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645" windowWidth="21255" windowHeight="11415" firstSheet="4" activeTab="5"/>
  </bookViews>
  <sheets>
    <sheet name="보스" sheetId="1" state="hidden" r:id="rId1"/>
    <sheet name="모든조합시트" sheetId="2" state="hidden" r:id="rId2"/>
    <sheet name="측정원본" sheetId="3" state="hidden" r:id="rId3"/>
    <sheet name="수정 dps표" sheetId="5" state="hidden" r:id="rId4"/>
    <sheet name="2.20패치" sheetId="6" r:id="rId5"/>
    <sheet name="3.13패치" sheetId="9" r:id="rId6"/>
    <sheet name="계수" sheetId="7" r:id="rId7"/>
  </sheets>
  <definedNames>
    <definedName name="_xlnm._FilterDatabase" localSheetId="4" hidden="1">'2.20패치'!$B$75:$AY$977</definedName>
    <definedName name="_xlnm._FilterDatabase" localSheetId="5" hidden="1">'3.13패치'!$B$75:$AY$999</definedName>
    <definedName name="_xlnm._FilterDatabase" localSheetId="3" hidden="1">'수정 dps표'!$B$75:$AY$977</definedName>
  </definedNames>
  <calcPr calcId="145621"/>
</workbook>
</file>

<file path=xl/calcChain.xml><?xml version="1.0" encoding="utf-8"?>
<calcChain xmlns="http://schemas.openxmlformats.org/spreadsheetml/2006/main">
  <c r="D58" i="9" l="1"/>
  <c r="D57" i="9"/>
  <c r="C6" i="9" l="1"/>
  <c r="AY839" i="9" l="1"/>
  <c r="AX839" i="9"/>
  <c r="AW839" i="9"/>
  <c r="AV839" i="9"/>
  <c r="AU839" i="9"/>
  <c r="AT839" i="9"/>
  <c r="AS839" i="9"/>
  <c r="AR839" i="9"/>
  <c r="AQ839" i="9"/>
  <c r="AJ839" i="9"/>
  <c r="AI839" i="9"/>
  <c r="AF839" i="9"/>
  <c r="AY819" i="9"/>
  <c r="AX819" i="9"/>
  <c r="AW819" i="9"/>
  <c r="AV819" i="9"/>
  <c r="AU819" i="9"/>
  <c r="AT819" i="9"/>
  <c r="AS819" i="9"/>
  <c r="AR819" i="9"/>
  <c r="AQ819" i="9"/>
  <c r="AJ819" i="9"/>
  <c r="AI819" i="9"/>
  <c r="AF819" i="9"/>
  <c r="AY818" i="9"/>
  <c r="AX818" i="9"/>
  <c r="AW818" i="9"/>
  <c r="AV818" i="9"/>
  <c r="AU818" i="9"/>
  <c r="AT818" i="9"/>
  <c r="AS818" i="9"/>
  <c r="AR818" i="9"/>
  <c r="AQ818" i="9"/>
  <c r="AJ818" i="9"/>
  <c r="AI818" i="9"/>
  <c r="AF818" i="9"/>
  <c r="AY566" i="9"/>
  <c r="AX566" i="9"/>
  <c r="AW566" i="9"/>
  <c r="AV566" i="9"/>
  <c r="AU566" i="9"/>
  <c r="AT566" i="9"/>
  <c r="AS566" i="9"/>
  <c r="AR566" i="9"/>
  <c r="AQ566" i="9"/>
  <c r="AJ566" i="9"/>
  <c r="AI566" i="9"/>
  <c r="AF566" i="9"/>
  <c r="AY631" i="9"/>
  <c r="AX631" i="9"/>
  <c r="AW631" i="9"/>
  <c r="AV631" i="9"/>
  <c r="AU631" i="9"/>
  <c r="AT631" i="9"/>
  <c r="AS631" i="9"/>
  <c r="AR631" i="9"/>
  <c r="AQ631" i="9"/>
  <c r="AJ631" i="9"/>
  <c r="AI631" i="9"/>
  <c r="AF631" i="9"/>
  <c r="AY808" i="9"/>
  <c r="AX808" i="9"/>
  <c r="AW808" i="9"/>
  <c r="AV808" i="9"/>
  <c r="AU808" i="9"/>
  <c r="AT808" i="9"/>
  <c r="AS808" i="9"/>
  <c r="AR808" i="9"/>
  <c r="AQ808" i="9"/>
  <c r="AJ808" i="9"/>
  <c r="AI808" i="9"/>
  <c r="AF808" i="9"/>
  <c r="AY565" i="9"/>
  <c r="AX565" i="9"/>
  <c r="AW565" i="9"/>
  <c r="AV565" i="9"/>
  <c r="AU565" i="9"/>
  <c r="AT565" i="9"/>
  <c r="AS565" i="9"/>
  <c r="AR565" i="9"/>
  <c r="AQ565" i="9"/>
  <c r="AJ565" i="9"/>
  <c r="AI565" i="9"/>
  <c r="AF565" i="9"/>
  <c r="AY630" i="9"/>
  <c r="AX630" i="9"/>
  <c r="AW630" i="9"/>
  <c r="AV630" i="9"/>
  <c r="AU630" i="9"/>
  <c r="AT630" i="9"/>
  <c r="AS630" i="9"/>
  <c r="AR630" i="9"/>
  <c r="AQ630" i="9"/>
  <c r="AJ630" i="9"/>
  <c r="AI630" i="9"/>
  <c r="AF630" i="9"/>
  <c r="AY807" i="9"/>
  <c r="AX807" i="9"/>
  <c r="AW807" i="9"/>
  <c r="AV807" i="9"/>
  <c r="AU807" i="9"/>
  <c r="AT807" i="9"/>
  <c r="AS807" i="9"/>
  <c r="AR807" i="9"/>
  <c r="AQ807" i="9"/>
  <c r="AJ807" i="9"/>
  <c r="AI807" i="9"/>
  <c r="AF807" i="9"/>
  <c r="AY308" i="9"/>
  <c r="AX308" i="9"/>
  <c r="AW308" i="9"/>
  <c r="AV308" i="9"/>
  <c r="AU308" i="9"/>
  <c r="AT308" i="9"/>
  <c r="AS308" i="9"/>
  <c r="AR308" i="9"/>
  <c r="AQ308" i="9"/>
  <c r="AJ308" i="9"/>
  <c r="AI308" i="9"/>
  <c r="AF308" i="9"/>
  <c r="AY281" i="9"/>
  <c r="AX281" i="9"/>
  <c r="AW281" i="9"/>
  <c r="AV281" i="9"/>
  <c r="AU281" i="9"/>
  <c r="AT281" i="9"/>
  <c r="AS281" i="9"/>
  <c r="AR281" i="9"/>
  <c r="AQ281" i="9"/>
  <c r="AJ281" i="9"/>
  <c r="AI281" i="9"/>
  <c r="AF281" i="9"/>
  <c r="AY420" i="9"/>
  <c r="AX420" i="9"/>
  <c r="AW420" i="9"/>
  <c r="AV420" i="9"/>
  <c r="AF420" i="9" s="1"/>
  <c r="AU420" i="9"/>
  <c r="AT420" i="9"/>
  <c r="AS420" i="9"/>
  <c r="AR420" i="9"/>
  <c r="AQ420" i="9"/>
  <c r="AJ420" i="9"/>
  <c r="AI420" i="9"/>
  <c r="AY307" i="9"/>
  <c r="AX307" i="9"/>
  <c r="AW307" i="9"/>
  <c r="AV307" i="9"/>
  <c r="AF307" i="9" s="1"/>
  <c r="AU307" i="9"/>
  <c r="AT307" i="9"/>
  <c r="AS307" i="9"/>
  <c r="AR307" i="9"/>
  <c r="AQ307" i="9"/>
  <c r="AJ307" i="9"/>
  <c r="AI307" i="9"/>
  <c r="AY280" i="9"/>
  <c r="AX280" i="9"/>
  <c r="AW280" i="9"/>
  <c r="AV280" i="9"/>
  <c r="AF280" i="9" s="1"/>
  <c r="AU280" i="9"/>
  <c r="AT280" i="9"/>
  <c r="AS280" i="9"/>
  <c r="AR280" i="9"/>
  <c r="AQ280" i="9"/>
  <c r="AJ280" i="9"/>
  <c r="AI280" i="9"/>
  <c r="AY419" i="9"/>
  <c r="AX419" i="9"/>
  <c r="AW419" i="9"/>
  <c r="AV419" i="9"/>
  <c r="AF419" i="9" s="1"/>
  <c r="AU419" i="9"/>
  <c r="AT419" i="9"/>
  <c r="AS419" i="9"/>
  <c r="AR419" i="9"/>
  <c r="AQ419" i="9"/>
  <c r="AJ419" i="9"/>
  <c r="AI419" i="9"/>
  <c r="AY558" i="9"/>
  <c r="AX558" i="9"/>
  <c r="AW558" i="9"/>
  <c r="AV558" i="9"/>
  <c r="AF558" i="9" s="1"/>
  <c r="AU558" i="9"/>
  <c r="AT558" i="9"/>
  <c r="AS558" i="9"/>
  <c r="AR558" i="9"/>
  <c r="AQ558" i="9"/>
  <c r="AJ558" i="9"/>
  <c r="AI558" i="9"/>
  <c r="AY621" i="9"/>
  <c r="AX621" i="9"/>
  <c r="AW621" i="9"/>
  <c r="AV621" i="9"/>
  <c r="AF621" i="9" s="1"/>
  <c r="AU621" i="9"/>
  <c r="AT621" i="9"/>
  <c r="AS621" i="9"/>
  <c r="AR621" i="9"/>
  <c r="AQ621" i="9"/>
  <c r="AJ621" i="9"/>
  <c r="AI621" i="9"/>
  <c r="AY803" i="9"/>
  <c r="AX803" i="9"/>
  <c r="AW803" i="9"/>
  <c r="AV803" i="9"/>
  <c r="AF803" i="9" s="1"/>
  <c r="AU803" i="9"/>
  <c r="AT803" i="9"/>
  <c r="AS803" i="9"/>
  <c r="AR803" i="9"/>
  <c r="AQ803" i="9"/>
  <c r="AJ803" i="9"/>
  <c r="AI803" i="9"/>
  <c r="AY557" i="9"/>
  <c r="AX557" i="9"/>
  <c r="AW557" i="9"/>
  <c r="AV557" i="9"/>
  <c r="AF557" i="9" s="1"/>
  <c r="AU557" i="9"/>
  <c r="AT557" i="9"/>
  <c r="AS557" i="9"/>
  <c r="AR557" i="9"/>
  <c r="AQ557" i="9"/>
  <c r="AJ557" i="9"/>
  <c r="AI557" i="9"/>
  <c r="AY620" i="9"/>
  <c r="AX620" i="9"/>
  <c r="AW620" i="9"/>
  <c r="AV620" i="9"/>
  <c r="AF620" i="9" s="1"/>
  <c r="AU620" i="9"/>
  <c r="AT620" i="9"/>
  <c r="AS620" i="9"/>
  <c r="AR620" i="9"/>
  <c r="AQ620" i="9"/>
  <c r="AJ620" i="9"/>
  <c r="AI620" i="9"/>
  <c r="AY802" i="9"/>
  <c r="AX802" i="9"/>
  <c r="AW802" i="9"/>
  <c r="AV802" i="9"/>
  <c r="AF802" i="9" s="1"/>
  <c r="AU802" i="9"/>
  <c r="AT802" i="9"/>
  <c r="AS802" i="9"/>
  <c r="AR802" i="9"/>
  <c r="AQ802" i="9"/>
  <c r="AJ802" i="9"/>
  <c r="AI802" i="9"/>
  <c r="AY825" i="9"/>
  <c r="AX825" i="9"/>
  <c r="AW825" i="9"/>
  <c r="AV825" i="9"/>
  <c r="AU825" i="9"/>
  <c r="AT825" i="9"/>
  <c r="AS825" i="9"/>
  <c r="AR825" i="9"/>
  <c r="AQ825" i="9"/>
  <c r="AH825" i="9" s="1"/>
  <c r="AI825" i="9"/>
  <c r="AF825" i="9"/>
  <c r="AY719" i="9"/>
  <c r="AX719" i="9"/>
  <c r="AW719" i="9"/>
  <c r="AV719" i="9"/>
  <c r="AU719" i="9"/>
  <c r="AT719" i="9"/>
  <c r="AS719" i="9"/>
  <c r="AR719" i="9"/>
  <c r="AQ719" i="9"/>
  <c r="AH719" i="9" s="1"/>
  <c r="AI719" i="9"/>
  <c r="AF719" i="9"/>
  <c r="AY846" i="9"/>
  <c r="AX846" i="9"/>
  <c r="AW846" i="9"/>
  <c r="AV846" i="9"/>
  <c r="AU846" i="9"/>
  <c r="AT846" i="9"/>
  <c r="AS846" i="9"/>
  <c r="AR846" i="9"/>
  <c r="AQ846" i="9"/>
  <c r="AH846" i="9" s="1"/>
  <c r="AI846" i="9"/>
  <c r="AF846" i="9"/>
  <c r="AY476" i="9"/>
  <c r="AX476" i="9"/>
  <c r="AW476" i="9"/>
  <c r="AV476" i="9"/>
  <c r="AU476" i="9"/>
  <c r="AT476" i="9"/>
  <c r="AS476" i="9"/>
  <c r="AR476" i="9"/>
  <c r="AQ476" i="9"/>
  <c r="AH476" i="9" s="1"/>
  <c r="AI476" i="9"/>
  <c r="AF476" i="9"/>
  <c r="AY655" i="9"/>
  <c r="H655" i="9" s="1"/>
  <c r="AX655" i="9"/>
  <c r="AW655" i="9"/>
  <c r="AV655" i="9"/>
  <c r="AU655" i="9"/>
  <c r="AT655" i="9"/>
  <c r="AS655" i="9"/>
  <c r="AR655" i="9"/>
  <c r="AQ655" i="9"/>
  <c r="AH655" i="9" s="1"/>
  <c r="AI655" i="9"/>
  <c r="AF655" i="9"/>
  <c r="AY693" i="9"/>
  <c r="AX693" i="9"/>
  <c r="AW693" i="9"/>
  <c r="AV693" i="9"/>
  <c r="AU693" i="9"/>
  <c r="AT693" i="9"/>
  <c r="AS693" i="9"/>
  <c r="AR693" i="9"/>
  <c r="AQ693" i="9"/>
  <c r="AH693" i="9" s="1"/>
  <c r="AI693" i="9"/>
  <c r="AF693" i="9"/>
  <c r="AY790" i="9"/>
  <c r="AX790" i="9"/>
  <c r="AW790" i="9"/>
  <c r="AV790" i="9"/>
  <c r="AU790" i="9"/>
  <c r="AT790" i="9"/>
  <c r="AS790" i="9"/>
  <c r="AR790" i="9"/>
  <c r="AQ790" i="9"/>
  <c r="AH790" i="9" s="1"/>
  <c r="AI790" i="9"/>
  <c r="AF790" i="9"/>
  <c r="AY334" i="9"/>
  <c r="AJ334" i="9" s="1"/>
  <c r="AX334" i="9"/>
  <c r="AW334" i="9"/>
  <c r="AV334" i="9"/>
  <c r="AU334" i="9"/>
  <c r="AT334" i="9"/>
  <c r="AS334" i="9"/>
  <c r="AR334" i="9"/>
  <c r="AQ334" i="9"/>
  <c r="AH334" i="9" s="1"/>
  <c r="AI334" i="9"/>
  <c r="AF334" i="9"/>
  <c r="AY466" i="9"/>
  <c r="AX466" i="9"/>
  <c r="AW466" i="9"/>
  <c r="AV466" i="9"/>
  <c r="AU466" i="9"/>
  <c r="AT466" i="9"/>
  <c r="AS466" i="9"/>
  <c r="AR466" i="9"/>
  <c r="AQ466" i="9"/>
  <c r="AH466" i="9" s="1"/>
  <c r="AI466" i="9"/>
  <c r="AF466" i="9"/>
  <c r="AY362" i="9"/>
  <c r="AJ362" i="9" s="1"/>
  <c r="AX362" i="9"/>
  <c r="AW362" i="9"/>
  <c r="AV362" i="9"/>
  <c r="AU362" i="9"/>
  <c r="AT362" i="9"/>
  <c r="AS362" i="9"/>
  <c r="AR362" i="9"/>
  <c r="AQ362" i="9"/>
  <c r="AH362" i="9" s="1"/>
  <c r="AI362" i="9"/>
  <c r="AF362" i="9"/>
  <c r="AY456" i="9"/>
  <c r="AX456" i="9"/>
  <c r="AW456" i="9"/>
  <c r="AV456" i="9"/>
  <c r="AU456" i="9"/>
  <c r="AT456" i="9"/>
  <c r="AS456" i="9"/>
  <c r="AR456" i="9"/>
  <c r="AQ456" i="9"/>
  <c r="AH456" i="9" s="1"/>
  <c r="AI456" i="9"/>
  <c r="AF456" i="9"/>
  <c r="AY510" i="9"/>
  <c r="AX510" i="9"/>
  <c r="AW510" i="9"/>
  <c r="AV510" i="9"/>
  <c r="AU510" i="9"/>
  <c r="AT510" i="9"/>
  <c r="AS510" i="9"/>
  <c r="AR510" i="9"/>
  <c r="AQ510" i="9"/>
  <c r="AH510" i="9" s="1"/>
  <c r="AI510" i="9"/>
  <c r="AF510" i="9"/>
  <c r="AY652" i="9"/>
  <c r="AX652" i="9"/>
  <c r="AW652" i="9"/>
  <c r="AV652" i="9"/>
  <c r="AU652" i="9"/>
  <c r="AT652" i="9"/>
  <c r="AS652" i="9"/>
  <c r="AR652" i="9"/>
  <c r="AQ652" i="9"/>
  <c r="AH652" i="9" s="1"/>
  <c r="AI652" i="9"/>
  <c r="AF652" i="9"/>
  <c r="AY690" i="9"/>
  <c r="H690" i="9" s="1"/>
  <c r="AX690" i="9"/>
  <c r="AW690" i="9"/>
  <c r="AV690" i="9"/>
  <c r="AU690" i="9"/>
  <c r="AT690" i="9"/>
  <c r="AS690" i="9"/>
  <c r="AR690" i="9"/>
  <c r="AQ690" i="9"/>
  <c r="AH690" i="9" s="1"/>
  <c r="AI690" i="9"/>
  <c r="AF690" i="9"/>
  <c r="AY834" i="9"/>
  <c r="H834" i="9" s="1"/>
  <c r="AX834" i="9"/>
  <c r="AW834" i="9"/>
  <c r="AV834" i="9"/>
  <c r="AU834" i="9"/>
  <c r="AT834" i="9"/>
  <c r="AS834" i="9"/>
  <c r="AR834" i="9"/>
  <c r="AQ834" i="9"/>
  <c r="AH834" i="9" s="1"/>
  <c r="AI834" i="9"/>
  <c r="AF834" i="9"/>
  <c r="AY762" i="9"/>
  <c r="AX762" i="9"/>
  <c r="H762" i="9" s="1"/>
  <c r="W762" i="9" s="1"/>
  <c r="AW762" i="9"/>
  <c r="AV762" i="9"/>
  <c r="AU762" i="9"/>
  <c r="AT762" i="9"/>
  <c r="AS762" i="9"/>
  <c r="AR762" i="9"/>
  <c r="AQ762" i="9"/>
  <c r="AH762" i="9" s="1"/>
  <c r="AI762" i="9"/>
  <c r="AF762" i="9"/>
  <c r="AY746" i="9"/>
  <c r="AX746" i="9"/>
  <c r="H746" i="9" s="1"/>
  <c r="W746" i="9" s="1"/>
  <c r="AW746" i="9"/>
  <c r="AV746" i="9"/>
  <c r="AU746" i="9"/>
  <c r="AT746" i="9"/>
  <c r="AS746" i="9"/>
  <c r="AR746" i="9"/>
  <c r="AQ746" i="9"/>
  <c r="AH746" i="9" s="1"/>
  <c r="AI746" i="9"/>
  <c r="AF746" i="9"/>
  <c r="AY573" i="9"/>
  <c r="AX573" i="9"/>
  <c r="H573" i="9" s="1"/>
  <c r="W573" i="9" s="1"/>
  <c r="AW573" i="9"/>
  <c r="AV573" i="9"/>
  <c r="AU573" i="9"/>
  <c r="AT573" i="9"/>
  <c r="AS573" i="9"/>
  <c r="AR573" i="9"/>
  <c r="AQ573" i="9"/>
  <c r="AH573" i="9" s="1"/>
  <c r="AI573" i="9"/>
  <c r="AF573" i="9"/>
  <c r="AY745" i="9"/>
  <c r="AX745" i="9"/>
  <c r="H745" i="9" s="1"/>
  <c r="W745" i="9" s="1"/>
  <c r="AW745" i="9"/>
  <c r="AV745" i="9"/>
  <c r="AU745" i="9"/>
  <c r="AT745" i="9"/>
  <c r="AS745" i="9"/>
  <c r="AR745" i="9"/>
  <c r="AQ745" i="9"/>
  <c r="AH745" i="9" s="1"/>
  <c r="AI745" i="9"/>
  <c r="AF745" i="9"/>
  <c r="AY380" i="9"/>
  <c r="AX380" i="9"/>
  <c r="H380" i="9" s="1"/>
  <c r="W380" i="9" s="1"/>
  <c r="AW380" i="9"/>
  <c r="AV380" i="9"/>
  <c r="AU380" i="9"/>
  <c r="AT380" i="9"/>
  <c r="AS380" i="9"/>
  <c r="AR380" i="9"/>
  <c r="AQ380" i="9"/>
  <c r="AH380" i="9" s="1"/>
  <c r="AI380" i="9"/>
  <c r="AF380" i="9"/>
  <c r="AY735" i="9"/>
  <c r="AX735" i="9"/>
  <c r="H735" i="9" s="1"/>
  <c r="W735" i="9" s="1"/>
  <c r="AW735" i="9"/>
  <c r="AV735" i="9"/>
  <c r="AU735" i="9"/>
  <c r="AT735" i="9"/>
  <c r="AS735" i="9"/>
  <c r="AR735" i="9"/>
  <c r="AQ735" i="9"/>
  <c r="AH735" i="9" s="1"/>
  <c r="AI735" i="9"/>
  <c r="AF735" i="9"/>
  <c r="AY734" i="9"/>
  <c r="AX734" i="9"/>
  <c r="H734" i="9" s="1"/>
  <c r="W734" i="9" s="1"/>
  <c r="AW734" i="9"/>
  <c r="AV734" i="9"/>
  <c r="AU734" i="9"/>
  <c r="AT734" i="9"/>
  <c r="AS734" i="9"/>
  <c r="AR734" i="9"/>
  <c r="AQ734" i="9"/>
  <c r="AH734" i="9" s="1"/>
  <c r="AI734" i="9"/>
  <c r="AF734" i="9"/>
  <c r="AY306" i="9"/>
  <c r="AX306" i="9"/>
  <c r="H306" i="9" s="1"/>
  <c r="W306" i="9" s="1"/>
  <c r="AW306" i="9"/>
  <c r="AV306" i="9"/>
  <c r="AU306" i="9"/>
  <c r="AT306" i="9"/>
  <c r="AS306" i="9"/>
  <c r="AR306" i="9"/>
  <c r="AQ306" i="9"/>
  <c r="AH306" i="9" s="1"/>
  <c r="AI306" i="9"/>
  <c r="AF306" i="9"/>
  <c r="AY560" i="9"/>
  <c r="AX560" i="9"/>
  <c r="H560" i="9" s="1"/>
  <c r="W560" i="9" s="1"/>
  <c r="AW560" i="9"/>
  <c r="AV560" i="9"/>
  <c r="AU560" i="9"/>
  <c r="AT560" i="9"/>
  <c r="AS560" i="9"/>
  <c r="AR560" i="9"/>
  <c r="AQ560" i="9"/>
  <c r="AH560" i="9" s="1"/>
  <c r="AI560" i="9"/>
  <c r="AF560" i="9"/>
  <c r="AY559" i="9"/>
  <c r="AX559" i="9"/>
  <c r="H559" i="9" s="1"/>
  <c r="W559" i="9" s="1"/>
  <c r="AW559" i="9"/>
  <c r="AV559" i="9"/>
  <c r="AU559" i="9"/>
  <c r="AT559" i="9"/>
  <c r="AS559" i="9"/>
  <c r="AR559" i="9"/>
  <c r="AQ559" i="9"/>
  <c r="AH559" i="9" s="1"/>
  <c r="AI559" i="9"/>
  <c r="AF559" i="9"/>
  <c r="AY379" i="9"/>
  <c r="AX379" i="9"/>
  <c r="H379" i="9" s="1"/>
  <c r="W379" i="9" s="1"/>
  <c r="AW379" i="9"/>
  <c r="AV379" i="9"/>
  <c r="AU379" i="9"/>
  <c r="AT379" i="9"/>
  <c r="AS379" i="9"/>
  <c r="AR379" i="9"/>
  <c r="AQ379" i="9"/>
  <c r="AH379" i="9" s="1"/>
  <c r="AI379" i="9"/>
  <c r="AF379" i="9"/>
  <c r="AY733" i="9"/>
  <c r="AX733" i="9"/>
  <c r="H733" i="9" s="1"/>
  <c r="W733" i="9" s="1"/>
  <c r="AW733" i="9"/>
  <c r="AV733" i="9"/>
  <c r="AU733" i="9"/>
  <c r="AT733" i="9"/>
  <c r="AS733" i="9"/>
  <c r="AR733" i="9"/>
  <c r="AQ733" i="9"/>
  <c r="AH733" i="9" s="1"/>
  <c r="AI733" i="9"/>
  <c r="AF733" i="9"/>
  <c r="AY732" i="9"/>
  <c r="AX732" i="9"/>
  <c r="H732" i="9" s="1"/>
  <c r="W732" i="9" s="1"/>
  <c r="AW732" i="9"/>
  <c r="AV732" i="9"/>
  <c r="AU732" i="9"/>
  <c r="AT732" i="9"/>
  <c r="AS732" i="9"/>
  <c r="AR732" i="9"/>
  <c r="AQ732" i="9"/>
  <c r="AH732" i="9" s="1"/>
  <c r="AI732" i="9"/>
  <c r="AF732" i="9"/>
  <c r="AY256" i="9"/>
  <c r="AX256" i="9"/>
  <c r="H256" i="9" s="1"/>
  <c r="W256" i="9" s="1"/>
  <c r="AW256" i="9"/>
  <c r="AV256" i="9"/>
  <c r="AU256" i="9"/>
  <c r="AT256" i="9"/>
  <c r="AS256" i="9"/>
  <c r="AR256" i="9"/>
  <c r="AQ256" i="9"/>
  <c r="AH256" i="9" s="1"/>
  <c r="AI256" i="9"/>
  <c r="AF256" i="9"/>
  <c r="AY405" i="9"/>
  <c r="AX405" i="9"/>
  <c r="H405" i="9" s="1"/>
  <c r="W405" i="9" s="1"/>
  <c r="AW405" i="9"/>
  <c r="AV405" i="9"/>
  <c r="AU405" i="9"/>
  <c r="AT405" i="9"/>
  <c r="AS405" i="9"/>
  <c r="AR405" i="9"/>
  <c r="AQ405" i="9"/>
  <c r="AH405" i="9" s="1"/>
  <c r="AI405" i="9"/>
  <c r="AF405" i="9"/>
  <c r="AY404" i="9"/>
  <c r="AX404" i="9"/>
  <c r="H404" i="9" s="1"/>
  <c r="W404" i="9" s="1"/>
  <c r="AW404" i="9"/>
  <c r="AV404" i="9"/>
  <c r="AU404" i="9"/>
  <c r="AT404" i="9"/>
  <c r="AS404" i="9"/>
  <c r="AR404" i="9"/>
  <c r="AQ404" i="9"/>
  <c r="AH404" i="9" s="1"/>
  <c r="AI404" i="9"/>
  <c r="AF404" i="9"/>
  <c r="AY189" i="9"/>
  <c r="AX189" i="9"/>
  <c r="H189" i="9" s="1"/>
  <c r="W189" i="9" s="1"/>
  <c r="AW189" i="9"/>
  <c r="AV189" i="9"/>
  <c r="AU189" i="9"/>
  <c r="AT189" i="9"/>
  <c r="AS189" i="9"/>
  <c r="AR189" i="9"/>
  <c r="AQ189" i="9"/>
  <c r="AH189" i="9" s="1"/>
  <c r="AI189" i="9"/>
  <c r="AF189" i="9"/>
  <c r="AY297" i="9"/>
  <c r="AX297" i="9"/>
  <c r="H297" i="9" s="1"/>
  <c r="W297" i="9" s="1"/>
  <c r="AW297" i="9"/>
  <c r="AV297" i="9"/>
  <c r="AU297" i="9"/>
  <c r="AT297" i="9"/>
  <c r="AS297" i="9"/>
  <c r="AR297" i="9"/>
  <c r="AQ297" i="9"/>
  <c r="AH297" i="9" s="1"/>
  <c r="AI297" i="9"/>
  <c r="AF297" i="9"/>
  <c r="AY296" i="9"/>
  <c r="AX296" i="9"/>
  <c r="H296" i="9" s="1"/>
  <c r="W296" i="9" s="1"/>
  <c r="AW296" i="9"/>
  <c r="AV296" i="9"/>
  <c r="AU296" i="9"/>
  <c r="AT296" i="9"/>
  <c r="AS296" i="9"/>
  <c r="AR296" i="9"/>
  <c r="AQ296" i="9"/>
  <c r="AH296" i="9" s="1"/>
  <c r="AI296" i="9"/>
  <c r="AF296" i="9"/>
  <c r="AY255" i="9"/>
  <c r="AX255" i="9"/>
  <c r="H255" i="9" s="1"/>
  <c r="W255" i="9" s="1"/>
  <c r="AW255" i="9"/>
  <c r="AV255" i="9"/>
  <c r="AU255" i="9"/>
  <c r="AT255" i="9"/>
  <c r="AS255" i="9"/>
  <c r="AR255" i="9"/>
  <c r="AQ255" i="9"/>
  <c r="AH255" i="9" s="1"/>
  <c r="AI255" i="9"/>
  <c r="AF255" i="9"/>
  <c r="AY403" i="9"/>
  <c r="AX403" i="9"/>
  <c r="H403" i="9" s="1"/>
  <c r="W403" i="9" s="1"/>
  <c r="AW403" i="9"/>
  <c r="AV403" i="9"/>
  <c r="AU403" i="9"/>
  <c r="AT403" i="9"/>
  <c r="AS403" i="9"/>
  <c r="AR403" i="9"/>
  <c r="AQ403" i="9"/>
  <c r="AH403" i="9" s="1"/>
  <c r="AI403" i="9"/>
  <c r="AF403" i="9"/>
  <c r="AY402" i="9"/>
  <c r="AX402" i="9"/>
  <c r="H402" i="9" s="1"/>
  <c r="W402" i="9" s="1"/>
  <c r="AW402" i="9"/>
  <c r="AV402" i="9"/>
  <c r="AU402" i="9"/>
  <c r="AT402" i="9"/>
  <c r="AS402" i="9"/>
  <c r="AR402" i="9"/>
  <c r="AQ402" i="9"/>
  <c r="AH402" i="9" s="1"/>
  <c r="AI402" i="9"/>
  <c r="AF402" i="9"/>
  <c r="AY144" i="9"/>
  <c r="AX144" i="9"/>
  <c r="H144" i="9" s="1"/>
  <c r="AW144" i="9"/>
  <c r="AV144" i="9"/>
  <c r="AU144" i="9"/>
  <c r="AT144" i="9"/>
  <c r="AS144" i="9"/>
  <c r="AR144" i="9"/>
  <c r="AQ144" i="9"/>
  <c r="AH144" i="9" s="1"/>
  <c r="AI144" i="9"/>
  <c r="AF144" i="9"/>
  <c r="AY233" i="9"/>
  <c r="AX233" i="9"/>
  <c r="H233" i="9" s="1"/>
  <c r="AW233" i="9"/>
  <c r="AV233" i="9"/>
  <c r="AU233" i="9"/>
  <c r="AT233" i="9"/>
  <c r="AS233" i="9"/>
  <c r="AR233" i="9"/>
  <c r="AQ233" i="9"/>
  <c r="AH233" i="9" s="1"/>
  <c r="AI233" i="9"/>
  <c r="AF233" i="9"/>
  <c r="AY232" i="9"/>
  <c r="AX232" i="9"/>
  <c r="H232" i="9" s="1"/>
  <c r="AW232" i="9"/>
  <c r="AV232" i="9"/>
  <c r="AU232" i="9"/>
  <c r="AT232" i="9"/>
  <c r="AS232" i="9"/>
  <c r="AR232" i="9"/>
  <c r="AQ232" i="9"/>
  <c r="AH232" i="9" s="1"/>
  <c r="AI232" i="9"/>
  <c r="AF232" i="9"/>
  <c r="AY108" i="9"/>
  <c r="AX108" i="9"/>
  <c r="H108" i="9" s="1"/>
  <c r="AW108" i="9"/>
  <c r="AV108" i="9"/>
  <c r="AU108" i="9"/>
  <c r="AT108" i="9"/>
  <c r="AS108" i="9"/>
  <c r="AR108" i="9"/>
  <c r="AQ108" i="9"/>
  <c r="AH108" i="9" s="1"/>
  <c r="AI108" i="9"/>
  <c r="AF108" i="9"/>
  <c r="AY155" i="9"/>
  <c r="AX155" i="9"/>
  <c r="H155" i="9" s="1"/>
  <c r="AW155" i="9"/>
  <c r="AV155" i="9"/>
  <c r="AU155" i="9"/>
  <c r="AT155" i="9"/>
  <c r="AS155" i="9"/>
  <c r="AR155" i="9"/>
  <c r="AQ155" i="9"/>
  <c r="AH155" i="9" s="1"/>
  <c r="AI155" i="9"/>
  <c r="AF155" i="9"/>
  <c r="AY154" i="9"/>
  <c r="AX154" i="9"/>
  <c r="H154" i="9" s="1"/>
  <c r="AW154" i="9"/>
  <c r="AV154" i="9"/>
  <c r="AU154" i="9"/>
  <c r="AT154" i="9"/>
  <c r="AS154" i="9"/>
  <c r="AR154" i="9"/>
  <c r="AQ154" i="9"/>
  <c r="AH154" i="9" s="1"/>
  <c r="AI154" i="9"/>
  <c r="AF154" i="9"/>
  <c r="AY149" i="9"/>
  <c r="AX149" i="9"/>
  <c r="H149" i="9" s="1"/>
  <c r="AW149" i="9"/>
  <c r="AV149" i="9"/>
  <c r="AU149" i="9"/>
  <c r="AT149" i="9"/>
  <c r="AS149" i="9"/>
  <c r="AR149" i="9"/>
  <c r="AQ149" i="9"/>
  <c r="AH149" i="9" s="1"/>
  <c r="AI149" i="9"/>
  <c r="AF149" i="9"/>
  <c r="AY231" i="9"/>
  <c r="AX231" i="9"/>
  <c r="H231" i="9" s="1"/>
  <c r="AW231" i="9"/>
  <c r="AV231" i="9"/>
  <c r="AU231" i="9"/>
  <c r="AT231" i="9"/>
  <c r="AS231" i="9"/>
  <c r="AR231" i="9"/>
  <c r="AQ231" i="9"/>
  <c r="AH231" i="9" s="1"/>
  <c r="AI231" i="9"/>
  <c r="AF231" i="9"/>
  <c r="AY230" i="9"/>
  <c r="AX230" i="9"/>
  <c r="H230" i="9" s="1"/>
  <c r="AW230" i="9"/>
  <c r="AV230" i="9"/>
  <c r="AU230" i="9"/>
  <c r="AT230" i="9"/>
  <c r="AS230" i="9"/>
  <c r="AR230" i="9"/>
  <c r="AQ230" i="9"/>
  <c r="AH230" i="9" s="1"/>
  <c r="AI230" i="9"/>
  <c r="AF230" i="9"/>
  <c r="AY793" i="9"/>
  <c r="AX793" i="9"/>
  <c r="AW793" i="9"/>
  <c r="AV793" i="9"/>
  <c r="AU793" i="9"/>
  <c r="AT793" i="9"/>
  <c r="AS793" i="9"/>
  <c r="AR793" i="9"/>
  <c r="AQ793" i="9"/>
  <c r="AH793" i="9" s="1"/>
  <c r="AJ793" i="9"/>
  <c r="AI793" i="9"/>
  <c r="AF793" i="9"/>
  <c r="AY764" i="9"/>
  <c r="AX764" i="9"/>
  <c r="AW764" i="9"/>
  <c r="AV764" i="9"/>
  <c r="AU764" i="9"/>
  <c r="AT764" i="9"/>
  <c r="AS764" i="9"/>
  <c r="AR764" i="9"/>
  <c r="AQ764" i="9"/>
  <c r="AH764" i="9" s="1"/>
  <c r="AJ764" i="9"/>
  <c r="AI764" i="9"/>
  <c r="AF764" i="9"/>
  <c r="AY757" i="9"/>
  <c r="AX757" i="9"/>
  <c r="AW757" i="9"/>
  <c r="AV757" i="9"/>
  <c r="AU757" i="9"/>
  <c r="AT757" i="9"/>
  <c r="AS757" i="9"/>
  <c r="AR757" i="9"/>
  <c r="AQ757" i="9"/>
  <c r="AH757" i="9" s="1"/>
  <c r="AJ757" i="9"/>
  <c r="AI757" i="9"/>
  <c r="AF757" i="9"/>
  <c r="AY496" i="9"/>
  <c r="AX496" i="9"/>
  <c r="AW496" i="9"/>
  <c r="AV496" i="9"/>
  <c r="AU496" i="9"/>
  <c r="AT496" i="9"/>
  <c r="AS496" i="9"/>
  <c r="AR496" i="9"/>
  <c r="AQ496" i="9"/>
  <c r="AH496" i="9" s="1"/>
  <c r="AJ496" i="9"/>
  <c r="AI496" i="9"/>
  <c r="AF496" i="9"/>
  <c r="AY562" i="9"/>
  <c r="AX562" i="9"/>
  <c r="AW562" i="9"/>
  <c r="AV562" i="9"/>
  <c r="AU562" i="9"/>
  <c r="AT562" i="9"/>
  <c r="AS562" i="9"/>
  <c r="AR562" i="9"/>
  <c r="AQ562" i="9"/>
  <c r="AH562" i="9" s="1"/>
  <c r="AJ562" i="9"/>
  <c r="AI562" i="9"/>
  <c r="AF562" i="9"/>
  <c r="AY254" i="9"/>
  <c r="AX254" i="9"/>
  <c r="AW254" i="9"/>
  <c r="AV254" i="9"/>
  <c r="AU254" i="9"/>
  <c r="AT254" i="9"/>
  <c r="AS254" i="9"/>
  <c r="AR254" i="9"/>
  <c r="AQ254" i="9"/>
  <c r="AH254" i="9" s="1"/>
  <c r="AJ254" i="9"/>
  <c r="AI254" i="9"/>
  <c r="AF254" i="9"/>
  <c r="AY186" i="9"/>
  <c r="AX186" i="9"/>
  <c r="AW186" i="9"/>
  <c r="AV186" i="9"/>
  <c r="AU186" i="9"/>
  <c r="AT186" i="9"/>
  <c r="AS186" i="9"/>
  <c r="AR186" i="9"/>
  <c r="AQ186" i="9"/>
  <c r="AH186" i="9" s="1"/>
  <c r="AJ186" i="9"/>
  <c r="AI186" i="9"/>
  <c r="AF186" i="9"/>
  <c r="AY207" i="9"/>
  <c r="AX207" i="9"/>
  <c r="AW207" i="9"/>
  <c r="AV207" i="9"/>
  <c r="AU207" i="9"/>
  <c r="AT207" i="9"/>
  <c r="AS207" i="9"/>
  <c r="AR207" i="9"/>
  <c r="AQ207" i="9"/>
  <c r="AH207" i="9" s="1"/>
  <c r="AJ207" i="9"/>
  <c r="AI207" i="9"/>
  <c r="AF207" i="9"/>
  <c r="AY287" i="9"/>
  <c r="AX287" i="9"/>
  <c r="AW287" i="9"/>
  <c r="AV287" i="9"/>
  <c r="AU287" i="9"/>
  <c r="AT287" i="9"/>
  <c r="AS287" i="9"/>
  <c r="AR287" i="9"/>
  <c r="AQ287" i="9"/>
  <c r="AH287" i="9" s="1"/>
  <c r="AJ287" i="9"/>
  <c r="AI287" i="9"/>
  <c r="AF287" i="9"/>
  <c r="AY164" i="9"/>
  <c r="AX164" i="9"/>
  <c r="AW164" i="9"/>
  <c r="AV164" i="9"/>
  <c r="AU164" i="9"/>
  <c r="AT164" i="9"/>
  <c r="AS164" i="9"/>
  <c r="AR164" i="9"/>
  <c r="AQ164" i="9"/>
  <c r="AH164" i="9" s="1"/>
  <c r="AJ164" i="9"/>
  <c r="AI164" i="9"/>
  <c r="AF164" i="9"/>
  <c r="AY185" i="9"/>
  <c r="AX185" i="9"/>
  <c r="AW185" i="9"/>
  <c r="AV185" i="9"/>
  <c r="AU185" i="9"/>
  <c r="AT185" i="9"/>
  <c r="AS185" i="9"/>
  <c r="AR185" i="9"/>
  <c r="AQ185" i="9"/>
  <c r="AH185" i="9" s="1"/>
  <c r="AJ185" i="9"/>
  <c r="AI185" i="9"/>
  <c r="AF185" i="9"/>
  <c r="AY253" i="9"/>
  <c r="AX253" i="9"/>
  <c r="AW253" i="9"/>
  <c r="AV253" i="9"/>
  <c r="AU253" i="9"/>
  <c r="AT253" i="9"/>
  <c r="AS253" i="9"/>
  <c r="AR253" i="9"/>
  <c r="AQ253" i="9"/>
  <c r="AH253" i="9" s="1"/>
  <c r="AJ253" i="9"/>
  <c r="AI253" i="9"/>
  <c r="AF253" i="9"/>
  <c r="AY286" i="9"/>
  <c r="AX286" i="9"/>
  <c r="AW286" i="9"/>
  <c r="AV286" i="9"/>
  <c r="AU286" i="9"/>
  <c r="AT286" i="9"/>
  <c r="AS286" i="9"/>
  <c r="AR286" i="9"/>
  <c r="AQ286" i="9"/>
  <c r="AH286" i="9" s="1"/>
  <c r="AJ286" i="9"/>
  <c r="AI286" i="9"/>
  <c r="AF286" i="9"/>
  <c r="AY953" i="9"/>
  <c r="AX953" i="9"/>
  <c r="AW953" i="9"/>
  <c r="AV953" i="9"/>
  <c r="AU953" i="9"/>
  <c r="AT953" i="9"/>
  <c r="AS953" i="9"/>
  <c r="AR953" i="9"/>
  <c r="AQ953" i="9"/>
  <c r="AH953" i="9" s="1"/>
  <c r="AJ953" i="9"/>
  <c r="AI953" i="9"/>
  <c r="AF953" i="9"/>
  <c r="AY945" i="9"/>
  <c r="AX945" i="9"/>
  <c r="AW945" i="9"/>
  <c r="AV945" i="9"/>
  <c r="AU945" i="9"/>
  <c r="AT945" i="9"/>
  <c r="AJ945" i="9" s="1"/>
  <c r="AS945" i="9"/>
  <c r="AR945" i="9"/>
  <c r="AQ945" i="9"/>
  <c r="AH945" i="9" s="1"/>
  <c r="AI945" i="9"/>
  <c r="AF945" i="9"/>
  <c r="AY894" i="9"/>
  <c r="AX894" i="9"/>
  <c r="AW894" i="9"/>
  <c r="AV894" i="9"/>
  <c r="AU894" i="9"/>
  <c r="AT894" i="9"/>
  <c r="AJ894" i="9" s="1"/>
  <c r="AS894" i="9"/>
  <c r="AR894" i="9"/>
  <c r="AQ894" i="9"/>
  <c r="AH894" i="9" s="1"/>
  <c r="AI894" i="9"/>
  <c r="AF894" i="9"/>
  <c r="AY944" i="9"/>
  <c r="AX944" i="9"/>
  <c r="AW944" i="9"/>
  <c r="AV944" i="9"/>
  <c r="AU944" i="9"/>
  <c r="AT944" i="9"/>
  <c r="AJ944" i="9" s="1"/>
  <c r="AS944" i="9"/>
  <c r="AR944" i="9"/>
  <c r="AQ944" i="9"/>
  <c r="AH944" i="9" s="1"/>
  <c r="AI944" i="9"/>
  <c r="AF944" i="9"/>
  <c r="AY822" i="9"/>
  <c r="AX822" i="9"/>
  <c r="AW822" i="9"/>
  <c r="AV822" i="9"/>
  <c r="AU822" i="9"/>
  <c r="AT822" i="9"/>
  <c r="AJ822" i="9" s="1"/>
  <c r="AS822" i="9"/>
  <c r="AR822" i="9"/>
  <c r="AQ822" i="9"/>
  <c r="AH822" i="9" s="1"/>
  <c r="AI822" i="9"/>
  <c r="AF822" i="9"/>
  <c r="AY831" i="9"/>
  <c r="AX831" i="9"/>
  <c r="AW831" i="9"/>
  <c r="AV831" i="9"/>
  <c r="AU831" i="9"/>
  <c r="AT831" i="9"/>
  <c r="AJ831" i="9" s="1"/>
  <c r="AS831" i="9"/>
  <c r="AR831" i="9"/>
  <c r="AQ831" i="9"/>
  <c r="AH831" i="9" s="1"/>
  <c r="AI831" i="9"/>
  <c r="AF831" i="9"/>
  <c r="AY940" i="9"/>
  <c r="AX940" i="9"/>
  <c r="AW940" i="9"/>
  <c r="AV940" i="9"/>
  <c r="AU940" i="9"/>
  <c r="AT940" i="9"/>
  <c r="AJ940" i="9" s="1"/>
  <c r="AS940" i="9"/>
  <c r="AR940" i="9"/>
  <c r="AQ940" i="9"/>
  <c r="AH940" i="9" s="1"/>
  <c r="AI940" i="9"/>
  <c r="AF940" i="9"/>
  <c r="AY738" i="9"/>
  <c r="AX738" i="9"/>
  <c r="AW738" i="9"/>
  <c r="AV738" i="9"/>
  <c r="AU738" i="9"/>
  <c r="AT738" i="9"/>
  <c r="AJ738" i="9" s="1"/>
  <c r="AS738" i="9"/>
  <c r="AR738" i="9"/>
  <c r="AQ738" i="9"/>
  <c r="AH738" i="9" s="1"/>
  <c r="AI738" i="9"/>
  <c r="AF738" i="9"/>
  <c r="AY749" i="9"/>
  <c r="AX749" i="9"/>
  <c r="AW749" i="9"/>
  <c r="AV749" i="9"/>
  <c r="AU749" i="9"/>
  <c r="AT749" i="9"/>
  <c r="AJ749" i="9" s="1"/>
  <c r="AS749" i="9"/>
  <c r="AR749" i="9"/>
  <c r="AQ749" i="9"/>
  <c r="AH749" i="9" s="1"/>
  <c r="AI749" i="9"/>
  <c r="AF749" i="9"/>
  <c r="AY879" i="9"/>
  <c r="AX879" i="9"/>
  <c r="AW879" i="9"/>
  <c r="AV879" i="9"/>
  <c r="AU879" i="9"/>
  <c r="AT879" i="9"/>
  <c r="AJ879" i="9" s="1"/>
  <c r="AS879" i="9"/>
  <c r="AR879" i="9"/>
  <c r="AQ879" i="9"/>
  <c r="AH879" i="9" s="1"/>
  <c r="AI879" i="9"/>
  <c r="AF879" i="9"/>
  <c r="AY821" i="9"/>
  <c r="AX821" i="9"/>
  <c r="AW821" i="9"/>
  <c r="AV821" i="9"/>
  <c r="AU821" i="9"/>
  <c r="AT821" i="9"/>
  <c r="AJ821" i="9" s="1"/>
  <c r="AS821" i="9"/>
  <c r="AR821" i="9"/>
  <c r="AQ821" i="9"/>
  <c r="AH821" i="9" s="1"/>
  <c r="AI821" i="9"/>
  <c r="AF821" i="9"/>
  <c r="AY830" i="9"/>
  <c r="AX830" i="9"/>
  <c r="AW830" i="9"/>
  <c r="AV830" i="9"/>
  <c r="AU830" i="9"/>
  <c r="AT830" i="9"/>
  <c r="AJ830" i="9" s="1"/>
  <c r="AS830" i="9"/>
  <c r="AR830" i="9"/>
  <c r="AQ830" i="9"/>
  <c r="AH830" i="9" s="1"/>
  <c r="AI830" i="9"/>
  <c r="AF830" i="9"/>
  <c r="AY939" i="9"/>
  <c r="AX939" i="9"/>
  <c r="AW939" i="9"/>
  <c r="AV939" i="9"/>
  <c r="AU939" i="9"/>
  <c r="AT939" i="9"/>
  <c r="AJ939" i="9" s="1"/>
  <c r="AS939" i="9"/>
  <c r="AR939" i="9"/>
  <c r="AQ939" i="9"/>
  <c r="AH939" i="9" s="1"/>
  <c r="AI939" i="9"/>
  <c r="AF939" i="9"/>
  <c r="AY664" i="9"/>
  <c r="AX664" i="9"/>
  <c r="AW664" i="9"/>
  <c r="AV664" i="9"/>
  <c r="AU664" i="9"/>
  <c r="AT664" i="9"/>
  <c r="AJ664" i="9" s="1"/>
  <c r="AS664" i="9"/>
  <c r="AR664" i="9"/>
  <c r="AQ664" i="9"/>
  <c r="AH664" i="9" s="1"/>
  <c r="AI664" i="9"/>
  <c r="AF664" i="9"/>
  <c r="AY680" i="9"/>
  <c r="AX680" i="9"/>
  <c r="AW680" i="9"/>
  <c r="AV680" i="9"/>
  <c r="AU680" i="9"/>
  <c r="AT680" i="9"/>
  <c r="AJ680" i="9" s="1"/>
  <c r="AS680" i="9"/>
  <c r="AR680" i="9"/>
  <c r="AQ680" i="9"/>
  <c r="AH680" i="9" s="1"/>
  <c r="AI680" i="9"/>
  <c r="AF680" i="9"/>
  <c r="AY869" i="9"/>
  <c r="AX869" i="9"/>
  <c r="AW869" i="9"/>
  <c r="AV869" i="9"/>
  <c r="AU869" i="9"/>
  <c r="AT869" i="9"/>
  <c r="AS869" i="9"/>
  <c r="AR869" i="9"/>
  <c r="AQ869" i="9"/>
  <c r="AH869" i="9" s="1"/>
  <c r="AJ869" i="9"/>
  <c r="AI869" i="9"/>
  <c r="AF869" i="9"/>
  <c r="AY574" i="9"/>
  <c r="AX574" i="9"/>
  <c r="AW574" i="9"/>
  <c r="AV574" i="9"/>
  <c r="AU574" i="9"/>
  <c r="AT574" i="9"/>
  <c r="AJ574" i="9" s="1"/>
  <c r="AS574" i="9"/>
  <c r="AR574" i="9"/>
  <c r="AQ574" i="9"/>
  <c r="AH574" i="9" s="1"/>
  <c r="AI574" i="9"/>
  <c r="AF574" i="9"/>
  <c r="AY585" i="9"/>
  <c r="AX585" i="9"/>
  <c r="AW585" i="9"/>
  <c r="AV585" i="9"/>
  <c r="AU585" i="9"/>
  <c r="AT585" i="9"/>
  <c r="AJ585" i="9" s="1"/>
  <c r="AS585" i="9"/>
  <c r="AR585" i="9"/>
  <c r="AQ585" i="9"/>
  <c r="AH585" i="9" s="1"/>
  <c r="AI585" i="9"/>
  <c r="AF585" i="9"/>
  <c r="AY806" i="9"/>
  <c r="AX806" i="9"/>
  <c r="AW806" i="9"/>
  <c r="AV806" i="9"/>
  <c r="AU806" i="9"/>
  <c r="AT806" i="9"/>
  <c r="AJ806" i="9" s="1"/>
  <c r="AS806" i="9"/>
  <c r="AR806" i="9"/>
  <c r="AQ806" i="9"/>
  <c r="AH806" i="9" s="1"/>
  <c r="AI806" i="9"/>
  <c r="AF806" i="9"/>
  <c r="AY663" i="9"/>
  <c r="AX663" i="9"/>
  <c r="AW663" i="9"/>
  <c r="AV663" i="9"/>
  <c r="AU663" i="9"/>
  <c r="AT663" i="9"/>
  <c r="AJ663" i="9" s="1"/>
  <c r="AS663" i="9"/>
  <c r="AR663" i="9"/>
  <c r="AQ663" i="9"/>
  <c r="AH663" i="9" s="1"/>
  <c r="AI663" i="9"/>
  <c r="AF663" i="9"/>
  <c r="AY679" i="9"/>
  <c r="AX679" i="9"/>
  <c r="AW679" i="9"/>
  <c r="AV679" i="9"/>
  <c r="AU679" i="9"/>
  <c r="AT679" i="9"/>
  <c r="AJ679" i="9" s="1"/>
  <c r="AS679" i="9"/>
  <c r="AR679" i="9"/>
  <c r="AQ679" i="9"/>
  <c r="AH679" i="9" s="1"/>
  <c r="AI679" i="9"/>
  <c r="AF679" i="9"/>
  <c r="AY868" i="9"/>
  <c r="AX868" i="9"/>
  <c r="AW868" i="9"/>
  <c r="AV868" i="9"/>
  <c r="AU868" i="9"/>
  <c r="AT868" i="9"/>
  <c r="AJ868" i="9" s="1"/>
  <c r="AS868" i="9"/>
  <c r="AR868" i="9"/>
  <c r="AQ868" i="9"/>
  <c r="AH868" i="9" s="1"/>
  <c r="AI868" i="9"/>
  <c r="AF868" i="9"/>
  <c r="AY648" i="9"/>
  <c r="AX648" i="9"/>
  <c r="AW648" i="9"/>
  <c r="AV648" i="9"/>
  <c r="AU648" i="9"/>
  <c r="AT648" i="9"/>
  <c r="AJ648" i="9" s="1"/>
  <c r="AS648" i="9"/>
  <c r="AR648" i="9"/>
  <c r="AQ648" i="9"/>
  <c r="AH648" i="9" s="1"/>
  <c r="AI648" i="9"/>
  <c r="AF648" i="9"/>
  <c r="AY662" i="9"/>
  <c r="AX662" i="9"/>
  <c r="AW662" i="9"/>
  <c r="AV662" i="9"/>
  <c r="AU662" i="9"/>
  <c r="AT662" i="9"/>
  <c r="AJ662" i="9" s="1"/>
  <c r="AS662" i="9"/>
  <c r="AR662" i="9"/>
  <c r="AQ662" i="9"/>
  <c r="AH662" i="9" s="1"/>
  <c r="AI662" i="9"/>
  <c r="AF662" i="9"/>
  <c r="AY827" i="9"/>
  <c r="AX827" i="9"/>
  <c r="AW827" i="9"/>
  <c r="AV827" i="9"/>
  <c r="AU827" i="9"/>
  <c r="AT827" i="9"/>
  <c r="AJ827" i="9" s="1"/>
  <c r="AS827" i="9"/>
  <c r="AR827" i="9"/>
  <c r="AQ827" i="9"/>
  <c r="AH827" i="9" s="1"/>
  <c r="AI827" i="9"/>
  <c r="AF827" i="9"/>
  <c r="AY561" i="9"/>
  <c r="AX561" i="9"/>
  <c r="AW561" i="9"/>
  <c r="AV561" i="9"/>
  <c r="AU561" i="9"/>
  <c r="AT561" i="9"/>
  <c r="AJ561" i="9" s="1"/>
  <c r="AS561" i="9"/>
  <c r="AR561" i="9"/>
  <c r="AQ561" i="9"/>
  <c r="AH561" i="9" s="1"/>
  <c r="AI561" i="9"/>
  <c r="AF561" i="9"/>
  <c r="AY572" i="9"/>
  <c r="AX572" i="9"/>
  <c r="AW572" i="9"/>
  <c r="AV572" i="9"/>
  <c r="AU572" i="9"/>
  <c r="AT572" i="9"/>
  <c r="AJ572" i="9" s="1"/>
  <c r="AS572" i="9"/>
  <c r="AR572" i="9"/>
  <c r="AQ572" i="9"/>
  <c r="AH572" i="9" s="1"/>
  <c r="AI572" i="9"/>
  <c r="AF572" i="9"/>
  <c r="AY744" i="9"/>
  <c r="AX744" i="9"/>
  <c r="AW744" i="9"/>
  <c r="AV744" i="9"/>
  <c r="AU744" i="9"/>
  <c r="AT744" i="9"/>
  <c r="AJ744" i="9" s="1"/>
  <c r="AS744" i="9"/>
  <c r="AR744" i="9"/>
  <c r="AQ744" i="9"/>
  <c r="AH744" i="9" s="1"/>
  <c r="AI744" i="9"/>
  <c r="AF744" i="9"/>
  <c r="AY647" i="9"/>
  <c r="AX647" i="9"/>
  <c r="AW647" i="9"/>
  <c r="AV647" i="9"/>
  <c r="AU647" i="9"/>
  <c r="AT647" i="9"/>
  <c r="AJ647" i="9" s="1"/>
  <c r="AS647" i="9"/>
  <c r="AR647" i="9"/>
  <c r="AQ647" i="9"/>
  <c r="AH647" i="9" s="1"/>
  <c r="AI647" i="9"/>
  <c r="AF647" i="9"/>
  <c r="AY661" i="9"/>
  <c r="AX661" i="9"/>
  <c r="AW661" i="9"/>
  <c r="AV661" i="9"/>
  <c r="AU661" i="9"/>
  <c r="AT661" i="9"/>
  <c r="AJ661" i="9" s="1"/>
  <c r="AS661" i="9"/>
  <c r="AR661" i="9"/>
  <c r="AQ661" i="9"/>
  <c r="AH661" i="9" s="1"/>
  <c r="AI661" i="9"/>
  <c r="AF661" i="9"/>
  <c r="AY826" i="9"/>
  <c r="AX826" i="9"/>
  <c r="AW826" i="9"/>
  <c r="AV826" i="9"/>
  <c r="AU826" i="9"/>
  <c r="AT826" i="9"/>
  <c r="AJ826" i="9" s="1"/>
  <c r="AS826" i="9"/>
  <c r="AR826" i="9"/>
  <c r="AQ826" i="9"/>
  <c r="AH826" i="9" s="1"/>
  <c r="AI826" i="9"/>
  <c r="AF826" i="9"/>
  <c r="AY736" i="9"/>
  <c r="AX736" i="9"/>
  <c r="AW736" i="9"/>
  <c r="AV736" i="9"/>
  <c r="AU736" i="9"/>
  <c r="AT736" i="9"/>
  <c r="AS736" i="9"/>
  <c r="AR736" i="9"/>
  <c r="AQ736" i="9"/>
  <c r="AH736" i="9" s="1"/>
  <c r="AJ736" i="9"/>
  <c r="AI736" i="9"/>
  <c r="AF736" i="9"/>
  <c r="AY591" i="9"/>
  <c r="AX591" i="9"/>
  <c r="AW591" i="9"/>
  <c r="AV591" i="9"/>
  <c r="AU591" i="9"/>
  <c r="AT591" i="9"/>
  <c r="AS591" i="9"/>
  <c r="AR591" i="9"/>
  <c r="AQ591" i="9"/>
  <c r="AH591" i="9" s="1"/>
  <c r="AJ591" i="9"/>
  <c r="AI591" i="9"/>
  <c r="AF591" i="9"/>
  <c r="AY505" i="9"/>
  <c r="AX505" i="9"/>
  <c r="AW505" i="9"/>
  <c r="AV505" i="9"/>
  <c r="AU505" i="9"/>
  <c r="AT505" i="9"/>
  <c r="AS505" i="9"/>
  <c r="AR505" i="9"/>
  <c r="AQ505" i="9"/>
  <c r="AH505" i="9" s="1"/>
  <c r="AJ505" i="9"/>
  <c r="AI505" i="9"/>
  <c r="AF505" i="9"/>
  <c r="AY705" i="9"/>
  <c r="AX705" i="9"/>
  <c r="AW705" i="9"/>
  <c r="AV705" i="9"/>
  <c r="AU705" i="9"/>
  <c r="AT705" i="9"/>
  <c r="AS705" i="9"/>
  <c r="AR705" i="9"/>
  <c r="AQ705" i="9"/>
  <c r="AH705" i="9" s="1"/>
  <c r="AJ705" i="9"/>
  <c r="AI705" i="9"/>
  <c r="AF705" i="9"/>
  <c r="AY341" i="9"/>
  <c r="AX341" i="9"/>
  <c r="AW341" i="9"/>
  <c r="AV341" i="9"/>
  <c r="AU341" i="9"/>
  <c r="AT341" i="9"/>
  <c r="AS341" i="9"/>
  <c r="AR341" i="9"/>
  <c r="AQ341" i="9"/>
  <c r="AH341" i="9" s="1"/>
  <c r="AJ341" i="9"/>
  <c r="AI341" i="9"/>
  <c r="AF341" i="9"/>
  <c r="AY441" i="9"/>
  <c r="AX441" i="9"/>
  <c r="AW441" i="9"/>
  <c r="AV441" i="9"/>
  <c r="AU441" i="9"/>
  <c r="AT441" i="9"/>
  <c r="AS441" i="9"/>
  <c r="AR441" i="9"/>
  <c r="AQ441" i="9"/>
  <c r="AH441" i="9" s="1"/>
  <c r="AJ441" i="9"/>
  <c r="AI441" i="9"/>
  <c r="AF441" i="9"/>
  <c r="AY581" i="9"/>
  <c r="AX581" i="9"/>
  <c r="AW581" i="9"/>
  <c r="AV581" i="9"/>
  <c r="AU581" i="9"/>
  <c r="AT581" i="9"/>
  <c r="AS581" i="9"/>
  <c r="AR581" i="9"/>
  <c r="AQ581" i="9"/>
  <c r="AH581" i="9" s="1"/>
  <c r="AJ581" i="9"/>
  <c r="AI581" i="9"/>
  <c r="AF581" i="9"/>
  <c r="AY274" i="9"/>
  <c r="AX274" i="9"/>
  <c r="AW274" i="9"/>
  <c r="AV274" i="9"/>
  <c r="AU274" i="9"/>
  <c r="AT274" i="9"/>
  <c r="AS274" i="9"/>
  <c r="AR274" i="9"/>
  <c r="AQ274" i="9"/>
  <c r="AH274" i="9" s="1"/>
  <c r="AJ274" i="9"/>
  <c r="AI274" i="9"/>
  <c r="AF274" i="9"/>
  <c r="AY364" i="9"/>
  <c r="AX364" i="9"/>
  <c r="AW364" i="9"/>
  <c r="AV364" i="9"/>
  <c r="AU364" i="9"/>
  <c r="AT364" i="9"/>
  <c r="AS364" i="9"/>
  <c r="AR364" i="9"/>
  <c r="AQ364" i="9"/>
  <c r="AH364" i="9" s="1"/>
  <c r="AJ364" i="9"/>
  <c r="AI364" i="9"/>
  <c r="AF364" i="9"/>
  <c r="AY495" i="9"/>
  <c r="AX495" i="9"/>
  <c r="AW495" i="9"/>
  <c r="AV495" i="9"/>
  <c r="AU495" i="9"/>
  <c r="AT495" i="9"/>
  <c r="AS495" i="9"/>
  <c r="AR495" i="9"/>
  <c r="AQ495" i="9"/>
  <c r="AH495" i="9" s="1"/>
  <c r="AJ495" i="9"/>
  <c r="AI495" i="9"/>
  <c r="AF495" i="9"/>
  <c r="AY389" i="9"/>
  <c r="AX389" i="9"/>
  <c r="AW389" i="9"/>
  <c r="AV389" i="9"/>
  <c r="AU389" i="9"/>
  <c r="AT389" i="9"/>
  <c r="AS389" i="9"/>
  <c r="AR389" i="9"/>
  <c r="AQ389" i="9"/>
  <c r="AH389" i="9" s="1"/>
  <c r="AJ389" i="9"/>
  <c r="AI389" i="9"/>
  <c r="AF389" i="9"/>
  <c r="AY521" i="9"/>
  <c r="AX521" i="9"/>
  <c r="AW521" i="9"/>
  <c r="AV521" i="9"/>
  <c r="AU521" i="9"/>
  <c r="AT521" i="9"/>
  <c r="AS521" i="9"/>
  <c r="AR521" i="9"/>
  <c r="AQ521" i="9"/>
  <c r="AH521" i="9" s="1"/>
  <c r="AJ521" i="9"/>
  <c r="AI521" i="9"/>
  <c r="AF521" i="9"/>
  <c r="AY692" i="9"/>
  <c r="AX692" i="9"/>
  <c r="AW692" i="9"/>
  <c r="AV692" i="9"/>
  <c r="AU692" i="9"/>
  <c r="AT692" i="9"/>
  <c r="AS692" i="9"/>
  <c r="AR692" i="9"/>
  <c r="AQ692" i="9"/>
  <c r="AH692" i="9" s="1"/>
  <c r="AJ692" i="9"/>
  <c r="AI692" i="9"/>
  <c r="AF692" i="9"/>
  <c r="AY133" i="9"/>
  <c r="AX133" i="9"/>
  <c r="AW133" i="9"/>
  <c r="AV133" i="9"/>
  <c r="AU133" i="9"/>
  <c r="AT133" i="9"/>
  <c r="AS133" i="9"/>
  <c r="AR133" i="9"/>
  <c r="AQ133" i="9"/>
  <c r="AH133" i="9" s="1"/>
  <c r="AJ133" i="9"/>
  <c r="AI133" i="9"/>
  <c r="AF133" i="9"/>
  <c r="AY223" i="9"/>
  <c r="AX223" i="9"/>
  <c r="AW223" i="9"/>
  <c r="AV223" i="9"/>
  <c r="AU223" i="9"/>
  <c r="AT223" i="9"/>
  <c r="AS223" i="9"/>
  <c r="AR223" i="9"/>
  <c r="AQ223" i="9"/>
  <c r="AH223" i="9" s="1"/>
  <c r="AJ223" i="9"/>
  <c r="AI223" i="9"/>
  <c r="AF223" i="9"/>
  <c r="AY265" i="9"/>
  <c r="AX265" i="9"/>
  <c r="AW265" i="9"/>
  <c r="AV265" i="9"/>
  <c r="AU265" i="9"/>
  <c r="AT265" i="9"/>
  <c r="AS265" i="9"/>
  <c r="AR265" i="9"/>
  <c r="AQ265" i="9"/>
  <c r="AH265" i="9" s="1"/>
  <c r="AJ265" i="9"/>
  <c r="AI265" i="9"/>
  <c r="AF265" i="9"/>
  <c r="AY100" i="9"/>
  <c r="AX100" i="9"/>
  <c r="AW100" i="9"/>
  <c r="AV100" i="9"/>
  <c r="AU100" i="9"/>
  <c r="AT100" i="9"/>
  <c r="AS100" i="9"/>
  <c r="AR100" i="9"/>
  <c r="AQ100" i="9"/>
  <c r="AH100" i="9" s="1"/>
  <c r="AJ100" i="9"/>
  <c r="AI100" i="9"/>
  <c r="AF100" i="9"/>
  <c r="AY161" i="9"/>
  <c r="AX161" i="9"/>
  <c r="AW161" i="9"/>
  <c r="AV161" i="9"/>
  <c r="AU161" i="9"/>
  <c r="AT161" i="9"/>
  <c r="AS161" i="9"/>
  <c r="AR161" i="9"/>
  <c r="AQ161" i="9"/>
  <c r="AH161" i="9" s="1"/>
  <c r="AJ161" i="9"/>
  <c r="AI161" i="9"/>
  <c r="AF161" i="9"/>
  <c r="AY204" i="9"/>
  <c r="AX204" i="9"/>
  <c r="AW204" i="9"/>
  <c r="AV204" i="9"/>
  <c r="AU204" i="9"/>
  <c r="AT204" i="9"/>
  <c r="AS204" i="9"/>
  <c r="AR204" i="9"/>
  <c r="AQ204" i="9"/>
  <c r="AH204" i="9" s="1"/>
  <c r="AJ204" i="9"/>
  <c r="AI204" i="9"/>
  <c r="AF204" i="9"/>
  <c r="AY148" i="9"/>
  <c r="AX148" i="9"/>
  <c r="AW148" i="9"/>
  <c r="AV148" i="9"/>
  <c r="AU148" i="9"/>
  <c r="AT148" i="9"/>
  <c r="AS148" i="9"/>
  <c r="AR148" i="9"/>
  <c r="AQ148" i="9"/>
  <c r="AH148" i="9" s="1"/>
  <c r="AJ148" i="9"/>
  <c r="AI148" i="9"/>
  <c r="AF148" i="9"/>
  <c r="AY248" i="9"/>
  <c r="AX248" i="9"/>
  <c r="AW248" i="9"/>
  <c r="AV248" i="9"/>
  <c r="AU248" i="9"/>
  <c r="AT248" i="9"/>
  <c r="AS248" i="9"/>
  <c r="AR248" i="9"/>
  <c r="AQ248" i="9"/>
  <c r="AH248" i="9" s="1"/>
  <c r="AJ248" i="9"/>
  <c r="AI248" i="9"/>
  <c r="AF248" i="9"/>
  <c r="AY291" i="9"/>
  <c r="AX291" i="9"/>
  <c r="AW291" i="9"/>
  <c r="AV291" i="9"/>
  <c r="AU291" i="9"/>
  <c r="AT291" i="9"/>
  <c r="AS291" i="9"/>
  <c r="AR291" i="9"/>
  <c r="AQ291" i="9"/>
  <c r="AH291" i="9" s="1"/>
  <c r="AJ291" i="9"/>
  <c r="AI291" i="9"/>
  <c r="AF291" i="9"/>
  <c r="AY210" i="9"/>
  <c r="AX210" i="9"/>
  <c r="AW210" i="9"/>
  <c r="AV210" i="9"/>
  <c r="AU210" i="9"/>
  <c r="AT210" i="9"/>
  <c r="AS210" i="9"/>
  <c r="AR210" i="9"/>
  <c r="AQ210" i="9"/>
  <c r="AH210" i="9" s="1"/>
  <c r="AJ210" i="9"/>
  <c r="AI210" i="9"/>
  <c r="AF210" i="9"/>
  <c r="AY249" i="9"/>
  <c r="AX249" i="9"/>
  <c r="AW249" i="9"/>
  <c r="AV249" i="9"/>
  <c r="AU249" i="9"/>
  <c r="AT249" i="9"/>
  <c r="AS249" i="9"/>
  <c r="AR249" i="9"/>
  <c r="AQ249" i="9"/>
  <c r="AH249" i="9" s="1"/>
  <c r="AJ249" i="9"/>
  <c r="AI249" i="9"/>
  <c r="AF249" i="9"/>
  <c r="AY367" i="9"/>
  <c r="AX367" i="9"/>
  <c r="AW367" i="9"/>
  <c r="AV367" i="9"/>
  <c r="AU367" i="9"/>
  <c r="AT367" i="9"/>
  <c r="AS367" i="9"/>
  <c r="AR367" i="9"/>
  <c r="AQ367" i="9"/>
  <c r="AH367" i="9" s="1"/>
  <c r="AJ367" i="9"/>
  <c r="AI367" i="9"/>
  <c r="AF367" i="9"/>
  <c r="AY151" i="9"/>
  <c r="AX151" i="9"/>
  <c r="AW151" i="9"/>
  <c r="AV151" i="9"/>
  <c r="AU151" i="9"/>
  <c r="AT151" i="9"/>
  <c r="AS151" i="9"/>
  <c r="AR151" i="9"/>
  <c r="AQ151" i="9"/>
  <c r="AH151" i="9" s="1"/>
  <c r="AJ151" i="9"/>
  <c r="AI151" i="9"/>
  <c r="AF151" i="9"/>
  <c r="AY184" i="9"/>
  <c r="AX184" i="9"/>
  <c r="AW184" i="9"/>
  <c r="AV184" i="9"/>
  <c r="AU184" i="9"/>
  <c r="AT184" i="9"/>
  <c r="AS184" i="9"/>
  <c r="AR184" i="9"/>
  <c r="AQ184" i="9"/>
  <c r="AH184" i="9" s="1"/>
  <c r="AJ184" i="9"/>
  <c r="AI184" i="9"/>
  <c r="AF184" i="9"/>
  <c r="AY295" i="9"/>
  <c r="AX295" i="9"/>
  <c r="AW295" i="9"/>
  <c r="AV295" i="9"/>
  <c r="AU295" i="9"/>
  <c r="AT295" i="9"/>
  <c r="AS295" i="9"/>
  <c r="AR295" i="9"/>
  <c r="AQ295" i="9"/>
  <c r="AH295" i="9" s="1"/>
  <c r="AJ295" i="9"/>
  <c r="AI295" i="9"/>
  <c r="AF295" i="9"/>
  <c r="AY237" i="9"/>
  <c r="AX237" i="9"/>
  <c r="AW237" i="9"/>
  <c r="AV237" i="9"/>
  <c r="AU237" i="9"/>
  <c r="AT237" i="9"/>
  <c r="AS237" i="9"/>
  <c r="AR237" i="9"/>
  <c r="AQ237" i="9"/>
  <c r="AH237" i="9" s="1"/>
  <c r="AJ237" i="9"/>
  <c r="AI237" i="9"/>
  <c r="AF237" i="9"/>
  <c r="AY278" i="9"/>
  <c r="AX278" i="9"/>
  <c r="AW278" i="9"/>
  <c r="AV278" i="9"/>
  <c r="AU278" i="9"/>
  <c r="AT278" i="9"/>
  <c r="AS278" i="9"/>
  <c r="AR278" i="9"/>
  <c r="AQ278" i="9"/>
  <c r="AH278" i="9" s="1"/>
  <c r="AJ278" i="9"/>
  <c r="AI278" i="9"/>
  <c r="AF278" i="9"/>
  <c r="AY426" i="9"/>
  <c r="AX426" i="9"/>
  <c r="AW426" i="9"/>
  <c r="AV426" i="9"/>
  <c r="AU426" i="9"/>
  <c r="AT426" i="9"/>
  <c r="AS426" i="9"/>
  <c r="AR426" i="9"/>
  <c r="AQ426" i="9"/>
  <c r="AH426" i="9" s="1"/>
  <c r="AJ426" i="9"/>
  <c r="AI426" i="9"/>
  <c r="AF426" i="9"/>
  <c r="AY866" i="9"/>
  <c r="AX866" i="9"/>
  <c r="AW866" i="9"/>
  <c r="AV866" i="9"/>
  <c r="AU866" i="9"/>
  <c r="AT866" i="9"/>
  <c r="AS866" i="9"/>
  <c r="AR866" i="9"/>
  <c r="AQ866" i="9"/>
  <c r="AH866" i="9" s="1"/>
  <c r="AJ866" i="9"/>
  <c r="AI866" i="9"/>
  <c r="AF866" i="9"/>
  <c r="AY751" i="9"/>
  <c r="AX751" i="9"/>
  <c r="AW751" i="9"/>
  <c r="AV751" i="9"/>
  <c r="AU751" i="9"/>
  <c r="AT751" i="9"/>
  <c r="AS751" i="9"/>
  <c r="AR751" i="9"/>
  <c r="AQ751" i="9"/>
  <c r="AH751" i="9" s="1"/>
  <c r="AJ751" i="9"/>
  <c r="AI751" i="9"/>
  <c r="AF751" i="9"/>
  <c r="AY715" i="9"/>
  <c r="AX715" i="9"/>
  <c r="AW715" i="9"/>
  <c r="AV715" i="9"/>
  <c r="AU715" i="9"/>
  <c r="AT715" i="9"/>
  <c r="AS715" i="9"/>
  <c r="AR715" i="9"/>
  <c r="AQ715" i="9"/>
  <c r="AH715" i="9" s="1"/>
  <c r="AJ715" i="9"/>
  <c r="AI715" i="9"/>
  <c r="AF715" i="9"/>
  <c r="AY853" i="9"/>
  <c r="AX853" i="9"/>
  <c r="AW853" i="9"/>
  <c r="AV853" i="9"/>
  <c r="AU853" i="9"/>
  <c r="AT853" i="9"/>
  <c r="AS853" i="9"/>
  <c r="AR853" i="9"/>
  <c r="AQ853" i="9"/>
  <c r="AH853" i="9" s="1"/>
  <c r="AJ853" i="9"/>
  <c r="AI853" i="9"/>
  <c r="AF853" i="9"/>
  <c r="AY475" i="9"/>
  <c r="AX475" i="9"/>
  <c r="AW475" i="9"/>
  <c r="AV475" i="9"/>
  <c r="AU475" i="9"/>
  <c r="AT475" i="9"/>
  <c r="AS475" i="9"/>
  <c r="AR475" i="9"/>
  <c r="AQ475" i="9"/>
  <c r="AH475" i="9" s="1"/>
  <c r="AJ475" i="9"/>
  <c r="AI475" i="9"/>
  <c r="AF475" i="9"/>
  <c r="AY575" i="9"/>
  <c r="AX575" i="9"/>
  <c r="AW575" i="9"/>
  <c r="AV575" i="9"/>
  <c r="AU575" i="9"/>
  <c r="AT575" i="9"/>
  <c r="AS575" i="9"/>
  <c r="AR575" i="9"/>
  <c r="AQ575" i="9"/>
  <c r="AH575" i="9" s="1"/>
  <c r="AJ575" i="9"/>
  <c r="AI575" i="9"/>
  <c r="AF575" i="9"/>
  <c r="AY747" i="9"/>
  <c r="AX747" i="9"/>
  <c r="AW747" i="9"/>
  <c r="AV747" i="9"/>
  <c r="AU747" i="9"/>
  <c r="AT747" i="9"/>
  <c r="AS747" i="9"/>
  <c r="AR747" i="9"/>
  <c r="AQ747" i="9"/>
  <c r="AH747" i="9" s="1"/>
  <c r="AJ747" i="9"/>
  <c r="AI747" i="9"/>
  <c r="AF747" i="9"/>
  <c r="AY391" i="9"/>
  <c r="AX391" i="9"/>
  <c r="AW391" i="9"/>
  <c r="AV391" i="9"/>
  <c r="AU391" i="9"/>
  <c r="AT391" i="9"/>
  <c r="AS391" i="9"/>
  <c r="AR391" i="9"/>
  <c r="AQ391" i="9"/>
  <c r="AH391" i="9" s="1"/>
  <c r="AJ391" i="9"/>
  <c r="AI391" i="9"/>
  <c r="AF391" i="9"/>
  <c r="AY488" i="9"/>
  <c r="AX488" i="9"/>
  <c r="AW488" i="9"/>
  <c r="AV488" i="9"/>
  <c r="AU488" i="9"/>
  <c r="AT488" i="9"/>
  <c r="AS488" i="9"/>
  <c r="AR488" i="9"/>
  <c r="AQ488" i="9"/>
  <c r="AH488" i="9" s="1"/>
  <c r="AJ488" i="9"/>
  <c r="AI488" i="9"/>
  <c r="AF488" i="9"/>
  <c r="AY698" i="9"/>
  <c r="AX698" i="9"/>
  <c r="AW698" i="9"/>
  <c r="AV698" i="9"/>
  <c r="AU698" i="9"/>
  <c r="AT698" i="9"/>
  <c r="AS698" i="9"/>
  <c r="AR698" i="9"/>
  <c r="AQ698" i="9"/>
  <c r="AH698" i="9" s="1"/>
  <c r="AJ698" i="9"/>
  <c r="AI698" i="9"/>
  <c r="AF698" i="9"/>
  <c r="AY576" i="9"/>
  <c r="AX576" i="9"/>
  <c r="AW576" i="9"/>
  <c r="AV576" i="9"/>
  <c r="AU576" i="9"/>
  <c r="AT576" i="9"/>
  <c r="AS576" i="9"/>
  <c r="AR576" i="9"/>
  <c r="AQ576" i="9"/>
  <c r="AH576" i="9" s="1"/>
  <c r="AJ576" i="9"/>
  <c r="AI576" i="9"/>
  <c r="AF576" i="9"/>
  <c r="AY689" i="9"/>
  <c r="AX689" i="9"/>
  <c r="AW689" i="9"/>
  <c r="AV689" i="9"/>
  <c r="AU689" i="9"/>
  <c r="AT689" i="9"/>
  <c r="AS689" i="9"/>
  <c r="AR689" i="9"/>
  <c r="AQ689" i="9"/>
  <c r="AH689" i="9" s="1"/>
  <c r="AJ689" i="9"/>
  <c r="AI689" i="9"/>
  <c r="AF689" i="9"/>
  <c r="AY848" i="9"/>
  <c r="AX848" i="9"/>
  <c r="AW848" i="9"/>
  <c r="AV848" i="9"/>
  <c r="AU848" i="9"/>
  <c r="AT848" i="9"/>
  <c r="AS848" i="9"/>
  <c r="AR848" i="9"/>
  <c r="AQ848" i="9"/>
  <c r="AH848" i="9" s="1"/>
  <c r="AJ848" i="9"/>
  <c r="AI848" i="9"/>
  <c r="AF848" i="9"/>
  <c r="AY209" i="9"/>
  <c r="AX209" i="9"/>
  <c r="AW209" i="9"/>
  <c r="AV209" i="9"/>
  <c r="AU209" i="9"/>
  <c r="AT209" i="9"/>
  <c r="AS209" i="9"/>
  <c r="AR209" i="9"/>
  <c r="AQ209" i="9"/>
  <c r="AH209" i="9" s="1"/>
  <c r="AJ209" i="9"/>
  <c r="AI209" i="9"/>
  <c r="AF209" i="9"/>
  <c r="AY292" i="9"/>
  <c r="AX292" i="9"/>
  <c r="AW292" i="9"/>
  <c r="AV292" i="9"/>
  <c r="AU292" i="9"/>
  <c r="AT292" i="9"/>
  <c r="AS292" i="9"/>
  <c r="AR292" i="9"/>
  <c r="AQ292" i="9"/>
  <c r="AH292" i="9" s="1"/>
  <c r="AJ292" i="9"/>
  <c r="AI292" i="9"/>
  <c r="AF292" i="9"/>
  <c r="AY366" i="9"/>
  <c r="AX366" i="9"/>
  <c r="AW366" i="9"/>
  <c r="AV366" i="9"/>
  <c r="AU366" i="9"/>
  <c r="AT366" i="9"/>
  <c r="AS366" i="9"/>
  <c r="AR366" i="9"/>
  <c r="AQ366" i="9"/>
  <c r="AH366" i="9" s="1"/>
  <c r="AJ366" i="9"/>
  <c r="AI366" i="9"/>
  <c r="AF366" i="9"/>
  <c r="AY150" i="9"/>
  <c r="AX150" i="9"/>
  <c r="AW150" i="9"/>
  <c r="AV150" i="9"/>
  <c r="AU150" i="9"/>
  <c r="AT150" i="9"/>
  <c r="AS150" i="9"/>
  <c r="AR150" i="9"/>
  <c r="AQ150" i="9"/>
  <c r="AH150" i="9" s="1"/>
  <c r="AJ150" i="9"/>
  <c r="AI150" i="9"/>
  <c r="AF150" i="9"/>
  <c r="AY240" i="9"/>
  <c r="AX240" i="9"/>
  <c r="AW240" i="9"/>
  <c r="AV240" i="9"/>
  <c r="AU240" i="9"/>
  <c r="AT240" i="9"/>
  <c r="AS240" i="9"/>
  <c r="AR240" i="9"/>
  <c r="AQ240" i="9"/>
  <c r="AH240" i="9" s="1"/>
  <c r="AJ240" i="9"/>
  <c r="AI240" i="9"/>
  <c r="AF240" i="9"/>
  <c r="AY294" i="9"/>
  <c r="AX294" i="9"/>
  <c r="AW294" i="9"/>
  <c r="AV294" i="9"/>
  <c r="AU294" i="9"/>
  <c r="AT294" i="9"/>
  <c r="AS294" i="9"/>
  <c r="AR294" i="9"/>
  <c r="AQ294" i="9"/>
  <c r="AH294" i="9" s="1"/>
  <c r="AJ294" i="9"/>
  <c r="AI294" i="9"/>
  <c r="AF294" i="9"/>
  <c r="AY236" i="9"/>
  <c r="AX236" i="9"/>
  <c r="AW236" i="9"/>
  <c r="AV236" i="9"/>
  <c r="AU236" i="9"/>
  <c r="AT236" i="9"/>
  <c r="AS236" i="9"/>
  <c r="AR236" i="9"/>
  <c r="AQ236" i="9"/>
  <c r="AH236" i="9" s="1"/>
  <c r="AJ236" i="9"/>
  <c r="AI236" i="9"/>
  <c r="AF236" i="9"/>
  <c r="AY345" i="9"/>
  <c r="AX345" i="9"/>
  <c r="AW345" i="9"/>
  <c r="AV345" i="9"/>
  <c r="AU345" i="9"/>
  <c r="AT345" i="9"/>
  <c r="AS345" i="9"/>
  <c r="AR345" i="9"/>
  <c r="AQ345" i="9"/>
  <c r="AH345" i="9" s="1"/>
  <c r="AJ345" i="9"/>
  <c r="AI345" i="9"/>
  <c r="AF345" i="9"/>
  <c r="AY425" i="9"/>
  <c r="AX425" i="9"/>
  <c r="AW425" i="9"/>
  <c r="AV425" i="9"/>
  <c r="AU425" i="9"/>
  <c r="AT425" i="9"/>
  <c r="AS425" i="9"/>
  <c r="AR425" i="9"/>
  <c r="AQ425" i="9"/>
  <c r="AH425" i="9" s="1"/>
  <c r="AJ425" i="9"/>
  <c r="AI425" i="9"/>
  <c r="AF425" i="9"/>
  <c r="AY293" i="9"/>
  <c r="AX293" i="9"/>
  <c r="AW293" i="9"/>
  <c r="AV293" i="9"/>
  <c r="AU293" i="9"/>
  <c r="AT293" i="9"/>
  <c r="AS293" i="9"/>
  <c r="AR293" i="9"/>
  <c r="AQ293" i="9"/>
  <c r="AH293" i="9" s="1"/>
  <c r="AJ293" i="9"/>
  <c r="AI293" i="9"/>
  <c r="AF293" i="9"/>
  <c r="AY323" i="9"/>
  <c r="AX323" i="9"/>
  <c r="AW323" i="9"/>
  <c r="AV323" i="9"/>
  <c r="AU323" i="9"/>
  <c r="AT323" i="9"/>
  <c r="AS323" i="9"/>
  <c r="AR323" i="9"/>
  <c r="AQ323" i="9"/>
  <c r="AH323" i="9" s="1"/>
  <c r="AJ323" i="9"/>
  <c r="AI323" i="9"/>
  <c r="AF323" i="9"/>
  <c r="AY503" i="9"/>
  <c r="AX503" i="9"/>
  <c r="AW503" i="9"/>
  <c r="AV503" i="9"/>
  <c r="AU503" i="9"/>
  <c r="AT503" i="9"/>
  <c r="AS503" i="9"/>
  <c r="AR503" i="9"/>
  <c r="AQ503" i="9"/>
  <c r="AH503" i="9" s="1"/>
  <c r="AJ503" i="9"/>
  <c r="AI503" i="9"/>
  <c r="AF503" i="9"/>
  <c r="AY241" i="9"/>
  <c r="AX241" i="9"/>
  <c r="AW241" i="9"/>
  <c r="AV241" i="9"/>
  <c r="AU241" i="9"/>
  <c r="AT241" i="9"/>
  <c r="AS241" i="9"/>
  <c r="AR241" i="9"/>
  <c r="AQ241" i="9"/>
  <c r="AH241" i="9" s="1"/>
  <c r="AJ241" i="9"/>
  <c r="AI241" i="9"/>
  <c r="AF241" i="9"/>
  <c r="AY257" i="9"/>
  <c r="AX257" i="9"/>
  <c r="AW257" i="9"/>
  <c r="AV257" i="9"/>
  <c r="AU257" i="9"/>
  <c r="AT257" i="9"/>
  <c r="AS257" i="9"/>
  <c r="AR257" i="9"/>
  <c r="AQ257" i="9"/>
  <c r="AH257" i="9" s="1"/>
  <c r="AJ257" i="9"/>
  <c r="AI257" i="9"/>
  <c r="AF257" i="9"/>
  <c r="AY431" i="9"/>
  <c r="AX431" i="9"/>
  <c r="AW431" i="9"/>
  <c r="AV431" i="9"/>
  <c r="AU431" i="9"/>
  <c r="AT431" i="9"/>
  <c r="AS431" i="9"/>
  <c r="AR431" i="9"/>
  <c r="AQ431" i="9"/>
  <c r="AH431" i="9" s="1"/>
  <c r="AJ431" i="9"/>
  <c r="AI431" i="9"/>
  <c r="AF431" i="9"/>
  <c r="AY346" i="9"/>
  <c r="AX346" i="9"/>
  <c r="AW346" i="9"/>
  <c r="AV346" i="9"/>
  <c r="AU346" i="9"/>
  <c r="AT346" i="9"/>
  <c r="AS346" i="9"/>
  <c r="AR346" i="9"/>
  <c r="AQ346" i="9"/>
  <c r="AH346" i="9" s="1"/>
  <c r="AJ346" i="9"/>
  <c r="AI346" i="9"/>
  <c r="AF346" i="9"/>
  <c r="AY365" i="9"/>
  <c r="AX365" i="9"/>
  <c r="AW365" i="9"/>
  <c r="AV365" i="9"/>
  <c r="AU365" i="9"/>
  <c r="AT365" i="9"/>
  <c r="AS365" i="9"/>
  <c r="AR365" i="9"/>
  <c r="AQ365" i="9"/>
  <c r="AH365" i="9" s="1"/>
  <c r="AJ365" i="9"/>
  <c r="AI365" i="9"/>
  <c r="AF365" i="9"/>
  <c r="AY627" i="9"/>
  <c r="AX627" i="9"/>
  <c r="AW627" i="9"/>
  <c r="AV627" i="9"/>
  <c r="AU627" i="9"/>
  <c r="AT627" i="9"/>
  <c r="AS627" i="9"/>
  <c r="AR627" i="9"/>
  <c r="AQ627" i="9"/>
  <c r="AH627" i="9" s="1"/>
  <c r="AJ627" i="9"/>
  <c r="AI627" i="9"/>
  <c r="AF627" i="9"/>
  <c r="AY911" i="9"/>
  <c r="AX911" i="9"/>
  <c r="AW911" i="9"/>
  <c r="AV911" i="9"/>
  <c r="AU911" i="9"/>
  <c r="AT911" i="9"/>
  <c r="AS911" i="9"/>
  <c r="AR911" i="9"/>
  <c r="AQ911" i="9"/>
  <c r="AH911" i="9" s="1"/>
  <c r="AI911" i="9"/>
  <c r="AF911" i="9"/>
  <c r="AY893" i="9"/>
  <c r="AX893" i="9"/>
  <c r="AW893" i="9"/>
  <c r="AV893" i="9"/>
  <c r="AU893" i="9"/>
  <c r="AT893" i="9"/>
  <c r="AS893" i="9"/>
  <c r="AR893" i="9"/>
  <c r="AQ893" i="9"/>
  <c r="AH893" i="9" s="1"/>
  <c r="AI893" i="9"/>
  <c r="AF893" i="9"/>
  <c r="AY892" i="9"/>
  <c r="AX892" i="9"/>
  <c r="AW892" i="9"/>
  <c r="AV892" i="9"/>
  <c r="AU892" i="9"/>
  <c r="AT892" i="9"/>
  <c r="AS892" i="9"/>
  <c r="AR892" i="9"/>
  <c r="AQ892" i="9"/>
  <c r="AH892" i="9" s="1"/>
  <c r="AI892" i="9"/>
  <c r="AF892" i="9"/>
  <c r="AY783" i="9"/>
  <c r="AX783" i="9"/>
  <c r="AW783" i="9"/>
  <c r="AV783" i="9"/>
  <c r="AU783" i="9"/>
  <c r="AT783" i="9"/>
  <c r="AS783" i="9"/>
  <c r="AR783" i="9"/>
  <c r="AQ783" i="9"/>
  <c r="AH783" i="9" s="1"/>
  <c r="AI783" i="9"/>
  <c r="AF783" i="9"/>
  <c r="AY369" i="9"/>
  <c r="AX369" i="9"/>
  <c r="AW369" i="9"/>
  <c r="AV369" i="9"/>
  <c r="AU369" i="9"/>
  <c r="AT369" i="9"/>
  <c r="AS369" i="9"/>
  <c r="AR369" i="9"/>
  <c r="AQ369" i="9"/>
  <c r="AH369" i="9" s="1"/>
  <c r="AI369" i="9"/>
  <c r="AF369" i="9"/>
  <c r="AY336" i="9"/>
  <c r="AX336" i="9"/>
  <c r="AW336" i="9"/>
  <c r="AV336" i="9"/>
  <c r="AU336" i="9"/>
  <c r="AT336" i="9"/>
  <c r="AS336" i="9"/>
  <c r="AR336" i="9"/>
  <c r="AQ336" i="9"/>
  <c r="AH336" i="9" s="1"/>
  <c r="AI336" i="9"/>
  <c r="AF336" i="9"/>
  <c r="AY714" i="9"/>
  <c r="AX714" i="9"/>
  <c r="AW714" i="9"/>
  <c r="AV714" i="9"/>
  <c r="AU714" i="9"/>
  <c r="AT714" i="9"/>
  <c r="AS714" i="9"/>
  <c r="AR714" i="9"/>
  <c r="AQ714" i="9"/>
  <c r="AH714" i="9" s="1"/>
  <c r="AI714" i="9"/>
  <c r="AF714" i="9"/>
  <c r="AY368" i="9"/>
  <c r="AX368" i="9"/>
  <c r="AW368" i="9"/>
  <c r="AV368" i="9"/>
  <c r="AU368" i="9"/>
  <c r="AT368" i="9"/>
  <c r="AS368" i="9"/>
  <c r="AR368" i="9"/>
  <c r="AQ368" i="9"/>
  <c r="AH368" i="9" s="1"/>
  <c r="AI368" i="9"/>
  <c r="AF368" i="9"/>
  <c r="AY437" i="9"/>
  <c r="AX437" i="9"/>
  <c r="AW437" i="9"/>
  <c r="AV437" i="9"/>
  <c r="AU437" i="9"/>
  <c r="AT437" i="9"/>
  <c r="AS437" i="9"/>
  <c r="AR437" i="9"/>
  <c r="AQ437" i="9"/>
  <c r="AH437" i="9" s="1"/>
  <c r="AI437" i="9"/>
  <c r="AF437" i="9"/>
  <c r="AY713" i="9"/>
  <c r="AX713" i="9"/>
  <c r="AW713" i="9"/>
  <c r="AV713" i="9"/>
  <c r="AU713" i="9"/>
  <c r="AT713" i="9"/>
  <c r="AS713" i="9"/>
  <c r="AR713" i="9"/>
  <c r="AQ713" i="9"/>
  <c r="AH713" i="9" s="1"/>
  <c r="AI713" i="9"/>
  <c r="AF713" i="9"/>
  <c r="AY262" i="9"/>
  <c r="AX262" i="9"/>
  <c r="AW262" i="9"/>
  <c r="AV262" i="9"/>
  <c r="AU262" i="9"/>
  <c r="AT262" i="9"/>
  <c r="AS262" i="9"/>
  <c r="AR262" i="9"/>
  <c r="AQ262" i="9"/>
  <c r="AH262" i="9" s="1"/>
  <c r="AI262" i="9"/>
  <c r="AF262" i="9"/>
  <c r="AY300" i="9"/>
  <c r="AX300" i="9"/>
  <c r="AW300" i="9"/>
  <c r="AV300" i="9"/>
  <c r="AU300" i="9"/>
  <c r="AT300" i="9"/>
  <c r="AS300" i="9"/>
  <c r="AR300" i="9"/>
  <c r="AQ300" i="9"/>
  <c r="AH300" i="9" s="1"/>
  <c r="AI300" i="9"/>
  <c r="AF300" i="9"/>
  <c r="AY511" i="9"/>
  <c r="AX511" i="9"/>
  <c r="AW511" i="9"/>
  <c r="AV511" i="9"/>
  <c r="AU511" i="9"/>
  <c r="AT511" i="9"/>
  <c r="AS511" i="9"/>
  <c r="AR511" i="9"/>
  <c r="AQ511" i="9"/>
  <c r="AH511" i="9" s="1"/>
  <c r="AI511" i="9"/>
  <c r="AF511" i="9"/>
  <c r="AY136" i="9"/>
  <c r="AX136" i="9"/>
  <c r="AW136" i="9"/>
  <c r="AV136" i="9"/>
  <c r="AU136" i="9"/>
  <c r="AT136" i="9"/>
  <c r="AS136" i="9"/>
  <c r="AR136" i="9"/>
  <c r="AQ136" i="9"/>
  <c r="AH136" i="9" s="1"/>
  <c r="AI136" i="9"/>
  <c r="AF136" i="9"/>
  <c r="AY122" i="9"/>
  <c r="AX122" i="9"/>
  <c r="AW122" i="9"/>
  <c r="AV122" i="9"/>
  <c r="AU122" i="9"/>
  <c r="AT122" i="9"/>
  <c r="AS122" i="9"/>
  <c r="AR122" i="9"/>
  <c r="AQ122" i="9"/>
  <c r="AH122" i="9" s="1"/>
  <c r="AI122" i="9"/>
  <c r="AF122" i="9"/>
  <c r="AY302" i="9"/>
  <c r="AX302" i="9"/>
  <c r="AW302" i="9"/>
  <c r="AV302" i="9"/>
  <c r="AU302" i="9"/>
  <c r="AT302" i="9"/>
  <c r="AS302" i="9"/>
  <c r="AR302" i="9"/>
  <c r="AQ302" i="9"/>
  <c r="AH302" i="9" s="1"/>
  <c r="AI302" i="9"/>
  <c r="AF302" i="9"/>
  <c r="AY135" i="9"/>
  <c r="AX135" i="9"/>
  <c r="AW135" i="9"/>
  <c r="AV135" i="9"/>
  <c r="AU135" i="9"/>
  <c r="AT135" i="9"/>
  <c r="AS135" i="9"/>
  <c r="AR135" i="9"/>
  <c r="AQ135" i="9"/>
  <c r="AH135" i="9" s="1"/>
  <c r="AI135" i="9"/>
  <c r="AF135" i="9"/>
  <c r="AY168" i="9"/>
  <c r="AX168" i="9"/>
  <c r="AW168" i="9"/>
  <c r="AV168" i="9"/>
  <c r="AU168" i="9"/>
  <c r="AT168" i="9"/>
  <c r="AS168" i="9"/>
  <c r="AR168" i="9"/>
  <c r="AQ168" i="9"/>
  <c r="AH168" i="9" s="1"/>
  <c r="AI168" i="9"/>
  <c r="AF168" i="9"/>
  <c r="AY301" i="9"/>
  <c r="AX301" i="9"/>
  <c r="AW301" i="9"/>
  <c r="AV301" i="9"/>
  <c r="AU301" i="9"/>
  <c r="AT301" i="9"/>
  <c r="AS301" i="9"/>
  <c r="AR301" i="9"/>
  <c r="AQ301" i="9"/>
  <c r="AH301" i="9" s="1"/>
  <c r="AI301" i="9"/>
  <c r="AF301" i="9"/>
  <c r="AY96" i="9"/>
  <c r="AX96" i="9"/>
  <c r="AW96" i="9"/>
  <c r="AV96" i="9"/>
  <c r="AU96" i="9"/>
  <c r="AT96" i="9"/>
  <c r="AS96" i="9"/>
  <c r="AR96" i="9"/>
  <c r="AQ96" i="9"/>
  <c r="AH96" i="9" s="1"/>
  <c r="AI96" i="9"/>
  <c r="AF96" i="9"/>
  <c r="AY110" i="9"/>
  <c r="AX110" i="9"/>
  <c r="AW110" i="9"/>
  <c r="AV110" i="9"/>
  <c r="AU110" i="9"/>
  <c r="AT110" i="9"/>
  <c r="AS110" i="9"/>
  <c r="AR110" i="9"/>
  <c r="AQ110" i="9"/>
  <c r="AH110" i="9" s="1"/>
  <c r="AI110" i="9"/>
  <c r="AF110" i="9"/>
  <c r="AY212" i="9"/>
  <c r="AX212" i="9"/>
  <c r="AW212" i="9"/>
  <c r="AV212" i="9"/>
  <c r="AU212" i="9"/>
  <c r="AT212" i="9"/>
  <c r="AS212" i="9"/>
  <c r="AR212" i="9"/>
  <c r="AQ212" i="9"/>
  <c r="AH212" i="9" s="1"/>
  <c r="AI212" i="9"/>
  <c r="AF212" i="9"/>
  <c r="AY157" i="9"/>
  <c r="AX157" i="9"/>
  <c r="AW157" i="9"/>
  <c r="AV157" i="9"/>
  <c r="AU157" i="9"/>
  <c r="AT157" i="9"/>
  <c r="AS157" i="9"/>
  <c r="AR157" i="9"/>
  <c r="AQ157" i="9"/>
  <c r="AH157" i="9" s="1"/>
  <c r="AI157" i="9"/>
  <c r="AF157" i="9"/>
  <c r="AY138" i="9"/>
  <c r="AX138" i="9"/>
  <c r="AW138" i="9"/>
  <c r="AV138" i="9"/>
  <c r="AU138" i="9"/>
  <c r="AT138" i="9"/>
  <c r="AS138" i="9"/>
  <c r="AR138" i="9"/>
  <c r="AQ138" i="9"/>
  <c r="AH138" i="9" s="1"/>
  <c r="AI138" i="9"/>
  <c r="AF138" i="9"/>
  <c r="AY340" i="9"/>
  <c r="AX340" i="9"/>
  <c r="AW340" i="9"/>
  <c r="AV340" i="9"/>
  <c r="AU340" i="9"/>
  <c r="AT340" i="9"/>
  <c r="AS340" i="9"/>
  <c r="AR340" i="9"/>
  <c r="AQ340" i="9"/>
  <c r="AH340" i="9" s="1"/>
  <c r="AI340" i="9"/>
  <c r="AF340" i="9"/>
  <c r="AY156" i="9"/>
  <c r="AX156" i="9"/>
  <c r="AW156" i="9"/>
  <c r="AV156" i="9"/>
  <c r="AU156" i="9"/>
  <c r="AT156" i="9"/>
  <c r="AS156" i="9"/>
  <c r="AR156" i="9"/>
  <c r="AQ156" i="9"/>
  <c r="AH156" i="9" s="1"/>
  <c r="AI156" i="9"/>
  <c r="AF156" i="9"/>
  <c r="AY191" i="9"/>
  <c r="AX191" i="9"/>
  <c r="AW191" i="9"/>
  <c r="AV191" i="9"/>
  <c r="AU191" i="9"/>
  <c r="AT191" i="9"/>
  <c r="AS191" i="9"/>
  <c r="AR191" i="9"/>
  <c r="AQ191" i="9"/>
  <c r="AH191" i="9" s="1"/>
  <c r="AI191" i="9"/>
  <c r="AF191" i="9"/>
  <c r="AY339" i="9"/>
  <c r="AX339" i="9"/>
  <c r="AW339" i="9"/>
  <c r="AV339" i="9"/>
  <c r="AU339" i="9"/>
  <c r="AT339" i="9"/>
  <c r="AS339" i="9"/>
  <c r="AR339" i="9"/>
  <c r="AQ339" i="9"/>
  <c r="AH339" i="9" s="1"/>
  <c r="AI339" i="9"/>
  <c r="AF339" i="9"/>
  <c r="AY103" i="9"/>
  <c r="AX103" i="9"/>
  <c r="AW103" i="9"/>
  <c r="AV103" i="9"/>
  <c r="AU103" i="9"/>
  <c r="AT103" i="9"/>
  <c r="AS103" i="9"/>
  <c r="AR103" i="9"/>
  <c r="AQ103" i="9"/>
  <c r="AH103" i="9" s="1"/>
  <c r="AI103" i="9"/>
  <c r="AF103" i="9"/>
  <c r="AY125" i="9"/>
  <c r="AX125" i="9"/>
  <c r="AW125" i="9"/>
  <c r="AV125" i="9"/>
  <c r="AU125" i="9"/>
  <c r="AT125" i="9"/>
  <c r="AS125" i="9"/>
  <c r="AR125" i="9"/>
  <c r="AQ125" i="9"/>
  <c r="AH125" i="9" s="1"/>
  <c r="AI125" i="9"/>
  <c r="AF125" i="9"/>
  <c r="AY238" i="9"/>
  <c r="AX238" i="9"/>
  <c r="AW238" i="9"/>
  <c r="AV238" i="9"/>
  <c r="AU238" i="9"/>
  <c r="AT238" i="9"/>
  <c r="AS238" i="9"/>
  <c r="AR238" i="9"/>
  <c r="AQ238" i="9"/>
  <c r="AH238" i="9" s="1"/>
  <c r="AI238" i="9"/>
  <c r="AF238" i="9"/>
  <c r="AY474" i="9"/>
  <c r="AX474" i="9"/>
  <c r="AW474" i="9"/>
  <c r="AV474" i="9"/>
  <c r="AU474" i="9"/>
  <c r="AT474" i="9"/>
  <c r="AS474" i="9"/>
  <c r="AR474" i="9"/>
  <c r="AQ474" i="9"/>
  <c r="AH474" i="9" s="1"/>
  <c r="AI474" i="9"/>
  <c r="AF474" i="9"/>
  <c r="AY347" i="9"/>
  <c r="AX347" i="9"/>
  <c r="AW347" i="9"/>
  <c r="AV347" i="9"/>
  <c r="AU347" i="9"/>
  <c r="AT347" i="9"/>
  <c r="AS347" i="9"/>
  <c r="AR347" i="9"/>
  <c r="AQ347" i="9"/>
  <c r="AH347" i="9" s="1"/>
  <c r="AI347" i="9"/>
  <c r="AF347" i="9"/>
  <c r="AY449" i="9"/>
  <c r="AX449" i="9"/>
  <c r="AW449" i="9"/>
  <c r="AV449" i="9"/>
  <c r="AU449" i="9"/>
  <c r="AT449" i="9"/>
  <c r="AS449" i="9"/>
  <c r="AR449" i="9"/>
  <c r="AQ449" i="9"/>
  <c r="AH449" i="9" s="1"/>
  <c r="AI449" i="9"/>
  <c r="AF449" i="9"/>
  <c r="AY312" i="9"/>
  <c r="AX312" i="9"/>
  <c r="AW312" i="9"/>
  <c r="AV312" i="9"/>
  <c r="AU312" i="9"/>
  <c r="AT312" i="9"/>
  <c r="AS312" i="9"/>
  <c r="AR312" i="9"/>
  <c r="AQ312" i="9"/>
  <c r="AH312" i="9" s="1"/>
  <c r="AI312" i="9"/>
  <c r="AF312" i="9"/>
  <c r="AY94" i="9"/>
  <c r="AX94" i="9"/>
  <c r="AW94" i="9"/>
  <c r="AV94" i="9"/>
  <c r="AU94" i="9"/>
  <c r="AT94" i="9"/>
  <c r="AS94" i="9"/>
  <c r="AR94" i="9"/>
  <c r="AQ94" i="9"/>
  <c r="AH94" i="9" s="1"/>
  <c r="AI94" i="9"/>
  <c r="AF94" i="9"/>
  <c r="AY335" i="9"/>
  <c r="AX335" i="9"/>
  <c r="AW335" i="9"/>
  <c r="AV335" i="9"/>
  <c r="AU335" i="9"/>
  <c r="AT335" i="9"/>
  <c r="AS335" i="9"/>
  <c r="AR335" i="9"/>
  <c r="AQ335" i="9"/>
  <c r="AH335" i="9" s="1"/>
  <c r="AI335" i="9"/>
  <c r="AF335" i="9"/>
  <c r="AY199" i="9"/>
  <c r="AX199" i="9"/>
  <c r="AW199" i="9"/>
  <c r="AV199" i="9"/>
  <c r="AU199" i="9"/>
  <c r="AT199" i="9"/>
  <c r="AS199" i="9"/>
  <c r="AR199" i="9"/>
  <c r="AQ199" i="9"/>
  <c r="AH199" i="9" s="1"/>
  <c r="AI199" i="9"/>
  <c r="AF199" i="9"/>
  <c r="AY114" i="9"/>
  <c r="AX114" i="9"/>
  <c r="AW114" i="9"/>
  <c r="AV114" i="9"/>
  <c r="AU114" i="9"/>
  <c r="AT114" i="9"/>
  <c r="AS114" i="9"/>
  <c r="AR114" i="9"/>
  <c r="AQ114" i="9"/>
  <c r="AH114" i="9" s="1"/>
  <c r="AI114" i="9"/>
  <c r="AF114" i="9"/>
  <c r="AY436" i="9"/>
  <c r="AX436" i="9"/>
  <c r="AW436" i="9"/>
  <c r="AV436" i="9"/>
  <c r="AU436" i="9"/>
  <c r="AT436" i="9"/>
  <c r="AS436" i="9"/>
  <c r="AR436" i="9"/>
  <c r="AQ436" i="9"/>
  <c r="AH436" i="9" s="1"/>
  <c r="AI436" i="9"/>
  <c r="AF436" i="9"/>
  <c r="AY267" i="9"/>
  <c r="AX267" i="9"/>
  <c r="AW267" i="9"/>
  <c r="AV267" i="9"/>
  <c r="AU267" i="9"/>
  <c r="AT267" i="9"/>
  <c r="AS267" i="9"/>
  <c r="AR267" i="9"/>
  <c r="AQ267" i="9"/>
  <c r="AH267" i="9" s="1"/>
  <c r="AI267" i="9"/>
  <c r="AF267" i="9"/>
  <c r="AY92" i="9"/>
  <c r="AX92" i="9"/>
  <c r="AW92" i="9"/>
  <c r="AV92" i="9"/>
  <c r="AU92" i="9"/>
  <c r="AT92" i="9"/>
  <c r="AS92" i="9"/>
  <c r="AR92" i="9"/>
  <c r="AQ92" i="9"/>
  <c r="AH92" i="9" s="1"/>
  <c r="AI92" i="9"/>
  <c r="AF92" i="9"/>
  <c r="AY299" i="9"/>
  <c r="AX299" i="9"/>
  <c r="AW299" i="9"/>
  <c r="AV299" i="9"/>
  <c r="AU299" i="9"/>
  <c r="AT299" i="9"/>
  <c r="AS299" i="9"/>
  <c r="AR299" i="9"/>
  <c r="AQ299" i="9"/>
  <c r="AH299" i="9" s="1"/>
  <c r="AI299" i="9"/>
  <c r="AF299" i="9"/>
  <c r="AY174" i="9"/>
  <c r="AX174" i="9"/>
  <c r="AW174" i="9"/>
  <c r="AV174" i="9"/>
  <c r="AU174" i="9"/>
  <c r="AT174" i="9"/>
  <c r="AS174" i="9"/>
  <c r="AR174" i="9"/>
  <c r="AQ174" i="9"/>
  <c r="AH174" i="9" s="1"/>
  <c r="AI174" i="9"/>
  <c r="AF174" i="9"/>
  <c r="AY77" i="9"/>
  <c r="AX77" i="9"/>
  <c r="AW77" i="9"/>
  <c r="AV77" i="9"/>
  <c r="AU77" i="9"/>
  <c r="AT77" i="9"/>
  <c r="AS77" i="9"/>
  <c r="AR77" i="9"/>
  <c r="AQ77" i="9"/>
  <c r="AH77" i="9" s="1"/>
  <c r="AI77" i="9"/>
  <c r="AF77" i="9"/>
  <c r="AY121" i="9"/>
  <c r="AX121" i="9"/>
  <c r="AW121" i="9"/>
  <c r="AV121" i="9"/>
  <c r="AU121" i="9"/>
  <c r="AT121" i="9"/>
  <c r="AS121" i="9"/>
  <c r="AR121" i="9"/>
  <c r="AQ121" i="9"/>
  <c r="AH121" i="9" s="1"/>
  <c r="AI121" i="9"/>
  <c r="AF121" i="9"/>
  <c r="AY88" i="9"/>
  <c r="AX88" i="9"/>
  <c r="AW88" i="9"/>
  <c r="AV88" i="9"/>
  <c r="AU88" i="9"/>
  <c r="AT88" i="9"/>
  <c r="AS88" i="9"/>
  <c r="AR88" i="9"/>
  <c r="AQ88" i="9"/>
  <c r="AH88" i="9" s="1"/>
  <c r="AI88" i="9"/>
  <c r="AF88" i="9"/>
  <c r="AY80" i="9"/>
  <c r="AX80" i="9"/>
  <c r="AW80" i="9"/>
  <c r="AV80" i="9"/>
  <c r="AU80" i="9"/>
  <c r="AT80" i="9"/>
  <c r="AS80" i="9"/>
  <c r="AR80" i="9"/>
  <c r="AQ80" i="9"/>
  <c r="AH80" i="9" s="1"/>
  <c r="AI80" i="9"/>
  <c r="AF80" i="9"/>
  <c r="AY167" i="9"/>
  <c r="AX167" i="9"/>
  <c r="AW167" i="9"/>
  <c r="AV167" i="9"/>
  <c r="AU167" i="9"/>
  <c r="AT167" i="9"/>
  <c r="AS167" i="9"/>
  <c r="AR167" i="9"/>
  <c r="AQ167" i="9"/>
  <c r="AH167" i="9" s="1"/>
  <c r="AI167" i="9"/>
  <c r="AF167" i="9"/>
  <c r="AY97" i="9"/>
  <c r="AX97" i="9"/>
  <c r="AW97" i="9"/>
  <c r="AV97" i="9"/>
  <c r="AU97" i="9"/>
  <c r="AT97" i="9"/>
  <c r="AS97" i="9"/>
  <c r="AR97" i="9"/>
  <c r="AQ97" i="9"/>
  <c r="AH97" i="9" s="1"/>
  <c r="AI97" i="9"/>
  <c r="AF97" i="9"/>
  <c r="AY76" i="9"/>
  <c r="AX76" i="9"/>
  <c r="AW76" i="9"/>
  <c r="AV76" i="9"/>
  <c r="AU76" i="9"/>
  <c r="AT76" i="9"/>
  <c r="AS76" i="9"/>
  <c r="AR76" i="9"/>
  <c r="AQ76" i="9"/>
  <c r="AH76" i="9" s="1"/>
  <c r="AI76" i="9"/>
  <c r="AF76" i="9"/>
  <c r="AY109" i="9"/>
  <c r="AX109" i="9"/>
  <c r="AW109" i="9"/>
  <c r="AV109" i="9"/>
  <c r="AU109" i="9"/>
  <c r="AT109" i="9"/>
  <c r="AS109" i="9"/>
  <c r="AR109" i="9"/>
  <c r="AQ109" i="9"/>
  <c r="AH109" i="9" s="1"/>
  <c r="AI109" i="9"/>
  <c r="AF109" i="9"/>
  <c r="AY86" i="9"/>
  <c r="AX86" i="9"/>
  <c r="AW86" i="9"/>
  <c r="AV86" i="9"/>
  <c r="AU86" i="9"/>
  <c r="AT86" i="9"/>
  <c r="AS86" i="9"/>
  <c r="AR86" i="9"/>
  <c r="AQ86" i="9"/>
  <c r="AH86" i="9" s="1"/>
  <c r="AI86" i="9"/>
  <c r="AF86" i="9"/>
  <c r="AY79" i="9"/>
  <c r="AX79" i="9"/>
  <c r="AW79" i="9"/>
  <c r="AV79" i="9"/>
  <c r="AU79" i="9"/>
  <c r="AT79" i="9"/>
  <c r="AS79" i="9"/>
  <c r="AR79" i="9"/>
  <c r="AQ79" i="9"/>
  <c r="AH79" i="9" s="1"/>
  <c r="AI79" i="9"/>
  <c r="AF79" i="9"/>
  <c r="AY137" i="9"/>
  <c r="AX137" i="9"/>
  <c r="AW137" i="9"/>
  <c r="AV137" i="9"/>
  <c r="AU137" i="9"/>
  <c r="AT137" i="9"/>
  <c r="AS137" i="9"/>
  <c r="AR137" i="9"/>
  <c r="AQ137" i="9"/>
  <c r="AH137" i="9" s="1"/>
  <c r="AI137" i="9"/>
  <c r="AF137" i="9"/>
  <c r="AY91" i="9"/>
  <c r="AX91" i="9"/>
  <c r="AW91" i="9"/>
  <c r="AV91" i="9"/>
  <c r="AU91" i="9"/>
  <c r="AT91" i="9"/>
  <c r="AS91" i="9"/>
  <c r="AR91" i="9"/>
  <c r="AQ91" i="9"/>
  <c r="AH91" i="9" s="1"/>
  <c r="AI91" i="9"/>
  <c r="AF91" i="9"/>
  <c r="AY83" i="9"/>
  <c r="AX83" i="9"/>
  <c r="AW83" i="9"/>
  <c r="AV83" i="9"/>
  <c r="AU83" i="9"/>
  <c r="AT83" i="9"/>
  <c r="AS83" i="9"/>
  <c r="AR83" i="9"/>
  <c r="AQ83" i="9"/>
  <c r="AH83" i="9" s="1"/>
  <c r="AI83" i="9"/>
  <c r="AF83" i="9"/>
  <c r="AY190" i="9"/>
  <c r="AX190" i="9"/>
  <c r="AW190" i="9"/>
  <c r="AV190" i="9"/>
  <c r="AU190" i="9"/>
  <c r="AT190" i="9"/>
  <c r="AS190" i="9"/>
  <c r="AR190" i="9"/>
  <c r="AQ190" i="9"/>
  <c r="AH190" i="9" s="1"/>
  <c r="AI190" i="9"/>
  <c r="AF190" i="9"/>
  <c r="AY104" i="9"/>
  <c r="AX104" i="9"/>
  <c r="AW104" i="9"/>
  <c r="AV104" i="9"/>
  <c r="AU104" i="9"/>
  <c r="AT104" i="9"/>
  <c r="AS104" i="9"/>
  <c r="AR104" i="9"/>
  <c r="AQ104" i="9"/>
  <c r="AH104" i="9" s="1"/>
  <c r="AI104" i="9"/>
  <c r="AF104" i="9"/>
  <c r="AY78" i="9"/>
  <c r="AX78" i="9"/>
  <c r="AW78" i="9"/>
  <c r="AV78" i="9"/>
  <c r="AU78" i="9"/>
  <c r="AT78" i="9"/>
  <c r="AS78" i="9"/>
  <c r="AR78" i="9"/>
  <c r="AQ78" i="9"/>
  <c r="AH78" i="9" s="1"/>
  <c r="AI78" i="9"/>
  <c r="AF78" i="9"/>
  <c r="AY124" i="9"/>
  <c r="AX124" i="9"/>
  <c r="AW124" i="9"/>
  <c r="AV124" i="9"/>
  <c r="AU124" i="9"/>
  <c r="AT124" i="9"/>
  <c r="AS124" i="9"/>
  <c r="AR124" i="9"/>
  <c r="AQ124" i="9"/>
  <c r="AH124" i="9" s="1"/>
  <c r="AI124" i="9"/>
  <c r="AF124" i="9"/>
  <c r="AY89" i="9"/>
  <c r="AX89" i="9"/>
  <c r="AW89" i="9"/>
  <c r="AV89" i="9"/>
  <c r="AU89" i="9"/>
  <c r="AT89" i="9"/>
  <c r="AS89" i="9"/>
  <c r="AR89" i="9"/>
  <c r="AQ89" i="9"/>
  <c r="AH89" i="9" s="1"/>
  <c r="AI89" i="9"/>
  <c r="AF89" i="9"/>
  <c r="AY967" i="9"/>
  <c r="AX967" i="9"/>
  <c r="AW967" i="9"/>
  <c r="AV967" i="9"/>
  <c r="AU967" i="9"/>
  <c r="AT967" i="9"/>
  <c r="AS967" i="9"/>
  <c r="AR967" i="9"/>
  <c r="AQ967" i="9"/>
  <c r="AH967" i="9" s="1"/>
  <c r="AI967" i="9"/>
  <c r="AF967" i="9"/>
  <c r="AY962" i="9"/>
  <c r="AX962" i="9"/>
  <c r="AW962" i="9"/>
  <c r="AV962" i="9"/>
  <c r="AU962" i="9"/>
  <c r="AT962" i="9"/>
  <c r="AS962" i="9"/>
  <c r="AR962" i="9"/>
  <c r="AQ962" i="9"/>
  <c r="AH962" i="9" s="1"/>
  <c r="AI962" i="9"/>
  <c r="AF962" i="9"/>
  <c r="AY961" i="9"/>
  <c r="AX961" i="9"/>
  <c r="AW961" i="9"/>
  <c r="AV961" i="9"/>
  <c r="AU961" i="9"/>
  <c r="AT961" i="9"/>
  <c r="AS961" i="9"/>
  <c r="AR961" i="9"/>
  <c r="AQ961" i="9"/>
  <c r="AH961" i="9" s="1"/>
  <c r="AI961" i="9"/>
  <c r="AF961" i="9"/>
  <c r="AY900" i="9"/>
  <c r="AX900" i="9"/>
  <c r="AW900" i="9"/>
  <c r="AV900" i="9"/>
  <c r="AU900" i="9"/>
  <c r="AT900" i="9"/>
  <c r="AS900" i="9"/>
  <c r="AR900" i="9"/>
  <c r="AQ900" i="9"/>
  <c r="AH900" i="9" s="1"/>
  <c r="AI900" i="9"/>
  <c r="AF900" i="9"/>
  <c r="AY534" i="9"/>
  <c r="AX534" i="9"/>
  <c r="AW534" i="9"/>
  <c r="AV534" i="9"/>
  <c r="AU534" i="9"/>
  <c r="AT534" i="9"/>
  <c r="AS534" i="9"/>
  <c r="AR534" i="9"/>
  <c r="AQ534" i="9"/>
  <c r="AH534" i="9" s="1"/>
  <c r="AI534" i="9"/>
  <c r="AF534" i="9"/>
  <c r="AY483" i="9"/>
  <c r="AX483" i="9"/>
  <c r="AW483" i="9"/>
  <c r="AV483" i="9"/>
  <c r="AU483" i="9"/>
  <c r="AT483" i="9"/>
  <c r="AS483" i="9"/>
  <c r="AR483" i="9"/>
  <c r="AQ483" i="9"/>
  <c r="AH483" i="9" s="1"/>
  <c r="AI483" i="9"/>
  <c r="AF483" i="9"/>
  <c r="AY855" i="9"/>
  <c r="AX855" i="9"/>
  <c r="AW855" i="9"/>
  <c r="AV855" i="9"/>
  <c r="AU855" i="9"/>
  <c r="AT855" i="9"/>
  <c r="AS855" i="9"/>
  <c r="AR855" i="9"/>
  <c r="AQ855" i="9"/>
  <c r="AH855" i="9" s="1"/>
  <c r="AI855" i="9"/>
  <c r="AF855" i="9"/>
  <c r="AY533" i="9"/>
  <c r="AX533" i="9"/>
  <c r="AW533" i="9"/>
  <c r="AV533" i="9"/>
  <c r="AU533" i="9"/>
  <c r="AT533" i="9"/>
  <c r="AS533" i="9"/>
  <c r="AR533" i="9"/>
  <c r="AQ533" i="9"/>
  <c r="AH533" i="9" s="1"/>
  <c r="AI533" i="9"/>
  <c r="AF533" i="9"/>
  <c r="AY635" i="9"/>
  <c r="AX635" i="9"/>
  <c r="AW635" i="9"/>
  <c r="AV635" i="9"/>
  <c r="AU635" i="9"/>
  <c r="AT635" i="9"/>
  <c r="AS635" i="9"/>
  <c r="AR635" i="9"/>
  <c r="AQ635" i="9"/>
  <c r="AH635" i="9" s="1"/>
  <c r="AI635" i="9"/>
  <c r="AF635" i="9"/>
  <c r="AY854" i="9"/>
  <c r="AX854" i="9"/>
  <c r="AW854" i="9"/>
  <c r="AV854" i="9"/>
  <c r="AU854" i="9"/>
  <c r="AT854" i="9"/>
  <c r="AS854" i="9"/>
  <c r="AR854" i="9"/>
  <c r="AQ854" i="9"/>
  <c r="AH854" i="9" s="1"/>
  <c r="AI854" i="9"/>
  <c r="AF854" i="9"/>
  <c r="AY377" i="9"/>
  <c r="AX377" i="9"/>
  <c r="AW377" i="9"/>
  <c r="AV377" i="9"/>
  <c r="AU377" i="9"/>
  <c r="AT377" i="9"/>
  <c r="AS377" i="9"/>
  <c r="AR377" i="9"/>
  <c r="AQ377" i="9"/>
  <c r="AH377" i="9" s="1"/>
  <c r="AI377" i="9"/>
  <c r="AF377" i="9"/>
  <c r="AY444" i="9"/>
  <c r="AX444" i="9"/>
  <c r="AW444" i="9"/>
  <c r="AV444" i="9"/>
  <c r="AU444" i="9"/>
  <c r="AT444" i="9"/>
  <c r="AS444" i="9"/>
  <c r="AR444" i="9"/>
  <c r="AQ444" i="9"/>
  <c r="AH444" i="9" s="1"/>
  <c r="AI444" i="9"/>
  <c r="AF444" i="9"/>
  <c r="AY721" i="9"/>
  <c r="AX721" i="9"/>
  <c r="AW721" i="9"/>
  <c r="AV721" i="9"/>
  <c r="AU721" i="9"/>
  <c r="AT721" i="9"/>
  <c r="AS721" i="9"/>
  <c r="AR721" i="9"/>
  <c r="AQ721" i="9"/>
  <c r="AH721" i="9" s="1"/>
  <c r="AI721" i="9"/>
  <c r="AF721" i="9"/>
  <c r="AY216" i="9"/>
  <c r="AX216" i="9"/>
  <c r="AW216" i="9"/>
  <c r="AV216" i="9"/>
  <c r="AU216" i="9"/>
  <c r="AT216" i="9"/>
  <c r="AS216" i="9"/>
  <c r="AR216" i="9"/>
  <c r="AQ216" i="9"/>
  <c r="AH216" i="9" s="1"/>
  <c r="AI216" i="9"/>
  <c r="AF216" i="9"/>
  <c r="AY193" i="9"/>
  <c r="AX193" i="9"/>
  <c r="AW193" i="9"/>
  <c r="AV193" i="9"/>
  <c r="AU193" i="9"/>
  <c r="AT193" i="9"/>
  <c r="AS193" i="9"/>
  <c r="AR193" i="9"/>
  <c r="AQ193" i="9"/>
  <c r="AH193" i="9" s="1"/>
  <c r="AI193" i="9"/>
  <c r="AF193" i="9"/>
  <c r="AY446" i="9"/>
  <c r="AX446" i="9"/>
  <c r="AW446" i="9"/>
  <c r="AV446" i="9"/>
  <c r="AU446" i="9"/>
  <c r="AT446" i="9"/>
  <c r="AS446" i="9"/>
  <c r="AR446" i="9"/>
  <c r="AQ446" i="9"/>
  <c r="AH446" i="9" s="1"/>
  <c r="AI446" i="9"/>
  <c r="AF446" i="9"/>
  <c r="AY215" i="9"/>
  <c r="AX215" i="9"/>
  <c r="AW215" i="9"/>
  <c r="AV215" i="9"/>
  <c r="AU215" i="9"/>
  <c r="AT215" i="9"/>
  <c r="AS215" i="9"/>
  <c r="AR215" i="9"/>
  <c r="AQ215" i="9"/>
  <c r="AH215" i="9" s="1"/>
  <c r="AI215" i="9"/>
  <c r="AF215" i="9"/>
  <c r="AY264" i="9"/>
  <c r="AX264" i="9"/>
  <c r="AW264" i="9"/>
  <c r="AV264" i="9"/>
  <c r="AU264" i="9"/>
  <c r="AT264" i="9"/>
  <c r="AS264" i="9"/>
  <c r="AR264" i="9"/>
  <c r="AQ264" i="9"/>
  <c r="AH264" i="9" s="1"/>
  <c r="AI264" i="9"/>
  <c r="AF264" i="9"/>
  <c r="AY445" i="9"/>
  <c r="AX445" i="9"/>
  <c r="AW445" i="9"/>
  <c r="AV445" i="9"/>
  <c r="AU445" i="9"/>
  <c r="AT445" i="9"/>
  <c r="AS445" i="9"/>
  <c r="AR445" i="9"/>
  <c r="AQ445" i="9"/>
  <c r="AH445" i="9" s="1"/>
  <c r="AI445" i="9"/>
  <c r="AF445" i="9"/>
  <c r="AY139" i="9"/>
  <c r="AX139" i="9"/>
  <c r="AW139" i="9"/>
  <c r="AV139" i="9"/>
  <c r="AU139" i="9"/>
  <c r="AT139" i="9"/>
  <c r="AS139" i="9"/>
  <c r="AR139" i="9"/>
  <c r="AQ139" i="9"/>
  <c r="AH139" i="9" s="1"/>
  <c r="AI139" i="9"/>
  <c r="AF139" i="9"/>
  <c r="AY171" i="9"/>
  <c r="AX171" i="9"/>
  <c r="AW171" i="9"/>
  <c r="AV171" i="9"/>
  <c r="AU171" i="9"/>
  <c r="AT171" i="9"/>
  <c r="AS171" i="9"/>
  <c r="AR171" i="9"/>
  <c r="AQ171" i="9"/>
  <c r="AH171" i="9" s="1"/>
  <c r="AI171" i="9"/>
  <c r="AF171" i="9"/>
  <c r="AY305" i="9"/>
  <c r="AX305" i="9"/>
  <c r="AW305" i="9"/>
  <c r="AV305" i="9"/>
  <c r="AU305" i="9"/>
  <c r="AT305" i="9"/>
  <c r="AS305" i="9"/>
  <c r="AR305" i="9"/>
  <c r="AQ305" i="9"/>
  <c r="AH305" i="9" s="1"/>
  <c r="AI305" i="9"/>
  <c r="AF305" i="9"/>
  <c r="AY244" i="9"/>
  <c r="AX244" i="9"/>
  <c r="AW244" i="9"/>
  <c r="AV244" i="9"/>
  <c r="AU244" i="9"/>
  <c r="AT244" i="9"/>
  <c r="AS244" i="9"/>
  <c r="AR244" i="9"/>
  <c r="AQ244" i="9"/>
  <c r="AH244" i="9" s="1"/>
  <c r="AI244" i="9"/>
  <c r="AF244" i="9"/>
  <c r="AY220" i="9"/>
  <c r="AX220" i="9"/>
  <c r="AW220" i="9"/>
  <c r="AV220" i="9"/>
  <c r="AU220" i="9"/>
  <c r="AT220" i="9"/>
  <c r="AS220" i="9"/>
  <c r="AR220" i="9"/>
  <c r="AQ220" i="9"/>
  <c r="AH220" i="9" s="1"/>
  <c r="AI220" i="9"/>
  <c r="AF220" i="9"/>
  <c r="AY487" i="9"/>
  <c r="AX487" i="9"/>
  <c r="AW487" i="9"/>
  <c r="AV487" i="9"/>
  <c r="AU487" i="9"/>
  <c r="AT487" i="9"/>
  <c r="AS487" i="9"/>
  <c r="AR487" i="9"/>
  <c r="AQ487" i="9"/>
  <c r="AH487" i="9" s="1"/>
  <c r="AI487" i="9"/>
  <c r="AF487" i="9"/>
  <c r="AY243" i="9"/>
  <c r="AX243" i="9"/>
  <c r="AW243" i="9"/>
  <c r="AV243" i="9"/>
  <c r="AU243" i="9"/>
  <c r="AT243" i="9"/>
  <c r="AS243" i="9"/>
  <c r="AR243" i="9"/>
  <c r="AQ243" i="9"/>
  <c r="AH243" i="9" s="1"/>
  <c r="AI243" i="9"/>
  <c r="AF243" i="9"/>
  <c r="AY283" i="9"/>
  <c r="AX283" i="9"/>
  <c r="AW283" i="9"/>
  <c r="AV283" i="9"/>
  <c r="AU283" i="9"/>
  <c r="AT283" i="9"/>
  <c r="AS283" i="9"/>
  <c r="AR283" i="9"/>
  <c r="AQ283" i="9"/>
  <c r="AH283" i="9" s="1"/>
  <c r="AI283" i="9"/>
  <c r="AF283" i="9"/>
  <c r="AY486" i="9"/>
  <c r="AX486" i="9"/>
  <c r="AW486" i="9"/>
  <c r="AV486" i="9"/>
  <c r="AU486" i="9"/>
  <c r="AT486" i="9"/>
  <c r="AS486" i="9"/>
  <c r="AR486" i="9"/>
  <c r="AQ486" i="9"/>
  <c r="AH486" i="9" s="1"/>
  <c r="AI486" i="9"/>
  <c r="AF486" i="9"/>
  <c r="AY162" i="9"/>
  <c r="AX162" i="9"/>
  <c r="AW162" i="9"/>
  <c r="AV162" i="9"/>
  <c r="AU162" i="9"/>
  <c r="AT162" i="9"/>
  <c r="AS162" i="9"/>
  <c r="AR162" i="9"/>
  <c r="AQ162" i="9"/>
  <c r="AH162" i="9" s="1"/>
  <c r="AI162" i="9"/>
  <c r="AF162" i="9"/>
  <c r="AY198" i="9"/>
  <c r="AX198" i="9"/>
  <c r="AW198" i="9"/>
  <c r="AV198" i="9"/>
  <c r="AU198" i="9"/>
  <c r="AT198" i="9"/>
  <c r="AS198" i="9"/>
  <c r="AR198" i="9"/>
  <c r="AQ198" i="9"/>
  <c r="AH198" i="9" s="1"/>
  <c r="AI198" i="9"/>
  <c r="AF198" i="9"/>
  <c r="AY348" i="9"/>
  <c r="AX348" i="9"/>
  <c r="AW348" i="9"/>
  <c r="AV348" i="9"/>
  <c r="AU348" i="9"/>
  <c r="AT348" i="9"/>
  <c r="AS348" i="9"/>
  <c r="AR348" i="9"/>
  <c r="AQ348" i="9"/>
  <c r="AH348" i="9" s="1"/>
  <c r="AI348" i="9"/>
  <c r="AF348" i="9"/>
  <c r="AY678" i="9"/>
  <c r="AX678" i="9"/>
  <c r="AW678" i="9"/>
  <c r="AV678" i="9"/>
  <c r="AU678" i="9"/>
  <c r="AT678" i="9"/>
  <c r="AS678" i="9"/>
  <c r="AR678" i="9"/>
  <c r="AQ678" i="9"/>
  <c r="AH678" i="9" s="1"/>
  <c r="AI678" i="9"/>
  <c r="AF678" i="9"/>
  <c r="AY492" i="9"/>
  <c r="AX492" i="9"/>
  <c r="AW492" i="9"/>
  <c r="AV492" i="9"/>
  <c r="AU492" i="9"/>
  <c r="AT492" i="9"/>
  <c r="AS492" i="9"/>
  <c r="AR492" i="9"/>
  <c r="AQ492" i="9"/>
  <c r="AH492" i="9" s="1"/>
  <c r="AI492" i="9"/>
  <c r="AF492" i="9"/>
  <c r="AY651" i="9"/>
  <c r="AX651" i="9"/>
  <c r="AW651" i="9"/>
  <c r="AV651" i="9"/>
  <c r="AU651" i="9"/>
  <c r="AT651" i="9"/>
  <c r="AS651" i="9"/>
  <c r="AR651" i="9"/>
  <c r="AQ651" i="9"/>
  <c r="AH651" i="9" s="1"/>
  <c r="AI651" i="9"/>
  <c r="AF651" i="9"/>
  <c r="AY455" i="9"/>
  <c r="AX455" i="9"/>
  <c r="AW455" i="9"/>
  <c r="AV455" i="9"/>
  <c r="AU455" i="9"/>
  <c r="AT455" i="9"/>
  <c r="AS455" i="9"/>
  <c r="AR455" i="9"/>
  <c r="AQ455" i="9"/>
  <c r="AH455" i="9" s="1"/>
  <c r="AI455" i="9"/>
  <c r="AF455" i="9"/>
  <c r="AY130" i="9"/>
  <c r="AX130" i="9"/>
  <c r="AW130" i="9"/>
  <c r="AV130" i="9"/>
  <c r="AU130" i="9"/>
  <c r="AT130" i="9"/>
  <c r="AS130" i="9"/>
  <c r="AR130" i="9"/>
  <c r="AQ130" i="9"/>
  <c r="AH130" i="9" s="1"/>
  <c r="AI130" i="9"/>
  <c r="AF130" i="9"/>
  <c r="AY482" i="9"/>
  <c r="AX482" i="9"/>
  <c r="AW482" i="9"/>
  <c r="AV482" i="9"/>
  <c r="AU482" i="9"/>
  <c r="AT482" i="9"/>
  <c r="AS482" i="9"/>
  <c r="AR482" i="9"/>
  <c r="AQ482" i="9"/>
  <c r="AH482" i="9" s="1"/>
  <c r="AI482" i="9"/>
  <c r="AF482" i="9"/>
  <c r="AY290" i="9"/>
  <c r="AX290" i="9"/>
  <c r="AW290" i="9"/>
  <c r="AV290" i="9"/>
  <c r="AU290" i="9"/>
  <c r="AT290" i="9"/>
  <c r="AS290" i="9"/>
  <c r="AR290" i="9"/>
  <c r="AQ290" i="9"/>
  <c r="AH290" i="9" s="1"/>
  <c r="AI290" i="9"/>
  <c r="AF290" i="9"/>
  <c r="AY179" i="9"/>
  <c r="AX179" i="9"/>
  <c r="AW179" i="9"/>
  <c r="AV179" i="9"/>
  <c r="AU179" i="9"/>
  <c r="AT179" i="9"/>
  <c r="AS179" i="9"/>
  <c r="AR179" i="9"/>
  <c r="AQ179" i="9"/>
  <c r="AH179" i="9" s="1"/>
  <c r="AI179" i="9"/>
  <c r="AF179" i="9"/>
  <c r="AY634" i="9"/>
  <c r="AX634" i="9"/>
  <c r="AW634" i="9"/>
  <c r="AV634" i="9"/>
  <c r="AU634" i="9"/>
  <c r="AT634" i="9"/>
  <c r="AS634" i="9"/>
  <c r="AR634" i="9"/>
  <c r="AQ634" i="9"/>
  <c r="AH634" i="9" s="1"/>
  <c r="AI634" i="9"/>
  <c r="AF634" i="9"/>
  <c r="AY385" i="9"/>
  <c r="AX385" i="9"/>
  <c r="AW385" i="9"/>
  <c r="AV385" i="9"/>
  <c r="AU385" i="9"/>
  <c r="AT385" i="9"/>
  <c r="AS385" i="9"/>
  <c r="AR385" i="9"/>
  <c r="AQ385" i="9"/>
  <c r="AH385" i="9" s="1"/>
  <c r="AI385" i="9"/>
  <c r="AF385" i="9"/>
  <c r="AY120" i="9"/>
  <c r="AX120" i="9"/>
  <c r="AW120" i="9"/>
  <c r="AV120" i="9"/>
  <c r="AU120" i="9"/>
  <c r="AT120" i="9"/>
  <c r="AS120" i="9"/>
  <c r="AR120" i="9"/>
  <c r="AQ120" i="9"/>
  <c r="AH120" i="9" s="1"/>
  <c r="AI120" i="9"/>
  <c r="AF120" i="9"/>
  <c r="AY443" i="9"/>
  <c r="AX443" i="9"/>
  <c r="AW443" i="9"/>
  <c r="AV443" i="9"/>
  <c r="AU443" i="9"/>
  <c r="AT443" i="9"/>
  <c r="AS443" i="9"/>
  <c r="AR443" i="9"/>
  <c r="AQ443" i="9"/>
  <c r="AH443" i="9" s="1"/>
  <c r="AI443" i="9"/>
  <c r="AF443" i="9"/>
  <c r="AY270" i="9"/>
  <c r="AX270" i="9"/>
  <c r="AW270" i="9"/>
  <c r="AV270" i="9"/>
  <c r="AU270" i="9"/>
  <c r="AT270" i="9"/>
  <c r="AS270" i="9"/>
  <c r="AR270" i="9"/>
  <c r="AQ270" i="9"/>
  <c r="AH270" i="9" s="1"/>
  <c r="AI270" i="9"/>
  <c r="AF270" i="9"/>
  <c r="AY82" i="9"/>
  <c r="AX82" i="9"/>
  <c r="AW82" i="9"/>
  <c r="AV82" i="9"/>
  <c r="AU82" i="9"/>
  <c r="AT82" i="9"/>
  <c r="AS82" i="9"/>
  <c r="AR82" i="9"/>
  <c r="AQ82" i="9"/>
  <c r="AH82" i="9" s="1"/>
  <c r="AI82" i="9"/>
  <c r="AF82" i="9"/>
  <c r="AY192" i="9"/>
  <c r="AX192" i="9"/>
  <c r="AW192" i="9"/>
  <c r="AV192" i="9"/>
  <c r="AU192" i="9"/>
  <c r="AT192" i="9"/>
  <c r="AS192" i="9"/>
  <c r="AR192" i="9"/>
  <c r="AQ192" i="9"/>
  <c r="AH192" i="9" s="1"/>
  <c r="AI192" i="9"/>
  <c r="AF192" i="9"/>
  <c r="AY105" i="9"/>
  <c r="AX105" i="9"/>
  <c r="AW105" i="9"/>
  <c r="AV105" i="9"/>
  <c r="AU105" i="9"/>
  <c r="AT105" i="9"/>
  <c r="AS105" i="9"/>
  <c r="AR105" i="9"/>
  <c r="AQ105" i="9"/>
  <c r="AH105" i="9" s="1"/>
  <c r="AI105" i="9"/>
  <c r="AF105" i="9"/>
  <c r="AY87" i="9"/>
  <c r="AX87" i="9"/>
  <c r="AW87" i="9"/>
  <c r="AV87" i="9"/>
  <c r="AU87" i="9"/>
  <c r="AT87" i="9"/>
  <c r="AS87" i="9"/>
  <c r="AR87" i="9"/>
  <c r="AQ87" i="9"/>
  <c r="AH87" i="9" s="1"/>
  <c r="AI87" i="9"/>
  <c r="AF87" i="9"/>
  <c r="AY263" i="9"/>
  <c r="AX263" i="9"/>
  <c r="AW263" i="9"/>
  <c r="AV263" i="9"/>
  <c r="AU263" i="9"/>
  <c r="AT263" i="9"/>
  <c r="AS263" i="9"/>
  <c r="AR263" i="9"/>
  <c r="AQ263" i="9"/>
  <c r="AH263" i="9" s="1"/>
  <c r="AI263" i="9"/>
  <c r="AF263" i="9"/>
  <c r="AY145" i="9"/>
  <c r="AX145" i="9"/>
  <c r="AW145" i="9"/>
  <c r="AV145" i="9"/>
  <c r="AU145" i="9"/>
  <c r="AT145" i="9"/>
  <c r="AS145" i="9"/>
  <c r="AR145" i="9"/>
  <c r="AQ145" i="9"/>
  <c r="AH145" i="9" s="1"/>
  <c r="AI145" i="9"/>
  <c r="AF145" i="9"/>
  <c r="AY81" i="9"/>
  <c r="AX81" i="9"/>
  <c r="AW81" i="9"/>
  <c r="AV81" i="9"/>
  <c r="AU81" i="9"/>
  <c r="AT81" i="9"/>
  <c r="AS81" i="9"/>
  <c r="AR81" i="9"/>
  <c r="AQ81" i="9"/>
  <c r="AH81" i="9" s="1"/>
  <c r="AI81" i="9"/>
  <c r="AF81" i="9"/>
  <c r="AY170" i="9"/>
  <c r="AX170" i="9"/>
  <c r="AW170" i="9"/>
  <c r="AV170" i="9"/>
  <c r="AU170" i="9"/>
  <c r="AT170" i="9"/>
  <c r="AS170" i="9"/>
  <c r="AR170" i="9"/>
  <c r="AQ170" i="9"/>
  <c r="AH170" i="9" s="1"/>
  <c r="AI170" i="9"/>
  <c r="AF170" i="9"/>
  <c r="AY98" i="9"/>
  <c r="AX98" i="9"/>
  <c r="AW98" i="9"/>
  <c r="AV98" i="9"/>
  <c r="AU98" i="9"/>
  <c r="AT98" i="9"/>
  <c r="AS98" i="9"/>
  <c r="AR98" i="9"/>
  <c r="AQ98" i="9"/>
  <c r="AH98" i="9" s="1"/>
  <c r="AI98" i="9"/>
  <c r="AF98" i="9"/>
  <c r="AY85" i="9"/>
  <c r="AX85" i="9"/>
  <c r="AW85" i="9"/>
  <c r="AV85" i="9"/>
  <c r="AU85" i="9"/>
  <c r="AT85" i="9"/>
  <c r="AS85" i="9"/>
  <c r="AR85" i="9"/>
  <c r="AQ85" i="9"/>
  <c r="AH85" i="9" s="1"/>
  <c r="AI85" i="9"/>
  <c r="AF85" i="9"/>
  <c r="AY219" i="9"/>
  <c r="AX219" i="9"/>
  <c r="AW219" i="9"/>
  <c r="AV219" i="9"/>
  <c r="AU219" i="9"/>
  <c r="AT219" i="9"/>
  <c r="AS219" i="9"/>
  <c r="AR219" i="9"/>
  <c r="AQ219" i="9"/>
  <c r="AH219" i="9" s="1"/>
  <c r="AI219" i="9"/>
  <c r="AF219" i="9"/>
  <c r="AY119" i="9"/>
  <c r="AX119" i="9"/>
  <c r="AW119" i="9"/>
  <c r="AV119" i="9"/>
  <c r="AU119" i="9"/>
  <c r="AT119" i="9"/>
  <c r="AS119" i="9"/>
  <c r="AR119" i="9"/>
  <c r="AQ119" i="9"/>
  <c r="AH119" i="9" s="1"/>
  <c r="AI119" i="9"/>
  <c r="AF119" i="9"/>
  <c r="AY90" i="9"/>
  <c r="AX90" i="9"/>
  <c r="AW90" i="9"/>
  <c r="AV90" i="9"/>
  <c r="AU90" i="9"/>
  <c r="AT90" i="9"/>
  <c r="AS90" i="9"/>
  <c r="AR90" i="9"/>
  <c r="AQ90" i="9"/>
  <c r="AH90" i="9" s="1"/>
  <c r="AI90" i="9"/>
  <c r="AF90" i="9"/>
  <c r="AY282" i="9"/>
  <c r="AX282" i="9"/>
  <c r="AW282" i="9"/>
  <c r="AV282" i="9"/>
  <c r="AU282" i="9"/>
  <c r="AT282" i="9"/>
  <c r="AS282" i="9"/>
  <c r="AR282" i="9"/>
  <c r="AQ282" i="9"/>
  <c r="AH282" i="9" s="1"/>
  <c r="AI282" i="9"/>
  <c r="AF282" i="9"/>
  <c r="AY163" i="9"/>
  <c r="AX163" i="9"/>
  <c r="AW163" i="9"/>
  <c r="AV163" i="9"/>
  <c r="AU163" i="9"/>
  <c r="AT163" i="9"/>
  <c r="AS163" i="9"/>
  <c r="AR163" i="9"/>
  <c r="AQ163" i="9"/>
  <c r="AH163" i="9" s="1"/>
  <c r="AI163" i="9"/>
  <c r="AF163" i="9"/>
  <c r="AY84" i="9"/>
  <c r="AX84" i="9"/>
  <c r="AW84" i="9"/>
  <c r="AV84" i="9"/>
  <c r="AU84" i="9"/>
  <c r="AT84" i="9"/>
  <c r="AS84" i="9"/>
  <c r="AR84" i="9"/>
  <c r="AQ84" i="9"/>
  <c r="AH84" i="9" s="1"/>
  <c r="AI84" i="9"/>
  <c r="AF84" i="9"/>
  <c r="AY197" i="9"/>
  <c r="AX197" i="9"/>
  <c r="AW197" i="9"/>
  <c r="AV197" i="9"/>
  <c r="AU197" i="9"/>
  <c r="AT197" i="9"/>
  <c r="AS197" i="9"/>
  <c r="AR197" i="9"/>
  <c r="AQ197" i="9"/>
  <c r="AH197" i="9" s="1"/>
  <c r="AI197" i="9"/>
  <c r="AF197" i="9"/>
  <c r="AY106" i="9"/>
  <c r="AX106" i="9"/>
  <c r="AW106" i="9"/>
  <c r="AV106" i="9"/>
  <c r="AU106" i="9"/>
  <c r="AT106" i="9"/>
  <c r="AS106" i="9"/>
  <c r="AR106" i="9"/>
  <c r="AQ106" i="9"/>
  <c r="AH106" i="9" s="1"/>
  <c r="AI106" i="9"/>
  <c r="AF106" i="9"/>
  <c r="AY913" i="9"/>
  <c r="AX913" i="9"/>
  <c r="AW913" i="9"/>
  <c r="AV913" i="9"/>
  <c r="AU913" i="9"/>
  <c r="AT913" i="9"/>
  <c r="AS913" i="9"/>
  <c r="AR913" i="9"/>
  <c r="AQ913" i="9"/>
  <c r="AJ913" i="9"/>
  <c r="AI913" i="9"/>
  <c r="AF913" i="9"/>
  <c r="AY903" i="9"/>
  <c r="AX903" i="9"/>
  <c r="AW903" i="9"/>
  <c r="AV903" i="9"/>
  <c r="AU903" i="9"/>
  <c r="AT903" i="9"/>
  <c r="AS903" i="9"/>
  <c r="AR903" i="9"/>
  <c r="AQ903" i="9"/>
  <c r="AJ903" i="9"/>
  <c r="AI903" i="9"/>
  <c r="AF903" i="9"/>
  <c r="AY902" i="9"/>
  <c r="AX902" i="9"/>
  <c r="AW902" i="9"/>
  <c r="AV902" i="9"/>
  <c r="AU902" i="9"/>
  <c r="AT902" i="9"/>
  <c r="AS902" i="9"/>
  <c r="AR902" i="9"/>
  <c r="AQ902" i="9"/>
  <c r="AJ902" i="9"/>
  <c r="AI902" i="9"/>
  <c r="AF902" i="9"/>
  <c r="AY901" i="9"/>
  <c r="AX901" i="9"/>
  <c r="AW901" i="9"/>
  <c r="AV901" i="9"/>
  <c r="AU901" i="9"/>
  <c r="AT901" i="9"/>
  <c r="AS901" i="9"/>
  <c r="AR901" i="9"/>
  <c r="AQ901" i="9"/>
  <c r="AJ901" i="9"/>
  <c r="AI901" i="9"/>
  <c r="AF901" i="9"/>
  <c r="AY777" i="9"/>
  <c r="AX777" i="9"/>
  <c r="AW777" i="9"/>
  <c r="AV777" i="9"/>
  <c r="AU777" i="9"/>
  <c r="AT777" i="9"/>
  <c r="AS777" i="9"/>
  <c r="AR777" i="9"/>
  <c r="AQ777" i="9"/>
  <c r="AJ777" i="9"/>
  <c r="AI777" i="9"/>
  <c r="AF777" i="9"/>
  <c r="AY797" i="9"/>
  <c r="AX797" i="9"/>
  <c r="AW797" i="9"/>
  <c r="AV797" i="9"/>
  <c r="AU797" i="9"/>
  <c r="AT797" i="9"/>
  <c r="AS797" i="9"/>
  <c r="AR797" i="9"/>
  <c r="AQ797" i="9"/>
  <c r="AJ797" i="9"/>
  <c r="AI797" i="9"/>
  <c r="AF797" i="9"/>
  <c r="AY891" i="9"/>
  <c r="AX891" i="9"/>
  <c r="AW891" i="9"/>
  <c r="AV891" i="9"/>
  <c r="AU891" i="9"/>
  <c r="AT891" i="9"/>
  <c r="AS891" i="9"/>
  <c r="AR891" i="9"/>
  <c r="AQ891" i="9"/>
  <c r="AJ891" i="9"/>
  <c r="AI891" i="9"/>
  <c r="AF891" i="9"/>
  <c r="AY776" i="9"/>
  <c r="AX776" i="9"/>
  <c r="AW776" i="9"/>
  <c r="AV776" i="9"/>
  <c r="AU776" i="9"/>
  <c r="AT776" i="9"/>
  <c r="AS776" i="9"/>
  <c r="AR776" i="9"/>
  <c r="AQ776" i="9"/>
  <c r="AJ776" i="9"/>
  <c r="AI776" i="9"/>
  <c r="AF776" i="9"/>
  <c r="AY796" i="9"/>
  <c r="AX796" i="9"/>
  <c r="AW796" i="9"/>
  <c r="AV796" i="9"/>
  <c r="AU796" i="9"/>
  <c r="AT796" i="9"/>
  <c r="AS796" i="9"/>
  <c r="AR796" i="9"/>
  <c r="AQ796" i="9"/>
  <c r="AJ796" i="9"/>
  <c r="AI796" i="9"/>
  <c r="AF796" i="9"/>
  <c r="AY890" i="9"/>
  <c r="AX890" i="9"/>
  <c r="AW890" i="9"/>
  <c r="AV890" i="9"/>
  <c r="AU890" i="9"/>
  <c r="AT890" i="9"/>
  <c r="AS890" i="9"/>
  <c r="AR890" i="9"/>
  <c r="AQ890" i="9"/>
  <c r="AJ890" i="9"/>
  <c r="AI890" i="9"/>
  <c r="AF890" i="9"/>
  <c r="AY775" i="9"/>
  <c r="AX775" i="9"/>
  <c r="AW775" i="9"/>
  <c r="AV775" i="9"/>
  <c r="AU775" i="9"/>
  <c r="AT775" i="9"/>
  <c r="AS775" i="9"/>
  <c r="AR775" i="9"/>
  <c r="AQ775" i="9"/>
  <c r="AJ775" i="9"/>
  <c r="AI775" i="9"/>
  <c r="AF775" i="9"/>
  <c r="AY795" i="9"/>
  <c r="AX795" i="9"/>
  <c r="AW795" i="9"/>
  <c r="AV795" i="9"/>
  <c r="AU795" i="9"/>
  <c r="AT795" i="9"/>
  <c r="AS795" i="9"/>
  <c r="AR795" i="9"/>
  <c r="AQ795" i="9"/>
  <c r="AJ795" i="9"/>
  <c r="AI795" i="9"/>
  <c r="AF795" i="9"/>
  <c r="AY889" i="9"/>
  <c r="AX889" i="9"/>
  <c r="AW889" i="9"/>
  <c r="AV889" i="9"/>
  <c r="AU889" i="9"/>
  <c r="AT889" i="9"/>
  <c r="AS889" i="9"/>
  <c r="AR889" i="9"/>
  <c r="AQ889" i="9"/>
  <c r="AJ889" i="9"/>
  <c r="AI889" i="9"/>
  <c r="AF889" i="9"/>
  <c r="AY357" i="9"/>
  <c r="AX357" i="9"/>
  <c r="AW357" i="9"/>
  <c r="AV357" i="9"/>
  <c r="AU357" i="9"/>
  <c r="AT357" i="9"/>
  <c r="AS357" i="9"/>
  <c r="AR357" i="9"/>
  <c r="AQ357" i="9"/>
  <c r="AJ357" i="9"/>
  <c r="AI357" i="9"/>
  <c r="AF357" i="9"/>
  <c r="AY372" i="9"/>
  <c r="AX372" i="9"/>
  <c r="AW372" i="9"/>
  <c r="AV372" i="9"/>
  <c r="AU372" i="9"/>
  <c r="AT372" i="9"/>
  <c r="AS372" i="9"/>
  <c r="AR372" i="9"/>
  <c r="AQ372" i="9"/>
  <c r="AJ372" i="9"/>
  <c r="AI372" i="9"/>
  <c r="AF372" i="9"/>
  <c r="AY508" i="9"/>
  <c r="AX508" i="9"/>
  <c r="AW508" i="9"/>
  <c r="AV508" i="9"/>
  <c r="AU508" i="9"/>
  <c r="AT508" i="9"/>
  <c r="AS508" i="9"/>
  <c r="AR508" i="9"/>
  <c r="AQ508" i="9"/>
  <c r="AJ508" i="9"/>
  <c r="AI508" i="9"/>
  <c r="AF508" i="9"/>
  <c r="AY356" i="9"/>
  <c r="AX356" i="9"/>
  <c r="AW356" i="9"/>
  <c r="AV356" i="9"/>
  <c r="AU356" i="9"/>
  <c r="AT356" i="9"/>
  <c r="AS356" i="9"/>
  <c r="AR356" i="9"/>
  <c r="AQ356" i="9"/>
  <c r="AJ356" i="9"/>
  <c r="AI356" i="9"/>
  <c r="AF356" i="9"/>
  <c r="AY371" i="9"/>
  <c r="AX371" i="9"/>
  <c r="AW371" i="9"/>
  <c r="AV371" i="9"/>
  <c r="AU371" i="9"/>
  <c r="AT371" i="9"/>
  <c r="AS371" i="9"/>
  <c r="AR371" i="9"/>
  <c r="AQ371" i="9"/>
  <c r="AJ371" i="9"/>
  <c r="AI371" i="9"/>
  <c r="AF371" i="9"/>
  <c r="AY507" i="9"/>
  <c r="AX507" i="9"/>
  <c r="AW507" i="9"/>
  <c r="AV507" i="9"/>
  <c r="AU507" i="9"/>
  <c r="AT507" i="9"/>
  <c r="AS507" i="9"/>
  <c r="AR507" i="9"/>
  <c r="AQ507" i="9"/>
  <c r="AJ507" i="9"/>
  <c r="AI507" i="9"/>
  <c r="AF507" i="9"/>
  <c r="AY355" i="9"/>
  <c r="AX355" i="9"/>
  <c r="AW355" i="9"/>
  <c r="AV355" i="9"/>
  <c r="AU355" i="9"/>
  <c r="AT355" i="9"/>
  <c r="AS355" i="9"/>
  <c r="AR355" i="9"/>
  <c r="AQ355" i="9"/>
  <c r="AJ355" i="9"/>
  <c r="AI355" i="9"/>
  <c r="AF355" i="9"/>
  <c r="AY370" i="9"/>
  <c r="AX370" i="9"/>
  <c r="AW370" i="9"/>
  <c r="AV370" i="9"/>
  <c r="AU370" i="9"/>
  <c r="AT370" i="9"/>
  <c r="AS370" i="9"/>
  <c r="AR370" i="9"/>
  <c r="AQ370" i="9"/>
  <c r="AJ370" i="9"/>
  <c r="AI370" i="9"/>
  <c r="AF370" i="9"/>
  <c r="AY506" i="9"/>
  <c r="AX506" i="9"/>
  <c r="AW506" i="9"/>
  <c r="AV506" i="9"/>
  <c r="AU506" i="9"/>
  <c r="AT506" i="9"/>
  <c r="AS506" i="9"/>
  <c r="AR506" i="9"/>
  <c r="AQ506" i="9"/>
  <c r="AJ506" i="9"/>
  <c r="AI506" i="9"/>
  <c r="AF506" i="9"/>
  <c r="AY418" i="9"/>
  <c r="AX418" i="9"/>
  <c r="AW418" i="9"/>
  <c r="AV418" i="9"/>
  <c r="AU418" i="9"/>
  <c r="AT418" i="9"/>
  <c r="AS418" i="9"/>
  <c r="AR418" i="9"/>
  <c r="AQ418" i="9"/>
  <c r="AJ418" i="9"/>
  <c r="AI418" i="9"/>
  <c r="AF418" i="9"/>
  <c r="AY440" i="9"/>
  <c r="AX440" i="9"/>
  <c r="AW440" i="9"/>
  <c r="AV440" i="9"/>
  <c r="AU440" i="9"/>
  <c r="AT440" i="9"/>
  <c r="AS440" i="9"/>
  <c r="AR440" i="9"/>
  <c r="AQ440" i="9"/>
  <c r="AJ440" i="9"/>
  <c r="AI440" i="9"/>
  <c r="AF440" i="9"/>
  <c r="AY612" i="9"/>
  <c r="AX612" i="9"/>
  <c r="AW612" i="9"/>
  <c r="AV612" i="9"/>
  <c r="AU612" i="9"/>
  <c r="AT612" i="9"/>
  <c r="AS612" i="9"/>
  <c r="AR612" i="9"/>
  <c r="AQ612" i="9"/>
  <c r="AJ612" i="9"/>
  <c r="AI612" i="9"/>
  <c r="AF612" i="9"/>
  <c r="AY417" i="9"/>
  <c r="AX417" i="9"/>
  <c r="AW417" i="9"/>
  <c r="AV417" i="9"/>
  <c r="AU417" i="9"/>
  <c r="AT417" i="9"/>
  <c r="AS417" i="9"/>
  <c r="AR417" i="9"/>
  <c r="AQ417" i="9"/>
  <c r="AJ417" i="9"/>
  <c r="AI417" i="9"/>
  <c r="AF417" i="9"/>
  <c r="AY439" i="9"/>
  <c r="AX439" i="9"/>
  <c r="AW439" i="9"/>
  <c r="AV439" i="9"/>
  <c r="AU439" i="9"/>
  <c r="AT439" i="9"/>
  <c r="AS439" i="9"/>
  <c r="AR439" i="9"/>
  <c r="AQ439" i="9"/>
  <c r="AJ439" i="9"/>
  <c r="AI439" i="9"/>
  <c r="AF439" i="9"/>
  <c r="AY611" i="9"/>
  <c r="AX611" i="9"/>
  <c r="AW611" i="9"/>
  <c r="AV611" i="9"/>
  <c r="AU611" i="9"/>
  <c r="AT611" i="9"/>
  <c r="AS611" i="9"/>
  <c r="AR611" i="9"/>
  <c r="AQ611" i="9"/>
  <c r="AJ611" i="9"/>
  <c r="AI611" i="9"/>
  <c r="AF611" i="9"/>
  <c r="AY416" i="9"/>
  <c r="AX416" i="9"/>
  <c r="AW416" i="9"/>
  <c r="AV416" i="9"/>
  <c r="AU416" i="9"/>
  <c r="AT416" i="9"/>
  <c r="AS416" i="9"/>
  <c r="AR416" i="9"/>
  <c r="AQ416" i="9"/>
  <c r="AJ416" i="9"/>
  <c r="AI416" i="9"/>
  <c r="AF416" i="9"/>
  <c r="AY438" i="9"/>
  <c r="AX438" i="9"/>
  <c r="AW438" i="9"/>
  <c r="AV438" i="9"/>
  <c r="AU438" i="9"/>
  <c r="AT438" i="9"/>
  <c r="AS438" i="9"/>
  <c r="AR438" i="9"/>
  <c r="AQ438" i="9"/>
  <c r="AJ438" i="9"/>
  <c r="AI438" i="9"/>
  <c r="AF438" i="9"/>
  <c r="AY610" i="9"/>
  <c r="AX610" i="9"/>
  <c r="AW610" i="9"/>
  <c r="AV610" i="9"/>
  <c r="AU610" i="9"/>
  <c r="AT610" i="9"/>
  <c r="AS610" i="9"/>
  <c r="AR610" i="9"/>
  <c r="AQ610" i="9"/>
  <c r="AJ610" i="9"/>
  <c r="AI610" i="9"/>
  <c r="AF610" i="9"/>
  <c r="AY479" i="9"/>
  <c r="AX479" i="9"/>
  <c r="AW479" i="9"/>
  <c r="AV479" i="9"/>
  <c r="AU479" i="9"/>
  <c r="AT479" i="9"/>
  <c r="AS479" i="9"/>
  <c r="AR479" i="9"/>
  <c r="AQ479" i="9"/>
  <c r="AJ479" i="9"/>
  <c r="AI479" i="9"/>
  <c r="AF479" i="9"/>
  <c r="AY463" i="9"/>
  <c r="AX463" i="9"/>
  <c r="AW463" i="9"/>
  <c r="AV463" i="9"/>
  <c r="AU463" i="9"/>
  <c r="AT463" i="9"/>
  <c r="AS463" i="9"/>
  <c r="AR463" i="9"/>
  <c r="AQ463" i="9"/>
  <c r="AJ463" i="9"/>
  <c r="AI463" i="9"/>
  <c r="AF463" i="9"/>
  <c r="AY351" i="9"/>
  <c r="AX351" i="9"/>
  <c r="AW351" i="9"/>
  <c r="AV351" i="9"/>
  <c r="AU351" i="9"/>
  <c r="AT351" i="9"/>
  <c r="AS351" i="9"/>
  <c r="AR351" i="9"/>
  <c r="AQ351" i="9"/>
  <c r="AJ351" i="9"/>
  <c r="AI351" i="9"/>
  <c r="AF351" i="9"/>
  <c r="AY462" i="9"/>
  <c r="AX462" i="9"/>
  <c r="AW462" i="9"/>
  <c r="AV462" i="9"/>
  <c r="AU462" i="9"/>
  <c r="AT462" i="9"/>
  <c r="AS462" i="9"/>
  <c r="AR462" i="9"/>
  <c r="AQ462" i="9"/>
  <c r="AJ462" i="9"/>
  <c r="AI462" i="9"/>
  <c r="AF462" i="9"/>
  <c r="AY310" i="9"/>
  <c r="AX310" i="9"/>
  <c r="AW310" i="9"/>
  <c r="AV310" i="9"/>
  <c r="AU310" i="9"/>
  <c r="AT310" i="9"/>
  <c r="AS310" i="9"/>
  <c r="AR310" i="9"/>
  <c r="AQ310" i="9"/>
  <c r="AJ310" i="9"/>
  <c r="AI310" i="9"/>
  <c r="AF310" i="9"/>
  <c r="AY325" i="9"/>
  <c r="AX325" i="9"/>
  <c r="AW325" i="9"/>
  <c r="AV325" i="9"/>
  <c r="AU325" i="9"/>
  <c r="AT325" i="9"/>
  <c r="AS325" i="9"/>
  <c r="AR325" i="9"/>
  <c r="AQ325" i="9"/>
  <c r="AJ325" i="9"/>
  <c r="AI325" i="9"/>
  <c r="AF325" i="9"/>
  <c r="AY448" i="9"/>
  <c r="AX448" i="9"/>
  <c r="AW448" i="9"/>
  <c r="AV448" i="9"/>
  <c r="AU448" i="9"/>
  <c r="AT448" i="9"/>
  <c r="AS448" i="9"/>
  <c r="AR448" i="9"/>
  <c r="AQ448" i="9"/>
  <c r="AJ448" i="9"/>
  <c r="AI448" i="9"/>
  <c r="AF448" i="9"/>
  <c r="AY239" i="9"/>
  <c r="AX239" i="9"/>
  <c r="AW239" i="9"/>
  <c r="AV239" i="9"/>
  <c r="AU239" i="9"/>
  <c r="AT239" i="9"/>
  <c r="AS239" i="9"/>
  <c r="AR239" i="9"/>
  <c r="AQ239" i="9"/>
  <c r="AJ239" i="9"/>
  <c r="AI239" i="9"/>
  <c r="AF239" i="9"/>
  <c r="AY245" i="9"/>
  <c r="AX245" i="9"/>
  <c r="AW245" i="9"/>
  <c r="AV245" i="9"/>
  <c r="AU245" i="9"/>
  <c r="AT245" i="9"/>
  <c r="AS245" i="9"/>
  <c r="AR245" i="9"/>
  <c r="AQ245" i="9"/>
  <c r="AJ245" i="9"/>
  <c r="AI245" i="9"/>
  <c r="AF245" i="9"/>
  <c r="AY342" i="9"/>
  <c r="AX342" i="9"/>
  <c r="AW342" i="9"/>
  <c r="AV342" i="9"/>
  <c r="AU342" i="9"/>
  <c r="AT342" i="9"/>
  <c r="AS342" i="9"/>
  <c r="AR342" i="9"/>
  <c r="AQ342" i="9"/>
  <c r="AJ342" i="9"/>
  <c r="AI342" i="9"/>
  <c r="AF342" i="9"/>
  <c r="AY309" i="9"/>
  <c r="AX309" i="9"/>
  <c r="AW309" i="9"/>
  <c r="AV309" i="9"/>
  <c r="AU309" i="9"/>
  <c r="AT309" i="9"/>
  <c r="AS309" i="9"/>
  <c r="AR309" i="9"/>
  <c r="AQ309" i="9"/>
  <c r="AJ309" i="9"/>
  <c r="AI309" i="9"/>
  <c r="AF309" i="9"/>
  <c r="AY324" i="9"/>
  <c r="AX324" i="9"/>
  <c r="AW324" i="9"/>
  <c r="AV324" i="9"/>
  <c r="AU324" i="9"/>
  <c r="AT324" i="9"/>
  <c r="AS324" i="9"/>
  <c r="AR324" i="9"/>
  <c r="AQ324" i="9"/>
  <c r="AJ324" i="9"/>
  <c r="AI324" i="9"/>
  <c r="AF324" i="9"/>
  <c r="AY447" i="9"/>
  <c r="AX447" i="9"/>
  <c r="AW447" i="9"/>
  <c r="AV447" i="9"/>
  <c r="AU447" i="9"/>
  <c r="AT447" i="9"/>
  <c r="AS447" i="9"/>
  <c r="AR447" i="9"/>
  <c r="AQ447" i="9"/>
  <c r="AJ447" i="9"/>
  <c r="AI447" i="9"/>
  <c r="AF447" i="9"/>
  <c r="AY113" i="9"/>
  <c r="AX113" i="9"/>
  <c r="AW113" i="9"/>
  <c r="AV113" i="9"/>
  <c r="AU113" i="9"/>
  <c r="AT113" i="9"/>
  <c r="AS113" i="9"/>
  <c r="AR113" i="9"/>
  <c r="AQ113" i="9"/>
  <c r="AJ113" i="9"/>
  <c r="AI113" i="9"/>
  <c r="AF113" i="9"/>
  <c r="AY118" i="9"/>
  <c r="AX118" i="9"/>
  <c r="AW118" i="9"/>
  <c r="AV118" i="9"/>
  <c r="AU118" i="9"/>
  <c r="AT118" i="9"/>
  <c r="AS118" i="9"/>
  <c r="AR118" i="9"/>
  <c r="AQ118" i="9"/>
  <c r="AJ118" i="9"/>
  <c r="AI118" i="9"/>
  <c r="AF118" i="9"/>
  <c r="AY173" i="9"/>
  <c r="AX173" i="9"/>
  <c r="AW173" i="9"/>
  <c r="AV173" i="9"/>
  <c r="AU173" i="9"/>
  <c r="AT173" i="9"/>
  <c r="AS173" i="9"/>
  <c r="AR173" i="9"/>
  <c r="AQ173" i="9"/>
  <c r="AJ173" i="9"/>
  <c r="AI173" i="9"/>
  <c r="AF173" i="9"/>
  <c r="AY93" i="9"/>
  <c r="AX93" i="9"/>
  <c r="AW93" i="9"/>
  <c r="AV93" i="9"/>
  <c r="AU93" i="9"/>
  <c r="AT93" i="9"/>
  <c r="AS93" i="9"/>
  <c r="AR93" i="9"/>
  <c r="AQ93" i="9"/>
  <c r="AJ93" i="9"/>
  <c r="AI93" i="9"/>
  <c r="AF93" i="9"/>
  <c r="AY95" i="9"/>
  <c r="AX95" i="9"/>
  <c r="AW95" i="9"/>
  <c r="AV95" i="9"/>
  <c r="AU95" i="9"/>
  <c r="AT95" i="9"/>
  <c r="AS95" i="9"/>
  <c r="AR95" i="9"/>
  <c r="AQ95" i="9"/>
  <c r="AJ95" i="9"/>
  <c r="AI95" i="9"/>
  <c r="AF95" i="9"/>
  <c r="AY126" i="9"/>
  <c r="AX126" i="9"/>
  <c r="AW126" i="9"/>
  <c r="AV126" i="9"/>
  <c r="AU126" i="9"/>
  <c r="AT126" i="9"/>
  <c r="AS126" i="9"/>
  <c r="AR126" i="9"/>
  <c r="AQ126" i="9"/>
  <c r="AJ126" i="9"/>
  <c r="AI126" i="9"/>
  <c r="AF126" i="9"/>
  <c r="AY112" i="9"/>
  <c r="AX112" i="9"/>
  <c r="AW112" i="9"/>
  <c r="AV112" i="9"/>
  <c r="AU112" i="9"/>
  <c r="AT112" i="9"/>
  <c r="AS112" i="9"/>
  <c r="AR112" i="9"/>
  <c r="AQ112" i="9"/>
  <c r="AJ112" i="9"/>
  <c r="AI112" i="9"/>
  <c r="AF112" i="9"/>
  <c r="AY117" i="9"/>
  <c r="AX117" i="9"/>
  <c r="AW117" i="9"/>
  <c r="AV117" i="9"/>
  <c r="AU117" i="9"/>
  <c r="AT117" i="9"/>
  <c r="AS117" i="9"/>
  <c r="AR117" i="9"/>
  <c r="AQ117" i="9"/>
  <c r="AJ117" i="9"/>
  <c r="AI117" i="9"/>
  <c r="AF117" i="9"/>
  <c r="AY172" i="9"/>
  <c r="AX172" i="9"/>
  <c r="AW172" i="9"/>
  <c r="AV172" i="9"/>
  <c r="AU172" i="9"/>
  <c r="AT172" i="9"/>
  <c r="AS172" i="9"/>
  <c r="AR172" i="9"/>
  <c r="AQ172" i="9"/>
  <c r="AJ172" i="9"/>
  <c r="AI172" i="9"/>
  <c r="AF172" i="9"/>
  <c r="AY141" i="9"/>
  <c r="AX141" i="9"/>
  <c r="AW141" i="9"/>
  <c r="AV141" i="9"/>
  <c r="AU141" i="9"/>
  <c r="AT141" i="9"/>
  <c r="AS141" i="9"/>
  <c r="AR141" i="9"/>
  <c r="AQ141" i="9"/>
  <c r="AJ141" i="9"/>
  <c r="AI141" i="9"/>
  <c r="AF141" i="9"/>
  <c r="AY143" i="9"/>
  <c r="AX143" i="9"/>
  <c r="AW143" i="9"/>
  <c r="AV143" i="9"/>
  <c r="AU143" i="9"/>
  <c r="AT143" i="9"/>
  <c r="AS143" i="9"/>
  <c r="AR143" i="9"/>
  <c r="AQ143" i="9"/>
  <c r="AJ143" i="9"/>
  <c r="AI143" i="9"/>
  <c r="AF143" i="9"/>
  <c r="AY218" i="9"/>
  <c r="AX218" i="9"/>
  <c r="AW218" i="9"/>
  <c r="AV218" i="9"/>
  <c r="AU218" i="9"/>
  <c r="AT218" i="9"/>
  <c r="AS218" i="9"/>
  <c r="AR218" i="9"/>
  <c r="AQ218" i="9"/>
  <c r="AJ218" i="9"/>
  <c r="AI218" i="9"/>
  <c r="AF218" i="9"/>
  <c r="AY107" i="9"/>
  <c r="AX107" i="9"/>
  <c r="AW107" i="9"/>
  <c r="AV107" i="9"/>
  <c r="AU107" i="9"/>
  <c r="AT107" i="9"/>
  <c r="AS107" i="9"/>
  <c r="AR107" i="9"/>
  <c r="AQ107" i="9"/>
  <c r="AJ107" i="9"/>
  <c r="AI107" i="9"/>
  <c r="AF107" i="9"/>
  <c r="AY111" i="9"/>
  <c r="AX111" i="9"/>
  <c r="AW111" i="9"/>
  <c r="AV111" i="9"/>
  <c r="AU111" i="9"/>
  <c r="AT111" i="9"/>
  <c r="AS111" i="9"/>
  <c r="AR111" i="9"/>
  <c r="AQ111" i="9"/>
  <c r="AJ111" i="9"/>
  <c r="AI111" i="9"/>
  <c r="AF111" i="9"/>
  <c r="AY165" i="9"/>
  <c r="AX165" i="9"/>
  <c r="AW165" i="9"/>
  <c r="AV165" i="9"/>
  <c r="AU165" i="9"/>
  <c r="AT165" i="9"/>
  <c r="AS165" i="9"/>
  <c r="AR165" i="9"/>
  <c r="AQ165" i="9"/>
  <c r="AJ165" i="9"/>
  <c r="AI165" i="9"/>
  <c r="AF165" i="9"/>
  <c r="AY140" i="9"/>
  <c r="AX140" i="9"/>
  <c r="AW140" i="9"/>
  <c r="AV140" i="9"/>
  <c r="AU140" i="9"/>
  <c r="AT140" i="9"/>
  <c r="AS140" i="9"/>
  <c r="AR140" i="9"/>
  <c r="AQ140" i="9"/>
  <c r="AJ140" i="9"/>
  <c r="AI140" i="9"/>
  <c r="AF140" i="9"/>
  <c r="AY142" i="9"/>
  <c r="AX142" i="9"/>
  <c r="AW142" i="9"/>
  <c r="AV142" i="9"/>
  <c r="AU142" i="9"/>
  <c r="AT142" i="9"/>
  <c r="AS142" i="9"/>
  <c r="AR142" i="9"/>
  <c r="AQ142" i="9"/>
  <c r="AJ142" i="9"/>
  <c r="AI142" i="9"/>
  <c r="AF142" i="9"/>
  <c r="AY217" i="9"/>
  <c r="AX217" i="9"/>
  <c r="AW217" i="9"/>
  <c r="AV217" i="9"/>
  <c r="AU217" i="9"/>
  <c r="AT217" i="9"/>
  <c r="AS217" i="9"/>
  <c r="AR217" i="9"/>
  <c r="AQ217" i="9"/>
  <c r="AJ217" i="9"/>
  <c r="AI217" i="9"/>
  <c r="AF217" i="9"/>
  <c r="AY968" i="9"/>
  <c r="AX968" i="9"/>
  <c r="AW968" i="9"/>
  <c r="AV968" i="9"/>
  <c r="AU968" i="9"/>
  <c r="AT968" i="9"/>
  <c r="AS968" i="9"/>
  <c r="AR968" i="9"/>
  <c r="AQ968" i="9"/>
  <c r="AJ968" i="9"/>
  <c r="AI968" i="9"/>
  <c r="AF968" i="9"/>
  <c r="AY965" i="9"/>
  <c r="AX965" i="9"/>
  <c r="AW965" i="9"/>
  <c r="AV965" i="9"/>
  <c r="AU965" i="9"/>
  <c r="AT965" i="9"/>
  <c r="AS965" i="9"/>
  <c r="AR965" i="9"/>
  <c r="AQ965" i="9"/>
  <c r="AJ965" i="9"/>
  <c r="AI965" i="9"/>
  <c r="AF965" i="9"/>
  <c r="AY964" i="9"/>
  <c r="AX964" i="9"/>
  <c r="AW964" i="9"/>
  <c r="AV964" i="9"/>
  <c r="AU964" i="9"/>
  <c r="AT964" i="9"/>
  <c r="AS964" i="9"/>
  <c r="AR964" i="9"/>
  <c r="AQ964" i="9"/>
  <c r="AJ964" i="9"/>
  <c r="AI964" i="9"/>
  <c r="AF964" i="9"/>
  <c r="AY963" i="9"/>
  <c r="AX963" i="9"/>
  <c r="AW963" i="9"/>
  <c r="AV963" i="9"/>
  <c r="AU963" i="9"/>
  <c r="AT963" i="9"/>
  <c r="AS963" i="9"/>
  <c r="AR963" i="9"/>
  <c r="AQ963" i="9"/>
  <c r="AJ963" i="9"/>
  <c r="AI963" i="9"/>
  <c r="AF963" i="9"/>
  <c r="AY897" i="9"/>
  <c r="AX897" i="9"/>
  <c r="AW897" i="9"/>
  <c r="AV897" i="9"/>
  <c r="AU897" i="9"/>
  <c r="AT897" i="9"/>
  <c r="AS897" i="9"/>
  <c r="AR897" i="9"/>
  <c r="AQ897" i="9"/>
  <c r="AJ897" i="9"/>
  <c r="AI897" i="9"/>
  <c r="AF897" i="9"/>
  <c r="AY908" i="9"/>
  <c r="AX908" i="9"/>
  <c r="AW908" i="9"/>
  <c r="AV908" i="9"/>
  <c r="AU908" i="9"/>
  <c r="AT908" i="9"/>
  <c r="AS908" i="9"/>
  <c r="AR908" i="9"/>
  <c r="AQ908" i="9"/>
  <c r="AJ908" i="9"/>
  <c r="AI908" i="9"/>
  <c r="AF908" i="9"/>
  <c r="AY960" i="9"/>
  <c r="AX960" i="9"/>
  <c r="AW960" i="9"/>
  <c r="AV960" i="9"/>
  <c r="AU960" i="9"/>
  <c r="AT960" i="9"/>
  <c r="AS960" i="9"/>
  <c r="AR960" i="9"/>
  <c r="AQ960" i="9"/>
  <c r="AJ960" i="9"/>
  <c r="AI960" i="9"/>
  <c r="AF960" i="9"/>
  <c r="AY896" i="9"/>
  <c r="AX896" i="9"/>
  <c r="AW896" i="9"/>
  <c r="AV896" i="9"/>
  <c r="AU896" i="9"/>
  <c r="AT896" i="9"/>
  <c r="AS896" i="9"/>
  <c r="AR896" i="9"/>
  <c r="AQ896" i="9"/>
  <c r="AJ896" i="9"/>
  <c r="AI896" i="9"/>
  <c r="AF896" i="9"/>
  <c r="AY907" i="9"/>
  <c r="AX907" i="9"/>
  <c r="AW907" i="9"/>
  <c r="AV907" i="9"/>
  <c r="AU907" i="9"/>
  <c r="AT907" i="9"/>
  <c r="AS907" i="9"/>
  <c r="AR907" i="9"/>
  <c r="AQ907" i="9"/>
  <c r="AJ907" i="9"/>
  <c r="AI907" i="9"/>
  <c r="AF907" i="9"/>
  <c r="AY959" i="9"/>
  <c r="AX959" i="9"/>
  <c r="AW959" i="9"/>
  <c r="AV959" i="9"/>
  <c r="AU959" i="9"/>
  <c r="AT959" i="9"/>
  <c r="AS959" i="9"/>
  <c r="AR959" i="9"/>
  <c r="AQ959" i="9"/>
  <c r="AJ959" i="9"/>
  <c r="AI959" i="9"/>
  <c r="AF959" i="9"/>
  <c r="AY895" i="9"/>
  <c r="AX895" i="9"/>
  <c r="AW895" i="9"/>
  <c r="AV895" i="9"/>
  <c r="AU895" i="9"/>
  <c r="AT895" i="9"/>
  <c r="AS895" i="9"/>
  <c r="AR895" i="9"/>
  <c r="AQ895" i="9"/>
  <c r="AJ895" i="9"/>
  <c r="AI895" i="9"/>
  <c r="AF895" i="9"/>
  <c r="AY906" i="9"/>
  <c r="AX906" i="9"/>
  <c r="AW906" i="9"/>
  <c r="AV906" i="9"/>
  <c r="AU906" i="9"/>
  <c r="AT906" i="9"/>
  <c r="AS906" i="9"/>
  <c r="AR906" i="9"/>
  <c r="AQ906" i="9"/>
  <c r="AJ906" i="9"/>
  <c r="AI906" i="9"/>
  <c r="AF906" i="9"/>
  <c r="AY958" i="9"/>
  <c r="AX958" i="9"/>
  <c r="AW958" i="9"/>
  <c r="AV958" i="9"/>
  <c r="AU958" i="9"/>
  <c r="AT958" i="9"/>
  <c r="AS958" i="9"/>
  <c r="AR958" i="9"/>
  <c r="AQ958" i="9"/>
  <c r="AJ958" i="9"/>
  <c r="AI958" i="9"/>
  <c r="AF958" i="9"/>
  <c r="AY514" i="9"/>
  <c r="AX514" i="9"/>
  <c r="AW514" i="9"/>
  <c r="AV514" i="9"/>
  <c r="AU514" i="9"/>
  <c r="AT514" i="9"/>
  <c r="AS514" i="9"/>
  <c r="AR514" i="9"/>
  <c r="AQ514" i="9"/>
  <c r="AJ514" i="9"/>
  <c r="AI514" i="9"/>
  <c r="AF514" i="9"/>
  <c r="AY536" i="9"/>
  <c r="AX536" i="9"/>
  <c r="AW536" i="9"/>
  <c r="AV536" i="9"/>
  <c r="AU536" i="9"/>
  <c r="AT536" i="9"/>
  <c r="AS536" i="9"/>
  <c r="AR536" i="9"/>
  <c r="AQ536" i="9"/>
  <c r="AJ536" i="9"/>
  <c r="AI536" i="9"/>
  <c r="AF536" i="9"/>
  <c r="AY718" i="9"/>
  <c r="AX718" i="9"/>
  <c r="AW718" i="9"/>
  <c r="AV718" i="9"/>
  <c r="AU718" i="9"/>
  <c r="AT718" i="9"/>
  <c r="AS718" i="9"/>
  <c r="AR718" i="9"/>
  <c r="AQ718" i="9"/>
  <c r="AJ718" i="9"/>
  <c r="AI718" i="9"/>
  <c r="AF718" i="9"/>
  <c r="AY513" i="9"/>
  <c r="AX513" i="9"/>
  <c r="AW513" i="9"/>
  <c r="AV513" i="9"/>
  <c r="AU513" i="9"/>
  <c r="AT513" i="9"/>
  <c r="AS513" i="9"/>
  <c r="AR513" i="9"/>
  <c r="AQ513" i="9"/>
  <c r="AJ513" i="9"/>
  <c r="AI513" i="9"/>
  <c r="AF513" i="9"/>
  <c r="AY535" i="9"/>
  <c r="AX535" i="9"/>
  <c r="AW535" i="9"/>
  <c r="AV535" i="9"/>
  <c r="AU535" i="9"/>
  <c r="AT535" i="9"/>
  <c r="AS535" i="9"/>
  <c r="AR535" i="9"/>
  <c r="AQ535" i="9"/>
  <c r="AJ535" i="9"/>
  <c r="AI535" i="9"/>
  <c r="AF535" i="9"/>
  <c r="AY717" i="9"/>
  <c r="AX717" i="9"/>
  <c r="AW717" i="9"/>
  <c r="AV717" i="9"/>
  <c r="AU717" i="9"/>
  <c r="AT717" i="9"/>
  <c r="AS717" i="9"/>
  <c r="AR717" i="9"/>
  <c r="AQ717" i="9"/>
  <c r="AJ717" i="9"/>
  <c r="AI717" i="9"/>
  <c r="AF717" i="9"/>
  <c r="AY512" i="9"/>
  <c r="AX512" i="9"/>
  <c r="AW512" i="9"/>
  <c r="AV512" i="9"/>
  <c r="AU512" i="9"/>
  <c r="AT512" i="9"/>
  <c r="AS512" i="9"/>
  <c r="AR512" i="9"/>
  <c r="AQ512" i="9"/>
  <c r="AJ512" i="9"/>
  <c r="AI512" i="9"/>
  <c r="AF512" i="9"/>
  <c r="AY532" i="9"/>
  <c r="AX532" i="9"/>
  <c r="AW532" i="9"/>
  <c r="AV532" i="9"/>
  <c r="AU532" i="9"/>
  <c r="AT532" i="9"/>
  <c r="AS532" i="9"/>
  <c r="AR532" i="9"/>
  <c r="AQ532" i="9"/>
  <c r="AJ532" i="9"/>
  <c r="AI532" i="9"/>
  <c r="AF532" i="9"/>
  <c r="AY716" i="9"/>
  <c r="AX716" i="9"/>
  <c r="AW716" i="9"/>
  <c r="AV716" i="9"/>
  <c r="AU716" i="9"/>
  <c r="AT716" i="9"/>
  <c r="AS716" i="9"/>
  <c r="AR716" i="9"/>
  <c r="AQ716" i="9"/>
  <c r="AJ716" i="9"/>
  <c r="AI716" i="9"/>
  <c r="AF716" i="9"/>
  <c r="AY624" i="9"/>
  <c r="AX624" i="9"/>
  <c r="AW624" i="9"/>
  <c r="AV624" i="9"/>
  <c r="AU624" i="9"/>
  <c r="AT624" i="9"/>
  <c r="AS624" i="9"/>
  <c r="AR624" i="9"/>
  <c r="AQ624" i="9"/>
  <c r="AJ624" i="9"/>
  <c r="AI624" i="9"/>
  <c r="AF624" i="9"/>
  <c r="AY638" i="9"/>
  <c r="AX638" i="9"/>
  <c r="AW638" i="9"/>
  <c r="AV638" i="9"/>
  <c r="AU638" i="9"/>
  <c r="AT638" i="9"/>
  <c r="AS638" i="9"/>
  <c r="AR638" i="9"/>
  <c r="AQ638" i="9"/>
  <c r="AJ638" i="9"/>
  <c r="AI638" i="9"/>
  <c r="AF638" i="9"/>
  <c r="AY789" i="9"/>
  <c r="AX789" i="9"/>
  <c r="AW789" i="9"/>
  <c r="AV789" i="9"/>
  <c r="AU789" i="9"/>
  <c r="AT789" i="9"/>
  <c r="AS789" i="9"/>
  <c r="AR789" i="9"/>
  <c r="AQ789" i="9"/>
  <c r="AJ789" i="9"/>
  <c r="AI789" i="9"/>
  <c r="AF789" i="9"/>
  <c r="AY623" i="9"/>
  <c r="AX623" i="9"/>
  <c r="AW623" i="9"/>
  <c r="AV623" i="9"/>
  <c r="AU623" i="9"/>
  <c r="AT623" i="9"/>
  <c r="AS623" i="9"/>
  <c r="AR623" i="9"/>
  <c r="AQ623" i="9"/>
  <c r="AJ623" i="9"/>
  <c r="AI623" i="9"/>
  <c r="AF623" i="9"/>
  <c r="AY637" i="9"/>
  <c r="AX637" i="9"/>
  <c r="AW637" i="9"/>
  <c r="AV637" i="9"/>
  <c r="AU637" i="9"/>
  <c r="AT637" i="9"/>
  <c r="AS637" i="9"/>
  <c r="AR637" i="9"/>
  <c r="AQ637" i="9"/>
  <c r="AJ637" i="9"/>
  <c r="AI637" i="9"/>
  <c r="AF637" i="9"/>
  <c r="AY788" i="9"/>
  <c r="AX788" i="9"/>
  <c r="AW788" i="9"/>
  <c r="AV788" i="9"/>
  <c r="AU788" i="9"/>
  <c r="AT788" i="9"/>
  <c r="AS788" i="9"/>
  <c r="AR788" i="9"/>
  <c r="AQ788" i="9"/>
  <c r="AJ788" i="9"/>
  <c r="AI788" i="9"/>
  <c r="AF788" i="9"/>
  <c r="AY622" i="9"/>
  <c r="AX622" i="9"/>
  <c r="AW622" i="9"/>
  <c r="AV622" i="9"/>
  <c r="AU622" i="9"/>
  <c r="AT622" i="9"/>
  <c r="AS622" i="9"/>
  <c r="AR622" i="9"/>
  <c r="AQ622" i="9"/>
  <c r="AJ622" i="9"/>
  <c r="AI622" i="9"/>
  <c r="AF622" i="9"/>
  <c r="AY636" i="9"/>
  <c r="AX636" i="9"/>
  <c r="AW636" i="9"/>
  <c r="AV636" i="9"/>
  <c r="AU636" i="9"/>
  <c r="AT636" i="9"/>
  <c r="AS636" i="9"/>
  <c r="AR636" i="9"/>
  <c r="AQ636" i="9"/>
  <c r="AJ636" i="9"/>
  <c r="AI636" i="9"/>
  <c r="AF636" i="9"/>
  <c r="AY787" i="9"/>
  <c r="AX787" i="9"/>
  <c r="AW787" i="9"/>
  <c r="AV787" i="9"/>
  <c r="AU787" i="9"/>
  <c r="AT787" i="9"/>
  <c r="AS787" i="9"/>
  <c r="AR787" i="9"/>
  <c r="AQ787" i="9"/>
  <c r="AJ787" i="9"/>
  <c r="AI787" i="9"/>
  <c r="AF787" i="9"/>
  <c r="AY687" i="9"/>
  <c r="AX687" i="9"/>
  <c r="AW687" i="9"/>
  <c r="AV687" i="9"/>
  <c r="AU687" i="9"/>
  <c r="AT687" i="9"/>
  <c r="AS687" i="9"/>
  <c r="AR687" i="9"/>
  <c r="AQ687" i="9"/>
  <c r="AJ687" i="9"/>
  <c r="AI687" i="9"/>
  <c r="AF687" i="9"/>
  <c r="AY658" i="9"/>
  <c r="AX658" i="9"/>
  <c r="AW658" i="9"/>
  <c r="AV658" i="9"/>
  <c r="AU658" i="9"/>
  <c r="AT658" i="9"/>
  <c r="AS658" i="9"/>
  <c r="AR658" i="9"/>
  <c r="AQ658" i="9"/>
  <c r="AJ658" i="9"/>
  <c r="AI658" i="9"/>
  <c r="AF658" i="9"/>
  <c r="AY500" i="9"/>
  <c r="AX500" i="9"/>
  <c r="AW500" i="9"/>
  <c r="AV500" i="9"/>
  <c r="AU500" i="9"/>
  <c r="AT500" i="9"/>
  <c r="AS500" i="9"/>
  <c r="AR500" i="9"/>
  <c r="AQ500" i="9"/>
  <c r="AJ500" i="9"/>
  <c r="AI500" i="9"/>
  <c r="AF500" i="9"/>
  <c r="AY657" i="9"/>
  <c r="AX657" i="9"/>
  <c r="AW657" i="9"/>
  <c r="AV657" i="9"/>
  <c r="AU657" i="9"/>
  <c r="AT657" i="9"/>
  <c r="AS657" i="9"/>
  <c r="AR657" i="9"/>
  <c r="AQ657" i="9"/>
  <c r="AJ657" i="9"/>
  <c r="AI657" i="9"/>
  <c r="AF657" i="9"/>
  <c r="AY453" i="9"/>
  <c r="AX453" i="9"/>
  <c r="AW453" i="9"/>
  <c r="AV453" i="9"/>
  <c r="AU453" i="9"/>
  <c r="AT453" i="9"/>
  <c r="AS453" i="9"/>
  <c r="AR453" i="9"/>
  <c r="AQ453" i="9"/>
  <c r="AJ453" i="9"/>
  <c r="AI453" i="9"/>
  <c r="AF453" i="9"/>
  <c r="AY468" i="9"/>
  <c r="AX468" i="9"/>
  <c r="AW468" i="9"/>
  <c r="AV468" i="9"/>
  <c r="AU468" i="9"/>
  <c r="AT468" i="9"/>
  <c r="AS468" i="9"/>
  <c r="AR468" i="9"/>
  <c r="AQ468" i="9"/>
  <c r="AJ468" i="9"/>
  <c r="AI468" i="9"/>
  <c r="AF468" i="9"/>
  <c r="AY644" i="9"/>
  <c r="AX644" i="9"/>
  <c r="AW644" i="9"/>
  <c r="AV644" i="9"/>
  <c r="AU644" i="9"/>
  <c r="AT644" i="9"/>
  <c r="AS644" i="9"/>
  <c r="AR644" i="9"/>
  <c r="AQ644" i="9"/>
  <c r="AJ644" i="9"/>
  <c r="AI644" i="9"/>
  <c r="AF644" i="9"/>
  <c r="AY350" i="9"/>
  <c r="AX350" i="9"/>
  <c r="AW350" i="9"/>
  <c r="AV350" i="9"/>
  <c r="AU350" i="9"/>
  <c r="AT350" i="9"/>
  <c r="AS350" i="9"/>
  <c r="AR350" i="9"/>
  <c r="AQ350" i="9"/>
  <c r="AJ350" i="9"/>
  <c r="AI350" i="9"/>
  <c r="AF350" i="9"/>
  <c r="AY354" i="9"/>
  <c r="AX354" i="9"/>
  <c r="AW354" i="9"/>
  <c r="AV354" i="9"/>
  <c r="AU354" i="9"/>
  <c r="AT354" i="9"/>
  <c r="AS354" i="9"/>
  <c r="AR354" i="9"/>
  <c r="AQ354" i="9"/>
  <c r="AJ354" i="9"/>
  <c r="AI354" i="9"/>
  <c r="AF354" i="9"/>
  <c r="AY490" i="9"/>
  <c r="AX490" i="9"/>
  <c r="AW490" i="9"/>
  <c r="AV490" i="9"/>
  <c r="AU490" i="9"/>
  <c r="AT490" i="9"/>
  <c r="AS490" i="9"/>
  <c r="AR490" i="9"/>
  <c r="AQ490" i="9"/>
  <c r="AJ490" i="9"/>
  <c r="AI490" i="9"/>
  <c r="AF490" i="9"/>
  <c r="AY452" i="9"/>
  <c r="AX452" i="9"/>
  <c r="AW452" i="9"/>
  <c r="AV452" i="9"/>
  <c r="AU452" i="9"/>
  <c r="AT452" i="9"/>
  <c r="AS452" i="9"/>
  <c r="AR452" i="9"/>
  <c r="AQ452" i="9"/>
  <c r="AJ452" i="9"/>
  <c r="AI452" i="9"/>
  <c r="AF452" i="9"/>
  <c r="AY467" i="9"/>
  <c r="AX467" i="9"/>
  <c r="AW467" i="9"/>
  <c r="AV467" i="9"/>
  <c r="AU467" i="9"/>
  <c r="AT467" i="9"/>
  <c r="AS467" i="9"/>
  <c r="AR467" i="9"/>
  <c r="AQ467" i="9"/>
  <c r="AJ467" i="9"/>
  <c r="AI467" i="9"/>
  <c r="AF467" i="9"/>
  <c r="AY643" i="9"/>
  <c r="AX643" i="9"/>
  <c r="AW643" i="9"/>
  <c r="AV643" i="9"/>
  <c r="AU643" i="9"/>
  <c r="AT643" i="9"/>
  <c r="AS643" i="9"/>
  <c r="AR643" i="9"/>
  <c r="AQ643" i="9"/>
  <c r="AJ643" i="9"/>
  <c r="AI643" i="9"/>
  <c r="AF643" i="9"/>
  <c r="AY177" i="9"/>
  <c r="AX177" i="9"/>
  <c r="AW177" i="9"/>
  <c r="AV177" i="9"/>
  <c r="AU177" i="9"/>
  <c r="AT177" i="9"/>
  <c r="AS177" i="9"/>
  <c r="AR177" i="9"/>
  <c r="AQ177" i="9"/>
  <c r="AJ177" i="9"/>
  <c r="AI177" i="9"/>
  <c r="AF177" i="9"/>
  <c r="AY183" i="9"/>
  <c r="AX183" i="9"/>
  <c r="AW183" i="9"/>
  <c r="AV183" i="9"/>
  <c r="AU183" i="9"/>
  <c r="AT183" i="9"/>
  <c r="AS183" i="9"/>
  <c r="AR183" i="9"/>
  <c r="AQ183" i="9"/>
  <c r="AJ183" i="9"/>
  <c r="AI183" i="9"/>
  <c r="AF183" i="9"/>
  <c r="AY269" i="9"/>
  <c r="AX269" i="9"/>
  <c r="AW269" i="9"/>
  <c r="AV269" i="9"/>
  <c r="AU269" i="9"/>
  <c r="AT269" i="9"/>
  <c r="AS269" i="9"/>
  <c r="AR269" i="9"/>
  <c r="AQ269" i="9"/>
  <c r="AJ269" i="9"/>
  <c r="AI269" i="9"/>
  <c r="AF269" i="9"/>
  <c r="AY128" i="9"/>
  <c r="AX128" i="9"/>
  <c r="AW128" i="9"/>
  <c r="AV128" i="9"/>
  <c r="AU128" i="9"/>
  <c r="AT128" i="9"/>
  <c r="AS128" i="9"/>
  <c r="AR128" i="9"/>
  <c r="AQ128" i="9"/>
  <c r="AJ128" i="9"/>
  <c r="AI128" i="9"/>
  <c r="AF128" i="9"/>
  <c r="AY132" i="9"/>
  <c r="AX132" i="9"/>
  <c r="AW132" i="9"/>
  <c r="AV132" i="9"/>
  <c r="AU132" i="9"/>
  <c r="AT132" i="9"/>
  <c r="AS132" i="9"/>
  <c r="AR132" i="9"/>
  <c r="AQ132" i="9"/>
  <c r="AJ132" i="9"/>
  <c r="AI132" i="9"/>
  <c r="AF132" i="9"/>
  <c r="AY202" i="9"/>
  <c r="AX202" i="9"/>
  <c r="AW202" i="9"/>
  <c r="AV202" i="9"/>
  <c r="AU202" i="9"/>
  <c r="AT202" i="9"/>
  <c r="AS202" i="9"/>
  <c r="AR202" i="9"/>
  <c r="AQ202" i="9"/>
  <c r="AJ202" i="9"/>
  <c r="AI202" i="9"/>
  <c r="AF202" i="9"/>
  <c r="AY176" i="9"/>
  <c r="AX176" i="9"/>
  <c r="AW176" i="9"/>
  <c r="AV176" i="9"/>
  <c r="AU176" i="9"/>
  <c r="AT176" i="9"/>
  <c r="AS176" i="9"/>
  <c r="AR176" i="9"/>
  <c r="AQ176" i="9"/>
  <c r="AJ176" i="9"/>
  <c r="AI176" i="9"/>
  <c r="AF176" i="9"/>
  <c r="AY182" i="9"/>
  <c r="AX182" i="9"/>
  <c r="AW182" i="9"/>
  <c r="AV182" i="9"/>
  <c r="AU182" i="9"/>
  <c r="AT182" i="9"/>
  <c r="AS182" i="9"/>
  <c r="AR182" i="9"/>
  <c r="AQ182" i="9"/>
  <c r="AJ182" i="9"/>
  <c r="AI182" i="9"/>
  <c r="AF182" i="9"/>
  <c r="AY268" i="9"/>
  <c r="AX268" i="9"/>
  <c r="AW268" i="9"/>
  <c r="AV268" i="9"/>
  <c r="AU268" i="9"/>
  <c r="AT268" i="9"/>
  <c r="AS268" i="9"/>
  <c r="AR268" i="9"/>
  <c r="AQ268" i="9"/>
  <c r="AJ268" i="9"/>
  <c r="AI268" i="9"/>
  <c r="AF268" i="9"/>
  <c r="AY225" i="9"/>
  <c r="AX225" i="9"/>
  <c r="AW225" i="9"/>
  <c r="AV225" i="9"/>
  <c r="AU225" i="9"/>
  <c r="AT225" i="9"/>
  <c r="AS225" i="9"/>
  <c r="AR225" i="9"/>
  <c r="AQ225" i="9"/>
  <c r="AJ225" i="9"/>
  <c r="AI225" i="9"/>
  <c r="AF225" i="9"/>
  <c r="AY227" i="9"/>
  <c r="AX227" i="9"/>
  <c r="AW227" i="9"/>
  <c r="AV227" i="9"/>
  <c r="AU227" i="9"/>
  <c r="AT227" i="9"/>
  <c r="AS227" i="9"/>
  <c r="AR227" i="9"/>
  <c r="AQ227" i="9"/>
  <c r="AJ227" i="9"/>
  <c r="AI227" i="9"/>
  <c r="AF227" i="9"/>
  <c r="AY319" i="9"/>
  <c r="AX319" i="9"/>
  <c r="AW319" i="9"/>
  <c r="AV319" i="9"/>
  <c r="AU319" i="9"/>
  <c r="AT319" i="9"/>
  <c r="AS319" i="9"/>
  <c r="AR319" i="9"/>
  <c r="AQ319" i="9"/>
  <c r="AJ319" i="9"/>
  <c r="AI319" i="9"/>
  <c r="AF319" i="9"/>
  <c r="AY166" i="9"/>
  <c r="AX166" i="9"/>
  <c r="AW166" i="9"/>
  <c r="AV166" i="9"/>
  <c r="AU166" i="9"/>
  <c r="AT166" i="9"/>
  <c r="AS166" i="9"/>
  <c r="AR166" i="9"/>
  <c r="AQ166" i="9"/>
  <c r="AJ166" i="9"/>
  <c r="AI166" i="9"/>
  <c r="AF166" i="9"/>
  <c r="AY175" i="9"/>
  <c r="AX175" i="9"/>
  <c r="AW175" i="9"/>
  <c r="AV175" i="9"/>
  <c r="AU175" i="9"/>
  <c r="AT175" i="9"/>
  <c r="AS175" i="9"/>
  <c r="AR175" i="9"/>
  <c r="AQ175" i="9"/>
  <c r="AJ175" i="9"/>
  <c r="AI175" i="9"/>
  <c r="AF175" i="9"/>
  <c r="AY258" i="9"/>
  <c r="AX258" i="9"/>
  <c r="AW258" i="9"/>
  <c r="AV258" i="9"/>
  <c r="AU258" i="9"/>
  <c r="AT258" i="9"/>
  <c r="AS258" i="9"/>
  <c r="AR258" i="9"/>
  <c r="AQ258" i="9"/>
  <c r="AJ258" i="9"/>
  <c r="AI258" i="9"/>
  <c r="AF258" i="9"/>
  <c r="AY224" i="9"/>
  <c r="AX224" i="9"/>
  <c r="AW224" i="9"/>
  <c r="AV224" i="9"/>
  <c r="AU224" i="9"/>
  <c r="AT224" i="9"/>
  <c r="AS224" i="9"/>
  <c r="AR224" i="9"/>
  <c r="AQ224" i="9"/>
  <c r="AJ224" i="9"/>
  <c r="AI224" i="9"/>
  <c r="AF224" i="9"/>
  <c r="AY226" i="9"/>
  <c r="AX226" i="9"/>
  <c r="AW226" i="9"/>
  <c r="AV226" i="9"/>
  <c r="AU226" i="9"/>
  <c r="AT226" i="9"/>
  <c r="AS226" i="9"/>
  <c r="AR226" i="9"/>
  <c r="AQ226" i="9"/>
  <c r="AJ226" i="9"/>
  <c r="AI226" i="9"/>
  <c r="AF226" i="9"/>
  <c r="AY318" i="9"/>
  <c r="AX318" i="9"/>
  <c r="AW318" i="9"/>
  <c r="AV318" i="9"/>
  <c r="AU318" i="9"/>
  <c r="AT318" i="9"/>
  <c r="AS318" i="9"/>
  <c r="AR318" i="9"/>
  <c r="AQ318" i="9"/>
  <c r="AJ318" i="9"/>
  <c r="AI318" i="9"/>
  <c r="AF318" i="9"/>
  <c r="AY845" i="9"/>
  <c r="AX845" i="9"/>
  <c r="AW845" i="9"/>
  <c r="AV845" i="9"/>
  <c r="AU845" i="9"/>
  <c r="AT845" i="9"/>
  <c r="AS845" i="9"/>
  <c r="AR845" i="9"/>
  <c r="AQ845" i="9"/>
  <c r="AH845" i="9" s="1"/>
  <c r="AI845" i="9"/>
  <c r="AF845" i="9"/>
  <c r="AY763" i="9"/>
  <c r="AX763" i="9"/>
  <c r="AW763" i="9"/>
  <c r="AV763" i="9"/>
  <c r="AU763" i="9"/>
  <c r="AT763" i="9"/>
  <c r="AS763" i="9"/>
  <c r="AR763" i="9"/>
  <c r="AQ763" i="9"/>
  <c r="AH763" i="9" s="1"/>
  <c r="AI763" i="9"/>
  <c r="AF763" i="9"/>
  <c r="AY676" i="9"/>
  <c r="AX676" i="9"/>
  <c r="AW676" i="9"/>
  <c r="AV676" i="9"/>
  <c r="AU676" i="9"/>
  <c r="AT676" i="9"/>
  <c r="AS676" i="9"/>
  <c r="AR676" i="9"/>
  <c r="AQ676" i="9"/>
  <c r="AH676" i="9" s="1"/>
  <c r="AI676" i="9"/>
  <c r="AF676" i="9"/>
  <c r="AY829" i="9"/>
  <c r="AX829" i="9"/>
  <c r="AW829" i="9"/>
  <c r="AV829" i="9"/>
  <c r="AU829" i="9"/>
  <c r="AT829" i="9"/>
  <c r="AS829" i="9"/>
  <c r="AR829" i="9"/>
  <c r="AQ829" i="9"/>
  <c r="AH829" i="9" s="1"/>
  <c r="AI829" i="9"/>
  <c r="AF829" i="9"/>
  <c r="AY737" i="9"/>
  <c r="AX737" i="9"/>
  <c r="AW737" i="9"/>
  <c r="AV737" i="9"/>
  <c r="AU737" i="9"/>
  <c r="AT737" i="9"/>
  <c r="AS737" i="9"/>
  <c r="AR737" i="9"/>
  <c r="AQ737" i="9"/>
  <c r="AH737" i="9" s="1"/>
  <c r="AI737" i="9"/>
  <c r="AF737" i="9"/>
  <c r="AY756" i="9"/>
  <c r="AX756" i="9"/>
  <c r="AW756" i="9"/>
  <c r="AV756" i="9"/>
  <c r="AU756" i="9"/>
  <c r="AT756" i="9"/>
  <c r="AS756" i="9"/>
  <c r="AR756" i="9"/>
  <c r="AQ756" i="9"/>
  <c r="AH756" i="9" s="1"/>
  <c r="AI756" i="9"/>
  <c r="AF756" i="9"/>
  <c r="AY629" i="9"/>
  <c r="AX629" i="9"/>
  <c r="H629" i="9" s="1"/>
  <c r="AW629" i="9"/>
  <c r="AV629" i="9"/>
  <c r="AU629" i="9"/>
  <c r="AT629" i="9"/>
  <c r="AS629" i="9"/>
  <c r="AR629" i="9"/>
  <c r="AQ629" i="9"/>
  <c r="AH629" i="9" s="1"/>
  <c r="AI629" i="9"/>
  <c r="AF629" i="9"/>
  <c r="AY656" i="9"/>
  <c r="AX656" i="9"/>
  <c r="H656" i="9" s="1"/>
  <c r="AW656" i="9"/>
  <c r="AV656" i="9"/>
  <c r="AU656" i="9"/>
  <c r="AT656" i="9"/>
  <c r="AS656" i="9"/>
  <c r="AR656" i="9"/>
  <c r="AQ656" i="9"/>
  <c r="AH656" i="9" s="1"/>
  <c r="AI656" i="9"/>
  <c r="AF656" i="9"/>
  <c r="AY800" i="9"/>
  <c r="AX800" i="9"/>
  <c r="H800" i="9" s="1"/>
  <c r="AW800" i="9"/>
  <c r="AV800" i="9"/>
  <c r="AU800" i="9"/>
  <c r="AT800" i="9"/>
  <c r="AS800" i="9"/>
  <c r="AR800" i="9"/>
  <c r="AQ800" i="9"/>
  <c r="AH800" i="9" s="1"/>
  <c r="AI800" i="9"/>
  <c r="AF800" i="9"/>
  <c r="AY820" i="9"/>
  <c r="AX820" i="9"/>
  <c r="H820" i="9" s="1"/>
  <c r="AW820" i="9"/>
  <c r="AV820" i="9"/>
  <c r="AU820" i="9"/>
  <c r="AT820" i="9"/>
  <c r="AS820" i="9"/>
  <c r="AR820" i="9"/>
  <c r="AQ820" i="9"/>
  <c r="AH820" i="9" s="1"/>
  <c r="AI820" i="9"/>
  <c r="AF820" i="9"/>
  <c r="AY276" i="9"/>
  <c r="AX276" i="9"/>
  <c r="H276" i="9" s="1"/>
  <c r="AW276" i="9"/>
  <c r="AV276" i="9"/>
  <c r="AU276" i="9"/>
  <c r="AT276" i="9"/>
  <c r="AS276" i="9"/>
  <c r="AR276" i="9"/>
  <c r="AQ276" i="9"/>
  <c r="AH276" i="9" s="1"/>
  <c r="AI276" i="9"/>
  <c r="AF276" i="9"/>
  <c r="AY285" i="9"/>
  <c r="AX285" i="9"/>
  <c r="H285" i="9" s="1"/>
  <c r="AW285" i="9"/>
  <c r="AV285" i="9"/>
  <c r="AU285" i="9"/>
  <c r="AT285" i="9"/>
  <c r="AS285" i="9"/>
  <c r="AR285" i="9"/>
  <c r="AQ285" i="9"/>
  <c r="AH285" i="9" s="1"/>
  <c r="AI285" i="9"/>
  <c r="AF285" i="9"/>
  <c r="AY222" i="9"/>
  <c r="AX222" i="9"/>
  <c r="H222" i="9" s="1"/>
  <c r="AW222" i="9"/>
  <c r="AV222" i="9"/>
  <c r="AU222" i="9"/>
  <c r="AT222" i="9"/>
  <c r="AS222" i="9"/>
  <c r="AR222" i="9"/>
  <c r="AQ222" i="9"/>
  <c r="AH222" i="9" s="1"/>
  <c r="AI222" i="9"/>
  <c r="AF222" i="9"/>
  <c r="AY235" i="9"/>
  <c r="AX235" i="9"/>
  <c r="H235" i="9" s="1"/>
  <c r="AW235" i="9"/>
  <c r="AV235" i="9"/>
  <c r="AU235" i="9"/>
  <c r="AT235" i="9"/>
  <c r="AS235" i="9"/>
  <c r="AR235" i="9"/>
  <c r="AQ235" i="9"/>
  <c r="AH235" i="9" s="1"/>
  <c r="AI235" i="9"/>
  <c r="AF235" i="9"/>
  <c r="AY317" i="9"/>
  <c r="AX317" i="9"/>
  <c r="H317" i="9" s="1"/>
  <c r="AW317" i="9"/>
  <c r="AV317" i="9"/>
  <c r="AU317" i="9"/>
  <c r="AT317" i="9"/>
  <c r="AS317" i="9"/>
  <c r="AR317" i="9"/>
  <c r="AQ317" i="9"/>
  <c r="AH317" i="9" s="1"/>
  <c r="AI317" i="9"/>
  <c r="AF317" i="9"/>
  <c r="AY338" i="9"/>
  <c r="AX338" i="9"/>
  <c r="H338" i="9" s="1"/>
  <c r="AW338" i="9"/>
  <c r="AV338" i="9"/>
  <c r="AU338" i="9"/>
  <c r="AT338" i="9"/>
  <c r="AS338" i="9"/>
  <c r="AR338" i="9"/>
  <c r="AQ338" i="9"/>
  <c r="AH338" i="9" s="1"/>
  <c r="AI338" i="9"/>
  <c r="AF338" i="9"/>
  <c r="AY275" i="9"/>
  <c r="AX275" i="9"/>
  <c r="H275" i="9" s="1"/>
  <c r="AW275" i="9"/>
  <c r="AV275" i="9"/>
  <c r="AU275" i="9"/>
  <c r="AT275" i="9"/>
  <c r="AS275" i="9"/>
  <c r="AR275" i="9"/>
  <c r="AQ275" i="9"/>
  <c r="AH275" i="9" s="1"/>
  <c r="AI275" i="9"/>
  <c r="AF275" i="9"/>
  <c r="AY284" i="9"/>
  <c r="AX284" i="9"/>
  <c r="H284" i="9" s="1"/>
  <c r="AW284" i="9"/>
  <c r="AV284" i="9"/>
  <c r="AU284" i="9"/>
  <c r="AT284" i="9"/>
  <c r="AS284" i="9"/>
  <c r="AR284" i="9"/>
  <c r="AQ284" i="9"/>
  <c r="AH284" i="9" s="1"/>
  <c r="AI284" i="9"/>
  <c r="AF284" i="9"/>
  <c r="AY221" i="9"/>
  <c r="AX221" i="9"/>
  <c r="H221" i="9" s="1"/>
  <c r="AW221" i="9"/>
  <c r="AV221" i="9"/>
  <c r="AU221" i="9"/>
  <c r="AT221" i="9"/>
  <c r="AS221" i="9"/>
  <c r="AR221" i="9"/>
  <c r="AQ221" i="9"/>
  <c r="AH221" i="9" s="1"/>
  <c r="AI221" i="9"/>
  <c r="AF221" i="9"/>
  <c r="AY234" i="9"/>
  <c r="AX234" i="9"/>
  <c r="H234" i="9" s="1"/>
  <c r="AW234" i="9"/>
  <c r="AV234" i="9"/>
  <c r="AU234" i="9"/>
  <c r="AT234" i="9"/>
  <c r="AS234" i="9"/>
  <c r="AR234" i="9"/>
  <c r="AQ234" i="9"/>
  <c r="AH234" i="9" s="1"/>
  <c r="AI234" i="9"/>
  <c r="AF234" i="9"/>
  <c r="AY316" i="9"/>
  <c r="AX316" i="9"/>
  <c r="H316" i="9" s="1"/>
  <c r="AW316" i="9"/>
  <c r="AV316" i="9"/>
  <c r="AU316" i="9"/>
  <c r="AT316" i="9"/>
  <c r="AS316" i="9"/>
  <c r="AR316" i="9"/>
  <c r="AQ316" i="9"/>
  <c r="AH316" i="9" s="1"/>
  <c r="AI316" i="9"/>
  <c r="AF316" i="9"/>
  <c r="AY337" i="9"/>
  <c r="AX337" i="9"/>
  <c r="H337" i="9" s="1"/>
  <c r="AW337" i="9"/>
  <c r="AV337" i="9"/>
  <c r="AU337" i="9"/>
  <c r="AT337" i="9"/>
  <c r="AS337" i="9"/>
  <c r="AR337" i="9"/>
  <c r="AQ337" i="9"/>
  <c r="AH337" i="9" s="1"/>
  <c r="AI337" i="9"/>
  <c r="AF337" i="9"/>
  <c r="AY603" i="9"/>
  <c r="AX603" i="9"/>
  <c r="H603" i="9" s="1"/>
  <c r="AW603" i="9"/>
  <c r="AV603" i="9"/>
  <c r="AU603" i="9"/>
  <c r="AT603" i="9"/>
  <c r="AS603" i="9"/>
  <c r="AR603" i="9"/>
  <c r="AQ603" i="9"/>
  <c r="AH603" i="9" s="1"/>
  <c r="AI603" i="9"/>
  <c r="AF603" i="9"/>
  <c r="AY633" i="9"/>
  <c r="AX633" i="9"/>
  <c r="H633" i="9" s="1"/>
  <c r="AW633" i="9"/>
  <c r="AV633" i="9"/>
  <c r="AU633" i="9"/>
  <c r="AT633" i="9"/>
  <c r="AS633" i="9"/>
  <c r="AR633" i="9"/>
  <c r="AQ633" i="9"/>
  <c r="AH633" i="9" s="1"/>
  <c r="AI633" i="9"/>
  <c r="AF633" i="9"/>
  <c r="AY481" i="9"/>
  <c r="AX481" i="9"/>
  <c r="H481" i="9" s="1"/>
  <c r="AW481" i="9"/>
  <c r="AV481" i="9"/>
  <c r="AU481" i="9"/>
  <c r="AT481" i="9"/>
  <c r="AS481" i="9"/>
  <c r="AR481" i="9"/>
  <c r="AQ481" i="9"/>
  <c r="AH481" i="9" s="1"/>
  <c r="AJ481" i="9"/>
  <c r="AI481" i="9"/>
  <c r="AF481" i="9"/>
  <c r="AY501" i="9"/>
  <c r="AX501" i="9"/>
  <c r="H501" i="9" s="1"/>
  <c r="AW501" i="9"/>
  <c r="AV501" i="9"/>
  <c r="AU501" i="9"/>
  <c r="AT501" i="9"/>
  <c r="AS501" i="9"/>
  <c r="AR501" i="9"/>
  <c r="AQ501" i="9"/>
  <c r="AH501" i="9" s="1"/>
  <c r="AI501" i="9"/>
  <c r="AF501" i="9"/>
  <c r="AY685" i="9"/>
  <c r="AX685" i="9"/>
  <c r="H685" i="9" s="1"/>
  <c r="AW685" i="9"/>
  <c r="AV685" i="9"/>
  <c r="AU685" i="9"/>
  <c r="AT685" i="9"/>
  <c r="AS685" i="9"/>
  <c r="AR685" i="9"/>
  <c r="AQ685" i="9"/>
  <c r="AH685" i="9" s="1"/>
  <c r="AI685" i="9"/>
  <c r="AF685" i="9"/>
  <c r="AY699" i="9"/>
  <c r="AX699" i="9"/>
  <c r="H699" i="9" s="1"/>
  <c r="AW699" i="9"/>
  <c r="AV699" i="9"/>
  <c r="AU699" i="9"/>
  <c r="AT699" i="9"/>
  <c r="AS699" i="9"/>
  <c r="AR699" i="9"/>
  <c r="AQ699" i="9"/>
  <c r="AH699" i="9" s="1"/>
  <c r="AJ699" i="9"/>
  <c r="AI699" i="9"/>
  <c r="AF699" i="9"/>
  <c r="AY729" i="9"/>
  <c r="AX729" i="9"/>
  <c r="H729" i="9" s="1"/>
  <c r="AW729" i="9"/>
  <c r="AV729" i="9"/>
  <c r="AU729" i="9"/>
  <c r="AT729" i="9"/>
  <c r="AS729" i="9"/>
  <c r="AR729" i="9"/>
  <c r="AQ729" i="9"/>
  <c r="AH729" i="9" s="1"/>
  <c r="AI729" i="9"/>
  <c r="AF729" i="9"/>
  <c r="AY750" i="9"/>
  <c r="AX750" i="9"/>
  <c r="H750" i="9" s="1"/>
  <c r="AW750" i="9"/>
  <c r="AV750" i="9"/>
  <c r="AU750" i="9"/>
  <c r="AT750" i="9"/>
  <c r="AS750" i="9"/>
  <c r="AR750" i="9"/>
  <c r="AQ750" i="9"/>
  <c r="AH750" i="9" s="1"/>
  <c r="AI750" i="9"/>
  <c r="AF750" i="9"/>
  <c r="AY619" i="9"/>
  <c r="AX619" i="9"/>
  <c r="H619" i="9" s="1"/>
  <c r="AW619" i="9"/>
  <c r="AV619" i="9"/>
  <c r="AU619" i="9"/>
  <c r="AT619" i="9"/>
  <c r="AS619" i="9"/>
  <c r="AR619" i="9"/>
  <c r="AQ619" i="9"/>
  <c r="AH619" i="9" s="1"/>
  <c r="AI619" i="9"/>
  <c r="AF619" i="9"/>
  <c r="AY653" i="9"/>
  <c r="AX653" i="9"/>
  <c r="H653" i="9" s="1"/>
  <c r="AW653" i="9"/>
  <c r="AV653" i="9"/>
  <c r="AU653" i="9"/>
  <c r="AT653" i="9"/>
  <c r="AS653" i="9"/>
  <c r="AR653" i="9"/>
  <c r="AQ653" i="9"/>
  <c r="AH653" i="9" s="1"/>
  <c r="AJ653" i="9"/>
  <c r="AI653" i="9"/>
  <c r="AF653" i="9"/>
  <c r="AY786" i="9"/>
  <c r="AX786" i="9"/>
  <c r="H786" i="9" s="1"/>
  <c r="AW786" i="9"/>
  <c r="AV786" i="9"/>
  <c r="AU786" i="9"/>
  <c r="AT786" i="9"/>
  <c r="AS786" i="9"/>
  <c r="AR786" i="9"/>
  <c r="AQ786" i="9"/>
  <c r="AH786" i="9" s="1"/>
  <c r="AI786" i="9"/>
  <c r="AF786" i="9"/>
  <c r="AY810" i="9"/>
  <c r="AX810" i="9"/>
  <c r="H810" i="9" s="1"/>
  <c r="AW810" i="9"/>
  <c r="AV810" i="9"/>
  <c r="AU810" i="9"/>
  <c r="AT810" i="9"/>
  <c r="AS810" i="9"/>
  <c r="AR810" i="9"/>
  <c r="AQ810" i="9"/>
  <c r="AH810" i="9" s="1"/>
  <c r="AI810" i="9"/>
  <c r="AF810" i="9"/>
  <c r="AY936" i="9"/>
  <c r="AX936" i="9"/>
  <c r="V936" i="9" s="1"/>
  <c r="AW936" i="9"/>
  <c r="AV936" i="9"/>
  <c r="AU936" i="9"/>
  <c r="AT936" i="9"/>
  <c r="AS936" i="9"/>
  <c r="AR936" i="9"/>
  <c r="AQ936" i="9"/>
  <c r="AI936" i="9"/>
  <c r="AF936" i="9"/>
  <c r="AY932" i="9"/>
  <c r="AX932" i="9"/>
  <c r="AW932" i="9"/>
  <c r="AV932" i="9"/>
  <c r="AU932" i="9"/>
  <c r="AT932" i="9"/>
  <c r="AS932" i="9"/>
  <c r="AR932" i="9"/>
  <c r="AQ932" i="9"/>
  <c r="AI932" i="9"/>
  <c r="AF932" i="9"/>
  <c r="AY931" i="9"/>
  <c r="AX931" i="9"/>
  <c r="V931" i="9" s="1"/>
  <c r="AW931" i="9"/>
  <c r="AV931" i="9"/>
  <c r="AU931" i="9"/>
  <c r="AT931" i="9"/>
  <c r="AS931" i="9"/>
  <c r="AR931" i="9"/>
  <c r="AQ931" i="9"/>
  <c r="AI931" i="9"/>
  <c r="AF931" i="9"/>
  <c r="AY836" i="9"/>
  <c r="AX836" i="9"/>
  <c r="AW836" i="9"/>
  <c r="AV836" i="9"/>
  <c r="AU836" i="9"/>
  <c r="AT836" i="9"/>
  <c r="AS836" i="9"/>
  <c r="AR836" i="9"/>
  <c r="AQ836" i="9"/>
  <c r="AI836" i="9"/>
  <c r="AF836" i="9"/>
  <c r="AY843" i="9"/>
  <c r="AX843" i="9"/>
  <c r="V843" i="9" s="1"/>
  <c r="AW843" i="9"/>
  <c r="AV843" i="9"/>
  <c r="AU843" i="9"/>
  <c r="AT843" i="9"/>
  <c r="AS843" i="9"/>
  <c r="AR843" i="9"/>
  <c r="AQ843" i="9"/>
  <c r="AJ843" i="9"/>
  <c r="AI843" i="9"/>
  <c r="AF843" i="9"/>
  <c r="AY925" i="9"/>
  <c r="AX925" i="9"/>
  <c r="AW925" i="9"/>
  <c r="AV925" i="9"/>
  <c r="AU925" i="9"/>
  <c r="AT925" i="9"/>
  <c r="AS925" i="9"/>
  <c r="AR925" i="9"/>
  <c r="AQ925" i="9"/>
  <c r="AI925" i="9"/>
  <c r="AF925" i="9"/>
  <c r="AY835" i="9"/>
  <c r="AX835" i="9"/>
  <c r="V835" i="9" s="1"/>
  <c r="AW835" i="9"/>
  <c r="AV835" i="9"/>
  <c r="AU835" i="9"/>
  <c r="AT835" i="9"/>
  <c r="AS835" i="9"/>
  <c r="AR835" i="9"/>
  <c r="AQ835" i="9"/>
  <c r="AJ835" i="9"/>
  <c r="AI835" i="9"/>
  <c r="AF835" i="9"/>
  <c r="AY842" i="9"/>
  <c r="AX842" i="9"/>
  <c r="AW842" i="9"/>
  <c r="AV842" i="9"/>
  <c r="AU842" i="9"/>
  <c r="AT842" i="9"/>
  <c r="AS842" i="9"/>
  <c r="AR842" i="9"/>
  <c r="AQ842" i="9"/>
  <c r="AI842" i="9"/>
  <c r="AF842" i="9"/>
  <c r="AY924" i="9"/>
  <c r="AX924" i="9"/>
  <c r="V924" i="9" s="1"/>
  <c r="AW924" i="9"/>
  <c r="AV924" i="9"/>
  <c r="AU924" i="9"/>
  <c r="AT924" i="9"/>
  <c r="AS924" i="9"/>
  <c r="AR924" i="9"/>
  <c r="AQ924" i="9"/>
  <c r="AI924" i="9"/>
  <c r="AF924" i="9"/>
  <c r="AY397" i="9"/>
  <c r="AX397" i="9"/>
  <c r="AW397" i="9"/>
  <c r="AV397" i="9"/>
  <c r="AU397" i="9"/>
  <c r="AT397" i="9"/>
  <c r="AS397" i="9"/>
  <c r="AR397" i="9"/>
  <c r="AQ397" i="9"/>
  <c r="AI397" i="9"/>
  <c r="AF397" i="9"/>
  <c r="AY411" i="9"/>
  <c r="AX411" i="9"/>
  <c r="V411" i="9" s="1"/>
  <c r="AW411" i="9"/>
  <c r="AV411" i="9"/>
  <c r="AU411" i="9"/>
  <c r="AT411" i="9"/>
  <c r="AS411" i="9"/>
  <c r="AR411" i="9"/>
  <c r="AQ411" i="9"/>
  <c r="AJ411" i="9"/>
  <c r="AI411" i="9"/>
  <c r="AF411" i="9"/>
  <c r="AY584" i="9"/>
  <c r="AX584" i="9"/>
  <c r="AW584" i="9"/>
  <c r="AV584" i="9"/>
  <c r="AU584" i="9"/>
  <c r="AT584" i="9"/>
  <c r="AS584" i="9"/>
  <c r="AR584" i="9"/>
  <c r="AQ584" i="9"/>
  <c r="AI584" i="9"/>
  <c r="AF584" i="9"/>
  <c r="AY396" i="9"/>
  <c r="AX396" i="9"/>
  <c r="V396" i="9" s="1"/>
  <c r="AW396" i="9"/>
  <c r="AV396" i="9"/>
  <c r="AU396" i="9"/>
  <c r="AT396" i="9"/>
  <c r="AS396" i="9"/>
  <c r="AR396" i="9"/>
  <c r="AQ396" i="9"/>
  <c r="AJ396" i="9"/>
  <c r="AI396" i="9"/>
  <c r="AF396" i="9"/>
  <c r="AY410" i="9"/>
  <c r="AX410" i="9"/>
  <c r="AW410" i="9"/>
  <c r="AV410" i="9"/>
  <c r="AU410" i="9"/>
  <c r="AT410" i="9"/>
  <c r="AS410" i="9"/>
  <c r="AR410" i="9"/>
  <c r="AQ410" i="9"/>
  <c r="AI410" i="9"/>
  <c r="AF410" i="9"/>
  <c r="AY583" i="9"/>
  <c r="AX583" i="9"/>
  <c r="V583" i="9" s="1"/>
  <c r="AW583" i="9"/>
  <c r="AV583" i="9"/>
  <c r="AU583" i="9"/>
  <c r="AT583" i="9"/>
  <c r="AS583" i="9"/>
  <c r="AR583" i="9"/>
  <c r="AQ583" i="9"/>
  <c r="AI583" i="9"/>
  <c r="AF583" i="9"/>
  <c r="AY498" i="9"/>
  <c r="AX498" i="9"/>
  <c r="AW498" i="9"/>
  <c r="AV498" i="9"/>
  <c r="AU498" i="9"/>
  <c r="AT498" i="9"/>
  <c r="AS498" i="9"/>
  <c r="AR498" i="9"/>
  <c r="AQ498" i="9"/>
  <c r="AI498" i="9"/>
  <c r="AF498" i="9"/>
  <c r="AY516" i="9"/>
  <c r="AX516" i="9"/>
  <c r="AJ516" i="9" s="1"/>
  <c r="AW516" i="9"/>
  <c r="AV516" i="9"/>
  <c r="AU516" i="9"/>
  <c r="AT516" i="9"/>
  <c r="AS516" i="9"/>
  <c r="AR516" i="9"/>
  <c r="AQ516" i="9"/>
  <c r="AI516" i="9"/>
  <c r="AF516" i="9"/>
  <c r="AY695" i="9"/>
  <c r="AX695" i="9"/>
  <c r="AW695" i="9"/>
  <c r="AV695" i="9"/>
  <c r="AU695" i="9"/>
  <c r="AT695" i="9"/>
  <c r="AS695" i="9"/>
  <c r="AR695" i="9"/>
  <c r="AQ695" i="9"/>
  <c r="AI695" i="9"/>
  <c r="AF695" i="9"/>
  <c r="AY497" i="9"/>
  <c r="AX497" i="9"/>
  <c r="AW497" i="9"/>
  <c r="AV497" i="9"/>
  <c r="AU497" i="9"/>
  <c r="AT497" i="9"/>
  <c r="AS497" i="9"/>
  <c r="AR497" i="9"/>
  <c r="AQ497" i="9"/>
  <c r="AJ497" i="9"/>
  <c r="AI497" i="9"/>
  <c r="AF497" i="9"/>
  <c r="AY515" i="9"/>
  <c r="AX515" i="9"/>
  <c r="AW515" i="9"/>
  <c r="AV515" i="9"/>
  <c r="AU515" i="9"/>
  <c r="AT515" i="9"/>
  <c r="AS515" i="9"/>
  <c r="AR515" i="9"/>
  <c r="AQ515" i="9"/>
  <c r="AI515" i="9"/>
  <c r="AF515" i="9"/>
  <c r="AY694" i="9"/>
  <c r="AX694" i="9"/>
  <c r="AJ694" i="9" s="1"/>
  <c r="AW694" i="9"/>
  <c r="AV694" i="9"/>
  <c r="AU694" i="9"/>
  <c r="AT694" i="9"/>
  <c r="AS694" i="9"/>
  <c r="AR694" i="9"/>
  <c r="AQ694" i="9"/>
  <c r="AI694" i="9"/>
  <c r="AF694" i="9"/>
  <c r="AY546" i="9"/>
  <c r="AX546" i="9"/>
  <c r="AW546" i="9"/>
  <c r="AV546" i="9"/>
  <c r="AU546" i="9"/>
  <c r="AT546" i="9"/>
  <c r="AS546" i="9"/>
  <c r="AR546" i="9"/>
  <c r="AQ546" i="9"/>
  <c r="AI546" i="9"/>
  <c r="AF546" i="9"/>
  <c r="AY390" i="9"/>
  <c r="AX390" i="9"/>
  <c r="AW390" i="9"/>
  <c r="AV390" i="9"/>
  <c r="AU390" i="9"/>
  <c r="AT390" i="9"/>
  <c r="AS390" i="9"/>
  <c r="AR390" i="9"/>
  <c r="AQ390" i="9"/>
  <c r="AJ390" i="9"/>
  <c r="AI390" i="9"/>
  <c r="AF390" i="9"/>
  <c r="AY517" i="9"/>
  <c r="AX517" i="9"/>
  <c r="AW517" i="9"/>
  <c r="AV517" i="9"/>
  <c r="AU517" i="9"/>
  <c r="AT517" i="9"/>
  <c r="AS517" i="9"/>
  <c r="AR517" i="9"/>
  <c r="AQ517" i="9"/>
  <c r="AI517" i="9"/>
  <c r="AF517" i="9"/>
  <c r="AY272" i="9"/>
  <c r="AX272" i="9"/>
  <c r="AW272" i="9"/>
  <c r="AV272" i="9"/>
  <c r="AU272" i="9"/>
  <c r="AT272" i="9"/>
  <c r="AS272" i="9"/>
  <c r="AR272" i="9"/>
  <c r="AQ272" i="9"/>
  <c r="AI272" i="9"/>
  <c r="AF272" i="9"/>
  <c r="AY277" i="9"/>
  <c r="AX277" i="9"/>
  <c r="AW277" i="9"/>
  <c r="AV277" i="9"/>
  <c r="AU277" i="9"/>
  <c r="AT277" i="9"/>
  <c r="AS277" i="9"/>
  <c r="AR277" i="9"/>
  <c r="AQ277" i="9"/>
  <c r="AI277" i="9"/>
  <c r="AF277" i="9"/>
  <c r="AY387" i="9"/>
  <c r="AX387" i="9"/>
  <c r="AJ387" i="9" s="1"/>
  <c r="AW387" i="9"/>
  <c r="AV387" i="9"/>
  <c r="AU387" i="9"/>
  <c r="AT387" i="9"/>
  <c r="AS387" i="9"/>
  <c r="AR387" i="9"/>
  <c r="AQ387" i="9"/>
  <c r="AI387" i="9"/>
  <c r="AF387" i="9"/>
  <c r="AY353" i="9"/>
  <c r="AX353" i="9"/>
  <c r="AW353" i="9"/>
  <c r="AV353" i="9"/>
  <c r="AU353" i="9"/>
  <c r="AT353" i="9"/>
  <c r="AS353" i="9"/>
  <c r="AR353" i="9"/>
  <c r="AQ353" i="9"/>
  <c r="AI353" i="9"/>
  <c r="AF353" i="9"/>
  <c r="AY363" i="9"/>
  <c r="AX363" i="9"/>
  <c r="AJ363" i="9" s="1"/>
  <c r="AW363" i="9"/>
  <c r="AV363" i="9"/>
  <c r="AU363" i="9"/>
  <c r="AT363" i="9"/>
  <c r="AS363" i="9"/>
  <c r="AR363" i="9"/>
  <c r="AQ363" i="9"/>
  <c r="AI363" i="9"/>
  <c r="AF363" i="9"/>
  <c r="AY502" i="9"/>
  <c r="AX502" i="9"/>
  <c r="AW502" i="9"/>
  <c r="AV502" i="9"/>
  <c r="AU502" i="9"/>
  <c r="AT502" i="9"/>
  <c r="AS502" i="9"/>
  <c r="AR502" i="9"/>
  <c r="AQ502" i="9"/>
  <c r="AI502" i="9"/>
  <c r="AF502" i="9"/>
  <c r="AY99" i="9"/>
  <c r="AX99" i="9"/>
  <c r="AJ99" i="9" s="1"/>
  <c r="AW99" i="9"/>
  <c r="AV99" i="9"/>
  <c r="AU99" i="9"/>
  <c r="AT99" i="9"/>
  <c r="AS99" i="9"/>
  <c r="AR99" i="9"/>
  <c r="AQ99" i="9"/>
  <c r="AI99" i="9"/>
  <c r="AF99" i="9"/>
  <c r="AY102" i="9"/>
  <c r="AX102" i="9"/>
  <c r="AW102" i="9"/>
  <c r="AV102" i="9"/>
  <c r="AU102" i="9"/>
  <c r="AT102" i="9"/>
  <c r="AS102" i="9"/>
  <c r="AR102" i="9"/>
  <c r="AQ102" i="9"/>
  <c r="AI102" i="9"/>
  <c r="AF102" i="9"/>
  <c r="AY146" i="9"/>
  <c r="AX146" i="9"/>
  <c r="V146" i="9" s="1"/>
  <c r="AW146" i="9"/>
  <c r="AV146" i="9"/>
  <c r="AU146" i="9"/>
  <c r="AT146" i="9"/>
  <c r="AS146" i="9"/>
  <c r="AR146" i="9"/>
  <c r="AQ146" i="9"/>
  <c r="AJ146" i="9"/>
  <c r="AI146" i="9"/>
  <c r="AF146" i="9"/>
  <c r="AY131" i="9"/>
  <c r="AX131" i="9"/>
  <c r="AW131" i="9"/>
  <c r="AV131" i="9"/>
  <c r="AU131" i="9"/>
  <c r="AT131" i="9"/>
  <c r="AS131" i="9"/>
  <c r="AR131" i="9"/>
  <c r="AQ131" i="9"/>
  <c r="AI131" i="9"/>
  <c r="AF131" i="9"/>
  <c r="AY134" i="9"/>
  <c r="AX134" i="9"/>
  <c r="AJ134" i="9" s="1"/>
  <c r="AW134" i="9"/>
  <c r="AV134" i="9"/>
  <c r="AU134" i="9"/>
  <c r="AT134" i="9"/>
  <c r="AS134" i="9"/>
  <c r="AR134" i="9"/>
  <c r="AQ134" i="9"/>
  <c r="AI134" i="9"/>
  <c r="AF134" i="9"/>
  <c r="AY208" i="9"/>
  <c r="AX208" i="9"/>
  <c r="AW208" i="9"/>
  <c r="AV208" i="9"/>
  <c r="AU208" i="9"/>
  <c r="AT208" i="9"/>
  <c r="AS208" i="9"/>
  <c r="AR208" i="9"/>
  <c r="AQ208" i="9"/>
  <c r="AI208" i="9"/>
  <c r="AF208" i="9"/>
  <c r="AY123" i="9"/>
  <c r="AX123" i="9"/>
  <c r="AW123" i="9"/>
  <c r="AV123" i="9"/>
  <c r="AU123" i="9"/>
  <c r="AT123" i="9"/>
  <c r="AS123" i="9"/>
  <c r="AR123" i="9"/>
  <c r="AQ123" i="9"/>
  <c r="AJ123" i="9"/>
  <c r="AI123" i="9"/>
  <c r="AF123" i="9"/>
  <c r="AY129" i="9"/>
  <c r="AX129" i="9"/>
  <c r="AW129" i="9"/>
  <c r="AV129" i="9"/>
  <c r="AU129" i="9"/>
  <c r="AT129" i="9"/>
  <c r="AS129" i="9"/>
  <c r="AR129" i="9"/>
  <c r="AQ129" i="9"/>
  <c r="AI129" i="9"/>
  <c r="AF129" i="9"/>
  <c r="AY188" i="9"/>
  <c r="AX188" i="9"/>
  <c r="AW188" i="9"/>
  <c r="AV188" i="9"/>
  <c r="AU188" i="9"/>
  <c r="AT188" i="9"/>
  <c r="AS188" i="9"/>
  <c r="AR188" i="9"/>
  <c r="AQ188" i="9"/>
  <c r="AJ188" i="9"/>
  <c r="AI188" i="9"/>
  <c r="AF188" i="9"/>
  <c r="AY169" i="9"/>
  <c r="AX169" i="9"/>
  <c r="AW169" i="9"/>
  <c r="AV169" i="9"/>
  <c r="AU169" i="9"/>
  <c r="AT169" i="9"/>
  <c r="AS169" i="9"/>
  <c r="AR169" i="9"/>
  <c r="AQ169" i="9"/>
  <c r="AI169" i="9"/>
  <c r="AF169" i="9"/>
  <c r="AY178" i="9"/>
  <c r="AX178" i="9"/>
  <c r="AJ178" i="9" s="1"/>
  <c r="AW178" i="9"/>
  <c r="AV178" i="9"/>
  <c r="AU178" i="9"/>
  <c r="AT178" i="9"/>
  <c r="AS178" i="9"/>
  <c r="AR178" i="9"/>
  <c r="AQ178" i="9"/>
  <c r="AI178" i="9"/>
  <c r="AF178" i="9"/>
  <c r="AY261" i="9"/>
  <c r="AX261" i="9"/>
  <c r="AW261" i="9"/>
  <c r="AV261" i="9"/>
  <c r="AU261" i="9"/>
  <c r="AT261" i="9"/>
  <c r="AS261" i="9"/>
  <c r="AR261" i="9"/>
  <c r="AQ261" i="9"/>
  <c r="AI261" i="9"/>
  <c r="AF261" i="9"/>
  <c r="AY981" i="9"/>
  <c r="AX981" i="9"/>
  <c r="V981" i="9" s="1"/>
  <c r="AW981" i="9"/>
  <c r="AV981" i="9"/>
  <c r="AU981" i="9"/>
  <c r="AT981" i="9"/>
  <c r="AS981" i="9"/>
  <c r="AR981" i="9"/>
  <c r="AQ981" i="9"/>
  <c r="AJ981" i="9"/>
  <c r="AI981" i="9"/>
  <c r="AF981" i="9"/>
  <c r="AY978" i="9"/>
  <c r="AX978" i="9"/>
  <c r="AW978" i="9"/>
  <c r="AV978" i="9"/>
  <c r="AU978" i="9"/>
  <c r="AT978" i="9"/>
  <c r="AS978" i="9"/>
  <c r="AR978" i="9"/>
  <c r="AQ978" i="9"/>
  <c r="AI978" i="9"/>
  <c r="AF978" i="9"/>
  <c r="AY977" i="9"/>
  <c r="AX977" i="9"/>
  <c r="V977" i="9" s="1"/>
  <c r="AW977" i="9"/>
  <c r="AV977" i="9"/>
  <c r="AU977" i="9"/>
  <c r="AT977" i="9"/>
  <c r="AS977" i="9"/>
  <c r="AR977" i="9"/>
  <c r="AQ977" i="9"/>
  <c r="AJ977" i="9"/>
  <c r="AI977" i="9"/>
  <c r="AF977" i="9"/>
  <c r="AY928" i="9"/>
  <c r="AX928" i="9"/>
  <c r="V928" i="9" s="1"/>
  <c r="AW928" i="9"/>
  <c r="AV928" i="9"/>
  <c r="AU928" i="9"/>
  <c r="AT928" i="9"/>
  <c r="AS928" i="9"/>
  <c r="AR928" i="9"/>
  <c r="AQ928" i="9"/>
  <c r="AJ928" i="9"/>
  <c r="AI928" i="9"/>
  <c r="AF928" i="9"/>
  <c r="AY934" i="9"/>
  <c r="AX934" i="9"/>
  <c r="V934" i="9" s="1"/>
  <c r="AW934" i="9"/>
  <c r="AV934" i="9"/>
  <c r="AU934" i="9"/>
  <c r="AT934" i="9"/>
  <c r="AS934" i="9"/>
  <c r="AR934" i="9"/>
  <c r="AQ934" i="9"/>
  <c r="AJ934" i="9"/>
  <c r="AI934" i="9"/>
  <c r="AF934" i="9"/>
  <c r="AY971" i="9"/>
  <c r="AX971" i="9"/>
  <c r="V971" i="9" s="1"/>
  <c r="AW971" i="9"/>
  <c r="AV971" i="9"/>
  <c r="AU971" i="9"/>
  <c r="AT971" i="9"/>
  <c r="AS971" i="9"/>
  <c r="AR971" i="9"/>
  <c r="AQ971" i="9"/>
  <c r="AJ971" i="9"/>
  <c r="AI971" i="9"/>
  <c r="AF971" i="9"/>
  <c r="AY927" i="9"/>
  <c r="AX927" i="9"/>
  <c r="V927" i="9" s="1"/>
  <c r="AW927" i="9"/>
  <c r="AV927" i="9"/>
  <c r="AU927" i="9"/>
  <c r="AT927" i="9"/>
  <c r="AS927" i="9"/>
  <c r="AR927" i="9"/>
  <c r="AQ927" i="9"/>
  <c r="AJ927" i="9"/>
  <c r="AI927" i="9"/>
  <c r="AF927" i="9"/>
  <c r="AY933" i="9"/>
  <c r="AX933" i="9"/>
  <c r="V933" i="9" s="1"/>
  <c r="AW933" i="9"/>
  <c r="AV933" i="9"/>
  <c r="AU933" i="9"/>
  <c r="AT933" i="9"/>
  <c r="AS933" i="9"/>
  <c r="AR933" i="9"/>
  <c r="AQ933" i="9"/>
  <c r="AJ933" i="9"/>
  <c r="AI933" i="9"/>
  <c r="AF933" i="9"/>
  <c r="AY970" i="9"/>
  <c r="AX970" i="9"/>
  <c r="V970" i="9" s="1"/>
  <c r="AW970" i="9"/>
  <c r="AV970" i="9"/>
  <c r="AU970" i="9"/>
  <c r="AT970" i="9"/>
  <c r="AS970" i="9"/>
  <c r="AR970" i="9"/>
  <c r="AQ970" i="9"/>
  <c r="AJ970" i="9"/>
  <c r="AI970" i="9"/>
  <c r="AF970" i="9"/>
  <c r="AY590" i="9"/>
  <c r="AX590" i="9"/>
  <c r="V590" i="9" s="1"/>
  <c r="AW590" i="9"/>
  <c r="AV590" i="9"/>
  <c r="AU590" i="9"/>
  <c r="AT590" i="9"/>
  <c r="AS590" i="9"/>
  <c r="AR590" i="9"/>
  <c r="AQ590" i="9"/>
  <c r="AJ590" i="9"/>
  <c r="AI590" i="9"/>
  <c r="AF590" i="9"/>
  <c r="AY609" i="9"/>
  <c r="AX609" i="9"/>
  <c r="V609" i="9" s="1"/>
  <c r="AW609" i="9"/>
  <c r="AV609" i="9"/>
  <c r="AU609" i="9"/>
  <c r="AT609" i="9"/>
  <c r="AS609" i="9"/>
  <c r="AR609" i="9"/>
  <c r="AQ609" i="9"/>
  <c r="AJ609" i="9"/>
  <c r="AI609" i="9"/>
  <c r="AF609" i="9"/>
  <c r="AY766" i="9"/>
  <c r="AX766" i="9"/>
  <c r="AW766" i="9"/>
  <c r="AV766" i="9"/>
  <c r="AU766" i="9"/>
  <c r="AT766" i="9"/>
  <c r="AS766" i="9"/>
  <c r="AR766" i="9"/>
  <c r="AQ766" i="9"/>
  <c r="AJ766" i="9"/>
  <c r="AI766" i="9"/>
  <c r="AF766" i="9"/>
  <c r="AY589" i="9"/>
  <c r="AX589" i="9"/>
  <c r="V589" i="9" s="1"/>
  <c r="AW589" i="9"/>
  <c r="AV589" i="9"/>
  <c r="AU589" i="9"/>
  <c r="AT589" i="9"/>
  <c r="AS589" i="9"/>
  <c r="AR589" i="9"/>
  <c r="AQ589" i="9"/>
  <c r="AJ589" i="9"/>
  <c r="AI589" i="9"/>
  <c r="AF589" i="9"/>
  <c r="AY608" i="9"/>
  <c r="AX608" i="9"/>
  <c r="AW608" i="9"/>
  <c r="AV608" i="9"/>
  <c r="AU608" i="9"/>
  <c r="AT608" i="9"/>
  <c r="AS608" i="9"/>
  <c r="AR608" i="9"/>
  <c r="AQ608" i="9"/>
  <c r="AJ608" i="9"/>
  <c r="AI608" i="9"/>
  <c r="AF608" i="9"/>
  <c r="AY765" i="9"/>
  <c r="AX765" i="9"/>
  <c r="V765" i="9" s="1"/>
  <c r="AW765" i="9"/>
  <c r="AV765" i="9"/>
  <c r="AU765" i="9"/>
  <c r="AT765" i="9"/>
  <c r="AS765" i="9"/>
  <c r="AR765" i="9"/>
  <c r="AQ765" i="9"/>
  <c r="AJ765" i="9"/>
  <c r="AI765" i="9"/>
  <c r="AF765" i="9"/>
  <c r="AY703" i="9"/>
  <c r="AX703" i="9"/>
  <c r="AW703" i="9"/>
  <c r="AV703" i="9"/>
  <c r="AU703" i="9"/>
  <c r="AT703" i="9"/>
  <c r="AS703" i="9"/>
  <c r="AR703" i="9"/>
  <c r="AQ703" i="9"/>
  <c r="AJ703" i="9"/>
  <c r="AI703" i="9"/>
  <c r="AF703" i="9"/>
  <c r="AY726" i="9"/>
  <c r="AX726" i="9"/>
  <c r="AW726" i="9"/>
  <c r="AV726" i="9"/>
  <c r="AU726" i="9"/>
  <c r="AT726" i="9"/>
  <c r="AS726" i="9"/>
  <c r="AR726" i="9"/>
  <c r="AQ726" i="9"/>
  <c r="AJ726" i="9"/>
  <c r="AI726" i="9"/>
  <c r="AF726" i="9"/>
  <c r="AY850" i="9"/>
  <c r="AX850" i="9"/>
  <c r="AW850" i="9"/>
  <c r="AV850" i="9"/>
  <c r="AU850" i="9"/>
  <c r="AT850" i="9"/>
  <c r="AS850" i="9"/>
  <c r="AR850" i="9"/>
  <c r="AQ850" i="9"/>
  <c r="AJ850" i="9"/>
  <c r="AI850" i="9"/>
  <c r="AF850" i="9"/>
  <c r="AY702" i="9"/>
  <c r="AX702" i="9"/>
  <c r="AW702" i="9"/>
  <c r="AV702" i="9"/>
  <c r="AU702" i="9"/>
  <c r="AT702" i="9"/>
  <c r="AS702" i="9"/>
  <c r="AR702" i="9"/>
  <c r="AQ702" i="9"/>
  <c r="AJ702" i="9"/>
  <c r="AI702" i="9"/>
  <c r="AF702" i="9"/>
  <c r="AY725" i="9"/>
  <c r="AX725" i="9"/>
  <c r="AW725" i="9"/>
  <c r="AV725" i="9"/>
  <c r="AU725" i="9"/>
  <c r="AT725" i="9"/>
  <c r="AS725" i="9"/>
  <c r="AR725" i="9"/>
  <c r="AQ725" i="9"/>
  <c r="AJ725" i="9"/>
  <c r="AI725" i="9"/>
  <c r="AF725" i="9"/>
  <c r="AY849" i="9"/>
  <c r="AX849" i="9"/>
  <c r="AW849" i="9"/>
  <c r="AV849" i="9"/>
  <c r="AU849" i="9"/>
  <c r="AT849" i="9"/>
  <c r="AS849" i="9"/>
  <c r="AR849" i="9"/>
  <c r="AQ849" i="9"/>
  <c r="AJ849" i="9"/>
  <c r="AI849" i="9"/>
  <c r="AF849" i="9"/>
  <c r="AY748" i="9"/>
  <c r="AX748" i="9"/>
  <c r="V748" i="9" s="1"/>
  <c r="AW748" i="9"/>
  <c r="AV748" i="9"/>
  <c r="AU748" i="9"/>
  <c r="AT748" i="9"/>
  <c r="AS748" i="9"/>
  <c r="AR748" i="9"/>
  <c r="AQ748" i="9"/>
  <c r="AJ748" i="9"/>
  <c r="AI748" i="9"/>
  <c r="AF748" i="9"/>
  <c r="AY580" i="9"/>
  <c r="AX580" i="9"/>
  <c r="V580" i="9" s="1"/>
  <c r="AW580" i="9"/>
  <c r="AV580" i="9"/>
  <c r="AU580" i="9"/>
  <c r="AT580" i="9"/>
  <c r="AS580" i="9"/>
  <c r="AR580" i="9"/>
  <c r="AQ580" i="9"/>
  <c r="AJ580" i="9"/>
  <c r="AI580" i="9"/>
  <c r="AF580" i="9"/>
  <c r="AY727" i="9"/>
  <c r="AX727" i="9"/>
  <c r="AW727" i="9"/>
  <c r="AV727" i="9"/>
  <c r="AU727" i="9"/>
  <c r="AT727" i="9"/>
  <c r="AS727" i="9"/>
  <c r="AR727" i="9"/>
  <c r="AQ727" i="9"/>
  <c r="AJ727" i="9"/>
  <c r="AI727" i="9"/>
  <c r="AF727" i="9"/>
  <c r="AY388" i="9"/>
  <c r="AX388" i="9"/>
  <c r="V388" i="9" s="1"/>
  <c r="AW388" i="9"/>
  <c r="AV388" i="9"/>
  <c r="AU388" i="9"/>
  <c r="AT388" i="9"/>
  <c r="AS388" i="9"/>
  <c r="AR388" i="9"/>
  <c r="AQ388" i="9"/>
  <c r="AJ388" i="9"/>
  <c r="AI388" i="9"/>
  <c r="AF388" i="9"/>
  <c r="AY395" i="9"/>
  <c r="AX395" i="9"/>
  <c r="AW395" i="9"/>
  <c r="AV395" i="9"/>
  <c r="AU395" i="9"/>
  <c r="AT395" i="9"/>
  <c r="AS395" i="9"/>
  <c r="AR395" i="9"/>
  <c r="AQ395" i="9"/>
  <c r="AJ395" i="9"/>
  <c r="AI395" i="9"/>
  <c r="AF395" i="9"/>
  <c r="AY567" i="9"/>
  <c r="AX567" i="9"/>
  <c r="V567" i="9" s="1"/>
  <c r="AW567" i="9"/>
  <c r="AV567" i="9"/>
  <c r="AU567" i="9"/>
  <c r="AT567" i="9"/>
  <c r="AS567" i="9"/>
  <c r="AR567" i="9"/>
  <c r="AQ567" i="9"/>
  <c r="AJ567" i="9"/>
  <c r="AI567" i="9"/>
  <c r="AF567" i="9"/>
  <c r="AY509" i="9"/>
  <c r="AX509" i="9"/>
  <c r="AW509" i="9"/>
  <c r="AV509" i="9"/>
  <c r="AU509" i="9"/>
  <c r="AT509" i="9"/>
  <c r="AS509" i="9"/>
  <c r="AR509" i="9"/>
  <c r="AQ509" i="9"/>
  <c r="AJ509" i="9"/>
  <c r="AI509" i="9"/>
  <c r="AF509" i="9"/>
  <c r="AY529" i="9"/>
  <c r="AX529" i="9"/>
  <c r="V529" i="9" s="1"/>
  <c r="AW529" i="9"/>
  <c r="AV529" i="9"/>
  <c r="AU529" i="9"/>
  <c r="AT529" i="9"/>
  <c r="AS529" i="9"/>
  <c r="AR529" i="9"/>
  <c r="AQ529" i="9"/>
  <c r="AJ529" i="9"/>
  <c r="AI529" i="9"/>
  <c r="AF529" i="9"/>
  <c r="AY710" i="9"/>
  <c r="AX710" i="9"/>
  <c r="V710" i="9" s="1"/>
  <c r="AW710" i="9"/>
  <c r="AV710" i="9"/>
  <c r="AU710" i="9"/>
  <c r="AT710" i="9"/>
  <c r="AS710" i="9"/>
  <c r="AR710" i="9"/>
  <c r="AQ710" i="9"/>
  <c r="AJ710" i="9"/>
  <c r="AI710" i="9"/>
  <c r="AF710" i="9"/>
  <c r="AY147" i="9"/>
  <c r="AX147" i="9"/>
  <c r="V147" i="9" s="1"/>
  <c r="AW147" i="9"/>
  <c r="AV147" i="9"/>
  <c r="AU147" i="9"/>
  <c r="AT147" i="9"/>
  <c r="AS147" i="9"/>
  <c r="AR147" i="9"/>
  <c r="AQ147" i="9"/>
  <c r="AJ147" i="9"/>
  <c r="AI147" i="9"/>
  <c r="AF147" i="9"/>
  <c r="AY153" i="9"/>
  <c r="AX153" i="9"/>
  <c r="V153" i="9" s="1"/>
  <c r="AW153" i="9"/>
  <c r="AV153" i="9"/>
  <c r="AU153" i="9"/>
  <c r="AT153" i="9"/>
  <c r="AS153" i="9"/>
  <c r="AR153" i="9"/>
  <c r="AQ153" i="9"/>
  <c r="AJ153" i="9"/>
  <c r="AI153" i="9"/>
  <c r="AF153" i="9"/>
  <c r="AY229" i="9"/>
  <c r="AX229" i="9"/>
  <c r="V229" i="9" s="1"/>
  <c r="AW229" i="9"/>
  <c r="AV229" i="9"/>
  <c r="AU229" i="9"/>
  <c r="AT229" i="9"/>
  <c r="AS229" i="9"/>
  <c r="AR229" i="9"/>
  <c r="AQ229" i="9"/>
  <c r="AJ229" i="9"/>
  <c r="AI229" i="9"/>
  <c r="AF229" i="9"/>
  <c r="AY211" i="9"/>
  <c r="AX211" i="9"/>
  <c r="V211" i="9" s="1"/>
  <c r="AW211" i="9"/>
  <c r="AV211" i="9"/>
  <c r="AU211" i="9"/>
  <c r="AT211" i="9"/>
  <c r="AS211" i="9"/>
  <c r="AR211" i="9"/>
  <c r="AQ211" i="9"/>
  <c r="AJ211" i="9"/>
  <c r="AI211" i="9"/>
  <c r="AF211" i="9"/>
  <c r="AY214" i="9"/>
  <c r="AX214" i="9"/>
  <c r="V214" i="9" s="1"/>
  <c r="AW214" i="9"/>
  <c r="AV214" i="9"/>
  <c r="AU214" i="9"/>
  <c r="AT214" i="9"/>
  <c r="AS214" i="9"/>
  <c r="AR214" i="9"/>
  <c r="AQ214" i="9"/>
  <c r="AJ214" i="9"/>
  <c r="AI214" i="9"/>
  <c r="AF214" i="9"/>
  <c r="AY298" i="9"/>
  <c r="AX298" i="9"/>
  <c r="V298" i="9" s="1"/>
  <c r="AW298" i="9"/>
  <c r="AV298" i="9"/>
  <c r="AU298" i="9"/>
  <c r="AT298" i="9"/>
  <c r="AS298" i="9"/>
  <c r="AR298" i="9"/>
  <c r="AQ298" i="9"/>
  <c r="AJ298" i="9"/>
  <c r="AI298" i="9"/>
  <c r="AF298" i="9"/>
  <c r="AY194" i="9"/>
  <c r="AX194" i="9"/>
  <c r="AJ194" i="9" s="1"/>
  <c r="AW194" i="9"/>
  <c r="AV194" i="9"/>
  <c r="AU194" i="9"/>
  <c r="AT194" i="9"/>
  <c r="AS194" i="9"/>
  <c r="AR194" i="9"/>
  <c r="AQ194" i="9"/>
  <c r="AI194" i="9"/>
  <c r="AF194" i="9"/>
  <c r="AY203" i="9"/>
  <c r="AX203" i="9"/>
  <c r="AJ203" i="9" s="1"/>
  <c r="AW203" i="9"/>
  <c r="AV203" i="9"/>
  <c r="AU203" i="9"/>
  <c r="AT203" i="9"/>
  <c r="AS203" i="9"/>
  <c r="AR203" i="9"/>
  <c r="AQ203" i="9"/>
  <c r="AI203" i="9"/>
  <c r="AF203" i="9"/>
  <c r="AY279" i="9"/>
  <c r="AX279" i="9"/>
  <c r="AJ279" i="9" s="1"/>
  <c r="AW279" i="9"/>
  <c r="AV279" i="9"/>
  <c r="AU279" i="9"/>
  <c r="AT279" i="9"/>
  <c r="AS279" i="9"/>
  <c r="AR279" i="9"/>
  <c r="AQ279" i="9"/>
  <c r="AI279" i="9"/>
  <c r="AF279" i="9"/>
  <c r="AY266" i="9"/>
  <c r="AX266" i="9"/>
  <c r="AJ266" i="9" s="1"/>
  <c r="AW266" i="9"/>
  <c r="AV266" i="9"/>
  <c r="AU266" i="9"/>
  <c r="AT266" i="9"/>
  <c r="AS266" i="9"/>
  <c r="AR266" i="9"/>
  <c r="AQ266" i="9"/>
  <c r="AI266" i="9"/>
  <c r="AF266" i="9"/>
  <c r="AY271" i="9"/>
  <c r="AX271" i="9"/>
  <c r="AJ271" i="9" s="1"/>
  <c r="AW271" i="9"/>
  <c r="AV271" i="9"/>
  <c r="AU271" i="9"/>
  <c r="AT271" i="9"/>
  <c r="AS271" i="9"/>
  <c r="AR271" i="9"/>
  <c r="AQ271" i="9"/>
  <c r="AI271" i="9"/>
  <c r="AF271" i="9"/>
  <c r="AY378" i="9"/>
  <c r="AX378" i="9"/>
  <c r="AW378" i="9"/>
  <c r="AV378" i="9"/>
  <c r="AU378" i="9"/>
  <c r="AT378" i="9"/>
  <c r="AS378" i="9"/>
  <c r="AR378" i="9"/>
  <c r="AQ378" i="9"/>
  <c r="AI378" i="9"/>
  <c r="AF378" i="9"/>
  <c r="AY935" i="9"/>
  <c r="AX935" i="9"/>
  <c r="AW935" i="9"/>
  <c r="AV935" i="9"/>
  <c r="AU935" i="9"/>
  <c r="AT935" i="9"/>
  <c r="AS935" i="9"/>
  <c r="AR935" i="9"/>
  <c r="AQ935" i="9"/>
  <c r="AF935" i="9"/>
  <c r="AY930" i="9"/>
  <c r="AX930" i="9"/>
  <c r="AW930" i="9"/>
  <c r="AV930" i="9"/>
  <c r="AU930" i="9"/>
  <c r="AT930" i="9"/>
  <c r="AS930" i="9"/>
  <c r="AR930" i="9"/>
  <c r="AQ930" i="9"/>
  <c r="AF930" i="9"/>
  <c r="AY861" i="9"/>
  <c r="AX861" i="9"/>
  <c r="AW861" i="9"/>
  <c r="AV861" i="9"/>
  <c r="AU861" i="9"/>
  <c r="AT861" i="9"/>
  <c r="AS861" i="9"/>
  <c r="AR861" i="9"/>
  <c r="AQ861" i="9"/>
  <c r="AF861" i="9"/>
  <c r="AY929" i="9"/>
  <c r="AX929" i="9"/>
  <c r="AW929" i="9"/>
  <c r="AV929" i="9"/>
  <c r="AU929" i="9"/>
  <c r="AT929" i="9"/>
  <c r="AS929" i="9"/>
  <c r="AR929" i="9"/>
  <c r="AQ929" i="9"/>
  <c r="AF929" i="9"/>
  <c r="AY838" i="9"/>
  <c r="AX838" i="9"/>
  <c r="AW838" i="9"/>
  <c r="AV838" i="9"/>
  <c r="AU838" i="9"/>
  <c r="AT838" i="9"/>
  <c r="AS838" i="9"/>
  <c r="AR838" i="9"/>
  <c r="AQ838" i="9"/>
  <c r="AF838" i="9"/>
  <c r="AY774" i="9"/>
  <c r="AX774" i="9"/>
  <c r="AW774" i="9"/>
  <c r="AV774" i="9"/>
  <c r="AU774" i="9"/>
  <c r="AT774" i="9"/>
  <c r="AS774" i="9"/>
  <c r="AR774" i="9"/>
  <c r="AQ774" i="9"/>
  <c r="AF774" i="9"/>
  <c r="AY923" i="9"/>
  <c r="AX923" i="9"/>
  <c r="AW923" i="9"/>
  <c r="AV923" i="9"/>
  <c r="AU923" i="9"/>
  <c r="AT923" i="9"/>
  <c r="AS923" i="9"/>
  <c r="AR923" i="9"/>
  <c r="AQ923" i="9"/>
  <c r="AF923" i="9"/>
  <c r="AY728" i="9"/>
  <c r="AX728" i="9"/>
  <c r="AW728" i="9"/>
  <c r="AV728" i="9"/>
  <c r="AU728" i="9"/>
  <c r="AT728" i="9"/>
  <c r="AS728" i="9"/>
  <c r="AR728" i="9"/>
  <c r="AQ728" i="9"/>
  <c r="AF728" i="9"/>
  <c r="AY654" i="9"/>
  <c r="AX654" i="9"/>
  <c r="AW654" i="9"/>
  <c r="AV654" i="9"/>
  <c r="AU654" i="9"/>
  <c r="AT654" i="9"/>
  <c r="AS654" i="9"/>
  <c r="AR654" i="9"/>
  <c r="AQ654" i="9"/>
  <c r="AF654" i="9"/>
  <c r="AY856" i="9"/>
  <c r="AX856" i="9"/>
  <c r="AW856" i="9"/>
  <c r="AV856" i="9"/>
  <c r="AU856" i="9"/>
  <c r="AT856" i="9"/>
  <c r="AS856" i="9"/>
  <c r="AR856" i="9"/>
  <c r="AQ856" i="9"/>
  <c r="AF856" i="9"/>
  <c r="AY837" i="9"/>
  <c r="AX837" i="9"/>
  <c r="AW837" i="9"/>
  <c r="AV837" i="9"/>
  <c r="AU837" i="9"/>
  <c r="AT837" i="9"/>
  <c r="AS837" i="9"/>
  <c r="AR837" i="9"/>
  <c r="AQ837" i="9"/>
  <c r="AF837" i="9"/>
  <c r="AY773" i="9"/>
  <c r="AX773" i="9"/>
  <c r="AW773" i="9"/>
  <c r="AV773" i="9"/>
  <c r="AU773" i="9"/>
  <c r="AT773" i="9"/>
  <c r="AS773" i="9"/>
  <c r="AR773" i="9"/>
  <c r="AQ773" i="9"/>
  <c r="AF773" i="9"/>
  <c r="AY922" i="9"/>
  <c r="AX922" i="9"/>
  <c r="AW922" i="9"/>
  <c r="AV922" i="9"/>
  <c r="AU922" i="9"/>
  <c r="AT922" i="9"/>
  <c r="AS922" i="9"/>
  <c r="AR922" i="9"/>
  <c r="AQ922" i="9"/>
  <c r="AF922" i="9"/>
  <c r="AY618" i="9"/>
  <c r="AX618" i="9"/>
  <c r="AW618" i="9"/>
  <c r="AV618" i="9"/>
  <c r="AU618" i="9"/>
  <c r="AT618" i="9"/>
  <c r="AS618" i="9"/>
  <c r="AR618" i="9"/>
  <c r="AQ618" i="9"/>
  <c r="AF618" i="9"/>
  <c r="AY556" i="9"/>
  <c r="AX556" i="9"/>
  <c r="AW556" i="9"/>
  <c r="AV556" i="9"/>
  <c r="AU556" i="9"/>
  <c r="AT556" i="9"/>
  <c r="AS556" i="9"/>
  <c r="AR556" i="9"/>
  <c r="AQ556" i="9"/>
  <c r="AF556" i="9"/>
  <c r="AY743" i="9"/>
  <c r="AX743" i="9"/>
  <c r="AW743" i="9"/>
  <c r="AV743" i="9"/>
  <c r="AU743" i="9"/>
  <c r="AT743" i="9"/>
  <c r="AS743" i="9"/>
  <c r="AR743" i="9"/>
  <c r="AQ743" i="9"/>
  <c r="AF743" i="9"/>
  <c r="AY473" i="9"/>
  <c r="AX473" i="9"/>
  <c r="AW473" i="9"/>
  <c r="AV473" i="9"/>
  <c r="AU473" i="9"/>
  <c r="AT473" i="9"/>
  <c r="AS473" i="9"/>
  <c r="AR473" i="9"/>
  <c r="AQ473" i="9"/>
  <c r="AF473" i="9"/>
  <c r="AY414" i="9"/>
  <c r="AX414" i="9"/>
  <c r="AW414" i="9"/>
  <c r="AV414" i="9"/>
  <c r="AU414" i="9"/>
  <c r="AT414" i="9"/>
  <c r="AS414" i="9"/>
  <c r="AR414" i="9"/>
  <c r="AQ414" i="9"/>
  <c r="AF414" i="9"/>
  <c r="AY602" i="9"/>
  <c r="AX602" i="9"/>
  <c r="AW602" i="9"/>
  <c r="AV602" i="9"/>
  <c r="AU602" i="9"/>
  <c r="AT602" i="9"/>
  <c r="AS602" i="9"/>
  <c r="AR602" i="9"/>
  <c r="AQ602" i="9"/>
  <c r="AF602" i="9"/>
  <c r="AY617" i="9"/>
  <c r="AX617" i="9"/>
  <c r="AW617" i="9"/>
  <c r="AV617" i="9"/>
  <c r="AU617" i="9"/>
  <c r="AT617" i="9"/>
  <c r="AS617" i="9"/>
  <c r="AR617" i="9"/>
  <c r="AQ617" i="9"/>
  <c r="AF617" i="9"/>
  <c r="AY555" i="9"/>
  <c r="AX555" i="9"/>
  <c r="AW555" i="9"/>
  <c r="AV555" i="9"/>
  <c r="AU555" i="9"/>
  <c r="AT555" i="9"/>
  <c r="AS555" i="9"/>
  <c r="AR555" i="9"/>
  <c r="AQ555" i="9"/>
  <c r="AF555" i="9"/>
  <c r="AY742" i="9"/>
  <c r="AX742" i="9"/>
  <c r="AW742" i="9"/>
  <c r="AV742" i="9"/>
  <c r="AU742" i="9"/>
  <c r="AT742" i="9"/>
  <c r="AS742" i="9"/>
  <c r="AR742" i="9"/>
  <c r="AQ742" i="9"/>
  <c r="AF742" i="9"/>
  <c r="AY616" i="9"/>
  <c r="AX616" i="9"/>
  <c r="AW616" i="9"/>
  <c r="AV616" i="9"/>
  <c r="AU616" i="9"/>
  <c r="AT616" i="9"/>
  <c r="AS616" i="9"/>
  <c r="AR616" i="9"/>
  <c r="AQ616" i="9"/>
  <c r="AF616" i="9"/>
  <c r="AY554" i="9"/>
  <c r="AX554" i="9"/>
  <c r="AW554" i="9"/>
  <c r="AV554" i="9"/>
  <c r="AU554" i="9"/>
  <c r="AT554" i="9"/>
  <c r="AS554" i="9"/>
  <c r="AR554" i="9"/>
  <c r="AQ554" i="9"/>
  <c r="AF554" i="9"/>
  <c r="AY741" i="9"/>
  <c r="AX741" i="9"/>
  <c r="AW741" i="9"/>
  <c r="AV741" i="9"/>
  <c r="AU741" i="9"/>
  <c r="AT741" i="9"/>
  <c r="AS741" i="9"/>
  <c r="AR741" i="9"/>
  <c r="AQ741" i="9"/>
  <c r="AF741" i="9"/>
  <c r="AY472" i="9"/>
  <c r="AX472" i="9"/>
  <c r="AW472" i="9"/>
  <c r="AV472" i="9"/>
  <c r="AU472" i="9"/>
  <c r="AT472" i="9"/>
  <c r="AS472" i="9"/>
  <c r="AR472" i="9"/>
  <c r="AQ472" i="9"/>
  <c r="AF472" i="9"/>
  <c r="AY413" i="9"/>
  <c r="AX413" i="9"/>
  <c r="AW413" i="9"/>
  <c r="AV413" i="9"/>
  <c r="AU413" i="9"/>
  <c r="AT413" i="9"/>
  <c r="AS413" i="9"/>
  <c r="AR413" i="9"/>
  <c r="AQ413" i="9"/>
  <c r="AF413" i="9"/>
  <c r="AY601" i="9"/>
  <c r="AX601" i="9"/>
  <c r="AW601" i="9"/>
  <c r="AV601" i="9"/>
  <c r="AU601" i="9"/>
  <c r="AT601" i="9"/>
  <c r="AS601" i="9"/>
  <c r="AR601" i="9"/>
  <c r="AQ601" i="9"/>
  <c r="AF601" i="9"/>
  <c r="AY615" i="9"/>
  <c r="AX615" i="9"/>
  <c r="AW615" i="9"/>
  <c r="AV615" i="9"/>
  <c r="AU615" i="9"/>
  <c r="AT615" i="9"/>
  <c r="AS615" i="9"/>
  <c r="AR615" i="9"/>
  <c r="AQ615" i="9"/>
  <c r="AF615" i="9"/>
  <c r="AY553" i="9"/>
  <c r="AX553" i="9"/>
  <c r="AW553" i="9"/>
  <c r="AV553" i="9"/>
  <c r="AU553" i="9"/>
  <c r="AT553" i="9"/>
  <c r="AS553" i="9"/>
  <c r="AR553" i="9"/>
  <c r="AQ553" i="9"/>
  <c r="AF553" i="9"/>
  <c r="AY740" i="9"/>
  <c r="AX740" i="9"/>
  <c r="AW740" i="9"/>
  <c r="AV740" i="9"/>
  <c r="AU740" i="9"/>
  <c r="AT740" i="9"/>
  <c r="AS740" i="9"/>
  <c r="AR740" i="9"/>
  <c r="AQ740" i="9"/>
  <c r="AF740" i="9"/>
  <c r="AY847" i="9"/>
  <c r="AX847" i="9"/>
  <c r="AW847" i="9"/>
  <c r="AV847" i="9"/>
  <c r="AU847" i="9"/>
  <c r="AT847" i="9"/>
  <c r="AS847" i="9"/>
  <c r="AR847" i="9"/>
  <c r="AQ847" i="9"/>
  <c r="AF847" i="9"/>
  <c r="AY833" i="9"/>
  <c r="AX833" i="9"/>
  <c r="AW833" i="9"/>
  <c r="AV833" i="9"/>
  <c r="AU833" i="9"/>
  <c r="AT833" i="9"/>
  <c r="AS833" i="9"/>
  <c r="AR833" i="9"/>
  <c r="AQ833" i="9"/>
  <c r="AF833" i="9"/>
  <c r="AY720" i="9"/>
  <c r="AX720" i="9"/>
  <c r="AW720" i="9"/>
  <c r="AV720" i="9"/>
  <c r="AU720" i="9"/>
  <c r="AT720" i="9"/>
  <c r="AS720" i="9"/>
  <c r="AR720" i="9"/>
  <c r="AQ720" i="9"/>
  <c r="AF720" i="9"/>
  <c r="AY832" i="9"/>
  <c r="AX832" i="9"/>
  <c r="AW832" i="9"/>
  <c r="AV832" i="9"/>
  <c r="AU832" i="9"/>
  <c r="AT832" i="9"/>
  <c r="AS832" i="9"/>
  <c r="AR832" i="9"/>
  <c r="AQ832" i="9"/>
  <c r="AF832" i="9"/>
  <c r="AY673" i="9"/>
  <c r="AX673" i="9"/>
  <c r="AW673" i="9"/>
  <c r="AV673" i="9"/>
  <c r="AU673" i="9"/>
  <c r="AT673" i="9"/>
  <c r="AS673" i="9"/>
  <c r="AR673" i="9"/>
  <c r="AQ673" i="9"/>
  <c r="AF673" i="9"/>
  <c r="AY600" i="9"/>
  <c r="AX600" i="9"/>
  <c r="AW600" i="9"/>
  <c r="AV600" i="9"/>
  <c r="AU600" i="9"/>
  <c r="AT600" i="9"/>
  <c r="AS600" i="9"/>
  <c r="AR600" i="9"/>
  <c r="AQ600" i="9"/>
  <c r="AF600" i="9"/>
  <c r="AY824" i="9"/>
  <c r="AX824" i="9"/>
  <c r="AW824" i="9"/>
  <c r="AV824" i="9"/>
  <c r="AU824" i="9"/>
  <c r="AT824" i="9"/>
  <c r="AS824" i="9"/>
  <c r="AR824" i="9"/>
  <c r="AQ824" i="9"/>
  <c r="AF824" i="9"/>
  <c r="AY504" i="9"/>
  <c r="AX504" i="9"/>
  <c r="AW504" i="9"/>
  <c r="AV504" i="9"/>
  <c r="AU504" i="9"/>
  <c r="AT504" i="9"/>
  <c r="AS504" i="9"/>
  <c r="AR504" i="9"/>
  <c r="AQ504" i="9"/>
  <c r="AF504" i="9"/>
  <c r="AY464" i="9"/>
  <c r="AX464" i="9"/>
  <c r="AW464" i="9"/>
  <c r="AV464" i="9"/>
  <c r="AU464" i="9"/>
  <c r="AT464" i="9"/>
  <c r="AS464" i="9"/>
  <c r="AR464" i="9"/>
  <c r="AQ464" i="9"/>
  <c r="AF464" i="9"/>
  <c r="AY701" i="9"/>
  <c r="AX701" i="9"/>
  <c r="AW701" i="9"/>
  <c r="AV701" i="9"/>
  <c r="AU701" i="9"/>
  <c r="AT701" i="9"/>
  <c r="AS701" i="9"/>
  <c r="AR701" i="9"/>
  <c r="AQ701" i="9"/>
  <c r="AF701" i="9"/>
  <c r="AY672" i="9"/>
  <c r="AX672" i="9"/>
  <c r="AW672" i="9"/>
  <c r="AV672" i="9"/>
  <c r="AU672" i="9"/>
  <c r="AT672" i="9"/>
  <c r="AS672" i="9"/>
  <c r="AR672" i="9"/>
  <c r="AQ672" i="9"/>
  <c r="AF672" i="9"/>
  <c r="AY599" i="9"/>
  <c r="AX599" i="9"/>
  <c r="AW599" i="9"/>
  <c r="AV599" i="9"/>
  <c r="AU599" i="9"/>
  <c r="AT599" i="9"/>
  <c r="AS599" i="9"/>
  <c r="AR599" i="9"/>
  <c r="AQ599" i="9"/>
  <c r="AF599" i="9"/>
  <c r="AY823" i="9"/>
  <c r="AX823" i="9"/>
  <c r="AW823" i="9"/>
  <c r="AV823" i="9"/>
  <c r="AU823" i="9"/>
  <c r="AT823" i="9"/>
  <c r="AS823" i="9"/>
  <c r="AR823" i="9"/>
  <c r="AQ823" i="9"/>
  <c r="AF823" i="9"/>
  <c r="AY409" i="9"/>
  <c r="AX409" i="9"/>
  <c r="AW409" i="9"/>
  <c r="AV409" i="9"/>
  <c r="AU409" i="9"/>
  <c r="AT409" i="9"/>
  <c r="AS409" i="9"/>
  <c r="AR409" i="9"/>
  <c r="AQ409" i="9"/>
  <c r="AF409" i="9"/>
  <c r="AY384" i="9"/>
  <c r="AX384" i="9"/>
  <c r="AW384" i="9"/>
  <c r="AV384" i="9"/>
  <c r="AU384" i="9"/>
  <c r="AT384" i="9"/>
  <c r="AS384" i="9"/>
  <c r="AR384" i="9"/>
  <c r="AQ384" i="9"/>
  <c r="AF384" i="9"/>
  <c r="AY541" i="9"/>
  <c r="AX541" i="9"/>
  <c r="AW541" i="9"/>
  <c r="AV541" i="9"/>
  <c r="AU541" i="9"/>
  <c r="AT541" i="9"/>
  <c r="AS541" i="9"/>
  <c r="AR541" i="9"/>
  <c r="AQ541" i="9"/>
  <c r="AF541" i="9"/>
  <c r="AY321" i="9"/>
  <c r="AX321" i="9"/>
  <c r="AW321" i="9"/>
  <c r="AV321" i="9"/>
  <c r="AU321" i="9"/>
  <c r="AT321" i="9"/>
  <c r="AS321" i="9"/>
  <c r="AR321" i="9"/>
  <c r="AQ321" i="9"/>
  <c r="AF321" i="9"/>
  <c r="AY289" i="9"/>
  <c r="AX289" i="9"/>
  <c r="AW289" i="9"/>
  <c r="AV289" i="9"/>
  <c r="AU289" i="9"/>
  <c r="AT289" i="9"/>
  <c r="AS289" i="9"/>
  <c r="AR289" i="9"/>
  <c r="AQ289" i="9"/>
  <c r="AF289" i="9"/>
  <c r="AY399" i="9"/>
  <c r="AX399" i="9"/>
  <c r="AW399" i="9"/>
  <c r="AV399" i="9"/>
  <c r="AU399" i="9"/>
  <c r="AT399" i="9"/>
  <c r="AS399" i="9"/>
  <c r="AR399" i="9"/>
  <c r="AQ399" i="9"/>
  <c r="AF399" i="9"/>
  <c r="AY408" i="9"/>
  <c r="AX408" i="9"/>
  <c r="AW408" i="9"/>
  <c r="AV408" i="9"/>
  <c r="AU408" i="9"/>
  <c r="AT408" i="9"/>
  <c r="AS408" i="9"/>
  <c r="AR408" i="9"/>
  <c r="AQ408" i="9"/>
  <c r="AF408" i="9"/>
  <c r="AY383" i="9"/>
  <c r="AX383" i="9"/>
  <c r="AW383" i="9"/>
  <c r="AV383" i="9"/>
  <c r="AU383" i="9"/>
  <c r="AT383" i="9"/>
  <c r="AS383" i="9"/>
  <c r="AR383" i="9"/>
  <c r="AQ383" i="9"/>
  <c r="AF383" i="9"/>
  <c r="AY540" i="9"/>
  <c r="AX540" i="9"/>
  <c r="AW540" i="9"/>
  <c r="AV540" i="9"/>
  <c r="AU540" i="9"/>
  <c r="AT540" i="9"/>
  <c r="AS540" i="9"/>
  <c r="AR540" i="9"/>
  <c r="AQ540" i="9"/>
  <c r="AF540" i="9"/>
  <c r="AY407" i="9"/>
  <c r="AX407" i="9"/>
  <c r="AW407" i="9"/>
  <c r="AV407" i="9"/>
  <c r="AU407" i="9"/>
  <c r="AT407" i="9"/>
  <c r="AS407" i="9"/>
  <c r="AR407" i="9"/>
  <c r="AQ407" i="9"/>
  <c r="AF407" i="9"/>
  <c r="AY382" i="9"/>
  <c r="AX382" i="9"/>
  <c r="AW382" i="9"/>
  <c r="AV382" i="9"/>
  <c r="AU382" i="9"/>
  <c r="AT382" i="9"/>
  <c r="AS382" i="9"/>
  <c r="AR382" i="9"/>
  <c r="AQ382" i="9"/>
  <c r="AF382" i="9"/>
  <c r="AY539" i="9"/>
  <c r="AX539" i="9"/>
  <c r="AW539" i="9"/>
  <c r="AV539" i="9"/>
  <c r="AU539" i="9"/>
  <c r="AT539" i="9"/>
  <c r="AS539" i="9"/>
  <c r="AR539" i="9"/>
  <c r="AQ539" i="9"/>
  <c r="AF539" i="9"/>
  <c r="AY320" i="9"/>
  <c r="AX320" i="9"/>
  <c r="AW320" i="9"/>
  <c r="AV320" i="9"/>
  <c r="AU320" i="9"/>
  <c r="AT320" i="9"/>
  <c r="AS320" i="9"/>
  <c r="AR320" i="9"/>
  <c r="AQ320" i="9"/>
  <c r="AF320" i="9"/>
  <c r="AY288" i="9"/>
  <c r="AX288" i="9"/>
  <c r="AW288" i="9"/>
  <c r="AV288" i="9"/>
  <c r="AU288" i="9"/>
  <c r="AT288" i="9"/>
  <c r="AS288" i="9"/>
  <c r="AR288" i="9"/>
  <c r="AQ288" i="9"/>
  <c r="AF288" i="9"/>
  <c r="AY398" i="9"/>
  <c r="AX398" i="9"/>
  <c r="AW398" i="9"/>
  <c r="AV398" i="9"/>
  <c r="AU398" i="9"/>
  <c r="AT398" i="9"/>
  <c r="AS398" i="9"/>
  <c r="AR398" i="9"/>
  <c r="AQ398" i="9"/>
  <c r="AF398" i="9"/>
  <c r="AY406" i="9"/>
  <c r="AX406" i="9"/>
  <c r="AW406" i="9"/>
  <c r="AV406" i="9"/>
  <c r="AU406" i="9"/>
  <c r="AT406" i="9"/>
  <c r="AS406" i="9"/>
  <c r="AR406" i="9"/>
  <c r="AQ406" i="9"/>
  <c r="AF406" i="9"/>
  <c r="AY381" i="9"/>
  <c r="AX381" i="9"/>
  <c r="AW381" i="9"/>
  <c r="AV381" i="9"/>
  <c r="AU381" i="9"/>
  <c r="AT381" i="9"/>
  <c r="AS381" i="9"/>
  <c r="AR381" i="9"/>
  <c r="AQ381" i="9"/>
  <c r="AF381" i="9"/>
  <c r="AY538" i="9"/>
  <c r="AX538" i="9"/>
  <c r="AW538" i="9"/>
  <c r="AV538" i="9"/>
  <c r="AU538" i="9"/>
  <c r="AT538" i="9"/>
  <c r="AS538" i="9"/>
  <c r="AR538" i="9"/>
  <c r="AQ538" i="9"/>
  <c r="AF538" i="9"/>
  <c r="AY954" i="9"/>
  <c r="H954" i="9" s="1"/>
  <c r="AX954" i="9"/>
  <c r="AW954" i="9"/>
  <c r="AV954" i="9"/>
  <c r="AU954" i="9"/>
  <c r="AT954" i="9"/>
  <c r="AS954" i="9"/>
  <c r="AR954" i="9"/>
  <c r="AQ954" i="9"/>
  <c r="AH954" i="9" s="1"/>
  <c r="AF954" i="9"/>
  <c r="AY948" i="9"/>
  <c r="H948" i="9" s="1"/>
  <c r="AX948" i="9"/>
  <c r="AW948" i="9"/>
  <c r="AV948" i="9"/>
  <c r="AU948" i="9"/>
  <c r="AT948" i="9"/>
  <c r="AS948" i="9"/>
  <c r="AR948" i="9"/>
  <c r="AQ948" i="9"/>
  <c r="AH948" i="9" s="1"/>
  <c r="AF948" i="9"/>
  <c r="AY947" i="9"/>
  <c r="H947" i="9" s="1"/>
  <c r="AX947" i="9"/>
  <c r="AW947" i="9"/>
  <c r="AV947" i="9"/>
  <c r="AU947" i="9"/>
  <c r="AT947" i="9"/>
  <c r="AS947" i="9"/>
  <c r="AR947" i="9"/>
  <c r="AQ947" i="9"/>
  <c r="AH947" i="9" s="1"/>
  <c r="AF947" i="9"/>
  <c r="AY946" i="9"/>
  <c r="AX946" i="9"/>
  <c r="AW946" i="9"/>
  <c r="AV946" i="9"/>
  <c r="AU946" i="9"/>
  <c r="AT946" i="9"/>
  <c r="AS946" i="9"/>
  <c r="AR946" i="9"/>
  <c r="AQ946" i="9"/>
  <c r="AH946" i="9" s="1"/>
  <c r="AF946" i="9"/>
  <c r="AY882" i="9"/>
  <c r="H882" i="9" s="1"/>
  <c r="AX882" i="9"/>
  <c r="AW882" i="9"/>
  <c r="AV882" i="9"/>
  <c r="AU882" i="9"/>
  <c r="AT882" i="9"/>
  <c r="AS882" i="9"/>
  <c r="AR882" i="9"/>
  <c r="AQ882" i="9"/>
  <c r="AH882" i="9" s="1"/>
  <c r="AF882" i="9"/>
  <c r="AY872" i="9"/>
  <c r="H872" i="9" s="1"/>
  <c r="AX872" i="9"/>
  <c r="AW872" i="9"/>
  <c r="AV872" i="9"/>
  <c r="AU872" i="9"/>
  <c r="AT872" i="9"/>
  <c r="AS872" i="9"/>
  <c r="AR872" i="9"/>
  <c r="AQ872" i="9"/>
  <c r="AH872" i="9" s="1"/>
  <c r="AF872" i="9"/>
  <c r="AY943" i="9"/>
  <c r="H943" i="9" s="1"/>
  <c r="AX943" i="9"/>
  <c r="AW943" i="9"/>
  <c r="AV943" i="9"/>
  <c r="AU943" i="9"/>
  <c r="AT943" i="9"/>
  <c r="AS943" i="9"/>
  <c r="AR943" i="9"/>
  <c r="AQ943" i="9"/>
  <c r="AH943" i="9" s="1"/>
  <c r="AF943" i="9"/>
  <c r="AY881" i="9"/>
  <c r="H881" i="9" s="1"/>
  <c r="AX881" i="9"/>
  <c r="AW881" i="9"/>
  <c r="AV881" i="9"/>
  <c r="AU881" i="9"/>
  <c r="AT881" i="9"/>
  <c r="AS881" i="9"/>
  <c r="AR881" i="9"/>
  <c r="AQ881" i="9"/>
  <c r="AH881" i="9" s="1"/>
  <c r="AF881" i="9"/>
  <c r="AY871" i="9"/>
  <c r="H871" i="9" s="1"/>
  <c r="AX871" i="9"/>
  <c r="AW871" i="9"/>
  <c r="AV871" i="9"/>
  <c r="AU871" i="9"/>
  <c r="AT871" i="9"/>
  <c r="AS871" i="9"/>
  <c r="AR871" i="9"/>
  <c r="AQ871" i="9"/>
  <c r="AH871" i="9" s="1"/>
  <c r="AF871" i="9"/>
  <c r="AY942" i="9"/>
  <c r="H942" i="9" s="1"/>
  <c r="AX942" i="9"/>
  <c r="AW942" i="9"/>
  <c r="AV942" i="9"/>
  <c r="AU942" i="9"/>
  <c r="AT942" i="9"/>
  <c r="AS942" i="9"/>
  <c r="AR942" i="9"/>
  <c r="AQ942" i="9"/>
  <c r="AH942" i="9" s="1"/>
  <c r="AF942" i="9"/>
  <c r="AY880" i="9"/>
  <c r="H880" i="9" s="1"/>
  <c r="AX880" i="9"/>
  <c r="AW880" i="9"/>
  <c r="AV880" i="9"/>
  <c r="AU880" i="9"/>
  <c r="AT880" i="9"/>
  <c r="AS880" i="9"/>
  <c r="AR880" i="9"/>
  <c r="AQ880" i="9"/>
  <c r="AH880" i="9" s="1"/>
  <c r="AF880" i="9"/>
  <c r="AY870" i="9"/>
  <c r="AX870" i="9"/>
  <c r="AW870" i="9"/>
  <c r="AV870" i="9"/>
  <c r="AU870" i="9"/>
  <c r="AT870" i="9"/>
  <c r="AS870" i="9"/>
  <c r="AR870" i="9"/>
  <c r="AQ870" i="9"/>
  <c r="AH870" i="9" s="1"/>
  <c r="AF870" i="9"/>
  <c r="AY941" i="9"/>
  <c r="H941" i="9" s="1"/>
  <c r="AX941" i="9"/>
  <c r="AW941" i="9"/>
  <c r="AV941" i="9"/>
  <c r="AU941" i="9"/>
  <c r="AT941" i="9"/>
  <c r="AS941" i="9"/>
  <c r="AR941" i="9"/>
  <c r="AQ941" i="9"/>
  <c r="AH941" i="9" s="1"/>
  <c r="AF941" i="9"/>
  <c r="AY528" i="9"/>
  <c r="H528" i="9" s="1"/>
  <c r="AX528" i="9"/>
  <c r="AW528" i="9"/>
  <c r="AV528" i="9"/>
  <c r="AU528" i="9"/>
  <c r="AT528" i="9"/>
  <c r="AS528" i="9"/>
  <c r="AR528" i="9"/>
  <c r="AQ528" i="9"/>
  <c r="AH528" i="9" s="1"/>
  <c r="AF528" i="9"/>
  <c r="AY684" i="9"/>
  <c r="H684" i="9" s="1"/>
  <c r="AX684" i="9"/>
  <c r="AW684" i="9"/>
  <c r="AV684" i="9"/>
  <c r="AU684" i="9"/>
  <c r="AT684" i="9"/>
  <c r="AS684" i="9"/>
  <c r="AR684" i="9"/>
  <c r="AQ684" i="9"/>
  <c r="AH684" i="9" s="1"/>
  <c r="AF684" i="9"/>
  <c r="AY782" i="9"/>
  <c r="H782" i="9" s="1"/>
  <c r="AX782" i="9"/>
  <c r="AW782" i="9"/>
  <c r="AV782" i="9"/>
  <c r="AU782" i="9"/>
  <c r="AT782" i="9"/>
  <c r="AS782" i="9"/>
  <c r="AR782" i="9"/>
  <c r="AQ782" i="9"/>
  <c r="AH782" i="9" s="1"/>
  <c r="AF782" i="9"/>
  <c r="AY527" i="9"/>
  <c r="H527" i="9" s="1"/>
  <c r="AX527" i="9"/>
  <c r="AW527" i="9"/>
  <c r="AV527" i="9"/>
  <c r="AU527" i="9"/>
  <c r="AT527" i="9"/>
  <c r="AS527" i="9"/>
  <c r="AR527" i="9"/>
  <c r="AQ527" i="9"/>
  <c r="AH527" i="9" s="1"/>
  <c r="AF527" i="9"/>
  <c r="AY683" i="9"/>
  <c r="H683" i="9" s="1"/>
  <c r="AX683" i="9"/>
  <c r="AW683" i="9"/>
  <c r="AV683" i="9"/>
  <c r="AU683" i="9"/>
  <c r="AT683" i="9"/>
  <c r="AS683" i="9"/>
  <c r="AR683" i="9"/>
  <c r="AQ683" i="9"/>
  <c r="AH683" i="9" s="1"/>
  <c r="AF683" i="9"/>
  <c r="AY781" i="9"/>
  <c r="H781" i="9" s="1"/>
  <c r="AX781" i="9"/>
  <c r="AW781" i="9"/>
  <c r="AV781" i="9"/>
  <c r="AU781" i="9"/>
  <c r="AT781" i="9"/>
  <c r="AS781" i="9"/>
  <c r="AR781" i="9"/>
  <c r="AQ781" i="9"/>
  <c r="AH781" i="9" s="1"/>
  <c r="AF781" i="9"/>
  <c r="AY526" i="9"/>
  <c r="AX526" i="9"/>
  <c r="AW526" i="9"/>
  <c r="AV526" i="9"/>
  <c r="AU526" i="9"/>
  <c r="AT526" i="9"/>
  <c r="AS526" i="9"/>
  <c r="AR526" i="9"/>
  <c r="AQ526" i="9"/>
  <c r="AH526" i="9" s="1"/>
  <c r="AF526" i="9"/>
  <c r="AY682" i="9"/>
  <c r="H682" i="9" s="1"/>
  <c r="AX682" i="9"/>
  <c r="AW682" i="9"/>
  <c r="AV682" i="9"/>
  <c r="AU682" i="9"/>
  <c r="AT682" i="9"/>
  <c r="AS682" i="9"/>
  <c r="AR682" i="9"/>
  <c r="AQ682" i="9"/>
  <c r="AH682" i="9" s="1"/>
  <c r="AF682" i="9"/>
  <c r="AY780" i="9"/>
  <c r="H780" i="9" s="1"/>
  <c r="AX780" i="9"/>
  <c r="AW780" i="9"/>
  <c r="AV780" i="9"/>
  <c r="AU780" i="9"/>
  <c r="AT780" i="9"/>
  <c r="AS780" i="9"/>
  <c r="AR780" i="9"/>
  <c r="AQ780" i="9"/>
  <c r="AH780" i="9" s="1"/>
  <c r="AF780" i="9"/>
  <c r="AY459" i="9"/>
  <c r="H459" i="9" s="1"/>
  <c r="AX459" i="9"/>
  <c r="AW459" i="9"/>
  <c r="AV459" i="9"/>
  <c r="AU459" i="9"/>
  <c r="AT459" i="9"/>
  <c r="AS459" i="9"/>
  <c r="AR459" i="9"/>
  <c r="AQ459" i="9"/>
  <c r="AH459" i="9" s="1"/>
  <c r="AF459" i="9"/>
  <c r="AY424" i="9"/>
  <c r="H424" i="9" s="1"/>
  <c r="AX424" i="9"/>
  <c r="AW424" i="9"/>
  <c r="AV424" i="9"/>
  <c r="AU424" i="9"/>
  <c r="AT424" i="9"/>
  <c r="AS424" i="9"/>
  <c r="AR424" i="9"/>
  <c r="AQ424" i="9"/>
  <c r="AH424" i="9" s="1"/>
  <c r="AF424" i="9"/>
  <c r="AY598" i="9"/>
  <c r="H598" i="9" s="1"/>
  <c r="AX598" i="9"/>
  <c r="AW598" i="9"/>
  <c r="AV598" i="9"/>
  <c r="AU598" i="9"/>
  <c r="AT598" i="9"/>
  <c r="AS598" i="9"/>
  <c r="AR598" i="9"/>
  <c r="AQ598" i="9"/>
  <c r="AH598" i="9" s="1"/>
  <c r="AF598" i="9"/>
  <c r="AY458" i="9"/>
  <c r="H458" i="9" s="1"/>
  <c r="AX458" i="9"/>
  <c r="AW458" i="9"/>
  <c r="AV458" i="9"/>
  <c r="AU458" i="9"/>
  <c r="AT458" i="9"/>
  <c r="AS458" i="9"/>
  <c r="AR458" i="9"/>
  <c r="AQ458" i="9"/>
  <c r="AH458" i="9" s="1"/>
  <c r="AF458" i="9"/>
  <c r="AY423" i="9"/>
  <c r="H423" i="9" s="1"/>
  <c r="AX423" i="9"/>
  <c r="AW423" i="9"/>
  <c r="AV423" i="9"/>
  <c r="AU423" i="9"/>
  <c r="AT423" i="9"/>
  <c r="AS423" i="9"/>
  <c r="AR423" i="9"/>
  <c r="AQ423" i="9"/>
  <c r="AH423" i="9" s="1"/>
  <c r="AF423" i="9"/>
  <c r="AY597" i="9"/>
  <c r="AX597" i="9"/>
  <c r="AW597" i="9"/>
  <c r="AV597" i="9"/>
  <c r="AU597" i="9"/>
  <c r="AT597" i="9"/>
  <c r="AS597" i="9"/>
  <c r="AR597" i="9"/>
  <c r="AQ597" i="9"/>
  <c r="AH597" i="9" s="1"/>
  <c r="AF597" i="9"/>
  <c r="AY457" i="9"/>
  <c r="H457" i="9" s="1"/>
  <c r="AX457" i="9"/>
  <c r="AW457" i="9"/>
  <c r="AV457" i="9"/>
  <c r="AU457" i="9"/>
  <c r="AT457" i="9"/>
  <c r="AS457" i="9"/>
  <c r="AR457" i="9"/>
  <c r="AQ457" i="9"/>
  <c r="AH457" i="9" s="1"/>
  <c r="AF457" i="9"/>
  <c r="AY422" i="9"/>
  <c r="H422" i="9" s="1"/>
  <c r="AX422" i="9"/>
  <c r="AW422" i="9"/>
  <c r="AV422" i="9"/>
  <c r="AU422" i="9"/>
  <c r="AT422" i="9"/>
  <c r="AS422" i="9"/>
  <c r="AR422" i="9"/>
  <c r="AQ422" i="9"/>
  <c r="AH422" i="9" s="1"/>
  <c r="AF422" i="9"/>
  <c r="AY596" i="9"/>
  <c r="H596" i="9" s="1"/>
  <c r="AX596" i="9"/>
  <c r="AW596" i="9"/>
  <c r="AV596" i="9"/>
  <c r="AU596" i="9"/>
  <c r="AT596" i="9"/>
  <c r="AS596" i="9"/>
  <c r="AR596" i="9"/>
  <c r="AQ596" i="9"/>
  <c r="AH596" i="9" s="1"/>
  <c r="AF596" i="9"/>
  <c r="AY987" i="9"/>
  <c r="AX987" i="9"/>
  <c r="H987" i="9" s="1"/>
  <c r="AW987" i="9"/>
  <c r="AV987" i="9"/>
  <c r="AU987" i="9"/>
  <c r="AT987" i="9"/>
  <c r="AS987" i="9"/>
  <c r="AR987" i="9"/>
  <c r="AQ987" i="9"/>
  <c r="AF987" i="9"/>
  <c r="AY972" i="9"/>
  <c r="AX972" i="9"/>
  <c r="H972" i="9" s="1"/>
  <c r="AW972" i="9"/>
  <c r="AV972" i="9"/>
  <c r="AU972" i="9"/>
  <c r="AT972" i="9"/>
  <c r="AS972" i="9"/>
  <c r="AR972" i="9"/>
  <c r="AQ972" i="9"/>
  <c r="AF972" i="9"/>
  <c r="AY986" i="9"/>
  <c r="AX986" i="9"/>
  <c r="H986" i="9" s="1"/>
  <c r="AW986" i="9"/>
  <c r="AV986" i="9"/>
  <c r="AU986" i="9"/>
  <c r="AT986" i="9"/>
  <c r="AS986" i="9"/>
  <c r="AR986" i="9"/>
  <c r="AQ986" i="9"/>
  <c r="AF986" i="9"/>
  <c r="AY985" i="9"/>
  <c r="AX985" i="9"/>
  <c r="H985" i="9" s="1"/>
  <c r="AW985" i="9"/>
  <c r="AV985" i="9"/>
  <c r="AU985" i="9"/>
  <c r="AT985" i="9"/>
  <c r="AS985" i="9"/>
  <c r="AR985" i="9"/>
  <c r="AQ985" i="9"/>
  <c r="AF985" i="9"/>
  <c r="AY878" i="9"/>
  <c r="AX878" i="9"/>
  <c r="H878" i="9" s="1"/>
  <c r="AW878" i="9"/>
  <c r="AV878" i="9"/>
  <c r="AU878" i="9"/>
  <c r="AT878" i="9"/>
  <c r="AS878" i="9"/>
  <c r="AR878" i="9"/>
  <c r="AQ878" i="9"/>
  <c r="AF878" i="9"/>
  <c r="AY969" i="9"/>
  <c r="AX969" i="9"/>
  <c r="H969" i="9" s="1"/>
  <c r="AW969" i="9"/>
  <c r="AV969" i="9"/>
  <c r="AU969" i="9"/>
  <c r="AT969" i="9"/>
  <c r="AS969" i="9"/>
  <c r="AR969" i="9"/>
  <c r="AQ969" i="9"/>
  <c r="AF969" i="9"/>
  <c r="AY938" i="9"/>
  <c r="AX938" i="9"/>
  <c r="H938" i="9" s="1"/>
  <c r="AW938" i="9"/>
  <c r="AV938" i="9"/>
  <c r="AU938" i="9"/>
  <c r="AT938" i="9"/>
  <c r="AS938" i="9"/>
  <c r="AR938" i="9"/>
  <c r="AQ938" i="9"/>
  <c r="AF938" i="9"/>
  <c r="AY984" i="9"/>
  <c r="AX984" i="9"/>
  <c r="H984" i="9" s="1"/>
  <c r="AW984" i="9"/>
  <c r="AV984" i="9"/>
  <c r="AU984" i="9"/>
  <c r="AT984" i="9"/>
  <c r="AS984" i="9"/>
  <c r="AR984" i="9"/>
  <c r="AQ984" i="9"/>
  <c r="AF984" i="9"/>
  <c r="AY937" i="9"/>
  <c r="AX937" i="9"/>
  <c r="H937" i="9" s="1"/>
  <c r="AW937" i="9"/>
  <c r="AV937" i="9"/>
  <c r="AU937" i="9"/>
  <c r="AT937" i="9"/>
  <c r="AS937" i="9"/>
  <c r="AR937" i="9"/>
  <c r="AQ937" i="9"/>
  <c r="AF937" i="9"/>
  <c r="AY983" i="9"/>
  <c r="AX983" i="9"/>
  <c r="H983" i="9" s="1"/>
  <c r="AW983" i="9"/>
  <c r="AV983" i="9"/>
  <c r="AU983" i="9"/>
  <c r="AT983" i="9"/>
  <c r="AS983" i="9"/>
  <c r="AR983" i="9"/>
  <c r="AQ983" i="9"/>
  <c r="AF983" i="9"/>
  <c r="AY660" i="9"/>
  <c r="AX660" i="9"/>
  <c r="H660" i="9" s="1"/>
  <c r="AW660" i="9"/>
  <c r="AV660" i="9"/>
  <c r="AU660" i="9"/>
  <c r="AT660" i="9"/>
  <c r="AS660" i="9"/>
  <c r="AR660" i="9"/>
  <c r="AQ660" i="9"/>
  <c r="AF660" i="9"/>
  <c r="AY858" i="9"/>
  <c r="AX858" i="9"/>
  <c r="H858" i="9" s="1"/>
  <c r="AW858" i="9"/>
  <c r="AV858" i="9"/>
  <c r="AU858" i="9"/>
  <c r="AT858" i="9"/>
  <c r="AS858" i="9"/>
  <c r="AR858" i="9"/>
  <c r="AQ858" i="9"/>
  <c r="AF858" i="9"/>
  <c r="AY772" i="9"/>
  <c r="AX772" i="9"/>
  <c r="H772" i="9" s="1"/>
  <c r="AW772" i="9"/>
  <c r="AV772" i="9"/>
  <c r="AU772" i="9"/>
  <c r="AT772" i="9"/>
  <c r="AS772" i="9"/>
  <c r="AR772" i="9"/>
  <c r="AQ772" i="9"/>
  <c r="AF772" i="9"/>
  <c r="AY921" i="9"/>
  <c r="AX921" i="9"/>
  <c r="H921" i="9" s="1"/>
  <c r="AW921" i="9"/>
  <c r="AV921" i="9"/>
  <c r="AU921" i="9"/>
  <c r="AT921" i="9"/>
  <c r="AS921" i="9"/>
  <c r="AR921" i="9"/>
  <c r="AQ921" i="9"/>
  <c r="AF921" i="9"/>
  <c r="AY771" i="9"/>
  <c r="AX771" i="9"/>
  <c r="H771" i="9" s="1"/>
  <c r="AW771" i="9"/>
  <c r="AV771" i="9"/>
  <c r="AU771" i="9"/>
  <c r="AT771" i="9"/>
  <c r="AS771" i="9"/>
  <c r="AR771" i="9"/>
  <c r="AQ771" i="9"/>
  <c r="AF771" i="9"/>
  <c r="AY920" i="9"/>
  <c r="AX920" i="9"/>
  <c r="H920" i="9" s="1"/>
  <c r="AW920" i="9"/>
  <c r="AV920" i="9"/>
  <c r="AU920" i="9"/>
  <c r="AT920" i="9"/>
  <c r="AS920" i="9"/>
  <c r="AR920" i="9"/>
  <c r="AQ920" i="9"/>
  <c r="AF920" i="9"/>
  <c r="AY659" i="9"/>
  <c r="AX659" i="9"/>
  <c r="H659" i="9" s="1"/>
  <c r="AW659" i="9"/>
  <c r="AV659" i="9"/>
  <c r="AU659" i="9"/>
  <c r="AT659" i="9"/>
  <c r="AS659" i="9"/>
  <c r="AR659" i="9"/>
  <c r="AQ659" i="9"/>
  <c r="AF659" i="9"/>
  <c r="AY857" i="9"/>
  <c r="AX857" i="9"/>
  <c r="H857" i="9" s="1"/>
  <c r="AW857" i="9"/>
  <c r="AV857" i="9"/>
  <c r="AU857" i="9"/>
  <c r="AT857" i="9"/>
  <c r="AS857" i="9"/>
  <c r="AR857" i="9"/>
  <c r="AQ857" i="9"/>
  <c r="AF857" i="9"/>
  <c r="AY770" i="9"/>
  <c r="AX770" i="9"/>
  <c r="H770" i="9" s="1"/>
  <c r="AW770" i="9"/>
  <c r="AV770" i="9"/>
  <c r="AU770" i="9"/>
  <c r="AT770" i="9"/>
  <c r="AS770" i="9"/>
  <c r="AR770" i="9"/>
  <c r="AQ770" i="9"/>
  <c r="AF770" i="9"/>
  <c r="AY919" i="9"/>
  <c r="AX919" i="9"/>
  <c r="H919" i="9" s="1"/>
  <c r="AW919" i="9"/>
  <c r="AV919" i="9"/>
  <c r="AU919" i="9"/>
  <c r="AT919" i="9"/>
  <c r="AS919" i="9"/>
  <c r="AR919" i="9"/>
  <c r="AQ919" i="9"/>
  <c r="AF919" i="9"/>
  <c r="AY769" i="9"/>
  <c r="AX769" i="9"/>
  <c r="H769" i="9" s="1"/>
  <c r="AW769" i="9"/>
  <c r="AV769" i="9"/>
  <c r="AU769" i="9"/>
  <c r="AT769" i="9"/>
  <c r="AS769" i="9"/>
  <c r="AR769" i="9"/>
  <c r="AQ769" i="9"/>
  <c r="AF769" i="9"/>
  <c r="AY918" i="9"/>
  <c r="AX918" i="9"/>
  <c r="H918" i="9" s="1"/>
  <c r="AW918" i="9"/>
  <c r="AV918" i="9"/>
  <c r="AU918" i="9"/>
  <c r="AT918" i="9"/>
  <c r="AS918" i="9"/>
  <c r="AR918" i="9"/>
  <c r="AQ918" i="9"/>
  <c r="AF918" i="9"/>
  <c r="AY966" i="9"/>
  <c r="AX966" i="9"/>
  <c r="H966" i="9" s="1"/>
  <c r="AW966" i="9"/>
  <c r="AV966" i="9"/>
  <c r="AU966" i="9"/>
  <c r="AT966" i="9"/>
  <c r="AS966" i="9"/>
  <c r="AR966" i="9"/>
  <c r="AQ966" i="9"/>
  <c r="AF966" i="9"/>
  <c r="AY917" i="9"/>
  <c r="AX917" i="9"/>
  <c r="H917" i="9" s="1"/>
  <c r="AW917" i="9"/>
  <c r="AV917" i="9"/>
  <c r="AU917" i="9"/>
  <c r="AT917" i="9"/>
  <c r="AS917" i="9"/>
  <c r="AR917" i="9"/>
  <c r="AQ917" i="9"/>
  <c r="AF917" i="9"/>
  <c r="AY956" i="9"/>
  <c r="AX956" i="9"/>
  <c r="H956" i="9" s="1"/>
  <c r="AW956" i="9"/>
  <c r="AV956" i="9"/>
  <c r="AU956" i="9"/>
  <c r="AT956" i="9"/>
  <c r="AS956" i="9"/>
  <c r="AR956" i="9"/>
  <c r="AQ956" i="9"/>
  <c r="AF956" i="9"/>
  <c r="AY955" i="9"/>
  <c r="AX955" i="9"/>
  <c r="H955" i="9" s="1"/>
  <c r="AW955" i="9"/>
  <c r="AV955" i="9"/>
  <c r="AU955" i="9"/>
  <c r="AT955" i="9"/>
  <c r="AS955" i="9"/>
  <c r="AR955" i="9"/>
  <c r="AQ955" i="9"/>
  <c r="AF955" i="9"/>
  <c r="AY761" i="9"/>
  <c r="AX761" i="9"/>
  <c r="H761" i="9" s="1"/>
  <c r="AW761" i="9"/>
  <c r="AV761" i="9"/>
  <c r="AU761" i="9"/>
  <c r="AT761" i="9"/>
  <c r="AS761" i="9"/>
  <c r="AR761" i="9"/>
  <c r="AQ761" i="9"/>
  <c r="AF761" i="9"/>
  <c r="AY914" i="9"/>
  <c r="AX914" i="9"/>
  <c r="H914" i="9" s="1"/>
  <c r="AW914" i="9"/>
  <c r="AV914" i="9"/>
  <c r="AU914" i="9"/>
  <c r="AT914" i="9"/>
  <c r="AS914" i="9"/>
  <c r="AR914" i="9"/>
  <c r="AQ914" i="9"/>
  <c r="AF914" i="9"/>
  <c r="AY852" i="9"/>
  <c r="AX852" i="9"/>
  <c r="H852" i="9" s="1"/>
  <c r="AW852" i="9"/>
  <c r="AV852" i="9"/>
  <c r="AU852" i="9"/>
  <c r="AT852" i="9"/>
  <c r="AS852" i="9"/>
  <c r="AR852" i="9"/>
  <c r="AQ852" i="9"/>
  <c r="AF852" i="9"/>
  <c r="AY952" i="9"/>
  <c r="AX952" i="9"/>
  <c r="H952" i="9" s="1"/>
  <c r="AW952" i="9"/>
  <c r="AV952" i="9"/>
  <c r="AU952" i="9"/>
  <c r="AT952" i="9"/>
  <c r="AS952" i="9"/>
  <c r="AR952" i="9"/>
  <c r="AQ952" i="9"/>
  <c r="AF952" i="9"/>
  <c r="AY851" i="9"/>
  <c r="AX851" i="9"/>
  <c r="H851" i="9" s="1"/>
  <c r="AW851" i="9"/>
  <c r="AV851" i="9"/>
  <c r="AU851" i="9"/>
  <c r="AT851" i="9"/>
  <c r="AS851" i="9"/>
  <c r="AR851" i="9"/>
  <c r="AQ851" i="9"/>
  <c r="AF851" i="9"/>
  <c r="AY951" i="9"/>
  <c r="AX951" i="9"/>
  <c r="H951" i="9" s="1"/>
  <c r="AW951" i="9"/>
  <c r="AV951" i="9"/>
  <c r="AU951" i="9"/>
  <c r="AT951" i="9"/>
  <c r="AS951" i="9"/>
  <c r="AR951" i="9"/>
  <c r="AQ951" i="9"/>
  <c r="AF951" i="9"/>
  <c r="AY451" i="9"/>
  <c r="AX451" i="9"/>
  <c r="H451" i="9" s="1"/>
  <c r="AW451" i="9"/>
  <c r="AV451" i="9"/>
  <c r="AU451" i="9"/>
  <c r="AT451" i="9"/>
  <c r="AS451" i="9"/>
  <c r="AR451" i="9"/>
  <c r="AQ451" i="9"/>
  <c r="AF451" i="9"/>
  <c r="AY712" i="9"/>
  <c r="AX712" i="9"/>
  <c r="H712" i="9" s="1"/>
  <c r="AW712" i="9"/>
  <c r="AV712" i="9"/>
  <c r="AU712" i="9"/>
  <c r="AT712" i="9"/>
  <c r="AS712" i="9"/>
  <c r="AR712" i="9"/>
  <c r="AQ712" i="9"/>
  <c r="AF712" i="9"/>
  <c r="AY571" i="9"/>
  <c r="AX571" i="9"/>
  <c r="H571" i="9" s="1"/>
  <c r="AW571" i="9"/>
  <c r="AV571" i="9"/>
  <c r="AU571" i="9"/>
  <c r="AT571" i="9"/>
  <c r="AS571" i="9"/>
  <c r="AR571" i="9"/>
  <c r="AQ571" i="9"/>
  <c r="AF571" i="9"/>
  <c r="AY814" i="9"/>
  <c r="AX814" i="9"/>
  <c r="H814" i="9" s="1"/>
  <c r="AW814" i="9"/>
  <c r="AV814" i="9"/>
  <c r="AU814" i="9"/>
  <c r="AT814" i="9"/>
  <c r="AS814" i="9"/>
  <c r="AR814" i="9"/>
  <c r="AQ814" i="9"/>
  <c r="AF814" i="9"/>
  <c r="AY570" i="9"/>
  <c r="AX570" i="9"/>
  <c r="H570" i="9" s="1"/>
  <c r="AW570" i="9"/>
  <c r="AV570" i="9"/>
  <c r="AU570" i="9"/>
  <c r="AT570" i="9"/>
  <c r="AS570" i="9"/>
  <c r="AR570" i="9"/>
  <c r="AQ570" i="9"/>
  <c r="AF570" i="9"/>
  <c r="AY813" i="9"/>
  <c r="AX813" i="9"/>
  <c r="H813" i="9" s="1"/>
  <c r="AW813" i="9"/>
  <c r="AV813" i="9"/>
  <c r="AU813" i="9"/>
  <c r="AT813" i="9"/>
  <c r="AS813" i="9"/>
  <c r="AR813" i="9"/>
  <c r="AQ813" i="9"/>
  <c r="AF813" i="9"/>
  <c r="AY450" i="9"/>
  <c r="AX450" i="9"/>
  <c r="H450" i="9" s="1"/>
  <c r="AW450" i="9"/>
  <c r="AV450" i="9"/>
  <c r="AU450" i="9"/>
  <c r="AT450" i="9"/>
  <c r="AS450" i="9"/>
  <c r="AR450" i="9"/>
  <c r="AQ450" i="9"/>
  <c r="AF450" i="9"/>
  <c r="AY711" i="9"/>
  <c r="AX711" i="9"/>
  <c r="H711" i="9" s="1"/>
  <c r="AW711" i="9"/>
  <c r="AV711" i="9"/>
  <c r="AU711" i="9"/>
  <c r="AT711" i="9"/>
  <c r="AS711" i="9"/>
  <c r="AR711" i="9"/>
  <c r="AQ711" i="9"/>
  <c r="AF711" i="9"/>
  <c r="AY569" i="9"/>
  <c r="AX569" i="9"/>
  <c r="H569" i="9" s="1"/>
  <c r="AW569" i="9"/>
  <c r="AV569" i="9"/>
  <c r="AU569" i="9"/>
  <c r="AT569" i="9"/>
  <c r="AS569" i="9"/>
  <c r="AR569" i="9"/>
  <c r="AQ569" i="9"/>
  <c r="AF569" i="9"/>
  <c r="AY812" i="9"/>
  <c r="AX812" i="9"/>
  <c r="H812" i="9" s="1"/>
  <c r="AW812" i="9"/>
  <c r="AV812" i="9"/>
  <c r="AU812" i="9"/>
  <c r="AT812" i="9"/>
  <c r="AS812" i="9"/>
  <c r="AR812" i="9"/>
  <c r="AQ812" i="9"/>
  <c r="AF812" i="9"/>
  <c r="AY568" i="9"/>
  <c r="AX568" i="9"/>
  <c r="H568" i="9" s="1"/>
  <c r="AW568" i="9"/>
  <c r="AV568" i="9"/>
  <c r="AU568" i="9"/>
  <c r="AT568" i="9"/>
  <c r="AS568" i="9"/>
  <c r="AR568" i="9"/>
  <c r="AQ568" i="9"/>
  <c r="AF568" i="9"/>
  <c r="AY811" i="9"/>
  <c r="AX811" i="9"/>
  <c r="H811" i="9" s="1"/>
  <c r="AW811" i="9"/>
  <c r="AV811" i="9"/>
  <c r="AU811" i="9"/>
  <c r="AT811" i="9"/>
  <c r="AS811" i="9"/>
  <c r="AR811" i="9"/>
  <c r="AQ811" i="9"/>
  <c r="AF811" i="9"/>
  <c r="AY844" i="9"/>
  <c r="AJ844" i="9" s="1"/>
  <c r="AX844" i="9"/>
  <c r="AW844" i="9"/>
  <c r="AV844" i="9"/>
  <c r="AU844" i="9"/>
  <c r="X844" i="9" s="1"/>
  <c r="AT844" i="9"/>
  <c r="AS844" i="9"/>
  <c r="AR844" i="9"/>
  <c r="AQ844" i="9"/>
  <c r="AH844" i="9" s="1"/>
  <c r="AF844" i="9"/>
  <c r="AY632" i="9"/>
  <c r="AJ632" i="9" s="1"/>
  <c r="AX632" i="9"/>
  <c r="AW632" i="9"/>
  <c r="AV632" i="9"/>
  <c r="AU632" i="9"/>
  <c r="X632" i="9" s="1"/>
  <c r="AD632" i="9" s="1"/>
  <c r="AT632" i="9"/>
  <c r="AS632" i="9"/>
  <c r="AR632" i="9"/>
  <c r="AQ632" i="9"/>
  <c r="AH632" i="9" s="1"/>
  <c r="AF632" i="9"/>
  <c r="AY828" i="9"/>
  <c r="AJ828" i="9" s="1"/>
  <c r="AX828" i="9"/>
  <c r="AW828" i="9"/>
  <c r="AV828" i="9"/>
  <c r="AU828" i="9"/>
  <c r="X828" i="9" s="1"/>
  <c r="AT828" i="9"/>
  <c r="AS828" i="9"/>
  <c r="AR828" i="9"/>
  <c r="AQ828" i="9"/>
  <c r="AH828" i="9" s="1"/>
  <c r="AF828" i="9"/>
  <c r="AY442" i="9"/>
  <c r="AJ442" i="9" s="1"/>
  <c r="AX442" i="9"/>
  <c r="AW442" i="9"/>
  <c r="AV442" i="9"/>
  <c r="AU442" i="9"/>
  <c r="X442" i="9" s="1"/>
  <c r="AD442" i="9" s="1"/>
  <c r="AT442" i="9"/>
  <c r="AS442" i="9"/>
  <c r="AR442" i="9"/>
  <c r="AQ442" i="9"/>
  <c r="AH442" i="9" s="1"/>
  <c r="AF442" i="9"/>
  <c r="AY421" i="9"/>
  <c r="AJ421" i="9" s="1"/>
  <c r="AX421" i="9"/>
  <c r="AW421" i="9"/>
  <c r="AV421" i="9"/>
  <c r="AU421" i="9"/>
  <c r="AT421" i="9"/>
  <c r="AS421" i="9"/>
  <c r="AR421" i="9"/>
  <c r="AQ421" i="9"/>
  <c r="AH421" i="9" s="1"/>
  <c r="AF421" i="9"/>
  <c r="AY613" i="9"/>
  <c r="AJ613" i="9" s="1"/>
  <c r="AX613" i="9"/>
  <c r="AW613" i="9"/>
  <c r="AV613" i="9"/>
  <c r="AU613" i="9"/>
  <c r="X613" i="9" s="1"/>
  <c r="AD613" i="9" s="1"/>
  <c r="AT613" i="9"/>
  <c r="AS613" i="9"/>
  <c r="AR613" i="9"/>
  <c r="AQ613" i="9"/>
  <c r="AH613" i="9" s="1"/>
  <c r="AF613" i="9"/>
  <c r="AY614" i="9"/>
  <c r="AJ614" i="9" s="1"/>
  <c r="AX614" i="9"/>
  <c r="AW614" i="9"/>
  <c r="AV614" i="9"/>
  <c r="AU614" i="9"/>
  <c r="X614" i="9" s="1"/>
  <c r="AT614" i="9"/>
  <c r="AS614" i="9"/>
  <c r="AR614" i="9"/>
  <c r="AQ614" i="9"/>
  <c r="AH614" i="9" s="1"/>
  <c r="AF614" i="9"/>
  <c r="AY588" i="9"/>
  <c r="AJ588" i="9" s="1"/>
  <c r="AX588" i="9"/>
  <c r="AW588" i="9"/>
  <c r="AV588" i="9"/>
  <c r="AU588" i="9"/>
  <c r="AT588" i="9"/>
  <c r="AS588" i="9"/>
  <c r="AR588" i="9"/>
  <c r="AQ588" i="9"/>
  <c r="AH588" i="9" s="1"/>
  <c r="AF588" i="9"/>
  <c r="AY816" i="9"/>
  <c r="AJ816" i="9" s="1"/>
  <c r="AX816" i="9"/>
  <c r="AW816" i="9"/>
  <c r="AV816" i="9"/>
  <c r="AU816" i="9"/>
  <c r="X816" i="9" s="1"/>
  <c r="AT816" i="9"/>
  <c r="AS816" i="9"/>
  <c r="AR816" i="9"/>
  <c r="AQ816" i="9"/>
  <c r="AH816" i="9" s="1"/>
  <c r="AF816" i="9"/>
  <c r="AY333" i="9"/>
  <c r="AJ333" i="9" s="1"/>
  <c r="AX333" i="9"/>
  <c r="AW333" i="9"/>
  <c r="AV333" i="9"/>
  <c r="AU333" i="9"/>
  <c r="X333" i="9" s="1"/>
  <c r="AD333" i="9" s="1"/>
  <c r="AT333" i="9"/>
  <c r="AS333" i="9"/>
  <c r="AR333" i="9"/>
  <c r="AQ333" i="9"/>
  <c r="AH333" i="9" s="1"/>
  <c r="AF333" i="9"/>
  <c r="AY326" i="9"/>
  <c r="AJ326" i="9" s="1"/>
  <c r="AX326" i="9"/>
  <c r="AW326" i="9"/>
  <c r="AV326" i="9"/>
  <c r="AU326" i="9"/>
  <c r="AT326" i="9"/>
  <c r="AS326" i="9"/>
  <c r="AR326" i="9"/>
  <c r="AQ326" i="9"/>
  <c r="AH326" i="9" s="1"/>
  <c r="AF326" i="9"/>
  <c r="AY433" i="9"/>
  <c r="AJ433" i="9" s="1"/>
  <c r="AX433" i="9"/>
  <c r="AW433" i="9"/>
  <c r="AV433" i="9"/>
  <c r="AU433" i="9"/>
  <c r="X433" i="9" s="1"/>
  <c r="AD433" i="9" s="1"/>
  <c r="AT433" i="9"/>
  <c r="AS433" i="9"/>
  <c r="AR433" i="9"/>
  <c r="AQ433" i="9"/>
  <c r="AH433" i="9" s="1"/>
  <c r="AF433" i="9"/>
  <c r="AY480" i="9"/>
  <c r="AJ480" i="9" s="1"/>
  <c r="AX480" i="9"/>
  <c r="AW480" i="9"/>
  <c r="AV480" i="9"/>
  <c r="AU480" i="9"/>
  <c r="X480" i="9" s="1"/>
  <c r="AT480" i="9"/>
  <c r="AS480" i="9"/>
  <c r="AR480" i="9"/>
  <c r="AQ480" i="9"/>
  <c r="AH480" i="9" s="1"/>
  <c r="AF480" i="9"/>
  <c r="AY469" i="9"/>
  <c r="AJ469" i="9" s="1"/>
  <c r="AX469" i="9"/>
  <c r="AW469" i="9"/>
  <c r="AV469" i="9"/>
  <c r="AU469" i="9"/>
  <c r="AT469" i="9"/>
  <c r="AS469" i="9"/>
  <c r="AR469" i="9"/>
  <c r="AQ469" i="9"/>
  <c r="AH469" i="9" s="1"/>
  <c r="AF469" i="9"/>
  <c r="AY681" i="9"/>
  <c r="AJ681" i="9" s="1"/>
  <c r="AX681" i="9"/>
  <c r="AW681" i="9"/>
  <c r="AV681" i="9"/>
  <c r="AU681" i="9"/>
  <c r="X681" i="9" s="1"/>
  <c r="AD681" i="9" s="1"/>
  <c r="AT681" i="9"/>
  <c r="AS681" i="9"/>
  <c r="AR681" i="9"/>
  <c r="AQ681" i="9"/>
  <c r="AH681" i="9" s="1"/>
  <c r="AF681" i="9"/>
  <c r="AY432" i="9"/>
  <c r="AJ432" i="9" s="1"/>
  <c r="AX432" i="9"/>
  <c r="AW432" i="9"/>
  <c r="AV432" i="9"/>
  <c r="AU432" i="9"/>
  <c r="X432" i="9" s="1"/>
  <c r="AD432" i="9" s="1"/>
  <c r="AT432" i="9"/>
  <c r="AS432" i="9"/>
  <c r="AR432" i="9"/>
  <c r="AQ432" i="9"/>
  <c r="AH432" i="9" s="1"/>
  <c r="AF432" i="9"/>
  <c r="AY412" i="9"/>
  <c r="AJ412" i="9" s="1"/>
  <c r="AX412" i="9"/>
  <c r="AW412" i="9"/>
  <c r="AV412" i="9"/>
  <c r="AU412" i="9"/>
  <c r="AT412" i="9"/>
  <c r="AS412" i="9"/>
  <c r="AR412" i="9"/>
  <c r="AQ412" i="9"/>
  <c r="AH412" i="9" s="1"/>
  <c r="AF412" i="9"/>
  <c r="AY604" i="9"/>
  <c r="AJ604" i="9" s="1"/>
  <c r="AX604" i="9"/>
  <c r="AW604" i="9"/>
  <c r="AV604" i="9"/>
  <c r="AU604" i="9"/>
  <c r="X604" i="9" s="1"/>
  <c r="AD604" i="9" s="1"/>
  <c r="AT604" i="9"/>
  <c r="AS604" i="9"/>
  <c r="AR604" i="9"/>
  <c r="AQ604" i="9"/>
  <c r="AH604" i="9" s="1"/>
  <c r="AF604" i="9"/>
  <c r="AY605" i="9"/>
  <c r="AJ605" i="9" s="1"/>
  <c r="AX605" i="9"/>
  <c r="AW605" i="9"/>
  <c r="AV605" i="9"/>
  <c r="AU605" i="9"/>
  <c r="X605" i="9" s="1"/>
  <c r="AT605" i="9"/>
  <c r="AS605" i="9"/>
  <c r="AR605" i="9"/>
  <c r="AQ605" i="9"/>
  <c r="AH605" i="9" s="1"/>
  <c r="AF605" i="9"/>
  <c r="AY582" i="9"/>
  <c r="AJ582" i="9" s="1"/>
  <c r="AX582" i="9"/>
  <c r="AW582" i="9"/>
  <c r="AV582" i="9"/>
  <c r="AU582" i="9"/>
  <c r="AT582" i="9"/>
  <c r="AS582" i="9"/>
  <c r="AR582" i="9"/>
  <c r="AQ582" i="9"/>
  <c r="AH582" i="9" s="1"/>
  <c r="AF582" i="9"/>
  <c r="AY809" i="9"/>
  <c r="AJ809" i="9" s="1"/>
  <c r="AX809" i="9"/>
  <c r="AW809" i="9"/>
  <c r="AV809" i="9"/>
  <c r="AU809" i="9"/>
  <c r="X809" i="9" s="1"/>
  <c r="AD809" i="9" s="1"/>
  <c r="AT809" i="9"/>
  <c r="AS809" i="9"/>
  <c r="AR809" i="9"/>
  <c r="AQ809" i="9"/>
  <c r="AH809" i="9" s="1"/>
  <c r="AF809" i="9"/>
  <c r="AY815" i="9"/>
  <c r="AX815" i="9"/>
  <c r="AW815" i="9"/>
  <c r="AV815" i="9"/>
  <c r="AU815" i="9"/>
  <c r="AT815" i="9"/>
  <c r="AS815" i="9"/>
  <c r="AR815" i="9"/>
  <c r="AQ815" i="9"/>
  <c r="AH815" i="9" s="1"/>
  <c r="AF815" i="9"/>
  <c r="AY704" i="9"/>
  <c r="AX704" i="9"/>
  <c r="AW704" i="9"/>
  <c r="AV704" i="9"/>
  <c r="AU704" i="9"/>
  <c r="AT704" i="9"/>
  <c r="AS704" i="9"/>
  <c r="AR704" i="9"/>
  <c r="AQ704" i="9"/>
  <c r="AH704" i="9" s="1"/>
  <c r="AF704" i="9"/>
  <c r="AY792" i="9"/>
  <c r="AX792" i="9"/>
  <c r="AW792" i="9"/>
  <c r="AV792" i="9"/>
  <c r="AU792" i="9"/>
  <c r="AT792" i="9"/>
  <c r="AS792" i="9"/>
  <c r="AR792" i="9"/>
  <c r="AQ792" i="9"/>
  <c r="AH792" i="9" s="1"/>
  <c r="AF792" i="9"/>
  <c r="AY791" i="9"/>
  <c r="AX791" i="9"/>
  <c r="AW791" i="9"/>
  <c r="AV791" i="9"/>
  <c r="AU791" i="9"/>
  <c r="AT791" i="9"/>
  <c r="AS791" i="9"/>
  <c r="AR791" i="9"/>
  <c r="AQ791" i="9"/>
  <c r="AH791" i="9" s="1"/>
  <c r="AF791" i="9"/>
  <c r="AY470" i="9"/>
  <c r="AX470" i="9"/>
  <c r="AW470" i="9"/>
  <c r="AV470" i="9"/>
  <c r="AU470" i="9"/>
  <c r="AT470" i="9"/>
  <c r="AS470" i="9"/>
  <c r="AR470" i="9"/>
  <c r="AQ470" i="9"/>
  <c r="AH470" i="9" s="1"/>
  <c r="AF470" i="9"/>
  <c r="AY491" i="9"/>
  <c r="AX491" i="9"/>
  <c r="AW491" i="9"/>
  <c r="AV491" i="9"/>
  <c r="AU491" i="9"/>
  <c r="AT491" i="9"/>
  <c r="AS491" i="9"/>
  <c r="AR491" i="9"/>
  <c r="AQ491" i="9"/>
  <c r="AH491" i="9" s="1"/>
  <c r="AF491" i="9"/>
  <c r="AY691" i="9"/>
  <c r="AX691" i="9"/>
  <c r="AW691" i="9"/>
  <c r="AV691" i="9"/>
  <c r="AU691" i="9"/>
  <c r="AT691" i="9"/>
  <c r="AS691" i="9"/>
  <c r="AR691" i="9"/>
  <c r="AQ691" i="9"/>
  <c r="AH691" i="9" s="1"/>
  <c r="AF691" i="9"/>
  <c r="AY543" i="9"/>
  <c r="AX543" i="9"/>
  <c r="AW543" i="9"/>
  <c r="AV543" i="9"/>
  <c r="AU543" i="9"/>
  <c r="AT543" i="9"/>
  <c r="AS543" i="9"/>
  <c r="AR543" i="9"/>
  <c r="AQ543" i="9"/>
  <c r="AH543" i="9" s="1"/>
  <c r="AF543" i="9"/>
  <c r="AY607" i="9"/>
  <c r="AX607" i="9"/>
  <c r="AW607" i="9"/>
  <c r="AV607" i="9"/>
  <c r="AU607" i="9"/>
  <c r="AT607" i="9"/>
  <c r="AS607" i="9"/>
  <c r="AR607" i="9"/>
  <c r="AQ607" i="9"/>
  <c r="AH607" i="9" s="1"/>
  <c r="AF607" i="9"/>
  <c r="AY779" i="9"/>
  <c r="AX779" i="9"/>
  <c r="AW779" i="9"/>
  <c r="AV779" i="9"/>
  <c r="AU779" i="9"/>
  <c r="AT779" i="9"/>
  <c r="AS779" i="9"/>
  <c r="AR779" i="9"/>
  <c r="AQ779" i="9"/>
  <c r="AH779" i="9" s="1"/>
  <c r="AF779" i="9"/>
  <c r="AY542" i="9"/>
  <c r="AX542" i="9"/>
  <c r="AW542" i="9"/>
  <c r="AV542" i="9"/>
  <c r="AU542" i="9"/>
  <c r="AT542" i="9"/>
  <c r="AS542" i="9"/>
  <c r="AR542" i="9"/>
  <c r="AQ542" i="9"/>
  <c r="AH542" i="9" s="1"/>
  <c r="AF542" i="9"/>
  <c r="AY606" i="9"/>
  <c r="AX606" i="9"/>
  <c r="AW606" i="9"/>
  <c r="AV606" i="9"/>
  <c r="AU606" i="9"/>
  <c r="AT606" i="9"/>
  <c r="AS606" i="9"/>
  <c r="AR606" i="9"/>
  <c r="AQ606" i="9"/>
  <c r="AH606" i="9" s="1"/>
  <c r="AF606" i="9"/>
  <c r="AY778" i="9"/>
  <c r="AX778" i="9"/>
  <c r="AW778" i="9"/>
  <c r="AV778" i="9"/>
  <c r="AU778" i="9"/>
  <c r="AT778" i="9"/>
  <c r="AS778" i="9"/>
  <c r="AR778" i="9"/>
  <c r="AQ778" i="9"/>
  <c r="AH778" i="9" s="1"/>
  <c r="AF778" i="9"/>
  <c r="AY313" i="9"/>
  <c r="AX313" i="9"/>
  <c r="AW313" i="9"/>
  <c r="AV313" i="9"/>
  <c r="AU313" i="9"/>
  <c r="AT313" i="9"/>
  <c r="AS313" i="9"/>
  <c r="AR313" i="9"/>
  <c r="AQ313" i="9"/>
  <c r="AH313" i="9" s="1"/>
  <c r="AF313" i="9"/>
  <c r="AY386" i="9"/>
  <c r="AX386" i="9"/>
  <c r="AW386" i="9"/>
  <c r="AV386" i="9"/>
  <c r="AU386" i="9"/>
  <c r="AT386" i="9"/>
  <c r="AS386" i="9"/>
  <c r="AR386" i="9"/>
  <c r="AQ386" i="9"/>
  <c r="AH386" i="9" s="1"/>
  <c r="AF386" i="9"/>
  <c r="AY520" i="9"/>
  <c r="AX520" i="9"/>
  <c r="AW520" i="9"/>
  <c r="AV520" i="9"/>
  <c r="AU520" i="9"/>
  <c r="AT520" i="9"/>
  <c r="AS520" i="9"/>
  <c r="AR520" i="9"/>
  <c r="AQ520" i="9"/>
  <c r="AH520" i="9" s="1"/>
  <c r="AF520" i="9"/>
  <c r="AY374" i="9"/>
  <c r="AX374" i="9"/>
  <c r="AW374" i="9"/>
  <c r="AV374" i="9"/>
  <c r="AU374" i="9"/>
  <c r="AT374" i="9"/>
  <c r="AS374" i="9"/>
  <c r="AR374" i="9"/>
  <c r="AQ374" i="9"/>
  <c r="AH374" i="9" s="1"/>
  <c r="AF374" i="9"/>
  <c r="AY494" i="9"/>
  <c r="AX494" i="9"/>
  <c r="AW494" i="9"/>
  <c r="AV494" i="9"/>
  <c r="AU494" i="9"/>
  <c r="AT494" i="9"/>
  <c r="AS494" i="9"/>
  <c r="AR494" i="9"/>
  <c r="AQ494" i="9"/>
  <c r="AH494" i="9" s="1"/>
  <c r="AF494" i="9"/>
  <c r="AY675" i="9"/>
  <c r="AX675" i="9"/>
  <c r="AW675" i="9"/>
  <c r="AV675" i="9"/>
  <c r="AU675" i="9"/>
  <c r="AT675" i="9"/>
  <c r="AS675" i="9"/>
  <c r="AR675" i="9"/>
  <c r="AQ675" i="9"/>
  <c r="AH675" i="9" s="1"/>
  <c r="AF675" i="9"/>
  <c r="AY373" i="9"/>
  <c r="AX373" i="9"/>
  <c r="AW373" i="9"/>
  <c r="AV373" i="9"/>
  <c r="AU373" i="9"/>
  <c r="AT373" i="9"/>
  <c r="AS373" i="9"/>
  <c r="AR373" i="9"/>
  <c r="AQ373" i="9"/>
  <c r="AH373" i="9" s="1"/>
  <c r="AF373" i="9"/>
  <c r="AY493" i="9"/>
  <c r="AX493" i="9"/>
  <c r="AW493" i="9"/>
  <c r="AV493" i="9"/>
  <c r="AU493" i="9"/>
  <c r="AT493" i="9"/>
  <c r="AS493" i="9"/>
  <c r="AR493" i="9"/>
  <c r="AQ493" i="9"/>
  <c r="AH493" i="9" s="1"/>
  <c r="AF493" i="9"/>
  <c r="AY674" i="9"/>
  <c r="AX674" i="9"/>
  <c r="AW674" i="9"/>
  <c r="AV674" i="9"/>
  <c r="AU674" i="9"/>
  <c r="AT674" i="9"/>
  <c r="AS674" i="9"/>
  <c r="AR674" i="9"/>
  <c r="AQ674" i="9"/>
  <c r="AH674" i="9" s="1"/>
  <c r="AF674" i="9"/>
  <c r="AY152" i="9"/>
  <c r="AX152" i="9"/>
  <c r="AW152" i="9"/>
  <c r="AV152" i="9"/>
  <c r="AU152" i="9"/>
  <c r="AT152" i="9"/>
  <c r="AS152" i="9"/>
  <c r="AR152" i="9"/>
  <c r="AQ152" i="9"/>
  <c r="AH152" i="9" s="1"/>
  <c r="AF152" i="9"/>
  <c r="AY195" i="9"/>
  <c r="AX195" i="9"/>
  <c r="AW195" i="9"/>
  <c r="AV195" i="9"/>
  <c r="AU195" i="9"/>
  <c r="AT195" i="9"/>
  <c r="AS195" i="9"/>
  <c r="AR195" i="9"/>
  <c r="AQ195" i="9"/>
  <c r="AH195" i="9" s="1"/>
  <c r="AF195" i="9"/>
  <c r="AY252" i="9"/>
  <c r="AX252" i="9"/>
  <c r="AW252" i="9"/>
  <c r="AV252" i="9"/>
  <c r="AU252" i="9"/>
  <c r="AT252" i="9"/>
  <c r="AS252" i="9"/>
  <c r="AR252" i="9"/>
  <c r="AQ252" i="9"/>
  <c r="AH252" i="9" s="1"/>
  <c r="AF252" i="9"/>
  <c r="AY181" i="9"/>
  <c r="AX181" i="9"/>
  <c r="AW181" i="9"/>
  <c r="AV181" i="9"/>
  <c r="AU181" i="9"/>
  <c r="AT181" i="9"/>
  <c r="AS181" i="9"/>
  <c r="AR181" i="9"/>
  <c r="AQ181" i="9"/>
  <c r="AH181" i="9" s="1"/>
  <c r="AF181" i="9"/>
  <c r="AY247" i="9"/>
  <c r="AX247" i="9"/>
  <c r="AW247" i="9"/>
  <c r="AV247" i="9"/>
  <c r="AU247" i="9"/>
  <c r="AT247" i="9"/>
  <c r="AS247" i="9"/>
  <c r="AR247" i="9"/>
  <c r="AQ247" i="9"/>
  <c r="AH247" i="9" s="1"/>
  <c r="AF247" i="9"/>
  <c r="AY304" i="9"/>
  <c r="AX304" i="9"/>
  <c r="AW304" i="9"/>
  <c r="AV304" i="9"/>
  <c r="AU304" i="9"/>
  <c r="AT304" i="9"/>
  <c r="AS304" i="9"/>
  <c r="AR304" i="9"/>
  <c r="AQ304" i="9"/>
  <c r="AH304" i="9" s="1"/>
  <c r="AF304" i="9"/>
  <c r="AY180" i="9"/>
  <c r="AX180" i="9"/>
  <c r="AW180" i="9"/>
  <c r="AV180" i="9"/>
  <c r="AU180" i="9"/>
  <c r="AT180" i="9"/>
  <c r="AS180" i="9"/>
  <c r="AR180" i="9"/>
  <c r="AQ180" i="9"/>
  <c r="AH180" i="9" s="1"/>
  <c r="AF180" i="9"/>
  <c r="AY246" i="9"/>
  <c r="AX246" i="9"/>
  <c r="AW246" i="9"/>
  <c r="AV246" i="9"/>
  <c r="AU246" i="9"/>
  <c r="AT246" i="9"/>
  <c r="AS246" i="9"/>
  <c r="AR246" i="9"/>
  <c r="AQ246" i="9"/>
  <c r="AH246" i="9" s="1"/>
  <c r="AF246" i="9"/>
  <c r="AY303" i="9"/>
  <c r="AX303" i="9"/>
  <c r="AW303" i="9"/>
  <c r="AV303" i="9"/>
  <c r="AU303" i="9"/>
  <c r="AT303" i="9"/>
  <c r="AS303" i="9"/>
  <c r="AR303" i="9"/>
  <c r="AQ303" i="9"/>
  <c r="AH303" i="9" s="1"/>
  <c r="AF303" i="9"/>
  <c r="AY628" i="9"/>
  <c r="AX628" i="9"/>
  <c r="AW628" i="9"/>
  <c r="AV628" i="9"/>
  <c r="AU628" i="9"/>
  <c r="AT628" i="9"/>
  <c r="AS628" i="9"/>
  <c r="AR628" i="9"/>
  <c r="AQ628" i="9"/>
  <c r="AH628" i="9" s="1"/>
  <c r="AF628" i="9"/>
  <c r="AY489" i="9"/>
  <c r="AX489" i="9"/>
  <c r="AW489" i="9"/>
  <c r="AV489" i="9"/>
  <c r="AU489" i="9"/>
  <c r="AT489" i="9"/>
  <c r="AS489" i="9"/>
  <c r="AR489" i="9"/>
  <c r="AQ489" i="9"/>
  <c r="AH489" i="9" s="1"/>
  <c r="AF489" i="9"/>
  <c r="AY587" i="9"/>
  <c r="AX587" i="9"/>
  <c r="AW587" i="9"/>
  <c r="AV587" i="9"/>
  <c r="AU587" i="9"/>
  <c r="AT587" i="9"/>
  <c r="AS587" i="9"/>
  <c r="AR587" i="9"/>
  <c r="AQ587" i="9"/>
  <c r="AH587" i="9" s="1"/>
  <c r="AF587" i="9"/>
  <c r="AY586" i="9"/>
  <c r="AX586" i="9"/>
  <c r="AW586" i="9"/>
  <c r="AV586" i="9"/>
  <c r="AU586" i="9"/>
  <c r="AT586" i="9"/>
  <c r="AS586" i="9"/>
  <c r="AR586" i="9"/>
  <c r="AQ586" i="9"/>
  <c r="AH586" i="9" s="1"/>
  <c r="AF586" i="9"/>
  <c r="AY327" i="9"/>
  <c r="AX327" i="9"/>
  <c r="AW327" i="9"/>
  <c r="AV327" i="9"/>
  <c r="AU327" i="9"/>
  <c r="AT327" i="9"/>
  <c r="AS327" i="9"/>
  <c r="AR327" i="9"/>
  <c r="AQ327" i="9"/>
  <c r="AH327" i="9" s="1"/>
  <c r="AF327" i="9"/>
  <c r="AY361" i="9"/>
  <c r="AX361" i="9"/>
  <c r="AW361" i="9"/>
  <c r="AV361" i="9"/>
  <c r="AU361" i="9"/>
  <c r="AT361" i="9"/>
  <c r="AS361" i="9"/>
  <c r="AR361" i="9"/>
  <c r="AQ361" i="9"/>
  <c r="AH361" i="9" s="1"/>
  <c r="AF361" i="9"/>
  <c r="AY478" i="9"/>
  <c r="AX478" i="9"/>
  <c r="AW478" i="9"/>
  <c r="AV478" i="9"/>
  <c r="AU478" i="9"/>
  <c r="AT478" i="9"/>
  <c r="AS478" i="9"/>
  <c r="AR478" i="9"/>
  <c r="AQ478" i="9"/>
  <c r="AH478" i="9" s="1"/>
  <c r="AF478" i="9"/>
  <c r="AY376" i="9"/>
  <c r="AX376" i="9"/>
  <c r="AW376" i="9"/>
  <c r="AV376" i="9"/>
  <c r="AU376" i="9"/>
  <c r="AT376" i="9"/>
  <c r="AS376" i="9"/>
  <c r="AR376" i="9"/>
  <c r="AQ376" i="9"/>
  <c r="AH376" i="9" s="1"/>
  <c r="AF376" i="9"/>
  <c r="AY435" i="9"/>
  <c r="AX435" i="9"/>
  <c r="AW435" i="9"/>
  <c r="AV435" i="9"/>
  <c r="AU435" i="9"/>
  <c r="AT435" i="9"/>
  <c r="AS435" i="9"/>
  <c r="AR435" i="9"/>
  <c r="AQ435" i="9"/>
  <c r="AH435" i="9" s="1"/>
  <c r="AF435" i="9"/>
  <c r="AY578" i="9"/>
  <c r="AX578" i="9"/>
  <c r="AW578" i="9"/>
  <c r="AV578" i="9"/>
  <c r="AU578" i="9"/>
  <c r="AT578" i="9"/>
  <c r="AS578" i="9"/>
  <c r="AR578" i="9"/>
  <c r="AQ578" i="9"/>
  <c r="AH578" i="9" s="1"/>
  <c r="AF578" i="9"/>
  <c r="AY375" i="9"/>
  <c r="AX375" i="9"/>
  <c r="AW375" i="9"/>
  <c r="AV375" i="9"/>
  <c r="AU375" i="9"/>
  <c r="AT375" i="9"/>
  <c r="AS375" i="9"/>
  <c r="AR375" i="9"/>
  <c r="AQ375" i="9"/>
  <c r="AH375" i="9" s="1"/>
  <c r="AF375" i="9"/>
  <c r="AY434" i="9"/>
  <c r="AX434" i="9"/>
  <c r="AW434" i="9"/>
  <c r="AV434" i="9"/>
  <c r="AU434" i="9"/>
  <c r="AT434" i="9"/>
  <c r="AS434" i="9"/>
  <c r="AR434" i="9"/>
  <c r="AQ434" i="9"/>
  <c r="AH434" i="9" s="1"/>
  <c r="AF434" i="9"/>
  <c r="AY577" i="9"/>
  <c r="AX577" i="9"/>
  <c r="AW577" i="9"/>
  <c r="AV577" i="9"/>
  <c r="AU577" i="9"/>
  <c r="AT577" i="9"/>
  <c r="AS577" i="9"/>
  <c r="AR577" i="9"/>
  <c r="AQ577" i="9"/>
  <c r="AH577" i="9" s="1"/>
  <c r="AF577" i="9"/>
  <c r="AY213" i="9"/>
  <c r="AX213" i="9"/>
  <c r="AW213" i="9"/>
  <c r="AV213" i="9"/>
  <c r="AU213" i="9"/>
  <c r="AT213" i="9"/>
  <c r="AS213" i="9"/>
  <c r="AR213" i="9"/>
  <c r="AQ213" i="9"/>
  <c r="AH213" i="9" s="1"/>
  <c r="AF213" i="9"/>
  <c r="AY273" i="9"/>
  <c r="AX273" i="9"/>
  <c r="AW273" i="9"/>
  <c r="AV273" i="9"/>
  <c r="AU273" i="9"/>
  <c r="AT273" i="9"/>
  <c r="AS273" i="9"/>
  <c r="AR273" i="9"/>
  <c r="AQ273" i="9"/>
  <c r="AH273" i="9" s="1"/>
  <c r="AF273" i="9"/>
  <c r="AY349" i="9"/>
  <c r="AX349" i="9"/>
  <c r="AW349" i="9"/>
  <c r="AV349" i="9"/>
  <c r="AU349" i="9"/>
  <c r="AT349" i="9"/>
  <c r="AS349" i="9"/>
  <c r="AR349" i="9"/>
  <c r="AQ349" i="9"/>
  <c r="AH349" i="9" s="1"/>
  <c r="AF349" i="9"/>
  <c r="AY251" i="9"/>
  <c r="AX251" i="9"/>
  <c r="AW251" i="9"/>
  <c r="AV251" i="9"/>
  <c r="AU251" i="9"/>
  <c r="AT251" i="9"/>
  <c r="AS251" i="9"/>
  <c r="AR251" i="9"/>
  <c r="AQ251" i="9"/>
  <c r="AH251" i="9" s="1"/>
  <c r="AF251" i="9"/>
  <c r="AY344" i="9"/>
  <c r="AX344" i="9"/>
  <c r="AW344" i="9"/>
  <c r="AV344" i="9"/>
  <c r="AU344" i="9"/>
  <c r="AT344" i="9"/>
  <c r="AS344" i="9"/>
  <c r="AR344" i="9"/>
  <c r="AQ344" i="9"/>
  <c r="AH344" i="9" s="1"/>
  <c r="AF344" i="9"/>
  <c r="AY428" i="9"/>
  <c r="AX428" i="9"/>
  <c r="AW428" i="9"/>
  <c r="AV428" i="9"/>
  <c r="AU428" i="9"/>
  <c r="AT428" i="9"/>
  <c r="AS428" i="9"/>
  <c r="AR428" i="9"/>
  <c r="AQ428" i="9"/>
  <c r="AH428" i="9" s="1"/>
  <c r="AF428" i="9"/>
  <c r="AY250" i="9"/>
  <c r="AX250" i="9"/>
  <c r="AW250" i="9"/>
  <c r="AV250" i="9"/>
  <c r="AU250" i="9"/>
  <c r="AT250" i="9"/>
  <c r="AS250" i="9"/>
  <c r="AR250" i="9"/>
  <c r="AQ250" i="9"/>
  <c r="AH250" i="9" s="1"/>
  <c r="AF250" i="9"/>
  <c r="AY343" i="9"/>
  <c r="AX343" i="9"/>
  <c r="AW343" i="9"/>
  <c r="AV343" i="9"/>
  <c r="AU343" i="9"/>
  <c r="AT343" i="9"/>
  <c r="AS343" i="9"/>
  <c r="AR343" i="9"/>
  <c r="AQ343" i="9"/>
  <c r="AH343" i="9" s="1"/>
  <c r="AF343" i="9"/>
  <c r="AY427" i="9"/>
  <c r="AX427" i="9"/>
  <c r="AW427" i="9"/>
  <c r="AV427" i="9"/>
  <c r="AU427" i="9"/>
  <c r="AT427" i="9"/>
  <c r="AS427" i="9"/>
  <c r="AR427" i="9"/>
  <c r="AQ427" i="9"/>
  <c r="AH427" i="9" s="1"/>
  <c r="AF427" i="9"/>
  <c r="AY101" i="9"/>
  <c r="AX101" i="9"/>
  <c r="AW101" i="9"/>
  <c r="AV101" i="9"/>
  <c r="AU101" i="9"/>
  <c r="AT101" i="9"/>
  <c r="AS101" i="9"/>
  <c r="AR101" i="9"/>
  <c r="AQ101" i="9"/>
  <c r="AH101" i="9" s="1"/>
  <c r="AF101" i="9"/>
  <c r="AY127" i="9"/>
  <c r="AX127" i="9"/>
  <c r="AW127" i="9"/>
  <c r="AV127" i="9"/>
  <c r="AU127" i="9"/>
  <c r="AT127" i="9"/>
  <c r="AS127" i="9"/>
  <c r="AR127" i="9"/>
  <c r="AQ127" i="9"/>
  <c r="AH127" i="9" s="1"/>
  <c r="AF127" i="9"/>
  <c r="AY158" i="9"/>
  <c r="AX158" i="9"/>
  <c r="AW158" i="9"/>
  <c r="AV158" i="9"/>
  <c r="AU158" i="9"/>
  <c r="AT158" i="9"/>
  <c r="AS158" i="9"/>
  <c r="AR158" i="9"/>
  <c r="AQ158" i="9"/>
  <c r="AH158" i="9" s="1"/>
  <c r="AF158" i="9"/>
  <c r="AY116" i="9"/>
  <c r="AX116" i="9"/>
  <c r="AW116" i="9"/>
  <c r="AV116" i="9"/>
  <c r="AU116" i="9"/>
  <c r="AT116" i="9"/>
  <c r="AS116" i="9"/>
  <c r="AR116" i="9"/>
  <c r="AQ116" i="9"/>
  <c r="AH116" i="9" s="1"/>
  <c r="AF116" i="9"/>
  <c r="AY160" i="9"/>
  <c r="AX160" i="9"/>
  <c r="AW160" i="9"/>
  <c r="AV160" i="9"/>
  <c r="AU160" i="9"/>
  <c r="AT160" i="9"/>
  <c r="AS160" i="9"/>
  <c r="AR160" i="9"/>
  <c r="AQ160" i="9"/>
  <c r="AH160" i="9" s="1"/>
  <c r="AF160" i="9"/>
  <c r="AY201" i="9"/>
  <c r="AX201" i="9"/>
  <c r="AW201" i="9"/>
  <c r="AV201" i="9"/>
  <c r="AU201" i="9"/>
  <c r="AT201" i="9"/>
  <c r="AS201" i="9"/>
  <c r="AR201" i="9"/>
  <c r="AQ201" i="9"/>
  <c r="AH201" i="9" s="1"/>
  <c r="AF201" i="9"/>
  <c r="AY115" i="9"/>
  <c r="AX115" i="9"/>
  <c r="AW115" i="9"/>
  <c r="AV115" i="9"/>
  <c r="AU115" i="9"/>
  <c r="AT115" i="9"/>
  <c r="AS115" i="9"/>
  <c r="AR115" i="9"/>
  <c r="AQ115" i="9"/>
  <c r="AH115" i="9" s="1"/>
  <c r="AF115" i="9"/>
  <c r="AY159" i="9"/>
  <c r="AX159" i="9"/>
  <c r="AW159" i="9"/>
  <c r="AV159" i="9"/>
  <c r="AU159" i="9"/>
  <c r="AT159" i="9"/>
  <c r="AS159" i="9"/>
  <c r="AR159" i="9"/>
  <c r="AQ159" i="9"/>
  <c r="AH159" i="9" s="1"/>
  <c r="AF159" i="9"/>
  <c r="AY200" i="9"/>
  <c r="AX200" i="9"/>
  <c r="AW200" i="9"/>
  <c r="AV200" i="9"/>
  <c r="AU200" i="9"/>
  <c r="AT200" i="9"/>
  <c r="AS200" i="9"/>
  <c r="AR200" i="9"/>
  <c r="AQ200" i="9"/>
  <c r="AH200" i="9" s="1"/>
  <c r="AF200" i="9"/>
  <c r="AY982" i="9"/>
  <c r="AX982" i="9"/>
  <c r="AW982" i="9"/>
  <c r="AV982" i="9"/>
  <c r="AU982" i="9"/>
  <c r="AT982" i="9"/>
  <c r="AS982" i="9"/>
  <c r="AR982" i="9"/>
  <c r="AQ982" i="9"/>
  <c r="AF982" i="9"/>
  <c r="AY926" i="9"/>
  <c r="AX926" i="9"/>
  <c r="AW926" i="9"/>
  <c r="AV926" i="9"/>
  <c r="AU926" i="9"/>
  <c r="AT926" i="9"/>
  <c r="AS926" i="9"/>
  <c r="AR926" i="9"/>
  <c r="AQ926" i="9"/>
  <c r="AF926" i="9"/>
  <c r="AY980" i="9"/>
  <c r="AX980" i="9"/>
  <c r="AW980" i="9"/>
  <c r="AV980" i="9"/>
  <c r="AU980" i="9"/>
  <c r="AT980" i="9"/>
  <c r="AS980" i="9"/>
  <c r="AR980" i="9"/>
  <c r="AQ980" i="9"/>
  <c r="AF980" i="9"/>
  <c r="AY979" i="9"/>
  <c r="AX979" i="9"/>
  <c r="AW979" i="9"/>
  <c r="AV979" i="9"/>
  <c r="AU979" i="9"/>
  <c r="AT979" i="9"/>
  <c r="AS979" i="9"/>
  <c r="AR979" i="9"/>
  <c r="AQ979" i="9"/>
  <c r="AF979" i="9"/>
  <c r="AY739" i="9"/>
  <c r="AX739" i="9"/>
  <c r="AW739" i="9"/>
  <c r="AV739" i="9"/>
  <c r="AU739" i="9"/>
  <c r="AT739" i="9"/>
  <c r="AS739" i="9"/>
  <c r="AR739" i="9"/>
  <c r="AQ739" i="9"/>
  <c r="AF739" i="9"/>
  <c r="AY916" i="9"/>
  <c r="AX916" i="9"/>
  <c r="AW916" i="9"/>
  <c r="AV916" i="9"/>
  <c r="AU916" i="9"/>
  <c r="AT916" i="9"/>
  <c r="AS916" i="9"/>
  <c r="AR916" i="9"/>
  <c r="AQ916" i="9"/>
  <c r="AF916" i="9"/>
  <c r="AY915" i="9"/>
  <c r="AX915" i="9"/>
  <c r="AW915" i="9"/>
  <c r="AV915" i="9"/>
  <c r="AU915" i="9"/>
  <c r="AT915" i="9"/>
  <c r="AS915" i="9"/>
  <c r="AR915" i="9"/>
  <c r="AQ915" i="9"/>
  <c r="AF915" i="9"/>
  <c r="AY841" i="9"/>
  <c r="AX841" i="9"/>
  <c r="AW841" i="9"/>
  <c r="AV841" i="9"/>
  <c r="AU841" i="9"/>
  <c r="AT841" i="9"/>
  <c r="AS841" i="9"/>
  <c r="AR841" i="9"/>
  <c r="AQ841" i="9"/>
  <c r="AF841" i="9"/>
  <c r="AY976" i="9"/>
  <c r="AX976" i="9"/>
  <c r="AW976" i="9"/>
  <c r="AV976" i="9"/>
  <c r="AU976" i="9"/>
  <c r="AT976" i="9"/>
  <c r="AS976" i="9"/>
  <c r="AR976" i="9"/>
  <c r="AQ976" i="9"/>
  <c r="AF976" i="9"/>
  <c r="AY975" i="9"/>
  <c r="AX975" i="9"/>
  <c r="AW975" i="9"/>
  <c r="AV975" i="9"/>
  <c r="AU975" i="9"/>
  <c r="AT975" i="9"/>
  <c r="AS975" i="9"/>
  <c r="AR975" i="9"/>
  <c r="AQ975" i="9"/>
  <c r="AF975" i="9"/>
  <c r="AY840" i="9"/>
  <c r="AX840" i="9"/>
  <c r="AW840" i="9"/>
  <c r="AV840" i="9"/>
  <c r="AU840" i="9"/>
  <c r="AT840" i="9"/>
  <c r="AS840" i="9"/>
  <c r="AR840" i="9"/>
  <c r="AQ840" i="9"/>
  <c r="AF840" i="9"/>
  <c r="AY974" i="9"/>
  <c r="AX974" i="9"/>
  <c r="AW974" i="9"/>
  <c r="AV974" i="9"/>
  <c r="AU974" i="9"/>
  <c r="AT974" i="9"/>
  <c r="AS974" i="9"/>
  <c r="AR974" i="9"/>
  <c r="AQ974" i="9"/>
  <c r="AF974" i="9"/>
  <c r="AY973" i="9"/>
  <c r="AX973" i="9"/>
  <c r="AW973" i="9"/>
  <c r="AV973" i="9"/>
  <c r="AU973" i="9"/>
  <c r="AT973" i="9"/>
  <c r="AS973" i="9"/>
  <c r="AR973" i="9"/>
  <c r="AQ973" i="9"/>
  <c r="AF973" i="9"/>
  <c r="AY415" i="9"/>
  <c r="AX415" i="9"/>
  <c r="AW415" i="9"/>
  <c r="AV415" i="9"/>
  <c r="AU415" i="9"/>
  <c r="AT415" i="9"/>
  <c r="AS415" i="9"/>
  <c r="AR415" i="9"/>
  <c r="AQ415" i="9"/>
  <c r="AF415" i="9"/>
  <c r="AY723" i="9"/>
  <c r="AX723" i="9"/>
  <c r="AW723" i="9"/>
  <c r="AV723" i="9"/>
  <c r="AU723" i="9"/>
  <c r="AT723" i="9"/>
  <c r="AS723" i="9"/>
  <c r="AR723" i="9"/>
  <c r="AQ723" i="9"/>
  <c r="AF723" i="9"/>
  <c r="AY722" i="9"/>
  <c r="AX722" i="9"/>
  <c r="AW722" i="9"/>
  <c r="AV722" i="9"/>
  <c r="AU722" i="9"/>
  <c r="AT722" i="9"/>
  <c r="AS722" i="9"/>
  <c r="AR722" i="9"/>
  <c r="AQ722" i="9"/>
  <c r="AF722" i="9"/>
  <c r="AY545" i="9"/>
  <c r="AX545" i="9"/>
  <c r="AW545" i="9"/>
  <c r="AV545" i="9"/>
  <c r="AU545" i="9"/>
  <c r="AT545" i="9"/>
  <c r="AS545" i="9"/>
  <c r="AR545" i="9"/>
  <c r="AQ545" i="9"/>
  <c r="AF545" i="9"/>
  <c r="AY865" i="9"/>
  <c r="AX865" i="9"/>
  <c r="AW865" i="9"/>
  <c r="AV865" i="9"/>
  <c r="AU865" i="9"/>
  <c r="AT865" i="9"/>
  <c r="AS865" i="9"/>
  <c r="AR865" i="9"/>
  <c r="AQ865" i="9"/>
  <c r="AF865" i="9"/>
  <c r="AY864" i="9"/>
  <c r="AX864" i="9"/>
  <c r="AW864" i="9"/>
  <c r="AV864" i="9"/>
  <c r="AU864" i="9"/>
  <c r="AT864" i="9"/>
  <c r="AS864" i="9"/>
  <c r="AR864" i="9"/>
  <c r="AQ864" i="9"/>
  <c r="AF864" i="9"/>
  <c r="AY544" i="9"/>
  <c r="AX544" i="9"/>
  <c r="AW544" i="9"/>
  <c r="AV544" i="9"/>
  <c r="AU544" i="9"/>
  <c r="AT544" i="9"/>
  <c r="AS544" i="9"/>
  <c r="AR544" i="9"/>
  <c r="AQ544" i="9"/>
  <c r="AF544" i="9"/>
  <c r="AY863" i="9"/>
  <c r="AX863" i="9"/>
  <c r="AW863" i="9"/>
  <c r="AV863" i="9"/>
  <c r="AU863" i="9"/>
  <c r="AT863" i="9"/>
  <c r="AS863" i="9"/>
  <c r="AR863" i="9"/>
  <c r="AQ863" i="9"/>
  <c r="AF863" i="9"/>
  <c r="AY862" i="9"/>
  <c r="AX862" i="9"/>
  <c r="AW862" i="9"/>
  <c r="AV862" i="9"/>
  <c r="AU862" i="9"/>
  <c r="AT862" i="9"/>
  <c r="AS862" i="9"/>
  <c r="AR862" i="9"/>
  <c r="AQ862" i="9"/>
  <c r="AF862" i="9"/>
  <c r="AY311" i="9"/>
  <c r="AX311" i="9"/>
  <c r="AW311" i="9"/>
  <c r="AV311" i="9"/>
  <c r="AU311" i="9"/>
  <c r="AT311" i="9"/>
  <c r="AS311" i="9"/>
  <c r="AR311" i="9"/>
  <c r="AQ311" i="9"/>
  <c r="AF311" i="9"/>
  <c r="AY593" i="9"/>
  <c r="AX593" i="9"/>
  <c r="AW593" i="9"/>
  <c r="AV593" i="9"/>
  <c r="AU593" i="9"/>
  <c r="AT593" i="9"/>
  <c r="AS593" i="9"/>
  <c r="AR593" i="9"/>
  <c r="AQ593" i="9"/>
  <c r="AF593" i="9"/>
  <c r="AY592" i="9"/>
  <c r="AX592" i="9"/>
  <c r="AW592" i="9"/>
  <c r="AV592" i="9"/>
  <c r="AU592" i="9"/>
  <c r="AT592" i="9"/>
  <c r="AS592" i="9"/>
  <c r="AR592" i="9"/>
  <c r="AQ592" i="9"/>
  <c r="AF592" i="9"/>
  <c r="AY359" i="9"/>
  <c r="AX359" i="9"/>
  <c r="AW359" i="9"/>
  <c r="AV359" i="9"/>
  <c r="AU359" i="9"/>
  <c r="AT359" i="9"/>
  <c r="AS359" i="9"/>
  <c r="AR359" i="9"/>
  <c r="AQ359" i="9"/>
  <c r="AF359" i="9"/>
  <c r="AY709" i="9"/>
  <c r="AX709" i="9"/>
  <c r="AW709" i="9"/>
  <c r="AV709" i="9"/>
  <c r="AU709" i="9"/>
  <c r="AT709" i="9"/>
  <c r="AS709" i="9"/>
  <c r="AR709" i="9"/>
  <c r="AQ709" i="9"/>
  <c r="AF709" i="9"/>
  <c r="AY708" i="9"/>
  <c r="AX708" i="9"/>
  <c r="AW708" i="9"/>
  <c r="AV708" i="9"/>
  <c r="AU708" i="9"/>
  <c r="AT708" i="9"/>
  <c r="AS708" i="9"/>
  <c r="AR708" i="9"/>
  <c r="AQ708" i="9"/>
  <c r="AF708" i="9"/>
  <c r="AY358" i="9"/>
  <c r="AX358" i="9"/>
  <c r="AW358" i="9"/>
  <c r="AV358" i="9"/>
  <c r="AU358" i="9"/>
  <c r="AT358" i="9"/>
  <c r="AS358" i="9"/>
  <c r="AR358" i="9"/>
  <c r="AQ358" i="9"/>
  <c r="AF358" i="9"/>
  <c r="AY707" i="9"/>
  <c r="AX707" i="9"/>
  <c r="AW707" i="9"/>
  <c r="AV707" i="9"/>
  <c r="AU707" i="9"/>
  <c r="AT707" i="9"/>
  <c r="AS707" i="9"/>
  <c r="AR707" i="9"/>
  <c r="AQ707" i="9"/>
  <c r="AF707" i="9"/>
  <c r="AY706" i="9"/>
  <c r="AX706" i="9"/>
  <c r="AW706" i="9"/>
  <c r="AV706" i="9"/>
  <c r="AU706" i="9"/>
  <c r="AT706" i="9"/>
  <c r="AS706" i="9"/>
  <c r="AR706" i="9"/>
  <c r="AQ706" i="9"/>
  <c r="AF706" i="9"/>
  <c r="AY909" i="9"/>
  <c r="AX909" i="9"/>
  <c r="AW909" i="9"/>
  <c r="AV909" i="9"/>
  <c r="AU909" i="9"/>
  <c r="AT909" i="9"/>
  <c r="AS909" i="9"/>
  <c r="AR909" i="9"/>
  <c r="AQ909" i="9"/>
  <c r="AF909" i="9"/>
  <c r="AY817" i="9"/>
  <c r="AX817" i="9"/>
  <c r="AW817" i="9"/>
  <c r="AV817" i="9"/>
  <c r="AU817" i="9"/>
  <c r="AT817" i="9"/>
  <c r="AS817" i="9"/>
  <c r="AR817" i="9"/>
  <c r="AQ817" i="9"/>
  <c r="AF817" i="9"/>
  <c r="AY888" i="9"/>
  <c r="AX888" i="9"/>
  <c r="AW888" i="9"/>
  <c r="AV888" i="9"/>
  <c r="AU888" i="9"/>
  <c r="AT888" i="9"/>
  <c r="AS888" i="9"/>
  <c r="AR888" i="9"/>
  <c r="AQ888" i="9"/>
  <c r="AF888" i="9"/>
  <c r="AY887" i="9"/>
  <c r="AX887" i="9"/>
  <c r="AW887" i="9"/>
  <c r="AV887" i="9"/>
  <c r="AU887" i="9"/>
  <c r="AT887" i="9"/>
  <c r="AS887" i="9"/>
  <c r="AR887" i="9"/>
  <c r="AQ887" i="9"/>
  <c r="AF887" i="9"/>
  <c r="AY671" i="9"/>
  <c r="AX671" i="9"/>
  <c r="AW671" i="9"/>
  <c r="AV671" i="9"/>
  <c r="AU671" i="9"/>
  <c r="AT671" i="9"/>
  <c r="AS671" i="9"/>
  <c r="AR671" i="9"/>
  <c r="AQ671" i="9"/>
  <c r="AF671" i="9"/>
  <c r="AY394" i="9"/>
  <c r="AX394" i="9"/>
  <c r="AW394" i="9"/>
  <c r="AV394" i="9"/>
  <c r="AU394" i="9"/>
  <c r="AT394" i="9"/>
  <c r="AS394" i="9"/>
  <c r="AR394" i="9"/>
  <c r="AQ394" i="9"/>
  <c r="AF394" i="9"/>
  <c r="AY805" i="9"/>
  <c r="AX805" i="9"/>
  <c r="AW805" i="9"/>
  <c r="AV805" i="9"/>
  <c r="AU805" i="9"/>
  <c r="AT805" i="9"/>
  <c r="AS805" i="9"/>
  <c r="AR805" i="9"/>
  <c r="AQ805" i="9"/>
  <c r="AF805" i="9"/>
  <c r="AY785" i="9"/>
  <c r="AX785" i="9"/>
  <c r="AW785" i="9"/>
  <c r="AV785" i="9"/>
  <c r="AU785" i="9"/>
  <c r="AT785" i="9"/>
  <c r="AS785" i="9"/>
  <c r="AR785" i="9"/>
  <c r="AQ785" i="9"/>
  <c r="AF785" i="9"/>
  <c r="AY525" i="9"/>
  <c r="AX525" i="9"/>
  <c r="AW525" i="9"/>
  <c r="AV525" i="9"/>
  <c r="AU525" i="9"/>
  <c r="AT525" i="9"/>
  <c r="AS525" i="9"/>
  <c r="AR525" i="9"/>
  <c r="AQ525" i="9"/>
  <c r="AF525" i="9"/>
  <c r="AY875" i="9"/>
  <c r="AX875" i="9"/>
  <c r="AW875" i="9"/>
  <c r="AV875" i="9"/>
  <c r="AU875" i="9"/>
  <c r="AT875" i="9"/>
  <c r="AS875" i="9"/>
  <c r="AR875" i="9"/>
  <c r="AQ875" i="9"/>
  <c r="AF875" i="9"/>
  <c r="AY784" i="9"/>
  <c r="AX784" i="9"/>
  <c r="AW784" i="9"/>
  <c r="AV784" i="9"/>
  <c r="AU784" i="9"/>
  <c r="AT784" i="9"/>
  <c r="AS784" i="9"/>
  <c r="AR784" i="9"/>
  <c r="AQ784" i="9"/>
  <c r="AF784" i="9"/>
  <c r="AY524" i="9"/>
  <c r="AX524" i="9"/>
  <c r="AW524" i="9"/>
  <c r="AV524" i="9"/>
  <c r="AU524" i="9"/>
  <c r="AT524" i="9"/>
  <c r="AS524" i="9"/>
  <c r="AR524" i="9"/>
  <c r="AQ524" i="9"/>
  <c r="AF524" i="9"/>
  <c r="AY874" i="9"/>
  <c r="AX874" i="9"/>
  <c r="AW874" i="9"/>
  <c r="AV874" i="9"/>
  <c r="AU874" i="9"/>
  <c r="AT874" i="9"/>
  <c r="AS874" i="9"/>
  <c r="AR874" i="9"/>
  <c r="AQ874" i="9"/>
  <c r="AF874" i="9"/>
  <c r="AY393" i="9"/>
  <c r="AX393" i="9"/>
  <c r="AW393" i="9"/>
  <c r="AV393" i="9"/>
  <c r="AU393" i="9"/>
  <c r="AT393" i="9"/>
  <c r="AS393" i="9"/>
  <c r="AR393" i="9"/>
  <c r="AQ393" i="9"/>
  <c r="AF393" i="9"/>
  <c r="AY242" i="9"/>
  <c r="AX242" i="9"/>
  <c r="AW242" i="9"/>
  <c r="AV242" i="9"/>
  <c r="AU242" i="9"/>
  <c r="AT242" i="9"/>
  <c r="AS242" i="9"/>
  <c r="AR242" i="9"/>
  <c r="AQ242" i="9"/>
  <c r="AF242" i="9"/>
  <c r="AY548" i="9"/>
  <c r="AX548" i="9"/>
  <c r="AW548" i="9"/>
  <c r="AV548" i="9"/>
  <c r="AU548" i="9"/>
  <c r="AT548" i="9"/>
  <c r="AS548" i="9"/>
  <c r="AR548" i="9"/>
  <c r="AQ548" i="9"/>
  <c r="AF548" i="9"/>
  <c r="AY523" i="9"/>
  <c r="AX523" i="9"/>
  <c r="AW523" i="9"/>
  <c r="AV523" i="9"/>
  <c r="AU523" i="9"/>
  <c r="AT523" i="9"/>
  <c r="AS523" i="9"/>
  <c r="AR523" i="9"/>
  <c r="AQ523" i="9"/>
  <c r="AF523" i="9"/>
  <c r="AY315" i="9"/>
  <c r="AX315" i="9"/>
  <c r="AW315" i="9"/>
  <c r="AV315" i="9"/>
  <c r="AU315" i="9"/>
  <c r="AT315" i="9"/>
  <c r="AS315" i="9"/>
  <c r="AR315" i="9"/>
  <c r="AQ315" i="9"/>
  <c r="AF315" i="9"/>
  <c r="AY697" i="9"/>
  <c r="AX697" i="9"/>
  <c r="AW697" i="9"/>
  <c r="AV697" i="9"/>
  <c r="AU697" i="9"/>
  <c r="AT697" i="9"/>
  <c r="AS697" i="9"/>
  <c r="AR697" i="9"/>
  <c r="AQ697" i="9"/>
  <c r="AF697" i="9"/>
  <c r="AY522" i="9"/>
  <c r="AX522" i="9"/>
  <c r="AW522" i="9"/>
  <c r="AV522" i="9"/>
  <c r="AU522" i="9"/>
  <c r="AT522" i="9"/>
  <c r="AS522" i="9"/>
  <c r="AR522" i="9"/>
  <c r="AQ522" i="9"/>
  <c r="AF522" i="9"/>
  <c r="AY314" i="9"/>
  <c r="AX314" i="9"/>
  <c r="AW314" i="9"/>
  <c r="AV314" i="9"/>
  <c r="AU314" i="9"/>
  <c r="AT314" i="9"/>
  <c r="AS314" i="9"/>
  <c r="AR314" i="9"/>
  <c r="AQ314" i="9"/>
  <c r="AF314" i="9"/>
  <c r="AY696" i="9"/>
  <c r="AX696" i="9"/>
  <c r="AW696" i="9"/>
  <c r="AV696" i="9"/>
  <c r="AU696" i="9"/>
  <c r="AT696" i="9"/>
  <c r="AS696" i="9"/>
  <c r="AR696" i="9"/>
  <c r="AQ696" i="9"/>
  <c r="AF696" i="9"/>
  <c r="AY328" i="9"/>
  <c r="AX328" i="9"/>
  <c r="AJ328" i="9" s="1"/>
  <c r="AW328" i="9"/>
  <c r="AV328" i="9"/>
  <c r="AU328" i="9"/>
  <c r="AT328" i="9"/>
  <c r="AS328" i="9"/>
  <c r="AR328" i="9"/>
  <c r="AQ328" i="9"/>
  <c r="AF328" i="9"/>
  <c r="AY187" i="9"/>
  <c r="AX187" i="9"/>
  <c r="AJ187" i="9" s="1"/>
  <c r="AW187" i="9"/>
  <c r="AV187" i="9"/>
  <c r="AU187" i="9"/>
  <c r="AT187" i="9"/>
  <c r="AS187" i="9"/>
  <c r="AR187" i="9"/>
  <c r="AQ187" i="9"/>
  <c r="AF187" i="9"/>
  <c r="AY454" i="9"/>
  <c r="AX454" i="9"/>
  <c r="AJ454" i="9" s="1"/>
  <c r="AW454" i="9"/>
  <c r="AV454" i="9"/>
  <c r="AU454" i="9"/>
  <c r="AT454" i="9"/>
  <c r="AS454" i="9"/>
  <c r="AR454" i="9"/>
  <c r="AQ454" i="9"/>
  <c r="AF454" i="9"/>
  <c r="AY430" i="9"/>
  <c r="AX430" i="9"/>
  <c r="AJ430" i="9" s="1"/>
  <c r="AW430" i="9"/>
  <c r="AV430" i="9"/>
  <c r="AU430" i="9"/>
  <c r="AT430" i="9"/>
  <c r="AS430" i="9"/>
  <c r="AR430" i="9"/>
  <c r="AQ430" i="9"/>
  <c r="AF430" i="9"/>
  <c r="AY260" i="9"/>
  <c r="AX260" i="9"/>
  <c r="AJ260" i="9" s="1"/>
  <c r="AW260" i="9"/>
  <c r="AV260" i="9"/>
  <c r="AU260" i="9"/>
  <c r="AT260" i="9"/>
  <c r="AS260" i="9"/>
  <c r="AR260" i="9"/>
  <c r="AQ260" i="9"/>
  <c r="AF260" i="9"/>
  <c r="AY595" i="9"/>
  <c r="AX595" i="9"/>
  <c r="AJ595" i="9" s="1"/>
  <c r="AW595" i="9"/>
  <c r="AV595" i="9"/>
  <c r="AU595" i="9"/>
  <c r="AT595" i="9"/>
  <c r="AS595" i="9"/>
  <c r="AR595" i="9"/>
  <c r="AQ595" i="9"/>
  <c r="AF595" i="9"/>
  <c r="AY429" i="9"/>
  <c r="AX429" i="9"/>
  <c r="AW429" i="9"/>
  <c r="AV429" i="9"/>
  <c r="AU429" i="9"/>
  <c r="AT429" i="9"/>
  <c r="AS429" i="9"/>
  <c r="AR429" i="9"/>
  <c r="AQ429" i="9"/>
  <c r="AJ429" i="9"/>
  <c r="AF429" i="9"/>
  <c r="AY259" i="9"/>
  <c r="AX259" i="9"/>
  <c r="AJ259" i="9" s="1"/>
  <c r="AW259" i="9"/>
  <c r="AV259" i="9"/>
  <c r="AU259" i="9"/>
  <c r="AT259" i="9"/>
  <c r="AS259" i="9"/>
  <c r="AR259" i="9"/>
  <c r="AQ259" i="9"/>
  <c r="AF259" i="9"/>
  <c r="AY594" i="9"/>
  <c r="AX594" i="9"/>
  <c r="AJ594" i="9" s="1"/>
  <c r="AW594" i="9"/>
  <c r="AV594" i="9"/>
  <c r="AU594" i="9"/>
  <c r="AT594" i="9"/>
  <c r="AS594" i="9"/>
  <c r="AR594" i="9"/>
  <c r="AQ594" i="9"/>
  <c r="AF594" i="9"/>
  <c r="AY912" i="9"/>
  <c r="AX912" i="9"/>
  <c r="AW912" i="9"/>
  <c r="AV912" i="9"/>
  <c r="AU912" i="9"/>
  <c r="AT912" i="9"/>
  <c r="AS912" i="9"/>
  <c r="AJ912" i="9" s="1"/>
  <c r="AR912" i="9"/>
  <c r="AQ912" i="9"/>
  <c r="AH912" i="9" s="1"/>
  <c r="AF912" i="9"/>
  <c r="AY899" i="9"/>
  <c r="AX899" i="9"/>
  <c r="AW899" i="9"/>
  <c r="AV899" i="9"/>
  <c r="AU899" i="9"/>
  <c r="AT899" i="9"/>
  <c r="AS899" i="9"/>
  <c r="AJ899" i="9" s="1"/>
  <c r="AR899" i="9"/>
  <c r="AQ899" i="9"/>
  <c r="AH899" i="9" s="1"/>
  <c r="AF899" i="9"/>
  <c r="AY898" i="9"/>
  <c r="AX898" i="9"/>
  <c r="AW898" i="9"/>
  <c r="AV898" i="9"/>
  <c r="AU898" i="9"/>
  <c r="AT898" i="9"/>
  <c r="AS898" i="9"/>
  <c r="AJ898" i="9" s="1"/>
  <c r="AR898" i="9"/>
  <c r="AQ898" i="9"/>
  <c r="AH898" i="9" s="1"/>
  <c r="AF898" i="9"/>
  <c r="AY731" i="9"/>
  <c r="AX731" i="9"/>
  <c r="AW731" i="9"/>
  <c r="AV731" i="9"/>
  <c r="AU731" i="9"/>
  <c r="AT731" i="9"/>
  <c r="AS731" i="9"/>
  <c r="AJ731" i="9" s="1"/>
  <c r="AR731" i="9"/>
  <c r="AQ731" i="9"/>
  <c r="AH731" i="9" s="1"/>
  <c r="AF731" i="9"/>
  <c r="AY886" i="9"/>
  <c r="AX886" i="9"/>
  <c r="AW886" i="9"/>
  <c r="AV886" i="9"/>
  <c r="AU886" i="9"/>
  <c r="AT886" i="9"/>
  <c r="AS886" i="9"/>
  <c r="AJ886" i="9" s="1"/>
  <c r="AR886" i="9"/>
  <c r="AQ886" i="9"/>
  <c r="AH886" i="9" s="1"/>
  <c r="AF886" i="9"/>
  <c r="AY885" i="9"/>
  <c r="AX885" i="9"/>
  <c r="AW885" i="9"/>
  <c r="AV885" i="9"/>
  <c r="AU885" i="9"/>
  <c r="AT885" i="9"/>
  <c r="AS885" i="9"/>
  <c r="AJ885" i="9" s="1"/>
  <c r="AR885" i="9"/>
  <c r="AQ885" i="9"/>
  <c r="AH885" i="9" s="1"/>
  <c r="AF885" i="9"/>
  <c r="AY730" i="9"/>
  <c r="AX730" i="9"/>
  <c r="AW730" i="9"/>
  <c r="AV730" i="9"/>
  <c r="AU730" i="9"/>
  <c r="AT730" i="9"/>
  <c r="AS730" i="9"/>
  <c r="AJ730" i="9" s="1"/>
  <c r="AR730" i="9"/>
  <c r="AQ730" i="9"/>
  <c r="AH730" i="9" s="1"/>
  <c r="AF730" i="9"/>
  <c r="AY884" i="9"/>
  <c r="AX884" i="9"/>
  <c r="AW884" i="9"/>
  <c r="AV884" i="9"/>
  <c r="AU884" i="9"/>
  <c r="AT884" i="9"/>
  <c r="AS884" i="9"/>
  <c r="AJ884" i="9" s="1"/>
  <c r="AR884" i="9"/>
  <c r="AQ884" i="9"/>
  <c r="AH884" i="9" s="1"/>
  <c r="AF884" i="9"/>
  <c r="AY883" i="9"/>
  <c r="AX883" i="9"/>
  <c r="AW883" i="9"/>
  <c r="AV883" i="9"/>
  <c r="AU883" i="9"/>
  <c r="AT883" i="9"/>
  <c r="AS883" i="9"/>
  <c r="AJ883" i="9" s="1"/>
  <c r="AR883" i="9"/>
  <c r="AQ883" i="9"/>
  <c r="AH883" i="9" s="1"/>
  <c r="AF883" i="9"/>
  <c r="AY206" i="9"/>
  <c r="AX206" i="9"/>
  <c r="AW206" i="9"/>
  <c r="AV206" i="9"/>
  <c r="AU206" i="9"/>
  <c r="AT206" i="9"/>
  <c r="AS206" i="9"/>
  <c r="AJ206" i="9" s="1"/>
  <c r="AR206" i="9"/>
  <c r="AQ206" i="9"/>
  <c r="AH206" i="9" s="1"/>
  <c r="AF206" i="9"/>
  <c r="AY401" i="9"/>
  <c r="AX401" i="9"/>
  <c r="AW401" i="9"/>
  <c r="AV401" i="9"/>
  <c r="AU401" i="9"/>
  <c r="AT401" i="9"/>
  <c r="AS401" i="9"/>
  <c r="AJ401" i="9" s="1"/>
  <c r="AR401" i="9"/>
  <c r="AQ401" i="9"/>
  <c r="AH401" i="9" s="1"/>
  <c r="AF401" i="9"/>
  <c r="AY332" i="9"/>
  <c r="AX332" i="9"/>
  <c r="AW332" i="9"/>
  <c r="AV332" i="9"/>
  <c r="AU332" i="9"/>
  <c r="AT332" i="9"/>
  <c r="AS332" i="9"/>
  <c r="AJ332" i="9" s="1"/>
  <c r="AR332" i="9"/>
  <c r="AQ332" i="9"/>
  <c r="AH332" i="9" s="1"/>
  <c r="AF332" i="9"/>
  <c r="AY668" i="9"/>
  <c r="AX668" i="9"/>
  <c r="AW668" i="9"/>
  <c r="AV668" i="9"/>
  <c r="AU668" i="9"/>
  <c r="AT668" i="9"/>
  <c r="AS668" i="9"/>
  <c r="AJ668" i="9" s="1"/>
  <c r="AR668" i="9"/>
  <c r="AQ668" i="9"/>
  <c r="AH668" i="9" s="1"/>
  <c r="AF668" i="9"/>
  <c r="AY331" i="9"/>
  <c r="AX331" i="9"/>
  <c r="AW331" i="9"/>
  <c r="AV331" i="9"/>
  <c r="AU331" i="9"/>
  <c r="AT331" i="9"/>
  <c r="AS331" i="9"/>
  <c r="AJ331" i="9" s="1"/>
  <c r="AR331" i="9"/>
  <c r="AQ331" i="9"/>
  <c r="AH331" i="9" s="1"/>
  <c r="AF331" i="9"/>
  <c r="AY667" i="9"/>
  <c r="AX667" i="9"/>
  <c r="AW667" i="9"/>
  <c r="AV667" i="9"/>
  <c r="AU667" i="9"/>
  <c r="AT667" i="9"/>
  <c r="AS667" i="9"/>
  <c r="AJ667" i="9" s="1"/>
  <c r="AR667" i="9"/>
  <c r="AQ667" i="9"/>
  <c r="AH667" i="9" s="1"/>
  <c r="AF667" i="9"/>
  <c r="AY205" i="9"/>
  <c r="AX205" i="9"/>
  <c r="AW205" i="9"/>
  <c r="AV205" i="9"/>
  <c r="AU205" i="9"/>
  <c r="AT205" i="9"/>
  <c r="AS205" i="9"/>
  <c r="AJ205" i="9" s="1"/>
  <c r="AR205" i="9"/>
  <c r="AQ205" i="9"/>
  <c r="AH205" i="9" s="1"/>
  <c r="AF205" i="9"/>
  <c r="AY400" i="9"/>
  <c r="AX400" i="9"/>
  <c r="AW400" i="9"/>
  <c r="AV400" i="9"/>
  <c r="AU400" i="9"/>
  <c r="AT400" i="9"/>
  <c r="AS400" i="9"/>
  <c r="AJ400" i="9" s="1"/>
  <c r="AR400" i="9"/>
  <c r="AQ400" i="9"/>
  <c r="AH400" i="9" s="1"/>
  <c r="AF400" i="9"/>
  <c r="AY330" i="9"/>
  <c r="AX330" i="9"/>
  <c r="AW330" i="9"/>
  <c r="AV330" i="9"/>
  <c r="AU330" i="9"/>
  <c r="AT330" i="9"/>
  <c r="AS330" i="9"/>
  <c r="AJ330" i="9" s="1"/>
  <c r="AR330" i="9"/>
  <c r="AQ330" i="9"/>
  <c r="AH330" i="9" s="1"/>
  <c r="AF330" i="9"/>
  <c r="AY666" i="9"/>
  <c r="AX666" i="9"/>
  <c r="AW666" i="9"/>
  <c r="AV666" i="9"/>
  <c r="AU666" i="9"/>
  <c r="AT666" i="9"/>
  <c r="AS666" i="9"/>
  <c r="AJ666" i="9" s="1"/>
  <c r="AR666" i="9"/>
  <c r="AQ666" i="9"/>
  <c r="AH666" i="9" s="1"/>
  <c r="AF666" i="9"/>
  <c r="AY329" i="9"/>
  <c r="AX329" i="9"/>
  <c r="AW329" i="9"/>
  <c r="AV329" i="9"/>
  <c r="AU329" i="9"/>
  <c r="AT329" i="9"/>
  <c r="AS329" i="9"/>
  <c r="AJ329" i="9" s="1"/>
  <c r="AR329" i="9"/>
  <c r="AQ329" i="9"/>
  <c r="AH329" i="9" s="1"/>
  <c r="AF329" i="9"/>
  <c r="AY665" i="9"/>
  <c r="AX665" i="9"/>
  <c r="AW665" i="9"/>
  <c r="AV665" i="9"/>
  <c r="AU665" i="9"/>
  <c r="AT665" i="9"/>
  <c r="AS665" i="9"/>
  <c r="AJ665" i="9" s="1"/>
  <c r="AR665" i="9"/>
  <c r="AQ665" i="9"/>
  <c r="AH665" i="9" s="1"/>
  <c r="AF665" i="9"/>
  <c r="AY957" i="9"/>
  <c r="AJ957" i="9" s="1"/>
  <c r="AX957" i="9"/>
  <c r="AW957" i="9"/>
  <c r="AV957" i="9"/>
  <c r="AU957" i="9"/>
  <c r="AT957" i="9"/>
  <c r="AS957" i="9"/>
  <c r="AR957" i="9"/>
  <c r="AQ957" i="9"/>
  <c r="AH957" i="9" s="1"/>
  <c r="AF957" i="9"/>
  <c r="AY910" i="9"/>
  <c r="AJ910" i="9" s="1"/>
  <c r="AX910" i="9"/>
  <c r="AW910" i="9"/>
  <c r="AV910" i="9"/>
  <c r="AU910" i="9"/>
  <c r="AT910" i="9"/>
  <c r="AS910" i="9"/>
  <c r="AR910" i="9"/>
  <c r="AQ910" i="9"/>
  <c r="AH910" i="9" s="1"/>
  <c r="AF910" i="9"/>
  <c r="AY950" i="9"/>
  <c r="AJ950" i="9" s="1"/>
  <c r="AX950" i="9"/>
  <c r="AW950" i="9"/>
  <c r="AV950" i="9"/>
  <c r="AU950" i="9"/>
  <c r="AT950" i="9"/>
  <c r="AS950" i="9"/>
  <c r="AR950" i="9"/>
  <c r="AQ950" i="9"/>
  <c r="AH950" i="9" s="1"/>
  <c r="AF950" i="9"/>
  <c r="AY801" i="9"/>
  <c r="AJ801" i="9" s="1"/>
  <c r="AX801" i="9"/>
  <c r="AW801" i="9"/>
  <c r="AV801" i="9"/>
  <c r="AU801" i="9"/>
  <c r="AT801" i="9"/>
  <c r="AS801" i="9"/>
  <c r="AR801" i="9"/>
  <c r="AQ801" i="9"/>
  <c r="AH801" i="9" s="1"/>
  <c r="AF801" i="9"/>
  <c r="AY905" i="9"/>
  <c r="AJ905" i="9" s="1"/>
  <c r="AX905" i="9"/>
  <c r="AW905" i="9"/>
  <c r="AV905" i="9"/>
  <c r="AU905" i="9"/>
  <c r="AT905" i="9"/>
  <c r="AS905" i="9"/>
  <c r="AR905" i="9"/>
  <c r="AQ905" i="9"/>
  <c r="AH905" i="9" s="1"/>
  <c r="AF905" i="9"/>
  <c r="AY860" i="9"/>
  <c r="AJ860" i="9" s="1"/>
  <c r="AX860" i="9"/>
  <c r="AW860" i="9"/>
  <c r="AV860" i="9"/>
  <c r="AU860" i="9"/>
  <c r="AT860" i="9"/>
  <c r="AS860" i="9"/>
  <c r="AR860" i="9"/>
  <c r="AQ860" i="9"/>
  <c r="AH860" i="9" s="1"/>
  <c r="AF860" i="9"/>
  <c r="AY949" i="9"/>
  <c r="AJ949" i="9" s="1"/>
  <c r="AX949" i="9"/>
  <c r="AW949" i="9"/>
  <c r="AV949" i="9"/>
  <c r="AU949" i="9"/>
  <c r="AT949" i="9"/>
  <c r="AS949" i="9"/>
  <c r="AR949" i="9"/>
  <c r="AQ949" i="9"/>
  <c r="AH949" i="9" s="1"/>
  <c r="AF949" i="9"/>
  <c r="AY471" i="9"/>
  <c r="AJ471" i="9" s="1"/>
  <c r="AX471" i="9"/>
  <c r="AW471" i="9"/>
  <c r="AV471" i="9"/>
  <c r="AU471" i="9"/>
  <c r="AT471" i="9"/>
  <c r="AS471" i="9"/>
  <c r="AR471" i="9"/>
  <c r="AQ471" i="9"/>
  <c r="AH471" i="9" s="1"/>
  <c r="AF471" i="9"/>
  <c r="AY688" i="9"/>
  <c r="AJ688" i="9" s="1"/>
  <c r="AX688" i="9"/>
  <c r="AW688" i="9"/>
  <c r="AV688" i="9"/>
  <c r="AU688" i="9"/>
  <c r="AT688" i="9"/>
  <c r="AS688" i="9"/>
  <c r="AR688" i="9"/>
  <c r="AQ688" i="9"/>
  <c r="AH688" i="9" s="1"/>
  <c r="AF688" i="9"/>
  <c r="AY530" i="9"/>
  <c r="AJ530" i="9" s="1"/>
  <c r="AX530" i="9"/>
  <c r="AW530" i="9"/>
  <c r="AV530" i="9"/>
  <c r="AU530" i="9"/>
  <c r="AT530" i="9"/>
  <c r="AS530" i="9"/>
  <c r="AR530" i="9"/>
  <c r="AQ530" i="9"/>
  <c r="AH530" i="9" s="1"/>
  <c r="AF530" i="9"/>
  <c r="AY760" i="9"/>
  <c r="AJ760" i="9" s="1"/>
  <c r="AX760" i="9"/>
  <c r="AW760" i="9"/>
  <c r="AV760" i="9"/>
  <c r="AU760" i="9"/>
  <c r="AT760" i="9"/>
  <c r="AS760" i="9"/>
  <c r="AR760" i="9"/>
  <c r="AQ760" i="9"/>
  <c r="AH760" i="9" s="1"/>
  <c r="AF760" i="9"/>
  <c r="AY499" i="9"/>
  <c r="AJ499" i="9" s="1"/>
  <c r="AX499" i="9"/>
  <c r="AW499" i="9"/>
  <c r="AV499" i="9"/>
  <c r="AU499" i="9"/>
  <c r="AT499" i="9"/>
  <c r="AS499" i="9"/>
  <c r="AR499" i="9"/>
  <c r="AQ499" i="9"/>
  <c r="AH499" i="9" s="1"/>
  <c r="AF499" i="9"/>
  <c r="AY724" i="9"/>
  <c r="AJ724" i="9" s="1"/>
  <c r="AX724" i="9"/>
  <c r="AW724" i="9"/>
  <c r="AV724" i="9"/>
  <c r="AU724" i="9"/>
  <c r="AT724" i="9"/>
  <c r="AS724" i="9"/>
  <c r="AR724" i="9"/>
  <c r="AQ724" i="9"/>
  <c r="AH724" i="9" s="1"/>
  <c r="AF724" i="9"/>
  <c r="AY579" i="9"/>
  <c r="AJ579" i="9" s="1"/>
  <c r="AX579" i="9"/>
  <c r="AW579" i="9"/>
  <c r="AV579" i="9"/>
  <c r="AU579" i="9"/>
  <c r="AT579" i="9"/>
  <c r="AS579" i="9"/>
  <c r="AR579" i="9"/>
  <c r="AQ579" i="9"/>
  <c r="AH579" i="9" s="1"/>
  <c r="AF579" i="9"/>
  <c r="AY798" i="9"/>
  <c r="AJ798" i="9" s="1"/>
  <c r="AX798" i="9"/>
  <c r="AW798" i="9"/>
  <c r="AV798" i="9"/>
  <c r="AU798" i="9"/>
  <c r="AT798" i="9"/>
  <c r="AS798" i="9"/>
  <c r="AR798" i="9"/>
  <c r="AQ798" i="9"/>
  <c r="AH798" i="9" s="1"/>
  <c r="AF798" i="9"/>
  <c r="AY873" i="9"/>
  <c r="AJ873" i="9" s="1"/>
  <c r="AX873" i="9"/>
  <c r="AW873" i="9"/>
  <c r="AV873" i="9"/>
  <c r="AU873" i="9"/>
  <c r="AT873" i="9"/>
  <c r="AS873" i="9"/>
  <c r="AR873" i="9"/>
  <c r="AQ873" i="9"/>
  <c r="AH873" i="9" s="1"/>
  <c r="AF873" i="9"/>
  <c r="AY804" i="9"/>
  <c r="AJ804" i="9" s="1"/>
  <c r="AX804" i="9"/>
  <c r="AW804" i="9"/>
  <c r="AV804" i="9"/>
  <c r="AU804" i="9"/>
  <c r="AT804" i="9"/>
  <c r="AS804" i="9"/>
  <c r="AR804" i="9"/>
  <c r="AQ804" i="9"/>
  <c r="AH804" i="9" s="1"/>
  <c r="AF804" i="9"/>
  <c r="AY867" i="9"/>
  <c r="AJ867" i="9" s="1"/>
  <c r="AX867" i="9"/>
  <c r="AW867" i="9"/>
  <c r="AV867" i="9"/>
  <c r="AU867" i="9"/>
  <c r="AT867" i="9"/>
  <c r="AS867" i="9"/>
  <c r="AR867" i="9"/>
  <c r="AQ867" i="9"/>
  <c r="AH867" i="9" s="1"/>
  <c r="AF867" i="9"/>
  <c r="AY625" i="9"/>
  <c r="AJ625" i="9" s="1"/>
  <c r="AX625" i="9"/>
  <c r="AW625" i="9"/>
  <c r="AV625" i="9"/>
  <c r="AU625" i="9"/>
  <c r="AT625" i="9"/>
  <c r="AS625" i="9"/>
  <c r="AR625" i="9"/>
  <c r="AQ625" i="9"/>
  <c r="AH625" i="9" s="1"/>
  <c r="AF625" i="9"/>
  <c r="AY794" i="9"/>
  <c r="AJ794" i="9" s="1"/>
  <c r="AX794" i="9"/>
  <c r="AW794" i="9"/>
  <c r="AV794" i="9"/>
  <c r="AU794" i="9"/>
  <c r="AT794" i="9"/>
  <c r="AS794" i="9"/>
  <c r="AR794" i="9"/>
  <c r="AQ794" i="9"/>
  <c r="AH794" i="9" s="1"/>
  <c r="AF794" i="9"/>
  <c r="AY700" i="9"/>
  <c r="AJ700" i="9" s="1"/>
  <c r="AX700" i="9"/>
  <c r="AW700" i="9"/>
  <c r="AV700" i="9"/>
  <c r="AU700" i="9"/>
  <c r="AT700" i="9"/>
  <c r="AS700" i="9"/>
  <c r="AR700" i="9"/>
  <c r="AQ700" i="9"/>
  <c r="AH700" i="9" s="1"/>
  <c r="AF700" i="9"/>
  <c r="AY859" i="9"/>
  <c r="AJ859" i="9" s="1"/>
  <c r="AX859" i="9"/>
  <c r="AW859" i="9"/>
  <c r="AV859" i="9"/>
  <c r="AU859" i="9"/>
  <c r="AT859" i="9"/>
  <c r="AS859" i="9"/>
  <c r="AR859" i="9"/>
  <c r="AQ859" i="9"/>
  <c r="AH859" i="9" s="1"/>
  <c r="AF859" i="9"/>
  <c r="AY322" i="9"/>
  <c r="AJ322" i="9" s="1"/>
  <c r="AX322" i="9"/>
  <c r="AW322" i="9"/>
  <c r="AV322" i="9"/>
  <c r="AU322" i="9"/>
  <c r="AT322" i="9"/>
  <c r="AS322" i="9"/>
  <c r="AR322" i="9"/>
  <c r="AQ322" i="9"/>
  <c r="AH322" i="9" s="1"/>
  <c r="AF322" i="9"/>
  <c r="AY477" i="9"/>
  <c r="AJ477" i="9" s="1"/>
  <c r="AX477" i="9"/>
  <c r="AW477" i="9"/>
  <c r="AV477" i="9"/>
  <c r="AU477" i="9"/>
  <c r="AT477" i="9"/>
  <c r="AS477" i="9"/>
  <c r="AR477" i="9"/>
  <c r="AQ477" i="9"/>
  <c r="AH477" i="9" s="1"/>
  <c r="AF477" i="9"/>
  <c r="AY352" i="9"/>
  <c r="AJ352" i="9" s="1"/>
  <c r="AX352" i="9"/>
  <c r="AW352" i="9"/>
  <c r="AV352" i="9"/>
  <c r="AU352" i="9"/>
  <c r="AT352" i="9"/>
  <c r="AS352" i="9"/>
  <c r="AR352" i="9"/>
  <c r="AQ352" i="9"/>
  <c r="AH352" i="9" s="1"/>
  <c r="AF352" i="9"/>
  <c r="AY547" i="9"/>
  <c r="AJ547" i="9" s="1"/>
  <c r="AX547" i="9"/>
  <c r="AW547" i="9"/>
  <c r="AV547" i="9"/>
  <c r="AU547" i="9"/>
  <c r="AT547" i="9"/>
  <c r="AS547" i="9"/>
  <c r="AR547" i="9"/>
  <c r="AQ547" i="9"/>
  <c r="AH547" i="9" s="1"/>
  <c r="AF547" i="9"/>
  <c r="AY360" i="9"/>
  <c r="AJ360" i="9" s="1"/>
  <c r="AX360" i="9"/>
  <c r="AW360" i="9"/>
  <c r="AV360" i="9"/>
  <c r="AU360" i="9"/>
  <c r="AT360" i="9"/>
  <c r="AS360" i="9"/>
  <c r="AR360" i="9"/>
  <c r="AQ360" i="9"/>
  <c r="AH360" i="9" s="1"/>
  <c r="AF360" i="9"/>
  <c r="AY537" i="9"/>
  <c r="AJ537" i="9" s="1"/>
  <c r="AX537" i="9"/>
  <c r="AW537" i="9"/>
  <c r="AV537" i="9"/>
  <c r="AU537" i="9"/>
  <c r="AT537" i="9"/>
  <c r="AS537" i="9"/>
  <c r="AR537" i="9"/>
  <c r="AQ537" i="9"/>
  <c r="AH537" i="9" s="1"/>
  <c r="AF537" i="9"/>
  <c r="AY392" i="9"/>
  <c r="AJ392" i="9" s="1"/>
  <c r="AX392" i="9"/>
  <c r="AW392" i="9"/>
  <c r="AV392" i="9"/>
  <c r="AU392" i="9"/>
  <c r="AT392" i="9"/>
  <c r="AS392" i="9"/>
  <c r="AR392" i="9"/>
  <c r="AQ392" i="9"/>
  <c r="AH392" i="9" s="1"/>
  <c r="AF392" i="9"/>
  <c r="AY626" i="9"/>
  <c r="AJ626" i="9" s="1"/>
  <c r="AX626" i="9"/>
  <c r="AW626" i="9"/>
  <c r="AV626" i="9"/>
  <c r="AU626" i="9"/>
  <c r="AT626" i="9"/>
  <c r="AS626" i="9"/>
  <c r="AR626" i="9"/>
  <c r="AQ626" i="9"/>
  <c r="AH626" i="9" s="1"/>
  <c r="AF626" i="9"/>
  <c r="AY904" i="9"/>
  <c r="AX904" i="9"/>
  <c r="AW904" i="9"/>
  <c r="AV904" i="9"/>
  <c r="AU904" i="9"/>
  <c r="AT904" i="9"/>
  <c r="AS904" i="9"/>
  <c r="AR904" i="9"/>
  <c r="AQ904" i="9"/>
  <c r="AH904" i="9" s="1"/>
  <c r="AJ904" i="9"/>
  <c r="AF904" i="9"/>
  <c r="AY877" i="9"/>
  <c r="AX877" i="9"/>
  <c r="AW877" i="9"/>
  <c r="AV877" i="9"/>
  <c r="AU877" i="9"/>
  <c r="AT877" i="9"/>
  <c r="AS877" i="9"/>
  <c r="AR877" i="9"/>
  <c r="AQ877" i="9"/>
  <c r="AH877" i="9" s="1"/>
  <c r="AJ877" i="9"/>
  <c r="AF877" i="9"/>
  <c r="AY876" i="9"/>
  <c r="AX876" i="9"/>
  <c r="AW876" i="9"/>
  <c r="AV876" i="9"/>
  <c r="AU876" i="9"/>
  <c r="AT876" i="9"/>
  <c r="AS876" i="9"/>
  <c r="AR876" i="9"/>
  <c r="AQ876" i="9"/>
  <c r="AH876" i="9" s="1"/>
  <c r="AJ876" i="9"/>
  <c r="AF876" i="9"/>
  <c r="AY997" i="9"/>
  <c r="AX997" i="9"/>
  <c r="AV997" i="9"/>
  <c r="AU997" i="9"/>
  <c r="AT997" i="9"/>
  <c r="AS997" i="9"/>
  <c r="AR997" i="9"/>
  <c r="AQ997" i="9"/>
  <c r="AH997" i="9" s="1"/>
  <c r="AJ997" i="9"/>
  <c r="AF997" i="9"/>
  <c r="AY999" i="9"/>
  <c r="AX999" i="9"/>
  <c r="AW999" i="9"/>
  <c r="AV999" i="9"/>
  <c r="AU999" i="9"/>
  <c r="AT999" i="9"/>
  <c r="AS999" i="9"/>
  <c r="AR999" i="9"/>
  <c r="AQ999" i="9"/>
  <c r="AH999" i="9" s="1"/>
  <c r="AJ999" i="9"/>
  <c r="AF999" i="9"/>
  <c r="AY650" i="9"/>
  <c r="AX650" i="9"/>
  <c r="AW650" i="9"/>
  <c r="AV650" i="9"/>
  <c r="AU650" i="9"/>
  <c r="AT650" i="9"/>
  <c r="AS650" i="9"/>
  <c r="AR650" i="9"/>
  <c r="AQ650" i="9"/>
  <c r="AH650" i="9" s="1"/>
  <c r="AJ650" i="9"/>
  <c r="AF650" i="9"/>
  <c r="AY996" i="9"/>
  <c r="AX996" i="9"/>
  <c r="AV996" i="9"/>
  <c r="AU996" i="9"/>
  <c r="AT996" i="9"/>
  <c r="AS996" i="9"/>
  <c r="AR996" i="9"/>
  <c r="AQ996" i="9"/>
  <c r="AH996" i="9" s="1"/>
  <c r="AJ996" i="9"/>
  <c r="AF996" i="9"/>
  <c r="AY998" i="9"/>
  <c r="AX998" i="9"/>
  <c r="AW998" i="9"/>
  <c r="AV998" i="9"/>
  <c r="AU998" i="9"/>
  <c r="AT998" i="9"/>
  <c r="AS998" i="9"/>
  <c r="AR998" i="9"/>
  <c r="AQ998" i="9"/>
  <c r="AH998" i="9" s="1"/>
  <c r="AJ998" i="9"/>
  <c r="AF998" i="9"/>
  <c r="AY649" i="9"/>
  <c r="AX649" i="9"/>
  <c r="AW649" i="9"/>
  <c r="AV649" i="9"/>
  <c r="AU649" i="9"/>
  <c r="AT649" i="9"/>
  <c r="AS649" i="9"/>
  <c r="AR649" i="9"/>
  <c r="AQ649" i="9"/>
  <c r="AH649" i="9" s="1"/>
  <c r="AJ649" i="9"/>
  <c r="AF649" i="9"/>
  <c r="AY988" i="9"/>
  <c r="AX988" i="9"/>
  <c r="AV988" i="9"/>
  <c r="AU988" i="9"/>
  <c r="AT988" i="9"/>
  <c r="AS988" i="9"/>
  <c r="AR988" i="9"/>
  <c r="AQ988" i="9"/>
  <c r="AH988" i="9" s="1"/>
  <c r="AJ988" i="9"/>
  <c r="AF988" i="9"/>
  <c r="AY989" i="9"/>
  <c r="AX989" i="9"/>
  <c r="AW989" i="9"/>
  <c r="AV989" i="9"/>
  <c r="AU989" i="9"/>
  <c r="AT989" i="9"/>
  <c r="AS989" i="9"/>
  <c r="AR989" i="9"/>
  <c r="AQ989" i="9"/>
  <c r="AH989" i="9" s="1"/>
  <c r="AJ989" i="9"/>
  <c r="AF989" i="9"/>
  <c r="AY196" i="9"/>
  <c r="AX196" i="9"/>
  <c r="AW196" i="9"/>
  <c r="AV196" i="9"/>
  <c r="AU196" i="9"/>
  <c r="AT196" i="9"/>
  <c r="AS196" i="9"/>
  <c r="AR196" i="9"/>
  <c r="AQ196" i="9"/>
  <c r="AH196" i="9" s="1"/>
  <c r="AJ196" i="9"/>
  <c r="AF196" i="9"/>
  <c r="AY993" i="9"/>
  <c r="AX993" i="9"/>
  <c r="AV993" i="9"/>
  <c r="AU993" i="9"/>
  <c r="AT993" i="9"/>
  <c r="AS993" i="9"/>
  <c r="AR993" i="9"/>
  <c r="AQ993" i="9"/>
  <c r="AH993" i="9" s="1"/>
  <c r="AJ993" i="9"/>
  <c r="AF993" i="9"/>
  <c r="AY995" i="9"/>
  <c r="AX995" i="9"/>
  <c r="AW995" i="9"/>
  <c r="AV995" i="9"/>
  <c r="AU995" i="9"/>
  <c r="AT995" i="9"/>
  <c r="AS995" i="9"/>
  <c r="AR995" i="9"/>
  <c r="AQ995" i="9"/>
  <c r="AH995" i="9" s="1"/>
  <c r="AJ995" i="9"/>
  <c r="AF995" i="9"/>
  <c r="AY485" i="9"/>
  <c r="AX485" i="9"/>
  <c r="AW485" i="9"/>
  <c r="AV485" i="9"/>
  <c r="AU485" i="9"/>
  <c r="AT485" i="9"/>
  <c r="AS485" i="9"/>
  <c r="AR485" i="9"/>
  <c r="AQ485" i="9"/>
  <c r="AH485" i="9" s="1"/>
  <c r="AJ485" i="9"/>
  <c r="AF485" i="9"/>
  <c r="AY990" i="9"/>
  <c r="AX990" i="9"/>
  <c r="AV990" i="9"/>
  <c r="AU990" i="9"/>
  <c r="AT990" i="9"/>
  <c r="AS990" i="9"/>
  <c r="AR990" i="9"/>
  <c r="AQ990" i="9"/>
  <c r="AH990" i="9" s="1"/>
  <c r="AJ990" i="9"/>
  <c r="AF990" i="9"/>
  <c r="AY991" i="9"/>
  <c r="AX991" i="9"/>
  <c r="AW991" i="9"/>
  <c r="AV991" i="9"/>
  <c r="AU991" i="9"/>
  <c r="AT991" i="9"/>
  <c r="AS991" i="9"/>
  <c r="AR991" i="9"/>
  <c r="AQ991" i="9"/>
  <c r="AH991" i="9" s="1"/>
  <c r="AJ991" i="9"/>
  <c r="AF991" i="9"/>
  <c r="AY228" i="9"/>
  <c r="AX228" i="9"/>
  <c r="AW228" i="9"/>
  <c r="AV228" i="9"/>
  <c r="AU228" i="9"/>
  <c r="AT228" i="9"/>
  <c r="AS228" i="9"/>
  <c r="AR228" i="9"/>
  <c r="AQ228" i="9"/>
  <c r="AH228" i="9" s="1"/>
  <c r="AJ228" i="9"/>
  <c r="AF228" i="9"/>
  <c r="AY992" i="9"/>
  <c r="AX992" i="9"/>
  <c r="AV992" i="9"/>
  <c r="AU992" i="9"/>
  <c r="AT992" i="9"/>
  <c r="AS992" i="9"/>
  <c r="AR992" i="9"/>
  <c r="AQ992" i="9"/>
  <c r="AH992" i="9" s="1"/>
  <c r="AJ992" i="9"/>
  <c r="AF992" i="9"/>
  <c r="AY994" i="9"/>
  <c r="AX994" i="9"/>
  <c r="AW994" i="9"/>
  <c r="AV994" i="9"/>
  <c r="AU994" i="9"/>
  <c r="AT994" i="9"/>
  <c r="AS994" i="9"/>
  <c r="AR994" i="9"/>
  <c r="AQ994" i="9"/>
  <c r="AH994" i="9" s="1"/>
  <c r="AJ994" i="9"/>
  <c r="AF994" i="9"/>
  <c r="AY484" i="9"/>
  <c r="AX484" i="9"/>
  <c r="AW484" i="9"/>
  <c r="AV484" i="9"/>
  <c r="AU484" i="9"/>
  <c r="AT484" i="9"/>
  <c r="AS484" i="9"/>
  <c r="AR484" i="9"/>
  <c r="AQ484" i="9"/>
  <c r="AH484" i="9" s="1"/>
  <c r="AJ484" i="9"/>
  <c r="AF484" i="9"/>
  <c r="AY799" i="9"/>
  <c r="AJ799" i="9" s="1"/>
  <c r="AX799" i="9"/>
  <c r="AW799" i="9"/>
  <c r="AV799" i="9"/>
  <c r="AU799" i="9"/>
  <c r="AT799" i="9"/>
  <c r="AS799" i="9"/>
  <c r="AR799" i="9"/>
  <c r="AQ799" i="9"/>
  <c r="AH799" i="9" s="1"/>
  <c r="AY768" i="9"/>
  <c r="AJ768" i="9" s="1"/>
  <c r="AX768" i="9"/>
  <c r="AW768" i="9"/>
  <c r="AV768" i="9"/>
  <c r="AU768" i="9"/>
  <c r="AT768" i="9"/>
  <c r="AS768" i="9"/>
  <c r="AR768" i="9"/>
  <c r="AQ768" i="9"/>
  <c r="AH768" i="9" s="1"/>
  <c r="AY686" i="9"/>
  <c r="AJ686" i="9" s="1"/>
  <c r="AX686" i="9"/>
  <c r="AW686" i="9"/>
  <c r="AV686" i="9"/>
  <c r="AU686" i="9"/>
  <c r="AT686" i="9"/>
  <c r="AS686" i="9"/>
  <c r="AR686" i="9"/>
  <c r="AQ686" i="9"/>
  <c r="AH686" i="9" s="1"/>
  <c r="AY767" i="9"/>
  <c r="AJ767" i="9" s="1"/>
  <c r="AX767" i="9"/>
  <c r="AW767" i="9"/>
  <c r="AV767" i="9"/>
  <c r="AU767" i="9"/>
  <c r="AT767" i="9"/>
  <c r="AS767" i="9"/>
  <c r="AR767" i="9"/>
  <c r="AQ767" i="9"/>
  <c r="AH767" i="9" s="1"/>
  <c r="AY564" i="9"/>
  <c r="AJ564" i="9" s="1"/>
  <c r="AX564" i="9"/>
  <c r="AW564" i="9"/>
  <c r="AV564" i="9"/>
  <c r="AU564" i="9"/>
  <c r="AT564" i="9"/>
  <c r="AS564" i="9"/>
  <c r="AR564" i="9"/>
  <c r="AQ564" i="9"/>
  <c r="AH564" i="9" s="1"/>
  <c r="AY646" i="9"/>
  <c r="AJ646" i="9" s="1"/>
  <c r="AX646" i="9"/>
  <c r="AW646" i="9"/>
  <c r="AV646" i="9"/>
  <c r="AU646" i="9"/>
  <c r="AT646" i="9"/>
  <c r="AS646" i="9"/>
  <c r="AR646" i="9"/>
  <c r="AQ646" i="9"/>
  <c r="AH646" i="9" s="1"/>
  <c r="AY759" i="9"/>
  <c r="AJ759" i="9" s="1"/>
  <c r="AX759" i="9"/>
  <c r="AW759" i="9"/>
  <c r="AV759" i="9"/>
  <c r="AU759" i="9"/>
  <c r="AT759" i="9"/>
  <c r="AS759" i="9"/>
  <c r="AR759" i="9"/>
  <c r="AQ759" i="9"/>
  <c r="AH759" i="9" s="1"/>
  <c r="AY465" i="9"/>
  <c r="AJ465" i="9" s="1"/>
  <c r="AX465" i="9"/>
  <c r="AW465" i="9"/>
  <c r="AV465" i="9"/>
  <c r="AU465" i="9"/>
  <c r="AT465" i="9"/>
  <c r="AS465" i="9"/>
  <c r="AR465" i="9"/>
  <c r="AQ465" i="9"/>
  <c r="AH465" i="9" s="1"/>
  <c r="AY531" i="9"/>
  <c r="AJ531" i="9" s="1"/>
  <c r="AX531" i="9"/>
  <c r="AW531" i="9"/>
  <c r="AV531" i="9"/>
  <c r="AU531" i="9"/>
  <c r="AT531" i="9"/>
  <c r="AS531" i="9"/>
  <c r="AR531" i="9"/>
  <c r="AQ531" i="9"/>
  <c r="AH531" i="9" s="1"/>
  <c r="AY677" i="9"/>
  <c r="AJ677" i="9" s="1"/>
  <c r="AX677" i="9"/>
  <c r="AW677" i="9"/>
  <c r="AV677" i="9"/>
  <c r="AU677" i="9"/>
  <c r="AT677" i="9"/>
  <c r="AS677" i="9"/>
  <c r="AR677" i="9"/>
  <c r="AQ677" i="9"/>
  <c r="AH677" i="9" s="1"/>
  <c r="AY563" i="9"/>
  <c r="AJ563" i="9" s="1"/>
  <c r="AX563" i="9"/>
  <c r="AW563" i="9"/>
  <c r="AV563" i="9"/>
  <c r="AU563" i="9"/>
  <c r="AT563" i="9"/>
  <c r="AS563" i="9"/>
  <c r="AR563" i="9"/>
  <c r="AQ563" i="9"/>
  <c r="AH563" i="9" s="1"/>
  <c r="AY645" i="9"/>
  <c r="AJ645" i="9" s="1"/>
  <c r="AX645" i="9"/>
  <c r="AW645" i="9"/>
  <c r="AV645" i="9"/>
  <c r="AU645" i="9"/>
  <c r="AT645" i="9"/>
  <c r="AS645" i="9"/>
  <c r="AR645" i="9"/>
  <c r="AQ645" i="9"/>
  <c r="AH645" i="9" s="1"/>
  <c r="AY758" i="9"/>
  <c r="AJ758" i="9" s="1"/>
  <c r="AX758" i="9"/>
  <c r="AW758" i="9"/>
  <c r="AV758" i="9"/>
  <c r="AU758" i="9"/>
  <c r="AT758" i="9"/>
  <c r="AS758" i="9"/>
  <c r="AR758" i="9"/>
  <c r="AQ758" i="9"/>
  <c r="AH758" i="9" s="1"/>
  <c r="AY552" i="9"/>
  <c r="AJ552" i="9" s="1"/>
  <c r="AX552" i="9"/>
  <c r="AW552" i="9"/>
  <c r="AV552" i="9"/>
  <c r="AU552" i="9"/>
  <c r="AT552" i="9"/>
  <c r="AS552" i="9"/>
  <c r="AR552" i="9"/>
  <c r="AQ552" i="9"/>
  <c r="AH552" i="9" s="1"/>
  <c r="AY642" i="9"/>
  <c r="AJ642" i="9" s="1"/>
  <c r="AX642" i="9"/>
  <c r="AW642" i="9"/>
  <c r="AV642" i="9"/>
  <c r="AU642" i="9"/>
  <c r="AT642" i="9"/>
  <c r="AS642" i="9"/>
  <c r="AR642" i="9"/>
  <c r="AQ642" i="9"/>
  <c r="AH642" i="9" s="1"/>
  <c r="AY755" i="9"/>
  <c r="AJ755" i="9" s="1"/>
  <c r="AX755" i="9"/>
  <c r="AW755" i="9"/>
  <c r="AV755" i="9"/>
  <c r="AU755" i="9"/>
  <c r="AT755" i="9"/>
  <c r="AS755" i="9"/>
  <c r="AR755" i="9"/>
  <c r="AQ755" i="9"/>
  <c r="AH755" i="9" s="1"/>
  <c r="AY461" i="9"/>
  <c r="AJ461" i="9" s="1"/>
  <c r="AX461" i="9"/>
  <c r="AW461" i="9"/>
  <c r="AV461" i="9"/>
  <c r="AU461" i="9"/>
  <c r="AT461" i="9"/>
  <c r="AS461" i="9"/>
  <c r="AR461" i="9"/>
  <c r="AQ461" i="9"/>
  <c r="AH461" i="9" s="1"/>
  <c r="AY519" i="9"/>
  <c r="AJ519" i="9" s="1"/>
  <c r="AX519" i="9"/>
  <c r="AW519" i="9"/>
  <c r="AV519" i="9"/>
  <c r="AU519" i="9"/>
  <c r="AT519" i="9"/>
  <c r="AS519" i="9"/>
  <c r="AR519" i="9"/>
  <c r="AQ519" i="9"/>
  <c r="AH519" i="9" s="1"/>
  <c r="AY670" i="9"/>
  <c r="AJ670" i="9" s="1"/>
  <c r="AX670" i="9"/>
  <c r="AW670" i="9"/>
  <c r="AV670" i="9"/>
  <c r="AU670" i="9"/>
  <c r="AT670" i="9"/>
  <c r="AS670" i="9"/>
  <c r="AR670" i="9"/>
  <c r="AQ670" i="9"/>
  <c r="AH670" i="9" s="1"/>
  <c r="AY551" i="9"/>
  <c r="AJ551" i="9" s="1"/>
  <c r="AX551" i="9"/>
  <c r="AW551" i="9"/>
  <c r="AV551" i="9"/>
  <c r="AU551" i="9"/>
  <c r="AT551" i="9"/>
  <c r="AS551" i="9"/>
  <c r="AR551" i="9"/>
  <c r="AQ551" i="9"/>
  <c r="AH551" i="9" s="1"/>
  <c r="AY641" i="9"/>
  <c r="AJ641" i="9" s="1"/>
  <c r="AX641" i="9"/>
  <c r="AW641" i="9"/>
  <c r="AV641" i="9"/>
  <c r="AU641" i="9"/>
  <c r="AT641" i="9"/>
  <c r="AS641" i="9"/>
  <c r="AR641" i="9"/>
  <c r="AQ641" i="9"/>
  <c r="AH641" i="9" s="1"/>
  <c r="AY754" i="9"/>
  <c r="AJ754" i="9" s="1"/>
  <c r="AX754" i="9"/>
  <c r="AW754" i="9"/>
  <c r="AV754" i="9"/>
  <c r="AU754" i="9"/>
  <c r="AT754" i="9"/>
  <c r="AS754" i="9"/>
  <c r="AR754" i="9"/>
  <c r="AQ754" i="9"/>
  <c r="AH754" i="9" s="1"/>
  <c r="AY550" i="9"/>
  <c r="AJ550" i="9" s="1"/>
  <c r="AX550" i="9"/>
  <c r="AW550" i="9"/>
  <c r="AV550" i="9"/>
  <c r="AU550" i="9"/>
  <c r="AT550" i="9"/>
  <c r="AS550" i="9"/>
  <c r="AR550" i="9"/>
  <c r="AQ550" i="9"/>
  <c r="AH550" i="9" s="1"/>
  <c r="AY640" i="9"/>
  <c r="AJ640" i="9" s="1"/>
  <c r="AX640" i="9"/>
  <c r="AW640" i="9"/>
  <c r="AV640" i="9"/>
  <c r="AU640" i="9"/>
  <c r="AT640" i="9"/>
  <c r="AS640" i="9"/>
  <c r="AR640" i="9"/>
  <c r="AQ640" i="9"/>
  <c r="AH640" i="9" s="1"/>
  <c r="AY753" i="9"/>
  <c r="AJ753" i="9" s="1"/>
  <c r="AX753" i="9"/>
  <c r="AW753" i="9"/>
  <c r="AV753" i="9"/>
  <c r="AU753" i="9"/>
  <c r="AT753" i="9"/>
  <c r="AS753" i="9"/>
  <c r="AR753" i="9"/>
  <c r="AQ753" i="9"/>
  <c r="AH753" i="9" s="1"/>
  <c r="AY460" i="9"/>
  <c r="AJ460" i="9" s="1"/>
  <c r="AX460" i="9"/>
  <c r="AW460" i="9"/>
  <c r="AV460" i="9"/>
  <c r="AU460" i="9"/>
  <c r="AT460" i="9"/>
  <c r="AS460" i="9"/>
  <c r="AR460" i="9"/>
  <c r="AQ460" i="9"/>
  <c r="AH460" i="9" s="1"/>
  <c r="AY518" i="9"/>
  <c r="AJ518" i="9" s="1"/>
  <c r="AX518" i="9"/>
  <c r="AW518" i="9"/>
  <c r="AV518" i="9"/>
  <c r="AU518" i="9"/>
  <c r="AT518" i="9"/>
  <c r="AS518" i="9"/>
  <c r="AR518" i="9"/>
  <c r="AQ518" i="9"/>
  <c r="AH518" i="9" s="1"/>
  <c r="AY669" i="9"/>
  <c r="AJ669" i="9" s="1"/>
  <c r="AX669" i="9"/>
  <c r="AW669" i="9"/>
  <c r="AV669" i="9"/>
  <c r="AU669" i="9"/>
  <c r="AT669" i="9"/>
  <c r="AS669" i="9"/>
  <c r="AR669" i="9"/>
  <c r="AQ669" i="9"/>
  <c r="AH669" i="9" s="1"/>
  <c r="AY549" i="9"/>
  <c r="AJ549" i="9" s="1"/>
  <c r="AX549" i="9"/>
  <c r="AW549" i="9"/>
  <c r="AV549" i="9"/>
  <c r="AU549" i="9"/>
  <c r="AT549" i="9"/>
  <c r="AS549" i="9"/>
  <c r="AR549" i="9"/>
  <c r="AQ549" i="9"/>
  <c r="AH549" i="9" s="1"/>
  <c r="AY639" i="9"/>
  <c r="AJ639" i="9" s="1"/>
  <c r="AX639" i="9"/>
  <c r="AW639" i="9"/>
  <c r="AV639" i="9"/>
  <c r="AU639" i="9"/>
  <c r="AT639" i="9"/>
  <c r="AS639" i="9"/>
  <c r="AR639" i="9"/>
  <c r="AQ639" i="9"/>
  <c r="AH639" i="9" s="1"/>
  <c r="AY752" i="9"/>
  <c r="AJ752" i="9" s="1"/>
  <c r="AX752" i="9"/>
  <c r="AW752" i="9"/>
  <c r="AV752" i="9"/>
  <c r="AU752" i="9"/>
  <c r="AT752" i="9"/>
  <c r="AS752" i="9"/>
  <c r="AR752" i="9"/>
  <c r="AQ752" i="9"/>
  <c r="AH752" i="9" s="1"/>
  <c r="AC53" i="9"/>
  <c r="AW997" i="9" s="1"/>
  <c r="C29" i="9"/>
  <c r="D54" i="9" s="1"/>
  <c r="D21" i="9"/>
  <c r="D22" i="9" s="1"/>
  <c r="D20" i="9"/>
  <c r="D19" i="9"/>
  <c r="D17" i="9"/>
  <c r="AE805" i="9" s="1"/>
  <c r="C17" i="9"/>
  <c r="B17" i="9"/>
  <c r="AB298" i="9" l="1"/>
  <c r="AB153" i="9"/>
  <c r="AB933" i="9"/>
  <c r="AB928" i="9"/>
  <c r="R605" i="9"/>
  <c r="R480" i="9"/>
  <c r="R816" i="9"/>
  <c r="R614" i="9"/>
  <c r="R828" i="9"/>
  <c r="R844" i="9"/>
  <c r="AG690" i="9"/>
  <c r="AG362" i="9"/>
  <c r="AG693" i="9"/>
  <c r="AG719" i="9"/>
  <c r="AG834" i="9"/>
  <c r="AG456" i="9"/>
  <c r="AG790" i="9"/>
  <c r="AG846" i="9"/>
  <c r="AC189" i="9"/>
  <c r="AG510" i="9"/>
  <c r="AG334" i="9"/>
  <c r="AG476" i="9"/>
  <c r="AG652" i="9"/>
  <c r="AG466" i="9"/>
  <c r="AG655" i="9"/>
  <c r="AG825" i="9"/>
  <c r="AJ629" i="9"/>
  <c r="AC404" i="9"/>
  <c r="AC297" i="9"/>
  <c r="AB981" i="9"/>
  <c r="AB396" i="9"/>
  <c r="AB835" i="9"/>
  <c r="AB214" i="9"/>
  <c r="AB211" i="9"/>
  <c r="AB229" i="9"/>
  <c r="AB147" i="9"/>
  <c r="AB710" i="9"/>
  <c r="AB529" i="9"/>
  <c r="AB567" i="9"/>
  <c r="AB388" i="9"/>
  <c r="AB580" i="9"/>
  <c r="AB748" i="9"/>
  <c r="AB765" i="9"/>
  <c r="AB589" i="9"/>
  <c r="AB609" i="9"/>
  <c r="AB590" i="9"/>
  <c r="AB970" i="9"/>
  <c r="AB927" i="9"/>
  <c r="AB971" i="9"/>
  <c r="AB934" i="9"/>
  <c r="AB977" i="9"/>
  <c r="AB146" i="9"/>
  <c r="AB583" i="9"/>
  <c r="AB924" i="9"/>
  <c r="AB931" i="9"/>
  <c r="AB411" i="9"/>
  <c r="AB843" i="9"/>
  <c r="AB936" i="9"/>
  <c r="R632" i="9"/>
  <c r="R613" i="9"/>
  <c r="R333" i="9"/>
  <c r="R604" i="9"/>
  <c r="R681" i="9"/>
  <c r="R809" i="9"/>
  <c r="R442" i="9"/>
  <c r="R433" i="9"/>
  <c r="R432" i="9"/>
  <c r="AJ709" i="9"/>
  <c r="AH922" i="9"/>
  <c r="AJ592" i="9"/>
  <c r="AJ863" i="9"/>
  <c r="AJ409" i="9"/>
  <c r="AJ833" i="9"/>
  <c r="AJ740" i="9"/>
  <c r="AJ413" i="9"/>
  <c r="AJ741" i="9"/>
  <c r="AJ616" i="9"/>
  <c r="AJ555" i="9"/>
  <c r="AJ602" i="9"/>
  <c r="AJ473" i="9"/>
  <c r="AJ556" i="9"/>
  <c r="AJ922" i="9"/>
  <c r="AH420" i="9"/>
  <c r="AH281" i="9"/>
  <c r="AH308" i="9"/>
  <c r="AH807" i="9"/>
  <c r="AH630" i="9"/>
  <c r="AH566" i="9"/>
  <c r="AH818" i="9"/>
  <c r="AH819" i="9"/>
  <c r="AH839" i="9"/>
  <c r="AJ275" i="9"/>
  <c r="AJ924" i="9"/>
  <c r="V99" i="9"/>
  <c r="AJ685" i="9"/>
  <c r="AJ633" i="9"/>
  <c r="AJ337" i="9"/>
  <c r="AJ234" i="9"/>
  <c r="AJ284" i="9"/>
  <c r="AJ729" i="9"/>
  <c r="AJ501" i="9"/>
  <c r="AJ316" i="9"/>
  <c r="AH177" i="9"/>
  <c r="AH657" i="9"/>
  <c r="AH658" i="9"/>
  <c r="AH687" i="9"/>
  <c r="AH638" i="9"/>
  <c r="AH624" i="9"/>
  <c r="AH716" i="9"/>
  <c r="AH532" i="9"/>
  <c r="AH512" i="9"/>
  <c r="AH718" i="9"/>
  <c r="AH896" i="9"/>
  <c r="AH217" i="9"/>
  <c r="AH142" i="9"/>
  <c r="AH140" i="9"/>
  <c r="AH111" i="9"/>
  <c r="AH141" i="9"/>
  <c r="AH172" i="9"/>
  <c r="AH117" i="9"/>
  <c r="AH112" i="9"/>
  <c r="AH126" i="9"/>
  <c r="AH118" i="9"/>
  <c r="AJ603" i="9"/>
  <c r="AJ221" i="9"/>
  <c r="AH388" i="9"/>
  <c r="AJ339" i="9"/>
  <c r="AJ138" i="9"/>
  <c r="AH976" i="9"/>
  <c r="AH915" i="9"/>
  <c r="AH982" i="9"/>
  <c r="AJ568" i="9"/>
  <c r="AJ569" i="9"/>
  <c r="AJ450" i="9"/>
  <c r="AJ570" i="9"/>
  <c r="AJ571" i="9"/>
  <c r="AJ451" i="9"/>
  <c r="AJ851" i="9"/>
  <c r="AJ769" i="9"/>
  <c r="AJ770" i="9"/>
  <c r="AJ786" i="9"/>
  <c r="AJ619" i="9"/>
  <c r="AJ750" i="9"/>
  <c r="AH594" i="9"/>
  <c r="AH595" i="9"/>
  <c r="AH874" i="9"/>
  <c r="AH784" i="9"/>
  <c r="AH525" i="9"/>
  <c r="AH805" i="9"/>
  <c r="J805" i="9" s="1"/>
  <c r="AH909" i="9"/>
  <c r="AH707" i="9"/>
  <c r="AH708" i="9"/>
  <c r="AH407" i="9"/>
  <c r="AH383" i="9"/>
  <c r="AH321" i="9"/>
  <c r="AH823" i="9"/>
  <c r="AH672" i="9"/>
  <c r="AJ538" i="9"/>
  <c r="AJ163" i="9"/>
  <c r="AJ283" i="9"/>
  <c r="AJ155" i="9"/>
  <c r="AJ108" i="9"/>
  <c r="AJ560" i="9"/>
  <c r="AJ690" i="9"/>
  <c r="AH382" i="9"/>
  <c r="AJ189" i="9"/>
  <c r="AJ732" i="9"/>
  <c r="AJ349" i="9"/>
  <c r="AH464" i="9"/>
  <c r="AJ427" i="9"/>
  <c r="AJ152" i="9"/>
  <c r="AJ778" i="9"/>
  <c r="AH381" i="9"/>
  <c r="AH320" i="9"/>
  <c r="AJ382" i="9"/>
  <c r="AJ407" i="9"/>
  <c r="AH509" i="9"/>
  <c r="AH395" i="9"/>
  <c r="AJ846" i="9"/>
  <c r="AJ800" i="9"/>
  <c r="AJ986" i="9"/>
  <c r="AH972" i="9"/>
  <c r="V457" i="9"/>
  <c r="AJ528" i="9"/>
  <c r="AJ872" i="9"/>
  <c r="AJ882" i="9"/>
  <c r="AJ948" i="9"/>
  <c r="AJ381" i="9"/>
  <c r="U163" i="9"/>
  <c r="AJ402" i="9"/>
  <c r="AJ820" i="9"/>
  <c r="AJ656" i="9"/>
  <c r="AH548" i="9"/>
  <c r="AH393" i="9"/>
  <c r="AH887" i="9"/>
  <c r="AH592" i="9"/>
  <c r="AH311" i="9"/>
  <c r="AJ739" i="9"/>
  <c r="AJ812" i="9"/>
  <c r="AJ814" i="9"/>
  <c r="AJ951" i="9"/>
  <c r="AJ952" i="9"/>
  <c r="AJ914" i="9"/>
  <c r="AJ917" i="9"/>
  <c r="AJ918" i="9"/>
  <c r="AJ919" i="9"/>
  <c r="AJ857" i="9"/>
  <c r="AJ921" i="9"/>
  <c r="AH772" i="9"/>
  <c r="AJ858" i="9"/>
  <c r="AJ983" i="9"/>
  <c r="AH937" i="9"/>
  <c r="AJ984" i="9"/>
  <c r="AH878" i="9"/>
  <c r="U220" i="9"/>
  <c r="AJ404" i="9"/>
  <c r="AJ733" i="9"/>
  <c r="AH974" i="9"/>
  <c r="AH841" i="9"/>
  <c r="AH979" i="9"/>
  <c r="AJ180" i="9"/>
  <c r="AJ811" i="9"/>
  <c r="AJ659" i="9"/>
  <c r="AJ771" i="9"/>
  <c r="AJ772" i="9"/>
  <c r="AJ424" i="9"/>
  <c r="AJ288" i="9"/>
  <c r="AJ539" i="9"/>
  <c r="AJ540" i="9"/>
  <c r="AJ289" i="9"/>
  <c r="AJ541" i="9"/>
  <c r="AJ847" i="9"/>
  <c r="AH567" i="9"/>
  <c r="AH928" i="9"/>
  <c r="V363" i="9"/>
  <c r="U124" i="9"/>
  <c r="U79" i="9"/>
  <c r="AJ369" i="9"/>
  <c r="AJ911" i="9"/>
  <c r="AJ655" i="9"/>
  <c r="AH166" i="9"/>
  <c r="AH176" i="9"/>
  <c r="AH202" i="9"/>
  <c r="AH132" i="9"/>
  <c r="AH183" i="9"/>
  <c r="AH507" i="9"/>
  <c r="AH371" i="9"/>
  <c r="AH356" i="9"/>
  <c r="AH372" i="9"/>
  <c r="AH357" i="9"/>
  <c r="AJ85" i="9"/>
  <c r="AJ78" i="9"/>
  <c r="AJ719" i="9"/>
  <c r="AJ973" i="9"/>
  <c r="AJ840" i="9"/>
  <c r="AJ976" i="9"/>
  <c r="AJ980" i="9"/>
  <c r="AJ982" i="9"/>
  <c r="AH748" i="9"/>
  <c r="AH849" i="9"/>
  <c r="AH702" i="9"/>
  <c r="AH850" i="9"/>
  <c r="AJ523" i="9"/>
  <c r="AJ874" i="9"/>
  <c r="AJ525" i="9"/>
  <c r="AH593" i="9"/>
  <c r="AJ201" i="9"/>
  <c r="AJ127" i="9"/>
  <c r="AJ213" i="9"/>
  <c r="AJ434" i="9"/>
  <c r="AJ376" i="9"/>
  <c r="AJ489" i="9"/>
  <c r="AJ303" i="9"/>
  <c r="AH384" i="9"/>
  <c r="AH553" i="9"/>
  <c r="AH601" i="9"/>
  <c r="AH147" i="9"/>
  <c r="AH971" i="9"/>
  <c r="U85" i="9"/>
  <c r="U78" i="9"/>
  <c r="H334" i="9"/>
  <c r="AL334" i="9" s="1"/>
  <c r="AJ476" i="9"/>
  <c r="AJ338" i="9"/>
  <c r="AJ235" i="9"/>
  <c r="AJ285" i="9"/>
  <c r="V509" i="9"/>
  <c r="AJ272" i="9"/>
  <c r="V272" i="9"/>
  <c r="H362" i="9"/>
  <c r="AL362" i="9" s="1"/>
  <c r="H719" i="9"/>
  <c r="AL719" i="9" s="1"/>
  <c r="AH390" i="9"/>
  <c r="V390" i="9"/>
  <c r="AJ583" i="9"/>
  <c r="AJ810" i="9"/>
  <c r="AJ317" i="9"/>
  <c r="AJ222" i="9"/>
  <c r="AH418" i="9"/>
  <c r="AJ790" i="9"/>
  <c r="H790" i="9"/>
  <c r="AL790" i="9" s="1"/>
  <c r="H476" i="9"/>
  <c r="AL476" i="9" s="1"/>
  <c r="AJ936" i="9"/>
  <c r="AJ696" i="9"/>
  <c r="AJ817" i="9"/>
  <c r="AJ358" i="9"/>
  <c r="AH544" i="9"/>
  <c r="AH722" i="9"/>
  <c r="V423" i="9"/>
  <c r="AH298" i="9"/>
  <c r="AH580" i="9"/>
  <c r="AH977" i="9"/>
  <c r="AH981" i="9"/>
  <c r="AH272" i="9"/>
  <c r="U487" i="9"/>
  <c r="AJ110" i="9"/>
  <c r="AJ511" i="9"/>
  <c r="AJ344" i="9"/>
  <c r="AJ386" i="9"/>
  <c r="AJ491" i="9"/>
  <c r="AJ470" i="9"/>
  <c r="AJ792" i="9"/>
  <c r="AJ660" i="9"/>
  <c r="AJ985" i="9"/>
  <c r="AH408" i="9"/>
  <c r="AJ701" i="9"/>
  <c r="AJ504" i="9"/>
  <c r="AJ600" i="9"/>
  <c r="AJ832" i="9"/>
  <c r="AH833" i="9"/>
  <c r="AJ601" i="9"/>
  <c r="AH617" i="9"/>
  <c r="AJ654" i="9"/>
  <c r="AJ923" i="9"/>
  <c r="AJ838" i="9"/>
  <c r="AJ861" i="9"/>
  <c r="AJ935" i="9"/>
  <c r="AH726" i="9"/>
  <c r="AH644" i="9"/>
  <c r="AH468" i="9"/>
  <c r="AH959" i="9"/>
  <c r="AH889" i="9"/>
  <c r="AH795" i="9"/>
  <c r="AH775" i="9"/>
  <c r="AH797" i="9"/>
  <c r="AH777" i="9"/>
  <c r="AH902" i="9"/>
  <c r="AH913" i="9"/>
  <c r="AJ124" i="9"/>
  <c r="AJ231" i="9"/>
  <c r="AH454" i="9"/>
  <c r="AJ864" i="9"/>
  <c r="AH545" i="9"/>
  <c r="AJ545" i="9"/>
  <c r="AH723" i="9"/>
  <c r="AJ711" i="9"/>
  <c r="AJ852" i="9"/>
  <c r="AJ761" i="9"/>
  <c r="AJ956" i="9"/>
  <c r="AJ966" i="9"/>
  <c r="AJ920" i="9"/>
  <c r="AH983" i="9"/>
  <c r="AJ937" i="9"/>
  <c r="AJ938" i="9"/>
  <c r="AH969" i="9"/>
  <c r="AJ878" i="9"/>
  <c r="AH987" i="9"/>
  <c r="AJ782" i="9"/>
  <c r="AH413" i="9"/>
  <c r="AH741" i="9"/>
  <c r="AH214" i="9"/>
  <c r="AH211" i="9"/>
  <c r="V395" i="9"/>
  <c r="V387" i="9"/>
  <c r="AH694" i="9"/>
  <c r="AH226" i="9"/>
  <c r="AH227" i="9"/>
  <c r="AH965" i="9"/>
  <c r="AH417" i="9"/>
  <c r="AH612" i="9"/>
  <c r="AJ106" i="9"/>
  <c r="AJ487" i="9"/>
  <c r="AJ83" i="9"/>
  <c r="AJ230" i="9"/>
  <c r="AJ297" i="9"/>
  <c r="AJ256" i="9"/>
  <c r="AH803" i="9"/>
  <c r="AH558" i="9"/>
  <c r="AH419" i="9"/>
  <c r="AH280" i="9"/>
  <c r="AH314" i="9"/>
  <c r="AJ314" i="9"/>
  <c r="AH697" i="9"/>
  <c r="AJ671" i="9"/>
  <c r="AJ251" i="9"/>
  <c r="AJ195" i="9"/>
  <c r="AJ422" i="9"/>
  <c r="AH673" i="9"/>
  <c r="AH720" i="9"/>
  <c r="AH615" i="9"/>
  <c r="AH837" i="9"/>
  <c r="AJ728" i="9"/>
  <c r="AH203" i="9"/>
  <c r="AH188" i="9"/>
  <c r="AH99" i="9"/>
  <c r="AH363" i="9"/>
  <c r="AH387" i="9"/>
  <c r="AH175" i="9"/>
  <c r="AH643" i="9"/>
  <c r="AH467" i="9"/>
  <c r="AH490" i="9"/>
  <c r="AH535" i="9"/>
  <c r="AH960" i="9"/>
  <c r="AH908" i="9"/>
  <c r="AH897" i="9"/>
  <c r="AH963" i="9"/>
  <c r="AH93" i="9"/>
  <c r="AH370" i="9"/>
  <c r="AH355" i="9"/>
  <c r="U106" i="9"/>
  <c r="AJ81" i="9"/>
  <c r="AJ145" i="9"/>
  <c r="AJ263" i="9"/>
  <c r="AJ87" i="9"/>
  <c r="AJ105" i="9"/>
  <c r="AJ385" i="9"/>
  <c r="AJ486" i="9"/>
  <c r="U104" i="9"/>
  <c r="AJ91" i="9"/>
  <c r="AJ79" i="9"/>
  <c r="AJ80" i="9"/>
  <c r="AJ174" i="9"/>
  <c r="AJ103" i="9"/>
  <c r="U156" i="9"/>
  <c r="O156" i="9" s="1"/>
  <c r="U157" i="9"/>
  <c r="AJ300" i="9"/>
  <c r="AJ232" i="9"/>
  <c r="AJ233" i="9"/>
  <c r="AJ762" i="9"/>
  <c r="AJ707" i="9"/>
  <c r="AJ708" i="9"/>
  <c r="AJ359" i="9"/>
  <c r="AH415" i="9"/>
  <c r="AJ974" i="9"/>
  <c r="AJ975" i="9"/>
  <c r="AJ101" i="9"/>
  <c r="AJ361" i="9"/>
  <c r="AJ493" i="9"/>
  <c r="AJ675" i="9"/>
  <c r="AJ607" i="9"/>
  <c r="AJ691" i="9"/>
  <c r="V871" i="9"/>
  <c r="AJ943" i="9"/>
  <c r="AJ599" i="9"/>
  <c r="AH710" i="9"/>
  <c r="AJ77" i="9"/>
  <c r="AJ149" i="9"/>
  <c r="AJ154" i="9"/>
  <c r="AJ380" i="9"/>
  <c r="AH429" i="9"/>
  <c r="AH696" i="9"/>
  <c r="AJ315" i="9"/>
  <c r="AJ393" i="9"/>
  <c r="AJ875" i="9"/>
  <c r="AJ785" i="9"/>
  <c r="AJ273" i="9"/>
  <c r="AJ246" i="9"/>
  <c r="AJ543" i="9"/>
  <c r="U84" i="9"/>
  <c r="AJ348" i="9"/>
  <c r="AJ961" i="9"/>
  <c r="U125" i="9"/>
  <c r="O125" i="9" s="1"/>
  <c r="AJ340" i="9"/>
  <c r="AJ157" i="9"/>
  <c r="AJ212" i="9"/>
  <c r="AJ302" i="9"/>
  <c r="AJ368" i="9"/>
  <c r="AJ403" i="9"/>
  <c r="AH862" i="9"/>
  <c r="AJ544" i="9"/>
  <c r="AJ865" i="9"/>
  <c r="AH916" i="9"/>
  <c r="AJ979" i="9"/>
  <c r="AJ926" i="9"/>
  <c r="V598" i="9"/>
  <c r="AJ780" i="9"/>
  <c r="V947" i="9"/>
  <c r="AB947" i="9" s="1"/>
  <c r="AJ398" i="9"/>
  <c r="AH472" i="9"/>
  <c r="AH473" i="9"/>
  <c r="AJ773" i="9"/>
  <c r="AH728" i="9"/>
  <c r="AH923" i="9"/>
  <c r="AH774" i="9"/>
  <c r="AH378" i="9"/>
  <c r="AH229" i="9"/>
  <c r="AH153" i="9"/>
  <c r="AH727" i="9"/>
  <c r="AH933" i="9"/>
  <c r="AH123" i="9"/>
  <c r="AH268" i="9"/>
  <c r="AH182" i="9"/>
  <c r="AH787" i="9"/>
  <c r="AH636" i="9"/>
  <c r="AH622" i="9"/>
  <c r="AH789" i="9"/>
  <c r="AH536" i="9"/>
  <c r="AH514" i="9"/>
  <c r="AH958" i="9"/>
  <c r="AH906" i="9"/>
  <c r="AH218" i="9"/>
  <c r="AH113" i="9"/>
  <c r="AH447" i="9"/>
  <c r="AH463" i="9"/>
  <c r="AH479" i="9"/>
  <c r="AH416" i="9"/>
  <c r="AJ437" i="9"/>
  <c r="AJ144" i="9"/>
  <c r="AJ813" i="9"/>
  <c r="AJ378" i="9"/>
  <c r="AJ311" i="9"/>
  <c r="AJ723" i="9"/>
  <c r="AJ915" i="9"/>
  <c r="AJ160" i="9"/>
  <c r="AJ116" i="9"/>
  <c r="AJ250" i="9"/>
  <c r="AJ578" i="9"/>
  <c r="AJ478" i="9"/>
  <c r="AJ628" i="9"/>
  <c r="AJ247" i="9"/>
  <c r="AJ374" i="9"/>
  <c r="AJ313" i="9"/>
  <c r="AJ815" i="9"/>
  <c r="AJ682" i="9"/>
  <c r="AJ683" i="9"/>
  <c r="AJ941" i="9"/>
  <c r="AJ942" i="9"/>
  <c r="AH406" i="9"/>
  <c r="AH398" i="9"/>
  <c r="AJ320" i="9"/>
  <c r="AH399" i="9"/>
  <c r="V727" i="9"/>
  <c r="U90" i="9"/>
  <c r="H456" i="9"/>
  <c r="AL456" i="9" s="1"/>
  <c r="AJ456" i="9"/>
  <c r="AJ955" i="9"/>
  <c r="AJ969" i="9"/>
  <c r="AH430" i="9"/>
  <c r="AH328" i="9"/>
  <c r="AH522" i="9"/>
  <c r="AH523" i="9"/>
  <c r="AH242" i="9"/>
  <c r="AH524" i="9"/>
  <c r="AH875" i="9"/>
  <c r="AH394" i="9"/>
  <c r="AJ394" i="9"/>
  <c r="AH359" i="9"/>
  <c r="AJ593" i="9"/>
  <c r="AJ862" i="9"/>
  <c r="AH863" i="9"/>
  <c r="AH865" i="9"/>
  <c r="AJ722" i="9"/>
  <c r="AJ415" i="9"/>
  <c r="AH973" i="9"/>
  <c r="AH975" i="9"/>
  <c r="AJ841" i="9"/>
  <c r="AJ916" i="9"/>
  <c r="AH739" i="9"/>
  <c r="AH926" i="9"/>
  <c r="AJ200" i="9"/>
  <c r="AJ159" i="9"/>
  <c r="AJ435" i="9"/>
  <c r="AJ586" i="9"/>
  <c r="AJ252" i="9"/>
  <c r="AJ674" i="9"/>
  <c r="AJ520" i="9"/>
  <c r="AJ542" i="9"/>
  <c r="AH660" i="9"/>
  <c r="AH938" i="9"/>
  <c r="AH986" i="9"/>
  <c r="AJ987" i="9"/>
  <c r="AJ457" i="9"/>
  <c r="AJ458" i="9"/>
  <c r="AJ459" i="9"/>
  <c r="AJ684" i="9"/>
  <c r="V880" i="9"/>
  <c r="AJ881" i="9"/>
  <c r="AJ406" i="9"/>
  <c r="AJ408" i="9"/>
  <c r="AJ399" i="9"/>
  <c r="AH600" i="9"/>
  <c r="AH725" i="9"/>
  <c r="AJ712" i="9"/>
  <c r="AH260" i="9"/>
  <c r="AH315" i="9"/>
  <c r="AJ805" i="9"/>
  <c r="AJ887" i="9"/>
  <c r="AJ909" i="9"/>
  <c r="AH864" i="9"/>
  <c r="AH840" i="9"/>
  <c r="AH980" i="9"/>
  <c r="AH858" i="9"/>
  <c r="AH984" i="9"/>
  <c r="AH985" i="9"/>
  <c r="AJ972" i="9"/>
  <c r="AJ596" i="9"/>
  <c r="V941" i="9"/>
  <c r="V954" i="9"/>
  <c r="U219" i="9"/>
  <c r="AH832" i="9"/>
  <c r="AH271" i="9"/>
  <c r="AH266" i="9"/>
  <c r="AH279" i="9"/>
  <c r="AH529" i="9"/>
  <c r="AH590" i="9"/>
  <c r="AH178" i="9"/>
  <c r="AH146" i="9"/>
  <c r="AH224" i="9"/>
  <c r="AH258" i="9"/>
  <c r="AH225" i="9"/>
  <c r="AH354" i="9"/>
  <c r="AH350" i="9"/>
  <c r="AH500" i="9"/>
  <c r="AH717" i="9"/>
  <c r="AH895" i="9"/>
  <c r="AH964" i="9"/>
  <c r="AH107" i="9"/>
  <c r="AH95" i="9"/>
  <c r="AH462" i="9"/>
  <c r="AH611" i="9"/>
  <c r="AH439" i="9"/>
  <c r="AH506" i="9"/>
  <c r="AH890" i="9"/>
  <c r="AH776" i="9"/>
  <c r="AJ120" i="9"/>
  <c r="U198" i="9"/>
  <c r="H510" i="9"/>
  <c r="AL510" i="9" s="1"/>
  <c r="AJ510" i="9"/>
  <c r="AJ466" i="9"/>
  <c r="H466" i="9"/>
  <c r="AL466" i="9" s="1"/>
  <c r="AJ673" i="9"/>
  <c r="AH847" i="9"/>
  <c r="AJ615" i="9"/>
  <c r="AJ554" i="9"/>
  <c r="AH742" i="9"/>
  <c r="AH743" i="9"/>
  <c r="AH556" i="9"/>
  <c r="AJ837" i="9"/>
  <c r="AH654" i="9"/>
  <c r="AJ929" i="9"/>
  <c r="AH861" i="9"/>
  <c r="AH930" i="9"/>
  <c r="AH318" i="9"/>
  <c r="AH319" i="9"/>
  <c r="AH128" i="9"/>
  <c r="AH269" i="9"/>
  <c r="AH452" i="9"/>
  <c r="AH453" i="9"/>
  <c r="AH788" i="9"/>
  <c r="AH637" i="9"/>
  <c r="AH623" i="9"/>
  <c r="AH610" i="9"/>
  <c r="AH438" i="9"/>
  <c r="AH440" i="9"/>
  <c r="AH508" i="9"/>
  <c r="U197" i="9"/>
  <c r="AJ84" i="9"/>
  <c r="AJ219" i="9"/>
  <c r="AJ443" i="9"/>
  <c r="AJ455" i="9"/>
  <c r="U348" i="9"/>
  <c r="AJ244" i="9"/>
  <c r="AJ305" i="9"/>
  <c r="AJ171" i="9"/>
  <c r="AJ444" i="9"/>
  <c r="AJ474" i="9"/>
  <c r="H652" i="9"/>
  <c r="AL652" i="9" s="1"/>
  <c r="AJ652" i="9"/>
  <c r="AJ825" i="9"/>
  <c r="AH740" i="9"/>
  <c r="AJ742" i="9"/>
  <c r="AJ743" i="9"/>
  <c r="AH773" i="9"/>
  <c r="AH856" i="9"/>
  <c r="AH838" i="9"/>
  <c r="AH703" i="9"/>
  <c r="U119" i="9"/>
  <c r="U162" i="9"/>
  <c r="AJ962" i="9"/>
  <c r="AJ86" i="9"/>
  <c r="AJ255" i="9"/>
  <c r="AJ693" i="9"/>
  <c r="H693" i="9"/>
  <c r="AL693" i="9" s="1"/>
  <c r="H846" i="9"/>
  <c r="AL846" i="9" s="1"/>
  <c r="U244" i="9"/>
  <c r="U83" i="9"/>
  <c r="U91" i="9"/>
  <c r="O91" i="9" s="1"/>
  <c r="AJ436" i="9"/>
  <c r="AJ94" i="9"/>
  <c r="U238" i="9"/>
  <c r="AJ834" i="9"/>
  <c r="AJ198" i="9"/>
  <c r="AJ193" i="9"/>
  <c r="AJ854" i="9"/>
  <c r="AJ635" i="9"/>
  <c r="AJ533" i="9"/>
  <c r="AJ855" i="9"/>
  <c r="AJ109" i="9"/>
  <c r="AJ76" i="9"/>
  <c r="AJ267" i="9"/>
  <c r="AJ335" i="9"/>
  <c r="AJ347" i="9"/>
  <c r="AJ96" i="9"/>
  <c r="AJ301" i="9"/>
  <c r="AJ405" i="9"/>
  <c r="AJ379" i="9"/>
  <c r="AJ559" i="9"/>
  <c r="AH134" i="9"/>
  <c r="V134" i="9"/>
  <c r="AJ276" i="9"/>
  <c r="AH187" i="9"/>
  <c r="AH785" i="9"/>
  <c r="AJ931" i="9"/>
  <c r="V608" i="9"/>
  <c r="AH608" i="9"/>
  <c r="AJ737" i="9"/>
  <c r="H737" i="9"/>
  <c r="AJ845" i="9"/>
  <c r="H845" i="9"/>
  <c r="H526" i="9"/>
  <c r="AJ526" i="9"/>
  <c r="H870" i="9"/>
  <c r="V870" i="9" s="1"/>
  <c r="AJ870" i="9"/>
  <c r="AH888" i="9"/>
  <c r="AH706" i="9"/>
  <c r="H597" i="9"/>
  <c r="V597" i="9" s="1"/>
  <c r="AJ597" i="9"/>
  <c r="AH554" i="9"/>
  <c r="AH929" i="9"/>
  <c r="V766" i="9"/>
  <c r="AH766" i="9"/>
  <c r="AJ756" i="9"/>
  <c r="H756" i="9"/>
  <c r="AJ763" i="9"/>
  <c r="H763" i="9"/>
  <c r="AH165" i="9"/>
  <c r="AJ697" i="9"/>
  <c r="AJ242" i="9"/>
  <c r="AJ784" i="9"/>
  <c r="AJ115" i="9"/>
  <c r="AJ158" i="9"/>
  <c r="AJ428" i="9"/>
  <c r="AJ375" i="9"/>
  <c r="AJ587" i="9"/>
  <c r="AJ181" i="9"/>
  <c r="AJ494" i="9"/>
  <c r="AJ779" i="9"/>
  <c r="AJ704" i="9"/>
  <c r="H946" i="9"/>
  <c r="V946" i="9" s="1"/>
  <c r="AJ946" i="9"/>
  <c r="AH539" i="9"/>
  <c r="AJ676" i="9"/>
  <c r="H676" i="9"/>
  <c r="AH259" i="9"/>
  <c r="AJ522" i="9"/>
  <c r="AJ548" i="9"/>
  <c r="AJ524" i="9"/>
  <c r="AH671" i="9"/>
  <c r="AJ888" i="9"/>
  <c r="AJ706" i="9"/>
  <c r="AH358" i="9"/>
  <c r="AJ343" i="9"/>
  <c r="AJ577" i="9"/>
  <c r="AJ327" i="9"/>
  <c r="AJ304" i="9"/>
  <c r="AJ373" i="9"/>
  <c r="AJ606" i="9"/>
  <c r="AJ791" i="9"/>
  <c r="AJ829" i="9"/>
  <c r="H829" i="9"/>
  <c r="AH513" i="9"/>
  <c r="AH907" i="9"/>
  <c r="AH968" i="9"/>
  <c r="AH143" i="9"/>
  <c r="AH173" i="9"/>
  <c r="AH288" i="9"/>
  <c r="AJ472" i="9"/>
  <c r="AH618" i="9"/>
  <c r="AJ774" i="9"/>
  <c r="AH194" i="9"/>
  <c r="AH970" i="9"/>
  <c r="AH927" i="9"/>
  <c r="AH934" i="9"/>
  <c r="AH516" i="9"/>
  <c r="AH583" i="9"/>
  <c r="AH396" i="9"/>
  <c r="AH411" i="9"/>
  <c r="AH924" i="9"/>
  <c r="AH835" i="9"/>
  <c r="AH843" i="9"/>
  <c r="AH931" i="9"/>
  <c r="AH936" i="9"/>
  <c r="AJ598" i="9"/>
  <c r="AJ527" i="9"/>
  <c r="AJ871" i="9"/>
  <c r="V882" i="9"/>
  <c r="AJ954" i="9"/>
  <c r="AH538" i="9"/>
  <c r="AH540" i="9"/>
  <c r="AJ383" i="9"/>
  <c r="AH289" i="9"/>
  <c r="AJ321" i="9"/>
  <c r="AH541" i="9"/>
  <c r="AH409" i="9"/>
  <c r="AJ823" i="9"/>
  <c r="AH599" i="9"/>
  <c r="AH701" i="9"/>
  <c r="AJ464" i="9"/>
  <c r="AH504" i="9"/>
  <c r="AH824" i="9"/>
  <c r="AH555" i="9"/>
  <c r="AJ617" i="9"/>
  <c r="AH602" i="9"/>
  <c r="AH414" i="9"/>
  <c r="AJ856" i="9"/>
  <c r="AH935" i="9"/>
  <c r="AH765" i="9"/>
  <c r="AH589" i="9"/>
  <c r="AH609" i="9"/>
  <c r="AH497" i="9"/>
  <c r="AH324" i="9"/>
  <c r="V596" i="9"/>
  <c r="AJ423" i="9"/>
  <c r="V459" i="9"/>
  <c r="AJ781" i="9"/>
  <c r="AJ880" i="9"/>
  <c r="V943" i="9"/>
  <c r="AJ947" i="9"/>
  <c r="AJ824" i="9"/>
  <c r="AH616" i="9"/>
  <c r="AJ735" i="9"/>
  <c r="AJ746" i="9"/>
  <c r="AH307" i="9"/>
  <c r="AH796" i="9"/>
  <c r="AH901" i="9"/>
  <c r="AH903" i="9"/>
  <c r="AJ282" i="9"/>
  <c r="AJ170" i="9"/>
  <c r="AJ634" i="9"/>
  <c r="AJ179" i="9"/>
  <c r="U283" i="9"/>
  <c r="U243" i="9"/>
  <c r="O243" i="9" s="1"/>
  <c r="AJ139" i="9"/>
  <c r="AJ445" i="9"/>
  <c r="AJ967" i="9"/>
  <c r="U137" i="9"/>
  <c r="AJ167" i="9"/>
  <c r="U103" i="9"/>
  <c r="U339" i="9"/>
  <c r="U191" i="9"/>
  <c r="U340" i="9"/>
  <c r="U138" i="9"/>
  <c r="O138" i="9" s="1"/>
  <c r="AJ135" i="9"/>
  <c r="H825" i="9"/>
  <c r="AL825" i="9" s="1"/>
  <c r="AH309" i="9"/>
  <c r="AH342" i="9"/>
  <c r="AH245" i="9"/>
  <c r="AH239" i="9"/>
  <c r="AH448" i="9"/>
  <c r="AH325" i="9"/>
  <c r="AH310" i="9"/>
  <c r="AH351" i="9"/>
  <c r="AH891" i="9"/>
  <c r="AJ192" i="9"/>
  <c r="AJ82" i="9"/>
  <c r="AJ270" i="9"/>
  <c r="AJ651" i="9"/>
  <c r="AJ492" i="9"/>
  <c r="AJ678" i="9"/>
  <c r="U486" i="9"/>
  <c r="AJ220" i="9"/>
  <c r="AJ216" i="9"/>
  <c r="AJ721" i="9"/>
  <c r="AJ377" i="9"/>
  <c r="AJ483" i="9"/>
  <c r="AJ534" i="9"/>
  <c r="AJ900" i="9"/>
  <c r="AJ89" i="9"/>
  <c r="AJ104" i="9"/>
  <c r="AJ114" i="9"/>
  <c r="AJ199" i="9"/>
  <c r="AJ312" i="9"/>
  <c r="AJ238" i="9"/>
  <c r="AJ892" i="9"/>
  <c r="AJ893" i="9"/>
  <c r="AJ296" i="9"/>
  <c r="AJ306" i="9"/>
  <c r="AJ745" i="9"/>
  <c r="AH557" i="9"/>
  <c r="AH565" i="9"/>
  <c r="AH808" i="9"/>
  <c r="AH631" i="9"/>
  <c r="U282" i="9"/>
  <c r="AJ119" i="9"/>
  <c r="AJ290" i="9"/>
  <c r="AJ482" i="9"/>
  <c r="AJ130" i="9"/>
  <c r="AJ162" i="9"/>
  <c r="AJ243" i="9"/>
  <c r="AJ264" i="9"/>
  <c r="AJ215" i="9"/>
  <c r="AJ446" i="9"/>
  <c r="U89" i="9"/>
  <c r="U190" i="9"/>
  <c r="O190" i="9" s="1"/>
  <c r="AJ137" i="9"/>
  <c r="AJ88" i="9"/>
  <c r="AJ121" i="9"/>
  <c r="AJ299" i="9"/>
  <c r="AJ125" i="9"/>
  <c r="AJ191" i="9"/>
  <c r="AJ122" i="9"/>
  <c r="AJ136" i="9"/>
  <c r="AJ262" i="9"/>
  <c r="AJ713" i="9"/>
  <c r="AJ714" i="9"/>
  <c r="AJ336" i="9"/>
  <c r="AJ783" i="9"/>
  <c r="AJ734" i="9"/>
  <c r="AJ573" i="9"/>
  <c r="AH620" i="9"/>
  <c r="AH621" i="9"/>
  <c r="AG818" i="9"/>
  <c r="AG565" i="9"/>
  <c r="AG281" i="9"/>
  <c r="AG419" i="9"/>
  <c r="AG557" i="9"/>
  <c r="AG566" i="9"/>
  <c r="AG630" i="9"/>
  <c r="AG420" i="9"/>
  <c r="AG558" i="9"/>
  <c r="AG620" i="9"/>
  <c r="AG839" i="9"/>
  <c r="AG631" i="9"/>
  <c r="AG807" i="9"/>
  <c r="AG307" i="9"/>
  <c r="AG621" i="9"/>
  <c r="AG819" i="9"/>
  <c r="AG808" i="9"/>
  <c r="AG308" i="9"/>
  <c r="AG280" i="9"/>
  <c r="AG803" i="9"/>
  <c r="AG802" i="9"/>
  <c r="AG762" i="9"/>
  <c r="Q762" i="9" s="1"/>
  <c r="AG746" i="9"/>
  <c r="Q746" i="9" s="1"/>
  <c r="AG573" i="9"/>
  <c r="Q573" i="9" s="1"/>
  <c r="AG745" i="9"/>
  <c r="Q745" i="9" s="1"/>
  <c r="AG380" i="9"/>
  <c r="Q380" i="9" s="1"/>
  <c r="AG735" i="9"/>
  <c r="Q735" i="9" s="1"/>
  <c r="AG734" i="9"/>
  <c r="Q734" i="9" s="1"/>
  <c r="AG306" i="9"/>
  <c r="Q306" i="9" s="1"/>
  <c r="AG560" i="9"/>
  <c r="Q560" i="9" s="1"/>
  <c r="AG559" i="9"/>
  <c r="Q559" i="9" s="1"/>
  <c r="AG379" i="9"/>
  <c r="Q379" i="9" s="1"/>
  <c r="AG733" i="9"/>
  <c r="Q733" i="9" s="1"/>
  <c r="AG732" i="9"/>
  <c r="Q732" i="9" s="1"/>
  <c r="AG256" i="9"/>
  <c r="Q256" i="9" s="1"/>
  <c r="AG405" i="9"/>
  <c r="Q405" i="9" s="1"/>
  <c r="AG296" i="9"/>
  <c r="Q296" i="9" s="1"/>
  <c r="AG403" i="9"/>
  <c r="Q403" i="9" s="1"/>
  <c r="AG402" i="9"/>
  <c r="Q402" i="9" s="1"/>
  <c r="AG144" i="9"/>
  <c r="AG233" i="9"/>
  <c r="AG232" i="9"/>
  <c r="AG108" i="9"/>
  <c r="AG155" i="9"/>
  <c r="AG154" i="9"/>
  <c r="AG149" i="9"/>
  <c r="AG231" i="9"/>
  <c r="AG230" i="9"/>
  <c r="AG793" i="9"/>
  <c r="AG562" i="9"/>
  <c r="AG287" i="9"/>
  <c r="AG297" i="9"/>
  <c r="Q297" i="9" s="1"/>
  <c r="AG764" i="9"/>
  <c r="AG254" i="9"/>
  <c r="AG164" i="9"/>
  <c r="AG757" i="9"/>
  <c r="AG186" i="9"/>
  <c r="AG185" i="9"/>
  <c r="AG404" i="9"/>
  <c r="Q404" i="9" s="1"/>
  <c r="AG189" i="9"/>
  <c r="Q189" i="9" s="1"/>
  <c r="AG255" i="9"/>
  <c r="Q255" i="9" s="1"/>
  <c r="AG496" i="9"/>
  <c r="AG207" i="9"/>
  <c r="AG286" i="9"/>
  <c r="AG945" i="9"/>
  <c r="AG944" i="9"/>
  <c r="AG831" i="9"/>
  <c r="AG738" i="9"/>
  <c r="AG879" i="9"/>
  <c r="AG830" i="9"/>
  <c r="AG664" i="9"/>
  <c r="AG869" i="9"/>
  <c r="AG585" i="9"/>
  <c r="AG663" i="9"/>
  <c r="AG868" i="9"/>
  <c r="AG662" i="9"/>
  <c r="AG253" i="9"/>
  <c r="AG953" i="9"/>
  <c r="AG894" i="9"/>
  <c r="AG822" i="9"/>
  <c r="AG940" i="9"/>
  <c r="AG749" i="9"/>
  <c r="AG821" i="9"/>
  <c r="AG939" i="9"/>
  <c r="AG680" i="9"/>
  <c r="AG574" i="9"/>
  <c r="AG806" i="9"/>
  <c r="AG679" i="9"/>
  <c r="AG648" i="9"/>
  <c r="AG827" i="9"/>
  <c r="AG736" i="9"/>
  <c r="AG505" i="9"/>
  <c r="AG341" i="9"/>
  <c r="AG581" i="9"/>
  <c r="AG364" i="9"/>
  <c r="AG389" i="9"/>
  <c r="AG692" i="9"/>
  <c r="AG223" i="9"/>
  <c r="AG100" i="9"/>
  <c r="AG204" i="9"/>
  <c r="AG248" i="9"/>
  <c r="AG210" i="9"/>
  <c r="AG367" i="9"/>
  <c r="AG184" i="9"/>
  <c r="AG237" i="9"/>
  <c r="AG561" i="9"/>
  <c r="AG744" i="9"/>
  <c r="AG661" i="9"/>
  <c r="AG591" i="9"/>
  <c r="AG705" i="9"/>
  <c r="AG441" i="9"/>
  <c r="AG274" i="9"/>
  <c r="AG495" i="9"/>
  <c r="AG521" i="9"/>
  <c r="AG133" i="9"/>
  <c r="AG265" i="9"/>
  <c r="AG161" i="9"/>
  <c r="AG148" i="9"/>
  <c r="AG291" i="9"/>
  <c r="AG249" i="9"/>
  <c r="AG151" i="9"/>
  <c r="AG295" i="9"/>
  <c r="AG572" i="9"/>
  <c r="AG647" i="9"/>
  <c r="AG826" i="9"/>
  <c r="AG426" i="9"/>
  <c r="AG751" i="9"/>
  <c r="AG853" i="9"/>
  <c r="AG575" i="9"/>
  <c r="AG391" i="9"/>
  <c r="AG698" i="9"/>
  <c r="AG689" i="9"/>
  <c r="AG209" i="9"/>
  <c r="AG366" i="9"/>
  <c r="AG240" i="9"/>
  <c r="AG236" i="9"/>
  <c r="AG425" i="9"/>
  <c r="AG323" i="9"/>
  <c r="AG241" i="9"/>
  <c r="AG431" i="9"/>
  <c r="AG365" i="9"/>
  <c r="AG278" i="9"/>
  <c r="AG866" i="9"/>
  <c r="AG715" i="9"/>
  <c r="AG475" i="9"/>
  <c r="AG747" i="9"/>
  <c r="AG488" i="9"/>
  <c r="AG576" i="9"/>
  <c r="AG848" i="9"/>
  <c r="AG292" i="9"/>
  <c r="AG150" i="9"/>
  <c r="AG294" i="9"/>
  <c r="AG345" i="9"/>
  <c r="AG293" i="9"/>
  <c r="AG503" i="9"/>
  <c r="AG257" i="9"/>
  <c r="AG346" i="9"/>
  <c r="AG911" i="9"/>
  <c r="AG369" i="9"/>
  <c r="AG437" i="9"/>
  <c r="AG511" i="9"/>
  <c r="AG135" i="9"/>
  <c r="AG110" i="9"/>
  <c r="AG340" i="9"/>
  <c r="AG103" i="9"/>
  <c r="AG347" i="9"/>
  <c r="AG335" i="9"/>
  <c r="AG267" i="9"/>
  <c r="AG77" i="9"/>
  <c r="AG167" i="9"/>
  <c r="AG86" i="9"/>
  <c r="AG83" i="9"/>
  <c r="AG124" i="9"/>
  <c r="AG961" i="9"/>
  <c r="AG892" i="9"/>
  <c r="AG714" i="9"/>
  <c r="AG262" i="9"/>
  <c r="AG122" i="9"/>
  <c r="AG301" i="9"/>
  <c r="AG157" i="9"/>
  <c r="AG191" i="9"/>
  <c r="AG238" i="9"/>
  <c r="AG312" i="9"/>
  <c r="AG114" i="9"/>
  <c r="AG299" i="9"/>
  <c r="AG88" i="9"/>
  <c r="AG76" i="9"/>
  <c r="AG137" i="9"/>
  <c r="AG104" i="9"/>
  <c r="AG627" i="9"/>
  <c r="AG893" i="9"/>
  <c r="AG336" i="9"/>
  <c r="AG713" i="9"/>
  <c r="AG136" i="9"/>
  <c r="AG168" i="9"/>
  <c r="AG212" i="9"/>
  <c r="AG156" i="9"/>
  <c r="AG125" i="9"/>
  <c r="AG449" i="9"/>
  <c r="AG199" i="9"/>
  <c r="AG92" i="9"/>
  <c r="AG121" i="9"/>
  <c r="AG97" i="9"/>
  <c r="AG79" i="9"/>
  <c r="AG190" i="9"/>
  <c r="AG89" i="9"/>
  <c r="AG855" i="9"/>
  <c r="AG377" i="9"/>
  <c r="AG193" i="9"/>
  <c r="AG445" i="9"/>
  <c r="AG244" i="9"/>
  <c r="AG283" i="9"/>
  <c r="AG348" i="9"/>
  <c r="AG455" i="9"/>
  <c r="AG179" i="9"/>
  <c r="AG443" i="9"/>
  <c r="AG105" i="9"/>
  <c r="AG962" i="9"/>
  <c r="AG534" i="9"/>
  <c r="AG635" i="9"/>
  <c r="AG721" i="9"/>
  <c r="AG215" i="9"/>
  <c r="AG171" i="9"/>
  <c r="AG487" i="9"/>
  <c r="AG162" i="9"/>
  <c r="AG492" i="9"/>
  <c r="AG482" i="9"/>
  <c r="AG385" i="9"/>
  <c r="AG82" i="9"/>
  <c r="AG263" i="9"/>
  <c r="AG783" i="9"/>
  <c r="AG300" i="9"/>
  <c r="AG96" i="9"/>
  <c r="AG339" i="9"/>
  <c r="AG94" i="9"/>
  <c r="AG174" i="9"/>
  <c r="AG109" i="9"/>
  <c r="AG78" i="9"/>
  <c r="AG900" i="9"/>
  <c r="AG533" i="9"/>
  <c r="AG444" i="9"/>
  <c r="AG446" i="9"/>
  <c r="AG139" i="9"/>
  <c r="AG220" i="9"/>
  <c r="AG486" i="9"/>
  <c r="AG678" i="9"/>
  <c r="AG130" i="9"/>
  <c r="AG634" i="9"/>
  <c r="AG270" i="9"/>
  <c r="AG87" i="9"/>
  <c r="AG170" i="9"/>
  <c r="AG119" i="9"/>
  <c r="AG84" i="9"/>
  <c r="AG368" i="9"/>
  <c r="AG216" i="9"/>
  <c r="AG243" i="9"/>
  <c r="AG290" i="9"/>
  <c r="AG145" i="9"/>
  <c r="AG98" i="9"/>
  <c r="AG219" i="9"/>
  <c r="AG90" i="9"/>
  <c r="AG163" i="9"/>
  <c r="AG197" i="9"/>
  <c r="AG302" i="9"/>
  <c r="AG138" i="9"/>
  <c r="AG264" i="9"/>
  <c r="AG120" i="9"/>
  <c r="AG81" i="9"/>
  <c r="AG902" i="9"/>
  <c r="AG777" i="9"/>
  <c r="AG891" i="9"/>
  <c r="AG796" i="9"/>
  <c r="AG775" i="9"/>
  <c r="AG889" i="9"/>
  <c r="AG372" i="9"/>
  <c r="AG356" i="9"/>
  <c r="AG507" i="9"/>
  <c r="AG370" i="9"/>
  <c r="AG418" i="9"/>
  <c r="AG612" i="9"/>
  <c r="AG439" i="9"/>
  <c r="AG416" i="9"/>
  <c r="AG610" i="9"/>
  <c r="AG463" i="9"/>
  <c r="AG474" i="9"/>
  <c r="AG436" i="9"/>
  <c r="AG80" i="9"/>
  <c r="AG91" i="9"/>
  <c r="AG483" i="9"/>
  <c r="AG305" i="9"/>
  <c r="AG198" i="9"/>
  <c r="AG192" i="9"/>
  <c r="AG913" i="9"/>
  <c r="AG967" i="9"/>
  <c r="AG854" i="9"/>
  <c r="AG651" i="9"/>
  <c r="AG85" i="9"/>
  <c r="AG282" i="9"/>
  <c r="AG106" i="9"/>
  <c r="AG903" i="9"/>
  <c r="AG901" i="9"/>
  <c r="AG797" i="9"/>
  <c r="AG776" i="9"/>
  <c r="AG890" i="9"/>
  <c r="AG795" i="9"/>
  <c r="AG357" i="9"/>
  <c r="AG508" i="9"/>
  <c r="AG371" i="9"/>
  <c r="AG355" i="9"/>
  <c r="AG506" i="9"/>
  <c r="AG440" i="9"/>
  <c r="AG417" i="9"/>
  <c r="AG611" i="9"/>
  <c r="AG438" i="9"/>
  <c r="AG479" i="9"/>
  <c r="AG462" i="9"/>
  <c r="AG325" i="9"/>
  <c r="AG239" i="9"/>
  <c r="AG342" i="9"/>
  <c r="AG324" i="9"/>
  <c r="AG113" i="9"/>
  <c r="AG173" i="9"/>
  <c r="AG95" i="9"/>
  <c r="AG112" i="9"/>
  <c r="AG172" i="9"/>
  <c r="AG143" i="9"/>
  <c r="AG107" i="9"/>
  <c r="AG165" i="9"/>
  <c r="AG142" i="9"/>
  <c r="AG968" i="9"/>
  <c r="AG964" i="9"/>
  <c r="AG897" i="9"/>
  <c r="AG960" i="9"/>
  <c r="AG907" i="9"/>
  <c r="AG895" i="9"/>
  <c r="AG958" i="9"/>
  <c r="AG536" i="9"/>
  <c r="AG513" i="9"/>
  <c r="AG717" i="9"/>
  <c r="AG532" i="9"/>
  <c r="AG624" i="9"/>
  <c r="AG789" i="9"/>
  <c r="AG351" i="9"/>
  <c r="AG310" i="9"/>
  <c r="AG448" i="9"/>
  <c r="AG245" i="9"/>
  <c r="AG309" i="9"/>
  <c r="AG447" i="9"/>
  <c r="AG118" i="9"/>
  <c r="AG93" i="9"/>
  <c r="AG126" i="9"/>
  <c r="AG117" i="9"/>
  <c r="AG141" i="9"/>
  <c r="AG218" i="9"/>
  <c r="AG111" i="9"/>
  <c r="AG140" i="9"/>
  <c r="AG217" i="9"/>
  <c r="AG965" i="9"/>
  <c r="AG963" i="9"/>
  <c r="AG908" i="9"/>
  <c r="AG896" i="9"/>
  <c r="AG959" i="9"/>
  <c r="AG906" i="9"/>
  <c r="AG514" i="9"/>
  <c r="AG718" i="9"/>
  <c r="AG535" i="9"/>
  <c r="AG512" i="9"/>
  <c r="AG716" i="9"/>
  <c r="AG638" i="9"/>
  <c r="AG623" i="9"/>
  <c r="AG788" i="9"/>
  <c r="AG636" i="9"/>
  <c r="AG687" i="9"/>
  <c r="AG500" i="9"/>
  <c r="AG453" i="9"/>
  <c r="AG644" i="9"/>
  <c r="AG354" i="9"/>
  <c r="AG452" i="9"/>
  <c r="AG643" i="9"/>
  <c r="AG183" i="9"/>
  <c r="AG128" i="9"/>
  <c r="AG202" i="9"/>
  <c r="AG182" i="9"/>
  <c r="AG225" i="9"/>
  <c r="AG319" i="9"/>
  <c r="AG175" i="9"/>
  <c r="AG224" i="9"/>
  <c r="AG318" i="9"/>
  <c r="AG637" i="9"/>
  <c r="AG622" i="9"/>
  <c r="AG787" i="9"/>
  <c r="AG658" i="9"/>
  <c r="AG657" i="9"/>
  <c r="AG468" i="9"/>
  <c r="AG350" i="9"/>
  <c r="AG490" i="9"/>
  <c r="AG467" i="9"/>
  <c r="AG177" i="9"/>
  <c r="AG269" i="9"/>
  <c r="AG132" i="9"/>
  <c r="AG176" i="9"/>
  <c r="AG268" i="9"/>
  <c r="AG227" i="9"/>
  <c r="AG166" i="9"/>
  <c r="AG258" i="9"/>
  <c r="AG226" i="9"/>
  <c r="AG932" i="9"/>
  <c r="AG836" i="9"/>
  <c r="AG925" i="9"/>
  <c r="AG842" i="9"/>
  <c r="AG397" i="9"/>
  <c r="AG584" i="9"/>
  <c r="AG410" i="9"/>
  <c r="AG498" i="9"/>
  <c r="AG695" i="9"/>
  <c r="AG515" i="9"/>
  <c r="AG546" i="9"/>
  <c r="AG517" i="9"/>
  <c r="AG277" i="9"/>
  <c r="AG353" i="9"/>
  <c r="AG502" i="9"/>
  <c r="AG102" i="9"/>
  <c r="AG131" i="9"/>
  <c r="AG208" i="9"/>
  <c r="AG129" i="9"/>
  <c r="AG169" i="9"/>
  <c r="AG261" i="9"/>
  <c r="AG978" i="9"/>
  <c r="AG763" i="9"/>
  <c r="AG756" i="9"/>
  <c r="AG656" i="9"/>
  <c r="AG820" i="9"/>
  <c r="AG285" i="9"/>
  <c r="AG235" i="9"/>
  <c r="AG338" i="9"/>
  <c r="AG284" i="9"/>
  <c r="AG234" i="9"/>
  <c r="AG337" i="9"/>
  <c r="AG633" i="9"/>
  <c r="AG501" i="9"/>
  <c r="AG699" i="9"/>
  <c r="AG750" i="9"/>
  <c r="AG653" i="9"/>
  <c r="AG810" i="9"/>
  <c r="AG123" i="9"/>
  <c r="AG188" i="9"/>
  <c r="AG178" i="9"/>
  <c r="AG981" i="9"/>
  <c r="P981" i="9" s="1"/>
  <c r="AG928" i="9"/>
  <c r="P928" i="9" s="1"/>
  <c r="AG971" i="9"/>
  <c r="P971" i="9" s="1"/>
  <c r="AG933" i="9"/>
  <c r="P933" i="9" s="1"/>
  <c r="AG590" i="9"/>
  <c r="P590" i="9" s="1"/>
  <c r="AG766" i="9"/>
  <c r="AG608" i="9"/>
  <c r="AG703" i="9"/>
  <c r="AG850" i="9"/>
  <c r="AG725" i="9"/>
  <c r="AG748" i="9"/>
  <c r="P748" i="9" s="1"/>
  <c r="AG727" i="9"/>
  <c r="AG395" i="9"/>
  <c r="AG509" i="9"/>
  <c r="AG710" i="9"/>
  <c r="P710" i="9" s="1"/>
  <c r="AG153" i="9"/>
  <c r="P153" i="9" s="1"/>
  <c r="AG211" i="9"/>
  <c r="P211" i="9" s="1"/>
  <c r="AG298" i="9"/>
  <c r="P298" i="9" s="1"/>
  <c r="AG203" i="9"/>
  <c r="AG266" i="9"/>
  <c r="AG378" i="9"/>
  <c r="AG861" i="9"/>
  <c r="AG923" i="9"/>
  <c r="AG837" i="9"/>
  <c r="AG556" i="9"/>
  <c r="AG602" i="9"/>
  <c r="AG616" i="9"/>
  <c r="AG413" i="9"/>
  <c r="AG740" i="9"/>
  <c r="AG832" i="9"/>
  <c r="AG504" i="9"/>
  <c r="AG599" i="9"/>
  <c r="AG541" i="9"/>
  <c r="AG676" i="9"/>
  <c r="AG497" i="9"/>
  <c r="AG694" i="9"/>
  <c r="AG390" i="9"/>
  <c r="AG272" i="9"/>
  <c r="AG387" i="9"/>
  <c r="AG363" i="9"/>
  <c r="AG99" i="9"/>
  <c r="AG977" i="9"/>
  <c r="P977" i="9" s="1"/>
  <c r="AG930" i="9"/>
  <c r="AG774" i="9"/>
  <c r="AG856" i="9"/>
  <c r="AG618" i="9"/>
  <c r="AG414" i="9"/>
  <c r="AG742" i="9"/>
  <c r="AG472" i="9"/>
  <c r="AG553" i="9"/>
  <c r="AG720" i="9"/>
  <c r="AG824" i="9"/>
  <c r="AG829" i="9"/>
  <c r="AG629" i="9"/>
  <c r="AG800" i="9"/>
  <c r="AG276" i="9"/>
  <c r="AG222" i="9"/>
  <c r="AG317" i="9"/>
  <c r="AG275" i="9"/>
  <c r="AG221" i="9"/>
  <c r="AG316" i="9"/>
  <c r="AG603" i="9"/>
  <c r="AG481" i="9"/>
  <c r="AG685" i="9"/>
  <c r="AG729" i="9"/>
  <c r="AG619" i="9"/>
  <c r="AG786" i="9"/>
  <c r="AG936" i="9"/>
  <c r="P936" i="9" s="1"/>
  <c r="AG931" i="9"/>
  <c r="P931" i="9" s="1"/>
  <c r="AG843" i="9"/>
  <c r="P843" i="9" s="1"/>
  <c r="AG835" i="9"/>
  <c r="P835" i="9" s="1"/>
  <c r="AG924" i="9"/>
  <c r="P924" i="9" s="1"/>
  <c r="AG411" i="9"/>
  <c r="P411" i="9" s="1"/>
  <c r="AG396" i="9"/>
  <c r="P396" i="9" s="1"/>
  <c r="AG583" i="9"/>
  <c r="P583" i="9" s="1"/>
  <c r="AG516" i="9"/>
  <c r="AG146" i="9"/>
  <c r="P146" i="9" s="1"/>
  <c r="AG934" i="9"/>
  <c r="P934" i="9" s="1"/>
  <c r="AG927" i="9"/>
  <c r="P927" i="9" s="1"/>
  <c r="AG970" i="9"/>
  <c r="P970" i="9" s="1"/>
  <c r="AG609" i="9"/>
  <c r="P609" i="9" s="1"/>
  <c r="AG589" i="9"/>
  <c r="P589" i="9" s="1"/>
  <c r="AG765" i="9"/>
  <c r="P765" i="9" s="1"/>
  <c r="AG726" i="9"/>
  <c r="AG702" i="9"/>
  <c r="AG849" i="9"/>
  <c r="AG580" i="9"/>
  <c r="P580" i="9" s="1"/>
  <c r="AG388" i="9"/>
  <c r="P388" i="9" s="1"/>
  <c r="AG567" i="9"/>
  <c r="P567" i="9" s="1"/>
  <c r="AG529" i="9"/>
  <c r="P529" i="9" s="1"/>
  <c r="AG147" i="9"/>
  <c r="P147" i="9" s="1"/>
  <c r="AG229" i="9"/>
  <c r="P229" i="9" s="1"/>
  <c r="AG214" i="9"/>
  <c r="P214" i="9" s="1"/>
  <c r="AG194" i="9"/>
  <c r="AG279" i="9"/>
  <c r="AG271" i="9"/>
  <c r="AG935" i="9"/>
  <c r="AG838" i="9"/>
  <c r="AG654" i="9"/>
  <c r="AG922" i="9"/>
  <c r="AG473" i="9"/>
  <c r="AG555" i="9"/>
  <c r="AG741" i="9"/>
  <c r="AG615" i="9"/>
  <c r="AG833" i="9"/>
  <c r="AG600" i="9"/>
  <c r="AG701" i="9"/>
  <c r="AG409" i="9"/>
  <c r="AG845" i="9"/>
  <c r="AG737" i="9"/>
  <c r="AG134" i="9"/>
  <c r="AG929" i="9"/>
  <c r="AG617" i="9"/>
  <c r="AG673" i="9"/>
  <c r="AG464" i="9"/>
  <c r="AG823" i="9"/>
  <c r="AG321" i="9"/>
  <c r="AG399" i="9"/>
  <c r="AG407" i="9"/>
  <c r="AG288" i="9"/>
  <c r="AG538" i="9"/>
  <c r="AG948" i="9"/>
  <c r="AG946" i="9"/>
  <c r="AG872" i="9"/>
  <c r="AG881" i="9"/>
  <c r="AG942" i="9"/>
  <c r="AG870" i="9"/>
  <c r="AG528" i="9"/>
  <c r="AG782" i="9"/>
  <c r="AG683" i="9"/>
  <c r="AG526" i="9"/>
  <c r="AG780" i="9"/>
  <c r="AG424" i="9"/>
  <c r="AG458" i="9"/>
  <c r="AG597" i="9"/>
  <c r="AG422" i="9"/>
  <c r="AG987" i="9"/>
  <c r="AG972" i="9"/>
  <c r="AG986" i="9"/>
  <c r="AG985" i="9"/>
  <c r="AG878" i="9"/>
  <c r="AG969" i="9"/>
  <c r="AG938" i="9"/>
  <c r="AG984" i="9"/>
  <c r="AG937" i="9"/>
  <c r="AG983" i="9"/>
  <c r="AG660" i="9"/>
  <c r="AG858" i="9"/>
  <c r="AG772" i="9"/>
  <c r="AG921" i="9"/>
  <c r="AG771" i="9"/>
  <c r="AG920" i="9"/>
  <c r="AG659" i="9"/>
  <c r="AG857" i="9"/>
  <c r="AG770" i="9"/>
  <c r="AG919" i="9"/>
  <c r="AG769" i="9"/>
  <c r="AG918" i="9"/>
  <c r="AG966" i="9"/>
  <c r="AG917" i="9"/>
  <c r="AG956" i="9"/>
  <c r="AG955" i="9"/>
  <c r="AG761" i="9"/>
  <c r="AG914" i="9"/>
  <c r="AG852" i="9"/>
  <c r="AG952" i="9"/>
  <c r="AG851" i="9"/>
  <c r="AG951" i="9"/>
  <c r="AG451" i="9"/>
  <c r="AG712" i="9"/>
  <c r="AG571" i="9"/>
  <c r="AG814" i="9"/>
  <c r="AG570" i="9"/>
  <c r="AG813" i="9"/>
  <c r="AG450" i="9"/>
  <c r="AG711" i="9"/>
  <c r="AG569" i="9"/>
  <c r="AG812" i="9"/>
  <c r="AG568" i="9"/>
  <c r="AG811" i="9"/>
  <c r="AG743" i="9"/>
  <c r="AG847" i="9"/>
  <c r="AG289" i="9"/>
  <c r="AG540" i="9"/>
  <c r="AG320" i="9"/>
  <c r="AG381" i="9"/>
  <c r="AG773" i="9"/>
  <c r="AG601" i="9"/>
  <c r="AG672" i="9"/>
  <c r="AG384" i="9"/>
  <c r="AG383" i="9"/>
  <c r="AG539" i="9"/>
  <c r="AG406" i="9"/>
  <c r="AG954" i="9"/>
  <c r="AG947" i="9"/>
  <c r="AG882" i="9"/>
  <c r="AG943" i="9"/>
  <c r="AG871" i="9"/>
  <c r="AG880" i="9"/>
  <c r="AG941" i="9"/>
  <c r="AG684" i="9"/>
  <c r="AG527" i="9"/>
  <c r="AG781" i="9"/>
  <c r="AG682" i="9"/>
  <c r="AG459" i="9"/>
  <c r="AG598" i="9"/>
  <c r="AG423" i="9"/>
  <c r="AG457" i="9"/>
  <c r="AG596" i="9"/>
  <c r="AG728" i="9"/>
  <c r="AG554" i="9"/>
  <c r="AG408" i="9"/>
  <c r="AG382" i="9"/>
  <c r="AG398" i="9"/>
  <c r="AG632" i="9"/>
  <c r="AG442" i="9"/>
  <c r="AG613" i="9"/>
  <c r="AG588" i="9"/>
  <c r="AG333" i="9"/>
  <c r="AG433" i="9"/>
  <c r="AG469" i="9"/>
  <c r="AG844" i="9"/>
  <c r="AG816" i="9"/>
  <c r="AG432" i="9"/>
  <c r="AG604" i="9"/>
  <c r="AG582" i="9"/>
  <c r="AG828" i="9"/>
  <c r="AG326" i="9"/>
  <c r="AG704" i="9"/>
  <c r="AG791" i="9"/>
  <c r="AG491" i="9"/>
  <c r="AG543" i="9"/>
  <c r="AG779" i="9"/>
  <c r="AG606" i="9"/>
  <c r="AG313" i="9"/>
  <c r="AG520" i="9"/>
  <c r="AG494" i="9"/>
  <c r="AG373" i="9"/>
  <c r="AG674" i="9"/>
  <c r="AG195" i="9"/>
  <c r="AG181" i="9"/>
  <c r="AG304" i="9"/>
  <c r="AG246" i="9"/>
  <c r="AG628" i="9"/>
  <c r="AG587" i="9"/>
  <c r="AG327" i="9"/>
  <c r="AG478" i="9"/>
  <c r="AG435" i="9"/>
  <c r="AG375" i="9"/>
  <c r="AG577" i="9"/>
  <c r="AG273" i="9"/>
  <c r="AG251" i="9"/>
  <c r="AG428" i="9"/>
  <c r="AG343" i="9"/>
  <c r="AG101" i="9"/>
  <c r="AG158" i="9"/>
  <c r="AG160" i="9"/>
  <c r="AG115" i="9"/>
  <c r="AG200" i="9"/>
  <c r="AG926" i="9"/>
  <c r="AG979" i="9"/>
  <c r="AG916" i="9"/>
  <c r="AG841" i="9"/>
  <c r="AG975" i="9"/>
  <c r="AG974" i="9"/>
  <c r="AG415" i="9"/>
  <c r="AG722" i="9"/>
  <c r="AG865" i="9"/>
  <c r="AG544" i="9"/>
  <c r="AG862" i="9"/>
  <c r="AG593" i="9"/>
  <c r="AG359" i="9"/>
  <c r="AG421" i="9"/>
  <c r="AG480" i="9"/>
  <c r="AG412" i="9"/>
  <c r="AG605" i="9"/>
  <c r="AG809" i="9"/>
  <c r="AG614" i="9"/>
  <c r="AG681" i="9"/>
  <c r="AG815" i="9"/>
  <c r="AG792" i="9"/>
  <c r="AG470" i="9"/>
  <c r="AG691" i="9"/>
  <c r="AG607" i="9"/>
  <c r="AG542" i="9"/>
  <c r="AG778" i="9"/>
  <c r="AG386" i="9"/>
  <c r="AG374" i="9"/>
  <c r="AG675" i="9"/>
  <c r="AG493" i="9"/>
  <c r="AG152" i="9"/>
  <c r="AG252" i="9"/>
  <c r="AG247" i="9"/>
  <c r="AG180" i="9"/>
  <c r="AG303" i="9"/>
  <c r="AG489" i="9"/>
  <c r="AG586" i="9"/>
  <c r="AG361" i="9"/>
  <c r="AG376" i="9"/>
  <c r="AG578" i="9"/>
  <c r="AG434" i="9"/>
  <c r="AG213" i="9"/>
  <c r="AG349" i="9"/>
  <c r="AG344" i="9"/>
  <c r="AG250" i="9"/>
  <c r="AG427" i="9"/>
  <c r="AG127" i="9"/>
  <c r="AG116" i="9"/>
  <c r="AG201" i="9"/>
  <c r="AG159" i="9"/>
  <c r="AG982" i="9"/>
  <c r="AG980" i="9"/>
  <c r="AG739" i="9"/>
  <c r="AG915" i="9"/>
  <c r="AG976" i="9"/>
  <c r="AG840" i="9"/>
  <c r="AG973" i="9"/>
  <c r="AG723" i="9"/>
  <c r="AG545" i="9"/>
  <c r="AG864" i="9"/>
  <c r="AG863" i="9"/>
  <c r="AG311" i="9"/>
  <c r="AG592" i="9"/>
  <c r="AG709" i="9"/>
  <c r="AG358" i="9"/>
  <c r="AG706" i="9"/>
  <c r="AG888" i="9"/>
  <c r="AG707" i="9"/>
  <c r="AG817" i="9"/>
  <c r="AG394" i="9"/>
  <c r="AG875" i="9"/>
  <c r="AG393" i="9"/>
  <c r="AG315" i="9"/>
  <c r="AG696" i="9"/>
  <c r="AG430" i="9"/>
  <c r="AG259" i="9"/>
  <c r="AG898" i="9"/>
  <c r="AG730" i="9"/>
  <c r="AG401" i="9"/>
  <c r="AG667" i="9"/>
  <c r="AG666" i="9"/>
  <c r="AG950" i="9"/>
  <c r="AG949" i="9"/>
  <c r="AG760" i="9"/>
  <c r="AG798" i="9"/>
  <c r="AG625" i="9"/>
  <c r="AG322" i="9"/>
  <c r="AG360" i="9"/>
  <c r="AG768" i="9"/>
  <c r="AG646" i="9"/>
  <c r="AG677" i="9"/>
  <c r="AG552" i="9"/>
  <c r="AG519" i="9"/>
  <c r="AG754" i="9"/>
  <c r="AG460" i="9"/>
  <c r="AG639" i="9"/>
  <c r="AG671" i="9"/>
  <c r="AG525" i="9"/>
  <c r="AG874" i="9"/>
  <c r="AG523" i="9"/>
  <c r="AG314" i="9"/>
  <c r="AG454" i="9"/>
  <c r="AG429" i="9"/>
  <c r="AG899" i="9"/>
  <c r="AG885" i="9"/>
  <c r="AG206" i="9"/>
  <c r="AG331" i="9"/>
  <c r="AG330" i="9"/>
  <c r="AG910" i="9"/>
  <c r="AG860" i="9"/>
  <c r="AG530" i="9"/>
  <c r="AG579" i="9"/>
  <c r="AG867" i="9"/>
  <c r="AG859" i="9"/>
  <c r="AG547" i="9"/>
  <c r="AG626" i="9"/>
  <c r="AG877" i="9"/>
  <c r="AG997" i="9"/>
  <c r="AG650" i="9"/>
  <c r="AG998" i="9"/>
  <c r="AG988" i="9"/>
  <c r="AG196" i="9"/>
  <c r="AG995" i="9"/>
  <c r="AG990" i="9"/>
  <c r="AG228" i="9"/>
  <c r="AG994" i="9"/>
  <c r="AG799" i="9"/>
  <c r="AG564" i="9"/>
  <c r="AG531" i="9"/>
  <c r="AG758" i="9"/>
  <c r="AG461" i="9"/>
  <c r="AG641" i="9"/>
  <c r="AG753" i="9"/>
  <c r="AG549" i="9"/>
  <c r="AG708" i="9"/>
  <c r="AG909" i="9"/>
  <c r="AG887" i="9"/>
  <c r="AG785" i="9"/>
  <c r="AG524" i="9"/>
  <c r="AG548" i="9"/>
  <c r="AG522" i="9"/>
  <c r="AG187" i="9"/>
  <c r="AG595" i="9"/>
  <c r="AG912" i="9"/>
  <c r="AG886" i="9"/>
  <c r="AG883" i="9"/>
  <c r="AG668" i="9"/>
  <c r="AG400" i="9"/>
  <c r="AG665" i="9"/>
  <c r="AG957" i="9"/>
  <c r="AG905" i="9"/>
  <c r="AG688" i="9"/>
  <c r="AG724" i="9"/>
  <c r="AG804" i="9"/>
  <c r="AG700" i="9"/>
  <c r="AG352" i="9"/>
  <c r="AG392" i="9"/>
  <c r="AG767" i="9"/>
  <c r="AG465" i="9"/>
  <c r="AG645" i="9"/>
  <c r="AG755" i="9"/>
  <c r="AG551" i="9"/>
  <c r="AG640" i="9"/>
  <c r="AG669" i="9"/>
  <c r="AG805" i="9"/>
  <c r="AG784" i="9"/>
  <c r="AG242" i="9"/>
  <c r="AG697" i="9"/>
  <c r="AG328" i="9"/>
  <c r="AG260" i="9"/>
  <c r="AG594" i="9"/>
  <c r="AG731" i="9"/>
  <c r="AG884" i="9"/>
  <c r="AG332" i="9"/>
  <c r="AG205" i="9"/>
  <c r="AG329" i="9"/>
  <c r="AG801" i="9"/>
  <c r="AG471" i="9"/>
  <c r="AG499" i="9"/>
  <c r="AG873" i="9"/>
  <c r="AG794" i="9"/>
  <c r="AG477" i="9"/>
  <c r="AG537" i="9"/>
  <c r="AG904" i="9"/>
  <c r="AG876" i="9"/>
  <c r="AG999" i="9"/>
  <c r="AG996" i="9"/>
  <c r="AG649" i="9"/>
  <c r="AG989" i="9"/>
  <c r="AG993" i="9"/>
  <c r="AG485" i="9"/>
  <c r="AG991" i="9"/>
  <c r="AG992" i="9"/>
  <c r="AG484" i="9"/>
  <c r="AG686" i="9"/>
  <c r="AG759" i="9"/>
  <c r="AG563" i="9"/>
  <c r="AG642" i="9"/>
  <c r="AG670" i="9"/>
  <c r="AG550" i="9"/>
  <c r="AG518" i="9"/>
  <c r="AG752" i="9"/>
  <c r="AL566" i="9"/>
  <c r="AL630" i="9"/>
  <c r="AL420" i="9"/>
  <c r="AL558" i="9"/>
  <c r="AL620" i="9"/>
  <c r="AL839" i="9"/>
  <c r="AL631" i="9"/>
  <c r="AL807" i="9"/>
  <c r="AL307" i="9"/>
  <c r="AL621" i="9"/>
  <c r="AL819" i="9"/>
  <c r="AL808" i="9"/>
  <c r="AL308" i="9"/>
  <c r="AL280" i="9"/>
  <c r="AL803" i="9"/>
  <c r="AL818" i="9"/>
  <c r="AL565" i="9"/>
  <c r="AL281" i="9"/>
  <c r="AL419" i="9"/>
  <c r="AL557" i="9"/>
  <c r="AL802" i="9"/>
  <c r="AM825" i="9"/>
  <c r="U825" i="9" s="1"/>
  <c r="AM719" i="9"/>
  <c r="U719" i="9" s="1"/>
  <c r="AM846" i="9"/>
  <c r="U846" i="9" s="1"/>
  <c r="AM476" i="9"/>
  <c r="U476" i="9" s="1"/>
  <c r="AM655" i="9"/>
  <c r="U655" i="9" s="1"/>
  <c r="AM693" i="9"/>
  <c r="U693" i="9" s="1"/>
  <c r="AM790" i="9"/>
  <c r="U790" i="9" s="1"/>
  <c r="AM334" i="9"/>
  <c r="U334" i="9" s="1"/>
  <c r="AM466" i="9"/>
  <c r="U466" i="9" s="1"/>
  <c r="AM362" i="9"/>
  <c r="U362" i="9" s="1"/>
  <c r="AM456" i="9"/>
  <c r="U456" i="9" s="1"/>
  <c r="AM510" i="9"/>
  <c r="U510" i="9" s="1"/>
  <c r="AM652" i="9"/>
  <c r="U652" i="9" s="1"/>
  <c r="AM690" i="9"/>
  <c r="U690" i="9" s="1"/>
  <c r="AM834" i="9"/>
  <c r="U834" i="9" s="1"/>
  <c r="AL762" i="9"/>
  <c r="AL655" i="9"/>
  <c r="AL746" i="9"/>
  <c r="AL573" i="9"/>
  <c r="AL745" i="9"/>
  <c r="AL380" i="9"/>
  <c r="AL735" i="9"/>
  <c r="AL734" i="9"/>
  <c r="AL306" i="9"/>
  <c r="AL560" i="9"/>
  <c r="AL559" i="9"/>
  <c r="AL379" i="9"/>
  <c r="AL733" i="9"/>
  <c r="AL732" i="9"/>
  <c r="AL256" i="9"/>
  <c r="AL405" i="9"/>
  <c r="AL404" i="9"/>
  <c r="AL189" i="9"/>
  <c r="AL296" i="9"/>
  <c r="AL764" i="9"/>
  <c r="AL254" i="9"/>
  <c r="AL164" i="9"/>
  <c r="AL297" i="9"/>
  <c r="AL757" i="9"/>
  <c r="AL186" i="9"/>
  <c r="AL185" i="9"/>
  <c r="AL496" i="9"/>
  <c r="AL207" i="9"/>
  <c r="AL253" i="9"/>
  <c r="AL255" i="9"/>
  <c r="AL403" i="9"/>
  <c r="AL402" i="9"/>
  <c r="AL144" i="9"/>
  <c r="W144" i="9" s="1"/>
  <c r="AL233" i="9"/>
  <c r="W233" i="9" s="1"/>
  <c r="Q233" i="9" s="1"/>
  <c r="AL232" i="9"/>
  <c r="W232" i="9" s="1"/>
  <c r="Q232" i="9" s="1"/>
  <c r="AL108" i="9"/>
  <c r="W108" i="9" s="1"/>
  <c r="AL155" i="9"/>
  <c r="W155" i="9" s="1"/>
  <c r="AL154" i="9"/>
  <c r="W154" i="9" s="1"/>
  <c r="AL149" i="9"/>
  <c r="W149" i="9" s="1"/>
  <c r="Q149" i="9" s="1"/>
  <c r="AL231" i="9"/>
  <c r="W231" i="9" s="1"/>
  <c r="AL230" i="9"/>
  <c r="AL793" i="9"/>
  <c r="AL562" i="9"/>
  <c r="AL287" i="9"/>
  <c r="AM953" i="9"/>
  <c r="AM894" i="9"/>
  <c r="AM822" i="9"/>
  <c r="AM940" i="9"/>
  <c r="AM749" i="9"/>
  <c r="AM821" i="9"/>
  <c r="AM939" i="9"/>
  <c r="AM680" i="9"/>
  <c r="AM574" i="9"/>
  <c r="AM806" i="9"/>
  <c r="AM679" i="9"/>
  <c r="AM648" i="9"/>
  <c r="AM827" i="9"/>
  <c r="AL953" i="9"/>
  <c r="AL894" i="9"/>
  <c r="AL822" i="9"/>
  <c r="AL940" i="9"/>
  <c r="AL749" i="9"/>
  <c r="AL821" i="9"/>
  <c r="AL939" i="9"/>
  <c r="AL680" i="9"/>
  <c r="AL574" i="9"/>
  <c r="AL806" i="9"/>
  <c r="AL679" i="9"/>
  <c r="AL648" i="9"/>
  <c r="AL827" i="9"/>
  <c r="AM945" i="9"/>
  <c r="AM944" i="9"/>
  <c r="AM831" i="9"/>
  <c r="AM738" i="9"/>
  <c r="AM879" i="9"/>
  <c r="AM830" i="9"/>
  <c r="AM664" i="9"/>
  <c r="AM869" i="9"/>
  <c r="AM585" i="9"/>
  <c r="AM663" i="9"/>
  <c r="AM868" i="9"/>
  <c r="AM662" i="9"/>
  <c r="AM561" i="9"/>
  <c r="AL286" i="9"/>
  <c r="AL945" i="9"/>
  <c r="AL944" i="9"/>
  <c r="AL831" i="9"/>
  <c r="AL738" i="9"/>
  <c r="AL879" i="9"/>
  <c r="AL830" i="9"/>
  <c r="AL664" i="9"/>
  <c r="AL869" i="9"/>
  <c r="AL585" i="9"/>
  <c r="AL663" i="9"/>
  <c r="AL868" i="9"/>
  <c r="AL662" i="9"/>
  <c r="AL561" i="9"/>
  <c r="AL744" i="9"/>
  <c r="AL661" i="9"/>
  <c r="AM572" i="9"/>
  <c r="AM647" i="9"/>
  <c r="AM826" i="9"/>
  <c r="AL591" i="9"/>
  <c r="AL705" i="9"/>
  <c r="AL441" i="9"/>
  <c r="AL274" i="9"/>
  <c r="AL495" i="9"/>
  <c r="AL521" i="9"/>
  <c r="AL133" i="9"/>
  <c r="AL265" i="9"/>
  <c r="AL161" i="9"/>
  <c r="AL148" i="9"/>
  <c r="AL291" i="9"/>
  <c r="AL249" i="9"/>
  <c r="AL151" i="9"/>
  <c r="AL295" i="9"/>
  <c r="AL278" i="9"/>
  <c r="AL572" i="9"/>
  <c r="AL647" i="9"/>
  <c r="AL826" i="9"/>
  <c r="AM744" i="9"/>
  <c r="AM661" i="9"/>
  <c r="AL736" i="9"/>
  <c r="AL505" i="9"/>
  <c r="AL341" i="9"/>
  <c r="AL581" i="9"/>
  <c r="AL364" i="9"/>
  <c r="AL389" i="9"/>
  <c r="AL692" i="9"/>
  <c r="AL223" i="9"/>
  <c r="AL100" i="9"/>
  <c r="AL204" i="9"/>
  <c r="AL248" i="9"/>
  <c r="AL210" i="9"/>
  <c r="AL367" i="9"/>
  <c r="AL184" i="9"/>
  <c r="AL237" i="9"/>
  <c r="AL866" i="9"/>
  <c r="AL715" i="9"/>
  <c r="AL475" i="9"/>
  <c r="AL747" i="9"/>
  <c r="AL488" i="9"/>
  <c r="AL576" i="9"/>
  <c r="AL848" i="9"/>
  <c r="AL292" i="9"/>
  <c r="AL150" i="9"/>
  <c r="AL294" i="9"/>
  <c r="AL345" i="9"/>
  <c r="AL293" i="9"/>
  <c r="AL503" i="9"/>
  <c r="AL257" i="9"/>
  <c r="AL346" i="9"/>
  <c r="AL627" i="9"/>
  <c r="AL426" i="9"/>
  <c r="AL751" i="9"/>
  <c r="AL853" i="9"/>
  <c r="AL575" i="9"/>
  <c r="AL391" i="9"/>
  <c r="AL698" i="9"/>
  <c r="AL689" i="9"/>
  <c r="AL209" i="9"/>
  <c r="AL366" i="9"/>
  <c r="AL240" i="9"/>
  <c r="AL236" i="9"/>
  <c r="AL425" i="9"/>
  <c r="AL323" i="9"/>
  <c r="AL241" i="9"/>
  <c r="AL431" i="9"/>
  <c r="AL365" i="9"/>
  <c r="AM893" i="9"/>
  <c r="U893" i="9" s="1"/>
  <c r="O893" i="9" s="1"/>
  <c r="AM911" i="9"/>
  <c r="U911" i="9" s="1"/>
  <c r="O911" i="9" s="1"/>
  <c r="AM369" i="9"/>
  <c r="U369" i="9" s="1"/>
  <c r="O369" i="9" s="1"/>
  <c r="AL336" i="9"/>
  <c r="AM437" i="9"/>
  <c r="U437" i="9" s="1"/>
  <c r="O437" i="9" s="1"/>
  <c r="AL713" i="9"/>
  <c r="AM511" i="9"/>
  <c r="U511" i="9" s="1"/>
  <c r="O511" i="9" s="1"/>
  <c r="AL136" i="9"/>
  <c r="AM135" i="9"/>
  <c r="U135" i="9" s="1"/>
  <c r="O135" i="9" s="1"/>
  <c r="AL168" i="9"/>
  <c r="AM110" i="9"/>
  <c r="U110" i="9" s="1"/>
  <c r="O110" i="9" s="1"/>
  <c r="AL212" i="9"/>
  <c r="AM340" i="9"/>
  <c r="AL156" i="9"/>
  <c r="AM103" i="9"/>
  <c r="AL125" i="9"/>
  <c r="AM347" i="9"/>
  <c r="U347" i="9" s="1"/>
  <c r="O347" i="9" s="1"/>
  <c r="AL449" i="9"/>
  <c r="AM335" i="9"/>
  <c r="U335" i="9" s="1"/>
  <c r="O335" i="9" s="1"/>
  <c r="AL199" i="9"/>
  <c r="AM267" i="9"/>
  <c r="U267" i="9" s="1"/>
  <c r="O267" i="9" s="1"/>
  <c r="AL92" i="9"/>
  <c r="AM77" i="9"/>
  <c r="U77" i="9" s="1"/>
  <c r="O77" i="9" s="1"/>
  <c r="AL121" i="9"/>
  <c r="AM167" i="9"/>
  <c r="U167" i="9" s="1"/>
  <c r="O167" i="9" s="1"/>
  <c r="AL97" i="9"/>
  <c r="AM86" i="9"/>
  <c r="U86" i="9" s="1"/>
  <c r="O86" i="9" s="1"/>
  <c r="AL79" i="9"/>
  <c r="AM83" i="9"/>
  <c r="AL190" i="9"/>
  <c r="AM124" i="9"/>
  <c r="AL89" i="9"/>
  <c r="AL911" i="9"/>
  <c r="AL369" i="9"/>
  <c r="AL437" i="9"/>
  <c r="AL511" i="9"/>
  <c r="AL135" i="9"/>
  <c r="AL110" i="9"/>
  <c r="AL340" i="9"/>
  <c r="AL103" i="9"/>
  <c r="AL347" i="9"/>
  <c r="AL335" i="9"/>
  <c r="AL267" i="9"/>
  <c r="AL77" i="9"/>
  <c r="AL167" i="9"/>
  <c r="AL86" i="9"/>
  <c r="AL83" i="9"/>
  <c r="AL124" i="9"/>
  <c r="AL892" i="9"/>
  <c r="AM336" i="9"/>
  <c r="U336" i="9" s="1"/>
  <c r="O336" i="9" s="1"/>
  <c r="AM136" i="9"/>
  <c r="U136" i="9" s="1"/>
  <c r="O136" i="9" s="1"/>
  <c r="AM212" i="9"/>
  <c r="U212" i="9" s="1"/>
  <c r="O212" i="9" s="1"/>
  <c r="AM125" i="9"/>
  <c r="AM199" i="9"/>
  <c r="U199" i="9" s="1"/>
  <c r="O199" i="9" s="1"/>
  <c r="AM121" i="9"/>
  <c r="U121" i="9" s="1"/>
  <c r="O121" i="9" s="1"/>
  <c r="AM79" i="9"/>
  <c r="AM89" i="9"/>
  <c r="AL961" i="9"/>
  <c r="AM534" i="9"/>
  <c r="U534" i="9" s="1"/>
  <c r="O534" i="9" s="1"/>
  <c r="AM635" i="9"/>
  <c r="U635" i="9" s="1"/>
  <c r="O635" i="9" s="1"/>
  <c r="AM721" i="9"/>
  <c r="U721" i="9" s="1"/>
  <c r="O721" i="9" s="1"/>
  <c r="AM215" i="9"/>
  <c r="U215" i="9" s="1"/>
  <c r="O215" i="9" s="1"/>
  <c r="AM171" i="9"/>
  <c r="U171" i="9" s="1"/>
  <c r="O171" i="9" s="1"/>
  <c r="AM487" i="9"/>
  <c r="AM162" i="9"/>
  <c r="AM492" i="9"/>
  <c r="U492" i="9" s="1"/>
  <c r="O492" i="9" s="1"/>
  <c r="AM482" i="9"/>
  <c r="U482" i="9" s="1"/>
  <c r="O482" i="9" s="1"/>
  <c r="AM385" i="9"/>
  <c r="U385" i="9" s="1"/>
  <c r="O385" i="9" s="1"/>
  <c r="AM82" i="9"/>
  <c r="U82" i="9" s="1"/>
  <c r="O82" i="9" s="1"/>
  <c r="AM263" i="9"/>
  <c r="U263" i="9" s="1"/>
  <c r="O263" i="9" s="1"/>
  <c r="AM713" i="9"/>
  <c r="U713" i="9" s="1"/>
  <c r="O713" i="9" s="1"/>
  <c r="AM168" i="9"/>
  <c r="U168" i="9" s="1"/>
  <c r="O168" i="9" s="1"/>
  <c r="AM156" i="9"/>
  <c r="AM449" i="9"/>
  <c r="U449" i="9" s="1"/>
  <c r="O449" i="9" s="1"/>
  <c r="AM92" i="9"/>
  <c r="U92" i="9" s="1"/>
  <c r="O92" i="9" s="1"/>
  <c r="AM97" i="9"/>
  <c r="U97" i="9" s="1"/>
  <c r="O97" i="9" s="1"/>
  <c r="AM190" i="9"/>
  <c r="AL900" i="9"/>
  <c r="AL533" i="9"/>
  <c r="AL444" i="9"/>
  <c r="AL446" i="9"/>
  <c r="AL139" i="9"/>
  <c r="AL220" i="9"/>
  <c r="AL486" i="9"/>
  <c r="AL678" i="9"/>
  <c r="AL130" i="9"/>
  <c r="AL634" i="9"/>
  <c r="AL270" i="9"/>
  <c r="AL87" i="9"/>
  <c r="AL170" i="9"/>
  <c r="AL262" i="9"/>
  <c r="AL301" i="9"/>
  <c r="AL191" i="9"/>
  <c r="AL312" i="9"/>
  <c r="AL299" i="9"/>
  <c r="AL76" i="9"/>
  <c r="AL104" i="9"/>
  <c r="AM961" i="9"/>
  <c r="U961" i="9" s="1"/>
  <c r="O961" i="9" s="1"/>
  <c r="AM913" i="9"/>
  <c r="U913" i="9" s="1"/>
  <c r="O913" i="9" s="1"/>
  <c r="AL714" i="9"/>
  <c r="AL967" i="9"/>
  <c r="AM444" i="9"/>
  <c r="U444" i="9" s="1"/>
  <c r="O444" i="9" s="1"/>
  <c r="AL721" i="9"/>
  <c r="AM130" i="9"/>
  <c r="U130" i="9" s="1"/>
  <c r="O130" i="9" s="1"/>
  <c r="AL482" i="9"/>
  <c r="AN913" i="9"/>
  <c r="V913" i="9" s="1"/>
  <c r="P913" i="9" s="1"/>
  <c r="AN903" i="9"/>
  <c r="V903" i="9" s="1"/>
  <c r="AL902" i="9"/>
  <c r="AN901" i="9"/>
  <c r="V901" i="9" s="1"/>
  <c r="AL777" i="9"/>
  <c r="AN797" i="9"/>
  <c r="V797" i="9" s="1"/>
  <c r="P797" i="9" s="1"/>
  <c r="AL891" i="9"/>
  <c r="AN776" i="9"/>
  <c r="V776" i="9" s="1"/>
  <c r="P776" i="9" s="1"/>
  <c r="AL796" i="9"/>
  <c r="AN890" i="9"/>
  <c r="V890" i="9" s="1"/>
  <c r="AL775" i="9"/>
  <c r="AN795" i="9"/>
  <c r="V795" i="9" s="1"/>
  <c r="AL889" i="9"/>
  <c r="AN357" i="9"/>
  <c r="V357" i="9" s="1"/>
  <c r="P357" i="9" s="1"/>
  <c r="AL372" i="9"/>
  <c r="AN508" i="9"/>
  <c r="V508" i="9" s="1"/>
  <c r="P508" i="9" s="1"/>
  <c r="AL356" i="9"/>
  <c r="AN371" i="9"/>
  <c r="V371" i="9" s="1"/>
  <c r="AL507" i="9"/>
  <c r="AN355" i="9"/>
  <c r="V355" i="9" s="1"/>
  <c r="AL370" i="9"/>
  <c r="AN506" i="9"/>
  <c r="V506" i="9" s="1"/>
  <c r="P506" i="9" s="1"/>
  <c r="AL418" i="9"/>
  <c r="AN440" i="9"/>
  <c r="V440" i="9" s="1"/>
  <c r="P440" i="9" s="1"/>
  <c r="AL612" i="9"/>
  <c r="AN417" i="9"/>
  <c r="AL439" i="9"/>
  <c r="AN611" i="9"/>
  <c r="AL416" i="9"/>
  <c r="AN438" i="9"/>
  <c r="V438" i="9" s="1"/>
  <c r="P438" i="9" s="1"/>
  <c r="AL610" i="9"/>
  <c r="AL122" i="9"/>
  <c r="AL157" i="9"/>
  <c r="AM446" i="9"/>
  <c r="U446" i="9" s="1"/>
  <c r="O446" i="9" s="1"/>
  <c r="AL215" i="9"/>
  <c r="AM486" i="9"/>
  <c r="AL162" i="9"/>
  <c r="AM634" i="9"/>
  <c r="U634" i="9" s="1"/>
  <c r="O634" i="9" s="1"/>
  <c r="AL385" i="9"/>
  <c r="AM119" i="9"/>
  <c r="AM84" i="9"/>
  <c r="AL913" i="9"/>
  <c r="AM903" i="9"/>
  <c r="U903" i="9" s="1"/>
  <c r="AM901" i="9"/>
  <c r="U901" i="9" s="1"/>
  <c r="AM797" i="9"/>
  <c r="U797" i="9" s="1"/>
  <c r="O797" i="9" s="1"/>
  <c r="AM776" i="9"/>
  <c r="U776" i="9" s="1"/>
  <c r="O776" i="9" s="1"/>
  <c r="AM890" i="9"/>
  <c r="U890" i="9" s="1"/>
  <c r="AM795" i="9"/>
  <c r="U795" i="9" s="1"/>
  <c r="AM357" i="9"/>
  <c r="U357" i="9" s="1"/>
  <c r="O357" i="9" s="1"/>
  <c r="AM508" i="9"/>
  <c r="U508" i="9" s="1"/>
  <c r="O508" i="9" s="1"/>
  <c r="AM371" i="9"/>
  <c r="U371" i="9" s="1"/>
  <c r="AM355" i="9"/>
  <c r="U355" i="9" s="1"/>
  <c r="AM506" i="9"/>
  <c r="U506" i="9" s="1"/>
  <c r="O506" i="9" s="1"/>
  <c r="AM440" i="9"/>
  <c r="U440" i="9" s="1"/>
  <c r="O440" i="9" s="1"/>
  <c r="AM417" i="9"/>
  <c r="U417" i="9" s="1"/>
  <c r="AM611" i="9"/>
  <c r="U611" i="9" s="1"/>
  <c r="AM438" i="9"/>
  <c r="U438" i="9" s="1"/>
  <c r="O438" i="9" s="1"/>
  <c r="AM479" i="9"/>
  <c r="U479" i="9" s="1"/>
  <c r="O479" i="9" s="1"/>
  <c r="AL238" i="9"/>
  <c r="AL114" i="9"/>
  <c r="AL88" i="9"/>
  <c r="AL137" i="9"/>
  <c r="AM900" i="9"/>
  <c r="U900" i="9" s="1"/>
  <c r="O900" i="9" s="1"/>
  <c r="AL534" i="9"/>
  <c r="AM139" i="9"/>
  <c r="U139" i="9" s="1"/>
  <c r="O139" i="9" s="1"/>
  <c r="AL171" i="9"/>
  <c r="AM270" i="9"/>
  <c r="U270" i="9" s="1"/>
  <c r="O270" i="9" s="1"/>
  <c r="AL82" i="9"/>
  <c r="AM170" i="9"/>
  <c r="U170" i="9" s="1"/>
  <c r="O170" i="9" s="1"/>
  <c r="AL85" i="9"/>
  <c r="AL119" i="9"/>
  <c r="AL282" i="9"/>
  <c r="AL84" i="9"/>
  <c r="AL106" i="9"/>
  <c r="AL903" i="9"/>
  <c r="AN902" i="9"/>
  <c r="V902" i="9" s="1"/>
  <c r="AL901" i="9"/>
  <c r="AN777" i="9"/>
  <c r="V777" i="9" s="1"/>
  <c r="P777" i="9" s="1"/>
  <c r="AL797" i="9"/>
  <c r="AN891" i="9"/>
  <c r="V891" i="9" s="1"/>
  <c r="P891" i="9" s="1"/>
  <c r="AL776" i="9"/>
  <c r="AN796" i="9"/>
  <c r="V796" i="9" s="1"/>
  <c r="AL890" i="9"/>
  <c r="AN775" i="9"/>
  <c r="V775" i="9" s="1"/>
  <c r="AL795" i="9"/>
  <c r="AN889" i="9"/>
  <c r="V889" i="9" s="1"/>
  <c r="P889" i="9" s="1"/>
  <c r="AL357" i="9"/>
  <c r="AN372" i="9"/>
  <c r="V372" i="9" s="1"/>
  <c r="P372" i="9" s="1"/>
  <c r="AL508" i="9"/>
  <c r="AN356" i="9"/>
  <c r="V356" i="9" s="1"/>
  <c r="AL371" i="9"/>
  <c r="AN507" i="9"/>
  <c r="V507" i="9" s="1"/>
  <c r="AL355" i="9"/>
  <c r="AN370" i="9"/>
  <c r="V370" i="9" s="1"/>
  <c r="P370" i="9" s="1"/>
  <c r="AL506" i="9"/>
  <c r="AN418" i="9"/>
  <c r="V418" i="9" s="1"/>
  <c r="P418" i="9" s="1"/>
  <c r="AL440" i="9"/>
  <c r="AN612" i="9"/>
  <c r="V612" i="9" s="1"/>
  <c r="AL417" i="9"/>
  <c r="AN439" i="9"/>
  <c r="AL611" i="9"/>
  <c r="AN416" i="9"/>
  <c r="V416" i="9" s="1"/>
  <c r="P416" i="9" s="1"/>
  <c r="AL438" i="9"/>
  <c r="AM533" i="9"/>
  <c r="U533" i="9" s="1"/>
  <c r="O533" i="9" s="1"/>
  <c r="AL635" i="9"/>
  <c r="AM220" i="9"/>
  <c r="AL487" i="9"/>
  <c r="AM678" i="9"/>
  <c r="U678" i="9" s="1"/>
  <c r="O678" i="9" s="1"/>
  <c r="AL492" i="9"/>
  <c r="AM87" i="9"/>
  <c r="U87" i="9" s="1"/>
  <c r="O87" i="9" s="1"/>
  <c r="AL263" i="9"/>
  <c r="AM902" i="9"/>
  <c r="U902" i="9" s="1"/>
  <c r="AM777" i="9"/>
  <c r="U777" i="9" s="1"/>
  <c r="O777" i="9" s="1"/>
  <c r="AM891" i="9"/>
  <c r="U891" i="9" s="1"/>
  <c r="O891" i="9" s="1"/>
  <c r="AM796" i="9"/>
  <c r="U796" i="9" s="1"/>
  <c r="AM775" i="9"/>
  <c r="U775" i="9" s="1"/>
  <c r="AM889" i="9"/>
  <c r="U889" i="9" s="1"/>
  <c r="O889" i="9" s="1"/>
  <c r="AM372" i="9"/>
  <c r="U372" i="9" s="1"/>
  <c r="O372" i="9" s="1"/>
  <c r="AM356" i="9"/>
  <c r="U356" i="9" s="1"/>
  <c r="AM507" i="9"/>
  <c r="U507" i="9" s="1"/>
  <c r="AM370" i="9"/>
  <c r="U370" i="9" s="1"/>
  <c r="O370" i="9" s="1"/>
  <c r="AM418" i="9"/>
  <c r="U418" i="9" s="1"/>
  <c r="O418" i="9" s="1"/>
  <c r="AM612" i="9"/>
  <c r="U612" i="9" s="1"/>
  <c r="AM439" i="9"/>
  <c r="U439" i="9" s="1"/>
  <c r="AM416" i="9"/>
  <c r="U416" i="9" s="1"/>
  <c r="O416" i="9" s="1"/>
  <c r="AM610" i="9"/>
  <c r="U610" i="9" s="1"/>
  <c r="O610" i="9" s="1"/>
  <c r="AM463" i="9"/>
  <c r="U463" i="9" s="1"/>
  <c r="AL463" i="9"/>
  <c r="AN351" i="9"/>
  <c r="V351" i="9" s="1"/>
  <c r="P351" i="9" s="1"/>
  <c r="AL462" i="9"/>
  <c r="AN310" i="9"/>
  <c r="V310" i="9" s="1"/>
  <c r="AL325" i="9"/>
  <c r="AN448" i="9"/>
  <c r="V448" i="9" s="1"/>
  <c r="P448" i="9" s="1"/>
  <c r="AL239" i="9"/>
  <c r="AN245" i="9"/>
  <c r="V245" i="9" s="1"/>
  <c r="P245" i="9" s="1"/>
  <c r="AL342" i="9"/>
  <c r="AN309" i="9"/>
  <c r="V309" i="9" s="1"/>
  <c r="P309" i="9" s="1"/>
  <c r="AL324" i="9"/>
  <c r="AN447" i="9"/>
  <c r="V447" i="9" s="1"/>
  <c r="AL113" i="9"/>
  <c r="AN118" i="9"/>
  <c r="V118" i="9" s="1"/>
  <c r="P118" i="9" s="1"/>
  <c r="AL173" i="9"/>
  <c r="AN93" i="9"/>
  <c r="V93" i="9" s="1"/>
  <c r="P93" i="9" s="1"/>
  <c r="AL95" i="9"/>
  <c r="AN126" i="9"/>
  <c r="V126" i="9" s="1"/>
  <c r="P126" i="9" s="1"/>
  <c r="AL112" i="9"/>
  <c r="AN117" i="9"/>
  <c r="V117" i="9" s="1"/>
  <c r="AL172" i="9"/>
  <c r="AN141" i="9"/>
  <c r="V141" i="9" s="1"/>
  <c r="P141" i="9" s="1"/>
  <c r="AL143" i="9"/>
  <c r="AN218" i="9"/>
  <c r="V218" i="9" s="1"/>
  <c r="P218" i="9" s="1"/>
  <c r="AL107" i="9"/>
  <c r="AN111" i="9"/>
  <c r="AL165" i="9"/>
  <c r="AN140" i="9"/>
  <c r="V140" i="9" s="1"/>
  <c r="AL142" i="9"/>
  <c r="AN217" i="9"/>
  <c r="V217" i="9" s="1"/>
  <c r="P217" i="9" s="1"/>
  <c r="AL968" i="9"/>
  <c r="AN965" i="9"/>
  <c r="V965" i="9" s="1"/>
  <c r="P965" i="9" s="1"/>
  <c r="AL964" i="9"/>
  <c r="AN963" i="9"/>
  <c r="V963" i="9" s="1"/>
  <c r="P963" i="9" s="1"/>
  <c r="AL897" i="9"/>
  <c r="AN908" i="9"/>
  <c r="V908" i="9" s="1"/>
  <c r="AL960" i="9"/>
  <c r="AN896" i="9"/>
  <c r="V896" i="9" s="1"/>
  <c r="P896" i="9" s="1"/>
  <c r="AL907" i="9"/>
  <c r="AN959" i="9"/>
  <c r="V959" i="9" s="1"/>
  <c r="P959" i="9" s="1"/>
  <c r="AL895" i="9"/>
  <c r="AN906" i="9"/>
  <c r="V906" i="9" s="1"/>
  <c r="P906" i="9" s="1"/>
  <c r="AL958" i="9"/>
  <c r="AN514" i="9"/>
  <c r="V514" i="9" s="1"/>
  <c r="AL536" i="9"/>
  <c r="AN718" i="9"/>
  <c r="V718" i="9" s="1"/>
  <c r="P718" i="9" s="1"/>
  <c r="AL513" i="9"/>
  <c r="AN535" i="9"/>
  <c r="V535" i="9" s="1"/>
  <c r="P535" i="9" s="1"/>
  <c r="AL717" i="9"/>
  <c r="AN512" i="9"/>
  <c r="V512" i="9" s="1"/>
  <c r="P512" i="9" s="1"/>
  <c r="AL532" i="9"/>
  <c r="AN716" i="9"/>
  <c r="V716" i="9" s="1"/>
  <c r="AL624" i="9"/>
  <c r="AM351" i="9"/>
  <c r="U351" i="9" s="1"/>
  <c r="O351" i="9" s="1"/>
  <c r="AM310" i="9"/>
  <c r="U310" i="9" s="1"/>
  <c r="AM448" i="9"/>
  <c r="U448" i="9" s="1"/>
  <c r="AM245" i="9"/>
  <c r="U245" i="9" s="1"/>
  <c r="O245" i="9" s="1"/>
  <c r="AM309" i="9"/>
  <c r="U309" i="9" s="1"/>
  <c r="O309" i="9" s="1"/>
  <c r="AM447" i="9"/>
  <c r="U447" i="9" s="1"/>
  <c r="AM118" i="9"/>
  <c r="U118" i="9" s="1"/>
  <c r="AM93" i="9"/>
  <c r="U93" i="9" s="1"/>
  <c r="O93" i="9" s="1"/>
  <c r="AM126" i="9"/>
  <c r="U126" i="9" s="1"/>
  <c r="O126" i="9" s="1"/>
  <c r="AM117" i="9"/>
  <c r="U117" i="9" s="1"/>
  <c r="AM141" i="9"/>
  <c r="U141" i="9" s="1"/>
  <c r="AM218" i="9"/>
  <c r="U218" i="9" s="1"/>
  <c r="O218" i="9" s="1"/>
  <c r="AM111" i="9"/>
  <c r="U111" i="9" s="1"/>
  <c r="O111" i="9" s="1"/>
  <c r="AM140" i="9"/>
  <c r="U140" i="9" s="1"/>
  <c r="AM217" i="9"/>
  <c r="U217" i="9" s="1"/>
  <c r="AM965" i="9"/>
  <c r="U965" i="9" s="1"/>
  <c r="O965" i="9" s="1"/>
  <c r="AM963" i="9"/>
  <c r="U963" i="9" s="1"/>
  <c r="O963" i="9" s="1"/>
  <c r="AM908" i="9"/>
  <c r="U908" i="9" s="1"/>
  <c r="AM896" i="9"/>
  <c r="U896" i="9" s="1"/>
  <c r="AM959" i="9"/>
  <c r="U959" i="9" s="1"/>
  <c r="O959" i="9" s="1"/>
  <c r="AM906" i="9"/>
  <c r="U906" i="9" s="1"/>
  <c r="O906" i="9" s="1"/>
  <c r="AM514" i="9"/>
  <c r="U514" i="9" s="1"/>
  <c r="AM718" i="9"/>
  <c r="U718" i="9" s="1"/>
  <c r="AM535" i="9"/>
  <c r="U535" i="9" s="1"/>
  <c r="O535" i="9" s="1"/>
  <c r="AM512" i="9"/>
  <c r="U512" i="9" s="1"/>
  <c r="O512" i="9" s="1"/>
  <c r="AM716" i="9"/>
  <c r="U716" i="9" s="1"/>
  <c r="AM638" i="9"/>
  <c r="U638" i="9" s="1"/>
  <c r="AN479" i="9"/>
  <c r="V479" i="9" s="1"/>
  <c r="P479" i="9" s="1"/>
  <c r="AL351" i="9"/>
  <c r="W351" i="9" s="1"/>
  <c r="AN462" i="9"/>
  <c r="V462" i="9" s="1"/>
  <c r="AL310" i="9"/>
  <c r="AN325" i="9"/>
  <c r="V325" i="9" s="1"/>
  <c r="AL448" i="9"/>
  <c r="AN239" i="9"/>
  <c r="V239" i="9" s="1"/>
  <c r="P239" i="9" s="1"/>
  <c r="AL245" i="9"/>
  <c r="AN342" i="9"/>
  <c r="V342" i="9" s="1"/>
  <c r="P342" i="9" s="1"/>
  <c r="AL309" i="9"/>
  <c r="W309" i="9" s="1"/>
  <c r="AN324" i="9"/>
  <c r="V324" i="9" s="1"/>
  <c r="AL447" i="9"/>
  <c r="AN113" i="9"/>
  <c r="V113" i="9" s="1"/>
  <c r="AL118" i="9"/>
  <c r="AN173" i="9"/>
  <c r="V173" i="9" s="1"/>
  <c r="P173" i="9" s="1"/>
  <c r="AL93" i="9"/>
  <c r="AN95" i="9"/>
  <c r="V95" i="9" s="1"/>
  <c r="P95" i="9" s="1"/>
  <c r="AL126" i="9"/>
  <c r="AN112" i="9"/>
  <c r="V112" i="9" s="1"/>
  <c r="AL117" i="9"/>
  <c r="AN172" i="9"/>
  <c r="V172" i="9" s="1"/>
  <c r="AL141" i="9"/>
  <c r="AN143" i="9"/>
  <c r="V143" i="9" s="1"/>
  <c r="P143" i="9" s="1"/>
  <c r="AL218" i="9"/>
  <c r="AN107" i="9"/>
  <c r="AL111" i="9"/>
  <c r="W111" i="9" s="1"/>
  <c r="AN165" i="9"/>
  <c r="AL140" i="9"/>
  <c r="AN142" i="9"/>
  <c r="V142" i="9" s="1"/>
  <c r="AL217" i="9"/>
  <c r="AN968" i="9"/>
  <c r="V968" i="9" s="1"/>
  <c r="P968" i="9" s="1"/>
  <c r="AL965" i="9"/>
  <c r="AN964" i="9"/>
  <c r="V964" i="9" s="1"/>
  <c r="P964" i="9" s="1"/>
  <c r="AL963" i="9"/>
  <c r="W963" i="9" s="1"/>
  <c r="AN897" i="9"/>
  <c r="V897" i="9" s="1"/>
  <c r="AL908" i="9"/>
  <c r="AN960" i="9"/>
  <c r="V960" i="9" s="1"/>
  <c r="AL896" i="9"/>
  <c r="AN907" i="9"/>
  <c r="V907" i="9" s="1"/>
  <c r="P907" i="9" s="1"/>
  <c r="AL959" i="9"/>
  <c r="AN895" i="9"/>
  <c r="V895" i="9" s="1"/>
  <c r="P895" i="9" s="1"/>
  <c r="AL906" i="9"/>
  <c r="W906" i="9" s="1"/>
  <c r="AN958" i="9"/>
  <c r="V958" i="9" s="1"/>
  <c r="AL514" i="9"/>
  <c r="AN536" i="9"/>
  <c r="V536" i="9" s="1"/>
  <c r="AL718" i="9"/>
  <c r="AN513" i="9"/>
  <c r="V513" i="9" s="1"/>
  <c r="P513" i="9" s="1"/>
  <c r="AL535" i="9"/>
  <c r="AN717" i="9"/>
  <c r="V717" i="9" s="1"/>
  <c r="P717" i="9" s="1"/>
  <c r="AL512" i="9"/>
  <c r="W512" i="9" s="1"/>
  <c r="AN532" i="9"/>
  <c r="V532" i="9" s="1"/>
  <c r="AL716" i="9"/>
  <c r="AN624" i="9"/>
  <c r="V624" i="9" s="1"/>
  <c r="AN610" i="9"/>
  <c r="V610" i="9" s="1"/>
  <c r="P610" i="9" s="1"/>
  <c r="AL479" i="9"/>
  <c r="AN463" i="9"/>
  <c r="V463" i="9" s="1"/>
  <c r="AM462" i="9"/>
  <c r="U462" i="9" s="1"/>
  <c r="AM325" i="9"/>
  <c r="U325" i="9" s="1"/>
  <c r="O325" i="9" s="1"/>
  <c r="AM239" i="9"/>
  <c r="U239" i="9" s="1"/>
  <c r="O239" i="9" s="1"/>
  <c r="AM342" i="9"/>
  <c r="U342" i="9" s="1"/>
  <c r="O342" i="9" s="1"/>
  <c r="AM324" i="9"/>
  <c r="U324" i="9" s="1"/>
  <c r="AM113" i="9"/>
  <c r="U113" i="9" s="1"/>
  <c r="O113" i="9" s="1"/>
  <c r="AM173" i="9"/>
  <c r="U173" i="9" s="1"/>
  <c r="O173" i="9" s="1"/>
  <c r="AM95" i="9"/>
  <c r="U95" i="9" s="1"/>
  <c r="O95" i="9" s="1"/>
  <c r="AM112" i="9"/>
  <c r="U112" i="9" s="1"/>
  <c r="AM172" i="9"/>
  <c r="U172" i="9" s="1"/>
  <c r="O172" i="9" s="1"/>
  <c r="AM143" i="9"/>
  <c r="U143" i="9" s="1"/>
  <c r="O143" i="9" s="1"/>
  <c r="AM107" i="9"/>
  <c r="U107" i="9" s="1"/>
  <c r="O107" i="9" s="1"/>
  <c r="AM165" i="9"/>
  <c r="U165" i="9" s="1"/>
  <c r="AM142" i="9"/>
  <c r="U142" i="9" s="1"/>
  <c r="O142" i="9" s="1"/>
  <c r="AM968" i="9"/>
  <c r="U968" i="9" s="1"/>
  <c r="O968" i="9" s="1"/>
  <c r="AM964" i="9"/>
  <c r="U964" i="9" s="1"/>
  <c r="O964" i="9" s="1"/>
  <c r="AM897" i="9"/>
  <c r="U897" i="9" s="1"/>
  <c r="AM960" i="9"/>
  <c r="U960" i="9" s="1"/>
  <c r="O960" i="9" s="1"/>
  <c r="AM907" i="9"/>
  <c r="U907" i="9" s="1"/>
  <c r="O907" i="9" s="1"/>
  <c r="AM895" i="9"/>
  <c r="U895" i="9" s="1"/>
  <c r="O895" i="9" s="1"/>
  <c r="AM958" i="9"/>
  <c r="U958" i="9" s="1"/>
  <c r="AM536" i="9"/>
  <c r="U536" i="9" s="1"/>
  <c r="O536" i="9" s="1"/>
  <c r="AM513" i="9"/>
  <c r="U513" i="9" s="1"/>
  <c r="O513" i="9" s="1"/>
  <c r="AM717" i="9"/>
  <c r="U717" i="9" s="1"/>
  <c r="O717" i="9" s="1"/>
  <c r="AM532" i="9"/>
  <c r="U532" i="9" s="1"/>
  <c r="AM624" i="9"/>
  <c r="U624" i="9" s="1"/>
  <c r="O624" i="9" s="1"/>
  <c r="AM789" i="9"/>
  <c r="U789" i="9" s="1"/>
  <c r="O789" i="9" s="1"/>
  <c r="AL638" i="9"/>
  <c r="AN789" i="9"/>
  <c r="V789" i="9" s="1"/>
  <c r="P789" i="9" s="1"/>
  <c r="AM637" i="9"/>
  <c r="U637" i="9" s="1"/>
  <c r="O637" i="9" s="1"/>
  <c r="AM622" i="9"/>
  <c r="U622" i="9" s="1"/>
  <c r="O622" i="9" s="1"/>
  <c r="AM787" i="9"/>
  <c r="U787" i="9" s="1"/>
  <c r="O787" i="9" s="1"/>
  <c r="AM658" i="9"/>
  <c r="U658" i="9" s="1"/>
  <c r="AM657" i="9"/>
  <c r="U657" i="9" s="1"/>
  <c r="O657" i="9" s="1"/>
  <c r="AM468" i="9"/>
  <c r="U468" i="9" s="1"/>
  <c r="O468" i="9" s="1"/>
  <c r="AM350" i="9"/>
  <c r="U350" i="9" s="1"/>
  <c r="O350" i="9" s="1"/>
  <c r="AM490" i="9"/>
  <c r="U490" i="9" s="1"/>
  <c r="AM467" i="9"/>
  <c r="U467" i="9" s="1"/>
  <c r="O467" i="9" s="1"/>
  <c r="AM177" i="9"/>
  <c r="U177" i="9" s="1"/>
  <c r="O177" i="9" s="1"/>
  <c r="AM269" i="9"/>
  <c r="U269" i="9" s="1"/>
  <c r="O269" i="9" s="1"/>
  <c r="AM132" i="9"/>
  <c r="U132" i="9" s="1"/>
  <c r="AM176" i="9"/>
  <c r="U176" i="9" s="1"/>
  <c r="O176" i="9" s="1"/>
  <c r="AM268" i="9"/>
  <c r="U268" i="9" s="1"/>
  <c r="O268" i="9" s="1"/>
  <c r="AM227" i="9"/>
  <c r="U227" i="9" s="1"/>
  <c r="O227" i="9" s="1"/>
  <c r="AM166" i="9"/>
  <c r="U166" i="9" s="1"/>
  <c r="AM258" i="9"/>
  <c r="U258" i="9" s="1"/>
  <c r="O258" i="9" s="1"/>
  <c r="AM226" i="9"/>
  <c r="U226" i="9" s="1"/>
  <c r="O226" i="9" s="1"/>
  <c r="AL845" i="9"/>
  <c r="AL763" i="9"/>
  <c r="AL676" i="9"/>
  <c r="AL829" i="9"/>
  <c r="AL737" i="9"/>
  <c r="AL756" i="9"/>
  <c r="AL629" i="9"/>
  <c r="AL656" i="9"/>
  <c r="T656" i="9" s="1"/>
  <c r="N656" i="9" s="1"/>
  <c r="AL800" i="9"/>
  <c r="T800" i="9" s="1"/>
  <c r="N800" i="9" s="1"/>
  <c r="AL820" i="9"/>
  <c r="T820" i="9" s="1"/>
  <c r="AL276" i="9"/>
  <c r="T276" i="9" s="1"/>
  <c r="N276" i="9" s="1"/>
  <c r="AL285" i="9"/>
  <c r="T285" i="9" s="1"/>
  <c r="N285" i="9" s="1"/>
  <c r="AL222" i="9"/>
  <c r="T222" i="9" s="1"/>
  <c r="AL235" i="9"/>
  <c r="T235" i="9" s="1"/>
  <c r="N235" i="9" s="1"/>
  <c r="AL317" i="9"/>
  <c r="AL338" i="9"/>
  <c r="T338" i="9" s="1"/>
  <c r="N338" i="9" s="1"/>
  <c r="AL275" i="9"/>
  <c r="T275" i="9" s="1"/>
  <c r="N275" i="9" s="1"/>
  <c r="AL284" i="9"/>
  <c r="T284" i="9" s="1"/>
  <c r="N284" i="9" s="1"/>
  <c r="AL221" i="9"/>
  <c r="T221" i="9" s="1"/>
  <c r="N221" i="9" s="1"/>
  <c r="AL234" i="9"/>
  <c r="T234" i="9" s="1"/>
  <c r="N234" i="9" s="1"/>
  <c r="AL316" i="9"/>
  <c r="T316" i="9" s="1"/>
  <c r="AL337" i="9"/>
  <c r="T337" i="9" s="1"/>
  <c r="N337" i="9" s="1"/>
  <c r="AL603" i="9"/>
  <c r="AL633" i="9"/>
  <c r="T633" i="9" s="1"/>
  <c r="N633" i="9" s="1"/>
  <c r="AL481" i="9"/>
  <c r="T481" i="9" s="1"/>
  <c r="N481" i="9" s="1"/>
  <c r="AL501" i="9"/>
  <c r="T501" i="9" s="1"/>
  <c r="AL685" i="9"/>
  <c r="AL699" i="9"/>
  <c r="T699" i="9" s="1"/>
  <c r="N699" i="9" s="1"/>
  <c r="AL729" i="9"/>
  <c r="T729" i="9" s="1"/>
  <c r="AL750" i="9"/>
  <c r="T750" i="9" s="1"/>
  <c r="N750" i="9" s="1"/>
  <c r="AL619" i="9"/>
  <c r="AL653" i="9"/>
  <c r="T653" i="9" s="1"/>
  <c r="N653" i="9" s="1"/>
  <c r="AL786" i="9"/>
  <c r="T786" i="9" s="1"/>
  <c r="N786" i="9" s="1"/>
  <c r="AL810" i="9"/>
  <c r="T810" i="9" s="1"/>
  <c r="AL936" i="9"/>
  <c r="AL931" i="9"/>
  <c r="AL843" i="9"/>
  <c r="AL835" i="9"/>
  <c r="AL924" i="9"/>
  <c r="AL411" i="9"/>
  <c r="AL396" i="9"/>
  <c r="AL583" i="9"/>
  <c r="AL516" i="9"/>
  <c r="AL497" i="9"/>
  <c r="AL694" i="9"/>
  <c r="AL390" i="9"/>
  <c r="AL272" i="9"/>
  <c r="AL387" i="9"/>
  <c r="AL363" i="9"/>
  <c r="AL99" i="9"/>
  <c r="AL146" i="9"/>
  <c r="AL134" i="9"/>
  <c r="AL123" i="9"/>
  <c r="AL188" i="9"/>
  <c r="AL178" i="9"/>
  <c r="AL981" i="9"/>
  <c r="AL977" i="9"/>
  <c r="AL789" i="9"/>
  <c r="AN623" i="9"/>
  <c r="V623" i="9" s="1"/>
  <c r="P623" i="9" s="1"/>
  <c r="AL637" i="9"/>
  <c r="AN788" i="9"/>
  <c r="V788" i="9" s="1"/>
  <c r="P788" i="9" s="1"/>
  <c r="AL622" i="9"/>
  <c r="AN636" i="9"/>
  <c r="V636" i="9" s="1"/>
  <c r="P636" i="9" s="1"/>
  <c r="AL787" i="9"/>
  <c r="AN687" i="9"/>
  <c r="V687" i="9" s="1"/>
  <c r="AM623" i="9"/>
  <c r="U623" i="9" s="1"/>
  <c r="O623" i="9" s="1"/>
  <c r="AM788" i="9"/>
  <c r="U788" i="9" s="1"/>
  <c r="O788" i="9" s="1"/>
  <c r="AM636" i="9"/>
  <c r="U636" i="9" s="1"/>
  <c r="AM687" i="9"/>
  <c r="U687" i="9" s="1"/>
  <c r="AM500" i="9"/>
  <c r="U500" i="9" s="1"/>
  <c r="O500" i="9" s="1"/>
  <c r="AM453" i="9"/>
  <c r="U453" i="9" s="1"/>
  <c r="O453" i="9" s="1"/>
  <c r="AM644" i="9"/>
  <c r="U644" i="9" s="1"/>
  <c r="AM354" i="9"/>
  <c r="U354" i="9" s="1"/>
  <c r="AM452" i="9"/>
  <c r="U452" i="9" s="1"/>
  <c r="O452" i="9" s="1"/>
  <c r="AM643" i="9"/>
  <c r="U643" i="9" s="1"/>
  <c r="O643" i="9" s="1"/>
  <c r="AM183" i="9"/>
  <c r="U183" i="9" s="1"/>
  <c r="AM128" i="9"/>
  <c r="U128" i="9" s="1"/>
  <c r="AM202" i="9"/>
  <c r="U202" i="9" s="1"/>
  <c r="O202" i="9" s="1"/>
  <c r="AM182" i="9"/>
  <c r="U182" i="9" s="1"/>
  <c r="O182" i="9" s="1"/>
  <c r="AM225" i="9"/>
  <c r="U225" i="9" s="1"/>
  <c r="AM319" i="9"/>
  <c r="U319" i="9" s="1"/>
  <c r="AM175" i="9"/>
  <c r="U175" i="9" s="1"/>
  <c r="O175" i="9" s="1"/>
  <c r="AM224" i="9"/>
  <c r="U224" i="9" s="1"/>
  <c r="O224" i="9" s="1"/>
  <c r="AM318" i="9"/>
  <c r="U318" i="9" s="1"/>
  <c r="AL932" i="9"/>
  <c r="AL836" i="9"/>
  <c r="AL925" i="9"/>
  <c r="AL842" i="9"/>
  <c r="AL397" i="9"/>
  <c r="AL584" i="9"/>
  <c r="AL410" i="9"/>
  <c r="AL498" i="9"/>
  <c r="AL695" i="9"/>
  <c r="AL515" i="9"/>
  <c r="AL546" i="9"/>
  <c r="AL517" i="9"/>
  <c r="AL277" i="9"/>
  <c r="AL353" i="9"/>
  <c r="AL502" i="9"/>
  <c r="AL102" i="9"/>
  <c r="AL131" i="9"/>
  <c r="AL208" i="9"/>
  <c r="AL129" i="9"/>
  <c r="AL169" i="9"/>
  <c r="AL261" i="9"/>
  <c r="AL978" i="9"/>
  <c r="AL928" i="9"/>
  <c r="AN638" i="9"/>
  <c r="V638" i="9" s="1"/>
  <c r="P638" i="9" s="1"/>
  <c r="AL623" i="9"/>
  <c r="AN637" i="9"/>
  <c r="V637" i="9" s="1"/>
  <c r="AL788" i="9"/>
  <c r="AN622" i="9"/>
  <c r="V622" i="9" s="1"/>
  <c r="P622" i="9" s="1"/>
  <c r="AL636" i="9"/>
  <c r="AN787" i="9"/>
  <c r="V787" i="9" s="1"/>
  <c r="P787" i="9" s="1"/>
  <c r="AL687" i="9"/>
  <c r="AN658" i="9"/>
  <c r="V658" i="9" s="1"/>
  <c r="AL500" i="9"/>
  <c r="AN657" i="9"/>
  <c r="V657" i="9" s="1"/>
  <c r="AL453" i="9"/>
  <c r="AN468" i="9"/>
  <c r="V468" i="9" s="1"/>
  <c r="P468" i="9" s="1"/>
  <c r="AL644" i="9"/>
  <c r="AN350" i="9"/>
  <c r="V350" i="9" s="1"/>
  <c r="P350" i="9" s="1"/>
  <c r="AL354" i="9"/>
  <c r="AN490" i="9"/>
  <c r="V490" i="9" s="1"/>
  <c r="AL452" i="9"/>
  <c r="AN467" i="9"/>
  <c r="V467" i="9" s="1"/>
  <c r="AL643" i="9"/>
  <c r="AN177" i="9"/>
  <c r="V177" i="9" s="1"/>
  <c r="P177" i="9" s="1"/>
  <c r="AL183" i="9"/>
  <c r="AN269" i="9"/>
  <c r="V269" i="9" s="1"/>
  <c r="P269" i="9" s="1"/>
  <c r="AL128" i="9"/>
  <c r="AN132" i="9"/>
  <c r="V132" i="9" s="1"/>
  <c r="AL202" i="9"/>
  <c r="AN176" i="9"/>
  <c r="V176" i="9" s="1"/>
  <c r="AL182" i="9"/>
  <c r="AN268" i="9"/>
  <c r="V268" i="9" s="1"/>
  <c r="P268" i="9" s="1"/>
  <c r="AL225" i="9"/>
  <c r="AN227" i="9"/>
  <c r="V227" i="9" s="1"/>
  <c r="P227" i="9" s="1"/>
  <c r="AL319" i="9"/>
  <c r="AN166" i="9"/>
  <c r="AL175" i="9"/>
  <c r="AN258" i="9"/>
  <c r="AL224" i="9"/>
  <c r="AN226" i="9"/>
  <c r="V226" i="9" s="1"/>
  <c r="P226" i="9" s="1"/>
  <c r="AL318" i="9"/>
  <c r="AM845" i="9"/>
  <c r="U845" i="9" s="1"/>
  <c r="AM763" i="9"/>
  <c r="U763" i="9" s="1"/>
  <c r="O763" i="9" s="1"/>
  <c r="AM676" i="9"/>
  <c r="U676" i="9" s="1"/>
  <c r="O676" i="9" s="1"/>
  <c r="AM829" i="9"/>
  <c r="U829" i="9" s="1"/>
  <c r="AM737" i="9"/>
  <c r="U737" i="9" s="1"/>
  <c r="AM756" i="9"/>
  <c r="U756" i="9" s="1"/>
  <c r="O756" i="9" s="1"/>
  <c r="AM629" i="9"/>
  <c r="U629" i="9" s="1"/>
  <c r="O629" i="9" s="1"/>
  <c r="AM656" i="9"/>
  <c r="U656" i="9" s="1"/>
  <c r="O656" i="9" s="1"/>
  <c r="AM800" i="9"/>
  <c r="U800" i="9" s="1"/>
  <c r="O800" i="9" s="1"/>
  <c r="AM820" i="9"/>
  <c r="U820" i="9" s="1"/>
  <c r="O820" i="9" s="1"/>
  <c r="AM276" i="9"/>
  <c r="U276" i="9" s="1"/>
  <c r="O276" i="9" s="1"/>
  <c r="AM285" i="9"/>
  <c r="U285" i="9" s="1"/>
  <c r="AM222" i="9"/>
  <c r="U222" i="9" s="1"/>
  <c r="AM235" i="9"/>
  <c r="U235" i="9" s="1"/>
  <c r="O235" i="9" s="1"/>
  <c r="AM317" i="9"/>
  <c r="U317" i="9" s="1"/>
  <c r="O317" i="9" s="1"/>
  <c r="AM338" i="9"/>
  <c r="U338" i="9" s="1"/>
  <c r="O338" i="9" s="1"/>
  <c r="AM275" i="9"/>
  <c r="U275" i="9" s="1"/>
  <c r="O275" i="9" s="1"/>
  <c r="AM284" i="9"/>
  <c r="U284" i="9" s="1"/>
  <c r="O284" i="9" s="1"/>
  <c r="AM221" i="9"/>
  <c r="U221" i="9" s="1"/>
  <c r="O221" i="9" s="1"/>
  <c r="AM234" i="9"/>
  <c r="U234" i="9" s="1"/>
  <c r="AM316" i="9"/>
  <c r="U316" i="9" s="1"/>
  <c r="AM337" i="9"/>
  <c r="U337" i="9" s="1"/>
  <c r="O337" i="9" s="1"/>
  <c r="AM603" i="9"/>
  <c r="U603" i="9" s="1"/>
  <c r="O603" i="9" s="1"/>
  <c r="AM633" i="9"/>
  <c r="U633" i="9" s="1"/>
  <c r="O633" i="9" s="1"/>
  <c r="AM481" i="9"/>
  <c r="U481" i="9" s="1"/>
  <c r="O481" i="9" s="1"/>
  <c r="AM501" i="9"/>
  <c r="U501" i="9" s="1"/>
  <c r="O501" i="9" s="1"/>
  <c r="AM685" i="9"/>
  <c r="U685" i="9" s="1"/>
  <c r="O685" i="9" s="1"/>
  <c r="AM699" i="9"/>
  <c r="U699" i="9" s="1"/>
  <c r="AM729" i="9"/>
  <c r="U729" i="9" s="1"/>
  <c r="AM750" i="9"/>
  <c r="U750" i="9" s="1"/>
  <c r="O750" i="9" s="1"/>
  <c r="AM619" i="9"/>
  <c r="U619" i="9" s="1"/>
  <c r="O619" i="9" s="1"/>
  <c r="AM653" i="9"/>
  <c r="U653" i="9" s="1"/>
  <c r="O653" i="9" s="1"/>
  <c r="AM786" i="9"/>
  <c r="U786" i="9" s="1"/>
  <c r="O786" i="9" s="1"/>
  <c r="AM810" i="9"/>
  <c r="U810" i="9" s="1"/>
  <c r="O810" i="9" s="1"/>
  <c r="AM936" i="9"/>
  <c r="U936" i="9" s="1"/>
  <c r="O936" i="9" s="1"/>
  <c r="AM931" i="9"/>
  <c r="U931" i="9" s="1"/>
  <c r="AM843" i="9"/>
  <c r="U843" i="9" s="1"/>
  <c r="AM835" i="9"/>
  <c r="U835" i="9" s="1"/>
  <c r="O835" i="9" s="1"/>
  <c r="AM924" i="9"/>
  <c r="U924" i="9" s="1"/>
  <c r="O924" i="9" s="1"/>
  <c r="AM411" i="9"/>
  <c r="U411" i="9" s="1"/>
  <c r="AM396" i="9"/>
  <c r="U396" i="9" s="1"/>
  <c r="AM583" i="9"/>
  <c r="U583" i="9" s="1"/>
  <c r="O583" i="9" s="1"/>
  <c r="AM516" i="9"/>
  <c r="AM497" i="9"/>
  <c r="AM694" i="9"/>
  <c r="AM390" i="9"/>
  <c r="U390" i="9" s="1"/>
  <c r="O390" i="9" s="1"/>
  <c r="AM272" i="9"/>
  <c r="U272" i="9" s="1"/>
  <c r="O272" i="9" s="1"/>
  <c r="AM387" i="9"/>
  <c r="U387" i="9" s="1"/>
  <c r="O387" i="9" s="1"/>
  <c r="AM363" i="9"/>
  <c r="U363" i="9" s="1"/>
  <c r="O363" i="9" s="1"/>
  <c r="AM99" i="9"/>
  <c r="U99" i="9" s="1"/>
  <c r="O99" i="9" s="1"/>
  <c r="AM146" i="9"/>
  <c r="U146" i="9" s="1"/>
  <c r="AM134" i="9"/>
  <c r="U134" i="9" s="1"/>
  <c r="O134" i="9" s="1"/>
  <c r="AM123" i="9"/>
  <c r="AM188" i="9"/>
  <c r="AM178" i="9"/>
  <c r="AM981" i="9"/>
  <c r="U981" i="9" s="1"/>
  <c r="AM977" i="9"/>
  <c r="U977" i="9" s="1"/>
  <c r="AN453" i="9"/>
  <c r="V453" i="9" s="1"/>
  <c r="P453" i="9" s="1"/>
  <c r="AN354" i="9"/>
  <c r="V354" i="9" s="1"/>
  <c r="P354" i="9" s="1"/>
  <c r="AN643" i="9"/>
  <c r="V643" i="9" s="1"/>
  <c r="P643" i="9" s="1"/>
  <c r="AN128" i="9"/>
  <c r="V128" i="9" s="1"/>
  <c r="AN182" i="9"/>
  <c r="V182" i="9" s="1"/>
  <c r="P182" i="9" s="1"/>
  <c r="AN319" i="9"/>
  <c r="V319" i="9" s="1"/>
  <c r="P319" i="9" s="1"/>
  <c r="AN224" i="9"/>
  <c r="V224" i="9" s="1"/>
  <c r="P224" i="9" s="1"/>
  <c r="AM515" i="9"/>
  <c r="U515" i="9" s="1"/>
  <c r="AM546" i="9"/>
  <c r="U546" i="9" s="1"/>
  <c r="O546" i="9" s="1"/>
  <c r="AM978" i="9"/>
  <c r="U978" i="9" s="1"/>
  <c r="AM928" i="9"/>
  <c r="U928" i="9" s="1"/>
  <c r="AM934" i="9"/>
  <c r="U934" i="9" s="1"/>
  <c r="AM927" i="9"/>
  <c r="U927" i="9" s="1"/>
  <c r="O927" i="9" s="1"/>
  <c r="AM970" i="9"/>
  <c r="U970" i="9" s="1"/>
  <c r="O970" i="9" s="1"/>
  <c r="AM609" i="9"/>
  <c r="U609" i="9" s="1"/>
  <c r="AM589" i="9"/>
  <c r="U589" i="9" s="1"/>
  <c r="AM765" i="9"/>
  <c r="U765" i="9" s="1"/>
  <c r="O765" i="9" s="1"/>
  <c r="AM726" i="9"/>
  <c r="AM702" i="9"/>
  <c r="AM849" i="9"/>
  <c r="AM580" i="9"/>
  <c r="U580" i="9" s="1"/>
  <c r="O580" i="9" s="1"/>
  <c r="AM388" i="9"/>
  <c r="U388" i="9" s="1"/>
  <c r="O388" i="9" s="1"/>
  <c r="AM567" i="9"/>
  <c r="U567" i="9" s="1"/>
  <c r="AM529" i="9"/>
  <c r="U529" i="9" s="1"/>
  <c r="AM147" i="9"/>
  <c r="U147" i="9" s="1"/>
  <c r="O147" i="9" s="1"/>
  <c r="AM229" i="9"/>
  <c r="U229" i="9" s="1"/>
  <c r="O229" i="9" s="1"/>
  <c r="AM214" i="9"/>
  <c r="U214" i="9" s="1"/>
  <c r="AM194" i="9"/>
  <c r="AM279" i="9"/>
  <c r="AM271" i="9"/>
  <c r="AM935" i="9"/>
  <c r="U935" i="9" s="1"/>
  <c r="O935" i="9" s="1"/>
  <c r="AL930" i="9"/>
  <c r="AM838" i="9"/>
  <c r="U838" i="9" s="1"/>
  <c r="O838" i="9" s="1"/>
  <c r="AL774" i="9"/>
  <c r="AM654" i="9"/>
  <c r="U654" i="9" s="1"/>
  <c r="O654" i="9" s="1"/>
  <c r="AL856" i="9"/>
  <c r="AM922" i="9"/>
  <c r="U922" i="9" s="1"/>
  <c r="O922" i="9" s="1"/>
  <c r="AL618" i="9"/>
  <c r="AM473" i="9"/>
  <c r="U473" i="9" s="1"/>
  <c r="O473" i="9" s="1"/>
  <c r="AL414" i="9"/>
  <c r="AM555" i="9"/>
  <c r="U555" i="9" s="1"/>
  <c r="O555" i="9" s="1"/>
  <c r="AL742" i="9"/>
  <c r="AM741" i="9"/>
  <c r="U741" i="9" s="1"/>
  <c r="O741" i="9" s="1"/>
  <c r="AL472" i="9"/>
  <c r="AM615" i="9"/>
  <c r="U615" i="9" s="1"/>
  <c r="O615" i="9" s="1"/>
  <c r="AL553" i="9"/>
  <c r="AM833" i="9"/>
  <c r="U833" i="9" s="1"/>
  <c r="O833" i="9" s="1"/>
  <c r="AL720" i="9"/>
  <c r="AM600" i="9"/>
  <c r="U600" i="9" s="1"/>
  <c r="O600" i="9" s="1"/>
  <c r="AL824" i="9"/>
  <c r="AM701" i="9"/>
  <c r="U701" i="9" s="1"/>
  <c r="O701" i="9" s="1"/>
  <c r="AL672" i="9"/>
  <c r="AM409" i="9"/>
  <c r="U409" i="9" s="1"/>
  <c r="O409" i="9" s="1"/>
  <c r="AL384" i="9"/>
  <c r="AM289" i="9"/>
  <c r="U289" i="9" s="1"/>
  <c r="O289" i="9" s="1"/>
  <c r="AL657" i="9"/>
  <c r="AL350" i="9"/>
  <c r="AL467" i="9"/>
  <c r="AL269" i="9"/>
  <c r="AL176" i="9"/>
  <c r="AL227" i="9"/>
  <c r="AL258" i="9"/>
  <c r="AM695" i="9"/>
  <c r="U695" i="9" s="1"/>
  <c r="O695" i="9" s="1"/>
  <c r="AM517" i="9"/>
  <c r="U517" i="9" s="1"/>
  <c r="O517" i="9" s="1"/>
  <c r="AM277" i="9"/>
  <c r="U277" i="9" s="1"/>
  <c r="O277" i="9" s="1"/>
  <c r="AM353" i="9"/>
  <c r="U353" i="9" s="1"/>
  <c r="O353" i="9" s="1"/>
  <c r="AM502" i="9"/>
  <c r="U502" i="9" s="1"/>
  <c r="AM102" i="9"/>
  <c r="U102" i="9" s="1"/>
  <c r="O102" i="9" s="1"/>
  <c r="AL934" i="9"/>
  <c r="AL927" i="9"/>
  <c r="AL970" i="9"/>
  <c r="AL609" i="9"/>
  <c r="AL589" i="9"/>
  <c r="AL765" i="9"/>
  <c r="AL726" i="9"/>
  <c r="AL702" i="9"/>
  <c r="AL849" i="9"/>
  <c r="AL580" i="9"/>
  <c r="AL388" i="9"/>
  <c r="AL567" i="9"/>
  <c r="AL529" i="9"/>
  <c r="AL147" i="9"/>
  <c r="AL229" i="9"/>
  <c r="AL214" i="9"/>
  <c r="AL194" i="9"/>
  <c r="AL279" i="9"/>
  <c r="AL271" i="9"/>
  <c r="AL935" i="9"/>
  <c r="AM929" i="9"/>
  <c r="U929" i="9" s="1"/>
  <c r="O929" i="9" s="1"/>
  <c r="AL838" i="9"/>
  <c r="AM728" i="9"/>
  <c r="U728" i="9" s="1"/>
  <c r="O728" i="9" s="1"/>
  <c r="AL654" i="9"/>
  <c r="AM773" i="9"/>
  <c r="U773" i="9" s="1"/>
  <c r="O773" i="9" s="1"/>
  <c r="AL922" i="9"/>
  <c r="AM743" i="9"/>
  <c r="U743" i="9" s="1"/>
  <c r="O743" i="9" s="1"/>
  <c r="AL473" i="9"/>
  <c r="AM617" i="9"/>
  <c r="U617" i="9" s="1"/>
  <c r="O617" i="9" s="1"/>
  <c r="AL555" i="9"/>
  <c r="AM554" i="9"/>
  <c r="U554" i="9" s="1"/>
  <c r="O554" i="9" s="1"/>
  <c r="AL741" i="9"/>
  <c r="AM601" i="9"/>
  <c r="U601" i="9" s="1"/>
  <c r="O601" i="9" s="1"/>
  <c r="AL615" i="9"/>
  <c r="AM847" i="9"/>
  <c r="U847" i="9" s="1"/>
  <c r="O847" i="9" s="1"/>
  <c r="AL833" i="9"/>
  <c r="AM673" i="9"/>
  <c r="U673" i="9" s="1"/>
  <c r="O673" i="9" s="1"/>
  <c r="AL600" i="9"/>
  <c r="AN500" i="9"/>
  <c r="V500" i="9" s="1"/>
  <c r="P500" i="9" s="1"/>
  <c r="AN644" i="9"/>
  <c r="V644" i="9" s="1"/>
  <c r="AN452" i="9"/>
  <c r="V452" i="9" s="1"/>
  <c r="P452" i="9" s="1"/>
  <c r="AN183" i="9"/>
  <c r="V183" i="9" s="1"/>
  <c r="P183" i="9" s="1"/>
  <c r="AN202" i="9"/>
  <c r="V202" i="9" s="1"/>
  <c r="P202" i="9" s="1"/>
  <c r="AN225" i="9"/>
  <c r="V225" i="9" s="1"/>
  <c r="AN175" i="9"/>
  <c r="AN318" i="9"/>
  <c r="V318" i="9" s="1"/>
  <c r="P318" i="9" s="1"/>
  <c r="AM932" i="9"/>
  <c r="U932" i="9" s="1"/>
  <c r="O932" i="9" s="1"/>
  <c r="AM836" i="9"/>
  <c r="U836" i="9" s="1"/>
  <c r="AM925" i="9"/>
  <c r="U925" i="9" s="1"/>
  <c r="O925" i="9" s="1"/>
  <c r="AM842" i="9"/>
  <c r="U842" i="9" s="1"/>
  <c r="O842" i="9" s="1"/>
  <c r="AM397" i="9"/>
  <c r="U397" i="9" s="1"/>
  <c r="O397" i="9" s="1"/>
  <c r="AM584" i="9"/>
  <c r="U584" i="9" s="1"/>
  <c r="AM410" i="9"/>
  <c r="U410" i="9" s="1"/>
  <c r="O410" i="9" s="1"/>
  <c r="AM498" i="9"/>
  <c r="U498" i="9" s="1"/>
  <c r="O498" i="9" s="1"/>
  <c r="AM131" i="9"/>
  <c r="U131" i="9" s="1"/>
  <c r="O131" i="9" s="1"/>
  <c r="AM971" i="9"/>
  <c r="U971" i="9" s="1"/>
  <c r="O971" i="9" s="1"/>
  <c r="AM933" i="9"/>
  <c r="U933" i="9" s="1"/>
  <c r="O933" i="9" s="1"/>
  <c r="AM590" i="9"/>
  <c r="U590" i="9" s="1"/>
  <c r="O590" i="9" s="1"/>
  <c r="AM766" i="9"/>
  <c r="U766" i="9" s="1"/>
  <c r="AM608" i="9"/>
  <c r="U608" i="9" s="1"/>
  <c r="O608" i="9" s="1"/>
  <c r="AM703" i="9"/>
  <c r="AM850" i="9"/>
  <c r="AM725" i="9"/>
  <c r="AM748" i="9"/>
  <c r="U748" i="9" s="1"/>
  <c r="O748" i="9" s="1"/>
  <c r="AM727" i="9"/>
  <c r="U727" i="9" s="1"/>
  <c r="O727" i="9" s="1"/>
  <c r="AM395" i="9"/>
  <c r="U395" i="9" s="1"/>
  <c r="O395" i="9" s="1"/>
  <c r="AM509" i="9"/>
  <c r="U509" i="9" s="1"/>
  <c r="AM710" i="9"/>
  <c r="U710" i="9" s="1"/>
  <c r="O710" i="9" s="1"/>
  <c r="AM153" i="9"/>
  <c r="U153" i="9" s="1"/>
  <c r="O153" i="9" s="1"/>
  <c r="AM211" i="9"/>
  <c r="U211" i="9" s="1"/>
  <c r="O211" i="9" s="1"/>
  <c r="AM298" i="9"/>
  <c r="U298" i="9" s="1"/>
  <c r="AM203" i="9"/>
  <c r="AM266" i="9"/>
  <c r="AM378" i="9"/>
  <c r="AM861" i="9"/>
  <c r="U861" i="9" s="1"/>
  <c r="O861" i="9" s="1"/>
  <c r="AL929" i="9"/>
  <c r="AM923" i="9"/>
  <c r="U923" i="9" s="1"/>
  <c r="O923" i="9" s="1"/>
  <c r="AL728" i="9"/>
  <c r="AM837" i="9"/>
  <c r="U837" i="9" s="1"/>
  <c r="O837" i="9" s="1"/>
  <c r="AL773" i="9"/>
  <c r="AM556" i="9"/>
  <c r="U556" i="9" s="1"/>
  <c r="O556" i="9" s="1"/>
  <c r="AL743" i="9"/>
  <c r="AM602" i="9"/>
  <c r="U602" i="9" s="1"/>
  <c r="O602" i="9" s="1"/>
  <c r="AL617" i="9"/>
  <c r="AM616" i="9"/>
  <c r="U616" i="9" s="1"/>
  <c r="O616" i="9" s="1"/>
  <c r="AL554" i="9"/>
  <c r="AM413" i="9"/>
  <c r="U413" i="9" s="1"/>
  <c r="O413" i="9" s="1"/>
  <c r="AL601" i="9"/>
  <c r="AM740" i="9"/>
  <c r="U740" i="9" s="1"/>
  <c r="O740" i="9" s="1"/>
  <c r="AL847" i="9"/>
  <c r="AM832" i="9"/>
  <c r="U832" i="9" s="1"/>
  <c r="O832" i="9" s="1"/>
  <c r="AL673" i="9"/>
  <c r="AM504" i="9"/>
  <c r="U504" i="9" s="1"/>
  <c r="O504" i="9" s="1"/>
  <c r="AL464" i="9"/>
  <c r="AM599" i="9"/>
  <c r="U599" i="9" s="1"/>
  <c r="O599" i="9" s="1"/>
  <c r="AL823" i="9"/>
  <c r="AM541" i="9"/>
  <c r="U541" i="9" s="1"/>
  <c r="O541" i="9" s="1"/>
  <c r="AL321" i="9"/>
  <c r="AL658" i="9"/>
  <c r="AL468" i="9"/>
  <c r="AL490" i="9"/>
  <c r="AL177" i="9"/>
  <c r="W177" i="9" s="1"/>
  <c r="AL132" i="9"/>
  <c r="AL268" i="9"/>
  <c r="AL166" i="9"/>
  <c r="AL226" i="9"/>
  <c r="W226" i="9" s="1"/>
  <c r="AM208" i="9"/>
  <c r="U208" i="9" s="1"/>
  <c r="AM129" i="9"/>
  <c r="U129" i="9" s="1"/>
  <c r="AM169" i="9"/>
  <c r="U169" i="9" s="1"/>
  <c r="O169" i="9" s="1"/>
  <c r="AL933" i="9"/>
  <c r="AL703" i="9"/>
  <c r="AL725" i="9"/>
  <c r="AL395" i="9"/>
  <c r="AL211" i="9"/>
  <c r="AM774" i="9"/>
  <c r="U774" i="9" s="1"/>
  <c r="O774" i="9" s="1"/>
  <c r="AL923" i="9"/>
  <c r="AM742" i="9"/>
  <c r="U742" i="9" s="1"/>
  <c r="O742" i="9" s="1"/>
  <c r="AL616" i="9"/>
  <c r="AM824" i="9"/>
  <c r="U824" i="9" s="1"/>
  <c r="O824" i="9" s="1"/>
  <c r="AL504" i="9"/>
  <c r="AM464" i="9"/>
  <c r="U464" i="9" s="1"/>
  <c r="O464" i="9" s="1"/>
  <c r="AL599" i="9"/>
  <c r="AM823" i="9"/>
  <c r="U823" i="9" s="1"/>
  <c r="O823" i="9" s="1"/>
  <c r="AL541" i="9"/>
  <c r="AM321" i="9"/>
  <c r="U321" i="9" s="1"/>
  <c r="O321" i="9" s="1"/>
  <c r="AM383" i="9"/>
  <c r="U383" i="9" s="1"/>
  <c r="O383" i="9" s="1"/>
  <c r="AL540" i="9"/>
  <c r="AM539" i="9"/>
  <c r="U539" i="9" s="1"/>
  <c r="O539" i="9" s="1"/>
  <c r="AL320" i="9"/>
  <c r="AM406" i="9"/>
  <c r="U406" i="9" s="1"/>
  <c r="O406" i="9" s="1"/>
  <c r="AL381" i="9"/>
  <c r="AL844" i="9"/>
  <c r="AL828" i="9"/>
  <c r="AL421" i="9"/>
  <c r="AL614" i="9"/>
  <c r="AL816" i="9"/>
  <c r="AL326" i="9"/>
  <c r="AL480" i="9"/>
  <c r="AL681" i="9"/>
  <c r="AL971" i="9"/>
  <c r="AL608" i="9"/>
  <c r="AL727" i="9"/>
  <c r="AL153" i="9"/>
  <c r="AL203" i="9"/>
  <c r="AL378" i="9"/>
  <c r="AM930" i="9"/>
  <c r="U930" i="9" s="1"/>
  <c r="O930" i="9" s="1"/>
  <c r="AL861" i="9"/>
  <c r="AM414" i="9"/>
  <c r="U414" i="9" s="1"/>
  <c r="O414" i="9" s="1"/>
  <c r="AL602" i="9"/>
  <c r="AM720" i="9"/>
  <c r="U720" i="9" s="1"/>
  <c r="O720" i="9" s="1"/>
  <c r="AL832" i="9"/>
  <c r="AM408" i="9"/>
  <c r="U408" i="9" s="1"/>
  <c r="O408" i="9" s="1"/>
  <c r="AL383" i="9"/>
  <c r="AM382" i="9"/>
  <c r="U382" i="9" s="1"/>
  <c r="O382" i="9" s="1"/>
  <c r="AL539" i="9"/>
  <c r="AM398" i="9"/>
  <c r="U398" i="9" s="1"/>
  <c r="O398" i="9" s="1"/>
  <c r="AL406" i="9"/>
  <c r="AL954" i="9"/>
  <c r="AK954" i="9" s="1"/>
  <c r="AL947" i="9"/>
  <c r="AK947" i="9" s="1"/>
  <c r="AL882" i="9"/>
  <c r="AK882" i="9" s="1"/>
  <c r="AL943" i="9"/>
  <c r="AK943" i="9" s="1"/>
  <c r="AL871" i="9"/>
  <c r="AK871" i="9" s="1"/>
  <c r="AL880" i="9"/>
  <c r="AK880" i="9" s="1"/>
  <c r="AL941" i="9"/>
  <c r="AK941" i="9" s="1"/>
  <c r="AL684" i="9"/>
  <c r="AK684" i="9" s="1"/>
  <c r="AL527" i="9"/>
  <c r="V527" i="9" s="1"/>
  <c r="AL781" i="9"/>
  <c r="AK781" i="9" s="1"/>
  <c r="AL682" i="9"/>
  <c r="V682" i="9" s="1"/>
  <c r="AL459" i="9"/>
  <c r="AK459" i="9" s="1"/>
  <c r="AL598" i="9"/>
  <c r="AK598" i="9" s="1"/>
  <c r="AL423" i="9"/>
  <c r="AK423" i="9" s="1"/>
  <c r="AL457" i="9"/>
  <c r="AK457" i="9" s="1"/>
  <c r="AL596" i="9"/>
  <c r="AK596" i="9" s="1"/>
  <c r="AL766" i="9"/>
  <c r="AL850" i="9"/>
  <c r="AL748" i="9"/>
  <c r="AL710" i="9"/>
  <c r="AM618" i="9"/>
  <c r="U618" i="9" s="1"/>
  <c r="O618" i="9" s="1"/>
  <c r="AL556" i="9"/>
  <c r="AM553" i="9"/>
  <c r="U553" i="9" s="1"/>
  <c r="O553" i="9" s="1"/>
  <c r="AL740" i="9"/>
  <c r="AL701" i="9"/>
  <c r="AM672" i="9"/>
  <c r="U672" i="9" s="1"/>
  <c r="O672" i="9" s="1"/>
  <c r="AL409" i="9"/>
  <c r="AM384" i="9"/>
  <c r="U384" i="9" s="1"/>
  <c r="O384" i="9" s="1"/>
  <c r="AL289" i="9"/>
  <c r="AM399" i="9"/>
  <c r="U399" i="9" s="1"/>
  <c r="O399" i="9" s="1"/>
  <c r="AL408" i="9"/>
  <c r="AM407" i="9"/>
  <c r="U407" i="9" s="1"/>
  <c r="O407" i="9" s="1"/>
  <c r="AL382" i="9"/>
  <c r="AM288" i="9"/>
  <c r="U288" i="9" s="1"/>
  <c r="O288" i="9" s="1"/>
  <c r="AL398" i="9"/>
  <c r="AM538" i="9"/>
  <c r="U538" i="9" s="1"/>
  <c r="O538" i="9" s="1"/>
  <c r="AL632" i="9"/>
  <c r="AL442" i="9"/>
  <c r="AM261" i="9"/>
  <c r="U261" i="9" s="1"/>
  <c r="O261" i="9" s="1"/>
  <c r="AL590" i="9"/>
  <c r="AL509" i="9"/>
  <c r="AL298" i="9"/>
  <c r="AL266" i="9"/>
  <c r="AM856" i="9"/>
  <c r="U856" i="9" s="1"/>
  <c r="O856" i="9" s="1"/>
  <c r="AL837" i="9"/>
  <c r="AM472" i="9"/>
  <c r="U472" i="9" s="1"/>
  <c r="O472" i="9" s="1"/>
  <c r="AL413" i="9"/>
  <c r="AL399" i="9"/>
  <c r="AM540" i="9"/>
  <c r="U540" i="9" s="1"/>
  <c r="O540" i="9" s="1"/>
  <c r="AL407" i="9"/>
  <c r="AM320" i="9"/>
  <c r="U320" i="9" s="1"/>
  <c r="O320" i="9" s="1"/>
  <c r="AL288" i="9"/>
  <c r="AM381" i="9"/>
  <c r="U381" i="9" s="1"/>
  <c r="O381" i="9" s="1"/>
  <c r="AL538" i="9"/>
  <c r="AL948" i="9"/>
  <c r="AK948" i="9" s="1"/>
  <c r="AL946" i="9"/>
  <c r="AL872" i="9"/>
  <c r="AK872" i="9" s="1"/>
  <c r="AL881" i="9"/>
  <c r="AK881" i="9" s="1"/>
  <c r="AL942" i="9"/>
  <c r="AK942" i="9" s="1"/>
  <c r="AL870" i="9"/>
  <c r="AL528" i="9"/>
  <c r="AK528" i="9" s="1"/>
  <c r="AL782" i="9"/>
  <c r="AK782" i="9" s="1"/>
  <c r="AL683" i="9"/>
  <c r="V683" i="9" s="1"/>
  <c r="AL526" i="9"/>
  <c r="AL780" i="9"/>
  <c r="AK780" i="9" s="1"/>
  <c r="AL424" i="9"/>
  <c r="AK424" i="9" s="1"/>
  <c r="AL458" i="9"/>
  <c r="AK458" i="9" s="1"/>
  <c r="AL597" i="9"/>
  <c r="AL422" i="9"/>
  <c r="AK422" i="9" s="1"/>
  <c r="AL987" i="9"/>
  <c r="AL972" i="9"/>
  <c r="AL986" i="9"/>
  <c r="AL985" i="9"/>
  <c r="AL878" i="9"/>
  <c r="AL969" i="9"/>
  <c r="AL938" i="9"/>
  <c r="AL984" i="9"/>
  <c r="AL937" i="9"/>
  <c r="AL983" i="9"/>
  <c r="AL660" i="9"/>
  <c r="AL858" i="9"/>
  <c r="AL772" i="9"/>
  <c r="AL921" i="9"/>
  <c r="AL771" i="9"/>
  <c r="AL920" i="9"/>
  <c r="AL659" i="9"/>
  <c r="AL857" i="9"/>
  <c r="AL770" i="9"/>
  <c r="AL919" i="9"/>
  <c r="AL769" i="9"/>
  <c r="AL918" i="9"/>
  <c r="AL966" i="9"/>
  <c r="AL917" i="9"/>
  <c r="AL956" i="9"/>
  <c r="AL955" i="9"/>
  <c r="AL761" i="9"/>
  <c r="AL914" i="9"/>
  <c r="AL852" i="9"/>
  <c r="AL952" i="9"/>
  <c r="AL851" i="9"/>
  <c r="AL951" i="9"/>
  <c r="AL451" i="9"/>
  <c r="AL712" i="9"/>
  <c r="AL571" i="9"/>
  <c r="AL814" i="9"/>
  <c r="AL570" i="9"/>
  <c r="AL813" i="9"/>
  <c r="AL450" i="9"/>
  <c r="AL711" i="9"/>
  <c r="AL569" i="9"/>
  <c r="AL812" i="9"/>
  <c r="AL568" i="9"/>
  <c r="AL811" i="9"/>
  <c r="AM844" i="9"/>
  <c r="U844" i="9" s="1"/>
  <c r="O844" i="9" s="1"/>
  <c r="AM828" i="9"/>
  <c r="U828" i="9" s="1"/>
  <c r="O828" i="9" s="1"/>
  <c r="AM421" i="9"/>
  <c r="U421" i="9" s="1"/>
  <c r="AM614" i="9"/>
  <c r="U614" i="9" s="1"/>
  <c r="O614" i="9" s="1"/>
  <c r="AM816" i="9"/>
  <c r="U816" i="9" s="1"/>
  <c r="O816" i="9" s="1"/>
  <c r="AM326" i="9"/>
  <c r="U326" i="9" s="1"/>
  <c r="AM480" i="9"/>
  <c r="U480" i="9" s="1"/>
  <c r="O480" i="9" s="1"/>
  <c r="AM681" i="9"/>
  <c r="U681" i="9" s="1"/>
  <c r="O681" i="9" s="1"/>
  <c r="AM442" i="9"/>
  <c r="U442" i="9" s="1"/>
  <c r="O442" i="9" s="1"/>
  <c r="AL333" i="9"/>
  <c r="AM433" i="9"/>
  <c r="U433" i="9" s="1"/>
  <c r="O433" i="9" s="1"/>
  <c r="AM412" i="9"/>
  <c r="U412" i="9" s="1"/>
  <c r="AM605" i="9"/>
  <c r="U605" i="9" s="1"/>
  <c r="O605" i="9" s="1"/>
  <c r="AM809" i="9"/>
  <c r="U809" i="9" s="1"/>
  <c r="O809" i="9" s="1"/>
  <c r="AL704" i="9"/>
  <c r="AL791" i="9"/>
  <c r="AL491" i="9"/>
  <c r="AL543" i="9"/>
  <c r="AL779" i="9"/>
  <c r="AL606" i="9"/>
  <c r="AL313" i="9"/>
  <c r="AL520" i="9"/>
  <c r="AL494" i="9"/>
  <c r="AL373" i="9"/>
  <c r="AL674" i="9"/>
  <c r="AL195" i="9"/>
  <c r="AL181" i="9"/>
  <c r="AL304" i="9"/>
  <c r="AL246" i="9"/>
  <c r="AL628" i="9"/>
  <c r="AL587" i="9"/>
  <c r="AL327" i="9"/>
  <c r="AL478" i="9"/>
  <c r="AL435" i="9"/>
  <c r="AL375" i="9"/>
  <c r="AL577" i="9"/>
  <c r="AL273" i="9"/>
  <c r="AL251" i="9"/>
  <c r="AL428" i="9"/>
  <c r="AL343" i="9"/>
  <c r="AL101" i="9"/>
  <c r="AL158" i="9"/>
  <c r="AL160" i="9"/>
  <c r="AL115" i="9"/>
  <c r="AL200" i="9"/>
  <c r="AL926" i="9"/>
  <c r="X926" i="9" s="1"/>
  <c r="AL979" i="9"/>
  <c r="X979" i="9" s="1"/>
  <c r="AL916" i="9"/>
  <c r="X916" i="9" s="1"/>
  <c r="AL841" i="9"/>
  <c r="X841" i="9" s="1"/>
  <c r="AL975" i="9"/>
  <c r="X975" i="9" s="1"/>
  <c r="AL974" i="9"/>
  <c r="X974" i="9" s="1"/>
  <c r="AL415" i="9"/>
  <c r="X415" i="9" s="1"/>
  <c r="AL722" i="9"/>
  <c r="X722" i="9" s="1"/>
  <c r="AL865" i="9"/>
  <c r="X865" i="9" s="1"/>
  <c r="AL544" i="9"/>
  <c r="X544" i="9" s="1"/>
  <c r="AL862" i="9"/>
  <c r="X862" i="9" s="1"/>
  <c r="AL593" i="9"/>
  <c r="X593" i="9" s="1"/>
  <c r="AM613" i="9"/>
  <c r="U613" i="9" s="1"/>
  <c r="O613" i="9" s="1"/>
  <c r="AL433" i="9"/>
  <c r="AM469" i="9"/>
  <c r="U469" i="9" s="1"/>
  <c r="O469" i="9" s="1"/>
  <c r="AL412" i="9"/>
  <c r="AL605" i="9"/>
  <c r="AL809" i="9"/>
  <c r="AL613" i="9"/>
  <c r="AM588" i="9"/>
  <c r="U588" i="9" s="1"/>
  <c r="O588" i="9" s="1"/>
  <c r="AL469" i="9"/>
  <c r="AM432" i="9"/>
  <c r="U432" i="9" s="1"/>
  <c r="O432" i="9" s="1"/>
  <c r="AM604" i="9"/>
  <c r="U604" i="9" s="1"/>
  <c r="O604" i="9" s="1"/>
  <c r="AM582" i="9"/>
  <c r="U582" i="9" s="1"/>
  <c r="O582" i="9" s="1"/>
  <c r="AL815" i="9"/>
  <c r="AL792" i="9"/>
  <c r="AL470" i="9"/>
  <c r="AL691" i="9"/>
  <c r="AL607" i="9"/>
  <c r="AL542" i="9"/>
  <c r="AL778" i="9"/>
  <c r="AL386" i="9"/>
  <c r="AL374" i="9"/>
  <c r="AL675" i="9"/>
  <c r="AL493" i="9"/>
  <c r="AL152" i="9"/>
  <c r="AL252" i="9"/>
  <c r="AL247" i="9"/>
  <c r="AL180" i="9"/>
  <c r="AL303" i="9"/>
  <c r="AL489" i="9"/>
  <c r="AL586" i="9"/>
  <c r="AL361" i="9"/>
  <c r="AL376" i="9"/>
  <c r="AL578" i="9"/>
  <c r="AL434" i="9"/>
  <c r="AL213" i="9"/>
  <c r="AL349" i="9"/>
  <c r="AL344" i="9"/>
  <c r="AL250" i="9"/>
  <c r="AL427" i="9"/>
  <c r="AL127" i="9"/>
  <c r="AL116" i="9"/>
  <c r="AL201" i="9"/>
  <c r="AL159" i="9"/>
  <c r="AL982" i="9"/>
  <c r="AL980" i="9"/>
  <c r="AL739" i="9"/>
  <c r="AL915" i="9"/>
  <c r="AL976" i="9"/>
  <c r="AL840" i="9"/>
  <c r="AL973" i="9"/>
  <c r="AL723" i="9"/>
  <c r="AL545" i="9"/>
  <c r="AL864" i="9"/>
  <c r="AL863" i="9"/>
  <c r="AL311" i="9"/>
  <c r="AL592" i="9"/>
  <c r="AL709" i="9"/>
  <c r="AM632" i="9"/>
  <c r="U632" i="9" s="1"/>
  <c r="O632" i="9" s="1"/>
  <c r="AL588" i="9"/>
  <c r="AM333" i="9"/>
  <c r="U333" i="9" s="1"/>
  <c r="O333" i="9" s="1"/>
  <c r="AL432" i="9"/>
  <c r="AL604" i="9"/>
  <c r="AL582" i="9"/>
  <c r="AL817" i="9"/>
  <c r="AI935" i="9"/>
  <c r="AI838" i="9"/>
  <c r="AI654" i="9"/>
  <c r="AI922" i="9"/>
  <c r="AI473" i="9"/>
  <c r="AI555" i="9"/>
  <c r="AI741" i="9"/>
  <c r="AI615" i="9"/>
  <c r="AI833" i="9"/>
  <c r="AI600" i="9"/>
  <c r="AI701" i="9"/>
  <c r="AI409" i="9"/>
  <c r="AI289" i="9"/>
  <c r="AI929" i="9"/>
  <c r="AI728" i="9"/>
  <c r="AI773" i="9"/>
  <c r="AI743" i="9"/>
  <c r="AI617" i="9"/>
  <c r="AI554" i="9"/>
  <c r="AI601" i="9"/>
  <c r="AI847" i="9"/>
  <c r="AI673" i="9"/>
  <c r="AI861" i="9"/>
  <c r="AI923" i="9"/>
  <c r="AI837" i="9"/>
  <c r="AI556" i="9"/>
  <c r="AI602" i="9"/>
  <c r="AI616" i="9"/>
  <c r="AI413" i="9"/>
  <c r="AI740" i="9"/>
  <c r="AI832" i="9"/>
  <c r="AI504" i="9"/>
  <c r="AI599" i="9"/>
  <c r="AI541" i="9"/>
  <c r="AI856" i="9"/>
  <c r="AI472" i="9"/>
  <c r="AI672" i="9"/>
  <c r="AI384" i="9"/>
  <c r="AI383" i="9"/>
  <c r="AI539" i="9"/>
  <c r="AI406" i="9"/>
  <c r="AI954" i="9"/>
  <c r="AI947" i="9"/>
  <c r="AI882" i="9"/>
  <c r="AI943" i="9"/>
  <c r="AI871" i="9"/>
  <c r="AI880" i="9"/>
  <c r="AI941" i="9"/>
  <c r="AI684" i="9"/>
  <c r="AI527" i="9"/>
  <c r="AI781" i="9"/>
  <c r="AI682" i="9"/>
  <c r="AI459" i="9"/>
  <c r="AI598" i="9"/>
  <c r="AI423" i="9"/>
  <c r="AI457" i="9"/>
  <c r="AI596" i="9"/>
  <c r="AI774" i="9"/>
  <c r="AI742" i="9"/>
  <c r="AI824" i="9"/>
  <c r="AI408" i="9"/>
  <c r="AI382" i="9"/>
  <c r="AI398" i="9"/>
  <c r="AI930" i="9"/>
  <c r="AI414" i="9"/>
  <c r="AI720" i="9"/>
  <c r="AI464" i="9"/>
  <c r="AI823" i="9"/>
  <c r="AI321" i="9"/>
  <c r="AI399" i="9"/>
  <c r="AI407" i="9"/>
  <c r="AI288" i="9"/>
  <c r="AI538" i="9"/>
  <c r="AI948" i="9"/>
  <c r="AI946" i="9"/>
  <c r="AI872" i="9"/>
  <c r="AI881" i="9"/>
  <c r="AI942" i="9"/>
  <c r="AI870" i="9"/>
  <c r="AI528" i="9"/>
  <c r="AI782" i="9"/>
  <c r="AI683" i="9"/>
  <c r="AI526" i="9"/>
  <c r="AI780" i="9"/>
  <c r="AI424" i="9"/>
  <c r="AI458" i="9"/>
  <c r="AI597" i="9"/>
  <c r="AI422" i="9"/>
  <c r="AI987" i="9"/>
  <c r="AI972" i="9"/>
  <c r="AI986" i="9"/>
  <c r="AI985" i="9"/>
  <c r="AI878" i="9"/>
  <c r="AI969" i="9"/>
  <c r="AI938" i="9"/>
  <c r="AI984" i="9"/>
  <c r="AI937" i="9"/>
  <c r="AI983" i="9"/>
  <c r="AI660" i="9"/>
  <c r="AI858" i="9"/>
  <c r="AI772" i="9"/>
  <c r="AI921" i="9"/>
  <c r="AI771" i="9"/>
  <c r="AI920" i="9"/>
  <c r="AI659" i="9"/>
  <c r="AI857" i="9"/>
  <c r="AI770" i="9"/>
  <c r="AI919" i="9"/>
  <c r="AI769" i="9"/>
  <c r="AI918" i="9"/>
  <c r="AI966" i="9"/>
  <c r="AI917" i="9"/>
  <c r="AI956" i="9"/>
  <c r="AI955" i="9"/>
  <c r="AI761" i="9"/>
  <c r="AI914" i="9"/>
  <c r="AI852" i="9"/>
  <c r="AI952" i="9"/>
  <c r="AI851" i="9"/>
  <c r="AI951" i="9"/>
  <c r="AI451" i="9"/>
  <c r="AI712" i="9"/>
  <c r="AI571" i="9"/>
  <c r="AI814" i="9"/>
  <c r="AI570" i="9"/>
  <c r="AI813" i="9"/>
  <c r="AI450" i="9"/>
  <c r="AI711" i="9"/>
  <c r="AI569" i="9"/>
  <c r="AI812" i="9"/>
  <c r="AI568" i="9"/>
  <c r="AI811" i="9"/>
  <c r="AI618" i="9"/>
  <c r="AI553" i="9"/>
  <c r="AI540" i="9"/>
  <c r="AI320" i="9"/>
  <c r="AI381" i="9"/>
  <c r="AI844" i="9"/>
  <c r="AI828" i="9"/>
  <c r="AI421" i="9"/>
  <c r="AI614" i="9"/>
  <c r="AI816" i="9"/>
  <c r="AI326" i="9"/>
  <c r="AI480" i="9"/>
  <c r="AI681" i="9"/>
  <c r="AI613" i="9"/>
  <c r="AI469" i="9"/>
  <c r="AI412" i="9"/>
  <c r="AI605" i="9"/>
  <c r="AI809" i="9"/>
  <c r="AI632" i="9"/>
  <c r="AI588" i="9"/>
  <c r="AI815" i="9"/>
  <c r="AI792" i="9"/>
  <c r="AI470" i="9"/>
  <c r="AI691" i="9"/>
  <c r="AI607" i="9"/>
  <c r="AI542" i="9"/>
  <c r="AI778" i="9"/>
  <c r="AI386" i="9"/>
  <c r="AI374" i="9"/>
  <c r="AI675" i="9"/>
  <c r="AI493" i="9"/>
  <c r="AI152" i="9"/>
  <c r="AI252" i="9"/>
  <c r="AI247" i="9"/>
  <c r="AI180" i="9"/>
  <c r="AI303" i="9"/>
  <c r="AI489" i="9"/>
  <c r="AI586" i="9"/>
  <c r="AI361" i="9"/>
  <c r="AI376" i="9"/>
  <c r="AI578" i="9"/>
  <c r="AI434" i="9"/>
  <c r="AI213" i="9"/>
  <c r="AI349" i="9"/>
  <c r="AI344" i="9"/>
  <c r="AI250" i="9"/>
  <c r="AI427" i="9"/>
  <c r="AI127" i="9"/>
  <c r="AI116" i="9"/>
  <c r="AI201" i="9"/>
  <c r="AI159" i="9"/>
  <c r="AI982" i="9"/>
  <c r="AI980" i="9"/>
  <c r="AI739" i="9"/>
  <c r="AI915" i="9"/>
  <c r="AI976" i="9"/>
  <c r="AI840" i="9"/>
  <c r="AI973" i="9"/>
  <c r="AI723" i="9"/>
  <c r="AI545" i="9"/>
  <c r="AI864" i="9"/>
  <c r="AI863" i="9"/>
  <c r="AI311" i="9"/>
  <c r="AI592" i="9"/>
  <c r="AI442" i="9"/>
  <c r="AI333" i="9"/>
  <c r="AI432" i="9"/>
  <c r="AI604" i="9"/>
  <c r="AI582" i="9"/>
  <c r="AI433" i="9"/>
  <c r="AI704" i="9"/>
  <c r="AI791" i="9"/>
  <c r="AI491" i="9"/>
  <c r="AI543" i="9"/>
  <c r="AI779" i="9"/>
  <c r="AI606" i="9"/>
  <c r="AI313" i="9"/>
  <c r="AI520" i="9"/>
  <c r="AI494" i="9"/>
  <c r="AI373" i="9"/>
  <c r="AI674" i="9"/>
  <c r="AI195" i="9"/>
  <c r="AI181" i="9"/>
  <c r="AI304" i="9"/>
  <c r="AI246" i="9"/>
  <c r="AI628" i="9"/>
  <c r="AI587" i="9"/>
  <c r="AI327" i="9"/>
  <c r="AI478" i="9"/>
  <c r="AI435" i="9"/>
  <c r="AI375" i="9"/>
  <c r="AI577" i="9"/>
  <c r="AI273" i="9"/>
  <c r="AI251" i="9"/>
  <c r="AI428" i="9"/>
  <c r="AI343" i="9"/>
  <c r="AI101" i="9"/>
  <c r="AI158" i="9"/>
  <c r="AI160" i="9"/>
  <c r="AI115" i="9"/>
  <c r="AI200" i="9"/>
  <c r="AI926" i="9"/>
  <c r="AI979" i="9"/>
  <c r="AI916" i="9"/>
  <c r="AI841" i="9"/>
  <c r="AI975" i="9"/>
  <c r="AI974" i="9"/>
  <c r="AI415" i="9"/>
  <c r="AI722" i="9"/>
  <c r="AI865" i="9"/>
  <c r="AI544" i="9"/>
  <c r="AI862" i="9"/>
  <c r="AI593" i="9"/>
  <c r="AI359" i="9"/>
  <c r="AI708" i="9"/>
  <c r="AI707" i="9"/>
  <c r="AI909" i="9"/>
  <c r="AL639" i="9"/>
  <c r="AI549" i="9"/>
  <c r="AE669" i="9"/>
  <c r="J669" i="9" s="1"/>
  <c r="AL460" i="9"/>
  <c r="AI753" i="9"/>
  <c r="AE640" i="9"/>
  <c r="J640" i="9" s="1"/>
  <c r="AL754" i="9"/>
  <c r="AI641" i="9"/>
  <c r="AE551" i="9"/>
  <c r="J551" i="9" s="1"/>
  <c r="AL519" i="9"/>
  <c r="AI461" i="9"/>
  <c r="AE755" i="9"/>
  <c r="J755" i="9" s="1"/>
  <c r="AL552" i="9"/>
  <c r="AI758" i="9"/>
  <c r="AE645" i="9"/>
  <c r="J645" i="9" s="1"/>
  <c r="AL677" i="9"/>
  <c r="AI531" i="9"/>
  <c r="AE465" i="9"/>
  <c r="J465" i="9" s="1"/>
  <c r="AL646" i="9"/>
  <c r="AI564" i="9"/>
  <c r="AE767" i="9"/>
  <c r="J767" i="9" s="1"/>
  <c r="AL768" i="9"/>
  <c r="AI799" i="9"/>
  <c r="AE994" i="9"/>
  <c r="J994" i="9" s="1"/>
  <c r="AI994" i="9"/>
  <c r="AW992" i="9"/>
  <c r="AE228" i="9"/>
  <c r="J228" i="9" s="1"/>
  <c r="AI228" i="9"/>
  <c r="AE990" i="9"/>
  <c r="J990" i="9" s="1"/>
  <c r="AI990" i="9"/>
  <c r="AE995" i="9"/>
  <c r="J995" i="9" s="1"/>
  <c r="AI995" i="9"/>
  <c r="AW993" i="9"/>
  <c r="AE196" i="9"/>
  <c r="J196" i="9" s="1"/>
  <c r="AI196" i="9"/>
  <c r="AE988" i="9"/>
  <c r="J988" i="9" s="1"/>
  <c r="AI988" i="9"/>
  <c r="AE998" i="9"/>
  <c r="J998" i="9" s="1"/>
  <c r="AI998" i="9"/>
  <c r="AW996" i="9"/>
  <c r="AE650" i="9"/>
  <c r="J650" i="9" s="1"/>
  <c r="AI650" i="9"/>
  <c r="AE997" i="9"/>
  <c r="J997" i="9" s="1"/>
  <c r="AI997" i="9"/>
  <c r="AE877" i="9"/>
  <c r="J877" i="9" s="1"/>
  <c r="AI877" i="9"/>
  <c r="AE626" i="9"/>
  <c r="J626" i="9" s="1"/>
  <c r="AI626" i="9"/>
  <c r="AM626" i="9"/>
  <c r="U626" i="9" s="1"/>
  <c r="AL360" i="9"/>
  <c r="AE547" i="9"/>
  <c r="J547" i="9" s="1"/>
  <c r="AI547" i="9"/>
  <c r="AM547" i="9"/>
  <c r="U547" i="9" s="1"/>
  <c r="AL322" i="9"/>
  <c r="AE859" i="9"/>
  <c r="J859" i="9" s="1"/>
  <c r="AI859" i="9"/>
  <c r="AM859" i="9"/>
  <c r="U859" i="9" s="1"/>
  <c r="O859" i="9" s="1"/>
  <c r="AL625" i="9"/>
  <c r="AE867" i="9"/>
  <c r="J867" i="9" s="1"/>
  <c r="AI867" i="9"/>
  <c r="AM867" i="9"/>
  <c r="U867" i="9" s="1"/>
  <c r="O867" i="9" s="1"/>
  <c r="AL798" i="9"/>
  <c r="AE579" i="9"/>
  <c r="J579" i="9" s="1"/>
  <c r="AI579" i="9"/>
  <c r="AM579" i="9"/>
  <c r="U579" i="9" s="1"/>
  <c r="AL760" i="9"/>
  <c r="AE530" i="9"/>
  <c r="J530" i="9" s="1"/>
  <c r="AI530" i="9"/>
  <c r="AM530" i="9"/>
  <c r="U530" i="9" s="1"/>
  <c r="O530" i="9" s="1"/>
  <c r="AL949" i="9"/>
  <c r="AE860" i="9"/>
  <c r="J860" i="9" s="1"/>
  <c r="AI860" i="9"/>
  <c r="AM860" i="9"/>
  <c r="U860" i="9" s="1"/>
  <c r="O860" i="9" s="1"/>
  <c r="AL950" i="9"/>
  <c r="AE910" i="9"/>
  <c r="J910" i="9" s="1"/>
  <c r="AI910" i="9"/>
  <c r="AM910" i="9"/>
  <c r="U910" i="9" s="1"/>
  <c r="O910" i="9" s="1"/>
  <c r="AL666" i="9"/>
  <c r="AE330" i="9"/>
  <c r="J330" i="9" s="1"/>
  <c r="AI330" i="9"/>
  <c r="AL667" i="9"/>
  <c r="AE331" i="9"/>
  <c r="J331" i="9" s="1"/>
  <c r="AI331" i="9"/>
  <c r="AL401" i="9"/>
  <c r="AE206" i="9"/>
  <c r="J206" i="9" s="1"/>
  <c r="AI206" i="9"/>
  <c r="AL730" i="9"/>
  <c r="AE885" i="9"/>
  <c r="J885" i="9" s="1"/>
  <c r="AI885" i="9"/>
  <c r="AL898" i="9"/>
  <c r="AE899" i="9"/>
  <c r="J899" i="9" s="1"/>
  <c r="AI899" i="9"/>
  <c r="AL259" i="9"/>
  <c r="AE429" i="9"/>
  <c r="AI429" i="9"/>
  <c r="AL430" i="9"/>
  <c r="AE454" i="9"/>
  <c r="AI454" i="9"/>
  <c r="AL696" i="9"/>
  <c r="AE314" i="9"/>
  <c r="AI314" i="9"/>
  <c r="AL315" i="9"/>
  <c r="AE523" i="9"/>
  <c r="AI523" i="9"/>
  <c r="AL393" i="9"/>
  <c r="AE874" i="9"/>
  <c r="AI874" i="9"/>
  <c r="AL875" i="9"/>
  <c r="AE525" i="9"/>
  <c r="AI525" i="9"/>
  <c r="AL394" i="9"/>
  <c r="AE671" i="9"/>
  <c r="AI671" i="9"/>
  <c r="AL888" i="9"/>
  <c r="AI817" i="9"/>
  <c r="AI706" i="9"/>
  <c r="AL358" i="9"/>
  <c r="AE591" i="9"/>
  <c r="J591" i="9" s="1"/>
  <c r="AE705" i="9"/>
  <c r="J705" i="9" s="1"/>
  <c r="AE441" i="9"/>
  <c r="J441" i="9" s="1"/>
  <c r="AE274" i="9"/>
  <c r="J274" i="9" s="1"/>
  <c r="AE495" i="9"/>
  <c r="J495" i="9" s="1"/>
  <c r="AE521" i="9"/>
  <c r="J521" i="9" s="1"/>
  <c r="AE133" i="9"/>
  <c r="J133" i="9" s="1"/>
  <c r="AE265" i="9"/>
  <c r="J265" i="9" s="1"/>
  <c r="AE161" i="9"/>
  <c r="J161" i="9" s="1"/>
  <c r="AE148" i="9"/>
  <c r="J148" i="9" s="1"/>
  <c r="AE291" i="9"/>
  <c r="J291" i="9" s="1"/>
  <c r="AE249" i="9"/>
  <c r="J249" i="9" s="1"/>
  <c r="AE151" i="9"/>
  <c r="J151" i="9" s="1"/>
  <c r="AE295" i="9"/>
  <c r="J295" i="9" s="1"/>
  <c r="AE736" i="9"/>
  <c r="J736" i="9" s="1"/>
  <c r="AE505" i="9"/>
  <c r="J505" i="9" s="1"/>
  <c r="AE341" i="9"/>
  <c r="J341" i="9" s="1"/>
  <c r="AE581" i="9"/>
  <c r="J581" i="9" s="1"/>
  <c r="AE364" i="9"/>
  <c r="J364" i="9" s="1"/>
  <c r="AE389" i="9"/>
  <c r="J389" i="9" s="1"/>
  <c r="AE692" i="9"/>
  <c r="J692" i="9" s="1"/>
  <c r="AE223" i="9"/>
  <c r="J223" i="9" s="1"/>
  <c r="AE100" i="9"/>
  <c r="J100" i="9" s="1"/>
  <c r="AE204" i="9"/>
  <c r="J204" i="9" s="1"/>
  <c r="AE248" i="9"/>
  <c r="J248" i="9" s="1"/>
  <c r="AE210" i="9"/>
  <c r="J210" i="9" s="1"/>
  <c r="AE367" i="9"/>
  <c r="J367" i="9" s="1"/>
  <c r="AE184" i="9"/>
  <c r="J184" i="9" s="1"/>
  <c r="AE237" i="9"/>
  <c r="J237" i="9" s="1"/>
  <c r="AE866" i="9"/>
  <c r="J866" i="9" s="1"/>
  <c r="AE715" i="9"/>
  <c r="J715" i="9" s="1"/>
  <c r="AE475" i="9"/>
  <c r="J475" i="9" s="1"/>
  <c r="AE747" i="9"/>
  <c r="J747" i="9" s="1"/>
  <c r="AE488" i="9"/>
  <c r="J488" i="9" s="1"/>
  <c r="AE576" i="9"/>
  <c r="J576" i="9" s="1"/>
  <c r="AE848" i="9"/>
  <c r="J848" i="9" s="1"/>
  <c r="AE292" i="9"/>
  <c r="J292" i="9" s="1"/>
  <c r="AE150" i="9"/>
  <c r="J150" i="9" s="1"/>
  <c r="AE294" i="9"/>
  <c r="J294" i="9" s="1"/>
  <c r="AE345" i="9"/>
  <c r="J345" i="9" s="1"/>
  <c r="AE293" i="9"/>
  <c r="J293" i="9" s="1"/>
  <c r="AE503" i="9"/>
  <c r="J503" i="9" s="1"/>
  <c r="AE257" i="9"/>
  <c r="J257" i="9" s="1"/>
  <c r="AE346" i="9"/>
  <c r="J346" i="9" s="1"/>
  <c r="AE426" i="9"/>
  <c r="J426" i="9" s="1"/>
  <c r="AE751" i="9"/>
  <c r="J751" i="9" s="1"/>
  <c r="AE853" i="9"/>
  <c r="J853" i="9" s="1"/>
  <c r="AE575" i="9"/>
  <c r="J575" i="9" s="1"/>
  <c r="AE391" i="9"/>
  <c r="J391" i="9" s="1"/>
  <c r="AE698" i="9"/>
  <c r="J698" i="9" s="1"/>
  <c r="AE689" i="9"/>
  <c r="J689" i="9" s="1"/>
  <c r="AE209" i="9"/>
  <c r="J209" i="9" s="1"/>
  <c r="AE366" i="9"/>
  <c r="J366" i="9" s="1"/>
  <c r="AE240" i="9"/>
  <c r="J240" i="9" s="1"/>
  <c r="AE236" i="9"/>
  <c r="J236" i="9" s="1"/>
  <c r="AE425" i="9"/>
  <c r="J425" i="9" s="1"/>
  <c r="AE323" i="9"/>
  <c r="J323" i="9" s="1"/>
  <c r="AE241" i="9"/>
  <c r="J241" i="9" s="1"/>
  <c r="AE431" i="9"/>
  <c r="J431" i="9" s="1"/>
  <c r="AE365" i="9"/>
  <c r="J365" i="9" s="1"/>
  <c r="AE278" i="9"/>
  <c r="J278" i="9" s="1"/>
  <c r="AE892" i="9"/>
  <c r="J892" i="9" s="1"/>
  <c r="AE714" i="9"/>
  <c r="J714" i="9" s="1"/>
  <c r="AE262" i="9"/>
  <c r="J262" i="9" s="1"/>
  <c r="AE122" i="9"/>
  <c r="J122" i="9" s="1"/>
  <c r="AE301" i="9"/>
  <c r="J301" i="9" s="1"/>
  <c r="AE157" i="9"/>
  <c r="J157" i="9" s="1"/>
  <c r="AE191" i="9"/>
  <c r="J191" i="9" s="1"/>
  <c r="AE238" i="9"/>
  <c r="J238" i="9" s="1"/>
  <c r="AE312" i="9"/>
  <c r="J312" i="9" s="1"/>
  <c r="AE114" i="9"/>
  <c r="J114" i="9" s="1"/>
  <c r="AE299" i="9"/>
  <c r="J299" i="9" s="1"/>
  <c r="AE88" i="9"/>
  <c r="J88" i="9" s="1"/>
  <c r="AE76" i="9"/>
  <c r="J76" i="9" s="1"/>
  <c r="AE137" i="9"/>
  <c r="J137" i="9" s="1"/>
  <c r="AE104" i="9"/>
  <c r="J104" i="9" s="1"/>
  <c r="AE967" i="9"/>
  <c r="J967" i="9" s="1"/>
  <c r="AE627" i="9"/>
  <c r="J627" i="9" s="1"/>
  <c r="AE893" i="9"/>
  <c r="J893" i="9" s="1"/>
  <c r="AE911" i="9"/>
  <c r="J911" i="9" s="1"/>
  <c r="AE369" i="9"/>
  <c r="J369" i="9" s="1"/>
  <c r="AE437" i="9"/>
  <c r="J437" i="9" s="1"/>
  <c r="AE511" i="9"/>
  <c r="J511" i="9" s="1"/>
  <c r="AE135" i="9"/>
  <c r="J135" i="9" s="1"/>
  <c r="AE110" i="9"/>
  <c r="J110" i="9" s="1"/>
  <c r="AE340" i="9"/>
  <c r="J340" i="9" s="1"/>
  <c r="AE103" i="9"/>
  <c r="J103" i="9" s="1"/>
  <c r="AE347" i="9"/>
  <c r="J347" i="9" s="1"/>
  <c r="AE335" i="9"/>
  <c r="J335" i="9" s="1"/>
  <c r="AE267" i="9"/>
  <c r="J267" i="9" s="1"/>
  <c r="AE77" i="9"/>
  <c r="J77" i="9" s="1"/>
  <c r="AE167" i="9"/>
  <c r="J167" i="9" s="1"/>
  <c r="AE86" i="9"/>
  <c r="J86" i="9" s="1"/>
  <c r="AE83" i="9"/>
  <c r="J83" i="9" s="1"/>
  <c r="AE124" i="9"/>
  <c r="J124" i="9" s="1"/>
  <c r="AE783" i="9"/>
  <c r="J783" i="9" s="1"/>
  <c r="AE368" i="9"/>
  <c r="J368" i="9" s="1"/>
  <c r="AE300" i="9"/>
  <c r="J300" i="9" s="1"/>
  <c r="AE302" i="9"/>
  <c r="J302" i="9" s="1"/>
  <c r="AE96" i="9"/>
  <c r="J96" i="9" s="1"/>
  <c r="AE138" i="9"/>
  <c r="J138" i="9" s="1"/>
  <c r="AE339" i="9"/>
  <c r="J339" i="9" s="1"/>
  <c r="AE474" i="9"/>
  <c r="J474" i="9" s="1"/>
  <c r="AE94" i="9"/>
  <c r="J94" i="9" s="1"/>
  <c r="AE436" i="9"/>
  <c r="J436" i="9" s="1"/>
  <c r="AE174" i="9"/>
  <c r="J174" i="9" s="1"/>
  <c r="AE80" i="9"/>
  <c r="J80" i="9" s="1"/>
  <c r="AE109" i="9"/>
  <c r="J109" i="9" s="1"/>
  <c r="AE91" i="9"/>
  <c r="J91" i="9" s="1"/>
  <c r="AE78" i="9"/>
  <c r="J78" i="9" s="1"/>
  <c r="AE336" i="9"/>
  <c r="J336" i="9" s="1"/>
  <c r="AE136" i="9"/>
  <c r="J136" i="9" s="1"/>
  <c r="AE212" i="9"/>
  <c r="J212" i="9" s="1"/>
  <c r="AE125" i="9"/>
  <c r="J125" i="9" s="1"/>
  <c r="AE199" i="9"/>
  <c r="J199" i="9" s="1"/>
  <c r="AE121" i="9"/>
  <c r="J121" i="9" s="1"/>
  <c r="AE79" i="9"/>
  <c r="J79" i="9" s="1"/>
  <c r="AE89" i="9"/>
  <c r="J89" i="9" s="1"/>
  <c r="AE962" i="9"/>
  <c r="J962" i="9" s="1"/>
  <c r="AE534" i="9"/>
  <c r="J534" i="9" s="1"/>
  <c r="AE635" i="9"/>
  <c r="J635" i="9" s="1"/>
  <c r="AE721" i="9"/>
  <c r="J721" i="9" s="1"/>
  <c r="AE215" i="9"/>
  <c r="J215" i="9" s="1"/>
  <c r="AE171" i="9"/>
  <c r="J171" i="9" s="1"/>
  <c r="AE487" i="9"/>
  <c r="J487" i="9" s="1"/>
  <c r="AE162" i="9"/>
  <c r="J162" i="9" s="1"/>
  <c r="AE492" i="9"/>
  <c r="J492" i="9" s="1"/>
  <c r="AE482" i="9"/>
  <c r="J482" i="9" s="1"/>
  <c r="AE385" i="9"/>
  <c r="J385" i="9" s="1"/>
  <c r="AE82" i="9"/>
  <c r="J82" i="9" s="1"/>
  <c r="AE263" i="9"/>
  <c r="J263" i="9" s="1"/>
  <c r="AE713" i="9"/>
  <c r="J713" i="9" s="1"/>
  <c r="AE168" i="9"/>
  <c r="J168" i="9" s="1"/>
  <c r="AE156" i="9"/>
  <c r="J156" i="9" s="1"/>
  <c r="AE449" i="9"/>
  <c r="J449" i="9" s="1"/>
  <c r="AE92" i="9"/>
  <c r="J92" i="9" s="1"/>
  <c r="AE97" i="9"/>
  <c r="J97" i="9" s="1"/>
  <c r="AE190" i="9"/>
  <c r="J190" i="9" s="1"/>
  <c r="AE855" i="9"/>
  <c r="J855" i="9" s="1"/>
  <c r="AE377" i="9"/>
  <c r="J377" i="9" s="1"/>
  <c r="AE193" i="9"/>
  <c r="J193" i="9" s="1"/>
  <c r="AE445" i="9"/>
  <c r="J445" i="9" s="1"/>
  <c r="AE244" i="9"/>
  <c r="J244" i="9" s="1"/>
  <c r="AE283" i="9"/>
  <c r="J283" i="9" s="1"/>
  <c r="AE348" i="9"/>
  <c r="J348" i="9" s="1"/>
  <c r="AE455" i="9"/>
  <c r="J455" i="9" s="1"/>
  <c r="AE179" i="9"/>
  <c r="J179" i="9" s="1"/>
  <c r="AE443" i="9"/>
  <c r="J443" i="9" s="1"/>
  <c r="AE105" i="9"/>
  <c r="J105" i="9" s="1"/>
  <c r="AE81" i="9"/>
  <c r="J81" i="9" s="1"/>
  <c r="AE483" i="9"/>
  <c r="J483" i="9" s="1"/>
  <c r="AE854" i="9"/>
  <c r="J854" i="9" s="1"/>
  <c r="AE216" i="9"/>
  <c r="J216" i="9" s="1"/>
  <c r="AE264" i="9"/>
  <c r="J264" i="9" s="1"/>
  <c r="AE305" i="9"/>
  <c r="J305" i="9" s="1"/>
  <c r="AE243" i="9"/>
  <c r="J243" i="9" s="1"/>
  <c r="AE198" i="9"/>
  <c r="J198" i="9" s="1"/>
  <c r="AE651" i="9"/>
  <c r="J651" i="9" s="1"/>
  <c r="AE290" i="9"/>
  <c r="J290" i="9" s="1"/>
  <c r="AE120" i="9"/>
  <c r="J120" i="9" s="1"/>
  <c r="AE192" i="9"/>
  <c r="J192" i="9" s="1"/>
  <c r="AE145" i="9"/>
  <c r="J145" i="9" s="1"/>
  <c r="AE85" i="9"/>
  <c r="J85" i="9" s="1"/>
  <c r="AE282" i="9"/>
  <c r="AE106" i="9"/>
  <c r="J106" i="9" s="1"/>
  <c r="AE913" i="9"/>
  <c r="AE446" i="9"/>
  <c r="J446" i="9" s="1"/>
  <c r="AE486" i="9"/>
  <c r="J486" i="9" s="1"/>
  <c r="AE634" i="9"/>
  <c r="J634" i="9" s="1"/>
  <c r="AE900" i="9"/>
  <c r="J900" i="9" s="1"/>
  <c r="AE139" i="9"/>
  <c r="J139" i="9" s="1"/>
  <c r="AE270" i="9"/>
  <c r="J270" i="9" s="1"/>
  <c r="AE903" i="9"/>
  <c r="AE901" i="9"/>
  <c r="AE797" i="9"/>
  <c r="AE776" i="9"/>
  <c r="AE890" i="9"/>
  <c r="AE795" i="9"/>
  <c r="AE357" i="9"/>
  <c r="AE508" i="9"/>
  <c r="AE371" i="9"/>
  <c r="AE355" i="9"/>
  <c r="AE506" i="9"/>
  <c r="AE440" i="9"/>
  <c r="AE417" i="9"/>
  <c r="AE611" i="9"/>
  <c r="AE438" i="9"/>
  <c r="AE479" i="9"/>
  <c r="AE961" i="9"/>
  <c r="J961" i="9" s="1"/>
  <c r="AE533" i="9"/>
  <c r="J533" i="9" s="1"/>
  <c r="AE220" i="9"/>
  <c r="J220" i="9" s="1"/>
  <c r="AE678" i="9"/>
  <c r="J678" i="9" s="1"/>
  <c r="AE87" i="9"/>
  <c r="J87" i="9" s="1"/>
  <c r="AE98" i="9"/>
  <c r="J98" i="9" s="1"/>
  <c r="AE219" i="9"/>
  <c r="J219" i="9" s="1"/>
  <c r="AE90" i="9"/>
  <c r="J90" i="9" s="1"/>
  <c r="AE163" i="9"/>
  <c r="J163" i="9" s="1"/>
  <c r="AE197" i="9"/>
  <c r="J197" i="9" s="1"/>
  <c r="AE444" i="9"/>
  <c r="J444" i="9" s="1"/>
  <c r="AE130" i="9"/>
  <c r="J130" i="9" s="1"/>
  <c r="AE170" i="9"/>
  <c r="J170" i="9" s="1"/>
  <c r="AE119" i="9"/>
  <c r="J119" i="9" s="1"/>
  <c r="AE84" i="9"/>
  <c r="J84" i="9" s="1"/>
  <c r="AE902" i="9"/>
  <c r="AE777" i="9"/>
  <c r="AE891" i="9"/>
  <c r="AE796" i="9"/>
  <c r="AE775" i="9"/>
  <c r="AE889" i="9"/>
  <c r="AE372" i="9"/>
  <c r="AE356" i="9"/>
  <c r="AE507" i="9"/>
  <c r="AE370" i="9"/>
  <c r="AE418" i="9"/>
  <c r="AE612" i="9"/>
  <c r="AE439" i="9"/>
  <c r="J439" i="9" s="1"/>
  <c r="AE416" i="9"/>
  <c r="AE610" i="9"/>
  <c r="AE463" i="9"/>
  <c r="AE351" i="9"/>
  <c r="AE310" i="9"/>
  <c r="AE448" i="9"/>
  <c r="AE245" i="9"/>
  <c r="AE309" i="9"/>
  <c r="AE447" i="9"/>
  <c r="AE118" i="9"/>
  <c r="AE93" i="9"/>
  <c r="AE126" i="9"/>
  <c r="AE117" i="9"/>
  <c r="AE141" i="9"/>
  <c r="AE218" i="9"/>
  <c r="AE111" i="9"/>
  <c r="J111" i="9" s="1"/>
  <c r="AE140" i="9"/>
  <c r="AE217" i="9"/>
  <c r="AE965" i="9"/>
  <c r="AE963" i="9"/>
  <c r="AE908" i="9"/>
  <c r="AE896" i="9"/>
  <c r="AE959" i="9"/>
  <c r="AE906" i="9"/>
  <c r="AE514" i="9"/>
  <c r="AE718" i="9"/>
  <c r="AE535" i="9"/>
  <c r="AE512" i="9"/>
  <c r="AE716" i="9"/>
  <c r="AE638" i="9"/>
  <c r="AE462" i="9"/>
  <c r="AE325" i="9"/>
  <c r="AE239" i="9"/>
  <c r="AE342" i="9"/>
  <c r="AE324" i="9"/>
  <c r="AE113" i="9"/>
  <c r="AE173" i="9"/>
  <c r="AE95" i="9"/>
  <c r="AE112" i="9"/>
  <c r="J112" i="9" s="1"/>
  <c r="AE172" i="9"/>
  <c r="AE143" i="9"/>
  <c r="AE107" i="9"/>
  <c r="AE165" i="9"/>
  <c r="AE142" i="9"/>
  <c r="AE968" i="9"/>
  <c r="AE964" i="9"/>
  <c r="AE897" i="9"/>
  <c r="AE960" i="9"/>
  <c r="AE907" i="9"/>
  <c r="AE895" i="9"/>
  <c r="AE958" i="9"/>
  <c r="AE536" i="9"/>
  <c r="AE513" i="9"/>
  <c r="AE717" i="9"/>
  <c r="AE532" i="9"/>
  <c r="AE624" i="9"/>
  <c r="AE789" i="9"/>
  <c r="AE637" i="9"/>
  <c r="AE622" i="9"/>
  <c r="AE787" i="9"/>
  <c r="AE658" i="9"/>
  <c r="AE657" i="9"/>
  <c r="AE468" i="9"/>
  <c r="AE350" i="9"/>
  <c r="AE490" i="9"/>
  <c r="AE467" i="9"/>
  <c r="AE177" i="9"/>
  <c r="AE269" i="9"/>
  <c r="AE132" i="9"/>
  <c r="AE176" i="9"/>
  <c r="AE268" i="9"/>
  <c r="AE227" i="9"/>
  <c r="AE166" i="9"/>
  <c r="AE258" i="9"/>
  <c r="AE226" i="9"/>
  <c r="AE623" i="9"/>
  <c r="AE788" i="9"/>
  <c r="AE636" i="9"/>
  <c r="AE687" i="9"/>
  <c r="AE500" i="9"/>
  <c r="J500" i="9" s="1"/>
  <c r="AE453" i="9"/>
  <c r="AE644" i="9"/>
  <c r="AE354" i="9"/>
  <c r="AE452" i="9"/>
  <c r="AE643" i="9"/>
  <c r="AE183" i="9"/>
  <c r="AE128" i="9"/>
  <c r="AE202" i="9"/>
  <c r="AE182" i="9"/>
  <c r="AE225" i="9"/>
  <c r="AE319" i="9"/>
  <c r="AE175" i="9"/>
  <c r="AE224" i="9"/>
  <c r="AE318" i="9"/>
  <c r="AE845" i="9"/>
  <c r="J845" i="9" s="1"/>
  <c r="AE763" i="9"/>
  <c r="J763" i="9" s="1"/>
  <c r="AE676" i="9"/>
  <c r="J676" i="9" s="1"/>
  <c r="AE829" i="9"/>
  <c r="J829" i="9" s="1"/>
  <c r="AE737" i="9"/>
  <c r="J737" i="9" s="1"/>
  <c r="AE756" i="9"/>
  <c r="J756" i="9" s="1"/>
  <c r="AE629" i="9"/>
  <c r="J629" i="9" s="1"/>
  <c r="AE656" i="9"/>
  <c r="J656" i="9" s="1"/>
  <c r="AE800" i="9"/>
  <c r="J800" i="9" s="1"/>
  <c r="AE820" i="9"/>
  <c r="J820" i="9" s="1"/>
  <c r="AE276" i="9"/>
  <c r="J276" i="9" s="1"/>
  <c r="AE285" i="9"/>
  <c r="J285" i="9" s="1"/>
  <c r="AE222" i="9"/>
  <c r="J222" i="9" s="1"/>
  <c r="AE235" i="9"/>
  <c r="J235" i="9" s="1"/>
  <c r="AE317" i="9"/>
  <c r="J317" i="9" s="1"/>
  <c r="AE338" i="9"/>
  <c r="J338" i="9" s="1"/>
  <c r="AE275" i="9"/>
  <c r="J275" i="9" s="1"/>
  <c r="AE284" i="9"/>
  <c r="J284" i="9" s="1"/>
  <c r="AE221" i="9"/>
  <c r="J221" i="9" s="1"/>
  <c r="AE234" i="9"/>
  <c r="J234" i="9" s="1"/>
  <c r="AE316" i="9"/>
  <c r="J316" i="9" s="1"/>
  <c r="AE337" i="9"/>
  <c r="J337" i="9" s="1"/>
  <c r="AE603" i="9"/>
  <c r="J603" i="9" s="1"/>
  <c r="AE633" i="9"/>
  <c r="J633" i="9" s="1"/>
  <c r="AE481" i="9"/>
  <c r="J481" i="9" s="1"/>
  <c r="AE501" i="9"/>
  <c r="J501" i="9" s="1"/>
  <c r="AE685" i="9"/>
  <c r="J685" i="9" s="1"/>
  <c r="AE699" i="9"/>
  <c r="J699" i="9" s="1"/>
  <c r="AE729" i="9"/>
  <c r="J729" i="9" s="1"/>
  <c r="AE750" i="9"/>
  <c r="J750" i="9" s="1"/>
  <c r="AE619" i="9"/>
  <c r="J619" i="9" s="1"/>
  <c r="AE653" i="9"/>
  <c r="J653" i="9" s="1"/>
  <c r="AE786" i="9"/>
  <c r="J786" i="9" s="1"/>
  <c r="AE810" i="9"/>
  <c r="J810" i="9" s="1"/>
  <c r="AE936" i="9"/>
  <c r="AE931" i="9"/>
  <c r="AE843" i="9"/>
  <c r="AE835" i="9"/>
  <c r="AE924" i="9"/>
  <c r="AE411" i="9"/>
  <c r="AE396" i="9"/>
  <c r="AE583" i="9"/>
  <c r="J583" i="9" s="1"/>
  <c r="AE516" i="9"/>
  <c r="AE497" i="9"/>
  <c r="AE694" i="9"/>
  <c r="AE390" i="9"/>
  <c r="AE272" i="9"/>
  <c r="AE387" i="9"/>
  <c r="AE363" i="9"/>
  <c r="AE99" i="9"/>
  <c r="AE146" i="9"/>
  <c r="AE134" i="9"/>
  <c r="AE123" i="9"/>
  <c r="AE188" i="9"/>
  <c r="AE178" i="9"/>
  <c r="AE981" i="9"/>
  <c r="AE977" i="9"/>
  <c r="AE695" i="9"/>
  <c r="AE517" i="9"/>
  <c r="AE277" i="9"/>
  <c r="AE353" i="9"/>
  <c r="AE502" i="9"/>
  <c r="AE102" i="9"/>
  <c r="AE934" i="9"/>
  <c r="AE927" i="9"/>
  <c r="AE970" i="9"/>
  <c r="AE609" i="9"/>
  <c r="AE589" i="9"/>
  <c r="AE765" i="9"/>
  <c r="AE726" i="9"/>
  <c r="AE702" i="9"/>
  <c r="AE849" i="9"/>
  <c r="AE580" i="9"/>
  <c r="AE388" i="9"/>
  <c r="AE567" i="9"/>
  <c r="AE529" i="9"/>
  <c r="AE147" i="9"/>
  <c r="AE229" i="9"/>
  <c r="AE214" i="9"/>
  <c r="AE194" i="9"/>
  <c r="AE279" i="9"/>
  <c r="AE271" i="9"/>
  <c r="AE932" i="9"/>
  <c r="AE836" i="9"/>
  <c r="AE925" i="9"/>
  <c r="AE842" i="9"/>
  <c r="AE397" i="9"/>
  <c r="AE584" i="9"/>
  <c r="AE410" i="9"/>
  <c r="AE498" i="9"/>
  <c r="AE131" i="9"/>
  <c r="AE208" i="9"/>
  <c r="AE129" i="9"/>
  <c r="AE169" i="9"/>
  <c r="AE261" i="9"/>
  <c r="AE928" i="9"/>
  <c r="AE971" i="9"/>
  <c r="AE933" i="9"/>
  <c r="AE590" i="9"/>
  <c r="AE766" i="9"/>
  <c r="AE608" i="9"/>
  <c r="AE703" i="9"/>
  <c r="AE850" i="9"/>
  <c r="AE725" i="9"/>
  <c r="AE748" i="9"/>
  <c r="AE727" i="9"/>
  <c r="AE395" i="9"/>
  <c r="AE509" i="9"/>
  <c r="AE710" i="9"/>
  <c r="AE153" i="9"/>
  <c r="AE211" i="9"/>
  <c r="AE298" i="9"/>
  <c r="AE203" i="9"/>
  <c r="AE266" i="9"/>
  <c r="AE378" i="9"/>
  <c r="AE515" i="9"/>
  <c r="AE546" i="9"/>
  <c r="AE978" i="9"/>
  <c r="AL752" i="9"/>
  <c r="AI639" i="9"/>
  <c r="AE549" i="9"/>
  <c r="J549" i="9" s="1"/>
  <c r="AL518" i="9"/>
  <c r="AI460" i="9"/>
  <c r="AE753" i="9"/>
  <c r="J753" i="9" s="1"/>
  <c r="AL550" i="9"/>
  <c r="AI754" i="9"/>
  <c r="AE641" i="9"/>
  <c r="J641" i="9" s="1"/>
  <c r="AL670" i="9"/>
  <c r="AI519" i="9"/>
  <c r="AE461" i="9"/>
  <c r="J461" i="9" s="1"/>
  <c r="AL642" i="9"/>
  <c r="AI552" i="9"/>
  <c r="AE758" i="9"/>
  <c r="J758" i="9" s="1"/>
  <c r="AL563" i="9"/>
  <c r="AI677" i="9"/>
  <c r="AE531" i="9"/>
  <c r="J531" i="9" s="1"/>
  <c r="AL759" i="9"/>
  <c r="AI646" i="9"/>
  <c r="AE564" i="9"/>
  <c r="J564" i="9" s="1"/>
  <c r="AL686" i="9"/>
  <c r="AI768" i="9"/>
  <c r="AE799" i="9"/>
  <c r="J799" i="9" s="1"/>
  <c r="AL484" i="9"/>
  <c r="AL992" i="9"/>
  <c r="AL991" i="9"/>
  <c r="AL485" i="9"/>
  <c r="AL993" i="9"/>
  <c r="AL989" i="9"/>
  <c r="AL649" i="9"/>
  <c r="AL996" i="9"/>
  <c r="AL999" i="9"/>
  <c r="AL876" i="9"/>
  <c r="AL904" i="9"/>
  <c r="AL537" i="9"/>
  <c r="AE360" i="9"/>
  <c r="J360" i="9" s="1"/>
  <c r="AI360" i="9"/>
  <c r="AM360" i="9"/>
  <c r="U360" i="9" s="1"/>
  <c r="O360" i="9" s="1"/>
  <c r="AL477" i="9"/>
  <c r="AE322" i="9"/>
  <c r="J322" i="9" s="1"/>
  <c r="AI322" i="9"/>
  <c r="AM322" i="9"/>
  <c r="U322" i="9" s="1"/>
  <c r="O322" i="9" s="1"/>
  <c r="AL794" i="9"/>
  <c r="AE625" i="9"/>
  <c r="J625" i="9" s="1"/>
  <c r="AI625" i="9"/>
  <c r="AM625" i="9"/>
  <c r="U625" i="9" s="1"/>
  <c r="O625" i="9" s="1"/>
  <c r="AL873" i="9"/>
  <c r="AE798" i="9"/>
  <c r="J798" i="9" s="1"/>
  <c r="AI798" i="9"/>
  <c r="AM798" i="9"/>
  <c r="U798" i="9" s="1"/>
  <c r="O798" i="9" s="1"/>
  <c r="AL499" i="9"/>
  <c r="AE760" i="9"/>
  <c r="J760" i="9" s="1"/>
  <c r="AI760" i="9"/>
  <c r="AM760" i="9"/>
  <c r="U760" i="9" s="1"/>
  <c r="O760" i="9" s="1"/>
  <c r="AL471" i="9"/>
  <c r="AE949" i="9"/>
  <c r="J949" i="9" s="1"/>
  <c r="AI949" i="9"/>
  <c r="AM949" i="9"/>
  <c r="U949" i="9" s="1"/>
  <c r="O949" i="9" s="1"/>
  <c r="AL801" i="9"/>
  <c r="AE950" i="9"/>
  <c r="J950" i="9" s="1"/>
  <c r="AI950" i="9"/>
  <c r="AM950" i="9"/>
  <c r="U950" i="9" s="1"/>
  <c r="O950" i="9" s="1"/>
  <c r="AL329" i="9"/>
  <c r="AE666" i="9"/>
  <c r="J666" i="9" s="1"/>
  <c r="AI666" i="9"/>
  <c r="AL205" i="9"/>
  <c r="AE667" i="9"/>
  <c r="J667" i="9" s="1"/>
  <c r="AI667" i="9"/>
  <c r="AL332" i="9"/>
  <c r="AE401" i="9"/>
  <c r="J401" i="9" s="1"/>
  <c r="AI401" i="9"/>
  <c r="AL884" i="9"/>
  <c r="AE730" i="9"/>
  <c r="J730" i="9" s="1"/>
  <c r="AI730" i="9"/>
  <c r="AL731" i="9"/>
  <c r="AE898" i="9"/>
  <c r="J898" i="9" s="1"/>
  <c r="AI898" i="9"/>
  <c r="AL594" i="9"/>
  <c r="AE259" i="9"/>
  <c r="AI259" i="9"/>
  <c r="AL260" i="9"/>
  <c r="AE430" i="9"/>
  <c r="AI430" i="9"/>
  <c r="AL328" i="9"/>
  <c r="AE696" i="9"/>
  <c r="AI696" i="9"/>
  <c r="AL697" i="9"/>
  <c r="AE315" i="9"/>
  <c r="AI315" i="9"/>
  <c r="AL242" i="9"/>
  <c r="AE393" i="9"/>
  <c r="AI393" i="9"/>
  <c r="AL784" i="9"/>
  <c r="AE875" i="9"/>
  <c r="AI875" i="9"/>
  <c r="AL805" i="9"/>
  <c r="AE394" i="9"/>
  <c r="AI394" i="9"/>
  <c r="AE817" i="9"/>
  <c r="AL909" i="9"/>
  <c r="AE706" i="9"/>
  <c r="AL708" i="9"/>
  <c r="AE709" i="9"/>
  <c r="AH709" i="9"/>
  <c r="AI752" i="9"/>
  <c r="AE639" i="9"/>
  <c r="J639" i="9" s="1"/>
  <c r="AL669" i="9"/>
  <c r="AI518" i="9"/>
  <c r="AE460" i="9"/>
  <c r="J460" i="9" s="1"/>
  <c r="AL640" i="9"/>
  <c r="AI550" i="9"/>
  <c r="AE754" i="9"/>
  <c r="J754" i="9" s="1"/>
  <c r="AL551" i="9"/>
  <c r="AI670" i="9"/>
  <c r="AE519" i="9"/>
  <c r="J519" i="9" s="1"/>
  <c r="AL755" i="9"/>
  <c r="AI642" i="9"/>
  <c r="AE552" i="9"/>
  <c r="J552" i="9" s="1"/>
  <c r="AL645" i="9"/>
  <c r="AI563" i="9"/>
  <c r="AE677" i="9"/>
  <c r="J677" i="9" s="1"/>
  <c r="AL465" i="9"/>
  <c r="AI759" i="9"/>
  <c r="AE646" i="9"/>
  <c r="J646" i="9" s="1"/>
  <c r="AL767" i="9"/>
  <c r="AI686" i="9"/>
  <c r="AE768" i="9"/>
  <c r="J768" i="9" s="1"/>
  <c r="AE484" i="9"/>
  <c r="J484" i="9" s="1"/>
  <c r="AI484" i="9"/>
  <c r="AE992" i="9"/>
  <c r="J992" i="9" s="1"/>
  <c r="AI992" i="9"/>
  <c r="AE991" i="9"/>
  <c r="J991" i="9" s="1"/>
  <c r="AI991" i="9"/>
  <c r="AW990" i="9"/>
  <c r="AE485" i="9"/>
  <c r="J485" i="9" s="1"/>
  <c r="AI485" i="9"/>
  <c r="AE993" i="9"/>
  <c r="J993" i="9" s="1"/>
  <c r="AI993" i="9"/>
  <c r="AE989" i="9"/>
  <c r="J989" i="9" s="1"/>
  <c r="AI989" i="9"/>
  <c r="AW988" i="9"/>
  <c r="AE649" i="9"/>
  <c r="J649" i="9" s="1"/>
  <c r="AI649" i="9"/>
  <c r="AE996" i="9"/>
  <c r="J996" i="9" s="1"/>
  <c r="AI996" i="9"/>
  <c r="AE999" i="9"/>
  <c r="J999" i="9" s="1"/>
  <c r="AI999" i="9"/>
  <c r="AE876" i="9"/>
  <c r="J876" i="9" s="1"/>
  <c r="AI876" i="9"/>
  <c r="AE904" i="9"/>
  <c r="J904" i="9" s="1"/>
  <c r="AI904" i="9"/>
  <c r="AL392" i="9"/>
  <c r="AE537" i="9"/>
  <c r="J537" i="9" s="1"/>
  <c r="AI537" i="9"/>
  <c r="AM537" i="9"/>
  <c r="U537" i="9" s="1"/>
  <c r="AL352" i="9"/>
  <c r="AE477" i="9"/>
  <c r="J477" i="9" s="1"/>
  <c r="AI477" i="9"/>
  <c r="AM477" i="9"/>
  <c r="U477" i="9" s="1"/>
  <c r="AL700" i="9"/>
  <c r="AE794" i="9"/>
  <c r="J794" i="9" s="1"/>
  <c r="AI794" i="9"/>
  <c r="AM794" i="9"/>
  <c r="U794" i="9" s="1"/>
  <c r="AL804" i="9"/>
  <c r="AE873" i="9"/>
  <c r="J873" i="9" s="1"/>
  <c r="AI873" i="9"/>
  <c r="AM873" i="9"/>
  <c r="U873" i="9" s="1"/>
  <c r="AL724" i="9"/>
  <c r="AE499" i="9"/>
  <c r="J499" i="9" s="1"/>
  <c r="AI499" i="9"/>
  <c r="AM499" i="9"/>
  <c r="U499" i="9" s="1"/>
  <c r="AL688" i="9"/>
  <c r="AE471" i="9"/>
  <c r="J471" i="9" s="1"/>
  <c r="AI471" i="9"/>
  <c r="AM471" i="9"/>
  <c r="U471" i="9" s="1"/>
  <c r="AL905" i="9"/>
  <c r="AE801" i="9"/>
  <c r="J801" i="9" s="1"/>
  <c r="AI801" i="9"/>
  <c r="AM801" i="9"/>
  <c r="U801" i="9" s="1"/>
  <c r="AL957" i="9"/>
  <c r="AL665" i="9"/>
  <c r="AE329" i="9"/>
  <c r="J329" i="9" s="1"/>
  <c r="AI329" i="9"/>
  <c r="AL400" i="9"/>
  <c r="AE205" i="9"/>
  <c r="J205" i="9" s="1"/>
  <c r="AI205" i="9"/>
  <c r="AL668" i="9"/>
  <c r="AE332" i="9"/>
  <c r="J332" i="9" s="1"/>
  <c r="AI332" i="9"/>
  <c r="AL883" i="9"/>
  <c r="AE884" i="9"/>
  <c r="J884" i="9" s="1"/>
  <c r="AI884" i="9"/>
  <c r="AL886" i="9"/>
  <c r="AE731" i="9"/>
  <c r="J731" i="9" s="1"/>
  <c r="AI731" i="9"/>
  <c r="AL912" i="9"/>
  <c r="AE594" i="9"/>
  <c r="AI594" i="9"/>
  <c r="AL595" i="9"/>
  <c r="AE260" i="9"/>
  <c r="AI260" i="9"/>
  <c r="AL187" i="9"/>
  <c r="AE328" i="9"/>
  <c r="AI328" i="9"/>
  <c r="AL522" i="9"/>
  <c r="AE697" i="9"/>
  <c r="AI697" i="9"/>
  <c r="AL548" i="9"/>
  <c r="AE242" i="9"/>
  <c r="AI242" i="9"/>
  <c r="AL524" i="9"/>
  <c r="AE784" i="9"/>
  <c r="AI784" i="9"/>
  <c r="AL785" i="9"/>
  <c r="AI805" i="9"/>
  <c r="AL887" i="9"/>
  <c r="AI888" i="9"/>
  <c r="AL706" i="9"/>
  <c r="AI358" i="9"/>
  <c r="AD605" i="9"/>
  <c r="AE839" i="9"/>
  <c r="AE631" i="9"/>
  <c r="AE807" i="9"/>
  <c r="AE307" i="9"/>
  <c r="AE621" i="9"/>
  <c r="AE819" i="9"/>
  <c r="AE808" i="9"/>
  <c r="AE308" i="9"/>
  <c r="AE280" i="9"/>
  <c r="AE803" i="9"/>
  <c r="AE818" i="9"/>
  <c r="J818" i="9" s="1"/>
  <c r="AE565" i="9"/>
  <c r="AE281" i="9"/>
  <c r="AE419" i="9"/>
  <c r="AE557" i="9"/>
  <c r="AE566" i="9"/>
  <c r="AE630" i="9"/>
  <c r="AE420" i="9"/>
  <c r="AE558" i="9"/>
  <c r="AE620" i="9"/>
  <c r="AE802" i="9"/>
  <c r="AE825" i="9"/>
  <c r="J825" i="9" s="1"/>
  <c r="AE719" i="9"/>
  <c r="J719" i="9" s="1"/>
  <c r="AE846" i="9"/>
  <c r="J846" i="9" s="1"/>
  <c r="AE476" i="9"/>
  <c r="J476" i="9" s="1"/>
  <c r="AE655" i="9"/>
  <c r="J655" i="9" s="1"/>
  <c r="AE693" i="9"/>
  <c r="J693" i="9" s="1"/>
  <c r="AE790" i="9"/>
  <c r="J790" i="9" s="1"/>
  <c r="AE334" i="9"/>
  <c r="J334" i="9" s="1"/>
  <c r="AE466" i="9"/>
  <c r="J466" i="9" s="1"/>
  <c r="AE362" i="9"/>
  <c r="J362" i="9" s="1"/>
  <c r="AE456" i="9"/>
  <c r="J456" i="9" s="1"/>
  <c r="AE510" i="9"/>
  <c r="J510" i="9" s="1"/>
  <c r="AE652" i="9"/>
  <c r="J652" i="9" s="1"/>
  <c r="AE690" i="9"/>
  <c r="J690" i="9" s="1"/>
  <c r="AE834" i="9"/>
  <c r="J834" i="9" s="1"/>
  <c r="AE762" i="9"/>
  <c r="J762" i="9" s="1"/>
  <c r="AE573" i="9"/>
  <c r="J573" i="9" s="1"/>
  <c r="AE380" i="9"/>
  <c r="J380" i="9" s="1"/>
  <c r="AE734" i="9"/>
  <c r="J734" i="9" s="1"/>
  <c r="AE746" i="9"/>
  <c r="J746" i="9" s="1"/>
  <c r="AE745" i="9"/>
  <c r="J745" i="9" s="1"/>
  <c r="AE735" i="9"/>
  <c r="J735" i="9" s="1"/>
  <c r="AE306" i="9"/>
  <c r="J306" i="9" s="1"/>
  <c r="AE560" i="9"/>
  <c r="J560" i="9" s="1"/>
  <c r="AE559" i="9"/>
  <c r="J559" i="9" s="1"/>
  <c r="AE379" i="9"/>
  <c r="J379" i="9" s="1"/>
  <c r="AE733" i="9"/>
  <c r="J733" i="9" s="1"/>
  <c r="AE732" i="9"/>
  <c r="J732" i="9" s="1"/>
  <c r="AE256" i="9"/>
  <c r="J256" i="9" s="1"/>
  <c r="AE405" i="9"/>
  <c r="J405" i="9" s="1"/>
  <c r="AE404" i="9"/>
  <c r="J404" i="9" s="1"/>
  <c r="AE189" i="9"/>
  <c r="J189" i="9" s="1"/>
  <c r="AE297" i="9"/>
  <c r="J297" i="9" s="1"/>
  <c r="AE296" i="9"/>
  <c r="J296" i="9" s="1"/>
  <c r="AE757" i="9"/>
  <c r="J757" i="9" s="1"/>
  <c r="AE186" i="9"/>
  <c r="J186" i="9" s="1"/>
  <c r="AE185" i="9"/>
  <c r="J185" i="9" s="1"/>
  <c r="AE255" i="9"/>
  <c r="J255" i="9" s="1"/>
  <c r="AE496" i="9"/>
  <c r="J496" i="9" s="1"/>
  <c r="AE207" i="9"/>
  <c r="J207" i="9" s="1"/>
  <c r="AE403" i="9"/>
  <c r="J403" i="9" s="1"/>
  <c r="AE402" i="9"/>
  <c r="J402" i="9" s="1"/>
  <c r="AE144" i="9"/>
  <c r="J144" i="9" s="1"/>
  <c r="AE233" i="9"/>
  <c r="J233" i="9" s="1"/>
  <c r="AE232" i="9"/>
  <c r="J232" i="9" s="1"/>
  <c r="AE108" i="9"/>
  <c r="J108" i="9" s="1"/>
  <c r="AE155" i="9"/>
  <c r="J155" i="9" s="1"/>
  <c r="AE154" i="9"/>
  <c r="J154" i="9" s="1"/>
  <c r="AE149" i="9"/>
  <c r="J149" i="9" s="1"/>
  <c r="AE231" i="9"/>
  <c r="J231" i="9" s="1"/>
  <c r="AE230" i="9"/>
  <c r="J230" i="9" s="1"/>
  <c r="AE793" i="9"/>
  <c r="J793" i="9" s="1"/>
  <c r="AE562" i="9"/>
  <c r="J562" i="9" s="1"/>
  <c r="AE287" i="9"/>
  <c r="J287" i="9" s="1"/>
  <c r="AE764" i="9"/>
  <c r="J764" i="9" s="1"/>
  <c r="AE254" i="9"/>
  <c r="J254" i="9" s="1"/>
  <c r="AE164" i="9"/>
  <c r="J164" i="9" s="1"/>
  <c r="AE253" i="9"/>
  <c r="J253" i="9" s="1"/>
  <c r="AE953" i="9"/>
  <c r="J953" i="9" s="1"/>
  <c r="AE894" i="9"/>
  <c r="J894" i="9" s="1"/>
  <c r="AE822" i="9"/>
  <c r="J822" i="9" s="1"/>
  <c r="AE940" i="9"/>
  <c r="J940" i="9" s="1"/>
  <c r="AE749" i="9"/>
  <c r="J749" i="9" s="1"/>
  <c r="AE821" i="9"/>
  <c r="J821" i="9" s="1"/>
  <c r="AE939" i="9"/>
  <c r="J939" i="9" s="1"/>
  <c r="AE680" i="9"/>
  <c r="J680" i="9" s="1"/>
  <c r="AE574" i="9"/>
  <c r="J574" i="9" s="1"/>
  <c r="AE806" i="9"/>
  <c r="J806" i="9" s="1"/>
  <c r="AE679" i="9"/>
  <c r="J679" i="9" s="1"/>
  <c r="AE648" i="9"/>
  <c r="J648" i="9" s="1"/>
  <c r="AE827" i="9"/>
  <c r="J827" i="9" s="1"/>
  <c r="AE286" i="9"/>
  <c r="J286" i="9" s="1"/>
  <c r="AE945" i="9"/>
  <c r="J945" i="9" s="1"/>
  <c r="AE944" i="9"/>
  <c r="J944" i="9" s="1"/>
  <c r="AE831" i="9"/>
  <c r="J831" i="9" s="1"/>
  <c r="AE738" i="9"/>
  <c r="J738" i="9" s="1"/>
  <c r="AE879" i="9"/>
  <c r="J879" i="9" s="1"/>
  <c r="AE830" i="9"/>
  <c r="J830" i="9" s="1"/>
  <c r="AE664" i="9"/>
  <c r="J664" i="9" s="1"/>
  <c r="AE869" i="9"/>
  <c r="J869" i="9" s="1"/>
  <c r="AE585" i="9"/>
  <c r="J585" i="9" s="1"/>
  <c r="AE663" i="9"/>
  <c r="J663" i="9" s="1"/>
  <c r="AE868" i="9"/>
  <c r="J868" i="9" s="1"/>
  <c r="AE662" i="9"/>
  <c r="J662" i="9" s="1"/>
  <c r="AE572" i="9"/>
  <c r="J572" i="9" s="1"/>
  <c r="AE647" i="9"/>
  <c r="J647" i="9" s="1"/>
  <c r="AE826" i="9"/>
  <c r="J826" i="9" s="1"/>
  <c r="AE561" i="9"/>
  <c r="J561" i="9" s="1"/>
  <c r="AE744" i="9"/>
  <c r="J744" i="9" s="1"/>
  <c r="AE661" i="9"/>
  <c r="J661" i="9" s="1"/>
  <c r="AE935" i="9"/>
  <c r="AE838" i="9"/>
  <c r="AE654" i="9"/>
  <c r="AE922" i="9"/>
  <c r="J922" i="9" s="1"/>
  <c r="AE473" i="9"/>
  <c r="AE555" i="9"/>
  <c r="AE741" i="9"/>
  <c r="AE615" i="9"/>
  <c r="AE833" i="9"/>
  <c r="AE600" i="9"/>
  <c r="AE701" i="9"/>
  <c r="AE409" i="9"/>
  <c r="AE929" i="9"/>
  <c r="AE728" i="9"/>
  <c r="AE773" i="9"/>
  <c r="AE743" i="9"/>
  <c r="AE617" i="9"/>
  <c r="AE554" i="9"/>
  <c r="AE601" i="9"/>
  <c r="AE847" i="9"/>
  <c r="AE673" i="9"/>
  <c r="AE861" i="9"/>
  <c r="AE923" i="9"/>
  <c r="AE837" i="9"/>
  <c r="AE556" i="9"/>
  <c r="AE602" i="9"/>
  <c r="AE616" i="9"/>
  <c r="AE413" i="9"/>
  <c r="AE740" i="9"/>
  <c r="AE832" i="9"/>
  <c r="AE504" i="9"/>
  <c r="AE599" i="9"/>
  <c r="AE541" i="9"/>
  <c r="AE930" i="9"/>
  <c r="AE414" i="9"/>
  <c r="AE720" i="9"/>
  <c r="AE672" i="9"/>
  <c r="AE384" i="9"/>
  <c r="AE383" i="9"/>
  <c r="AE539" i="9"/>
  <c r="AE406" i="9"/>
  <c r="AE954" i="9"/>
  <c r="J954" i="9" s="1"/>
  <c r="AE947" i="9"/>
  <c r="J947" i="9" s="1"/>
  <c r="AE882" i="9"/>
  <c r="J882" i="9" s="1"/>
  <c r="AE943" i="9"/>
  <c r="J943" i="9" s="1"/>
  <c r="AE871" i="9"/>
  <c r="J871" i="9" s="1"/>
  <c r="AE880" i="9"/>
  <c r="J880" i="9" s="1"/>
  <c r="AE941" i="9"/>
  <c r="J941" i="9" s="1"/>
  <c r="AE684" i="9"/>
  <c r="J684" i="9" s="1"/>
  <c r="AE527" i="9"/>
  <c r="J527" i="9" s="1"/>
  <c r="AE781" i="9"/>
  <c r="J781" i="9" s="1"/>
  <c r="AE682" i="9"/>
  <c r="J682" i="9" s="1"/>
  <c r="AE459" i="9"/>
  <c r="J459" i="9" s="1"/>
  <c r="AE598" i="9"/>
  <c r="J598" i="9" s="1"/>
  <c r="AE423" i="9"/>
  <c r="J423" i="9" s="1"/>
  <c r="AE457" i="9"/>
  <c r="J457" i="9" s="1"/>
  <c r="AE596" i="9"/>
  <c r="J596" i="9" s="1"/>
  <c r="AE618" i="9"/>
  <c r="AE553" i="9"/>
  <c r="AE408" i="9"/>
  <c r="AE382" i="9"/>
  <c r="AE398" i="9"/>
  <c r="AE856" i="9"/>
  <c r="AE472" i="9"/>
  <c r="AE464" i="9"/>
  <c r="AE823" i="9"/>
  <c r="AE321" i="9"/>
  <c r="AE399" i="9"/>
  <c r="AE407" i="9"/>
  <c r="AE288" i="9"/>
  <c r="AE538" i="9"/>
  <c r="AE948" i="9"/>
  <c r="J948" i="9" s="1"/>
  <c r="AE946" i="9"/>
  <c r="J946" i="9" s="1"/>
  <c r="AE872" i="9"/>
  <c r="J872" i="9" s="1"/>
  <c r="AE881" i="9"/>
  <c r="J881" i="9" s="1"/>
  <c r="AE942" i="9"/>
  <c r="J942" i="9" s="1"/>
  <c r="AE870" i="9"/>
  <c r="J870" i="9" s="1"/>
  <c r="AE528" i="9"/>
  <c r="J528" i="9" s="1"/>
  <c r="AE782" i="9"/>
  <c r="J782" i="9" s="1"/>
  <c r="AE683" i="9"/>
  <c r="J683" i="9" s="1"/>
  <c r="AE526" i="9"/>
  <c r="J526" i="9" s="1"/>
  <c r="AE780" i="9"/>
  <c r="J780" i="9" s="1"/>
  <c r="AE424" i="9"/>
  <c r="J424" i="9" s="1"/>
  <c r="AE458" i="9"/>
  <c r="J458" i="9" s="1"/>
  <c r="AE597" i="9"/>
  <c r="J597" i="9" s="1"/>
  <c r="AE422" i="9"/>
  <c r="J422" i="9" s="1"/>
  <c r="AE987" i="9"/>
  <c r="AE972" i="9"/>
  <c r="AE986" i="9"/>
  <c r="AE985" i="9"/>
  <c r="AE878" i="9"/>
  <c r="AE969" i="9"/>
  <c r="AE938" i="9"/>
  <c r="AE984" i="9"/>
  <c r="AE937" i="9"/>
  <c r="AE983" i="9"/>
  <c r="AE660" i="9"/>
  <c r="AE858" i="9"/>
  <c r="AE772" i="9"/>
  <c r="J772" i="9" s="1"/>
  <c r="AE921" i="9"/>
  <c r="AE771" i="9"/>
  <c r="AE920" i="9"/>
  <c r="AE659" i="9"/>
  <c r="AE857" i="9"/>
  <c r="AE770" i="9"/>
  <c r="AE919" i="9"/>
  <c r="AE769" i="9"/>
  <c r="AE918" i="9"/>
  <c r="AE966" i="9"/>
  <c r="AE917" i="9"/>
  <c r="AE956" i="9"/>
  <c r="AE955" i="9"/>
  <c r="AE761" i="9"/>
  <c r="AE914" i="9"/>
  <c r="AE852" i="9"/>
  <c r="AE952" i="9"/>
  <c r="AE851" i="9"/>
  <c r="AE951" i="9"/>
  <c r="AE451" i="9"/>
  <c r="AE712" i="9"/>
  <c r="AE571" i="9"/>
  <c r="AE814" i="9"/>
  <c r="AE570" i="9"/>
  <c r="AE813" i="9"/>
  <c r="AE450" i="9"/>
  <c r="AE711" i="9"/>
  <c r="AE569" i="9"/>
  <c r="AE812" i="9"/>
  <c r="AE568" i="9"/>
  <c r="AE811" i="9"/>
  <c r="AE774" i="9"/>
  <c r="AE742" i="9"/>
  <c r="AE824" i="9"/>
  <c r="AE289" i="9"/>
  <c r="AE540" i="9"/>
  <c r="AE320" i="9"/>
  <c r="AE381" i="9"/>
  <c r="AE844" i="9"/>
  <c r="J844" i="9" s="1"/>
  <c r="AE828" i="9"/>
  <c r="J828" i="9" s="1"/>
  <c r="AE421" i="9"/>
  <c r="J421" i="9" s="1"/>
  <c r="AE614" i="9"/>
  <c r="J614" i="9" s="1"/>
  <c r="AE816" i="9"/>
  <c r="J816" i="9" s="1"/>
  <c r="AE326" i="9"/>
  <c r="J326" i="9" s="1"/>
  <c r="AE480" i="9"/>
  <c r="J480" i="9" s="1"/>
  <c r="AE681" i="9"/>
  <c r="J681" i="9" s="1"/>
  <c r="AE632" i="9"/>
  <c r="J632" i="9" s="1"/>
  <c r="AE588" i="9"/>
  <c r="J588" i="9" s="1"/>
  <c r="AE412" i="9"/>
  <c r="J412" i="9" s="1"/>
  <c r="AE605" i="9"/>
  <c r="J605" i="9" s="1"/>
  <c r="AE809" i="9"/>
  <c r="J809" i="9" s="1"/>
  <c r="AE442" i="9"/>
  <c r="J442" i="9" s="1"/>
  <c r="AE333" i="9"/>
  <c r="J333" i="9" s="1"/>
  <c r="AE815" i="9"/>
  <c r="J815" i="9" s="1"/>
  <c r="AE792" i="9"/>
  <c r="J792" i="9" s="1"/>
  <c r="AE470" i="9"/>
  <c r="J470" i="9" s="1"/>
  <c r="AE691" i="9"/>
  <c r="J691" i="9" s="1"/>
  <c r="AE607" i="9"/>
  <c r="J607" i="9" s="1"/>
  <c r="AE542" i="9"/>
  <c r="J542" i="9" s="1"/>
  <c r="AE778" i="9"/>
  <c r="J778" i="9" s="1"/>
  <c r="AE386" i="9"/>
  <c r="J386" i="9" s="1"/>
  <c r="AE374" i="9"/>
  <c r="J374" i="9" s="1"/>
  <c r="AE675" i="9"/>
  <c r="J675" i="9" s="1"/>
  <c r="AE493" i="9"/>
  <c r="J493" i="9" s="1"/>
  <c r="AE152" i="9"/>
  <c r="J152" i="9" s="1"/>
  <c r="AE252" i="9"/>
  <c r="J252" i="9" s="1"/>
  <c r="AE247" i="9"/>
  <c r="J247" i="9" s="1"/>
  <c r="AE180" i="9"/>
  <c r="J180" i="9" s="1"/>
  <c r="AE303" i="9"/>
  <c r="J303" i="9" s="1"/>
  <c r="AE489" i="9"/>
  <c r="J489" i="9" s="1"/>
  <c r="AE586" i="9"/>
  <c r="J586" i="9" s="1"/>
  <c r="AE361" i="9"/>
  <c r="J361" i="9" s="1"/>
  <c r="AE376" i="9"/>
  <c r="J376" i="9" s="1"/>
  <c r="AE578" i="9"/>
  <c r="J578" i="9" s="1"/>
  <c r="AE434" i="9"/>
  <c r="J434" i="9" s="1"/>
  <c r="AE213" i="9"/>
  <c r="J213" i="9" s="1"/>
  <c r="AE349" i="9"/>
  <c r="J349" i="9" s="1"/>
  <c r="AE344" i="9"/>
  <c r="J344" i="9" s="1"/>
  <c r="AE250" i="9"/>
  <c r="J250" i="9" s="1"/>
  <c r="AE427" i="9"/>
  <c r="J427" i="9" s="1"/>
  <c r="AE127" i="9"/>
  <c r="J127" i="9" s="1"/>
  <c r="AE116" i="9"/>
  <c r="J116" i="9" s="1"/>
  <c r="AE201" i="9"/>
  <c r="J201" i="9" s="1"/>
  <c r="AE159" i="9"/>
  <c r="J159" i="9" s="1"/>
  <c r="AE982" i="9"/>
  <c r="AE980" i="9"/>
  <c r="AE739" i="9"/>
  <c r="AE915" i="9"/>
  <c r="AE976" i="9"/>
  <c r="J976" i="9" s="1"/>
  <c r="AE840" i="9"/>
  <c r="AE973" i="9"/>
  <c r="AE723" i="9"/>
  <c r="AE545" i="9"/>
  <c r="AE864" i="9"/>
  <c r="AE863" i="9"/>
  <c r="AE311" i="9"/>
  <c r="J311" i="9" s="1"/>
  <c r="AE592" i="9"/>
  <c r="AE433" i="9"/>
  <c r="J433" i="9" s="1"/>
  <c r="AE432" i="9"/>
  <c r="J432" i="9" s="1"/>
  <c r="AE604" i="9"/>
  <c r="J604" i="9" s="1"/>
  <c r="AE582" i="9"/>
  <c r="J582" i="9" s="1"/>
  <c r="AE613" i="9"/>
  <c r="J613" i="9" s="1"/>
  <c r="AE469" i="9"/>
  <c r="J469" i="9" s="1"/>
  <c r="AE704" i="9"/>
  <c r="J704" i="9" s="1"/>
  <c r="AE791" i="9"/>
  <c r="J791" i="9" s="1"/>
  <c r="AE491" i="9"/>
  <c r="J491" i="9" s="1"/>
  <c r="AE543" i="9"/>
  <c r="J543" i="9" s="1"/>
  <c r="AE779" i="9"/>
  <c r="J779" i="9" s="1"/>
  <c r="AE606" i="9"/>
  <c r="J606" i="9" s="1"/>
  <c r="AE313" i="9"/>
  <c r="J313" i="9" s="1"/>
  <c r="AE520" i="9"/>
  <c r="J520" i="9" s="1"/>
  <c r="AE494" i="9"/>
  <c r="J494" i="9" s="1"/>
  <c r="AE373" i="9"/>
  <c r="J373" i="9" s="1"/>
  <c r="AE674" i="9"/>
  <c r="J674" i="9" s="1"/>
  <c r="AE195" i="9"/>
  <c r="J195" i="9" s="1"/>
  <c r="AE181" i="9"/>
  <c r="J181" i="9" s="1"/>
  <c r="AE304" i="9"/>
  <c r="J304" i="9" s="1"/>
  <c r="AE246" i="9"/>
  <c r="J246" i="9" s="1"/>
  <c r="AE628" i="9"/>
  <c r="J628" i="9" s="1"/>
  <c r="AE587" i="9"/>
  <c r="J587" i="9" s="1"/>
  <c r="AE327" i="9"/>
  <c r="J327" i="9" s="1"/>
  <c r="AE478" i="9"/>
  <c r="J478" i="9" s="1"/>
  <c r="AE435" i="9"/>
  <c r="J435" i="9" s="1"/>
  <c r="AE375" i="9"/>
  <c r="J375" i="9" s="1"/>
  <c r="AE577" i="9"/>
  <c r="J577" i="9" s="1"/>
  <c r="AE273" i="9"/>
  <c r="J273" i="9" s="1"/>
  <c r="AE251" i="9"/>
  <c r="J251" i="9" s="1"/>
  <c r="AE428" i="9"/>
  <c r="J428" i="9" s="1"/>
  <c r="AE343" i="9"/>
  <c r="J343" i="9" s="1"/>
  <c r="AE101" i="9"/>
  <c r="J101" i="9" s="1"/>
  <c r="AE158" i="9"/>
  <c r="J158" i="9" s="1"/>
  <c r="AE160" i="9"/>
  <c r="J160" i="9" s="1"/>
  <c r="AE115" i="9"/>
  <c r="J115" i="9" s="1"/>
  <c r="AE200" i="9"/>
  <c r="J200" i="9" s="1"/>
  <c r="AE926" i="9"/>
  <c r="AE979" i="9"/>
  <c r="AE916" i="9"/>
  <c r="AE841" i="9"/>
  <c r="AE975" i="9"/>
  <c r="AE974" i="9"/>
  <c r="AE415" i="9"/>
  <c r="AE722" i="9"/>
  <c r="AE865" i="9"/>
  <c r="AE544" i="9"/>
  <c r="AE862" i="9"/>
  <c r="AE593" i="9"/>
  <c r="AE359" i="9"/>
  <c r="AE708" i="9"/>
  <c r="AE707" i="9"/>
  <c r="AE909" i="9"/>
  <c r="AE752" i="9"/>
  <c r="J752" i="9" s="1"/>
  <c r="AL549" i="9"/>
  <c r="AI669" i="9"/>
  <c r="AE518" i="9"/>
  <c r="J518" i="9" s="1"/>
  <c r="AL753" i="9"/>
  <c r="AI640" i="9"/>
  <c r="AE550" i="9"/>
  <c r="J550" i="9" s="1"/>
  <c r="AL641" i="9"/>
  <c r="AI551" i="9"/>
  <c r="AE670" i="9"/>
  <c r="J670" i="9" s="1"/>
  <c r="AL461" i="9"/>
  <c r="AI755" i="9"/>
  <c r="AE642" i="9"/>
  <c r="J642" i="9" s="1"/>
  <c r="AL758" i="9"/>
  <c r="AI645" i="9"/>
  <c r="AE563" i="9"/>
  <c r="J563" i="9" s="1"/>
  <c r="AL531" i="9"/>
  <c r="AI465" i="9"/>
  <c r="AE759" i="9"/>
  <c r="J759" i="9" s="1"/>
  <c r="AL564" i="9"/>
  <c r="AI767" i="9"/>
  <c r="AE686" i="9"/>
  <c r="J686" i="9" s="1"/>
  <c r="AL799" i="9"/>
  <c r="AL994" i="9"/>
  <c r="AL228" i="9"/>
  <c r="AL990" i="9"/>
  <c r="AL995" i="9"/>
  <c r="AL196" i="9"/>
  <c r="AL988" i="9"/>
  <c r="AL998" i="9"/>
  <c r="AL650" i="9"/>
  <c r="AL997" i="9"/>
  <c r="AL877" i="9"/>
  <c r="AL626" i="9"/>
  <c r="AE392" i="9"/>
  <c r="J392" i="9" s="1"/>
  <c r="AI392" i="9"/>
  <c r="AM392" i="9"/>
  <c r="U392" i="9" s="1"/>
  <c r="AL547" i="9"/>
  <c r="AE352" i="9"/>
  <c r="J352" i="9" s="1"/>
  <c r="AI352" i="9"/>
  <c r="AM352" i="9"/>
  <c r="U352" i="9" s="1"/>
  <c r="AL859" i="9"/>
  <c r="AE700" i="9"/>
  <c r="J700" i="9" s="1"/>
  <c r="AI700" i="9"/>
  <c r="AM700" i="9"/>
  <c r="U700" i="9" s="1"/>
  <c r="AL867" i="9"/>
  <c r="AE804" i="9"/>
  <c r="J804" i="9" s="1"/>
  <c r="AI804" i="9"/>
  <c r="AM804" i="9"/>
  <c r="U804" i="9" s="1"/>
  <c r="AL579" i="9"/>
  <c r="AE724" i="9"/>
  <c r="J724" i="9" s="1"/>
  <c r="AI724" i="9"/>
  <c r="AM724" i="9"/>
  <c r="U724" i="9" s="1"/>
  <c r="AL530" i="9"/>
  <c r="AE688" i="9"/>
  <c r="J688" i="9" s="1"/>
  <c r="AI688" i="9"/>
  <c r="AM688" i="9"/>
  <c r="U688" i="9" s="1"/>
  <c r="AL860" i="9"/>
  <c r="AE905" i="9"/>
  <c r="J905" i="9" s="1"/>
  <c r="AI905" i="9"/>
  <c r="AM905" i="9"/>
  <c r="U905" i="9" s="1"/>
  <c r="AL910" i="9"/>
  <c r="AE957" i="9"/>
  <c r="J957" i="9" s="1"/>
  <c r="AI957" i="9"/>
  <c r="AM957" i="9"/>
  <c r="U957" i="9" s="1"/>
  <c r="AE665" i="9"/>
  <c r="J665" i="9" s="1"/>
  <c r="AI665" i="9"/>
  <c r="AL330" i="9"/>
  <c r="AE400" i="9"/>
  <c r="J400" i="9" s="1"/>
  <c r="AI400" i="9"/>
  <c r="AL331" i="9"/>
  <c r="AE668" i="9"/>
  <c r="J668" i="9" s="1"/>
  <c r="AI668" i="9"/>
  <c r="AL206" i="9"/>
  <c r="AE883" i="9"/>
  <c r="J883" i="9" s="1"/>
  <c r="AI883" i="9"/>
  <c r="AL885" i="9"/>
  <c r="AE886" i="9"/>
  <c r="J886" i="9" s="1"/>
  <c r="AI886" i="9"/>
  <c r="AL899" i="9"/>
  <c r="AE912" i="9"/>
  <c r="J912" i="9" s="1"/>
  <c r="AI912" i="9"/>
  <c r="AL429" i="9"/>
  <c r="AE595" i="9"/>
  <c r="AI595" i="9"/>
  <c r="AL454" i="9"/>
  <c r="AE187" i="9"/>
  <c r="AI187" i="9"/>
  <c r="AL314" i="9"/>
  <c r="AE522" i="9"/>
  <c r="AI522" i="9"/>
  <c r="AL523" i="9"/>
  <c r="AE548" i="9"/>
  <c r="AI548" i="9"/>
  <c r="AL874" i="9"/>
  <c r="AE524" i="9"/>
  <c r="AI524" i="9"/>
  <c r="AL525" i="9"/>
  <c r="AE785" i="9"/>
  <c r="AI785" i="9"/>
  <c r="AL671" i="9"/>
  <c r="AE887" i="9"/>
  <c r="AI887" i="9"/>
  <c r="AE888" i="9"/>
  <c r="AH817" i="9"/>
  <c r="AL707" i="9"/>
  <c r="X707" i="9" s="1"/>
  <c r="R707" i="9" s="1"/>
  <c r="AE358" i="9"/>
  <c r="AI709" i="9"/>
  <c r="AL359" i="9"/>
  <c r="AD480" i="9"/>
  <c r="AH811" i="9"/>
  <c r="AH812" i="9"/>
  <c r="AH711" i="9"/>
  <c r="AH813" i="9"/>
  <c r="AH814" i="9"/>
  <c r="AH712" i="9"/>
  <c r="AH951" i="9"/>
  <c r="AH952" i="9"/>
  <c r="AH914" i="9"/>
  <c r="AH955" i="9"/>
  <c r="AH917" i="9"/>
  <c r="AH918" i="9"/>
  <c r="AH919" i="9"/>
  <c r="AH857" i="9"/>
  <c r="AH920" i="9"/>
  <c r="AH921" i="9"/>
  <c r="V424" i="9"/>
  <c r="V881" i="9"/>
  <c r="AD828" i="9"/>
  <c r="V458" i="9"/>
  <c r="P458" i="9" s="1"/>
  <c r="V942" i="9"/>
  <c r="P942" i="9" s="1"/>
  <c r="V948" i="9"/>
  <c r="P948" i="9" s="1"/>
  <c r="AD816" i="9"/>
  <c r="AD844" i="9"/>
  <c r="AH568" i="9"/>
  <c r="AH569" i="9"/>
  <c r="AH450" i="9"/>
  <c r="AH570" i="9"/>
  <c r="AH571" i="9"/>
  <c r="AH451" i="9"/>
  <c r="AH851" i="9"/>
  <c r="AH852" i="9"/>
  <c r="AH761" i="9"/>
  <c r="AH956" i="9"/>
  <c r="AH966" i="9"/>
  <c r="AH769" i="9"/>
  <c r="AH770" i="9"/>
  <c r="AH659" i="9"/>
  <c r="AH771" i="9"/>
  <c r="AD614" i="9"/>
  <c r="V422" i="9"/>
  <c r="V872" i="9"/>
  <c r="AJ720" i="9"/>
  <c r="AJ414" i="9"/>
  <c r="AJ930" i="9"/>
  <c r="AJ384" i="9"/>
  <c r="AJ672" i="9"/>
  <c r="AJ553" i="9"/>
  <c r="AJ618" i="9"/>
  <c r="AJ261" i="9"/>
  <c r="AH261" i="9"/>
  <c r="AJ169" i="9"/>
  <c r="AH169" i="9"/>
  <c r="AJ129" i="9"/>
  <c r="AH129" i="9"/>
  <c r="AJ208" i="9"/>
  <c r="AH208" i="9"/>
  <c r="V208" i="9"/>
  <c r="P208" i="9" s="1"/>
  <c r="AJ131" i="9"/>
  <c r="AH131" i="9"/>
  <c r="V131" i="9"/>
  <c r="P131" i="9" s="1"/>
  <c r="AJ498" i="9"/>
  <c r="AH498" i="9"/>
  <c r="AJ410" i="9"/>
  <c r="AH410" i="9"/>
  <c r="V410" i="9"/>
  <c r="P410" i="9" s="1"/>
  <c r="AJ584" i="9"/>
  <c r="AH584" i="9"/>
  <c r="V584" i="9"/>
  <c r="P584" i="9" s="1"/>
  <c r="AJ397" i="9"/>
  <c r="AH397" i="9"/>
  <c r="V397" i="9"/>
  <c r="P397" i="9" s="1"/>
  <c r="AJ842" i="9"/>
  <c r="AH842" i="9"/>
  <c r="V842" i="9"/>
  <c r="P842" i="9" s="1"/>
  <c r="AJ925" i="9"/>
  <c r="AH925" i="9"/>
  <c r="V925" i="9"/>
  <c r="P925" i="9" s="1"/>
  <c r="AJ836" i="9"/>
  <c r="AH836" i="9"/>
  <c r="V836" i="9"/>
  <c r="P836" i="9" s="1"/>
  <c r="AJ932" i="9"/>
  <c r="AH932" i="9"/>
  <c r="V932" i="9"/>
  <c r="P932" i="9" s="1"/>
  <c r="AJ102" i="9"/>
  <c r="AH102" i="9"/>
  <c r="V102" i="9"/>
  <c r="P102" i="9" s="1"/>
  <c r="AJ502" i="9"/>
  <c r="AH502" i="9"/>
  <c r="V502" i="9"/>
  <c r="P502" i="9" s="1"/>
  <c r="AJ353" i="9"/>
  <c r="AH353" i="9"/>
  <c r="V353" i="9"/>
  <c r="P353" i="9" s="1"/>
  <c r="AJ277" i="9"/>
  <c r="AH277" i="9"/>
  <c r="V277" i="9"/>
  <c r="P277" i="9" s="1"/>
  <c r="AJ517" i="9"/>
  <c r="AH517" i="9"/>
  <c r="V517" i="9"/>
  <c r="P517" i="9" s="1"/>
  <c r="AJ695" i="9"/>
  <c r="AH695" i="9"/>
  <c r="AJ978" i="9"/>
  <c r="AH978" i="9"/>
  <c r="V978" i="9"/>
  <c r="P978" i="9" s="1"/>
  <c r="AJ546" i="9"/>
  <c r="AH546" i="9"/>
  <c r="V546" i="9"/>
  <c r="P546" i="9" s="1"/>
  <c r="AJ515" i="9"/>
  <c r="AH515" i="9"/>
  <c r="AL90" i="9"/>
  <c r="AL197" i="9"/>
  <c r="J282" i="9"/>
  <c r="AL98" i="9"/>
  <c r="AM197" i="9"/>
  <c r="AM90" i="9"/>
  <c r="AM98" i="9"/>
  <c r="U98" i="9" s="1"/>
  <c r="O98" i="9" s="1"/>
  <c r="AL290" i="9"/>
  <c r="AM290" i="9"/>
  <c r="U290" i="9" s="1"/>
  <c r="O290" i="9" s="1"/>
  <c r="AM455" i="9"/>
  <c r="U455" i="9" s="1"/>
  <c r="O455" i="9" s="1"/>
  <c r="AL243" i="9"/>
  <c r="AM243" i="9"/>
  <c r="AL216" i="9"/>
  <c r="AM216" i="9"/>
  <c r="U216" i="9" s="1"/>
  <c r="O216" i="9" s="1"/>
  <c r="AM377" i="9"/>
  <c r="U377" i="9" s="1"/>
  <c r="O377" i="9" s="1"/>
  <c r="AM301" i="9"/>
  <c r="U301" i="9" s="1"/>
  <c r="O301" i="9" s="1"/>
  <c r="AM262" i="9"/>
  <c r="U262" i="9" s="1"/>
  <c r="O262" i="9" s="1"/>
  <c r="AL163" i="9"/>
  <c r="AL219" i="9"/>
  <c r="AM145" i="9"/>
  <c r="U145" i="9" s="1"/>
  <c r="O145" i="9" s="1"/>
  <c r="AM105" i="9"/>
  <c r="U105" i="9" s="1"/>
  <c r="O105" i="9" s="1"/>
  <c r="AL651" i="9"/>
  <c r="AM651" i="9"/>
  <c r="U651" i="9" s="1"/>
  <c r="O651" i="9" s="1"/>
  <c r="AM348" i="9"/>
  <c r="AM244" i="9"/>
  <c r="AL854" i="9"/>
  <c r="AM854" i="9"/>
  <c r="U854" i="9" s="1"/>
  <c r="O854" i="9" s="1"/>
  <c r="AM855" i="9"/>
  <c r="U855" i="9" s="1"/>
  <c r="O855" i="9" s="1"/>
  <c r="AL962" i="9"/>
  <c r="AM962" i="9"/>
  <c r="U962" i="9" s="1"/>
  <c r="O962" i="9" s="1"/>
  <c r="AL192" i="9"/>
  <c r="AM192" i="9"/>
  <c r="U192" i="9" s="1"/>
  <c r="O192" i="9" s="1"/>
  <c r="AM443" i="9"/>
  <c r="U443" i="9" s="1"/>
  <c r="O443" i="9" s="1"/>
  <c r="AL198" i="9"/>
  <c r="AM198" i="9"/>
  <c r="AL305" i="9"/>
  <c r="AM305" i="9"/>
  <c r="U305" i="9" s="1"/>
  <c r="O305" i="9" s="1"/>
  <c r="AM445" i="9"/>
  <c r="U445" i="9" s="1"/>
  <c r="O445" i="9" s="1"/>
  <c r="AL483" i="9"/>
  <c r="AM483" i="9"/>
  <c r="U483" i="9" s="1"/>
  <c r="O483" i="9" s="1"/>
  <c r="AM104" i="9"/>
  <c r="AM106" i="9"/>
  <c r="AJ197" i="9"/>
  <c r="AM163" i="9"/>
  <c r="AM282" i="9"/>
  <c r="AJ90" i="9"/>
  <c r="AM219" i="9"/>
  <c r="AM85" i="9"/>
  <c r="AJ98" i="9"/>
  <c r="AM81" i="9"/>
  <c r="U81" i="9" s="1"/>
  <c r="O81" i="9" s="1"/>
  <c r="AL81" i="9"/>
  <c r="AL145" i="9"/>
  <c r="AL120" i="9"/>
  <c r="AM120" i="9"/>
  <c r="U120" i="9" s="1"/>
  <c r="O120" i="9" s="1"/>
  <c r="AM179" i="9"/>
  <c r="U179" i="9" s="1"/>
  <c r="O179" i="9" s="1"/>
  <c r="AM283" i="9"/>
  <c r="AL264" i="9"/>
  <c r="AM264" i="9"/>
  <c r="U264" i="9" s="1"/>
  <c r="O264" i="9" s="1"/>
  <c r="AM193" i="9"/>
  <c r="U193" i="9" s="1"/>
  <c r="O193" i="9" s="1"/>
  <c r="AM76" i="9"/>
  <c r="U76" i="9" s="1"/>
  <c r="O76" i="9" s="1"/>
  <c r="AM299" i="9"/>
  <c r="U299" i="9" s="1"/>
  <c r="O299" i="9" s="1"/>
  <c r="AM312" i="9"/>
  <c r="U312" i="9" s="1"/>
  <c r="O312" i="9" s="1"/>
  <c r="AM191" i="9"/>
  <c r="AL105" i="9"/>
  <c r="AL443" i="9"/>
  <c r="AL179" i="9"/>
  <c r="AL455" i="9"/>
  <c r="AL348" i="9"/>
  <c r="AL283" i="9"/>
  <c r="AL244" i="9"/>
  <c r="AL445" i="9"/>
  <c r="AL193" i="9"/>
  <c r="AL377" i="9"/>
  <c r="AL855" i="9"/>
  <c r="AM967" i="9"/>
  <c r="U967" i="9" s="1"/>
  <c r="O967" i="9" s="1"/>
  <c r="AJ190" i="9"/>
  <c r="AM137" i="9"/>
  <c r="AJ97" i="9"/>
  <c r="AM88" i="9"/>
  <c r="U88" i="9" s="1"/>
  <c r="O88" i="9" s="1"/>
  <c r="AJ92" i="9"/>
  <c r="AM114" i="9"/>
  <c r="U114" i="9" s="1"/>
  <c r="O114" i="9" s="1"/>
  <c r="AJ449" i="9"/>
  <c r="AM238" i="9"/>
  <c r="AJ156" i="9"/>
  <c r="AM157" i="9"/>
  <c r="AJ168" i="9"/>
  <c r="AM122" i="9"/>
  <c r="U122" i="9" s="1"/>
  <c r="O122" i="9" s="1"/>
  <c r="AM714" i="9"/>
  <c r="U714" i="9" s="1"/>
  <c r="O714" i="9" s="1"/>
  <c r="AL783" i="9"/>
  <c r="AM783" i="9"/>
  <c r="U783" i="9" s="1"/>
  <c r="O783" i="9" s="1"/>
  <c r="AL78" i="9"/>
  <c r="AM78" i="9"/>
  <c r="AL109" i="9"/>
  <c r="AM109" i="9"/>
  <c r="U109" i="9" s="1"/>
  <c r="O109" i="9" s="1"/>
  <c r="AL174" i="9"/>
  <c r="AM174" i="9"/>
  <c r="U174" i="9" s="1"/>
  <c r="O174" i="9" s="1"/>
  <c r="AL94" i="9"/>
  <c r="AM94" i="9"/>
  <c r="U94" i="9" s="1"/>
  <c r="O94" i="9" s="1"/>
  <c r="AL339" i="9"/>
  <c r="AM339" i="9"/>
  <c r="AL96" i="9"/>
  <c r="AM96" i="9"/>
  <c r="U96" i="9" s="1"/>
  <c r="O96" i="9" s="1"/>
  <c r="AL300" i="9"/>
  <c r="AM300" i="9"/>
  <c r="U300" i="9" s="1"/>
  <c r="O300" i="9" s="1"/>
  <c r="AM892" i="9"/>
  <c r="U892" i="9" s="1"/>
  <c r="O892" i="9" s="1"/>
  <c r="AL893" i="9"/>
  <c r="AL91" i="9"/>
  <c r="AM91" i="9"/>
  <c r="AL80" i="9"/>
  <c r="AM80" i="9"/>
  <c r="U80" i="9" s="1"/>
  <c r="O80" i="9" s="1"/>
  <c r="AL436" i="9"/>
  <c r="AM436" i="9"/>
  <c r="U436" i="9" s="1"/>
  <c r="O436" i="9" s="1"/>
  <c r="AL474" i="9"/>
  <c r="AM474" i="9"/>
  <c r="U474" i="9" s="1"/>
  <c r="O474" i="9" s="1"/>
  <c r="AL138" i="9"/>
  <c r="AM138" i="9"/>
  <c r="AL302" i="9"/>
  <c r="AM302" i="9"/>
  <c r="U302" i="9" s="1"/>
  <c r="O302" i="9" s="1"/>
  <c r="AL368" i="9"/>
  <c r="AM368" i="9"/>
  <c r="U368" i="9" s="1"/>
  <c r="O368" i="9" s="1"/>
  <c r="AC402" i="9"/>
  <c r="AC403" i="9"/>
  <c r="AC255" i="9"/>
  <c r="AC296" i="9"/>
  <c r="AC560" i="9"/>
  <c r="AC405" i="9"/>
  <c r="AC256" i="9"/>
  <c r="AC732" i="9"/>
  <c r="AC733" i="9"/>
  <c r="AC379" i="9"/>
  <c r="AC559" i="9"/>
  <c r="AC734" i="9"/>
  <c r="AC380" i="9"/>
  <c r="AC573" i="9"/>
  <c r="AC762" i="9"/>
  <c r="AL834" i="9"/>
  <c r="AC306" i="9"/>
  <c r="AC735" i="9"/>
  <c r="AC745" i="9"/>
  <c r="AC746" i="9"/>
  <c r="AL690" i="9"/>
  <c r="AH802" i="9"/>
  <c r="J888" i="9" l="1"/>
  <c r="J660" i="9"/>
  <c r="J406" i="9"/>
  <c r="J673" i="9"/>
  <c r="J833" i="9"/>
  <c r="J473" i="9"/>
  <c r="J620" i="9"/>
  <c r="J566" i="9"/>
  <c r="J260" i="9"/>
  <c r="J272" i="9"/>
  <c r="J516" i="9"/>
  <c r="J924" i="9"/>
  <c r="J936" i="9"/>
  <c r="J224" i="9"/>
  <c r="J182" i="9"/>
  <c r="J453" i="9"/>
  <c r="J132" i="9"/>
  <c r="J789" i="9"/>
  <c r="J908" i="9"/>
  <c r="J140" i="9"/>
  <c r="J117" i="9"/>
  <c r="J370" i="9"/>
  <c r="J889" i="9"/>
  <c r="J777" i="9"/>
  <c r="J903" i="9"/>
  <c r="O129" i="9"/>
  <c r="O584" i="9"/>
  <c r="O836" i="9"/>
  <c r="P225" i="9"/>
  <c r="P644" i="9"/>
  <c r="O529" i="9"/>
  <c r="O589" i="9"/>
  <c r="O934" i="9"/>
  <c r="O515" i="9"/>
  <c r="P128" i="9"/>
  <c r="O977" i="9"/>
  <c r="O396" i="9"/>
  <c r="O843" i="9"/>
  <c r="O729" i="9"/>
  <c r="O316" i="9"/>
  <c r="O222" i="9"/>
  <c r="O737" i="9"/>
  <c r="O845" i="9"/>
  <c r="P176" i="9"/>
  <c r="P467" i="9"/>
  <c r="P657" i="9"/>
  <c r="P637" i="9"/>
  <c r="N810" i="9"/>
  <c r="N501" i="9"/>
  <c r="N820" i="9"/>
  <c r="O166" i="9"/>
  <c r="O132" i="9"/>
  <c r="O490" i="9"/>
  <c r="O658" i="9"/>
  <c r="O532" i="9"/>
  <c r="O958" i="9"/>
  <c r="O897" i="9"/>
  <c r="O165" i="9"/>
  <c r="O112" i="9"/>
  <c r="O324" i="9"/>
  <c r="O462" i="9"/>
  <c r="P624" i="9"/>
  <c r="P536" i="9"/>
  <c r="P960" i="9"/>
  <c r="P142" i="9"/>
  <c r="P172" i="9"/>
  <c r="P113" i="9"/>
  <c r="P325" i="9"/>
  <c r="O439" i="9"/>
  <c r="O507" i="9"/>
  <c r="O775" i="9"/>
  <c r="O902" i="9"/>
  <c r="P507" i="9"/>
  <c r="P775" i="9"/>
  <c r="P902" i="9"/>
  <c r="O611" i="9"/>
  <c r="O355" i="9"/>
  <c r="O795" i="9"/>
  <c r="O901" i="9"/>
  <c r="P355" i="9"/>
  <c r="P795" i="9"/>
  <c r="P901" i="9"/>
  <c r="O957" i="9"/>
  <c r="O208" i="9"/>
  <c r="O298" i="9"/>
  <c r="O509" i="9"/>
  <c r="O766" i="9"/>
  <c r="O502" i="9"/>
  <c r="O214" i="9"/>
  <c r="O567" i="9"/>
  <c r="O609" i="9"/>
  <c r="O928" i="9"/>
  <c r="O981" i="9"/>
  <c r="O411" i="9"/>
  <c r="O931" i="9"/>
  <c r="O699" i="9"/>
  <c r="O234" i="9"/>
  <c r="O285" i="9"/>
  <c r="O829" i="9"/>
  <c r="O319" i="9"/>
  <c r="O128" i="9"/>
  <c r="O354" i="9"/>
  <c r="O687" i="9"/>
  <c r="P687" i="9"/>
  <c r="N729" i="9"/>
  <c r="N316" i="9"/>
  <c r="N222" i="9"/>
  <c r="P463" i="9"/>
  <c r="O638" i="9"/>
  <c r="O718" i="9"/>
  <c r="O896" i="9"/>
  <c r="O217" i="9"/>
  <c r="O141" i="9"/>
  <c r="O118" i="9"/>
  <c r="O448" i="9"/>
  <c r="P716" i="9"/>
  <c r="P514" i="9"/>
  <c r="P908" i="9"/>
  <c r="P140" i="9"/>
  <c r="P117" i="9"/>
  <c r="P447" i="9"/>
  <c r="P310" i="9"/>
  <c r="O463" i="9"/>
  <c r="O612" i="9"/>
  <c r="O356" i="9"/>
  <c r="O796" i="9"/>
  <c r="O417" i="9"/>
  <c r="O371" i="9"/>
  <c r="O890" i="9"/>
  <c r="O903" i="9"/>
  <c r="O978" i="9"/>
  <c r="O146" i="9"/>
  <c r="P132" i="9"/>
  <c r="P490" i="9"/>
  <c r="P658" i="9"/>
  <c r="O318" i="9"/>
  <c r="O225" i="9"/>
  <c r="O183" i="9"/>
  <c r="O644" i="9"/>
  <c r="O636" i="9"/>
  <c r="P532" i="9"/>
  <c r="P958" i="9"/>
  <c r="P897" i="9"/>
  <c r="P112" i="9"/>
  <c r="P324" i="9"/>
  <c r="P462" i="9"/>
  <c r="O716" i="9"/>
  <c r="O514" i="9"/>
  <c r="O908" i="9"/>
  <c r="O140" i="9"/>
  <c r="O117" i="9"/>
  <c r="O447" i="9"/>
  <c r="O310" i="9"/>
  <c r="P612" i="9"/>
  <c r="P356" i="9"/>
  <c r="P796" i="9"/>
  <c r="P371" i="9"/>
  <c r="P890" i="9"/>
  <c r="P903" i="9"/>
  <c r="O905" i="9"/>
  <c r="AA190" i="9"/>
  <c r="O724" i="9"/>
  <c r="O801" i="9"/>
  <c r="O471" i="9"/>
  <c r="O499" i="9"/>
  <c r="O547" i="9"/>
  <c r="O804" i="9"/>
  <c r="O700" i="9"/>
  <c r="O392" i="9"/>
  <c r="R593" i="9"/>
  <c r="R722" i="9"/>
  <c r="R841" i="9"/>
  <c r="R862" i="9"/>
  <c r="R415" i="9"/>
  <c r="R916" i="9"/>
  <c r="P527" i="9"/>
  <c r="O873" i="9"/>
  <c r="O794" i="9"/>
  <c r="O477" i="9"/>
  <c r="O537" i="9"/>
  <c r="R544" i="9"/>
  <c r="R974" i="9"/>
  <c r="R979" i="9"/>
  <c r="R865" i="9"/>
  <c r="R975" i="9"/>
  <c r="R926" i="9"/>
  <c r="P683" i="9"/>
  <c r="P682" i="9"/>
  <c r="AB459" i="9"/>
  <c r="AB880" i="9"/>
  <c r="P872" i="9"/>
  <c r="J548" i="9"/>
  <c r="J509" i="9"/>
  <c r="J896" i="9"/>
  <c r="P422" i="9"/>
  <c r="J595" i="9"/>
  <c r="J864" i="9"/>
  <c r="J381" i="9"/>
  <c r="J938" i="9"/>
  <c r="J407" i="9"/>
  <c r="J464" i="9"/>
  <c r="J382" i="9"/>
  <c r="J672" i="9"/>
  <c r="J556" i="9"/>
  <c r="J929" i="9"/>
  <c r="J308" i="9"/>
  <c r="J315" i="9"/>
  <c r="J378" i="9"/>
  <c r="J590" i="9"/>
  <c r="J214" i="9"/>
  <c r="J567" i="9"/>
  <c r="J702" i="9"/>
  <c r="J788" i="9"/>
  <c r="J166" i="9"/>
  <c r="J490" i="9"/>
  <c r="J658" i="9"/>
  <c r="J968" i="9"/>
  <c r="J716" i="9"/>
  <c r="J310" i="9"/>
  <c r="J417" i="9"/>
  <c r="W687" i="9"/>
  <c r="W788" i="9"/>
  <c r="W718" i="9"/>
  <c r="W896" i="9"/>
  <c r="W217" i="9"/>
  <c r="W141" i="9"/>
  <c r="W118" i="9"/>
  <c r="W448" i="9"/>
  <c r="W479" i="9"/>
  <c r="Q231" i="9"/>
  <c r="Q108" i="9"/>
  <c r="AA486" i="9"/>
  <c r="O486" i="9"/>
  <c r="AA191" i="9"/>
  <c r="O191" i="9"/>
  <c r="AA137" i="9"/>
  <c r="O137" i="9"/>
  <c r="AA238" i="9"/>
  <c r="O238" i="9"/>
  <c r="AA83" i="9"/>
  <c r="O83" i="9"/>
  <c r="AA162" i="9"/>
  <c r="O162" i="9"/>
  <c r="AA198" i="9"/>
  <c r="O198" i="9"/>
  <c r="AA104" i="9"/>
  <c r="O104" i="9"/>
  <c r="AA106" i="9"/>
  <c r="O106" i="9"/>
  <c r="W176" i="9"/>
  <c r="W657" i="9"/>
  <c r="Q154" i="9"/>
  <c r="AA282" i="9"/>
  <c r="O282" i="9"/>
  <c r="AA339" i="9"/>
  <c r="O339" i="9"/>
  <c r="AA283" i="9"/>
  <c r="O283" i="9"/>
  <c r="AA244" i="9"/>
  <c r="O244" i="9"/>
  <c r="AA119" i="9"/>
  <c r="O119" i="9"/>
  <c r="AA348" i="9"/>
  <c r="O348" i="9"/>
  <c r="AA90" i="9"/>
  <c r="O90" i="9"/>
  <c r="AA157" i="9"/>
  <c r="O157" i="9"/>
  <c r="AA487" i="9"/>
  <c r="O487" i="9"/>
  <c r="AA79" i="9"/>
  <c r="O79" i="9"/>
  <c r="AA163" i="9"/>
  <c r="O163" i="9"/>
  <c r="W126" i="9"/>
  <c r="Q155" i="9"/>
  <c r="Q144" i="9"/>
  <c r="AA103" i="9"/>
  <c r="O103" i="9"/>
  <c r="AA197" i="9"/>
  <c r="O197" i="9"/>
  <c r="AA78" i="9"/>
  <c r="O78" i="9"/>
  <c r="AA124" i="9"/>
  <c r="O124" i="9"/>
  <c r="W258" i="9"/>
  <c r="W467" i="9"/>
  <c r="AA89" i="9"/>
  <c r="O89" i="9"/>
  <c r="AA340" i="9"/>
  <c r="O340" i="9"/>
  <c r="AA219" i="9"/>
  <c r="O219" i="9"/>
  <c r="AA84" i="9"/>
  <c r="O84" i="9"/>
  <c r="AA85" i="9"/>
  <c r="O85" i="9"/>
  <c r="AA220" i="9"/>
  <c r="O220" i="9"/>
  <c r="AA156" i="9"/>
  <c r="J916" i="9"/>
  <c r="J592" i="9"/>
  <c r="J983" i="9"/>
  <c r="J847" i="9"/>
  <c r="J743" i="9"/>
  <c r="J727" i="9"/>
  <c r="J703" i="9"/>
  <c r="J726" i="9"/>
  <c r="J350" i="9"/>
  <c r="J624" i="9"/>
  <c r="J906" i="9"/>
  <c r="J776" i="9"/>
  <c r="J525" i="9"/>
  <c r="W166" i="9"/>
  <c r="W490" i="9"/>
  <c r="W227" i="9"/>
  <c r="W350" i="9"/>
  <c r="W611" i="9"/>
  <c r="W440" i="9"/>
  <c r="W355" i="9"/>
  <c r="W508" i="9"/>
  <c r="W795" i="9"/>
  <c r="W776" i="9"/>
  <c r="W901" i="9"/>
  <c r="J522" i="9"/>
  <c r="J708" i="9"/>
  <c r="J979" i="9"/>
  <c r="J774" i="9"/>
  <c r="J937" i="9"/>
  <c r="J601" i="9"/>
  <c r="J741" i="9"/>
  <c r="J631" i="9"/>
  <c r="J875" i="9"/>
  <c r="J363" i="9"/>
  <c r="J319" i="9"/>
  <c r="J165" i="9"/>
  <c r="J965" i="9"/>
  <c r="J463" i="9"/>
  <c r="J356" i="9"/>
  <c r="W268" i="9"/>
  <c r="W468" i="9"/>
  <c r="W789" i="9"/>
  <c r="AA138" i="9"/>
  <c r="J858" i="9"/>
  <c r="J823" i="9"/>
  <c r="J832" i="9"/>
  <c r="J554" i="9"/>
  <c r="J281" i="9"/>
  <c r="J280" i="9"/>
  <c r="J594" i="9"/>
  <c r="J298" i="9"/>
  <c r="J194" i="9"/>
  <c r="J529" i="9"/>
  <c r="J849" i="9"/>
  <c r="J134" i="9"/>
  <c r="J467" i="9"/>
  <c r="J657" i="9"/>
  <c r="J964" i="9"/>
  <c r="J718" i="9"/>
  <c r="J610" i="9"/>
  <c r="J611" i="9"/>
  <c r="W132" i="9"/>
  <c r="W658" i="9"/>
  <c r="W269" i="9"/>
  <c r="W716" i="9"/>
  <c r="W535" i="9"/>
  <c r="W514" i="9"/>
  <c r="W959" i="9"/>
  <c r="W908" i="9"/>
  <c r="W965" i="9"/>
  <c r="W140" i="9"/>
  <c r="W218" i="9"/>
  <c r="W117" i="9"/>
  <c r="W93" i="9"/>
  <c r="W447" i="9"/>
  <c r="W245" i="9"/>
  <c r="W310" i="9"/>
  <c r="W417" i="9"/>
  <c r="W371" i="9"/>
  <c r="W890" i="9"/>
  <c r="W903" i="9"/>
  <c r="W224" i="9"/>
  <c r="W319" i="9"/>
  <c r="W128" i="9"/>
  <c r="W643" i="9"/>
  <c r="W354" i="9"/>
  <c r="W612" i="9"/>
  <c r="W356" i="9"/>
  <c r="W796" i="9"/>
  <c r="V166" i="9"/>
  <c r="P166" i="9" s="1"/>
  <c r="W787" i="9"/>
  <c r="W637" i="9"/>
  <c r="V165" i="9"/>
  <c r="P165" i="9" s="1"/>
  <c r="W532" i="9"/>
  <c r="W513" i="9"/>
  <c r="W958" i="9"/>
  <c r="W907" i="9"/>
  <c r="W897" i="9"/>
  <c r="W968" i="9"/>
  <c r="W165" i="9"/>
  <c r="W143" i="9"/>
  <c r="W112" i="9"/>
  <c r="W173" i="9"/>
  <c r="W324" i="9"/>
  <c r="W239" i="9"/>
  <c r="W462" i="9"/>
  <c r="W913" i="9"/>
  <c r="V417" i="9"/>
  <c r="P417" i="9" s="1"/>
  <c r="V175" i="9"/>
  <c r="P175" i="9" s="1"/>
  <c r="W182" i="9"/>
  <c r="W453" i="9"/>
  <c r="V111" i="9"/>
  <c r="AB111" i="9" s="1"/>
  <c r="W416" i="9"/>
  <c r="W370" i="9"/>
  <c r="W889" i="9"/>
  <c r="W777" i="9"/>
  <c r="V258" i="9"/>
  <c r="P258" i="9" s="1"/>
  <c r="W622" i="9"/>
  <c r="V107" i="9"/>
  <c r="P107" i="9" s="1"/>
  <c r="W624" i="9"/>
  <c r="W717" i="9"/>
  <c r="W536" i="9"/>
  <c r="W895" i="9"/>
  <c r="W960" i="9"/>
  <c r="W964" i="9"/>
  <c r="W142" i="9"/>
  <c r="W107" i="9"/>
  <c r="W172" i="9"/>
  <c r="W95" i="9"/>
  <c r="W113" i="9"/>
  <c r="W342" i="9"/>
  <c r="W325" i="9"/>
  <c r="W463" i="9"/>
  <c r="V439" i="9"/>
  <c r="P439" i="9" s="1"/>
  <c r="V611" i="9"/>
  <c r="P611" i="9" s="1"/>
  <c r="W175" i="9"/>
  <c r="W225" i="9"/>
  <c r="W202" i="9"/>
  <c r="W183" i="9"/>
  <c r="W452" i="9"/>
  <c r="W644" i="9"/>
  <c r="W500" i="9"/>
  <c r="W636" i="9"/>
  <c r="W623" i="9"/>
  <c r="W638" i="9"/>
  <c r="W438" i="9"/>
  <c r="W506" i="9"/>
  <c r="W357" i="9"/>
  <c r="W797" i="9"/>
  <c r="W610" i="9"/>
  <c r="W439" i="9"/>
  <c r="W418" i="9"/>
  <c r="W507" i="9"/>
  <c r="W372" i="9"/>
  <c r="W775" i="9"/>
  <c r="W891" i="9"/>
  <c r="W902" i="9"/>
  <c r="AB727" i="9"/>
  <c r="P727" i="9"/>
  <c r="AB387" i="9"/>
  <c r="P387" i="9"/>
  <c r="AB390" i="9"/>
  <c r="P390" i="9"/>
  <c r="AB272" i="9"/>
  <c r="P272" i="9"/>
  <c r="AB395" i="9"/>
  <c r="P395" i="9"/>
  <c r="AB363" i="9"/>
  <c r="P363" i="9"/>
  <c r="AB766" i="9"/>
  <c r="P766" i="9"/>
  <c r="AB608" i="9"/>
  <c r="P608" i="9"/>
  <c r="AB509" i="9"/>
  <c r="P509" i="9"/>
  <c r="AB99" i="9"/>
  <c r="P99" i="9"/>
  <c r="W318" i="9"/>
  <c r="Q318" i="9" s="1"/>
  <c r="AB134" i="9"/>
  <c r="P134" i="9"/>
  <c r="P597" i="9"/>
  <c r="P870" i="9"/>
  <c r="P954" i="9"/>
  <c r="J175" i="9"/>
  <c r="V129" i="9"/>
  <c r="P129" i="9" s="1"/>
  <c r="J863" i="9"/>
  <c r="J973" i="9"/>
  <c r="J739" i="9"/>
  <c r="J985" i="9"/>
  <c r="J618" i="9"/>
  <c r="J384" i="9"/>
  <c r="J930" i="9"/>
  <c r="J728" i="9"/>
  <c r="P946" i="9"/>
  <c r="AB941" i="9"/>
  <c r="P941" i="9"/>
  <c r="P947" i="9"/>
  <c r="J796" i="9"/>
  <c r="AK682" i="9"/>
  <c r="P881" i="9"/>
  <c r="P459" i="9"/>
  <c r="AB882" i="9"/>
  <c r="P882" i="9"/>
  <c r="P880" i="9"/>
  <c r="AB596" i="9"/>
  <c r="P596" i="9"/>
  <c r="AB871" i="9"/>
  <c r="P871" i="9"/>
  <c r="V515" i="9"/>
  <c r="P515" i="9" s="1"/>
  <c r="P424" i="9"/>
  <c r="AB943" i="9"/>
  <c r="P943" i="9"/>
  <c r="P598" i="9"/>
  <c r="AB423" i="9"/>
  <c r="P423" i="9"/>
  <c r="AB457" i="9"/>
  <c r="P457" i="9"/>
  <c r="AA243" i="9"/>
  <c r="J807" i="9"/>
  <c r="J211" i="9"/>
  <c r="J395" i="9"/>
  <c r="J850" i="9"/>
  <c r="J178" i="9"/>
  <c r="J143" i="9"/>
  <c r="J239" i="9"/>
  <c r="J514" i="9"/>
  <c r="J416" i="9"/>
  <c r="J874" i="9"/>
  <c r="J429" i="9"/>
  <c r="T829" i="9"/>
  <c r="N829" i="9" s="1"/>
  <c r="V261" i="9"/>
  <c r="P261" i="9" s="1"/>
  <c r="AK683" i="9"/>
  <c r="J819" i="9"/>
  <c r="J188" i="9"/>
  <c r="X326" i="9"/>
  <c r="R326" i="9" s="1"/>
  <c r="O326" i="9"/>
  <c r="X412" i="9"/>
  <c r="R412" i="9" s="1"/>
  <c r="O412" i="9"/>
  <c r="X421" i="9"/>
  <c r="R421" i="9" s="1"/>
  <c r="O421" i="9"/>
  <c r="J172" i="9"/>
  <c r="J512" i="9"/>
  <c r="J142" i="9"/>
  <c r="J982" i="9"/>
  <c r="J177" i="9"/>
  <c r="J978" i="9"/>
  <c r="J169" i="9"/>
  <c r="J420" i="9"/>
  <c r="J638" i="9"/>
  <c r="J118" i="9"/>
  <c r="J129" i="9"/>
  <c r="J817" i="9"/>
  <c r="J630" i="9"/>
  <c r="J839" i="9"/>
  <c r="J351" i="9"/>
  <c r="J440" i="9"/>
  <c r="J269" i="9"/>
  <c r="J266" i="9"/>
  <c r="J113" i="9"/>
  <c r="J963" i="9"/>
  <c r="J226" i="9"/>
  <c r="J775" i="9"/>
  <c r="J357" i="9"/>
  <c r="J507" i="9"/>
  <c r="J126" i="9"/>
  <c r="AA125" i="9"/>
  <c r="J909" i="9"/>
  <c r="J565" i="9"/>
  <c r="J242" i="9"/>
  <c r="J393" i="9"/>
  <c r="J388" i="9"/>
  <c r="J722" i="9"/>
  <c r="J824" i="9"/>
  <c r="J259" i="9"/>
  <c r="J695" i="9"/>
  <c r="J502" i="9"/>
  <c r="J320" i="9"/>
  <c r="J972" i="9"/>
  <c r="J599" i="9"/>
  <c r="J615" i="9"/>
  <c r="J558" i="9"/>
  <c r="J430" i="9"/>
  <c r="J971" i="9"/>
  <c r="J927" i="9"/>
  <c r="J977" i="9"/>
  <c r="J123" i="9"/>
  <c r="J396" i="9"/>
  <c r="J843" i="9"/>
  <c r="J687" i="9"/>
  <c r="J468" i="9"/>
  <c r="J532" i="9"/>
  <c r="J535" i="9"/>
  <c r="J612" i="9"/>
  <c r="J506" i="9"/>
  <c r="J671" i="9"/>
  <c r="J593" i="9"/>
  <c r="J840" i="9"/>
  <c r="J986" i="9"/>
  <c r="J740" i="9"/>
  <c r="J617" i="9"/>
  <c r="J229" i="9"/>
  <c r="AK870" i="9"/>
  <c r="J842" i="9"/>
  <c r="J498" i="9"/>
  <c r="J974" i="9"/>
  <c r="J915" i="9"/>
  <c r="J878" i="9"/>
  <c r="J538" i="9"/>
  <c r="J856" i="9"/>
  <c r="J383" i="9"/>
  <c r="J414" i="9"/>
  <c r="J616" i="9"/>
  <c r="J725" i="9"/>
  <c r="J928" i="9"/>
  <c r="J589" i="9"/>
  <c r="J225" i="9"/>
  <c r="J636" i="9"/>
  <c r="J176" i="9"/>
  <c r="J637" i="9"/>
  <c r="J717" i="9"/>
  <c r="J95" i="9"/>
  <c r="J217" i="9"/>
  <c r="J141" i="9"/>
  <c r="J913" i="9"/>
  <c r="J390" i="9"/>
  <c r="J841" i="9"/>
  <c r="J643" i="9"/>
  <c r="J524" i="9"/>
  <c r="J980" i="9"/>
  <c r="J541" i="9"/>
  <c r="J447" i="9"/>
  <c r="J371" i="9"/>
  <c r="J707" i="9"/>
  <c r="J784" i="9"/>
  <c r="J321" i="9"/>
  <c r="O688" i="9"/>
  <c r="O352" i="9"/>
  <c r="O579" i="9"/>
  <c r="O626" i="9"/>
  <c r="J208" i="9"/>
  <c r="J920" i="9"/>
  <c r="J917" i="9"/>
  <c r="J951" i="9"/>
  <c r="J711" i="9"/>
  <c r="V781" i="9"/>
  <c r="T845" i="9"/>
  <c r="J623" i="9"/>
  <c r="J354" i="9"/>
  <c r="J622" i="9"/>
  <c r="J153" i="9"/>
  <c r="J960" i="9"/>
  <c r="J99" i="9"/>
  <c r="J227" i="9"/>
  <c r="J413" i="9"/>
  <c r="J981" i="9"/>
  <c r="J202" i="9"/>
  <c r="V780" i="9"/>
  <c r="P780" i="9" s="1"/>
  <c r="J887" i="9"/>
  <c r="J553" i="9"/>
  <c r="J923" i="9"/>
  <c r="J419" i="9"/>
  <c r="J748" i="9"/>
  <c r="J279" i="9"/>
  <c r="J268" i="9"/>
  <c r="J958" i="9"/>
  <c r="J462" i="9"/>
  <c r="J959" i="9"/>
  <c r="J93" i="9"/>
  <c r="J797" i="9"/>
  <c r="J307" i="9"/>
  <c r="J835" i="9"/>
  <c r="T756" i="9"/>
  <c r="J479" i="9"/>
  <c r="J536" i="9"/>
  <c r="J787" i="9"/>
  <c r="J933" i="9"/>
  <c r="J387" i="9"/>
  <c r="J902" i="9"/>
  <c r="J359" i="9"/>
  <c r="J865" i="9"/>
  <c r="J975" i="9"/>
  <c r="J926" i="9"/>
  <c r="J555" i="9"/>
  <c r="J697" i="9"/>
  <c r="J696" i="9"/>
  <c r="J766" i="9"/>
  <c r="J934" i="9"/>
  <c r="AA91" i="9"/>
  <c r="J545" i="9"/>
  <c r="J969" i="9"/>
  <c r="J472" i="9"/>
  <c r="J408" i="9"/>
  <c r="J837" i="9"/>
  <c r="AB598" i="9"/>
  <c r="J358" i="9"/>
  <c r="J862" i="9"/>
  <c r="J415" i="9"/>
  <c r="J720" i="9"/>
  <c r="J557" i="9"/>
  <c r="J271" i="9"/>
  <c r="J970" i="9"/>
  <c r="J454" i="9"/>
  <c r="AK946" i="9"/>
  <c r="T676" i="9"/>
  <c r="N676" i="9" s="1"/>
  <c r="J544" i="9"/>
  <c r="J723" i="9"/>
  <c r="J987" i="9"/>
  <c r="J504" i="9"/>
  <c r="J773" i="9"/>
  <c r="J803" i="9"/>
  <c r="J203" i="9"/>
  <c r="J710" i="9"/>
  <c r="J147" i="9"/>
  <c r="J580" i="9"/>
  <c r="J765" i="9"/>
  <c r="J694" i="9"/>
  <c r="J128" i="9"/>
  <c r="J897" i="9"/>
  <c r="J324" i="9"/>
  <c r="J218" i="9"/>
  <c r="J245" i="9"/>
  <c r="J438" i="9"/>
  <c r="J314" i="9"/>
  <c r="J289" i="9"/>
  <c r="J984" i="9"/>
  <c r="J398" i="9"/>
  <c r="J602" i="9"/>
  <c r="J861" i="9"/>
  <c r="J600" i="9"/>
  <c r="J621" i="9"/>
  <c r="J706" i="9"/>
  <c r="J394" i="9"/>
  <c r="J183" i="9"/>
  <c r="J644" i="9"/>
  <c r="J258" i="9"/>
  <c r="J107" i="9"/>
  <c r="J418" i="9"/>
  <c r="J372" i="9"/>
  <c r="J355" i="9"/>
  <c r="J795" i="9"/>
  <c r="J523" i="9"/>
  <c r="T737" i="9"/>
  <c r="J659" i="9"/>
  <c r="J956" i="9"/>
  <c r="J451" i="9"/>
  <c r="J569" i="9"/>
  <c r="V528" i="9"/>
  <c r="J410" i="9"/>
  <c r="J769" i="9"/>
  <c r="J852" i="9"/>
  <c r="J570" i="9"/>
  <c r="J309" i="9"/>
  <c r="J701" i="9"/>
  <c r="J540" i="9"/>
  <c r="J411" i="9"/>
  <c r="J539" i="9"/>
  <c r="T763" i="9"/>
  <c r="N763" i="9" s="1"/>
  <c r="J608" i="9"/>
  <c r="J838" i="9"/>
  <c r="J508" i="9"/>
  <c r="J452" i="9"/>
  <c r="J318" i="9"/>
  <c r="J654" i="9"/>
  <c r="J895" i="9"/>
  <c r="J325" i="9"/>
  <c r="J342" i="9"/>
  <c r="J497" i="9"/>
  <c r="J935" i="9"/>
  <c r="J409" i="9"/>
  <c r="J288" i="9"/>
  <c r="J907" i="9"/>
  <c r="J891" i="9"/>
  <c r="J448" i="9"/>
  <c r="J901" i="9"/>
  <c r="J931" i="9"/>
  <c r="J546" i="9"/>
  <c r="J353" i="9"/>
  <c r="J836" i="9"/>
  <c r="J925" i="9"/>
  <c r="J742" i="9"/>
  <c r="J399" i="9"/>
  <c r="J328" i="9"/>
  <c r="J709" i="9"/>
  <c r="J609" i="9"/>
  <c r="J146" i="9"/>
  <c r="J513" i="9"/>
  <c r="J173" i="9"/>
  <c r="J890" i="9"/>
  <c r="J770" i="9"/>
  <c r="J761" i="9"/>
  <c r="J571" i="9"/>
  <c r="J568" i="9"/>
  <c r="J515" i="9"/>
  <c r="V498" i="9"/>
  <c r="AK527" i="9"/>
  <c r="J771" i="9"/>
  <c r="J966" i="9"/>
  <c r="J851" i="9"/>
  <c r="J450" i="9"/>
  <c r="V782" i="9"/>
  <c r="P782" i="9" s="1"/>
  <c r="J919" i="9"/>
  <c r="J914" i="9"/>
  <c r="J814" i="9"/>
  <c r="J811" i="9"/>
  <c r="J785" i="9"/>
  <c r="J187" i="9"/>
  <c r="J808" i="9"/>
  <c r="AK526" i="9"/>
  <c r="AK619" i="9"/>
  <c r="AK685" i="9"/>
  <c r="AK603" i="9"/>
  <c r="AK221" i="9"/>
  <c r="AK317" i="9"/>
  <c r="AK276" i="9"/>
  <c r="AK629" i="9"/>
  <c r="AK676" i="9"/>
  <c r="J802" i="9"/>
  <c r="V695" i="9"/>
  <c r="P695" i="9" s="1"/>
  <c r="J277" i="9"/>
  <c r="J584" i="9"/>
  <c r="AA302" i="9"/>
  <c r="AA96" i="9"/>
  <c r="AA967" i="9"/>
  <c r="AA305" i="9"/>
  <c r="AA854" i="9"/>
  <c r="AD707" i="9"/>
  <c r="AA436" i="9"/>
  <c r="AA80" i="9"/>
  <c r="AA94" i="9"/>
  <c r="AA81" i="9"/>
  <c r="AA105" i="9"/>
  <c r="AA892" i="9"/>
  <c r="AA174" i="9"/>
  <c r="AA88" i="9"/>
  <c r="AA179" i="9"/>
  <c r="AA483" i="9"/>
  <c r="AA443" i="9"/>
  <c r="AA145" i="9"/>
  <c r="AA109" i="9"/>
  <c r="AA120" i="9"/>
  <c r="AA855" i="9"/>
  <c r="AA651" i="9"/>
  <c r="AA377" i="9"/>
  <c r="AD974" i="9"/>
  <c r="AC231" i="9"/>
  <c r="AA369" i="9"/>
  <c r="T300" i="9"/>
  <c r="N300" i="9" s="1"/>
  <c r="AK300" i="9"/>
  <c r="AA783" i="9"/>
  <c r="AK455" i="9"/>
  <c r="T455" i="9"/>
  <c r="N455" i="9" s="1"/>
  <c r="T192" i="9"/>
  <c r="N192" i="9" s="1"/>
  <c r="AK192" i="9"/>
  <c r="T290" i="9"/>
  <c r="N290" i="9" s="1"/>
  <c r="AK290" i="9"/>
  <c r="AK90" i="9"/>
  <c r="T90" i="9"/>
  <c r="N90" i="9" s="1"/>
  <c r="Z338" i="9"/>
  <c r="S338" i="9"/>
  <c r="AB842" i="9"/>
  <c r="AB584" i="9"/>
  <c r="Z275" i="9"/>
  <c r="S275" i="9"/>
  <c r="AD544" i="9"/>
  <c r="AK799" i="9"/>
  <c r="T799" i="9"/>
  <c r="N799" i="9" s="1"/>
  <c r="AK187" i="9"/>
  <c r="T187" i="9"/>
  <c r="N187" i="9" s="1"/>
  <c r="T465" i="9"/>
  <c r="N465" i="9" s="1"/>
  <c r="AK465" i="9"/>
  <c r="T805" i="9"/>
  <c r="N805" i="9" s="1"/>
  <c r="AK805" i="9"/>
  <c r="X993" i="9"/>
  <c r="R993" i="9" s="1"/>
  <c r="T993" i="9"/>
  <c r="N993" i="9" s="1"/>
  <c r="AK993" i="9"/>
  <c r="T752" i="9"/>
  <c r="N752" i="9" s="1"/>
  <c r="AK752" i="9"/>
  <c r="AK393" i="9"/>
  <c r="T393" i="9"/>
  <c r="N393" i="9" s="1"/>
  <c r="AA910" i="9"/>
  <c r="AA579" i="9"/>
  <c r="AA547" i="9"/>
  <c r="AK604" i="9"/>
  <c r="T604" i="9"/>
  <c r="N604" i="9" s="1"/>
  <c r="U597" i="9"/>
  <c r="O597" i="9" s="1"/>
  <c r="T597" i="9"/>
  <c r="N597" i="9" s="1"/>
  <c r="AC233" i="9"/>
  <c r="AC155" i="9"/>
  <c r="AA714" i="9"/>
  <c r="AA110" i="9"/>
  <c r="T138" i="9"/>
  <c r="N138" i="9" s="1"/>
  <c r="AK138" i="9"/>
  <c r="T474" i="9"/>
  <c r="N474" i="9" s="1"/>
  <c r="AK474" i="9"/>
  <c r="AA262" i="9"/>
  <c r="AA347" i="9"/>
  <c r="T94" i="9"/>
  <c r="N94" i="9" s="1"/>
  <c r="AK94" i="9"/>
  <c r="AA76" i="9"/>
  <c r="AK377" i="9"/>
  <c r="T377" i="9"/>
  <c r="N377" i="9" s="1"/>
  <c r="AK283" i="9"/>
  <c r="T283" i="9"/>
  <c r="N283" i="9" s="1"/>
  <c r="AK443" i="9"/>
  <c r="T443" i="9"/>
  <c r="N443" i="9" s="1"/>
  <c r="AA290" i="9"/>
  <c r="AA97" i="9"/>
  <c r="AA264" i="9"/>
  <c r="T962" i="9"/>
  <c r="N962" i="9" s="1"/>
  <c r="AK962" i="9"/>
  <c r="AA445" i="9"/>
  <c r="T216" i="9"/>
  <c r="N216" i="9" s="1"/>
  <c r="AK216" i="9"/>
  <c r="Z285" i="9"/>
  <c r="S285" i="9"/>
  <c r="Z234" i="9"/>
  <c r="S234" i="9"/>
  <c r="Z699" i="9"/>
  <c r="S699" i="9"/>
  <c r="AB517" i="9"/>
  <c r="AB102" i="9"/>
  <c r="Z222" i="9"/>
  <c r="S222" i="9"/>
  <c r="Z316" i="9"/>
  <c r="S316" i="9"/>
  <c r="Z729" i="9"/>
  <c r="S729" i="9"/>
  <c r="J261" i="9"/>
  <c r="AB954" i="9"/>
  <c r="V526" i="9"/>
  <c r="P526" i="9" s="1"/>
  <c r="AB683" i="9"/>
  <c r="AK359" i="9"/>
  <c r="T359" i="9"/>
  <c r="N359" i="9" s="1"/>
  <c r="AK671" i="9"/>
  <c r="T671" i="9"/>
  <c r="N671" i="9" s="1"/>
  <c r="AK314" i="9"/>
  <c r="T314" i="9"/>
  <c r="N314" i="9" s="1"/>
  <c r="AK885" i="9"/>
  <c r="T885" i="9"/>
  <c r="N885" i="9" s="1"/>
  <c r="AA957" i="9"/>
  <c r="AA905" i="9"/>
  <c r="AA688" i="9"/>
  <c r="AA724" i="9"/>
  <c r="AA804" i="9"/>
  <c r="AA700" i="9"/>
  <c r="AA352" i="9"/>
  <c r="AA392" i="9"/>
  <c r="T877" i="9"/>
  <c r="N877" i="9" s="1"/>
  <c r="AK877" i="9"/>
  <c r="X877" i="9"/>
  <c r="R877" i="9" s="1"/>
  <c r="T988" i="9"/>
  <c r="N988" i="9" s="1"/>
  <c r="AK988" i="9"/>
  <c r="X988" i="9"/>
  <c r="R988" i="9" s="1"/>
  <c r="T228" i="9"/>
  <c r="N228" i="9" s="1"/>
  <c r="AK228" i="9"/>
  <c r="X228" i="9"/>
  <c r="R228" i="9" s="1"/>
  <c r="AK531" i="9"/>
  <c r="T531" i="9"/>
  <c r="N531" i="9" s="1"/>
  <c r="AK753" i="9"/>
  <c r="T753" i="9"/>
  <c r="N753" i="9" s="1"/>
  <c r="AK887" i="9"/>
  <c r="T887" i="9"/>
  <c r="N887" i="9" s="1"/>
  <c r="AK548" i="9"/>
  <c r="T548" i="9"/>
  <c r="N548" i="9" s="1"/>
  <c r="AK912" i="9"/>
  <c r="T912" i="9"/>
  <c r="N912" i="9" s="1"/>
  <c r="AK400" i="9"/>
  <c r="T400" i="9"/>
  <c r="N400" i="9" s="1"/>
  <c r="T957" i="9"/>
  <c r="N957" i="9" s="1"/>
  <c r="AK957" i="9"/>
  <c r="T905" i="9"/>
  <c r="N905" i="9" s="1"/>
  <c r="AK905" i="9"/>
  <c r="T688" i="9"/>
  <c r="N688" i="9" s="1"/>
  <c r="AK688" i="9"/>
  <c r="T724" i="9"/>
  <c r="N724" i="9" s="1"/>
  <c r="AK724" i="9"/>
  <c r="T804" i="9"/>
  <c r="N804" i="9" s="1"/>
  <c r="AK804" i="9"/>
  <c r="T700" i="9"/>
  <c r="N700" i="9" s="1"/>
  <c r="AK700" i="9"/>
  <c r="T352" i="9"/>
  <c r="N352" i="9" s="1"/>
  <c r="AK352" i="9"/>
  <c r="T392" i="9"/>
  <c r="N392" i="9" s="1"/>
  <c r="AK392" i="9"/>
  <c r="T755" i="9"/>
  <c r="N755" i="9" s="1"/>
  <c r="AK755" i="9"/>
  <c r="AD926" i="9"/>
  <c r="AD865" i="9"/>
  <c r="AK708" i="9"/>
  <c r="T708" i="9"/>
  <c r="N708" i="9" s="1"/>
  <c r="T242" i="9"/>
  <c r="N242" i="9" s="1"/>
  <c r="AK242" i="9"/>
  <c r="T594" i="9"/>
  <c r="N594" i="9" s="1"/>
  <c r="AK594" i="9"/>
  <c r="T205" i="9"/>
  <c r="N205" i="9" s="1"/>
  <c r="AK205" i="9"/>
  <c r="AA950" i="9"/>
  <c r="AA949" i="9"/>
  <c r="AA760" i="9"/>
  <c r="AA798" i="9"/>
  <c r="AA625" i="9"/>
  <c r="AA322" i="9"/>
  <c r="AA360" i="9"/>
  <c r="X904" i="9"/>
  <c r="R904" i="9" s="1"/>
  <c r="T904" i="9"/>
  <c r="N904" i="9" s="1"/>
  <c r="AK904" i="9"/>
  <c r="X649" i="9"/>
  <c r="R649" i="9" s="1"/>
  <c r="T649" i="9"/>
  <c r="N649" i="9" s="1"/>
  <c r="AK649" i="9"/>
  <c r="X991" i="9"/>
  <c r="R991" i="9" s="1"/>
  <c r="T991" i="9"/>
  <c r="N991" i="9" s="1"/>
  <c r="AK991" i="9"/>
  <c r="T759" i="9"/>
  <c r="N759" i="9" s="1"/>
  <c r="AK759" i="9"/>
  <c r="T550" i="9"/>
  <c r="N550" i="9" s="1"/>
  <c r="AK550" i="9"/>
  <c r="X708" i="9"/>
  <c r="R708" i="9" s="1"/>
  <c r="AK394" i="9"/>
  <c r="T394" i="9"/>
  <c r="N394" i="9" s="1"/>
  <c r="AK696" i="9"/>
  <c r="T696" i="9"/>
  <c r="N696" i="9" s="1"/>
  <c r="AK730" i="9"/>
  <c r="T730" i="9"/>
  <c r="N730" i="9" s="1"/>
  <c r="AK646" i="9"/>
  <c r="T646" i="9"/>
  <c r="N646" i="9" s="1"/>
  <c r="AK754" i="9"/>
  <c r="T754" i="9"/>
  <c r="N754" i="9" s="1"/>
  <c r="T817" i="9"/>
  <c r="N817" i="9" s="1"/>
  <c r="AK817" i="9"/>
  <c r="AA333" i="9"/>
  <c r="X592" i="9"/>
  <c r="R592" i="9" s="1"/>
  <c r="T592" i="9"/>
  <c r="N592" i="9" s="1"/>
  <c r="AK592" i="9"/>
  <c r="X545" i="9"/>
  <c r="R545" i="9" s="1"/>
  <c r="T545" i="9"/>
  <c r="N545" i="9" s="1"/>
  <c r="AK545" i="9"/>
  <c r="X976" i="9"/>
  <c r="R976" i="9" s="1"/>
  <c r="T976" i="9"/>
  <c r="N976" i="9" s="1"/>
  <c r="AK976" i="9"/>
  <c r="X982" i="9"/>
  <c r="R982" i="9" s="1"/>
  <c r="T982" i="9"/>
  <c r="N982" i="9" s="1"/>
  <c r="AK982" i="9"/>
  <c r="AK127" i="9"/>
  <c r="X127" i="9"/>
  <c r="R127" i="9" s="1"/>
  <c r="T127" i="9"/>
  <c r="N127" i="9" s="1"/>
  <c r="AK349" i="9"/>
  <c r="X349" i="9"/>
  <c r="R349" i="9" s="1"/>
  <c r="T349" i="9"/>
  <c r="N349" i="9" s="1"/>
  <c r="AK376" i="9"/>
  <c r="X376" i="9"/>
  <c r="R376" i="9" s="1"/>
  <c r="T376" i="9"/>
  <c r="N376" i="9" s="1"/>
  <c r="AK303" i="9"/>
  <c r="X303" i="9"/>
  <c r="R303" i="9" s="1"/>
  <c r="T303" i="9"/>
  <c r="N303" i="9" s="1"/>
  <c r="AK152" i="9"/>
  <c r="X152" i="9"/>
  <c r="R152" i="9" s="1"/>
  <c r="T152" i="9"/>
  <c r="N152" i="9" s="1"/>
  <c r="AK386" i="9"/>
  <c r="X386" i="9"/>
  <c r="R386" i="9" s="1"/>
  <c r="T386" i="9"/>
  <c r="N386" i="9" s="1"/>
  <c r="AK691" i="9"/>
  <c r="X691" i="9"/>
  <c r="R691" i="9" s="1"/>
  <c r="T691" i="9"/>
  <c r="N691" i="9" s="1"/>
  <c r="AA582" i="9"/>
  <c r="X582" i="9"/>
  <c r="R582" i="9" s="1"/>
  <c r="AA588" i="9"/>
  <c r="X588" i="9"/>
  <c r="R588" i="9" s="1"/>
  <c r="AK412" i="9"/>
  <c r="T412" i="9"/>
  <c r="N412" i="9" s="1"/>
  <c r="T593" i="9"/>
  <c r="N593" i="9" s="1"/>
  <c r="AK593" i="9"/>
  <c r="T722" i="9"/>
  <c r="N722" i="9" s="1"/>
  <c r="AK722" i="9"/>
  <c r="T841" i="9"/>
  <c r="N841" i="9" s="1"/>
  <c r="AK841" i="9"/>
  <c r="AK200" i="9"/>
  <c r="X200" i="9"/>
  <c r="R200" i="9" s="1"/>
  <c r="T200" i="9"/>
  <c r="N200" i="9" s="1"/>
  <c r="AK101" i="9"/>
  <c r="X101" i="9"/>
  <c r="R101" i="9" s="1"/>
  <c r="T101" i="9"/>
  <c r="N101" i="9" s="1"/>
  <c r="AK273" i="9"/>
  <c r="X273" i="9"/>
  <c r="R273" i="9" s="1"/>
  <c r="T273" i="9"/>
  <c r="N273" i="9" s="1"/>
  <c r="AK478" i="9"/>
  <c r="X478" i="9"/>
  <c r="R478" i="9" s="1"/>
  <c r="T478" i="9"/>
  <c r="N478" i="9" s="1"/>
  <c r="AK246" i="9"/>
  <c r="X246" i="9"/>
  <c r="R246" i="9" s="1"/>
  <c r="T246" i="9"/>
  <c r="N246" i="9" s="1"/>
  <c r="AK674" i="9"/>
  <c r="X674" i="9"/>
  <c r="R674" i="9" s="1"/>
  <c r="T674" i="9"/>
  <c r="N674" i="9" s="1"/>
  <c r="AK313" i="9"/>
  <c r="X313" i="9"/>
  <c r="R313" i="9" s="1"/>
  <c r="T313" i="9"/>
  <c r="N313" i="9" s="1"/>
  <c r="AK491" i="9"/>
  <c r="X491" i="9"/>
  <c r="R491" i="9" s="1"/>
  <c r="T491" i="9"/>
  <c r="N491" i="9" s="1"/>
  <c r="AA605" i="9"/>
  <c r="AA442" i="9"/>
  <c r="AA816" i="9"/>
  <c r="AA844" i="9"/>
  <c r="AK569" i="9"/>
  <c r="T569" i="9"/>
  <c r="N569" i="9" s="1"/>
  <c r="AK570" i="9"/>
  <c r="T570" i="9"/>
  <c r="N570" i="9" s="1"/>
  <c r="AK451" i="9"/>
  <c r="T451" i="9"/>
  <c r="N451" i="9" s="1"/>
  <c r="AK852" i="9"/>
  <c r="T852" i="9"/>
  <c r="N852" i="9" s="1"/>
  <c r="AK956" i="9"/>
  <c r="T956" i="9"/>
  <c r="N956" i="9" s="1"/>
  <c r="AK769" i="9"/>
  <c r="T769" i="9"/>
  <c r="N769" i="9" s="1"/>
  <c r="AK659" i="9"/>
  <c r="T659" i="9"/>
  <c r="N659" i="9" s="1"/>
  <c r="AK772" i="9"/>
  <c r="T772" i="9"/>
  <c r="N772" i="9" s="1"/>
  <c r="AK937" i="9"/>
  <c r="T937" i="9"/>
  <c r="N937" i="9" s="1"/>
  <c r="AK878" i="9"/>
  <c r="T878" i="9"/>
  <c r="N878" i="9" s="1"/>
  <c r="AK987" i="9"/>
  <c r="T987" i="9"/>
  <c r="N987" i="9" s="1"/>
  <c r="U424" i="9"/>
  <c r="O424" i="9" s="1"/>
  <c r="T424" i="9"/>
  <c r="N424" i="9" s="1"/>
  <c r="U782" i="9"/>
  <c r="O782" i="9" s="1"/>
  <c r="T782" i="9"/>
  <c r="N782" i="9" s="1"/>
  <c r="U881" i="9"/>
  <c r="O881" i="9" s="1"/>
  <c r="T881" i="9"/>
  <c r="N881" i="9" s="1"/>
  <c r="AK538" i="9"/>
  <c r="T538" i="9"/>
  <c r="N538" i="9" s="1"/>
  <c r="AK407" i="9"/>
  <c r="T407" i="9"/>
  <c r="N407" i="9" s="1"/>
  <c r="AA472" i="9"/>
  <c r="AK298" i="9"/>
  <c r="T298" i="9"/>
  <c r="N298" i="9" s="1"/>
  <c r="T442" i="9"/>
  <c r="N442" i="9" s="1"/>
  <c r="AK442" i="9"/>
  <c r="AA288" i="9"/>
  <c r="AA399" i="9"/>
  <c r="AA672" i="9"/>
  <c r="AK556" i="9"/>
  <c r="T556" i="9"/>
  <c r="N556" i="9" s="1"/>
  <c r="AK850" i="9"/>
  <c r="T850" i="9"/>
  <c r="N850" i="9" s="1"/>
  <c r="U423" i="9"/>
  <c r="O423" i="9" s="1"/>
  <c r="T423" i="9"/>
  <c r="N423" i="9" s="1"/>
  <c r="U781" i="9"/>
  <c r="O781" i="9" s="1"/>
  <c r="T781" i="9"/>
  <c r="N781" i="9" s="1"/>
  <c r="U880" i="9"/>
  <c r="O880" i="9" s="1"/>
  <c r="T880" i="9"/>
  <c r="N880" i="9" s="1"/>
  <c r="U947" i="9"/>
  <c r="O947" i="9" s="1"/>
  <c r="T947" i="9"/>
  <c r="N947" i="9" s="1"/>
  <c r="T539" i="9"/>
  <c r="N539" i="9" s="1"/>
  <c r="AK539" i="9"/>
  <c r="AK832" i="9"/>
  <c r="T832" i="9"/>
  <c r="N832" i="9" s="1"/>
  <c r="AK861" i="9"/>
  <c r="T861" i="9"/>
  <c r="N861" i="9" s="1"/>
  <c r="AK153" i="9"/>
  <c r="T153" i="9"/>
  <c r="N153" i="9" s="1"/>
  <c r="AK681" i="9"/>
  <c r="T681" i="9"/>
  <c r="N681" i="9" s="1"/>
  <c r="T614" i="9"/>
  <c r="N614" i="9" s="1"/>
  <c r="AK614" i="9"/>
  <c r="T381" i="9"/>
  <c r="N381" i="9" s="1"/>
  <c r="AK381" i="9"/>
  <c r="T540" i="9"/>
  <c r="N540" i="9" s="1"/>
  <c r="AK540" i="9"/>
  <c r="AA823" i="9"/>
  <c r="AA824" i="9"/>
  <c r="AA774" i="9"/>
  <c r="AK703" i="9"/>
  <c r="T703" i="9"/>
  <c r="N703" i="9" s="1"/>
  <c r="AA208" i="9"/>
  <c r="AK132" i="9"/>
  <c r="T132" i="9"/>
  <c r="N132" i="9" s="1"/>
  <c r="AK658" i="9"/>
  <c r="T658" i="9"/>
  <c r="N658" i="9" s="1"/>
  <c r="AA599" i="9"/>
  <c r="AA832" i="9"/>
  <c r="AA413" i="9"/>
  <c r="AA602" i="9"/>
  <c r="AA837" i="9"/>
  <c r="AA861" i="9"/>
  <c r="AA298" i="9"/>
  <c r="AA509" i="9"/>
  <c r="U725" i="9"/>
  <c r="O725" i="9" s="1"/>
  <c r="V725" i="9"/>
  <c r="P725" i="9" s="1"/>
  <c r="AA766" i="9"/>
  <c r="AA131" i="9"/>
  <c r="AA397" i="9"/>
  <c r="AA932" i="9"/>
  <c r="AB202" i="9"/>
  <c r="AB500" i="9"/>
  <c r="AA847" i="9"/>
  <c r="AA554" i="9"/>
  <c r="AA743" i="9"/>
  <c r="AA728" i="9"/>
  <c r="AK271" i="9"/>
  <c r="T271" i="9"/>
  <c r="N271" i="9" s="1"/>
  <c r="AK229" i="9"/>
  <c r="T229" i="9"/>
  <c r="N229" i="9" s="1"/>
  <c r="AK388" i="9"/>
  <c r="T388" i="9"/>
  <c r="N388" i="9" s="1"/>
  <c r="AK726" i="9"/>
  <c r="T726" i="9"/>
  <c r="N726" i="9" s="1"/>
  <c r="AK970" i="9"/>
  <c r="T970" i="9"/>
  <c r="N970" i="9" s="1"/>
  <c r="AA502" i="9"/>
  <c r="AA695" i="9"/>
  <c r="AK269" i="9"/>
  <c r="T269" i="9"/>
  <c r="N269" i="9" s="1"/>
  <c r="AA289" i="9"/>
  <c r="AA701" i="9"/>
  <c r="AA833" i="9"/>
  <c r="AA741" i="9"/>
  <c r="AA473" i="9"/>
  <c r="AA654" i="9"/>
  <c r="AA935" i="9"/>
  <c r="AA214" i="9"/>
  <c r="AA567" i="9"/>
  <c r="V702" i="9"/>
  <c r="P702" i="9" s="1"/>
  <c r="U702" i="9"/>
  <c r="O702" i="9" s="1"/>
  <c r="AA609" i="9"/>
  <c r="AA928" i="9"/>
  <c r="AB224" i="9"/>
  <c r="AB643" i="9"/>
  <c r="AA981" i="9"/>
  <c r="AA134" i="9"/>
  <c r="AA387" i="9"/>
  <c r="V497" i="9"/>
  <c r="P497" i="9" s="1"/>
  <c r="U497" i="9"/>
  <c r="O497" i="9" s="1"/>
  <c r="AA411" i="9"/>
  <c r="AA931" i="9"/>
  <c r="AA653" i="9"/>
  <c r="AA699" i="9"/>
  <c r="AA633" i="9"/>
  <c r="AA234" i="9"/>
  <c r="AA338" i="9"/>
  <c r="AA285" i="9"/>
  <c r="AA656" i="9"/>
  <c r="AA829" i="9"/>
  <c r="AK318" i="9"/>
  <c r="T318" i="9"/>
  <c r="N318" i="9" s="1"/>
  <c r="AK175" i="9"/>
  <c r="T175" i="9"/>
  <c r="N175" i="9" s="1"/>
  <c r="AK225" i="9"/>
  <c r="T225" i="9"/>
  <c r="N225" i="9" s="1"/>
  <c r="AK202" i="9"/>
  <c r="T202" i="9"/>
  <c r="N202" i="9" s="1"/>
  <c r="AK183" i="9"/>
  <c r="T183" i="9"/>
  <c r="N183" i="9" s="1"/>
  <c r="AK452" i="9"/>
  <c r="T452" i="9"/>
  <c r="N452" i="9" s="1"/>
  <c r="AK644" i="9"/>
  <c r="T644" i="9"/>
  <c r="N644" i="9" s="1"/>
  <c r="AK500" i="9"/>
  <c r="T500" i="9"/>
  <c r="N500" i="9" s="1"/>
  <c r="AK636" i="9"/>
  <c r="T636" i="9"/>
  <c r="N636" i="9" s="1"/>
  <c r="AK623" i="9"/>
  <c r="T623" i="9"/>
  <c r="N623" i="9" s="1"/>
  <c r="T261" i="9"/>
  <c r="N261" i="9" s="1"/>
  <c r="AK261" i="9"/>
  <c r="T131" i="9"/>
  <c r="N131" i="9" s="1"/>
  <c r="AK131" i="9"/>
  <c r="T277" i="9"/>
  <c r="N277" i="9" s="1"/>
  <c r="AK277" i="9"/>
  <c r="T695" i="9"/>
  <c r="N695" i="9" s="1"/>
  <c r="AK695" i="9"/>
  <c r="T397" i="9"/>
  <c r="N397" i="9" s="1"/>
  <c r="AK397" i="9"/>
  <c r="T932" i="9"/>
  <c r="N932" i="9" s="1"/>
  <c r="AK932" i="9"/>
  <c r="AA319" i="9"/>
  <c r="AA128" i="9"/>
  <c r="AA354" i="9"/>
  <c r="AA687" i="9"/>
  <c r="AB687" i="9"/>
  <c r="AB788" i="9"/>
  <c r="T977" i="9"/>
  <c r="N977" i="9" s="1"/>
  <c r="AK977" i="9"/>
  <c r="T123" i="9"/>
  <c r="N123" i="9" s="1"/>
  <c r="AK123" i="9"/>
  <c r="T363" i="9"/>
  <c r="N363" i="9" s="1"/>
  <c r="AK363" i="9"/>
  <c r="T694" i="9"/>
  <c r="N694" i="9" s="1"/>
  <c r="AK694" i="9"/>
  <c r="T396" i="9"/>
  <c r="N396" i="9" s="1"/>
  <c r="AK396" i="9"/>
  <c r="T843" i="9"/>
  <c r="N843" i="9" s="1"/>
  <c r="AK843" i="9"/>
  <c r="AK786" i="9"/>
  <c r="AK729" i="9"/>
  <c r="AK481" i="9"/>
  <c r="AK316" i="9"/>
  <c r="AK275" i="9"/>
  <c r="AK222" i="9"/>
  <c r="AK800" i="9"/>
  <c r="AK737" i="9"/>
  <c r="AK845" i="9"/>
  <c r="AA227" i="9"/>
  <c r="AA269" i="9"/>
  <c r="AA350" i="9"/>
  <c r="AA787" i="9"/>
  <c r="AK638" i="9"/>
  <c r="T638" i="9"/>
  <c r="N638" i="9" s="1"/>
  <c r="AA717" i="9"/>
  <c r="AA895" i="9"/>
  <c r="AA964" i="9"/>
  <c r="AA107" i="9"/>
  <c r="AA95" i="9"/>
  <c r="AA342" i="9"/>
  <c r="AB463" i="9"/>
  <c r="T716" i="9"/>
  <c r="N716" i="9" s="1"/>
  <c r="AK716" i="9"/>
  <c r="T535" i="9"/>
  <c r="N535" i="9" s="1"/>
  <c r="AK535" i="9"/>
  <c r="T514" i="9"/>
  <c r="N514" i="9" s="1"/>
  <c r="AK514" i="9"/>
  <c r="T959" i="9"/>
  <c r="N959" i="9" s="1"/>
  <c r="AK959" i="9"/>
  <c r="T908" i="9"/>
  <c r="N908" i="9" s="1"/>
  <c r="AK908" i="9"/>
  <c r="T965" i="9"/>
  <c r="N965" i="9" s="1"/>
  <c r="AK965" i="9"/>
  <c r="T140" i="9"/>
  <c r="N140" i="9" s="1"/>
  <c r="AK140" i="9"/>
  <c r="T218" i="9"/>
  <c r="N218" i="9" s="1"/>
  <c r="AK218" i="9"/>
  <c r="T117" i="9"/>
  <c r="N117" i="9" s="1"/>
  <c r="AK117" i="9"/>
  <c r="T93" i="9"/>
  <c r="N93" i="9" s="1"/>
  <c r="AK93" i="9"/>
  <c r="T447" i="9"/>
  <c r="N447" i="9" s="1"/>
  <c r="AK447" i="9"/>
  <c r="T245" i="9"/>
  <c r="N245" i="9" s="1"/>
  <c r="AK245" i="9"/>
  <c r="T310" i="9"/>
  <c r="N310" i="9" s="1"/>
  <c r="AK310" i="9"/>
  <c r="AA638" i="9"/>
  <c r="AA718" i="9"/>
  <c r="AA896" i="9"/>
  <c r="AA217" i="9"/>
  <c r="AA141" i="9"/>
  <c r="AA118" i="9"/>
  <c r="AA448" i="9"/>
  <c r="AB716" i="9"/>
  <c r="AB535" i="9"/>
  <c r="AB514" i="9"/>
  <c r="AB959" i="9"/>
  <c r="AB908" i="9"/>
  <c r="AB965" i="9"/>
  <c r="AB140" i="9"/>
  <c r="AB218" i="9"/>
  <c r="AB117" i="9"/>
  <c r="AB93" i="9"/>
  <c r="AB447" i="9"/>
  <c r="AB245" i="9"/>
  <c r="AB310" i="9"/>
  <c r="AA463" i="9"/>
  <c r="AA612" i="9"/>
  <c r="AA356" i="9"/>
  <c r="AA796" i="9"/>
  <c r="AK263" i="9"/>
  <c r="T263" i="9"/>
  <c r="N263" i="9" s="1"/>
  <c r="AK487" i="9"/>
  <c r="T487" i="9"/>
  <c r="N487" i="9" s="1"/>
  <c r="T438" i="9"/>
  <c r="N438" i="9" s="1"/>
  <c r="AK438" i="9"/>
  <c r="T417" i="9"/>
  <c r="N417" i="9" s="1"/>
  <c r="AK417" i="9"/>
  <c r="T506" i="9"/>
  <c r="N506" i="9" s="1"/>
  <c r="AK506" i="9"/>
  <c r="T371" i="9"/>
  <c r="N371" i="9" s="1"/>
  <c r="AK371" i="9"/>
  <c r="T357" i="9"/>
  <c r="N357" i="9" s="1"/>
  <c r="AK357" i="9"/>
  <c r="T890" i="9"/>
  <c r="N890" i="9" s="1"/>
  <c r="AK890" i="9"/>
  <c r="T797" i="9"/>
  <c r="N797" i="9" s="1"/>
  <c r="AK797" i="9"/>
  <c r="T903" i="9"/>
  <c r="N903" i="9" s="1"/>
  <c r="AK903" i="9"/>
  <c r="AK119" i="9"/>
  <c r="T119" i="9"/>
  <c r="N119" i="9" s="1"/>
  <c r="AA270" i="9"/>
  <c r="AA900" i="9"/>
  <c r="AK238" i="9"/>
  <c r="T238" i="9"/>
  <c r="N238" i="9" s="1"/>
  <c r="AA417" i="9"/>
  <c r="AA371" i="9"/>
  <c r="AA890" i="9"/>
  <c r="AA903" i="9"/>
  <c r="AK385" i="9"/>
  <c r="T385" i="9"/>
  <c r="N385" i="9" s="1"/>
  <c r="AK215" i="9"/>
  <c r="T215" i="9"/>
  <c r="N215" i="9" s="1"/>
  <c r="T610" i="9"/>
  <c r="N610" i="9" s="1"/>
  <c r="AK610" i="9"/>
  <c r="T439" i="9"/>
  <c r="N439" i="9" s="1"/>
  <c r="AK439" i="9"/>
  <c r="T418" i="9"/>
  <c r="N418" i="9" s="1"/>
  <c r="AK418" i="9"/>
  <c r="T507" i="9"/>
  <c r="N507" i="9" s="1"/>
  <c r="AK507" i="9"/>
  <c r="T372" i="9"/>
  <c r="N372" i="9" s="1"/>
  <c r="AK372" i="9"/>
  <c r="T775" i="9"/>
  <c r="N775" i="9" s="1"/>
  <c r="AK775" i="9"/>
  <c r="T891" i="9"/>
  <c r="N891" i="9" s="1"/>
  <c r="AK891" i="9"/>
  <c r="T902" i="9"/>
  <c r="N902" i="9" s="1"/>
  <c r="AK902" i="9"/>
  <c r="AA130" i="9"/>
  <c r="AK714" i="9"/>
  <c r="T714" i="9"/>
  <c r="N714" i="9" s="1"/>
  <c r="AK76" i="9"/>
  <c r="T76" i="9"/>
  <c r="N76" i="9" s="1"/>
  <c r="AK301" i="9"/>
  <c r="T301" i="9"/>
  <c r="N301" i="9" s="1"/>
  <c r="T270" i="9"/>
  <c r="N270" i="9" s="1"/>
  <c r="AK270" i="9"/>
  <c r="T486" i="9"/>
  <c r="N486" i="9" s="1"/>
  <c r="AK486" i="9"/>
  <c r="T444" i="9"/>
  <c r="N444" i="9" s="1"/>
  <c r="AK444" i="9"/>
  <c r="AA385" i="9"/>
  <c r="AA635" i="9"/>
  <c r="AA212" i="9"/>
  <c r="AK124" i="9"/>
  <c r="T124" i="9"/>
  <c r="N124" i="9" s="1"/>
  <c r="AK77" i="9"/>
  <c r="T77" i="9"/>
  <c r="N77" i="9" s="1"/>
  <c r="AK103" i="9"/>
  <c r="T103" i="9"/>
  <c r="N103" i="9" s="1"/>
  <c r="AK511" i="9"/>
  <c r="T511" i="9"/>
  <c r="N511" i="9" s="1"/>
  <c r="AK89" i="9"/>
  <c r="T89" i="9"/>
  <c r="N89" i="9" s="1"/>
  <c r="T79" i="9"/>
  <c r="N79" i="9" s="1"/>
  <c r="AK79" i="9"/>
  <c r="T121" i="9"/>
  <c r="N121" i="9" s="1"/>
  <c r="AK121" i="9"/>
  <c r="T199" i="9"/>
  <c r="N199" i="9" s="1"/>
  <c r="AK199" i="9"/>
  <c r="T125" i="9"/>
  <c r="N125" i="9" s="1"/>
  <c r="AK125" i="9"/>
  <c r="T212" i="9"/>
  <c r="N212" i="9" s="1"/>
  <c r="AK212" i="9"/>
  <c r="T136" i="9"/>
  <c r="N136" i="9" s="1"/>
  <c r="AK136" i="9"/>
  <c r="T336" i="9"/>
  <c r="N336" i="9" s="1"/>
  <c r="AK336" i="9"/>
  <c r="AK365" i="9"/>
  <c r="X365" i="9"/>
  <c r="R365" i="9" s="1"/>
  <c r="T365" i="9"/>
  <c r="N365" i="9" s="1"/>
  <c r="AK425" i="9"/>
  <c r="X425" i="9"/>
  <c r="R425" i="9" s="1"/>
  <c r="T425" i="9"/>
  <c r="N425" i="9" s="1"/>
  <c r="AK209" i="9"/>
  <c r="X209" i="9"/>
  <c r="R209" i="9" s="1"/>
  <c r="T209" i="9"/>
  <c r="N209" i="9" s="1"/>
  <c r="AK575" i="9"/>
  <c r="X575" i="9"/>
  <c r="R575" i="9" s="1"/>
  <c r="T575" i="9"/>
  <c r="N575" i="9" s="1"/>
  <c r="T627" i="9"/>
  <c r="N627" i="9" s="1"/>
  <c r="AK627" i="9"/>
  <c r="X627" i="9"/>
  <c r="R627" i="9" s="1"/>
  <c r="X293" i="9"/>
  <c r="R293" i="9" s="1"/>
  <c r="T293" i="9"/>
  <c r="N293" i="9" s="1"/>
  <c r="AK293" i="9"/>
  <c r="X292" i="9"/>
  <c r="R292" i="9" s="1"/>
  <c r="T292" i="9"/>
  <c r="N292" i="9" s="1"/>
  <c r="AK292" i="9"/>
  <c r="X747" i="9"/>
  <c r="R747" i="9" s="1"/>
  <c r="T747" i="9"/>
  <c r="N747" i="9" s="1"/>
  <c r="AK747" i="9"/>
  <c r="AK237" i="9"/>
  <c r="X237" i="9"/>
  <c r="R237" i="9" s="1"/>
  <c r="T237" i="9"/>
  <c r="N237" i="9" s="1"/>
  <c r="AK248" i="9"/>
  <c r="X248" i="9"/>
  <c r="R248" i="9" s="1"/>
  <c r="T248" i="9"/>
  <c r="N248" i="9" s="1"/>
  <c r="AK692" i="9"/>
  <c r="X692" i="9"/>
  <c r="R692" i="9" s="1"/>
  <c r="T692" i="9"/>
  <c r="N692" i="9" s="1"/>
  <c r="AK341" i="9"/>
  <c r="X341" i="9"/>
  <c r="R341" i="9" s="1"/>
  <c r="T341" i="9"/>
  <c r="N341" i="9" s="1"/>
  <c r="X744" i="9"/>
  <c r="R744" i="9" s="1"/>
  <c r="U744" i="9"/>
  <c r="O744" i="9" s="1"/>
  <c r="T278" i="9"/>
  <c r="N278" i="9" s="1"/>
  <c r="X278" i="9"/>
  <c r="R278" i="9" s="1"/>
  <c r="AK278" i="9"/>
  <c r="X291" i="9"/>
  <c r="R291" i="9" s="1"/>
  <c r="T291" i="9"/>
  <c r="N291" i="9" s="1"/>
  <c r="AK291" i="9"/>
  <c r="X133" i="9"/>
  <c r="R133" i="9" s="1"/>
  <c r="T133" i="9"/>
  <c r="N133" i="9" s="1"/>
  <c r="AK133" i="9"/>
  <c r="X441" i="9"/>
  <c r="R441" i="9" s="1"/>
  <c r="T441" i="9"/>
  <c r="N441" i="9" s="1"/>
  <c r="AK441" i="9"/>
  <c r="X647" i="9"/>
  <c r="R647" i="9" s="1"/>
  <c r="U647" i="9"/>
  <c r="O647" i="9" s="1"/>
  <c r="AK561" i="9"/>
  <c r="T561" i="9"/>
  <c r="N561" i="9" s="1"/>
  <c r="AK585" i="9"/>
  <c r="T585" i="9"/>
  <c r="N585" i="9" s="1"/>
  <c r="AK879" i="9"/>
  <c r="T879" i="9"/>
  <c r="N879" i="9" s="1"/>
  <c r="AK945" i="9"/>
  <c r="T945" i="9"/>
  <c r="N945" i="9" s="1"/>
  <c r="U868" i="9"/>
  <c r="O868" i="9" s="1"/>
  <c r="X868" i="9"/>
  <c r="R868" i="9" s="1"/>
  <c r="U664" i="9"/>
  <c r="O664" i="9" s="1"/>
  <c r="X664" i="9"/>
  <c r="R664" i="9" s="1"/>
  <c r="U831" i="9"/>
  <c r="O831" i="9" s="1"/>
  <c r="X831" i="9"/>
  <c r="R831" i="9" s="1"/>
  <c r="AK648" i="9"/>
  <c r="T648" i="9"/>
  <c r="N648" i="9" s="1"/>
  <c r="AK680" i="9"/>
  <c r="T680" i="9"/>
  <c r="N680" i="9" s="1"/>
  <c r="AK940" i="9"/>
  <c r="T940" i="9"/>
  <c r="N940" i="9" s="1"/>
  <c r="X827" i="9"/>
  <c r="R827" i="9" s="1"/>
  <c r="U827" i="9"/>
  <c r="O827" i="9" s="1"/>
  <c r="X574" i="9"/>
  <c r="R574" i="9" s="1"/>
  <c r="U574" i="9"/>
  <c r="O574" i="9" s="1"/>
  <c r="X749" i="9"/>
  <c r="R749" i="9" s="1"/>
  <c r="U749" i="9"/>
  <c r="O749" i="9" s="1"/>
  <c r="X953" i="9"/>
  <c r="R953" i="9" s="1"/>
  <c r="U953" i="9"/>
  <c r="O953" i="9" s="1"/>
  <c r="AK230" i="9"/>
  <c r="U230" i="9"/>
  <c r="O230" i="9" s="1"/>
  <c r="X230" i="9"/>
  <c r="R230" i="9" s="1"/>
  <c r="T230" i="9"/>
  <c r="N230" i="9" s="1"/>
  <c r="W230" i="9"/>
  <c r="Q230" i="9" s="1"/>
  <c r="V230" i="9"/>
  <c r="P230" i="9" s="1"/>
  <c r="AK155" i="9"/>
  <c r="U155" i="9"/>
  <c r="O155" i="9" s="1"/>
  <c r="X155" i="9"/>
  <c r="R155" i="9" s="1"/>
  <c r="T155" i="9"/>
  <c r="N155" i="9" s="1"/>
  <c r="V155" i="9"/>
  <c r="P155" i="9" s="1"/>
  <c r="AK144" i="9"/>
  <c r="U144" i="9"/>
  <c r="O144" i="9" s="1"/>
  <c r="X144" i="9"/>
  <c r="R144" i="9" s="1"/>
  <c r="T144" i="9"/>
  <c r="N144" i="9" s="1"/>
  <c r="V144" i="9"/>
  <c r="P144" i="9" s="1"/>
  <c r="T253" i="9"/>
  <c r="N253" i="9" s="1"/>
  <c r="X253" i="9"/>
  <c r="R253" i="9" s="1"/>
  <c r="AK253" i="9"/>
  <c r="U253" i="9"/>
  <c r="O253" i="9" s="1"/>
  <c r="X186" i="9"/>
  <c r="R186" i="9" s="1"/>
  <c r="AK186" i="9"/>
  <c r="U186" i="9"/>
  <c r="O186" i="9" s="1"/>
  <c r="T186" i="9"/>
  <c r="N186" i="9" s="1"/>
  <c r="X254" i="9"/>
  <c r="R254" i="9" s="1"/>
  <c r="AK254" i="9"/>
  <c r="U254" i="9"/>
  <c r="O254" i="9" s="1"/>
  <c r="T254" i="9"/>
  <c r="N254" i="9" s="1"/>
  <c r="AK693" i="9"/>
  <c r="T693" i="9"/>
  <c r="N693" i="9" s="1"/>
  <c r="V405" i="9"/>
  <c r="P405" i="9" s="1"/>
  <c r="AK405" i="9"/>
  <c r="U405" i="9"/>
  <c r="O405" i="9" s="1"/>
  <c r="X405" i="9"/>
  <c r="R405" i="9" s="1"/>
  <c r="T405" i="9"/>
  <c r="N405" i="9" s="1"/>
  <c r="V379" i="9"/>
  <c r="P379" i="9" s="1"/>
  <c r="AK379" i="9"/>
  <c r="U379" i="9"/>
  <c r="O379" i="9" s="1"/>
  <c r="X379" i="9"/>
  <c r="R379" i="9" s="1"/>
  <c r="T379" i="9"/>
  <c r="N379" i="9" s="1"/>
  <c r="AK334" i="9"/>
  <c r="T334" i="9"/>
  <c r="N334" i="9" s="1"/>
  <c r="V734" i="9"/>
  <c r="P734" i="9" s="1"/>
  <c r="AK734" i="9"/>
  <c r="U734" i="9"/>
  <c r="O734" i="9" s="1"/>
  <c r="X734" i="9"/>
  <c r="R734" i="9" s="1"/>
  <c r="T734" i="9"/>
  <c r="N734" i="9" s="1"/>
  <c r="V573" i="9"/>
  <c r="P573" i="9" s="1"/>
  <c r="AK573" i="9"/>
  <c r="U573" i="9"/>
  <c r="O573" i="9" s="1"/>
  <c r="X573" i="9"/>
  <c r="R573" i="9" s="1"/>
  <c r="T573" i="9"/>
  <c r="N573" i="9" s="1"/>
  <c r="AK825" i="9"/>
  <c r="T825" i="9"/>
  <c r="N825" i="9" s="1"/>
  <c r="O652" i="9"/>
  <c r="AA652" i="9"/>
  <c r="O466" i="9"/>
  <c r="AA466" i="9"/>
  <c r="O655" i="9"/>
  <c r="AA655" i="9"/>
  <c r="O825" i="9"/>
  <c r="AA825" i="9"/>
  <c r="AK281" i="9"/>
  <c r="X281" i="9"/>
  <c r="R281" i="9" s="1"/>
  <c r="T281" i="9"/>
  <c r="N281" i="9" s="1"/>
  <c r="X280" i="9"/>
  <c r="R280" i="9" s="1"/>
  <c r="T280" i="9"/>
  <c r="N280" i="9" s="1"/>
  <c r="AK280" i="9"/>
  <c r="T621" i="9"/>
  <c r="N621" i="9" s="1"/>
  <c r="AK621" i="9"/>
  <c r="X621" i="9"/>
  <c r="R621" i="9" s="1"/>
  <c r="T839" i="9"/>
  <c r="N839" i="9" s="1"/>
  <c r="AK839" i="9"/>
  <c r="X839" i="9"/>
  <c r="R839" i="9" s="1"/>
  <c r="AK630" i="9"/>
  <c r="X630" i="9"/>
  <c r="R630" i="9" s="1"/>
  <c r="T630" i="9"/>
  <c r="N630" i="9" s="1"/>
  <c r="AK652" i="9"/>
  <c r="T652" i="9"/>
  <c r="N652" i="9" s="1"/>
  <c r="AC144" i="9"/>
  <c r="T78" i="9"/>
  <c r="N78" i="9" s="1"/>
  <c r="AK78" i="9"/>
  <c r="AK445" i="9"/>
  <c r="T445" i="9"/>
  <c r="N445" i="9" s="1"/>
  <c r="AA474" i="9"/>
  <c r="Z653" i="9"/>
  <c r="S653" i="9"/>
  <c r="AB932" i="9"/>
  <c r="AB397" i="9"/>
  <c r="AB131" i="9"/>
  <c r="Z786" i="9"/>
  <c r="S786" i="9"/>
  <c r="AB597" i="9"/>
  <c r="AB424" i="9"/>
  <c r="AK874" i="9"/>
  <c r="T874" i="9"/>
  <c r="N874" i="9" s="1"/>
  <c r="AK331" i="9"/>
  <c r="T331" i="9"/>
  <c r="N331" i="9" s="1"/>
  <c r="T650" i="9"/>
  <c r="N650" i="9" s="1"/>
  <c r="AK650" i="9"/>
  <c r="X650" i="9"/>
  <c r="R650" i="9" s="1"/>
  <c r="AK706" i="9"/>
  <c r="X706" i="9"/>
  <c r="R706" i="9" s="1"/>
  <c r="T706" i="9"/>
  <c r="N706" i="9" s="1"/>
  <c r="AK883" i="9"/>
  <c r="T883" i="9"/>
  <c r="N883" i="9" s="1"/>
  <c r="T909" i="9"/>
  <c r="N909" i="9" s="1"/>
  <c r="AK909" i="9"/>
  <c r="X484" i="9"/>
  <c r="R484" i="9" s="1"/>
  <c r="T484" i="9"/>
  <c r="N484" i="9" s="1"/>
  <c r="AK484" i="9"/>
  <c r="AK667" i="9"/>
  <c r="T667" i="9"/>
  <c r="N667" i="9" s="1"/>
  <c r="AA530" i="9"/>
  <c r="AA859" i="9"/>
  <c r="AA632" i="9"/>
  <c r="AK986" i="9"/>
  <c r="T986" i="9"/>
  <c r="N986" i="9" s="1"/>
  <c r="AK510" i="9"/>
  <c r="T510" i="9"/>
  <c r="N510" i="9" s="1"/>
  <c r="AK456" i="9"/>
  <c r="T456" i="9"/>
  <c r="N456" i="9" s="1"/>
  <c r="AC149" i="9"/>
  <c r="AC108" i="9"/>
  <c r="AA368" i="9"/>
  <c r="AA122" i="9"/>
  <c r="AA335" i="9"/>
  <c r="T436" i="9"/>
  <c r="N436" i="9" s="1"/>
  <c r="AK436" i="9"/>
  <c r="AA301" i="9"/>
  <c r="AA267" i="9"/>
  <c r="T174" i="9"/>
  <c r="N174" i="9" s="1"/>
  <c r="AK174" i="9"/>
  <c r="AK193" i="9"/>
  <c r="T193" i="9"/>
  <c r="N193" i="9" s="1"/>
  <c r="AK348" i="9"/>
  <c r="T348" i="9"/>
  <c r="N348" i="9" s="1"/>
  <c r="AK105" i="9"/>
  <c r="T105" i="9"/>
  <c r="N105" i="9" s="1"/>
  <c r="T854" i="9"/>
  <c r="N854" i="9" s="1"/>
  <c r="AK854" i="9"/>
  <c r="T651" i="9"/>
  <c r="N651" i="9" s="1"/>
  <c r="AK651" i="9"/>
  <c r="T219" i="9"/>
  <c r="N219" i="9" s="1"/>
  <c r="AK219" i="9"/>
  <c r="AA98" i="9"/>
  <c r="AK197" i="9"/>
  <c r="T197" i="9"/>
  <c r="N197" i="9" s="1"/>
  <c r="AB546" i="9"/>
  <c r="AB978" i="9"/>
  <c r="Z235" i="9"/>
  <c r="S235" i="9"/>
  <c r="Z337" i="9"/>
  <c r="S337" i="9"/>
  <c r="Z750" i="9"/>
  <c r="S750" i="9"/>
  <c r="J517" i="9"/>
  <c r="AB502" i="9"/>
  <c r="J102" i="9"/>
  <c r="T629" i="9"/>
  <c r="N629" i="9" s="1"/>
  <c r="T317" i="9"/>
  <c r="N317" i="9" s="1"/>
  <c r="T603" i="9"/>
  <c r="N603" i="9" s="1"/>
  <c r="T619" i="9"/>
  <c r="N619" i="9" s="1"/>
  <c r="AB946" i="9"/>
  <c r="AB948" i="9"/>
  <c r="AB682" i="9"/>
  <c r="J921" i="9"/>
  <c r="J918" i="9"/>
  <c r="J952" i="9"/>
  <c r="J813" i="9"/>
  <c r="AD722" i="9"/>
  <c r="AK523" i="9"/>
  <c r="T523" i="9"/>
  <c r="N523" i="9" s="1"/>
  <c r="AK899" i="9"/>
  <c r="T899" i="9"/>
  <c r="N899" i="9" s="1"/>
  <c r="AK330" i="9"/>
  <c r="T330" i="9"/>
  <c r="N330" i="9" s="1"/>
  <c r="T997" i="9"/>
  <c r="N997" i="9" s="1"/>
  <c r="AK997" i="9"/>
  <c r="X997" i="9"/>
  <c r="R997" i="9" s="1"/>
  <c r="T196" i="9"/>
  <c r="N196" i="9" s="1"/>
  <c r="AK196" i="9"/>
  <c r="X196" i="9"/>
  <c r="R196" i="9" s="1"/>
  <c r="T994" i="9"/>
  <c r="N994" i="9" s="1"/>
  <c r="AK994" i="9"/>
  <c r="X994" i="9"/>
  <c r="R994" i="9" s="1"/>
  <c r="AK564" i="9"/>
  <c r="T564" i="9"/>
  <c r="N564" i="9" s="1"/>
  <c r="AK641" i="9"/>
  <c r="T641" i="9"/>
  <c r="N641" i="9" s="1"/>
  <c r="X359" i="9"/>
  <c r="R359" i="9" s="1"/>
  <c r="AK524" i="9"/>
  <c r="T524" i="9"/>
  <c r="N524" i="9" s="1"/>
  <c r="AK595" i="9"/>
  <c r="T595" i="9"/>
  <c r="N595" i="9" s="1"/>
  <c r="AK668" i="9"/>
  <c r="T668" i="9"/>
  <c r="N668" i="9" s="1"/>
  <c r="AA801" i="9"/>
  <c r="AA471" i="9"/>
  <c r="AA499" i="9"/>
  <c r="AA873" i="9"/>
  <c r="AA794" i="9"/>
  <c r="AA477" i="9"/>
  <c r="AA537" i="9"/>
  <c r="T645" i="9"/>
  <c r="N645" i="9" s="1"/>
  <c r="AK645" i="9"/>
  <c r="T669" i="9"/>
  <c r="N669" i="9" s="1"/>
  <c r="AK669" i="9"/>
  <c r="AD916" i="9"/>
  <c r="AD862" i="9"/>
  <c r="T784" i="9"/>
  <c r="N784" i="9" s="1"/>
  <c r="AK784" i="9"/>
  <c r="T260" i="9"/>
  <c r="N260" i="9" s="1"/>
  <c r="AK260" i="9"/>
  <c r="T332" i="9"/>
  <c r="N332" i="9" s="1"/>
  <c r="AK332" i="9"/>
  <c r="X876" i="9"/>
  <c r="R876" i="9" s="1"/>
  <c r="T876" i="9"/>
  <c r="N876" i="9" s="1"/>
  <c r="AK876" i="9"/>
  <c r="X989" i="9"/>
  <c r="R989" i="9" s="1"/>
  <c r="T989" i="9"/>
  <c r="N989" i="9" s="1"/>
  <c r="AK989" i="9"/>
  <c r="X992" i="9"/>
  <c r="R992" i="9" s="1"/>
  <c r="T992" i="9"/>
  <c r="N992" i="9" s="1"/>
  <c r="AK992" i="9"/>
  <c r="T686" i="9"/>
  <c r="N686" i="9" s="1"/>
  <c r="AK686" i="9"/>
  <c r="T670" i="9"/>
  <c r="N670" i="9" s="1"/>
  <c r="AK670" i="9"/>
  <c r="AK358" i="9"/>
  <c r="T358" i="9"/>
  <c r="N358" i="9" s="1"/>
  <c r="X358" i="9"/>
  <c r="R358" i="9" s="1"/>
  <c r="AK888" i="9"/>
  <c r="T888" i="9"/>
  <c r="N888" i="9" s="1"/>
  <c r="AK315" i="9"/>
  <c r="T315" i="9"/>
  <c r="N315" i="9" s="1"/>
  <c r="AK898" i="9"/>
  <c r="T898" i="9"/>
  <c r="N898" i="9" s="1"/>
  <c r="AK666" i="9"/>
  <c r="T666" i="9"/>
  <c r="N666" i="9" s="1"/>
  <c r="AK950" i="9"/>
  <c r="T950" i="9"/>
  <c r="N950" i="9" s="1"/>
  <c r="AK949" i="9"/>
  <c r="T949" i="9"/>
  <c r="N949" i="9" s="1"/>
  <c r="AK760" i="9"/>
  <c r="T760" i="9"/>
  <c r="N760" i="9" s="1"/>
  <c r="AK798" i="9"/>
  <c r="T798" i="9"/>
  <c r="N798" i="9" s="1"/>
  <c r="AK625" i="9"/>
  <c r="T625" i="9"/>
  <c r="N625" i="9" s="1"/>
  <c r="AK322" i="9"/>
  <c r="T322" i="9"/>
  <c r="N322" i="9" s="1"/>
  <c r="AK360" i="9"/>
  <c r="T360" i="9"/>
  <c r="N360" i="9" s="1"/>
  <c r="AK768" i="9"/>
  <c r="T768" i="9"/>
  <c r="N768" i="9" s="1"/>
  <c r="AK519" i="9"/>
  <c r="T519" i="9"/>
  <c r="N519" i="9" s="1"/>
  <c r="AK582" i="9"/>
  <c r="T582" i="9"/>
  <c r="N582" i="9" s="1"/>
  <c r="T588" i="9"/>
  <c r="N588" i="9" s="1"/>
  <c r="AK588" i="9"/>
  <c r="X311" i="9"/>
  <c r="R311" i="9" s="1"/>
  <c r="T311" i="9"/>
  <c r="N311" i="9" s="1"/>
  <c r="AK311" i="9"/>
  <c r="X723" i="9"/>
  <c r="R723" i="9" s="1"/>
  <c r="T723" i="9"/>
  <c r="N723" i="9" s="1"/>
  <c r="AK723" i="9"/>
  <c r="X915" i="9"/>
  <c r="R915" i="9" s="1"/>
  <c r="T915" i="9"/>
  <c r="N915" i="9" s="1"/>
  <c r="AK915" i="9"/>
  <c r="AK159" i="9"/>
  <c r="X159" i="9"/>
  <c r="R159" i="9" s="1"/>
  <c r="T159" i="9"/>
  <c r="N159" i="9" s="1"/>
  <c r="AK427" i="9"/>
  <c r="X427" i="9"/>
  <c r="R427" i="9" s="1"/>
  <c r="T427" i="9"/>
  <c r="N427" i="9" s="1"/>
  <c r="AK213" i="9"/>
  <c r="X213" i="9"/>
  <c r="R213" i="9" s="1"/>
  <c r="T213" i="9"/>
  <c r="N213" i="9" s="1"/>
  <c r="AK361" i="9"/>
  <c r="X361" i="9"/>
  <c r="R361" i="9" s="1"/>
  <c r="T361" i="9"/>
  <c r="N361" i="9" s="1"/>
  <c r="AK180" i="9"/>
  <c r="X180" i="9"/>
  <c r="R180" i="9" s="1"/>
  <c r="T180" i="9"/>
  <c r="N180" i="9" s="1"/>
  <c r="AK493" i="9"/>
  <c r="X493" i="9"/>
  <c r="R493" i="9" s="1"/>
  <c r="T493" i="9"/>
  <c r="N493" i="9" s="1"/>
  <c r="AK778" i="9"/>
  <c r="X778" i="9"/>
  <c r="R778" i="9" s="1"/>
  <c r="T778" i="9"/>
  <c r="N778" i="9" s="1"/>
  <c r="AK470" i="9"/>
  <c r="X470" i="9"/>
  <c r="R470" i="9" s="1"/>
  <c r="T470" i="9"/>
  <c r="N470" i="9" s="1"/>
  <c r="AA604" i="9"/>
  <c r="T613" i="9"/>
  <c r="N613" i="9" s="1"/>
  <c r="AK613" i="9"/>
  <c r="AA469" i="9"/>
  <c r="X469" i="9"/>
  <c r="R469" i="9" s="1"/>
  <c r="T862" i="9"/>
  <c r="N862" i="9" s="1"/>
  <c r="AK862" i="9"/>
  <c r="T415" i="9"/>
  <c r="N415" i="9" s="1"/>
  <c r="AK415" i="9"/>
  <c r="T916" i="9"/>
  <c r="N916" i="9" s="1"/>
  <c r="AK916" i="9"/>
  <c r="AK115" i="9"/>
  <c r="X115" i="9"/>
  <c r="R115" i="9" s="1"/>
  <c r="T115" i="9"/>
  <c r="N115" i="9" s="1"/>
  <c r="AK343" i="9"/>
  <c r="X343" i="9"/>
  <c r="R343" i="9" s="1"/>
  <c r="T343" i="9"/>
  <c r="N343" i="9" s="1"/>
  <c r="AK577" i="9"/>
  <c r="X577" i="9"/>
  <c r="R577" i="9" s="1"/>
  <c r="T577" i="9"/>
  <c r="N577" i="9" s="1"/>
  <c r="AK327" i="9"/>
  <c r="X327" i="9"/>
  <c r="R327" i="9" s="1"/>
  <c r="T327" i="9"/>
  <c r="N327" i="9" s="1"/>
  <c r="AK304" i="9"/>
  <c r="X304" i="9"/>
  <c r="R304" i="9" s="1"/>
  <c r="T304" i="9"/>
  <c r="N304" i="9" s="1"/>
  <c r="AK373" i="9"/>
  <c r="X373" i="9"/>
  <c r="R373" i="9" s="1"/>
  <c r="T373" i="9"/>
  <c r="N373" i="9" s="1"/>
  <c r="AK606" i="9"/>
  <c r="X606" i="9"/>
  <c r="R606" i="9" s="1"/>
  <c r="T606" i="9"/>
  <c r="N606" i="9" s="1"/>
  <c r="AK791" i="9"/>
  <c r="X791" i="9"/>
  <c r="R791" i="9" s="1"/>
  <c r="T791" i="9"/>
  <c r="N791" i="9" s="1"/>
  <c r="AA412" i="9"/>
  <c r="AA681" i="9"/>
  <c r="AA614" i="9"/>
  <c r="AK811" i="9"/>
  <c r="T811" i="9"/>
  <c r="N811" i="9" s="1"/>
  <c r="AK711" i="9"/>
  <c r="T711" i="9"/>
  <c r="N711" i="9" s="1"/>
  <c r="AK814" i="9"/>
  <c r="T814" i="9"/>
  <c r="N814" i="9" s="1"/>
  <c r="AK951" i="9"/>
  <c r="T951" i="9"/>
  <c r="N951" i="9" s="1"/>
  <c r="AK914" i="9"/>
  <c r="T914" i="9"/>
  <c r="N914" i="9" s="1"/>
  <c r="AK917" i="9"/>
  <c r="T917" i="9"/>
  <c r="N917" i="9" s="1"/>
  <c r="AK919" i="9"/>
  <c r="T919" i="9"/>
  <c r="N919" i="9" s="1"/>
  <c r="AK920" i="9"/>
  <c r="T920" i="9"/>
  <c r="N920" i="9" s="1"/>
  <c r="AK858" i="9"/>
  <c r="T858" i="9"/>
  <c r="N858" i="9" s="1"/>
  <c r="AK984" i="9"/>
  <c r="T984" i="9"/>
  <c r="N984" i="9" s="1"/>
  <c r="AK985" i="9"/>
  <c r="T985" i="9"/>
  <c r="N985" i="9" s="1"/>
  <c r="U422" i="9"/>
  <c r="O422" i="9" s="1"/>
  <c r="T422" i="9"/>
  <c r="N422" i="9" s="1"/>
  <c r="U780" i="9"/>
  <c r="O780" i="9" s="1"/>
  <c r="T780" i="9"/>
  <c r="N780" i="9" s="1"/>
  <c r="U528" i="9"/>
  <c r="O528" i="9" s="1"/>
  <c r="T528" i="9"/>
  <c r="N528" i="9" s="1"/>
  <c r="U872" i="9"/>
  <c r="O872" i="9" s="1"/>
  <c r="T872" i="9"/>
  <c r="N872" i="9" s="1"/>
  <c r="AA381" i="9"/>
  <c r="AA540" i="9"/>
  <c r="AK837" i="9"/>
  <c r="T837" i="9"/>
  <c r="N837" i="9" s="1"/>
  <c r="AK509" i="9"/>
  <c r="T509" i="9"/>
  <c r="N509" i="9" s="1"/>
  <c r="T632" i="9"/>
  <c r="N632" i="9" s="1"/>
  <c r="AK632" i="9"/>
  <c r="T382" i="9"/>
  <c r="N382" i="9" s="1"/>
  <c r="AK382" i="9"/>
  <c r="AK289" i="9"/>
  <c r="T289" i="9"/>
  <c r="N289" i="9" s="1"/>
  <c r="AK701" i="9"/>
  <c r="T701" i="9"/>
  <c r="N701" i="9" s="1"/>
  <c r="AA618" i="9"/>
  <c r="AK766" i="9"/>
  <c r="T766" i="9"/>
  <c r="N766" i="9" s="1"/>
  <c r="U598" i="9"/>
  <c r="O598" i="9" s="1"/>
  <c r="T598" i="9"/>
  <c r="N598" i="9" s="1"/>
  <c r="U527" i="9"/>
  <c r="O527" i="9" s="1"/>
  <c r="T527" i="9"/>
  <c r="N527" i="9" s="1"/>
  <c r="U871" i="9"/>
  <c r="O871" i="9" s="1"/>
  <c r="T871" i="9"/>
  <c r="N871" i="9" s="1"/>
  <c r="U954" i="9"/>
  <c r="O954" i="9" s="1"/>
  <c r="T954" i="9"/>
  <c r="N954" i="9" s="1"/>
  <c r="AA382" i="9"/>
  <c r="AA720" i="9"/>
  <c r="AA930" i="9"/>
  <c r="AK727" i="9"/>
  <c r="T727" i="9"/>
  <c r="N727" i="9" s="1"/>
  <c r="AK480" i="9"/>
  <c r="T480" i="9"/>
  <c r="N480" i="9" s="1"/>
  <c r="T421" i="9"/>
  <c r="N421" i="9" s="1"/>
  <c r="AK421" i="9"/>
  <c r="AA406" i="9"/>
  <c r="AA383" i="9"/>
  <c r="AK599" i="9"/>
  <c r="T599" i="9"/>
  <c r="N599" i="9" s="1"/>
  <c r="AK616" i="9"/>
  <c r="T616" i="9"/>
  <c r="N616" i="9" s="1"/>
  <c r="AK211" i="9"/>
  <c r="T211" i="9"/>
  <c r="N211" i="9" s="1"/>
  <c r="AK933" i="9"/>
  <c r="T933" i="9"/>
  <c r="N933" i="9" s="1"/>
  <c r="AK226" i="9"/>
  <c r="T226" i="9"/>
  <c r="N226" i="9" s="1"/>
  <c r="AK177" i="9"/>
  <c r="T177" i="9"/>
  <c r="N177" i="9" s="1"/>
  <c r="T321" i="9"/>
  <c r="N321" i="9" s="1"/>
  <c r="AK321" i="9"/>
  <c r="T464" i="9"/>
  <c r="N464" i="9" s="1"/>
  <c r="AK464" i="9"/>
  <c r="T847" i="9"/>
  <c r="N847" i="9" s="1"/>
  <c r="AK847" i="9"/>
  <c r="T554" i="9"/>
  <c r="N554" i="9" s="1"/>
  <c r="AK554" i="9"/>
  <c r="T743" i="9"/>
  <c r="N743" i="9" s="1"/>
  <c r="AK743" i="9"/>
  <c r="T728" i="9"/>
  <c r="N728" i="9" s="1"/>
  <c r="AK728" i="9"/>
  <c r="U378" i="9"/>
  <c r="O378" i="9" s="1"/>
  <c r="V378" i="9"/>
  <c r="P378" i="9" s="1"/>
  <c r="AA211" i="9"/>
  <c r="AA395" i="9"/>
  <c r="U850" i="9"/>
  <c r="O850" i="9" s="1"/>
  <c r="V850" i="9"/>
  <c r="P850" i="9" s="1"/>
  <c r="AA590" i="9"/>
  <c r="AA498" i="9"/>
  <c r="AA842" i="9"/>
  <c r="AB318" i="9"/>
  <c r="AB183" i="9"/>
  <c r="T600" i="9"/>
  <c r="N600" i="9" s="1"/>
  <c r="AK600" i="9"/>
  <c r="T615" i="9"/>
  <c r="N615" i="9" s="1"/>
  <c r="AK615" i="9"/>
  <c r="T555" i="9"/>
  <c r="N555" i="9" s="1"/>
  <c r="AK555" i="9"/>
  <c r="T922" i="9"/>
  <c r="N922" i="9" s="1"/>
  <c r="AK922" i="9"/>
  <c r="T838" i="9"/>
  <c r="N838" i="9" s="1"/>
  <c r="AK838" i="9"/>
  <c r="AK279" i="9"/>
  <c r="T279" i="9"/>
  <c r="N279" i="9" s="1"/>
  <c r="AK147" i="9"/>
  <c r="T147" i="9"/>
  <c r="N147" i="9" s="1"/>
  <c r="AK580" i="9"/>
  <c r="T580" i="9"/>
  <c r="N580" i="9" s="1"/>
  <c r="AK765" i="9"/>
  <c r="T765" i="9"/>
  <c r="N765" i="9" s="1"/>
  <c r="AK927" i="9"/>
  <c r="T927" i="9"/>
  <c r="N927" i="9" s="1"/>
  <c r="AA353" i="9"/>
  <c r="AK258" i="9"/>
  <c r="T258" i="9"/>
  <c r="N258" i="9" s="1"/>
  <c r="AK467" i="9"/>
  <c r="T467" i="9"/>
  <c r="N467" i="9" s="1"/>
  <c r="T384" i="9"/>
  <c r="N384" i="9" s="1"/>
  <c r="AK384" i="9"/>
  <c r="T824" i="9"/>
  <c r="N824" i="9" s="1"/>
  <c r="AK824" i="9"/>
  <c r="T553" i="9"/>
  <c r="N553" i="9" s="1"/>
  <c r="AK553" i="9"/>
  <c r="T742" i="9"/>
  <c r="N742" i="9" s="1"/>
  <c r="AK742" i="9"/>
  <c r="T618" i="9"/>
  <c r="N618" i="9" s="1"/>
  <c r="AK618" i="9"/>
  <c r="T774" i="9"/>
  <c r="N774" i="9" s="1"/>
  <c r="AK774" i="9"/>
  <c r="V271" i="9"/>
  <c r="P271" i="9" s="1"/>
  <c r="U271" i="9"/>
  <c r="O271" i="9" s="1"/>
  <c r="AA229" i="9"/>
  <c r="AA388" i="9"/>
  <c r="V726" i="9"/>
  <c r="P726" i="9" s="1"/>
  <c r="U726" i="9"/>
  <c r="O726" i="9" s="1"/>
  <c r="AA970" i="9"/>
  <c r="AA978" i="9"/>
  <c r="AB319" i="9"/>
  <c r="AB354" i="9"/>
  <c r="V178" i="9"/>
  <c r="P178" i="9" s="1"/>
  <c r="U178" i="9"/>
  <c r="O178" i="9" s="1"/>
  <c r="AA146" i="9"/>
  <c r="AA272" i="9"/>
  <c r="V516" i="9"/>
  <c r="P516" i="9" s="1"/>
  <c r="U516" i="9"/>
  <c r="O516" i="9" s="1"/>
  <c r="AA924" i="9"/>
  <c r="AA936" i="9"/>
  <c r="AA619" i="9"/>
  <c r="AA685" i="9"/>
  <c r="AA603" i="9"/>
  <c r="AA221" i="9"/>
  <c r="AA317" i="9"/>
  <c r="AA276" i="9"/>
  <c r="AA629" i="9"/>
  <c r="AA676" i="9"/>
  <c r="AB226" i="9"/>
  <c r="AB268" i="9"/>
  <c r="AB132" i="9"/>
  <c r="AB177" i="9"/>
  <c r="AB490" i="9"/>
  <c r="AB468" i="9"/>
  <c r="AB658" i="9"/>
  <c r="AB622" i="9"/>
  <c r="AB638" i="9"/>
  <c r="T169" i="9"/>
  <c r="N169" i="9" s="1"/>
  <c r="AK169" i="9"/>
  <c r="T102" i="9"/>
  <c r="N102" i="9" s="1"/>
  <c r="AK102" i="9"/>
  <c r="T517" i="9"/>
  <c r="N517" i="9" s="1"/>
  <c r="AK517" i="9"/>
  <c r="T498" i="9"/>
  <c r="N498" i="9" s="1"/>
  <c r="AK498" i="9"/>
  <c r="T842" i="9"/>
  <c r="N842" i="9" s="1"/>
  <c r="AK842" i="9"/>
  <c r="AA318" i="9"/>
  <c r="AA225" i="9"/>
  <c r="AA183" i="9"/>
  <c r="AA644" i="9"/>
  <c r="AA636" i="9"/>
  <c r="T787" i="9"/>
  <c r="N787" i="9" s="1"/>
  <c r="AK787" i="9"/>
  <c r="T637" i="9"/>
  <c r="N637" i="9" s="1"/>
  <c r="AK637" i="9"/>
  <c r="T981" i="9"/>
  <c r="N981" i="9" s="1"/>
  <c r="AK981" i="9"/>
  <c r="T134" i="9"/>
  <c r="N134" i="9" s="1"/>
  <c r="AK134" i="9"/>
  <c r="T387" i="9"/>
  <c r="N387" i="9" s="1"/>
  <c r="AK387" i="9"/>
  <c r="T497" i="9"/>
  <c r="N497" i="9" s="1"/>
  <c r="AK497" i="9"/>
  <c r="T411" i="9"/>
  <c r="N411" i="9" s="1"/>
  <c r="AK411" i="9"/>
  <c r="T931" i="9"/>
  <c r="N931" i="9" s="1"/>
  <c r="AK931" i="9"/>
  <c r="AK653" i="9"/>
  <c r="AK699" i="9"/>
  <c r="AK633" i="9"/>
  <c r="AK234" i="9"/>
  <c r="AK338" i="9"/>
  <c r="AK285" i="9"/>
  <c r="AK656" i="9"/>
  <c r="AK829" i="9"/>
  <c r="AA226" i="9"/>
  <c r="AA268" i="9"/>
  <c r="AA177" i="9"/>
  <c r="AA468" i="9"/>
  <c r="AA622" i="9"/>
  <c r="AA789" i="9"/>
  <c r="AA513" i="9"/>
  <c r="AA907" i="9"/>
  <c r="AA968" i="9"/>
  <c r="AA143" i="9"/>
  <c r="AA173" i="9"/>
  <c r="AA239" i="9"/>
  <c r="AK479" i="9"/>
  <c r="T479" i="9"/>
  <c r="N479" i="9" s="1"/>
  <c r="AB532" i="9"/>
  <c r="AB513" i="9"/>
  <c r="AB958" i="9"/>
  <c r="AB907" i="9"/>
  <c r="AB897" i="9"/>
  <c r="AB968" i="9"/>
  <c r="AB143" i="9"/>
  <c r="AB112" i="9"/>
  <c r="AB173" i="9"/>
  <c r="AB324" i="9"/>
  <c r="AB239" i="9"/>
  <c r="AB462" i="9"/>
  <c r="AA716" i="9"/>
  <c r="AA514" i="9"/>
  <c r="AA908" i="9"/>
  <c r="AA140" i="9"/>
  <c r="AA117" i="9"/>
  <c r="AA447" i="9"/>
  <c r="AA310" i="9"/>
  <c r="T532" i="9"/>
  <c r="N532" i="9" s="1"/>
  <c r="AK532" i="9"/>
  <c r="T513" i="9"/>
  <c r="N513" i="9" s="1"/>
  <c r="AK513" i="9"/>
  <c r="T958" i="9"/>
  <c r="N958" i="9" s="1"/>
  <c r="AK958" i="9"/>
  <c r="T907" i="9"/>
  <c r="N907" i="9" s="1"/>
  <c r="AK907" i="9"/>
  <c r="T897" i="9"/>
  <c r="N897" i="9" s="1"/>
  <c r="AK897" i="9"/>
  <c r="T968" i="9"/>
  <c r="N968" i="9" s="1"/>
  <c r="AK968" i="9"/>
  <c r="T165" i="9"/>
  <c r="N165" i="9" s="1"/>
  <c r="AK165" i="9"/>
  <c r="T143" i="9"/>
  <c r="N143" i="9" s="1"/>
  <c r="AK143" i="9"/>
  <c r="T112" i="9"/>
  <c r="N112" i="9" s="1"/>
  <c r="AK112" i="9"/>
  <c r="T173" i="9"/>
  <c r="N173" i="9" s="1"/>
  <c r="AK173" i="9"/>
  <c r="T324" i="9"/>
  <c r="N324" i="9" s="1"/>
  <c r="AK324" i="9"/>
  <c r="T239" i="9"/>
  <c r="N239" i="9" s="1"/>
  <c r="AK239" i="9"/>
  <c r="T462" i="9"/>
  <c r="N462" i="9" s="1"/>
  <c r="AK462" i="9"/>
  <c r="AA610" i="9"/>
  <c r="AA418" i="9"/>
  <c r="AA372" i="9"/>
  <c r="AA891" i="9"/>
  <c r="AA87" i="9"/>
  <c r="AB416" i="9"/>
  <c r="AB612" i="9"/>
  <c r="AB370" i="9"/>
  <c r="AB356" i="9"/>
  <c r="AB889" i="9"/>
  <c r="AB796" i="9"/>
  <c r="AB777" i="9"/>
  <c r="T106" i="9"/>
  <c r="N106" i="9" s="1"/>
  <c r="AK106" i="9"/>
  <c r="T85" i="9"/>
  <c r="N85" i="9" s="1"/>
  <c r="AK85" i="9"/>
  <c r="AK171" i="9"/>
  <c r="T171" i="9"/>
  <c r="N171" i="9" s="1"/>
  <c r="AK137" i="9"/>
  <c r="T137" i="9"/>
  <c r="N137" i="9" s="1"/>
  <c r="AA479" i="9"/>
  <c r="AA440" i="9"/>
  <c r="AA508" i="9"/>
  <c r="AA776" i="9"/>
  <c r="AK913" i="9"/>
  <c r="T913" i="9"/>
  <c r="N913" i="9" s="1"/>
  <c r="AA634" i="9"/>
  <c r="AA446" i="9"/>
  <c r="AB438" i="9"/>
  <c r="AB417" i="9"/>
  <c r="AB506" i="9"/>
  <c r="AB371" i="9"/>
  <c r="AB357" i="9"/>
  <c r="AB890" i="9"/>
  <c r="AB797" i="9"/>
  <c r="AB903" i="9"/>
  <c r="AK721" i="9"/>
  <c r="T721" i="9"/>
  <c r="N721" i="9" s="1"/>
  <c r="AA913" i="9"/>
  <c r="AK299" i="9"/>
  <c r="T299" i="9"/>
  <c r="N299" i="9" s="1"/>
  <c r="AK262" i="9"/>
  <c r="T262" i="9"/>
  <c r="N262" i="9" s="1"/>
  <c r="T634" i="9"/>
  <c r="N634" i="9" s="1"/>
  <c r="AK634" i="9"/>
  <c r="T220" i="9"/>
  <c r="N220" i="9" s="1"/>
  <c r="AK220" i="9"/>
  <c r="T533" i="9"/>
  <c r="N533" i="9" s="1"/>
  <c r="AK533" i="9"/>
  <c r="AA713" i="9"/>
  <c r="AA482" i="9"/>
  <c r="AA171" i="9"/>
  <c r="AA534" i="9"/>
  <c r="AA121" i="9"/>
  <c r="AA136" i="9"/>
  <c r="AK83" i="9"/>
  <c r="T83" i="9"/>
  <c r="N83" i="9" s="1"/>
  <c r="AK267" i="9"/>
  <c r="T267" i="9"/>
  <c r="N267" i="9" s="1"/>
  <c r="AK340" i="9"/>
  <c r="T340" i="9"/>
  <c r="N340" i="9" s="1"/>
  <c r="AK437" i="9"/>
  <c r="T437" i="9"/>
  <c r="N437" i="9" s="1"/>
  <c r="AK431" i="9"/>
  <c r="X431" i="9"/>
  <c r="R431" i="9" s="1"/>
  <c r="T431" i="9"/>
  <c r="N431" i="9" s="1"/>
  <c r="AK236" i="9"/>
  <c r="X236" i="9"/>
  <c r="R236" i="9" s="1"/>
  <c r="T236" i="9"/>
  <c r="N236" i="9" s="1"/>
  <c r="AK689" i="9"/>
  <c r="X689" i="9"/>
  <c r="R689" i="9" s="1"/>
  <c r="T689" i="9"/>
  <c r="N689" i="9" s="1"/>
  <c r="AK853" i="9"/>
  <c r="X853" i="9"/>
  <c r="R853" i="9" s="1"/>
  <c r="T853" i="9"/>
  <c r="N853" i="9" s="1"/>
  <c r="X346" i="9"/>
  <c r="R346" i="9" s="1"/>
  <c r="T346" i="9"/>
  <c r="N346" i="9" s="1"/>
  <c r="AK346" i="9"/>
  <c r="X345" i="9"/>
  <c r="R345" i="9" s="1"/>
  <c r="T345" i="9"/>
  <c r="N345" i="9" s="1"/>
  <c r="AK345" i="9"/>
  <c r="X848" i="9"/>
  <c r="R848" i="9" s="1"/>
  <c r="T848" i="9"/>
  <c r="N848" i="9" s="1"/>
  <c r="AK848" i="9"/>
  <c r="X475" i="9"/>
  <c r="R475" i="9" s="1"/>
  <c r="T475" i="9"/>
  <c r="N475" i="9" s="1"/>
  <c r="AK475" i="9"/>
  <c r="AK184" i="9"/>
  <c r="X184" i="9"/>
  <c r="R184" i="9" s="1"/>
  <c r="T184" i="9"/>
  <c r="N184" i="9" s="1"/>
  <c r="AK204" i="9"/>
  <c r="X204" i="9"/>
  <c r="R204" i="9" s="1"/>
  <c r="T204" i="9"/>
  <c r="N204" i="9" s="1"/>
  <c r="AK389" i="9"/>
  <c r="X389" i="9"/>
  <c r="R389" i="9" s="1"/>
  <c r="T389" i="9"/>
  <c r="N389" i="9" s="1"/>
  <c r="AK505" i="9"/>
  <c r="X505" i="9"/>
  <c r="R505" i="9" s="1"/>
  <c r="T505" i="9"/>
  <c r="N505" i="9" s="1"/>
  <c r="T826" i="9"/>
  <c r="N826" i="9" s="1"/>
  <c r="AK826" i="9"/>
  <c r="X295" i="9"/>
  <c r="R295" i="9" s="1"/>
  <c r="T295" i="9"/>
  <c r="N295" i="9" s="1"/>
  <c r="AK295" i="9"/>
  <c r="X148" i="9"/>
  <c r="R148" i="9" s="1"/>
  <c r="T148" i="9"/>
  <c r="N148" i="9" s="1"/>
  <c r="AK148" i="9"/>
  <c r="X521" i="9"/>
  <c r="R521" i="9" s="1"/>
  <c r="T521" i="9"/>
  <c r="N521" i="9" s="1"/>
  <c r="AK521" i="9"/>
  <c r="X705" i="9"/>
  <c r="R705" i="9" s="1"/>
  <c r="T705" i="9"/>
  <c r="N705" i="9" s="1"/>
  <c r="AK705" i="9"/>
  <c r="X572" i="9"/>
  <c r="R572" i="9" s="1"/>
  <c r="U572" i="9"/>
  <c r="O572" i="9" s="1"/>
  <c r="AK662" i="9"/>
  <c r="T662" i="9"/>
  <c r="N662" i="9" s="1"/>
  <c r="AK869" i="9"/>
  <c r="T869" i="9"/>
  <c r="N869" i="9" s="1"/>
  <c r="AK738" i="9"/>
  <c r="T738" i="9"/>
  <c r="N738" i="9" s="1"/>
  <c r="AK286" i="9"/>
  <c r="U286" i="9"/>
  <c r="O286" i="9" s="1"/>
  <c r="T286" i="9"/>
  <c r="N286" i="9" s="1"/>
  <c r="X286" i="9"/>
  <c r="R286" i="9" s="1"/>
  <c r="U663" i="9"/>
  <c r="O663" i="9" s="1"/>
  <c r="X663" i="9"/>
  <c r="R663" i="9" s="1"/>
  <c r="U830" i="9"/>
  <c r="O830" i="9" s="1"/>
  <c r="X830" i="9"/>
  <c r="R830" i="9" s="1"/>
  <c r="U944" i="9"/>
  <c r="O944" i="9" s="1"/>
  <c r="X944" i="9"/>
  <c r="R944" i="9" s="1"/>
  <c r="AK679" i="9"/>
  <c r="T679" i="9"/>
  <c r="N679" i="9" s="1"/>
  <c r="AK939" i="9"/>
  <c r="T939" i="9"/>
  <c r="N939" i="9" s="1"/>
  <c r="AK822" i="9"/>
  <c r="T822" i="9"/>
  <c r="N822" i="9" s="1"/>
  <c r="X648" i="9"/>
  <c r="R648" i="9" s="1"/>
  <c r="U648" i="9"/>
  <c r="O648" i="9" s="1"/>
  <c r="X680" i="9"/>
  <c r="R680" i="9" s="1"/>
  <c r="U680" i="9"/>
  <c r="O680" i="9" s="1"/>
  <c r="X940" i="9"/>
  <c r="R940" i="9" s="1"/>
  <c r="U940" i="9"/>
  <c r="O940" i="9" s="1"/>
  <c r="AK287" i="9"/>
  <c r="U287" i="9"/>
  <c r="O287" i="9" s="1"/>
  <c r="T287" i="9"/>
  <c r="N287" i="9" s="1"/>
  <c r="X287" i="9"/>
  <c r="R287" i="9" s="1"/>
  <c r="AK231" i="9"/>
  <c r="U231" i="9"/>
  <c r="O231" i="9" s="1"/>
  <c r="X231" i="9"/>
  <c r="R231" i="9" s="1"/>
  <c r="T231" i="9"/>
  <c r="N231" i="9" s="1"/>
  <c r="V231" i="9"/>
  <c r="P231" i="9" s="1"/>
  <c r="AK108" i="9"/>
  <c r="U108" i="9"/>
  <c r="O108" i="9" s="1"/>
  <c r="X108" i="9"/>
  <c r="R108" i="9" s="1"/>
  <c r="T108" i="9"/>
  <c r="N108" i="9" s="1"/>
  <c r="V108" i="9"/>
  <c r="P108" i="9" s="1"/>
  <c r="AK402" i="9"/>
  <c r="U402" i="9"/>
  <c r="O402" i="9" s="1"/>
  <c r="X402" i="9"/>
  <c r="R402" i="9" s="1"/>
  <c r="T402" i="9"/>
  <c r="N402" i="9" s="1"/>
  <c r="V402" i="9"/>
  <c r="P402" i="9" s="1"/>
  <c r="T207" i="9"/>
  <c r="N207" i="9" s="1"/>
  <c r="X207" i="9"/>
  <c r="R207" i="9" s="1"/>
  <c r="AK207" i="9"/>
  <c r="U207" i="9"/>
  <c r="O207" i="9" s="1"/>
  <c r="X757" i="9"/>
  <c r="R757" i="9" s="1"/>
  <c r="AK757" i="9"/>
  <c r="U757" i="9"/>
  <c r="O757" i="9" s="1"/>
  <c r="T757" i="9"/>
  <c r="N757" i="9" s="1"/>
  <c r="X764" i="9"/>
  <c r="R764" i="9" s="1"/>
  <c r="AK764" i="9"/>
  <c r="U764" i="9"/>
  <c r="O764" i="9" s="1"/>
  <c r="T764" i="9"/>
  <c r="N764" i="9" s="1"/>
  <c r="AK719" i="9"/>
  <c r="T719" i="9"/>
  <c r="N719" i="9" s="1"/>
  <c r="V256" i="9"/>
  <c r="P256" i="9" s="1"/>
  <c r="AK256" i="9"/>
  <c r="U256" i="9"/>
  <c r="O256" i="9" s="1"/>
  <c r="X256" i="9"/>
  <c r="R256" i="9" s="1"/>
  <c r="T256" i="9"/>
  <c r="N256" i="9" s="1"/>
  <c r="V559" i="9"/>
  <c r="P559" i="9" s="1"/>
  <c r="AK559" i="9"/>
  <c r="U559" i="9"/>
  <c r="O559" i="9" s="1"/>
  <c r="X559" i="9"/>
  <c r="R559" i="9" s="1"/>
  <c r="T559" i="9"/>
  <c r="N559" i="9" s="1"/>
  <c r="AK476" i="9"/>
  <c r="T476" i="9"/>
  <c r="N476" i="9" s="1"/>
  <c r="V735" i="9"/>
  <c r="P735" i="9" s="1"/>
  <c r="AK735" i="9"/>
  <c r="U735" i="9"/>
  <c r="O735" i="9" s="1"/>
  <c r="X735" i="9"/>
  <c r="R735" i="9" s="1"/>
  <c r="T735" i="9"/>
  <c r="N735" i="9" s="1"/>
  <c r="V746" i="9"/>
  <c r="P746" i="9" s="1"/>
  <c r="AK746" i="9"/>
  <c r="U746" i="9"/>
  <c r="O746" i="9" s="1"/>
  <c r="X746" i="9"/>
  <c r="R746" i="9" s="1"/>
  <c r="T746" i="9"/>
  <c r="N746" i="9" s="1"/>
  <c r="V762" i="9"/>
  <c r="P762" i="9" s="1"/>
  <c r="U762" i="9"/>
  <c r="O762" i="9" s="1"/>
  <c r="X762" i="9"/>
  <c r="R762" i="9" s="1"/>
  <c r="T762" i="9"/>
  <c r="N762" i="9" s="1"/>
  <c r="AK762" i="9"/>
  <c r="O510" i="9"/>
  <c r="AA510" i="9"/>
  <c r="O334" i="9"/>
  <c r="AA334" i="9"/>
  <c r="O476" i="9"/>
  <c r="AA476" i="9"/>
  <c r="T802" i="9"/>
  <c r="N802" i="9" s="1"/>
  <c r="AK802" i="9"/>
  <c r="X802" i="9"/>
  <c r="R802" i="9" s="1"/>
  <c r="AK565" i="9"/>
  <c r="X565" i="9"/>
  <c r="R565" i="9" s="1"/>
  <c r="T565" i="9"/>
  <c r="N565" i="9" s="1"/>
  <c r="X308" i="9"/>
  <c r="R308" i="9" s="1"/>
  <c r="T308" i="9"/>
  <c r="N308" i="9" s="1"/>
  <c r="AK308" i="9"/>
  <c r="T307" i="9"/>
  <c r="N307" i="9" s="1"/>
  <c r="AK307" i="9"/>
  <c r="X307" i="9"/>
  <c r="R307" i="9" s="1"/>
  <c r="AK620" i="9"/>
  <c r="X620" i="9"/>
  <c r="R620" i="9" s="1"/>
  <c r="T620" i="9"/>
  <c r="N620" i="9" s="1"/>
  <c r="AK566" i="9"/>
  <c r="X566" i="9"/>
  <c r="R566" i="9" s="1"/>
  <c r="T566" i="9"/>
  <c r="N566" i="9" s="1"/>
  <c r="AK690" i="9"/>
  <c r="T690" i="9"/>
  <c r="N690" i="9" s="1"/>
  <c r="AC154" i="9"/>
  <c r="AA77" i="9"/>
  <c r="AA437" i="9"/>
  <c r="AA312" i="9"/>
  <c r="T109" i="9"/>
  <c r="N109" i="9" s="1"/>
  <c r="AK109" i="9"/>
  <c r="AA455" i="9"/>
  <c r="AA193" i="9"/>
  <c r="AA192" i="9"/>
  <c r="AA962" i="9"/>
  <c r="Z656" i="9"/>
  <c r="S656" i="9"/>
  <c r="AB353" i="9"/>
  <c r="AB925" i="9"/>
  <c r="AB410" i="9"/>
  <c r="Z800" i="9"/>
  <c r="S800" i="9"/>
  <c r="AB458" i="9"/>
  <c r="AK429" i="9"/>
  <c r="T429" i="9"/>
  <c r="N429" i="9" s="1"/>
  <c r="AK461" i="9"/>
  <c r="T461" i="9"/>
  <c r="N461" i="9" s="1"/>
  <c r="AK785" i="9"/>
  <c r="T785" i="9"/>
  <c r="N785" i="9" s="1"/>
  <c r="T640" i="9"/>
  <c r="N640" i="9" s="1"/>
  <c r="AK640" i="9"/>
  <c r="AD975" i="9"/>
  <c r="T328" i="9"/>
  <c r="N328" i="9" s="1"/>
  <c r="AK328" i="9"/>
  <c r="T642" i="9"/>
  <c r="N642" i="9" s="1"/>
  <c r="AK642" i="9"/>
  <c r="AA860" i="9"/>
  <c r="AA626" i="9"/>
  <c r="AK552" i="9"/>
  <c r="T552" i="9"/>
  <c r="N552" i="9" s="1"/>
  <c r="X863" i="9"/>
  <c r="R863" i="9" s="1"/>
  <c r="T863" i="9"/>
  <c r="N863" i="9" s="1"/>
  <c r="AK863" i="9"/>
  <c r="X739" i="9"/>
  <c r="R739" i="9" s="1"/>
  <c r="T739" i="9"/>
  <c r="N739" i="9" s="1"/>
  <c r="AK739" i="9"/>
  <c r="AK201" i="9"/>
  <c r="X201" i="9"/>
  <c r="R201" i="9" s="1"/>
  <c r="T201" i="9"/>
  <c r="N201" i="9" s="1"/>
  <c r="AK250" i="9"/>
  <c r="X250" i="9"/>
  <c r="R250" i="9" s="1"/>
  <c r="T250" i="9"/>
  <c r="N250" i="9" s="1"/>
  <c r="AK434" i="9"/>
  <c r="X434" i="9"/>
  <c r="R434" i="9" s="1"/>
  <c r="T434" i="9"/>
  <c r="N434" i="9" s="1"/>
  <c r="AK586" i="9"/>
  <c r="X586" i="9"/>
  <c r="R586" i="9" s="1"/>
  <c r="T586" i="9"/>
  <c r="N586" i="9" s="1"/>
  <c r="AK247" i="9"/>
  <c r="X247" i="9"/>
  <c r="R247" i="9" s="1"/>
  <c r="T247" i="9"/>
  <c r="N247" i="9" s="1"/>
  <c r="AK675" i="9"/>
  <c r="X675" i="9"/>
  <c r="R675" i="9" s="1"/>
  <c r="T675" i="9"/>
  <c r="N675" i="9" s="1"/>
  <c r="AK542" i="9"/>
  <c r="X542" i="9"/>
  <c r="R542" i="9" s="1"/>
  <c r="T542" i="9"/>
  <c r="N542" i="9" s="1"/>
  <c r="AK792" i="9"/>
  <c r="X792" i="9"/>
  <c r="R792" i="9" s="1"/>
  <c r="T792" i="9"/>
  <c r="N792" i="9" s="1"/>
  <c r="AA432" i="9"/>
  <c r="AK809" i="9"/>
  <c r="T809" i="9"/>
  <c r="N809" i="9" s="1"/>
  <c r="T433" i="9"/>
  <c r="N433" i="9" s="1"/>
  <c r="AK433" i="9"/>
  <c r="T544" i="9"/>
  <c r="N544" i="9" s="1"/>
  <c r="AK544" i="9"/>
  <c r="T974" i="9"/>
  <c r="N974" i="9" s="1"/>
  <c r="AK974" i="9"/>
  <c r="T979" i="9"/>
  <c r="N979" i="9" s="1"/>
  <c r="AK979" i="9"/>
  <c r="AK160" i="9"/>
  <c r="X160" i="9"/>
  <c r="R160" i="9" s="1"/>
  <c r="T160" i="9"/>
  <c r="N160" i="9" s="1"/>
  <c r="AK428" i="9"/>
  <c r="X428" i="9"/>
  <c r="R428" i="9" s="1"/>
  <c r="T428" i="9"/>
  <c r="N428" i="9" s="1"/>
  <c r="AK375" i="9"/>
  <c r="X375" i="9"/>
  <c r="R375" i="9" s="1"/>
  <c r="T375" i="9"/>
  <c r="N375" i="9" s="1"/>
  <c r="AK587" i="9"/>
  <c r="X587" i="9"/>
  <c r="R587" i="9" s="1"/>
  <c r="T587" i="9"/>
  <c r="N587" i="9" s="1"/>
  <c r="AK181" i="9"/>
  <c r="X181" i="9"/>
  <c r="R181" i="9" s="1"/>
  <c r="T181" i="9"/>
  <c r="N181" i="9" s="1"/>
  <c r="AK494" i="9"/>
  <c r="X494" i="9"/>
  <c r="R494" i="9" s="1"/>
  <c r="T494" i="9"/>
  <c r="N494" i="9" s="1"/>
  <c r="AK779" i="9"/>
  <c r="X779" i="9"/>
  <c r="R779" i="9" s="1"/>
  <c r="T779" i="9"/>
  <c r="N779" i="9" s="1"/>
  <c r="AK704" i="9"/>
  <c r="X704" i="9"/>
  <c r="R704" i="9" s="1"/>
  <c r="T704" i="9"/>
  <c r="N704" i="9" s="1"/>
  <c r="AA433" i="9"/>
  <c r="AA480" i="9"/>
  <c r="AA421" i="9"/>
  <c r="AK568" i="9"/>
  <c r="T568" i="9"/>
  <c r="N568" i="9" s="1"/>
  <c r="AK450" i="9"/>
  <c r="T450" i="9"/>
  <c r="N450" i="9" s="1"/>
  <c r="AK571" i="9"/>
  <c r="T571" i="9"/>
  <c r="N571" i="9" s="1"/>
  <c r="AK851" i="9"/>
  <c r="T851" i="9"/>
  <c r="N851" i="9" s="1"/>
  <c r="AK761" i="9"/>
  <c r="T761" i="9"/>
  <c r="N761" i="9" s="1"/>
  <c r="AK966" i="9"/>
  <c r="T966" i="9"/>
  <c r="N966" i="9" s="1"/>
  <c r="AK770" i="9"/>
  <c r="T770" i="9"/>
  <c r="N770" i="9" s="1"/>
  <c r="AK771" i="9"/>
  <c r="T771" i="9"/>
  <c r="N771" i="9" s="1"/>
  <c r="AK660" i="9"/>
  <c r="T660" i="9"/>
  <c r="N660" i="9" s="1"/>
  <c r="AK938" i="9"/>
  <c r="T938" i="9"/>
  <c r="N938" i="9" s="1"/>
  <c r="U870" i="9"/>
  <c r="O870" i="9" s="1"/>
  <c r="T870" i="9"/>
  <c r="N870" i="9" s="1"/>
  <c r="U946" i="9"/>
  <c r="O946" i="9" s="1"/>
  <c r="T946" i="9"/>
  <c r="N946" i="9" s="1"/>
  <c r="AK288" i="9"/>
  <c r="T288" i="9"/>
  <c r="N288" i="9" s="1"/>
  <c r="AK399" i="9"/>
  <c r="T399" i="9"/>
  <c r="N399" i="9" s="1"/>
  <c r="AA856" i="9"/>
  <c r="AK590" i="9"/>
  <c r="T590" i="9"/>
  <c r="N590" i="9" s="1"/>
  <c r="AA538" i="9"/>
  <c r="AA407" i="9"/>
  <c r="AA384" i="9"/>
  <c r="AK740" i="9"/>
  <c r="T740" i="9"/>
  <c r="N740" i="9" s="1"/>
  <c r="AK710" i="9"/>
  <c r="T710" i="9"/>
  <c r="N710" i="9" s="1"/>
  <c r="U596" i="9"/>
  <c r="O596" i="9" s="1"/>
  <c r="T596" i="9"/>
  <c r="N596" i="9" s="1"/>
  <c r="U459" i="9"/>
  <c r="O459" i="9" s="1"/>
  <c r="T459" i="9"/>
  <c r="N459" i="9" s="1"/>
  <c r="U684" i="9"/>
  <c r="O684" i="9" s="1"/>
  <c r="T684" i="9"/>
  <c r="N684" i="9" s="1"/>
  <c r="U943" i="9"/>
  <c r="O943" i="9" s="1"/>
  <c r="T943" i="9"/>
  <c r="N943" i="9" s="1"/>
  <c r="T406" i="9"/>
  <c r="N406" i="9" s="1"/>
  <c r="AK406" i="9"/>
  <c r="T383" i="9"/>
  <c r="N383" i="9" s="1"/>
  <c r="AK383" i="9"/>
  <c r="AK602" i="9"/>
  <c r="T602" i="9"/>
  <c r="N602" i="9" s="1"/>
  <c r="AK378" i="9"/>
  <c r="T378" i="9"/>
  <c r="N378" i="9" s="1"/>
  <c r="AK608" i="9"/>
  <c r="T608" i="9"/>
  <c r="N608" i="9" s="1"/>
  <c r="T326" i="9"/>
  <c r="N326" i="9" s="1"/>
  <c r="AK326" i="9"/>
  <c r="T828" i="9"/>
  <c r="N828" i="9" s="1"/>
  <c r="AK828" i="9"/>
  <c r="T320" i="9"/>
  <c r="N320" i="9" s="1"/>
  <c r="AK320" i="9"/>
  <c r="AA321" i="9"/>
  <c r="AA464" i="9"/>
  <c r="AA742" i="9"/>
  <c r="AK395" i="9"/>
  <c r="T395" i="9"/>
  <c r="N395" i="9" s="1"/>
  <c r="AA169" i="9"/>
  <c r="AK166" i="9"/>
  <c r="T166" i="9"/>
  <c r="N166" i="9" s="1"/>
  <c r="AK490" i="9"/>
  <c r="T490" i="9"/>
  <c r="N490" i="9" s="1"/>
  <c r="AA541" i="9"/>
  <c r="AA504" i="9"/>
  <c r="AA740" i="9"/>
  <c r="AA616" i="9"/>
  <c r="AA556" i="9"/>
  <c r="AA923" i="9"/>
  <c r="U266" i="9"/>
  <c r="O266" i="9" s="1"/>
  <c r="V266" i="9"/>
  <c r="P266" i="9" s="1"/>
  <c r="AA153" i="9"/>
  <c r="AA727" i="9"/>
  <c r="U703" i="9"/>
  <c r="O703" i="9" s="1"/>
  <c r="V703" i="9"/>
  <c r="P703" i="9" s="1"/>
  <c r="AA933" i="9"/>
  <c r="AA410" i="9"/>
  <c r="AA925" i="9"/>
  <c r="AB452" i="9"/>
  <c r="AA673" i="9"/>
  <c r="AA601" i="9"/>
  <c r="AA617" i="9"/>
  <c r="AA773" i="9"/>
  <c r="AA929" i="9"/>
  <c r="AK194" i="9"/>
  <c r="T194" i="9"/>
  <c r="N194" i="9" s="1"/>
  <c r="AK529" i="9"/>
  <c r="T529" i="9"/>
  <c r="N529" i="9" s="1"/>
  <c r="AK849" i="9"/>
  <c r="T849" i="9"/>
  <c r="N849" i="9" s="1"/>
  <c r="AK589" i="9"/>
  <c r="T589" i="9"/>
  <c r="N589" i="9" s="1"/>
  <c r="AK934" i="9"/>
  <c r="T934" i="9"/>
  <c r="N934" i="9" s="1"/>
  <c r="AA277" i="9"/>
  <c r="AK227" i="9"/>
  <c r="T227" i="9"/>
  <c r="N227" i="9" s="1"/>
  <c r="AK350" i="9"/>
  <c r="T350" i="9"/>
  <c r="N350" i="9" s="1"/>
  <c r="AA409" i="9"/>
  <c r="AA600" i="9"/>
  <c r="AA615" i="9"/>
  <c r="AA555" i="9"/>
  <c r="AA922" i="9"/>
  <c r="AA838" i="9"/>
  <c r="V279" i="9"/>
  <c r="P279" i="9" s="1"/>
  <c r="U279" i="9"/>
  <c r="O279" i="9" s="1"/>
  <c r="AA147" i="9"/>
  <c r="AA580" i="9"/>
  <c r="AA765" i="9"/>
  <c r="AA927" i="9"/>
  <c r="AA546" i="9"/>
  <c r="AB182" i="9"/>
  <c r="AB453" i="9"/>
  <c r="V188" i="9"/>
  <c r="P188" i="9" s="1"/>
  <c r="U188" i="9"/>
  <c r="O188" i="9" s="1"/>
  <c r="AA99" i="9"/>
  <c r="AA390" i="9"/>
  <c r="AA583" i="9"/>
  <c r="AA835" i="9"/>
  <c r="AA810" i="9"/>
  <c r="AA750" i="9"/>
  <c r="AA501" i="9"/>
  <c r="AA337" i="9"/>
  <c r="AA284" i="9"/>
  <c r="AA235" i="9"/>
  <c r="AA820" i="9"/>
  <c r="AA756" i="9"/>
  <c r="AA763" i="9"/>
  <c r="AK224" i="9"/>
  <c r="T224" i="9"/>
  <c r="N224" i="9" s="1"/>
  <c r="AK319" i="9"/>
  <c r="T319" i="9"/>
  <c r="N319" i="9" s="1"/>
  <c r="AK182" i="9"/>
  <c r="T182" i="9"/>
  <c r="N182" i="9" s="1"/>
  <c r="AK128" i="9"/>
  <c r="T128" i="9"/>
  <c r="N128" i="9" s="1"/>
  <c r="AK643" i="9"/>
  <c r="T643" i="9"/>
  <c r="N643" i="9" s="1"/>
  <c r="AK354" i="9"/>
  <c r="T354" i="9"/>
  <c r="N354" i="9" s="1"/>
  <c r="AK453" i="9"/>
  <c r="T453" i="9"/>
  <c r="N453" i="9" s="1"/>
  <c r="AK687" i="9"/>
  <c r="T687" i="9"/>
  <c r="N687" i="9" s="1"/>
  <c r="AK788" i="9"/>
  <c r="T788" i="9"/>
  <c r="N788" i="9" s="1"/>
  <c r="AK928" i="9"/>
  <c r="T928" i="9"/>
  <c r="N928" i="9" s="1"/>
  <c r="T129" i="9"/>
  <c r="N129" i="9" s="1"/>
  <c r="AK129" i="9"/>
  <c r="T502" i="9"/>
  <c r="N502" i="9" s="1"/>
  <c r="AK502" i="9"/>
  <c r="T546" i="9"/>
  <c r="N546" i="9" s="1"/>
  <c r="AK546" i="9"/>
  <c r="T410" i="9"/>
  <c r="N410" i="9" s="1"/>
  <c r="AK410" i="9"/>
  <c r="T925" i="9"/>
  <c r="N925" i="9" s="1"/>
  <c r="AK925" i="9"/>
  <c r="AA224" i="9"/>
  <c r="AA182" i="9"/>
  <c r="AA643" i="9"/>
  <c r="AA453" i="9"/>
  <c r="AA788" i="9"/>
  <c r="AB636" i="9"/>
  <c r="AB623" i="9"/>
  <c r="T178" i="9"/>
  <c r="N178" i="9" s="1"/>
  <c r="AK178" i="9"/>
  <c r="T146" i="9"/>
  <c r="N146" i="9" s="1"/>
  <c r="AK146" i="9"/>
  <c r="T272" i="9"/>
  <c r="N272" i="9" s="1"/>
  <c r="AK272" i="9"/>
  <c r="T516" i="9"/>
  <c r="N516" i="9" s="1"/>
  <c r="AK516" i="9"/>
  <c r="T924" i="9"/>
  <c r="N924" i="9" s="1"/>
  <c r="AK924" i="9"/>
  <c r="T936" i="9"/>
  <c r="N936" i="9" s="1"/>
  <c r="AK936" i="9"/>
  <c r="AA258" i="9"/>
  <c r="AA176" i="9"/>
  <c r="AA467" i="9"/>
  <c r="AA657" i="9"/>
  <c r="AA637" i="9"/>
  <c r="AA624" i="9"/>
  <c r="AA536" i="9"/>
  <c r="AA960" i="9"/>
  <c r="AA142" i="9"/>
  <c r="AA172" i="9"/>
  <c r="AA113" i="9"/>
  <c r="AA325" i="9"/>
  <c r="AB610" i="9"/>
  <c r="T512" i="9"/>
  <c r="N512" i="9" s="1"/>
  <c r="AK512" i="9"/>
  <c r="T718" i="9"/>
  <c r="N718" i="9" s="1"/>
  <c r="AK718" i="9"/>
  <c r="T906" i="9"/>
  <c r="N906" i="9" s="1"/>
  <c r="AK906" i="9"/>
  <c r="T896" i="9"/>
  <c r="N896" i="9" s="1"/>
  <c r="AK896" i="9"/>
  <c r="T963" i="9"/>
  <c r="N963" i="9" s="1"/>
  <c r="AK963" i="9"/>
  <c r="T217" i="9"/>
  <c r="N217" i="9" s="1"/>
  <c r="AK217" i="9"/>
  <c r="T111" i="9"/>
  <c r="N111" i="9" s="1"/>
  <c r="AK111" i="9"/>
  <c r="T141" i="9"/>
  <c r="N141" i="9" s="1"/>
  <c r="AK141" i="9"/>
  <c r="T126" i="9"/>
  <c r="N126" i="9" s="1"/>
  <c r="AK126" i="9"/>
  <c r="T118" i="9"/>
  <c r="N118" i="9" s="1"/>
  <c r="AK118" i="9"/>
  <c r="T309" i="9"/>
  <c r="N309" i="9" s="1"/>
  <c r="AK309" i="9"/>
  <c r="T448" i="9"/>
  <c r="N448" i="9" s="1"/>
  <c r="AK448" i="9"/>
  <c r="T351" i="9"/>
  <c r="N351" i="9" s="1"/>
  <c r="AK351" i="9"/>
  <c r="AA512" i="9"/>
  <c r="AA906" i="9"/>
  <c r="AA963" i="9"/>
  <c r="AA111" i="9"/>
  <c r="AA126" i="9"/>
  <c r="AA309" i="9"/>
  <c r="AA351" i="9"/>
  <c r="AB512" i="9"/>
  <c r="AB718" i="9"/>
  <c r="AB906" i="9"/>
  <c r="AB896" i="9"/>
  <c r="AB963" i="9"/>
  <c r="AB217" i="9"/>
  <c r="AB141" i="9"/>
  <c r="AB126" i="9"/>
  <c r="AB118" i="9"/>
  <c r="AB309" i="9"/>
  <c r="AB448" i="9"/>
  <c r="AB351" i="9"/>
  <c r="AA416" i="9"/>
  <c r="AA370" i="9"/>
  <c r="AA889" i="9"/>
  <c r="AA777" i="9"/>
  <c r="AK492" i="9"/>
  <c r="T492" i="9"/>
  <c r="N492" i="9" s="1"/>
  <c r="AK635" i="9"/>
  <c r="T635" i="9"/>
  <c r="N635" i="9" s="1"/>
  <c r="T611" i="9"/>
  <c r="N611" i="9" s="1"/>
  <c r="AK611" i="9"/>
  <c r="T440" i="9"/>
  <c r="N440" i="9" s="1"/>
  <c r="AK440" i="9"/>
  <c r="T355" i="9"/>
  <c r="N355" i="9" s="1"/>
  <c r="AK355" i="9"/>
  <c r="T508" i="9"/>
  <c r="N508" i="9" s="1"/>
  <c r="AK508" i="9"/>
  <c r="T795" i="9"/>
  <c r="N795" i="9" s="1"/>
  <c r="AK795" i="9"/>
  <c r="T776" i="9"/>
  <c r="N776" i="9" s="1"/>
  <c r="AK776" i="9"/>
  <c r="T901" i="9"/>
  <c r="N901" i="9" s="1"/>
  <c r="AK901" i="9"/>
  <c r="AK84" i="9"/>
  <c r="T84" i="9"/>
  <c r="N84" i="9" s="1"/>
  <c r="AA170" i="9"/>
  <c r="AA139" i="9"/>
  <c r="AK88" i="9"/>
  <c r="T88" i="9"/>
  <c r="N88" i="9" s="1"/>
  <c r="AA438" i="9"/>
  <c r="AA506" i="9"/>
  <c r="AA357" i="9"/>
  <c r="AA797" i="9"/>
  <c r="AK162" i="9"/>
  <c r="T162" i="9"/>
  <c r="N162" i="9" s="1"/>
  <c r="AK157" i="9"/>
  <c r="T157" i="9"/>
  <c r="N157" i="9" s="1"/>
  <c r="T416" i="9"/>
  <c r="N416" i="9" s="1"/>
  <c r="AK416" i="9"/>
  <c r="T612" i="9"/>
  <c r="N612" i="9" s="1"/>
  <c r="AK612" i="9"/>
  <c r="T370" i="9"/>
  <c r="N370" i="9" s="1"/>
  <c r="AK370" i="9"/>
  <c r="T356" i="9"/>
  <c r="N356" i="9" s="1"/>
  <c r="AK356" i="9"/>
  <c r="T889" i="9"/>
  <c r="N889" i="9" s="1"/>
  <c r="AK889" i="9"/>
  <c r="T796" i="9"/>
  <c r="N796" i="9" s="1"/>
  <c r="AK796" i="9"/>
  <c r="T777" i="9"/>
  <c r="N777" i="9" s="1"/>
  <c r="AK777" i="9"/>
  <c r="AB913" i="9"/>
  <c r="AA444" i="9"/>
  <c r="AA961" i="9"/>
  <c r="AK312" i="9"/>
  <c r="T312" i="9"/>
  <c r="N312" i="9" s="1"/>
  <c r="AK170" i="9"/>
  <c r="T170" i="9"/>
  <c r="N170" i="9" s="1"/>
  <c r="T130" i="9"/>
  <c r="N130" i="9" s="1"/>
  <c r="AK130" i="9"/>
  <c r="T139" i="9"/>
  <c r="N139" i="9" s="1"/>
  <c r="AK139" i="9"/>
  <c r="T900" i="9"/>
  <c r="N900" i="9" s="1"/>
  <c r="AK900" i="9"/>
  <c r="AA263" i="9"/>
  <c r="AA492" i="9"/>
  <c r="AA215" i="9"/>
  <c r="AK961" i="9"/>
  <c r="T961" i="9"/>
  <c r="N961" i="9" s="1"/>
  <c r="AA199" i="9"/>
  <c r="AA336" i="9"/>
  <c r="AK86" i="9"/>
  <c r="T86" i="9"/>
  <c r="N86" i="9" s="1"/>
  <c r="AK335" i="9"/>
  <c r="T335" i="9"/>
  <c r="N335" i="9" s="1"/>
  <c r="AK110" i="9"/>
  <c r="T110" i="9"/>
  <c r="N110" i="9" s="1"/>
  <c r="AK369" i="9"/>
  <c r="T369" i="9"/>
  <c r="N369" i="9" s="1"/>
  <c r="T190" i="9"/>
  <c r="N190" i="9" s="1"/>
  <c r="AK190" i="9"/>
  <c r="T97" i="9"/>
  <c r="N97" i="9" s="1"/>
  <c r="AK97" i="9"/>
  <c r="T92" i="9"/>
  <c r="N92" i="9" s="1"/>
  <c r="AK92" i="9"/>
  <c r="T449" i="9"/>
  <c r="N449" i="9" s="1"/>
  <c r="AK449" i="9"/>
  <c r="T156" i="9"/>
  <c r="N156" i="9" s="1"/>
  <c r="AK156" i="9"/>
  <c r="T168" i="9"/>
  <c r="N168" i="9" s="1"/>
  <c r="AK168" i="9"/>
  <c r="T713" i="9"/>
  <c r="N713" i="9" s="1"/>
  <c r="AK713" i="9"/>
  <c r="AK241" i="9"/>
  <c r="X241" i="9"/>
  <c r="R241" i="9" s="1"/>
  <c r="T241" i="9"/>
  <c r="N241" i="9" s="1"/>
  <c r="AK240" i="9"/>
  <c r="X240" i="9"/>
  <c r="R240" i="9" s="1"/>
  <c r="T240" i="9"/>
  <c r="N240" i="9" s="1"/>
  <c r="AK698" i="9"/>
  <c r="X698" i="9"/>
  <c r="R698" i="9" s="1"/>
  <c r="T698" i="9"/>
  <c r="N698" i="9" s="1"/>
  <c r="AK751" i="9"/>
  <c r="X751" i="9"/>
  <c r="R751" i="9" s="1"/>
  <c r="T751" i="9"/>
  <c r="N751" i="9" s="1"/>
  <c r="X257" i="9"/>
  <c r="R257" i="9" s="1"/>
  <c r="T257" i="9"/>
  <c r="N257" i="9" s="1"/>
  <c r="AK257" i="9"/>
  <c r="X294" i="9"/>
  <c r="R294" i="9" s="1"/>
  <c r="T294" i="9"/>
  <c r="N294" i="9" s="1"/>
  <c r="AK294" i="9"/>
  <c r="X576" i="9"/>
  <c r="R576" i="9" s="1"/>
  <c r="T576" i="9"/>
  <c r="N576" i="9" s="1"/>
  <c r="AK576" i="9"/>
  <c r="X715" i="9"/>
  <c r="R715" i="9" s="1"/>
  <c r="T715" i="9"/>
  <c r="N715" i="9" s="1"/>
  <c r="AK715" i="9"/>
  <c r="AK367" i="9"/>
  <c r="X367" i="9"/>
  <c r="R367" i="9" s="1"/>
  <c r="T367" i="9"/>
  <c r="N367" i="9" s="1"/>
  <c r="AK100" i="9"/>
  <c r="X100" i="9"/>
  <c r="R100" i="9" s="1"/>
  <c r="T100" i="9"/>
  <c r="N100" i="9" s="1"/>
  <c r="AK364" i="9"/>
  <c r="X364" i="9"/>
  <c r="R364" i="9" s="1"/>
  <c r="T364" i="9"/>
  <c r="N364" i="9" s="1"/>
  <c r="AK736" i="9"/>
  <c r="X736" i="9"/>
  <c r="R736" i="9" s="1"/>
  <c r="T736" i="9"/>
  <c r="N736" i="9" s="1"/>
  <c r="T647" i="9"/>
  <c r="N647" i="9" s="1"/>
  <c r="AK647" i="9"/>
  <c r="X151" i="9"/>
  <c r="R151" i="9" s="1"/>
  <c r="T151" i="9"/>
  <c r="N151" i="9" s="1"/>
  <c r="AK151" i="9"/>
  <c r="X161" i="9"/>
  <c r="R161" i="9" s="1"/>
  <c r="T161" i="9"/>
  <c r="N161" i="9" s="1"/>
  <c r="AK161" i="9"/>
  <c r="X495" i="9"/>
  <c r="R495" i="9" s="1"/>
  <c r="T495" i="9"/>
  <c r="N495" i="9" s="1"/>
  <c r="AK495" i="9"/>
  <c r="X591" i="9"/>
  <c r="R591" i="9" s="1"/>
  <c r="T591" i="9"/>
  <c r="N591" i="9" s="1"/>
  <c r="AK591" i="9"/>
  <c r="AK661" i="9"/>
  <c r="T661" i="9"/>
  <c r="N661" i="9" s="1"/>
  <c r="AK868" i="9"/>
  <c r="T868" i="9"/>
  <c r="N868" i="9" s="1"/>
  <c r="AK664" i="9"/>
  <c r="T664" i="9"/>
  <c r="N664" i="9" s="1"/>
  <c r="AK831" i="9"/>
  <c r="T831" i="9"/>
  <c r="N831" i="9" s="1"/>
  <c r="X561" i="9"/>
  <c r="R561" i="9" s="1"/>
  <c r="U561" i="9"/>
  <c r="O561" i="9" s="1"/>
  <c r="U585" i="9"/>
  <c r="O585" i="9" s="1"/>
  <c r="X585" i="9"/>
  <c r="R585" i="9" s="1"/>
  <c r="U879" i="9"/>
  <c r="O879" i="9" s="1"/>
  <c r="X879" i="9"/>
  <c r="R879" i="9" s="1"/>
  <c r="U945" i="9"/>
  <c r="O945" i="9" s="1"/>
  <c r="X945" i="9"/>
  <c r="R945" i="9" s="1"/>
  <c r="AK806" i="9"/>
  <c r="T806" i="9"/>
  <c r="N806" i="9" s="1"/>
  <c r="AK821" i="9"/>
  <c r="T821" i="9"/>
  <c r="N821" i="9" s="1"/>
  <c r="AK894" i="9"/>
  <c r="T894" i="9"/>
  <c r="N894" i="9" s="1"/>
  <c r="X679" i="9"/>
  <c r="R679" i="9" s="1"/>
  <c r="U679" i="9"/>
  <c r="O679" i="9" s="1"/>
  <c r="X939" i="9"/>
  <c r="R939" i="9" s="1"/>
  <c r="U939" i="9"/>
  <c r="O939" i="9" s="1"/>
  <c r="X822" i="9"/>
  <c r="R822" i="9" s="1"/>
  <c r="U822" i="9"/>
  <c r="O822" i="9" s="1"/>
  <c r="AK562" i="9"/>
  <c r="U562" i="9"/>
  <c r="O562" i="9" s="1"/>
  <c r="T562" i="9"/>
  <c r="N562" i="9" s="1"/>
  <c r="X562" i="9"/>
  <c r="R562" i="9" s="1"/>
  <c r="AK149" i="9"/>
  <c r="U149" i="9"/>
  <c r="O149" i="9" s="1"/>
  <c r="X149" i="9"/>
  <c r="R149" i="9" s="1"/>
  <c r="T149" i="9"/>
  <c r="N149" i="9" s="1"/>
  <c r="V149" i="9"/>
  <c r="P149" i="9" s="1"/>
  <c r="AK232" i="9"/>
  <c r="U232" i="9"/>
  <c r="O232" i="9" s="1"/>
  <c r="X232" i="9"/>
  <c r="R232" i="9" s="1"/>
  <c r="T232" i="9"/>
  <c r="N232" i="9" s="1"/>
  <c r="V232" i="9"/>
  <c r="P232" i="9" s="1"/>
  <c r="AK403" i="9"/>
  <c r="U403" i="9"/>
  <c r="O403" i="9" s="1"/>
  <c r="X403" i="9"/>
  <c r="R403" i="9" s="1"/>
  <c r="T403" i="9"/>
  <c r="N403" i="9" s="1"/>
  <c r="V403" i="9"/>
  <c r="P403" i="9" s="1"/>
  <c r="T496" i="9"/>
  <c r="N496" i="9" s="1"/>
  <c r="X496" i="9"/>
  <c r="R496" i="9" s="1"/>
  <c r="AK496" i="9"/>
  <c r="U496" i="9"/>
  <c r="O496" i="9" s="1"/>
  <c r="X297" i="9"/>
  <c r="R297" i="9" s="1"/>
  <c r="T297" i="9"/>
  <c r="N297" i="9" s="1"/>
  <c r="U297" i="9"/>
  <c r="O297" i="9" s="1"/>
  <c r="AK297" i="9"/>
  <c r="V297" i="9"/>
  <c r="P297" i="9" s="1"/>
  <c r="X296" i="9"/>
  <c r="R296" i="9" s="1"/>
  <c r="T296" i="9"/>
  <c r="N296" i="9" s="1"/>
  <c r="AK296" i="9"/>
  <c r="V296" i="9"/>
  <c r="P296" i="9" s="1"/>
  <c r="U296" i="9"/>
  <c r="O296" i="9" s="1"/>
  <c r="X189" i="9"/>
  <c r="R189" i="9" s="1"/>
  <c r="T189" i="9"/>
  <c r="N189" i="9" s="1"/>
  <c r="AK189" i="9"/>
  <c r="V189" i="9"/>
  <c r="P189" i="9" s="1"/>
  <c r="U189" i="9"/>
  <c r="O189" i="9" s="1"/>
  <c r="V732" i="9"/>
  <c r="P732" i="9" s="1"/>
  <c r="AK732" i="9"/>
  <c r="U732" i="9"/>
  <c r="O732" i="9" s="1"/>
  <c r="X732" i="9"/>
  <c r="R732" i="9" s="1"/>
  <c r="T732" i="9"/>
  <c r="N732" i="9" s="1"/>
  <c r="AK790" i="9"/>
  <c r="T790" i="9"/>
  <c r="N790" i="9" s="1"/>
  <c r="V560" i="9"/>
  <c r="P560" i="9" s="1"/>
  <c r="AK560" i="9"/>
  <c r="U560" i="9"/>
  <c r="O560" i="9" s="1"/>
  <c r="X560" i="9"/>
  <c r="R560" i="9" s="1"/>
  <c r="T560" i="9"/>
  <c r="N560" i="9" s="1"/>
  <c r="V380" i="9"/>
  <c r="P380" i="9" s="1"/>
  <c r="AK380" i="9"/>
  <c r="U380" i="9"/>
  <c r="O380" i="9" s="1"/>
  <c r="X380" i="9"/>
  <c r="R380" i="9" s="1"/>
  <c r="T380" i="9"/>
  <c r="N380" i="9" s="1"/>
  <c r="AK466" i="9"/>
  <c r="T466" i="9"/>
  <c r="N466" i="9" s="1"/>
  <c r="O834" i="9"/>
  <c r="AA834" i="9"/>
  <c r="O456" i="9"/>
  <c r="AA456" i="9"/>
  <c r="O790" i="9"/>
  <c r="AA790" i="9"/>
  <c r="O846" i="9"/>
  <c r="AA846" i="9"/>
  <c r="AK557" i="9"/>
  <c r="X557" i="9"/>
  <c r="R557" i="9" s="1"/>
  <c r="T557" i="9"/>
  <c r="N557" i="9" s="1"/>
  <c r="AK818" i="9"/>
  <c r="X818" i="9"/>
  <c r="R818" i="9" s="1"/>
  <c r="T818" i="9"/>
  <c r="N818" i="9" s="1"/>
  <c r="X808" i="9"/>
  <c r="R808" i="9" s="1"/>
  <c r="T808" i="9"/>
  <c r="N808" i="9" s="1"/>
  <c r="AK808" i="9"/>
  <c r="T807" i="9"/>
  <c r="N807" i="9" s="1"/>
  <c r="AK807" i="9"/>
  <c r="X807" i="9"/>
  <c r="R807" i="9" s="1"/>
  <c r="AK558" i="9"/>
  <c r="X558" i="9"/>
  <c r="R558" i="9" s="1"/>
  <c r="T558" i="9"/>
  <c r="N558" i="9" s="1"/>
  <c r="T368" i="9"/>
  <c r="N368" i="9" s="1"/>
  <c r="AK368" i="9"/>
  <c r="T80" i="9"/>
  <c r="N80" i="9" s="1"/>
  <c r="AK80" i="9"/>
  <c r="AA167" i="9"/>
  <c r="AA300" i="9"/>
  <c r="AA168" i="9"/>
  <c r="T264" i="9"/>
  <c r="N264" i="9" s="1"/>
  <c r="AK264" i="9"/>
  <c r="T145" i="9"/>
  <c r="N145" i="9" s="1"/>
  <c r="AK145" i="9"/>
  <c r="AA449" i="9"/>
  <c r="T198" i="9"/>
  <c r="N198" i="9" s="1"/>
  <c r="AK198" i="9"/>
  <c r="T163" i="9"/>
  <c r="N163" i="9" s="1"/>
  <c r="AK163" i="9"/>
  <c r="AK98" i="9"/>
  <c r="T98" i="9"/>
  <c r="N98" i="9" s="1"/>
  <c r="Z633" i="9"/>
  <c r="S633" i="9"/>
  <c r="AB836" i="9"/>
  <c r="Z481" i="9"/>
  <c r="S481" i="9"/>
  <c r="AB872" i="9"/>
  <c r="AD979" i="9"/>
  <c r="T995" i="9"/>
  <c r="N995" i="9" s="1"/>
  <c r="AK995" i="9"/>
  <c r="X995" i="9"/>
  <c r="R995" i="9" s="1"/>
  <c r="T884" i="9"/>
  <c r="N884" i="9" s="1"/>
  <c r="AK884" i="9"/>
  <c r="X999" i="9"/>
  <c r="R999" i="9" s="1"/>
  <c r="T999" i="9"/>
  <c r="N999" i="9" s="1"/>
  <c r="AK999" i="9"/>
  <c r="AK259" i="9"/>
  <c r="T259" i="9"/>
  <c r="N259" i="9" s="1"/>
  <c r="AA867" i="9"/>
  <c r="AK639" i="9"/>
  <c r="T639" i="9"/>
  <c r="N639" i="9" s="1"/>
  <c r="X973" i="9"/>
  <c r="R973" i="9" s="1"/>
  <c r="T973" i="9"/>
  <c r="N973" i="9" s="1"/>
  <c r="AK973" i="9"/>
  <c r="U526" i="9"/>
  <c r="O526" i="9" s="1"/>
  <c r="T526" i="9"/>
  <c r="N526" i="9" s="1"/>
  <c r="AK834" i="9"/>
  <c r="T834" i="9"/>
  <c r="N834" i="9" s="1"/>
  <c r="AC232" i="9"/>
  <c r="AA511" i="9"/>
  <c r="T302" i="9"/>
  <c r="N302" i="9" s="1"/>
  <c r="AK302" i="9"/>
  <c r="AA114" i="9"/>
  <c r="AA86" i="9"/>
  <c r="T91" i="9"/>
  <c r="N91" i="9" s="1"/>
  <c r="AK91" i="9"/>
  <c r="T893" i="9"/>
  <c r="N893" i="9" s="1"/>
  <c r="AK893" i="9"/>
  <c r="AA135" i="9"/>
  <c r="T96" i="9"/>
  <c r="N96" i="9" s="1"/>
  <c r="AK96" i="9"/>
  <c r="T339" i="9"/>
  <c r="N339" i="9" s="1"/>
  <c r="AK339" i="9"/>
  <c r="AA299" i="9"/>
  <c r="AA911" i="9"/>
  <c r="T783" i="9"/>
  <c r="N783" i="9" s="1"/>
  <c r="AK783" i="9"/>
  <c r="AK855" i="9"/>
  <c r="T855" i="9"/>
  <c r="N855" i="9" s="1"/>
  <c r="AK244" i="9"/>
  <c r="T244" i="9"/>
  <c r="N244" i="9" s="1"/>
  <c r="AK179" i="9"/>
  <c r="T179" i="9"/>
  <c r="N179" i="9" s="1"/>
  <c r="AA216" i="9"/>
  <c r="T120" i="9"/>
  <c r="N120" i="9" s="1"/>
  <c r="AK120" i="9"/>
  <c r="T81" i="9"/>
  <c r="N81" i="9" s="1"/>
  <c r="AK81" i="9"/>
  <c r="AA92" i="9"/>
  <c r="T483" i="9"/>
  <c r="N483" i="9" s="1"/>
  <c r="AK483" i="9"/>
  <c r="T305" i="9"/>
  <c r="N305" i="9" s="1"/>
  <c r="AK305" i="9"/>
  <c r="T243" i="9"/>
  <c r="N243" i="9" s="1"/>
  <c r="AK243" i="9"/>
  <c r="Z820" i="9"/>
  <c r="S820" i="9"/>
  <c r="Z284" i="9"/>
  <c r="S284" i="9"/>
  <c r="Z501" i="9"/>
  <c r="S501" i="9"/>
  <c r="Z810" i="9"/>
  <c r="S810" i="9"/>
  <c r="AB277" i="9"/>
  <c r="J932" i="9"/>
  <c r="J397" i="9"/>
  <c r="J131" i="9"/>
  <c r="M276" i="9"/>
  <c r="I276" i="9" s="1"/>
  <c r="Z276" i="9"/>
  <c r="S276" i="9"/>
  <c r="M221" i="9"/>
  <c r="I221" i="9" s="1"/>
  <c r="Z221" i="9"/>
  <c r="S221" i="9"/>
  <c r="T685" i="9"/>
  <c r="N685" i="9" s="1"/>
  <c r="AB208" i="9"/>
  <c r="V169" i="9"/>
  <c r="P169" i="9" s="1"/>
  <c r="AB261" i="9"/>
  <c r="AB422" i="9"/>
  <c r="AB870" i="9"/>
  <c r="AB527" i="9"/>
  <c r="AK597" i="9"/>
  <c r="AB942" i="9"/>
  <c r="V684" i="9"/>
  <c r="P684" i="9" s="1"/>
  <c r="AB881" i="9"/>
  <c r="J857" i="9"/>
  <c r="J955" i="9"/>
  <c r="J712" i="9"/>
  <c r="J812" i="9"/>
  <c r="AD841" i="9"/>
  <c r="AD593" i="9"/>
  <c r="AK707" i="9"/>
  <c r="T707" i="9"/>
  <c r="N707" i="9" s="1"/>
  <c r="AK525" i="9"/>
  <c r="T525" i="9"/>
  <c r="N525" i="9" s="1"/>
  <c r="AK454" i="9"/>
  <c r="T454" i="9"/>
  <c r="N454" i="9" s="1"/>
  <c r="AK206" i="9"/>
  <c r="T206" i="9"/>
  <c r="N206" i="9" s="1"/>
  <c r="T910" i="9"/>
  <c r="N910" i="9" s="1"/>
  <c r="AK910" i="9"/>
  <c r="T860" i="9"/>
  <c r="N860" i="9" s="1"/>
  <c r="AK860" i="9"/>
  <c r="T530" i="9"/>
  <c r="N530" i="9" s="1"/>
  <c r="AK530" i="9"/>
  <c r="T579" i="9"/>
  <c r="N579" i="9" s="1"/>
  <c r="AK579" i="9"/>
  <c r="T867" i="9"/>
  <c r="N867" i="9" s="1"/>
  <c r="AK867" i="9"/>
  <c r="T859" i="9"/>
  <c r="N859" i="9" s="1"/>
  <c r="AK859" i="9"/>
  <c r="T547" i="9"/>
  <c r="N547" i="9" s="1"/>
  <c r="AK547" i="9"/>
  <c r="T626" i="9"/>
  <c r="N626" i="9" s="1"/>
  <c r="AK626" i="9"/>
  <c r="T998" i="9"/>
  <c r="N998" i="9" s="1"/>
  <c r="AK998" i="9"/>
  <c r="X998" i="9"/>
  <c r="R998" i="9" s="1"/>
  <c r="T990" i="9"/>
  <c r="N990" i="9" s="1"/>
  <c r="AK990" i="9"/>
  <c r="X990" i="9"/>
  <c r="R990" i="9" s="1"/>
  <c r="AK758" i="9"/>
  <c r="T758" i="9"/>
  <c r="N758" i="9" s="1"/>
  <c r="AK549" i="9"/>
  <c r="T549" i="9"/>
  <c r="N549" i="9" s="1"/>
  <c r="AK522" i="9"/>
  <c r="T522" i="9"/>
  <c r="N522" i="9" s="1"/>
  <c r="AK886" i="9"/>
  <c r="T886" i="9"/>
  <c r="N886" i="9" s="1"/>
  <c r="AK665" i="9"/>
  <c r="T665" i="9"/>
  <c r="N665" i="9" s="1"/>
  <c r="T767" i="9"/>
  <c r="N767" i="9" s="1"/>
  <c r="AK767" i="9"/>
  <c r="T551" i="9"/>
  <c r="N551" i="9" s="1"/>
  <c r="AK551" i="9"/>
  <c r="AD415" i="9"/>
  <c r="T697" i="9"/>
  <c r="N697" i="9" s="1"/>
  <c r="AK697" i="9"/>
  <c r="T731" i="9"/>
  <c r="N731" i="9" s="1"/>
  <c r="AK731" i="9"/>
  <c r="T329" i="9"/>
  <c r="N329" i="9" s="1"/>
  <c r="AK329" i="9"/>
  <c r="T801" i="9"/>
  <c r="N801" i="9" s="1"/>
  <c r="AK801" i="9"/>
  <c r="T471" i="9"/>
  <c r="N471" i="9" s="1"/>
  <c r="AK471" i="9"/>
  <c r="T499" i="9"/>
  <c r="N499" i="9" s="1"/>
  <c r="AK499" i="9"/>
  <c r="T873" i="9"/>
  <c r="N873" i="9" s="1"/>
  <c r="AK873" i="9"/>
  <c r="T794" i="9"/>
  <c r="N794" i="9" s="1"/>
  <c r="AK794" i="9"/>
  <c r="T477" i="9"/>
  <c r="N477" i="9" s="1"/>
  <c r="AK477" i="9"/>
  <c r="T537" i="9"/>
  <c r="N537" i="9" s="1"/>
  <c r="AK537" i="9"/>
  <c r="X996" i="9"/>
  <c r="R996" i="9" s="1"/>
  <c r="T996" i="9"/>
  <c r="N996" i="9" s="1"/>
  <c r="AK996" i="9"/>
  <c r="X485" i="9"/>
  <c r="R485" i="9" s="1"/>
  <c r="T485" i="9"/>
  <c r="N485" i="9" s="1"/>
  <c r="AK485" i="9"/>
  <c r="T563" i="9"/>
  <c r="N563" i="9" s="1"/>
  <c r="AK563" i="9"/>
  <c r="T518" i="9"/>
  <c r="N518" i="9" s="1"/>
  <c r="AK518" i="9"/>
  <c r="AK875" i="9"/>
  <c r="T875" i="9"/>
  <c r="N875" i="9" s="1"/>
  <c r="AK430" i="9"/>
  <c r="T430" i="9"/>
  <c r="N430" i="9" s="1"/>
  <c r="AK401" i="9"/>
  <c r="T401" i="9"/>
  <c r="N401" i="9" s="1"/>
  <c r="AK677" i="9"/>
  <c r="T677" i="9"/>
  <c r="N677" i="9" s="1"/>
  <c r="AK460" i="9"/>
  <c r="T460" i="9"/>
  <c r="N460" i="9" s="1"/>
  <c r="AK432" i="9"/>
  <c r="T432" i="9"/>
  <c r="N432" i="9" s="1"/>
  <c r="T709" i="9"/>
  <c r="N709" i="9" s="1"/>
  <c r="AK709" i="9"/>
  <c r="X709" i="9"/>
  <c r="R709" i="9" s="1"/>
  <c r="X864" i="9"/>
  <c r="R864" i="9" s="1"/>
  <c r="T864" i="9"/>
  <c r="N864" i="9" s="1"/>
  <c r="AK864" i="9"/>
  <c r="X840" i="9"/>
  <c r="R840" i="9" s="1"/>
  <c r="T840" i="9"/>
  <c r="N840" i="9" s="1"/>
  <c r="AK840" i="9"/>
  <c r="X980" i="9"/>
  <c r="R980" i="9" s="1"/>
  <c r="T980" i="9"/>
  <c r="N980" i="9" s="1"/>
  <c r="AK980" i="9"/>
  <c r="AK116" i="9"/>
  <c r="X116" i="9"/>
  <c r="R116" i="9" s="1"/>
  <c r="T116" i="9"/>
  <c r="N116" i="9" s="1"/>
  <c r="AK344" i="9"/>
  <c r="X344" i="9"/>
  <c r="R344" i="9" s="1"/>
  <c r="T344" i="9"/>
  <c r="N344" i="9" s="1"/>
  <c r="AK578" i="9"/>
  <c r="X578" i="9"/>
  <c r="R578" i="9" s="1"/>
  <c r="T578" i="9"/>
  <c r="N578" i="9" s="1"/>
  <c r="AK489" i="9"/>
  <c r="X489" i="9"/>
  <c r="R489" i="9" s="1"/>
  <c r="T489" i="9"/>
  <c r="N489" i="9" s="1"/>
  <c r="AK252" i="9"/>
  <c r="X252" i="9"/>
  <c r="R252" i="9" s="1"/>
  <c r="T252" i="9"/>
  <c r="N252" i="9" s="1"/>
  <c r="AK374" i="9"/>
  <c r="X374" i="9"/>
  <c r="R374" i="9" s="1"/>
  <c r="T374" i="9"/>
  <c r="N374" i="9" s="1"/>
  <c r="AK607" i="9"/>
  <c r="X607" i="9"/>
  <c r="R607" i="9" s="1"/>
  <c r="T607" i="9"/>
  <c r="N607" i="9" s="1"/>
  <c r="AK815" i="9"/>
  <c r="X815" i="9"/>
  <c r="R815" i="9" s="1"/>
  <c r="T815" i="9"/>
  <c r="N815" i="9" s="1"/>
  <c r="T469" i="9"/>
  <c r="N469" i="9" s="1"/>
  <c r="AK469" i="9"/>
  <c r="AK605" i="9"/>
  <c r="T605" i="9"/>
  <c r="N605" i="9" s="1"/>
  <c r="AA613" i="9"/>
  <c r="T865" i="9"/>
  <c r="N865" i="9" s="1"/>
  <c r="AK865" i="9"/>
  <c r="T975" i="9"/>
  <c r="N975" i="9" s="1"/>
  <c r="AK975" i="9"/>
  <c r="T926" i="9"/>
  <c r="N926" i="9" s="1"/>
  <c r="AK926" i="9"/>
  <c r="AK158" i="9"/>
  <c r="X158" i="9"/>
  <c r="R158" i="9" s="1"/>
  <c r="T158" i="9"/>
  <c r="N158" i="9" s="1"/>
  <c r="AK251" i="9"/>
  <c r="X251" i="9"/>
  <c r="R251" i="9" s="1"/>
  <c r="T251" i="9"/>
  <c r="N251" i="9" s="1"/>
  <c r="AK435" i="9"/>
  <c r="X435" i="9"/>
  <c r="R435" i="9" s="1"/>
  <c r="T435" i="9"/>
  <c r="N435" i="9" s="1"/>
  <c r="AK628" i="9"/>
  <c r="X628" i="9"/>
  <c r="R628" i="9" s="1"/>
  <c r="T628" i="9"/>
  <c r="N628" i="9" s="1"/>
  <c r="AK195" i="9"/>
  <c r="X195" i="9"/>
  <c r="R195" i="9" s="1"/>
  <c r="T195" i="9"/>
  <c r="N195" i="9" s="1"/>
  <c r="AK520" i="9"/>
  <c r="X520" i="9"/>
  <c r="R520" i="9" s="1"/>
  <c r="T520" i="9"/>
  <c r="N520" i="9" s="1"/>
  <c r="AK543" i="9"/>
  <c r="X543" i="9"/>
  <c r="R543" i="9" s="1"/>
  <c r="T543" i="9"/>
  <c r="N543" i="9" s="1"/>
  <c r="AA809" i="9"/>
  <c r="T333" i="9"/>
  <c r="N333" i="9" s="1"/>
  <c r="AK333" i="9"/>
  <c r="AA326" i="9"/>
  <c r="AA828" i="9"/>
  <c r="AK812" i="9"/>
  <c r="T812" i="9"/>
  <c r="N812" i="9" s="1"/>
  <c r="AK813" i="9"/>
  <c r="T813" i="9"/>
  <c r="N813" i="9" s="1"/>
  <c r="AK712" i="9"/>
  <c r="T712" i="9"/>
  <c r="N712" i="9" s="1"/>
  <c r="AK952" i="9"/>
  <c r="T952" i="9"/>
  <c r="N952" i="9" s="1"/>
  <c r="AK955" i="9"/>
  <c r="T955" i="9"/>
  <c r="N955" i="9" s="1"/>
  <c r="AK918" i="9"/>
  <c r="T918" i="9"/>
  <c r="N918" i="9" s="1"/>
  <c r="AK857" i="9"/>
  <c r="T857" i="9"/>
  <c r="N857" i="9" s="1"/>
  <c r="AK921" i="9"/>
  <c r="T921" i="9"/>
  <c r="N921" i="9" s="1"/>
  <c r="AK983" i="9"/>
  <c r="T983" i="9"/>
  <c r="N983" i="9" s="1"/>
  <c r="AK969" i="9"/>
  <c r="T969" i="9"/>
  <c r="N969" i="9" s="1"/>
  <c r="AK972" i="9"/>
  <c r="T972" i="9"/>
  <c r="N972" i="9" s="1"/>
  <c r="U458" i="9"/>
  <c r="O458" i="9" s="1"/>
  <c r="T458" i="9"/>
  <c r="N458" i="9" s="1"/>
  <c r="U683" i="9"/>
  <c r="O683" i="9" s="1"/>
  <c r="T683" i="9"/>
  <c r="N683" i="9" s="1"/>
  <c r="U942" i="9"/>
  <c r="O942" i="9" s="1"/>
  <c r="T942" i="9"/>
  <c r="N942" i="9" s="1"/>
  <c r="U948" i="9"/>
  <c r="O948" i="9" s="1"/>
  <c r="T948" i="9"/>
  <c r="N948" i="9" s="1"/>
  <c r="AA320" i="9"/>
  <c r="AK413" i="9"/>
  <c r="T413" i="9"/>
  <c r="N413" i="9" s="1"/>
  <c r="AK266" i="9"/>
  <c r="T266" i="9"/>
  <c r="N266" i="9" s="1"/>
  <c r="AA261" i="9"/>
  <c r="T398" i="9"/>
  <c r="N398" i="9" s="1"/>
  <c r="AK398" i="9"/>
  <c r="T408" i="9"/>
  <c r="N408" i="9" s="1"/>
  <c r="AK408" i="9"/>
  <c r="AK409" i="9"/>
  <c r="T409" i="9"/>
  <c r="N409" i="9" s="1"/>
  <c r="AA553" i="9"/>
  <c r="AK748" i="9"/>
  <c r="T748" i="9"/>
  <c r="N748" i="9" s="1"/>
  <c r="U457" i="9"/>
  <c r="O457" i="9" s="1"/>
  <c r="T457" i="9"/>
  <c r="N457" i="9" s="1"/>
  <c r="U682" i="9"/>
  <c r="O682" i="9" s="1"/>
  <c r="T682" i="9"/>
  <c r="N682" i="9" s="1"/>
  <c r="U941" i="9"/>
  <c r="O941" i="9" s="1"/>
  <c r="T941" i="9"/>
  <c r="N941" i="9" s="1"/>
  <c r="U882" i="9"/>
  <c r="O882" i="9" s="1"/>
  <c r="T882" i="9"/>
  <c r="N882" i="9" s="1"/>
  <c r="AA398" i="9"/>
  <c r="AA408" i="9"/>
  <c r="AA414" i="9"/>
  <c r="AK203" i="9"/>
  <c r="T203" i="9"/>
  <c r="N203" i="9" s="1"/>
  <c r="AK971" i="9"/>
  <c r="T971" i="9"/>
  <c r="N971" i="9" s="1"/>
  <c r="T816" i="9"/>
  <c r="N816" i="9" s="1"/>
  <c r="AK816" i="9"/>
  <c r="T844" i="9"/>
  <c r="N844" i="9" s="1"/>
  <c r="AK844" i="9"/>
  <c r="AA539" i="9"/>
  <c r="AK541" i="9"/>
  <c r="T541" i="9"/>
  <c r="N541" i="9" s="1"/>
  <c r="AK504" i="9"/>
  <c r="T504" i="9"/>
  <c r="N504" i="9" s="1"/>
  <c r="AK923" i="9"/>
  <c r="T923" i="9"/>
  <c r="N923" i="9" s="1"/>
  <c r="AK725" i="9"/>
  <c r="T725" i="9"/>
  <c r="N725" i="9" s="1"/>
  <c r="AA129" i="9"/>
  <c r="AK268" i="9"/>
  <c r="T268" i="9"/>
  <c r="N268" i="9" s="1"/>
  <c r="AK468" i="9"/>
  <c r="T468" i="9"/>
  <c r="N468" i="9" s="1"/>
  <c r="T823" i="9"/>
  <c r="N823" i="9" s="1"/>
  <c r="AK823" i="9"/>
  <c r="T673" i="9"/>
  <c r="N673" i="9" s="1"/>
  <c r="AK673" i="9"/>
  <c r="T601" i="9"/>
  <c r="N601" i="9" s="1"/>
  <c r="AK601" i="9"/>
  <c r="T617" i="9"/>
  <c r="N617" i="9" s="1"/>
  <c r="AK617" i="9"/>
  <c r="T773" i="9"/>
  <c r="N773" i="9" s="1"/>
  <c r="AK773" i="9"/>
  <c r="T929" i="9"/>
  <c r="N929" i="9" s="1"/>
  <c r="AK929" i="9"/>
  <c r="U203" i="9"/>
  <c r="O203" i="9" s="1"/>
  <c r="V203" i="9"/>
  <c r="P203" i="9" s="1"/>
  <c r="AA710" i="9"/>
  <c r="AA748" i="9"/>
  <c r="AA608" i="9"/>
  <c r="AA971" i="9"/>
  <c r="AA584" i="9"/>
  <c r="AA836" i="9"/>
  <c r="AB225" i="9"/>
  <c r="AB644" i="9"/>
  <c r="T833" i="9"/>
  <c r="N833" i="9" s="1"/>
  <c r="AK833" i="9"/>
  <c r="T741" i="9"/>
  <c r="N741" i="9" s="1"/>
  <c r="AK741" i="9"/>
  <c r="T473" i="9"/>
  <c r="N473" i="9" s="1"/>
  <c r="AK473" i="9"/>
  <c r="T654" i="9"/>
  <c r="N654" i="9" s="1"/>
  <c r="AK654" i="9"/>
  <c r="T935" i="9"/>
  <c r="N935" i="9" s="1"/>
  <c r="AK935" i="9"/>
  <c r="AK214" i="9"/>
  <c r="T214" i="9"/>
  <c r="N214" i="9" s="1"/>
  <c r="AK567" i="9"/>
  <c r="T567" i="9"/>
  <c r="N567" i="9" s="1"/>
  <c r="AK702" i="9"/>
  <c r="T702" i="9"/>
  <c r="N702" i="9" s="1"/>
  <c r="AK609" i="9"/>
  <c r="T609" i="9"/>
  <c r="N609" i="9" s="1"/>
  <c r="AA102" i="9"/>
  <c r="AA517" i="9"/>
  <c r="AK176" i="9"/>
  <c r="T176" i="9"/>
  <c r="N176" i="9" s="1"/>
  <c r="AK657" i="9"/>
  <c r="T657" i="9"/>
  <c r="N657" i="9" s="1"/>
  <c r="T672" i="9"/>
  <c r="N672" i="9" s="1"/>
  <c r="AK672" i="9"/>
  <c r="T720" i="9"/>
  <c r="N720" i="9" s="1"/>
  <c r="AK720" i="9"/>
  <c r="T472" i="9"/>
  <c r="N472" i="9" s="1"/>
  <c r="AK472" i="9"/>
  <c r="T414" i="9"/>
  <c r="N414" i="9" s="1"/>
  <c r="AK414" i="9"/>
  <c r="T856" i="9"/>
  <c r="N856" i="9" s="1"/>
  <c r="AK856" i="9"/>
  <c r="T930" i="9"/>
  <c r="N930" i="9" s="1"/>
  <c r="AK930" i="9"/>
  <c r="V194" i="9"/>
  <c r="P194" i="9" s="1"/>
  <c r="U194" i="9"/>
  <c r="O194" i="9" s="1"/>
  <c r="AA529" i="9"/>
  <c r="V849" i="9"/>
  <c r="P849" i="9" s="1"/>
  <c r="U849" i="9"/>
  <c r="O849" i="9" s="1"/>
  <c r="AA589" i="9"/>
  <c r="AA934" i="9"/>
  <c r="AA515" i="9"/>
  <c r="AB128" i="9"/>
  <c r="AA977" i="9"/>
  <c r="V123" i="9"/>
  <c r="P123" i="9" s="1"/>
  <c r="U123" i="9"/>
  <c r="O123" i="9" s="1"/>
  <c r="AA363" i="9"/>
  <c r="V694" i="9"/>
  <c r="P694" i="9" s="1"/>
  <c r="U694" i="9"/>
  <c r="O694" i="9" s="1"/>
  <c r="AA396" i="9"/>
  <c r="AA843" i="9"/>
  <c r="AA786" i="9"/>
  <c r="AA729" i="9"/>
  <c r="AA481" i="9"/>
  <c r="AA316" i="9"/>
  <c r="AA275" i="9"/>
  <c r="AA222" i="9"/>
  <c r="AA800" i="9"/>
  <c r="AA737" i="9"/>
  <c r="AA845" i="9"/>
  <c r="AB227" i="9"/>
  <c r="AB176" i="9"/>
  <c r="AB269" i="9"/>
  <c r="AB467" i="9"/>
  <c r="AB350" i="9"/>
  <c r="AB657" i="9"/>
  <c r="AB787" i="9"/>
  <c r="AB637" i="9"/>
  <c r="T978" i="9"/>
  <c r="N978" i="9" s="1"/>
  <c r="AK978" i="9"/>
  <c r="T208" i="9"/>
  <c r="N208" i="9" s="1"/>
  <c r="AK208" i="9"/>
  <c r="T353" i="9"/>
  <c r="N353" i="9" s="1"/>
  <c r="AK353" i="9"/>
  <c r="T515" i="9"/>
  <c r="N515" i="9" s="1"/>
  <c r="AK515" i="9"/>
  <c r="T584" i="9"/>
  <c r="N584" i="9" s="1"/>
  <c r="AK584" i="9"/>
  <c r="T836" i="9"/>
  <c r="N836" i="9" s="1"/>
  <c r="AK836" i="9"/>
  <c r="AA175" i="9"/>
  <c r="AA202" i="9"/>
  <c r="AA452" i="9"/>
  <c r="AA500" i="9"/>
  <c r="AA623" i="9"/>
  <c r="T622" i="9"/>
  <c r="N622" i="9" s="1"/>
  <c r="AK622" i="9"/>
  <c r="AK789" i="9"/>
  <c r="T789" i="9"/>
  <c r="N789" i="9" s="1"/>
  <c r="T188" i="9"/>
  <c r="N188" i="9" s="1"/>
  <c r="AK188" i="9"/>
  <c r="T99" i="9"/>
  <c r="N99" i="9" s="1"/>
  <c r="AK99" i="9"/>
  <c r="T390" i="9"/>
  <c r="N390" i="9" s="1"/>
  <c r="AK390" i="9"/>
  <c r="T583" i="9"/>
  <c r="N583" i="9" s="1"/>
  <c r="AK583" i="9"/>
  <c r="T835" i="9"/>
  <c r="N835" i="9" s="1"/>
  <c r="AK835" i="9"/>
  <c r="AK810" i="9"/>
  <c r="AK750" i="9"/>
  <c r="AK501" i="9"/>
  <c r="AK337" i="9"/>
  <c r="AK284" i="9"/>
  <c r="AK235" i="9"/>
  <c r="AK820" i="9"/>
  <c r="AK756" i="9"/>
  <c r="AK763" i="9"/>
  <c r="AA166" i="9"/>
  <c r="AA132" i="9"/>
  <c r="AA490" i="9"/>
  <c r="AA658" i="9"/>
  <c r="AB789" i="9"/>
  <c r="AA532" i="9"/>
  <c r="AA958" i="9"/>
  <c r="AA897" i="9"/>
  <c r="AA165" i="9"/>
  <c r="AA112" i="9"/>
  <c r="AA324" i="9"/>
  <c r="AA462" i="9"/>
  <c r="AB624" i="9"/>
  <c r="AB717" i="9"/>
  <c r="AB536" i="9"/>
  <c r="AB895" i="9"/>
  <c r="AB960" i="9"/>
  <c r="AB964" i="9"/>
  <c r="AB142" i="9"/>
  <c r="AB107" i="9"/>
  <c r="AB172" i="9"/>
  <c r="AB95" i="9"/>
  <c r="AB113" i="9"/>
  <c r="AB342" i="9"/>
  <c r="AB325" i="9"/>
  <c r="AB479" i="9"/>
  <c r="AA535" i="9"/>
  <c r="AA959" i="9"/>
  <c r="AA965" i="9"/>
  <c r="AA218" i="9"/>
  <c r="AA93" i="9"/>
  <c r="AA245" i="9"/>
  <c r="T624" i="9"/>
  <c r="N624" i="9" s="1"/>
  <c r="AK624" i="9"/>
  <c r="T717" i="9"/>
  <c r="N717" i="9" s="1"/>
  <c r="AK717" i="9"/>
  <c r="T536" i="9"/>
  <c r="N536" i="9" s="1"/>
  <c r="AK536" i="9"/>
  <c r="T895" i="9"/>
  <c r="N895" i="9" s="1"/>
  <c r="AK895" i="9"/>
  <c r="T960" i="9"/>
  <c r="N960" i="9" s="1"/>
  <c r="AK960" i="9"/>
  <c r="T964" i="9"/>
  <c r="N964" i="9" s="1"/>
  <c r="AK964" i="9"/>
  <c r="T142" i="9"/>
  <c r="N142" i="9" s="1"/>
  <c r="AK142" i="9"/>
  <c r="T107" i="9"/>
  <c r="N107" i="9" s="1"/>
  <c r="AK107" i="9"/>
  <c r="T172" i="9"/>
  <c r="N172" i="9" s="1"/>
  <c r="AK172" i="9"/>
  <c r="T95" i="9"/>
  <c r="N95" i="9" s="1"/>
  <c r="AK95" i="9"/>
  <c r="T113" i="9"/>
  <c r="N113" i="9" s="1"/>
  <c r="AK113" i="9"/>
  <c r="T342" i="9"/>
  <c r="N342" i="9" s="1"/>
  <c r="AK342" i="9"/>
  <c r="T325" i="9"/>
  <c r="N325" i="9" s="1"/>
  <c r="AK325" i="9"/>
  <c r="AK463" i="9"/>
  <c r="T463" i="9"/>
  <c r="N463" i="9" s="1"/>
  <c r="AA439" i="9"/>
  <c r="AA507" i="9"/>
  <c r="AA775" i="9"/>
  <c r="AA902" i="9"/>
  <c r="AA678" i="9"/>
  <c r="AA533" i="9"/>
  <c r="AB418" i="9"/>
  <c r="AB507" i="9"/>
  <c r="AB372" i="9"/>
  <c r="AB775" i="9"/>
  <c r="AB891" i="9"/>
  <c r="AB902" i="9"/>
  <c r="T282" i="9"/>
  <c r="N282" i="9" s="1"/>
  <c r="AK282" i="9"/>
  <c r="AK82" i="9"/>
  <c r="T82" i="9"/>
  <c r="N82" i="9" s="1"/>
  <c r="AK534" i="9"/>
  <c r="T534" i="9"/>
  <c r="N534" i="9" s="1"/>
  <c r="AK114" i="9"/>
  <c r="T114" i="9"/>
  <c r="N114" i="9" s="1"/>
  <c r="AA611" i="9"/>
  <c r="AA355" i="9"/>
  <c r="AA795" i="9"/>
  <c r="AA901" i="9"/>
  <c r="AK122" i="9"/>
  <c r="T122" i="9"/>
  <c r="N122" i="9" s="1"/>
  <c r="AB611" i="9"/>
  <c r="AB440" i="9"/>
  <c r="AB355" i="9"/>
  <c r="AB508" i="9"/>
  <c r="AB795" i="9"/>
  <c r="AB776" i="9"/>
  <c r="AB901" i="9"/>
  <c r="AK482" i="9"/>
  <c r="T482" i="9"/>
  <c r="N482" i="9" s="1"/>
  <c r="AK967" i="9"/>
  <c r="T967" i="9"/>
  <c r="N967" i="9" s="1"/>
  <c r="AK104" i="9"/>
  <c r="T104" i="9"/>
  <c r="N104" i="9" s="1"/>
  <c r="AK191" i="9"/>
  <c r="T191" i="9"/>
  <c r="N191" i="9" s="1"/>
  <c r="T87" i="9"/>
  <c r="N87" i="9" s="1"/>
  <c r="AK87" i="9"/>
  <c r="T678" i="9"/>
  <c r="N678" i="9" s="1"/>
  <c r="AK678" i="9"/>
  <c r="T446" i="9"/>
  <c r="N446" i="9" s="1"/>
  <c r="AK446" i="9"/>
  <c r="AA82" i="9"/>
  <c r="AA721" i="9"/>
  <c r="AK892" i="9"/>
  <c r="T892" i="9"/>
  <c r="N892" i="9" s="1"/>
  <c r="AK167" i="9"/>
  <c r="T167" i="9"/>
  <c r="N167" i="9" s="1"/>
  <c r="AK347" i="9"/>
  <c r="T347" i="9"/>
  <c r="N347" i="9" s="1"/>
  <c r="AK135" i="9"/>
  <c r="T135" i="9"/>
  <c r="N135" i="9" s="1"/>
  <c r="AK911" i="9"/>
  <c r="T911" i="9"/>
  <c r="N911" i="9" s="1"/>
  <c r="AA893" i="9"/>
  <c r="AK323" i="9"/>
  <c r="X323" i="9"/>
  <c r="R323" i="9" s="1"/>
  <c r="T323" i="9"/>
  <c r="N323" i="9" s="1"/>
  <c r="AK366" i="9"/>
  <c r="X366" i="9"/>
  <c r="R366" i="9" s="1"/>
  <c r="T366" i="9"/>
  <c r="N366" i="9" s="1"/>
  <c r="AK391" i="9"/>
  <c r="X391" i="9"/>
  <c r="R391" i="9" s="1"/>
  <c r="T391" i="9"/>
  <c r="N391" i="9" s="1"/>
  <c r="AK426" i="9"/>
  <c r="X426" i="9"/>
  <c r="R426" i="9" s="1"/>
  <c r="T426" i="9"/>
  <c r="N426" i="9" s="1"/>
  <c r="X503" i="9"/>
  <c r="R503" i="9" s="1"/>
  <c r="T503" i="9"/>
  <c r="N503" i="9" s="1"/>
  <c r="AK503" i="9"/>
  <c r="X150" i="9"/>
  <c r="R150" i="9" s="1"/>
  <c r="T150" i="9"/>
  <c r="N150" i="9" s="1"/>
  <c r="AK150" i="9"/>
  <c r="X488" i="9"/>
  <c r="R488" i="9" s="1"/>
  <c r="T488" i="9"/>
  <c r="N488" i="9" s="1"/>
  <c r="AK488" i="9"/>
  <c r="X866" i="9"/>
  <c r="R866" i="9" s="1"/>
  <c r="T866" i="9"/>
  <c r="N866" i="9" s="1"/>
  <c r="AK866" i="9"/>
  <c r="AK210" i="9"/>
  <c r="X210" i="9"/>
  <c r="R210" i="9" s="1"/>
  <c r="T210" i="9"/>
  <c r="N210" i="9" s="1"/>
  <c r="AK223" i="9"/>
  <c r="X223" i="9"/>
  <c r="R223" i="9" s="1"/>
  <c r="T223" i="9"/>
  <c r="N223" i="9" s="1"/>
  <c r="AK581" i="9"/>
  <c r="X581" i="9"/>
  <c r="R581" i="9" s="1"/>
  <c r="T581" i="9"/>
  <c r="N581" i="9" s="1"/>
  <c r="X661" i="9"/>
  <c r="R661" i="9" s="1"/>
  <c r="U661" i="9"/>
  <c r="O661" i="9" s="1"/>
  <c r="T572" i="9"/>
  <c r="N572" i="9" s="1"/>
  <c r="AK572" i="9"/>
  <c r="X249" i="9"/>
  <c r="R249" i="9" s="1"/>
  <c r="T249" i="9"/>
  <c r="N249" i="9" s="1"/>
  <c r="AK249" i="9"/>
  <c r="X265" i="9"/>
  <c r="R265" i="9" s="1"/>
  <c r="T265" i="9"/>
  <c r="N265" i="9" s="1"/>
  <c r="AK265" i="9"/>
  <c r="X274" i="9"/>
  <c r="R274" i="9" s="1"/>
  <c r="T274" i="9"/>
  <c r="N274" i="9" s="1"/>
  <c r="AK274" i="9"/>
  <c r="X826" i="9"/>
  <c r="R826" i="9" s="1"/>
  <c r="U826" i="9"/>
  <c r="O826" i="9" s="1"/>
  <c r="AK744" i="9"/>
  <c r="T744" i="9"/>
  <c r="N744" i="9" s="1"/>
  <c r="AK663" i="9"/>
  <c r="T663" i="9"/>
  <c r="N663" i="9" s="1"/>
  <c r="AK830" i="9"/>
  <c r="T830" i="9"/>
  <c r="N830" i="9" s="1"/>
  <c r="AK944" i="9"/>
  <c r="T944" i="9"/>
  <c r="N944" i="9" s="1"/>
  <c r="U662" i="9"/>
  <c r="O662" i="9" s="1"/>
  <c r="X662" i="9"/>
  <c r="R662" i="9" s="1"/>
  <c r="U869" i="9"/>
  <c r="O869" i="9" s="1"/>
  <c r="X869" i="9"/>
  <c r="R869" i="9" s="1"/>
  <c r="U738" i="9"/>
  <c r="O738" i="9" s="1"/>
  <c r="X738" i="9"/>
  <c r="R738" i="9" s="1"/>
  <c r="AK827" i="9"/>
  <c r="T827" i="9"/>
  <c r="N827" i="9" s="1"/>
  <c r="AK574" i="9"/>
  <c r="T574" i="9"/>
  <c r="N574" i="9" s="1"/>
  <c r="AK749" i="9"/>
  <c r="T749" i="9"/>
  <c r="N749" i="9" s="1"/>
  <c r="AK953" i="9"/>
  <c r="T953" i="9"/>
  <c r="N953" i="9" s="1"/>
  <c r="X806" i="9"/>
  <c r="R806" i="9" s="1"/>
  <c r="U806" i="9"/>
  <c r="O806" i="9" s="1"/>
  <c r="X821" i="9"/>
  <c r="R821" i="9" s="1"/>
  <c r="U821" i="9"/>
  <c r="O821" i="9" s="1"/>
  <c r="X894" i="9"/>
  <c r="R894" i="9" s="1"/>
  <c r="U894" i="9"/>
  <c r="O894" i="9" s="1"/>
  <c r="AK793" i="9"/>
  <c r="U793" i="9"/>
  <c r="O793" i="9" s="1"/>
  <c r="T793" i="9"/>
  <c r="N793" i="9" s="1"/>
  <c r="X793" i="9"/>
  <c r="R793" i="9" s="1"/>
  <c r="AK154" i="9"/>
  <c r="U154" i="9"/>
  <c r="O154" i="9" s="1"/>
  <c r="X154" i="9"/>
  <c r="R154" i="9" s="1"/>
  <c r="T154" i="9"/>
  <c r="N154" i="9" s="1"/>
  <c r="V154" i="9"/>
  <c r="P154" i="9" s="1"/>
  <c r="AK233" i="9"/>
  <c r="U233" i="9"/>
  <c r="O233" i="9" s="1"/>
  <c r="X233" i="9"/>
  <c r="R233" i="9" s="1"/>
  <c r="T233" i="9"/>
  <c r="N233" i="9" s="1"/>
  <c r="V233" i="9"/>
  <c r="P233" i="9" s="1"/>
  <c r="X255" i="9"/>
  <c r="R255" i="9" s="1"/>
  <c r="T255" i="9"/>
  <c r="N255" i="9" s="1"/>
  <c r="AK255" i="9"/>
  <c r="V255" i="9"/>
  <c r="P255" i="9" s="1"/>
  <c r="U255" i="9"/>
  <c r="O255" i="9" s="1"/>
  <c r="X185" i="9"/>
  <c r="R185" i="9" s="1"/>
  <c r="AK185" i="9"/>
  <c r="U185" i="9"/>
  <c r="O185" i="9" s="1"/>
  <c r="T185" i="9"/>
  <c r="N185" i="9" s="1"/>
  <c r="X164" i="9"/>
  <c r="R164" i="9" s="1"/>
  <c r="AK164" i="9"/>
  <c r="U164" i="9"/>
  <c r="O164" i="9" s="1"/>
  <c r="T164" i="9"/>
  <c r="N164" i="9" s="1"/>
  <c r="AK362" i="9"/>
  <c r="T362" i="9"/>
  <c r="N362" i="9" s="1"/>
  <c r="V404" i="9"/>
  <c r="P404" i="9" s="1"/>
  <c r="X404" i="9"/>
  <c r="R404" i="9" s="1"/>
  <c r="T404" i="9"/>
  <c r="N404" i="9" s="1"/>
  <c r="AK404" i="9"/>
  <c r="U404" i="9"/>
  <c r="O404" i="9" s="1"/>
  <c r="V733" i="9"/>
  <c r="P733" i="9" s="1"/>
  <c r="AK733" i="9"/>
  <c r="U733" i="9"/>
  <c r="O733" i="9" s="1"/>
  <c r="X733" i="9"/>
  <c r="R733" i="9" s="1"/>
  <c r="T733" i="9"/>
  <c r="N733" i="9" s="1"/>
  <c r="AK846" i="9"/>
  <c r="T846" i="9"/>
  <c r="N846" i="9" s="1"/>
  <c r="V306" i="9"/>
  <c r="P306" i="9" s="1"/>
  <c r="AK306" i="9"/>
  <c r="U306" i="9"/>
  <c r="O306" i="9" s="1"/>
  <c r="X306" i="9"/>
  <c r="R306" i="9" s="1"/>
  <c r="T306" i="9"/>
  <c r="N306" i="9" s="1"/>
  <c r="V745" i="9"/>
  <c r="P745" i="9" s="1"/>
  <c r="AK745" i="9"/>
  <c r="U745" i="9"/>
  <c r="O745" i="9" s="1"/>
  <c r="X745" i="9"/>
  <c r="R745" i="9" s="1"/>
  <c r="T745" i="9"/>
  <c r="N745" i="9" s="1"/>
  <c r="AK655" i="9"/>
  <c r="T655" i="9"/>
  <c r="N655" i="9" s="1"/>
  <c r="O690" i="9"/>
  <c r="AA690" i="9"/>
  <c r="O362" i="9"/>
  <c r="AA362" i="9"/>
  <c r="O693" i="9"/>
  <c r="AA693" i="9"/>
  <c r="O719" i="9"/>
  <c r="AA719" i="9"/>
  <c r="AK419" i="9"/>
  <c r="X419" i="9"/>
  <c r="R419" i="9" s="1"/>
  <c r="T419" i="9"/>
  <c r="N419" i="9" s="1"/>
  <c r="X803" i="9"/>
  <c r="R803" i="9" s="1"/>
  <c r="T803" i="9"/>
  <c r="N803" i="9" s="1"/>
  <c r="AK803" i="9"/>
  <c r="X819" i="9"/>
  <c r="R819" i="9" s="1"/>
  <c r="T819" i="9"/>
  <c r="N819" i="9" s="1"/>
  <c r="AK819" i="9"/>
  <c r="T631" i="9"/>
  <c r="N631" i="9" s="1"/>
  <c r="AK631" i="9"/>
  <c r="X631" i="9"/>
  <c r="R631" i="9" s="1"/>
  <c r="AK420" i="9"/>
  <c r="X420" i="9"/>
  <c r="R420" i="9" s="1"/>
  <c r="T420" i="9"/>
  <c r="N420" i="9" s="1"/>
  <c r="AB129" i="9" l="1"/>
  <c r="AB258" i="9"/>
  <c r="AB165" i="9"/>
  <c r="AB175" i="9"/>
  <c r="Y656" i="9"/>
  <c r="Y633" i="9"/>
  <c r="AB166" i="9"/>
  <c r="AB439" i="9"/>
  <c r="AB782" i="9"/>
  <c r="AB515" i="9"/>
  <c r="Y653" i="9"/>
  <c r="AD412" i="9"/>
  <c r="P111" i="9"/>
  <c r="S829" i="9"/>
  <c r="AB695" i="9"/>
  <c r="Z829" i="9"/>
  <c r="Y829" i="9" s="1"/>
  <c r="AB498" i="9"/>
  <c r="P498" i="9"/>
  <c r="M498" i="9" s="1"/>
  <c r="I498" i="9" s="1"/>
  <c r="Z756" i="9"/>
  <c r="Y756" i="9" s="1"/>
  <c r="N756" i="9"/>
  <c r="M756" i="9" s="1"/>
  <c r="I756" i="9" s="1"/>
  <c r="Z845" i="9"/>
  <c r="Y845" i="9" s="1"/>
  <c r="N845" i="9"/>
  <c r="M845" i="9" s="1"/>
  <c r="I845" i="9" s="1"/>
  <c r="Z737" i="9"/>
  <c r="Y737" i="9" s="1"/>
  <c r="N737" i="9"/>
  <c r="M737" i="9" s="1"/>
  <c r="I737" i="9" s="1"/>
  <c r="AB781" i="9"/>
  <c r="P781" i="9"/>
  <c r="Y501" i="9"/>
  <c r="AD421" i="9"/>
  <c r="AB528" i="9"/>
  <c r="P528" i="9"/>
  <c r="AD326" i="9"/>
  <c r="S756" i="9"/>
  <c r="M820" i="9"/>
  <c r="I820" i="9" s="1"/>
  <c r="Z763" i="9"/>
  <c r="Y763" i="9" s="1"/>
  <c r="AB780" i="9"/>
  <c r="S845" i="9"/>
  <c r="M284" i="9"/>
  <c r="I284" i="9" s="1"/>
  <c r="M810" i="9"/>
  <c r="I810" i="9" s="1"/>
  <c r="M501" i="9"/>
  <c r="I501" i="9" s="1"/>
  <c r="Z676" i="9"/>
  <c r="Y676" i="9" s="1"/>
  <c r="M633" i="9"/>
  <c r="I633" i="9" s="1"/>
  <c r="S763" i="9"/>
  <c r="S676" i="9"/>
  <c r="M763" i="9"/>
  <c r="I763" i="9" s="1"/>
  <c r="M676" i="9"/>
  <c r="I676" i="9" s="1"/>
  <c r="Y820" i="9"/>
  <c r="S737" i="9"/>
  <c r="M656" i="9"/>
  <c r="I656" i="9" s="1"/>
  <c r="Y810" i="9"/>
  <c r="Y284" i="9"/>
  <c r="M653" i="9"/>
  <c r="I653" i="9" s="1"/>
  <c r="Y276" i="9"/>
  <c r="Y221" i="9"/>
  <c r="Z655" i="9"/>
  <c r="Y655" i="9" s="1"/>
  <c r="S655" i="9"/>
  <c r="M655" i="9"/>
  <c r="I655" i="9" s="1"/>
  <c r="AA745" i="9"/>
  <c r="AD306" i="9"/>
  <c r="Z846" i="9"/>
  <c r="Y846" i="9" s="1"/>
  <c r="S846" i="9"/>
  <c r="M846" i="9"/>
  <c r="I846" i="9" s="1"/>
  <c r="AA733" i="9"/>
  <c r="Z362" i="9"/>
  <c r="Y362" i="9" s="1"/>
  <c r="S362" i="9"/>
  <c r="M362" i="9"/>
  <c r="I362" i="9" s="1"/>
  <c r="S233" i="9"/>
  <c r="Z233" i="9"/>
  <c r="AB154" i="9"/>
  <c r="AD821" i="9"/>
  <c r="AA738" i="9"/>
  <c r="AA662" i="9"/>
  <c r="Z274" i="9"/>
  <c r="S274" i="9"/>
  <c r="AD265" i="9"/>
  <c r="Z581" i="9"/>
  <c r="S581" i="9"/>
  <c r="AD223" i="9"/>
  <c r="Z150" i="9"/>
  <c r="S150" i="9"/>
  <c r="AD503" i="9"/>
  <c r="Z391" i="9"/>
  <c r="S391" i="9"/>
  <c r="AD366" i="9"/>
  <c r="Z678" i="9"/>
  <c r="Y678" i="9" s="1"/>
  <c r="S678" i="9"/>
  <c r="M678" i="9"/>
  <c r="I678" i="9" s="1"/>
  <c r="Z325" i="9"/>
  <c r="Z113" i="9"/>
  <c r="Z172" i="9"/>
  <c r="Z142" i="9"/>
  <c r="Z960" i="9"/>
  <c r="Z536" i="9"/>
  <c r="Z624" i="9"/>
  <c r="Z789" i="9"/>
  <c r="Z657" i="9"/>
  <c r="S609" i="9"/>
  <c r="Z609" i="9"/>
  <c r="Y609" i="9" s="1"/>
  <c r="M609" i="9"/>
  <c r="I609" i="9" s="1"/>
  <c r="S567" i="9"/>
  <c r="M567" i="9"/>
  <c r="I567" i="9" s="1"/>
  <c r="Z567" i="9"/>
  <c r="Y567" i="9" s="1"/>
  <c r="Z468" i="9"/>
  <c r="Z923" i="9"/>
  <c r="Y923" i="9" s="1"/>
  <c r="S923" i="9"/>
  <c r="M923" i="9"/>
  <c r="I923" i="9" s="1"/>
  <c r="Z541" i="9"/>
  <c r="Y541" i="9" s="1"/>
  <c r="S541" i="9"/>
  <c r="M541" i="9"/>
  <c r="I541" i="9" s="1"/>
  <c r="Z971" i="9"/>
  <c r="Y971" i="9" s="1"/>
  <c r="M971" i="9"/>
  <c r="I971" i="9" s="1"/>
  <c r="S971" i="9"/>
  <c r="S941" i="9"/>
  <c r="Z941" i="9"/>
  <c r="S457" i="9"/>
  <c r="Z457" i="9"/>
  <c r="Z413" i="9"/>
  <c r="Y413" i="9" s="1"/>
  <c r="S413" i="9"/>
  <c r="M413" i="9"/>
  <c r="I413" i="9" s="1"/>
  <c r="Z948" i="9"/>
  <c r="S948" i="9"/>
  <c r="Z683" i="9"/>
  <c r="S683" i="9"/>
  <c r="Z972" i="9"/>
  <c r="Y972" i="9" s="1"/>
  <c r="M972" i="9"/>
  <c r="I972" i="9" s="1"/>
  <c r="S972" i="9"/>
  <c r="Z983" i="9"/>
  <c r="Y983" i="9" s="1"/>
  <c r="M983" i="9"/>
  <c r="I983" i="9" s="1"/>
  <c r="S983" i="9"/>
  <c r="Z857" i="9"/>
  <c r="Y857" i="9" s="1"/>
  <c r="M857" i="9"/>
  <c r="I857" i="9" s="1"/>
  <c r="S857" i="9"/>
  <c r="Z955" i="9"/>
  <c r="Y955" i="9" s="1"/>
  <c r="M955" i="9"/>
  <c r="I955" i="9" s="1"/>
  <c r="S955" i="9"/>
  <c r="Z712" i="9"/>
  <c r="Y712" i="9" s="1"/>
  <c r="M712" i="9"/>
  <c r="I712" i="9" s="1"/>
  <c r="S712" i="9"/>
  <c r="Z812" i="9"/>
  <c r="Y812" i="9" s="1"/>
  <c r="M812" i="9"/>
  <c r="I812" i="9" s="1"/>
  <c r="S812" i="9"/>
  <c r="U195" i="9"/>
  <c r="O195" i="9" s="1"/>
  <c r="Z195" i="9"/>
  <c r="U158" i="9"/>
  <c r="O158" i="9" s="1"/>
  <c r="Z158" i="9"/>
  <c r="Z926" i="9"/>
  <c r="Y926" i="9" s="1"/>
  <c r="S926" i="9"/>
  <c r="M926" i="9"/>
  <c r="I926" i="9" s="1"/>
  <c r="Z865" i="9"/>
  <c r="Y865" i="9" s="1"/>
  <c r="S865" i="9"/>
  <c r="M865" i="9"/>
  <c r="I865" i="9" s="1"/>
  <c r="Z252" i="9"/>
  <c r="U252" i="9"/>
  <c r="O252" i="9" s="1"/>
  <c r="Z116" i="9"/>
  <c r="U116" i="9"/>
  <c r="O116" i="9" s="1"/>
  <c r="Z980" i="9"/>
  <c r="S980" i="9"/>
  <c r="AD840" i="9"/>
  <c r="AD709" i="9"/>
  <c r="Z518" i="9"/>
  <c r="U518" i="9"/>
  <c r="O518" i="9" s="1"/>
  <c r="Z485" i="9"/>
  <c r="S485" i="9"/>
  <c r="AD996" i="9"/>
  <c r="M477" i="9"/>
  <c r="I477" i="9" s="1"/>
  <c r="Z477" i="9"/>
  <c r="Y477" i="9" s="1"/>
  <c r="S477" i="9"/>
  <c r="M873" i="9"/>
  <c r="I873" i="9" s="1"/>
  <c r="Z873" i="9"/>
  <c r="Y873" i="9" s="1"/>
  <c r="S873" i="9"/>
  <c r="M471" i="9"/>
  <c r="I471" i="9" s="1"/>
  <c r="Z471" i="9"/>
  <c r="Y471" i="9" s="1"/>
  <c r="S471" i="9"/>
  <c r="S329" i="9"/>
  <c r="Z329" i="9"/>
  <c r="Y329" i="9" s="1"/>
  <c r="M329" i="9"/>
  <c r="I329" i="9" s="1"/>
  <c r="S697" i="9"/>
  <c r="Z697" i="9"/>
  <c r="Y697" i="9" s="1"/>
  <c r="M697" i="9"/>
  <c r="I697" i="9" s="1"/>
  <c r="Z551" i="9"/>
  <c r="U551" i="9"/>
  <c r="O551" i="9" s="1"/>
  <c r="AD998" i="9"/>
  <c r="Z626" i="9"/>
  <c r="Y626" i="9" s="1"/>
  <c r="S626" i="9"/>
  <c r="M626" i="9"/>
  <c r="I626" i="9" s="1"/>
  <c r="Z859" i="9"/>
  <c r="Y859" i="9" s="1"/>
  <c r="S859" i="9"/>
  <c r="M859" i="9"/>
  <c r="I859" i="9" s="1"/>
  <c r="Z579" i="9"/>
  <c r="Y579" i="9" s="1"/>
  <c r="S579" i="9"/>
  <c r="M579" i="9"/>
  <c r="I579" i="9" s="1"/>
  <c r="Z860" i="9"/>
  <c r="Y860" i="9" s="1"/>
  <c r="S860" i="9"/>
  <c r="M860" i="9"/>
  <c r="I860" i="9" s="1"/>
  <c r="M305" i="9"/>
  <c r="I305" i="9" s="1"/>
  <c r="Z305" i="9"/>
  <c r="Y305" i="9" s="1"/>
  <c r="S305" i="9"/>
  <c r="M120" i="9"/>
  <c r="I120" i="9" s="1"/>
  <c r="S120" i="9"/>
  <c r="Z120" i="9"/>
  <c r="Y120" i="9" s="1"/>
  <c r="M339" i="9"/>
  <c r="I339" i="9" s="1"/>
  <c r="S339" i="9"/>
  <c r="Z339" i="9"/>
  <c r="Y339" i="9" s="1"/>
  <c r="M91" i="9"/>
  <c r="I91" i="9" s="1"/>
  <c r="S91" i="9"/>
  <c r="Z91" i="9"/>
  <c r="Y91" i="9" s="1"/>
  <c r="Z973" i="9"/>
  <c r="S973" i="9"/>
  <c r="S884" i="9"/>
  <c r="Z884" i="9"/>
  <c r="Y884" i="9" s="1"/>
  <c r="M884" i="9"/>
  <c r="I884" i="9" s="1"/>
  <c r="Z98" i="9"/>
  <c r="Y98" i="9" s="1"/>
  <c r="M98" i="9"/>
  <c r="I98" i="9" s="1"/>
  <c r="S98" i="9"/>
  <c r="AD380" i="9"/>
  <c r="Z560" i="9"/>
  <c r="S560" i="9"/>
  <c r="AB560" i="9"/>
  <c r="AD732" i="9"/>
  <c r="AA189" i="9"/>
  <c r="AD189" i="9"/>
  <c r="S296" i="9"/>
  <c r="Z296" i="9"/>
  <c r="AA297" i="9"/>
  <c r="S403" i="9"/>
  <c r="Z403" i="9"/>
  <c r="AB232" i="9"/>
  <c r="AA149" i="9"/>
  <c r="AA562" i="9"/>
  <c r="AA939" i="9"/>
  <c r="S894" i="9"/>
  <c r="Z894" i="9"/>
  <c r="S806" i="9"/>
  <c r="Z806" i="9"/>
  <c r="AD879" i="9"/>
  <c r="AA561" i="9"/>
  <c r="Z664" i="9"/>
  <c r="S664" i="9"/>
  <c r="Z661" i="9"/>
  <c r="S661" i="9"/>
  <c r="AD591" i="9"/>
  <c r="Z151" i="9"/>
  <c r="S151" i="9"/>
  <c r="Z736" i="9"/>
  <c r="S736" i="9"/>
  <c r="AD364" i="9"/>
  <c r="Z576" i="9"/>
  <c r="S576" i="9"/>
  <c r="AD294" i="9"/>
  <c r="Z751" i="9"/>
  <c r="S751" i="9"/>
  <c r="AD698" i="9"/>
  <c r="Z110" i="9"/>
  <c r="Y110" i="9" s="1"/>
  <c r="S110" i="9"/>
  <c r="M110" i="9"/>
  <c r="I110" i="9" s="1"/>
  <c r="Z86" i="9"/>
  <c r="Y86" i="9" s="1"/>
  <c r="S86" i="9"/>
  <c r="M86" i="9"/>
  <c r="I86" i="9" s="1"/>
  <c r="Z170" i="9"/>
  <c r="Y170" i="9" s="1"/>
  <c r="S170" i="9"/>
  <c r="M170" i="9"/>
  <c r="I170" i="9" s="1"/>
  <c r="M157" i="9"/>
  <c r="I157" i="9" s="1"/>
  <c r="Z157" i="9"/>
  <c r="Y157" i="9" s="1"/>
  <c r="S157" i="9"/>
  <c r="M88" i="9"/>
  <c r="I88" i="9" s="1"/>
  <c r="Z88" i="9"/>
  <c r="Y88" i="9" s="1"/>
  <c r="S88" i="9"/>
  <c r="M492" i="9"/>
  <c r="I492" i="9" s="1"/>
  <c r="Z492" i="9"/>
  <c r="Y492" i="9" s="1"/>
  <c r="S492" i="9"/>
  <c r="Z788" i="9"/>
  <c r="Z453" i="9"/>
  <c r="Z643" i="9"/>
  <c r="Z182" i="9"/>
  <c r="Z224" i="9"/>
  <c r="AA188" i="9"/>
  <c r="AA279" i="9"/>
  <c r="Z227" i="9"/>
  <c r="S934" i="9"/>
  <c r="M934" i="9"/>
  <c r="I934" i="9" s="1"/>
  <c r="Z934" i="9"/>
  <c r="Y934" i="9" s="1"/>
  <c r="S849" i="9"/>
  <c r="Z849" i="9"/>
  <c r="S194" i="9"/>
  <c r="Z194" i="9"/>
  <c r="AB266" i="9"/>
  <c r="Z166" i="9"/>
  <c r="Z395" i="9"/>
  <c r="Y395" i="9" s="1"/>
  <c r="M395" i="9"/>
  <c r="I395" i="9" s="1"/>
  <c r="S395" i="9"/>
  <c r="Z378" i="9"/>
  <c r="S378" i="9"/>
  <c r="S943" i="9"/>
  <c r="Z943" i="9"/>
  <c r="S459" i="9"/>
  <c r="Z459" i="9"/>
  <c r="Z710" i="9"/>
  <c r="Y710" i="9" s="1"/>
  <c r="M710" i="9"/>
  <c r="I710" i="9" s="1"/>
  <c r="S710" i="9"/>
  <c r="Z288" i="9"/>
  <c r="Y288" i="9" s="1"/>
  <c r="S288" i="9"/>
  <c r="M288" i="9"/>
  <c r="I288" i="9" s="1"/>
  <c r="Z870" i="9"/>
  <c r="S870" i="9"/>
  <c r="Z660" i="9"/>
  <c r="Y660" i="9" s="1"/>
  <c r="M660" i="9"/>
  <c r="I660" i="9" s="1"/>
  <c r="S660" i="9"/>
  <c r="Z770" i="9"/>
  <c r="Y770" i="9" s="1"/>
  <c r="M770" i="9"/>
  <c r="I770" i="9" s="1"/>
  <c r="S770" i="9"/>
  <c r="Z761" i="9"/>
  <c r="Y761" i="9" s="1"/>
  <c r="M761" i="9"/>
  <c r="I761" i="9" s="1"/>
  <c r="S761" i="9"/>
  <c r="Z571" i="9"/>
  <c r="Y571" i="9" s="1"/>
  <c r="M571" i="9"/>
  <c r="I571" i="9" s="1"/>
  <c r="S571" i="9"/>
  <c r="Z568" i="9"/>
  <c r="Y568" i="9" s="1"/>
  <c r="M568" i="9"/>
  <c r="I568" i="9" s="1"/>
  <c r="S568" i="9"/>
  <c r="U704" i="9"/>
  <c r="O704" i="9" s="1"/>
  <c r="Z704" i="9"/>
  <c r="U587" i="9"/>
  <c r="O587" i="9" s="1"/>
  <c r="Z587" i="9"/>
  <c r="S809" i="9"/>
  <c r="Z809" i="9"/>
  <c r="Y809" i="9" s="1"/>
  <c r="M809" i="9"/>
  <c r="I809" i="9" s="1"/>
  <c r="Z792" i="9"/>
  <c r="U792" i="9"/>
  <c r="O792" i="9" s="1"/>
  <c r="Z586" i="9"/>
  <c r="U586" i="9"/>
  <c r="O586" i="9" s="1"/>
  <c r="Z863" i="9"/>
  <c r="S863" i="9"/>
  <c r="S785" i="9"/>
  <c r="Z785" i="9"/>
  <c r="Y785" i="9" s="1"/>
  <c r="M785" i="9"/>
  <c r="I785" i="9" s="1"/>
  <c r="Z429" i="9"/>
  <c r="Y429" i="9" s="1"/>
  <c r="M429" i="9"/>
  <c r="I429" i="9" s="1"/>
  <c r="S429" i="9"/>
  <c r="Z566" i="9"/>
  <c r="Y566" i="9" s="1"/>
  <c r="S566" i="9"/>
  <c r="M566" i="9"/>
  <c r="I566" i="9" s="1"/>
  <c r="Z307" i="9"/>
  <c r="Y307" i="9" s="1"/>
  <c r="S307" i="9"/>
  <c r="M307" i="9"/>
  <c r="I307" i="9" s="1"/>
  <c r="M565" i="9"/>
  <c r="I565" i="9" s="1"/>
  <c r="Z565" i="9"/>
  <c r="Y565" i="9" s="1"/>
  <c r="S565" i="9"/>
  <c r="AB762" i="9"/>
  <c r="AA735" i="9"/>
  <c r="AA256" i="9"/>
  <c r="AD764" i="9"/>
  <c r="AD757" i="9"/>
  <c r="Z207" i="9"/>
  <c r="S207" i="9"/>
  <c r="AA402" i="9"/>
  <c r="AD108" i="9"/>
  <c r="S231" i="9"/>
  <c r="Z231" i="9"/>
  <c r="AD287" i="9"/>
  <c r="AA940" i="9"/>
  <c r="AA648" i="9"/>
  <c r="S939" i="9"/>
  <c r="Z939" i="9"/>
  <c r="AD944" i="9"/>
  <c r="AD663" i="9"/>
  <c r="AA286" i="9"/>
  <c r="Z869" i="9"/>
  <c r="S869" i="9"/>
  <c r="AA572" i="9"/>
  <c r="AD705" i="9"/>
  <c r="Z295" i="9"/>
  <c r="S295" i="9"/>
  <c r="Z505" i="9"/>
  <c r="S505" i="9"/>
  <c r="AD389" i="9"/>
  <c r="Z848" i="9"/>
  <c r="S848" i="9"/>
  <c r="AD345" i="9"/>
  <c r="Z853" i="9"/>
  <c r="S853" i="9"/>
  <c r="AD689" i="9"/>
  <c r="Z437" i="9"/>
  <c r="Y437" i="9" s="1"/>
  <c r="S437" i="9"/>
  <c r="M437" i="9"/>
  <c r="I437" i="9" s="1"/>
  <c r="Z267" i="9"/>
  <c r="Y267" i="9" s="1"/>
  <c r="S267" i="9"/>
  <c r="M267" i="9"/>
  <c r="I267" i="9" s="1"/>
  <c r="M299" i="9"/>
  <c r="I299" i="9" s="1"/>
  <c r="Z299" i="9"/>
  <c r="Y299" i="9" s="1"/>
  <c r="S299" i="9"/>
  <c r="M721" i="9"/>
  <c r="I721" i="9" s="1"/>
  <c r="Z721" i="9"/>
  <c r="Y721" i="9" s="1"/>
  <c r="S721" i="9"/>
  <c r="M137" i="9"/>
  <c r="I137" i="9" s="1"/>
  <c r="Z137" i="9"/>
  <c r="Y137" i="9" s="1"/>
  <c r="S137" i="9"/>
  <c r="AA516" i="9"/>
  <c r="AA726" i="9"/>
  <c r="Z467" i="9"/>
  <c r="S765" i="9"/>
  <c r="M765" i="9"/>
  <c r="I765" i="9" s="1"/>
  <c r="Z765" i="9"/>
  <c r="Y765" i="9" s="1"/>
  <c r="S147" i="9"/>
  <c r="M147" i="9"/>
  <c r="I147" i="9" s="1"/>
  <c r="Z147" i="9"/>
  <c r="Y147" i="9" s="1"/>
  <c r="AB850" i="9"/>
  <c r="Z177" i="9"/>
  <c r="Z933" i="9"/>
  <c r="Y933" i="9" s="1"/>
  <c r="M933" i="9"/>
  <c r="I933" i="9" s="1"/>
  <c r="S933" i="9"/>
  <c r="Z616" i="9"/>
  <c r="Y616" i="9" s="1"/>
  <c r="S616" i="9"/>
  <c r="M616" i="9"/>
  <c r="I616" i="9" s="1"/>
  <c r="Z727" i="9"/>
  <c r="Y727" i="9" s="1"/>
  <c r="M727" i="9"/>
  <c r="I727" i="9" s="1"/>
  <c r="S727" i="9"/>
  <c r="S954" i="9"/>
  <c r="Z954" i="9"/>
  <c r="S527" i="9"/>
  <c r="Z527" i="9"/>
  <c r="Z766" i="9"/>
  <c r="Y766" i="9" s="1"/>
  <c r="M766" i="9"/>
  <c r="I766" i="9" s="1"/>
  <c r="S766" i="9"/>
  <c r="M701" i="9"/>
  <c r="I701" i="9" s="1"/>
  <c r="Z701" i="9"/>
  <c r="Y701" i="9" s="1"/>
  <c r="S701" i="9"/>
  <c r="Z509" i="9"/>
  <c r="Y509" i="9" s="1"/>
  <c r="M509" i="9"/>
  <c r="I509" i="9" s="1"/>
  <c r="S509" i="9"/>
  <c r="Z872" i="9"/>
  <c r="S872" i="9"/>
  <c r="Z780" i="9"/>
  <c r="S780" i="9"/>
  <c r="Z985" i="9"/>
  <c r="Y985" i="9" s="1"/>
  <c r="M985" i="9"/>
  <c r="I985" i="9" s="1"/>
  <c r="S985" i="9"/>
  <c r="Z858" i="9"/>
  <c r="Y858" i="9" s="1"/>
  <c r="M858" i="9"/>
  <c r="I858" i="9" s="1"/>
  <c r="S858" i="9"/>
  <c r="Z919" i="9"/>
  <c r="Y919" i="9" s="1"/>
  <c r="M919" i="9"/>
  <c r="I919" i="9" s="1"/>
  <c r="S919" i="9"/>
  <c r="Z914" i="9"/>
  <c r="Y914" i="9" s="1"/>
  <c r="M914" i="9"/>
  <c r="I914" i="9" s="1"/>
  <c r="S914" i="9"/>
  <c r="Z814" i="9"/>
  <c r="Y814" i="9" s="1"/>
  <c r="M814" i="9"/>
  <c r="I814" i="9" s="1"/>
  <c r="S814" i="9"/>
  <c r="Z811" i="9"/>
  <c r="Y811" i="9" s="1"/>
  <c r="M811" i="9"/>
  <c r="I811" i="9" s="1"/>
  <c r="S811" i="9"/>
  <c r="U791" i="9"/>
  <c r="O791" i="9" s="1"/>
  <c r="Z791" i="9"/>
  <c r="U327" i="9"/>
  <c r="O327" i="9" s="1"/>
  <c r="Z327" i="9"/>
  <c r="Z778" i="9"/>
  <c r="U778" i="9"/>
  <c r="O778" i="9" s="1"/>
  <c r="Z213" i="9"/>
  <c r="U213" i="9"/>
  <c r="O213" i="9" s="1"/>
  <c r="Z311" i="9"/>
  <c r="S311" i="9"/>
  <c r="Z582" i="9"/>
  <c r="S582" i="9"/>
  <c r="Z768" i="9"/>
  <c r="U768" i="9"/>
  <c r="O768" i="9" s="1"/>
  <c r="Z322" i="9"/>
  <c r="Y322" i="9" s="1"/>
  <c r="S322" i="9"/>
  <c r="M322" i="9"/>
  <c r="I322" i="9" s="1"/>
  <c r="Z798" i="9"/>
  <c r="Y798" i="9" s="1"/>
  <c r="S798" i="9"/>
  <c r="M798" i="9"/>
  <c r="I798" i="9" s="1"/>
  <c r="Z949" i="9"/>
  <c r="Y949" i="9" s="1"/>
  <c r="S949" i="9"/>
  <c r="M949" i="9"/>
  <c r="I949" i="9" s="1"/>
  <c r="S666" i="9"/>
  <c r="Z666" i="9"/>
  <c r="Y666" i="9" s="1"/>
  <c r="M666" i="9"/>
  <c r="I666" i="9" s="1"/>
  <c r="S315" i="9"/>
  <c r="Z315" i="9"/>
  <c r="Y315" i="9" s="1"/>
  <c r="M315" i="9"/>
  <c r="I315" i="9" s="1"/>
  <c r="AD358" i="9"/>
  <c r="Z670" i="9"/>
  <c r="U670" i="9"/>
  <c r="O670" i="9" s="1"/>
  <c r="Z992" i="9"/>
  <c r="S992" i="9"/>
  <c r="AD989" i="9"/>
  <c r="S668" i="9"/>
  <c r="Z668" i="9"/>
  <c r="Y668" i="9" s="1"/>
  <c r="M668" i="9"/>
  <c r="I668" i="9" s="1"/>
  <c r="S524" i="9"/>
  <c r="Z524" i="9"/>
  <c r="Y524" i="9" s="1"/>
  <c r="M524" i="9"/>
  <c r="I524" i="9" s="1"/>
  <c r="AD196" i="9"/>
  <c r="Z899" i="9"/>
  <c r="Y899" i="9" s="1"/>
  <c r="M899" i="9"/>
  <c r="I899" i="9" s="1"/>
  <c r="S899" i="9"/>
  <c r="M619" i="9"/>
  <c r="I619" i="9" s="1"/>
  <c r="Z619" i="9"/>
  <c r="Y619" i="9" s="1"/>
  <c r="S619" i="9"/>
  <c r="Y337" i="9"/>
  <c r="M235" i="9"/>
  <c r="I235" i="9" s="1"/>
  <c r="Z105" i="9"/>
  <c r="Y105" i="9" s="1"/>
  <c r="S105" i="9"/>
  <c r="M105" i="9"/>
  <c r="I105" i="9" s="1"/>
  <c r="Z193" i="9"/>
  <c r="Y193" i="9" s="1"/>
  <c r="S193" i="9"/>
  <c r="M193" i="9"/>
  <c r="I193" i="9" s="1"/>
  <c r="Z456" i="9"/>
  <c r="Y456" i="9" s="1"/>
  <c r="S456" i="9"/>
  <c r="M456" i="9"/>
  <c r="I456" i="9" s="1"/>
  <c r="Z986" i="9"/>
  <c r="Y986" i="9" s="1"/>
  <c r="M986" i="9"/>
  <c r="I986" i="9" s="1"/>
  <c r="S986" i="9"/>
  <c r="S667" i="9"/>
  <c r="Z667" i="9"/>
  <c r="Y667" i="9" s="1"/>
  <c r="M667" i="9"/>
  <c r="I667" i="9" s="1"/>
  <c r="AD484" i="9"/>
  <c r="AD650" i="9"/>
  <c r="Y786" i="9"/>
  <c r="M78" i="9"/>
  <c r="I78" i="9" s="1"/>
  <c r="S78" i="9"/>
  <c r="Z78" i="9"/>
  <c r="Y78" i="9" s="1"/>
  <c r="Z825" i="9"/>
  <c r="Y825" i="9" s="1"/>
  <c r="S825" i="9"/>
  <c r="M825" i="9"/>
  <c r="I825" i="9" s="1"/>
  <c r="AA573" i="9"/>
  <c r="AD734" i="9"/>
  <c r="Z334" i="9"/>
  <c r="Y334" i="9" s="1"/>
  <c r="S334" i="9"/>
  <c r="M334" i="9"/>
  <c r="I334" i="9" s="1"/>
  <c r="AA379" i="9"/>
  <c r="AD405" i="9"/>
  <c r="Z693" i="9"/>
  <c r="Y693" i="9" s="1"/>
  <c r="S693" i="9"/>
  <c r="M693" i="9"/>
  <c r="I693" i="9" s="1"/>
  <c r="AD253" i="9"/>
  <c r="AD144" i="9"/>
  <c r="S155" i="9"/>
  <c r="Z155" i="9"/>
  <c r="AB230" i="9"/>
  <c r="AA230" i="9"/>
  <c r="AA749" i="9"/>
  <c r="AA827" i="9"/>
  <c r="S680" i="9"/>
  <c r="Z680" i="9"/>
  <c r="AD831" i="9"/>
  <c r="AD868" i="9"/>
  <c r="Z879" i="9"/>
  <c r="S879" i="9"/>
  <c r="Z561" i="9"/>
  <c r="S561" i="9"/>
  <c r="Z133" i="9"/>
  <c r="S133" i="9"/>
  <c r="AD291" i="9"/>
  <c r="AA744" i="9"/>
  <c r="Z248" i="9"/>
  <c r="S248" i="9"/>
  <c r="AD237" i="9"/>
  <c r="AD747" i="9"/>
  <c r="Z425" i="9"/>
  <c r="S425" i="9"/>
  <c r="AD365" i="9"/>
  <c r="Z89" i="9"/>
  <c r="Y89" i="9" s="1"/>
  <c r="S89" i="9"/>
  <c r="M89" i="9"/>
  <c r="I89" i="9" s="1"/>
  <c r="Z103" i="9"/>
  <c r="Y103" i="9" s="1"/>
  <c r="S103" i="9"/>
  <c r="M103" i="9"/>
  <c r="I103" i="9" s="1"/>
  <c r="Z124" i="9"/>
  <c r="Y124" i="9" s="1"/>
  <c r="S124" i="9"/>
  <c r="M124" i="9"/>
  <c r="I124" i="9" s="1"/>
  <c r="M76" i="9"/>
  <c r="I76" i="9" s="1"/>
  <c r="Z76" i="9"/>
  <c r="Y76" i="9" s="1"/>
  <c r="S76" i="9"/>
  <c r="M385" i="9"/>
  <c r="I385" i="9" s="1"/>
  <c r="Z385" i="9"/>
  <c r="Y385" i="9" s="1"/>
  <c r="S385" i="9"/>
  <c r="Z119" i="9"/>
  <c r="Y119" i="9" s="1"/>
  <c r="S119" i="9"/>
  <c r="M119" i="9"/>
  <c r="I119" i="9" s="1"/>
  <c r="M263" i="9"/>
  <c r="I263" i="9" s="1"/>
  <c r="Z263" i="9"/>
  <c r="Y263" i="9" s="1"/>
  <c r="S263" i="9"/>
  <c r="Z396" i="9"/>
  <c r="Y396" i="9" s="1"/>
  <c r="M396" i="9"/>
  <c r="I396" i="9" s="1"/>
  <c r="S396" i="9"/>
  <c r="Z363" i="9"/>
  <c r="Y363" i="9" s="1"/>
  <c r="M363" i="9"/>
  <c r="I363" i="9" s="1"/>
  <c r="S363" i="9"/>
  <c r="Z977" i="9"/>
  <c r="Y977" i="9" s="1"/>
  <c r="M977" i="9"/>
  <c r="I977" i="9" s="1"/>
  <c r="S977" i="9"/>
  <c r="Z397" i="9"/>
  <c r="Y397" i="9" s="1"/>
  <c r="M397" i="9"/>
  <c r="I397" i="9" s="1"/>
  <c r="S397" i="9"/>
  <c r="Z277" i="9"/>
  <c r="Y277" i="9" s="1"/>
  <c r="M277" i="9"/>
  <c r="I277" i="9" s="1"/>
  <c r="S277" i="9"/>
  <c r="Z261" i="9"/>
  <c r="Y261" i="9" s="1"/>
  <c r="M261" i="9"/>
  <c r="I261" i="9" s="1"/>
  <c r="S261" i="9"/>
  <c r="Z381" i="9"/>
  <c r="Y381" i="9" s="1"/>
  <c r="S381" i="9"/>
  <c r="M381" i="9"/>
  <c r="I381" i="9" s="1"/>
  <c r="M539" i="9"/>
  <c r="I539" i="9" s="1"/>
  <c r="Z539" i="9"/>
  <c r="Y539" i="9" s="1"/>
  <c r="S539" i="9"/>
  <c r="AA880" i="9"/>
  <c r="AA423" i="9"/>
  <c r="Z442" i="9"/>
  <c r="Y442" i="9" s="1"/>
  <c r="M442" i="9"/>
  <c r="I442" i="9" s="1"/>
  <c r="S442" i="9"/>
  <c r="AA782" i="9"/>
  <c r="U313" i="9"/>
  <c r="O313" i="9" s="1"/>
  <c r="Z313" i="9"/>
  <c r="U273" i="9"/>
  <c r="O273" i="9" s="1"/>
  <c r="Z273" i="9"/>
  <c r="Z722" i="9"/>
  <c r="Y722" i="9" s="1"/>
  <c r="S722" i="9"/>
  <c r="M722" i="9"/>
  <c r="I722" i="9" s="1"/>
  <c r="AD582" i="9"/>
  <c r="Z303" i="9"/>
  <c r="U303" i="9"/>
  <c r="O303" i="9" s="1"/>
  <c r="Z976" i="9"/>
  <c r="S976" i="9"/>
  <c r="AD545" i="9"/>
  <c r="Z754" i="9"/>
  <c r="U754" i="9"/>
  <c r="O754" i="9" s="1"/>
  <c r="S730" i="9"/>
  <c r="Z730" i="9"/>
  <c r="Y730" i="9" s="1"/>
  <c r="M730" i="9"/>
  <c r="I730" i="9" s="1"/>
  <c r="S394" i="9"/>
  <c r="Z394" i="9"/>
  <c r="Y394" i="9" s="1"/>
  <c r="M394" i="9"/>
  <c r="I394" i="9" s="1"/>
  <c r="Z550" i="9"/>
  <c r="U550" i="9"/>
  <c r="O550" i="9" s="1"/>
  <c r="Z991" i="9"/>
  <c r="S991" i="9"/>
  <c r="AD649" i="9"/>
  <c r="S708" i="9"/>
  <c r="Z708" i="9"/>
  <c r="S400" i="9"/>
  <c r="Z400" i="9"/>
  <c r="Y400" i="9" s="1"/>
  <c r="M400" i="9"/>
  <c r="I400" i="9" s="1"/>
  <c r="S548" i="9"/>
  <c r="Z548" i="9"/>
  <c r="Y548" i="9" s="1"/>
  <c r="M548" i="9"/>
  <c r="I548" i="9" s="1"/>
  <c r="Z753" i="9"/>
  <c r="U753" i="9"/>
  <c r="O753" i="9" s="1"/>
  <c r="AD228" i="9"/>
  <c r="Z877" i="9"/>
  <c r="S877" i="9"/>
  <c r="AB526" i="9"/>
  <c r="Y729" i="9"/>
  <c r="M316" i="9"/>
  <c r="I316" i="9" s="1"/>
  <c r="Y285" i="9"/>
  <c r="M474" i="9"/>
  <c r="I474" i="9" s="1"/>
  <c r="S474" i="9"/>
  <c r="Z474" i="9"/>
  <c r="Y474" i="9" s="1"/>
  <c r="AA597" i="9"/>
  <c r="Z752" i="9"/>
  <c r="U752" i="9"/>
  <c r="O752" i="9" s="1"/>
  <c r="S187" i="9"/>
  <c r="Z187" i="9"/>
  <c r="Y187" i="9" s="1"/>
  <c r="M187" i="9"/>
  <c r="I187" i="9" s="1"/>
  <c r="M275" i="9"/>
  <c r="I275" i="9" s="1"/>
  <c r="Z90" i="9"/>
  <c r="Y90" i="9" s="1"/>
  <c r="M90" i="9"/>
  <c r="I90" i="9" s="1"/>
  <c r="S90" i="9"/>
  <c r="Z420" i="9"/>
  <c r="Y420" i="9" s="1"/>
  <c r="S420" i="9"/>
  <c r="M420" i="9"/>
  <c r="I420" i="9" s="1"/>
  <c r="M419" i="9"/>
  <c r="I419" i="9" s="1"/>
  <c r="Z419" i="9"/>
  <c r="Y419" i="9" s="1"/>
  <c r="S419" i="9"/>
  <c r="AD185" i="9"/>
  <c r="AD233" i="9"/>
  <c r="S154" i="9"/>
  <c r="Z154" i="9"/>
  <c r="AD793" i="9"/>
  <c r="AA894" i="9"/>
  <c r="AA806" i="9"/>
  <c r="S749" i="9"/>
  <c r="Z749" i="9"/>
  <c r="S827" i="9"/>
  <c r="Z827" i="9"/>
  <c r="AD869" i="9"/>
  <c r="Z944" i="9"/>
  <c r="S944" i="9"/>
  <c r="Z663" i="9"/>
  <c r="S663" i="9"/>
  <c r="AA826" i="9"/>
  <c r="AD274" i="9"/>
  <c r="Z572" i="9"/>
  <c r="S572" i="9"/>
  <c r="AD581" i="9"/>
  <c r="Z488" i="9"/>
  <c r="S488" i="9"/>
  <c r="AD150" i="9"/>
  <c r="Z426" i="9"/>
  <c r="S426" i="9"/>
  <c r="AD391" i="9"/>
  <c r="Z135" i="9"/>
  <c r="Y135" i="9" s="1"/>
  <c r="S135" i="9"/>
  <c r="M135" i="9"/>
  <c r="I135" i="9" s="1"/>
  <c r="Z167" i="9"/>
  <c r="Y167" i="9" s="1"/>
  <c r="S167" i="9"/>
  <c r="M167" i="9"/>
  <c r="I167" i="9" s="1"/>
  <c r="M104" i="9"/>
  <c r="I104" i="9" s="1"/>
  <c r="Z104" i="9"/>
  <c r="Y104" i="9" s="1"/>
  <c r="S104" i="9"/>
  <c r="M482" i="9"/>
  <c r="I482" i="9" s="1"/>
  <c r="Z482" i="9"/>
  <c r="Y482" i="9" s="1"/>
  <c r="S482" i="9"/>
  <c r="M122" i="9"/>
  <c r="I122" i="9" s="1"/>
  <c r="Z122" i="9"/>
  <c r="Y122" i="9" s="1"/>
  <c r="S122" i="9"/>
  <c r="M534" i="9"/>
  <c r="I534" i="9" s="1"/>
  <c r="Z534" i="9"/>
  <c r="Y534" i="9" s="1"/>
  <c r="S534" i="9"/>
  <c r="Q463" i="9"/>
  <c r="Z463" i="9"/>
  <c r="Z583" i="9"/>
  <c r="Y583" i="9" s="1"/>
  <c r="M583" i="9"/>
  <c r="I583" i="9" s="1"/>
  <c r="S583" i="9"/>
  <c r="Z99" i="9"/>
  <c r="Y99" i="9" s="1"/>
  <c r="M99" i="9"/>
  <c r="I99" i="9" s="1"/>
  <c r="S99" i="9"/>
  <c r="Z584" i="9"/>
  <c r="Y584" i="9" s="1"/>
  <c r="M584" i="9"/>
  <c r="I584" i="9" s="1"/>
  <c r="S584" i="9"/>
  <c r="Z353" i="9"/>
  <c r="Y353" i="9" s="1"/>
  <c r="M353" i="9"/>
  <c r="I353" i="9" s="1"/>
  <c r="S353" i="9"/>
  <c r="Z978" i="9"/>
  <c r="Y978" i="9" s="1"/>
  <c r="M978" i="9"/>
  <c r="I978" i="9" s="1"/>
  <c r="S978" i="9"/>
  <c r="Z930" i="9"/>
  <c r="Y930" i="9" s="1"/>
  <c r="S930" i="9"/>
  <c r="M930" i="9"/>
  <c r="I930" i="9" s="1"/>
  <c r="Z414" i="9"/>
  <c r="Y414" i="9" s="1"/>
  <c r="S414" i="9"/>
  <c r="M414" i="9"/>
  <c r="I414" i="9" s="1"/>
  <c r="Z720" i="9"/>
  <c r="Y720" i="9" s="1"/>
  <c r="S720" i="9"/>
  <c r="M720" i="9"/>
  <c r="I720" i="9" s="1"/>
  <c r="M935" i="9"/>
  <c r="I935" i="9" s="1"/>
  <c r="Z935" i="9"/>
  <c r="Y935" i="9" s="1"/>
  <c r="S935" i="9"/>
  <c r="M473" i="9"/>
  <c r="I473" i="9" s="1"/>
  <c r="Z473" i="9"/>
  <c r="Y473" i="9" s="1"/>
  <c r="S473" i="9"/>
  <c r="M833" i="9"/>
  <c r="I833" i="9" s="1"/>
  <c r="Z833" i="9"/>
  <c r="Y833" i="9" s="1"/>
  <c r="S833" i="9"/>
  <c r="M929" i="9"/>
  <c r="I929" i="9" s="1"/>
  <c r="Z929" i="9"/>
  <c r="Y929" i="9" s="1"/>
  <c r="S929" i="9"/>
  <c r="M617" i="9"/>
  <c r="I617" i="9" s="1"/>
  <c r="Z617" i="9"/>
  <c r="Y617" i="9" s="1"/>
  <c r="S617" i="9"/>
  <c r="M673" i="9"/>
  <c r="I673" i="9" s="1"/>
  <c r="Z673" i="9"/>
  <c r="Y673" i="9" s="1"/>
  <c r="S673" i="9"/>
  <c r="Z844" i="9"/>
  <c r="Y844" i="9" s="1"/>
  <c r="M844" i="9"/>
  <c r="I844" i="9" s="1"/>
  <c r="S844" i="9"/>
  <c r="AA941" i="9"/>
  <c r="AA457" i="9"/>
  <c r="M408" i="9"/>
  <c r="I408" i="9" s="1"/>
  <c r="Z408" i="9"/>
  <c r="Y408" i="9" s="1"/>
  <c r="S408" i="9"/>
  <c r="AA948" i="9"/>
  <c r="AA683" i="9"/>
  <c r="U520" i="9"/>
  <c r="O520" i="9" s="1"/>
  <c r="Z520" i="9"/>
  <c r="U251" i="9"/>
  <c r="O251" i="9" s="1"/>
  <c r="Z251" i="9"/>
  <c r="Z374" i="9"/>
  <c r="U374" i="9"/>
  <c r="O374" i="9" s="1"/>
  <c r="Z344" i="9"/>
  <c r="U344" i="9"/>
  <c r="O344" i="9" s="1"/>
  <c r="AD980" i="9"/>
  <c r="Z460" i="9"/>
  <c r="U460" i="9"/>
  <c r="O460" i="9" s="1"/>
  <c r="S401" i="9"/>
  <c r="Z401" i="9"/>
  <c r="Y401" i="9" s="1"/>
  <c r="M401" i="9"/>
  <c r="I401" i="9" s="1"/>
  <c r="S875" i="9"/>
  <c r="Z875" i="9"/>
  <c r="Y875" i="9" s="1"/>
  <c r="M875" i="9"/>
  <c r="I875" i="9" s="1"/>
  <c r="AD485" i="9"/>
  <c r="S886" i="9"/>
  <c r="Z886" i="9"/>
  <c r="Y886" i="9" s="1"/>
  <c r="M886" i="9"/>
  <c r="I886" i="9" s="1"/>
  <c r="Z549" i="9"/>
  <c r="U549" i="9"/>
  <c r="O549" i="9" s="1"/>
  <c r="AD990" i="9"/>
  <c r="Z454" i="9"/>
  <c r="Y454" i="9" s="1"/>
  <c r="M454" i="9"/>
  <c r="I454" i="9" s="1"/>
  <c r="S454" i="9"/>
  <c r="M707" i="9"/>
  <c r="I707" i="9" s="1"/>
  <c r="S707" i="9"/>
  <c r="Z707" i="9"/>
  <c r="Y707" i="9" s="1"/>
  <c r="AB684" i="9"/>
  <c r="AB169" i="9"/>
  <c r="Z244" i="9"/>
  <c r="Y244" i="9" s="1"/>
  <c r="S244" i="9"/>
  <c r="M244" i="9"/>
  <c r="I244" i="9" s="1"/>
  <c r="Z526" i="9"/>
  <c r="S526" i="9"/>
  <c r="AD973" i="9"/>
  <c r="Z999" i="9"/>
  <c r="S999" i="9"/>
  <c r="AD995" i="9"/>
  <c r="Y481" i="9"/>
  <c r="M198" i="9"/>
  <c r="I198" i="9" s="1"/>
  <c r="Z198" i="9"/>
  <c r="Y198" i="9" s="1"/>
  <c r="S198" i="9"/>
  <c r="M145" i="9"/>
  <c r="I145" i="9" s="1"/>
  <c r="S145" i="9"/>
  <c r="Z145" i="9"/>
  <c r="Y145" i="9" s="1"/>
  <c r="M368" i="9"/>
  <c r="I368" i="9" s="1"/>
  <c r="S368" i="9"/>
  <c r="Z368" i="9"/>
  <c r="Y368" i="9" s="1"/>
  <c r="M808" i="9"/>
  <c r="I808" i="9" s="1"/>
  <c r="Z808" i="9"/>
  <c r="Y808" i="9" s="1"/>
  <c r="S808" i="9"/>
  <c r="Z466" i="9"/>
  <c r="Y466" i="9" s="1"/>
  <c r="S466" i="9"/>
  <c r="M466" i="9"/>
  <c r="I466" i="9" s="1"/>
  <c r="AA380" i="9"/>
  <c r="AD560" i="9"/>
  <c r="Z790" i="9"/>
  <c r="Y790" i="9" s="1"/>
  <c r="S790" i="9"/>
  <c r="M790" i="9"/>
  <c r="I790" i="9" s="1"/>
  <c r="AA732" i="9"/>
  <c r="AB189" i="9"/>
  <c r="AA296" i="9"/>
  <c r="AD296" i="9"/>
  <c r="S297" i="9"/>
  <c r="Z297" i="9"/>
  <c r="AD496" i="9"/>
  <c r="AD403" i="9"/>
  <c r="S232" i="9"/>
  <c r="Z232" i="9"/>
  <c r="AB149" i="9"/>
  <c r="AD939" i="9"/>
  <c r="AA879" i="9"/>
  <c r="AD561" i="9"/>
  <c r="Z161" i="9"/>
  <c r="S161" i="9"/>
  <c r="AD151" i="9"/>
  <c r="AD736" i="9"/>
  <c r="Z367" i="9"/>
  <c r="S367" i="9"/>
  <c r="Z715" i="9"/>
  <c r="S715" i="9"/>
  <c r="AD576" i="9"/>
  <c r="AD751" i="9"/>
  <c r="Z241" i="9"/>
  <c r="S241" i="9"/>
  <c r="Z713" i="9"/>
  <c r="Y713" i="9" s="1"/>
  <c r="S713" i="9"/>
  <c r="M713" i="9"/>
  <c r="I713" i="9" s="1"/>
  <c r="Z156" i="9"/>
  <c r="Y156" i="9" s="1"/>
  <c r="S156" i="9"/>
  <c r="M156" i="9"/>
  <c r="I156" i="9" s="1"/>
  <c r="Z92" i="9"/>
  <c r="Y92" i="9" s="1"/>
  <c r="S92" i="9"/>
  <c r="M92" i="9"/>
  <c r="I92" i="9" s="1"/>
  <c r="Z190" i="9"/>
  <c r="Y190" i="9" s="1"/>
  <c r="S190" i="9"/>
  <c r="M190" i="9"/>
  <c r="I190" i="9" s="1"/>
  <c r="Z139" i="9"/>
  <c r="Y139" i="9" s="1"/>
  <c r="S139" i="9"/>
  <c r="M139" i="9"/>
  <c r="I139" i="9" s="1"/>
  <c r="Q796" i="9"/>
  <c r="Z796" i="9"/>
  <c r="Q356" i="9"/>
  <c r="Z356" i="9"/>
  <c r="Q612" i="9"/>
  <c r="Z612" i="9"/>
  <c r="Z901" i="9"/>
  <c r="Z795" i="9"/>
  <c r="Z355" i="9"/>
  <c r="Z611" i="9"/>
  <c r="Z448" i="9"/>
  <c r="Z118" i="9"/>
  <c r="Z141" i="9"/>
  <c r="Z217" i="9"/>
  <c r="Z896" i="9"/>
  <c r="Z718" i="9"/>
  <c r="Z924" i="9"/>
  <c r="Y924" i="9" s="1"/>
  <c r="M924" i="9"/>
  <c r="I924" i="9" s="1"/>
  <c r="S924" i="9"/>
  <c r="Z272" i="9"/>
  <c r="Y272" i="9" s="1"/>
  <c r="M272" i="9"/>
  <c r="I272" i="9" s="1"/>
  <c r="S272" i="9"/>
  <c r="Z178" i="9"/>
  <c r="S178" i="9"/>
  <c r="Z925" i="9"/>
  <c r="Y925" i="9" s="1"/>
  <c r="M925" i="9"/>
  <c r="I925" i="9" s="1"/>
  <c r="S925" i="9"/>
  <c r="Z546" i="9"/>
  <c r="Y546" i="9" s="1"/>
  <c r="M546" i="9"/>
  <c r="I546" i="9" s="1"/>
  <c r="S546" i="9"/>
  <c r="Z129" i="9"/>
  <c r="Y129" i="9" s="1"/>
  <c r="M129" i="9"/>
  <c r="I129" i="9" s="1"/>
  <c r="S129" i="9"/>
  <c r="AB188" i="9"/>
  <c r="AB279" i="9"/>
  <c r="AA266" i="9"/>
  <c r="Z320" i="9"/>
  <c r="Y320" i="9" s="1"/>
  <c r="S320" i="9"/>
  <c r="M320" i="9"/>
  <c r="I320" i="9" s="1"/>
  <c r="S326" i="9"/>
  <c r="Z326" i="9"/>
  <c r="M326" i="9"/>
  <c r="I326" i="9" s="1"/>
  <c r="M383" i="9"/>
  <c r="I383" i="9" s="1"/>
  <c r="Z383" i="9"/>
  <c r="Y383" i="9" s="1"/>
  <c r="S383" i="9"/>
  <c r="AA943" i="9"/>
  <c r="AA459" i="9"/>
  <c r="AA870" i="9"/>
  <c r="U181" i="9"/>
  <c r="O181" i="9" s="1"/>
  <c r="Z181" i="9"/>
  <c r="U160" i="9"/>
  <c r="O160" i="9" s="1"/>
  <c r="Z160" i="9"/>
  <c r="Z979" i="9"/>
  <c r="Y979" i="9" s="1"/>
  <c r="S979" i="9"/>
  <c r="M979" i="9"/>
  <c r="I979" i="9" s="1"/>
  <c r="Z544" i="9"/>
  <c r="Y544" i="9" s="1"/>
  <c r="S544" i="9"/>
  <c r="M544" i="9"/>
  <c r="I544" i="9" s="1"/>
  <c r="Z247" i="9"/>
  <c r="U247" i="9"/>
  <c r="O247" i="9" s="1"/>
  <c r="Z201" i="9"/>
  <c r="U201" i="9"/>
  <c r="O201" i="9" s="1"/>
  <c r="Z739" i="9"/>
  <c r="S739" i="9"/>
  <c r="AD863" i="9"/>
  <c r="Z642" i="9"/>
  <c r="U642" i="9"/>
  <c r="O642" i="9" s="1"/>
  <c r="Y800" i="9"/>
  <c r="M109" i="9"/>
  <c r="I109" i="9" s="1"/>
  <c r="S109" i="9"/>
  <c r="Z109" i="9"/>
  <c r="Y109" i="9" s="1"/>
  <c r="Z802" i="9"/>
  <c r="Y802" i="9" s="1"/>
  <c r="S802" i="9"/>
  <c r="M802" i="9"/>
  <c r="I802" i="9" s="1"/>
  <c r="Z762" i="9"/>
  <c r="S762" i="9"/>
  <c r="Z746" i="9"/>
  <c r="S746" i="9"/>
  <c r="AB746" i="9"/>
  <c r="Z559" i="9"/>
  <c r="S559" i="9"/>
  <c r="AB559" i="9"/>
  <c r="Z764" i="9"/>
  <c r="S764" i="9"/>
  <c r="S757" i="9"/>
  <c r="Z757" i="9"/>
  <c r="AA207" i="9"/>
  <c r="AB402" i="9"/>
  <c r="AA108" i="9"/>
  <c r="AD231" i="9"/>
  <c r="Z287" i="9"/>
  <c r="S287" i="9"/>
  <c r="AD940" i="9"/>
  <c r="AD648" i="9"/>
  <c r="AA944" i="9"/>
  <c r="AA663" i="9"/>
  <c r="AD572" i="9"/>
  <c r="Z148" i="9"/>
  <c r="S148" i="9"/>
  <c r="AD295" i="9"/>
  <c r="AD505" i="9"/>
  <c r="Z184" i="9"/>
  <c r="S184" i="9"/>
  <c r="Z475" i="9"/>
  <c r="S475" i="9"/>
  <c r="AD848" i="9"/>
  <c r="AD853" i="9"/>
  <c r="Z431" i="9"/>
  <c r="S431" i="9"/>
  <c r="Z533" i="9"/>
  <c r="Y533" i="9" s="1"/>
  <c r="S533" i="9"/>
  <c r="M533" i="9"/>
  <c r="I533" i="9" s="1"/>
  <c r="Z634" i="9"/>
  <c r="Y634" i="9" s="1"/>
  <c r="S634" i="9"/>
  <c r="M634" i="9"/>
  <c r="I634" i="9" s="1"/>
  <c r="M85" i="9"/>
  <c r="I85" i="9" s="1"/>
  <c r="S85" i="9"/>
  <c r="Z85" i="9"/>
  <c r="Y85" i="9" s="1"/>
  <c r="Z462" i="9"/>
  <c r="Z324" i="9"/>
  <c r="Z112" i="9"/>
  <c r="Z165" i="9"/>
  <c r="Z897" i="9"/>
  <c r="Z958" i="9"/>
  <c r="Z532" i="9"/>
  <c r="Z931" i="9"/>
  <c r="Y931" i="9" s="1"/>
  <c r="M931" i="9"/>
  <c r="I931" i="9" s="1"/>
  <c r="S931" i="9"/>
  <c r="Z497" i="9"/>
  <c r="S497" i="9"/>
  <c r="Z134" i="9"/>
  <c r="Y134" i="9" s="1"/>
  <c r="M134" i="9"/>
  <c r="I134" i="9" s="1"/>
  <c r="S134" i="9"/>
  <c r="Z637" i="9"/>
  <c r="Q637" i="9"/>
  <c r="Z498" i="9"/>
  <c r="S498" i="9"/>
  <c r="Z102" i="9"/>
  <c r="Y102" i="9" s="1"/>
  <c r="M102" i="9"/>
  <c r="I102" i="9" s="1"/>
  <c r="S102" i="9"/>
  <c r="AB516" i="9"/>
  <c r="AB726" i="9"/>
  <c r="Z774" i="9"/>
  <c r="Y774" i="9" s="1"/>
  <c r="S774" i="9"/>
  <c r="M774" i="9"/>
  <c r="I774" i="9" s="1"/>
  <c r="Z742" i="9"/>
  <c r="Y742" i="9" s="1"/>
  <c r="S742" i="9"/>
  <c r="M742" i="9"/>
  <c r="I742" i="9" s="1"/>
  <c r="Z824" i="9"/>
  <c r="Y824" i="9" s="1"/>
  <c r="S824" i="9"/>
  <c r="M824" i="9"/>
  <c r="I824" i="9" s="1"/>
  <c r="M838" i="9"/>
  <c r="I838" i="9" s="1"/>
  <c r="Z838" i="9"/>
  <c r="Y838" i="9" s="1"/>
  <c r="S838" i="9"/>
  <c r="M555" i="9"/>
  <c r="I555" i="9" s="1"/>
  <c r="Z555" i="9"/>
  <c r="Y555" i="9" s="1"/>
  <c r="S555" i="9"/>
  <c r="M600" i="9"/>
  <c r="I600" i="9" s="1"/>
  <c r="Z600" i="9"/>
  <c r="Y600" i="9" s="1"/>
  <c r="S600" i="9"/>
  <c r="AA850" i="9"/>
  <c r="M728" i="9"/>
  <c r="I728" i="9" s="1"/>
  <c r="Z728" i="9"/>
  <c r="Y728" i="9" s="1"/>
  <c r="S728" i="9"/>
  <c r="M554" i="9"/>
  <c r="I554" i="9" s="1"/>
  <c r="Z554" i="9"/>
  <c r="Y554" i="9" s="1"/>
  <c r="S554" i="9"/>
  <c r="S464" i="9"/>
  <c r="M464" i="9"/>
  <c r="I464" i="9" s="1"/>
  <c r="Z464" i="9"/>
  <c r="Y464" i="9" s="1"/>
  <c r="Z421" i="9"/>
  <c r="M421" i="9"/>
  <c r="I421" i="9" s="1"/>
  <c r="S421" i="9"/>
  <c r="AA954" i="9"/>
  <c r="AA527" i="9"/>
  <c r="M382" i="9"/>
  <c r="I382" i="9" s="1"/>
  <c r="Z382" i="9"/>
  <c r="Y382" i="9" s="1"/>
  <c r="S382" i="9"/>
  <c r="AA872" i="9"/>
  <c r="AA780" i="9"/>
  <c r="U304" i="9"/>
  <c r="O304" i="9" s="1"/>
  <c r="Z304" i="9"/>
  <c r="U115" i="9"/>
  <c r="O115" i="9" s="1"/>
  <c r="Z115" i="9"/>
  <c r="Z916" i="9"/>
  <c r="Y916" i="9" s="1"/>
  <c r="S916" i="9"/>
  <c r="M916" i="9"/>
  <c r="I916" i="9" s="1"/>
  <c r="Z862" i="9"/>
  <c r="Y862" i="9" s="1"/>
  <c r="S862" i="9"/>
  <c r="M862" i="9"/>
  <c r="I862" i="9" s="1"/>
  <c r="Z470" i="9"/>
  <c r="U470" i="9"/>
  <c r="O470" i="9" s="1"/>
  <c r="Z361" i="9"/>
  <c r="U361" i="9"/>
  <c r="O361" i="9" s="1"/>
  <c r="Z723" i="9"/>
  <c r="S723" i="9"/>
  <c r="AD311" i="9"/>
  <c r="Z358" i="9"/>
  <c r="S358" i="9"/>
  <c r="M358" i="9"/>
  <c r="I358" i="9" s="1"/>
  <c r="AD992" i="9"/>
  <c r="S332" i="9"/>
  <c r="Z332" i="9"/>
  <c r="Y332" i="9" s="1"/>
  <c r="M332" i="9"/>
  <c r="I332" i="9" s="1"/>
  <c r="S784" i="9"/>
  <c r="Z784" i="9"/>
  <c r="Y784" i="9" s="1"/>
  <c r="M784" i="9"/>
  <c r="I784" i="9" s="1"/>
  <c r="Z645" i="9"/>
  <c r="U645" i="9"/>
  <c r="O645" i="9" s="1"/>
  <c r="Z641" i="9"/>
  <c r="U641" i="9"/>
  <c r="O641" i="9" s="1"/>
  <c r="AD994" i="9"/>
  <c r="Z997" i="9"/>
  <c r="S997" i="9"/>
  <c r="M603" i="9"/>
  <c r="I603" i="9" s="1"/>
  <c r="Z603" i="9"/>
  <c r="Y603" i="9" s="1"/>
  <c r="S603" i="9"/>
  <c r="Y750" i="9"/>
  <c r="M337" i="9"/>
  <c r="I337" i="9" s="1"/>
  <c r="M651" i="9"/>
  <c r="I651" i="9" s="1"/>
  <c r="Z651" i="9"/>
  <c r="Y651" i="9" s="1"/>
  <c r="S651" i="9"/>
  <c r="M436" i="9"/>
  <c r="I436" i="9" s="1"/>
  <c r="S436" i="9"/>
  <c r="Z436" i="9"/>
  <c r="Y436" i="9" s="1"/>
  <c r="Z706" i="9"/>
  <c r="S706" i="9"/>
  <c r="Z874" i="9"/>
  <c r="Y874" i="9" s="1"/>
  <c r="M874" i="9"/>
  <c r="I874" i="9" s="1"/>
  <c r="S874" i="9"/>
  <c r="M786" i="9"/>
  <c r="I786" i="9" s="1"/>
  <c r="Z445" i="9"/>
  <c r="Y445" i="9" s="1"/>
  <c r="S445" i="9"/>
  <c r="M445" i="9"/>
  <c r="I445" i="9" s="1"/>
  <c r="Z630" i="9"/>
  <c r="Y630" i="9" s="1"/>
  <c r="S630" i="9"/>
  <c r="M630" i="9"/>
  <c r="I630" i="9" s="1"/>
  <c r="Z621" i="9"/>
  <c r="Y621" i="9" s="1"/>
  <c r="S621" i="9"/>
  <c r="M621" i="9"/>
  <c r="I621" i="9" s="1"/>
  <c r="M281" i="9"/>
  <c r="I281" i="9" s="1"/>
  <c r="Z281" i="9"/>
  <c r="Y281" i="9" s="1"/>
  <c r="S281" i="9"/>
  <c r="AA734" i="9"/>
  <c r="AA405" i="9"/>
  <c r="AD254" i="9"/>
  <c r="AD186" i="9"/>
  <c r="Z253" i="9"/>
  <c r="S253" i="9"/>
  <c r="AA144" i="9"/>
  <c r="AD155" i="9"/>
  <c r="AC230" i="9"/>
  <c r="AD749" i="9"/>
  <c r="AD827" i="9"/>
  <c r="AA831" i="9"/>
  <c r="AA868" i="9"/>
  <c r="Z441" i="9"/>
  <c r="S441" i="9"/>
  <c r="AD133" i="9"/>
  <c r="AD744" i="9"/>
  <c r="Z692" i="9"/>
  <c r="S692" i="9"/>
  <c r="AD248" i="9"/>
  <c r="Z293" i="9"/>
  <c r="S293" i="9"/>
  <c r="S627" i="9"/>
  <c r="Z627" i="9"/>
  <c r="Z209" i="9"/>
  <c r="S209" i="9"/>
  <c r="AD425" i="9"/>
  <c r="Z136" i="9"/>
  <c r="Y136" i="9" s="1"/>
  <c r="S136" i="9"/>
  <c r="M136" i="9"/>
  <c r="I136" i="9" s="1"/>
  <c r="Z125" i="9"/>
  <c r="Y125" i="9" s="1"/>
  <c r="S125" i="9"/>
  <c r="M125" i="9"/>
  <c r="I125" i="9" s="1"/>
  <c r="Z121" i="9"/>
  <c r="Y121" i="9" s="1"/>
  <c r="S121" i="9"/>
  <c r="M121" i="9"/>
  <c r="I121" i="9" s="1"/>
  <c r="Z444" i="9"/>
  <c r="Y444" i="9" s="1"/>
  <c r="S444" i="9"/>
  <c r="M444" i="9"/>
  <c r="I444" i="9" s="1"/>
  <c r="Z270" i="9"/>
  <c r="Y270" i="9" s="1"/>
  <c r="S270" i="9"/>
  <c r="M270" i="9"/>
  <c r="I270" i="9" s="1"/>
  <c r="Q891" i="9"/>
  <c r="Z891" i="9"/>
  <c r="Q372" i="9"/>
  <c r="Z372" i="9"/>
  <c r="Q418" i="9"/>
  <c r="Z418" i="9"/>
  <c r="Q610" i="9"/>
  <c r="Z610" i="9"/>
  <c r="Z797" i="9"/>
  <c r="Z357" i="9"/>
  <c r="Z506" i="9"/>
  <c r="Z438" i="9"/>
  <c r="Z245" i="9"/>
  <c r="Z93" i="9"/>
  <c r="Z218" i="9"/>
  <c r="Z965" i="9"/>
  <c r="Z959" i="9"/>
  <c r="Z535" i="9"/>
  <c r="Z623" i="9"/>
  <c r="Z500" i="9"/>
  <c r="Q452" i="9"/>
  <c r="Z452" i="9"/>
  <c r="Q202" i="9"/>
  <c r="Z202" i="9"/>
  <c r="Q175" i="9"/>
  <c r="Z175" i="9"/>
  <c r="AA497" i="9"/>
  <c r="AA702" i="9"/>
  <c r="Z269" i="9"/>
  <c r="S726" i="9"/>
  <c r="Z726" i="9"/>
  <c r="S229" i="9"/>
  <c r="M229" i="9"/>
  <c r="I229" i="9" s="1"/>
  <c r="Z229" i="9"/>
  <c r="Y229" i="9" s="1"/>
  <c r="AB725" i="9"/>
  <c r="Z132" i="9"/>
  <c r="Z703" i="9"/>
  <c r="S703" i="9"/>
  <c r="Z153" i="9"/>
  <c r="Y153" i="9" s="1"/>
  <c r="M153" i="9"/>
  <c r="I153" i="9" s="1"/>
  <c r="S153" i="9"/>
  <c r="Z832" i="9"/>
  <c r="Y832" i="9" s="1"/>
  <c r="S832" i="9"/>
  <c r="M832" i="9"/>
  <c r="I832" i="9" s="1"/>
  <c r="S947" i="9"/>
  <c r="Z947" i="9"/>
  <c r="S781" i="9"/>
  <c r="Z781" i="9"/>
  <c r="Z850" i="9"/>
  <c r="S850" i="9"/>
  <c r="Z298" i="9"/>
  <c r="Y298" i="9" s="1"/>
  <c r="M298" i="9"/>
  <c r="I298" i="9" s="1"/>
  <c r="S298" i="9"/>
  <c r="Z407" i="9"/>
  <c r="Y407" i="9" s="1"/>
  <c r="S407" i="9"/>
  <c r="M407" i="9"/>
  <c r="I407" i="9" s="1"/>
  <c r="Z881" i="9"/>
  <c r="S881" i="9"/>
  <c r="Z424" i="9"/>
  <c r="S424" i="9"/>
  <c r="Z878" i="9"/>
  <c r="Y878" i="9" s="1"/>
  <c r="M878" i="9"/>
  <c r="I878" i="9" s="1"/>
  <c r="S878" i="9"/>
  <c r="Z772" i="9"/>
  <c r="Y772" i="9" s="1"/>
  <c r="M772" i="9"/>
  <c r="I772" i="9" s="1"/>
  <c r="S772" i="9"/>
  <c r="Z769" i="9"/>
  <c r="Y769" i="9" s="1"/>
  <c r="M769" i="9"/>
  <c r="I769" i="9" s="1"/>
  <c r="S769" i="9"/>
  <c r="Z852" i="9"/>
  <c r="Y852" i="9" s="1"/>
  <c r="M852" i="9"/>
  <c r="I852" i="9" s="1"/>
  <c r="S852" i="9"/>
  <c r="Z570" i="9"/>
  <c r="Y570" i="9" s="1"/>
  <c r="M570" i="9"/>
  <c r="I570" i="9" s="1"/>
  <c r="S570" i="9"/>
  <c r="U491" i="9"/>
  <c r="O491" i="9" s="1"/>
  <c r="Z491" i="9"/>
  <c r="U478" i="9"/>
  <c r="O478" i="9" s="1"/>
  <c r="Z478" i="9"/>
  <c r="AD588" i="9"/>
  <c r="Z152" i="9"/>
  <c r="U152" i="9"/>
  <c r="O152" i="9" s="1"/>
  <c r="Z127" i="9"/>
  <c r="U127" i="9"/>
  <c r="O127" i="9" s="1"/>
  <c r="Z982" i="9"/>
  <c r="S982" i="9"/>
  <c r="AD976" i="9"/>
  <c r="AD991" i="9"/>
  <c r="S594" i="9"/>
  <c r="Z594" i="9"/>
  <c r="Y594" i="9" s="1"/>
  <c r="M594" i="9"/>
  <c r="I594" i="9" s="1"/>
  <c r="M392" i="9"/>
  <c r="I392" i="9" s="1"/>
  <c r="Z392" i="9"/>
  <c r="Y392" i="9" s="1"/>
  <c r="S392" i="9"/>
  <c r="M700" i="9"/>
  <c r="I700" i="9" s="1"/>
  <c r="Z700" i="9"/>
  <c r="Y700" i="9" s="1"/>
  <c r="S700" i="9"/>
  <c r="M724" i="9"/>
  <c r="I724" i="9" s="1"/>
  <c r="Z724" i="9"/>
  <c r="Y724" i="9" s="1"/>
  <c r="S724" i="9"/>
  <c r="M905" i="9"/>
  <c r="I905" i="9" s="1"/>
  <c r="Z905" i="9"/>
  <c r="Y905" i="9" s="1"/>
  <c r="S905" i="9"/>
  <c r="Z988" i="9"/>
  <c r="S988" i="9"/>
  <c r="Z885" i="9"/>
  <c r="Y885" i="9" s="1"/>
  <c r="M885" i="9"/>
  <c r="I885" i="9" s="1"/>
  <c r="S885" i="9"/>
  <c r="Z671" i="9"/>
  <c r="Y671" i="9" s="1"/>
  <c r="M671" i="9"/>
  <c r="I671" i="9" s="1"/>
  <c r="S671" i="9"/>
  <c r="M729" i="9"/>
  <c r="I729" i="9" s="1"/>
  <c r="Y234" i="9"/>
  <c r="M285" i="9"/>
  <c r="I285" i="9" s="1"/>
  <c r="Z443" i="9"/>
  <c r="Y443" i="9" s="1"/>
  <c r="S443" i="9"/>
  <c r="M443" i="9"/>
  <c r="I443" i="9" s="1"/>
  <c r="Z377" i="9"/>
  <c r="Y377" i="9" s="1"/>
  <c r="S377" i="9"/>
  <c r="M377" i="9"/>
  <c r="I377" i="9" s="1"/>
  <c r="Z604" i="9"/>
  <c r="Y604" i="9" s="1"/>
  <c r="M604" i="9"/>
  <c r="I604" i="9" s="1"/>
  <c r="S604" i="9"/>
  <c r="S393" i="9"/>
  <c r="Z393" i="9"/>
  <c r="Y393" i="9" s="1"/>
  <c r="M393" i="9"/>
  <c r="I393" i="9" s="1"/>
  <c r="S805" i="9"/>
  <c r="Z805" i="9"/>
  <c r="Y805" i="9" s="1"/>
  <c r="M805" i="9"/>
  <c r="I805" i="9" s="1"/>
  <c r="M192" i="9"/>
  <c r="I192" i="9" s="1"/>
  <c r="Z192" i="9"/>
  <c r="Y192" i="9" s="1"/>
  <c r="S192" i="9"/>
  <c r="M819" i="9"/>
  <c r="I819" i="9" s="1"/>
  <c r="Z819" i="9"/>
  <c r="Y819" i="9" s="1"/>
  <c r="S819" i="9"/>
  <c r="AA306" i="9"/>
  <c r="Z404" i="9"/>
  <c r="S404" i="9"/>
  <c r="AD164" i="9"/>
  <c r="Z255" i="9"/>
  <c r="S255" i="9"/>
  <c r="Z631" i="9"/>
  <c r="Y631" i="9" s="1"/>
  <c r="S631" i="9"/>
  <c r="M631" i="9"/>
  <c r="I631" i="9" s="1"/>
  <c r="Z745" i="9"/>
  <c r="S745" i="9"/>
  <c r="AB745" i="9"/>
  <c r="Z733" i="9"/>
  <c r="S733" i="9"/>
  <c r="AB733" i="9"/>
  <c r="AD404" i="9"/>
  <c r="Z164" i="9"/>
  <c r="S164" i="9"/>
  <c r="S185" i="9"/>
  <c r="Z185" i="9"/>
  <c r="AA255" i="9"/>
  <c r="AD255" i="9"/>
  <c r="AA233" i="9"/>
  <c r="AD154" i="9"/>
  <c r="Z793" i="9"/>
  <c r="S793" i="9"/>
  <c r="AD894" i="9"/>
  <c r="AD806" i="9"/>
  <c r="AA869" i="9"/>
  <c r="AD826" i="9"/>
  <c r="Z249" i="9"/>
  <c r="S249" i="9"/>
  <c r="AA661" i="9"/>
  <c r="Z210" i="9"/>
  <c r="S210" i="9"/>
  <c r="Z866" i="9"/>
  <c r="S866" i="9"/>
  <c r="AD488" i="9"/>
  <c r="AD426" i="9"/>
  <c r="Z323" i="9"/>
  <c r="S323" i="9"/>
  <c r="Z446" i="9"/>
  <c r="Y446" i="9" s="1"/>
  <c r="S446" i="9"/>
  <c r="M446" i="9"/>
  <c r="I446" i="9" s="1"/>
  <c r="Z87" i="9"/>
  <c r="Y87" i="9" s="1"/>
  <c r="S87" i="9"/>
  <c r="M87" i="9"/>
  <c r="I87" i="9" s="1"/>
  <c r="M282" i="9"/>
  <c r="I282" i="9" s="1"/>
  <c r="S282" i="9"/>
  <c r="Z282" i="9"/>
  <c r="Y282" i="9" s="1"/>
  <c r="Q342" i="9"/>
  <c r="Z342" i="9"/>
  <c r="Q95" i="9"/>
  <c r="Z95" i="9"/>
  <c r="Q107" i="9"/>
  <c r="Z107" i="9"/>
  <c r="Q964" i="9"/>
  <c r="Z964" i="9"/>
  <c r="Q895" i="9"/>
  <c r="Z895" i="9"/>
  <c r="Q717" i="9"/>
  <c r="Z717" i="9"/>
  <c r="AA694" i="9"/>
  <c r="AA123" i="9"/>
  <c r="AA849" i="9"/>
  <c r="AA194" i="9"/>
  <c r="Z176" i="9"/>
  <c r="S702" i="9"/>
  <c r="Z702" i="9"/>
  <c r="S214" i="9"/>
  <c r="M214" i="9"/>
  <c r="I214" i="9" s="1"/>
  <c r="Z214" i="9"/>
  <c r="Y214" i="9" s="1"/>
  <c r="AB203" i="9"/>
  <c r="Z268" i="9"/>
  <c r="Z725" i="9"/>
  <c r="S725" i="9"/>
  <c r="Z504" i="9"/>
  <c r="Y504" i="9" s="1"/>
  <c r="S504" i="9"/>
  <c r="M504" i="9"/>
  <c r="I504" i="9" s="1"/>
  <c r="Z203" i="9"/>
  <c r="S203" i="9"/>
  <c r="S882" i="9"/>
  <c r="Z882" i="9"/>
  <c r="S682" i="9"/>
  <c r="Z682" i="9"/>
  <c r="Z748" i="9"/>
  <c r="Y748" i="9" s="1"/>
  <c r="M748" i="9"/>
  <c r="I748" i="9" s="1"/>
  <c r="S748" i="9"/>
  <c r="M409" i="9"/>
  <c r="I409" i="9" s="1"/>
  <c r="Z409" i="9"/>
  <c r="Y409" i="9" s="1"/>
  <c r="S409" i="9"/>
  <c r="Z266" i="9"/>
  <c r="S266" i="9"/>
  <c r="Z942" i="9"/>
  <c r="S942" i="9"/>
  <c r="Z458" i="9"/>
  <c r="S458" i="9"/>
  <c r="Z969" i="9"/>
  <c r="Y969" i="9" s="1"/>
  <c r="M969" i="9"/>
  <c r="I969" i="9" s="1"/>
  <c r="S969" i="9"/>
  <c r="Z921" i="9"/>
  <c r="Y921" i="9" s="1"/>
  <c r="M921" i="9"/>
  <c r="I921" i="9" s="1"/>
  <c r="S921" i="9"/>
  <c r="Z918" i="9"/>
  <c r="Y918" i="9" s="1"/>
  <c r="M918" i="9"/>
  <c r="I918" i="9" s="1"/>
  <c r="S918" i="9"/>
  <c r="Z952" i="9"/>
  <c r="Y952" i="9" s="1"/>
  <c r="M952" i="9"/>
  <c r="I952" i="9" s="1"/>
  <c r="S952" i="9"/>
  <c r="Z813" i="9"/>
  <c r="Y813" i="9" s="1"/>
  <c r="M813" i="9"/>
  <c r="I813" i="9" s="1"/>
  <c r="S813" i="9"/>
  <c r="U543" i="9"/>
  <c r="O543" i="9" s="1"/>
  <c r="Z543" i="9"/>
  <c r="U435" i="9"/>
  <c r="O435" i="9" s="1"/>
  <c r="Z435" i="9"/>
  <c r="Z975" i="9"/>
  <c r="Y975" i="9" s="1"/>
  <c r="S975" i="9"/>
  <c r="M975" i="9"/>
  <c r="I975" i="9" s="1"/>
  <c r="Z469" i="9"/>
  <c r="S469" i="9"/>
  <c r="Z607" i="9"/>
  <c r="U607" i="9"/>
  <c r="O607" i="9" s="1"/>
  <c r="Z578" i="9"/>
  <c r="U578" i="9"/>
  <c r="O578" i="9" s="1"/>
  <c r="Z864" i="9"/>
  <c r="S864" i="9"/>
  <c r="Z709" i="9"/>
  <c r="S709" i="9"/>
  <c r="Z563" i="9"/>
  <c r="U563" i="9"/>
  <c r="O563" i="9" s="1"/>
  <c r="M537" i="9"/>
  <c r="I537" i="9" s="1"/>
  <c r="Z537" i="9"/>
  <c r="Y537" i="9" s="1"/>
  <c r="S537" i="9"/>
  <c r="M794" i="9"/>
  <c r="I794" i="9" s="1"/>
  <c r="Z794" i="9"/>
  <c r="Y794" i="9" s="1"/>
  <c r="S794" i="9"/>
  <c r="M499" i="9"/>
  <c r="I499" i="9" s="1"/>
  <c r="Z499" i="9"/>
  <c r="Y499" i="9" s="1"/>
  <c r="S499" i="9"/>
  <c r="M801" i="9"/>
  <c r="I801" i="9" s="1"/>
  <c r="Z801" i="9"/>
  <c r="Y801" i="9" s="1"/>
  <c r="S801" i="9"/>
  <c r="S731" i="9"/>
  <c r="Z731" i="9"/>
  <c r="Y731" i="9" s="1"/>
  <c r="M731" i="9"/>
  <c r="I731" i="9" s="1"/>
  <c r="Z767" i="9"/>
  <c r="U767" i="9"/>
  <c r="O767" i="9" s="1"/>
  <c r="Z998" i="9"/>
  <c r="S998" i="9"/>
  <c r="M998" i="9"/>
  <c r="I998" i="9" s="1"/>
  <c r="Z547" i="9"/>
  <c r="Y547" i="9" s="1"/>
  <c r="S547" i="9"/>
  <c r="M547" i="9"/>
  <c r="I547" i="9" s="1"/>
  <c r="Z867" i="9"/>
  <c r="Y867" i="9" s="1"/>
  <c r="S867" i="9"/>
  <c r="M867" i="9"/>
  <c r="I867" i="9" s="1"/>
  <c r="Z530" i="9"/>
  <c r="Y530" i="9" s="1"/>
  <c r="S530" i="9"/>
  <c r="M530" i="9"/>
  <c r="I530" i="9" s="1"/>
  <c r="Z910" i="9"/>
  <c r="Y910" i="9" s="1"/>
  <c r="S910" i="9"/>
  <c r="M910" i="9"/>
  <c r="I910" i="9" s="1"/>
  <c r="M685" i="9"/>
  <c r="I685" i="9" s="1"/>
  <c r="Z685" i="9"/>
  <c r="Y685" i="9" s="1"/>
  <c r="S685" i="9"/>
  <c r="M243" i="9"/>
  <c r="I243" i="9" s="1"/>
  <c r="Z243" i="9"/>
  <c r="Y243" i="9" s="1"/>
  <c r="S243" i="9"/>
  <c r="M483" i="9"/>
  <c r="I483" i="9" s="1"/>
  <c r="Z483" i="9"/>
  <c r="Y483" i="9" s="1"/>
  <c r="S483" i="9"/>
  <c r="M81" i="9"/>
  <c r="I81" i="9" s="1"/>
  <c r="S81" i="9"/>
  <c r="Z81" i="9"/>
  <c r="Y81" i="9" s="1"/>
  <c r="M783" i="9"/>
  <c r="I783" i="9" s="1"/>
  <c r="S783" i="9"/>
  <c r="Z783" i="9"/>
  <c r="Y783" i="9" s="1"/>
  <c r="M96" i="9"/>
  <c r="I96" i="9" s="1"/>
  <c r="S96" i="9"/>
  <c r="Z96" i="9"/>
  <c r="Y96" i="9" s="1"/>
  <c r="M893" i="9"/>
  <c r="I893" i="9" s="1"/>
  <c r="Z893" i="9"/>
  <c r="Y893" i="9" s="1"/>
  <c r="S893" i="9"/>
  <c r="M302" i="9"/>
  <c r="I302" i="9" s="1"/>
  <c r="S302" i="9"/>
  <c r="Z302" i="9"/>
  <c r="Y302" i="9" s="1"/>
  <c r="AA526" i="9"/>
  <c r="Z639" i="9"/>
  <c r="U639" i="9"/>
  <c r="O639" i="9" s="1"/>
  <c r="S259" i="9"/>
  <c r="Z259" i="9"/>
  <c r="Y259" i="9" s="1"/>
  <c r="M259" i="9"/>
  <c r="I259" i="9" s="1"/>
  <c r="AD999" i="9"/>
  <c r="M481" i="9"/>
  <c r="I481" i="9" s="1"/>
  <c r="Z558" i="9"/>
  <c r="Y558" i="9" s="1"/>
  <c r="S558" i="9"/>
  <c r="M558" i="9"/>
  <c r="I558" i="9" s="1"/>
  <c r="M557" i="9"/>
  <c r="I557" i="9" s="1"/>
  <c r="Z557" i="9"/>
  <c r="Y557" i="9" s="1"/>
  <c r="S557" i="9"/>
  <c r="AA560" i="9"/>
  <c r="AB296" i="9"/>
  <c r="AB297" i="9"/>
  <c r="AD297" i="9"/>
  <c r="Z496" i="9"/>
  <c r="S496" i="9"/>
  <c r="AA403" i="9"/>
  <c r="AD232" i="9"/>
  <c r="S149" i="9"/>
  <c r="Z149" i="9"/>
  <c r="AD562" i="9"/>
  <c r="AA822" i="9"/>
  <c r="AA679" i="9"/>
  <c r="S821" i="9"/>
  <c r="Z821" i="9"/>
  <c r="AD945" i="9"/>
  <c r="AD585" i="9"/>
  <c r="Z831" i="9"/>
  <c r="S831" i="9"/>
  <c r="Z868" i="9"/>
  <c r="S868" i="9"/>
  <c r="Z495" i="9"/>
  <c r="S495" i="9"/>
  <c r="AD161" i="9"/>
  <c r="Z100" i="9"/>
  <c r="S100" i="9"/>
  <c r="AD367" i="9"/>
  <c r="AD715" i="9"/>
  <c r="Z257" i="9"/>
  <c r="S257" i="9"/>
  <c r="Z240" i="9"/>
  <c r="S240" i="9"/>
  <c r="AD241" i="9"/>
  <c r="Z369" i="9"/>
  <c r="Y369" i="9" s="1"/>
  <c r="S369" i="9"/>
  <c r="M369" i="9"/>
  <c r="I369" i="9" s="1"/>
  <c r="Z335" i="9"/>
  <c r="Y335" i="9" s="1"/>
  <c r="S335" i="9"/>
  <c r="M335" i="9"/>
  <c r="I335" i="9" s="1"/>
  <c r="Z961" i="9"/>
  <c r="Y961" i="9" s="1"/>
  <c r="S961" i="9"/>
  <c r="M961" i="9"/>
  <c r="I961" i="9" s="1"/>
  <c r="M312" i="9"/>
  <c r="I312" i="9" s="1"/>
  <c r="Z312" i="9"/>
  <c r="Y312" i="9" s="1"/>
  <c r="S312" i="9"/>
  <c r="M162" i="9"/>
  <c r="I162" i="9" s="1"/>
  <c r="Z162" i="9"/>
  <c r="Y162" i="9" s="1"/>
  <c r="S162" i="9"/>
  <c r="Z84" i="9"/>
  <c r="Y84" i="9" s="1"/>
  <c r="S84" i="9"/>
  <c r="M84" i="9"/>
  <c r="I84" i="9" s="1"/>
  <c r="M635" i="9"/>
  <c r="I635" i="9" s="1"/>
  <c r="Z635" i="9"/>
  <c r="Y635" i="9" s="1"/>
  <c r="S635" i="9"/>
  <c r="Z928" i="9"/>
  <c r="Y928" i="9" s="1"/>
  <c r="M928" i="9"/>
  <c r="I928" i="9" s="1"/>
  <c r="S928" i="9"/>
  <c r="Z687" i="9"/>
  <c r="Z354" i="9"/>
  <c r="Z128" i="9"/>
  <c r="Z319" i="9"/>
  <c r="Z350" i="9"/>
  <c r="S589" i="9"/>
  <c r="M589" i="9"/>
  <c r="I589" i="9" s="1"/>
  <c r="Z589" i="9"/>
  <c r="Y589" i="9" s="1"/>
  <c r="S529" i="9"/>
  <c r="Z529" i="9"/>
  <c r="Y529" i="9" s="1"/>
  <c r="M529" i="9"/>
  <c r="I529" i="9" s="1"/>
  <c r="AB703" i="9"/>
  <c r="Z490" i="9"/>
  <c r="Z608" i="9"/>
  <c r="Y608" i="9" s="1"/>
  <c r="M608" i="9"/>
  <c r="I608" i="9" s="1"/>
  <c r="S608" i="9"/>
  <c r="Z602" i="9"/>
  <c r="Y602" i="9" s="1"/>
  <c r="S602" i="9"/>
  <c r="M602" i="9"/>
  <c r="I602" i="9" s="1"/>
  <c r="S684" i="9"/>
  <c r="Z684" i="9"/>
  <c r="S596" i="9"/>
  <c r="Z596" i="9"/>
  <c r="Z740" i="9"/>
  <c r="Y740" i="9" s="1"/>
  <c r="S740" i="9"/>
  <c r="M740" i="9"/>
  <c r="I740" i="9" s="1"/>
  <c r="Z590" i="9"/>
  <c r="Y590" i="9" s="1"/>
  <c r="M590" i="9"/>
  <c r="I590" i="9" s="1"/>
  <c r="S590" i="9"/>
  <c r="Z399" i="9"/>
  <c r="Y399" i="9" s="1"/>
  <c r="S399" i="9"/>
  <c r="M399" i="9"/>
  <c r="I399" i="9" s="1"/>
  <c r="Z946" i="9"/>
  <c r="S946" i="9"/>
  <c r="Z938" i="9"/>
  <c r="Y938" i="9" s="1"/>
  <c r="M938" i="9"/>
  <c r="I938" i="9" s="1"/>
  <c r="S938" i="9"/>
  <c r="Z771" i="9"/>
  <c r="Y771" i="9" s="1"/>
  <c r="M771" i="9"/>
  <c r="I771" i="9" s="1"/>
  <c r="S771" i="9"/>
  <c r="Z966" i="9"/>
  <c r="Y966" i="9" s="1"/>
  <c r="M966" i="9"/>
  <c r="I966" i="9" s="1"/>
  <c r="S966" i="9"/>
  <c r="Z851" i="9"/>
  <c r="Y851" i="9" s="1"/>
  <c r="M851" i="9"/>
  <c r="I851" i="9" s="1"/>
  <c r="S851" i="9"/>
  <c r="Z450" i="9"/>
  <c r="Y450" i="9" s="1"/>
  <c r="M450" i="9"/>
  <c r="I450" i="9" s="1"/>
  <c r="S450" i="9"/>
  <c r="U494" i="9"/>
  <c r="O494" i="9" s="1"/>
  <c r="Z494" i="9"/>
  <c r="U428" i="9"/>
  <c r="O428" i="9" s="1"/>
  <c r="Z428" i="9"/>
  <c r="Z675" i="9"/>
  <c r="U675" i="9"/>
  <c r="O675" i="9" s="1"/>
  <c r="Z250" i="9"/>
  <c r="U250" i="9"/>
  <c r="O250" i="9" s="1"/>
  <c r="AD739" i="9"/>
  <c r="Z552" i="9"/>
  <c r="U552" i="9"/>
  <c r="O552" i="9" s="1"/>
  <c r="Z461" i="9"/>
  <c r="U461" i="9"/>
  <c r="O461" i="9" s="1"/>
  <c r="M800" i="9"/>
  <c r="I800" i="9" s="1"/>
  <c r="Z690" i="9"/>
  <c r="Y690" i="9" s="1"/>
  <c r="S690" i="9"/>
  <c r="M690" i="9"/>
  <c r="I690" i="9" s="1"/>
  <c r="M308" i="9"/>
  <c r="I308" i="9" s="1"/>
  <c r="Z308" i="9"/>
  <c r="Y308" i="9" s="1"/>
  <c r="S308" i="9"/>
  <c r="AD762" i="9"/>
  <c r="AD746" i="9"/>
  <c r="Z735" i="9"/>
  <c r="S735" i="9"/>
  <c r="AB735" i="9"/>
  <c r="AD559" i="9"/>
  <c r="Z256" i="9"/>
  <c r="S256" i="9"/>
  <c r="AB256" i="9"/>
  <c r="AA764" i="9"/>
  <c r="AA757" i="9"/>
  <c r="S402" i="9"/>
  <c r="Z402" i="9"/>
  <c r="AB108" i="9"/>
  <c r="AA231" i="9"/>
  <c r="AA287" i="9"/>
  <c r="AA680" i="9"/>
  <c r="S822" i="9"/>
  <c r="Z822" i="9"/>
  <c r="S679" i="9"/>
  <c r="Z679" i="9"/>
  <c r="AD830" i="9"/>
  <c r="AD286" i="9"/>
  <c r="Z738" i="9"/>
  <c r="S738" i="9"/>
  <c r="Z662" i="9"/>
  <c r="S662" i="9"/>
  <c r="Z521" i="9"/>
  <c r="S521" i="9"/>
  <c r="AD148" i="9"/>
  <c r="Z204" i="9"/>
  <c r="S204" i="9"/>
  <c r="AD184" i="9"/>
  <c r="AD475" i="9"/>
  <c r="Z346" i="9"/>
  <c r="S346" i="9"/>
  <c r="Z236" i="9"/>
  <c r="S236" i="9"/>
  <c r="AD431" i="9"/>
  <c r="Z340" i="9"/>
  <c r="Y340" i="9" s="1"/>
  <c r="S340" i="9"/>
  <c r="M340" i="9"/>
  <c r="I340" i="9" s="1"/>
  <c r="Z83" i="9"/>
  <c r="Y83" i="9" s="1"/>
  <c r="S83" i="9"/>
  <c r="M83" i="9"/>
  <c r="I83" i="9" s="1"/>
  <c r="M262" i="9"/>
  <c r="I262" i="9" s="1"/>
  <c r="Z262" i="9"/>
  <c r="Y262" i="9" s="1"/>
  <c r="S262" i="9"/>
  <c r="Z913" i="9"/>
  <c r="M171" i="9"/>
  <c r="I171" i="9" s="1"/>
  <c r="Z171" i="9"/>
  <c r="Y171" i="9" s="1"/>
  <c r="S171" i="9"/>
  <c r="Z479" i="9"/>
  <c r="AA178" i="9"/>
  <c r="AA271" i="9"/>
  <c r="Z258" i="9"/>
  <c r="S927" i="9"/>
  <c r="M927" i="9"/>
  <c r="I927" i="9" s="1"/>
  <c r="Z927" i="9"/>
  <c r="Y927" i="9" s="1"/>
  <c r="S580" i="9"/>
  <c r="M580" i="9"/>
  <c r="I580" i="9" s="1"/>
  <c r="Z580" i="9"/>
  <c r="Y580" i="9" s="1"/>
  <c r="S279" i="9"/>
  <c r="Z279" i="9"/>
  <c r="AB378" i="9"/>
  <c r="Z226" i="9"/>
  <c r="Z211" i="9"/>
  <c r="Y211" i="9" s="1"/>
  <c r="M211" i="9"/>
  <c r="I211" i="9" s="1"/>
  <c r="S211" i="9"/>
  <c r="Z599" i="9"/>
  <c r="Y599" i="9" s="1"/>
  <c r="S599" i="9"/>
  <c r="M599" i="9"/>
  <c r="I599" i="9" s="1"/>
  <c r="S480" i="9"/>
  <c r="Z480" i="9"/>
  <c r="Y480" i="9" s="1"/>
  <c r="M480" i="9"/>
  <c r="I480" i="9" s="1"/>
  <c r="S871" i="9"/>
  <c r="Z871" i="9"/>
  <c r="S598" i="9"/>
  <c r="Z598" i="9"/>
  <c r="Z289" i="9"/>
  <c r="Y289" i="9" s="1"/>
  <c r="S289" i="9"/>
  <c r="M289" i="9"/>
  <c r="I289" i="9" s="1"/>
  <c r="Z837" i="9"/>
  <c r="Y837" i="9" s="1"/>
  <c r="S837" i="9"/>
  <c r="M837" i="9"/>
  <c r="I837" i="9" s="1"/>
  <c r="Z528" i="9"/>
  <c r="S528" i="9"/>
  <c r="Z422" i="9"/>
  <c r="S422" i="9"/>
  <c r="Z984" i="9"/>
  <c r="Y984" i="9" s="1"/>
  <c r="M984" i="9"/>
  <c r="I984" i="9" s="1"/>
  <c r="S984" i="9"/>
  <c r="Z920" i="9"/>
  <c r="Y920" i="9" s="1"/>
  <c r="M920" i="9"/>
  <c r="I920" i="9" s="1"/>
  <c r="S920" i="9"/>
  <c r="Z917" i="9"/>
  <c r="Y917" i="9" s="1"/>
  <c r="M917" i="9"/>
  <c r="I917" i="9" s="1"/>
  <c r="S917" i="9"/>
  <c r="Z951" i="9"/>
  <c r="Y951" i="9" s="1"/>
  <c r="M951" i="9"/>
  <c r="I951" i="9" s="1"/>
  <c r="S951" i="9"/>
  <c r="Z711" i="9"/>
  <c r="Y711" i="9" s="1"/>
  <c r="M711" i="9"/>
  <c r="I711" i="9" s="1"/>
  <c r="S711" i="9"/>
  <c r="U373" i="9"/>
  <c r="O373" i="9" s="1"/>
  <c r="Z373" i="9"/>
  <c r="U343" i="9"/>
  <c r="O343" i="9" s="1"/>
  <c r="Z343" i="9"/>
  <c r="AD469" i="9"/>
  <c r="Z613" i="9"/>
  <c r="Y613" i="9" s="1"/>
  <c r="M613" i="9"/>
  <c r="I613" i="9" s="1"/>
  <c r="S613" i="9"/>
  <c r="Z180" i="9"/>
  <c r="U180" i="9"/>
  <c r="O180" i="9" s="1"/>
  <c r="Z159" i="9"/>
  <c r="U159" i="9"/>
  <c r="O159" i="9" s="1"/>
  <c r="Z915" i="9"/>
  <c r="S915" i="9"/>
  <c r="AD723" i="9"/>
  <c r="Z519" i="9"/>
  <c r="U519" i="9"/>
  <c r="O519" i="9" s="1"/>
  <c r="Z360" i="9"/>
  <c r="Y360" i="9" s="1"/>
  <c r="S360" i="9"/>
  <c r="M360" i="9"/>
  <c r="I360" i="9" s="1"/>
  <c r="Z625" i="9"/>
  <c r="Y625" i="9" s="1"/>
  <c r="S625" i="9"/>
  <c r="M625" i="9"/>
  <c r="I625" i="9" s="1"/>
  <c r="Z760" i="9"/>
  <c r="Y760" i="9" s="1"/>
  <c r="S760" i="9"/>
  <c r="M760" i="9"/>
  <c r="I760" i="9" s="1"/>
  <c r="Z950" i="9"/>
  <c r="Y950" i="9" s="1"/>
  <c r="S950" i="9"/>
  <c r="M950" i="9"/>
  <c r="I950" i="9" s="1"/>
  <c r="S898" i="9"/>
  <c r="Z898" i="9"/>
  <c r="Y898" i="9" s="1"/>
  <c r="M898" i="9"/>
  <c r="I898" i="9" s="1"/>
  <c r="M888" i="9"/>
  <c r="I888" i="9" s="1"/>
  <c r="Z888" i="9"/>
  <c r="Y888" i="9" s="1"/>
  <c r="S888" i="9"/>
  <c r="Z686" i="9"/>
  <c r="U686" i="9"/>
  <c r="O686" i="9" s="1"/>
  <c r="Z876" i="9"/>
  <c r="S876" i="9"/>
  <c r="S595" i="9"/>
  <c r="Z595" i="9"/>
  <c r="Y595" i="9" s="1"/>
  <c r="M595" i="9"/>
  <c r="I595" i="9" s="1"/>
  <c r="AD359" i="9"/>
  <c r="Z196" i="9"/>
  <c r="S196" i="9"/>
  <c r="M196" i="9"/>
  <c r="I196" i="9" s="1"/>
  <c r="Z330" i="9"/>
  <c r="Y330" i="9" s="1"/>
  <c r="M330" i="9"/>
  <c r="I330" i="9" s="1"/>
  <c r="S330" i="9"/>
  <c r="Z523" i="9"/>
  <c r="Y523" i="9" s="1"/>
  <c r="M523" i="9"/>
  <c r="I523" i="9" s="1"/>
  <c r="S523" i="9"/>
  <c r="M317" i="9"/>
  <c r="I317" i="9" s="1"/>
  <c r="Z317" i="9"/>
  <c r="Y317" i="9" s="1"/>
  <c r="S317" i="9"/>
  <c r="M750" i="9"/>
  <c r="I750" i="9" s="1"/>
  <c r="Z197" i="9"/>
  <c r="Y197" i="9" s="1"/>
  <c r="M197" i="9"/>
  <c r="I197" i="9" s="1"/>
  <c r="S197" i="9"/>
  <c r="Z348" i="9"/>
  <c r="Y348" i="9" s="1"/>
  <c r="S348" i="9"/>
  <c r="M348" i="9"/>
  <c r="I348" i="9" s="1"/>
  <c r="Z510" i="9"/>
  <c r="Y510" i="9" s="1"/>
  <c r="S510" i="9"/>
  <c r="M510" i="9"/>
  <c r="I510" i="9" s="1"/>
  <c r="S909" i="9"/>
  <c r="Z909" i="9"/>
  <c r="Y909" i="9" s="1"/>
  <c r="M909" i="9"/>
  <c r="I909" i="9" s="1"/>
  <c r="AD706" i="9"/>
  <c r="Z650" i="9"/>
  <c r="S650" i="9"/>
  <c r="M650" i="9"/>
  <c r="I650" i="9" s="1"/>
  <c r="Z839" i="9"/>
  <c r="Y839" i="9" s="1"/>
  <c r="S839" i="9"/>
  <c r="M839" i="9"/>
  <c r="I839" i="9" s="1"/>
  <c r="Z573" i="9"/>
  <c r="S573" i="9"/>
  <c r="AB573" i="9"/>
  <c r="Z379" i="9"/>
  <c r="S379" i="9"/>
  <c r="AB379" i="9"/>
  <c r="Z254" i="9"/>
  <c r="S254" i="9"/>
  <c r="S186" i="9"/>
  <c r="Z186" i="9"/>
  <c r="AA253" i="9"/>
  <c r="AB144" i="9"/>
  <c r="AA155" i="9"/>
  <c r="S230" i="9"/>
  <c r="Z230" i="9"/>
  <c r="AA953" i="9"/>
  <c r="AA574" i="9"/>
  <c r="S940" i="9"/>
  <c r="Z940" i="9"/>
  <c r="S648" i="9"/>
  <c r="Z648" i="9"/>
  <c r="AD664" i="9"/>
  <c r="Z945" i="9"/>
  <c r="S945" i="9"/>
  <c r="Z585" i="9"/>
  <c r="S585" i="9"/>
  <c r="AA647" i="9"/>
  <c r="AD441" i="9"/>
  <c r="AD278" i="9"/>
  <c r="Z341" i="9"/>
  <c r="S341" i="9"/>
  <c r="AD692" i="9"/>
  <c r="Z292" i="9"/>
  <c r="S292" i="9"/>
  <c r="AD293" i="9"/>
  <c r="Z575" i="9"/>
  <c r="S575" i="9"/>
  <c r="AD209" i="9"/>
  <c r="Z511" i="9"/>
  <c r="Y511" i="9" s="1"/>
  <c r="S511" i="9"/>
  <c r="M511" i="9"/>
  <c r="I511" i="9" s="1"/>
  <c r="Z77" i="9"/>
  <c r="Y77" i="9" s="1"/>
  <c r="S77" i="9"/>
  <c r="M77" i="9"/>
  <c r="I77" i="9" s="1"/>
  <c r="M301" i="9"/>
  <c r="I301" i="9" s="1"/>
  <c r="Z301" i="9"/>
  <c r="Y301" i="9" s="1"/>
  <c r="S301" i="9"/>
  <c r="M714" i="9"/>
  <c r="I714" i="9" s="1"/>
  <c r="Z714" i="9"/>
  <c r="Y714" i="9" s="1"/>
  <c r="S714" i="9"/>
  <c r="M215" i="9"/>
  <c r="I215" i="9" s="1"/>
  <c r="Z215" i="9"/>
  <c r="Y215" i="9" s="1"/>
  <c r="S215" i="9"/>
  <c r="M238" i="9"/>
  <c r="I238" i="9" s="1"/>
  <c r="Z238" i="9"/>
  <c r="Y238" i="9" s="1"/>
  <c r="S238" i="9"/>
  <c r="M487" i="9"/>
  <c r="I487" i="9" s="1"/>
  <c r="Z487" i="9"/>
  <c r="Y487" i="9" s="1"/>
  <c r="S487" i="9"/>
  <c r="Z638" i="9"/>
  <c r="Z843" i="9"/>
  <c r="Y843" i="9" s="1"/>
  <c r="M843" i="9"/>
  <c r="I843" i="9" s="1"/>
  <c r="S843" i="9"/>
  <c r="Z694" i="9"/>
  <c r="S694" i="9"/>
  <c r="Z123" i="9"/>
  <c r="S123" i="9"/>
  <c r="Z932" i="9"/>
  <c r="Y932" i="9" s="1"/>
  <c r="M932" i="9"/>
  <c r="I932" i="9" s="1"/>
  <c r="S932" i="9"/>
  <c r="Z695" i="9"/>
  <c r="M695" i="9"/>
  <c r="I695" i="9" s="1"/>
  <c r="S695" i="9"/>
  <c r="Z131" i="9"/>
  <c r="Y131" i="9" s="1"/>
  <c r="M131" i="9"/>
  <c r="I131" i="9" s="1"/>
  <c r="S131" i="9"/>
  <c r="AB497" i="9"/>
  <c r="AB702" i="9"/>
  <c r="AA725" i="9"/>
  <c r="Z540" i="9"/>
  <c r="Y540" i="9" s="1"/>
  <c r="S540" i="9"/>
  <c r="M540" i="9"/>
  <c r="I540" i="9" s="1"/>
  <c r="S614" i="9"/>
  <c r="Z614" i="9"/>
  <c r="Y614" i="9" s="1"/>
  <c r="M614" i="9"/>
  <c r="I614" i="9" s="1"/>
  <c r="AA947" i="9"/>
  <c r="AA781" i="9"/>
  <c r="AA881" i="9"/>
  <c r="AA424" i="9"/>
  <c r="U246" i="9"/>
  <c r="O246" i="9" s="1"/>
  <c r="Z246" i="9"/>
  <c r="U200" i="9"/>
  <c r="O200" i="9" s="1"/>
  <c r="Z200" i="9"/>
  <c r="Z841" i="9"/>
  <c r="Y841" i="9" s="1"/>
  <c r="S841" i="9"/>
  <c r="M841" i="9"/>
  <c r="I841" i="9" s="1"/>
  <c r="Z593" i="9"/>
  <c r="Y593" i="9" s="1"/>
  <c r="S593" i="9"/>
  <c r="M593" i="9"/>
  <c r="I593" i="9" s="1"/>
  <c r="Z386" i="9"/>
  <c r="U386" i="9"/>
  <c r="O386" i="9" s="1"/>
  <c r="Z349" i="9"/>
  <c r="U349" i="9"/>
  <c r="O349" i="9" s="1"/>
  <c r="AD982" i="9"/>
  <c r="Z592" i="9"/>
  <c r="S592" i="9"/>
  <c r="Z646" i="9"/>
  <c r="U646" i="9"/>
  <c r="O646" i="9" s="1"/>
  <c r="S696" i="9"/>
  <c r="Z696" i="9"/>
  <c r="Y696" i="9" s="1"/>
  <c r="M696" i="9"/>
  <c r="I696" i="9" s="1"/>
  <c r="AD708" i="9"/>
  <c r="Z759" i="9"/>
  <c r="U759" i="9"/>
  <c r="O759" i="9" s="1"/>
  <c r="Z904" i="9"/>
  <c r="S904" i="9"/>
  <c r="S912" i="9"/>
  <c r="Z912" i="9"/>
  <c r="Y912" i="9" s="1"/>
  <c r="M912" i="9"/>
  <c r="I912" i="9" s="1"/>
  <c r="S887" i="9"/>
  <c r="Z887" i="9"/>
  <c r="Y887" i="9" s="1"/>
  <c r="M887" i="9"/>
  <c r="I887" i="9" s="1"/>
  <c r="Z531" i="9"/>
  <c r="U531" i="9"/>
  <c r="O531" i="9" s="1"/>
  <c r="Z228" i="9"/>
  <c r="S228" i="9"/>
  <c r="M228" i="9"/>
  <c r="I228" i="9" s="1"/>
  <c r="AD877" i="9"/>
  <c r="Y222" i="9"/>
  <c r="M829" i="9"/>
  <c r="I829" i="9" s="1"/>
  <c r="Y699" i="9"/>
  <c r="M234" i="9"/>
  <c r="I234" i="9" s="1"/>
  <c r="M216" i="9"/>
  <c r="I216" i="9" s="1"/>
  <c r="Z216" i="9"/>
  <c r="Y216" i="9" s="1"/>
  <c r="S216" i="9"/>
  <c r="S962" i="9"/>
  <c r="M962" i="9"/>
  <c r="I962" i="9" s="1"/>
  <c r="Z962" i="9"/>
  <c r="Y962" i="9" s="1"/>
  <c r="M94" i="9"/>
  <c r="I94" i="9" s="1"/>
  <c r="S94" i="9"/>
  <c r="Z94" i="9"/>
  <c r="Y94" i="9" s="1"/>
  <c r="M138" i="9"/>
  <c r="I138" i="9" s="1"/>
  <c r="S138" i="9"/>
  <c r="Z138" i="9"/>
  <c r="Y138" i="9" s="1"/>
  <c r="Z993" i="9"/>
  <c r="S993" i="9"/>
  <c r="Z799" i="9"/>
  <c r="U799" i="9"/>
  <c r="O799" i="9" s="1"/>
  <c r="Y338" i="9"/>
  <c r="Z455" i="9"/>
  <c r="Y455" i="9" s="1"/>
  <c r="S455" i="9"/>
  <c r="M455" i="9"/>
  <c r="I455" i="9" s="1"/>
  <c r="M803" i="9"/>
  <c r="I803" i="9" s="1"/>
  <c r="Z803" i="9"/>
  <c r="Y803" i="9" s="1"/>
  <c r="S803" i="9"/>
  <c r="AD745" i="9"/>
  <c r="Z306" i="9"/>
  <c r="S306" i="9"/>
  <c r="AB306" i="9"/>
  <c r="AD733" i="9"/>
  <c r="AA404" i="9"/>
  <c r="AB404" i="9"/>
  <c r="AA164" i="9"/>
  <c r="AA185" i="9"/>
  <c r="AB255" i="9"/>
  <c r="AB233" i="9"/>
  <c r="AA154" i="9"/>
  <c r="AA793" i="9"/>
  <c r="AA821" i="9"/>
  <c r="S953" i="9"/>
  <c r="Z953" i="9"/>
  <c r="S574" i="9"/>
  <c r="Z574" i="9"/>
  <c r="AD738" i="9"/>
  <c r="AD662" i="9"/>
  <c r="Z830" i="9"/>
  <c r="S830" i="9"/>
  <c r="Z744" i="9"/>
  <c r="S744" i="9"/>
  <c r="Z265" i="9"/>
  <c r="S265" i="9"/>
  <c r="AD249" i="9"/>
  <c r="AD661" i="9"/>
  <c r="Z223" i="9"/>
  <c r="S223" i="9"/>
  <c r="AD210" i="9"/>
  <c r="AD866" i="9"/>
  <c r="Z503" i="9"/>
  <c r="S503" i="9"/>
  <c r="Z366" i="9"/>
  <c r="S366" i="9"/>
  <c r="AD323" i="9"/>
  <c r="Z911" i="9"/>
  <c r="Y911" i="9" s="1"/>
  <c r="S911" i="9"/>
  <c r="M911" i="9"/>
  <c r="I911" i="9" s="1"/>
  <c r="Z347" i="9"/>
  <c r="Y347" i="9" s="1"/>
  <c r="S347" i="9"/>
  <c r="M347" i="9"/>
  <c r="I347" i="9" s="1"/>
  <c r="M892" i="9"/>
  <c r="I892" i="9" s="1"/>
  <c r="Z892" i="9"/>
  <c r="Y892" i="9" s="1"/>
  <c r="S892" i="9"/>
  <c r="M191" i="9"/>
  <c r="I191" i="9" s="1"/>
  <c r="Z191" i="9"/>
  <c r="Y191" i="9" s="1"/>
  <c r="S191" i="9"/>
  <c r="M967" i="9"/>
  <c r="I967" i="9" s="1"/>
  <c r="Z967" i="9"/>
  <c r="Y967" i="9" s="1"/>
  <c r="S967" i="9"/>
  <c r="M114" i="9"/>
  <c r="I114" i="9" s="1"/>
  <c r="Z114" i="9"/>
  <c r="Y114" i="9" s="1"/>
  <c r="S114" i="9"/>
  <c r="M82" i="9"/>
  <c r="I82" i="9" s="1"/>
  <c r="Z82" i="9"/>
  <c r="Y82" i="9" s="1"/>
  <c r="S82" i="9"/>
  <c r="Z835" i="9"/>
  <c r="Y835" i="9" s="1"/>
  <c r="M835" i="9"/>
  <c r="I835" i="9" s="1"/>
  <c r="S835" i="9"/>
  <c r="Z390" i="9"/>
  <c r="Y390" i="9" s="1"/>
  <c r="M390" i="9"/>
  <c r="I390" i="9" s="1"/>
  <c r="S390" i="9"/>
  <c r="Z188" i="9"/>
  <c r="S188" i="9"/>
  <c r="Z622" i="9"/>
  <c r="Q622" i="9"/>
  <c r="Z836" i="9"/>
  <c r="Y836" i="9" s="1"/>
  <c r="M836" i="9"/>
  <c r="I836" i="9" s="1"/>
  <c r="S836" i="9"/>
  <c r="Z515" i="9"/>
  <c r="M515" i="9"/>
  <c r="I515" i="9" s="1"/>
  <c r="S515" i="9"/>
  <c r="Z208" i="9"/>
  <c r="Y208" i="9" s="1"/>
  <c r="M208" i="9"/>
  <c r="I208" i="9" s="1"/>
  <c r="S208" i="9"/>
  <c r="AB694" i="9"/>
  <c r="AB123" i="9"/>
  <c r="AB849" i="9"/>
  <c r="AB194" i="9"/>
  <c r="Z856" i="9"/>
  <c r="Y856" i="9" s="1"/>
  <c r="S856" i="9"/>
  <c r="M856" i="9"/>
  <c r="I856" i="9" s="1"/>
  <c r="Z472" i="9"/>
  <c r="Y472" i="9" s="1"/>
  <c r="S472" i="9"/>
  <c r="M472" i="9"/>
  <c r="I472" i="9" s="1"/>
  <c r="M672" i="9"/>
  <c r="I672" i="9" s="1"/>
  <c r="Z672" i="9"/>
  <c r="Y672" i="9" s="1"/>
  <c r="S672" i="9"/>
  <c r="M654" i="9"/>
  <c r="I654" i="9" s="1"/>
  <c r="Z654" i="9"/>
  <c r="Y654" i="9" s="1"/>
  <c r="S654" i="9"/>
  <c r="M741" i="9"/>
  <c r="I741" i="9" s="1"/>
  <c r="Z741" i="9"/>
  <c r="Y741" i="9" s="1"/>
  <c r="S741" i="9"/>
  <c r="AA203" i="9"/>
  <c r="M773" i="9"/>
  <c r="I773" i="9" s="1"/>
  <c r="Z773" i="9"/>
  <c r="Y773" i="9" s="1"/>
  <c r="S773" i="9"/>
  <c r="M601" i="9"/>
  <c r="I601" i="9" s="1"/>
  <c r="Z601" i="9"/>
  <c r="Y601" i="9" s="1"/>
  <c r="S601" i="9"/>
  <c r="S823" i="9"/>
  <c r="M823" i="9"/>
  <c r="I823" i="9" s="1"/>
  <c r="Z823" i="9"/>
  <c r="Y823" i="9" s="1"/>
  <c r="S816" i="9"/>
  <c r="Z816" i="9"/>
  <c r="Y816" i="9" s="1"/>
  <c r="M816" i="9"/>
  <c r="I816" i="9" s="1"/>
  <c r="AA882" i="9"/>
  <c r="AA682" i="9"/>
  <c r="M398" i="9"/>
  <c r="I398" i="9" s="1"/>
  <c r="Z398" i="9"/>
  <c r="Y398" i="9" s="1"/>
  <c r="S398" i="9"/>
  <c r="AA942" i="9"/>
  <c r="AA458" i="9"/>
  <c r="Z333" i="9"/>
  <c r="Y333" i="9" s="1"/>
  <c r="M333" i="9"/>
  <c r="I333" i="9" s="1"/>
  <c r="S333" i="9"/>
  <c r="U628" i="9"/>
  <c r="O628" i="9" s="1"/>
  <c r="Z628" i="9"/>
  <c r="S605" i="9"/>
  <c r="Z605" i="9"/>
  <c r="Y605" i="9" s="1"/>
  <c r="M605" i="9"/>
  <c r="I605" i="9" s="1"/>
  <c r="Z815" i="9"/>
  <c r="U815" i="9"/>
  <c r="O815" i="9" s="1"/>
  <c r="Z489" i="9"/>
  <c r="U489" i="9"/>
  <c r="O489" i="9" s="1"/>
  <c r="Z840" i="9"/>
  <c r="S840" i="9"/>
  <c r="AD864" i="9"/>
  <c r="Z432" i="9"/>
  <c r="Y432" i="9" s="1"/>
  <c r="M432" i="9"/>
  <c r="I432" i="9" s="1"/>
  <c r="S432" i="9"/>
  <c r="Z677" i="9"/>
  <c r="U677" i="9"/>
  <c r="O677" i="9" s="1"/>
  <c r="S430" i="9"/>
  <c r="Z430" i="9"/>
  <c r="Y430" i="9" s="1"/>
  <c r="M430" i="9"/>
  <c r="I430" i="9" s="1"/>
  <c r="M996" i="9"/>
  <c r="I996" i="9" s="1"/>
  <c r="Z996" i="9"/>
  <c r="S996" i="9"/>
  <c r="S665" i="9"/>
  <c r="Z665" i="9"/>
  <c r="Y665" i="9" s="1"/>
  <c r="M665" i="9"/>
  <c r="I665" i="9" s="1"/>
  <c r="S522" i="9"/>
  <c r="Z522" i="9"/>
  <c r="Y522" i="9" s="1"/>
  <c r="M522" i="9"/>
  <c r="I522" i="9" s="1"/>
  <c r="Z758" i="9"/>
  <c r="U758" i="9"/>
  <c r="O758" i="9" s="1"/>
  <c r="Z990" i="9"/>
  <c r="S990" i="9"/>
  <c r="M990" i="9"/>
  <c r="I990" i="9" s="1"/>
  <c r="Z206" i="9"/>
  <c r="Y206" i="9" s="1"/>
  <c r="M206" i="9"/>
  <c r="I206" i="9" s="1"/>
  <c r="S206" i="9"/>
  <c r="Z525" i="9"/>
  <c r="Y525" i="9" s="1"/>
  <c r="M525" i="9"/>
  <c r="I525" i="9" s="1"/>
  <c r="S525" i="9"/>
  <c r="Z179" i="9"/>
  <c r="Y179" i="9" s="1"/>
  <c r="S179" i="9"/>
  <c r="M179" i="9"/>
  <c r="I179" i="9" s="1"/>
  <c r="Z855" i="9"/>
  <c r="Y855" i="9" s="1"/>
  <c r="S855" i="9"/>
  <c r="M855" i="9"/>
  <c r="I855" i="9" s="1"/>
  <c r="Z834" i="9"/>
  <c r="Y834" i="9" s="1"/>
  <c r="S834" i="9"/>
  <c r="M834" i="9"/>
  <c r="I834" i="9" s="1"/>
  <c r="Z995" i="9"/>
  <c r="S995" i="9"/>
  <c r="M995" i="9"/>
  <c r="I995" i="9" s="1"/>
  <c r="M163" i="9"/>
  <c r="I163" i="9" s="1"/>
  <c r="S163" i="9"/>
  <c r="Z163" i="9"/>
  <c r="Y163" i="9" s="1"/>
  <c r="M264" i="9"/>
  <c r="I264" i="9" s="1"/>
  <c r="S264" i="9"/>
  <c r="Z264" i="9"/>
  <c r="Y264" i="9" s="1"/>
  <c r="M80" i="9"/>
  <c r="I80" i="9" s="1"/>
  <c r="S80" i="9"/>
  <c r="Z80" i="9"/>
  <c r="Y80" i="9" s="1"/>
  <c r="Z807" i="9"/>
  <c r="Y807" i="9" s="1"/>
  <c r="S807" i="9"/>
  <c r="M807" i="9"/>
  <c r="I807" i="9" s="1"/>
  <c r="M818" i="9"/>
  <c r="I818" i="9" s="1"/>
  <c r="Z818" i="9"/>
  <c r="Y818" i="9" s="1"/>
  <c r="S818" i="9"/>
  <c r="Z380" i="9"/>
  <c r="S380" i="9"/>
  <c r="AB380" i="9"/>
  <c r="Z732" i="9"/>
  <c r="S732" i="9"/>
  <c r="AB732" i="9"/>
  <c r="S189" i="9"/>
  <c r="Z189" i="9"/>
  <c r="AA496" i="9"/>
  <c r="AB403" i="9"/>
  <c r="AA232" i="9"/>
  <c r="AD149" i="9"/>
  <c r="Z562" i="9"/>
  <c r="S562" i="9"/>
  <c r="AD822" i="9"/>
  <c r="AD679" i="9"/>
  <c r="AA945" i="9"/>
  <c r="AA585" i="9"/>
  <c r="Z591" i="9"/>
  <c r="S591" i="9"/>
  <c r="AD495" i="9"/>
  <c r="Z647" i="9"/>
  <c r="S647" i="9"/>
  <c r="Z364" i="9"/>
  <c r="S364" i="9"/>
  <c r="M364" i="9"/>
  <c r="I364" i="9" s="1"/>
  <c r="AD100" i="9"/>
  <c r="Z294" i="9"/>
  <c r="S294" i="9"/>
  <c r="AD257" i="9"/>
  <c r="Z698" i="9"/>
  <c r="S698" i="9"/>
  <c r="AD240" i="9"/>
  <c r="Z168" i="9"/>
  <c r="Y168" i="9" s="1"/>
  <c r="S168" i="9"/>
  <c r="M168" i="9"/>
  <c r="I168" i="9" s="1"/>
  <c r="Z449" i="9"/>
  <c r="Y449" i="9" s="1"/>
  <c r="S449" i="9"/>
  <c r="M449" i="9"/>
  <c r="I449" i="9" s="1"/>
  <c r="Z97" i="9"/>
  <c r="Y97" i="9" s="1"/>
  <c r="S97" i="9"/>
  <c r="M97" i="9"/>
  <c r="I97" i="9" s="1"/>
  <c r="Z900" i="9"/>
  <c r="Y900" i="9" s="1"/>
  <c r="S900" i="9"/>
  <c r="M900" i="9"/>
  <c r="I900" i="9" s="1"/>
  <c r="Z130" i="9"/>
  <c r="Y130" i="9" s="1"/>
  <c r="S130" i="9"/>
  <c r="M130" i="9"/>
  <c r="I130" i="9" s="1"/>
  <c r="Z777" i="9"/>
  <c r="Z889" i="9"/>
  <c r="Z370" i="9"/>
  <c r="Z416" i="9"/>
  <c r="Z776" i="9"/>
  <c r="Q776" i="9"/>
  <c r="Z508" i="9"/>
  <c r="Q508" i="9"/>
  <c r="Z440" i="9"/>
  <c r="Q440" i="9"/>
  <c r="Z351" i="9"/>
  <c r="Q351" i="9"/>
  <c r="Z309" i="9"/>
  <c r="Q309" i="9"/>
  <c r="Z126" i="9"/>
  <c r="Q126" i="9"/>
  <c r="Z111" i="9"/>
  <c r="Q111" i="9"/>
  <c r="Z963" i="9"/>
  <c r="Q963" i="9"/>
  <c r="Z906" i="9"/>
  <c r="Q906" i="9"/>
  <c r="Z512" i="9"/>
  <c r="Q512" i="9"/>
  <c r="Z936" i="9"/>
  <c r="Y936" i="9" s="1"/>
  <c r="M936" i="9"/>
  <c r="I936" i="9" s="1"/>
  <c r="S936" i="9"/>
  <c r="Z516" i="9"/>
  <c r="S516" i="9"/>
  <c r="Z146" i="9"/>
  <c r="Y146" i="9" s="1"/>
  <c r="M146" i="9"/>
  <c r="I146" i="9" s="1"/>
  <c r="S146" i="9"/>
  <c r="Z410" i="9"/>
  <c r="Y410" i="9" s="1"/>
  <c r="M410" i="9"/>
  <c r="I410" i="9" s="1"/>
  <c r="S410" i="9"/>
  <c r="Z502" i="9"/>
  <c r="Y502" i="9" s="1"/>
  <c r="M502" i="9"/>
  <c r="I502" i="9" s="1"/>
  <c r="S502" i="9"/>
  <c r="AA703" i="9"/>
  <c r="Z828" i="9"/>
  <c r="Y828" i="9" s="1"/>
  <c r="M828" i="9"/>
  <c r="I828" i="9" s="1"/>
  <c r="S828" i="9"/>
  <c r="M406" i="9"/>
  <c r="I406" i="9" s="1"/>
  <c r="Z406" i="9"/>
  <c r="Y406" i="9" s="1"/>
  <c r="S406" i="9"/>
  <c r="AA684" i="9"/>
  <c r="AA596" i="9"/>
  <c r="AA946" i="9"/>
  <c r="U779" i="9"/>
  <c r="O779" i="9" s="1"/>
  <c r="Z779" i="9"/>
  <c r="U375" i="9"/>
  <c r="O375" i="9" s="1"/>
  <c r="Z375" i="9"/>
  <c r="Z974" i="9"/>
  <c r="Y974" i="9" s="1"/>
  <c r="S974" i="9"/>
  <c r="M974" i="9"/>
  <c r="I974" i="9" s="1"/>
  <c r="Z433" i="9"/>
  <c r="Y433" i="9" s="1"/>
  <c r="M433" i="9"/>
  <c r="I433" i="9" s="1"/>
  <c r="S433" i="9"/>
  <c r="Z542" i="9"/>
  <c r="U542" i="9"/>
  <c r="O542" i="9" s="1"/>
  <c r="Z434" i="9"/>
  <c r="U434" i="9"/>
  <c r="O434" i="9" s="1"/>
  <c r="S328" i="9"/>
  <c r="Z328" i="9"/>
  <c r="Y328" i="9" s="1"/>
  <c r="M328" i="9"/>
  <c r="I328" i="9" s="1"/>
  <c r="Z640" i="9"/>
  <c r="U640" i="9"/>
  <c r="O640" i="9" s="1"/>
  <c r="Z620" i="9"/>
  <c r="Y620" i="9" s="1"/>
  <c r="S620" i="9"/>
  <c r="M620" i="9"/>
  <c r="I620" i="9" s="1"/>
  <c r="AA762" i="9"/>
  <c r="AA746" i="9"/>
  <c r="AD735" i="9"/>
  <c r="Z476" i="9"/>
  <c r="Y476" i="9" s="1"/>
  <c r="S476" i="9"/>
  <c r="M476" i="9"/>
  <c r="I476" i="9" s="1"/>
  <c r="AA559" i="9"/>
  <c r="AD256" i="9"/>
  <c r="Z719" i="9"/>
  <c r="Y719" i="9" s="1"/>
  <c r="S719" i="9"/>
  <c r="M719" i="9"/>
  <c r="I719" i="9" s="1"/>
  <c r="AD207" i="9"/>
  <c r="AD402" i="9"/>
  <c r="S108" i="9"/>
  <c r="Z108" i="9"/>
  <c r="AB231" i="9"/>
  <c r="AD680" i="9"/>
  <c r="AA830" i="9"/>
  <c r="Z286" i="9"/>
  <c r="S286" i="9"/>
  <c r="Z705" i="9"/>
  <c r="S705" i="9"/>
  <c r="AD521" i="9"/>
  <c r="Z826" i="9"/>
  <c r="S826" i="9"/>
  <c r="Z389" i="9"/>
  <c r="S389" i="9"/>
  <c r="AD204" i="9"/>
  <c r="Z345" i="9"/>
  <c r="S345" i="9"/>
  <c r="AD346" i="9"/>
  <c r="Z689" i="9"/>
  <c r="S689" i="9"/>
  <c r="AD236" i="9"/>
  <c r="Z220" i="9"/>
  <c r="Y220" i="9" s="1"/>
  <c r="S220" i="9"/>
  <c r="M220" i="9"/>
  <c r="I220" i="9" s="1"/>
  <c r="M106" i="9"/>
  <c r="I106" i="9" s="1"/>
  <c r="S106" i="9"/>
  <c r="Z106" i="9"/>
  <c r="Y106" i="9" s="1"/>
  <c r="Z239" i="9"/>
  <c r="Z173" i="9"/>
  <c r="Z143" i="9"/>
  <c r="Z968" i="9"/>
  <c r="Z907" i="9"/>
  <c r="Z513" i="9"/>
  <c r="Z411" i="9"/>
  <c r="Y411" i="9" s="1"/>
  <c r="M411" i="9"/>
  <c r="I411" i="9" s="1"/>
  <c r="S411" i="9"/>
  <c r="Z387" i="9"/>
  <c r="Y387" i="9" s="1"/>
  <c r="M387" i="9"/>
  <c r="I387" i="9" s="1"/>
  <c r="S387" i="9"/>
  <c r="Z981" i="9"/>
  <c r="Y981" i="9" s="1"/>
  <c r="M981" i="9"/>
  <c r="I981" i="9" s="1"/>
  <c r="S981" i="9"/>
  <c r="Z787" i="9"/>
  <c r="Z842" i="9"/>
  <c r="Y842" i="9" s="1"/>
  <c r="M842" i="9"/>
  <c r="I842" i="9" s="1"/>
  <c r="S842" i="9"/>
  <c r="Z517" i="9"/>
  <c r="Y517" i="9" s="1"/>
  <c r="M517" i="9"/>
  <c r="I517" i="9" s="1"/>
  <c r="S517" i="9"/>
  <c r="Z169" i="9"/>
  <c r="S169" i="9"/>
  <c r="AB178" i="9"/>
  <c r="AB271" i="9"/>
  <c r="Z618" i="9"/>
  <c r="Y618" i="9" s="1"/>
  <c r="S618" i="9"/>
  <c r="M618" i="9"/>
  <c r="I618" i="9" s="1"/>
  <c r="Z553" i="9"/>
  <c r="Y553" i="9" s="1"/>
  <c r="S553" i="9"/>
  <c r="M553" i="9"/>
  <c r="I553" i="9" s="1"/>
  <c r="M384" i="9"/>
  <c r="I384" i="9" s="1"/>
  <c r="Z384" i="9"/>
  <c r="Y384" i="9" s="1"/>
  <c r="S384" i="9"/>
  <c r="M922" i="9"/>
  <c r="I922" i="9" s="1"/>
  <c r="Z922" i="9"/>
  <c r="Y922" i="9" s="1"/>
  <c r="S922" i="9"/>
  <c r="M615" i="9"/>
  <c r="I615" i="9" s="1"/>
  <c r="Z615" i="9"/>
  <c r="Y615" i="9" s="1"/>
  <c r="S615" i="9"/>
  <c r="AA378" i="9"/>
  <c r="M743" i="9"/>
  <c r="I743" i="9" s="1"/>
  <c r="S743" i="9"/>
  <c r="Z743" i="9"/>
  <c r="Y743" i="9" s="1"/>
  <c r="M847" i="9"/>
  <c r="I847" i="9" s="1"/>
  <c r="S847" i="9"/>
  <c r="Z847" i="9"/>
  <c r="Y847" i="9" s="1"/>
  <c r="S321" i="9"/>
  <c r="M321" i="9"/>
  <c r="I321" i="9" s="1"/>
  <c r="Z321" i="9"/>
  <c r="Y321" i="9" s="1"/>
  <c r="AA871" i="9"/>
  <c r="AA598" i="9"/>
  <c r="Z632" i="9"/>
  <c r="Y632" i="9" s="1"/>
  <c r="M632" i="9"/>
  <c r="I632" i="9" s="1"/>
  <c r="S632" i="9"/>
  <c r="AA528" i="9"/>
  <c r="AA422" i="9"/>
  <c r="U606" i="9"/>
  <c r="O606" i="9" s="1"/>
  <c r="Z606" i="9"/>
  <c r="U577" i="9"/>
  <c r="O577" i="9" s="1"/>
  <c r="Z577" i="9"/>
  <c r="Z415" i="9"/>
  <c r="Y415" i="9" s="1"/>
  <c r="S415" i="9"/>
  <c r="M415" i="9"/>
  <c r="I415" i="9" s="1"/>
  <c r="Z493" i="9"/>
  <c r="U493" i="9"/>
  <c r="O493" i="9" s="1"/>
  <c r="Z427" i="9"/>
  <c r="U427" i="9"/>
  <c r="O427" i="9" s="1"/>
  <c r="AD915" i="9"/>
  <c r="Z588" i="9"/>
  <c r="S588" i="9"/>
  <c r="M989" i="9"/>
  <c r="I989" i="9" s="1"/>
  <c r="Z989" i="9"/>
  <c r="S989" i="9"/>
  <c r="AD876" i="9"/>
  <c r="S260" i="9"/>
  <c r="Z260" i="9"/>
  <c r="Y260" i="9" s="1"/>
  <c r="M260" i="9"/>
  <c r="I260" i="9" s="1"/>
  <c r="Z669" i="9"/>
  <c r="U669" i="9"/>
  <c r="O669" i="9" s="1"/>
  <c r="Z564" i="9"/>
  <c r="U564" i="9"/>
  <c r="O564" i="9" s="1"/>
  <c r="Z994" i="9"/>
  <c r="S994" i="9"/>
  <c r="M994" i="9"/>
  <c r="I994" i="9" s="1"/>
  <c r="AD997" i="9"/>
  <c r="M629" i="9"/>
  <c r="I629" i="9" s="1"/>
  <c r="Z629" i="9"/>
  <c r="Y629" i="9" s="1"/>
  <c r="S629" i="9"/>
  <c r="Y235" i="9"/>
  <c r="M219" i="9"/>
  <c r="I219" i="9" s="1"/>
  <c r="S219" i="9"/>
  <c r="Z219" i="9"/>
  <c r="Y219" i="9" s="1"/>
  <c r="M854" i="9"/>
  <c r="I854" i="9" s="1"/>
  <c r="Z854" i="9"/>
  <c r="Y854" i="9" s="1"/>
  <c r="S854" i="9"/>
  <c r="M174" i="9"/>
  <c r="I174" i="9" s="1"/>
  <c r="S174" i="9"/>
  <c r="Z174" i="9"/>
  <c r="Y174" i="9" s="1"/>
  <c r="M484" i="9"/>
  <c r="I484" i="9" s="1"/>
  <c r="Z484" i="9"/>
  <c r="S484" i="9"/>
  <c r="S883" i="9"/>
  <c r="Z883" i="9"/>
  <c r="Y883" i="9" s="1"/>
  <c r="M883" i="9"/>
  <c r="I883" i="9" s="1"/>
  <c r="Z331" i="9"/>
  <c r="Y331" i="9" s="1"/>
  <c r="M331" i="9"/>
  <c r="I331" i="9" s="1"/>
  <c r="S331" i="9"/>
  <c r="Z652" i="9"/>
  <c r="Y652" i="9" s="1"/>
  <c r="S652" i="9"/>
  <c r="M652" i="9"/>
  <c r="I652" i="9" s="1"/>
  <c r="M280" i="9"/>
  <c r="I280" i="9" s="1"/>
  <c r="Z280" i="9"/>
  <c r="Y280" i="9" s="1"/>
  <c r="S280" i="9"/>
  <c r="AD573" i="9"/>
  <c r="Z734" i="9"/>
  <c r="S734" i="9"/>
  <c r="AB734" i="9"/>
  <c r="AD379" i="9"/>
  <c r="Z405" i="9"/>
  <c r="S405" i="9"/>
  <c r="AB405" i="9"/>
  <c r="AA254" i="9"/>
  <c r="AA186" i="9"/>
  <c r="S144" i="9"/>
  <c r="Z144" i="9"/>
  <c r="AB155" i="9"/>
  <c r="AD230" i="9"/>
  <c r="AD953" i="9"/>
  <c r="AD574" i="9"/>
  <c r="AA664" i="9"/>
  <c r="AD647" i="9"/>
  <c r="Z291" i="9"/>
  <c r="S291" i="9"/>
  <c r="Z278" i="9"/>
  <c r="S278" i="9"/>
  <c r="AD341" i="9"/>
  <c r="Z237" i="9"/>
  <c r="S237" i="9"/>
  <c r="M237" i="9"/>
  <c r="I237" i="9" s="1"/>
  <c r="Z747" i="9"/>
  <c r="S747" i="9"/>
  <c r="AD292" i="9"/>
  <c r="AD627" i="9"/>
  <c r="AD575" i="9"/>
  <c r="Z365" i="9"/>
  <c r="S365" i="9"/>
  <c r="Z336" i="9"/>
  <c r="Y336" i="9" s="1"/>
  <c r="S336" i="9"/>
  <c r="M336" i="9"/>
  <c r="I336" i="9" s="1"/>
  <c r="Z212" i="9"/>
  <c r="Y212" i="9" s="1"/>
  <c r="S212" i="9"/>
  <c r="M212" i="9"/>
  <c r="I212" i="9" s="1"/>
  <c r="Z199" i="9"/>
  <c r="Y199" i="9" s="1"/>
  <c r="S199" i="9"/>
  <c r="M199" i="9"/>
  <c r="I199" i="9" s="1"/>
  <c r="Z79" i="9"/>
  <c r="Y79" i="9" s="1"/>
  <c r="S79" i="9"/>
  <c r="M79" i="9"/>
  <c r="I79" i="9" s="1"/>
  <c r="Z486" i="9"/>
  <c r="Y486" i="9" s="1"/>
  <c r="S486" i="9"/>
  <c r="M486" i="9"/>
  <c r="I486" i="9" s="1"/>
  <c r="Z902" i="9"/>
  <c r="Z775" i="9"/>
  <c r="Z507" i="9"/>
  <c r="Z439" i="9"/>
  <c r="Z903" i="9"/>
  <c r="Q903" i="9"/>
  <c r="Z890" i="9"/>
  <c r="Q890" i="9"/>
  <c r="Z371" i="9"/>
  <c r="Q371" i="9"/>
  <c r="Z417" i="9"/>
  <c r="Q417" i="9"/>
  <c r="Z310" i="9"/>
  <c r="Q310" i="9"/>
  <c r="Z447" i="9"/>
  <c r="Q447" i="9"/>
  <c r="Z117" i="9"/>
  <c r="Q117" i="9"/>
  <c r="Z140" i="9"/>
  <c r="Q140" i="9"/>
  <c r="Z908" i="9"/>
  <c r="Q908" i="9"/>
  <c r="Z514" i="9"/>
  <c r="Q514" i="9"/>
  <c r="Z716" i="9"/>
  <c r="Q716" i="9"/>
  <c r="Z636" i="9"/>
  <c r="Z644" i="9"/>
  <c r="Z183" i="9"/>
  <c r="Z225" i="9"/>
  <c r="S318" i="9"/>
  <c r="Z318" i="9"/>
  <c r="S970" i="9"/>
  <c r="M970" i="9"/>
  <c r="I970" i="9" s="1"/>
  <c r="Z970" i="9"/>
  <c r="Y970" i="9" s="1"/>
  <c r="S388" i="9"/>
  <c r="M388" i="9"/>
  <c r="I388" i="9" s="1"/>
  <c r="Z388" i="9"/>
  <c r="Y388" i="9" s="1"/>
  <c r="S271" i="9"/>
  <c r="Z271" i="9"/>
  <c r="Z658" i="9"/>
  <c r="S681" i="9"/>
  <c r="M681" i="9"/>
  <c r="I681" i="9" s="1"/>
  <c r="Z681" i="9"/>
  <c r="Y681" i="9" s="1"/>
  <c r="Z861" i="9"/>
  <c r="Y861" i="9" s="1"/>
  <c r="S861" i="9"/>
  <c r="M861" i="9"/>
  <c r="I861" i="9" s="1"/>
  <c r="S880" i="9"/>
  <c r="Z880" i="9"/>
  <c r="S423" i="9"/>
  <c r="Z423" i="9"/>
  <c r="Z556" i="9"/>
  <c r="Y556" i="9" s="1"/>
  <c r="S556" i="9"/>
  <c r="M556" i="9"/>
  <c r="I556" i="9" s="1"/>
  <c r="Z538" i="9"/>
  <c r="Y538" i="9" s="1"/>
  <c r="S538" i="9"/>
  <c r="M538" i="9"/>
  <c r="I538" i="9" s="1"/>
  <c r="Z782" i="9"/>
  <c r="S782" i="9"/>
  <c r="Z987" i="9"/>
  <c r="Y987" i="9" s="1"/>
  <c r="M987" i="9"/>
  <c r="I987" i="9" s="1"/>
  <c r="S987" i="9"/>
  <c r="Z937" i="9"/>
  <c r="Y937" i="9" s="1"/>
  <c r="M937" i="9"/>
  <c r="I937" i="9" s="1"/>
  <c r="S937" i="9"/>
  <c r="Z659" i="9"/>
  <c r="Y659" i="9" s="1"/>
  <c r="M659" i="9"/>
  <c r="I659" i="9" s="1"/>
  <c r="S659" i="9"/>
  <c r="Z956" i="9"/>
  <c r="Y956" i="9" s="1"/>
  <c r="M956" i="9"/>
  <c r="I956" i="9" s="1"/>
  <c r="S956" i="9"/>
  <c r="Z451" i="9"/>
  <c r="Y451" i="9" s="1"/>
  <c r="M451" i="9"/>
  <c r="I451" i="9" s="1"/>
  <c r="S451" i="9"/>
  <c r="Z569" i="9"/>
  <c r="Y569" i="9" s="1"/>
  <c r="M569" i="9"/>
  <c r="I569" i="9" s="1"/>
  <c r="S569" i="9"/>
  <c r="U674" i="9"/>
  <c r="O674" i="9" s="1"/>
  <c r="Z674" i="9"/>
  <c r="U101" i="9"/>
  <c r="O101" i="9" s="1"/>
  <c r="Z101" i="9"/>
  <c r="S412" i="9"/>
  <c r="Z412" i="9"/>
  <c r="M412" i="9"/>
  <c r="I412" i="9" s="1"/>
  <c r="Z691" i="9"/>
  <c r="U691" i="9"/>
  <c r="O691" i="9" s="1"/>
  <c r="Z376" i="9"/>
  <c r="U376" i="9"/>
  <c r="O376" i="9" s="1"/>
  <c r="M545" i="9"/>
  <c r="I545" i="9" s="1"/>
  <c r="Z545" i="9"/>
  <c r="S545" i="9"/>
  <c r="AD592" i="9"/>
  <c r="Z817" i="9"/>
  <c r="Y817" i="9" s="1"/>
  <c r="M817" i="9"/>
  <c r="I817" i="9" s="1"/>
  <c r="S817" i="9"/>
  <c r="M649" i="9"/>
  <c r="I649" i="9" s="1"/>
  <c r="Z649" i="9"/>
  <c r="S649" i="9"/>
  <c r="AD904" i="9"/>
  <c r="S205" i="9"/>
  <c r="Z205" i="9"/>
  <c r="Y205" i="9" s="1"/>
  <c r="M205" i="9"/>
  <c r="I205" i="9" s="1"/>
  <c r="S242" i="9"/>
  <c r="Z242" i="9"/>
  <c r="Y242" i="9" s="1"/>
  <c r="M242" i="9"/>
  <c r="I242" i="9" s="1"/>
  <c r="Z755" i="9"/>
  <c r="U755" i="9"/>
  <c r="O755" i="9" s="1"/>
  <c r="M352" i="9"/>
  <c r="I352" i="9" s="1"/>
  <c r="Z352" i="9"/>
  <c r="Y352" i="9" s="1"/>
  <c r="S352" i="9"/>
  <c r="M804" i="9"/>
  <c r="I804" i="9" s="1"/>
  <c r="Z804" i="9"/>
  <c r="Y804" i="9" s="1"/>
  <c r="S804" i="9"/>
  <c r="M688" i="9"/>
  <c r="I688" i="9" s="1"/>
  <c r="Z688" i="9"/>
  <c r="Y688" i="9" s="1"/>
  <c r="S688" i="9"/>
  <c r="M957" i="9"/>
  <c r="I957" i="9" s="1"/>
  <c r="Z957" i="9"/>
  <c r="Y957" i="9" s="1"/>
  <c r="S957" i="9"/>
  <c r="AD988" i="9"/>
  <c r="Z314" i="9"/>
  <c r="Y314" i="9" s="1"/>
  <c r="M314" i="9"/>
  <c r="I314" i="9" s="1"/>
  <c r="S314" i="9"/>
  <c r="Z359" i="9"/>
  <c r="S359" i="9"/>
  <c r="Y316" i="9"/>
  <c r="M222" i="9"/>
  <c r="I222" i="9" s="1"/>
  <c r="M699" i="9"/>
  <c r="I699" i="9" s="1"/>
  <c r="Z283" i="9"/>
  <c r="Y283" i="9" s="1"/>
  <c r="S283" i="9"/>
  <c r="M283" i="9"/>
  <c r="I283" i="9" s="1"/>
  <c r="Z597" i="9"/>
  <c r="S597" i="9"/>
  <c r="AD993" i="9"/>
  <c r="Z465" i="9"/>
  <c r="U465" i="9"/>
  <c r="O465" i="9" s="1"/>
  <c r="Y275" i="9"/>
  <c r="M338" i="9"/>
  <c r="I338" i="9" s="1"/>
  <c r="M290" i="9"/>
  <c r="I290" i="9" s="1"/>
  <c r="Z290" i="9"/>
  <c r="Y290" i="9" s="1"/>
  <c r="S290" i="9"/>
  <c r="M300" i="9"/>
  <c r="I300" i="9" s="1"/>
  <c r="S300" i="9"/>
  <c r="Z300" i="9"/>
  <c r="Y300" i="9" s="1"/>
  <c r="Y412" i="9" l="1"/>
  <c r="Y515" i="9"/>
  <c r="Y709" i="9"/>
  <c r="Y498" i="9"/>
  <c r="M747" i="9"/>
  <c r="I747" i="9" s="1"/>
  <c r="Y326" i="9"/>
  <c r="Y695" i="9"/>
  <c r="S658" i="9"/>
  <c r="Q658" i="9"/>
  <c r="M658" i="9" s="1"/>
  <c r="I658" i="9" s="1"/>
  <c r="S416" i="9"/>
  <c r="Q416" i="9"/>
  <c r="M416" i="9" s="1"/>
  <c r="I416" i="9" s="1"/>
  <c r="S889" i="9"/>
  <c r="Q889" i="9"/>
  <c r="M889" i="9" s="1"/>
  <c r="I889" i="9" s="1"/>
  <c r="S226" i="9"/>
  <c r="Q226" i="9"/>
  <c r="M226" i="9" s="1"/>
  <c r="I226" i="9" s="1"/>
  <c r="S913" i="9"/>
  <c r="Q913" i="9"/>
  <c r="M913" i="9" s="1"/>
  <c r="I913" i="9" s="1"/>
  <c r="S128" i="9"/>
  <c r="Q128" i="9"/>
  <c r="M128" i="9" s="1"/>
  <c r="I128" i="9" s="1"/>
  <c r="S687" i="9"/>
  <c r="Q687" i="9"/>
  <c r="M687" i="9" s="1"/>
  <c r="I687" i="9" s="1"/>
  <c r="S500" i="9"/>
  <c r="Q500" i="9"/>
  <c r="M500" i="9" s="1"/>
  <c r="I500" i="9" s="1"/>
  <c r="S958" i="9"/>
  <c r="Q958" i="9"/>
  <c r="M958" i="9" s="1"/>
  <c r="I958" i="9" s="1"/>
  <c r="S165" i="9"/>
  <c r="Q165" i="9"/>
  <c r="M165" i="9" s="1"/>
  <c r="I165" i="9" s="1"/>
  <c r="S324" i="9"/>
  <c r="Q324" i="9"/>
  <c r="M324" i="9" s="1"/>
  <c r="I324" i="9" s="1"/>
  <c r="S896" i="9"/>
  <c r="Q896" i="9"/>
  <c r="M896" i="9" s="1"/>
  <c r="I896" i="9" s="1"/>
  <c r="S141" i="9"/>
  <c r="Q141" i="9"/>
  <c r="M141" i="9" s="1"/>
  <c r="I141" i="9" s="1"/>
  <c r="S448" i="9"/>
  <c r="Q448" i="9"/>
  <c r="M448" i="9" s="1"/>
  <c r="I448" i="9" s="1"/>
  <c r="S355" i="9"/>
  <c r="Q355" i="9"/>
  <c r="M355" i="9" s="1"/>
  <c r="I355" i="9" s="1"/>
  <c r="S901" i="9"/>
  <c r="Q901" i="9"/>
  <c r="M901" i="9" s="1"/>
  <c r="I901" i="9" s="1"/>
  <c r="S177" i="9"/>
  <c r="Q177" i="9"/>
  <c r="M177" i="9" s="1"/>
  <c r="I177" i="9" s="1"/>
  <c r="S166" i="9"/>
  <c r="Q166" i="9"/>
  <c r="M166" i="9" s="1"/>
  <c r="I166" i="9" s="1"/>
  <c r="S225" i="9"/>
  <c r="Q225" i="9"/>
  <c r="M225" i="9" s="1"/>
  <c r="I225" i="9" s="1"/>
  <c r="S644" i="9"/>
  <c r="Q644" i="9"/>
  <c r="M644" i="9" s="1"/>
  <c r="I644" i="9" s="1"/>
  <c r="S507" i="9"/>
  <c r="Q507" i="9"/>
  <c r="M507" i="9" s="1"/>
  <c r="I507" i="9" s="1"/>
  <c r="S902" i="9"/>
  <c r="Q902" i="9"/>
  <c r="M902" i="9" s="1"/>
  <c r="I902" i="9" s="1"/>
  <c r="S787" i="9"/>
  <c r="Q787" i="9"/>
  <c r="M787" i="9" s="1"/>
  <c r="I787" i="9" s="1"/>
  <c r="S513" i="9"/>
  <c r="Q513" i="9"/>
  <c r="M513" i="9" s="1"/>
  <c r="I513" i="9" s="1"/>
  <c r="S968" i="9"/>
  <c r="Q968" i="9"/>
  <c r="M968" i="9" s="1"/>
  <c r="I968" i="9" s="1"/>
  <c r="S173" i="9"/>
  <c r="Q173" i="9"/>
  <c r="S132" i="9"/>
  <c r="Q132" i="9"/>
  <c r="M132" i="9" s="1"/>
  <c r="I132" i="9" s="1"/>
  <c r="S269" i="9"/>
  <c r="Q269" i="9"/>
  <c r="M269" i="9" s="1"/>
  <c r="I269" i="9" s="1"/>
  <c r="S959" i="9"/>
  <c r="Q959" i="9"/>
  <c r="M959" i="9" s="1"/>
  <c r="I959" i="9" s="1"/>
  <c r="S218" i="9"/>
  <c r="Q218" i="9"/>
  <c r="M218" i="9" s="1"/>
  <c r="I218" i="9" s="1"/>
  <c r="S245" i="9"/>
  <c r="Q245" i="9"/>
  <c r="M245" i="9" s="1"/>
  <c r="I245" i="9" s="1"/>
  <c r="S506" i="9"/>
  <c r="Q506" i="9"/>
  <c r="M506" i="9" s="1"/>
  <c r="I506" i="9" s="1"/>
  <c r="S797" i="9"/>
  <c r="Q797" i="9"/>
  <c r="M797" i="9" s="1"/>
  <c r="I797" i="9" s="1"/>
  <c r="S467" i="9"/>
  <c r="Q467" i="9"/>
  <c r="M467" i="9" s="1"/>
  <c r="I467" i="9" s="1"/>
  <c r="S182" i="9"/>
  <c r="Q182" i="9"/>
  <c r="M182" i="9" s="1"/>
  <c r="I182" i="9" s="1"/>
  <c r="S453" i="9"/>
  <c r="Q453" i="9"/>
  <c r="M453" i="9" s="1"/>
  <c r="I453" i="9" s="1"/>
  <c r="S789" i="9"/>
  <c r="Q789" i="9"/>
  <c r="M789" i="9" s="1"/>
  <c r="I789" i="9" s="1"/>
  <c r="S536" i="9"/>
  <c r="Q536" i="9"/>
  <c r="M536" i="9" s="1"/>
  <c r="I536" i="9" s="1"/>
  <c r="S142" i="9"/>
  <c r="Q142" i="9"/>
  <c r="M142" i="9" s="1"/>
  <c r="I142" i="9" s="1"/>
  <c r="S113" i="9"/>
  <c r="Q113" i="9"/>
  <c r="M113" i="9" s="1"/>
  <c r="I113" i="9" s="1"/>
  <c r="S370" i="9"/>
  <c r="Q370" i="9"/>
  <c r="M370" i="9" s="1"/>
  <c r="I370" i="9" s="1"/>
  <c r="S777" i="9"/>
  <c r="Q777" i="9"/>
  <c r="M777" i="9" s="1"/>
  <c r="I777" i="9" s="1"/>
  <c r="S490" i="9"/>
  <c r="Q490" i="9"/>
  <c r="M490" i="9" s="1"/>
  <c r="I490" i="9" s="1"/>
  <c r="S319" i="9"/>
  <c r="Q319" i="9"/>
  <c r="M319" i="9" s="1"/>
  <c r="I319" i="9" s="1"/>
  <c r="S354" i="9"/>
  <c r="Q354" i="9"/>
  <c r="M354" i="9" s="1"/>
  <c r="I354" i="9" s="1"/>
  <c r="S268" i="9"/>
  <c r="Q268" i="9"/>
  <c r="M268" i="9" s="1"/>
  <c r="I268" i="9" s="1"/>
  <c r="S176" i="9"/>
  <c r="Q176" i="9"/>
  <c r="M176" i="9" s="1"/>
  <c r="I176" i="9" s="1"/>
  <c r="S623" i="9"/>
  <c r="Q623" i="9"/>
  <c r="M623" i="9" s="1"/>
  <c r="I623" i="9" s="1"/>
  <c r="Y421" i="9"/>
  <c r="S532" i="9"/>
  <c r="Q532" i="9"/>
  <c r="M532" i="9" s="1"/>
  <c r="I532" i="9" s="1"/>
  <c r="S897" i="9"/>
  <c r="Q897" i="9"/>
  <c r="M897" i="9" s="1"/>
  <c r="I897" i="9" s="1"/>
  <c r="S112" i="9"/>
  <c r="Q112" i="9"/>
  <c r="M112" i="9" s="1"/>
  <c r="I112" i="9" s="1"/>
  <c r="S462" i="9"/>
  <c r="Q462" i="9"/>
  <c r="M462" i="9" s="1"/>
  <c r="I462" i="9" s="1"/>
  <c r="S718" i="9"/>
  <c r="Q718" i="9"/>
  <c r="M718" i="9" s="1"/>
  <c r="I718" i="9" s="1"/>
  <c r="S217" i="9"/>
  <c r="Q217" i="9"/>
  <c r="M217" i="9" s="1"/>
  <c r="I217" i="9" s="1"/>
  <c r="S118" i="9"/>
  <c r="Q118" i="9"/>
  <c r="M118" i="9" s="1"/>
  <c r="I118" i="9" s="1"/>
  <c r="S611" i="9"/>
  <c r="Q611" i="9"/>
  <c r="M611" i="9" s="1"/>
  <c r="I611" i="9" s="1"/>
  <c r="S795" i="9"/>
  <c r="Q795" i="9"/>
  <c r="M795" i="9" s="1"/>
  <c r="I795" i="9" s="1"/>
  <c r="S227" i="9"/>
  <c r="Q227" i="9"/>
  <c r="M227" i="9" s="1"/>
  <c r="I227" i="9" s="1"/>
  <c r="S468" i="9"/>
  <c r="Q468" i="9"/>
  <c r="M468" i="9" s="1"/>
  <c r="I468" i="9" s="1"/>
  <c r="S657" i="9"/>
  <c r="Q657" i="9"/>
  <c r="M657" i="9" s="1"/>
  <c r="I657" i="9" s="1"/>
  <c r="S183" i="9"/>
  <c r="Q183" i="9"/>
  <c r="M183" i="9" s="1"/>
  <c r="I183" i="9" s="1"/>
  <c r="S636" i="9"/>
  <c r="Q636" i="9"/>
  <c r="M636" i="9" s="1"/>
  <c r="I636" i="9" s="1"/>
  <c r="S439" i="9"/>
  <c r="Q439" i="9"/>
  <c r="M439" i="9" s="1"/>
  <c r="I439" i="9" s="1"/>
  <c r="S775" i="9"/>
  <c r="Q775" i="9"/>
  <c r="M775" i="9" s="1"/>
  <c r="I775" i="9" s="1"/>
  <c r="S907" i="9"/>
  <c r="Q907" i="9"/>
  <c r="M907" i="9" s="1"/>
  <c r="I907" i="9" s="1"/>
  <c r="S143" i="9"/>
  <c r="Q143" i="9"/>
  <c r="M143" i="9" s="1"/>
  <c r="I143" i="9" s="1"/>
  <c r="S239" i="9"/>
  <c r="Q239" i="9"/>
  <c r="M239" i="9" s="1"/>
  <c r="I239" i="9" s="1"/>
  <c r="S638" i="9"/>
  <c r="Q638" i="9"/>
  <c r="M638" i="9" s="1"/>
  <c r="I638" i="9" s="1"/>
  <c r="S258" i="9"/>
  <c r="Q258" i="9"/>
  <c r="M258" i="9" s="1"/>
  <c r="I258" i="9" s="1"/>
  <c r="S479" i="9"/>
  <c r="Q479" i="9"/>
  <c r="M479" i="9" s="1"/>
  <c r="I479" i="9" s="1"/>
  <c r="S350" i="9"/>
  <c r="Q350" i="9"/>
  <c r="M350" i="9" s="1"/>
  <c r="I350" i="9" s="1"/>
  <c r="S535" i="9"/>
  <c r="Q535" i="9"/>
  <c r="M535" i="9" s="1"/>
  <c r="I535" i="9" s="1"/>
  <c r="S965" i="9"/>
  <c r="Q965" i="9"/>
  <c r="M965" i="9" s="1"/>
  <c r="I965" i="9" s="1"/>
  <c r="S93" i="9"/>
  <c r="Q93" i="9"/>
  <c r="M93" i="9" s="1"/>
  <c r="I93" i="9" s="1"/>
  <c r="S438" i="9"/>
  <c r="Q438" i="9"/>
  <c r="M438" i="9" s="1"/>
  <c r="I438" i="9" s="1"/>
  <c r="S357" i="9"/>
  <c r="Q357" i="9"/>
  <c r="M357" i="9" s="1"/>
  <c r="I357" i="9" s="1"/>
  <c r="S224" i="9"/>
  <c r="Q224" i="9"/>
  <c r="M224" i="9" s="1"/>
  <c r="I224" i="9" s="1"/>
  <c r="S643" i="9"/>
  <c r="Q643" i="9"/>
  <c r="M643" i="9" s="1"/>
  <c r="I643" i="9" s="1"/>
  <c r="S788" i="9"/>
  <c r="Q788" i="9"/>
  <c r="M788" i="9" s="1"/>
  <c r="I788" i="9" s="1"/>
  <c r="S624" i="9"/>
  <c r="Q624" i="9"/>
  <c r="M624" i="9" s="1"/>
  <c r="I624" i="9" s="1"/>
  <c r="S960" i="9"/>
  <c r="Q960" i="9"/>
  <c r="M960" i="9" s="1"/>
  <c r="I960" i="9" s="1"/>
  <c r="S172" i="9"/>
  <c r="Q172" i="9"/>
  <c r="M172" i="9" s="1"/>
  <c r="I172" i="9" s="1"/>
  <c r="S325" i="9"/>
  <c r="Q325" i="9"/>
  <c r="M325" i="9" s="1"/>
  <c r="I325" i="9" s="1"/>
  <c r="M503" i="9"/>
  <c r="I503" i="9" s="1"/>
  <c r="M294" i="9"/>
  <c r="I294" i="9" s="1"/>
  <c r="Y423" i="9"/>
  <c r="Y365" i="9"/>
  <c r="Y989" i="9"/>
  <c r="Y503" i="9"/>
  <c r="Y223" i="9"/>
  <c r="Y650" i="9"/>
  <c r="Y998" i="9"/>
  <c r="Y698" i="9"/>
  <c r="Y188" i="9"/>
  <c r="M597" i="9"/>
  <c r="I597" i="9" s="1"/>
  <c r="M169" i="9"/>
  <c r="I169" i="9" s="1"/>
  <c r="Y782" i="9"/>
  <c r="Y237" i="9"/>
  <c r="M689" i="9"/>
  <c r="I689" i="9" s="1"/>
  <c r="Y831" i="9"/>
  <c r="M286" i="9"/>
  <c r="I286" i="9" s="1"/>
  <c r="Y940" i="9"/>
  <c r="M345" i="9"/>
  <c r="I345" i="9" s="1"/>
  <c r="M880" i="9"/>
  <c r="I880" i="9" s="1"/>
  <c r="M365" i="9"/>
  <c r="I365" i="9" s="1"/>
  <c r="Y294" i="9"/>
  <c r="M562" i="9"/>
  <c r="I562" i="9" s="1"/>
  <c r="M940" i="9"/>
  <c r="I940" i="9" s="1"/>
  <c r="Y484" i="9"/>
  <c r="Y689" i="9"/>
  <c r="Y169" i="9"/>
  <c r="Y364" i="9"/>
  <c r="M591" i="9"/>
  <c r="I591" i="9" s="1"/>
  <c r="M188" i="9"/>
  <c r="I188" i="9" s="1"/>
  <c r="Y228" i="9"/>
  <c r="M831" i="9"/>
  <c r="I831" i="9" s="1"/>
  <c r="M698" i="9"/>
  <c r="I698" i="9" s="1"/>
  <c r="M726" i="9"/>
  <c r="I726" i="9" s="1"/>
  <c r="Y545" i="9"/>
  <c r="M423" i="9"/>
  <c r="I423" i="9" s="1"/>
  <c r="Y291" i="9"/>
  <c r="M588" i="9"/>
  <c r="I588" i="9" s="1"/>
  <c r="M366" i="9"/>
  <c r="I366" i="9" s="1"/>
  <c r="M709" i="9"/>
  <c r="I709" i="9" s="1"/>
  <c r="M840" i="9"/>
  <c r="I840" i="9" s="1"/>
  <c r="Y994" i="9"/>
  <c r="M389" i="9"/>
  <c r="I389" i="9" s="1"/>
  <c r="Y996" i="9"/>
  <c r="Y366" i="9"/>
  <c r="Y265" i="9"/>
  <c r="Y744" i="9"/>
  <c r="Y279" i="9"/>
  <c r="M868" i="9"/>
  <c r="I868" i="9" s="1"/>
  <c r="Y359" i="9"/>
  <c r="Y649" i="9"/>
  <c r="M782" i="9"/>
  <c r="I782" i="9" s="1"/>
  <c r="Y880" i="9"/>
  <c r="Y271" i="9"/>
  <c r="Y705" i="9"/>
  <c r="M516" i="9"/>
  <c r="I516" i="9" s="1"/>
  <c r="Y196" i="9"/>
  <c r="Y850" i="9"/>
  <c r="M826" i="9"/>
  <c r="I826" i="9" s="1"/>
  <c r="M359" i="9"/>
  <c r="I359" i="9" s="1"/>
  <c r="M405" i="9"/>
  <c r="I405" i="9" s="1"/>
  <c r="M108" i="9"/>
  <c r="I108" i="9" s="1"/>
  <c r="M223" i="9"/>
  <c r="I223" i="9" s="1"/>
  <c r="Y726" i="9"/>
  <c r="Y747" i="9"/>
  <c r="M291" i="9"/>
  <c r="I291" i="9" s="1"/>
  <c r="Y286" i="9"/>
  <c r="Y108" i="9"/>
  <c r="Y189" i="9"/>
  <c r="Y840" i="9"/>
  <c r="M265" i="9"/>
  <c r="I265" i="9" s="1"/>
  <c r="M648" i="9"/>
  <c r="I648" i="9" s="1"/>
  <c r="M266" i="9"/>
  <c r="I266" i="9" s="1"/>
  <c r="M850" i="9"/>
  <c r="I850" i="9" s="1"/>
  <c r="Y358" i="9"/>
  <c r="M278" i="9"/>
  <c r="I278" i="9" s="1"/>
  <c r="Y734" i="9"/>
  <c r="Y345" i="9"/>
  <c r="Y591" i="9"/>
  <c r="Y597" i="9"/>
  <c r="Y278" i="9"/>
  <c r="M144" i="9"/>
  <c r="I144" i="9" s="1"/>
  <c r="Y389" i="9"/>
  <c r="M705" i="9"/>
  <c r="I705" i="9" s="1"/>
  <c r="Y516" i="9"/>
  <c r="Y990" i="9"/>
  <c r="Y648" i="9"/>
  <c r="M279" i="9"/>
  <c r="I279" i="9" s="1"/>
  <c r="Y868" i="9"/>
  <c r="Y266" i="9"/>
  <c r="Y588" i="9"/>
  <c r="Y826" i="9"/>
  <c r="Y562" i="9"/>
  <c r="Y732" i="9"/>
  <c r="M380" i="9"/>
  <c r="I380" i="9" s="1"/>
  <c r="Y995" i="9"/>
  <c r="Y306" i="9"/>
  <c r="M694" i="9"/>
  <c r="I694" i="9" s="1"/>
  <c r="M744" i="9"/>
  <c r="I744" i="9" s="1"/>
  <c r="M271" i="9"/>
  <c r="I271" i="9" s="1"/>
  <c r="Y144" i="9"/>
  <c r="M189" i="9"/>
  <c r="I189" i="9" s="1"/>
  <c r="M944" i="9"/>
  <c r="I944" i="9" s="1"/>
  <c r="AA465" i="9"/>
  <c r="V465" i="9"/>
  <c r="P465" i="9" s="1"/>
  <c r="AA755" i="9"/>
  <c r="V755" i="9"/>
  <c r="P755" i="9" s="1"/>
  <c r="M716" i="9"/>
  <c r="I716" i="9" s="1"/>
  <c r="AC716" i="9"/>
  <c r="Y716" i="9" s="1"/>
  <c r="M514" i="9"/>
  <c r="I514" i="9" s="1"/>
  <c r="AC514" i="9"/>
  <c r="Y514" i="9" s="1"/>
  <c r="M908" i="9"/>
  <c r="I908" i="9" s="1"/>
  <c r="AC908" i="9"/>
  <c r="Y908" i="9" s="1"/>
  <c r="M140" i="9"/>
  <c r="I140" i="9" s="1"/>
  <c r="AC140" i="9"/>
  <c r="Y140" i="9" s="1"/>
  <c r="M117" i="9"/>
  <c r="I117" i="9" s="1"/>
  <c r="AC117" i="9"/>
  <c r="Y117" i="9" s="1"/>
  <c r="M447" i="9"/>
  <c r="I447" i="9" s="1"/>
  <c r="AC447" i="9"/>
  <c r="Y447" i="9" s="1"/>
  <c r="M310" i="9"/>
  <c r="I310" i="9" s="1"/>
  <c r="AC310" i="9"/>
  <c r="Y310" i="9" s="1"/>
  <c r="M417" i="9"/>
  <c r="I417" i="9" s="1"/>
  <c r="AC417" i="9"/>
  <c r="Y417" i="9" s="1"/>
  <c r="M371" i="9"/>
  <c r="I371" i="9" s="1"/>
  <c r="AC371" i="9"/>
  <c r="Y371" i="9" s="1"/>
  <c r="M890" i="9"/>
  <c r="I890" i="9" s="1"/>
  <c r="AC890" i="9"/>
  <c r="Y890" i="9" s="1"/>
  <c r="AC903" i="9"/>
  <c r="Y903" i="9" s="1"/>
  <c r="V427" i="9"/>
  <c r="P427" i="9" s="1"/>
  <c r="V493" i="9"/>
  <c r="P493" i="9" s="1"/>
  <c r="AA577" i="9"/>
  <c r="AB577" i="9" s="1"/>
  <c r="AC577" i="9" s="1"/>
  <c r="AA606" i="9"/>
  <c r="AB606" i="9" s="1"/>
  <c r="AC606" i="9" s="1"/>
  <c r="AA640" i="9"/>
  <c r="V640" i="9"/>
  <c r="P640" i="9" s="1"/>
  <c r="V375" i="9"/>
  <c r="P375" i="9" s="1"/>
  <c r="V779" i="9"/>
  <c r="P779" i="9" s="1"/>
  <c r="M512" i="9"/>
  <c r="I512" i="9" s="1"/>
  <c r="AC512" i="9"/>
  <c r="Y512" i="9" s="1"/>
  <c r="M906" i="9"/>
  <c r="I906" i="9" s="1"/>
  <c r="AC906" i="9"/>
  <c r="Y906" i="9" s="1"/>
  <c r="M963" i="9"/>
  <c r="I963" i="9" s="1"/>
  <c r="AC963" i="9"/>
  <c r="Y963" i="9" s="1"/>
  <c r="M111" i="9"/>
  <c r="I111" i="9" s="1"/>
  <c r="AC111" i="9"/>
  <c r="Y111" i="9" s="1"/>
  <c r="M126" i="9"/>
  <c r="I126" i="9" s="1"/>
  <c r="AC126" i="9"/>
  <c r="Y126" i="9" s="1"/>
  <c r="M309" i="9"/>
  <c r="I309" i="9" s="1"/>
  <c r="AC309" i="9"/>
  <c r="Y309" i="9" s="1"/>
  <c r="M351" i="9"/>
  <c r="I351" i="9" s="1"/>
  <c r="AC351" i="9"/>
  <c r="Y351" i="9" s="1"/>
  <c r="M440" i="9"/>
  <c r="I440" i="9" s="1"/>
  <c r="AC440" i="9"/>
  <c r="Y440" i="9" s="1"/>
  <c r="M508" i="9"/>
  <c r="I508" i="9" s="1"/>
  <c r="AC508" i="9"/>
  <c r="Y508" i="9" s="1"/>
  <c r="M776" i="9"/>
  <c r="I776" i="9" s="1"/>
  <c r="AC776" i="9"/>
  <c r="Y776" i="9" s="1"/>
  <c r="AC622" i="9"/>
  <c r="Y622" i="9" s="1"/>
  <c r="M622" i="9"/>
  <c r="I622" i="9" s="1"/>
  <c r="M574" i="9"/>
  <c r="I574" i="9" s="1"/>
  <c r="Y953" i="9"/>
  <c r="AA799" i="9"/>
  <c r="V799" i="9"/>
  <c r="P799" i="9" s="1"/>
  <c r="AA531" i="9"/>
  <c r="V531" i="9"/>
  <c r="P531" i="9" s="1"/>
  <c r="M904" i="9"/>
  <c r="I904" i="9" s="1"/>
  <c r="AA646" i="9"/>
  <c r="V646" i="9"/>
  <c r="P646" i="9" s="1"/>
  <c r="M592" i="9"/>
  <c r="I592" i="9" s="1"/>
  <c r="V200" i="9"/>
  <c r="P200" i="9" s="1"/>
  <c r="V246" i="9"/>
  <c r="P246" i="9" s="1"/>
  <c r="Y123" i="9"/>
  <c r="Y575" i="9"/>
  <c r="Y292" i="9"/>
  <c r="M341" i="9"/>
  <c r="I341" i="9" s="1"/>
  <c r="Y230" i="9"/>
  <c r="M186" i="9"/>
  <c r="I186" i="9" s="1"/>
  <c r="M254" i="9"/>
  <c r="I254" i="9" s="1"/>
  <c r="AA519" i="9"/>
  <c r="V519" i="9"/>
  <c r="P519" i="9" s="1"/>
  <c r="M422" i="9"/>
  <c r="I422" i="9" s="1"/>
  <c r="Y528" i="9"/>
  <c r="Y598" i="9"/>
  <c r="AC226" i="9"/>
  <c r="Y226" i="9" s="1"/>
  <c r="M346" i="9"/>
  <c r="I346" i="9" s="1"/>
  <c r="M521" i="9"/>
  <c r="I521" i="9" s="1"/>
  <c r="Y679" i="9"/>
  <c r="Y256" i="9"/>
  <c r="V428" i="9"/>
  <c r="P428" i="9" s="1"/>
  <c r="V494" i="9"/>
  <c r="P494" i="9" s="1"/>
  <c r="M596" i="9"/>
  <c r="I596" i="9" s="1"/>
  <c r="Y684" i="9"/>
  <c r="Y240" i="9"/>
  <c r="M100" i="9"/>
  <c r="I100" i="9" s="1"/>
  <c r="Y149" i="9"/>
  <c r="Y496" i="9"/>
  <c r="AA639" i="9"/>
  <c r="V639" i="9"/>
  <c r="P639" i="9" s="1"/>
  <c r="Y864" i="9"/>
  <c r="AA578" i="9"/>
  <c r="AB578" i="9" s="1"/>
  <c r="AC578" i="9" s="1"/>
  <c r="AA607" i="9"/>
  <c r="AB607" i="9" s="1"/>
  <c r="AC607" i="9" s="1"/>
  <c r="Y469" i="9"/>
  <c r="M458" i="9"/>
  <c r="I458" i="9" s="1"/>
  <c r="Y942" i="9"/>
  <c r="Y725" i="9"/>
  <c r="AC717" i="9"/>
  <c r="Y717" i="9" s="1"/>
  <c r="M717" i="9"/>
  <c r="I717" i="9" s="1"/>
  <c r="AC895" i="9"/>
  <c r="Y895" i="9" s="1"/>
  <c r="M895" i="9"/>
  <c r="I895" i="9" s="1"/>
  <c r="AC964" i="9"/>
  <c r="Y964" i="9" s="1"/>
  <c r="M964" i="9"/>
  <c r="I964" i="9" s="1"/>
  <c r="AC107" i="9"/>
  <c r="Y107" i="9" s="1"/>
  <c r="AC95" i="9"/>
  <c r="Y95" i="9" s="1"/>
  <c r="M95" i="9"/>
  <c r="I95" i="9" s="1"/>
  <c r="AC342" i="9"/>
  <c r="Y342" i="9" s="1"/>
  <c r="M342" i="9"/>
  <c r="I342" i="9" s="1"/>
  <c r="Y323" i="9"/>
  <c r="M210" i="9"/>
  <c r="I210" i="9" s="1"/>
  <c r="Y185" i="9"/>
  <c r="Y164" i="9"/>
  <c r="Y745" i="9"/>
  <c r="M255" i="9"/>
  <c r="I255" i="9" s="1"/>
  <c r="Y982" i="9"/>
  <c r="AA127" i="9"/>
  <c r="AB127" i="9" s="1"/>
  <c r="AC127" i="9" s="1"/>
  <c r="AA152" i="9"/>
  <c r="AB152" i="9" s="1"/>
  <c r="AC152" i="9" s="1"/>
  <c r="M424" i="9"/>
  <c r="I424" i="9" s="1"/>
  <c r="Y881" i="9"/>
  <c r="Y703" i="9"/>
  <c r="AC175" i="9"/>
  <c r="Y175" i="9" s="1"/>
  <c r="M175" i="9"/>
  <c r="I175" i="9" s="1"/>
  <c r="AC202" i="9"/>
  <c r="Y202" i="9" s="1"/>
  <c r="M202" i="9"/>
  <c r="I202" i="9" s="1"/>
  <c r="AC452" i="9"/>
  <c r="Y452" i="9" s="1"/>
  <c r="M452" i="9"/>
  <c r="I452" i="9" s="1"/>
  <c r="AC500" i="9"/>
  <c r="Y500" i="9" s="1"/>
  <c r="AC623" i="9"/>
  <c r="Y623" i="9" s="1"/>
  <c r="AC610" i="9"/>
  <c r="Y610" i="9" s="1"/>
  <c r="M610" i="9"/>
  <c r="I610" i="9" s="1"/>
  <c r="AC418" i="9"/>
  <c r="Y418" i="9" s="1"/>
  <c r="M418" i="9"/>
  <c r="I418" i="9" s="1"/>
  <c r="AC372" i="9"/>
  <c r="Y372" i="9" s="1"/>
  <c r="M372" i="9"/>
  <c r="I372" i="9" s="1"/>
  <c r="AC891" i="9"/>
  <c r="Y891" i="9" s="1"/>
  <c r="M891" i="9"/>
  <c r="I891" i="9" s="1"/>
  <c r="Y209" i="9"/>
  <c r="M706" i="9"/>
  <c r="I706" i="9" s="1"/>
  <c r="Y997" i="9"/>
  <c r="V115" i="9"/>
  <c r="P115" i="9" s="1"/>
  <c r="V304" i="9"/>
  <c r="P304" i="9" s="1"/>
  <c r="AC637" i="9"/>
  <c r="Y637" i="9" s="1"/>
  <c r="M431" i="9"/>
  <c r="I431" i="9" s="1"/>
  <c r="Y475" i="9"/>
  <c r="Y184" i="9"/>
  <c r="Y287" i="9"/>
  <c r="Y746" i="9"/>
  <c r="V201" i="9"/>
  <c r="P201" i="9" s="1"/>
  <c r="V247" i="9"/>
  <c r="P247" i="9" s="1"/>
  <c r="AC612" i="9"/>
  <c r="Y612" i="9" s="1"/>
  <c r="M612" i="9"/>
  <c r="I612" i="9" s="1"/>
  <c r="AC356" i="9"/>
  <c r="Y356" i="9" s="1"/>
  <c r="M356" i="9"/>
  <c r="I356" i="9" s="1"/>
  <c r="AC796" i="9"/>
  <c r="Y796" i="9" s="1"/>
  <c r="M796" i="9"/>
  <c r="I796" i="9" s="1"/>
  <c r="M241" i="9"/>
  <c r="I241" i="9" s="1"/>
  <c r="Y715" i="9"/>
  <c r="Y367" i="9"/>
  <c r="M232" i="9"/>
  <c r="I232" i="9" s="1"/>
  <c r="Y297" i="9"/>
  <c r="Y526" i="9"/>
  <c r="AA549" i="9"/>
  <c r="V549" i="9"/>
  <c r="P549" i="9" s="1"/>
  <c r="V251" i="9"/>
  <c r="P251" i="9" s="1"/>
  <c r="V520" i="9"/>
  <c r="P520" i="9" s="1"/>
  <c r="AC463" i="9"/>
  <c r="Y463" i="9" s="1"/>
  <c r="M463" i="9"/>
  <c r="I463" i="9" s="1"/>
  <c r="M488" i="9"/>
  <c r="I488" i="9" s="1"/>
  <c r="M572" i="9"/>
  <c r="I572" i="9" s="1"/>
  <c r="Y663" i="9"/>
  <c r="AA752" i="9"/>
  <c r="V752" i="9"/>
  <c r="P752" i="9" s="1"/>
  <c r="Y708" i="9"/>
  <c r="AA754" i="9"/>
  <c r="V754" i="9"/>
  <c r="P754" i="9" s="1"/>
  <c r="M425" i="9"/>
  <c r="I425" i="9" s="1"/>
  <c r="M133" i="9"/>
  <c r="I133" i="9" s="1"/>
  <c r="Y680" i="9"/>
  <c r="Y992" i="9"/>
  <c r="AA670" i="9"/>
  <c r="V670" i="9"/>
  <c r="P670" i="9" s="1"/>
  <c r="M582" i="9"/>
  <c r="I582" i="9" s="1"/>
  <c r="M311" i="9"/>
  <c r="I311" i="9" s="1"/>
  <c r="V327" i="9"/>
  <c r="P327" i="9" s="1"/>
  <c r="V791" i="9"/>
  <c r="P791" i="9" s="1"/>
  <c r="M780" i="9"/>
  <c r="I780" i="9" s="1"/>
  <c r="Y872" i="9"/>
  <c r="Y853" i="9"/>
  <c r="Y848" i="9"/>
  <c r="M505" i="9"/>
  <c r="I505" i="9" s="1"/>
  <c r="Y295" i="9"/>
  <c r="Y869" i="9"/>
  <c r="Y939" i="9"/>
  <c r="M231" i="9"/>
  <c r="I231" i="9" s="1"/>
  <c r="M207" i="9"/>
  <c r="I207" i="9" s="1"/>
  <c r="Y863" i="9"/>
  <c r="AA586" i="9"/>
  <c r="AB586" i="9" s="1"/>
  <c r="AC586" i="9" s="1"/>
  <c r="AA792" i="9"/>
  <c r="AB792" i="9" s="1"/>
  <c r="AC792" i="9" s="1"/>
  <c r="V587" i="9"/>
  <c r="P587" i="9" s="1"/>
  <c r="V704" i="9"/>
  <c r="P704" i="9" s="1"/>
  <c r="M943" i="9"/>
  <c r="I943" i="9" s="1"/>
  <c r="M378" i="9"/>
  <c r="I378" i="9" s="1"/>
  <c r="Y194" i="9"/>
  <c r="M751" i="9"/>
  <c r="I751" i="9" s="1"/>
  <c r="Y736" i="9"/>
  <c r="Y661" i="9"/>
  <c r="M806" i="9"/>
  <c r="I806" i="9" s="1"/>
  <c r="Y894" i="9"/>
  <c r="Y296" i="9"/>
  <c r="Y560" i="9"/>
  <c r="Y973" i="9"/>
  <c r="Y485" i="9"/>
  <c r="AA518" i="9"/>
  <c r="V518" i="9"/>
  <c r="P518" i="9" s="1"/>
  <c r="M980" i="9"/>
  <c r="I980" i="9" s="1"/>
  <c r="AA158" i="9"/>
  <c r="AB158" i="9" s="1"/>
  <c r="AC158" i="9" s="1"/>
  <c r="AA195" i="9"/>
  <c r="AB195" i="9" s="1"/>
  <c r="AC195" i="9" s="1"/>
  <c r="M391" i="9"/>
  <c r="I391" i="9" s="1"/>
  <c r="Y581" i="9"/>
  <c r="Y274" i="9"/>
  <c r="AA376" i="9"/>
  <c r="AB376" i="9" s="1"/>
  <c r="AC376" i="9" s="1"/>
  <c r="AA691" i="9"/>
  <c r="AB691" i="9" s="1"/>
  <c r="AC691" i="9" s="1"/>
  <c r="V101" i="9"/>
  <c r="P101" i="9" s="1"/>
  <c r="V674" i="9"/>
  <c r="P674" i="9" s="1"/>
  <c r="AC318" i="9"/>
  <c r="Y318" i="9" s="1"/>
  <c r="M318" i="9"/>
  <c r="I318" i="9" s="1"/>
  <c r="AC225" i="9"/>
  <c r="Y225" i="9" s="1"/>
  <c r="AC183" i="9"/>
  <c r="Y183" i="9" s="1"/>
  <c r="AC644" i="9"/>
  <c r="Y644" i="9" s="1"/>
  <c r="AC636" i="9"/>
  <c r="Y636" i="9" s="1"/>
  <c r="AC439" i="9"/>
  <c r="Y439" i="9" s="1"/>
  <c r="AC507" i="9"/>
  <c r="Y507" i="9" s="1"/>
  <c r="AC775" i="9"/>
  <c r="Y775" i="9" s="1"/>
  <c r="AC902" i="9"/>
  <c r="Y902" i="9" s="1"/>
  <c r="M734" i="9"/>
  <c r="I734" i="9" s="1"/>
  <c r="AC513" i="9"/>
  <c r="Y513" i="9" s="1"/>
  <c r="AC907" i="9"/>
  <c r="Y907" i="9" s="1"/>
  <c r="AC968" i="9"/>
  <c r="Y968" i="9" s="1"/>
  <c r="AC143" i="9"/>
  <c r="Y143" i="9" s="1"/>
  <c r="AC173" i="9"/>
  <c r="Y173" i="9" s="1"/>
  <c r="AC239" i="9"/>
  <c r="Y239" i="9" s="1"/>
  <c r="AA434" i="9"/>
  <c r="AB434" i="9" s="1"/>
  <c r="AC434" i="9" s="1"/>
  <c r="AA542" i="9"/>
  <c r="AB542" i="9" s="1"/>
  <c r="AC542" i="9" s="1"/>
  <c r="AC416" i="9"/>
  <c r="Y416" i="9" s="1"/>
  <c r="AC370" i="9"/>
  <c r="Y370" i="9" s="1"/>
  <c r="AC889" i="9"/>
  <c r="Y889" i="9" s="1"/>
  <c r="AC777" i="9"/>
  <c r="Y777" i="9" s="1"/>
  <c r="M647" i="9"/>
  <c r="I647" i="9" s="1"/>
  <c r="M732" i="9"/>
  <c r="I732" i="9" s="1"/>
  <c r="AA677" i="9"/>
  <c r="V677" i="9"/>
  <c r="P677" i="9" s="1"/>
  <c r="AA489" i="9"/>
  <c r="AB489" i="9" s="1"/>
  <c r="AC489" i="9" s="1"/>
  <c r="AA815" i="9"/>
  <c r="AB815" i="9" s="1"/>
  <c r="AC815" i="9" s="1"/>
  <c r="V628" i="9"/>
  <c r="P628" i="9" s="1"/>
  <c r="Y574" i="9"/>
  <c r="M306" i="9"/>
  <c r="I306" i="9" s="1"/>
  <c r="Y993" i="9"/>
  <c r="AA349" i="9"/>
  <c r="AB349" i="9" s="1"/>
  <c r="AC349" i="9" s="1"/>
  <c r="AA386" i="9"/>
  <c r="AB386" i="9" s="1"/>
  <c r="AC386" i="9" s="1"/>
  <c r="AC638" i="9"/>
  <c r="Y638" i="9" s="1"/>
  <c r="M292" i="9"/>
  <c r="I292" i="9" s="1"/>
  <c r="M945" i="9"/>
  <c r="I945" i="9" s="1"/>
  <c r="Y186" i="9"/>
  <c r="Y254" i="9"/>
  <c r="M379" i="9"/>
  <c r="I379" i="9" s="1"/>
  <c r="Y915" i="9"/>
  <c r="AA159" i="9"/>
  <c r="AB159" i="9" s="1"/>
  <c r="AC159" i="9" s="1"/>
  <c r="AA180" i="9"/>
  <c r="AB180" i="9" s="1"/>
  <c r="AC180" i="9" s="1"/>
  <c r="AA343" i="9"/>
  <c r="AB343" i="9" s="1"/>
  <c r="AC343" i="9" s="1"/>
  <c r="AA373" i="9"/>
  <c r="AB373" i="9" s="1"/>
  <c r="AC373" i="9" s="1"/>
  <c r="Y422" i="9"/>
  <c r="Y236" i="9"/>
  <c r="M204" i="9"/>
  <c r="I204" i="9" s="1"/>
  <c r="M738" i="9"/>
  <c r="I738" i="9" s="1"/>
  <c r="M402" i="9"/>
  <c r="I402" i="9" s="1"/>
  <c r="AA552" i="9"/>
  <c r="V552" i="9"/>
  <c r="P552" i="9" s="1"/>
  <c r="V250" i="9"/>
  <c r="P250" i="9" s="1"/>
  <c r="V675" i="9"/>
  <c r="P675" i="9" s="1"/>
  <c r="M946" i="9"/>
  <c r="I946" i="9" s="1"/>
  <c r="Y596" i="9"/>
  <c r="AA767" i="9"/>
  <c r="V767" i="9"/>
  <c r="P767" i="9" s="1"/>
  <c r="M864" i="9"/>
  <c r="I864" i="9" s="1"/>
  <c r="AA435" i="9"/>
  <c r="AB435" i="9" s="1"/>
  <c r="AC435" i="9" s="1"/>
  <c r="AA543" i="9"/>
  <c r="AB543" i="9" s="1"/>
  <c r="AC543" i="9" s="1"/>
  <c r="Y458" i="9"/>
  <c r="M882" i="9"/>
  <c r="I882" i="9" s="1"/>
  <c r="M203" i="9"/>
  <c r="I203" i="9" s="1"/>
  <c r="M793" i="9"/>
  <c r="I793" i="9" s="1"/>
  <c r="M988" i="9"/>
  <c r="I988" i="9" s="1"/>
  <c r="M982" i="9"/>
  <c r="I982" i="9" s="1"/>
  <c r="AA478" i="9"/>
  <c r="AB478" i="9" s="1"/>
  <c r="AC478" i="9" s="1"/>
  <c r="AA491" i="9"/>
  <c r="AB491" i="9" s="1"/>
  <c r="AC491" i="9" s="1"/>
  <c r="Y424" i="9"/>
  <c r="M947" i="9"/>
  <c r="I947" i="9" s="1"/>
  <c r="Y627" i="9"/>
  <c r="Y293" i="9"/>
  <c r="M692" i="9"/>
  <c r="I692" i="9" s="1"/>
  <c r="Y441" i="9"/>
  <c r="Y723" i="9"/>
  <c r="AA361" i="9"/>
  <c r="AB361" i="9" s="1"/>
  <c r="AC361" i="9" s="1"/>
  <c r="AA470" i="9"/>
  <c r="AB470" i="9" s="1"/>
  <c r="AC470" i="9" s="1"/>
  <c r="M475" i="9"/>
  <c r="I475" i="9" s="1"/>
  <c r="M757" i="9"/>
  <c r="I757" i="9" s="1"/>
  <c r="M764" i="9"/>
  <c r="I764" i="9" s="1"/>
  <c r="AA642" i="9"/>
  <c r="V642" i="9"/>
  <c r="P642" i="9" s="1"/>
  <c r="V160" i="9"/>
  <c r="P160" i="9" s="1"/>
  <c r="V181" i="9"/>
  <c r="P181" i="9" s="1"/>
  <c r="M178" i="9"/>
  <c r="I178" i="9" s="1"/>
  <c r="M715" i="9"/>
  <c r="I715" i="9" s="1"/>
  <c r="Y232" i="9"/>
  <c r="AA460" i="9"/>
  <c r="V460" i="9"/>
  <c r="P460" i="9" s="1"/>
  <c r="V344" i="9"/>
  <c r="P344" i="9" s="1"/>
  <c r="V374" i="9"/>
  <c r="P374" i="9" s="1"/>
  <c r="M426" i="9"/>
  <c r="I426" i="9" s="1"/>
  <c r="Y572" i="9"/>
  <c r="M749" i="9"/>
  <c r="I749" i="9" s="1"/>
  <c r="M877" i="9"/>
  <c r="I877" i="9" s="1"/>
  <c r="Y976" i="9"/>
  <c r="AA303" i="9"/>
  <c r="AB303" i="9" s="1"/>
  <c r="AC303" i="9" s="1"/>
  <c r="AA273" i="9"/>
  <c r="AB273" i="9" s="1"/>
  <c r="AC273" i="9" s="1"/>
  <c r="AA313" i="9"/>
  <c r="AB313" i="9" s="1"/>
  <c r="AC313" i="9" s="1"/>
  <c r="Y248" i="9"/>
  <c r="M879" i="9"/>
  <c r="I879" i="9" s="1"/>
  <c r="M992" i="9"/>
  <c r="I992" i="9" s="1"/>
  <c r="AA768" i="9"/>
  <c r="V768" i="9"/>
  <c r="P768" i="9" s="1"/>
  <c r="Y582" i="9"/>
  <c r="V213" i="9"/>
  <c r="P213" i="9" s="1"/>
  <c r="V778" i="9"/>
  <c r="P778" i="9" s="1"/>
  <c r="Y780" i="9"/>
  <c r="M954" i="9"/>
  <c r="I954" i="9" s="1"/>
  <c r="M848" i="9"/>
  <c r="I848" i="9" s="1"/>
  <c r="M295" i="9"/>
  <c r="I295" i="9" s="1"/>
  <c r="Y231" i="9"/>
  <c r="Y207" i="9"/>
  <c r="M863" i="9"/>
  <c r="I863" i="9" s="1"/>
  <c r="M870" i="9"/>
  <c r="I870" i="9" s="1"/>
  <c r="M459" i="9"/>
  <c r="I459" i="9" s="1"/>
  <c r="Y943" i="9"/>
  <c r="Y378" i="9"/>
  <c r="Y806" i="9"/>
  <c r="M973" i="9"/>
  <c r="I973" i="9" s="1"/>
  <c r="M485" i="9"/>
  <c r="I485" i="9" s="1"/>
  <c r="V116" i="9"/>
  <c r="P116" i="9" s="1"/>
  <c r="V252" i="9"/>
  <c r="P252" i="9" s="1"/>
  <c r="M948" i="9"/>
  <c r="I948" i="9" s="1"/>
  <c r="M941" i="9"/>
  <c r="I941" i="9" s="1"/>
  <c r="AC657" i="9"/>
  <c r="Y657" i="9" s="1"/>
  <c r="M274" i="9"/>
  <c r="I274" i="9" s="1"/>
  <c r="M903" i="9"/>
  <c r="I903" i="9" s="1"/>
  <c r="AA427" i="9"/>
  <c r="AB427" i="9" s="1"/>
  <c r="AC427" i="9" s="1"/>
  <c r="AA493" i="9"/>
  <c r="AB493" i="9" s="1"/>
  <c r="AC493" i="9" s="1"/>
  <c r="V577" i="9"/>
  <c r="P577" i="9" s="1"/>
  <c r="V606" i="9"/>
  <c r="P606" i="9" s="1"/>
  <c r="AA375" i="9"/>
  <c r="AB375" i="9" s="1"/>
  <c r="AC375" i="9" s="1"/>
  <c r="AA779" i="9"/>
  <c r="AB779" i="9" s="1"/>
  <c r="AC779" i="9" s="1"/>
  <c r="Y647" i="9"/>
  <c r="M830" i="9"/>
  <c r="I830" i="9" s="1"/>
  <c r="M993" i="9"/>
  <c r="I993" i="9" s="1"/>
  <c r="AA200" i="9"/>
  <c r="AB200" i="9" s="1"/>
  <c r="AC200" i="9" s="1"/>
  <c r="AA246" i="9"/>
  <c r="AB246" i="9" s="1"/>
  <c r="AC246" i="9" s="1"/>
  <c r="M575" i="9"/>
  <c r="I575" i="9" s="1"/>
  <c r="Y341" i="9"/>
  <c r="M585" i="9"/>
  <c r="I585" i="9" s="1"/>
  <c r="Y945" i="9"/>
  <c r="Y379" i="9"/>
  <c r="M573" i="9"/>
  <c r="I573" i="9" s="1"/>
  <c r="Y876" i="9"/>
  <c r="AA686" i="9"/>
  <c r="V686" i="9"/>
  <c r="P686" i="9" s="1"/>
  <c r="M915" i="9"/>
  <c r="I915" i="9" s="1"/>
  <c r="M871" i="9"/>
  <c r="I871" i="9" s="1"/>
  <c r="AC913" i="9"/>
  <c r="Y913" i="9" s="1"/>
  <c r="M662" i="9"/>
  <c r="I662" i="9" s="1"/>
  <c r="Y738" i="9"/>
  <c r="M822" i="9"/>
  <c r="I822" i="9" s="1"/>
  <c r="Y402" i="9"/>
  <c r="M735" i="9"/>
  <c r="I735" i="9" s="1"/>
  <c r="AA428" i="9"/>
  <c r="AB428" i="9" s="1"/>
  <c r="AC428" i="9" s="1"/>
  <c r="AA494" i="9"/>
  <c r="AB494" i="9" s="1"/>
  <c r="AC494" i="9" s="1"/>
  <c r="Y946" i="9"/>
  <c r="AC490" i="9"/>
  <c r="Y490" i="9" s="1"/>
  <c r="AC350" i="9"/>
  <c r="Y350" i="9" s="1"/>
  <c r="M240" i="9"/>
  <c r="I240" i="9" s="1"/>
  <c r="Y257" i="9"/>
  <c r="Y100" i="9"/>
  <c r="Y495" i="9"/>
  <c r="M821" i="9"/>
  <c r="I821" i="9" s="1"/>
  <c r="AA563" i="9"/>
  <c r="V563" i="9"/>
  <c r="P563" i="9" s="1"/>
  <c r="V578" i="9"/>
  <c r="P578" i="9" s="1"/>
  <c r="V607" i="9"/>
  <c r="P607" i="9" s="1"/>
  <c r="M682" i="9"/>
  <c r="I682" i="9" s="1"/>
  <c r="Y882" i="9"/>
  <c r="Y203" i="9"/>
  <c r="Y702" i="9"/>
  <c r="M107" i="9"/>
  <c r="I107" i="9" s="1"/>
  <c r="M323" i="9"/>
  <c r="I323" i="9" s="1"/>
  <c r="Y866" i="9"/>
  <c r="Y210" i="9"/>
  <c r="Y249" i="9"/>
  <c r="Y793" i="9"/>
  <c r="M733" i="9"/>
  <c r="I733" i="9" s="1"/>
  <c r="Y255" i="9"/>
  <c r="M404" i="9"/>
  <c r="I404" i="9" s="1"/>
  <c r="V127" i="9"/>
  <c r="P127" i="9" s="1"/>
  <c r="V152" i="9"/>
  <c r="P152" i="9" s="1"/>
  <c r="M781" i="9"/>
  <c r="I781" i="9" s="1"/>
  <c r="Y947" i="9"/>
  <c r="M209" i="9"/>
  <c r="I209" i="9" s="1"/>
  <c r="M627" i="9"/>
  <c r="I627" i="9" s="1"/>
  <c r="M293" i="9"/>
  <c r="I293" i="9" s="1"/>
  <c r="M441" i="9"/>
  <c r="I441" i="9" s="1"/>
  <c r="M253" i="9"/>
  <c r="I253" i="9" s="1"/>
  <c r="Y706" i="9"/>
  <c r="M997" i="9"/>
  <c r="I997" i="9" s="1"/>
  <c r="M723" i="9"/>
  <c r="I723" i="9" s="1"/>
  <c r="AA115" i="9"/>
  <c r="AB115" i="9" s="1"/>
  <c r="AC115" i="9" s="1"/>
  <c r="AA304" i="9"/>
  <c r="AB304" i="9" s="1"/>
  <c r="AC304" i="9" s="1"/>
  <c r="M637" i="9"/>
  <c r="I637" i="9" s="1"/>
  <c r="M497" i="9"/>
  <c r="I497" i="9" s="1"/>
  <c r="AC532" i="9"/>
  <c r="Y532" i="9" s="1"/>
  <c r="AC958" i="9"/>
  <c r="Y958" i="9" s="1"/>
  <c r="AC897" i="9"/>
  <c r="Y897" i="9" s="1"/>
  <c r="AC165" i="9"/>
  <c r="Y165" i="9" s="1"/>
  <c r="AC112" i="9"/>
  <c r="Y112" i="9" s="1"/>
  <c r="AC324" i="9"/>
  <c r="Y324" i="9" s="1"/>
  <c r="AC462" i="9"/>
  <c r="Y462" i="9" s="1"/>
  <c r="Y431" i="9"/>
  <c r="M184" i="9"/>
  <c r="I184" i="9" s="1"/>
  <c r="Y148" i="9"/>
  <c r="Y757" i="9"/>
  <c r="Y764" i="9"/>
  <c r="M559" i="9"/>
  <c r="I559" i="9" s="1"/>
  <c r="M762" i="9"/>
  <c r="I762" i="9" s="1"/>
  <c r="Y739" i="9"/>
  <c r="AA201" i="9"/>
  <c r="AB201" i="9" s="1"/>
  <c r="AC201" i="9" s="1"/>
  <c r="AA247" i="9"/>
  <c r="AB247" i="9" s="1"/>
  <c r="AC247" i="9" s="1"/>
  <c r="Y178" i="9"/>
  <c r="Y241" i="9"/>
  <c r="M367" i="9"/>
  <c r="I367" i="9" s="1"/>
  <c r="Y161" i="9"/>
  <c r="Y999" i="9"/>
  <c r="AA251" i="9"/>
  <c r="AB251" i="9" s="1"/>
  <c r="AC251" i="9" s="1"/>
  <c r="AA520" i="9"/>
  <c r="AB520" i="9" s="1"/>
  <c r="AC520" i="9" s="1"/>
  <c r="M827" i="9"/>
  <c r="I827" i="9" s="1"/>
  <c r="Y749" i="9"/>
  <c r="M154" i="9"/>
  <c r="I154" i="9" s="1"/>
  <c r="AA753" i="9"/>
  <c r="V753" i="9"/>
  <c r="P753" i="9" s="1"/>
  <c r="M708" i="9"/>
  <c r="I708" i="9" s="1"/>
  <c r="Y991" i="9"/>
  <c r="AA550" i="9"/>
  <c r="V550" i="9"/>
  <c r="P550" i="9" s="1"/>
  <c r="M976" i="9"/>
  <c r="I976" i="9" s="1"/>
  <c r="Y425" i="9"/>
  <c r="M561" i="9"/>
  <c r="I561" i="9" s="1"/>
  <c r="Y879" i="9"/>
  <c r="M155" i="9"/>
  <c r="I155" i="9" s="1"/>
  <c r="AA327" i="9"/>
  <c r="AB327" i="9" s="1"/>
  <c r="AC327" i="9" s="1"/>
  <c r="AA791" i="9"/>
  <c r="AB791" i="9" s="1"/>
  <c r="AC791" i="9" s="1"/>
  <c r="M527" i="9"/>
  <c r="I527" i="9" s="1"/>
  <c r="Y954" i="9"/>
  <c r="M853" i="9"/>
  <c r="I853" i="9" s="1"/>
  <c r="Y505" i="9"/>
  <c r="V586" i="9"/>
  <c r="P586" i="9" s="1"/>
  <c r="V792" i="9"/>
  <c r="P792" i="9" s="1"/>
  <c r="AA587" i="9"/>
  <c r="AB587" i="9" s="1"/>
  <c r="AC587" i="9" s="1"/>
  <c r="AA704" i="9"/>
  <c r="AB704" i="9" s="1"/>
  <c r="AC704" i="9" s="1"/>
  <c r="Y870" i="9"/>
  <c r="Y459" i="9"/>
  <c r="M849" i="9"/>
  <c r="I849" i="9" s="1"/>
  <c r="AC227" i="9"/>
  <c r="Y227" i="9" s="1"/>
  <c r="Y751" i="9"/>
  <c r="Y576" i="9"/>
  <c r="M736" i="9"/>
  <c r="I736" i="9" s="1"/>
  <c r="Y151" i="9"/>
  <c r="M664" i="9"/>
  <c r="I664" i="9" s="1"/>
  <c r="M403" i="9"/>
  <c r="I403" i="9" s="1"/>
  <c r="AA551" i="9"/>
  <c r="V551" i="9"/>
  <c r="P551" i="9" s="1"/>
  <c r="V158" i="9"/>
  <c r="P158" i="9" s="1"/>
  <c r="V195" i="9"/>
  <c r="P195" i="9" s="1"/>
  <c r="M683" i="9"/>
  <c r="I683" i="9" s="1"/>
  <c r="Y948" i="9"/>
  <c r="M457" i="9"/>
  <c r="I457" i="9" s="1"/>
  <c r="Y941" i="9"/>
  <c r="AC789" i="9"/>
  <c r="Y789" i="9" s="1"/>
  <c r="AC624" i="9"/>
  <c r="Y624" i="9" s="1"/>
  <c r="AC536" i="9"/>
  <c r="Y536" i="9" s="1"/>
  <c r="AC960" i="9"/>
  <c r="Y960" i="9" s="1"/>
  <c r="AC142" i="9"/>
  <c r="Y142" i="9" s="1"/>
  <c r="AC172" i="9"/>
  <c r="Y172" i="9" s="1"/>
  <c r="AC113" i="9"/>
  <c r="Y113" i="9" s="1"/>
  <c r="AC325" i="9"/>
  <c r="Y325" i="9" s="1"/>
  <c r="Y391" i="9"/>
  <c r="Y150" i="9"/>
  <c r="M581" i="9"/>
  <c r="I581" i="9" s="1"/>
  <c r="M233" i="9"/>
  <c r="I233" i="9" s="1"/>
  <c r="V376" i="9"/>
  <c r="P376" i="9" s="1"/>
  <c r="V691" i="9"/>
  <c r="P691" i="9" s="1"/>
  <c r="AA101" i="9"/>
  <c r="AB101" i="9" s="1"/>
  <c r="AC101" i="9" s="1"/>
  <c r="AA674" i="9"/>
  <c r="AB674" i="9" s="1"/>
  <c r="AC674" i="9" s="1"/>
  <c r="AC658" i="9"/>
  <c r="Y658" i="9" s="1"/>
  <c r="S716" i="9"/>
  <c r="S514" i="9"/>
  <c r="S908" i="9"/>
  <c r="S140" i="9"/>
  <c r="S117" i="9"/>
  <c r="S447" i="9"/>
  <c r="S310" i="9"/>
  <c r="S417" i="9"/>
  <c r="S371" i="9"/>
  <c r="S890" i="9"/>
  <c r="S903" i="9"/>
  <c r="Y405" i="9"/>
  <c r="AA564" i="9"/>
  <c r="V564" i="9"/>
  <c r="P564" i="9" s="1"/>
  <c r="AA669" i="9"/>
  <c r="V669" i="9"/>
  <c r="P669" i="9" s="1"/>
  <c r="AC787" i="9"/>
  <c r="Y787" i="9" s="1"/>
  <c r="M173" i="9"/>
  <c r="I173" i="9" s="1"/>
  <c r="V434" i="9"/>
  <c r="P434" i="9" s="1"/>
  <c r="V542" i="9"/>
  <c r="P542" i="9" s="1"/>
  <c r="S512" i="9"/>
  <c r="S906" i="9"/>
  <c r="S963" i="9"/>
  <c r="S111" i="9"/>
  <c r="S126" i="9"/>
  <c r="S309" i="9"/>
  <c r="S351" i="9"/>
  <c r="S440" i="9"/>
  <c r="S508" i="9"/>
  <c r="S776" i="9"/>
  <c r="Y380" i="9"/>
  <c r="AA758" i="9"/>
  <c r="V758" i="9"/>
  <c r="P758" i="9" s="1"/>
  <c r="V489" i="9"/>
  <c r="P489" i="9" s="1"/>
  <c r="V815" i="9"/>
  <c r="P815" i="9" s="1"/>
  <c r="AA628" i="9"/>
  <c r="AB628" i="9" s="1"/>
  <c r="AC628" i="9" s="1"/>
  <c r="S622" i="9"/>
  <c r="Y830" i="9"/>
  <c r="M953" i="9"/>
  <c r="I953" i="9" s="1"/>
  <c r="Y904" i="9"/>
  <c r="AA759" i="9"/>
  <c r="V759" i="9"/>
  <c r="P759" i="9" s="1"/>
  <c r="Y592" i="9"/>
  <c r="V349" i="9"/>
  <c r="P349" i="9" s="1"/>
  <c r="V386" i="9"/>
  <c r="P386" i="9" s="1"/>
  <c r="M123" i="9"/>
  <c r="I123" i="9" s="1"/>
  <c r="Y694" i="9"/>
  <c r="Y585" i="9"/>
  <c r="M230" i="9"/>
  <c r="I230" i="9" s="1"/>
  <c r="Y573" i="9"/>
  <c r="M876" i="9"/>
  <c r="I876" i="9" s="1"/>
  <c r="V159" i="9"/>
  <c r="P159" i="9" s="1"/>
  <c r="V180" i="9"/>
  <c r="P180" i="9" s="1"/>
  <c r="V343" i="9"/>
  <c r="P343" i="9" s="1"/>
  <c r="V373" i="9"/>
  <c r="P373" i="9" s="1"/>
  <c r="M528" i="9"/>
  <c r="I528" i="9" s="1"/>
  <c r="M598" i="9"/>
  <c r="I598" i="9" s="1"/>
  <c r="Y871" i="9"/>
  <c r="AC258" i="9"/>
  <c r="Y258" i="9" s="1"/>
  <c r="AC479" i="9"/>
  <c r="Y479" i="9" s="1"/>
  <c r="M236" i="9"/>
  <c r="I236" i="9" s="1"/>
  <c r="Y346" i="9"/>
  <c r="Y204" i="9"/>
  <c r="Y521" i="9"/>
  <c r="Y662" i="9"/>
  <c r="M679" i="9"/>
  <c r="I679" i="9" s="1"/>
  <c r="Y822" i="9"/>
  <c r="M256" i="9"/>
  <c r="I256" i="9" s="1"/>
  <c r="Y735" i="9"/>
  <c r="AA461" i="9"/>
  <c r="V461" i="9"/>
  <c r="P461" i="9" s="1"/>
  <c r="AA250" i="9"/>
  <c r="AB250" i="9" s="1"/>
  <c r="AC250" i="9" s="1"/>
  <c r="AA675" i="9"/>
  <c r="AB675" i="9" s="1"/>
  <c r="AC675" i="9" s="1"/>
  <c r="M684" i="9"/>
  <c r="I684" i="9" s="1"/>
  <c r="AC319" i="9"/>
  <c r="Y319" i="9" s="1"/>
  <c r="AC128" i="9"/>
  <c r="Y128" i="9" s="1"/>
  <c r="AC354" i="9"/>
  <c r="Y354" i="9" s="1"/>
  <c r="AC687" i="9"/>
  <c r="Y687" i="9" s="1"/>
  <c r="M257" i="9"/>
  <c r="I257" i="9" s="1"/>
  <c r="M495" i="9"/>
  <c r="I495" i="9" s="1"/>
  <c r="Y821" i="9"/>
  <c r="M149" i="9"/>
  <c r="I149" i="9" s="1"/>
  <c r="M496" i="9"/>
  <c r="I496" i="9" s="1"/>
  <c r="M469" i="9"/>
  <c r="I469" i="9" s="1"/>
  <c r="V435" i="9"/>
  <c r="P435" i="9" s="1"/>
  <c r="V543" i="9"/>
  <c r="P543" i="9" s="1"/>
  <c r="M942" i="9"/>
  <c r="I942" i="9" s="1"/>
  <c r="Y682" i="9"/>
  <c r="M725" i="9"/>
  <c r="I725" i="9" s="1"/>
  <c r="AC268" i="9"/>
  <c r="Y268" i="9" s="1"/>
  <c r="M702" i="9"/>
  <c r="I702" i="9" s="1"/>
  <c r="AC176" i="9"/>
  <c r="Y176" i="9" s="1"/>
  <c r="S717" i="9"/>
  <c r="S895" i="9"/>
  <c r="S964" i="9"/>
  <c r="S107" i="9"/>
  <c r="S95" i="9"/>
  <c r="S342" i="9"/>
  <c r="M866" i="9"/>
  <c r="I866" i="9" s="1"/>
  <c r="M249" i="9"/>
  <c r="I249" i="9" s="1"/>
  <c r="M185" i="9"/>
  <c r="I185" i="9" s="1"/>
  <c r="M164" i="9"/>
  <c r="I164" i="9" s="1"/>
  <c r="Y733" i="9"/>
  <c r="M745" i="9"/>
  <c r="I745" i="9" s="1"/>
  <c r="Y404" i="9"/>
  <c r="Y988" i="9"/>
  <c r="V478" i="9"/>
  <c r="P478" i="9" s="1"/>
  <c r="V491" i="9"/>
  <c r="P491" i="9" s="1"/>
  <c r="M881" i="9"/>
  <c r="I881" i="9" s="1"/>
  <c r="Y781" i="9"/>
  <c r="M703" i="9"/>
  <c r="I703" i="9" s="1"/>
  <c r="AC132" i="9"/>
  <c r="Y132" i="9" s="1"/>
  <c r="AC269" i="9"/>
  <c r="Y269" i="9" s="1"/>
  <c r="S175" i="9"/>
  <c r="S202" i="9"/>
  <c r="S452" i="9"/>
  <c r="AC535" i="9"/>
  <c r="Y535" i="9" s="1"/>
  <c r="AC959" i="9"/>
  <c r="Y959" i="9" s="1"/>
  <c r="AC965" i="9"/>
  <c r="Y965" i="9" s="1"/>
  <c r="AC218" i="9"/>
  <c r="Y218" i="9" s="1"/>
  <c r="AC93" i="9"/>
  <c r="Y93" i="9" s="1"/>
  <c r="AC245" i="9"/>
  <c r="Y245" i="9" s="1"/>
  <c r="AC438" i="9"/>
  <c r="Y438" i="9" s="1"/>
  <c r="AC506" i="9"/>
  <c r="Y506" i="9" s="1"/>
  <c r="AC357" i="9"/>
  <c r="Y357" i="9" s="1"/>
  <c r="AC797" i="9"/>
  <c r="Y797" i="9" s="1"/>
  <c r="S610" i="9"/>
  <c r="S418" i="9"/>
  <c r="S372" i="9"/>
  <c r="S891" i="9"/>
  <c r="Y692" i="9"/>
  <c r="Y253" i="9"/>
  <c r="AA641" i="9"/>
  <c r="V641" i="9"/>
  <c r="P641" i="9" s="1"/>
  <c r="AA645" i="9"/>
  <c r="V645" i="9"/>
  <c r="P645" i="9" s="1"/>
  <c r="V361" i="9"/>
  <c r="P361" i="9" s="1"/>
  <c r="V470" i="9"/>
  <c r="P470" i="9" s="1"/>
  <c r="S637" i="9"/>
  <c r="Y497" i="9"/>
  <c r="M148" i="9"/>
  <c r="I148" i="9" s="1"/>
  <c r="M287" i="9"/>
  <c r="I287" i="9" s="1"/>
  <c r="Y559" i="9"/>
  <c r="M746" i="9"/>
  <c r="I746" i="9" s="1"/>
  <c r="Y762" i="9"/>
  <c r="M739" i="9"/>
  <c r="I739" i="9" s="1"/>
  <c r="AA160" i="9"/>
  <c r="AB160" i="9" s="1"/>
  <c r="AC160" i="9" s="1"/>
  <c r="AA181" i="9"/>
  <c r="AB181" i="9" s="1"/>
  <c r="AC181" i="9" s="1"/>
  <c r="AC718" i="9"/>
  <c r="Y718" i="9" s="1"/>
  <c r="AC896" i="9"/>
  <c r="Y896" i="9" s="1"/>
  <c r="AC217" i="9"/>
  <c r="Y217" i="9" s="1"/>
  <c r="AC141" i="9"/>
  <c r="Y141" i="9" s="1"/>
  <c r="AC118" i="9"/>
  <c r="Y118" i="9" s="1"/>
  <c r="AC448" i="9"/>
  <c r="Y448" i="9" s="1"/>
  <c r="AC611" i="9"/>
  <c r="Y611" i="9" s="1"/>
  <c r="AC355" i="9"/>
  <c r="Y355" i="9" s="1"/>
  <c r="AC795" i="9"/>
  <c r="Y795" i="9" s="1"/>
  <c r="AC901" i="9"/>
  <c r="Y901" i="9" s="1"/>
  <c r="S612" i="9"/>
  <c r="S356" i="9"/>
  <c r="S796" i="9"/>
  <c r="M161" i="9"/>
  <c r="I161" i="9" s="1"/>
  <c r="M297" i="9"/>
  <c r="I297" i="9" s="1"/>
  <c r="M999" i="9"/>
  <c r="I999" i="9" s="1"/>
  <c r="M526" i="9"/>
  <c r="I526" i="9" s="1"/>
  <c r="AA344" i="9"/>
  <c r="AB344" i="9" s="1"/>
  <c r="AC344" i="9" s="1"/>
  <c r="AA374" i="9"/>
  <c r="AB374" i="9" s="1"/>
  <c r="AC374" i="9" s="1"/>
  <c r="S463" i="9"/>
  <c r="Y426" i="9"/>
  <c r="Y488" i="9"/>
  <c r="M663" i="9"/>
  <c r="I663" i="9" s="1"/>
  <c r="Y944" i="9"/>
  <c r="Y827" i="9"/>
  <c r="Y154" i="9"/>
  <c r="Y877" i="9"/>
  <c r="M991" i="9"/>
  <c r="I991" i="9" s="1"/>
  <c r="V303" i="9"/>
  <c r="P303" i="9" s="1"/>
  <c r="V273" i="9"/>
  <c r="P273" i="9" s="1"/>
  <c r="V313" i="9"/>
  <c r="P313" i="9" s="1"/>
  <c r="M248" i="9"/>
  <c r="I248" i="9" s="1"/>
  <c r="Y133" i="9"/>
  <c r="Y561" i="9"/>
  <c r="M680" i="9"/>
  <c r="I680" i="9" s="1"/>
  <c r="Y155" i="9"/>
  <c r="Y311" i="9"/>
  <c r="AA213" i="9"/>
  <c r="AB213" i="9" s="1"/>
  <c r="AC213" i="9" s="1"/>
  <c r="AA778" i="9"/>
  <c r="AB778" i="9" s="1"/>
  <c r="AC778" i="9" s="1"/>
  <c r="M872" i="9"/>
  <c r="I872" i="9" s="1"/>
  <c r="Y527" i="9"/>
  <c r="AC177" i="9"/>
  <c r="Y177" i="9" s="1"/>
  <c r="AC467" i="9"/>
  <c r="Y467" i="9" s="1"/>
  <c r="M869" i="9"/>
  <c r="I869" i="9" s="1"/>
  <c r="M939" i="9"/>
  <c r="I939" i="9" s="1"/>
  <c r="AC166" i="9"/>
  <c r="Y166" i="9" s="1"/>
  <c r="M194" i="9"/>
  <c r="I194" i="9" s="1"/>
  <c r="Y849" i="9"/>
  <c r="AC224" i="9"/>
  <c r="Y224" i="9" s="1"/>
  <c r="AC182" i="9"/>
  <c r="Y182" i="9" s="1"/>
  <c r="AC643" i="9"/>
  <c r="Y643" i="9" s="1"/>
  <c r="AC453" i="9"/>
  <c r="Y453" i="9" s="1"/>
  <c r="AC788" i="9"/>
  <c r="Y788" i="9" s="1"/>
  <c r="M576" i="9"/>
  <c r="I576" i="9" s="1"/>
  <c r="M151" i="9"/>
  <c r="I151" i="9" s="1"/>
  <c r="M661" i="9"/>
  <c r="I661" i="9" s="1"/>
  <c r="Y664" i="9"/>
  <c r="M894" i="9"/>
  <c r="I894" i="9" s="1"/>
  <c r="Y403" i="9"/>
  <c r="M296" i="9"/>
  <c r="I296" i="9" s="1"/>
  <c r="M560" i="9"/>
  <c r="I560" i="9" s="1"/>
  <c r="Y980" i="9"/>
  <c r="AA116" i="9"/>
  <c r="AB116" i="9" s="1"/>
  <c r="AC116" i="9" s="1"/>
  <c r="AA252" i="9"/>
  <c r="AB252" i="9" s="1"/>
  <c r="AC252" i="9" s="1"/>
  <c r="Y683" i="9"/>
  <c r="Y457" i="9"/>
  <c r="AC468" i="9"/>
  <c r="Y468" i="9" s="1"/>
  <c r="M150" i="9"/>
  <c r="I150" i="9" s="1"/>
  <c r="Y233" i="9"/>
  <c r="AW850" i="6"/>
  <c r="Y195" i="9" l="1"/>
  <c r="Y434" i="9"/>
  <c r="Y181" i="9"/>
  <c r="Y375" i="9"/>
  <c r="Y303" i="9"/>
  <c r="Y180" i="9"/>
  <c r="Y489" i="9"/>
  <c r="Y250" i="9"/>
  <c r="Y628" i="9"/>
  <c r="Y252" i="9"/>
  <c r="Y213" i="9"/>
  <c r="Y158" i="9"/>
  <c r="Y675" i="9"/>
  <c r="Y543" i="9"/>
  <c r="Y815" i="9"/>
  <c r="Y607" i="9"/>
  <c r="Y374" i="9"/>
  <c r="Y520" i="9"/>
  <c r="Y470" i="9"/>
  <c r="Y491" i="9"/>
  <c r="Y606" i="9"/>
  <c r="Y251" i="9"/>
  <c r="Y200" i="9"/>
  <c r="Y493" i="9"/>
  <c r="Y343" i="9"/>
  <c r="Y386" i="9"/>
  <c r="W361" i="9"/>
  <c r="Q361" i="9" s="1"/>
  <c r="W478" i="9"/>
  <c r="Q478" i="9" s="1"/>
  <c r="W435" i="9"/>
  <c r="Q435" i="9" s="1"/>
  <c r="AB461" i="9"/>
  <c r="W461" i="9"/>
  <c r="Q461" i="9" s="1"/>
  <c r="W386" i="9"/>
  <c r="Q386" i="9" s="1"/>
  <c r="AB759" i="9"/>
  <c r="W759" i="9"/>
  <c r="W434" i="9"/>
  <c r="Q434" i="9" s="1"/>
  <c r="W376" i="9"/>
  <c r="Q376" i="9" s="1"/>
  <c r="W586" i="9"/>
  <c r="Q586" i="9" s="1"/>
  <c r="Y246" i="9"/>
  <c r="W778" i="9"/>
  <c r="Q778" i="9" s="1"/>
  <c r="W344" i="9"/>
  <c r="Q344" i="9" s="1"/>
  <c r="W160" i="9"/>
  <c r="Q160" i="9" s="1"/>
  <c r="AB642" i="9"/>
  <c r="W642" i="9"/>
  <c r="Q642" i="9" s="1"/>
  <c r="Y478" i="9"/>
  <c r="Y435" i="9"/>
  <c r="AB767" i="9"/>
  <c r="W767" i="9"/>
  <c r="Q767" i="9" s="1"/>
  <c r="W675" i="9"/>
  <c r="Q675" i="9" s="1"/>
  <c r="Y373" i="9"/>
  <c r="AB518" i="9"/>
  <c r="W518" i="9"/>
  <c r="Q518" i="9" s="1"/>
  <c r="W791" i="9"/>
  <c r="Q791" i="9" s="1"/>
  <c r="W251" i="9"/>
  <c r="Q251" i="9" s="1"/>
  <c r="AB519" i="9"/>
  <c r="W519" i="9"/>
  <c r="Q519" i="9" s="1"/>
  <c r="W246" i="9"/>
  <c r="Q246" i="9" s="1"/>
  <c r="AB646" i="9"/>
  <c r="W646" i="9"/>
  <c r="Q646" i="9" s="1"/>
  <c r="AB799" i="9"/>
  <c r="W799" i="9"/>
  <c r="Q799" i="9" s="1"/>
  <c r="Y577" i="9"/>
  <c r="AB755" i="9"/>
  <c r="W755" i="9"/>
  <c r="Q755" i="9" s="1"/>
  <c r="W273" i="9"/>
  <c r="Q273" i="9" s="1"/>
  <c r="Y344" i="9"/>
  <c r="Y160" i="9"/>
  <c r="W373" i="9"/>
  <c r="Q373" i="9" s="1"/>
  <c r="W180" i="9"/>
  <c r="Q180" i="9" s="1"/>
  <c r="W815" i="9"/>
  <c r="Q815" i="9" s="1"/>
  <c r="AB669" i="9"/>
  <c r="W669" i="9"/>
  <c r="Q669" i="9" s="1"/>
  <c r="AB564" i="9"/>
  <c r="W564" i="9"/>
  <c r="Q564" i="9" s="1"/>
  <c r="Y674" i="9"/>
  <c r="W158" i="9"/>
  <c r="Q158" i="9" s="1"/>
  <c r="Y704" i="9"/>
  <c r="Y791" i="9"/>
  <c r="Y247" i="9"/>
  <c r="Y304" i="9"/>
  <c r="W127" i="9"/>
  <c r="Q127" i="9" s="1"/>
  <c r="W578" i="9"/>
  <c r="Q578" i="9" s="1"/>
  <c r="Y428" i="9"/>
  <c r="Y779" i="9"/>
  <c r="W577" i="9"/>
  <c r="Q577" i="9" s="1"/>
  <c r="Y427" i="9"/>
  <c r="W252" i="9"/>
  <c r="Q252" i="9" s="1"/>
  <c r="Y273" i="9"/>
  <c r="Y361" i="9"/>
  <c r="AB552" i="9"/>
  <c r="W552" i="9"/>
  <c r="Y159" i="9"/>
  <c r="AB677" i="9"/>
  <c r="W677" i="9"/>
  <c r="W674" i="9"/>
  <c r="Q674" i="9" s="1"/>
  <c r="Y691" i="9"/>
  <c r="W587" i="9"/>
  <c r="Q587" i="9" s="1"/>
  <c r="Y586" i="9"/>
  <c r="W201" i="9"/>
  <c r="Q201" i="9" s="1"/>
  <c r="W115" i="9"/>
  <c r="Q115" i="9" s="1"/>
  <c r="Y152" i="9"/>
  <c r="AB639" i="9"/>
  <c r="W639" i="9"/>
  <c r="Q639" i="9" s="1"/>
  <c r="W428" i="9"/>
  <c r="Q428" i="9" s="1"/>
  <c r="W375" i="9"/>
  <c r="Q375" i="9" s="1"/>
  <c r="AB640" i="9"/>
  <c r="W640" i="9"/>
  <c r="Q640" i="9" s="1"/>
  <c r="W427" i="9"/>
  <c r="Q427" i="9" s="1"/>
  <c r="Y116" i="9"/>
  <c r="Y778" i="9"/>
  <c r="W470" i="9"/>
  <c r="Q470" i="9" s="1"/>
  <c r="AB645" i="9"/>
  <c r="W645" i="9"/>
  <c r="Q645" i="9" s="1"/>
  <c r="AB641" i="9"/>
  <c r="W641" i="9"/>
  <c r="Q641" i="9" s="1"/>
  <c r="W491" i="9"/>
  <c r="Q491" i="9" s="1"/>
  <c r="W543" i="9"/>
  <c r="Q543" i="9" s="1"/>
  <c r="W349" i="9"/>
  <c r="Q349" i="9" s="1"/>
  <c r="W542" i="9"/>
  <c r="Q542" i="9" s="1"/>
  <c r="W691" i="9"/>
  <c r="Q691" i="9" s="1"/>
  <c r="AB551" i="9"/>
  <c r="W551" i="9"/>
  <c r="W792" i="9"/>
  <c r="Q792" i="9" s="1"/>
  <c r="AB550" i="9"/>
  <c r="W550" i="9"/>
  <c r="Q550" i="9" s="1"/>
  <c r="AB753" i="9"/>
  <c r="W753" i="9"/>
  <c r="Q753" i="9" s="1"/>
  <c r="AB686" i="9"/>
  <c r="W686" i="9"/>
  <c r="Q686" i="9" s="1"/>
  <c r="W213" i="9"/>
  <c r="Q213" i="9" s="1"/>
  <c r="AB768" i="9"/>
  <c r="W768" i="9"/>
  <c r="Q768" i="9" s="1"/>
  <c r="W374" i="9"/>
  <c r="Q374" i="9" s="1"/>
  <c r="W181" i="9"/>
  <c r="Q181" i="9" s="1"/>
  <c r="W250" i="9"/>
  <c r="Q250" i="9" s="1"/>
  <c r="Y349" i="9"/>
  <c r="W628" i="9"/>
  <c r="Q628" i="9" s="1"/>
  <c r="Y542" i="9"/>
  <c r="W327" i="9"/>
  <c r="Q327" i="9" s="1"/>
  <c r="AB670" i="9"/>
  <c r="W670" i="9"/>
  <c r="AB752" i="9"/>
  <c r="W752" i="9"/>
  <c r="Q752" i="9" s="1"/>
  <c r="W520" i="9"/>
  <c r="Q520" i="9" s="1"/>
  <c r="Y578" i="9"/>
  <c r="W200" i="9"/>
  <c r="Q200" i="9" s="1"/>
  <c r="W313" i="9"/>
  <c r="Q313" i="9" s="1"/>
  <c r="W303" i="9"/>
  <c r="Q303" i="9" s="1"/>
  <c r="W343" i="9"/>
  <c r="Q343" i="9" s="1"/>
  <c r="W159" i="9"/>
  <c r="Q159" i="9" s="1"/>
  <c r="W489" i="9"/>
  <c r="Q489" i="9" s="1"/>
  <c r="AB758" i="9"/>
  <c r="W758" i="9"/>
  <c r="Q758" i="9" s="1"/>
  <c r="Y101" i="9"/>
  <c r="W195" i="9"/>
  <c r="Q195" i="9" s="1"/>
  <c r="Y587" i="9"/>
  <c r="Y327" i="9"/>
  <c r="Y201" i="9"/>
  <c r="Y115" i="9"/>
  <c r="W152" i="9"/>
  <c r="Q152" i="9" s="1"/>
  <c r="W607" i="9"/>
  <c r="Q607" i="9" s="1"/>
  <c r="AB563" i="9"/>
  <c r="W563" i="9"/>
  <c r="Y494" i="9"/>
  <c r="W606" i="9"/>
  <c r="Q606" i="9" s="1"/>
  <c r="W116" i="9"/>
  <c r="Q116" i="9" s="1"/>
  <c r="Y313" i="9"/>
  <c r="AB460" i="9"/>
  <c r="W460" i="9"/>
  <c r="Q460" i="9" s="1"/>
  <c r="W101" i="9"/>
  <c r="Q101" i="9" s="1"/>
  <c r="Y376" i="9"/>
  <c r="W704" i="9"/>
  <c r="Q704" i="9" s="1"/>
  <c r="Y792" i="9"/>
  <c r="AB754" i="9"/>
  <c r="W754" i="9"/>
  <c r="Q754" i="9" s="1"/>
  <c r="AB549" i="9"/>
  <c r="W549" i="9"/>
  <c r="Q549" i="9" s="1"/>
  <c r="W247" i="9"/>
  <c r="Q247" i="9" s="1"/>
  <c r="W304" i="9"/>
  <c r="Q304" i="9" s="1"/>
  <c r="Y127" i="9"/>
  <c r="W494" i="9"/>
  <c r="Q494" i="9" s="1"/>
  <c r="AB531" i="9"/>
  <c r="W531" i="9"/>
  <c r="Q531" i="9" s="1"/>
  <c r="W779" i="9"/>
  <c r="Q779" i="9" s="1"/>
  <c r="W493" i="9"/>
  <c r="Q493" i="9" s="1"/>
  <c r="AB465" i="9"/>
  <c r="W465" i="9"/>
  <c r="Q465" i="9" s="1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18" i="7"/>
  <c r="AE19" i="7"/>
  <c r="AE20" i="7"/>
  <c r="AE17" i="7"/>
  <c r="AF18" i="7"/>
  <c r="AF19" i="7"/>
  <c r="AF20" i="7"/>
  <c r="AF17" i="7"/>
  <c r="S550" i="9" l="1"/>
  <c r="S577" i="9"/>
  <c r="S461" i="9"/>
  <c r="S778" i="9"/>
  <c r="S376" i="9"/>
  <c r="M361" i="9"/>
  <c r="I361" i="9" s="1"/>
  <c r="S669" i="9"/>
  <c r="M815" i="9"/>
  <c r="I815" i="9" s="1"/>
  <c r="M435" i="9"/>
  <c r="I435" i="9" s="1"/>
  <c r="M386" i="9"/>
  <c r="I386" i="9" s="1"/>
  <c r="S586" i="9"/>
  <c r="M489" i="9"/>
  <c r="I489" i="9" s="1"/>
  <c r="M691" i="9"/>
  <c r="I691" i="9" s="1"/>
  <c r="M542" i="9"/>
  <c r="I542" i="9" s="1"/>
  <c r="M180" i="9"/>
  <c r="I180" i="9" s="1"/>
  <c r="S361" i="9"/>
  <c r="S247" i="9"/>
  <c r="M273" i="9"/>
  <c r="I273" i="9" s="1"/>
  <c r="M704" i="9"/>
  <c r="I704" i="9" s="1"/>
  <c r="S758" i="9"/>
  <c r="M607" i="9"/>
  <c r="I607" i="9" s="1"/>
  <c r="S686" i="9"/>
  <c r="S768" i="9"/>
  <c r="S489" i="9"/>
  <c r="M160" i="9"/>
  <c r="I160" i="9" s="1"/>
  <c r="M376" i="9"/>
  <c r="I376" i="9" s="1"/>
  <c r="S303" i="9"/>
  <c r="M543" i="9"/>
  <c r="I543" i="9" s="1"/>
  <c r="M491" i="9"/>
  <c r="I491" i="9" s="1"/>
  <c r="M478" i="9"/>
  <c r="I478" i="9" s="1"/>
  <c r="S759" i="9"/>
  <c r="Q759" i="9"/>
  <c r="M759" i="9" s="1"/>
  <c r="I759" i="9" s="1"/>
  <c r="S606" i="9"/>
  <c r="S704" i="9"/>
  <c r="S670" i="9"/>
  <c r="Q670" i="9"/>
  <c r="M670" i="9" s="1"/>
  <c r="I670" i="9" s="1"/>
  <c r="M674" i="9"/>
  <c r="I674" i="9" s="1"/>
  <c r="S158" i="9"/>
  <c r="S181" i="9"/>
  <c r="S551" i="9"/>
  <c r="Q551" i="9"/>
  <c r="M551" i="9" s="1"/>
  <c r="I551" i="9" s="1"/>
  <c r="S349" i="9"/>
  <c r="S552" i="9"/>
  <c r="Q552" i="9"/>
  <c r="M552" i="9" s="1"/>
  <c r="I552" i="9" s="1"/>
  <c r="S675" i="9"/>
  <c r="S767" i="9"/>
  <c r="S152" i="9"/>
  <c r="S460" i="9"/>
  <c r="S563" i="9"/>
  <c r="Q563" i="9"/>
  <c r="M563" i="9" s="1"/>
  <c r="I563" i="9" s="1"/>
  <c r="S628" i="9"/>
  <c r="S578" i="9"/>
  <c r="S677" i="9"/>
  <c r="Q677" i="9"/>
  <c r="M677" i="9" s="1"/>
  <c r="I677" i="9" s="1"/>
  <c r="S564" i="9"/>
  <c r="S101" i="9"/>
  <c r="M195" i="9"/>
  <c r="I195" i="9" s="1"/>
  <c r="M313" i="9"/>
  <c r="I313" i="9" s="1"/>
  <c r="M577" i="9"/>
  <c r="I577" i="9" s="1"/>
  <c r="M343" i="9"/>
  <c r="I343" i="9" s="1"/>
  <c r="M303" i="9"/>
  <c r="I303" i="9" s="1"/>
  <c r="M628" i="9"/>
  <c r="I628" i="9" s="1"/>
  <c r="S250" i="9"/>
  <c r="M181" i="9"/>
  <c r="I181" i="9" s="1"/>
  <c r="M213" i="9"/>
  <c r="I213" i="9" s="1"/>
  <c r="M349" i="9"/>
  <c r="I349" i="9" s="1"/>
  <c r="M470" i="9"/>
  <c r="I470" i="9" s="1"/>
  <c r="M587" i="9"/>
  <c r="I587" i="9" s="1"/>
  <c r="M158" i="9"/>
  <c r="I158" i="9" s="1"/>
  <c r="S273" i="9"/>
  <c r="M791" i="9"/>
  <c r="I791" i="9" s="1"/>
  <c r="M778" i="9"/>
  <c r="I778" i="9" s="1"/>
  <c r="M434" i="9"/>
  <c r="I434" i="9" s="1"/>
  <c r="M152" i="9"/>
  <c r="I152" i="9" s="1"/>
  <c r="M159" i="9"/>
  <c r="I159" i="9" s="1"/>
  <c r="S327" i="9"/>
  <c r="S180" i="9"/>
  <c r="M373" i="9"/>
  <c r="I373" i="9" s="1"/>
  <c r="AC465" i="9"/>
  <c r="Y465" i="9" s="1"/>
  <c r="S465" i="9"/>
  <c r="M493" i="9"/>
  <c r="I493" i="9" s="1"/>
  <c r="S493" i="9"/>
  <c r="AC531" i="9"/>
  <c r="Y531" i="9" s="1"/>
  <c r="S531" i="9"/>
  <c r="M494" i="9"/>
  <c r="I494" i="9" s="1"/>
  <c r="S494" i="9"/>
  <c r="M304" i="9"/>
  <c r="I304" i="9" s="1"/>
  <c r="S304" i="9"/>
  <c r="AC754" i="9"/>
  <c r="Y754" i="9" s="1"/>
  <c r="M116" i="9"/>
  <c r="I116" i="9" s="1"/>
  <c r="M758" i="9"/>
  <c r="I758" i="9" s="1"/>
  <c r="AC758" i="9"/>
  <c r="Y758" i="9" s="1"/>
  <c r="S159" i="9"/>
  <c r="S313" i="9"/>
  <c r="M374" i="9"/>
  <c r="I374" i="9" s="1"/>
  <c r="S491" i="9"/>
  <c r="S375" i="9"/>
  <c r="M639" i="9"/>
  <c r="I639" i="9" s="1"/>
  <c r="AC639" i="9"/>
  <c r="S639" i="9"/>
  <c r="M115" i="9"/>
  <c r="I115" i="9" s="1"/>
  <c r="S115" i="9"/>
  <c r="S201" i="9"/>
  <c r="S587" i="9"/>
  <c r="S674" i="9"/>
  <c r="M252" i="9"/>
  <c r="I252" i="9" s="1"/>
  <c r="M578" i="9"/>
  <c r="I578" i="9" s="1"/>
  <c r="S815" i="9"/>
  <c r="S373" i="9"/>
  <c r="M246" i="9"/>
  <c r="I246" i="9" s="1"/>
  <c r="S246" i="9"/>
  <c r="AC767" i="9"/>
  <c r="Y767" i="9" s="1"/>
  <c r="M767" i="9"/>
  <c r="I767" i="9" s="1"/>
  <c r="AC642" i="9"/>
  <c r="Y642" i="9" s="1"/>
  <c r="M344" i="9"/>
  <c r="I344" i="9" s="1"/>
  <c r="M586" i="9"/>
  <c r="I586" i="9" s="1"/>
  <c r="S386" i="9"/>
  <c r="M461" i="9"/>
  <c r="I461" i="9" s="1"/>
  <c r="AC461" i="9"/>
  <c r="Y461" i="9" s="1"/>
  <c r="S435" i="9"/>
  <c r="S792" i="9"/>
  <c r="M200" i="9"/>
  <c r="I200" i="9" s="1"/>
  <c r="S200" i="9"/>
  <c r="M792" i="9"/>
  <c r="I792" i="9" s="1"/>
  <c r="S543" i="9"/>
  <c r="M641" i="9"/>
  <c r="I641" i="9" s="1"/>
  <c r="AC641" i="9"/>
  <c r="Y641" i="9" s="1"/>
  <c r="AC645" i="9"/>
  <c r="Y645" i="9" s="1"/>
  <c r="M645" i="9"/>
  <c r="I645" i="9" s="1"/>
  <c r="M427" i="9"/>
  <c r="I427" i="9" s="1"/>
  <c r="S427" i="9"/>
  <c r="M375" i="9"/>
  <c r="I375" i="9" s="1"/>
  <c r="M428" i="9"/>
  <c r="I428" i="9" s="1"/>
  <c r="S428" i="9"/>
  <c r="Y639" i="9"/>
  <c r="M201" i="9"/>
  <c r="I201" i="9" s="1"/>
  <c r="AC552" i="9"/>
  <c r="Y552" i="9" s="1"/>
  <c r="M646" i="9"/>
  <c r="I646" i="9" s="1"/>
  <c r="AC646" i="9"/>
  <c r="Y646" i="9" s="1"/>
  <c r="S646" i="9"/>
  <c r="AC759" i="9"/>
  <c r="Y759" i="9" s="1"/>
  <c r="S607" i="9"/>
  <c r="M549" i="9"/>
  <c r="I549" i="9" s="1"/>
  <c r="AC549" i="9"/>
  <c r="Y549" i="9" s="1"/>
  <c r="S549" i="9"/>
  <c r="M754" i="9"/>
  <c r="I754" i="9" s="1"/>
  <c r="M606" i="9"/>
  <c r="I606" i="9" s="1"/>
  <c r="AC563" i="9"/>
  <c r="Y563" i="9" s="1"/>
  <c r="M520" i="9"/>
  <c r="I520" i="9" s="1"/>
  <c r="S520" i="9"/>
  <c r="AC752" i="9"/>
  <c r="Y752" i="9" s="1"/>
  <c r="M752" i="9"/>
  <c r="I752" i="9" s="1"/>
  <c r="S752" i="9"/>
  <c r="AC670" i="9"/>
  <c r="Y670" i="9" s="1"/>
  <c r="M768" i="9"/>
  <c r="I768" i="9" s="1"/>
  <c r="AC768" i="9"/>
  <c r="Y768" i="9" s="1"/>
  <c r="AC686" i="9"/>
  <c r="Y686" i="9" s="1"/>
  <c r="M686" i="9"/>
  <c r="I686" i="9" s="1"/>
  <c r="M753" i="9"/>
  <c r="I753" i="9" s="1"/>
  <c r="AC753" i="9"/>
  <c r="Y753" i="9" s="1"/>
  <c r="AC550" i="9"/>
  <c r="Y550" i="9" s="1"/>
  <c r="M550" i="9"/>
  <c r="I550" i="9" s="1"/>
  <c r="AC551" i="9"/>
  <c r="Y551" i="9" s="1"/>
  <c r="AC640" i="9"/>
  <c r="Y640" i="9" s="1"/>
  <c r="M640" i="9"/>
  <c r="I640" i="9" s="1"/>
  <c r="S640" i="9"/>
  <c r="AC677" i="9"/>
  <c r="Y677" i="9" s="1"/>
  <c r="M251" i="9"/>
  <c r="I251" i="9" s="1"/>
  <c r="S251" i="9"/>
  <c r="AC518" i="9"/>
  <c r="Y518" i="9" s="1"/>
  <c r="M518" i="9"/>
  <c r="I518" i="9" s="1"/>
  <c r="S518" i="9"/>
  <c r="M642" i="9"/>
  <c r="I642" i="9" s="1"/>
  <c r="S127" i="9"/>
  <c r="S195" i="9"/>
  <c r="M465" i="9"/>
  <c r="I465" i="9" s="1"/>
  <c r="M779" i="9"/>
  <c r="I779" i="9" s="1"/>
  <c r="S779" i="9"/>
  <c r="M531" i="9"/>
  <c r="I531" i="9" s="1"/>
  <c r="M247" i="9"/>
  <c r="I247" i="9" s="1"/>
  <c r="S754" i="9"/>
  <c r="M101" i="9"/>
  <c r="I101" i="9" s="1"/>
  <c r="M460" i="9"/>
  <c r="I460" i="9" s="1"/>
  <c r="AC460" i="9"/>
  <c r="Y460" i="9" s="1"/>
  <c r="S116" i="9"/>
  <c r="S343" i="9"/>
  <c r="S213" i="9"/>
  <c r="M327" i="9"/>
  <c r="I327" i="9" s="1"/>
  <c r="M250" i="9"/>
  <c r="I250" i="9" s="1"/>
  <c r="S374" i="9"/>
  <c r="S691" i="9"/>
  <c r="S542" i="9"/>
  <c r="S641" i="9"/>
  <c r="S645" i="9"/>
  <c r="S470" i="9"/>
  <c r="S252" i="9"/>
  <c r="M127" i="9"/>
  <c r="I127" i="9" s="1"/>
  <c r="M564" i="9"/>
  <c r="I564" i="9" s="1"/>
  <c r="AC564" i="9"/>
  <c r="Y564" i="9" s="1"/>
  <c r="AC669" i="9"/>
  <c r="Y669" i="9" s="1"/>
  <c r="M669" i="9"/>
  <c r="I669" i="9" s="1"/>
  <c r="AC755" i="9"/>
  <c r="Y755" i="9" s="1"/>
  <c r="M755" i="9"/>
  <c r="I755" i="9" s="1"/>
  <c r="S755" i="9"/>
  <c r="M799" i="9"/>
  <c r="I799" i="9" s="1"/>
  <c r="AC799" i="9"/>
  <c r="Y799" i="9" s="1"/>
  <c r="S799" i="9"/>
  <c r="M519" i="9"/>
  <c r="I519" i="9" s="1"/>
  <c r="AC519" i="9"/>
  <c r="Y519" i="9" s="1"/>
  <c r="S519" i="9"/>
  <c r="S791" i="9"/>
  <c r="M675" i="9"/>
  <c r="I675" i="9" s="1"/>
  <c r="S642" i="9"/>
  <c r="S160" i="9"/>
  <c r="S344" i="9"/>
  <c r="S434" i="9"/>
  <c r="S478" i="9"/>
  <c r="S753" i="9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67" i="2"/>
  <c r="AI359" i="2"/>
  <c r="AI360" i="2"/>
  <c r="AI361" i="2"/>
  <c r="AI362" i="2"/>
  <c r="AI363" i="2"/>
  <c r="AI364" i="2"/>
  <c r="AI365" i="2"/>
  <c r="AI366" i="2"/>
  <c r="AI358" i="2"/>
  <c r="L166" i="9" l="1"/>
  <c r="L448" i="9"/>
  <c r="L438" i="9"/>
  <c r="L687" i="9"/>
  <c r="L624" i="9"/>
  <c r="L490" i="9"/>
  <c r="L354" i="9"/>
  <c r="L635" i="9"/>
  <c r="L92" i="9"/>
  <c r="L193" i="9"/>
  <c r="L978" i="9"/>
  <c r="L710" i="9"/>
  <c r="L134" i="9"/>
  <c r="L110" i="9"/>
  <c r="L611" i="9"/>
  <c r="L797" i="9"/>
  <c r="L959" i="9"/>
  <c r="L142" i="9"/>
  <c r="L112" i="9"/>
  <c r="L468" i="9"/>
  <c r="L479" i="9"/>
  <c r="L236" i="9"/>
  <c r="L370" i="9"/>
  <c r="L513" i="9"/>
  <c r="L934" i="9"/>
  <c r="L627" i="9"/>
  <c r="L95" i="9"/>
  <c r="L589" i="9"/>
  <c r="L163" i="9"/>
  <c r="L309" i="9"/>
  <c r="L981" i="9"/>
  <c r="L88" i="9"/>
  <c r="L482" i="9"/>
  <c r="L337" i="9"/>
  <c r="L911" i="9"/>
  <c r="L387" i="9"/>
  <c r="L699" i="9"/>
  <c r="L147" i="9"/>
  <c r="L119" i="9"/>
  <c r="L145" i="9"/>
  <c r="L651" i="9"/>
  <c r="L970" i="9"/>
  <c r="L151" i="9"/>
  <c r="L495" i="9"/>
  <c r="L188" i="9"/>
  <c r="L416" i="9"/>
  <c r="L775" i="9"/>
  <c r="L105" i="9"/>
  <c r="L796" i="9"/>
  <c r="L209" i="9"/>
  <c r="L729" i="9"/>
  <c r="L81" i="9"/>
  <c r="L714" i="9"/>
  <c r="L390" i="9"/>
  <c r="L512" i="9"/>
  <c r="L174" i="9"/>
  <c r="L908" i="9"/>
  <c r="L124" i="9"/>
  <c r="L893" i="9"/>
  <c r="L487" i="9"/>
  <c r="L516" i="9"/>
  <c r="L135" i="9"/>
  <c r="L153" i="9"/>
  <c r="L94" i="9"/>
  <c r="L80" i="9"/>
  <c r="L576" i="9"/>
  <c r="L148" i="9"/>
  <c r="L249" i="9"/>
  <c r="L162" i="9"/>
  <c r="L212" i="9"/>
  <c r="L567" i="9"/>
  <c r="L453" i="9"/>
  <c r="L901" i="9"/>
  <c r="L896" i="9"/>
  <c r="L965" i="9"/>
  <c r="L172" i="9"/>
  <c r="L165" i="9"/>
  <c r="L269" i="9"/>
  <c r="L658" i="9"/>
  <c r="L224" i="9"/>
  <c r="L845" i="9"/>
  <c r="L137" i="9"/>
  <c r="L263" i="9"/>
  <c r="L446" i="9"/>
  <c r="L396" i="9"/>
  <c r="L177" i="9"/>
  <c r="L217" i="9"/>
  <c r="L245" i="9"/>
  <c r="L258" i="9"/>
  <c r="L789" i="9"/>
  <c r="L532" i="9"/>
  <c r="L132" i="9"/>
  <c r="L227" i="9"/>
  <c r="L702" i="9"/>
  <c r="L902" i="9"/>
  <c r="L736" i="9"/>
  <c r="L623" i="9"/>
  <c r="L335" i="9"/>
  <c r="L226" i="9"/>
  <c r="L168" i="9"/>
  <c r="L140" i="9"/>
  <c r="L619" i="9"/>
  <c r="L713" i="9"/>
  <c r="L533" i="9"/>
  <c r="L279" i="9"/>
  <c r="L900" i="9"/>
  <c r="L854" i="9"/>
  <c r="L78" i="9"/>
  <c r="L214" i="9"/>
  <c r="L534" i="9"/>
  <c r="L285" i="9"/>
  <c r="L171" i="9"/>
  <c r="L638" i="9"/>
  <c r="L737" i="9"/>
  <c r="L143" i="9"/>
  <c r="L849" i="9"/>
  <c r="L721" i="9"/>
  <c r="L500" i="9"/>
  <c r="L107" i="9"/>
  <c r="L262" i="9"/>
  <c r="L508" i="9"/>
  <c r="L903" i="9"/>
  <c r="L274" i="9"/>
  <c r="L437" i="9"/>
  <c r="L829" i="9"/>
  <c r="L179" i="9"/>
  <c r="L271" i="9"/>
  <c r="L391" i="9"/>
  <c r="L133" i="9"/>
  <c r="L431" i="9"/>
  <c r="L114" i="9"/>
  <c r="L248" i="9"/>
  <c r="L83" i="9"/>
  <c r="L968" i="9"/>
  <c r="L225" i="9"/>
  <c r="L509" i="9"/>
  <c r="L925" i="9"/>
  <c r="L355" i="9"/>
  <c r="L535" i="9"/>
  <c r="L958" i="9"/>
  <c r="L913" i="9"/>
  <c r="L89" i="9"/>
  <c r="L933" i="9"/>
  <c r="L395" i="9"/>
  <c r="L718" i="9"/>
  <c r="L113" i="9"/>
  <c r="L350" i="9"/>
  <c r="L173" i="9"/>
  <c r="L463" i="9"/>
  <c r="L717" i="9"/>
  <c r="L694" i="9"/>
  <c r="L776" i="9"/>
  <c r="L270" i="9"/>
  <c r="L629" i="9"/>
  <c r="L86" i="9"/>
  <c r="L243" i="9"/>
  <c r="L936" i="9"/>
  <c r="L503" i="9"/>
  <c r="L291" i="9"/>
  <c r="L800" i="9"/>
  <c r="L347" i="9"/>
  <c r="L338" i="9"/>
  <c r="L178" i="9"/>
  <c r="L685" i="9"/>
  <c r="L515" i="9"/>
  <c r="L220" i="9"/>
  <c r="L91" i="9"/>
  <c r="L443" i="9"/>
  <c r="L836" i="9"/>
  <c r="L150" i="9"/>
  <c r="L161" i="9"/>
  <c r="L634" i="9"/>
  <c r="L125" i="9"/>
  <c r="L323" i="9"/>
  <c r="L312" i="9"/>
  <c r="L131" i="9"/>
  <c r="L440" i="9"/>
  <c r="L890" i="9"/>
  <c r="L368" i="9"/>
  <c r="L603" i="9"/>
  <c r="L203" i="9"/>
  <c r="L892" i="9"/>
  <c r="L98" i="9"/>
  <c r="L766" i="9"/>
  <c r="L425" i="9"/>
  <c r="L272" i="9"/>
  <c r="L210" i="9"/>
  <c r="L521" i="9"/>
  <c r="L341" i="9"/>
  <c r="L282" i="9"/>
  <c r="L264" i="9"/>
  <c r="L907" i="9"/>
  <c r="L275" i="9"/>
  <c r="L156" i="9"/>
  <c r="L637" i="9"/>
  <c r="L610" i="9"/>
  <c r="L342" i="9"/>
  <c r="L216" i="9"/>
  <c r="L351" i="9"/>
  <c r="L278" i="9"/>
  <c r="L716" i="9"/>
  <c r="L299" i="9"/>
  <c r="L584" i="9"/>
  <c r="L109" i="9"/>
  <c r="L141" i="9"/>
  <c r="L325" i="9"/>
  <c r="L747" i="9"/>
  <c r="L643" i="9"/>
  <c r="L765" i="9"/>
  <c r="L339" i="9"/>
  <c r="L298" i="9"/>
  <c r="L506" i="9"/>
  <c r="L536" i="9"/>
  <c r="L788" i="9"/>
  <c r="L215" i="9"/>
  <c r="L842" i="9"/>
  <c r="L492" i="9"/>
  <c r="L184" i="9"/>
  <c r="L84" i="9"/>
  <c r="L906" i="9"/>
  <c r="L237" i="9"/>
  <c r="L129" i="9"/>
  <c r="L657" i="9"/>
  <c r="L183" i="9"/>
  <c r="L971" i="9"/>
  <c r="L977" i="9"/>
  <c r="L931" i="9"/>
  <c r="L97" i="9"/>
  <c r="L257" i="9"/>
  <c r="L967" i="9"/>
  <c r="L497" i="9"/>
  <c r="L418" i="9"/>
  <c r="L964" i="9"/>
  <c r="L529" i="9"/>
  <c r="L622" i="9"/>
  <c r="L111" i="9"/>
  <c r="L447" i="9"/>
  <c r="L170" i="9"/>
  <c r="L139" i="9"/>
  <c r="L436" i="9"/>
  <c r="L928" i="9"/>
  <c r="L835" i="9"/>
  <c r="L756" i="9"/>
  <c r="L751" i="9"/>
  <c r="L76" i="9"/>
  <c r="L444" i="9"/>
  <c r="L211" i="9"/>
  <c r="L238" i="9"/>
  <c r="L517" i="9"/>
  <c r="L725" i="9"/>
  <c r="L123" i="9"/>
  <c r="L698" i="9"/>
  <c r="L439" i="9"/>
  <c r="L267" i="9"/>
  <c r="L612" i="9"/>
  <c r="L202" i="9"/>
  <c r="L895" i="9"/>
  <c r="L340" i="9"/>
  <c r="L366" i="9"/>
  <c r="L963" i="9"/>
  <c r="L486" i="9"/>
  <c r="L300" i="9"/>
  <c r="L385" i="9"/>
  <c r="L475" i="9"/>
  <c r="L182" i="9"/>
  <c r="L357" i="9"/>
  <c r="L960" i="9"/>
  <c r="L268" i="9"/>
  <c r="L546" i="9"/>
  <c r="L678" i="9"/>
  <c r="L121" i="9"/>
  <c r="L795" i="9"/>
  <c r="L218" i="9"/>
  <c r="L462" i="9"/>
  <c r="L128" i="9"/>
  <c r="L961" i="9"/>
  <c r="L449" i="9"/>
  <c r="L644" i="9"/>
  <c r="L891" i="9"/>
  <c r="L208" i="9"/>
  <c r="L689" i="9"/>
  <c r="L426" i="9"/>
  <c r="L82" i="9"/>
  <c r="L467" i="9"/>
  <c r="L93" i="9"/>
  <c r="L324" i="9"/>
  <c r="L319" i="9"/>
  <c r="L198" i="9"/>
  <c r="L277" i="9"/>
  <c r="L583" i="9"/>
  <c r="L118" i="9"/>
  <c r="L176" i="9"/>
  <c r="L897" i="9"/>
  <c r="L787" i="9"/>
  <c r="L474" i="9"/>
  <c r="L175" i="9"/>
  <c r="L317" i="9"/>
  <c r="L345" i="9"/>
  <c r="L103" i="9"/>
  <c r="L87" i="9"/>
  <c r="L194" i="9"/>
  <c r="L924" i="9"/>
  <c r="L591" i="9"/>
  <c r="L367" i="9"/>
  <c r="L575" i="9"/>
  <c r="L90" i="9"/>
  <c r="L750" i="9"/>
  <c r="L507" i="9"/>
  <c r="L855" i="9"/>
  <c r="L514" i="9"/>
  <c r="L167" i="9"/>
  <c r="L136" i="9"/>
  <c r="L363" i="9"/>
  <c r="L241" i="9"/>
  <c r="L96" i="9"/>
  <c r="L866" i="9"/>
  <c r="L239" i="9"/>
  <c r="L397" i="9"/>
  <c r="L146" i="9"/>
  <c r="L692" i="9"/>
  <c r="L301" i="9"/>
  <c r="L388" i="9"/>
  <c r="L609" i="9"/>
  <c r="L276" i="9"/>
  <c r="L656" i="9"/>
  <c r="L676" i="9"/>
  <c r="L99" i="9"/>
  <c r="L190" i="9"/>
  <c r="L199" i="9"/>
  <c r="L102" i="9"/>
  <c r="L261" i="9"/>
  <c r="L410" i="9"/>
  <c r="L962" i="9"/>
  <c r="L305" i="9"/>
  <c r="L445" i="9"/>
  <c r="L290" i="9"/>
  <c r="L932" i="9"/>
  <c r="L441" i="9"/>
  <c r="L240" i="9"/>
  <c r="L130" i="9"/>
  <c r="L222" i="9"/>
  <c r="L377" i="9"/>
  <c r="L265" i="9"/>
  <c r="L229" i="9"/>
  <c r="L502" i="9"/>
  <c r="L783" i="9"/>
  <c r="L636" i="9"/>
  <c r="L120" i="9"/>
  <c r="L122" i="9"/>
  <c r="L77" i="9"/>
  <c r="L848" i="9"/>
  <c r="L483" i="9"/>
  <c r="L695" i="9"/>
  <c r="L364" i="9"/>
  <c r="L763" i="9"/>
  <c r="L284" i="9"/>
  <c r="L501" i="9"/>
  <c r="L505" i="9"/>
  <c r="L748" i="9"/>
  <c r="L346" i="9"/>
  <c r="L389" i="9"/>
  <c r="L703" i="9"/>
  <c r="L853" i="9"/>
  <c r="L608" i="9"/>
  <c r="L126" i="9"/>
  <c r="L336" i="9"/>
  <c r="L511" i="9"/>
  <c r="L106" i="9"/>
  <c r="L777" i="9"/>
  <c r="L353" i="9"/>
  <c r="L452" i="9"/>
  <c r="L705" i="9"/>
  <c r="L295" i="9"/>
  <c r="L365" i="9"/>
  <c r="L348" i="9"/>
  <c r="L219" i="9"/>
  <c r="L234" i="9"/>
  <c r="L318" i="9"/>
  <c r="L266" i="9"/>
  <c r="L302" i="9"/>
  <c r="L191" i="9"/>
  <c r="L371" i="9"/>
  <c r="L715" i="9"/>
  <c r="L369" i="9"/>
  <c r="L138" i="9"/>
  <c r="L169" i="9"/>
  <c r="L378" i="9"/>
  <c r="L633" i="9"/>
  <c r="L810" i="9"/>
  <c r="L488" i="9"/>
  <c r="L481" i="9"/>
  <c r="L580" i="9"/>
  <c r="L455" i="9"/>
  <c r="L411" i="9"/>
  <c r="L417" i="9"/>
  <c r="L498" i="9"/>
  <c r="L581" i="9"/>
  <c r="L372" i="9"/>
  <c r="L310" i="9"/>
  <c r="L244" i="9"/>
  <c r="L843" i="9"/>
  <c r="L850" i="9"/>
  <c r="L590" i="9"/>
  <c r="L356" i="9"/>
  <c r="L726" i="9"/>
  <c r="L727" i="9"/>
  <c r="L235" i="9"/>
  <c r="L204" i="9"/>
  <c r="L157" i="9"/>
  <c r="L192" i="9"/>
  <c r="L927" i="9"/>
  <c r="L889" i="9"/>
  <c r="L293" i="9"/>
  <c r="L294" i="9"/>
  <c r="L117" i="9"/>
  <c r="L316" i="9"/>
  <c r="L85" i="9"/>
  <c r="L292" i="9"/>
  <c r="L79" i="9"/>
  <c r="L283" i="9"/>
  <c r="L653" i="9"/>
  <c r="L221" i="9"/>
  <c r="L820" i="9"/>
  <c r="L104" i="9"/>
  <c r="L786" i="9"/>
  <c r="L100" i="9"/>
  <c r="L197" i="9"/>
  <c r="L223" i="9"/>
  <c r="L661" i="9"/>
  <c r="L557" i="9"/>
  <c r="L944" i="9"/>
  <c r="L573" i="9"/>
  <c r="L189" i="9"/>
  <c r="L297" i="9"/>
  <c r="L621" i="9"/>
  <c r="L566" i="9"/>
  <c r="L735" i="9"/>
  <c r="L466" i="9"/>
  <c r="L819" i="9"/>
  <c r="L419" i="9"/>
  <c r="L834" i="9"/>
  <c r="L620" i="9"/>
  <c r="L561" i="9"/>
  <c r="L559" i="9"/>
  <c r="L476" i="9"/>
  <c r="L420" i="9"/>
  <c r="L802" i="9"/>
  <c r="L839" i="9"/>
  <c r="L869" i="9"/>
  <c r="L808" i="9"/>
  <c r="L830" i="9"/>
  <c r="L764" i="9"/>
  <c r="L793" i="9"/>
  <c r="L648" i="9"/>
  <c r="L940" i="9"/>
  <c r="L826" i="9"/>
  <c r="L496" i="9"/>
  <c r="L807" i="9"/>
  <c r="L296" i="9"/>
  <c r="L164" i="9"/>
  <c r="L233" i="9"/>
  <c r="L362" i="9"/>
  <c r="L402" i="9"/>
  <c r="L256" i="9"/>
  <c r="L733" i="9"/>
  <c r="L693" i="9"/>
  <c r="L719" i="9"/>
  <c r="L565" i="9"/>
  <c r="L655" i="9"/>
  <c r="L879" i="9"/>
  <c r="L510" i="9"/>
  <c r="L286" i="9"/>
  <c r="L560" i="9"/>
  <c r="L690" i="9"/>
  <c r="L744" i="9"/>
  <c r="L822" i="9"/>
  <c r="L939" i="9"/>
  <c r="L953" i="9"/>
  <c r="L663" i="9"/>
  <c r="L287" i="9"/>
  <c r="L403" i="9"/>
  <c r="L154" i="9"/>
  <c r="L253" i="9"/>
  <c r="L662" i="9"/>
  <c r="L818" i="9"/>
  <c r="L379" i="9"/>
  <c r="L254" i="9"/>
  <c r="L108" i="9"/>
  <c r="L280" i="9"/>
  <c r="L155" i="9"/>
  <c r="L749" i="9"/>
  <c r="L945" i="9"/>
  <c r="L572" i="9"/>
  <c r="L307" i="9"/>
  <c r="L746" i="9"/>
  <c r="L679" i="9"/>
  <c r="L846" i="9"/>
  <c r="L827" i="9"/>
  <c r="L308" i="9"/>
  <c r="L631" i="9"/>
  <c r="L868" i="9"/>
  <c r="L738" i="9"/>
  <c r="L664" i="9"/>
  <c r="L630" i="9"/>
  <c r="L821" i="9"/>
  <c r="L207" i="9"/>
  <c r="L680" i="9"/>
  <c r="L762" i="9"/>
  <c r="L585" i="9"/>
  <c r="L562" i="9"/>
  <c r="L231" i="9"/>
  <c r="L144" i="9"/>
  <c r="L825" i="9"/>
  <c r="L894" i="9"/>
  <c r="L745" i="9"/>
  <c r="L734" i="9"/>
  <c r="L558" i="9"/>
  <c r="L404" i="9"/>
  <c r="L806" i="9"/>
  <c r="L380" i="9"/>
  <c r="L230" i="9"/>
  <c r="L647" i="9"/>
  <c r="L574" i="9"/>
  <c r="L255" i="9"/>
  <c r="L149" i="9"/>
  <c r="L790" i="9"/>
  <c r="L281" i="9"/>
  <c r="L456" i="9"/>
  <c r="L185" i="9"/>
  <c r="L831" i="9"/>
  <c r="L405" i="9"/>
  <c r="L757" i="9"/>
  <c r="L732" i="9"/>
  <c r="L186" i="9"/>
  <c r="L652" i="9"/>
  <c r="L803" i="9"/>
  <c r="L306" i="9"/>
  <c r="L334" i="9"/>
  <c r="L232" i="9"/>
  <c r="L564" i="9"/>
  <c r="K564" i="9"/>
  <c r="L779" i="9"/>
  <c r="K779" i="9"/>
  <c r="K551" i="9"/>
  <c r="L551" i="9"/>
  <c r="L758" i="9"/>
  <c r="K758" i="9"/>
  <c r="L519" i="9"/>
  <c r="K519" i="9"/>
  <c r="L799" i="9"/>
  <c r="K799" i="9"/>
  <c r="K669" i="9"/>
  <c r="L669" i="9"/>
  <c r="L753" i="9"/>
  <c r="K753" i="9"/>
  <c r="L768" i="9"/>
  <c r="K768" i="9"/>
  <c r="L752" i="9"/>
  <c r="K752" i="9"/>
  <c r="K276" i="9"/>
  <c r="K763" i="9"/>
  <c r="K633" i="9"/>
  <c r="K221" i="9"/>
  <c r="K656" i="9"/>
  <c r="K284" i="9"/>
  <c r="K810" i="9"/>
  <c r="K820" i="9"/>
  <c r="K676" i="9"/>
  <c r="K501" i="9"/>
  <c r="K653" i="9"/>
  <c r="K804" i="9"/>
  <c r="L242" i="9"/>
  <c r="L880" i="9"/>
  <c r="K970" i="9"/>
  <c r="K144" i="9"/>
  <c r="K331" i="9"/>
  <c r="K994" i="9"/>
  <c r="L588" i="9"/>
  <c r="K632" i="9"/>
  <c r="K286" i="9"/>
  <c r="K328" i="9"/>
  <c r="L433" i="9"/>
  <c r="K936" i="9"/>
  <c r="K189" i="9"/>
  <c r="K995" i="9"/>
  <c r="L430" i="9"/>
  <c r="K823" i="9"/>
  <c r="L741" i="9"/>
  <c r="L540" i="9"/>
  <c r="K839" i="9"/>
  <c r="L625" i="9"/>
  <c r="L613" i="9"/>
  <c r="L951" i="9"/>
  <c r="K289" i="9"/>
  <c r="K211" i="9"/>
  <c r="K96" i="9"/>
  <c r="L867" i="9"/>
  <c r="L952" i="9"/>
  <c r="K214" i="9"/>
  <c r="L805" i="9"/>
  <c r="L671" i="9"/>
  <c r="L594" i="9"/>
  <c r="K832" i="9"/>
  <c r="K444" i="9"/>
  <c r="L554" i="9"/>
  <c r="K498" i="9"/>
  <c r="K802" i="9"/>
  <c r="K129" i="9"/>
  <c r="L401" i="9"/>
  <c r="L935" i="9"/>
  <c r="K420" i="9"/>
  <c r="K261" i="9"/>
  <c r="K119" i="9"/>
  <c r="K103" i="9"/>
  <c r="L322" i="9"/>
  <c r="K914" i="9"/>
  <c r="K766" i="9"/>
  <c r="K147" i="9"/>
  <c r="K86" i="9"/>
  <c r="K98" i="9"/>
  <c r="K860" i="9"/>
  <c r="L812" i="9"/>
  <c r="L688" i="9"/>
  <c r="L956" i="9"/>
  <c r="K423" i="9"/>
  <c r="K237" i="9"/>
  <c r="K756" i="9"/>
  <c r="K384" i="9"/>
  <c r="K387" i="9"/>
  <c r="K345" i="9"/>
  <c r="L406" i="9"/>
  <c r="K82" i="9"/>
  <c r="K911" i="9"/>
  <c r="K228" i="9"/>
  <c r="K650" i="9"/>
  <c r="K196" i="9"/>
  <c r="K984" i="9"/>
  <c r="L480" i="9"/>
  <c r="K279" i="9"/>
  <c r="K928" i="9"/>
  <c r="K530" i="9"/>
  <c r="L731" i="9"/>
  <c r="L813" i="9"/>
  <c r="K631" i="9"/>
  <c r="L724" i="9"/>
  <c r="L570" i="9"/>
  <c r="L407" i="9"/>
  <c r="K136" i="9"/>
  <c r="K436" i="9"/>
  <c r="K603" i="9"/>
  <c r="K421" i="9"/>
  <c r="K102" i="9"/>
  <c r="K139" i="9"/>
  <c r="K368" i="9"/>
  <c r="L844" i="9"/>
  <c r="L473" i="9"/>
  <c r="K482" i="9"/>
  <c r="L722" i="9"/>
  <c r="K235" i="9"/>
  <c r="L985" i="9"/>
  <c r="K727" i="9"/>
  <c r="L571" i="9"/>
  <c r="K88" i="9"/>
  <c r="K626" i="9"/>
  <c r="L873" i="9"/>
  <c r="K865" i="9"/>
  <c r="K362" i="9"/>
  <c r="K222" i="9"/>
  <c r="L957" i="9"/>
  <c r="L649" i="9"/>
  <c r="K987" i="9"/>
  <c r="L883" i="9"/>
  <c r="L989" i="9"/>
  <c r="K922" i="9"/>
  <c r="K981" i="9"/>
  <c r="K689" i="9"/>
  <c r="K476" i="9"/>
  <c r="K130" i="9"/>
  <c r="K380" i="9"/>
  <c r="K163" i="9"/>
  <c r="K206" i="9"/>
  <c r="K840" i="9"/>
  <c r="L672" i="9"/>
  <c r="K208" i="9"/>
  <c r="K841" i="9"/>
  <c r="K694" i="9"/>
  <c r="K909" i="9"/>
  <c r="K595" i="9"/>
  <c r="L950" i="9"/>
  <c r="K920" i="9"/>
  <c r="K308" i="9"/>
  <c r="L938" i="9"/>
  <c r="K602" i="9"/>
  <c r="K589" i="9"/>
  <c r="K84" i="9"/>
  <c r="K335" i="9"/>
  <c r="K910" i="9"/>
  <c r="K801" i="9"/>
  <c r="K905" i="9"/>
  <c r="K125" i="9"/>
  <c r="K874" i="9"/>
  <c r="K332" i="9"/>
  <c r="L838" i="9"/>
  <c r="K634" i="9"/>
  <c r="K320" i="9"/>
  <c r="K833" i="9"/>
  <c r="L548" i="9"/>
  <c r="L986" i="9"/>
  <c r="K668" i="9"/>
  <c r="K949" i="9"/>
  <c r="K811" i="9"/>
  <c r="K509" i="9"/>
  <c r="K565" i="9"/>
  <c r="L429" i="9"/>
  <c r="K568" i="9"/>
  <c r="K934" i="9"/>
  <c r="K492" i="9"/>
  <c r="K471" i="9"/>
  <c r="K923" i="9"/>
  <c r="L597" i="9"/>
  <c r="L205" i="9"/>
  <c r="K569" i="9"/>
  <c r="L538" i="9"/>
  <c r="L681" i="9"/>
  <c r="K212" i="9"/>
  <c r="L484" i="9"/>
  <c r="K260" i="9"/>
  <c r="L847" i="9"/>
  <c r="K842" i="9"/>
  <c r="K620" i="9"/>
  <c r="L828" i="9"/>
  <c r="K834" i="9"/>
  <c r="K996" i="9"/>
  <c r="K605" i="9"/>
  <c r="L333" i="9"/>
  <c r="L773" i="9"/>
  <c r="K472" i="9"/>
  <c r="K967" i="9"/>
  <c r="L696" i="9"/>
  <c r="L593" i="9"/>
  <c r="K215" i="9"/>
  <c r="K750" i="9"/>
  <c r="L360" i="9"/>
  <c r="L917" i="9"/>
  <c r="K771" i="9"/>
  <c r="K590" i="9"/>
  <c r="K961" i="9"/>
  <c r="L259" i="9"/>
  <c r="K537" i="9"/>
  <c r="L604" i="9"/>
  <c r="K885" i="9"/>
  <c r="L358" i="9"/>
  <c r="K728" i="9"/>
  <c r="L824" i="9"/>
  <c r="K134" i="9"/>
  <c r="L979" i="9"/>
  <c r="L408" i="9"/>
  <c r="K930" i="9"/>
  <c r="K583" i="9"/>
  <c r="K187" i="9"/>
  <c r="K539" i="9"/>
  <c r="K396" i="9"/>
  <c r="K524" i="9"/>
  <c r="K933" i="9"/>
  <c r="K770" i="9"/>
  <c r="K710" i="9"/>
  <c r="K110" i="9"/>
  <c r="K579" i="9"/>
  <c r="L972" i="9"/>
  <c r="K413" i="9"/>
  <c r="L314" i="9"/>
  <c r="K242" i="9"/>
  <c r="K880" i="9"/>
  <c r="L415" i="9"/>
  <c r="K411" i="9"/>
  <c r="K389" i="9"/>
  <c r="K97" i="9"/>
  <c r="K80" i="9"/>
  <c r="L990" i="9"/>
  <c r="K430" i="9"/>
  <c r="L823" i="9"/>
  <c r="K741" i="9"/>
  <c r="K223" i="9"/>
  <c r="K455" i="9"/>
  <c r="K94" i="9"/>
  <c r="K540" i="9"/>
  <c r="L523" i="9"/>
  <c r="K625" i="9"/>
  <c r="K580" i="9"/>
  <c r="K966" i="9"/>
  <c r="K831" i="9"/>
  <c r="K867" i="9"/>
  <c r="L709" i="9"/>
  <c r="K805" i="9"/>
  <c r="K671" i="9"/>
  <c r="K594" i="9"/>
  <c r="K852" i="9"/>
  <c r="K850" i="9"/>
  <c r="K153" i="9"/>
  <c r="K464" i="9"/>
  <c r="L600" i="9"/>
  <c r="L544" i="9"/>
  <c r="L454" i="9"/>
  <c r="K401" i="9"/>
  <c r="K935" i="9"/>
  <c r="K99" i="9"/>
  <c r="K104" i="9"/>
  <c r="K90" i="9"/>
  <c r="L394" i="9"/>
  <c r="L381" i="9"/>
  <c r="K334" i="9"/>
  <c r="K456" i="9"/>
  <c r="K322" i="9"/>
  <c r="L914" i="9"/>
  <c r="K761" i="9"/>
  <c r="K91" i="9"/>
  <c r="L926" i="9"/>
  <c r="L983" i="9"/>
  <c r="K609" i="9"/>
  <c r="K290" i="9"/>
  <c r="K283" i="9"/>
  <c r="K688" i="9"/>
  <c r="K782" i="9"/>
  <c r="K388" i="9"/>
  <c r="L384" i="9"/>
  <c r="K169" i="9"/>
  <c r="K220" i="9"/>
  <c r="K406" i="9"/>
  <c r="K364" i="9"/>
  <c r="K829" i="9"/>
  <c r="K695" i="9"/>
  <c r="K301" i="9"/>
  <c r="L760" i="9"/>
  <c r="K711" i="9"/>
  <c r="K480" i="9"/>
  <c r="L740" i="9"/>
  <c r="K369" i="9"/>
  <c r="K893" i="9"/>
  <c r="K685" i="9"/>
  <c r="K731" i="9"/>
  <c r="L975" i="9"/>
  <c r="L969" i="9"/>
  <c r="K724" i="9"/>
  <c r="L878" i="9"/>
  <c r="K407" i="9"/>
  <c r="L774" i="9"/>
  <c r="K85" i="9"/>
  <c r="L875" i="9"/>
  <c r="K844" i="9"/>
  <c r="K473" i="9"/>
  <c r="K584" i="9"/>
  <c r="K722" i="9"/>
  <c r="K385" i="9"/>
  <c r="K985" i="9"/>
  <c r="K299" i="9"/>
  <c r="K305" i="9"/>
  <c r="L329" i="9"/>
  <c r="K857" i="9"/>
  <c r="K971" i="9"/>
  <c r="K338" i="9"/>
  <c r="K957" i="9"/>
  <c r="K545" i="9"/>
  <c r="K451" i="9"/>
  <c r="L556" i="9"/>
  <c r="K336" i="9"/>
  <c r="K174" i="9"/>
  <c r="K743" i="9"/>
  <c r="L553" i="9"/>
  <c r="K146" i="9"/>
  <c r="K294" i="9"/>
  <c r="K818" i="9"/>
  <c r="K665" i="9"/>
  <c r="L840" i="9"/>
  <c r="L856" i="9"/>
  <c r="K191" i="9"/>
  <c r="K366" i="9"/>
  <c r="K962" i="9"/>
  <c r="K77" i="9"/>
  <c r="L909" i="9"/>
  <c r="L595" i="9"/>
  <c r="K950" i="9"/>
  <c r="L920" i="9"/>
  <c r="K340" i="9"/>
  <c r="K800" i="9"/>
  <c r="K938" i="9"/>
  <c r="K608" i="9"/>
  <c r="K81" i="9"/>
  <c r="L998" i="9"/>
  <c r="L801" i="9"/>
  <c r="K921" i="9"/>
  <c r="L409" i="9"/>
  <c r="K729" i="9"/>
  <c r="L772" i="9"/>
  <c r="K838" i="9"/>
  <c r="L383" i="9"/>
  <c r="K790" i="9"/>
  <c r="L707" i="9"/>
  <c r="K122" i="9"/>
  <c r="K397" i="9"/>
  <c r="K986" i="9"/>
  <c r="L668" i="9"/>
  <c r="L811" i="9"/>
  <c r="K267" i="9"/>
  <c r="K429" i="9"/>
  <c r="L568" i="9"/>
  <c r="L859" i="9"/>
  <c r="L471" i="9"/>
  <c r="K955" i="9"/>
  <c r="K846" i="9"/>
  <c r="L352" i="9"/>
  <c r="K205" i="9"/>
  <c r="L569" i="9"/>
  <c r="K538" i="9"/>
  <c r="K681" i="9"/>
  <c r="K321" i="9"/>
  <c r="L615" i="9"/>
  <c r="K828" i="9"/>
  <c r="K698" i="9"/>
  <c r="K737" i="9"/>
  <c r="L525" i="9"/>
  <c r="L996" i="9"/>
  <c r="K398" i="9"/>
  <c r="L654" i="9"/>
  <c r="K744" i="9"/>
  <c r="K803" i="9"/>
  <c r="K696" i="9"/>
  <c r="K593" i="9"/>
  <c r="K360" i="9"/>
  <c r="K927" i="9"/>
  <c r="K690" i="9"/>
  <c r="L771" i="9"/>
  <c r="K259" i="9"/>
  <c r="L547" i="9"/>
  <c r="L537" i="9"/>
  <c r="K282" i="9"/>
  <c r="L393" i="9"/>
  <c r="K285" i="9"/>
  <c r="K358" i="9"/>
  <c r="L728" i="9"/>
  <c r="K824" i="9"/>
  <c r="K979" i="9"/>
  <c r="K546" i="9"/>
  <c r="K929" i="9"/>
  <c r="L187" i="9"/>
  <c r="L730" i="9"/>
  <c r="L442" i="9"/>
  <c r="K193" i="9"/>
  <c r="L524" i="9"/>
  <c r="K765" i="9"/>
  <c r="K137" i="9"/>
  <c r="K307" i="9"/>
  <c r="L770" i="9"/>
  <c r="K339" i="9"/>
  <c r="K972" i="9"/>
  <c r="K314" i="9"/>
  <c r="K817" i="9"/>
  <c r="K659" i="9"/>
  <c r="K747" i="9"/>
  <c r="K652" i="9"/>
  <c r="K219" i="9"/>
  <c r="K415" i="9"/>
  <c r="K517" i="9"/>
  <c r="K502" i="9"/>
  <c r="K990" i="9"/>
  <c r="K432" i="9"/>
  <c r="L816" i="9"/>
  <c r="K601" i="9"/>
  <c r="K887" i="9"/>
  <c r="K238" i="9"/>
  <c r="K348" i="9"/>
  <c r="K523" i="9"/>
  <c r="L599" i="9"/>
  <c r="L966" i="9"/>
  <c r="K558" i="9"/>
  <c r="K243" i="9"/>
  <c r="K794" i="9"/>
  <c r="K709" i="9"/>
  <c r="K87" i="9"/>
  <c r="L700" i="9"/>
  <c r="L852" i="9"/>
  <c r="K229" i="9"/>
  <c r="K651" i="9"/>
  <c r="L464" i="9"/>
  <c r="K600" i="9"/>
  <c r="K544" i="9"/>
  <c r="K272" i="9"/>
  <c r="K145" i="9"/>
  <c r="K454" i="9"/>
  <c r="K886" i="9"/>
  <c r="K617" i="9"/>
  <c r="L414" i="9"/>
  <c r="K394" i="9"/>
  <c r="K381" i="9"/>
  <c r="K363" i="9"/>
  <c r="K76" i="9"/>
  <c r="K78" i="9"/>
  <c r="L315" i="9"/>
  <c r="K785" i="9"/>
  <c r="L761" i="9"/>
  <c r="K157" i="9"/>
  <c r="L884" i="9"/>
  <c r="K477" i="9"/>
  <c r="K926" i="9"/>
  <c r="K983" i="9"/>
  <c r="K699" i="9"/>
  <c r="L782" i="9"/>
  <c r="K365" i="9"/>
  <c r="K854" i="9"/>
  <c r="K629" i="9"/>
  <c r="L618" i="9"/>
  <c r="K900" i="9"/>
  <c r="K835" i="9"/>
  <c r="K892" i="9"/>
  <c r="K265" i="9"/>
  <c r="L614" i="9"/>
  <c r="K510" i="9"/>
  <c r="K760" i="9"/>
  <c r="L711" i="9"/>
  <c r="L837" i="9"/>
  <c r="K851" i="9"/>
  <c r="K740" i="9"/>
  <c r="K868" i="9"/>
  <c r="K499" i="9"/>
  <c r="K975" i="9"/>
  <c r="K969" i="9"/>
  <c r="K377" i="9"/>
  <c r="K878" i="9"/>
  <c r="K298" i="9"/>
  <c r="K270" i="9"/>
  <c r="K337" i="9"/>
  <c r="K774" i="9"/>
  <c r="K533" i="9"/>
  <c r="K713" i="9"/>
  <c r="K875" i="9"/>
  <c r="K673" i="9"/>
  <c r="L720" i="9"/>
  <c r="K167" i="9"/>
  <c r="K400" i="9"/>
  <c r="K619" i="9"/>
  <c r="L798" i="9"/>
  <c r="K814" i="9"/>
  <c r="K170" i="9"/>
  <c r="K329" i="9"/>
  <c r="L857" i="9"/>
  <c r="K655" i="9"/>
  <c r="K359" i="9"/>
  <c r="L545" i="9"/>
  <c r="L451" i="9"/>
  <c r="K556" i="9"/>
  <c r="K405" i="9"/>
  <c r="L743" i="9"/>
  <c r="K553" i="9"/>
  <c r="K705" i="9"/>
  <c r="L974" i="9"/>
  <c r="K168" i="9"/>
  <c r="K855" i="9"/>
  <c r="L665" i="9"/>
  <c r="K856" i="9"/>
  <c r="K131" i="9"/>
  <c r="K317" i="9"/>
  <c r="L888" i="9"/>
  <c r="K450" i="9"/>
  <c r="K529" i="9"/>
  <c r="K312" i="9"/>
  <c r="K998" i="9"/>
  <c r="L921" i="9"/>
  <c r="K409" i="9"/>
  <c r="K772" i="9"/>
  <c r="K726" i="9"/>
  <c r="K630" i="9"/>
  <c r="L916" i="9"/>
  <c r="L742" i="9"/>
  <c r="K383" i="9"/>
  <c r="K925" i="9"/>
  <c r="K707" i="9"/>
  <c r="K353" i="9"/>
  <c r="K944" i="9"/>
  <c r="K474" i="9"/>
  <c r="L667" i="9"/>
  <c r="L858" i="9"/>
  <c r="L701" i="9"/>
  <c r="L809" i="9"/>
  <c r="L660" i="9"/>
  <c r="K859" i="9"/>
  <c r="L697" i="9"/>
  <c r="L955" i="9"/>
  <c r="K567" i="9"/>
  <c r="K352" i="9"/>
  <c r="L412" i="9"/>
  <c r="L937" i="9"/>
  <c r="L861" i="9"/>
  <c r="K280" i="9"/>
  <c r="L321" i="9"/>
  <c r="K615" i="9"/>
  <c r="K719" i="9"/>
  <c r="K449" i="9"/>
  <c r="K807" i="9"/>
  <c r="K525" i="9"/>
  <c r="K522" i="9"/>
  <c r="L398" i="9"/>
  <c r="K654" i="9"/>
  <c r="K912" i="9"/>
  <c r="L330" i="9"/>
  <c r="L898" i="9"/>
  <c r="K83" i="9"/>
  <c r="L399" i="9"/>
  <c r="K162" i="9"/>
  <c r="K557" i="9"/>
  <c r="K547" i="9"/>
  <c r="K918" i="9"/>
  <c r="L504" i="9"/>
  <c r="K446" i="9"/>
  <c r="K393" i="9"/>
  <c r="L392" i="9"/>
  <c r="K769" i="9"/>
  <c r="K121" i="9"/>
  <c r="L784" i="9"/>
  <c r="L862" i="9"/>
  <c r="K382" i="9"/>
  <c r="L555" i="9"/>
  <c r="L326" i="9"/>
  <c r="L929" i="9"/>
  <c r="K978" i="9"/>
  <c r="K419" i="9"/>
  <c r="K730" i="9"/>
  <c r="K442" i="9"/>
  <c r="K277" i="9"/>
  <c r="K263" i="9"/>
  <c r="L899" i="9"/>
  <c r="L666" i="9"/>
  <c r="K919" i="9"/>
  <c r="L616" i="9"/>
  <c r="L288" i="9"/>
  <c r="K395" i="9"/>
  <c r="K712" i="9"/>
  <c r="L541" i="9"/>
  <c r="L804" i="9"/>
  <c r="L817" i="9"/>
  <c r="L659" i="9"/>
  <c r="K199" i="9"/>
  <c r="L331" i="9"/>
  <c r="L994" i="9"/>
  <c r="K588" i="9"/>
  <c r="L632" i="9"/>
  <c r="K106" i="9"/>
  <c r="K826" i="9"/>
  <c r="K108" i="9"/>
  <c r="L328" i="9"/>
  <c r="K433" i="9"/>
  <c r="L995" i="9"/>
  <c r="L432" i="9"/>
  <c r="K816" i="9"/>
  <c r="L601" i="9"/>
  <c r="K836" i="9"/>
  <c r="K114" i="9"/>
  <c r="L887" i="9"/>
  <c r="K932" i="9"/>
  <c r="K940" i="9"/>
  <c r="K197" i="9"/>
  <c r="K613" i="9"/>
  <c r="K951" i="9"/>
  <c r="L289" i="9"/>
  <c r="K599" i="9"/>
  <c r="K481" i="9"/>
  <c r="L794" i="9"/>
  <c r="K952" i="9"/>
  <c r="K748" i="9"/>
  <c r="K819" i="9"/>
  <c r="K443" i="9"/>
  <c r="K700" i="9"/>
  <c r="L832" i="9"/>
  <c r="K786" i="9"/>
  <c r="K554" i="9"/>
  <c r="K190" i="9"/>
  <c r="L886" i="9"/>
  <c r="L617" i="9"/>
  <c r="K414" i="9"/>
  <c r="K135" i="9"/>
  <c r="K315" i="9"/>
  <c r="L785" i="9"/>
  <c r="K884" i="9"/>
  <c r="L860" i="9"/>
  <c r="L477" i="9"/>
  <c r="K812" i="9"/>
  <c r="K956" i="9"/>
  <c r="L423" i="9"/>
  <c r="K271" i="9"/>
  <c r="K79" i="9"/>
  <c r="K618" i="9"/>
  <c r="K516" i="9"/>
  <c r="K562" i="9"/>
  <c r="K179" i="9"/>
  <c r="K515" i="9"/>
  <c r="K138" i="9"/>
  <c r="L228" i="9"/>
  <c r="K614" i="9"/>
  <c r="K843" i="9"/>
  <c r="K487" i="9"/>
  <c r="K511" i="9"/>
  <c r="K648" i="9"/>
  <c r="L650" i="9"/>
  <c r="L196" i="9"/>
  <c r="L984" i="9"/>
  <c r="K837" i="9"/>
  <c r="L851" i="9"/>
  <c r="K635" i="9"/>
  <c r="K483" i="9"/>
  <c r="L530" i="9"/>
  <c r="L499" i="9"/>
  <c r="K813" i="9"/>
  <c r="K570" i="9"/>
  <c r="K445" i="9"/>
  <c r="L421" i="9"/>
  <c r="K931" i="9"/>
  <c r="K109" i="9"/>
  <c r="K466" i="9"/>
  <c r="K244" i="9"/>
  <c r="L673" i="9"/>
  <c r="K720" i="9"/>
  <c r="K316" i="9"/>
  <c r="L400" i="9"/>
  <c r="K977" i="9"/>
  <c r="K124" i="9"/>
  <c r="K693" i="9"/>
  <c r="K798" i="9"/>
  <c r="L814" i="9"/>
  <c r="K437" i="9"/>
  <c r="K571" i="9"/>
  <c r="L626" i="9"/>
  <c r="K873" i="9"/>
  <c r="L865" i="9"/>
  <c r="K300" i="9"/>
  <c r="L359" i="9"/>
  <c r="K649" i="9"/>
  <c r="L987" i="9"/>
  <c r="K486" i="9"/>
  <c r="K278" i="9"/>
  <c r="K883" i="9"/>
  <c r="K989" i="9"/>
  <c r="L922" i="9"/>
  <c r="K974" i="9"/>
  <c r="L206" i="9"/>
  <c r="K672" i="9"/>
  <c r="K390" i="9"/>
  <c r="K347" i="9"/>
  <c r="K216" i="9"/>
  <c r="L841" i="9"/>
  <c r="K714" i="9"/>
  <c r="K888" i="9"/>
  <c r="K262" i="9"/>
  <c r="L450" i="9"/>
  <c r="L602" i="9"/>
  <c r="K302" i="9"/>
  <c r="L910" i="9"/>
  <c r="K266" i="9"/>
  <c r="L905" i="9"/>
  <c r="K281" i="9"/>
  <c r="L874" i="9"/>
  <c r="L332" i="9"/>
  <c r="K916" i="9"/>
  <c r="K742" i="9"/>
  <c r="L320" i="9"/>
  <c r="K156" i="9"/>
  <c r="K808" i="9"/>
  <c r="L833" i="9"/>
  <c r="K275" i="9"/>
  <c r="K548" i="9"/>
  <c r="K667" i="9"/>
  <c r="K105" i="9"/>
  <c r="L949" i="9"/>
  <c r="K858" i="9"/>
  <c r="K701" i="9"/>
  <c r="K721" i="9"/>
  <c r="K566" i="9"/>
  <c r="K809" i="9"/>
  <c r="K660" i="9"/>
  <c r="K120" i="9"/>
  <c r="K697" i="9"/>
  <c r="L923" i="9"/>
  <c r="K597" i="9"/>
  <c r="K412" i="9"/>
  <c r="K937" i="9"/>
  <c r="K861" i="9"/>
  <c r="K291" i="9"/>
  <c r="K484" i="9"/>
  <c r="L260" i="9"/>
  <c r="K847" i="9"/>
  <c r="K410" i="9"/>
  <c r="K591" i="9"/>
  <c r="K264" i="9"/>
  <c r="L522" i="9"/>
  <c r="L605" i="9"/>
  <c r="K333" i="9"/>
  <c r="K773" i="9"/>
  <c r="L472" i="9"/>
  <c r="K188" i="9"/>
  <c r="K503" i="9"/>
  <c r="K234" i="9"/>
  <c r="L912" i="9"/>
  <c r="K330" i="9"/>
  <c r="K898" i="9"/>
  <c r="K917" i="9"/>
  <c r="K171" i="9"/>
  <c r="K399" i="9"/>
  <c r="K783" i="9"/>
  <c r="L918" i="9"/>
  <c r="K504" i="9"/>
  <c r="K192" i="9"/>
  <c r="K604" i="9"/>
  <c r="L885" i="9"/>
  <c r="K392" i="9"/>
  <c r="L769" i="9"/>
  <c r="K621" i="9"/>
  <c r="K784" i="9"/>
  <c r="K862" i="9"/>
  <c r="L382" i="9"/>
  <c r="K555" i="9"/>
  <c r="K326" i="9"/>
  <c r="K924" i="9"/>
  <c r="K92" i="9"/>
  <c r="K198" i="9"/>
  <c r="K408" i="9"/>
  <c r="L930" i="9"/>
  <c r="K534" i="9"/>
  <c r="K845" i="9"/>
  <c r="L539" i="9"/>
  <c r="K89" i="9"/>
  <c r="K825" i="9"/>
  <c r="K899" i="9"/>
  <c r="K666" i="9"/>
  <c r="L919" i="9"/>
  <c r="K616" i="9"/>
  <c r="K288" i="9"/>
  <c r="L579" i="9"/>
  <c r="L712" i="9"/>
  <c r="L413" i="9"/>
  <c r="K541" i="9"/>
  <c r="K678" i="9"/>
  <c r="K325" i="9"/>
  <c r="K960" i="9"/>
  <c r="K324" i="9"/>
  <c r="K958" i="9"/>
  <c r="K269" i="9"/>
  <c r="K354" i="9"/>
  <c r="K643" i="9"/>
  <c r="K506" i="9"/>
  <c r="K218" i="9"/>
  <c r="K468" i="9"/>
  <c r="K702" i="9"/>
  <c r="K370" i="9"/>
  <c r="K513" i="9"/>
  <c r="K683" i="9"/>
  <c r="K627" i="9"/>
  <c r="L781" i="9"/>
  <c r="K717" i="9"/>
  <c r="K309" i="9"/>
  <c r="L948" i="9"/>
  <c r="K426" i="9"/>
  <c r="K943" i="9"/>
  <c r="L424" i="9"/>
  <c r="L596" i="9"/>
  <c r="K869" i="9"/>
  <c r="K287" i="9"/>
  <c r="K598" i="9"/>
  <c r="K230" i="9"/>
  <c r="K775" i="9"/>
  <c r="K849" i="9"/>
  <c r="K853" i="9"/>
  <c r="K367" i="9"/>
  <c r="K253" i="9"/>
  <c r="K107" i="9"/>
  <c r="K575" i="9"/>
  <c r="K274" i="9"/>
  <c r="K178" i="9"/>
  <c r="K793" i="9"/>
  <c r="K738" i="9"/>
  <c r="K379" i="9"/>
  <c r="L582" i="9"/>
  <c r="K254" i="9"/>
  <c r="K576" i="9"/>
  <c r="K999" i="9"/>
  <c r="L469" i="9"/>
  <c r="K257" i="9"/>
  <c r="K528" i="9"/>
  <c r="K777" i="9"/>
  <c r="K356" i="9"/>
  <c r="K418" i="9"/>
  <c r="K240" i="9"/>
  <c r="K622" i="9"/>
  <c r="K440" i="9"/>
  <c r="K447" i="9"/>
  <c r="K870" i="9"/>
  <c r="K749" i="9"/>
  <c r="K203" i="9"/>
  <c r="K425" i="9"/>
  <c r="K210" i="9"/>
  <c r="K592" i="9"/>
  <c r="K680" i="9"/>
  <c r="K746" i="9"/>
  <c r="K679" i="9"/>
  <c r="K876" i="9"/>
  <c r="K889" i="9"/>
  <c r="K907" i="9"/>
  <c r="K527" i="9"/>
  <c r="K610" i="9"/>
  <c r="K342" i="9"/>
  <c r="L993" i="9"/>
  <c r="K117" i="9"/>
  <c r="L941" i="9"/>
  <c r="L863" i="9"/>
  <c r="K992" i="9"/>
  <c r="L882" i="9"/>
  <c r="K231" i="9"/>
  <c r="K904" i="9"/>
  <c r="K111" i="9"/>
  <c r="K453" i="9"/>
  <c r="K166" i="9"/>
  <c r="K901" i="9"/>
  <c r="K448" i="9"/>
  <c r="K896" i="9"/>
  <c r="K357" i="9"/>
  <c r="K93" i="9"/>
  <c r="K535" i="9"/>
  <c r="K687" i="9"/>
  <c r="K913" i="9"/>
  <c r="K795" i="9"/>
  <c r="K118" i="9"/>
  <c r="K718" i="9"/>
  <c r="K176" i="9"/>
  <c r="K258" i="9"/>
  <c r="K142" i="9"/>
  <c r="K462" i="9"/>
  <c r="K897" i="9"/>
  <c r="K128" i="9"/>
  <c r="K787" i="9"/>
  <c r="K296" i="9"/>
  <c r="K939" i="9"/>
  <c r="K739" i="9"/>
  <c r="K953" i="9"/>
  <c r="L683" i="9"/>
  <c r="K561" i="9"/>
  <c r="K559" i="9"/>
  <c r="K623" i="9"/>
  <c r="K781" i="9"/>
  <c r="K226" i="9"/>
  <c r="K140" i="9"/>
  <c r="K311" i="9"/>
  <c r="K596" i="9"/>
  <c r="K151" i="9"/>
  <c r="K297" i="9"/>
  <c r="K495" i="9"/>
  <c r="K256" i="9"/>
  <c r="K143" i="9"/>
  <c r="K154" i="9"/>
  <c r="K796" i="9"/>
  <c r="L997" i="9"/>
  <c r="K735" i="9"/>
  <c r="L871" i="9"/>
  <c r="K508" i="9"/>
  <c r="K512" i="9"/>
  <c r="K903" i="9"/>
  <c r="K908" i="9"/>
  <c r="K647" i="9"/>
  <c r="K780" i="9"/>
  <c r="K431" i="9"/>
  <c r="K574" i="9"/>
  <c r="L999" i="9"/>
  <c r="K148" i="9"/>
  <c r="K745" i="9"/>
  <c r="L528" i="9"/>
  <c r="K225" i="9"/>
  <c r="K497" i="9"/>
  <c r="K485" i="9"/>
  <c r="L870" i="9"/>
  <c r="L877" i="9"/>
  <c r="K945" i="9"/>
  <c r="L706" i="9"/>
  <c r="K458" i="9"/>
  <c r="K422" i="9"/>
  <c r="K186" i="9"/>
  <c r="K872" i="9"/>
  <c r="K881" i="9"/>
  <c r="K866" i="9"/>
  <c r="K942" i="9"/>
  <c r="K149" i="9"/>
  <c r="L876" i="9"/>
  <c r="K636" i="9"/>
  <c r="K827" i="9"/>
  <c r="K612" i="9"/>
  <c r="K762" i="9"/>
  <c r="K822" i="9"/>
  <c r="K351" i="9"/>
  <c r="K941" i="9"/>
  <c r="K973" i="9"/>
  <c r="L992" i="9"/>
  <c r="K692" i="9"/>
  <c r="K882" i="9"/>
  <c r="K292" i="9"/>
  <c r="K806" i="9"/>
  <c r="K232" i="9"/>
  <c r="K100" i="9"/>
  <c r="K346" i="9"/>
  <c r="L904" i="9"/>
  <c r="K514" i="9"/>
  <c r="L422" i="9"/>
  <c r="K371" i="9"/>
  <c r="K716" i="9"/>
  <c r="K980" i="9"/>
  <c r="K378" i="9"/>
  <c r="K505" i="9"/>
  <c r="K488" i="9"/>
  <c r="K172" i="9"/>
  <c r="K624" i="9"/>
  <c r="K165" i="9"/>
  <c r="K268" i="9"/>
  <c r="K319" i="9"/>
  <c r="K224" i="9"/>
  <c r="K797" i="9"/>
  <c r="K245" i="9"/>
  <c r="K959" i="9"/>
  <c r="K789" i="9"/>
  <c r="K350" i="9"/>
  <c r="K788" i="9"/>
  <c r="K227" i="9"/>
  <c r="K991" i="9"/>
  <c r="L739" i="9"/>
  <c r="K164" i="9"/>
  <c r="K173" i="9"/>
  <c r="K644" i="9"/>
  <c r="K976" i="9"/>
  <c r="K891" i="9"/>
  <c r="K95" i="9"/>
  <c r="L682" i="9"/>
  <c r="K915" i="9"/>
  <c r="K573" i="9"/>
  <c r="K776" i="9"/>
  <c r="K906" i="9"/>
  <c r="L954" i="9"/>
  <c r="L988" i="9"/>
  <c r="L311" i="9"/>
  <c r="K663" i="9"/>
  <c r="K526" i="9"/>
  <c r="L684" i="9"/>
  <c r="K638" i="9"/>
  <c r="K416" i="9"/>
  <c r="K581" i="9"/>
  <c r="K403" i="9"/>
  <c r="K997" i="9"/>
  <c r="K209" i="9"/>
  <c r="K500" i="9"/>
  <c r="K662" i="9"/>
  <c r="K871" i="9"/>
  <c r="L459" i="9"/>
  <c r="K764" i="9"/>
  <c r="K982" i="9"/>
  <c r="L780" i="9"/>
  <c r="K133" i="9"/>
  <c r="K894" i="9"/>
  <c r="K496" i="9"/>
  <c r="K968" i="9"/>
  <c r="K507" i="9"/>
  <c r="L457" i="9"/>
  <c r="K155" i="9"/>
  <c r="K708" i="9"/>
  <c r="K723" i="9"/>
  <c r="K441" i="9"/>
  <c r="K323" i="9"/>
  <c r="K821" i="9"/>
  <c r="L872" i="9"/>
  <c r="K239" i="9"/>
  <c r="K439" i="9"/>
  <c r="K895" i="9"/>
  <c r="K475" i="9"/>
  <c r="L947" i="9"/>
  <c r="K864" i="9"/>
  <c r="K946" i="9"/>
  <c r="K182" i="9"/>
  <c r="K467" i="9"/>
  <c r="K355" i="9"/>
  <c r="K141" i="9"/>
  <c r="K438" i="9"/>
  <c r="K965" i="9"/>
  <c r="K490" i="9"/>
  <c r="K658" i="9"/>
  <c r="K177" i="9"/>
  <c r="K611" i="9"/>
  <c r="K217" i="9"/>
  <c r="K113" i="9"/>
  <c r="K536" i="9"/>
  <c r="K112" i="9"/>
  <c r="K532" i="9"/>
  <c r="K132" i="9"/>
  <c r="K479" i="9"/>
  <c r="K661" i="9"/>
  <c r="L991" i="9"/>
  <c r="K236" i="9"/>
  <c r="K902" i="9"/>
  <c r="K233" i="9"/>
  <c r="K736" i="9"/>
  <c r="L976" i="9"/>
  <c r="K463" i="9"/>
  <c r="K184" i="9"/>
  <c r="K175" i="9"/>
  <c r="K682" i="9"/>
  <c r="L915" i="9"/>
  <c r="K417" i="9"/>
  <c r="K948" i="9"/>
  <c r="K954" i="9"/>
  <c r="K988" i="9"/>
  <c r="K402" i="9"/>
  <c r="L943" i="9"/>
  <c r="K424" i="9"/>
  <c r="K657" i="9"/>
  <c r="K194" i="9"/>
  <c r="L526" i="9"/>
  <c r="K703" i="9"/>
  <c r="K185" i="9"/>
  <c r="K684" i="9"/>
  <c r="L598" i="9"/>
  <c r="K183" i="9"/>
  <c r="K372" i="9"/>
  <c r="K733" i="9"/>
  <c r="K830" i="9"/>
  <c r="K126" i="9"/>
  <c r="K310" i="9"/>
  <c r="K459" i="9"/>
  <c r="L982" i="9"/>
  <c r="K391" i="9"/>
  <c r="K582" i="9"/>
  <c r="K150" i="9"/>
  <c r="K248" i="9"/>
  <c r="K161" i="9"/>
  <c r="K249" i="9"/>
  <c r="K469" i="9"/>
  <c r="K457" i="9"/>
  <c r="K664" i="9"/>
  <c r="L708" i="9"/>
  <c r="L723" i="9"/>
  <c r="K452" i="9"/>
  <c r="K964" i="9"/>
  <c r="K295" i="9"/>
  <c r="K879" i="9"/>
  <c r="K757" i="9"/>
  <c r="K204" i="9"/>
  <c r="K732" i="9"/>
  <c r="K734" i="9"/>
  <c r="K751" i="9"/>
  <c r="K572" i="9"/>
  <c r="K241" i="9"/>
  <c r="K521" i="9"/>
  <c r="K341" i="9"/>
  <c r="L592" i="9"/>
  <c r="K560" i="9"/>
  <c r="K725" i="9"/>
  <c r="K123" i="9"/>
  <c r="K318" i="9"/>
  <c r="L527" i="9"/>
  <c r="K637" i="9"/>
  <c r="K293" i="9"/>
  <c r="K202" i="9"/>
  <c r="K404" i="9"/>
  <c r="K585" i="9"/>
  <c r="K993" i="9"/>
  <c r="K963" i="9"/>
  <c r="K863" i="9"/>
  <c r="K715" i="9"/>
  <c r="K947" i="9"/>
  <c r="L864" i="9"/>
  <c r="L946" i="9"/>
  <c r="L980" i="9"/>
  <c r="K890" i="9"/>
  <c r="L485" i="9"/>
  <c r="K877" i="9"/>
  <c r="K207" i="9"/>
  <c r="K706" i="9"/>
  <c r="K255" i="9"/>
  <c r="L458" i="9"/>
  <c r="L881" i="9"/>
  <c r="L942" i="9"/>
  <c r="L973" i="9"/>
  <c r="K848" i="9"/>
  <c r="K306" i="9"/>
  <c r="K543" i="9"/>
  <c r="K376" i="9"/>
  <c r="L691" i="9"/>
  <c r="K180" i="9"/>
  <c r="K361" i="9"/>
  <c r="L489" i="9"/>
  <c r="L815" i="9"/>
  <c r="K303" i="9"/>
  <c r="L349" i="9"/>
  <c r="K434" i="9"/>
  <c r="L435" i="9"/>
  <c r="L704" i="9"/>
  <c r="L181" i="9"/>
  <c r="K607" i="9"/>
  <c r="L195" i="9"/>
  <c r="L152" i="9"/>
  <c r="L587" i="9"/>
  <c r="K778" i="9"/>
  <c r="K159" i="9"/>
  <c r="L491" i="9"/>
  <c r="L376" i="9"/>
  <c r="K542" i="9"/>
  <c r="L180" i="9"/>
  <c r="L361" i="9"/>
  <c r="L313" i="9"/>
  <c r="L303" i="9"/>
  <c r="L434" i="9"/>
  <c r="K435" i="9"/>
  <c r="K704" i="9"/>
  <c r="K181" i="9"/>
  <c r="L158" i="9"/>
  <c r="L607" i="9"/>
  <c r="K195" i="9"/>
  <c r="K587" i="9"/>
  <c r="L778" i="9"/>
  <c r="L159" i="9"/>
  <c r="K491" i="9"/>
  <c r="L373" i="9"/>
  <c r="K386" i="9"/>
  <c r="L542" i="9"/>
  <c r="L273" i="9"/>
  <c r="K313" i="9"/>
  <c r="L343" i="9"/>
  <c r="K470" i="9"/>
  <c r="L478" i="9"/>
  <c r="K213" i="9"/>
  <c r="L628" i="9"/>
  <c r="L577" i="9"/>
  <c r="K158" i="9"/>
  <c r="L791" i="9"/>
  <c r="L160" i="9"/>
  <c r="L674" i="9"/>
  <c r="L543" i="9"/>
  <c r="K373" i="9"/>
  <c r="L386" i="9"/>
  <c r="K691" i="9"/>
  <c r="K273" i="9"/>
  <c r="K489" i="9"/>
  <c r="K815" i="9"/>
  <c r="K343" i="9"/>
  <c r="K349" i="9"/>
  <c r="L470" i="9"/>
  <c r="K478" i="9"/>
  <c r="L213" i="9"/>
  <c r="K628" i="9"/>
  <c r="K577" i="9"/>
  <c r="K791" i="9"/>
  <c r="K160" i="9"/>
  <c r="K152" i="9"/>
  <c r="K674" i="9"/>
  <c r="L759" i="9"/>
  <c r="K759" i="9"/>
  <c r="L460" i="9"/>
  <c r="K460" i="9"/>
  <c r="L251" i="9"/>
  <c r="K251" i="9"/>
  <c r="L677" i="9"/>
  <c r="K677" i="9"/>
  <c r="K640" i="9"/>
  <c r="L640" i="9"/>
  <c r="L550" i="9"/>
  <c r="K550" i="9"/>
  <c r="L686" i="9"/>
  <c r="K686" i="9"/>
  <c r="L670" i="9"/>
  <c r="K670" i="9"/>
  <c r="L563" i="9"/>
  <c r="K563" i="9"/>
  <c r="L549" i="9"/>
  <c r="K549" i="9"/>
  <c r="K427" i="9"/>
  <c r="L427" i="9"/>
  <c r="L641" i="9"/>
  <c r="K641" i="9"/>
  <c r="K755" i="9"/>
  <c r="L755" i="9"/>
  <c r="L518" i="9"/>
  <c r="K518" i="9"/>
  <c r="K645" i="9"/>
  <c r="L645" i="9"/>
  <c r="L494" i="9"/>
  <c r="K494" i="9"/>
  <c r="L101" i="9"/>
  <c r="K101" i="9"/>
  <c r="L642" i="9"/>
  <c r="K642" i="9"/>
  <c r="L639" i="9"/>
  <c r="K639" i="9"/>
  <c r="L754" i="9"/>
  <c r="K754" i="9"/>
  <c r="K344" i="9"/>
  <c r="L344" i="9"/>
  <c r="K116" i="9"/>
  <c r="L116" i="9"/>
  <c r="K127" i="9"/>
  <c r="L127" i="9"/>
  <c r="K250" i="9"/>
  <c r="L250" i="9"/>
  <c r="L520" i="9"/>
  <c r="K520" i="9"/>
  <c r="L428" i="9"/>
  <c r="K428" i="9"/>
  <c r="K201" i="9"/>
  <c r="L201" i="9"/>
  <c r="L304" i="9"/>
  <c r="K304" i="9"/>
  <c r="L461" i="9"/>
  <c r="K461" i="9"/>
  <c r="K374" i="9"/>
  <c r="L374" i="9"/>
  <c r="K767" i="9"/>
  <c r="L767" i="9"/>
  <c r="L646" i="9"/>
  <c r="K646" i="9"/>
  <c r="L327" i="9"/>
  <c r="K327" i="9"/>
  <c r="K247" i="9"/>
  <c r="L247" i="9"/>
  <c r="K493" i="9"/>
  <c r="L493" i="9"/>
  <c r="L200" i="9"/>
  <c r="K200" i="9"/>
  <c r="L115" i="9"/>
  <c r="K115" i="9"/>
  <c r="L375" i="9"/>
  <c r="K375" i="9"/>
  <c r="K252" i="9"/>
  <c r="L252" i="9"/>
  <c r="K675" i="9"/>
  <c r="L675" i="9"/>
  <c r="L552" i="9"/>
  <c r="K552" i="9"/>
  <c r="L531" i="9"/>
  <c r="K531" i="9"/>
  <c r="K465" i="9"/>
  <c r="L465" i="9"/>
  <c r="L606" i="9"/>
  <c r="K606" i="9"/>
  <c r="L246" i="9"/>
  <c r="K246" i="9"/>
  <c r="K792" i="9"/>
  <c r="L792" i="9"/>
  <c r="K586" i="9"/>
  <c r="L586" i="9"/>
  <c r="K578" i="9"/>
  <c r="L578" i="9"/>
  <c r="AL945" i="2"/>
  <c r="AX898" i="5" l="1"/>
  <c r="AY115" i="6" l="1"/>
  <c r="AX115" i="6"/>
  <c r="AV115" i="6"/>
  <c r="AU115" i="6"/>
  <c r="AT115" i="6"/>
  <c r="AS115" i="6"/>
  <c r="AR115" i="6"/>
  <c r="AQ115" i="6"/>
  <c r="AH115" i="6" s="1"/>
  <c r="AJ115" i="6"/>
  <c r="AF115" i="6"/>
  <c r="AY109" i="6"/>
  <c r="AX109" i="6"/>
  <c r="AV109" i="6"/>
  <c r="AU109" i="6"/>
  <c r="AT109" i="6"/>
  <c r="AS109" i="6"/>
  <c r="AR109" i="6"/>
  <c r="AQ109" i="6"/>
  <c r="AH109" i="6" s="1"/>
  <c r="AJ109" i="6"/>
  <c r="AF109" i="6"/>
  <c r="AY114" i="6"/>
  <c r="AX114" i="6"/>
  <c r="AW114" i="6"/>
  <c r="AV114" i="6"/>
  <c r="AU114" i="6"/>
  <c r="AT114" i="6"/>
  <c r="AS114" i="6"/>
  <c r="AR114" i="6"/>
  <c r="AQ114" i="6"/>
  <c r="AH114" i="6" s="1"/>
  <c r="AJ114" i="6"/>
  <c r="AF114" i="6"/>
  <c r="AY108" i="6"/>
  <c r="AX108" i="6"/>
  <c r="AW108" i="6"/>
  <c r="AV108" i="6"/>
  <c r="AU108" i="6"/>
  <c r="AT108" i="6"/>
  <c r="AS108" i="6"/>
  <c r="AR108" i="6"/>
  <c r="AQ108" i="6"/>
  <c r="AH108" i="6" s="1"/>
  <c r="AJ108" i="6"/>
  <c r="AF108" i="6"/>
  <c r="AY230" i="6"/>
  <c r="AX230" i="6"/>
  <c r="AW230" i="6"/>
  <c r="AV230" i="6"/>
  <c r="AU230" i="6"/>
  <c r="AT230" i="6"/>
  <c r="AS230" i="6"/>
  <c r="AR230" i="6"/>
  <c r="AQ230" i="6"/>
  <c r="AF230" i="6"/>
  <c r="AY112" i="6"/>
  <c r="AX112" i="6"/>
  <c r="AV112" i="6"/>
  <c r="AU112" i="6"/>
  <c r="AT112" i="6"/>
  <c r="AS112" i="6"/>
  <c r="AR112" i="6"/>
  <c r="AQ112" i="6"/>
  <c r="AH112" i="6" s="1"/>
  <c r="AJ112" i="6"/>
  <c r="AF112" i="6"/>
  <c r="AY228" i="6"/>
  <c r="AX228" i="6"/>
  <c r="AW228" i="6"/>
  <c r="AV228" i="6"/>
  <c r="AU228" i="6"/>
  <c r="AT228" i="6"/>
  <c r="AS228" i="6"/>
  <c r="AR228" i="6"/>
  <c r="AQ228" i="6"/>
  <c r="AF228" i="6"/>
  <c r="AY227" i="6"/>
  <c r="AX227" i="6"/>
  <c r="AW227" i="6"/>
  <c r="AV227" i="6"/>
  <c r="AU227" i="6"/>
  <c r="AT227" i="6"/>
  <c r="AS227" i="6"/>
  <c r="AR227" i="6"/>
  <c r="AQ227" i="6"/>
  <c r="AF227" i="6"/>
  <c r="AY222" i="6"/>
  <c r="AX222" i="6"/>
  <c r="AW222" i="6"/>
  <c r="AV222" i="6"/>
  <c r="AU222" i="6"/>
  <c r="AT222" i="6"/>
  <c r="AS222" i="6"/>
  <c r="AR222" i="6"/>
  <c r="AQ222" i="6"/>
  <c r="AF222" i="6"/>
  <c r="AY221" i="6"/>
  <c r="AX221" i="6"/>
  <c r="AW221" i="6"/>
  <c r="AV221" i="6"/>
  <c r="AU221" i="6"/>
  <c r="AT221" i="6"/>
  <c r="AS221" i="6"/>
  <c r="AR221" i="6"/>
  <c r="AQ221" i="6"/>
  <c r="AF221" i="6"/>
  <c r="AY219" i="6"/>
  <c r="AX219" i="6"/>
  <c r="AW219" i="6"/>
  <c r="AV219" i="6"/>
  <c r="AU219" i="6"/>
  <c r="AT219" i="6"/>
  <c r="AS219" i="6"/>
  <c r="AR219" i="6"/>
  <c r="AQ219" i="6"/>
  <c r="AF219" i="6"/>
  <c r="AY218" i="6"/>
  <c r="AX218" i="6"/>
  <c r="AW218" i="6"/>
  <c r="AV218" i="6"/>
  <c r="AU218" i="6"/>
  <c r="AT218" i="6"/>
  <c r="AS218" i="6"/>
  <c r="AR218" i="6"/>
  <c r="AQ218" i="6"/>
  <c r="AF218" i="6"/>
  <c r="AY357" i="6"/>
  <c r="AX357" i="6"/>
  <c r="H357" i="6" s="1"/>
  <c r="AW357" i="6"/>
  <c r="AV357" i="6"/>
  <c r="AU357" i="6"/>
  <c r="AT357" i="6"/>
  <c r="AS357" i="6"/>
  <c r="AR357" i="6"/>
  <c r="AQ357" i="6"/>
  <c r="AF357" i="6"/>
  <c r="AY229" i="6"/>
  <c r="AX229" i="6"/>
  <c r="AW229" i="6"/>
  <c r="AV229" i="6"/>
  <c r="AU229" i="6"/>
  <c r="AT229" i="6"/>
  <c r="AS229" i="6"/>
  <c r="AR229" i="6"/>
  <c r="AQ229" i="6"/>
  <c r="AF229" i="6"/>
  <c r="AY111" i="6"/>
  <c r="AX111" i="6"/>
  <c r="AW111" i="6"/>
  <c r="AV111" i="6"/>
  <c r="AU111" i="6"/>
  <c r="AT111" i="6"/>
  <c r="AS111" i="6"/>
  <c r="AR111" i="6"/>
  <c r="AQ111" i="6"/>
  <c r="AH111" i="6" s="1"/>
  <c r="AJ111" i="6"/>
  <c r="AF111" i="6"/>
  <c r="AY355" i="6"/>
  <c r="AX355" i="6"/>
  <c r="H355" i="6" s="1"/>
  <c r="AW355" i="6"/>
  <c r="AV355" i="6"/>
  <c r="AU355" i="6"/>
  <c r="AT355" i="6"/>
  <c r="AS355" i="6"/>
  <c r="AR355" i="6"/>
  <c r="AQ355" i="6"/>
  <c r="AF355" i="6"/>
  <c r="AY354" i="6"/>
  <c r="AX354" i="6"/>
  <c r="H354" i="6" s="1"/>
  <c r="AW354" i="6"/>
  <c r="AV354" i="6"/>
  <c r="AU354" i="6"/>
  <c r="AT354" i="6"/>
  <c r="AS354" i="6"/>
  <c r="AR354" i="6"/>
  <c r="AQ354" i="6"/>
  <c r="AF354" i="6"/>
  <c r="AY225" i="6"/>
  <c r="AX225" i="6"/>
  <c r="AW225" i="6"/>
  <c r="AV225" i="6"/>
  <c r="AU225" i="6"/>
  <c r="AT225" i="6"/>
  <c r="AS225" i="6"/>
  <c r="AR225" i="6"/>
  <c r="AQ225" i="6"/>
  <c r="AF225" i="6"/>
  <c r="AY224" i="6"/>
  <c r="AX224" i="6"/>
  <c r="AW224" i="6"/>
  <c r="AV224" i="6"/>
  <c r="AU224" i="6"/>
  <c r="AT224" i="6"/>
  <c r="AS224" i="6"/>
  <c r="AR224" i="6"/>
  <c r="AQ224" i="6"/>
  <c r="AF224" i="6"/>
  <c r="AY335" i="6"/>
  <c r="AX335" i="6"/>
  <c r="AW335" i="6"/>
  <c r="AV335" i="6"/>
  <c r="AU335" i="6"/>
  <c r="AT335" i="6"/>
  <c r="AS335" i="6"/>
  <c r="AR335" i="6"/>
  <c r="AQ335" i="6"/>
  <c r="AF335" i="6"/>
  <c r="AY941" i="6"/>
  <c r="AX941" i="6"/>
  <c r="AW941" i="6"/>
  <c r="AV941" i="6"/>
  <c r="AU941" i="6"/>
  <c r="AT941" i="6"/>
  <c r="AS941" i="6"/>
  <c r="AR941" i="6"/>
  <c r="AQ941" i="6"/>
  <c r="AH941" i="6" s="1"/>
  <c r="AI941" i="6"/>
  <c r="AF941" i="6"/>
  <c r="AY350" i="6"/>
  <c r="AX350" i="6"/>
  <c r="H350" i="6" s="1"/>
  <c r="AW350" i="6"/>
  <c r="AV350" i="6"/>
  <c r="AU350" i="6"/>
  <c r="AT350" i="6"/>
  <c r="AS350" i="6"/>
  <c r="AR350" i="6"/>
  <c r="AQ350" i="6"/>
  <c r="AF350" i="6"/>
  <c r="AY348" i="6"/>
  <c r="AX348" i="6"/>
  <c r="AW348" i="6"/>
  <c r="AV348" i="6"/>
  <c r="AU348" i="6"/>
  <c r="AT348" i="6"/>
  <c r="AS348" i="6"/>
  <c r="AR348" i="6"/>
  <c r="AQ348" i="6"/>
  <c r="AF348" i="6"/>
  <c r="AY147" i="6"/>
  <c r="AJ147" i="6" s="1"/>
  <c r="AX147" i="6"/>
  <c r="AW147" i="6"/>
  <c r="AV147" i="6"/>
  <c r="AU147" i="6"/>
  <c r="AT147" i="6"/>
  <c r="AS147" i="6"/>
  <c r="AR147" i="6"/>
  <c r="AQ147" i="6"/>
  <c r="AH147" i="6" s="1"/>
  <c r="AF147" i="6"/>
  <c r="AY388" i="6"/>
  <c r="AX388" i="6"/>
  <c r="AW388" i="6"/>
  <c r="AV388" i="6"/>
  <c r="AU388" i="6"/>
  <c r="AT388" i="6"/>
  <c r="AS388" i="6"/>
  <c r="AR388" i="6"/>
  <c r="AQ388" i="6"/>
  <c r="AH388" i="6" s="1"/>
  <c r="AF388" i="6"/>
  <c r="AY492" i="6"/>
  <c r="AX492" i="6"/>
  <c r="AW492" i="6"/>
  <c r="AV492" i="6"/>
  <c r="AU492" i="6"/>
  <c r="AT492" i="6"/>
  <c r="AS492" i="6"/>
  <c r="AR492" i="6"/>
  <c r="AQ492" i="6"/>
  <c r="AF492" i="6"/>
  <c r="AY897" i="6"/>
  <c r="AX897" i="6"/>
  <c r="AW897" i="6"/>
  <c r="AV897" i="6"/>
  <c r="AU897" i="6"/>
  <c r="AT897" i="6"/>
  <c r="AJ897" i="6" s="1"/>
  <c r="AS897" i="6"/>
  <c r="AR897" i="6"/>
  <c r="AQ897" i="6"/>
  <c r="AH897" i="6" s="1"/>
  <c r="AI897" i="6"/>
  <c r="AF897" i="6"/>
  <c r="AY223" i="6"/>
  <c r="AX223" i="6"/>
  <c r="AW223" i="6"/>
  <c r="AV223" i="6"/>
  <c r="AU223" i="6"/>
  <c r="AT223" i="6"/>
  <c r="AS223" i="6"/>
  <c r="AR223" i="6"/>
  <c r="AQ223" i="6"/>
  <c r="AF223" i="6"/>
  <c r="AY220" i="6"/>
  <c r="AX220" i="6"/>
  <c r="AW220" i="6"/>
  <c r="AV220" i="6"/>
  <c r="AU220" i="6"/>
  <c r="AT220" i="6"/>
  <c r="AS220" i="6"/>
  <c r="AR220" i="6"/>
  <c r="AQ220" i="6"/>
  <c r="AF220" i="6"/>
  <c r="AY356" i="6"/>
  <c r="AX356" i="6"/>
  <c r="H356" i="6" s="1"/>
  <c r="AW356" i="6"/>
  <c r="AV356" i="6"/>
  <c r="AU356" i="6"/>
  <c r="AT356" i="6"/>
  <c r="AS356" i="6"/>
  <c r="AR356" i="6"/>
  <c r="AQ356" i="6"/>
  <c r="AF356" i="6"/>
  <c r="AY618" i="6"/>
  <c r="AI618" i="6" s="1"/>
  <c r="AX618" i="6"/>
  <c r="AW618" i="6"/>
  <c r="AV618" i="6"/>
  <c r="AU618" i="6"/>
  <c r="AT618" i="6"/>
  <c r="AS618" i="6"/>
  <c r="AR618" i="6"/>
  <c r="AQ618" i="6"/>
  <c r="AJ618" i="6"/>
  <c r="AF618" i="6"/>
  <c r="AY213" i="6"/>
  <c r="AX213" i="6"/>
  <c r="AW213" i="6"/>
  <c r="AV213" i="6"/>
  <c r="AU213" i="6"/>
  <c r="AT213" i="6"/>
  <c r="AS213" i="6"/>
  <c r="AR213" i="6"/>
  <c r="AQ213" i="6"/>
  <c r="AF213" i="6"/>
  <c r="AY212" i="6"/>
  <c r="AX212" i="6"/>
  <c r="AW212" i="6"/>
  <c r="AV212" i="6"/>
  <c r="AU212" i="6"/>
  <c r="AT212" i="6"/>
  <c r="AS212" i="6"/>
  <c r="AR212" i="6"/>
  <c r="AQ212" i="6"/>
  <c r="AF212" i="6"/>
  <c r="AY210" i="6"/>
  <c r="AX210" i="6"/>
  <c r="AW210" i="6"/>
  <c r="AV210" i="6"/>
  <c r="AU210" i="6"/>
  <c r="AT210" i="6"/>
  <c r="AS210" i="6"/>
  <c r="AR210" i="6"/>
  <c r="AQ210" i="6"/>
  <c r="AF210" i="6"/>
  <c r="AY209" i="6"/>
  <c r="AX209" i="6"/>
  <c r="AW209" i="6"/>
  <c r="AV209" i="6"/>
  <c r="AU209" i="6"/>
  <c r="AT209" i="6"/>
  <c r="AS209" i="6"/>
  <c r="AR209" i="6"/>
  <c r="AQ209" i="6"/>
  <c r="AF209" i="6"/>
  <c r="AY450" i="6"/>
  <c r="AX450" i="6"/>
  <c r="AW450" i="6"/>
  <c r="AV450" i="6"/>
  <c r="AU450" i="6"/>
  <c r="AT450" i="6"/>
  <c r="AS450" i="6"/>
  <c r="AR450" i="6"/>
  <c r="AQ450" i="6"/>
  <c r="AF450" i="6"/>
  <c r="AY742" i="6"/>
  <c r="AX742" i="6"/>
  <c r="AW742" i="6"/>
  <c r="AV742" i="6"/>
  <c r="AU742" i="6"/>
  <c r="AT742" i="6"/>
  <c r="AS742" i="6"/>
  <c r="AR742" i="6"/>
  <c r="AQ742" i="6"/>
  <c r="AH742" i="6" s="1"/>
  <c r="AI742" i="6"/>
  <c r="AF742" i="6"/>
  <c r="AY352" i="6"/>
  <c r="AX352" i="6"/>
  <c r="AW352" i="6"/>
  <c r="AV352" i="6"/>
  <c r="AU352" i="6"/>
  <c r="AT352" i="6"/>
  <c r="AS352" i="6"/>
  <c r="AR352" i="6"/>
  <c r="AQ352" i="6"/>
  <c r="AF352" i="6"/>
  <c r="AY333" i="6"/>
  <c r="AX333" i="6"/>
  <c r="AW333" i="6"/>
  <c r="AV333" i="6"/>
  <c r="AU333" i="6"/>
  <c r="AT333" i="6"/>
  <c r="AS333" i="6"/>
  <c r="AR333" i="6"/>
  <c r="AQ333" i="6"/>
  <c r="AF333" i="6"/>
  <c r="AY332" i="6"/>
  <c r="AX332" i="6"/>
  <c r="AW332" i="6"/>
  <c r="AV332" i="6"/>
  <c r="AU332" i="6"/>
  <c r="AT332" i="6"/>
  <c r="AS332" i="6"/>
  <c r="AR332" i="6"/>
  <c r="AQ332" i="6"/>
  <c r="AF332" i="6"/>
  <c r="AY168" i="6"/>
  <c r="AX168" i="6"/>
  <c r="AW168" i="6"/>
  <c r="AV168" i="6"/>
  <c r="AU168" i="6"/>
  <c r="AT168" i="6"/>
  <c r="AS168" i="6"/>
  <c r="AJ168" i="6" s="1"/>
  <c r="AR168" i="6"/>
  <c r="AQ168" i="6"/>
  <c r="AH168" i="6" s="1"/>
  <c r="AF168" i="6"/>
  <c r="AY938" i="6"/>
  <c r="AX938" i="6"/>
  <c r="AW938" i="6"/>
  <c r="AV938" i="6"/>
  <c r="AU938" i="6"/>
  <c r="AT938" i="6"/>
  <c r="AS938" i="6"/>
  <c r="AR938" i="6"/>
  <c r="AQ938" i="6"/>
  <c r="AH938" i="6" s="1"/>
  <c r="AI938" i="6"/>
  <c r="AF938" i="6"/>
  <c r="AY199" i="6"/>
  <c r="AX199" i="6"/>
  <c r="AW199" i="6"/>
  <c r="AV199" i="6"/>
  <c r="AU199" i="6"/>
  <c r="AT199" i="6"/>
  <c r="AS199" i="6"/>
  <c r="AR199" i="6"/>
  <c r="AQ199" i="6"/>
  <c r="AF199" i="6"/>
  <c r="AY145" i="6"/>
  <c r="AJ145" i="6" s="1"/>
  <c r="AX145" i="6"/>
  <c r="AW145" i="6"/>
  <c r="AV145" i="6"/>
  <c r="AU145" i="6"/>
  <c r="AT145" i="6"/>
  <c r="AS145" i="6"/>
  <c r="AR145" i="6"/>
  <c r="AQ145" i="6"/>
  <c r="AH145" i="6" s="1"/>
  <c r="AF145" i="6"/>
  <c r="AY910" i="6"/>
  <c r="AX910" i="6"/>
  <c r="AW910" i="6"/>
  <c r="AV910" i="6"/>
  <c r="AU910" i="6"/>
  <c r="AT910" i="6"/>
  <c r="AS910" i="6"/>
  <c r="AR910" i="6"/>
  <c r="AQ910" i="6"/>
  <c r="AH910" i="6" s="1"/>
  <c r="AJ910" i="6"/>
  <c r="AI910" i="6"/>
  <c r="AF910" i="6"/>
  <c r="AY117" i="6"/>
  <c r="AX117" i="6"/>
  <c r="AW117" i="6"/>
  <c r="AV117" i="6"/>
  <c r="AU117" i="6"/>
  <c r="AT117" i="6"/>
  <c r="AS117" i="6"/>
  <c r="AR117" i="6"/>
  <c r="AQ117" i="6"/>
  <c r="AH117" i="6" s="1"/>
  <c r="AJ117" i="6"/>
  <c r="AF117" i="6"/>
  <c r="AY386" i="6"/>
  <c r="AX386" i="6"/>
  <c r="AW386" i="6"/>
  <c r="AV386" i="6"/>
  <c r="AU386" i="6"/>
  <c r="AT386" i="6"/>
  <c r="AS386" i="6"/>
  <c r="AR386" i="6"/>
  <c r="AQ386" i="6"/>
  <c r="AH386" i="6" s="1"/>
  <c r="AF386" i="6"/>
  <c r="AY385" i="6"/>
  <c r="AX385" i="6"/>
  <c r="AW385" i="6"/>
  <c r="AV385" i="6"/>
  <c r="AU385" i="6"/>
  <c r="AT385" i="6"/>
  <c r="AS385" i="6"/>
  <c r="AR385" i="6"/>
  <c r="AQ385" i="6"/>
  <c r="AH385" i="6" s="1"/>
  <c r="AF385" i="6"/>
  <c r="AY491" i="6"/>
  <c r="AX491" i="6"/>
  <c r="AW491" i="6"/>
  <c r="AV491" i="6"/>
  <c r="AU491" i="6"/>
  <c r="AT491" i="6"/>
  <c r="AS491" i="6"/>
  <c r="AR491" i="6"/>
  <c r="AQ491" i="6"/>
  <c r="AF491" i="6"/>
  <c r="AY490" i="6"/>
  <c r="AX490" i="6"/>
  <c r="V490" i="6" s="1"/>
  <c r="AW490" i="6"/>
  <c r="AV490" i="6"/>
  <c r="AU490" i="6"/>
  <c r="AT490" i="6"/>
  <c r="AS490" i="6"/>
  <c r="AR490" i="6"/>
  <c r="AQ490" i="6"/>
  <c r="AF490" i="6"/>
  <c r="AY226" i="6"/>
  <c r="AX226" i="6"/>
  <c r="AW226" i="6"/>
  <c r="AV226" i="6"/>
  <c r="AU226" i="6"/>
  <c r="AT226" i="6"/>
  <c r="AS226" i="6"/>
  <c r="AR226" i="6"/>
  <c r="AQ226" i="6"/>
  <c r="AF226" i="6"/>
  <c r="AY896" i="6"/>
  <c r="AX896" i="6"/>
  <c r="AW896" i="6"/>
  <c r="AV896" i="6"/>
  <c r="AU896" i="6"/>
  <c r="AT896" i="6"/>
  <c r="AJ896" i="6" s="1"/>
  <c r="AS896" i="6"/>
  <c r="AR896" i="6"/>
  <c r="AQ896" i="6"/>
  <c r="AH896" i="6" s="1"/>
  <c r="AI896" i="6"/>
  <c r="AF896" i="6"/>
  <c r="AY894" i="6"/>
  <c r="AX894" i="6"/>
  <c r="AW894" i="6"/>
  <c r="AV894" i="6"/>
  <c r="AU894" i="6"/>
  <c r="AT894" i="6"/>
  <c r="AJ894" i="6" s="1"/>
  <c r="AS894" i="6"/>
  <c r="AR894" i="6"/>
  <c r="AQ894" i="6"/>
  <c r="AH894" i="6" s="1"/>
  <c r="AI894" i="6"/>
  <c r="AF894" i="6"/>
  <c r="AY328" i="6"/>
  <c r="AX328" i="6"/>
  <c r="H328" i="6" s="1"/>
  <c r="AW328" i="6"/>
  <c r="AV328" i="6"/>
  <c r="AU328" i="6"/>
  <c r="AT328" i="6"/>
  <c r="AS328" i="6"/>
  <c r="AR328" i="6"/>
  <c r="AQ328" i="6"/>
  <c r="AF328" i="6"/>
  <c r="AY326" i="6"/>
  <c r="AX326" i="6"/>
  <c r="H326" i="6" s="1"/>
  <c r="AW326" i="6"/>
  <c r="AV326" i="6"/>
  <c r="AU326" i="6"/>
  <c r="AT326" i="6"/>
  <c r="AS326" i="6"/>
  <c r="AR326" i="6"/>
  <c r="AQ326" i="6"/>
  <c r="AF326" i="6"/>
  <c r="AY534" i="6"/>
  <c r="AX534" i="6"/>
  <c r="V534" i="6" s="1"/>
  <c r="AW534" i="6"/>
  <c r="AV534" i="6"/>
  <c r="AU534" i="6"/>
  <c r="AT534" i="6"/>
  <c r="AS534" i="6"/>
  <c r="AR534" i="6"/>
  <c r="AQ534" i="6"/>
  <c r="AJ534" i="6"/>
  <c r="AF534" i="6"/>
  <c r="AY132" i="6"/>
  <c r="AJ132" i="6" s="1"/>
  <c r="AX132" i="6"/>
  <c r="AW132" i="6"/>
  <c r="AV132" i="6"/>
  <c r="AU132" i="6"/>
  <c r="AT132" i="6"/>
  <c r="AS132" i="6"/>
  <c r="AR132" i="6"/>
  <c r="AQ132" i="6"/>
  <c r="AH132" i="6" s="1"/>
  <c r="AF132" i="6"/>
  <c r="AY930" i="6"/>
  <c r="AX930" i="6"/>
  <c r="AW930" i="6"/>
  <c r="AV930" i="6"/>
  <c r="AU930" i="6"/>
  <c r="AT930" i="6"/>
  <c r="AS930" i="6"/>
  <c r="AR930" i="6"/>
  <c r="AQ930" i="6"/>
  <c r="AH930" i="6" s="1"/>
  <c r="AI930" i="6"/>
  <c r="AF930" i="6"/>
  <c r="AY929" i="6"/>
  <c r="AX929" i="6"/>
  <c r="AW929" i="6"/>
  <c r="AV929" i="6"/>
  <c r="AU929" i="6"/>
  <c r="AT929" i="6"/>
  <c r="AS929" i="6"/>
  <c r="AR929" i="6"/>
  <c r="AQ929" i="6"/>
  <c r="AH929" i="6" s="1"/>
  <c r="AI929" i="6"/>
  <c r="AF929" i="6"/>
  <c r="AY141" i="6"/>
  <c r="AJ141" i="6" s="1"/>
  <c r="AX141" i="6"/>
  <c r="AW141" i="6"/>
  <c r="AV141" i="6"/>
  <c r="AU141" i="6"/>
  <c r="AT141" i="6"/>
  <c r="AS141" i="6"/>
  <c r="AR141" i="6"/>
  <c r="AQ141" i="6"/>
  <c r="AH141" i="6" s="1"/>
  <c r="AF141" i="6"/>
  <c r="AY379" i="6"/>
  <c r="AX379" i="6"/>
  <c r="AW379" i="6"/>
  <c r="AV379" i="6"/>
  <c r="AU379" i="6"/>
  <c r="AT379" i="6"/>
  <c r="AS379" i="6"/>
  <c r="AR379" i="6"/>
  <c r="AQ379" i="6"/>
  <c r="AH379" i="6" s="1"/>
  <c r="AF379" i="6"/>
  <c r="AY376" i="6"/>
  <c r="AX376" i="6"/>
  <c r="AW376" i="6"/>
  <c r="AV376" i="6"/>
  <c r="AU376" i="6"/>
  <c r="AT376" i="6"/>
  <c r="AS376" i="6"/>
  <c r="AR376" i="6"/>
  <c r="AQ376" i="6"/>
  <c r="AH376" i="6" s="1"/>
  <c r="AF376" i="6"/>
  <c r="AY146" i="6"/>
  <c r="AJ146" i="6" s="1"/>
  <c r="AX146" i="6"/>
  <c r="AW146" i="6"/>
  <c r="AV146" i="6"/>
  <c r="AU146" i="6"/>
  <c r="AT146" i="6"/>
  <c r="AS146" i="6"/>
  <c r="AR146" i="6"/>
  <c r="AQ146" i="6"/>
  <c r="AH146" i="6" s="1"/>
  <c r="AF146" i="6"/>
  <c r="AY487" i="6"/>
  <c r="AX487" i="6"/>
  <c r="AW487" i="6"/>
  <c r="AV487" i="6"/>
  <c r="AU487" i="6"/>
  <c r="AT487" i="6"/>
  <c r="AS487" i="6"/>
  <c r="AR487" i="6"/>
  <c r="AQ487" i="6"/>
  <c r="AF487" i="6"/>
  <c r="AY484" i="6"/>
  <c r="AX484" i="6"/>
  <c r="V484" i="6" s="1"/>
  <c r="AW484" i="6"/>
  <c r="AV484" i="6"/>
  <c r="AU484" i="6"/>
  <c r="AT484" i="6"/>
  <c r="AS484" i="6"/>
  <c r="AR484" i="6"/>
  <c r="AQ484" i="6"/>
  <c r="AJ484" i="6"/>
  <c r="AF484" i="6"/>
  <c r="AY351" i="6"/>
  <c r="AX351" i="6"/>
  <c r="AW351" i="6"/>
  <c r="AV351" i="6"/>
  <c r="AU351" i="6"/>
  <c r="AT351" i="6"/>
  <c r="AS351" i="6"/>
  <c r="AR351" i="6"/>
  <c r="AQ351" i="6"/>
  <c r="AF351" i="6"/>
  <c r="AY349" i="6"/>
  <c r="AX349" i="6"/>
  <c r="AW349" i="6"/>
  <c r="AV349" i="6"/>
  <c r="AU349" i="6"/>
  <c r="AT349" i="6"/>
  <c r="AS349" i="6"/>
  <c r="AR349" i="6"/>
  <c r="AQ349" i="6"/>
  <c r="AF349" i="6"/>
  <c r="AY449" i="6"/>
  <c r="AX449" i="6"/>
  <c r="AW449" i="6"/>
  <c r="AV449" i="6"/>
  <c r="AU449" i="6"/>
  <c r="AT449" i="6"/>
  <c r="AS449" i="6"/>
  <c r="AR449" i="6"/>
  <c r="AQ449" i="6"/>
  <c r="AF449" i="6"/>
  <c r="AY447" i="6"/>
  <c r="AX447" i="6"/>
  <c r="AW447" i="6"/>
  <c r="AV447" i="6"/>
  <c r="AU447" i="6"/>
  <c r="AT447" i="6"/>
  <c r="AS447" i="6"/>
  <c r="AR447" i="6"/>
  <c r="AQ447" i="6"/>
  <c r="AF447" i="6"/>
  <c r="AY891" i="6"/>
  <c r="AX891" i="6"/>
  <c r="AW891" i="6"/>
  <c r="AV891" i="6"/>
  <c r="AU891" i="6"/>
  <c r="AT891" i="6"/>
  <c r="AJ891" i="6" s="1"/>
  <c r="AS891" i="6"/>
  <c r="AR891" i="6"/>
  <c r="AQ891" i="6"/>
  <c r="AH891" i="6" s="1"/>
  <c r="AI891" i="6"/>
  <c r="AF891" i="6"/>
  <c r="AY885" i="6"/>
  <c r="AX885" i="6"/>
  <c r="AW885" i="6"/>
  <c r="AV885" i="6"/>
  <c r="AU885" i="6"/>
  <c r="AT885" i="6"/>
  <c r="AJ885" i="6" s="1"/>
  <c r="AS885" i="6"/>
  <c r="AR885" i="6"/>
  <c r="AQ885" i="6"/>
  <c r="AH885" i="6" s="1"/>
  <c r="AI885" i="6"/>
  <c r="AF885" i="6"/>
  <c r="AY835" i="6"/>
  <c r="AX835" i="6"/>
  <c r="AW835" i="6"/>
  <c r="AV835" i="6"/>
  <c r="AU835" i="6"/>
  <c r="AT835" i="6"/>
  <c r="AS835" i="6"/>
  <c r="AR835" i="6"/>
  <c r="AQ835" i="6"/>
  <c r="AH835" i="6" s="1"/>
  <c r="AJ835" i="6"/>
  <c r="AI835" i="6"/>
  <c r="AF835" i="6"/>
  <c r="AY680" i="6"/>
  <c r="AI680" i="6" s="1"/>
  <c r="AX680" i="6"/>
  <c r="AW680" i="6"/>
  <c r="AV680" i="6"/>
  <c r="AU680" i="6"/>
  <c r="AT680" i="6"/>
  <c r="AS680" i="6"/>
  <c r="AR680" i="6"/>
  <c r="AQ680" i="6"/>
  <c r="AJ680" i="6"/>
  <c r="AF680" i="6"/>
  <c r="AY617" i="6"/>
  <c r="AI617" i="6" s="1"/>
  <c r="AX617" i="6"/>
  <c r="AW617" i="6"/>
  <c r="AV617" i="6"/>
  <c r="AU617" i="6"/>
  <c r="AT617" i="6"/>
  <c r="AS617" i="6"/>
  <c r="AR617" i="6"/>
  <c r="AQ617" i="6"/>
  <c r="AJ617" i="6"/>
  <c r="AF617" i="6"/>
  <c r="AY616" i="6"/>
  <c r="AI616" i="6" s="1"/>
  <c r="AX616" i="6"/>
  <c r="AW616" i="6"/>
  <c r="AV616" i="6"/>
  <c r="AU616" i="6"/>
  <c r="AT616" i="6"/>
  <c r="AS616" i="6"/>
  <c r="AR616" i="6"/>
  <c r="AQ616" i="6"/>
  <c r="AJ616" i="6"/>
  <c r="AF616" i="6"/>
  <c r="AY615" i="6"/>
  <c r="AI615" i="6" s="1"/>
  <c r="AX615" i="6"/>
  <c r="AW615" i="6"/>
  <c r="AV615" i="6"/>
  <c r="AU615" i="6"/>
  <c r="AT615" i="6"/>
  <c r="AS615" i="6"/>
  <c r="AR615" i="6"/>
  <c r="AQ615" i="6"/>
  <c r="AJ615" i="6"/>
  <c r="AF615" i="6"/>
  <c r="AY334" i="6"/>
  <c r="AX334" i="6"/>
  <c r="H334" i="6" s="1"/>
  <c r="AW334" i="6"/>
  <c r="AV334" i="6"/>
  <c r="AU334" i="6"/>
  <c r="AT334" i="6"/>
  <c r="AS334" i="6"/>
  <c r="AR334" i="6"/>
  <c r="AQ334" i="6"/>
  <c r="AF334" i="6"/>
  <c r="AY361" i="6"/>
  <c r="AX361" i="6"/>
  <c r="AW361" i="6"/>
  <c r="AV361" i="6"/>
  <c r="AU361" i="6"/>
  <c r="AT361" i="6"/>
  <c r="AS361" i="6"/>
  <c r="AR361" i="6"/>
  <c r="AQ361" i="6"/>
  <c r="AH361" i="6" s="1"/>
  <c r="AF361" i="6"/>
  <c r="AY358" i="6"/>
  <c r="AX358" i="6"/>
  <c r="AW358" i="6"/>
  <c r="AV358" i="6"/>
  <c r="AU358" i="6"/>
  <c r="AT358" i="6"/>
  <c r="AS358" i="6"/>
  <c r="AR358" i="6"/>
  <c r="AQ358" i="6"/>
  <c r="AH358" i="6" s="1"/>
  <c r="AF358" i="6"/>
  <c r="AY956" i="6"/>
  <c r="H956" i="6" s="1"/>
  <c r="AX956" i="6"/>
  <c r="AW956" i="6"/>
  <c r="AV956" i="6"/>
  <c r="AU956" i="6"/>
  <c r="AT956" i="6"/>
  <c r="AS956" i="6"/>
  <c r="AR956" i="6"/>
  <c r="AQ956" i="6"/>
  <c r="AH956" i="6" s="1"/>
  <c r="AI956" i="6"/>
  <c r="AF956" i="6"/>
  <c r="AY741" i="6"/>
  <c r="AX741" i="6"/>
  <c r="AW741" i="6"/>
  <c r="AV741" i="6"/>
  <c r="AU741" i="6"/>
  <c r="AT741" i="6"/>
  <c r="AS741" i="6"/>
  <c r="AR741" i="6"/>
  <c r="AQ741" i="6"/>
  <c r="AH741" i="6" s="1"/>
  <c r="AI741" i="6"/>
  <c r="AF741" i="6"/>
  <c r="AY740" i="6"/>
  <c r="AX740" i="6"/>
  <c r="AW740" i="6"/>
  <c r="AV740" i="6"/>
  <c r="AU740" i="6"/>
  <c r="AT740" i="6"/>
  <c r="AS740" i="6"/>
  <c r="AR740" i="6"/>
  <c r="AQ740" i="6"/>
  <c r="AH740" i="6" s="1"/>
  <c r="AI740" i="6"/>
  <c r="AF740" i="6"/>
  <c r="AY489" i="6"/>
  <c r="AX489" i="6"/>
  <c r="V489" i="6" s="1"/>
  <c r="AW489" i="6"/>
  <c r="AV489" i="6"/>
  <c r="AU489" i="6"/>
  <c r="AT489" i="6"/>
  <c r="AS489" i="6"/>
  <c r="AR489" i="6"/>
  <c r="AQ489" i="6"/>
  <c r="AF489" i="6"/>
  <c r="AY486" i="6"/>
  <c r="AX486" i="6"/>
  <c r="V486" i="6" s="1"/>
  <c r="AW486" i="6"/>
  <c r="AV486" i="6"/>
  <c r="AU486" i="6"/>
  <c r="AT486" i="6"/>
  <c r="AS486" i="6"/>
  <c r="AR486" i="6"/>
  <c r="AQ486" i="6"/>
  <c r="AF486" i="6"/>
  <c r="AY419" i="6"/>
  <c r="AX419" i="6"/>
  <c r="AW419" i="6"/>
  <c r="AV419" i="6"/>
  <c r="AU419" i="6"/>
  <c r="AT419" i="6"/>
  <c r="AS419" i="6"/>
  <c r="AR419" i="6"/>
  <c r="AQ419" i="6"/>
  <c r="AF419" i="6"/>
  <c r="AY216" i="6"/>
  <c r="AX216" i="6"/>
  <c r="AW216" i="6"/>
  <c r="AV216" i="6"/>
  <c r="AU216" i="6"/>
  <c r="AT216" i="6"/>
  <c r="AS216" i="6"/>
  <c r="AR216" i="6"/>
  <c r="AQ216" i="6"/>
  <c r="AF216" i="6"/>
  <c r="AY215" i="6"/>
  <c r="AX215" i="6"/>
  <c r="AW215" i="6"/>
  <c r="AV215" i="6"/>
  <c r="AU215" i="6"/>
  <c r="AT215" i="6"/>
  <c r="AS215" i="6"/>
  <c r="AR215" i="6"/>
  <c r="AQ215" i="6"/>
  <c r="AF215" i="6"/>
  <c r="AY313" i="6"/>
  <c r="AJ313" i="6" s="1"/>
  <c r="AX313" i="6"/>
  <c r="AW313" i="6"/>
  <c r="AV313" i="6"/>
  <c r="AU313" i="6"/>
  <c r="X313" i="6" s="1"/>
  <c r="AD313" i="6" s="1"/>
  <c r="AT313" i="6"/>
  <c r="AS313" i="6"/>
  <c r="AR313" i="6"/>
  <c r="AQ313" i="6"/>
  <c r="AH313" i="6" s="1"/>
  <c r="AF313" i="6"/>
  <c r="AY143" i="6"/>
  <c r="AJ143" i="6" s="1"/>
  <c r="AX143" i="6"/>
  <c r="AW143" i="6"/>
  <c r="AV143" i="6"/>
  <c r="AU143" i="6"/>
  <c r="AT143" i="6"/>
  <c r="AS143" i="6"/>
  <c r="AR143" i="6"/>
  <c r="AQ143" i="6"/>
  <c r="AH143" i="6" s="1"/>
  <c r="AF143" i="6"/>
  <c r="AY804" i="6"/>
  <c r="AX804" i="6"/>
  <c r="AW804" i="6"/>
  <c r="AV804" i="6"/>
  <c r="AU804" i="6"/>
  <c r="AT804" i="6"/>
  <c r="AS804" i="6"/>
  <c r="AR804" i="6"/>
  <c r="AQ804" i="6"/>
  <c r="AH804" i="6" s="1"/>
  <c r="AI804" i="6"/>
  <c r="AF804" i="6"/>
  <c r="AY204" i="6"/>
  <c r="AX204" i="6"/>
  <c r="AW204" i="6"/>
  <c r="AV204" i="6"/>
  <c r="AU204" i="6"/>
  <c r="AT204" i="6"/>
  <c r="AS204" i="6"/>
  <c r="AR204" i="6"/>
  <c r="AQ204" i="6"/>
  <c r="AF204" i="6"/>
  <c r="AY203" i="6"/>
  <c r="AX203" i="6"/>
  <c r="AW203" i="6"/>
  <c r="AV203" i="6"/>
  <c r="AU203" i="6"/>
  <c r="AT203" i="6"/>
  <c r="AS203" i="6"/>
  <c r="AR203" i="6"/>
  <c r="AQ203" i="6"/>
  <c r="AF203" i="6"/>
  <c r="AY201" i="6"/>
  <c r="AX201" i="6"/>
  <c r="AW201" i="6"/>
  <c r="AV201" i="6"/>
  <c r="AU201" i="6"/>
  <c r="AT201" i="6"/>
  <c r="AS201" i="6"/>
  <c r="AR201" i="6"/>
  <c r="AQ201" i="6"/>
  <c r="AF201" i="6"/>
  <c r="AY200" i="6"/>
  <c r="AX200" i="6"/>
  <c r="AW200" i="6"/>
  <c r="AV200" i="6"/>
  <c r="AU200" i="6"/>
  <c r="AT200" i="6"/>
  <c r="AS200" i="6"/>
  <c r="AR200" i="6"/>
  <c r="AQ200" i="6"/>
  <c r="AF200" i="6"/>
  <c r="AY556" i="6"/>
  <c r="AX556" i="6"/>
  <c r="AW556" i="6"/>
  <c r="AV556" i="6"/>
  <c r="AU556" i="6"/>
  <c r="AT556" i="6"/>
  <c r="AS556" i="6"/>
  <c r="AR556" i="6"/>
  <c r="AQ556" i="6"/>
  <c r="AH556" i="6" s="1"/>
  <c r="AI556" i="6"/>
  <c r="AF556" i="6"/>
  <c r="AY444" i="6"/>
  <c r="AX444" i="6"/>
  <c r="AW444" i="6"/>
  <c r="AV444" i="6"/>
  <c r="AU444" i="6"/>
  <c r="AT444" i="6"/>
  <c r="AS444" i="6"/>
  <c r="AR444" i="6"/>
  <c r="AQ444" i="6"/>
  <c r="AF444" i="6"/>
  <c r="AY438" i="6"/>
  <c r="AX438" i="6"/>
  <c r="AW438" i="6"/>
  <c r="AV438" i="6"/>
  <c r="AU438" i="6"/>
  <c r="AT438" i="6"/>
  <c r="AS438" i="6"/>
  <c r="AR438" i="6"/>
  <c r="AQ438" i="6"/>
  <c r="AF438" i="6"/>
  <c r="AY977" i="6"/>
  <c r="AX977" i="6"/>
  <c r="AW977" i="6"/>
  <c r="AV977" i="6"/>
  <c r="AF977" i="6" s="1"/>
  <c r="AU977" i="6"/>
  <c r="AT977" i="6"/>
  <c r="AS977" i="6"/>
  <c r="AR977" i="6"/>
  <c r="AQ977" i="6"/>
  <c r="AJ977" i="6"/>
  <c r="AI977" i="6"/>
  <c r="AY167" i="6"/>
  <c r="AX167" i="6"/>
  <c r="AW167" i="6"/>
  <c r="AV167" i="6"/>
  <c r="AU167" i="6"/>
  <c r="AT167" i="6"/>
  <c r="AS167" i="6"/>
  <c r="AJ167" i="6" s="1"/>
  <c r="AR167" i="6"/>
  <c r="AQ167" i="6"/>
  <c r="AH167" i="6" s="1"/>
  <c r="AF167" i="6"/>
  <c r="AY166" i="6"/>
  <c r="AX166" i="6"/>
  <c r="AW166" i="6"/>
  <c r="AV166" i="6"/>
  <c r="AU166" i="6"/>
  <c r="AT166" i="6"/>
  <c r="AS166" i="6"/>
  <c r="AJ166" i="6" s="1"/>
  <c r="AR166" i="6"/>
  <c r="AQ166" i="6"/>
  <c r="AH166" i="6" s="1"/>
  <c r="AF166" i="6"/>
  <c r="AY939" i="6"/>
  <c r="AX939" i="6"/>
  <c r="AW939" i="6"/>
  <c r="AV939" i="6"/>
  <c r="AU939" i="6"/>
  <c r="AT939" i="6"/>
  <c r="AS939" i="6"/>
  <c r="AR939" i="6"/>
  <c r="AQ939" i="6"/>
  <c r="AH939" i="6" s="1"/>
  <c r="AI939" i="6"/>
  <c r="AF939" i="6"/>
  <c r="AY612" i="6"/>
  <c r="AI612" i="6" s="1"/>
  <c r="AX612" i="6"/>
  <c r="AW612" i="6"/>
  <c r="AV612" i="6"/>
  <c r="AU612" i="6"/>
  <c r="AT612" i="6"/>
  <c r="AS612" i="6"/>
  <c r="AR612" i="6"/>
  <c r="AQ612" i="6"/>
  <c r="AJ612" i="6"/>
  <c r="AF612" i="6"/>
  <c r="AY609" i="6"/>
  <c r="AI609" i="6" s="1"/>
  <c r="AX609" i="6"/>
  <c r="AW609" i="6"/>
  <c r="AV609" i="6"/>
  <c r="AU609" i="6"/>
  <c r="AT609" i="6"/>
  <c r="AS609" i="6"/>
  <c r="AR609" i="6"/>
  <c r="AQ609" i="6"/>
  <c r="AJ609" i="6"/>
  <c r="AF609" i="6"/>
  <c r="AY606" i="6"/>
  <c r="AI606" i="6" s="1"/>
  <c r="AX606" i="6"/>
  <c r="AW606" i="6"/>
  <c r="AV606" i="6"/>
  <c r="AU606" i="6"/>
  <c r="AT606" i="6"/>
  <c r="AS606" i="6"/>
  <c r="AR606" i="6"/>
  <c r="AQ606" i="6"/>
  <c r="AJ606" i="6"/>
  <c r="AF606" i="6"/>
  <c r="AY330" i="6"/>
  <c r="AX330" i="6"/>
  <c r="H330" i="6" s="1"/>
  <c r="AW330" i="6"/>
  <c r="AV330" i="6"/>
  <c r="AU330" i="6"/>
  <c r="AT330" i="6"/>
  <c r="AS330" i="6"/>
  <c r="AR330" i="6"/>
  <c r="AQ330" i="6"/>
  <c r="AF330" i="6"/>
  <c r="AY197" i="6"/>
  <c r="AX197" i="6"/>
  <c r="AW197" i="6"/>
  <c r="AV197" i="6"/>
  <c r="AU197" i="6"/>
  <c r="AT197" i="6"/>
  <c r="AS197" i="6"/>
  <c r="AR197" i="6"/>
  <c r="AQ197" i="6"/>
  <c r="AF197" i="6"/>
  <c r="AY196" i="6"/>
  <c r="AX196" i="6"/>
  <c r="AW196" i="6"/>
  <c r="AV196" i="6"/>
  <c r="AU196" i="6"/>
  <c r="AT196" i="6"/>
  <c r="AS196" i="6"/>
  <c r="AR196" i="6"/>
  <c r="AQ196" i="6"/>
  <c r="AF196" i="6"/>
  <c r="AY471" i="6"/>
  <c r="AX471" i="6"/>
  <c r="AW471" i="6"/>
  <c r="AV471" i="6"/>
  <c r="AU471" i="6"/>
  <c r="AT471" i="6"/>
  <c r="AS471" i="6"/>
  <c r="AR471" i="6"/>
  <c r="AQ471" i="6"/>
  <c r="AF471" i="6"/>
  <c r="AY274" i="6"/>
  <c r="AX274" i="6"/>
  <c r="AW274" i="6"/>
  <c r="AV274" i="6"/>
  <c r="AU274" i="6"/>
  <c r="AT274" i="6"/>
  <c r="AS274" i="6"/>
  <c r="AR274" i="6"/>
  <c r="AQ274" i="6"/>
  <c r="AH274" i="6" s="1"/>
  <c r="AF274" i="6"/>
  <c r="AY271" i="6"/>
  <c r="AX271" i="6"/>
  <c r="AW271" i="6"/>
  <c r="AV271" i="6"/>
  <c r="AU271" i="6"/>
  <c r="AT271" i="6"/>
  <c r="AS271" i="6"/>
  <c r="AR271" i="6"/>
  <c r="AQ271" i="6"/>
  <c r="AH271" i="6" s="1"/>
  <c r="AF271" i="6"/>
  <c r="AY344" i="6"/>
  <c r="AX344" i="6"/>
  <c r="H344" i="6" s="1"/>
  <c r="AW344" i="6"/>
  <c r="AV344" i="6"/>
  <c r="AU344" i="6"/>
  <c r="AT344" i="6"/>
  <c r="AS344" i="6"/>
  <c r="AR344" i="6"/>
  <c r="AQ344" i="6"/>
  <c r="AF344" i="6"/>
  <c r="AY342" i="6"/>
  <c r="AX342" i="6"/>
  <c r="H342" i="6" s="1"/>
  <c r="AW342" i="6"/>
  <c r="AV342" i="6"/>
  <c r="AU342" i="6"/>
  <c r="AT342" i="6"/>
  <c r="AS342" i="6"/>
  <c r="AR342" i="6"/>
  <c r="AQ342" i="6"/>
  <c r="AF342" i="6"/>
  <c r="AY338" i="6"/>
  <c r="AX338" i="6"/>
  <c r="H338" i="6" s="1"/>
  <c r="AW338" i="6"/>
  <c r="AV338" i="6"/>
  <c r="AU338" i="6"/>
  <c r="AT338" i="6"/>
  <c r="AS338" i="6"/>
  <c r="AR338" i="6"/>
  <c r="AQ338" i="6"/>
  <c r="AF338" i="6"/>
  <c r="AY336" i="6"/>
  <c r="AX336" i="6"/>
  <c r="H336" i="6" s="1"/>
  <c r="AW336" i="6"/>
  <c r="AV336" i="6"/>
  <c r="AU336" i="6"/>
  <c r="AT336" i="6"/>
  <c r="AS336" i="6"/>
  <c r="AR336" i="6"/>
  <c r="AQ336" i="6"/>
  <c r="AF336" i="6"/>
  <c r="AY895" i="6"/>
  <c r="AX895" i="6"/>
  <c r="AW895" i="6"/>
  <c r="AV895" i="6"/>
  <c r="AU895" i="6"/>
  <c r="AT895" i="6"/>
  <c r="AJ895" i="6" s="1"/>
  <c r="AS895" i="6"/>
  <c r="AR895" i="6"/>
  <c r="AQ895" i="6"/>
  <c r="AH895" i="6" s="1"/>
  <c r="AI895" i="6"/>
  <c r="AF895" i="6"/>
  <c r="AY116" i="6"/>
  <c r="AX116" i="6"/>
  <c r="AW116" i="6"/>
  <c r="AV116" i="6"/>
  <c r="AU116" i="6"/>
  <c r="AT116" i="6"/>
  <c r="AS116" i="6"/>
  <c r="AR116" i="6"/>
  <c r="AQ116" i="6"/>
  <c r="AH116" i="6" s="1"/>
  <c r="AJ116" i="6"/>
  <c r="AF116" i="6"/>
  <c r="AY909" i="6"/>
  <c r="AX909" i="6"/>
  <c r="AW909" i="6"/>
  <c r="AV909" i="6"/>
  <c r="AU909" i="6"/>
  <c r="AT909" i="6"/>
  <c r="AS909" i="6"/>
  <c r="AR909" i="6"/>
  <c r="AQ909" i="6"/>
  <c r="AH909" i="6" s="1"/>
  <c r="AJ909" i="6"/>
  <c r="AI909" i="6"/>
  <c r="AF909" i="6"/>
  <c r="AY106" i="6"/>
  <c r="AJ106" i="6" s="1"/>
  <c r="AX106" i="6"/>
  <c r="AW106" i="6"/>
  <c r="AV106" i="6"/>
  <c r="AU106" i="6"/>
  <c r="AT106" i="6"/>
  <c r="AS106" i="6"/>
  <c r="AR106" i="6"/>
  <c r="AQ106" i="6"/>
  <c r="AH106" i="6" s="1"/>
  <c r="AY614" i="6"/>
  <c r="AI614" i="6" s="1"/>
  <c r="AX614" i="6"/>
  <c r="AW614" i="6"/>
  <c r="AV614" i="6"/>
  <c r="AU614" i="6"/>
  <c r="AT614" i="6"/>
  <c r="AS614" i="6"/>
  <c r="AR614" i="6"/>
  <c r="AQ614" i="6"/>
  <c r="AJ614" i="6"/>
  <c r="AF614" i="6"/>
  <c r="AY611" i="6"/>
  <c r="AI611" i="6" s="1"/>
  <c r="AX611" i="6"/>
  <c r="AW611" i="6"/>
  <c r="AV611" i="6"/>
  <c r="AU611" i="6"/>
  <c r="AT611" i="6"/>
  <c r="AS611" i="6"/>
  <c r="AR611" i="6"/>
  <c r="AQ611" i="6"/>
  <c r="AJ611" i="6"/>
  <c r="AF611" i="6"/>
  <c r="AY608" i="6"/>
  <c r="AI608" i="6" s="1"/>
  <c r="AX608" i="6"/>
  <c r="AW608" i="6"/>
  <c r="AV608" i="6"/>
  <c r="AU608" i="6"/>
  <c r="AT608" i="6"/>
  <c r="AS608" i="6"/>
  <c r="AR608" i="6"/>
  <c r="AQ608" i="6"/>
  <c r="AJ608" i="6"/>
  <c r="AF608" i="6"/>
  <c r="AY190" i="6"/>
  <c r="AX190" i="6"/>
  <c r="AW190" i="6"/>
  <c r="AV190" i="6"/>
  <c r="AU190" i="6"/>
  <c r="AT190" i="6"/>
  <c r="AS190" i="6"/>
  <c r="AR190" i="6"/>
  <c r="AQ190" i="6"/>
  <c r="AF190" i="6"/>
  <c r="AY187" i="6"/>
  <c r="AX187" i="6"/>
  <c r="AW187" i="6"/>
  <c r="AV187" i="6"/>
  <c r="AU187" i="6"/>
  <c r="AT187" i="6"/>
  <c r="AS187" i="6"/>
  <c r="AR187" i="6"/>
  <c r="AQ187" i="6"/>
  <c r="AF187" i="6"/>
  <c r="AY940" i="6"/>
  <c r="AX940" i="6"/>
  <c r="AW940" i="6"/>
  <c r="AV940" i="6"/>
  <c r="AU940" i="6"/>
  <c r="AT940" i="6"/>
  <c r="AS940" i="6"/>
  <c r="AR940" i="6"/>
  <c r="AQ940" i="6"/>
  <c r="AH940" i="6" s="1"/>
  <c r="AI940" i="6"/>
  <c r="AF940" i="6"/>
  <c r="AY381" i="6"/>
  <c r="AX381" i="6"/>
  <c r="AW381" i="6"/>
  <c r="AV381" i="6"/>
  <c r="AU381" i="6"/>
  <c r="AT381" i="6"/>
  <c r="AS381" i="6"/>
  <c r="AR381" i="6"/>
  <c r="AQ381" i="6"/>
  <c r="AH381" i="6" s="1"/>
  <c r="AF381" i="6"/>
  <c r="AY378" i="6"/>
  <c r="AX378" i="6"/>
  <c r="AW378" i="6"/>
  <c r="AV378" i="6"/>
  <c r="AU378" i="6"/>
  <c r="AT378" i="6"/>
  <c r="AS378" i="6"/>
  <c r="AR378" i="6"/>
  <c r="AQ378" i="6"/>
  <c r="AH378" i="6" s="1"/>
  <c r="AF378" i="6"/>
  <c r="AY533" i="6"/>
  <c r="AX533" i="6"/>
  <c r="AW533" i="6"/>
  <c r="AV533" i="6"/>
  <c r="AU533" i="6"/>
  <c r="AT533" i="6"/>
  <c r="AS533" i="6"/>
  <c r="AR533" i="6"/>
  <c r="AQ533" i="6"/>
  <c r="AF533" i="6"/>
  <c r="AY532" i="6"/>
  <c r="AX532" i="6"/>
  <c r="AJ532" i="6" s="1"/>
  <c r="AW532" i="6"/>
  <c r="AV532" i="6"/>
  <c r="AU532" i="6"/>
  <c r="AT532" i="6"/>
  <c r="AS532" i="6"/>
  <c r="AR532" i="6"/>
  <c r="AQ532" i="6"/>
  <c r="AF532" i="6"/>
  <c r="AY163" i="6"/>
  <c r="AX163" i="6"/>
  <c r="AW163" i="6"/>
  <c r="AV163" i="6"/>
  <c r="AU163" i="6"/>
  <c r="AT163" i="6"/>
  <c r="AS163" i="6"/>
  <c r="AJ163" i="6" s="1"/>
  <c r="AR163" i="6"/>
  <c r="AQ163" i="6"/>
  <c r="AH163" i="6" s="1"/>
  <c r="AF163" i="6"/>
  <c r="AY160" i="6"/>
  <c r="AX160" i="6"/>
  <c r="AW160" i="6"/>
  <c r="AV160" i="6"/>
  <c r="AU160" i="6"/>
  <c r="AT160" i="6"/>
  <c r="AS160" i="6"/>
  <c r="AJ160" i="6" s="1"/>
  <c r="AR160" i="6"/>
  <c r="AQ160" i="6"/>
  <c r="AH160" i="6" s="1"/>
  <c r="AF160" i="6"/>
  <c r="AY130" i="6"/>
  <c r="AJ130" i="6" s="1"/>
  <c r="AX130" i="6"/>
  <c r="AW130" i="6"/>
  <c r="AV130" i="6"/>
  <c r="AU130" i="6"/>
  <c r="AT130" i="6"/>
  <c r="AS130" i="6"/>
  <c r="AR130" i="6"/>
  <c r="AQ130" i="6"/>
  <c r="AH130" i="6" s="1"/>
  <c r="AF130" i="6"/>
  <c r="AY353" i="6"/>
  <c r="AX353" i="6"/>
  <c r="H353" i="6" s="1"/>
  <c r="AW353" i="6"/>
  <c r="AV353" i="6"/>
  <c r="AU353" i="6"/>
  <c r="AT353" i="6"/>
  <c r="AS353" i="6"/>
  <c r="AR353" i="6"/>
  <c r="AQ353" i="6"/>
  <c r="AF353" i="6"/>
  <c r="AY587" i="6"/>
  <c r="AX587" i="6"/>
  <c r="AW587" i="6"/>
  <c r="AV587" i="6"/>
  <c r="AU587" i="6"/>
  <c r="AT587" i="6"/>
  <c r="AS587" i="6"/>
  <c r="AR587" i="6"/>
  <c r="AQ587" i="6"/>
  <c r="AJ587" i="6"/>
  <c r="AF587" i="6"/>
  <c r="AY933" i="6"/>
  <c r="AX933" i="6"/>
  <c r="AW933" i="6"/>
  <c r="AV933" i="6"/>
  <c r="AU933" i="6"/>
  <c r="AT933" i="6"/>
  <c r="AS933" i="6"/>
  <c r="AR933" i="6"/>
  <c r="AQ933" i="6"/>
  <c r="AH933" i="6" s="1"/>
  <c r="AI933" i="6"/>
  <c r="AF933" i="6"/>
  <c r="AY932" i="6"/>
  <c r="AX932" i="6"/>
  <c r="AW932" i="6"/>
  <c r="AV932" i="6"/>
  <c r="AU932" i="6"/>
  <c r="AT932" i="6"/>
  <c r="AS932" i="6"/>
  <c r="AR932" i="6"/>
  <c r="AQ932" i="6"/>
  <c r="AH932" i="6" s="1"/>
  <c r="AI932" i="6"/>
  <c r="AF932" i="6"/>
  <c r="AY488" i="6"/>
  <c r="AX488" i="6"/>
  <c r="AW488" i="6"/>
  <c r="AV488" i="6"/>
  <c r="AU488" i="6"/>
  <c r="AT488" i="6"/>
  <c r="AS488" i="6"/>
  <c r="AR488" i="6"/>
  <c r="AQ488" i="6"/>
  <c r="AF488" i="6"/>
  <c r="AY485" i="6"/>
  <c r="AX485" i="6"/>
  <c r="AW485" i="6"/>
  <c r="AV485" i="6"/>
  <c r="AU485" i="6"/>
  <c r="AT485" i="6"/>
  <c r="AS485" i="6"/>
  <c r="AR485" i="6"/>
  <c r="AQ485" i="6"/>
  <c r="AJ485" i="6"/>
  <c r="AF485" i="6"/>
  <c r="AY448" i="6"/>
  <c r="AX448" i="6"/>
  <c r="AW448" i="6"/>
  <c r="AV448" i="6"/>
  <c r="AU448" i="6"/>
  <c r="AT448" i="6"/>
  <c r="AS448" i="6"/>
  <c r="AR448" i="6"/>
  <c r="AQ448" i="6"/>
  <c r="AF448" i="6"/>
  <c r="AY888" i="6"/>
  <c r="AX888" i="6"/>
  <c r="AW888" i="6"/>
  <c r="AV888" i="6"/>
  <c r="AU888" i="6"/>
  <c r="AT888" i="6"/>
  <c r="AJ888" i="6" s="1"/>
  <c r="AS888" i="6"/>
  <c r="AR888" i="6"/>
  <c r="AQ888" i="6"/>
  <c r="AH888" i="6" s="1"/>
  <c r="AI888" i="6"/>
  <c r="AF888" i="6"/>
  <c r="AY214" i="6"/>
  <c r="AX214" i="6"/>
  <c r="AW214" i="6"/>
  <c r="AV214" i="6"/>
  <c r="AU214" i="6"/>
  <c r="AT214" i="6"/>
  <c r="AS214" i="6"/>
  <c r="AR214" i="6"/>
  <c r="AQ214" i="6"/>
  <c r="AF214" i="6"/>
  <c r="AY211" i="6"/>
  <c r="AX211" i="6"/>
  <c r="AW211" i="6"/>
  <c r="AV211" i="6"/>
  <c r="AU211" i="6"/>
  <c r="AT211" i="6"/>
  <c r="AS211" i="6"/>
  <c r="AR211" i="6"/>
  <c r="AQ211" i="6"/>
  <c r="AF211" i="6"/>
  <c r="AY380" i="6"/>
  <c r="AX380" i="6"/>
  <c r="AW380" i="6"/>
  <c r="AV380" i="6"/>
  <c r="AU380" i="6"/>
  <c r="AT380" i="6"/>
  <c r="AS380" i="6"/>
  <c r="AR380" i="6"/>
  <c r="AQ380" i="6"/>
  <c r="AH380" i="6" s="1"/>
  <c r="AF380" i="6"/>
  <c r="AY377" i="6"/>
  <c r="AX377" i="6"/>
  <c r="AW377" i="6"/>
  <c r="AV377" i="6"/>
  <c r="AU377" i="6"/>
  <c r="AT377" i="6"/>
  <c r="AS377" i="6"/>
  <c r="AR377" i="6"/>
  <c r="AQ377" i="6"/>
  <c r="AH377" i="6" s="1"/>
  <c r="AF377" i="6"/>
  <c r="AY363" i="6"/>
  <c r="AX363" i="6"/>
  <c r="AW363" i="6"/>
  <c r="AV363" i="6"/>
  <c r="AU363" i="6"/>
  <c r="AT363" i="6"/>
  <c r="AS363" i="6"/>
  <c r="AR363" i="6"/>
  <c r="AQ363" i="6"/>
  <c r="AH363" i="6" s="1"/>
  <c r="AF363" i="6"/>
  <c r="AY360" i="6"/>
  <c r="AX360" i="6"/>
  <c r="AW360" i="6"/>
  <c r="AV360" i="6"/>
  <c r="AU360" i="6"/>
  <c r="AT360" i="6"/>
  <c r="AS360" i="6"/>
  <c r="AR360" i="6"/>
  <c r="AQ360" i="6"/>
  <c r="AH360" i="6" s="1"/>
  <c r="AF360" i="6"/>
  <c r="AY207" i="6"/>
  <c r="AX207" i="6"/>
  <c r="AW207" i="6"/>
  <c r="AV207" i="6"/>
  <c r="AU207" i="6"/>
  <c r="AT207" i="6"/>
  <c r="AS207" i="6"/>
  <c r="AR207" i="6"/>
  <c r="AQ207" i="6"/>
  <c r="AF207" i="6"/>
  <c r="AY206" i="6"/>
  <c r="AX206" i="6"/>
  <c r="AW206" i="6"/>
  <c r="AV206" i="6"/>
  <c r="AU206" i="6"/>
  <c r="AT206" i="6"/>
  <c r="AS206" i="6"/>
  <c r="AR206" i="6"/>
  <c r="AQ206" i="6"/>
  <c r="AF206" i="6"/>
  <c r="AY711" i="6"/>
  <c r="AX711" i="6"/>
  <c r="AW711" i="6"/>
  <c r="AV711" i="6"/>
  <c r="AU711" i="6"/>
  <c r="AT711" i="6"/>
  <c r="AS711" i="6"/>
  <c r="AR711" i="6"/>
  <c r="AQ711" i="6"/>
  <c r="AH711" i="6" s="1"/>
  <c r="AI711" i="6"/>
  <c r="AF711" i="6"/>
  <c r="AY832" i="6"/>
  <c r="AX832" i="6"/>
  <c r="AW832" i="6"/>
  <c r="AV832" i="6"/>
  <c r="AU832" i="6"/>
  <c r="AT832" i="6"/>
  <c r="AS832" i="6"/>
  <c r="AR832" i="6"/>
  <c r="AQ832" i="6"/>
  <c r="AH832" i="6" s="1"/>
  <c r="AJ832" i="6"/>
  <c r="AI832" i="6"/>
  <c r="AF832" i="6"/>
  <c r="AY936" i="6"/>
  <c r="AX936" i="6"/>
  <c r="AW936" i="6"/>
  <c r="AV936" i="6"/>
  <c r="AU936" i="6"/>
  <c r="AT936" i="6"/>
  <c r="AS936" i="6"/>
  <c r="AR936" i="6"/>
  <c r="AQ936" i="6"/>
  <c r="AH936" i="6" s="1"/>
  <c r="AI936" i="6"/>
  <c r="AF936" i="6"/>
  <c r="AY935" i="6"/>
  <c r="AX935" i="6"/>
  <c r="AW935" i="6"/>
  <c r="AV935" i="6"/>
  <c r="AU935" i="6"/>
  <c r="AT935" i="6"/>
  <c r="AS935" i="6"/>
  <c r="AR935" i="6"/>
  <c r="AQ935" i="6"/>
  <c r="AH935" i="6" s="1"/>
  <c r="AI935" i="6"/>
  <c r="AF935" i="6"/>
  <c r="AY142" i="6"/>
  <c r="AJ142" i="6" s="1"/>
  <c r="AX142" i="6"/>
  <c r="AW142" i="6"/>
  <c r="AV142" i="6"/>
  <c r="AU142" i="6"/>
  <c r="AT142" i="6"/>
  <c r="AS142" i="6"/>
  <c r="AR142" i="6"/>
  <c r="AQ142" i="6"/>
  <c r="AH142" i="6" s="1"/>
  <c r="AF142" i="6"/>
  <c r="AY529" i="6"/>
  <c r="AX529" i="6"/>
  <c r="AW529" i="6"/>
  <c r="AV529" i="6"/>
  <c r="AU529" i="6"/>
  <c r="AT529" i="6"/>
  <c r="AS529" i="6"/>
  <c r="AR529" i="6"/>
  <c r="AQ529" i="6"/>
  <c r="AJ529" i="6"/>
  <c r="AF529" i="6"/>
  <c r="AY526" i="6"/>
  <c r="AX526" i="6"/>
  <c r="AW526" i="6"/>
  <c r="AV526" i="6"/>
  <c r="AU526" i="6"/>
  <c r="AT526" i="6"/>
  <c r="AS526" i="6"/>
  <c r="AR526" i="6"/>
  <c r="AQ526" i="6"/>
  <c r="AJ526" i="6"/>
  <c r="AF526" i="6"/>
  <c r="AY126" i="6"/>
  <c r="AJ126" i="6" s="1"/>
  <c r="AX126" i="6"/>
  <c r="AW126" i="6"/>
  <c r="AV126" i="6"/>
  <c r="AU126" i="6"/>
  <c r="AT126" i="6"/>
  <c r="AS126" i="6"/>
  <c r="AR126" i="6"/>
  <c r="AQ126" i="6"/>
  <c r="AH126" i="6" s="1"/>
  <c r="AF126" i="6"/>
  <c r="AY954" i="6"/>
  <c r="H954" i="6" s="1"/>
  <c r="AX954" i="6"/>
  <c r="AW954" i="6"/>
  <c r="AV954" i="6"/>
  <c r="AU954" i="6"/>
  <c r="AT954" i="6"/>
  <c r="AS954" i="6"/>
  <c r="AR954" i="6"/>
  <c r="AQ954" i="6"/>
  <c r="AH954" i="6" s="1"/>
  <c r="AI954" i="6"/>
  <c r="AF954" i="6"/>
  <c r="AY362" i="6"/>
  <c r="AX362" i="6"/>
  <c r="AW362" i="6"/>
  <c r="AV362" i="6"/>
  <c r="AU362" i="6"/>
  <c r="AT362" i="6"/>
  <c r="AS362" i="6"/>
  <c r="AR362" i="6"/>
  <c r="AQ362" i="6"/>
  <c r="AH362" i="6" s="1"/>
  <c r="AF362" i="6"/>
  <c r="AY359" i="6"/>
  <c r="AX359" i="6"/>
  <c r="AW359" i="6"/>
  <c r="AV359" i="6"/>
  <c r="AU359" i="6"/>
  <c r="AT359" i="6"/>
  <c r="AS359" i="6"/>
  <c r="AR359" i="6"/>
  <c r="AQ359" i="6"/>
  <c r="AH359" i="6" s="1"/>
  <c r="AF359" i="6"/>
  <c r="AY866" i="6"/>
  <c r="AX866" i="6"/>
  <c r="AW866" i="6"/>
  <c r="AV866" i="6"/>
  <c r="AU866" i="6"/>
  <c r="AT866" i="6"/>
  <c r="AS866" i="6"/>
  <c r="AR866" i="6"/>
  <c r="AQ866" i="6"/>
  <c r="AH866" i="6" s="1"/>
  <c r="AJ866" i="6"/>
  <c r="AI866" i="6"/>
  <c r="AF866" i="6"/>
  <c r="AY921" i="6"/>
  <c r="AX921" i="6"/>
  <c r="AW921" i="6"/>
  <c r="AV921" i="6"/>
  <c r="AU921" i="6"/>
  <c r="AT921" i="6"/>
  <c r="AS921" i="6"/>
  <c r="AR921" i="6"/>
  <c r="AQ921" i="6"/>
  <c r="AH921" i="6" s="1"/>
  <c r="AI921" i="6"/>
  <c r="AF921" i="6"/>
  <c r="AY920" i="6"/>
  <c r="AX920" i="6"/>
  <c r="AW920" i="6"/>
  <c r="AV920" i="6"/>
  <c r="AU920" i="6"/>
  <c r="AT920" i="6"/>
  <c r="AS920" i="6"/>
  <c r="AR920" i="6"/>
  <c r="AQ920" i="6"/>
  <c r="AH920" i="6" s="1"/>
  <c r="AI920" i="6"/>
  <c r="AF920" i="6"/>
  <c r="AY131" i="6"/>
  <c r="AJ131" i="6" s="1"/>
  <c r="AX131" i="6"/>
  <c r="AW131" i="6"/>
  <c r="AV131" i="6"/>
  <c r="AU131" i="6"/>
  <c r="AT131" i="6"/>
  <c r="AS131" i="6"/>
  <c r="AR131" i="6"/>
  <c r="AQ131" i="6"/>
  <c r="AH131" i="6" s="1"/>
  <c r="AF131" i="6"/>
  <c r="AY441" i="6"/>
  <c r="AX441" i="6"/>
  <c r="AW441" i="6"/>
  <c r="AV441" i="6"/>
  <c r="AU441" i="6"/>
  <c r="AT441" i="6"/>
  <c r="AS441" i="6"/>
  <c r="AR441" i="6"/>
  <c r="AQ441" i="6"/>
  <c r="AF441" i="6"/>
  <c r="AY882" i="6"/>
  <c r="AX882" i="6"/>
  <c r="AW882" i="6"/>
  <c r="AV882" i="6"/>
  <c r="AU882" i="6"/>
  <c r="AT882" i="6"/>
  <c r="AJ882" i="6" s="1"/>
  <c r="AS882" i="6"/>
  <c r="AR882" i="6"/>
  <c r="AQ882" i="6"/>
  <c r="AH882" i="6" s="1"/>
  <c r="AI882" i="6"/>
  <c r="AF882" i="6"/>
  <c r="AY876" i="6"/>
  <c r="AX876" i="6"/>
  <c r="AW876" i="6"/>
  <c r="AV876" i="6"/>
  <c r="AU876" i="6"/>
  <c r="AT876" i="6"/>
  <c r="AJ876" i="6" s="1"/>
  <c r="AS876" i="6"/>
  <c r="AR876" i="6"/>
  <c r="AQ876" i="6"/>
  <c r="AH876" i="6" s="1"/>
  <c r="AI876" i="6"/>
  <c r="AF876" i="6"/>
  <c r="AY679" i="6"/>
  <c r="AI679" i="6" s="1"/>
  <c r="AX679" i="6"/>
  <c r="AW679" i="6"/>
  <c r="AV679" i="6"/>
  <c r="AU679" i="6"/>
  <c r="AT679" i="6"/>
  <c r="AS679" i="6"/>
  <c r="AR679" i="6"/>
  <c r="AQ679" i="6"/>
  <c r="AJ679" i="6"/>
  <c r="AF679" i="6"/>
  <c r="AY678" i="6"/>
  <c r="AI678" i="6" s="1"/>
  <c r="AX678" i="6"/>
  <c r="AW678" i="6"/>
  <c r="AV678" i="6"/>
  <c r="AU678" i="6"/>
  <c r="AT678" i="6"/>
  <c r="AS678" i="6"/>
  <c r="AR678" i="6"/>
  <c r="AQ678" i="6"/>
  <c r="AJ678" i="6"/>
  <c r="AF678" i="6"/>
  <c r="AY677" i="6"/>
  <c r="AI677" i="6" s="1"/>
  <c r="AX677" i="6"/>
  <c r="AW677" i="6"/>
  <c r="AV677" i="6"/>
  <c r="AU677" i="6"/>
  <c r="AT677" i="6"/>
  <c r="AS677" i="6"/>
  <c r="AR677" i="6"/>
  <c r="AQ677" i="6"/>
  <c r="AJ677" i="6"/>
  <c r="AF677" i="6"/>
  <c r="AY418" i="6"/>
  <c r="AX418" i="6"/>
  <c r="AW418" i="6"/>
  <c r="AV418" i="6"/>
  <c r="AU418" i="6"/>
  <c r="AT418" i="6"/>
  <c r="AS418" i="6"/>
  <c r="AR418" i="6"/>
  <c r="AQ418" i="6"/>
  <c r="AF418" i="6"/>
  <c r="AY416" i="6"/>
  <c r="AX416" i="6"/>
  <c r="AW416" i="6"/>
  <c r="AV416" i="6"/>
  <c r="AU416" i="6"/>
  <c r="AT416" i="6"/>
  <c r="AS416" i="6"/>
  <c r="AR416" i="6"/>
  <c r="AQ416" i="6"/>
  <c r="AF416" i="6"/>
  <c r="AY277" i="6"/>
  <c r="AX277" i="6"/>
  <c r="AW277" i="6"/>
  <c r="AV277" i="6"/>
  <c r="AU277" i="6"/>
  <c r="AT277" i="6"/>
  <c r="AS277" i="6"/>
  <c r="AR277" i="6"/>
  <c r="AQ277" i="6"/>
  <c r="AH277" i="6" s="1"/>
  <c r="AF277" i="6"/>
  <c r="AY329" i="6"/>
  <c r="AX329" i="6"/>
  <c r="H329" i="6" s="1"/>
  <c r="AW329" i="6"/>
  <c r="AV329" i="6"/>
  <c r="AU329" i="6"/>
  <c r="AT329" i="6"/>
  <c r="AS329" i="6"/>
  <c r="AR329" i="6"/>
  <c r="AQ329" i="6"/>
  <c r="AF329" i="6"/>
  <c r="AY327" i="6"/>
  <c r="AX327" i="6"/>
  <c r="H327" i="6" s="1"/>
  <c r="AW327" i="6"/>
  <c r="AV327" i="6"/>
  <c r="AU327" i="6"/>
  <c r="AT327" i="6"/>
  <c r="AS327" i="6"/>
  <c r="AR327" i="6"/>
  <c r="AQ327" i="6"/>
  <c r="AF327" i="6"/>
  <c r="AY311" i="6"/>
  <c r="AJ311" i="6" s="1"/>
  <c r="AX311" i="6"/>
  <c r="AW311" i="6"/>
  <c r="AV311" i="6"/>
  <c r="AU311" i="6"/>
  <c r="X311" i="6" s="1"/>
  <c r="AD311" i="6" s="1"/>
  <c r="AT311" i="6"/>
  <c r="AS311" i="6"/>
  <c r="AR311" i="6"/>
  <c r="AQ311" i="6"/>
  <c r="AH311" i="6" s="1"/>
  <c r="AF311" i="6"/>
  <c r="AY739" i="6"/>
  <c r="AX739" i="6"/>
  <c r="AW739" i="6"/>
  <c r="AV739" i="6"/>
  <c r="AU739" i="6"/>
  <c r="AT739" i="6"/>
  <c r="AS739" i="6"/>
  <c r="AR739" i="6"/>
  <c r="AQ739" i="6"/>
  <c r="AH739" i="6" s="1"/>
  <c r="AI739" i="6"/>
  <c r="AF739" i="6"/>
  <c r="AY803" i="6"/>
  <c r="AX803" i="6"/>
  <c r="AW803" i="6"/>
  <c r="AV803" i="6"/>
  <c r="AU803" i="6"/>
  <c r="AT803" i="6"/>
  <c r="AS803" i="6"/>
  <c r="AR803" i="6"/>
  <c r="AQ803" i="6"/>
  <c r="AH803" i="6" s="1"/>
  <c r="AI803" i="6"/>
  <c r="AF803" i="6"/>
  <c r="AY802" i="6"/>
  <c r="AX802" i="6"/>
  <c r="AW802" i="6"/>
  <c r="AV802" i="6"/>
  <c r="AU802" i="6"/>
  <c r="AT802" i="6"/>
  <c r="AS802" i="6"/>
  <c r="AR802" i="6"/>
  <c r="AQ802" i="6"/>
  <c r="AH802" i="6" s="1"/>
  <c r="AI802" i="6"/>
  <c r="AF802" i="6"/>
  <c r="AY346" i="6"/>
  <c r="AX346" i="6"/>
  <c r="H346" i="6" s="1"/>
  <c r="AW346" i="6"/>
  <c r="AV346" i="6"/>
  <c r="AU346" i="6"/>
  <c r="AT346" i="6"/>
  <c r="AS346" i="6"/>
  <c r="AR346" i="6"/>
  <c r="AQ346" i="6"/>
  <c r="AF346" i="6"/>
  <c r="AY340" i="6"/>
  <c r="AX340" i="6"/>
  <c r="H340" i="6" s="1"/>
  <c r="AW340" i="6"/>
  <c r="AV340" i="6"/>
  <c r="AU340" i="6"/>
  <c r="AT340" i="6"/>
  <c r="AS340" i="6"/>
  <c r="AR340" i="6"/>
  <c r="AQ340" i="6"/>
  <c r="AF340" i="6"/>
  <c r="AY198" i="6"/>
  <c r="AX198" i="6"/>
  <c r="AW198" i="6"/>
  <c r="AV198" i="6"/>
  <c r="AU198" i="6"/>
  <c r="AT198" i="6"/>
  <c r="AS198" i="6"/>
  <c r="AR198" i="6"/>
  <c r="AQ198" i="6"/>
  <c r="AF198" i="6"/>
  <c r="AY613" i="6"/>
  <c r="AI613" i="6" s="1"/>
  <c r="AX613" i="6"/>
  <c r="AW613" i="6"/>
  <c r="AV613" i="6"/>
  <c r="AU613" i="6"/>
  <c r="AT613" i="6"/>
  <c r="AS613" i="6"/>
  <c r="AR613" i="6"/>
  <c r="AQ613" i="6"/>
  <c r="AJ613" i="6"/>
  <c r="AF613" i="6"/>
  <c r="AY610" i="6"/>
  <c r="AI610" i="6" s="1"/>
  <c r="AX610" i="6"/>
  <c r="AW610" i="6"/>
  <c r="AV610" i="6"/>
  <c r="AU610" i="6"/>
  <c r="AT610" i="6"/>
  <c r="AS610" i="6"/>
  <c r="AR610" i="6"/>
  <c r="AQ610" i="6"/>
  <c r="AJ610" i="6"/>
  <c r="AF610" i="6"/>
  <c r="AY607" i="6"/>
  <c r="AI607" i="6" s="1"/>
  <c r="AX607" i="6"/>
  <c r="AW607" i="6"/>
  <c r="AV607" i="6"/>
  <c r="AU607" i="6"/>
  <c r="AT607" i="6"/>
  <c r="AS607" i="6"/>
  <c r="AR607" i="6"/>
  <c r="AQ607" i="6"/>
  <c r="AJ607" i="6"/>
  <c r="AF607" i="6"/>
  <c r="AY553" i="6"/>
  <c r="AX553" i="6"/>
  <c r="H553" i="6" s="1"/>
  <c r="AW553" i="6"/>
  <c r="AV553" i="6"/>
  <c r="AU553" i="6"/>
  <c r="AT553" i="6"/>
  <c r="AS553" i="6"/>
  <c r="AR553" i="6"/>
  <c r="AQ553" i="6"/>
  <c r="AH553" i="6" s="1"/>
  <c r="AJ553" i="6"/>
  <c r="AI553" i="6"/>
  <c r="AF553" i="6"/>
  <c r="AY736" i="6"/>
  <c r="AX736" i="6"/>
  <c r="AW736" i="6"/>
  <c r="AV736" i="6"/>
  <c r="AU736" i="6"/>
  <c r="AT736" i="6"/>
  <c r="AS736" i="6"/>
  <c r="AR736" i="6"/>
  <c r="AQ736" i="6"/>
  <c r="AH736" i="6" s="1"/>
  <c r="AI736" i="6"/>
  <c r="AF736" i="6"/>
  <c r="AY733" i="6"/>
  <c r="AX733" i="6"/>
  <c r="AW733" i="6"/>
  <c r="AV733" i="6"/>
  <c r="AU733" i="6"/>
  <c r="AT733" i="6"/>
  <c r="AS733" i="6"/>
  <c r="AR733" i="6"/>
  <c r="AQ733" i="6"/>
  <c r="AH733" i="6" s="1"/>
  <c r="AI733" i="6"/>
  <c r="AF733" i="6"/>
  <c r="AY481" i="6"/>
  <c r="AX481" i="6"/>
  <c r="V481" i="6" s="1"/>
  <c r="AW481" i="6"/>
  <c r="AV481" i="6"/>
  <c r="AU481" i="6"/>
  <c r="AT481" i="6"/>
  <c r="AS481" i="6"/>
  <c r="AR481" i="6"/>
  <c r="AQ481" i="6"/>
  <c r="AF481" i="6"/>
  <c r="AY478" i="6"/>
  <c r="AX478" i="6"/>
  <c r="V478" i="6" s="1"/>
  <c r="AW478" i="6"/>
  <c r="AV478" i="6"/>
  <c r="AU478" i="6"/>
  <c r="AT478" i="6"/>
  <c r="AS478" i="6"/>
  <c r="AR478" i="6"/>
  <c r="AQ478" i="6"/>
  <c r="AF478" i="6"/>
  <c r="AY531" i="6"/>
  <c r="AX531" i="6"/>
  <c r="V531" i="6" s="1"/>
  <c r="AW531" i="6"/>
  <c r="AV531" i="6"/>
  <c r="AU531" i="6"/>
  <c r="AT531" i="6"/>
  <c r="AS531" i="6"/>
  <c r="AR531" i="6"/>
  <c r="AQ531" i="6"/>
  <c r="AF531" i="6"/>
  <c r="AY528" i="6"/>
  <c r="AX528" i="6"/>
  <c r="V528" i="6" s="1"/>
  <c r="AW528" i="6"/>
  <c r="AV528" i="6"/>
  <c r="AU528" i="6"/>
  <c r="AT528" i="6"/>
  <c r="AS528" i="6"/>
  <c r="AR528" i="6"/>
  <c r="AQ528" i="6"/>
  <c r="AF528" i="6"/>
  <c r="AY976" i="6"/>
  <c r="AX976" i="6"/>
  <c r="AW976" i="6"/>
  <c r="AV976" i="6"/>
  <c r="AU976" i="6"/>
  <c r="AT976" i="6"/>
  <c r="AS976" i="6"/>
  <c r="AR976" i="6"/>
  <c r="AQ976" i="6"/>
  <c r="AJ976" i="6"/>
  <c r="AI976" i="6"/>
  <c r="AF976" i="6"/>
  <c r="AY975" i="6"/>
  <c r="AX975" i="6"/>
  <c r="AW975" i="6"/>
  <c r="AV975" i="6"/>
  <c r="AF975" i="6" s="1"/>
  <c r="AU975" i="6"/>
  <c r="AT975" i="6"/>
  <c r="AS975" i="6"/>
  <c r="AR975" i="6"/>
  <c r="AQ975" i="6"/>
  <c r="AJ975" i="6"/>
  <c r="AI975" i="6"/>
  <c r="AY823" i="6"/>
  <c r="AX823" i="6"/>
  <c r="AW823" i="6"/>
  <c r="AV823" i="6"/>
  <c r="AU823" i="6"/>
  <c r="AT823" i="6"/>
  <c r="AS823" i="6"/>
  <c r="AR823" i="6"/>
  <c r="AQ823" i="6"/>
  <c r="AH823" i="6" s="1"/>
  <c r="AJ823" i="6"/>
  <c r="AI823" i="6"/>
  <c r="AF823" i="6"/>
  <c r="AY387" i="6"/>
  <c r="AX387" i="6"/>
  <c r="AW387" i="6"/>
  <c r="AV387" i="6"/>
  <c r="AU387" i="6"/>
  <c r="AT387" i="6"/>
  <c r="H387" i="6" s="1"/>
  <c r="AS387" i="6"/>
  <c r="AR387" i="6"/>
  <c r="AQ387" i="6"/>
  <c r="AH387" i="6" s="1"/>
  <c r="AF387" i="6"/>
  <c r="AY446" i="6"/>
  <c r="AX446" i="6"/>
  <c r="AW446" i="6"/>
  <c r="AV446" i="6"/>
  <c r="AU446" i="6"/>
  <c r="AT446" i="6"/>
  <c r="AS446" i="6"/>
  <c r="AR446" i="6"/>
  <c r="AQ446" i="6"/>
  <c r="AF446" i="6"/>
  <c r="AY440" i="6"/>
  <c r="AX440" i="6"/>
  <c r="AW440" i="6"/>
  <c r="AV440" i="6"/>
  <c r="AU440" i="6"/>
  <c r="AT440" i="6"/>
  <c r="AS440" i="6"/>
  <c r="AR440" i="6"/>
  <c r="AQ440" i="6"/>
  <c r="AF440" i="6"/>
  <c r="AY144" i="6"/>
  <c r="AJ144" i="6" s="1"/>
  <c r="AX144" i="6"/>
  <c r="AW144" i="6"/>
  <c r="AV144" i="6"/>
  <c r="AU144" i="6"/>
  <c r="AT144" i="6"/>
  <c r="AS144" i="6"/>
  <c r="AR144" i="6"/>
  <c r="AQ144" i="6"/>
  <c r="AH144" i="6" s="1"/>
  <c r="AF144" i="6"/>
  <c r="AY469" i="6"/>
  <c r="AX469" i="6"/>
  <c r="AW469" i="6"/>
  <c r="AV469" i="6"/>
  <c r="AU469" i="6"/>
  <c r="AT469" i="6"/>
  <c r="AS469" i="6"/>
  <c r="AR469" i="6"/>
  <c r="AQ469" i="6"/>
  <c r="AF469" i="6"/>
  <c r="AY950" i="6"/>
  <c r="H950" i="6" s="1"/>
  <c r="AX950" i="6"/>
  <c r="AW950" i="6"/>
  <c r="AV950" i="6"/>
  <c r="AU950" i="6"/>
  <c r="AT950" i="6"/>
  <c r="AS950" i="6"/>
  <c r="AR950" i="6"/>
  <c r="AQ950" i="6"/>
  <c r="AH950" i="6" s="1"/>
  <c r="AI950" i="6"/>
  <c r="AF950" i="6"/>
  <c r="AY193" i="6"/>
  <c r="AX193" i="6"/>
  <c r="AW193" i="6"/>
  <c r="AV193" i="6"/>
  <c r="AU193" i="6"/>
  <c r="AT193" i="6"/>
  <c r="AS193" i="6"/>
  <c r="AR193" i="6"/>
  <c r="AQ193" i="6"/>
  <c r="AF193" i="6"/>
  <c r="AY275" i="6"/>
  <c r="AX275" i="6"/>
  <c r="AW275" i="6"/>
  <c r="AV275" i="6"/>
  <c r="AU275" i="6"/>
  <c r="AT275" i="6"/>
  <c r="AS275" i="6"/>
  <c r="AR275" i="6"/>
  <c r="AQ275" i="6"/>
  <c r="AH275" i="6" s="1"/>
  <c r="AF275" i="6"/>
  <c r="AY272" i="6"/>
  <c r="AX272" i="6"/>
  <c r="AW272" i="6"/>
  <c r="AV272" i="6"/>
  <c r="AU272" i="6"/>
  <c r="AT272" i="6"/>
  <c r="AS272" i="6"/>
  <c r="AR272" i="6"/>
  <c r="AQ272" i="6"/>
  <c r="AH272" i="6" s="1"/>
  <c r="AF272" i="6"/>
  <c r="AY103" i="6"/>
  <c r="AJ103" i="6" s="1"/>
  <c r="AX103" i="6"/>
  <c r="AW103" i="6"/>
  <c r="AV103" i="6"/>
  <c r="AU103" i="6"/>
  <c r="AT103" i="6"/>
  <c r="AS103" i="6"/>
  <c r="AR103" i="6"/>
  <c r="AQ103" i="6"/>
  <c r="AH103" i="6" s="1"/>
  <c r="AY128" i="6"/>
  <c r="AJ128" i="6" s="1"/>
  <c r="AX128" i="6"/>
  <c r="AW128" i="6"/>
  <c r="AV128" i="6"/>
  <c r="AU128" i="6"/>
  <c r="AT128" i="6"/>
  <c r="AS128" i="6"/>
  <c r="AR128" i="6"/>
  <c r="AQ128" i="6"/>
  <c r="AH128" i="6" s="1"/>
  <c r="AF128" i="6"/>
  <c r="AY892" i="6"/>
  <c r="AX892" i="6"/>
  <c r="AW892" i="6"/>
  <c r="AV892" i="6"/>
  <c r="AU892" i="6"/>
  <c r="AT892" i="6"/>
  <c r="AJ892" i="6" s="1"/>
  <c r="AS892" i="6"/>
  <c r="AR892" i="6"/>
  <c r="AQ892" i="6"/>
  <c r="AH892" i="6" s="1"/>
  <c r="AI892" i="6"/>
  <c r="AF892" i="6"/>
  <c r="AY886" i="6"/>
  <c r="AX886" i="6"/>
  <c r="AW886" i="6"/>
  <c r="AV886" i="6"/>
  <c r="AU886" i="6"/>
  <c r="AT886" i="6"/>
  <c r="AJ886" i="6" s="1"/>
  <c r="AS886" i="6"/>
  <c r="AR886" i="6"/>
  <c r="AQ886" i="6"/>
  <c r="AH886" i="6" s="1"/>
  <c r="AI886" i="6"/>
  <c r="AF886" i="6"/>
  <c r="AY674" i="6"/>
  <c r="AI674" i="6" s="1"/>
  <c r="AX674" i="6"/>
  <c r="AW674" i="6"/>
  <c r="AV674" i="6"/>
  <c r="AU674" i="6"/>
  <c r="AT674" i="6"/>
  <c r="AS674" i="6"/>
  <c r="AR674" i="6"/>
  <c r="AQ674" i="6"/>
  <c r="AJ674" i="6"/>
  <c r="AF674" i="6"/>
  <c r="AY671" i="6"/>
  <c r="AI671" i="6" s="1"/>
  <c r="AX671" i="6"/>
  <c r="AW671" i="6"/>
  <c r="AV671" i="6"/>
  <c r="AU671" i="6"/>
  <c r="AT671" i="6"/>
  <c r="AS671" i="6"/>
  <c r="AR671" i="6"/>
  <c r="AQ671" i="6"/>
  <c r="AJ671" i="6"/>
  <c r="AF671" i="6"/>
  <c r="AY668" i="6"/>
  <c r="AI668" i="6" s="1"/>
  <c r="AX668" i="6"/>
  <c r="AW668" i="6"/>
  <c r="AV668" i="6"/>
  <c r="AU668" i="6"/>
  <c r="AT668" i="6"/>
  <c r="AS668" i="6"/>
  <c r="AR668" i="6"/>
  <c r="AQ668" i="6"/>
  <c r="AJ668" i="6"/>
  <c r="AF668" i="6"/>
  <c r="AY893" i="6"/>
  <c r="AX893" i="6"/>
  <c r="AW893" i="6"/>
  <c r="AV893" i="6"/>
  <c r="AU893" i="6"/>
  <c r="AT893" i="6"/>
  <c r="AJ893" i="6" s="1"/>
  <c r="AS893" i="6"/>
  <c r="AR893" i="6"/>
  <c r="AQ893" i="6"/>
  <c r="AH893" i="6" s="1"/>
  <c r="AI893" i="6"/>
  <c r="AF893" i="6"/>
  <c r="AY887" i="6"/>
  <c r="AX887" i="6"/>
  <c r="AW887" i="6"/>
  <c r="AV887" i="6"/>
  <c r="AU887" i="6"/>
  <c r="AT887" i="6"/>
  <c r="AJ887" i="6" s="1"/>
  <c r="AS887" i="6"/>
  <c r="AR887" i="6"/>
  <c r="AQ887" i="6"/>
  <c r="AH887" i="6" s="1"/>
  <c r="AI887" i="6"/>
  <c r="AF887" i="6"/>
  <c r="AY413" i="6"/>
  <c r="AX413" i="6"/>
  <c r="AW413" i="6"/>
  <c r="AV413" i="6"/>
  <c r="AU413" i="6"/>
  <c r="AT413" i="6"/>
  <c r="AS413" i="6"/>
  <c r="AR413" i="6"/>
  <c r="AQ413" i="6"/>
  <c r="AF413" i="6"/>
  <c r="AY407" i="6"/>
  <c r="AX407" i="6"/>
  <c r="AW407" i="6"/>
  <c r="AV407" i="6"/>
  <c r="AU407" i="6"/>
  <c r="AT407" i="6"/>
  <c r="AS407" i="6"/>
  <c r="AR407" i="6"/>
  <c r="AQ407" i="6"/>
  <c r="AF407" i="6"/>
  <c r="AY483" i="6"/>
  <c r="AX483" i="6"/>
  <c r="AW483" i="6"/>
  <c r="AV483" i="6"/>
  <c r="AU483" i="6"/>
  <c r="AT483" i="6"/>
  <c r="AS483" i="6"/>
  <c r="AR483" i="6"/>
  <c r="AQ483" i="6"/>
  <c r="AF483" i="6"/>
  <c r="AY480" i="6"/>
  <c r="AX480" i="6"/>
  <c r="AJ480" i="6" s="1"/>
  <c r="AW480" i="6"/>
  <c r="AV480" i="6"/>
  <c r="AU480" i="6"/>
  <c r="AT480" i="6"/>
  <c r="AS480" i="6"/>
  <c r="AR480" i="6"/>
  <c r="AQ480" i="6"/>
  <c r="AF480" i="6"/>
  <c r="AY513" i="6"/>
  <c r="AX513" i="6"/>
  <c r="AW513" i="6"/>
  <c r="AV513" i="6"/>
  <c r="AU513" i="6"/>
  <c r="AT513" i="6"/>
  <c r="AS513" i="6"/>
  <c r="AR513" i="6"/>
  <c r="AQ513" i="6"/>
  <c r="AF513" i="6"/>
  <c r="AY305" i="6"/>
  <c r="AJ305" i="6" s="1"/>
  <c r="AX305" i="6"/>
  <c r="AW305" i="6"/>
  <c r="AV305" i="6"/>
  <c r="AU305" i="6"/>
  <c r="X305" i="6" s="1"/>
  <c r="AT305" i="6"/>
  <c r="AS305" i="6"/>
  <c r="AR305" i="6"/>
  <c r="AQ305" i="6"/>
  <c r="AH305" i="6" s="1"/>
  <c r="AF305" i="6"/>
  <c r="AY165" i="6"/>
  <c r="AX165" i="6"/>
  <c r="AW165" i="6"/>
  <c r="AV165" i="6"/>
  <c r="AU165" i="6"/>
  <c r="AT165" i="6"/>
  <c r="AS165" i="6"/>
  <c r="AJ165" i="6" s="1"/>
  <c r="AR165" i="6"/>
  <c r="AQ165" i="6"/>
  <c r="AH165" i="6" s="1"/>
  <c r="AF165" i="6"/>
  <c r="AY162" i="6"/>
  <c r="AX162" i="6"/>
  <c r="AW162" i="6"/>
  <c r="AV162" i="6"/>
  <c r="AU162" i="6"/>
  <c r="AT162" i="6"/>
  <c r="AS162" i="6"/>
  <c r="AJ162" i="6" s="1"/>
  <c r="AR162" i="6"/>
  <c r="AQ162" i="6"/>
  <c r="AH162" i="6" s="1"/>
  <c r="AF162" i="6"/>
  <c r="AY192" i="6"/>
  <c r="AX192" i="6"/>
  <c r="AW192" i="6"/>
  <c r="AV192" i="6"/>
  <c r="AU192" i="6"/>
  <c r="AT192" i="6"/>
  <c r="AS192" i="6"/>
  <c r="AR192" i="6"/>
  <c r="AQ192" i="6"/>
  <c r="AF192" i="6"/>
  <c r="AY189" i="6"/>
  <c r="AX189" i="6"/>
  <c r="AW189" i="6"/>
  <c r="AV189" i="6"/>
  <c r="AU189" i="6"/>
  <c r="AT189" i="6"/>
  <c r="AS189" i="6"/>
  <c r="AR189" i="6"/>
  <c r="AQ189" i="6"/>
  <c r="AF189" i="6"/>
  <c r="AY547" i="6"/>
  <c r="AX547" i="6"/>
  <c r="H547" i="6" s="1"/>
  <c r="AW547" i="6"/>
  <c r="AV547" i="6"/>
  <c r="AU547" i="6"/>
  <c r="AT547" i="6"/>
  <c r="AS547" i="6"/>
  <c r="AR547" i="6"/>
  <c r="AQ547" i="6"/>
  <c r="AH547" i="6" s="1"/>
  <c r="AJ547" i="6"/>
  <c r="AI547" i="6"/>
  <c r="AF547" i="6"/>
  <c r="AY942" i="6"/>
  <c r="AX942" i="6"/>
  <c r="AW942" i="6"/>
  <c r="AV942" i="6"/>
  <c r="AU942" i="6"/>
  <c r="AT942" i="6"/>
  <c r="AS942" i="6"/>
  <c r="AR942" i="6"/>
  <c r="AQ942" i="6"/>
  <c r="AH942" i="6" s="1"/>
  <c r="AI942" i="6"/>
  <c r="AF942" i="6"/>
  <c r="AY217" i="6"/>
  <c r="AX217" i="6"/>
  <c r="AW217" i="6"/>
  <c r="AV217" i="6"/>
  <c r="AU217" i="6"/>
  <c r="AT217" i="6"/>
  <c r="AS217" i="6"/>
  <c r="AR217" i="6"/>
  <c r="AQ217" i="6"/>
  <c r="AF217" i="6"/>
  <c r="AY972" i="6"/>
  <c r="AX972" i="6"/>
  <c r="AW972" i="6"/>
  <c r="AV972" i="6"/>
  <c r="AU972" i="6"/>
  <c r="AT972" i="6"/>
  <c r="AS972" i="6"/>
  <c r="AR972" i="6"/>
  <c r="AQ972" i="6"/>
  <c r="AJ972" i="6"/>
  <c r="AI972" i="6"/>
  <c r="AF972" i="6"/>
  <c r="AY969" i="6"/>
  <c r="AX969" i="6"/>
  <c r="AW969" i="6"/>
  <c r="AV969" i="6"/>
  <c r="AF969" i="6" s="1"/>
  <c r="AU969" i="6"/>
  <c r="AT969" i="6"/>
  <c r="AS969" i="6"/>
  <c r="AR969" i="6"/>
  <c r="AQ969" i="6"/>
  <c r="AJ969" i="6"/>
  <c r="AI969" i="6"/>
  <c r="AY873" i="6"/>
  <c r="AX873" i="6"/>
  <c r="AW873" i="6"/>
  <c r="AV873" i="6"/>
  <c r="AU873" i="6"/>
  <c r="AT873" i="6"/>
  <c r="AJ873" i="6" s="1"/>
  <c r="AS873" i="6"/>
  <c r="AR873" i="6"/>
  <c r="AQ873" i="6"/>
  <c r="AH873" i="6" s="1"/>
  <c r="AI873" i="6"/>
  <c r="AF873" i="6"/>
  <c r="AY867" i="6"/>
  <c r="AX867" i="6"/>
  <c r="AW867" i="6"/>
  <c r="AV867" i="6"/>
  <c r="AU867" i="6"/>
  <c r="AT867" i="6"/>
  <c r="AJ867" i="6" s="1"/>
  <c r="AS867" i="6"/>
  <c r="AR867" i="6"/>
  <c r="AQ867" i="6"/>
  <c r="AH867" i="6" s="1"/>
  <c r="AI867" i="6"/>
  <c r="AF867" i="6"/>
  <c r="AY243" i="6"/>
  <c r="AX243" i="6"/>
  <c r="AW243" i="6"/>
  <c r="AV243" i="6"/>
  <c r="AU243" i="6"/>
  <c r="AT243" i="6"/>
  <c r="AS243" i="6"/>
  <c r="AR243" i="6"/>
  <c r="AQ243" i="6"/>
  <c r="AH243" i="6" s="1"/>
  <c r="AF243" i="6"/>
  <c r="AY240" i="6"/>
  <c r="AX240" i="6"/>
  <c r="AW240" i="6"/>
  <c r="AV240" i="6"/>
  <c r="AU240" i="6"/>
  <c r="AT240" i="6"/>
  <c r="AS240" i="6"/>
  <c r="AR240" i="6"/>
  <c r="AQ240" i="6"/>
  <c r="AH240" i="6" s="1"/>
  <c r="AF240" i="6"/>
  <c r="AY322" i="6"/>
  <c r="AX322" i="6"/>
  <c r="H322" i="6" s="1"/>
  <c r="AW322" i="6"/>
  <c r="AV322" i="6"/>
  <c r="AU322" i="6"/>
  <c r="AT322" i="6"/>
  <c r="AS322" i="6"/>
  <c r="AR322" i="6"/>
  <c r="AQ322" i="6"/>
  <c r="AF322" i="6"/>
  <c r="AY320" i="6"/>
  <c r="AX320" i="6"/>
  <c r="H320" i="6" s="1"/>
  <c r="AW320" i="6"/>
  <c r="AV320" i="6"/>
  <c r="AU320" i="6"/>
  <c r="AT320" i="6"/>
  <c r="AS320" i="6"/>
  <c r="AR320" i="6"/>
  <c r="AQ320" i="6"/>
  <c r="AF320" i="6"/>
  <c r="AY316" i="6"/>
  <c r="AX316" i="6"/>
  <c r="H316" i="6" s="1"/>
  <c r="AW316" i="6"/>
  <c r="AV316" i="6"/>
  <c r="AU316" i="6"/>
  <c r="AT316" i="6"/>
  <c r="AS316" i="6"/>
  <c r="AR316" i="6"/>
  <c r="AQ316" i="6"/>
  <c r="AF316" i="6"/>
  <c r="AY314" i="6"/>
  <c r="AX314" i="6"/>
  <c r="H314" i="6" s="1"/>
  <c r="AW314" i="6"/>
  <c r="AV314" i="6"/>
  <c r="AU314" i="6"/>
  <c r="AT314" i="6"/>
  <c r="AS314" i="6"/>
  <c r="AR314" i="6"/>
  <c r="AQ314" i="6"/>
  <c r="AF314" i="6"/>
  <c r="AY382" i="6"/>
  <c r="AX382" i="6"/>
  <c r="AW382" i="6"/>
  <c r="AV382" i="6"/>
  <c r="AU382" i="6"/>
  <c r="AT382" i="6"/>
  <c r="AS382" i="6"/>
  <c r="AR382" i="6"/>
  <c r="AQ382" i="6"/>
  <c r="AH382" i="6" s="1"/>
  <c r="AF382" i="6"/>
  <c r="AY164" i="6"/>
  <c r="AX164" i="6"/>
  <c r="AW164" i="6"/>
  <c r="AV164" i="6"/>
  <c r="AU164" i="6"/>
  <c r="AT164" i="6"/>
  <c r="AS164" i="6"/>
  <c r="AJ164" i="6" s="1"/>
  <c r="AR164" i="6"/>
  <c r="AQ164" i="6"/>
  <c r="AH164" i="6" s="1"/>
  <c r="AF164" i="6"/>
  <c r="AY161" i="6"/>
  <c r="AX161" i="6"/>
  <c r="AW161" i="6"/>
  <c r="AV161" i="6"/>
  <c r="AU161" i="6"/>
  <c r="AT161" i="6"/>
  <c r="AS161" i="6"/>
  <c r="AJ161" i="6" s="1"/>
  <c r="AR161" i="6"/>
  <c r="AQ161" i="6"/>
  <c r="AH161" i="6" s="1"/>
  <c r="AF161" i="6"/>
  <c r="AY293" i="6"/>
  <c r="AJ293" i="6" s="1"/>
  <c r="AX293" i="6"/>
  <c r="AW293" i="6"/>
  <c r="AV293" i="6"/>
  <c r="AU293" i="6"/>
  <c r="X293" i="6" s="1"/>
  <c r="AT293" i="6"/>
  <c r="AS293" i="6"/>
  <c r="AR293" i="6"/>
  <c r="AQ293" i="6"/>
  <c r="AH293" i="6" s="1"/>
  <c r="AF293" i="6"/>
  <c r="AY603" i="6"/>
  <c r="AI603" i="6" s="1"/>
  <c r="AX603" i="6"/>
  <c r="AW603" i="6"/>
  <c r="AV603" i="6"/>
  <c r="AU603" i="6"/>
  <c r="AT603" i="6"/>
  <c r="AS603" i="6"/>
  <c r="AR603" i="6"/>
  <c r="AQ603" i="6"/>
  <c r="AJ603" i="6"/>
  <c r="AF603" i="6"/>
  <c r="AY600" i="6"/>
  <c r="AI600" i="6" s="1"/>
  <c r="AX600" i="6"/>
  <c r="AW600" i="6"/>
  <c r="AV600" i="6"/>
  <c r="AU600" i="6"/>
  <c r="AT600" i="6"/>
  <c r="AS600" i="6"/>
  <c r="AR600" i="6"/>
  <c r="AQ600" i="6"/>
  <c r="AJ600" i="6"/>
  <c r="AF600" i="6"/>
  <c r="AY597" i="6"/>
  <c r="AI597" i="6" s="1"/>
  <c r="AX597" i="6"/>
  <c r="AW597" i="6"/>
  <c r="AV597" i="6"/>
  <c r="AU597" i="6"/>
  <c r="AT597" i="6"/>
  <c r="AS597" i="6"/>
  <c r="AR597" i="6"/>
  <c r="AQ597" i="6"/>
  <c r="AJ597" i="6"/>
  <c r="AF597" i="6"/>
  <c r="AY463" i="6"/>
  <c r="AX463" i="6"/>
  <c r="V463" i="6" s="1"/>
  <c r="AW463" i="6"/>
  <c r="AV463" i="6"/>
  <c r="AU463" i="6"/>
  <c r="AT463" i="6"/>
  <c r="AS463" i="6"/>
  <c r="AR463" i="6"/>
  <c r="AQ463" i="6"/>
  <c r="AJ463" i="6"/>
  <c r="AF463" i="6"/>
  <c r="AY548" i="6"/>
  <c r="AX548" i="6"/>
  <c r="H548" i="6" s="1"/>
  <c r="AW548" i="6"/>
  <c r="AV548" i="6"/>
  <c r="AU548" i="6"/>
  <c r="AT548" i="6"/>
  <c r="AS548" i="6"/>
  <c r="AR548" i="6"/>
  <c r="AQ548" i="6"/>
  <c r="AH548" i="6" s="1"/>
  <c r="AI548" i="6"/>
  <c r="AF548" i="6"/>
  <c r="AY676" i="6"/>
  <c r="AI676" i="6" s="1"/>
  <c r="AX676" i="6"/>
  <c r="AW676" i="6"/>
  <c r="AV676" i="6"/>
  <c r="AU676" i="6"/>
  <c r="AT676" i="6"/>
  <c r="AS676" i="6"/>
  <c r="AR676" i="6"/>
  <c r="AQ676" i="6"/>
  <c r="AJ676" i="6"/>
  <c r="AF676" i="6"/>
  <c r="AY673" i="6"/>
  <c r="AI673" i="6" s="1"/>
  <c r="AX673" i="6"/>
  <c r="AW673" i="6"/>
  <c r="AV673" i="6"/>
  <c r="AU673" i="6"/>
  <c r="AT673" i="6"/>
  <c r="AS673" i="6"/>
  <c r="AR673" i="6"/>
  <c r="AQ673" i="6"/>
  <c r="AJ673" i="6"/>
  <c r="AF673" i="6"/>
  <c r="AY670" i="6"/>
  <c r="AI670" i="6" s="1"/>
  <c r="AX670" i="6"/>
  <c r="AW670" i="6"/>
  <c r="AV670" i="6"/>
  <c r="AU670" i="6"/>
  <c r="AT670" i="6"/>
  <c r="AS670" i="6"/>
  <c r="AR670" i="6"/>
  <c r="AQ670" i="6"/>
  <c r="AJ670" i="6"/>
  <c r="AF670" i="6"/>
  <c r="AY555" i="6"/>
  <c r="AX555" i="6"/>
  <c r="H555" i="6" s="1"/>
  <c r="AW555" i="6"/>
  <c r="AV555" i="6"/>
  <c r="AU555" i="6"/>
  <c r="AT555" i="6"/>
  <c r="AS555" i="6"/>
  <c r="AR555" i="6"/>
  <c r="AQ555" i="6"/>
  <c r="AH555" i="6" s="1"/>
  <c r="AJ555" i="6"/>
  <c r="AI555" i="6"/>
  <c r="AF555" i="6"/>
  <c r="AY834" i="6"/>
  <c r="AX834" i="6"/>
  <c r="AW834" i="6"/>
  <c r="AV834" i="6"/>
  <c r="AU834" i="6"/>
  <c r="AT834" i="6"/>
  <c r="AS834" i="6"/>
  <c r="AR834" i="6"/>
  <c r="AQ834" i="6"/>
  <c r="AH834" i="6" s="1"/>
  <c r="AJ834" i="6"/>
  <c r="AI834" i="6"/>
  <c r="AF834" i="6"/>
  <c r="AY535" i="6"/>
  <c r="AX535" i="6"/>
  <c r="H535" i="6" s="1"/>
  <c r="AW535" i="6"/>
  <c r="AV535" i="6"/>
  <c r="AU535" i="6"/>
  <c r="AT535" i="6"/>
  <c r="AS535" i="6"/>
  <c r="AR535" i="6"/>
  <c r="AQ535" i="6"/>
  <c r="AH535" i="6" s="1"/>
  <c r="AI535" i="6"/>
  <c r="AF535" i="6"/>
  <c r="AY879" i="6"/>
  <c r="AX879" i="6"/>
  <c r="AW879" i="6"/>
  <c r="AV879" i="6"/>
  <c r="AU879" i="6"/>
  <c r="AT879" i="6"/>
  <c r="AJ879" i="6" s="1"/>
  <c r="AS879" i="6"/>
  <c r="AR879" i="6"/>
  <c r="AQ879" i="6"/>
  <c r="AH879" i="6" s="1"/>
  <c r="AI879" i="6"/>
  <c r="AF879" i="6"/>
  <c r="AY445" i="6"/>
  <c r="AX445" i="6"/>
  <c r="AW445" i="6"/>
  <c r="AV445" i="6"/>
  <c r="AU445" i="6"/>
  <c r="AT445" i="6"/>
  <c r="AS445" i="6"/>
  <c r="AR445" i="6"/>
  <c r="AQ445" i="6"/>
  <c r="AF445" i="6"/>
  <c r="AY439" i="6"/>
  <c r="AX439" i="6"/>
  <c r="AW439" i="6"/>
  <c r="AV439" i="6"/>
  <c r="AU439" i="6"/>
  <c r="AT439" i="6"/>
  <c r="AS439" i="6"/>
  <c r="AR439" i="6"/>
  <c r="AQ439" i="6"/>
  <c r="AF439" i="6"/>
  <c r="AY649" i="6"/>
  <c r="AX649" i="6"/>
  <c r="AW649" i="6"/>
  <c r="AV649" i="6"/>
  <c r="AU649" i="6"/>
  <c r="AT649" i="6"/>
  <c r="AS649" i="6"/>
  <c r="AR649" i="6"/>
  <c r="AQ649" i="6"/>
  <c r="AJ649" i="6"/>
  <c r="AF649" i="6"/>
  <c r="AY530" i="6"/>
  <c r="AX530" i="6"/>
  <c r="V530" i="6" s="1"/>
  <c r="AW530" i="6"/>
  <c r="AV530" i="6"/>
  <c r="AU530" i="6"/>
  <c r="AT530" i="6"/>
  <c r="AS530" i="6"/>
  <c r="AR530" i="6"/>
  <c r="AQ530" i="6"/>
  <c r="AJ530" i="6"/>
  <c r="AF530" i="6"/>
  <c r="AY527" i="6"/>
  <c r="AX527" i="6"/>
  <c r="V527" i="6" s="1"/>
  <c r="AW527" i="6"/>
  <c r="AV527" i="6"/>
  <c r="AU527" i="6"/>
  <c r="AT527" i="6"/>
  <c r="AS527" i="6"/>
  <c r="AR527" i="6"/>
  <c r="AQ527" i="6"/>
  <c r="AF527" i="6"/>
  <c r="AY960" i="6"/>
  <c r="AX960" i="6"/>
  <c r="AW960" i="6"/>
  <c r="AV960" i="6"/>
  <c r="AF960" i="6" s="1"/>
  <c r="AU960" i="6"/>
  <c r="AT960" i="6"/>
  <c r="AS960" i="6"/>
  <c r="AR960" i="6"/>
  <c r="AQ960" i="6"/>
  <c r="AJ960" i="6"/>
  <c r="AI960" i="6"/>
  <c r="AY957" i="6"/>
  <c r="AX957" i="6"/>
  <c r="AW957" i="6"/>
  <c r="AV957" i="6"/>
  <c r="AF957" i="6" s="1"/>
  <c r="AU957" i="6"/>
  <c r="AT957" i="6"/>
  <c r="AS957" i="6"/>
  <c r="AR957" i="6"/>
  <c r="AQ957" i="6"/>
  <c r="AJ957" i="6"/>
  <c r="AI957" i="6"/>
  <c r="AY586" i="6"/>
  <c r="AX586" i="6"/>
  <c r="AW586" i="6"/>
  <c r="AV586" i="6"/>
  <c r="AU586" i="6"/>
  <c r="AT586" i="6"/>
  <c r="AS586" i="6"/>
  <c r="AR586" i="6"/>
  <c r="AQ586" i="6"/>
  <c r="AJ586" i="6"/>
  <c r="AF586" i="6"/>
  <c r="AY584" i="6"/>
  <c r="AX584" i="6"/>
  <c r="AW584" i="6"/>
  <c r="AV584" i="6"/>
  <c r="AU584" i="6"/>
  <c r="AT584" i="6"/>
  <c r="AS584" i="6"/>
  <c r="AR584" i="6"/>
  <c r="AQ584" i="6"/>
  <c r="AJ584" i="6"/>
  <c r="AF584" i="6"/>
  <c r="AY276" i="6"/>
  <c r="AX276" i="6"/>
  <c r="AW276" i="6"/>
  <c r="AV276" i="6"/>
  <c r="AU276" i="6"/>
  <c r="AT276" i="6"/>
  <c r="AS276" i="6"/>
  <c r="AR276" i="6"/>
  <c r="AQ276" i="6"/>
  <c r="AH276" i="6" s="1"/>
  <c r="AF276" i="6"/>
  <c r="AY273" i="6"/>
  <c r="AX273" i="6"/>
  <c r="AW273" i="6"/>
  <c r="AV273" i="6"/>
  <c r="AU273" i="6"/>
  <c r="AT273" i="6"/>
  <c r="AS273" i="6"/>
  <c r="AR273" i="6"/>
  <c r="AQ273" i="6"/>
  <c r="AH273" i="6" s="1"/>
  <c r="AF273" i="6"/>
  <c r="AY373" i="6"/>
  <c r="AX373" i="6"/>
  <c r="AW373" i="6"/>
  <c r="AV373" i="6"/>
  <c r="AU373" i="6"/>
  <c r="AT373" i="6"/>
  <c r="AS373" i="6"/>
  <c r="AR373" i="6"/>
  <c r="AQ373" i="6"/>
  <c r="AH373" i="6" s="1"/>
  <c r="AF373" i="6"/>
  <c r="AY370" i="6"/>
  <c r="AX370" i="6"/>
  <c r="AW370" i="6"/>
  <c r="AV370" i="6"/>
  <c r="AU370" i="6"/>
  <c r="AT370" i="6"/>
  <c r="AS370" i="6"/>
  <c r="AR370" i="6"/>
  <c r="AQ370" i="6"/>
  <c r="AH370" i="6" s="1"/>
  <c r="AF370" i="6"/>
  <c r="AY367" i="6"/>
  <c r="AX367" i="6"/>
  <c r="AW367" i="6"/>
  <c r="AV367" i="6"/>
  <c r="AU367" i="6"/>
  <c r="AT367" i="6"/>
  <c r="AS367" i="6"/>
  <c r="AR367" i="6"/>
  <c r="AQ367" i="6"/>
  <c r="AH367" i="6" s="1"/>
  <c r="AF367" i="6"/>
  <c r="AY364" i="6"/>
  <c r="AX364" i="6"/>
  <c r="AW364" i="6"/>
  <c r="AV364" i="6"/>
  <c r="AU364" i="6"/>
  <c r="AT364" i="6"/>
  <c r="H364" i="6" s="1"/>
  <c r="AS364" i="6"/>
  <c r="AR364" i="6"/>
  <c r="AQ364" i="6"/>
  <c r="AH364" i="6" s="1"/>
  <c r="AF364" i="6"/>
  <c r="AY94" i="6"/>
  <c r="AJ94" i="6" s="1"/>
  <c r="AX94" i="6"/>
  <c r="AW94" i="6"/>
  <c r="AV94" i="6"/>
  <c r="AU94" i="6"/>
  <c r="AT94" i="6"/>
  <c r="AS94" i="6"/>
  <c r="AR94" i="6"/>
  <c r="AQ94" i="6"/>
  <c r="AH94" i="6" s="1"/>
  <c r="AY331" i="6"/>
  <c r="AX331" i="6"/>
  <c r="H331" i="6" s="1"/>
  <c r="AW331" i="6"/>
  <c r="AV331" i="6"/>
  <c r="AU331" i="6"/>
  <c r="AT331" i="6"/>
  <c r="AS331" i="6"/>
  <c r="AR331" i="6"/>
  <c r="AQ331" i="6"/>
  <c r="AF331" i="6"/>
  <c r="AY709" i="6"/>
  <c r="AX709" i="6"/>
  <c r="AW709" i="6"/>
  <c r="AV709" i="6"/>
  <c r="AU709" i="6"/>
  <c r="AT709" i="6"/>
  <c r="AS709" i="6"/>
  <c r="AR709" i="6"/>
  <c r="AQ709" i="6"/>
  <c r="AH709" i="6" s="1"/>
  <c r="AI709" i="6"/>
  <c r="AF709" i="6"/>
  <c r="AY465" i="6"/>
  <c r="AX465" i="6"/>
  <c r="V465" i="6" s="1"/>
  <c r="AW465" i="6"/>
  <c r="AV465" i="6"/>
  <c r="AU465" i="6"/>
  <c r="AT465" i="6"/>
  <c r="AS465" i="6"/>
  <c r="AR465" i="6"/>
  <c r="AQ465" i="6"/>
  <c r="AF465" i="6"/>
  <c r="AY345" i="6"/>
  <c r="AX345" i="6"/>
  <c r="H345" i="6" s="1"/>
  <c r="AW345" i="6"/>
  <c r="AV345" i="6"/>
  <c r="AU345" i="6"/>
  <c r="AT345" i="6"/>
  <c r="AS345" i="6"/>
  <c r="AR345" i="6"/>
  <c r="AQ345" i="6"/>
  <c r="AF345" i="6"/>
  <c r="AY343" i="6"/>
  <c r="AX343" i="6"/>
  <c r="H343" i="6" s="1"/>
  <c r="AW343" i="6"/>
  <c r="AV343" i="6"/>
  <c r="AU343" i="6"/>
  <c r="AT343" i="6"/>
  <c r="AS343" i="6"/>
  <c r="AR343" i="6"/>
  <c r="AQ343" i="6"/>
  <c r="AF343" i="6"/>
  <c r="AY339" i="6"/>
  <c r="AX339" i="6"/>
  <c r="H339" i="6" s="1"/>
  <c r="AW339" i="6"/>
  <c r="AV339" i="6"/>
  <c r="AU339" i="6"/>
  <c r="AT339" i="6"/>
  <c r="AS339" i="6"/>
  <c r="AR339" i="6"/>
  <c r="AQ339" i="6"/>
  <c r="AF339" i="6"/>
  <c r="AY337" i="6"/>
  <c r="AX337" i="6"/>
  <c r="H337" i="6" s="1"/>
  <c r="AW337" i="6"/>
  <c r="AV337" i="6"/>
  <c r="AU337" i="6"/>
  <c r="AT337" i="6"/>
  <c r="AS337" i="6"/>
  <c r="AR337" i="6"/>
  <c r="AQ337" i="6"/>
  <c r="AF337" i="6"/>
  <c r="AY536" i="6"/>
  <c r="AX536" i="6"/>
  <c r="H536" i="6" s="1"/>
  <c r="AW536" i="6"/>
  <c r="AV536" i="6"/>
  <c r="AU536" i="6"/>
  <c r="AT536" i="6"/>
  <c r="AS536" i="6"/>
  <c r="AR536" i="6"/>
  <c r="AQ536" i="6"/>
  <c r="AH536" i="6" s="1"/>
  <c r="AI536" i="6"/>
  <c r="AF536" i="6"/>
  <c r="AY417" i="6"/>
  <c r="AX417" i="6"/>
  <c r="AW417" i="6"/>
  <c r="AV417" i="6"/>
  <c r="AU417" i="6"/>
  <c r="AT417" i="6"/>
  <c r="AS417" i="6"/>
  <c r="AR417" i="6"/>
  <c r="AQ417" i="6"/>
  <c r="AF417" i="6"/>
  <c r="AY605" i="6"/>
  <c r="AI605" i="6" s="1"/>
  <c r="AX605" i="6"/>
  <c r="AW605" i="6"/>
  <c r="AV605" i="6"/>
  <c r="AU605" i="6"/>
  <c r="AT605" i="6"/>
  <c r="AS605" i="6"/>
  <c r="AR605" i="6"/>
  <c r="AQ605" i="6"/>
  <c r="AJ605" i="6"/>
  <c r="AF605" i="6"/>
  <c r="AY602" i="6"/>
  <c r="AI602" i="6" s="1"/>
  <c r="AX602" i="6"/>
  <c r="AW602" i="6"/>
  <c r="AV602" i="6"/>
  <c r="AU602" i="6"/>
  <c r="AT602" i="6"/>
  <c r="AS602" i="6"/>
  <c r="AR602" i="6"/>
  <c r="AQ602" i="6"/>
  <c r="AJ602" i="6"/>
  <c r="AF602" i="6"/>
  <c r="AY599" i="6"/>
  <c r="AI599" i="6" s="1"/>
  <c r="AX599" i="6"/>
  <c r="AW599" i="6"/>
  <c r="AV599" i="6"/>
  <c r="AU599" i="6"/>
  <c r="AT599" i="6"/>
  <c r="AS599" i="6"/>
  <c r="AR599" i="6"/>
  <c r="AQ599" i="6"/>
  <c r="AJ599" i="6"/>
  <c r="AF599" i="6"/>
  <c r="AY906" i="6"/>
  <c r="AX906" i="6"/>
  <c r="AW906" i="6"/>
  <c r="AV906" i="6"/>
  <c r="AU906" i="6"/>
  <c r="AT906" i="6"/>
  <c r="AS906" i="6"/>
  <c r="AR906" i="6"/>
  <c r="AQ906" i="6"/>
  <c r="AH906" i="6" s="1"/>
  <c r="AJ906" i="6"/>
  <c r="AI906" i="6"/>
  <c r="AF906" i="6"/>
  <c r="AY292" i="6"/>
  <c r="AX292" i="6"/>
  <c r="AW292" i="6"/>
  <c r="AV292" i="6"/>
  <c r="AU292" i="6"/>
  <c r="AT292" i="6"/>
  <c r="AS292" i="6"/>
  <c r="AR292" i="6"/>
  <c r="AQ292" i="6"/>
  <c r="AH292" i="6" s="1"/>
  <c r="AF292" i="6"/>
  <c r="AY137" i="6"/>
  <c r="AJ137" i="6" s="1"/>
  <c r="AX137" i="6"/>
  <c r="AW137" i="6"/>
  <c r="AV137" i="6"/>
  <c r="AU137" i="6"/>
  <c r="AT137" i="6"/>
  <c r="AS137" i="6"/>
  <c r="AR137" i="6"/>
  <c r="AQ137" i="6"/>
  <c r="AH137" i="6" s="1"/>
  <c r="AF137" i="6"/>
  <c r="AY773" i="6"/>
  <c r="AX773" i="6"/>
  <c r="AW773" i="6"/>
  <c r="AV773" i="6"/>
  <c r="AU773" i="6"/>
  <c r="AT773" i="6"/>
  <c r="AS773" i="6"/>
  <c r="AR773" i="6"/>
  <c r="AQ773" i="6"/>
  <c r="AH773" i="6" s="1"/>
  <c r="AI773" i="6"/>
  <c r="AF773" i="6"/>
  <c r="AY955" i="6"/>
  <c r="H955" i="6" s="1"/>
  <c r="AX955" i="6"/>
  <c r="AW955" i="6"/>
  <c r="AV955" i="6"/>
  <c r="AU955" i="6"/>
  <c r="AT955" i="6"/>
  <c r="AS955" i="6"/>
  <c r="AR955" i="6"/>
  <c r="AQ955" i="6"/>
  <c r="AH955" i="6" s="1"/>
  <c r="AI955" i="6"/>
  <c r="AF955" i="6"/>
  <c r="AY833" i="6"/>
  <c r="AX833" i="6"/>
  <c r="AW833" i="6"/>
  <c r="AV833" i="6"/>
  <c r="AU833" i="6"/>
  <c r="AT833" i="6"/>
  <c r="AS833" i="6"/>
  <c r="AR833" i="6"/>
  <c r="AQ833" i="6"/>
  <c r="AH833" i="6" s="1"/>
  <c r="AJ833" i="6"/>
  <c r="AI833" i="6"/>
  <c r="AF833" i="6"/>
  <c r="AY104" i="6"/>
  <c r="AJ104" i="6" s="1"/>
  <c r="AX104" i="6"/>
  <c r="AW104" i="6"/>
  <c r="AV104" i="6"/>
  <c r="AU104" i="6"/>
  <c r="AT104" i="6"/>
  <c r="AS104" i="6"/>
  <c r="AR104" i="6"/>
  <c r="AQ104" i="6"/>
  <c r="AH104" i="6" s="1"/>
  <c r="AY863" i="6"/>
  <c r="AX863" i="6"/>
  <c r="AW863" i="6"/>
  <c r="AV863" i="6"/>
  <c r="AU863" i="6"/>
  <c r="AT863" i="6"/>
  <c r="AS863" i="6"/>
  <c r="AR863" i="6"/>
  <c r="AQ863" i="6"/>
  <c r="AH863" i="6" s="1"/>
  <c r="AJ863" i="6"/>
  <c r="AI863" i="6"/>
  <c r="AF863" i="6"/>
  <c r="AY205" i="6"/>
  <c r="AX205" i="6"/>
  <c r="AW205" i="6"/>
  <c r="AV205" i="6"/>
  <c r="AU205" i="6"/>
  <c r="AT205" i="6"/>
  <c r="AS205" i="6"/>
  <c r="AR205" i="6"/>
  <c r="AQ205" i="6"/>
  <c r="AF205" i="6"/>
  <c r="AY202" i="6"/>
  <c r="AX202" i="6"/>
  <c r="AW202" i="6"/>
  <c r="AV202" i="6"/>
  <c r="AU202" i="6"/>
  <c r="AT202" i="6"/>
  <c r="AS202" i="6"/>
  <c r="AR202" i="6"/>
  <c r="AQ202" i="6"/>
  <c r="AF202" i="6"/>
  <c r="AY85" i="6"/>
  <c r="AJ85" i="6" s="1"/>
  <c r="AX85" i="6"/>
  <c r="AW85" i="6"/>
  <c r="AV85" i="6"/>
  <c r="AU85" i="6"/>
  <c r="AT85" i="6"/>
  <c r="AS85" i="6"/>
  <c r="AR85" i="6"/>
  <c r="AQ85" i="6"/>
  <c r="AH85" i="6" s="1"/>
  <c r="AY76" i="6"/>
  <c r="AJ76" i="6" s="1"/>
  <c r="AX76" i="6"/>
  <c r="AW76" i="6"/>
  <c r="AV76" i="6"/>
  <c r="AU76" i="6"/>
  <c r="AT76" i="6"/>
  <c r="AS76" i="6"/>
  <c r="AR76" i="6"/>
  <c r="AQ76" i="6"/>
  <c r="AH76" i="6" s="1"/>
  <c r="AY889" i="6"/>
  <c r="AX889" i="6"/>
  <c r="AW889" i="6"/>
  <c r="AV889" i="6"/>
  <c r="AU889" i="6"/>
  <c r="AT889" i="6"/>
  <c r="AJ889" i="6" s="1"/>
  <c r="AS889" i="6"/>
  <c r="AR889" i="6"/>
  <c r="AQ889" i="6"/>
  <c r="AH889" i="6" s="1"/>
  <c r="AI889" i="6"/>
  <c r="AF889" i="6"/>
  <c r="AY890" i="6"/>
  <c r="AX890" i="6"/>
  <c r="AW890" i="6"/>
  <c r="AV890" i="6"/>
  <c r="AU890" i="6"/>
  <c r="AT890" i="6"/>
  <c r="AJ890" i="6" s="1"/>
  <c r="AS890" i="6"/>
  <c r="AR890" i="6"/>
  <c r="AQ890" i="6"/>
  <c r="AH890" i="6" s="1"/>
  <c r="AI890" i="6"/>
  <c r="AF890" i="6"/>
  <c r="AY924" i="6"/>
  <c r="AX924" i="6"/>
  <c r="AW924" i="6"/>
  <c r="AV924" i="6"/>
  <c r="AU924" i="6"/>
  <c r="AT924" i="6"/>
  <c r="AS924" i="6"/>
  <c r="AR924" i="6"/>
  <c r="AQ924" i="6"/>
  <c r="AH924" i="6" s="1"/>
  <c r="AI924" i="6"/>
  <c r="AF924" i="6"/>
  <c r="AY923" i="6"/>
  <c r="AX923" i="6"/>
  <c r="AW923" i="6"/>
  <c r="AV923" i="6"/>
  <c r="AU923" i="6"/>
  <c r="AT923" i="6"/>
  <c r="AS923" i="6"/>
  <c r="AR923" i="6"/>
  <c r="AQ923" i="6"/>
  <c r="AH923" i="6" s="1"/>
  <c r="AI923" i="6"/>
  <c r="AF923" i="6"/>
  <c r="AY907" i="6"/>
  <c r="AX907" i="6"/>
  <c r="AW907" i="6"/>
  <c r="AV907" i="6"/>
  <c r="AU907" i="6"/>
  <c r="AT907" i="6"/>
  <c r="AS907" i="6"/>
  <c r="AR907" i="6"/>
  <c r="AQ907" i="6"/>
  <c r="AH907" i="6" s="1"/>
  <c r="AJ907" i="6"/>
  <c r="AI907" i="6"/>
  <c r="AF907" i="6"/>
  <c r="AY927" i="6"/>
  <c r="AX927" i="6"/>
  <c r="AW927" i="6"/>
  <c r="AV927" i="6"/>
  <c r="AU927" i="6"/>
  <c r="AT927" i="6"/>
  <c r="AS927" i="6"/>
  <c r="AR927" i="6"/>
  <c r="AQ927" i="6"/>
  <c r="AH927" i="6" s="1"/>
  <c r="AI927" i="6"/>
  <c r="AF927" i="6"/>
  <c r="AY926" i="6"/>
  <c r="AX926" i="6"/>
  <c r="AW926" i="6"/>
  <c r="AV926" i="6"/>
  <c r="AU926" i="6"/>
  <c r="AT926" i="6"/>
  <c r="AS926" i="6"/>
  <c r="AR926" i="6"/>
  <c r="AQ926" i="6"/>
  <c r="AH926" i="6" s="1"/>
  <c r="AI926" i="6"/>
  <c r="AF926" i="6"/>
  <c r="AY475" i="6"/>
  <c r="AX475" i="6"/>
  <c r="AJ475" i="6" s="1"/>
  <c r="AW475" i="6"/>
  <c r="AV475" i="6"/>
  <c r="AU475" i="6"/>
  <c r="AT475" i="6"/>
  <c r="AS475" i="6"/>
  <c r="AR475" i="6"/>
  <c r="AQ475" i="6"/>
  <c r="AF475" i="6"/>
  <c r="AY472" i="6"/>
  <c r="AX472" i="6"/>
  <c r="AJ472" i="6" s="1"/>
  <c r="AW472" i="6"/>
  <c r="AV472" i="6"/>
  <c r="AU472" i="6"/>
  <c r="AT472" i="6"/>
  <c r="AS472" i="6"/>
  <c r="AR472" i="6"/>
  <c r="AQ472" i="6"/>
  <c r="AF472" i="6"/>
  <c r="AY551" i="6"/>
  <c r="AX551" i="6"/>
  <c r="H551" i="6" s="1"/>
  <c r="AW551" i="6"/>
  <c r="AV551" i="6"/>
  <c r="AU551" i="6"/>
  <c r="AT551" i="6"/>
  <c r="AS551" i="6"/>
  <c r="AR551" i="6"/>
  <c r="AQ551" i="6"/>
  <c r="AH551" i="6" s="1"/>
  <c r="AI551" i="6"/>
  <c r="AF551" i="6"/>
  <c r="AY829" i="6"/>
  <c r="AX829" i="6"/>
  <c r="AW829" i="6"/>
  <c r="AV829" i="6"/>
  <c r="AU829" i="6"/>
  <c r="AT829" i="6"/>
  <c r="AS829" i="6"/>
  <c r="AR829" i="6"/>
  <c r="AQ829" i="6"/>
  <c r="AH829" i="6" s="1"/>
  <c r="AJ829" i="6"/>
  <c r="AI829" i="6"/>
  <c r="AF829" i="6"/>
  <c r="AY278" i="6"/>
  <c r="AX278" i="6"/>
  <c r="AW278" i="6"/>
  <c r="AV278" i="6"/>
  <c r="AU278" i="6"/>
  <c r="AT278" i="6"/>
  <c r="AS278" i="6"/>
  <c r="AR278" i="6"/>
  <c r="AQ278" i="6"/>
  <c r="AH278" i="6" s="1"/>
  <c r="AF278" i="6"/>
  <c r="AY443" i="6"/>
  <c r="AX443" i="6"/>
  <c r="AW443" i="6"/>
  <c r="AV443" i="6"/>
  <c r="AU443" i="6"/>
  <c r="AT443" i="6"/>
  <c r="AS443" i="6"/>
  <c r="AR443" i="6"/>
  <c r="AQ443" i="6"/>
  <c r="AF443" i="6"/>
  <c r="AY931" i="6"/>
  <c r="AX931" i="6"/>
  <c r="AW931" i="6"/>
  <c r="AV931" i="6"/>
  <c r="AU931" i="6"/>
  <c r="AT931" i="6"/>
  <c r="AS931" i="6"/>
  <c r="AR931" i="6"/>
  <c r="AQ931" i="6"/>
  <c r="AH931" i="6" s="1"/>
  <c r="AI931" i="6"/>
  <c r="AF931" i="6"/>
  <c r="AY581" i="6"/>
  <c r="AX581" i="6"/>
  <c r="AW581" i="6"/>
  <c r="AV581" i="6"/>
  <c r="AU581" i="6"/>
  <c r="AT581" i="6"/>
  <c r="AS581" i="6"/>
  <c r="AR581" i="6"/>
  <c r="AQ581" i="6"/>
  <c r="AJ581" i="6"/>
  <c r="AF581" i="6"/>
  <c r="AY575" i="6"/>
  <c r="AX575" i="6"/>
  <c r="AW575" i="6"/>
  <c r="AV575" i="6"/>
  <c r="AU575" i="6"/>
  <c r="AT575" i="6"/>
  <c r="AS575" i="6"/>
  <c r="AR575" i="6"/>
  <c r="AQ575" i="6"/>
  <c r="AJ575" i="6"/>
  <c r="AF575" i="6"/>
  <c r="AY585" i="6"/>
  <c r="AX585" i="6"/>
  <c r="AW585" i="6"/>
  <c r="AV585" i="6"/>
  <c r="AU585" i="6"/>
  <c r="AT585" i="6"/>
  <c r="AS585" i="6"/>
  <c r="AR585" i="6"/>
  <c r="AQ585" i="6"/>
  <c r="AJ585" i="6"/>
  <c r="AF585" i="6"/>
  <c r="AY470" i="6"/>
  <c r="AX470" i="6"/>
  <c r="V470" i="6" s="1"/>
  <c r="AW470" i="6"/>
  <c r="AV470" i="6"/>
  <c r="AU470" i="6"/>
  <c r="AT470" i="6"/>
  <c r="AS470" i="6"/>
  <c r="AR470" i="6"/>
  <c r="AQ470" i="6"/>
  <c r="AF470" i="6"/>
  <c r="AY435" i="6"/>
  <c r="AX435" i="6"/>
  <c r="AW435" i="6"/>
  <c r="AV435" i="6"/>
  <c r="AU435" i="6"/>
  <c r="AT435" i="6"/>
  <c r="AS435" i="6"/>
  <c r="AR435" i="6"/>
  <c r="AQ435" i="6"/>
  <c r="AF435" i="6"/>
  <c r="AY429" i="6"/>
  <c r="AX429" i="6"/>
  <c r="AW429" i="6"/>
  <c r="AV429" i="6"/>
  <c r="AU429" i="6"/>
  <c r="AT429" i="6"/>
  <c r="AS429" i="6"/>
  <c r="AR429" i="6"/>
  <c r="AQ429" i="6"/>
  <c r="AF429" i="6"/>
  <c r="AY426" i="6"/>
  <c r="AX426" i="6"/>
  <c r="AW426" i="6"/>
  <c r="AV426" i="6"/>
  <c r="AU426" i="6"/>
  <c r="AT426" i="6"/>
  <c r="AS426" i="6"/>
  <c r="AR426" i="6"/>
  <c r="AQ426" i="6"/>
  <c r="AF426" i="6"/>
  <c r="AY420" i="6"/>
  <c r="AX420" i="6"/>
  <c r="AW420" i="6"/>
  <c r="AV420" i="6"/>
  <c r="AU420" i="6"/>
  <c r="AT420" i="6"/>
  <c r="AS420" i="6"/>
  <c r="AR420" i="6"/>
  <c r="AQ420" i="6"/>
  <c r="AF420" i="6"/>
  <c r="AY105" i="6"/>
  <c r="AJ105" i="6" s="1"/>
  <c r="AX105" i="6"/>
  <c r="AW105" i="6"/>
  <c r="AV105" i="6"/>
  <c r="AU105" i="6"/>
  <c r="AT105" i="6"/>
  <c r="AS105" i="6"/>
  <c r="AR105" i="6"/>
  <c r="AQ105" i="6"/>
  <c r="AH105" i="6" s="1"/>
  <c r="AY734" i="6"/>
  <c r="AX734" i="6"/>
  <c r="AW734" i="6"/>
  <c r="AV734" i="6"/>
  <c r="AU734" i="6"/>
  <c r="AT734" i="6"/>
  <c r="AS734" i="6"/>
  <c r="AR734" i="6"/>
  <c r="AQ734" i="6"/>
  <c r="AH734" i="6" s="1"/>
  <c r="AI734" i="6"/>
  <c r="AF734" i="6"/>
  <c r="AY703" i="6"/>
  <c r="AX703" i="6"/>
  <c r="AW703" i="6"/>
  <c r="AV703" i="6"/>
  <c r="AU703" i="6"/>
  <c r="AT703" i="6"/>
  <c r="AS703" i="6"/>
  <c r="AR703" i="6"/>
  <c r="AQ703" i="6"/>
  <c r="AH703" i="6" s="1"/>
  <c r="AI703" i="6"/>
  <c r="AF703" i="6"/>
  <c r="AY870" i="6"/>
  <c r="AX870" i="6"/>
  <c r="AW870" i="6"/>
  <c r="AV870" i="6"/>
  <c r="AU870" i="6"/>
  <c r="AT870" i="6"/>
  <c r="AJ870" i="6" s="1"/>
  <c r="AS870" i="6"/>
  <c r="AR870" i="6"/>
  <c r="AQ870" i="6"/>
  <c r="AH870" i="6" s="1"/>
  <c r="AI870" i="6"/>
  <c r="AF870" i="6"/>
  <c r="AY127" i="6"/>
  <c r="AJ127" i="6" s="1"/>
  <c r="AX127" i="6"/>
  <c r="AW127" i="6"/>
  <c r="AV127" i="6"/>
  <c r="AU127" i="6"/>
  <c r="AT127" i="6"/>
  <c r="AS127" i="6"/>
  <c r="AR127" i="6"/>
  <c r="AQ127" i="6"/>
  <c r="AH127" i="6" s="1"/>
  <c r="AF127" i="6"/>
  <c r="AY552" i="6"/>
  <c r="AX552" i="6"/>
  <c r="AW552" i="6"/>
  <c r="AV552" i="6"/>
  <c r="AU552" i="6"/>
  <c r="AT552" i="6"/>
  <c r="AS552" i="6"/>
  <c r="AR552" i="6"/>
  <c r="AQ552" i="6"/>
  <c r="AH552" i="6" s="1"/>
  <c r="AI552" i="6"/>
  <c r="AF552" i="6"/>
  <c r="AY675" i="6"/>
  <c r="AI675" i="6" s="1"/>
  <c r="AX675" i="6"/>
  <c r="AW675" i="6"/>
  <c r="AV675" i="6"/>
  <c r="AU675" i="6"/>
  <c r="AT675" i="6"/>
  <c r="AS675" i="6"/>
  <c r="AR675" i="6"/>
  <c r="AQ675" i="6"/>
  <c r="AJ675" i="6"/>
  <c r="AF675" i="6"/>
  <c r="AY672" i="6"/>
  <c r="AI672" i="6" s="1"/>
  <c r="AX672" i="6"/>
  <c r="AW672" i="6"/>
  <c r="AV672" i="6"/>
  <c r="AU672" i="6"/>
  <c r="AT672" i="6"/>
  <c r="AS672" i="6"/>
  <c r="AR672" i="6"/>
  <c r="AQ672" i="6"/>
  <c r="AJ672" i="6"/>
  <c r="AF672" i="6"/>
  <c r="AY669" i="6"/>
  <c r="AI669" i="6" s="1"/>
  <c r="AX669" i="6"/>
  <c r="AW669" i="6"/>
  <c r="AV669" i="6"/>
  <c r="AU669" i="6"/>
  <c r="AT669" i="6"/>
  <c r="AS669" i="6"/>
  <c r="AR669" i="6"/>
  <c r="AQ669" i="6"/>
  <c r="AJ669" i="6"/>
  <c r="AF669" i="6"/>
  <c r="AY139" i="6"/>
  <c r="AJ139" i="6" s="1"/>
  <c r="AX139" i="6"/>
  <c r="AW139" i="6"/>
  <c r="AV139" i="6"/>
  <c r="AU139" i="6"/>
  <c r="AT139" i="6"/>
  <c r="AS139" i="6"/>
  <c r="AR139" i="6"/>
  <c r="AQ139" i="6"/>
  <c r="AH139" i="6" s="1"/>
  <c r="AF139" i="6"/>
  <c r="AY801" i="6"/>
  <c r="AX801" i="6"/>
  <c r="AW801" i="6"/>
  <c r="AV801" i="6"/>
  <c r="AU801" i="6"/>
  <c r="AT801" i="6"/>
  <c r="AS801" i="6"/>
  <c r="AR801" i="6"/>
  <c r="AQ801" i="6"/>
  <c r="AH801" i="6" s="1"/>
  <c r="AI801" i="6"/>
  <c r="AF801" i="6"/>
  <c r="AY539" i="6"/>
  <c r="AX539" i="6"/>
  <c r="H539" i="6" s="1"/>
  <c r="AW539" i="6"/>
  <c r="AV539" i="6"/>
  <c r="AU539" i="6"/>
  <c r="AT539" i="6"/>
  <c r="AS539" i="6"/>
  <c r="AR539" i="6"/>
  <c r="AQ539" i="6"/>
  <c r="AH539" i="6" s="1"/>
  <c r="AI539" i="6"/>
  <c r="AF539" i="6"/>
  <c r="AY410" i="6"/>
  <c r="AX410" i="6"/>
  <c r="AW410" i="6"/>
  <c r="AV410" i="6"/>
  <c r="AU410" i="6"/>
  <c r="AT410" i="6"/>
  <c r="AS410" i="6"/>
  <c r="AR410" i="6"/>
  <c r="AQ410" i="6"/>
  <c r="AF410" i="6"/>
  <c r="AY908" i="6"/>
  <c r="AX908" i="6"/>
  <c r="AW908" i="6"/>
  <c r="AV908" i="6"/>
  <c r="AU908" i="6"/>
  <c r="AT908" i="6"/>
  <c r="AS908" i="6"/>
  <c r="AR908" i="6"/>
  <c r="AQ908" i="6"/>
  <c r="AH908" i="6" s="1"/>
  <c r="AJ908" i="6"/>
  <c r="AI908" i="6"/>
  <c r="AF908" i="6"/>
  <c r="AY798" i="6"/>
  <c r="AX798" i="6"/>
  <c r="AW798" i="6"/>
  <c r="AV798" i="6"/>
  <c r="AU798" i="6"/>
  <c r="AT798" i="6"/>
  <c r="AS798" i="6"/>
  <c r="AR798" i="6"/>
  <c r="AQ798" i="6"/>
  <c r="AH798" i="6" s="1"/>
  <c r="AI798" i="6"/>
  <c r="AF798" i="6"/>
  <c r="AY795" i="6"/>
  <c r="AX795" i="6"/>
  <c r="AW795" i="6"/>
  <c r="AV795" i="6"/>
  <c r="AU795" i="6"/>
  <c r="AT795" i="6"/>
  <c r="AS795" i="6"/>
  <c r="AR795" i="6"/>
  <c r="AQ795" i="6"/>
  <c r="AH795" i="6" s="1"/>
  <c r="AI795" i="6"/>
  <c r="AF795" i="6"/>
  <c r="AY554" i="6"/>
  <c r="AX554" i="6"/>
  <c r="H554" i="6" s="1"/>
  <c r="AW554" i="6"/>
  <c r="AV554" i="6"/>
  <c r="AU554" i="6"/>
  <c r="AT554" i="6"/>
  <c r="AS554" i="6"/>
  <c r="AR554" i="6"/>
  <c r="AQ554" i="6"/>
  <c r="AH554" i="6" s="1"/>
  <c r="AJ554" i="6"/>
  <c r="AI554" i="6"/>
  <c r="AF554" i="6"/>
  <c r="AY477" i="6"/>
  <c r="AX477" i="6"/>
  <c r="AJ477" i="6" s="1"/>
  <c r="AW477" i="6"/>
  <c r="AV477" i="6"/>
  <c r="AU477" i="6"/>
  <c r="AT477" i="6"/>
  <c r="AS477" i="6"/>
  <c r="AR477" i="6"/>
  <c r="AQ477" i="6"/>
  <c r="AF477" i="6"/>
  <c r="AY474" i="6"/>
  <c r="AX474" i="6"/>
  <c r="AJ474" i="6" s="1"/>
  <c r="AW474" i="6"/>
  <c r="AV474" i="6"/>
  <c r="AU474" i="6"/>
  <c r="AT474" i="6"/>
  <c r="AS474" i="6"/>
  <c r="AR474" i="6"/>
  <c r="AQ474" i="6"/>
  <c r="AF474" i="6"/>
  <c r="AY730" i="6"/>
  <c r="AX730" i="6"/>
  <c r="AW730" i="6"/>
  <c r="AV730" i="6"/>
  <c r="AU730" i="6"/>
  <c r="AT730" i="6"/>
  <c r="AS730" i="6"/>
  <c r="AR730" i="6"/>
  <c r="AQ730" i="6"/>
  <c r="AH730" i="6" s="1"/>
  <c r="AI730" i="6"/>
  <c r="AF730" i="6"/>
  <c r="AY383" i="6"/>
  <c r="AX383" i="6"/>
  <c r="AW383" i="6"/>
  <c r="AV383" i="6"/>
  <c r="AU383" i="6"/>
  <c r="AT383" i="6"/>
  <c r="H383" i="6" s="1"/>
  <c r="AS383" i="6"/>
  <c r="AR383" i="6"/>
  <c r="AQ383" i="6"/>
  <c r="AH383" i="6" s="1"/>
  <c r="AF383" i="6"/>
  <c r="AY195" i="6"/>
  <c r="AX195" i="6"/>
  <c r="AW195" i="6"/>
  <c r="AV195" i="6"/>
  <c r="AU195" i="6"/>
  <c r="AT195" i="6"/>
  <c r="AS195" i="6"/>
  <c r="AR195" i="6"/>
  <c r="AQ195" i="6"/>
  <c r="AF195" i="6"/>
  <c r="AY952" i="6"/>
  <c r="AX952" i="6"/>
  <c r="AW952" i="6"/>
  <c r="AV952" i="6"/>
  <c r="AU952" i="6"/>
  <c r="AT952" i="6"/>
  <c r="AS952" i="6"/>
  <c r="AR952" i="6"/>
  <c r="AQ952" i="6"/>
  <c r="AH952" i="6" s="1"/>
  <c r="AI952" i="6"/>
  <c r="AF952" i="6"/>
  <c r="AY826" i="6"/>
  <c r="AX826" i="6"/>
  <c r="AW826" i="6"/>
  <c r="AV826" i="6"/>
  <c r="AU826" i="6"/>
  <c r="AT826" i="6"/>
  <c r="AS826" i="6"/>
  <c r="AR826" i="6"/>
  <c r="AQ826" i="6"/>
  <c r="AH826" i="6" s="1"/>
  <c r="AJ826" i="6"/>
  <c r="AI826" i="6"/>
  <c r="AF826" i="6"/>
  <c r="AY324" i="6"/>
  <c r="AX324" i="6"/>
  <c r="H324" i="6" s="1"/>
  <c r="AW324" i="6"/>
  <c r="AV324" i="6"/>
  <c r="AU324" i="6"/>
  <c r="AT324" i="6"/>
  <c r="AS324" i="6"/>
  <c r="AR324" i="6"/>
  <c r="AQ324" i="6"/>
  <c r="AF324" i="6"/>
  <c r="AY318" i="6"/>
  <c r="AX318" i="6"/>
  <c r="H318" i="6" s="1"/>
  <c r="AW318" i="6"/>
  <c r="AV318" i="6"/>
  <c r="AU318" i="6"/>
  <c r="AT318" i="6"/>
  <c r="AS318" i="6"/>
  <c r="AR318" i="6"/>
  <c r="AQ318" i="6"/>
  <c r="AF318" i="6"/>
  <c r="AY583" i="6"/>
  <c r="AX583" i="6"/>
  <c r="AW583" i="6"/>
  <c r="AV583" i="6"/>
  <c r="AU583" i="6"/>
  <c r="AT583" i="6"/>
  <c r="AS583" i="6"/>
  <c r="AR583" i="6"/>
  <c r="AQ583" i="6"/>
  <c r="AJ583" i="6"/>
  <c r="AF583" i="6"/>
  <c r="AY577" i="6"/>
  <c r="AX577" i="6"/>
  <c r="AW577" i="6"/>
  <c r="AV577" i="6"/>
  <c r="AU577" i="6"/>
  <c r="AT577" i="6"/>
  <c r="AS577" i="6"/>
  <c r="AR577" i="6"/>
  <c r="AQ577" i="6"/>
  <c r="AJ577" i="6"/>
  <c r="AF577" i="6"/>
  <c r="AY951" i="6"/>
  <c r="AX951" i="6"/>
  <c r="AW951" i="6"/>
  <c r="AV951" i="6"/>
  <c r="AU951" i="6"/>
  <c r="AT951" i="6"/>
  <c r="AS951" i="6"/>
  <c r="AR951" i="6"/>
  <c r="AQ951" i="6"/>
  <c r="AH951" i="6" s="1"/>
  <c r="AI951" i="6"/>
  <c r="AF951" i="6"/>
  <c r="AY854" i="6"/>
  <c r="AX854" i="6"/>
  <c r="AW854" i="6"/>
  <c r="AV854" i="6"/>
  <c r="AU854" i="6"/>
  <c r="AT854" i="6"/>
  <c r="AS854" i="6"/>
  <c r="AR854" i="6"/>
  <c r="AQ854" i="6"/>
  <c r="AH854" i="6" s="1"/>
  <c r="AJ854" i="6"/>
  <c r="AI854" i="6"/>
  <c r="AF854" i="6"/>
  <c r="AY246" i="6"/>
  <c r="AX246" i="6"/>
  <c r="AW246" i="6"/>
  <c r="AV246" i="6"/>
  <c r="AU246" i="6"/>
  <c r="AT246" i="6"/>
  <c r="AS246" i="6"/>
  <c r="AR246" i="6"/>
  <c r="AQ246" i="6"/>
  <c r="AH246" i="6" s="1"/>
  <c r="AF246" i="6"/>
  <c r="AY482" i="6"/>
  <c r="AX482" i="6"/>
  <c r="V482" i="6" s="1"/>
  <c r="AW482" i="6"/>
  <c r="AV482" i="6"/>
  <c r="AU482" i="6"/>
  <c r="AT482" i="6"/>
  <c r="AS482" i="6"/>
  <c r="AR482" i="6"/>
  <c r="AQ482" i="6"/>
  <c r="AF482" i="6"/>
  <c r="AY479" i="6"/>
  <c r="AX479" i="6"/>
  <c r="V479" i="6" s="1"/>
  <c r="AW479" i="6"/>
  <c r="AV479" i="6"/>
  <c r="AU479" i="6"/>
  <c r="AT479" i="6"/>
  <c r="AS479" i="6"/>
  <c r="AR479" i="6"/>
  <c r="AQ479" i="6"/>
  <c r="AF479" i="6"/>
  <c r="AY181" i="6"/>
  <c r="AX181" i="6"/>
  <c r="AW181" i="6"/>
  <c r="AV181" i="6"/>
  <c r="AU181" i="6"/>
  <c r="AT181" i="6"/>
  <c r="AS181" i="6"/>
  <c r="AR181" i="6"/>
  <c r="AQ181" i="6"/>
  <c r="AF181" i="6"/>
  <c r="AY178" i="6"/>
  <c r="AX178" i="6"/>
  <c r="AW178" i="6"/>
  <c r="AV178" i="6"/>
  <c r="AU178" i="6"/>
  <c r="AT178" i="6"/>
  <c r="AS178" i="6"/>
  <c r="AR178" i="6"/>
  <c r="AQ178" i="6"/>
  <c r="AF178" i="6"/>
  <c r="AY540" i="6"/>
  <c r="AX540" i="6"/>
  <c r="H540" i="6" s="1"/>
  <c r="AW540" i="6"/>
  <c r="AV540" i="6"/>
  <c r="AU540" i="6"/>
  <c r="AT540" i="6"/>
  <c r="AS540" i="6"/>
  <c r="AR540" i="6"/>
  <c r="AQ540" i="6"/>
  <c r="AH540" i="6" s="1"/>
  <c r="AJ540" i="6"/>
  <c r="AI540" i="6"/>
  <c r="AF540" i="6"/>
  <c r="AY824" i="6"/>
  <c r="AX824" i="6"/>
  <c r="AW824" i="6"/>
  <c r="AV824" i="6"/>
  <c r="AU824" i="6"/>
  <c r="AT824" i="6"/>
  <c r="AS824" i="6"/>
  <c r="AR824" i="6"/>
  <c r="AQ824" i="6"/>
  <c r="AH824" i="6" s="1"/>
  <c r="AJ824" i="6"/>
  <c r="AI824" i="6"/>
  <c r="AF824" i="6"/>
  <c r="AY97" i="6"/>
  <c r="AJ97" i="6" s="1"/>
  <c r="AX97" i="6"/>
  <c r="AW97" i="6"/>
  <c r="AV97" i="6"/>
  <c r="AU97" i="6"/>
  <c r="AT97" i="6"/>
  <c r="AS97" i="6"/>
  <c r="AR97" i="6"/>
  <c r="AQ97" i="6"/>
  <c r="AH97" i="6" s="1"/>
  <c r="AY312" i="6"/>
  <c r="AJ312" i="6" s="1"/>
  <c r="AX312" i="6"/>
  <c r="AW312" i="6"/>
  <c r="AV312" i="6"/>
  <c r="AU312" i="6"/>
  <c r="X312" i="6" s="1"/>
  <c r="AD312" i="6" s="1"/>
  <c r="AT312" i="6"/>
  <c r="AS312" i="6"/>
  <c r="AR312" i="6"/>
  <c r="AQ312" i="6"/>
  <c r="AH312" i="6" s="1"/>
  <c r="AF312" i="6"/>
  <c r="AY523" i="6"/>
  <c r="AX523" i="6"/>
  <c r="V523" i="6" s="1"/>
  <c r="AW523" i="6"/>
  <c r="AV523" i="6"/>
  <c r="AU523" i="6"/>
  <c r="AT523" i="6"/>
  <c r="AS523" i="6"/>
  <c r="AR523" i="6"/>
  <c r="AQ523" i="6"/>
  <c r="AF523" i="6"/>
  <c r="AY520" i="6"/>
  <c r="AX520" i="6"/>
  <c r="V520" i="6" s="1"/>
  <c r="AW520" i="6"/>
  <c r="AV520" i="6"/>
  <c r="AU520" i="6"/>
  <c r="AT520" i="6"/>
  <c r="AS520" i="6"/>
  <c r="AR520" i="6"/>
  <c r="AQ520" i="6"/>
  <c r="AF520" i="6"/>
  <c r="AY918" i="6"/>
  <c r="AX918" i="6"/>
  <c r="AW918" i="6"/>
  <c r="AV918" i="6"/>
  <c r="AU918" i="6"/>
  <c r="AT918" i="6"/>
  <c r="AS918" i="6"/>
  <c r="AR918" i="6"/>
  <c r="AQ918" i="6"/>
  <c r="AH918" i="6" s="1"/>
  <c r="AI918" i="6"/>
  <c r="AF918" i="6"/>
  <c r="AY917" i="6"/>
  <c r="AX917" i="6"/>
  <c r="AW917" i="6"/>
  <c r="AV917" i="6"/>
  <c r="AU917" i="6"/>
  <c r="AT917" i="6"/>
  <c r="AS917" i="6"/>
  <c r="AR917" i="6"/>
  <c r="AQ917" i="6"/>
  <c r="AH917" i="6" s="1"/>
  <c r="AI917" i="6"/>
  <c r="AF917" i="6"/>
  <c r="AY912" i="6"/>
  <c r="AX912" i="6"/>
  <c r="AW912" i="6"/>
  <c r="AV912" i="6"/>
  <c r="AU912" i="6"/>
  <c r="AT912" i="6"/>
  <c r="AS912" i="6"/>
  <c r="AR912" i="6"/>
  <c r="AQ912" i="6"/>
  <c r="AH912" i="6" s="1"/>
  <c r="AI912" i="6"/>
  <c r="AF912" i="6"/>
  <c r="AY911" i="6"/>
  <c r="AX911" i="6"/>
  <c r="AW911" i="6"/>
  <c r="AV911" i="6"/>
  <c r="AU911" i="6"/>
  <c r="AT911" i="6"/>
  <c r="AS911" i="6"/>
  <c r="AR911" i="6"/>
  <c r="AQ911" i="6"/>
  <c r="AH911" i="6" s="1"/>
  <c r="AI911" i="6"/>
  <c r="AF911" i="6"/>
  <c r="AY511" i="6"/>
  <c r="AX511" i="6"/>
  <c r="V511" i="6" s="1"/>
  <c r="AW511" i="6"/>
  <c r="AV511" i="6"/>
  <c r="AU511" i="6"/>
  <c r="AT511" i="6"/>
  <c r="AS511" i="6"/>
  <c r="AR511" i="6"/>
  <c r="AQ511" i="6"/>
  <c r="AF511" i="6"/>
  <c r="AY208" i="6"/>
  <c r="AX208" i="6"/>
  <c r="AW208" i="6"/>
  <c r="AV208" i="6"/>
  <c r="AU208" i="6"/>
  <c r="AT208" i="6"/>
  <c r="AS208" i="6"/>
  <c r="AR208" i="6"/>
  <c r="AQ208" i="6"/>
  <c r="AF208" i="6"/>
  <c r="AY541" i="6"/>
  <c r="AX541" i="6"/>
  <c r="H541" i="6" s="1"/>
  <c r="AW541" i="6"/>
  <c r="AV541" i="6"/>
  <c r="AU541" i="6"/>
  <c r="AT541" i="6"/>
  <c r="AS541" i="6"/>
  <c r="AR541" i="6"/>
  <c r="AQ541" i="6"/>
  <c r="AH541" i="6" s="1"/>
  <c r="AI541" i="6"/>
  <c r="AF541" i="6"/>
  <c r="AY578" i="6"/>
  <c r="AX578" i="6"/>
  <c r="AW578" i="6"/>
  <c r="AV578" i="6"/>
  <c r="AU578" i="6"/>
  <c r="AT578" i="6"/>
  <c r="AS578" i="6"/>
  <c r="AR578" i="6"/>
  <c r="AQ578" i="6"/>
  <c r="AJ578" i="6"/>
  <c r="AF578" i="6"/>
  <c r="AY415" i="6"/>
  <c r="AX415" i="6"/>
  <c r="AW415" i="6"/>
  <c r="AV415" i="6"/>
  <c r="AU415" i="6"/>
  <c r="AT415" i="6"/>
  <c r="AS415" i="6"/>
  <c r="AR415" i="6"/>
  <c r="AQ415" i="6"/>
  <c r="AF415" i="6"/>
  <c r="AY409" i="6"/>
  <c r="AX409" i="6"/>
  <c r="AW409" i="6"/>
  <c r="AV409" i="6"/>
  <c r="AU409" i="6"/>
  <c r="AT409" i="6"/>
  <c r="AS409" i="6"/>
  <c r="AR409" i="6"/>
  <c r="AQ409" i="6"/>
  <c r="AF409" i="6"/>
  <c r="AY466" i="6"/>
  <c r="AX466" i="6"/>
  <c r="AJ466" i="6" s="1"/>
  <c r="AW466" i="6"/>
  <c r="AV466" i="6"/>
  <c r="AU466" i="6"/>
  <c r="AT466" i="6"/>
  <c r="AS466" i="6"/>
  <c r="AR466" i="6"/>
  <c r="AQ466" i="6"/>
  <c r="AF466" i="6"/>
  <c r="AY374" i="6"/>
  <c r="AX374" i="6"/>
  <c r="AW374" i="6"/>
  <c r="AV374" i="6"/>
  <c r="AU374" i="6"/>
  <c r="AT374" i="6"/>
  <c r="H374" i="6" s="1"/>
  <c r="AS374" i="6"/>
  <c r="AR374" i="6"/>
  <c r="AQ374" i="6"/>
  <c r="AH374" i="6" s="1"/>
  <c r="AF374" i="6"/>
  <c r="AY371" i="6"/>
  <c r="AX371" i="6"/>
  <c r="AW371" i="6"/>
  <c r="AV371" i="6"/>
  <c r="AU371" i="6"/>
  <c r="AT371" i="6"/>
  <c r="AS371" i="6"/>
  <c r="AR371" i="6"/>
  <c r="AQ371" i="6"/>
  <c r="AH371" i="6" s="1"/>
  <c r="AF371" i="6"/>
  <c r="AY368" i="6"/>
  <c r="AX368" i="6"/>
  <c r="AW368" i="6"/>
  <c r="AV368" i="6"/>
  <c r="AU368" i="6"/>
  <c r="AT368" i="6"/>
  <c r="AS368" i="6"/>
  <c r="AR368" i="6"/>
  <c r="AQ368" i="6"/>
  <c r="AH368" i="6" s="1"/>
  <c r="AF368" i="6"/>
  <c r="AY365" i="6"/>
  <c r="AX365" i="6"/>
  <c r="AW365" i="6"/>
  <c r="AV365" i="6"/>
  <c r="AU365" i="6"/>
  <c r="AT365" i="6"/>
  <c r="H365" i="6" s="1"/>
  <c r="AS365" i="6"/>
  <c r="AR365" i="6"/>
  <c r="AQ365" i="6"/>
  <c r="AH365" i="6" s="1"/>
  <c r="AF365" i="6"/>
  <c r="AY944" i="6"/>
  <c r="H944" i="6" s="1"/>
  <c r="AX944" i="6"/>
  <c r="AW944" i="6"/>
  <c r="AV944" i="6"/>
  <c r="AU944" i="6"/>
  <c r="AT944" i="6"/>
  <c r="AS944" i="6"/>
  <c r="AR944" i="6"/>
  <c r="AQ944" i="6"/>
  <c r="AH944" i="6" s="1"/>
  <c r="AI944" i="6"/>
  <c r="AF944" i="6"/>
  <c r="AY464" i="6"/>
  <c r="AX464" i="6"/>
  <c r="V464" i="6" s="1"/>
  <c r="AW464" i="6"/>
  <c r="AV464" i="6"/>
  <c r="AU464" i="6"/>
  <c r="AT464" i="6"/>
  <c r="AS464" i="6"/>
  <c r="AR464" i="6"/>
  <c r="AQ464" i="6"/>
  <c r="AF464" i="6"/>
  <c r="AY943" i="6"/>
  <c r="H943" i="6" s="1"/>
  <c r="AX943" i="6"/>
  <c r="AW943" i="6"/>
  <c r="AV943" i="6"/>
  <c r="AU943" i="6"/>
  <c r="AT943" i="6"/>
  <c r="AS943" i="6"/>
  <c r="AR943" i="6"/>
  <c r="AQ943" i="6"/>
  <c r="AH943" i="6" s="1"/>
  <c r="AI943" i="6"/>
  <c r="AF943" i="6"/>
  <c r="AY129" i="6"/>
  <c r="AJ129" i="6" s="1"/>
  <c r="AX129" i="6"/>
  <c r="AW129" i="6"/>
  <c r="AV129" i="6"/>
  <c r="AU129" i="6"/>
  <c r="AT129" i="6"/>
  <c r="AS129" i="6"/>
  <c r="AR129" i="6"/>
  <c r="AQ129" i="6"/>
  <c r="AH129" i="6" s="1"/>
  <c r="AF129" i="6"/>
  <c r="AY133" i="6"/>
  <c r="AJ133" i="6" s="1"/>
  <c r="AX133" i="6"/>
  <c r="AW133" i="6"/>
  <c r="AV133" i="6"/>
  <c r="AU133" i="6"/>
  <c r="AT133" i="6"/>
  <c r="AS133" i="6"/>
  <c r="AR133" i="6"/>
  <c r="AQ133" i="6"/>
  <c r="AH133" i="6" s="1"/>
  <c r="AF133" i="6"/>
  <c r="AY299" i="6"/>
  <c r="AJ299" i="6" s="1"/>
  <c r="AX299" i="6"/>
  <c r="AW299" i="6"/>
  <c r="AV299" i="6"/>
  <c r="AU299" i="6"/>
  <c r="X299" i="6" s="1"/>
  <c r="AD299" i="6" s="1"/>
  <c r="AT299" i="6"/>
  <c r="AS299" i="6"/>
  <c r="AR299" i="6"/>
  <c r="AQ299" i="6"/>
  <c r="AH299" i="6" s="1"/>
  <c r="AF299" i="6"/>
  <c r="AY279" i="6"/>
  <c r="AX279" i="6"/>
  <c r="AW279" i="6"/>
  <c r="AV279" i="6"/>
  <c r="AU279" i="6"/>
  <c r="AT279" i="6"/>
  <c r="AS279" i="6"/>
  <c r="AR279" i="6"/>
  <c r="AQ279" i="6"/>
  <c r="AH279" i="6" s="1"/>
  <c r="AF279" i="6"/>
  <c r="AY95" i="6"/>
  <c r="AJ95" i="6" s="1"/>
  <c r="AX95" i="6"/>
  <c r="AW95" i="6"/>
  <c r="AV95" i="6"/>
  <c r="AU95" i="6"/>
  <c r="AT95" i="6"/>
  <c r="AS95" i="6"/>
  <c r="AR95" i="6"/>
  <c r="AQ95" i="6"/>
  <c r="AH95" i="6" s="1"/>
  <c r="AY113" i="6"/>
  <c r="AX113" i="6"/>
  <c r="AW113" i="6"/>
  <c r="AV113" i="6"/>
  <c r="AU113" i="6"/>
  <c r="AT113" i="6"/>
  <c r="AS113" i="6"/>
  <c r="AR113" i="6"/>
  <c r="AQ113" i="6"/>
  <c r="AH113" i="6" s="1"/>
  <c r="AJ113" i="6"/>
  <c r="AF113" i="6"/>
  <c r="AY442" i="6"/>
  <c r="AX442" i="6"/>
  <c r="AW442" i="6"/>
  <c r="AV442" i="6"/>
  <c r="AU442" i="6"/>
  <c r="AT442" i="6"/>
  <c r="AS442" i="6"/>
  <c r="AR442" i="6"/>
  <c r="AQ442" i="6"/>
  <c r="AF442" i="6"/>
  <c r="AY100" i="6"/>
  <c r="AJ100" i="6" s="1"/>
  <c r="AX100" i="6"/>
  <c r="AW100" i="6"/>
  <c r="AV100" i="6"/>
  <c r="AU100" i="6"/>
  <c r="AT100" i="6"/>
  <c r="AS100" i="6"/>
  <c r="AR100" i="6"/>
  <c r="AQ100" i="6"/>
  <c r="AH100" i="6" s="1"/>
  <c r="AY244" i="6"/>
  <c r="AX244" i="6"/>
  <c r="AW244" i="6"/>
  <c r="AV244" i="6"/>
  <c r="AU244" i="6"/>
  <c r="AT244" i="6"/>
  <c r="AS244" i="6"/>
  <c r="AR244" i="6"/>
  <c r="AQ244" i="6"/>
  <c r="AH244" i="6" s="1"/>
  <c r="AF244" i="6"/>
  <c r="AY241" i="6"/>
  <c r="AX241" i="6"/>
  <c r="AW241" i="6"/>
  <c r="AV241" i="6"/>
  <c r="AU241" i="6"/>
  <c r="AT241" i="6"/>
  <c r="AS241" i="6"/>
  <c r="AR241" i="6"/>
  <c r="AQ241" i="6"/>
  <c r="AH241" i="6" s="1"/>
  <c r="AF241" i="6"/>
  <c r="AY542" i="6"/>
  <c r="AX542" i="6"/>
  <c r="H542" i="6" s="1"/>
  <c r="AW542" i="6"/>
  <c r="AV542" i="6"/>
  <c r="AU542" i="6"/>
  <c r="AT542" i="6"/>
  <c r="AS542" i="6"/>
  <c r="AR542" i="6"/>
  <c r="AQ542" i="6"/>
  <c r="AH542" i="6" s="1"/>
  <c r="AI542" i="6"/>
  <c r="AF542" i="6"/>
  <c r="AY88" i="6"/>
  <c r="AJ88" i="6" s="1"/>
  <c r="AX88" i="6"/>
  <c r="AW88" i="6"/>
  <c r="AV88" i="6"/>
  <c r="AU88" i="6"/>
  <c r="AT88" i="6"/>
  <c r="AS88" i="6"/>
  <c r="AR88" i="6"/>
  <c r="AQ88" i="6"/>
  <c r="AH88" i="6" s="1"/>
  <c r="AY79" i="6"/>
  <c r="AJ79" i="6" s="1"/>
  <c r="AX79" i="6"/>
  <c r="AW79" i="6"/>
  <c r="AV79" i="6"/>
  <c r="AU79" i="6"/>
  <c r="AT79" i="6"/>
  <c r="AS79" i="6"/>
  <c r="AR79" i="6"/>
  <c r="AQ79" i="6"/>
  <c r="AH79" i="6" s="1"/>
  <c r="AY549" i="6"/>
  <c r="AX549" i="6"/>
  <c r="H549" i="6" s="1"/>
  <c r="AW549" i="6"/>
  <c r="AV549" i="6"/>
  <c r="AU549" i="6"/>
  <c r="AT549" i="6"/>
  <c r="AS549" i="6"/>
  <c r="AR549" i="6"/>
  <c r="AQ549" i="6"/>
  <c r="AH549" i="6" s="1"/>
  <c r="AI549" i="6"/>
  <c r="AF549" i="6"/>
  <c r="AY594" i="6"/>
  <c r="AI594" i="6" s="1"/>
  <c r="AX594" i="6"/>
  <c r="AW594" i="6"/>
  <c r="AV594" i="6"/>
  <c r="AU594" i="6"/>
  <c r="AT594" i="6"/>
  <c r="AS594" i="6"/>
  <c r="AR594" i="6"/>
  <c r="AQ594" i="6"/>
  <c r="AJ594" i="6"/>
  <c r="AF594" i="6"/>
  <c r="AY591" i="6"/>
  <c r="AI591" i="6" s="1"/>
  <c r="AX591" i="6"/>
  <c r="AW591" i="6"/>
  <c r="AV591" i="6"/>
  <c r="AU591" i="6"/>
  <c r="AT591" i="6"/>
  <c r="AS591" i="6"/>
  <c r="AR591" i="6"/>
  <c r="AQ591" i="6"/>
  <c r="AJ591" i="6"/>
  <c r="AF591" i="6"/>
  <c r="AY588" i="6"/>
  <c r="AI588" i="6" s="1"/>
  <c r="AX588" i="6"/>
  <c r="AW588" i="6"/>
  <c r="AV588" i="6"/>
  <c r="AU588" i="6"/>
  <c r="AT588" i="6"/>
  <c r="AS588" i="6"/>
  <c r="AR588" i="6"/>
  <c r="AQ588" i="6"/>
  <c r="AJ588" i="6"/>
  <c r="AF588" i="6"/>
  <c r="AY154" i="6"/>
  <c r="AX154" i="6"/>
  <c r="AW154" i="6"/>
  <c r="AV154" i="6"/>
  <c r="AU154" i="6"/>
  <c r="AT154" i="6"/>
  <c r="AS154" i="6"/>
  <c r="AJ154" i="6" s="1"/>
  <c r="AR154" i="6"/>
  <c r="AQ154" i="6"/>
  <c r="AH154" i="6" s="1"/>
  <c r="AF154" i="6"/>
  <c r="AY148" i="6"/>
  <c r="AX148" i="6"/>
  <c r="AW148" i="6"/>
  <c r="AV148" i="6"/>
  <c r="AU148" i="6"/>
  <c r="AT148" i="6"/>
  <c r="AS148" i="6"/>
  <c r="AJ148" i="6" s="1"/>
  <c r="AR148" i="6"/>
  <c r="AQ148" i="6"/>
  <c r="AH148" i="6" s="1"/>
  <c r="AF148" i="6"/>
  <c r="AY883" i="6"/>
  <c r="AX883" i="6"/>
  <c r="AW883" i="6"/>
  <c r="AV883" i="6"/>
  <c r="AU883" i="6"/>
  <c r="AT883" i="6"/>
  <c r="AJ883" i="6" s="1"/>
  <c r="AS883" i="6"/>
  <c r="AR883" i="6"/>
  <c r="AQ883" i="6"/>
  <c r="AH883" i="6" s="1"/>
  <c r="AI883" i="6"/>
  <c r="AF883" i="6"/>
  <c r="AY877" i="6"/>
  <c r="AX877" i="6"/>
  <c r="AW877" i="6"/>
  <c r="AV877" i="6"/>
  <c r="AU877" i="6"/>
  <c r="AT877" i="6"/>
  <c r="AJ877" i="6" s="1"/>
  <c r="AS877" i="6"/>
  <c r="AR877" i="6"/>
  <c r="AQ877" i="6"/>
  <c r="AH877" i="6" s="1"/>
  <c r="AI877" i="6"/>
  <c r="AF877" i="6"/>
  <c r="AY884" i="6"/>
  <c r="AX884" i="6"/>
  <c r="AW884" i="6"/>
  <c r="AV884" i="6"/>
  <c r="AU884" i="6"/>
  <c r="AT884" i="6"/>
  <c r="AJ884" i="6" s="1"/>
  <c r="AS884" i="6"/>
  <c r="AR884" i="6"/>
  <c r="AQ884" i="6"/>
  <c r="AH884" i="6" s="1"/>
  <c r="AI884" i="6"/>
  <c r="AF884" i="6"/>
  <c r="AY878" i="6"/>
  <c r="AX878" i="6"/>
  <c r="AW878" i="6"/>
  <c r="AV878" i="6"/>
  <c r="AU878" i="6"/>
  <c r="AT878" i="6"/>
  <c r="AJ878" i="6" s="1"/>
  <c r="AS878" i="6"/>
  <c r="AR878" i="6"/>
  <c r="AQ878" i="6"/>
  <c r="AH878" i="6" s="1"/>
  <c r="AI878" i="6"/>
  <c r="AF878" i="6"/>
  <c r="AY865" i="6"/>
  <c r="AX865" i="6"/>
  <c r="AW865" i="6"/>
  <c r="AV865" i="6"/>
  <c r="AU865" i="6"/>
  <c r="AT865" i="6"/>
  <c r="AS865" i="6"/>
  <c r="AR865" i="6"/>
  <c r="AQ865" i="6"/>
  <c r="AH865" i="6" s="1"/>
  <c r="AJ865" i="6"/>
  <c r="AI865" i="6"/>
  <c r="AF865" i="6"/>
  <c r="AY347" i="6"/>
  <c r="AX347" i="6"/>
  <c r="H347" i="6" s="1"/>
  <c r="AW347" i="6"/>
  <c r="AV347" i="6"/>
  <c r="AU347" i="6"/>
  <c r="AT347" i="6"/>
  <c r="AS347" i="6"/>
  <c r="AR347" i="6"/>
  <c r="AQ347" i="6"/>
  <c r="AF347" i="6"/>
  <c r="AY341" i="6"/>
  <c r="AX341" i="6"/>
  <c r="H341" i="6" s="1"/>
  <c r="AW341" i="6"/>
  <c r="AV341" i="6"/>
  <c r="AU341" i="6"/>
  <c r="AT341" i="6"/>
  <c r="AS341" i="6"/>
  <c r="AR341" i="6"/>
  <c r="AQ341" i="6"/>
  <c r="AF341" i="6"/>
  <c r="AY710" i="6"/>
  <c r="AX710" i="6"/>
  <c r="AW710" i="6"/>
  <c r="AV710" i="6"/>
  <c r="AU710" i="6"/>
  <c r="AT710" i="6"/>
  <c r="AS710" i="6"/>
  <c r="AR710" i="6"/>
  <c r="AQ710" i="6"/>
  <c r="AH710" i="6" s="1"/>
  <c r="AI710" i="6"/>
  <c r="AF710" i="6"/>
  <c r="AY468" i="6"/>
  <c r="AX468" i="6"/>
  <c r="V468" i="6" s="1"/>
  <c r="AW468" i="6"/>
  <c r="AV468" i="6"/>
  <c r="AU468" i="6"/>
  <c r="AT468" i="6"/>
  <c r="AS468" i="6"/>
  <c r="AR468" i="6"/>
  <c r="AQ468" i="6"/>
  <c r="AF468" i="6"/>
  <c r="AY580" i="6"/>
  <c r="AX580" i="6"/>
  <c r="AW580" i="6"/>
  <c r="AV580" i="6"/>
  <c r="AU580" i="6"/>
  <c r="AT580" i="6"/>
  <c r="AS580" i="6"/>
  <c r="AR580" i="6"/>
  <c r="AQ580" i="6"/>
  <c r="AJ580" i="6"/>
  <c r="AF580" i="6"/>
  <c r="AY525" i="6"/>
  <c r="AX525" i="6"/>
  <c r="V525" i="6" s="1"/>
  <c r="AW525" i="6"/>
  <c r="AV525" i="6"/>
  <c r="AU525" i="6"/>
  <c r="AT525" i="6"/>
  <c r="AS525" i="6"/>
  <c r="AR525" i="6"/>
  <c r="AQ525" i="6"/>
  <c r="AF525" i="6"/>
  <c r="AY522" i="6"/>
  <c r="AX522" i="6"/>
  <c r="V522" i="6" s="1"/>
  <c r="AW522" i="6"/>
  <c r="AV522" i="6"/>
  <c r="AU522" i="6"/>
  <c r="AT522" i="6"/>
  <c r="AS522" i="6"/>
  <c r="AR522" i="6"/>
  <c r="AQ522" i="6"/>
  <c r="AF522" i="6"/>
  <c r="AY934" i="6"/>
  <c r="AX934" i="6"/>
  <c r="AW934" i="6"/>
  <c r="AV934" i="6"/>
  <c r="AU934" i="6"/>
  <c r="AT934" i="6"/>
  <c r="AS934" i="6"/>
  <c r="AR934" i="6"/>
  <c r="AQ934" i="6"/>
  <c r="AH934" i="6" s="1"/>
  <c r="AI934" i="6"/>
  <c r="AF934" i="6"/>
  <c r="AY874" i="6"/>
  <c r="AX874" i="6"/>
  <c r="AW874" i="6"/>
  <c r="AV874" i="6"/>
  <c r="AU874" i="6"/>
  <c r="AT874" i="6"/>
  <c r="AJ874" i="6" s="1"/>
  <c r="AS874" i="6"/>
  <c r="AR874" i="6"/>
  <c r="AQ874" i="6"/>
  <c r="AH874" i="6" s="1"/>
  <c r="AI874" i="6"/>
  <c r="AF874" i="6"/>
  <c r="AY868" i="6"/>
  <c r="AX868" i="6"/>
  <c r="AW868" i="6"/>
  <c r="AV868" i="6"/>
  <c r="AU868" i="6"/>
  <c r="AT868" i="6"/>
  <c r="AJ868" i="6" s="1"/>
  <c r="AS868" i="6"/>
  <c r="AR868" i="6"/>
  <c r="AQ868" i="6"/>
  <c r="AH868" i="6" s="1"/>
  <c r="AI868" i="6"/>
  <c r="AF868" i="6"/>
  <c r="AY875" i="6"/>
  <c r="AX875" i="6"/>
  <c r="AW875" i="6"/>
  <c r="AV875" i="6"/>
  <c r="AU875" i="6"/>
  <c r="AT875" i="6"/>
  <c r="AJ875" i="6" s="1"/>
  <c r="AS875" i="6"/>
  <c r="AR875" i="6"/>
  <c r="AQ875" i="6"/>
  <c r="AH875" i="6" s="1"/>
  <c r="AI875" i="6"/>
  <c r="AF875" i="6"/>
  <c r="AY869" i="6"/>
  <c r="AX869" i="6"/>
  <c r="AW869" i="6"/>
  <c r="AV869" i="6"/>
  <c r="AU869" i="6"/>
  <c r="AT869" i="6"/>
  <c r="AJ869" i="6" s="1"/>
  <c r="AS869" i="6"/>
  <c r="AR869" i="6"/>
  <c r="AQ869" i="6"/>
  <c r="AH869" i="6" s="1"/>
  <c r="AI869" i="6"/>
  <c r="AF869" i="6"/>
  <c r="AY86" i="6"/>
  <c r="AJ86" i="6" s="1"/>
  <c r="AX86" i="6"/>
  <c r="AW86" i="6"/>
  <c r="AV86" i="6"/>
  <c r="AU86" i="6"/>
  <c r="AT86" i="6"/>
  <c r="AS86" i="6"/>
  <c r="AR86" i="6"/>
  <c r="AQ86" i="6"/>
  <c r="AH86" i="6" s="1"/>
  <c r="AY77" i="6"/>
  <c r="AJ77" i="6" s="1"/>
  <c r="AX77" i="6"/>
  <c r="AW77" i="6"/>
  <c r="AV77" i="6"/>
  <c r="AU77" i="6"/>
  <c r="AT77" i="6"/>
  <c r="AS77" i="6"/>
  <c r="AR77" i="6"/>
  <c r="AQ77" i="6"/>
  <c r="AH77" i="6" s="1"/>
  <c r="AY898" i="6"/>
  <c r="AX898" i="6"/>
  <c r="AW898" i="6"/>
  <c r="AV898" i="6"/>
  <c r="AU898" i="6"/>
  <c r="AT898" i="6"/>
  <c r="AS898" i="6"/>
  <c r="AR898" i="6"/>
  <c r="AQ898" i="6"/>
  <c r="AH898" i="6" s="1"/>
  <c r="AJ898" i="6"/>
  <c r="AI898" i="6"/>
  <c r="AF898" i="6"/>
  <c r="AY973" i="6"/>
  <c r="AX973" i="6"/>
  <c r="AW973" i="6"/>
  <c r="AV973" i="6"/>
  <c r="AF973" i="6" s="1"/>
  <c r="AU973" i="6"/>
  <c r="AT973" i="6"/>
  <c r="AS973" i="6"/>
  <c r="AR973" i="6"/>
  <c r="AQ973" i="6"/>
  <c r="AJ973" i="6"/>
  <c r="AI973" i="6"/>
  <c r="AY970" i="6"/>
  <c r="AX970" i="6"/>
  <c r="AW970" i="6"/>
  <c r="AV970" i="6"/>
  <c r="AF970" i="6" s="1"/>
  <c r="AU970" i="6"/>
  <c r="AT970" i="6"/>
  <c r="AS970" i="6"/>
  <c r="AR970" i="6"/>
  <c r="AQ970" i="6"/>
  <c r="AJ970" i="6"/>
  <c r="AI970" i="6"/>
  <c r="AY307" i="6"/>
  <c r="AJ307" i="6" s="1"/>
  <c r="AX307" i="6"/>
  <c r="AW307" i="6"/>
  <c r="AV307" i="6"/>
  <c r="AU307" i="6"/>
  <c r="X307" i="6" s="1"/>
  <c r="AD307" i="6" s="1"/>
  <c r="AT307" i="6"/>
  <c r="AS307" i="6"/>
  <c r="AR307" i="6"/>
  <c r="AQ307" i="6"/>
  <c r="AH307" i="6" s="1"/>
  <c r="AF307" i="6"/>
  <c r="AY308" i="6"/>
  <c r="AJ308" i="6" s="1"/>
  <c r="AX308" i="6"/>
  <c r="AW308" i="6"/>
  <c r="AV308" i="6"/>
  <c r="AU308" i="6"/>
  <c r="X308" i="6" s="1"/>
  <c r="AD308" i="6" s="1"/>
  <c r="AT308" i="6"/>
  <c r="AS308" i="6"/>
  <c r="AR308" i="6"/>
  <c r="AQ308" i="6"/>
  <c r="AH308" i="6" s="1"/>
  <c r="AF308" i="6"/>
  <c r="AY550" i="6"/>
  <c r="AX550" i="6"/>
  <c r="H550" i="6" s="1"/>
  <c r="AW550" i="6"/>
  <c r="AV550" i="6"/>
  <c r="AU550" i="6"/>
  <c r="AT550" i="6"/>
  <c r="AS550" i="6"/>
  <c r="AR550" i="6"/>
  <c r="AQ550" i="6"/>
  <c r="AH550" i="6" s="1"/>
  <c r="AI550" i="6"/>
  <c r="AF550" i="6"/>
  <c r="AY505" i="6"/>
  <c r="AX505" i="6"/>
  <c r="V505" i="6" s="1"/>
  <c r="AW505" i="6"/>
  <c r="AV505" i="6"/>
  <c r="AU505" i="6"/>
  <c r="AT505" i="6"/>
  <c r="AS505" i="6"/>
  <c r="AR505" i="6"/>
  <c r="AQ505" i="6"/>
  <c r="AF505" i="6"/>
  <c r="AY135" i="6"/>
  <c r="AJ135" i="6" s="1"/>
  <c r="AX135" i="6"/>
  <c r="AW135" i="6"/>
  <c r="AV135" i="6"/>
  <c r="AU135" i="6"/>
  <c r="AT135" i="6"/>
  <c r="AS135" i="6"/>
  <c r="AR135" i="6"/>
  <c r="AQ135" i="6"/>
  <c r="AH135" i="6" s="1"/>
  <c r="AF135" i="6"/>
  <c r="AY91" i="6"/>
  <c r="AJ91" i="6" s="1"/>
  <c r="AX91" i="6"/>
  <c r="AW91" i="6"/>
  <c r="AV91" i="6"/>
  <c r="AU91" i="6"/>
  <c r="AT91" i="6"/>
  <c r="AS91" i="6"/>
  <c r="AR91" i="6"/>
  <c r="AQ91" i="6"/>
  <c r="AH91" i="6" s="1"/>
  <c r="AY82" i="6"/>
  <c r="AJ82" i="6" s="1"/>
  <c r="AX82" i="6"/>
  <c r="AW82" i="6"/>
  <c r="AV82" i="6"/>
  <c r="AU82" i="6"/>
  <c r="AT82" i="6"/>
  <c r="AS82" i="6"/>
  <c r="AR82" i="6"/>
  <c r="AQ82" i="6"/>
  <c r="AH82" i="6" s="1"/>
  <c r="AY537" i="6"/>
  <c r="AX537" i="6"/>
  <c r="H537" i="6" s="1"/>
  <c r="AW537" i="6"/>
  <c r="AV537" i="6"/>
  <c r="AU537" i="6"/>
  <c r="AT537" i="6"/>
  <c r="AS537" i="6"/>
  <c r="AR537" i="6"/>
  <c r="AQ537" i="6"/>
  <c r="AH537" i="6" s="1"/>
  <c r="AI537" i="6"/>
  <c r="AF537" i="6"/>
  <c r="AY596" i="6"/>
  <c r="AI596" i="6" s="1"/>
  <c r="AX596" i="6"/>
  <c r="AW596" i="6"/>
  <c r="AV596" i="6"/>
  <c r="AU596" i="6"/>
  <c r="AT596" i="6"/>
  <c r="AS596" i="6"/>
  <c r="AR596" i="6"/>
  <c r="AQ596" i="6"/>
  <c r="AJ596" i="6"/>
  <c r="AF596" i="6"/>
  <c r="AY593" i="6"/>
  <c r="AI593" i="6" s="1"/>
  <c r="AX593" i="6"/>
  <c r="AW593" i="6"/>
  <c r="AV593" i="6"/>
  <c r="AU593" i="6"/>
  <c r="AT593" i="6"/>
  <c r="AS593" i="6"/>
  <c r="AR593" i="6"/>
  <c r="AQ593" i="6"/>
  <c r="AJ593" i="6"/>
  <c r="AF593" i="6"/>
  <c r="AY590" i="6"/>
  <c r="AI590" i="6" s="1"/>
  <c r="AX590" i="6"/>
  <c r="AW590" i="6"/>
  <c r="AV590" i="6"/>
  <c r="AU590" i="6"/>
  <c r="AT590" i="6"/>
  <c r="AS590" i="6"/>
  <c r="AR590" i="6"/>
  <c r="AQ590" i="6"/>
  <c r="AJ590" i="6"/>
  <c r="AF590" i="6"/>
  <c r="AY604" i="6"/>
  <c r="AI604" i="6" s="1"/>
  <c r="AX604" i="6"/>
  <c r="AW604" i="6"/>
  <c r="AV604" i="6"/>
  <c r="AU604" i="6"/>
  <c r="AT604" i="6"/>
  <c r="AS604" i="6"/>
  <c r="AR604" i="6"/>
  <c r="AQ604" i="6"/>
  <c r="AJ604" i="6"/>
  <c r="AF604" i="6"/>
  <c r="AY601" i="6"/>
  <c r="AI601" i="6" s="1"/>
  <c r="AX601" i="6"/>
  <c r="AW601" i="6"/>
  <c r="AV601" i="6"/>
  <c r="AU601" i="6"/>
  <c r="AT601" i="6"/>
  <c r="AS601" i="6"/>
  <c r="AR601" i="6"/>
  <c r="AQ601" i="6"/>
  <c r="AJ601" i="6"/>
  <c r="AF601" i="6"/>
  <c r="AY598" i="6"/>
  <c r="AI598" i="6" s="1"/>
  <c r="AX598" i="6"/>
  <c r="AW598" i="6"/>
  <c r="AV598" i="6"/>
  <c r="AU598" i="6"/>
  <c r="AT598" i="6"/>
  <c r="AS598" i="6"/>
  <c r="AR598" i="6"/>
  <c r="AQ598" i="6"/>
  <c r="AJ598" i="6"/>
  <c r="AF598" i="6"/>
  <c r="AY414" i="6"/>
  <c r="AX414" i="6"/>
  <c r="AW414" i="6"/>
  <c r="AV414" i="6"/>
  <c r="AU414" i="6"/>
  <c r="AT414" i="6"/>
  <c r="AS414" i="6"/>
  <c r="AR414" i="6"/>
  <c r="AQ414" i="6"/>
  <c r="AF414" i="6"/>
  <c r="AY408" i="6"/>
  <c r="AX408" i="6"/>
  <c r="AW408" i="6"/>
  <c r="AV408" i="6"/>
  <c r="AU408" i="6"/>
  <c r="AT408" i="6"/>
  <c r="AS408" i="6"/>
  <c r="AR408" i="6"/>
  <c r="AQ408" i="6"/>
  <c r="AF408" i="6"/>
  <c r="AY306" i="6"/>
  <c r="AJ306" i="6" s="1"/>
  <c r="AX306" i="6"/>
  <c r="AW306" i="6"/>
  <c r="AV306" i="6"/>
  <c r="AU306" i="6"/>
  <c r="AT306" i="6"/>
  <c r="AS306" i="6"/>
  <c r="AR306" i="6"/>
  <c r="AQ306" i="6"/>
  <c r="AH306" i="6" s="1"/>
  <c r="AF306" i="6"/>
  <c r="AY665" i="6"/>
  <c r="AI665" i="6" s="1"/>
  <c r="AX665" i="6"/>
  <c r="AW665" i="6"/>
  <c r="AV665" i="6"/>
  <c r="AU665" i="6"/>
  <c r="AT665" i="6"/>
  <c r="AS665" i="6"/>
  <c r="AR665" i="6"/>
  <c r="AQ665" i="6"/>
  <c r="AJ665" i="6"/>
  <c r="AF665" i="6"/>
  <c r="AY662" i="6"/>
  <c r="AI662" i="6" s="1"/>
  <c r="AX662" i="6"/>
  <c r="AW662" i="6"/>
  <c r="AV662" i="6"/>
  <c r="AU662" i="6"/>
  <c r="AT662" i="6"/>
  <c r="AS662" i="6"/>
  <c r="AR662" i="6"/>
  <c r="AQ662" i="6"/>
  <c r="AJ662" i="6"/>
  <c r="AF662" i="6"/>
  <c r="AY659" i="6"/>
  <c r="AI659" i="6" s="1"/>
  <c r="AX659" i="6"/>
  <c r="AW659" i="6"/>
  <c r="AV659" i="6"/>
  <c r="AU659" i="6"/>
  <c r="AT659" i="6"/>
  <c r="AS659" i="6"/>
  <c r="AR659" i="6"/>
  <c r="AQ659" i="6"/>
  <c r="AJ659" i="6"/>
  <c r="AF659" i="6"/>
  <c r="AY648" i="6"/>
  <c r="AX648" i="6"/>
  <c r="AW648" i="6"/>
  <c r="AV648" i="6"/>
  <c r="AU648" i="6"/>
  <c r="AT648" i="6"/>
  <c r="AS648" i="6"/>
  <c r="AR648" i="6"/>
  <c r="AQ648" i="6"/>
  <c r="AJ648" i="6"/>
  <c r="AF648" i="6"/>
  <c r="AY646" i="6"/>
  <c r="AX646" i="6"/>
  <c r="AW646" i="6"/>
  <c r="AV646" i="6"/>
  <c r="AU646" i="6"/>
  <c r="AT646" i="6"/>
  <c r="AS646" i="6"/>
  <c r="AR646" i="6"/>
  <c r="AQ646" i="6"/>
  <c r="AJ646" i="6"/>
  <c r="AF646" i="6"/>
  <c r="AY476" i="6"/>
  <c r="AX476" i="6"/>
  <c r="AW476" i="6"/>
  <c r="AV476" i="6"/>
  <c r="AU476" i="6"/>
  <c r="AT476" i="6"/>
  <c r="AS476" i="6"/>
  <c r="AR476" i="6"/>
  <c r="AQ476" i="6"/>
  <c r="AF476" i="6"/>
  <c r="AY473" i="6"/>
  <c r="AX473" i="6"/>
  <c r="AJ473" i="6" s="1"/>
  <c r="AW473" i="6"/>
  <c r="AV473" i="6"/>
  <c r="AU473" i="6"/>
  <c r="AT473" i="6"/>
  <c r="AS473" i="6"/>
  <c r="AR473" i="6"/>
  <c r="AQ473" i="6"/>
  <c r="AF473" i="6"/>
  <c r="AY437" i="6"/>
  <c r="AX437" i="6"/>
  <c r="AW437" i="6"/>
  <c r="AV437" i="6"/>
  <c r="AU437" i="6"/>
  <c r="AT437" i="6"/>
  <c r="AS437" i="6"/>
  <c r="AR437" i="6"/>
  <c r="AQ437" i="6"/>
  <c r="AF437" i="6"/>
  <c r="AY431" i="6"/>
  <c r="AX431" i="6"/>
  <c r="AW431" i="6"/>
  <c r="AV431" i="6"/>
  <c r="AU431" i="6"/>
  <c r="AT431" i="6"/>
  <c r="AS431" i="6"/>
  <c r="AR431" i="6"/>
  <c r="AQ431" i="6"/>
  <c r="AF431" i="6"/>
  <c r="AY428" i="6"/>
  <c r="AX428" i="6"/>
  <c r="AW428" i="6"/>
  <c r="AV428" i="6"/>
  <c r="AU428" i="6"/>
  <c r="AT428" i="6"/>
  <c r="AS428" i="6"/>
  <c r="AR428" i="6"/>
  <c r="AQ428" i="6"/>
  <c r="AF428" i="6"/>
  <c r="AY422" i="6"/>
  <c r="AX422" i="6"/>
  <c r="AW422" i="6"/>
  <c r="AV422" i="6"/>
  <c r="AU422" i="6"/>
  <c r="AT422" i="6"/>
  <c r="AS422" i="6"/>
  <c r="AR422" i="6"/>
  <c r="AQ422" i="6"/>
  <c r="AF422" i="6"/>
  <c r="AY290" i="6"/>
  <c r="AX290" i="6"/>
  <c r="AW290" i="6"/>
  <c r="AV290" i="6"/>
  <c r="AU290" i="6"/>
  <c r="AT290" i="6"/>
  <c r="AS290" i="6"/>
  <c r="AR290" i="6"/>
  <c r="AQ290" i="6"/>
  <c r="AH290" i="6" s="1"/>
  <c r="AF290" i="6"/>
  <c r="AY289" i="6"/>
  <c r="AX289" i="6"/>
  <c r="AW289" i="6"/>
  <c r="AV289" i="6"/>
  <c r="AU289" i="6"/>
  <c r="AT289" i="6"/>
  <c r="AS289" i="6"/>
  <c r="AR289" i="6"/>
  <c r="AQ289" i="6"/>
  <c r="AH289" i="6" s="1"/>
  <c r="AF289" i="6"/>
  <c r="AY805" i="6"/>
  <c r="AX805" i="6"/>
  <c r="AW805" i="6"/>
  <c r="AV805" i="6"/>
  <c r="AU805" i="6"/>
  <c r="AT805" i="6"/>
  <c r="AS805" i="6"/>
  <c r="AR805" i="6"/>
  <c r="AQ805" i="6"/>
  <c r="AH805" i="6" s="1"/>
  <c r="AJ805" i="6"/>
  <c r="AI805" i="6"/>
  <c r="AF805" i="6"/>
  <c r="AY708" i="6"/>
  <c r="AX708" i="6"/>
  <c r="AW708" i="6"/>
  <c r="AV708" i="6"/>
  <c r="AU708" i="6"/>
  <c r="AT708" i="6"/>
  <c r="AS708" i="6"/>
  <c r="AR708" i="6"/>
  <c r="AQ708" i="6"/>
  <c r="AH708" i="6" s="1"/>
  <c r="AI708" i="6"/>
  <c r="AF708" i="6"/>
  <c r="AY245" i="6"/>
  <c r="AX245" i="6"/>
  <c r="AW245" i="6"/>
  <c r="AV245" i="6"/>
  <c r="AU245" i="6"/>
  <c r="AT245" i="6"/>
  <c r="AS245" i="6"/>
  <c r="AR245" i="6"/>
  <c r="AQ245" i="6"/>
  <c r="AH245" i="6" s="1"/>
  <c r="AF245" i="6"/>
  <c r="AY242" i="6"/>
  <c r="AX242" i="6"/>
  <c r="AW242" i="6"/>
  <c r="AV242" i="6"/>
  <c r="AU242" i="6"/>
  <c r="AT242" i="6"/>
  <c r="AS242" i="6"/>
  <c r="AR242" i="6"/>
  <c r="AQ242" i="6"/>
  <c r="AH242" i="6" s="1"/>
  <c r="AF242" i="6"/>
  <c r="AY961" i="6"/>
  <c r="AX961" i="6"/>
  <c r="AW961" i="6"/>
  <c r="AV961" i="6"/>
  <c r="AF961" i="6" s="1"/>
  <c r="AU961" i="6"/>
  <c r="AT961" i="6"/>
  <c r="AS961" i="6"/>
  <c r="AR961" i="6"/>
  <c r="AQ961" i="6"/>
  <c r="AJ961" i="6"/>
  <c r="AI961" i="6"/>
  <c r="AY958" i="6"/>
  <c r="AX958" i="6"/>
  <c r="AW958" i="6"/>
  <c r="AV958" i="6"/>
  <c r="AF958" i="6" s="1"/>
  <c r="AU958" i="6"/>
  <c r="AT958" i="6"/>
  <c r="AS958" i="6"/>
  <c r="AR958" i="6"/>
  <c r="AQ958" i="6"/>
  <c r="AJ958" i="6"/>
  <c r="AI958" i="6"/>
  <c r="AY295" i="6"/>
  <c r="AJ295" i="6" s="1"/>
  <c r="AX295" i="6"/>
  <c r="AW295" i="6"/>
  <c r="AV295" i="6"/>
  <c r="AU295" i="6"/>
  <c r="X295" i="6" s="1"/>
  <c r="AD295" i="6" s="1"/>
  <c r="AT295" i="6"/>
  <c r="AS295" i="6"/>
  <c r="AR295" i="6"/>
  <c r="AQ295" i="6"/>
  <c r="AH295" i="6" s="1"/>
  <c r="AF295" i="6"/>
  <c r="AY771" i="6"/>
  <c r="AX771" i="6"/>
  <c r="AW771" i="6"/>
  <c r="AV771" i="6"/>
  <c r="AU771" i="6"/>
  <c r="AT771" i="6"/>
  <c r="AS771" i="6"/>
  <c r="AR771" i="6"/>
  <c r="AQ771" i="6"/>
  <c r="AH771" i="6" s="1"/>
  <c r="AI771" i="6"/>
  <c r="AF771" i="6"/>
  <c r="AY538" i="6"/>
  <c r="AX538" i="6"/>
  <c r="H538" i="6" s="1"/>
  <c r="AW538" i="6"/>
  <c r="AV538" i="6"/>
  <c r="AU538" i="6"/>
  <c r="AT538" i="6"/>
  <c r="AS538" i="6"/>
  <c r="AR538" i="6"/>
  <c r="AQ538" i="6"/>
  <c r="AH538" i="6" s="1"/>
  <c r="AI538" i="6"/>
  <c r="AF538" i="6"/>
  <c r="AY296" i="6"/>
  <c r="AJ296" i="6" s="1"/>
  <c r="AX296" i="6"/>
  <c r="AW296" i="6"/>
  <c r="AV296" i="6"/>
  <c r="AU296" i="6"/>
  <c r="X296" i="6" s="1"/>
  <c r="AD296" i="6" s="1"/>
  <c r="AT296" i="6"/>
  <c r="AS296" i="6"/>
  <c r="AR296" i="6"/>
  <c r="AQ296" i="6"/>
  <c r="AH296" i="6" s="1"/>
  <c r="AF296" i="6"/>
  <c r="AY172" i="6"/>
  <c r="AX172" i="6"/>
  <c r="AJ172" i="6" s="1"/>
  <c r="AW172" i="6"/>
  <c r="AV172" i="6"/>
  <c r="AU172" i="6"/>
  <c r="AT172" i="6"/>
  <c r="AS172" i="6"/>
  <c r="AR172" i="6"/>
  <c r="AQ172" i="6"/>
  <c r="AF172" i="6"/>
  <c r="AY169" i="6"/>
  <c r="AX169" i="6"/>
  <c r="AJ169" i="6" s="1"/>
  <c r="AW169" i="6"/>
  <c r="AV169" i="6"/>
  <c r="AU169" i="6"/>
  <c r="AT169" i="6"/>
  <c r="AS169" i="6"/>
  <c r="AR169" i="6"/>
  <c r="AQ169" i="6"/>
  <c r="AF169" i="6"/>
  <c r="AY582" i="6"/>
  <c r="AX582" i="6"/>
  <c r="AW582" i="6"/>
  <c r="AV582" i="6"/>
  <c r="AU582" i="6"/>
  <c r="AT582" i="6"/>
  <c r="AS582" i="6"/>
  <c r="AR582" i="6"/>
  <c r="AQ582" i="6"/>
  <c r="AJ582" i="6"/>
  <c r="AF582" i="6"/>
  <c r="AY576" i="6"/>
  <c r="AX576" i="6"/>
  <c r="AW576" i="6"/>
  <c r="AV576" i="6"/>
  <c r="AU576" i="6"/>
  <c r="AT576" i="6"/>
  <c r="AS576" i="6"/>
  <c r="AR576" i="6"/>
  <c r="AQ576" i="6"/>
  <c r="AJ576" i="6"/>
  <c r="AF576" i="6"/>
  <c r="AY96" i="6"/>
  <c r="AJ96" i="6" s="1"/>
  <c r="AX96" i="6"/>
  <c r="AW96" i="6"/>
  <c r="AV96" i="6"/>
  <c r="AU96" i="6"/>
  <c r="AT96" i="6"/>
  <c r="AS96" i="6"/>
  <c r="AR96" i="6"/>
  <c r="AQ96" i="6"/>
  <c r="AH96" i="6" s="1"/>
  <c r="AY432" i="6"/>
  <c r="AX432" i="6"/>
  <c r="AW432" i="6"/>
  <c r="AV432" i="6"/>
  <c r="AU432" i="6"/>
  <c r="AT432" i="6"/>
  <c r="AS432" i="6"/>
  <c r="AR432" i="6"/>
  <c r="AQ432" i="6"/>
  <c r="AF432" i="6"/>
  <c r="AY423" i="6"/>
  <c r="AX423" i="6"/>
  <c r="AW423" i="6"/>
  <c r="AV423" i="6"/>
  <c r="AU423" i="6"/>
  <c r="AT423" i="6"/>
  <c r="AS423" i="6"/>
  <c r="AR423" i="6"/>
  <c r="AQ423" i="6"/>
  <c r="AF423" i="6"/>
  <c r="AY860" i="6"/>
  <c r="AX860" i="6"/>
  <c r="AW860" i="6"/>
  <c r="AV860" i="6"/>
  <c r="AU860" i="6"/>
  <c r="AT860" i="6"/>
  <c r="AS860" i="6"/>
  <c r="AR860" i="6"/>
  <c r="AQ860" i="6"/>
  <c r="AH860" i="6" s="1"/>
  <c r="AJ860" i="6"/>
  <c r="AI860" i="6"/>
  <c r="AF860" i="6"/>
  <c r="AY545" i="6"/>
  <c r="AX545" i="6"/>
  <c r="H545" i="6" s="1"/>
  <c r="AW545" i="6"/>
  <c r="AV545" i="6"/>
  <c r="AU545" i="6"/>
  <c r="AT545" i="6"/>
  <c r="AS545" i="6"/>
  <c r="AR545" i="6"/>
  <c r="AQ545" i="6"/>
  <c r="AH545" i="6" s="1"/>
  <c r="AI545" i="6"/>
  <c r="AF545" i="6"/>
  <c r="AY737" i="6"/>
  <c r="AX737" i="6"/>
  <c r="AW737" i="6"/>
  <c r="AV737" i="6"/>
  <c r="AU737" i="6"/>
  <c r="AT737" i="6"/>
  <c r="AS737" i="6"/>
  <c r="AR737" i="6"/>
  <c r="AQ737" i="6"/>
  <c r="AH737" i="6" s="1"/>
  <c r="AI737" i="6"/>
  <c r="AF737" i="6"/>
  <c r="AY706" i="6"/>
  <c r="AX706" i="6"/>
  <c r="AW706" i="6"/>
  <c r="AV706" i="6"/>
  <c r="AU706" i="6"/>
  <c r="AT706" i="6"/>
  <c r="AS706" i="6"/>
  <c r="AR706" i="6"/>
  <c r="AQ706" i="6"/>
  <c r="AH706" i="6" s="1"/>
  <c r="AI706" i="6"/>
  <c r="AF706" i="6"/>
  <c r="AY702" i="6"/>
  <c r="AX702" i="6"/>
  <c r="AW702" i="6"/>
  <c r="AV702" i="6"/>
  <c r="AU702" i="6"/>
  <c r="AT702" i="6"/>
  <c r="AS702" i="6"/>
  <c r="AR702" i="6"/>
  <c r="AQ702" i="6"/>
  <c r="AH702" i="6" s="1"/>
  <c r="AI702" i="6"/>
  <c r="AF702" i="6"/>
  <c r="AY922" i="6"/>
  <c r="AX922" i="6"/>
  <c r="AW922" i="6"/>
  <c r="AV922" i="6"/>
  <c r="AU922" i="6"/>
  <c r="AT922" i="6"/>
  <c r="AS922" i="6"/>
  <c r="AR922" i="6"/>
  <c r="AQ922" i="6"/>
  <c r="AH922" i="6" s="1"/>
  <c r="AI922" i="6"/>
  <c r="AF922" i="6"/>
  <c r="AY457" i="6"/>
  <c r="AX457" i="6"/>
  <c r="AJ457" i="6" s="1"/>
  <c r="AW457" i="6"/>
  <c r="AV457" i="6"/>
  <c r="AU457" i="6"/>
  <c r="AT457" i="6"/>
  <c r="AS457" i="6"/>
  <c r="AR457" i="6"/>
  <c r="AQ457" i="6"/>
  <c r="AF457" i="6"/>
  <c r="AY507" i="6"/>
  <c r="AX507" i="6"/>
  <c r="AJ507" i="6" s="1"/>
  <c r="AW507" i="6"/>
  <c r="AV507" i="6"/>
  <c r="AU507" i="6"/>
  <c r="AT507" i="6"/>
  <c r="AS507" i="6"/>
  <c r="AR507" i="6"/>
  <c r="AQ507" i="6"/>
  <c r="AF507" i="6"/>
  <c r="AY899" i="6"/>
  <c r="AX899" i="6"/>
  <c r="AW899" i="6"/>
  <c r="AV899" i="6"/>
  <c r="AU899" i="6"/>
  <c r="AT899" i="6"/>
  <c r="AS899" i="6"/>
  <c r="AR899" i="6"/>
  <c r="AQ899" i="6"/>
  <c r="AH899" i="6" s="1"/>
  <c r="AJ899" i="6"/>
  <c r="AI899" i="6"/>
  <c r="AF899" i="6"/>
  <c r="AY830" i="6"/>
  <c r="AX830" i="6"/>
  <c r="AW830" i="6"/>
  <c r="AV830" i="6"/>
  <c r="AU830" i="6"/>
  <c r="AT830" i="6"/>
  <c r="AS830" i="6"/>
  <c r="AR830" i="6"/>
  <c r="AQ830" i="6"/>
  <c r="AH830" i="6" s="1"/>
  <c r="AJ830" i="6"/>
  <c r="AI830" i="6"/>
  <c r="AF830" i="6"/>
  <c r="AY825" i="6"/>
  <c r="AX825" i="6"/>
  <c r="AW825" i="6"/>
  <c r="AV825" i="6"/>
  <c r="AU825" i="6"/>
  <c r="AT825" i="6"/>
  <c r="AS825" i="6"/>
  <c r="AR825" i="6"/>
  <c r="AQ825" i="6"/>
  <c r="AH825" i="6" s="1"/>
  <c r="AJ825" i="6"/>
  <c r="AI825" i="6"/>
  <c r="AF825" i="6"/>
  <c r="AY294" i="6"/>
  <c r="AJ294" i="6" s="1"/>
  <c r="AX294" i="6"/>
  <c r="AW294" i="6"/>
  <c r="AV294" i="6"/>
  <c r="AU294" i="6"/>
  <c r="AT294" i="6"/>
  <c r="AS294" i="6"/>
  <c r="AR294" i="6"/>
  <c r="AQ294" i="6"/>
  <c r="AH294" i="6" s="1"/>
  <c r="AF294" i="6"/>
  <c r="AY191" i="6"/>
  <c r="AX191" i="6"/>
  <c r="AW191" i="6"/>
  <c r="AV191" i="6"/>
  <c r="AU191" i="6"/>
  <c r="AT191" i="6"/>
  <c r="AS191" i="6"/>
  <c r="AR191" i="6"/>
  <c r="AQ191" i="6"/>
  <c r="AF191" i="6"/>
  <c r="AY188" i="6"/>
  <c r="AX188" i="6"/>
  <c r="AW188" i="6"/>
  <c r="AV188" i="6"/>
  <c r="AU188" i="6"/>
  <c r="AT188" i="6"/>
  <c r="AS188" i="6"/>
  <c r="AR188" i="6"/>
  <c r="AQ188" i="6"/>
  <c r="AF188" i="6"/>
  <c r="AY974" i="6"/>
  <c r="AX974" i="6"/>
  <c r="AW974" i="6"/>
  <c r="AV974" i="6"/>
  <c r="AF974" i="6" s="1"/>
  <c r="AU974" i="6"/>
  <c r="AT974" i="6"/>
  <c r="AS974" i="6"/>
  <c r="AR974" i="6"/>
  <c r="AQ974" i="6"/>
  <c r="AJ974" i="6"/>
  <c r="AI974" i="6"/>
  <c r="AY971" i="6"/>
  <c r="AX971" i="6"/>
  <c r="AW971" i="6"/>
  <c r="AV971" i="6"/>
  <c r="AF971" i="6" s="1"/>
  <c r="AU971" i="6"/>
  <c r="AT971" i="6"/>
  <c r="AS971" i="6"/>
  <c r="AR971" i="6"/>
  <c r="AQ971" i="6"/>
  <c r="AJ971" i="6"/>
  <c r="AI971" i="6"/>
  <c r="AY864" i="6"/>
  <c r="AX864" i="6"/>
  <c r="AW864" i="6"/>
  <c r="AV864" i="6"/>
  <c r="AU864" i="6"/>
  <c r="AT864" i="6"/>
  <c r="AS864" i="6"/>
  <c r="AR864" i="6"/>
  <c r="AQ864" i="6"/>
  <c r="AH864" i="6" s="1"/>
  <c r="AJ864" i="6"/>
  <c r="AI864" i="6"/>
  <c r="AF864" i="6"/>
  <c r="AY880" i="6"/>
  <c r="AX880" i="6"/>
  <c r="AW880" i="6"/>
  <c r="AV880" i="6"/>
  <c r="AU880" i="6"/>
  <c r="AT880" i="6"/>
  <c r="AJ880" i="6" s="1"/>
  <c r="AS880" i="6"/>
  <c r="AR880" i="6"/>
  <c r="AQ880" i="6"/>
  <c r="AH880" i="6" s="1"/>
  <c r="AI880" i="6"/>
  <c r="AF880" i="6"/>
  <c r="AY323" i="6"/>
  <c r="AX323" i="6"/>
  <c r="H323" i="6" s="1"/>
  <c r="AW323" i="6"/>
  <c r="AV323" i="6"/>
  <c r="AU323" i="6"/>
  <c r="AT323" i="6"/>
  <c r="AS323" i="6"/>
  <c r="AR323" i="6"/>
  <c r="AQ323" i="6"/>
  <c r="AF323" i="6"/>
  <c r="AY321" i="6"/>
  <c r="AX321" i="6"/>
  <c r="H321" i="6" s="1"/>
  <c r="AW321" i="6"/>
  <c r="AV321" i="6"/>
  <c r="AU321" i="6"/>
  <c r="AT321" i="6"/>
  <c r="AS321" i="6"/>
  <c r="AR321" i="6"/>
  <c r="AQ321" i="6"/>
  <c r="AF321" i="6"/>
  <c r="AY317" i="6"/>
  <c r="AX317" i="6"/>
  <c r="H317" i="6" s="1"/>
  <c r="AW317" i="6"/>
  <c r="AV317" i="6"/>
  <c r="AU317" i="6"/>
  <c r="AT317" i="6"/>
  <c r="AS317" i="6"/>
  <c r="AR317" i="6"/>
  <c r="AQ317" i="6"/>
  <c r="AF317" i="6"/>
  <c r="AY315" i="6"/>
  <c r="AX315" i="6"/>
  <c r="H315" i="6" s="1"/>
  <c r="AW315" i="6"/>
  <c r="AV315" i="6"/>
  <c r="AU315" i="6"/>
  <c r="AT315" i="6"/>
  <c r="AS315" i="6"/>
  <c r="AR315" i="6"/>
  <c r="AQ315" i="6"/>
  <c r="AF315" i="6"/>
  <c r="AY881" i="6"/>
  <c r="AX881" i="6"/>
  <c r="AW881" i="6"/>
  <c r="AV881" i="6"/>
  <c r="AU881" i="6"/>
  <c r="AT881" i="6"/>
  <c r="AJ881" i="6" s="1"/>
  <c r="AS881" i="6"/>
  <c r="AR881" i="6"/>
  <c r="AQ881" i="6"/>
  <c r="AH881" i="6" s="1"/>
  <c r="AI881" i="6"/>
  <c r="AF881" i="6"/>
  <c r="AY384" i="6"/>
  <c r="AX384" i="6"/>
  <c r="AW384" i="6"/>
  <c r="AV384" i="6"/>
  <c r="AU384" i="6"/>
  <c r="AT384" i="6"/>
  <c r="H384" i="6" s="1"/>
  <c r="AS384" i="6"/>
  <c r="AR384" i="6"/>
  <c r="AQ384" i="6"/>
  <c r="AH384" i="6" s="1"/>
  <c r="AF384" i="6"/>
  <c r="AY946" i="6"/>
  <c r="AX946" i="6"/>
  <c r="AW946" i="6"/>
  <c r="AV946" i="6"/>
  <c r="AU946" i="6"/>
  <c r="AT946" i="6"/>
  <c r="AS946" i="6"/>
  <c r="AR946" i="6"/>
  <c r="AQ946" i="6"/>
  <c r="AH946" i="6" s="1"/>
  <c r="AI946" i="6"/>
  <c r="AF946" i="6"/>
  <c r="AY546" i="6"/>
  <c r="AX546" i="6"/>
  <c r="H546" i="6" s="1"/>
  <c r="AW546" i="6"/>
  <c r="AV546" i="6"/>
  <c r="AU546" i="6"/>
  <c r="AT546" i="6"/>
  <c r="AS546" i="6"/>
  <c r="AR546" i="6"/>
  <c r="AQ546" i="6"/>
  <c r="AH546" i="6" s="1"/>
  <c r="AI546" i="6"/>
  <c r="AF546" i="6"/>
  <c r="AY98" i="6"/>
  <c r="AJ98" i="6" s="1"/>
  <c r="AX98" i="6"/>
  <c r="AW98" i="6"/>
  <c r="AV98" i="6"/>
  <c r="AU98" i="6"/>
  <c r="AT98" i="6"/>
  <c r="AS98" i="6"/>
  <c r="AR98" i="6"/>
  <c r="AQ98" i="6"/>
  <c r="AH98" i="6" s="1"/>
  <c r="AY517" i="6"/>
  <c r="AX517" i="6"/>
  <c r="AW517" i="6"/>
  <c r="AV517" i="6"/>
  <c r="AU517" i="6"/>
  <c r="AT517" i="6"/>
  <c r="AS517" i="6"/>
  <c r="AR517" i="6"/>
  <c r="AQ517" i="6"/>
  <c r="AF517" i="6"/>
  <c r="AY514" i="6"/>
  <c r="AX514" i="6"/>
  <c r="AJ514" i="6" s="1"/>
  <c r="AW514" i="6"/>
  <c r="AV514" i="6"/>
  <c r="AU514" i="6"/>
  <c r="AT514" i="6"/>
  <c r="AS514" i="6"/>
  <c r="AR514" i="6"/>
  <c r="AQ514" i="6"/>
  <c r="AF514" i="6"/>
  <c r="AY87" i="6"/>
  <c r="AJ87" i="6" s="1"/>
  <c r="AX87" i="6"/>
  <c r="AW87" i="6"/>
  <c r="AV87" i="6"/>
  <c r="AU87" i="6"/>
  <c r="AT87" i="6"/>
  <c r="AS87" i="6"/>
  <c r="AR87" i="6"/>
  <c r="AQ87" i="6"/>
  <c r="AH87" i="6" s="1"/>
  <c r="AY78" i="6"/>
  <c r="AJ78" i="6" s="1"/>
  <c r="AX78" i="6"/>
  <c r="AW78" i="6"/>
  <c r="AV78" i="6"/>
  <c r="AU78" i="6"/>
  <c r="AT78" i="6"/>
  <c r="AS78" i="6"/>
  <c r="AR78" i="6"/>
  <c r="AQ78" i="6"/>
  <c r="AH78" i="6" s="1"/>
  <c r="AY667" i="6"/>
  <c r="AI667" i="6" s="1"/>
  <c r="AX667" i="6"/>
  <c r="AW667" i="6"/>
  <c r="AV667" i="6"/>
  <c r="AU667" i="6"/>
  <c r="AT667" i="6"/>
  <c r="AS667" i="6"/>
  <c r="AR667" i="6"/>
  <c r="AQ667" i="6"/>
  <c r="AJ667" i="6"/>
  <c r="AF667" i="6"/>
  <c r="AY664" i="6"/>
  <c r="AI664" i="6" s="1"/>
  <c r="AX664" i="6"/>
  <c r="AW664" i="6"/>
  <c r="AV664" i="6"/>
  <c r="AU664" i="6"/>
  <c r="AT664" i="6"/>
  <c r="AS664" i="6"/>
  <c r="AR664" i="6"/>
  <c r="AQ664" i="6"/>
  <c r="AJ664" i="6"/>
  <c r="AF664" i="6"/>
  <c r="AY661" i="6"/>
  <c r="AI661" i="6" s="1"/>
  <c r="AX661" i="6"/>
  <c r="AW661" i="6"/>
  <c r="AV661" i="6"/>
  <c r="AU661" i="6"/>
  <c r="AT661" i="6"/>
  <c r="AS661" i="6"/>
  <c r="AR661" i="6"/>
  <c r="AQ661" i="6"/>
  <c r="AJ661" i="6"/>
  <c r="AF661" i="6"/>
  <c r="AY184" i="6"/>
  <c r="AX184" i="6"/>
  <c r="AW184" i="6"/>
  <c r="AV184" i="6"/>
  <c r="AU184" i="6"/>
  <c r="AT184" i="6"/>
  <c r="AS184" i="6"/>
  <c r="AR184" i="6"/>
  <c r="AQ184" i="6"/>
  <c r="AF184" i="6"/>
  <c r="AY261" i="6"/>
  <c r="AX261" i="6"/>
  <c r="AW261" i="6"/>
  <c r="AV261" i="6"/>
  <c r="AU261" i="6"/>
  <c r="AT261" i="6"/>
  <c r="AS261" i="6"/>
  <c r="AR261" i="6"/>
  <c r="AQ261" i="6"/>
  <c r="AH261" i="6" s="1"/>
  <c r="AF261" i="6"/>
  <c r="AY871" i="6"/>
  <c r="AX871" i="6"/>
  <c r="AW871" i="6"/>
  <c r="AV871" i="6"/>
  <c r="AU871" i="6"/>
  <c r="AT871" i="6"/>
  <c r="AJ871" i="6" s="1"/>
  <c r="AS871" i="6"/>
  <c r="AR871" i="6"/>
  <c r="AQ871" i="6"/>
  <c r="AH871" i="6" s="1"/>
  <c r="AI871" i="6"/>
  <c r="AF871" i="6"/>
  <c r="AY122" i="6"/>
  <c r="AJ122" i="6" s="1"/>
  <c r="AX122" i="6"/>
  <c r="AW122" i="6"/>
  <c r="AV122" i="6"/>
  <c r="AU122" i="6"/>
  <c r="AT122" i="6"/>
  <c r="AS122" i="6"/>
  <c r="AR122" i="6"/>
  <c r="AQ122" i="6"/>
  <c r="AH122" i="6" s="1"/>
  <c r="AF122" i="6"/>
  <c r="AY872" i="6"/>
  <c r="AX872" i="6"/>
  <c r="AW872" i="6"/>
  <c r="AV872" i="6"/>
  <c r="AU872" i="6"/>
  <c r="AT872" i="6"/>
  <c r="AJ872" i="6" s="1"/>
  <c r="AS872" i="6"/>
  <c r="AR872" i="6"/>
  <c r="AQ872" i="6"/>
  <c r="AH872" i="6" s="1"/>
  <c r="AI872" i="6"/>
  <c r="AF872" i="6"/>
  <c r="AY643" i="6"/>
  <c r="AX643" i="6"/>
  <c r="AW643" i="6"/>
  <c r="AV643" i="6"/>
  <c r="AU643" i="6"/>
  <c r="AT643" i="6"/>
  <c r="AS643" i="6"/>
  <c r="AR643" i="6"/>
  <c r="AQ643" i="6"/>
  <c r="AJ643" i="6"/>
  <c r="AF643" i="6"/>
  <c r="AY637" i="6"/>
  <c r="AX637" i="6"/>
  <c r="AW637" i="6"/>
  <c r="AV637" i="6"/>
  <c r="AU637" i="6"/>
  <c r="AT637" i="6"/>
  <c r="AS637" i="6"/>
  <c r="AR637" i="6"/>
  <c r="AQ637" i="6"/>
  <c r="AJ637" i="6"/>
  <c r="AF637" i="6"/>
  <c r="AY459" i="6"/>
  <c r="AX459" i="6"/>
  <c r="V459" i="6" s="1"/>
  <c r="AW459" i="6"/>
  <c r="AV459" i="6"/>
  <c r="AU459" i="6"/>
  <c r="AT459" i="6"/>
  <c r="AS459" i="6"/>
  <c r="AR459" i="6"/>
  <c r="AQ459" i="6"/>
  <c r="AF459" i="6"/>
  <c r="AY436" i="6"/>
  <c r="AX436" i="6"/>
  <c r="AW436" i="6"/>
  <c r="AV436" i="6"/>
  <c r="AU436" i="6"/>
  <c r="AT436" i="6"/>
  <c r="AS436" i="6"/>
  <c r="AR436" i="6"/>
  <c r="AQ436" i="6"/>
  <c r="AF436" i="6"/>
  <c r="AY430" i="6"/>
  <c r="AX430" i="6"/>
  <c r="AW430" i="6"/>
  <c r="AV430" i="6"/>
  <c r="AU430" i="6"/>
  <c r="AT430" i="6"/>
  <c r="AS430" i="6"/>
  <c r="AR430" i="6"/>
  <c r="AQ430" i="6"/>
  <c r="AF430" i="6"/>
  <c r="AY427" i="6"/>
  <c r="AX427" i="6"/>
  <c r="AW427" i="6"/>
  <c r="AV427" i="6"/>
  <c r="AU427" i="6"/>
  <c r="AT427" i="6"/>
  <c r="AS427" i="6"/>
  <c r="AR427" i="6"/>
  <c r="AQ427" i="6"/>
  <c r="AF427" i="6"/>
  <c r="AY421" i="6"/>
  <c r="AX421" i="6"/>
  <c r="AW421" i="6"/>
  <c r="AV421" i="6"/>
  <c r="AU421" i="6"/>
  <c r="AT421" i="6"/>
  <c r="AS421" i="6"/>
  <c r="AR421" i="6"/>
  <c r="AQ421" i="6"/>
  <c r="AF421" i="6"/>
  <c r="AY512" i="6"/>
  <c r="AX512" i="6"/>
  <c r="V512" i="6" s="1"/>
  <c r="AW512" i="6"/>
  <c r="AV512" i="6"/>
  <c r="AU512" i="6"/>
  <c r="AT512" i="6"/>
  <c r="AS512" i="6"/>
  <c r="AR512" i="6"/>
  <c r="AQ512" i="6"/>
  <c r="AF512" i="6"/>
  <c r="AY283" i="6"/>
  <c r="AX283" i="6"/>
  <c r="AW283" i="6"/>
  <c r="AV283" i="6"/>
  <c r="AU283" i="6"/>
  <c r="AT283" i="6"/>
  <c r="AS283" i="6"/>
  <c r="AR283" i="6"/>
  <c r="AQ283" i="6"/>
  <c r="AH283" i="6" s="1"/>
  <c r="AF283" i="6"/>
  <c r="AY280" i="6"/>
  <c r="AX280" i="6"/>
  <c r="AW280" i="6"/>
  <c r="AV280" i="6"/>
  <c r="AU280" i="6"/>
  <c r="AT280" i="6"/>
  <c r="AS280" i="6"/>
  <c r="AR280" i="6"/>
  <c r="AQ280" i="6"/>
  <c r="AH280" i="6" s="1"/>
  <c r="AF280" i="6"/>
  <c r="AY962" i="6"/>
  <c r="AX962" i="6"/>
  <c r="AW962" i="6"/>
  <c r="AV962" i="6"/>
  <c r="AF962" i="6" s="1"/>
  <c r="AU962" i="6"/>
  <c r="AT962" i="6"/>
  <c r="AS962" i="6"/>
  <c r="AR962" i="6"/>
  <c r="AQ962" i="6"/>
  <c r="AJ962" i="6"/>
  <c r="AI962" i="6"/>
  <c r="AY959" i="6"/>
  <c r="AX959" i="6"/>
  <c r="AW959" i="6"/>
  <c r="AV959" i="6"/>
  <c r="AF959" i="6" s="1"/>
  <c r="AU959" i="6"/>
  <c r="AT959" i="6"/>
  <c r="AS959" i="6"/>
  <c r="AR959" i="6"/>
  <c r="AQ959" i="6"/>
  <c r="AJ959" i="6"/>
  <c r="AI959" i="6"/>
  <c r="AY855" i="6"/>
  <c r="AX855" i="6"/>
  <c r="AW855" i="6"/>
  <c r="AV855" i="6"/>
  <c r="AU855" i="6"/>
  <c r="AT855" i="6"/>
  <c r="AS855" i="6"/>
  <c r="AR855" i="6"/>
  <c r="AQ855" i="6"/>
  <c r="AH855" i="6" s="1"/>
  <c r="AJ855" i="6"/>
  <c r="AI855" i="6"/>
  <c r="AF855" i="6"/>
  <c r="AY731" i="6"/>
  <c r="AX731" i="6"/>
  <c r="AW731" i="6"/>
  <c r="AV731" i="6"/>
  <c r="AU731" i="6"/>
  <c r="AT731" i="6"/>
  <c r="AS731" i="6"/>
  <c r="AR731" i="6"/>
  <c r="AQ731" i="6"/>
  <c r="AH731" i="6" s="1"/>
  <c r="AI731" i="6"/>
  <c r="AF731" i="6"/>
  <c r="AY700" i="6"/>
  <c r="AX700" i="6"/>
  <c r="AW700" i="6"/>
  <c r="AV700" i="6"/>
  <c r="AU700" i="6"/>
  <c r="AT700" i="6"/>
  <c r="AS700" i="6"/>
  <c r="AR700" i="6"/>
  <c r="AQ700" i="6"/>
  <c r="AH700" i="6" s="1"/>
  <c r="AI700" i="6"/>
  <c r="AF700" i="6"/>
  <c r="AY138" i="6"/>
  <c r="AJ138" i="6" s="1"/>
  <c r="AX138" i="6"/>
  <c r="AW138" i="6"/>
  <c r="AV138" i="6"/>
  <c r="AU138" i="6"/>
  <c r="AT138" i="6"/>
  <c r="AS138" i="6"/>
  <c r="AR138" i="6"/>
  <c r="AQ138" i="6"/>
  <c r="AH138" i="6" s="1"/>
  <c r="AF138" i="6"/>
  <c r="AY796" i="6"/>
  <c r="AX796" i="6"/>
  <c r="AW796" i="6"/>
  <c r="AV796" i="6"/>
  <c r="AU796" i="6"/>
  <c r="AT796" i="6"/>
  <c r="AS796" i="6"/>
  <c r="AR796" i="6"/>
  <c r="AQ796" i="6"/>
  <c r="AH796" i="6" s="1"/>
  <c r="AI796" i="6"/>
  <c r="AF796" i="6"/>
  <c r="AY765" i="6"/>
  <c r="AX765" i="6"/>
  <c r="AW765" i="6"/>
  <c r="AV765" i="6"/>
  <c r="AU765" i="6"/>
  <c r="AT765" i="6"/>
  <c r="AS765" i="6"/>
  <c r="AR765" i="6"/>
  <c r="AQ765" i="6"/>
  <c r="AH765" i="6" s="1"/>
  <c r="AI765" i="6"/>
  <c r="AF765" i="6"/>
  <c r="AY412" i="6"/>
  <c r="AX412" i="6"/>
  <c r="AW412" i="6"/>
  <c r="AV412" i="6"/>
  <c r="AU412" i="6"/>
  <c r="AT412" i="6"/>
  <c r="AS412" i="6"/>
  <c r="AR412" i="6"/>
  <c r="AQ412" i="6"/>
  <c r="AF412" i="6"/>
  <c r="AY953" i="6"/>
  <c r="H953" i="6" s="1"/>
  <c r="AX953" i="6"/>
  <c r="AW953" i="6"/>
  <c r="AV953" i="6"/>
  <c r="AU953" i="6"/>
  <c r="AT953" i="6"/>
  <c r="AS953" i="6"/>
  <c r="AR953" i="6"/>
  <c r="AQ953" i="6"/>
  <c r="AH953" i="6" s="1"/>
  <c r="AI953" i="6"/>
  <c r="AF953" i="6"/>
  <c r="AY375" i="6"/>
  <c r="AX375" i="6"/>
  <c r="AW375" i="6"/>
  <c r="AV375" i="6"/>
  <c r="AU375" i="6"/>
  <c r="AT375" i="6"/>
  <c r="H375" i="6" s="1"/>
  <c r="AS375" i="6"/>
  <c r="AR375" i="6"/>
  <c r="AQ375" i="6"/>
  <c r="AH375" i="6" s="1"/>
  <c r="AF375" i="6"/>
  <c r="AY372" i="6"/>
  <c r="AX372" i="6"/>
  <c r="AW372" i="6"/>
  <c r="AV372" i="6"/>
  <c r="AU372" i="6"/>
  <c r="AT372" i="6"/>
  <c r="AS372" i="6"/>
  <c r="AR372" i="6"/>
  <c r="AQ372" i="6"/>
  <c r="AH372" i="6" s="1"/>
  <c r="AF372" i="6"/>
  <c r="AY369" i="6"/>
  <c r="AX369" i="6"/>
  <c r="AW369" i="6"/>
  <c r="AV369" i="6"/>
  <c r="AU369" i="6"/>
  <c r="AT369" i="6"/>
  <c r="AS369" i="6"/>
  <c r="AR369" i="6"/>
  <c r="AQ369" i="6"/>
  <c r="AH369" i="6" s="1"/>
  <c r="AF369" i="6"/>
  <c r="AY366" i="6"/>
  <c r="AX366" i="6"/>
  <c r="AW366" i="6"/>
  <c r="AV366" i="6"/>
  <c r="AU366" i="6"/>
  <c r="AT366" i="6"/>
  <c r="AS366" i="6"/>
  <c r="AR366" i="6"/>
  <c r="AQ366" i="6"/>
  <c r="AH366" i="6" s="1"/>
  <c r="AF366" i="6"/>
  <c r="AY404" i="6"/>
  <c r="AX404" i="6"/>
  <c r="AW404" i="6"/>
  <c r="AV404" i="6"/>
  <c r="AU404" i="6"/>
  <c r="AT404" i="6"/>
  <c r="AS404" i="6"/>
  <c r="AR404" i="6"/>
  <c r="AQ404" i="6"/>
  <c r="AF404" i="6"/>
  <c r="AY398" i="6"/>
  <c r="AX398" i="6"/>
  <c r="AW398" i="6"/>
  <c r="AV398" i="6"/>
  <c r="AU398" i="6"/>
  <c r="AT398" i="6"/>
  <c r="AS398" i="6"/>
  <c r="AR398" i="6"/>
  <c r="AQ398" i="6"/>
  <c r="AF398" i="6"/>
  <c r="AY395" i="6"/>
  <c r="AX395" i="6"/>
  <c r="AW395" i="6"/>
  <c r="AV395" i="6"/>
  <c r="AU395" i="6"/>
  <c r="AT395" i="6"/>
  <c r="AS395" i="6"/>
  <c r="AR395" i="6"/>
  <c r="AQ395" i="6"/>
  <c r="AF395" i="6"/>
  <c r="AY389" i="6"/>
  <c r="AX389" i="6"/>
  <c r="AW389" i="6"/>
  <c r="AV389" i="6"/>
  <c r="AU389" i="6"/>
  <c r="AT389" i="6"/>
  <c r="AS389" i="6"/>
  <c r="AR389" i="6"/>
  <c r="AQ389" i="6"/>
  <c r="AF389" i="6"/>
  <c r="AY183" i="6"/>
  <c r="AX183" i="6"/>
  <c r="AW183" i="6"/>
  <c r="AV183" i="6"/>
  <c r="AU183" i="6"/>
  <c r="AT183" i="6"/>
  <c r="AS183" i="6"/>
  <c r="AR183" i="6"/>
  <c r="AQ183" i="6"/>
  <c r="AF183" i="6"/>
  <c r="AY180" i="6"/>
  <c r="AX180" i="6"/>
  <c r="AW180" i="6"/>
  <c r="AV180" i="6"/>
  <c r="AU180" i="6"/>
  <c r="AT180" i="6"/>
  <c r="AS180" i="6"/>
  <c r="AR180" i="6"/>
  <c r="AQ180" i="6"/>
  <c r="AF180" i="6"/>
  <c r="AY101" i="6"/>
  <c r="AJ101" i="6" s="1"/>
  <c r="AX101" i="6"/>
  <c r="AW101" i="6"/>
  <c r="AV101" i="6"/>
  <c r="AU101" i="6"/>
  <c r="AT101" i="6"/>
  <c r="AS101" i="6"/>
  <c r="AR101" i="6"/>
  <c r="AQ101" i="6"/>
  <c r="AH101" i="6" s="1"/>
  <c r="AY467" i="6"/>
  <c r="AX467" i="6"/>
  <c r="V467" i="6" s="1"/>
  <c r="AW467" i="6"/>
  <c r="AV467" i="6"/>
  <c r="AU467" i="6"/>
  <c r="AT467" i="6"/>
  <c r="AS467" i="6"/>
  <c r="AR467" i="6"/>
  <c r="AQ467" i="6"/>
  <c r="AJ467" i="6"/>
  <c r="AF467" i="6"/>
  <c r="AY247" i="6"/>
  <c r="AX247" i="6"/>
  <c r="AW247" i="6"/>
  <c r="AV247" i="6"/>
  <c r="AU247" i="6"/>
  <c r="AT247" i="6"/>
  <c r="AS247" i="6"/>
  <c r="AR247" i="6"/>
  <c r="AQ247" i="6"/>
  <c r="AH247" i="6" s="1"/>
  <c r="AF247" i="6"/>
  <c r="AY647" i="6"/>
  <c r="AX647" i="6"/>
  <c r="AW647" i="6"/>
  <c r="AV647" i="6"/>
  <c r="AU647" i="6"/>
  <c r="AT647" i="6"/>
  <c r="AS647" i="6"/>
  <c r="AR647" i="6"/>
  <c r="AQ647" i="6"/>
  <c r="AJ647" i="6"/>
  <c r="AF647" i="6"/>
  <c r="AY792" i="6"/>
  <c r="AX792" i="6"/>
  <c r="AW792" i="6"/>
  <c r="AV792" i="6"/>
  <c r="AU792" i="6"/>
  <c r="AT792" i="6"/>
  <c r="AS792" i="6"/>
  <c r="AR792" i="6"/>
  <c r="AQ792" i="6"/>
  <c r="AH792" i="6" s="1"/>
  <c r="AI792" i="6"/>
  <c r="AF792" i="6"/>
  <c r="AY89" i="6"/>
  <c r="AJ89" i="6" s="1"/>
  <c r="AX89" i="6"/>
  <c r="AW89" i="6"/>
  <c r="AV89" i="6"/>
  <c r="AU89" i="6"/>
  <c r="AT89" i="6"/>
  <c r="AS89" i="6"/>
  <c r="AR89" i="6"/>
  <c r="AQ89" i="6"/>
  <c r="AH89" i="6" s="1"/>
  <c r="AY80" i="6"/>
  <c r="AJ80" i="6" s="1"/>
  <c r="AX80" i="6"/>
  <c r="AW80" i="6"/>
  <c r="AV80" i="6"/>
  <c r="AU80" i="6"/>
  <c r="AT80" i="6"/>
  <c r="AS80" i="6"/>
  <c r="AR80" i="6"/>
  <c r="AQ80" i="6"/>
  <c r="AH80" i="6" s="1"/>
  <c r="AY915" i="6"/>
  <c r="AX915" i="6"/>
  <c r="AW915" i="6"/>
  <c r="AV915" i="6"/>
  <c r="AU915" i="6"/>
  <c r="AT915" i="6"/>
  <c r="AS915" i="6"/>
  <c r="AR915" i="6"/>
  <c r="AQ915" i="6"/>
  <c r="AH915" i="6" s="1"/>
  <c r="AI915" i="6"/>
  <c r="AF915" i="6"/>
  <c r="AY914" i="6"/>
  <c r="AX914" i="6"/>
  <c r="AW914" i="6"/>
  <c r="AV914" i="6"/>
  <c r="AU914" i="6"/>
  <c r="AT914" i="6"/>
  <c r="AS914" i="6"/>
  <c r="AR914" i="6"/>
  <c r="AQ914" i="6"/>
  <c r="AH914" i="6" s="1"/>
  <c r="AI914" i="6"/>
  <c r="AF914" i="6"/>
  <c r="AY857" i="6"/>
  <c r="AX857" i="6"/>
  <c r="AW857" i="6"/>
  <c r="AV857" i="6"/>
  <c r="AU857" i="6"/>
  <c r="AT857" i="6"/>
  <c r="AS857" i="6"/>
  <c r="AR857" i="6"/>
  <c r="AQ857" i="6"/>
  <c r="AH857" i="6" s="1"/>
  <c r="AJ857" i="6"/>
  <c r="AI857" i="6"/>
  <c r="AF857" i="6"/>
  <c r="AY937" i="6"/>
  <c r="AX937" i="6"/>
  <c r="AW937" i="6"/>
  <c r="AV937" i="6"/>
  <c r="AU937" i="6"/>
  <c r="AT937" i="6"/>
  <c r="AS937" i="6"/>
  <c r="AR937" i="6"/>
  <c r="AQ937" i="6"/>
  <c r="AH937" i="6" s="1"/>
  <c r="AI937" i="6"/>
  <c r="AF937" i="6"/>
  <c r="AY265" i="6"/>
  <c r="AX265" i="6"/>
  <c r="AW265" i="6"/>
  <c r="AV265" i="6"/>
  <c r="AU265" i="6"/>
  <c r="AT265" i="6"/>
  <c r="AS265" i="6"/>
  <c r="AR265" i="6"/>
  <c r="AQ265" i="6"/>
  <c r="AH265" i="6" s="1"/>
  <c r="AF265" i="6"/>
  <c r="AY262" i="6"/>
  <c r="AX262" i="6"/>
  <c r="AW262" i="6"/>
  <c r="AV262" i="6"/>
  <c r="AU262" i="6"/>
  <c r="AT262" i="6"/>
  <c r="AS262" i="6"/>
  <c r="AR262" i="6"/>
  <c r="AQ262" i="6"/>
  <c r="AH262" i="6" s="1"/>
  <c r="AF262" i="6"/>
  <c r="AY595" i="6"/>
  <c r="AI595" i="6" s="1"/>
  <c r="AX595" i="6"/>
  <c r="AW595" i="6"/>
  <c r="AV595" i="6"/>
  <c r="AU595" i="6"/>
  <c r="AT595" i="6"/>
  <c r="AS595" i="6"/>
  <c r="AR595" i="6"/>
  <c r="AQ595" i="6"/>
  <c r="AJ595" i="6"/>
  <c r="AF595" i="6"/>
  <c r="AY592" i="6"/>
  <c r="AI592" i="6" s="1"/>
  <c r="AX592" i="6"/>
  <c r="AW592" i="6"/>
  <c r="AV592" i="6"/>
  <c r="AU592" i="6"/>
  <c r="AT592" i="6"/>
  <c r="AS592" i="6"/>
  <c r="AR592" i="6"/>
  <c r="AQ592" i="6"/>
  <c r="AJ592" i="6"/>
  <c r="AF592" i="6"/>
  <c r="AY589" i="6"/>
  <c r="AI589" i="6" s="1"/>
  <c r="AX589" i="6"/>
  <c r="AW589" i="6"/>
  <c r="AV589" i="6"/>
  <c r="AU589" i="6"/>
  <c r="AT589" i="6"/>
  <c r="AS589" i="6"/>
  <c r="AR589" i="6"/>
  <c r="AQ589" i="6"/>
  <c r="AJ589" i="6"/>
  <c r="AF589" i="6"/>
  <c r="AY519" i="6"/>
  <c r="AX519" i="6"/>
  <c r="AJ519" i="6" s="1"/>
  <c r="AW519" i="6"/>
  <c r="AV519" i="6"/>
  <c r="AU519" i="6"/>
  <c r="AT519" i="6"/>
  <c r="AS519" i="6"/>
  <c r="AR519" i="6"/>
  <c r="AQ519" i="6"/>
  <c r="AF519" i="6"/>
  <c r="AY516" i="6"/>
  <c r="AX516" i="6"/>
  <c r="AJ516" i="6" s="1"/>
  <c r="AW516" i="6"/>
  <c r="AV516" i="6"/>
  <c r="AU516" i="6"/>
  <c r="AT516" i="6"/>
  <c r="AS516" i="6"/>
  <c r="AR516" i="6"/>
  <c r="AQ516" i="6"/>
  <c r="AF516" i="6"/>
  <c r="AY124" i="6"/>
  <c r="AJ124" i="6" s="1"/>
  <c r="AX124" i="6"/>
  <c r="AW124" i="6"/>
  <c r="AV124" i="6"/>
  <c r="AU124" i="6"/>
  <c r="AT124" i="6"/>
  <c r="AS124" i="6"/>
  <c r="AR124" i="6"/>
  <c r="AQ124" i="6"/>
  <c r="AH124" i="6" s="1"/>
  <c r="AF124" i="6"/>
  <c r="AY572" i="6"/>
  <c r="AX572" i="6"/>
  <c r="AW572" i="6"/>
  <c r="AV572" i="6"/>
  <c r="AU572" i="6"/>
  <c r="AT572" i="6"/>
  <c r="AS572" i="6"/>
  <c r="AR572" i="6"/>
  <c r="AQ572" i="6"/>
  <c r="AJ572" i="6"/>
  <c r="AF572" i="6"/>
  <c r="AY566" i="6"/>
  <c r="AX566" i="6"/>
  <c r="AW566" i="6"/>
  <c r="AV566" i="6"/>
  <c r="AU566" i="6"/>
  <c r="AT566" i="6"/>
  <c r="AS566" i="6"/>
  <c r="AR566" i="6"/>
  <c r="AQ566" i="6"/>
  <c r="AJ566" i="6"/>
  <c r="AF566" i="6"/>
  <c r="AY524" i="6"/>
  <c r="AX524" i="6"/>
  <c r="AJ524" i="6" s="1"/>
  <c r="AW524" i="6"/>
  <c r="AV524" i="6"/>
  <c r="AU524" i="6"/>
  <c r="AT524" i="6"/>
  <c r="AS524" i="6"/>
  <c r="AR524" i="6"/>
  <c r="AQ524" i="6"/>
  <c r="AF524" i="6"/>
  <c r="AY521" i="6"/>
  <c r="AX521" i="6"/>
  <c r="V521" i="6" s="1"/>
  <c r="AW521" i="6"/>
  <c r="AV521" i="6"/>
  <c r="AU521" i="6"/>
  <c r="AT521" i="6"/>
  <c r="AS521" i="6"/>
  <c r="AR521" i="6"/>
  <c r="AQ521" i="6"/>
  <c r="AF521" i="6"/>
  <c r="AY158" i="6"/>
  <c r="AX158" i="6"/>
  <c r="AW158" i="6"/>
  <c r="AV158" i="6"/>
  <c r="AU158" i="6"/>
  <c r="AT158" i="6"/>
  <c r="AS158" i="6"/>
  <c r="AJ158" i="6" s="1"/>
  <c r="AR158" i="6"/>
  <c r="AQ158" i="6"/>
  <c r="AH158" i="6" s="1"/>
  <c r="AF158" i="6"/>
  <c r="AY152" i="6"/>
  <c r="AX152" i="6"/>
  <c r="AW152" i="6"/>
  <c r="AV152" i="6"/>
  <c r="AU152" i="6"/>
  <c r="AT152" i="6"/>
  <c r="AS152" i="6"/>
  <c r="AJ152" i="6" s="1"/>
  <c r="AR152" i="6"/>
  <c r="AQ152" i="6"/>
  <c r="AH152" i="6" s="1"/>
  <c r="AF152" i="6"/>
  <c r="AY827" i="6"/>
  <c r="AX827" i="6"/>
  <c r="AW827" i="6"/>
  <c r="AV827" i="6"/>
  <c r="AU827" i="6"/>
  <c r="AT827" i="6"/>
  <c r="AS827" i="6"/>
  <c r="AR827" i="6"/>
  <c r="AQ827" i="6"/>
  <c r="AH827" i="6" s="1"/>
  <c r="AJ827" i="6"/>
  <c r="AI827" i="6"/>
  <c r="AF827" i="6"/>
  <c r="AY140" i="6"/>
  <c r="AJ140" i="6" s="1"/>
  <c r="AX140" i="6"/>
  <c r="AW140" i="6"/>
  <c r="AV140" i="6"/>
  <c r="AU140" i="6"/>
  <c r="AT140" i="6"/>
  <c r="AS140" i="6"/>
  <c r="AR140" i="6"/>
  <c r="AQ140" i="6"/>
  <c r="AH140" i="6" s="1"/>
  <c r="AF140" i="6"/>
  <c r="AY645" i="6"/>
  <c r="AX645" i="6"/>
  <c r="AW645" i="6"/>
  <c r="AV645" i="6"/>
  <c r="AU645" i="6"/>
  <c r="AT645" i="6"/>
  <c r="AS645" i="6"/>
  <c r="AR645" i="6"/>
  <c r="AQ645" i="6"/>
  <c r="AJ645" i="6"/>
  <c r="AF645" i="6"/>
  <c r="AY639" i="6"/>
  <c r="AX639" i="6"/>
  <c r="AW639" i="6"/>
  <c r="AV639" i="6"/>
  <c r="AU639" i="6"/>
  <c r="AT639" i="6"/>
  <c r="AS639" i="6"/>
  <c r="AR639" i="6"/>
  <c r="AQ639" i="6"/>
  <c r="AJ639" i="6"/>
  <c r="AF639" i="6"/>
  <c r="AY945" i="6"/>
  <c r="AX945" i="6"/>
  <c r="AW945" i="6"/>
  <c r="AV945" i="6"/>
  <c r="AU945" i="6"/>
  <c r="AT945" i="6"/>
  <c r="AS945" i="6"/>
  <c r="AR945" i="6"/>
  <c r="AQ945" i="6"/>
  <c r="AH945" i="6" s="1"/>
  <c r="AI945" i="6"/>
  <c r="AF945" i="6"/>
  <c r="AY811" i="6"/>
  <c r="AX811" i="6"/>
  <c r="AW811" i="6"/>
  <c r="AV811" i="6"/>
  <c r="AU811" i="6"/>
  <c r="AT811" i="6"/>
  <c r="AS811" i="6"/>
  <c r="AR811" i="6"/>
  <c r="AQ811" i="6"/>
  <c r="AH811" i="6" s="1"/>
  <c r="AJ811" i="6"/>
  <c r="AI811" i="6"/>
  <c r="AF811" i="6"/>
  <c r="AY814" i="6"/>
  <c r="AX814" i="6"/>
  <c r="AW814" i="6"/>
  <c r="AV814" i="6"/>
  <c r="AU814" i="6"/>
  <c r="AT814" i="6"/>
  <c r="AS814" i="6"/>
  <c r="AR814" i="6"/>
  <c r="AQ814" i="6"/>
  <c r="AH814" i="6" s="1"/>
  <c r="AJ814" i="6"/>
  <c r="AI814" i="6"/>
  <c r="AF814" i="6"/>
  <c r="AY92" i="6"/>
  <c r="AJ92" i="6" s="1"/>
  <c r="AX92" i="6"/>
  <c r="AW92" i="6"/>
  <c r="AV92" i="6"/>
  <c r="AU92" i="6"/>
  <c r="AT92" i="6"/>
  <c r="AS92" i="6"/>
  <c r="AR92" i="6"/>
  <c r="AQ92" i="6"/>
  <c r="AH92" i="6" s="1"/>
  <c r="AY83" i="6"/>
  <c r="AJ83" i="6" s="1"/>
  <c r="AX83" i="6"/>
  <c r="AW83" i="6"/>
  <c r="AV83" i="6"/>
  <c r="AU83" i="6"/>
  <c r="AT83" i="6"/>
  <c r="AS83" i="6"/>
  <c r="AR83" i="6"/>
  <c r="AQ83" i="6"/>
  <c r="AH83" i="6" s="1"/>
  <c r="AY543" i="6"/>
  <c r="AX543" i="6"/>
  <c r="H543" i="6" s="1"/>
  <c r="AW543" i="6"/>
  <c r="AV543" i="6"/>
  <c r="AU543" i="6"/>
  <c r="AT543" i="6"/>
  <c r="AS543" i="6"/>
  <c r="AR543" i="6"/>
  <c r="AQ543" i="6"/>
  <c r="AH543" i="6" s="1"/>
  <c r="AI543" i="6"/>
  <c r="AF543" i="6"/>
  <c r="AY107" i="6"/>
  <c r="AX107" i="6"/>
  <c r="AW107" i="6"/>
  <c r="AV107" i="6"/>
  <c r="AU107" i="6"/>
  <c r="AT107" i="6"/>
  <c r="AS107" i="6"/>
  <c r="AR107" i="6"/>
  <c r="AQ107" i="6"/>
  <c r="AH107" i="6" s="1"/>
  <c r="AJ107" i="6"/>
  <c r="AF107" i="6"/>
  <c r="AY506" i="6"/>
  <c r="AX506" i="6"/>
  <c r="AJ506" i="6" s="1"/>
  <c r="AW506" i="6"/>
  <c r="AV506" i="6"/>
  <c r="AU506" i="6"/>
  <c r="AT506" i="6"/>
  <c r="AS506" i="6"/>
  <c r="AR506" i="6"/>
  <c r="AQ506" i="6"/>
  <c r="AF506" i="6"/>
  <c r="AY99" i="6"/>
  <c r="AJ99" i="6" s="1"/>
  <c r="AX99" i="6"/>
  <c r="AW99" i="6"/>
  <c r="AV99" i="6"/>
  <c r="AU99" i="6"/>
  <c r="AT99" i="6"/>
  <c r="AS99" i="6"/>
  <c r="AR99" i="6"/>
  <c r="AQ99" i="6"/>
  <c r="AH99" i="6" s="1"/>
  <c r="AY508" i="6"/>
  <c r="AX508" i="6"/>
  <c r="AJ508" i="6" s="1"/>
  <c r="AW508" i="6"/>
  <c r="AV508" i="6"/>
  <c r="AU508" i="6"/>
  <c r="AT508" i="6"/>
  <c r="AS508" i="6"/>
  <c r="AR508" i="6"/>
  <c r="AQ508" i="6"/>
  <c r="AF508" i="6"/>
  <c r="AY831" i="6"/>
  <c r="AX831" i="6"/>
  <c r="AW831" i="6"/>
  <c r="AV831" i="6"/>
  <c r="AU831" i="6"/>
  <c r="AT831" i="6"/>
  <c r="AS831" i="6"/>
  <c r="AR831" i="6"/>
  <c r="AQ831" i="6"/>
  <c r="AH831" i="6" s="1"/>
  <c r="AJ831" i="6"/>
  <c r="AI831" i="6"/>
  <c r="AF831" i="6"/>
  <c r="AY579" i="6"/>
  <c r="AX579" i="6"/>
  <c r="AW579" i="6"/>
  <c r="AV579" i="6"/>
  <c r="AU579" i="6"/>
  <c r="AT579" i="6"/>
  <c r="AS579" i="6"/>
  <c r="AR579" i="6"/>
  <c r="AQ579" i="6"/>
  <c r="AJ579" i="6"/>
  <c r="AF579" i="6"/>
  <c r="AY156" i="6"/>
  <c r="AX156" i="6"/>
  <c r="AW156" i="6"/>
  <c r="AV156" i="6"/>
  <c r="AU156" i="6"/>
  <c r="AT156" i="6"/>
  <c r="AS156" i="6"/>
  <c r="AJ156" i="6" s="1"/>
  <c r="AR156" i="6"/>
  <c r="AQ156" i="6"/>
  <c r="AH156" i="6" s="1"/>
  <c r="AF156" i="6"/>
  <c r="AY150" i="6"/>
  <c r="AX150" i="6"/>
  <c r="AW150" i="6"/>
  <c r="AV150" i="6"/>
  <c r="AU150" i="6"/>
  <c r="AT150" i="6"/>
  <c r="AS150" i="6"/>
  <c r="AJ150" i="6" s="1"/>
  <c r="AR150" i="6"/>
  <c r="AQ150" i="6"/>
  <c r="AH150" i="6" s="1"/>
  <c r="AF150" i="6"/>
  <c r="AY301" i="6"/>
  <c r="AJ301" i="6" s="1"/>
  <c r="AX301" i="6"/>
  <c r="AW301" i="6"/>
  <c r="AV301" i="6"/>
  <c r="AU301" i="6"/>
  <c r="X301" i="6" s="1"/>
  <c r="AD301" i="6" s="1"/>
  <c r="AT301" i="6"/>
  <c r="AS301" i="6"/>
  <c r="AR301" i="6"/>
  <c r="AQ301" i="6"/>
  <c r="AH301" i="6" s="1"/>
  <c r="AF301" i="6"/>
  <c r="AY411" i="6"/>
  <c r="AX411" i="6"/>
  <c r="AW411" i="6"/>
  <c r="AV411" i="6"/>
  <c r="AU411" i="6"/>
  <c r="AT411" i="6"/>
  <c r="AS411" i="6"/>
  <c r="AR411" i="6"/>
  <c r="AQ411" i="6"/>
  <c r="AF411" i="6"/>
  <c r="AY901" i="6"/>
  <c r="AX901" i="6"/>
  <c r="AW901" i="6"/>
  <c r="AV901" i="6"/>
  <c r="AU901" i="6"/>
  <c r="AT901" i="6"/>
  <c r="AS901" i="6"/>
  <c r="AR901" i="6"/>
  <c r="AQ901" i="6"/>
  <c r="AH901" i="6" s="1"/>
  <c r="AJ901" i="6"/>
  <c r="AI901" i="6"/>
  <c r="AF901" i="6"/>
  <c r="AY291" i="6"/>
  <c r="AX291" i="6"/>
  <c r="AW291" i="6"/>
  <c r="AV291" i="6"/>
  <c r="AU291" i="6"/>
  <c r="AT291" i="6"/>
  <c r="AS291" i="6"/>
  <c r="AR291" i="6"/>
  <c r="AQ291" i="6"/>
  <c r="AH291" i="6" s="1"/>
  <c r="AF291" i="6"/>
  <c r="AY248" i="6"/>
  <c r="AX248" i="6"/>
  <c r="AW248" i="6"/>
  <c r="AV248" i="6"/>
  <c r="AU248" i="6"/>
  <c r="AT248" i="6"/>
  <c r="AS248" i="6"/>
  <c r="AR248" i="6"/>
  <c r="AQ248" i="6"/>
  <c r="AH248" i="6" s="1"/>
  <c r="AF248" i="6"/>
  <c r="AY925" i="6"/>
  <c r="AX925" i="6"/>
  <c r="AW925" i="6"/>
  <c r="AV925" i="6"/>
  <c r="AU925" i="6"/>
  <c r="AT925" i="6"/>
  <c r="AS925" i="6"/>
  <c r="AR925" i="6"/>
  <c r="AQ925" i="6"/>
  <c r="AH925" i="6" s="1"/>
  <c r="AI925" i="6"/>
  <c r="AF925" i="6"/>
  <c r="AY640" i="6"/>
  <c r="AX640" i="6"/>
  <c r="AW640" i="6"/>
  <c r="AV640" i="6"/>
  <c r="AU640" i="6"/>
  <c r="AT640" i="6"/>
  <c r="AS640" i="6"/>
  <c r="AR640" i="6"/>
  <c r="AQ640" i="6"/>
  <c r="AJ640" i="6"/>
  <c r="AF640" i="6"/>
  <c r="AY727" i="6"/>
  <c r="AX727" i="6"/>
  <c r="AW727" i="6"/>
  <c r="AV727" i="6"/>
  <c r="AU727" i="6"/>
  <c r="AT727" i="6"/>
  <c r="AS727" i="6"/>
  <c r="AR727" i="6"/>
  <c r="AQ727" i="6"/>
  <c r="AH727" i="6" s="1"/>
  <c r="AI727" i="6"/>
  <c r="AF727" i="6"/>
  <c r="AY724" i="6"/>
  <c r="AX724" i="6"/>
  <c r="AW724" i="6"/>
  <c r="AV724" i="6"/>
  <c r="AU724" i="6"/>
  <c r="AT724" i="6"/>
  <c r="AS724" i="6"/>
  <c r="AR724" i="6"/>
  <c r="AQ724" i="6"/>
  <c r="AH724" i="6" s="1"/>
  <c r="AI724" i="6"/>
  <c r="AF724" i="6"/>
  <c r="AY544" i="6"/>
  <c r="AX544" i="6"/>
  <c r="H544" i="6" s="1"/>
  <c r="AW544" i="6"/>
  <c r="AV544" i="6"/>
  <c r="AU544" i="6"/>
  <c r="AT544" i="6"/>
  <c r="AS544" i="6"/>
  <c r="AR544" i="6"/>
  <c r="AQ544" i="6"/>
  <c r="AH544" i="6" s="1"/>
  <c r="AJ544" i="6"/>
  <c r="AI544" i="6"/>
  <c r="AF544" i="6"/>
  <c r="AY574" i="6"/>
  <c r="AX574" i="6"/>
  <c r="AW574" i="6"/>
  <c r="AV574" i="6"/>
  <c r="AU574" i="6"/>
  <c r="AT574" i="6"/>
  <c r="AS574" i="6"/>
  <c r="AR574" i="6"/>
  <c r="AQ574" i="6"/>
  <c r="AJ574" i="6"/>
  <c r="AF574" i="6"/>
  <c r="AY568" i="6"/>
  <c r="AX568" i="6"/>
  <c r="AW568" i="6"/>
  <c r="AV568" i="6"/>
  <c r="AU568" i="6"/>
  <c r="AT568" i="6"/>
  <c r="AS568" i="6"/>
  <c r="AR568" i="6"/>
  <c r="AQ568" i="6"/>
  <c r="AJ568" i="6"/>
  <c r="AF568" i="6"/>
  <c r="AY434" i="6"/>
  <c r="AX434" i="6"/>
  <c r="AW434" i="6"/>
  <c r="AV434" i="6"/>
  <c r="AU434" i="6"/>
  <c r="AT434" i="6"/>
  <c r="AS434" i="6"/>
  <c r="AR434" i="6"/>
  <c r="AQ434" i="6"/>
  <c r="AF434" i="6"/>
  <c r="AY425" i="6"/>
  <c r="AX425" i="6"/>
  <c r="AW425" i="6"/>
  <c r="AV425" i="6"/>
  <c r="AU425" i="6"/>
  <c r="AT425" i="6"/>
  <c r="AS425" i="6"/>
  <c r="AR425" i="6"/>
  <c r="AQ425" i="6"/>
  <c r="AF425" i="6"/>
  <c r="AY300" i="6"/>
  <c r="AJ300" i="6" s="1"/>
  <c r="AX300" i="6"/>
  <c r="AW300" i="6"/>
  <c r="AV300" i="6"/>
  <c r="AU300" i="6"/>
  <c r="AT300" i="6"/>
  <c r="AS300" i="6"/>
  <c r="AR300" i="6"/>
  <c r="AQ300" i="6"/>
  <c r="AH300" i="6" s="1"/>
  <c r="AF300" i="6"/>
  <c r="AY310" i="6"/>
  <c r="AJ310" i="6" s="1"/>
  <c r="AX310" i="6"/>
  <c r="AW310" i="6"/>
  <c r="AV310" i="6"/>
  <c r="AU310" i="6"/>
  <c r="X310" i="6" s="1"/>
  <c r="AD310" i="6" s="1"/>
  <c r="AT310" i="6"/>
  <c r="AS310" i="6"/>
  <c r="AR310" i="6"/>
  <c r="AQ310" i="6"/>
  <c r="AH310" i="6" s="1"/>
  <c r="AF310" i="6"/>
  <c r="AY102" i="6"/>
  <c r="AJ102" i="6" s="1"/>
  <c r="AX102" i="6"/>
  <c r="AW102" i="6"/>
  <c r="AV102" i="6"/>
  <c r="AU102" i="6"/>
  <c r="AT102" i="6"/>
  <c r="AS102" i="6"/>
  <c r="AR102" i="6"/>
  <c r="AQ102" i="6"/>
  <c r="AH102" i="6" s="1"/>
  <c r="AY772" i="6"/>
  <c r="AX772" i="6"/>
  <c r="AW772" i="6"/>
  <c r="AV772" i="6"/>
  <c r="AU772" i="6"/>
  <c r="AT772" i="6"/>
  <c r="AS772" i="6"/>
  <c r="AR772" i="6"/>
  <c r="AQ772" i="6"/>
  <c r="AH772" i="6" s="1"/>
  <c r="AI772" i="6"/>
  <c r="AF772" i="6"/>
  <c r="AY90" i="6"/>
  <c r="AJ90" i="6" s="1"/>
  <c r="AX90" i="6"/>
  <c r="AW90" i="6"/>
  <c r="AV90" i="6"/>
  <c r="AU90" i="6"/>
  <c r="AT90" i="6"/>
  <c r="AS90" i="6"/>
  <c r="AR90" i="6"/>
  <c r="AQ90" i="6"/>
  <c r="AH90" i="6" s="1"/>
  <c r="AY81" i="6"/>
  <c r="AJ81" i="6" s="1"/>
  <c r="AX81" i="6"/>
  <c r="AW81" i="6"/>
  <c r="AV81" i="6"/>
  <c r="AU81" i="6"/>
  <c r="AT81" i="6"/>
  <c r="AS81" i="6"/>
  <c r="AR81" i="6"/>
  <c r="AQ81" i="6"/>
  <c r="AH81" i="6" s="1"/>
  <c r="AY175" i="6"/>
  <c r="AX175" i="6"/>
  <c r="AJ175" i="6" s="1"/>
  <c r="AW175" i="6"/>
  <c r="AV175" i="6"/>
  <c r="AU175" i="6"/>
  <c r="AT175" i="6"/>
  <c r="AS175" i="6"/>
  <c r="AR175" i="6"/>
  <c r="AQ175" i="6"/>
  <c r="AF175" i="6"/>
  <c r="AY118" i="6"/>
  <c r="AJ118" i="6" s="1"/>
  <c r="AX118" i="6"/>
  <c r="AW118" i="6"/>
  <c r="AV118" i="6"/>
  <c r="AU118" i="6"/>
  <c r="AT118" i="6"/>
  <c r="AS118" i="6"/>
  <c r="AR118" i="6"/>
  <c r="AQ118" i="6"/>
  <c r="AH118" i="6" s="1"/>
  <c r="AF118" i="6"/>
  <c r="AY569" i="6"/>
  <c r="AX569" i="6"/>
  <c r="AW569" i="6"/>
  <c r="AV569" i="6"/>
  <c r="AU569" i="6"/>
  <c r="AT569" i="6"/>
  <c r="AS569" i="6"/>
  <c r="AR569" i="6"/>
  <c r="AQ569" i="6"/>
  <c r="AJ569" i="6"/>
  <c r="AF569" i="6"/>
  <c r="AY903" i="6"/>
  <c r="AX903" i="6"/>
  <c r="AW903" i="6"/>
  <c r="AV903" i="6"/>
  <c r="AU903" i="6"/>
  <c r="AT903" i="6"/>
  <c r="AS903" i="6"/>
  <c r="AR903" i="6"/>
  <c r="AQ903" i="6"/>
  <c r="AH903" i="6" s="1"/>
  <c r="AJ903" i="6"/>
  <c r="AI903" i="6"/>
  <c r="AF903" i="6"/>
  <c r="AY861" i="6"/>
  <c r="AX861" i="6"/>
  <c r="AW861" i="6"/>
  <c r="AV861" i="6"/>
  <c r="AU861" i="6"/>
  <c r="AT861" i="6"/>
  <c r="AS861" i="6"/>
  <c r="AR861" i="6"/>
  <c r="AQ861" i="6"/>
  <c r="AH861" i="6" s="1"/>
  <c r="AJ861" i="6"/>
  <c r="AI861" i="6"/>
  <c r="AF861" i="6"/>
  <c r="AY705" i="6"/>
  <c r="AX705" i="6"/>
  <c r="AW705" i="6"/>
  <c r="AV705" i="6"/>
  <c r="AU705" i="6"/>
  <c r="AT705" i="6"/>
  <c r="AS705" i="6"/>
  <c r="AR705" i="6"/>
  <c r="AQ705" i="6"/>
  <c r="AH705" i="6" s="1"/>
  <c r="AI705" i="6"/>
  <c r="AF705" i="6"/>
  <c r="AY948" i="6"/>
  <c r="AJ948" i="6" s="1"/>
  <c r="AX948" i="6"/>
  <c r="AW948" i="6"/>
  <c r="AV948" i="6"/>
  <c r="AU948" i="6"/>
  <c r="AT948" i="6"/>
  <c r="AS948" i="6"/>
  <c r="AR948" i="6"/>
  <c r="AQ948" i="6"/>
  <c r="AH948" i="6" s="1"/>
  <c r="AI948" i="6"/>
  <c r="AF948" i="6"/>
  <c r="AY325" i="6"/>
  <c r="AX325" i="6"/>
  <c r="AW325" i="6"/>
  <c r="AV325" i="6"/>
  <c r="AU325" i="6"/>
  <c r="AT325" i="6"/>
  <c r="AS325" i="6"/>
  <c r="AR325" i="6"/>
  <c r="AQ325" i="6"/>
  <c r="AF325" i="6"/>
  <c r="AY319" i="6"/>
  <c r="AX319" i="6"/>
  <c r="H319" i="6" s="1"/>
  <c r="AW319" i="6"/>
  <c r="AV319" i="6"/>
  <c r="AU319" i="6"/>
  <c r="AT319" i="6"/>
  <c r="AS319" i="6"/>
  <c r="AR319" i="6"/>
  <c r="AQ319" i="6"/>
  <c r="AF319" i="6"/>
  <c r="AY460" i="6"/>
  <c r="AX460" i="6"/>
  <c r="AW460" i="6"/>
  <c r="AV460" i="6"/>
  <c r="AU460" i="6"/>
  <c r="AT460" i="6"/>
  <c r="AS460" i="6"/>
  <c r="AR460" i="6"/>
  <c r="AQ460" i="6"/>
  <c r="AF460" i="6"/>
  <c r="AY510" i="6"/>
  <c r="AX510" i="6"/>
  <c r="V510" i="6" s="1"/>
  <c r="AW510" i="6"/>
  <c r="AV510" i="6"/>
  <c r="AU510" i="6"/>
  <c r="AT510" i="6"/>
  <c r="AS510" i="6"/>
  <c r="AR510" i="6"/>
  <c r="AQ510" i="6"/>
  <c r="AJ510" i="6"/>
  <c r="AF510" i="6"/>
  <c r="AY451" i="6"/>
  <c r="AX451" i="6"/>
  <c r="AJ451" i="6" s="1"/>
  <c r="AW451" i="6"/>
  <c r="AV451" i="6"/>
  <c r="AU451" i="6"/>
  <c r="AT451" i="6"/>
  <c r="AS451" i="6"/>
  <c r="AR451" i="6"/>
  <c r="AQ451" i="6"/>
  <c r="AF451" i="6"/>
  <c r="AY309" i="6"/>
  <c r="AJ309" i="6" s="1"/>
  <c r="AX309" i="6"/>
  <c r="AW309" i="6"/>
  <c r="AV309" i="6"/>
  <c r="AU309" i="6"/>
  <c r="AT309" i="6"/>
  <c r="AS309" i="6"/>
  <c r="AR309" i="6"/>
  <c r="AQ309" i="6"/>
  <c r="AH309" i="6" s="1"/>
  <c r="AF309" i="6"/>
  <c r="AY904" i="6"/>
  <c r="AX904" i="6"/>
  <c r="AW904" i="6"/>
  <c r="AV904" i="6"/>
  <c r="AU904" i="6"/>
  <c r="AT904" i="6"/>
  <c r="AS904" i="6"/>
  <c r="AR904" i="6"/>
  <c r="AQ904" i="6"/>
  <c r="AH904" i="6" s="1"/>
  <c r="AJ904" i="6"/>
  <c r="AI904" i="6"/>
  <c r="AF904" i="6"/>
  <c r="AY194" i="6"/>
  <c r="AX194" i="6"/>
  <c r="AW194" i="6"/>
  <c r="AV194" i="6"/>
  <c r="AU194" i="6"/>
  <c r="AT194" i="6"/>
  <c r="AS194" i="6"/>
  <c r="AR194" i="6"/>
  <c r="AQ194" i="6"/>
  <c r="AF194" i="6"/>
  <c r="AY134" i="6"/>
  <c r="AJ134" i="6" s="1"/>
  <c r="AX134" i="6"/>
  <c r="AW134" i="6"/>
  <c r="AV134" i="6"/>
  <c r="AU134" i="6"/>
  <c r="AT134" i="6"/>
  <c r="AS134" i="6"/>
  <c r="AR134" i="6"/>
  <c r="AQ134" i="6"/>
  <c r="AH134" i="6" s="1"/>
  <c r="AF134" i="6"/>
  <c r="AY900" i="6"/>
  <c r="AX900" i="6"/>
  <c r="AW900" i="6"/>
  <c r="AV900" i="6"/>
  <c r="AU900" i="6"/>
  <c r="AT900" i="6"/>
  <c r="AS900" i="6"/>
  <c r="AR900" i="6"/>
  <c r="AQ900" i="6"/>
  <c r="AH900" i="6" s="1"/>
  <c r="AJ900" i="6"/>
  <c r="AI900" i="6"/>
  <c r="AF900" i="6"/>
  <c r="AY174" i="6"/>
  <c r="AX174" i="6"/>
  <c r="AJ174" i="6" s="1"/>
  <c r="AW174" i="6"/>
  <c r="AV174" i="6"/>
  <c r="AU174" i="6"/>
  <c r="AT174" i="6"/>
  <c r="AS174" i="6"/>
  <c r="AR174" i="6"/>
  <c r="AQ174" i="6"/>
  <c r="AF174" i="6"/>
  <c r="AY171" i="6"/>
  <c r="AX171" i="6"/>
  <c r="AJ171" i="6" s="1"/>
  <c r="AW171" i="6"/>
  <c r="AV171" i="6"/>
  <c r="AU171" i="6"/>
  <c r="AT171" i="6"/>
  <c r="AS171" i="6"/>
  <c r="AR171" i="6"/>
  <c r="AQ171" i="6"/>
  <c r="AF171" i="6"/>
  <c r="AY666" i="6"/>
  <c r="AI666" i="6" s="1"/>
  <c r="AX666" i="6"/>
  <c r="AW666" i="6"/>
  <c r="AV666" i="6"/>
  <c r="AU666" i="6"/>
  <c r="AT666" i="6"/>
  <c r="AS666" i="6"/>
  <c r="AR666" i="6"/>
  <c r="AQ666" i="6"/>
  <c r="AJ666" i="6"/>
  <c r="AF666" i="6"/>
  <c r="AY663" i="6"/>
  <c r="AI663" i="6" s="1"/>
  <c r="AX663" i="6"/>
  <c r="AW663" i="6"/>
  <c r="AV663" i="6"/>
  <c r="AU663" i="6"/>
  <c r="AT663" i="6"/>
  <c r="AS663" i="6"/>
  <c r="AR663" i="6"/>
  <c r="AQ663" i="6"/>
  <c r="AJ663" i="6"/>
  <c r="AF663" i="6"/>
  <c r="AY660" i="6"/>
  <c r="AI660" i="6" s="1"/>
  <c r="AX660" i="6"/>
  <c r="AW660" i="6"/>
  <c r="AV660" i="6"/>
  <c r="AU660" i="6"/>
  <c r="AT660" i="6"/>
  <c r="AS660" i="6"/>
  <c r="AR660" i="6"/>
  <c r="AQ660" i="6"/>
  <c r="AJ660" i="6"/>
  <c r="AF660" i="6"/>
  <c r="AY302" i="6"/>
  <c r="AJ302" i="6" s="1"/>
  <c r="AX302" i="6"/>
  <c r="AW302" i="6"/>
  <c r="AV302" i="6"/>
  <c r="AU302" i="6"/>
  <c r="X302" i="6" s="1"/>
  <c r="AT302" i="6"/>
  <c r="AS302" i="6"/>
  <c r="AR302" i="6"/>
  <c r="AQ302" i="6"/>
  <c r="AH302" i="6" s="1"/>
  <c r="AF302" i="6"/>
  <c r="AY518" i="6"/>
  <c r="AX518" i="6"/>
  <c r="AJ518" i="6" s="1"/>
  <c r="AW518" i="6"/>
  <c r="AV518" i="6"/>
  <c r="AU518" i="6"/>
  <c r="AT518" i="6"/>
  <c r="AS518" i="6"/>
  <c r="AR518" i="6"/>
  <c r="AQ518" i="6"/>
  <c r="AF518" i="6"/>
  <c r="AY515" i="6"/>
  <c r="AX515" i="6"/>
  <c r="AJ515" i="6" s="1"/>
  <c r="AW515" i="6"/>
  <c r="AV515" i="6"/>
  <c r="AU515" i="6"/>
  <c r="AT515" i="6"/>
  <c r="AS515" i="6"/>
  <c r="AR515" i="6"/>
  <c r="AQ515" i="6"/>
  <c r="AF515" i="6"/>
  <c r="AY298" i="6"/>
  <c r="AJ298" i="6" s="1"/>
  <c r="AX298" i="6"/>
  <c r="AW298" i="6"/>
  <c r="AV298" i="6"/>
  <c r="AU298" i="6"/>
  <c r="X298" i="6" s="1"/>
  <c r="AD298" i="6" s="1"/>
  <c r="AT298" i="6"/>
  <c r="AS298" i="6"/>
  <c r="AR298" i="6"/>
  <c r="AQ298" i="6"/>
  <c r="AH298" i="6" s="1"/>
  <c r="AF298" i="6"/>
  <c r="AY93" i="6"/>
  <c r="AJ93" i="6" s="1"/>
  <c r="AX93" i="6"/>
  <c r="AW93" i="6"/>
  <c r="AV93" i="6"/>
  <c r="AU93" i="6"/>
  <c r="AT93" i="6"/>
  <c r="AS93" i="6"/>
  <c r="AR93" i="6"/>
  <c r="AQ93" i="6"/>
  <c r="AH93" i="6" s="1"/>
  <c r="AY84" i="6"/>
  <c r="AJ84" i="6" s="1"/>
  <c r="AX84" i="6"/>
  <c r="AW84" i="6"/>
  <c r="AV84" i="6"/>
  <c r="AU84" i="6"/>
  <c r="AT84" i="6"/>
  <c r="AS84" i="6"/>
  <c r="AR84" i="6"/>
  <c r="AQ84" i="6"/>
  <c r="AH84" i="6" s="1"/>
  <c r="AY642" i="6"/>
  <c r="AX642" i="6"/>
  <c r="AW642" i="6"/>
  <c r="AV642" i="6"/>
  <c r="AU642" i="6"/>
  <c r="AT642" i="6"/>
  <c r="AS642" i="6"/>
  <c r="AR642" i="6"/>
  <c r="AQ642" i="6"/>
  <c r="AJ642" i="6"/>
  <c r="AF642" i="6"/>
  <c r="AY286" i="6"/>
  <c r="AX286" i="6"/>
  <c r="AW286" i="6"/>
  <c r="AV286" i="6"/>
  <c r="AU286" i="6"/>
  <c r="AT286" i="6"/>
  <c r="AS286" i="6"/>
  <c r="AR286" i="6"/>
  <c r="AQ286" i="6"/>
  <c r="AH286" i="6" s="1"/>
  <c r="AF286" i="6"/>
  <c r="AY738" i="6"/>
  <c r="AX738" i="6"/>
  <c r="AW738" i="6"/>
  <c r="AV738" i="6"/>
  <c r="AU738" i="6"/>
  <c r="AT738" i="6"/>
  <c r="AS738" i="6"/>
  <c r="AR738" i="6"/>
  <c r="AQ738" i="6"/>
  <c r="AH738" i="6" s="1"/>
  <c r="AI738" i="6"/>
  <c r="AF738" i="6"/>
  <c r="AY735" i="6"/>
  <c r="AX735" i="6"/>
  <c r="AW735" i="6"/>
  <c r="AV735" i="6"/>
  <c r="AU735" i="6"/>
  <c r="AT735" i="6"/>
  <c r="AS735" i="6"/>
  <c r="AR735" i="6"/>
  <c r="AQ735" i="6"/>
  <c r="AH735" i="6" s="1"/>
  <c r="AI735" i="6"/>
  <c r="AF735" i="6"/>
  <c r="AY808" i="6"/>
  <c r="AX808" i="6"/>
  <c r="AW808" i="6"/>
  <c r="AV808" i="6"/>
  <c r="AU808" i="6"/>
  <c r="AT808" i="6"/>
  <c r="AS808" i="6"/>
  <c r="AR808" i="6"/>
  <c r="AQ808" i="6"/>
  <c r="AH808" i="6" s="1"/>
  <c r="AJ808" i="6"/>
  <c r="AI808" i="6"/>
  <c r="AF808" i="6"/>
  <c r="AY120" i="6"/>
  <c r="AJ120" i="6" s="1"/>
  <c r="AX120" i="6"/>
  <c r="AW120" i="6"/>
  <c r="AV120" i="6"/>
  <c r="AU120" i="6"/>
  <c r="AT120" i="6"/>
  <c r="AS120" i="6"/>
  <c r="AR120" i="6"/>
  <c r="AQ120" i="6"/>
  <c r="AH120" i="6" s="1"/>
  <c r="AF120" i="6"/>
  <c r="AY905" i="6"/>
  <c r="AX905" i="6"/>
  <c r="AW905" i="6"/>
  <c r="AV905" i="6"/>
  <c r="AU905" i="6"/>
  <c r="AT905" i="6"/>
  <c r="AS905" i="6"/>
  <c r="AR905" i="6"/>
  <c r="AQ905" i="6"/>
  <c r="AH905" i="6" s="1"/>
  <c r="AJ905" i="6"/>
  <c r="AI905" i="6"/>
  <c r="AF905" i="6"/>
  <c r="AY644" i="6"/>
  <c r="AX644" i="6"/>
  <c r="AW644" i="6"/>
  <c r="AV644" i="6"/>
  <c r="AU644" i="6"/>
  <c r="AT644" i="6"/>
  <c r="AS644" i="6"/>
  <c r="AR644" i="6"/>
  <c r="AQ644" i="6"/>
  <c r="AJ644" i="6"/>
  <c r="AF644" i="6"/>
  <c r="AY638" i="6"/>
  <c r="AX638" i="6"/>
  <c r="AW638" i="6"/>
  <c r="AV638" i="6"/>
  <c r="AU638" i="6"/>
  <c r="AT638" i="6"/>
  <c r="AS638" i="6"/>
  <c r="AR638" i="6"/>
  <c r="AQ638" i="6"/>
  <c r="AJ638" i="6"/>
  <c r="AF638" i="6"/>
  <c r="AY836" i="6"/>
  <c r="AX836" i="6"/>
  <c r="AW836" i="6"/>
  <c r="AV836" i="6"/>
  <c r="AU836" i="6"/>
  <c r="AT836" i="6"/>
  <c r="AS836" i="6"/>
  <c r="AR836" i="6"/>
  <c r="AQ836" i="6"/>
  <c r="AH836" i="6" s="1"/>
  <c r="AJ836" i="6"/>
  <c r="AI836" i="6"/>
  <c r="AF836" i="6"/>
  <c r="AY656" i="6"/>
  <c r="AI656" i="6" s="1"/>
  <c r="AX656" i="6"/>
  <c r="AW656" i="6"/>
  <c r="AV656" i="6"/>
  <c r="AU656" i="6"/>
  <c r="AT656" i="6"/>
  <c r="AS656" i="6"/>
  <c r="AR656" i="6"/>
  <c r="AQ656" i="6"/>
  <c r="AJ656" i="6"/>
  <c r="AF656" i="6"/>
  <c r="AY653" i="6"/>
  <c r="AI653" i="6" s="1"/>
  <c r="AX653" i="6"/>
  <c r="AW653" i="6"/>
  <c r="AV653" i="6"/>
  <c r="AU653" i="6"/>
  <c r="AT653" i="6"/>
  <c r="AS653" i="6"/>
  <c r="AR653" i="6"/>
  <c r="AQ653" i="6"/>
  <c r="AJ653" i="6"/>
  <c r="AF653" i="6"/>
  <c r="AY650" i="6"/>
  <c r="AI650" i="6" s="1"/>
  <c r="AX650" i="6"/>
  <c r="AW650" i="6"/>
  <c r="AV650" i="6"/>
  <c r="AU650" i="6"/>
  <c r="AT650" i="6"/>
  <c r="AS650" i="6"/>
  <c r="AR650" i="6"/>
  <c r="AQ650" i="6"/>
  <c r="AJ650" i="6"/>
  <c r="AF650" i="6"/>
  <c r="AY770" i="6"/>
  <c r="AX770" i="6"/>
  <c r="AW770" i="6"/>
  <c r="AV770" i="6"/>
  <c r="AU770" i="6"/>
  <c r="AT770" i="6"/>
  <c r="AS770" i="6"/>
  <c r="AR770" i="6"/>
  <c r="AQ770" i="6"/>
  <c r="AH770" i="6" s="1"/>
  <c r="AI770" i="6"/>
  <c r="AF770" i="6"/>
  <c r="AY820" i="6"/>
  <c r="AX820" i="6"/>
  <c r="AW820" i="6"/>
  <c r="AV820" i="6"/>
  <c r="AU820" i="6"/>
  <c r="AT820" i="6"/>
  <c r="AS820" i="6"/>
  <c r="AR820" i="6"/>
  <c r="AQ820" i="6"/>
  <c r="AH820" i="6" s="1"/>
  <c r="AJ820" i="6"/>
  <c r="AI820" i="6"/>
  <c r="AF820" i="6"/>
  <c r="AY462" i="6"/>
  <c r="AX462" i="6"/>
  <c r="V462" i="6" s="1"/>
  <c r="AW462" i="6"/>
  <c r="AV462" i="6"/>
  <c r="AU462" i="6"/>
  <c r="AT462" i="6"/>
  <c r="AS462" i="6"/>
  <c r="AR462" i="6"/>
  <c r="AQ462" i="6"/>
  <c r="AF462" i="6"/>
  <c r="AY571" i="6"/>
  <c r="AX571" i="6"/>
  <c r="AW571" i="6"/>
  <c r="AV571" i="6"/>
  <c r="AU571" i="6"/>
  <c r="AT571" i="6"/>
  <c r="AS571" i="6"/>
  <c r="AR571" i="6"/>
  <c r="AQ571" i="6"/>
  <c r="AJ571" i="6"/>
  <c r="AF571" i="6"/>
  <c r="AY297" i="6"/>
  <c r="AJ297" i="6" s="1"/>
  <c r="AX297" i="6"/>
  <c r="AW297" i="6"/>
  <c r="AV297" i="6"/>
  <c r="AU297" i="6"/>
  <c r="AT297" i="6"/>
  <c r="AS297" i="6"/>
  <c r="AR297" i="6"/>
  <c r="AQ297" i="6"/>
  <c r="AH297" i="6" s="1"/>
  <c r="AF297" i="6"/>
  <c r="AY433" i="6"/>
  <c r="AX433" i="6"/>
  <c r="AW433" i="6"/>
  <c r="AV433" i="6"/>
  <c r="AU433" i="6"/>
  <c r="AT433" i="6"/>
  <c r="AS433" i="6"/>
  <c r="AR433" i="6"/>
  <c r="AQ433" i="6"/>
  <c r="AF433" i="6"/>
  <c r="AY424" i="6"/>
  <c r="AX424" i="6"/>
  <c r="AW424" i="6"/>
  <c r="AV424" i="6"/>
  <c r="AU424" i="6"/>
  <c r="AT424" i="6"/>
  <c r="AS424" i="6"/>
  <c r="AR424" i="6"/>
  <c r="AQ424" i="6"/>
  <c r="AF424" i="6"/>
  <c r="AY764" i="6"/>
  <c r="AX764" i="6"/>
  <c r="AW764" i="6"/>
  <c r="AV764" i="6"/>
  <c r="AU764" i="6"/>
  <c r="AT764" i="6"/>
  <c r="AS764" i="6"/>
  <c r="AR764" i="6"/>
  <c r="AQ764" i="6"/>
  <c r="AH764" i="6" s="1"/>
  <c r="AI764" i="6"/>
  <c r="AF764" i="6"/>
  <c r="AY406" i="6"/>
  <c r="AX406" i="6"/>
  <c r="AW406" i="6"/>
  <c r="AV406" i="6"/>
  <c r="AU406" i="6"/>
  <c r="AT406" i="6"/>
  <c r="AS406" i="6"/>
  <c r="AR406" i="6"/>
  <c r="AQ406" i="6"/>
  <c r="AF406" i="6"/>
  <c r="AY400" i="6"/>
  <c r="AX400" i="6"/>
  <c r="AW400" i="6"/>
  <c r="AV400" i="6"/>
  <c r="AU400" i="6"/>
  <c r="AT400" i="6"/>
  <c r="AS400" i="6"/>
  <c r="AR400" i="6"/>
  <c r="AQ400" i="6"/>
  <c r="AF400" i="6"/>
  <c r="AY397" i="6"/>
  <c r="AX397" i="6"/>
  <c r="AW397" i="6"/>
  <c r="AV397" i="6"/>
  <c r="AU397" i="6"/>
  <c r="AT397" i="6"/>
  <c r="AS397" i="6"/>
  <c r="AR397" i="6"/>
  <c r="AQ397" i="6"/>
  <c r="AF397" i="6"/>
  <c r="AY391" i="6"/>
  <c r="AX391" i="6"/>
  <c r="AW391" i="6"/>
  <c r="AV391" i="6"/>
  <c r="AU391" i="6"/>
  <c r="AT391" i="6"/>
  <c r="AS391" i="6"/>
  <c r="AR391" i="6"/>
  <c r="AQ391" i="6"/>
  <c r="AF391" i="6"/>
  <c r="AY136" i="6"/>
  <c r="AJ136" i="6" s="1"/>
  <c r="AX136" i="6"/>
  <c r="AW136" i="6"/>
  <c r="AV136" i="6"/>
  <c r="AU136" i="6"/>
  <c r="AT136" i="6"/>
  <c r="AS136" i="6"/>
  <c r="AR136" i="6"/>
  <c r="AQ136" i="6"/>
  <c r="AH136" i="6" s="1"/>
  <c r="AF136" i="6"/>
  <c r="AY966" i="6"/>
  <c r="AX966" i="6"/>
  <c r="AW966" i="6"/>
  <c r="AV966" i="6"/>
  <c r="AF966" i="6" s="1"/>
  <c r="AU966" i="6"/>
  <c r="AT966" i="6"/>
  <c r="AS966" i="6"/>
  <c r="AR966" i="6"/>
  <c r="AQ966" i="6"/>
  <c r="AJ966" i="6"/>
  <c r="AI966" i="6"/>
  <c r="AY963" i="6"/>
  <c r="AX963" i="6"/>
  <c r="AW963" i="6"/>
  <c r="AV963" i="6"/>
  <c r="AF963" i="6" s="1"/>
  <c r="AU963" i="6"/>
  <c r="AT963" i="6"/>
  <c r="AS963" i="6"/>
  <c r="AR963" i="6"/>
  <c r="AQ963" i="6"/>
  <c r="AJ963" i="6"/>
  <c r="AI963" i="6"/>
  <c r="AY453" i="6"/>
  <c r="AX453" i="6"/>
  <c r="AJ453" i="6" s="1"/>
  <c r="AW453" i="6"/>
  <c r="AV453" i="6"/>
  <c r="AU453" i="6"/>
  <c r="AT453" i="6"/>
  <c r="AS453" i="6"/>
  <c r="AR453" i="6"/>
  <c r="AQ453" i="6"/>
  <c r="AF453" i="6"/>
  <c r="AY699" i="6"/>
  <c r="AX699" i="6"/>
  <c r="AW699" i="6"/>
  <c r="AV699" i="6"/>
  <c r="AU699" i="6"/>
  <c r="AT699" i="6"/>
  <c r="AS699" i="6"/>
  <c r="AR699" i="6"/>
  <c r="AQ699" i="6"/>
  <c r="AH699" i="6" s="1"/>
  <c r="AI699" i="6"/>
  <c r="AF699" i="6"/>
  <c r="AY799" i="6"/>
  <c r="AX799" i="6"/>
  <c r="AW799" i="6"/>
  <c r="AV799" i="6"/>
  <c r="AU799" i="6"/>
  <c r="AT799" i="6"/>
  <c r="AS799" i="6"/>
  <c r="AR799" i="6"/>
  <c r="AQ799" i="6"/>
  <c r="AH799" i="6" s="1"/>
  <c r="AI799" i="6"/>
  <c r="AF799" i="6"/>
  <c r="AY768" i="6"/>
  <c r="AX768" i="6"/>
  <c r="AW768" i="6"/>
  <c r="AV768" i="6"/>
  <c r="AU768" i="6"/>
  <c r="AT768" i="6"/>
  <c r="AS768" i="6"/>
  <c r="AR768" i="6"/>
  <c r="AQ768" i="6"/>
  <c r="AH768" i="6" s="1"/>
  <c r="AI768" i="6"/>
  <c r="AF768" i="6"/>
  <c r="AY947" i="6"/>
  <c r="AJ947" i="6" s="1"/>
  <c r="AX947" i="6"/>
  <c r="AW947" i="6"/>
  <c r="AV947" i="6"/>
  <c r="AU947" i="6"/>
  <c r="AT947" i="6"/>
  <c r="AS947" i="6"/>
  <c r="AR947" i="6"/>
  <c r="AQ947" i="6"/>
  <c r="AH947" i="6" s="1"/>
  <c r="AI947" i="6"/>
  <c r="AF947" i="6"/>
  <c r="AY828" i="6"/>
  <c r="AX828" i="6"/>
  <c r="AW828" i="6"/>
  <c r="AV828" i="6"/>
  <c r="AU828" i="6"/>
  <c r="AT828" i="6"/>
  <c r="AS828" i="6"/>
  <c r="AR828" i="6"/>
  <c r="AQ828" i="6"/>
  <c r="AH828" i="6" s="1"/>
  <c r="AJ828" i="6"/>
  <c r="AI828" i="6"/>
  <c r="AF828" i="6"/>
  <c r="AY401" i="6"/>
  <c r="AX401" i="6"/>
  <c r="AW401" i="6"/>
  <c r="AV401" i="6"/>
  <c r="AU401" i="6"/>
  <c r="AT401" i="6"/>
  <c r="AS401" i="6"/>
  <c r="AR401" i="6"/>
  <c r="AQ401" i="6"/>
  <c r="AF401" i="6"/>
  <c r="AY392" i="6"/>
  <c r="AX392" i="6"/>
  <c r="AW392" i="6"/>
  <c r="AV392" i="6"/>
  <c r="AU392" i="6"/>
  <c r="AT392" i="6"/>
  <c r="AS392" i="6"/>
  <c r="AR392" i="6"/>
  <c r="AQ392" i="6"/>
  <c r="AF392" i="6"/>
  <c r="AY186" i="6"/>
  <c r="AX186" i="6"/>
  <c r="AW186" i="6"/>
  <c r="AV186" i="6"/>
  <c r="AU186" i="6"/>
  <c r="AT186" i="6"/>
  <c r="AS186" i="6"/>
  <c r="AR186" i="6"/>
  <c r="AQ186" i="6"/>
  <c r="AF186" i="6"/>
  <c r="AY856" i="6"/>
  <c r="AX856" i="6"/>
  <c r="AW856" i="6"/>
  <c r="AV856" i="6"/>
  <c r="AU856" i="6"/>
  <c r="AT856" i="6"/>
  <c r="AS856" i="6"/>
  <c r="AR856" i="6"/>
  <c r="AQ856" i="6"/>
  <c r="AH856" i="6" s="1"/>
  <c r="AJ856" i="6"/>
  <c r="AI856" i="6"/>
  <c r="AF856" i="6"/>
  <c r="AY718" i="6"/>
  <c r="AX718" i="6"/>
  <c r="AW718" i="6"/>
  <c r="AV718" i="6"/>
  <c r="AU718" i="6"/>
  <c r="AT718" i="6"/>
  <c r="AS718" i="6"/>
  <c r="AR718" i="6"/>
  <c r="AQ718" i="6"/>
  <c r="AH718" i="6" s="1"/>
  <c r="AI718" i="6"/>
  <c r="AF718" i="6"/>
  <c r="AY715" i="6"/>
  <c r="AX715" i="6"/>
  <c r="AW715" i="6"/>
  <c r="AV715" i="6"/>
  <c r="AU715" i="6"/>
  <c r="AT715" i="6"/>
  <c r="AS715" i="6"/>
  <c r="AR715" i="6"/>
  <c r="AQ715" i="6"/>
  <c r="AH715" i="6" s="1"/>
  <c r="AI715" i="6"/>
  <c r="AF715" i="6"/>
  <c r="AY458" i="6"/>
  <c r="AX458" i="6"/>
  <c r="V458" i="6" s="1"/>
  <c r="AW458" i="6"/>
  <c r="AV458" i="6"/>
  <c r="AU458" i="6"/>
  <c r="AT458" i="6"/>
  <c r="AS458" i="6"/>
  <c r="AR458" i="6"/>
  <c r="AQ458" i="6"/>
  <c r="AF458" i="6"/>
  <c r="AY259" i="6"/>
  <c r="AX259" i="6"/>
  <c r="AW259" i="6"/>
  <c r="AV259" i="6"/>
  <c r="AU259" i="6"/>
  <c r="AT259" i="6"/>
  <c r="AS259" i="6"/>
  <c r="AR259" i="6"/>
  <c r="AQ259" i="6"/>
  <c r="AH259" i="6" s="1"/>
  <c r="AF259" i="6"/>
  <c r="AY258" i="6"/>
  <c r="AX258" i="6"/>
  <c r="AW258" i="6"/>
  <c r="AV258" i="6"/>
  <c r="AU258" i="6"/>
  <c r="AT258" i="6"/>
  <c r="AS258" i="6"/>
  <c r="AR258" i="6"/>
  <c r="AQ258" i="6"/>
  <c r="AH258" i="6" s="1"/>
  <c r="AF258" i="6"/>
  <c r="AY928" i="6"/>
  <c r="AX928" i="6"/>
  <c r="AW928" i="6"/>
  <c r="AV928" i="6"/>
  <c r="AU928" i="6"/>
  <c r="AT928" i="6"/>
  <c r="H928" i="6" s="1"/>
  <c r="AS928" i="6"/>
  <c r="AR928" i="6"/>
  <c r="AQ928" i="6"/>
  <c r="AH928" i="6" s="1"/>
  <c r="AI928" i="6"/>
  <c r="AF928" i="6"/>
  <c r="AY268" i="6"/>
  <c r="AX268" i="6"/>
  <c r="AW268" i="6"/>
  <c r="AV268" i="6"/>
  <c r="AU268" i="6"/>
  <c r="AT268" i="6"/>
  <c r="AS268" i="6"/>
  <c r="AR268" i="6"/>
  <c r="AQ268" i="6"/>
  <c r="AH268" i="6" s="1"/>
  <c r="AF268" i="6"/>
  <c r="AY499" i="6"/>
  <c r="AX499" i="6"/>
  <c r="AW499" i="6"/>
  <c r="AV499" i="6"/>
  <c r="AU499" i="6"/>
  <c r="AT499" i="6"/>
  <c r="AS499" i="6"/>
  <c r="AR499" i="6"/>
  <c r="AQ499" i="6"/>
  <c r="AF499" i="6"/>
  <c r="AY902" i="6"/>
  <c r="AX902" i="6"/>
  <c r="AW902" i="6"/>
  <c r="AV902" i="6"/>
  <c r="AU902" i="6"/>
  <c r="AT902" i="6"/>
  <c r="AS902" i="6"/>
  <c r="AR902" i="6"/>
  <c r="AQ902" i="6"/>
  <c r="AH902" i="6" s="1"/>
  <c r="AJ902" i="6"/>
  <c r="AI902" i="6"/>
  <c r="AF902" i="6"/>
  <c r="AY284" i="6"/>
  <c r="AX284" i="6"/>
  <c r="AW284" i="6"/>
  <c r="AV284" i="6"/>
  <c r="AU284" i="6"/>
  <c r="AT284" i="6"/>
  <c r="AS284" i="6"/>
  <c r="AR284" i="6"/>
  <c r="AQ284" i="6"/>
  <c r="AH284" i="6" s="1"/>
  <c r="AF284" i="6"/>
  <c r="AY281" i="6"/>
  <c r="AX281" i="6"/>
  <c r="AW281" i="6"/>
  <c r="AV281" i="6"/>
  <c r="AU281" i="6"/>
  <c r="AT281" i="6"/>
  <c r="AS281" i="6"/>
  <c r="AR281" i="6"/>
  <c r="AQ281" i="6"/>
  <c r="AH281" i="6" s="1"/>
  <c r="AF281" i="6"/>
  <c r="AY815" i="6"/>
  <c r="AX815" i="6"/>
  <c r="AW815" i="6"/>
  <c r="AV815" i="6"/>
  <c r="AU815" i="6"/>
  <c r="AT815" i="6"/>
  <c r="AS815" i="6"/>
  <c r="AR815" i="6"/>
  <c r="AQ815" i="6"/>
  <c r="AH815" i="6" s="1"/>
  <c r="AJ815" i="6"/>
  <c r="AI815" i="6"/>
  <c r="AF815" i="6"/>
  <c r="AY658" i="6"/>
  <c r="AI658" i="6" s="1"/>
  <c r="AX658" i="6"/>
  <c r="AW658" i="6"/>
  <c r="AV658" i="6"/>
  <c r="AU658" i="6"/>
  <c r="AT658" i="6"/>
  <c r="AS658" i="6"/>
  <c r="AR658" i="6"/>
  <c r="AQ658" i="6"/>
  <c r="AJ658" i="6"/>
  <c r="AF658" i="6"/>
  <c r="AY655" i="6"/>
  <c r="AI655" i="6" s="1"/>
  <c r="AX655" i="6"/>
  <c r="AW655" i="6"/>
  <c r="AV655" i="6"/>
  <c r="AU655" i="6"/>
  <c r="AT655" i="6"/>
  <c r="AS655" i="6"/>
  <c r="AR655" i="6"/>
  <c r="AQ655" i="6"/>
  <c r="AJ655" i="6"/>
  <c r="AF655" i="6"/>
  <c r="AY652" i="6"/>
  <c r="AI652" i="6" s="1"/>
  <c r="AX652" i="6"/>
  <c r="AW652" i="6"/>
  <c r="AV652" i="6"/>
  <c r="AU652" i="6"/>
  <c r="AT652" i="6"/>
  <c r="AS652" i="6"/>
  <c r="AR652" i="6"/>
  <c r="AQ652" i="6"/>
  <c r="AJ652" i="6"/>
  <c r="AF652" i="6"/>
  <c r="AY405" i="6"/>
  <c r="AX405" i="6"/>
  <c r="AW405" i="6"/>
  <c r="AV405" i="6"/>
  <c r="AU405" i="6"/>
  <c r="AT405" i="6"/>
  <c r="AS405" i="6"/>
  <c r="AR405" i="6"/>
  <c r="AQ405" i="6"/>
  <c r="AF405" i="6"/>
  <c r="AY399" i="6"/>
  <c r="AX399" i="6"/>
  <c r="AW399" i="6"/>
  <c r="AV399" i="6"/>
  <c r="AU399" i="6"/>
  <c r="AT399" i="6"/>
  <c r="AS399" i="6"/>
  <c r="AR399" i="6"/>
  <c r="AQ399" i="6"/>
  <c r="AF399" i="6"/>
  <c r="AY396" i="6"/>
  <c r="AX396" i="6"/>
  <c r="AW396" i="6"/>
  <c r="AV396" i="6"/>
  <c r="AU396" i="6"/>
  <c r="AT396" i="6"/>
  <c r="AS396" i="6"/>
  <c r="AR396" i="6"/>
  <c r="AQ396" i="6"/>
  <c r="AF396" i="6"/>
  <c r="AY390" i="6"/>
  <c r="AX390" i="6"/>
  <c r="AW390" i="6"/>
  <c r="AV390" i="6"/>
  <c r="AU390" i="6"/>
  <c r="AT390" i="6"/>
  <c r="AS390" i="6"/>
  <c r="AR390" i="6"/>
  <c r="AQ390" i="6"/>
  <c r="AF390" i="6"/>
  <c r="AY858" i="6"/>
  <c r="AX858" i="6"/>
  <c r="AW858" i="6"/>
  <c r="AV858" i="6"/>
  <c r="AU858" i="6"/>
  <c r="AT858" i="6"/>
  <c r="AS858" i="6"/>
  <c r="AR858" i="6"/>
  <c r="AQ858" i="6"/>
  <c r="AH858" i="6" s="1"/>
  <c r="AJ858" i="6"/>
  <c r="AI858" i="6"/>
  <c r="AF858" i="6"/>
  <c r="AY793" i="6"/>
  <c r="AX793" i="6"/>
  <c r="AW793" i="6"/>
  <c r="AV793" i="6"/>
  <c r="AU793" i="6"/>
  <c r="AT793" i="6"/>
  <c r="AS793" i="6"/>
  <c r="AR793" i="6"/>
  <c r="AQ793" i="6"/>
  <c r="AH793" i="6" s="1"/>
  <c r="AI793" i="6"/>
  <c r="AF793" i="6"/>
  <c r="AY762" i="6"/>
  <c r="AX762" i="6"/>
  <c r="AW762" i="6"/>
  <c r="AV762" i="6"/>
  <c r="AU762" i="6"/>
  <c r="AT762" i="6"/>
  <c r="AS762" i="6"/>
  <c r="AR762" i="6"/>
  <c r="AQ762" i="6"/>
  <c r="AH762" i="6" s="1"/>
  <c r="AI762" i="6"/>
  <c r="AF762" i="6"/>
  <c r="AY509" i="6"/>
  <c r="AX509" i="6"/>
  <c r="V509" i="6" s="1"/>
  <c r="AW509" i="6"/>
  <c r="AV509" i="6"/>
  <c r="AU509" i="6"/>
  <c r="AT509" i="6"/>
  <c r="AS509" i="6"/>
  <c r="AR509" i="6"/>
  <c r="AQ509" i="6"/>
  <c r="AF509" i="6"/>
  <c r="AY563" i="6"/>
  <c r="AX563" i="6"/>
  <c r="AW563" i="6"/>
  <c r="AV563" i="6"/>
  <c r="AU563" i="6"/>
  <c r="AT563" i="6"/>
  <c r="AS563" i="6"/>
  <c r="AR563" i="6"/>
  <c r="AQ563" i="6"/>
  <c r="AJ563" i="6"/>
  <c r="AF563" i="6"/>
  <c r="AY557" i="6"/>
  <c r="AX557" i="6"/>
  <c r="AW557" i="6"/>
  <c r="AV557" i="6"/>
  <c r="AU557" i="6"/>
  <c r="AT557" i="6"/>
  <c r="AS557" i="6"/>
  <c r="AR557" i="6"/>
  <c r="AQ557" i="6"/>
  <c r="AJ557" i="6"/>
  <c r="AF557" i="6"/>
  <c r="AY266" i="6"/>
  <c r="AX266" i="6"/>
  <c r="AW266" i="6"/>
  <c r="AV266" i="6"/>
  <c r="AU266" i="6"/>
  <c r="AT266" i="6"/>
  <c r="AS266" i="6"/>
  <c r="AR266" i="6"/>
  <c r="AQ266" i="6"/>
  <c r="AH266" i="6" s="1"/>
  <c r="AF266" i="6"/>
  <c r="AY263" i="6"/>
  <c r="AX263" i="6"/>
  <c r="AW263" i="6"/>
  <c r="AV263" i="6"/>
  <c r="AU263" i="6"/>
  <c r="AT263" i="6"/>
  <c r="AS263" i="6"/>
  <c r="AR263" i="6"/>
  <c r="AQ263" i="6"/>
  <c r="AH263" i="6" s="1"/>
  <c r="AF263" i="6"/>
  <c r="AY252" i="6"/>
  <c r="AX252" i="6"/>
  <c r="AW252" i="6"/>
  <c r="AV252" i="6"/>
  <c r="AU252" i="6"/>
  <c r="AT252" i="6"/>
  <c r="AS252" i="6"/>
  <c r="AR252" i="6"/>
  <c r="AQ252" i="6"/>
  <c r="AH252" i="6" s="1"/>
  <c r="AF252" i="6"/>
  <c r="AY249" i="6"/>
  <c r="AX249" i="6"/>
  <c r="AW249" i="6"/>
  <c r="AV249" i="6"/>
  <c r="AU249" i="6"/>
  <c r="AT249" i="6"/>
  <c r="AS249" i="6"/>
  <c r="AR249" i="6"/>
  <c r="AQ249" i="6"/>
  <c r="AH249" i="6" s="1"/>
  <c r="AF249" i="6"/>
  <c r="AY842" i="6"/>
  <c r="AX842" i="6"/>
  <c r="AW842" i="6"/>
  <c r="AV842" i="6"/>
  <c r="AU842" i="6"/>
  <c r="AT842" i="6"/>
  <c r="AS842" i="6"/>
  <c r="AR842" i="6"/>
  <c r="AQ842" i="6"/>
  <c r="AH842" i="6" s="1"/>
  <c r="AJ842" i="6"/>
  <c r="AI842" i="6"/>
  <c r="AF842" i="6"/>
  <c r="AY501" i="6"/>
  <c r="AX501" i="6"/>
  <c r="AJ501" i="6" s="1"/>
  <c r="AW501" i="6"/>
  <c r="AV501" i="6"/>
  <c r="AU501" i="6"/>
  <c r="AT501" i="6"/>
  <c r="AS501" i="6"/>
  <c r="AR501" i="6"/>
  <c r="AQ501" i="6"/>
  <c r="AF501" i="6"/>
  <c r="AY806" i="6"/>
  <c r="AX806" i="6"/>
  <c r="AW806" i="6"/>
  <c r="AV806" i="6"/>
  <c r="AU806" i="6"/>
  <c r="AT806" i="6"/>
  <c r="AS806" i="6"/>
  <c r="AR806" i="6"/>
  <c r="AQ806" i="6"/>
  <c r="AH806" i="6" s="1"/>
  <c r="AJ806" i="6"/>
  <c r="AI806" i="6"/>
  <c r="AF806" i="6"/>
  <c r="AY123" i="6"/>
  <c r="AJ123" i="6" s="1"/>
  <c r="AX123" i="6"/>
  <c r="AW123" i="6"/>
  <c r="AV123" i="6"/>
  <c r="AU123" i="6"/>
  <c r="AT123" i="6"/>
  <c r="AS123" i="6"/>
  <c r="AR123" i="6"/>
  <c r="AQ123" i="6"/>
  <c r="AH123" i="6" s="1"/>
  <c r="AF123" i="6"/>
  <c r="AY862" i="6"/>
  <c r="AX862" i="6"/>
  <c r="AW862" i="6"/>
  <c r="AV862" i="6"/>
  <c r="AU862" i="6"/>
  <c r="AT862" i="6"/>
  <c r="AS862" i="6"/>
  <c r="AR862" i="6"/>
  <c r="AQ862" i="6"/>
  <c r="AH862" i="6" s="1"/>
  <c r="AJ862" i="6"/>
  <c r="AI862" i="6"/>
  <c r="AF862" i="6"/>
  <c r="AY565" i="6"/>
  <c r="AX565" i="6"/>
  <c r="AW565" i="6"/>
  <c r="AV565" i="6"/>
  <c r="AU565" i="6"/>
  <c r="AT565" i="6"/>
  <c r="AS565" i="6"/>
  <c r="AR565" i="6"/>
  <c r="AQ565" i="6"/>
  <c r="AJ565" i="6"/>
  <c r="AF565" i="6"/>
  <c r="AY559" i="6"/>
  <c r="AX559" i="6"/>
  <c r="AW559" i="6"/>
  <c r="AV559" i="6"/>
  <c r="AU559" i="6"/>
  <c r="AT559" i="6"/>
  <c r="AS559" i="6"/>
  <c r="AR559" i="6"/>
  <c r="AQ559" i="6"/>
  <c r="AJ559" i="6"/>
  <c r="AF559" i="6"/>
  <c r="AY817" i="6"/>
  <c r="AX817" i="6"/>
  <c r="AW817" i="6"/>
  <c r="AV817" i="6"/>
  <c r="AU817" i="6"/>
  <c r="AT817" i="6"/>
  <c r="AS817" i="6"/>
  <c r="AR817" i="6"/>
  <c r="AQ817" i="6"/>
  <c r="AH817" i="6" s="1"/>
  <c r="AJ817" i="6"/>
  <c r="AI817" i="6"/>
  <c r="AF817" i="6"/>
  <c r="AY573" i="6"/>
  <c r="AX573" i="6"/>
  <c r="AW573" i="6"/>
  <c r="AV573" i="6"/>
  <c r="AU573" i="6"/>
  <c r="AT573" i="6"/>
  <c r="AS573" i="6"/>
  <c r="AR573" i="6"/>
  <c r="AQ573" i="6"/>
  <c r="AJ573" i="6"/>
  <c r="AF573" i="6"/>
  <c r="AY567" i="6"/>
  <c r="AX567" i="6"/>
  <c r="AW567" i="6"/>
  <c r="AV567" i="6"/>
  <c r="AU567" i="6"/>
  <c r="AT567" i="6"/>
  <c r="AS567" i="6"/>
  <c r="AR567" i="6"/>
  <c r="AQ567" i="6"/>
  <c r="AJ567" i="6"/>
  <c r="AF567" i="6"/>
  <c r="AY845" i="6"/>
  <c r="AX845" i="6"/>
  <c r="AW845" i="6"/>
  <c r="AV845" i="6"/>
  <c r="AU845" i="6"/>
  <c r="AT845" i="6"/>
  <c r="AS845" i="6"/>
  <c r="AR845" i="6"/>
  <c r="AQ845" i="6"/>
  <c r="AH845" i="6" s="1"/>
  <c r="AJ845" i="6"/>
  <c r="AI845" i="6"/>
  <c r="AF845" i="6"/>
  <c r="AY913" i="6"/>
  <c r="AX913" i="6"/>
  <c r="AW913" i="6"/>
  <c r="AV913" i="6"/>
  <c r="AU913" i="6"/>
  <c r="AT913" i="6"/>
  <c r="AS913" i="6"/>
  <c r="AR913" i="6"/>
  <c r="AQ913" i="6"/>
  <c r="AH913" i="6" s="1"/>
  <c r="AI913" i="6"/>
  <c r="AF913" i="6"/>
  <c r="AY454" i="6"/>
  <c r="AX454" i="6"/>
  <c r="AJ454" i="6" s="1"/>
  <c r="AW454" i="6"/>
  <c r="AV454" i="6"/>
  <c r="AU454" i="6"/>
  <c r="AT454" i="6"/>
  <c r="AS454" i="6"/>
  <c r="AR454" i="6"/>
  <c r="AQ454" i="6"/>
  <c r="AF454" i="6"/>
  <c r="AY716" i="6"/>
  <c r="AX716" i="6"/>
  <c r="AW716" i="6"/>
  <c r="AV716" i="6"/>
  <c r="AU716" i="6"/>
  <c r="AT716" i="6"/>
  <c r="AS716" i="6"/>
  <c r="AR716" i="6"/>
  <c r="AQ716" i="6"/>
  <c r="AH716" i="6" s="1"/>
  <c r="AI716" i="6"/>
  <c r="AF716" i="6"/>
  <c r="AY685" i="6"/>
  <c r="AX685" i="6"/>
  <c r="AW685" i="6"/>
  <c r="AV685" i="6"/>
  <c r="AU685" i="6"/>
  <c r="AT685" i="6"/>
  <c r="AS685" i="6"/>
  <c r="AR685" i="6"/>
  <c r="AQ685" i="6"/>
  <c r="AH685" i="6" s="1"/>
  <c r="AI685" i="6"/>
  <c r="AF685" i="6"/>
  <c r="AY634" i="6"/>
  <c r="AX634" i="6"/>
  <c r="AW634" i="6"/>
  <c r="AV634" i="6"/>
  <c r="AU634" i="6"/>
  <c r="AT634" i="6"/>
  <c r="AS634" i="6"/>
  <c r="AR634" i="6"/>
  <c r="AQ634" i="6"/>
  <c r="AJ634" i="6"/>
  <c r="AF634" i="6"/>
  <c r="AY628" i="6"/>
  <c r="AX628" i="6"/>
  <c r="AW628" i="6"/>
  <c r="AV628" i="6"/>
  <c r="AU628" i="6"/>
  <c r="AT628" i="6"/>
  <c r="AS628" i="6"/>
  <c r="AR628" i="6"/>
  <c r="AQ628" i="6"/>
  <c r="AJ628" i="6"/>
  <c r="AF628" i="6"/>
  <c r="AY234" i="6"/>
  <c r="AX234" i="6"/>
  <c r="AW234" i="6"/>
  <c r="AV234" i="6"/>
  <c r="AU234" i="6"/>
  <c r="AT234" i="6"/>
  <c r="AS234" i="6"/>
  <c r="AR234" i="6"/>
  <c r="AQ234" i="6"/>
  <c r="AH234" i="6" s="1"/>
  <c r="AF234" i="6"/>
  <c r="AY231" i="6"/>
  <c r="AX231" i="6"/>
  <c r="AW231" i="6"/>
  <c r="AV231" i="6"/>
  <c r="AU231" i="6"/>
  <c r="AT231" i="6"/>
  <c r="AS231" i="6"/>
  <c r="AR231" i="6"/>
  <c r="AQ231" i="6"/>
  <c r="AH231" i="6" s="1"/>
  <c r="AF231" i="6"/>
  <c r="AY452" i="6"/>
  <c r="AX452" i="6"/>
  <c r="AJ452" i="6" s="1"/>
  <c r="AW452" i="6"/>
  <c r="AV452" i="6"/>
  <c r="AU452" i="6"/>
  <c r="AT452" i="6"/>
  <c r="AS452" i="6"/>
  <c r="AR452" i="6"/>
  <c r="AQ452" i="6"/>
  <c r="AF452" i="6"/>
  <c r="AY285" i="6"/>
  <c r="AX285" i="6"/>
  <c r="AW285" i="6"/>
  <c r="AV285" i="6"/>
  <c r="AU285" i="6"/>
  <c r="AT285" i="6"/>
  <c r="AS285" i="6"/>
  <c r="AR285" i="6"/>
  <c r="AQ285" i="6"/>
  <c r="AH285" i="6" s="1"/>
  <c r="AF285" i="6"/>
  <c r="AY282" i="6"/>
  <c r="AX282" i="6"/>
  <c r="AW282" i="6"/>
  <c r="AV282" i="6"/>
  <c r="AU282" i="6"/>
  <c r="AT282" i="6"/>
  <c r="AS282" i="6"/>
  <c r="AR282" i="6"/>
  <c r="AQ282" i="6"/>
  <c r="AH282" i="6" s="1"/>
  <c r="AF282" i="6"/>
  <c r="AY155" i="6"/>
  <c r="AX155" i="6"/>
  <c r="AW155" i="6"/>
  <c r="AV155" i="6"/>
  <c r="AU155" i="6"/>
  <c r="AT155" i="6"/>
  <c r="AS155" i="6"/>
  <c r="AJ155" i="6" s="1"/>
  <c r="AR155" i="6"/>
  <c r="AQ155" i="6"/>
  <c r="AH155" i="6" s="1"/>
  <c r="AF155" i="6"/>
  <c r="AY149" i="6"/>
  <c r="AX149" i="6"/>
  <c r="AW149" i="6"/>
  <c r="AV149" i="6"/>
  <c r="AU149" i="6"/>
  <c r="AT149" i="6"/>
  <c r="AS149" i="6"/>
  <c r="AJ149" i="6" s="1"/>
  <c r="AR149" i="6"/>
  <c r="AQ149" i="6"/>
  <c r="AH149" i="6" s="1"/>
  <c r="AF149" i="6"/>
  <c r="AY641" i="6"/>
  <c r="AX641" i="6"/>
  <c r="AW641" i="6"/>
  <c r="AV641" i="6"/>
  <c r="AU641" i="6"/>
  <c r="AT641" i="6"/>
  <c r="AS641" i="6"/>
  <c r="AR641" i="6"/>
  <c r="AQ641" i="6"/>
  <c r="AJ641" i="6"/>
  <c r="AF641" i="6"/>
  <c r="AY807" i="6"/>
  <c r="AX807" i="6"/>
  <c r="AW807" i="6"/>
  <c r="AV807" i="6"/>
  <c r="AU807" i="6"/>
  <c r="AT807" i="6"/>
  <c r="AS807" i="6"/>
  <c r="AR807" i="6"/>
  <c r="AQ807" i="6"/>
  <c r="AH807" i="6" s="1"/>
  <c r="AJ807" i="6"/>
  <c r="AI807" i="6"/>
  <c r="AF807" i="6"/>
  <c r="AY821" i="6"/>
  <c r="AX821" i="6"/>
  <c r="AW821" i="6"/>
  <c r="AV821" i="6"/>
  <c r="AU821" i="6"/>
  <c r="AT821" i="6"/>
  <c r="AS821" i="6"/>
  <c r="AR821" i="6"/>
  <c r="AQ821" i="6"/>
  <c r="AH821" i="6" s="1"/>
  <c r="AJ821" i="6"/>
  <c r="AI821" i="6"/>
  <c r="AF821" i="6"/>
  <c r="AY177" i="6"/>
  <c r="AX177" i="6"/>
  <c r="AJ177" i="6" s="1"/>
  <c r="AW177" i="6"/>
  <c r="AV177" i="6"/>
  <c r="AU177" i="6"/>
  <c r="AT177" i="6"/>
  <c r="AS177" i="6"/>
  <c r="AR177" i="6"/>
  <c r="AQ177" i="6"/>
  <c r="AF177" i="6"/>
  <c r="AY125" i="6"/>
  <c r="AJ125" i="6" s="1"/>
  <c r="AX125" i="6"/>
  <c r="AW125" i="6"/>
  <c r="AV125" i="6"/>
  <c r="AU125" i="6"/>
  <c r="AT125" i="6"/>
  <c r="AS125" i="6"/>
  <c r="AR125" i="6"/>
  <c r="AQ125" i="6"/>
  <c r="AH125" i="6" s="1"/>
  <c r="AF125" i="6"/>
  <c r="AY789" i="6"/>
  <c r="AX789" i="6"/>
  <c r="AW789" i="6"/>
  <c r="AV789" i="6"/>
  <c r="AU789" i="6"/>
  <c r="AT789" i="6"/>
  <c r="AS789" i="6"/>
  <c r="AR789" i="6"/>
  <c r="AQ789" i="6"/>
  <c r="AH789" i="6" s="1"/>
  <c r="AI789" i="6"/>
  <c r="AF789" i="6"/>
  <c r="AY786" i="6"/>
  <c r="AX786" i="6"/>
  <c r="AW786" i="6"/>
  <c r="AV786" i="6"/>
  <c r="AU786" i="6"/>
  <c r="AT786" i="6"/>
  <c r="AS786" i="6"/>
  <c r="AR786" i="6"/>
  <c r="AQ786" i="6"/>
  <c r="AH786" i="6" s="1"/>
  <c r="AI786" i="6"/>
  <c r="AF786" i="6"/>
  <c r="AY560" i="6"/>
  <c r="AX560" i="6"/>
  <c r="AW560" i="6"/>
  <c r="AV560" i="6"/>
  <c r="AU560" i="6"/>
  <c r="AT560" i="6"/>
  <c r="AS560" i="6"/>
  <c r="AR560" i="6"/>
  <c r="AQ560" i="6"/>
  <c r="AJ560" i="6"/>
  <c r="AF560" i="6"/>
  <c r="AY304" i="6"/>
  <c r="AJ304" i="6" s="1"/>
  <c r="AX304" i="6"/>
  <c r="AW304" i="6"/>
  <c r="AV304" i="6"/>
  <c r="AU304" i="6"/>
  <c r="X304" i="6" s="1"/>
  <c r="AD304" i="6" s="1"/>
  <c r="AT304" i="6"/>
  <c r="AS304" i="6"/>
  <c r="AR304" i="6"/>
  <c r="AQ304" i="6"/>
  <c r="AH304" i="6" s="1"/>
  <c r="AF304" i="6"/>
  <c r="AY721" i="6"/>
  <c r="AX721" i="6"/>
  <c r="AW721" i="6"/>
  <c r="AV721" i="6"/>
  <c r="AU721" i="6"/>
  <c r="AT721" i="6"/>
  <c r="AS721" i="6"/>
  <c r="AR721" i="6"/>
  <c r="AQ721" i="6"/>
  <c r="AH721" i="6" s="1"/>
  <c r="AI721" i="6"/>
  <c r="AF721" i="6"/>
  <c r="AY949" i="6"/>
  <c r="AJ949" i="6" s="1"/>
  <c r="AX949" i="6"/>
  <c r="AW949" i="6"/>
  <c r="AV949" i="6"/>
  <c r="AU949" i="6"/>
  <c r="AT949" i="6"/>
  <c r="AS949" i="6"/>
  <c r="AR949" i="6"/>
  <c r="AQ949" i="6"/>
  <c r="AH949" i="6" s="1"/>
  <c r="AI949" i="6"/>
  <c r="AF949" i="6"/>
  <c r="AY657" i="6"/>
  <c r="AI657" i="6" s="1"/>
  <c r="AX657" i="6"/>
  <c r="AW657" i="6"/>
  <c r="AV657" i="6"/>
  <c r="AU657" i="6"/>
  <c r="AT657" i="6"/>
  <c r="AS657" i="6"/>
  <c r="AR657" i="6"/>
  <c r="AQ657" i="6"/>
  <c r="AJ657" i="6"/>
  <c r="AF657" i="6"/>
  <c r="AY654" i="6"/>
  <c r="AI654" i="6" s="1"/>
  <c r="AX654" i="6"/>
  <c r="AW654" i="6"/>
  <c r="AV654" i="6"/>
  <c r="AU654" i="6"/>
  <c r="AT654" i="6"/>
  <c r="AS654" i="6"/>
  <c r="AR654" i="6"/>
  <c r="AQ654" i="6"/>
  <c r="AJ654" i="6"/>
  <c r="AF654" i="6"/>
  <c r="AY651" i="6"/>
  <c r="AI651" i="6" s="1"/>
  <c r="AX651" i="6"/>
  <c r="AW651" i="6"/>
  <c r="AV651" i="6"/>
  <c r="AU651" i="6"/>
  <c r="AT651" i="6"/>
  <c r="AS651" i="6"/>
  <c r="AR651" i="6"/>
  <c r="AQ651" i="6"/>
  <c r="AJ651" i="6"/>
  <c r="AF651" i="6"/>
  <c r="AY303" i="6"/>
  <c r="AJ303" i="6" s="1"/>
  <c r="AX303" i="6"/>
  <c r="AW303" i="6"/>
  <c r="AV303" i="6"/>
  <c r="AU303" i="6"/>
  <c r="AT303" i="6"/>
  <c r="AS303" i="6"/>
  <c r="AR303" i="6"/>
  <c r="AQ303" i="6"/>
  <c r="AH303" i="6" s="1"/>
  <c r="AF303" i="6"/>
  <c r="AY767" i="6"/>
  <c r="AX767" i="6"/>
  <c r="AW767" i="6"/>
  <c r="AV767" i="6"/>
  <c r="AU767" i="6"/>
  <c r="AT767" i="6"/>
  <c r="AS767" i="6"/>
  <c r="AR767" i="6"/>
  <c r="AQ767" i="6"/>
  <c r="AH767" i="6" s="1"/>
  <c r="AI767" i="6"/>
  <c r="AF767" i="6"/>
  <c r="AY403" i="6"/>
  <c r="AX403" i="6"/>
  <c r="AW403" i="6"/>
  <c r="AV403" i="6"/>
  <c r="AU403" i="6"/>
  <c r="AT403" i="6"/>
  <c r="AS403" i="6"/>
  <c r="AR403" i="6"/>
  <c r="AQ403" i="6"/>
  <c r="AF403" i="6"/>
  <c r="AY394" i="6"/>
  <c r="AX394" i="6"/>
  <c r="AW394" i="6"/>
  <c r="AV394" i="6"/>
  <c r="AU394" i="6"/>
  <c r="AT394" i="6"/>
  <c r="AS394" i="6"/>
  <c r="AR394" i="6"/>
  <c r="AQ394" i="6"/>
  <c r="AF394" i="6"/>
  <c r="AY267" i="6"/>
  <c r="AX267" i="6"/>
  <c r="AW267" i="6"/>
  <c r="AV267" i="6"/>
  <c r="AU267" i="6"/>
  <c r="AT267" i="6"/>
  <c r="AS267" i="6"/>
  <c r="AR267" i="6"/>
  <c r="AQ267" i="6"/>
  <c r="AH267" i="6" s="1"/>
  <c r="AF267" i="6"/>
  <c r="AY264" i="6"/>
  <c r="AX264" i="6"/>
  <c r="AW264" i="6"/>
  <c r="AV264" i="6"/>
  <c r="AU264" i="6"/>
  <c r="AT264" i="6"/>
  <c r="AS264" i="6"/>
  <c r="AR264" i="6"/>
  <c r="AQ264" i="6"/>
  <c r="AH264" i="6" s="1"/>
  <c r="AF264" i="6"/>
  <c r="AY260" i="6"/>
  <c r="AX260" i="6"/>
  <c r="AW260" i="6"/>
  <c r="AV260" i="6"/>
  <c r="AU260" i="6"/>
  <c r="AT260" i="6"/>
  <c r="AS260" i="6"/>
  <c r="AR260" i="6"/>
  <c r="AQ260" i="6"/>
  <c r="AH260" i="6" s="1"/>
  <c r="AF260" i="6"/>
  <c r="AY456" i="6"/>
  <c r="AX456" i="6"/>
  <c r="AJ456" i="6" s="1"/>
  <c r="AW456" i="6"/>
  <c r="AV456" i="6"/>
  <c r="AU456" i="6"/>
  <c r="AT456" i="6"/>
  <c r="AS456" i="6"/>
  <c r="AR456" i="6"/>
  <c r="AQ456" i="6"/>
  <c r="AF456" i="6"/>
  <c r="AY182" i="6"/>
  <c r="AX182" i="6"/>
  <c r="AW182" i="6"/>
  <c r="AV182" i="6"/>
  <c r="AU182" i="6"/>
  <c r="AT182" i="6"/>
  <c r="AS182" i="6"/>
  <c r="AR182" i="6"/>
  <c r="AQ182" i="6"/>
  <c r="AF182" i="6"/>
  <c r="AY179" i="6"/>
  <c r="AX179" i="6"/>
  <c r="AW179" i="6"/>
  <c r="AV179" i="6"/>
  <c r="AU179" i="6"/>
  <c r="AT179" i="6"/>
  <c r="AS179" i="6"/>
  <c r="AR179" i="6"/>
  <c r="AQ179" i="6"/>
  <c r="AF179" i="6"/>
  <c r="AY919" i="6"/>
  <c r="AX919" i="6"/>
  <c r="AW919" i="6"/>
  <c r="AV919" i="6"/>
  <c r="AU919" i="6"/>
  <c r="AT919" i="6"/>
  <c r="AS919" i="6"/>
  <c r="AR919" i="6"/>
  <c r="AQ919" i="6"/>
  <c r="AH919" i="6" s="1"/>
  <c r="AI919" i="6"/>
  <c r="AF919" i="6"/>
  <c r="AY812" i="6"/>
  <c r="AX812" i="6"/>
  <c r="AW812" i="6"/>
  <c r="AV812" i="6"/>
  <c r="AU812" i="6"/>
  <c r="AT812" i="6"/>
  <c r="AS812" i="6"/>
  <c r="AR812" i="6"/>
  <c r="AQ812" i="6"/>
  <c r="AH812" i="6" s="1"/>
  <c r="AJ812" i="6"/>
  <c r="AI812" i="6"/>
  <c r="AF812" i="6"/>
  <c r="AY493" i="6"/>
  <c r="AX493" i="6"/>
  <c r="AJ493" i="6" s="1"/>
  <c r="AW493" i="6"/>
  <c r="AV493" i="6"/>
  <c r="AU493" i="6"/>
  <c r="AT493" i="6"/>
  <c r="AS493" i="6"/>
  <c r="AR493" i="6"/>
  <c r="AQ493" i="6"/>
  <c r="AF493" i="6"/>
  <c r="AY461" i="6"/>
  <c r="AX461" i="6"/>
  <c r="V461" i="6" s="1"/>
  <c r="AW461" i="6"/>
  <c r="AV461" i="6"/>
  <c r="AU461" i="6"/>
  <c r="AT461" i="6"/>
  <c r="AS461" i="6"/>
  <c r="AR461" i="6"/>
  <c r="AQ461" i="6"/>
  <c r="AF461" i="6"/>
  <c r="AY562" i="6"/>
  <c r="AX562" i="6"/>
  <c r="AW562" i="6"/>
  <c r="AV562" i="6"/>
  <c r="AU562" i="6"/>
  <c r="AT562" i="6"/>
  <c r="AS562" i="6"/>
  <c r="AR562" i="6"/>
  <c r="AQ562" i="6"/>
  <c r="AJ562" i="6"/>
  <c r="AF562" i="6"/>
  <c r="AY636" i="6"/>
  <c r="AX636" i="6"/>
  <c r="AW636" i="6"/>
  <c r="AV636" i="6"/>
  <c r="AU636" i="6"/>
  <c r="AT636" i="6"/>
  <c r="AS636" i="6"/>
  <c r="AR636" i="6"/>
  <c r="AQ636" i="6"/>
  <c r="AJ636" i="6"/>
  <c r="AF636" i="6"/>
  <c r="AY630" i="6"/>
  <c r="AX630" i="6"/>
  <c r="AW630" i="6"/>
  <c r="AV630" i="6"/>
  <c r="AU630" i="6"/>
  <c r="AT630" i="6"/>
  <c r="AS630" i="6"/>
  <c r="AR630" i="6"/>
  <c r="AQ630" i="6"/>
  <c r="AJ630" i="6"/>
  <c r="AF630" i="6"/>
  <c r="AY287" i="6"/>
  <c r="AX287" i="6"/>
  <c r="AW287" i="6"/>
  <c r="AV287" i="6"/>
  <c r="AU287" i="6"/>
  <c r="AT287" i="6"/>
  <c r="AS287" i="6"/>
  <c r="AR287" i="6"/>
  <c r="AQ287" i="6"/>
  <c r="AH287" i="6" s="1"/>
  <c r="AF287" i="6"/>
  <c r="AY725" i="6"/>
  <c r="AX725" i="6"/>
  <c r="AW725" i="6"/>
  <c r="AV725" i="6"/>
  <c r="AU725" i="6"/>
  <c r="AT725" i="6"/>
  <c r="AS725" i="6"/>
  <c r="AR725" i="6"/>
  <c r="AQ725" i="6"/>
  <c r="AH725" i="6" s="1"/>
  <c r="AI725" i="6"/>
  <c r="AF725" i="6"/>
  <c r="AY694" i="6"/>
  <c r="AX694" i="6"/>
  <c r="AW694" i="6"/>
  <c r="AV694" i="6"/>
  <c r="AU694" i="6"/>
  <c r="AT694" i="6"/>
  <c r="AS694" i="6"/>
  <c r="AR694" i="6"/>
  <c r="AQ694" i="6"/>
  <c r="AH694" i="6" s="1"/>
  <c r="AI694" i="6"/>
  <c r="AF694" i="6"/>
  <c r="AY968" i="6"/>
  <c r="AX968" i="6"/>
  <c r="AW968" i="6"/>
  <c r="AV968" i="6"/>
  <c r="AF968" i="6" s="1"/>
  <c r="AU968" i="6"/>
  <c r="AT968" i="6"/>
  <c r="AS968" i="6"/>
  <c r="AR968" i="6"/>
  <c r="AQ968" i="6"/>
  <c r="AJ968" i="6"/>
  <c r="AI968" i="6"/>
  <c r="AY965" i="6"/>
  <c r="AX965" i="6"/>
  <c r="AW965" i="6"/>
  <c r="AV965" i="6"/>
  <c r="AF965" i="6" s="1"/>
  <c r="AU965" i="6"/>
  <c r="AT965" i="6"/>
  <c r="AS965" i="6"/>
  <c r="AR965" i="6"/>
  <c r="AQ965" i="6"/>
  <c r="AJ965" i="6"/>
  <c r="AI965" i="6"/>
  <c r="AY851" i="6"/>
  <c r="AX851" i="6"/>
  <c r="AW851" i="6"/>
  <c r="AV851" i="6"/>
  <c r="AU851" i="6"/>
  <c r="AT851" i="6"/>
  <c r="AS851" i="6"/>
  <c r="AR851" i="6"/>
  <c r="AQ851" i="6"/>
  <c r="AH851" i="6" s="1"/>
  <c r="AJ851" i="6"/>
  <c r="AI851" i="6"/>
  <c r="AF851" i="6"/>
  <c r="AY502" i="6"/>
  <c r="AX502" i="6"/>
  <c r="V502" i="6" s="1"/>
  <c r="AW502" i="6"/>
  <c r="AV502" i="6"/>
  <c r="AU502" i="6"/>
  <c r="AT502" i="6"/>
  <c r="AS502" i="6"/>
  <c r="AR502" i="6"/>
  <c r="AQ502" i="6"/>
  <c r="AF502" i="6"/>
  <c r="AY732" i="6"/>
  <c r="AX732" i="6"/>
  <c r="AW732" i="6"/>
  <c r="AV732" i="6"/>
  <c r="AU732" i="6"/>
  <c r="AT732" i="6"/>
  <c r="AS732" i="6"/>
  <c r="AR732" i="6"/>
  <c r="AQ732" i="6"/>
  <c r="AH732" i="6" s="1"/>
  <c r="AI732" i="6"/>
  <c r="AF732" i="6"/>
  <c r="AY631" i="6"/>
  <c r="AX631" i="6"/>
  <c r="AW631" i="6"/>
  <c r="AV631" i="6"/>
  <c r="AU631" i="6"/>
  <c r="AT631" i="6"/>
  <c r="AS631" i="6"/>
  <c r="AR631" i="6"/>
  <c r="AQ631" i="6"/>
  <c r="AJ631" i="6"/>
  <c r="AF631" i="6"/>
  <c r="AY800" i="6"/>
  <c r="AX800" i="6"/>
  <c r="AW800" i="6"/>
  <c r="AV800" i="6"/>
  <c r="AU800" i="6"/>
  <c r="AT800" i="6"/>
  <c r="AS800" i="6"/>
  <c r="AR800" i="6"/>
  <c r="AQ800" i="6"/>
  <c r="AH800" i="6" s="1"/>
  <c r="AI800" i="6"/>
  <c r="AF800" i="6"/>
  <c r="AY797" i="6"/>
  <c r="AX797" i="6"/>
  <c r="AW797" i="6"/>
  <c r="AV797" i="6"/>
  <c r="AU797" i="6"/>
  <c r="AT797" i="6"/>
  <c r="AS797" i="6"/>
  <c r="AR797" i="6"/>
  <c r="AQ797" i="6"/>
  <c r="AH797" i="6" s="1"/>
  <c r="AI797" i="6"/>
  <c r="AF797" i="6"/>
  <c r="AY839" i="6"/>
  <c r="AX839" i="6"/>
  <c r="AW839" i="6"/>
  <c r="AV839" i="6"/>
  <c r="AU839" i="6"/>
  <c r="AT839" i="6"/>
  <c r="AS839" i="6"/>
  <c r="AR839" i="6"/>
  <c r="AQ839" i="6"/>
  <c r="AH839" i="6" s="1"/>
  <c r="AJ839" i="6"/>
  <c r="AI839" i="6"/>
  <c r="AF839" i="6"/>
  <c r="AY119" i="6"/>
  <c r="AJ119" i="6" s="1"/>
  <c r="AX119" i="6"/>
  <c r="AW119" i="6"/>
  <c r="AV119" i="6"/>
  <c r="AU119" i="6"/>
  <c r="AT119" i="6"/>
  <c r="AS119" i="6"/>
  <c r="AR119" i="6"/>
  <c r="AQ119" i="6"/>
  <c r="AH119" i="6" s="1"/>
  <c r="AF119" i="6"/>
  <c r="AY813" i="6"/>
  <c r="AX813" i="6"/>
  <c r="AW813" i="6"/>
  <c r="AV813" i="6"/>
  <c r="AU813" i="6"/>
  <c r="AT813" i="6"/>
  <c r="AS813" i="6"/>
  <c r="AR813" i="6"/>
  <c r="AQ813" i="6"/>
  <c r="AH813" i="6" s="1"/>
  <c r="AJ813" i="6"/>
  <c r="AI813" i="6"/>
  <c r="AF813" i="6"/>
  <c r="AY402" i="6"/>
  <c r="AX402" i="6"/>
  <c r="AW402" i="6"/>
  <c r="AV402" i="6"/>
  <c r="AU402" i="6"/>
  <c r="AT402" i="6"/>
  <c r="AS402" i="6"/>
  <c r="AR402" i="6"/>
  <c r="AQ402" i="6"/>
  <c r="AF402" i="6"/>
  <c r="AY393" i="6"/>
  <c r="AX393" i="6"/>
  <c r="AW393" i="6"/>
  <c r="AV393" i="6"/>
  <c r="AU393" i="6"/>
  <c r="AT393" i="6"/>
  <c r="AS393" i="6"/>
  <c r="AR393" i="6"/>
  <c r="AQ393" i="6"/>
  <c r="AF393" i="6"/>
  <c r="AY761" i="6"/>
  <c r="AX761" i="6"/>
  <c r="AW761" i="6"/>
  <c r="AV761" i="6"/>
  <c r="AU761" i="6"/>
  <c r="AT761" i="6"/>
  <c r="AS761" i="6"/>
  <c r="AR761" i="6"/>
  <c r="AQ761" i="6"/>
  <c r="AH761" i="6" s="1"/>
  <c r="AI761" i="6"/>
  <c r="AF761" i="6"/>
  <c r="AY570" i="6"/>
  <c r="AX570" i="6"/>
  <c r="AW570" i="6"/>
  <c r="AV570" i="6"/>
  <c r="AU570" i="6"/>
  <c r="AT570" i="6"/>
  <c r="AS570" i="6"/>
  <c r="AR570" i="6"/>
  <c r="AQ570" i="6"/>
  <c r="AJ570" i="6"/>
  <c r="AF570" i="6"/>
  <c r="AY269" i="6"/>
  <c r="AX269" i="6"/>
  <c r="AW269" i="6"/>
  <c r="AV269" i="6"/>
  <c r="AU269" i="6"/>
  <c r="AT269" i="6"/>
  <c r="AS269" i="6"/>
  <c r="AR269" i="6"/>
  <c r="AQ269" i="6"/>
  <c r="AH269" i="6" s="1"/>
  <c r="AF269" i="6"/>
  <c r="AY780" i="6"/>
  <c r="AX780" i="6"/>
  <c r="AW780" i="6"/>
  <c r="AV780" i="6"/>
  <c r="AU780" i="6"/>
  <c r="AT780" i="6"/>
  <c r="AS780" i="6"/>
  <c r="AR780" i="6"/>
  <c r="AQ780" i="6"/>
  <c r="AH780" i="6" s="1"/>
  <c r="AI780" i="6"/>
  <c r="AF780" i="6"/>
  <c r="AY777" i="6"/>
  <c r="AX777" i="6"/>
  <c r="AW777" i="6"/>
  <c r="AV777" i="6"/>
  <c r="AU777" i="6"/>
  <c r="AT777" i="6"/>
  <c r="AS777" i="6"/>
  <c r="AR777" i="6"/>
  <c r="AQ777" i="6"/>
  <c r="AH777" i="6" s="1"/>
  <c r="AI777" i="6"/>
  <c r="AF777" i="6"/>
  <c r="AY859" i="6"/>
  <c r="AX859" i="6"/>
  <c r="AW859" i="6"/>
  <c r="AV859" i="6"/>
  <c r="AU859" i="6"/>
  <c r="AT859" i="6"/>
  <c r="AS859" i="6"/>
  <c r="AR859" i="6"/>
  <c r="AQ859" i="6"/>
  <c r="AH859" i="6" s="1"/>
  <c r="AJ859" i="6"/>
  <c r="AI859" i="6"/>
  <c r="AF859" i="6"/>
  <c r="AY846" i="6"/>
  <c r="AX846" i="6"/>
  <c r="AW846" i="6"/>
  <c r="AV846" i="6"/>
  <c r="AU846" i="6"/>
  <c r="AT846" i="6"/>
  <c r="AS846" i="6"/>
  <c r="AR846" i="6"/>
  <c r="AQ846" i="6"/>
  <c r="AH846" i="6" s="1"/>
  <c r="AJ846" i="6"/>
  <c r="AI846" i="6"/>
  <c r="AF846" i="6"/>
  <c r="AY255" i="6"/>
  <c r="AX255" i="6"/>
  <c r="AW255" i="6"/>
  <c r="AV255" i="6"/>
  <c r="AU255" i="6"/>
  <c r="AT255" i="6"/>
  <c r="AS255" i="6"/>
  <c r="AR255" i="6"/>
  <c r="AQ255" i="6"/>
  <c r="AH255" i="6" s="1"/>
  <c r="AF255" i="6"/>
  <c r="AY712" i="6"/>
  <c r="AX712" i="6"/>
  <c r="AW712" i="6"/>
  <c r="AV712" i="6"/>
  <c r="AU712" i="6"/>
  <c r="AT712" i="6"/>
  <c r="AS712" i="6"/>
  <c r="AR712" i="6"/>
  <c r="AQ712" i="6"/>
  <c r="AH712" i="6" s="1"/>
  <c r="AI712" i="6"/>
  <c r="AF712" i="6"/>
  <c r="AY967" i="6"/>
  <c r="AX967" i="6"/>
  <c r="AW967" i="6"/>
  <c r="AV967" i="6"/>
  <c r="AF967" i="6" s="1"/>
  <c r="AU967" i="6"/>
  <c r="AT967" i="6"/>
  <c r="AS967" i="6"/>
  <c r="AR967" i="6"/>
  <c r="AQ967" i="6"/>
  <c r="AJ967" i="6"/>
  <c r="AI967" i="6"/>
  <c r="AY964" i="6"/>
  <c r="AX964" i="6"/>
  <c r="AW964" i="6"/>
  <c r="AV964" i="6"/>
  <c r="AF964" i="6" s="1"/>
  <c r="AU964" i="6"/>
  <c r="AT964" i="6"/>
  <c r="AS964" i="6"/>
  <c r="AR964" i="6"/>
  <c r="AQ964" i="6"/>
  <c r="AJ964" i="6"/>
  <c r="AI964" i="6"/>
  <c r="AY564" i="6"/>
  <c r="AX564" i="6"/>
  <c r="AW564" i="6"/>
  <c r="AV564" i="6"/>
  <c r="AU564" i="6"/>
  <c r="AT564" i="6"/>
  <c r="AS564" i="6"/>
  <c r="AR564" i="6"/>
  <c r="AQ564" i="6"/>
  <c r="AJ564" i="6"/>
  <c r="AF564" i="6"/>
  <c r="AY558" i="6"/>
  <c r="AX558" i="6"/>
  <c r="AW558" i="6"/>
  <c r="AV558" i="6"/>
  <c r="AU558" i="6"/>
  <c r="AT558" i="6"/>
  <c r="AS558" i="6"/>
  <c r="AR558" i="6"/>
  <c r="AQ558" i="6"/>
  <c r="AJ558" i="6"/>
  <c r="AF558" i="6"/>
  <c r="AY495" i="6"/>
  <c r="AX495" i="6"/>
  <c r="AJ495" i="6" s="1"/>
  <c r="AW495" i="6"/>
  <c r="AV495" i="6"/>
  <c r="AU495" i="6"/>
  <c r="AT495" i="6"/>
  <c r="AS495" i="6"/>
  <c r="AR495" i="6"/>
  <c r="AQ495" i="6"/>
  <c r="AF495" i="6"/>
  <c r="AY500" i="6"/>
  <c r="AX500" i="6"/>
  <c r="AJ500" i="6" s="1"/>
  <c r="AW500" i="6"/>
  <c r="AV500" i="6"/>
  <c r="AU500" i="6"/>
  <c r="AT500" i="6"/>
  <c r="AS500" i="6"/>
  <c r="AR500" i="6"/>
  <c r="AQ500" i="6"/>
  <c r="AF500" i="6"/>
  <c r="AY916" i="6"/>
  <c r="AX916" i="6"/>
  <c r="AW916" i="6"/>
  <c r="AV916" i="6"/>
  <c r="AU916" i="6"/>
  <c r="AT916" i="6"/>
  <c r="AS916" i="6"/>
  <c r="AR916" i="6"/>
  <c r="AQ916" i="6"/>
  <c r="AH916" i="6" s="1"/>
  <c r="AI916" i="6"/>
  <c r="AF916" i="6"/>
  <c r="AY121" i="6"/>
  <c r="AJ121" i="6" s="1"/>
  <c r="AX121" i="6"/>
  <c r="AW121" i="6"/>
  <c r="AV121" i="6"/>
  <c r="AU121" i="6"/>
  <c r="AT121" i="6"/>
  <c r="AS121" i="6"/>
  <c r="AR121" i="6"/>
  <c r="AQ121" i="6"/>
  <c r="AH121" i="6" s="1"/>
  <c r="AF121" i="6"/>
  <c r="AY837" i="6"/>
  <c r="AX837" i="6"/>
  <c r="AW837" i="6"/>
  <c r="AV837" i="6"/>
  <c r="AU837" i="6"/>
  <c r="AT837" i="6"/>
  <c r="AS837" i="6"/>
  <c r="AR837" i="6"/>
  <c r="AQ837" i="6"/>
  <c r="AH837" i="6" s="1"/>
  <c r="AJ837" i="6"/>
  <c r="AI837" i="6"/>
  <c r="AF837" i="6"/>
  <c r="AY504" i="6"/>
  <c r="AX504" i="6"/>
  <c r="V504" i="6" s="1"/>
  <c r="AW504" i="6"/>
  <c r="AV504" i="6"/>
  <c r="AU504" i="6"/>
  <c r="AT504" i="6"/>
  <c r="AS504" i="6"/>
  <c r="AR504" i="6"/>
  <c r="AQ504" i="6"/>
  <c r="AF504" i="6"/>
  <c r="AY816" i="6"/>
  <c r="AX816" i="6"/>
  <c r="AW816" i="6"/>
  <c r="AV816" i="6"/>
  <c r="AU816" i="6"/>
  <c r="AT816" i="6"/>
  <c r="AS816" i="6"/>
  <c r="AR816" i="6"/>
  <c r="AQ816" i="6"/>
  <c r="AH816" i="6" s="1"/>
  <c r="AJ816" i="6"/>
  <c r="AI816" i="6"/>
  <c r="AF816" i="6"/>
  <c r="AY818" i="6"/>
  <c r="AX818" i="6"/>
  <c r="AW818" i="6"/>
  <c r="AV818" i="6"/>
  <c r="AU818" i="6"/>
  <c r="AT818" i="6"/>
  <c r="AS818" i="6"/>
  <c r="AR818" i="6"/>
  <c r="AQ818" i="6"/>
  <c r="AH818" i="6" s="1"/>
  <c r="AJ818" i="6"/>
  <c r="AI818" i="6"/>
  <c r="AF818" i="6"/>
  <c r="AY633" i="6"/>
  <c r="AX633" i="6"/>
  <c r="AW633" i="6"/>
  <c r="AV633" i="6"/>
  <c r="AU633" i="6"/>
  <c r="AT633" i="6"/>
  <c r="AS633" i="6"/>
  <c r="AR633" i="6"/>
  <c r="AQ633" i="6"/>
  <c r="AJ633" i="6"/>
  <c r="AF633" i="6"/>
  <c r="AY237" i="6"/>
  <c r="AX237" i="6"/>
  <c r="AW237" i="6"/>
  <c r="AV237" i="6"/>
  <c r="AU237" i="6"/>
  <c r="AT237" i="6"/>
  <c r="AS237" i="6"/>
  <c r="AR237" i="6"/>
  <c r="AQ237" i="6"/>
  <c r="AH237" i="6" s="1"/>
  <c r="AF237" i="6"/>
  <c r="AY288" i="6"/>
  <c r="AX288" i="6"/>
  <c r="AW288" i="6"/>
  <c r="AV288" i="6"/>
  <c r="AU288" i="6"/>
  <c r="AT288" i="6"/>
  <c r="AS288" i="6"/>
  <c r="AR288" i="6"/>
  <c r="AQ288" i="6"/>
  <c r="AH288" i="6" s="1"/>
  <c r="AF288" i="6"/>
  <c r="AY719" i="6"/>
  <c r="AX719" i="6"/>
  <c r="AW719" i="6"/>
  <c r="AV719" i="6"/>
  <c r="AU719" i="6"/>
  <c r="AT719" i="6"/>
  <c r="AS719" i="6"/>
  <c r="AR719" i="6"/>
  <c r="AQ719" i="6"/>
  <c r="AH719" i="6" s="1"/>
  <c r="AI719" i="6"/>
  <c r="AF719" i="6"/>
  <c r="AY688" i="6"/>
  <c r="AX688" i="6"/>
  <c r="AW688" i="6"/>
  <c r="AV688" i="6"/>
  <c r="AU688" i="6"/>
  <c r="AT688" i="6"/>
  <c r="AS688" i="6"/>
  <c r="AR688" i="6"/>
  <c r="AQ688" i="6"/>
  <c r="AH688" i="6" s="1"/>
  <c r="AI688" i="6"/>
  <c r="AF688" i="6"/>
  <c r="AY693" i="6"/>
  <c r="AX693" i="6"/>
  <c r="AW693" i="6"/>
  <c r="AV693" i="6"/>
  <c r="AU693" i="6"/>
  <c r="AT693" i="6"/>
  <c r="AS693" i="6"/>
  <c r="AR693" i="6"/>
  <c r="AQ693" i="6"/>
  <c r="AH693" i="6" s="1"/>
  <c r="AI693" i="6"/>
  <c r="AF693" i="6"/>
  <c r="AY253" i="6"/>
  <c r="AX253" i="6"/>
  <c r="AW253" i="6"/>
  <c r="AV253" i="6"/>
  <c r="AU253" i="6"/>
  <c r="AT253" i="6"/>
  <c r="AS253" i="6"/>
  <c r="AR253" i="6"/>
  <c r="AQ253" i="6"/>
  <c r="AH253" i="6" s="1"/>
  <c r="AF253" i="6"/>
  <c r="AY250" i="6"/>
  <c r="AX250" i="6"/>
  <c r="AW250" i="6"/>
  <c r="AV250" i="6"/>
  <c r="AU250" i="6"/>
  <c r="AT250" i="6"/>
  <c r="AS250" i="6"/>
  <c r="AR250" i="6"/>
  <c r="AQ250" i="6"/>
  <c r="AH250" i="6" s="1"/>
  <c r="AF250" i="6"/>
  <c r="AY173" i="6"/>
  <c r="AX173" i="6"/>
  <c r="AJ173" i="6" s="1"/>
  <c r="AW173" i="6"/>
  <c r="AV173" i="6"/>
  <c r="AU173" i="6"/>
  <c r="AT173" i="6"/>
  <c r="AS173" i="6"/>
  <c r="AR173" i="6"/>
  <c r="AQ173" i="6"/>
  <c r="AF173" i="6"/>
  <c r="AY170" i="6"/>
  <c r="AX170" i="6"/>
  <c r="AJ170" i="6" s="1"/>
  <c r="AW170" i="6"/>
  <c r="AV170" i="6"/>
  <c r="AU170" i="6"/>
  <c r="AT170" i="6"/>
  <c r="AS170" i="6"/>
  <c r="AR170" i="6"/>
  <c r="AQ170" i="6"/>
  <c r="AF170" i="6"/>
  <c r="AY455" i="6"/>
  <c r="AX455" i="6"/>
  <c r="AJ455" i="6" s="1"/>
  <c r="AW455" i="6"/>
  <c r="AV455" i="6"/>
  <c r="AU455" i="6"/>
  <c r="AT455" i="6"/>
  <c r="AS455" i="6"/>
  <c r="AR455" i="6"/>
  <c r="AQ455" i="6"/>
  <c r="AF455" i="6"/>
  <c r="AY159" i="6"/>
  <c r="AX159" i="6"/>
  <c r="AW159" i="6"/>
  <c r="AV159" i="6"/>
  <c r="AU159" i="6"/>
  <c r="AT159" i="6"/>
  <c r="AS159" i="6"/>
  <c r="AJ159" i="6" s="1"/>
  <c r="AR159" i="6"/>
  <c r="AQ159" i="6"/>
  <c r="AH159" i="6" s="1"/>
  <c r="AF159" i="6"/>
  <c r="AY153" i="6"/>
  <c r="AX153" i="6"/>
  <c r="AW153" i="6"/>
  <c r="AV153" i="6"/>
  <c r="AU153" i="6"/>
  <c r="AT153" i="6"/>
  <c r="AS153" i="6"/>
  <c r="AJ153" i="6" s="1"/>
  <c r="AR153" i="6"/>
  <c r="AQ153" i="6"/>
  <c r="AH153" i="6" s="1"/>
  <c r="AF153" i="6"/>
  <c r="AY852" i="6"/>
  <c r="AX852" i="6"/>
  <c r="AW852" i="6"/>
  <c r="AV852" i="6"/>
  <c r="AU852" i="6"/>
  <c r="AT852" i="6"/>
  <c r="AS852" i="6"/>
  <c r="AR852" i="6"/>
  <c r="AQ852" i="6"/>
  <c r="AH852" i="6" s="1"/>
  <c r="AJ852" i="6"/>
  <c r="AI852" i="6"/>
  <c r="AF852" i="6"/>
  <c r="AY809" i="6"/>
  <c r="AX809" i="6"/>
  <c r="AW809" i="6"/>
  <c r="AV809" i="6"/>
  <c r="AU809" i="6"/>
  <c r="AT809" i="6"/>
  <c r="AS809" i="6"/>
  <c r="AR809" i="6"/>
  <c r="AQ809" i="6"/>
  <c r="AH809" i="6" s="1"/>
  <c r="AJ809" i="6"/>
  <c r="AI809" i="6"/>
  <c r="AF809" i="6"/>
  <c r="AY270" i="6"/>
  <c r="AX270" i="6"/>
  <c r="AW270" i="6"/>
  <c r="AV270" i="6"/>
  <c r="AU270" i="6"/>
  <c r="AT270" i="6"/>
  <c r="AS270" i="6"/>
  <c r="AR270" i="6"/>
  <c r="AQ270" i="6"/>
  <c r="AH270" i="6" s="1"/>
  <c r="AF270" i="6"/>
  <c r="AY843" i="6"/>
  <c r="AX843" i="6"/>
  <c r="AW843" i="6"/>
  <c r="AV843" i="6"/>
  <c r="AU843" i="6"/>
  <c r="AT843" i="6"/>
  <c r="AS843" i="6"/>
  <c r="AR843" i="6"/>
  <c r="AQ843" i="6"/>
  <c r="AH843" i="6" s="1"/>
  <c r="AJ843" i="6"/>
  <c r="AI843" i="6"/>
  <c r="AF843" i="6"/>
  <c r="AY822" i="6"/>
  <c r="AX822" i="6"/>
  <c r="AW822" i="6"/>
  <c r="AV822" i="6"/>
  <c r="AU822" i="6"/>
  <c r="AT822" i="6"/>
  <c r="AS822" i="6"/>
  <c r="AR822" i="6"/>
  <c r="AQ822" i="6"/>
  <c r="AH822" i="6" s="1"/>
  <c r="AJ822" i="6"/>
  <c r="AI822" i="6"/>
  <c r="AF822" i="6"/>
  <c r="AY235" i="6"/>
  <c r="AX235" i="6"/>
  <c r="AW235" i="6"/>
  <c r="AV235" i="6"/>
  <c r="AU235" i="6"/>
  <c r="AT235" i="6"/>
  <c r="AS235" i="6"/>
  <c r="AR235" i="6"/>
  <c r="AQ235" i="6"/>
  <c r="AH235" i="6" s="1"/>
  <c r="AF235" i="6"/>
  <c r="AY232" i="6"/>
  <c r="AX232" i="6"/>
  <c r="AW232" i="6"/>
  <c r="AV232" i="6"/>
  <c r="AU232" i="6"/>
  <c r="AT232" i="6"/>
  <c r="AS232" i="6"/>
  <c r="AR232" i="6"/>
  <c r="AQ232" i="6"/>
  <c r="AH232" i="6" s="1"/>
  <c r="AF232" i="6"/>
  <c r="AY157" i="6"/>
  <c r="AX157" i="6"/>
  <c r="AW157" i="6"/>
  <c r="AV157" i="6"/>
  <c r="AU157" i="6"/>
  <c r="AT157" i="6"/>
  <c r="AS157" i="6"/>
  <c r="AJ157" i="6" s="1"/>
  <c r="AR157" i="6"/>
  <c r="AQ157" i="6"/>
  <c r="AH157" i="6" s="1"/>
  <c r="AF157" i="6"/>
  <c r="AY151" i="6"/>
  <c r="AX151" i="6"/>
  <c r="AW151" i="6"/>
  <c r="AV151" i="6"/>
  <c r="AU151" i="6"/>
  <c r="AT151" i="6"/>
  <c r="AS151" i="6"/>
  <c r="AJ151" i="6" s="1"/>
  <c r="AR151" i="6"/>
  <c r="AQ151" i="6"/>
  <c r="AH151" i="6" s="1"/>
  <c r="AF151" i="6"/>
  <c r="AY848" i="6"/>
  <c r="AX848" i="6"/>
  <c r="AW848" i="6"/>
  <c r="AV848" i="6"/>
  <c r="AU848" i="6"/>
  <c r="AT848" i="6"/>
  <c r="AS848" i="6"/>
  <c r="AR848" i="6"/>
  <c r="AQ848" i="6"/>
  <c r="AH848" i="6" s="1"/>
  <c r="AJ848" i="6"/>
  <c r="AI848" i="6"/>
  <c r="AF848" i="6"/>
  <c r="AY185" i="6"/>
  <c r="AX185" i="6"/>
  <c r="AW185" i="6"/>
  <c r="AV185" i="6"/>
  <c r="AU185" i="6"/>
  <c r="AT185" i="6"/>
  <c r="AS185" i="6"/>
  <c r="AR185" i="6"/>
  <c r="AQ185" i="6"/>
  <c r="AF185" i="6"/>
  <c r="AY635" i="6"/>
  <c r="AX635" i="6"/>
  <c r="AW635" i="6"/>
  <c r="AV635" i="6"/>
  <c r="AU635" i="6"/>
  <c r="AT635" i="6"/>
  <c r="AS635" i="6"/>
  <c r="AR635" i="6"/>
  <c r="AQ635" i="6"/>
  <c r="AJ635" i="6"/>
  <c r="AF635" i="6"/>
  <c r="AY629" i="6"/>
  <c r="AX629" i="6"/>
  <c r="AW629" i="6"/>
  <c r="AV629" i="6"/>
  <c r="AU629" i="6"/>
  <c r="AT629" i="6"/>
  <c r="AS629" i="6"/>
  <c r="AR629" i="6"/>
  <c r="AQ629" i="6"/>
  <c r="AJ629" i="6"/>
  <c r="AF629" i="6"/>
  <c r="AY494" i="6"/>
  <c r="AX494" i="6"/>
  <c r="AJ494" i="6" s="1"/>
  <c r="AW494" i="6"/>
  <c r="AV494" i="6"/>
  <c r="AU494" i="6"/>
  <c r="AT494" i="6"/>
  <c r="AS494" i="6"/>
  <c r="AR494" i="6"/>
  <c r="AQ494" i="6"/>
  <c r="AF494" i="6"/>
  <c r="AY713" i="6"/>
  <c r="AX713" i="6"/>
  <c r="AW713" i="6"/>
  <c r="AV713" i="6"/>
  <c r="AU713" i="6"/>
  <c r="AT713" i="6"/>
  <c r="AS713" i="6"/>
  <c r="AR713" i="6"/>
  <c r="AQ713" i="6"/>
  <c r="AH713" i="6" s="1"/>
  <c r="AI713" i="6"/>
  <c r="AF713" i="6"/>
  <c r="AY682" i="6"/>
  <c r="AX682" i="6"/>
  <c r="AW682" i="6"/>
  <c r="AV682" i="6"/>
  <c r="AU682" i="6"/>
  <c r="AT682" i="6"/>
  <c r="AS682" i="6"/>
  <c r="AR682" i="6"/>
  <c r="AQ682" i="6"/>
  <c r="AH682" i="6" s="1"/>
  <c r="AI682" i="6"/>
  <c r="AF682" i="6"/>
  <c r="AY496" i="6"/>
  <c r="AX496" i="6"/>
  <c r="AW496" i="6"/>
  <c r="AV496" i="6"/>
  <c r="AU496" i="6"/>
  <c r="AT496" i="6"/>
  <c r="AS496" i="6"/>
  <c r="AR496" i="6"/>
  <c r="AQ496" i="6"/>
  <c r="AJ496" i="6"/>
  <c r="AF496" i="6"/>
  <c r="AY778" i="6"/>
  <c r="AX778" i="6"/>
  <c r="AW778" i="6"/>
  <c r="AV778" i="6"/>
  <c r="AU778" i="6"/>
  <c r="AT778" i="6"/>
  <c r="AS778" i="6"/>
  <c r="AR778" i="6"/>
  <c r="AQ778" i="6"/>
  <c r="AH778" i="6" s="1"/>
  <c r="AI778" i="6"/>
  <c r="AF778" i="6"/>
  <c r="AY747" i="6"/>
  <c r="AX747" i="6"/>
  <c r="AW747" i="6"/>
  <c r="AV747" i="6"/>
  <c r="AU747" i="6"/>
  <c r="AT747" i="6"/>
  <c r="AS747" i="6"/>
  <c r="AR747" i="6"/>
  <c r="AQ747" i="6"/>
  <c r="AH747" i="6" s="1"/>
  <c r="AI747" i="6"/>
  <c r="AF747" i="6"/>
  <c r="AY704" i="6"/>
  <c r="AX704" i="6"/>
  <c r="AW704" i="6"/>
  <c r="AV704" i="6"/>
  <c r="AU704" i="6"/>
  <c r="AT704" i="6"/>
  <c r="AS704" i="6"/>
  <c r="AR704" i="6"/>
  <c r="AQ704" i="6"/>
  <c r="AH704" i="6" s="1"/>
  <c r="AI704" i="6"/>
  <c r="AF704" i="6"/>
  <c r="AY810" i="6"/>
  <c r="AX810" i="6"/>
  <c r="AW810" i="6"/>
  <c r="AV810" i="6"/>
  <c r="AU810" i="6"/>
  <c r="AT810" i="6"/>
  <c r="AS810" i="6"/>
  <c r="AR810" i="6"/>
  <c r="AQ810" i="6"/>
  <c r="AH810" i="6" s="1"/>
  <c r="AJ810" i="6"/>
  <c r="AI810" i="6"/>
  <c r="AF810" i="6"/>
  <c r="AY254" i="6"/>
  <c r="AX254" i="6"/>
  <c r="AW254" i="6"/>
  <c r="AV254" i="6"/>
  <c r="AU254" i="6"/>
  <c r="AT254" i="6"/>
  <c r="AS254" i="6"/>
  <c r="AR254" i="6"/>
  <c r="AQ254" i="6"/>
  <c r="AH254" i="6" s="1"/>
  <c r="AF254" i="6"/>
  <c r="AY251" i="6"/>
  <c r="AX251" i="6"/>
  <c r="AW251" i="6"/>
  <c r="AV251" i="6"/>
  <c r="AU251" i="6"/>
  <c r="AT251" i="6"/>
  <c r="AS251" i="6"/>
  <c r="AR251" i="6"/>
  <c r="AQ251" i="6"/>
  <c r="AH251" i="6" s="1"/>
  <c r="AF251" i="6"/>
  <c r="AY728" i="6"/>
  <c r="AX728" i="6"/>
  <c r="AW728" i="6"/>
  <c r="AV728" i="6"/>
  <c r="AU728" i="6"/>
  <c r="AT728" i="6"/>
  <c r="AS728" i="6"/>
  <c r="AR728" i="6"/>
  <c r="AQ728" i="6"/>
  <c r="AH728" i="6" s="1"/>
  <c r="AI728" i="6"/>
  <c r="AF728" i="6"/>
  <c r="AY697" i="6"/>
  <c r="AX697" i="6"/>
  <c r="AW697" i="6"/>
  <c r="AV697" i="6"/>
  <c r="AU697" i="6"/>
  <c r="AT697" i="6"/>
  <c r="AS697" i="6"/>
  <c r="AR697" i="6"/>
  <c r="AQ697" i="6"/>
  <c r="AH697" i="6" s="1"/>
  <c r="AI697" i="6"/>
  <c r="AF697" i="6"/>
  <c r="AY110" i="6"/>
  <c r="AX110" i="6"/>
  <c r="AW110" i="6"/>
  <c r="AV110" i="6"/>
  <c r="AU110" i="6"/>
  <c r="AT110" i="6"/>
  <c r="AS110" i="6"/>
  <c r="AR110" i="6"/>
  <c r="AQ110" i="6"/>
  <c r="AH110" i="6" s="1"/>
  <c r="AJ110" i="6"/>
  <c r="AF110" i="6"/>
  <c r="AY838" i="6"/>
  <c r="AX838" i="6"/>
  <c r="AW838" i="6"/>
  <c r="AV838" i="6"/>
  <c r="AU838" i="6"/>
  <c r="AT838" i="6"/>
  <c r="AS838" i="6"/>
  <c r="AR838" i="6"/>
  <c r="AQ838" i="6"/>
  <c r="AH838" i="6" s="1"/>
  <c r="AJ838" i="6"/>
  <c r="AI838" i="6"/>
  <c r="AF838" i="6"/>
  <c r="AY625" i="6"/>
  <c r="AX625" i="6"/>
  <c r="AW625" i="6"/>
  <c r="AV625" i="6"/>
  <c r="AU625" i="6"/>
  <c r="AT625" i="6"/>
  <c r="AS625" i="6"/>
  <c r="AR625" i="6"/>
  <c r="AQ625" i="6"/>
  <c r="AJ625" i="6"/>
  <c r="AF625" i="6"/>
  <c r="AY619" i="6"/>
  <c r="AX619" i="6"/>
  <c r="AW619" i="6"/>
  <c r="AV619" i="6"/>
  <c r="AU619" i="6"/>
  <c r="AT619" i="6"/>
  <c r="AS619" i="6"/>
  <c r="AR619" i="6"/>
  <c r="AQ619" i="6"/>
  <c r="AJ619" i="6"/>
  <c r="AF619" i="6"/>
  <c r="AY783" i="6"/>
  <c r="AX783" i="6"/>
  <c r="AW783" i="6"/>
  <c r="AV783" i="6"/>
  <c r="AU783" i="6"/>
  <c r="AT783" i="6"/>
  <c r="AS783" i="6"/>
  <c r="AR783" i="6"/>
  <c r="AQ783" i="6"/>
  <c r="AH783" i="6" s="1"/>
  <c r="AI783" i="6"/>
  <c r="AF783" i="6"/>
  <c r="AY561" i="6"/>
  <c r="AX561" i="6"/>
  <c r="AW561" i="6"/>
  <c r="AV561" i="6"/>
  <c r="AU561" i="6"/>
  <c r="AT561" i="6"/>
  <c r="AS561" i="6"/>
  <c r="AR561" i="6"/>
  <c r="AQ561" i="6"/>
  <c r="AJ561" i="6"/>
  <c r="AF561" i="6"/>
  <c r="AY684" i="6"/>
  <c r="AX684" i="6"/>
  <c r="AW684" i="6"/>
  <c r="AV684" i="6"/>
  <c r="AU684" i="6"/>
  <c r="AT684" i="6"/>
  <c r="AS684" i="6"/>
  <c r="AR684" i="6"/>
  <c r="AQ684" i="6"/>
  <c r="AH684" i="6" s="1"/>
  <c r="AI684" i="6"/>
  <c r="AF684" i="6"/>
  <c r="AY236" i="6"/>
  <c r="AX236" i="6"/>
  <c r="AW236" i="6"/>
  <c r="AV236" i="6"/>
  <c r="AU236" i="6"/>
  <c r="AT236" i="6"/>
  <c r="AS236" i="6"/>
  <c r="AR236" i="6"/>
  <c r="AQ236" i="6"/>
  <c r="AH236" i="6" s="1"/>
  <c r="AF236" i="6"/>
  <c r="AY233" i="6"/>
  <c r="AX233" i="6"/>
  <c r="AW233" i="6"/>
  <c r="AV233" i="6"/>
  <c r="AU233" i="6"/>
  <c r="AT233" i="6"/>
  <c r="AS233" i="6"/>
  <c r="AR233" i="6"/>
  <c r="AQ233" i="6"/>
  <c r="AH233" i="6" s="1"/>
  <c r="AF233" i="6"/>
  <c r="AY498" i="6"/>
  <c r="AX498" i="6"/>
  <c r="AJ498" i="6" s="1"/>
  <c r="AW498" i="6"/>
  <c r="AV498" i="6"/>
  <c r="AU498" i="6"/>
  <c r="AT498" i="6"/>
  <c r="AS498" i="6"/>
  <c r="AR498" i="6"/>
  <c r="AQ498" i="6"/>
  <c r="AF498" i="6"/>
  <c r="AY503" i="6"/>
  <c r="AX503" i="6"/>
  <c r="V503" i="6" s="1"/>
  <c r="AW503" i="6"/>
  <c r="AV503" i="6"/>
  <c r="AU503" i="6"/>
  <c r="AT503" i="6"/>
  <c r="AS503" i="6"/>
  <c r="AR503" i="6"/>
  <c r="AQ503" i="6"/>
  <c r="AF503" i="6"/>
  <c r="AY722" i="6"/>
  <c r="AX722" i="6"/>
  <c r="AW722" i="6"/>
  <c r="AV722" i="6"/>
  <c r="AU722" i="6"/>
  <c r="AT722" i="6"/>
  <c r="AS722" i="6"/>
  <c r="AR722" i="6"/>
  <c r="AQ722" i="6"/>
  <c r="AH722" i="6" s="1"/>
  <c r="AI722" i="6"/>
  <c r="AF722" i="6"/>
  <c r="AY691" i="6"/>
  <c r="AX691" i="6"/>
  <c r="AW691" i="6"/>
  <c r="AV691" i="6"/>
  <c r="AU691" i="6"/>
  <c r="AT691" i="6"/>
  <c r="AS691" i="6"/>
  <c r="AR691" i="6"/>
  <c r="AQ691" i="6"/>
  <c r="AH691" i="6" s="1"/>
  <c r="AI691" i="6"/>
  <c r="AF691" i="6"/>
  <c r="AY627" i="6"/>
  <c r="AX627" i="6"/>
  <c r="AW627" i="6"/>
  <c r="AV627" i="6"/>
  <c r="AU627" i="6"/>
  <c r="AT627" i="6"/>
  <c r="AS627" i="6"/>
  <c r="AR627" i="6"/>
  <c r="AQ627" i="6"/>
  <c r="AJ627" i="6"/>
  <c r="AF627" i="6"/>
  <c r="AY621" i="6"/>
  <c r="AX621" i="6"/>
  <c r="AW621" i="6"/>
  <c r="AV621" i="6"/>
  <c r="AU621" i="6"/>
  <c r="AT621" i="6"/>
  <c r="AS621" i="6"/>
  <c r="AR621" i="6"/>
  <c r="AQ621" i="6"/>
  <c r="AJ621" i="6"/>
  <c r="AF621" i="6"/>
  <c r="AY787" i="6"/>
  <c r="AX787" i="6"/>
  <c r="AW787" i="6"/>
  <c r="AV787" i="6"/>
  <c r="AU787" i="6"/>
  <c r="AT787" i="6"/>
  <c r="AS787" i="6"/>
  <c r="AR787" i="6"/>
  <c r="AQ787" i="6"/>
  <c r="AH787" i="6" s="1"/>
  <c r="AI787" i="6"/>
  <c r="AF787" i="6"/>
  <c r="AY756" i="6"/>
  <c r="AX756" i="6"/>
  <c r="AW756" i="6"/>
  <c r="AV756" i="6"/>
  <c r="AU756" i="6"/>
  <c r="AT756" i="6"/>
  <c r="AS756" i="6"/>
  <c r="AR756" i="6"/>
  <c r="AQ756" i="6"/>
  <c r="AH756" i="6" s="1"/>
  <c r="AI756" i="6"/>
  <c r="AF756" i="6"/>
  <c r="AY844" i="6"/>
  <c r="AX844" i="6"/>
  <c r="AW844" i="6"/>
  <c r="AV844" i="6"/>
  <c r="AU844" i="6"/>
  <c r="AT844" i="6"/>
  <c r="AS844" i="6"/>
  <c r="AR844" i="6"/>
  <c r="AQ844" i="6"/>
  <c r="AH844" i="6" s="1"/>
  <c r="AJ844" i="6"/>
  <c r="AI844" i="6"/>
  <c r="AF844" i="6"/>
  <c r="AY794" i="6"/>
  <c r="AX794" i="6"/>
  <c r="AW794" i="6"/>
  <c r="AV794" i="6"/>
  <c r="AU794" i="6"/>
  <c r="AT794" i="6"/>
  <c r="AS794" i="6"/>
  <c r="AR794" i="6"/>
  <c r="AQ794" i="6"/>
  <c r="AH794" i="6" s="1"/>
  <c r="AI794" i="6"/>
  <c r="AF794" i="6"/>
  <c r="AY256" i="6"/>
  <c r="AX256" i="6"/>
  <c r="AW256" i="6"/>
  <c r="AV256" i="6"/>
  <c r="AU256" i="6"/>
  <c r="AT256" i="6"/>
  <c r="AS256" i="6"/>
  <c r="AR256" i="6"/>
  <c r="AQ256" i="6"/>
  <c r="AH256" i="6" s="1"/>
  <c r="AF256" i="6"/>
  <c r="AY774" i="6"/>
  <c r="AX774" i="6"/>
  <c r="AW774" i="6"/>
  <c r="AV774" i="6"/>
  <c r="AU774" i="6"/>
  <c r="AT774" i="6"/>
  <c r="AS774" i="6"/>
  <c r="AR774" i="6"/>
  <c r="AQ774" i="6"/>
  <c r="AH774" i="6" s="1"/>
  <c r="AI774" i="6"/>
  <c r="AF774" i="6"/>
  <c r="AY622" i="6"/>
  <c r="AX622" i="6"/>
  <c r="AW622" i="6"/>
  <c r="AV622" i="6"/>
  <c r="AU622" i="6"/>
  <c r="AT622" i="6"/>
  <c r="AS622" i="6"/>
  <c r="AR622" i="6"/>
  <c r="AQ622" i="6"/>
  <c r="AJ622" i="6"/>
  <c r="AF622" i="6"/>
  <c r="AY696" i="6"/>
  <c r="AX696" i="6"/>
  <c r="AW696" i="6"/>
  <c r="AV696" i="6"/>
  <c r="AU696" i="6"/>
  <c r="AT696" i="6"/>
  <c r="AS696" i="6"/>
  <c r="AR696" i="6"/>
  <c r="AQ696" i="6"/>
  <c r="AH696" i="6" s="1"/>
  <c r="AI696" i="6"/>
  <c r="AF696" i="6"/>
  <c r="AY176" i="6"/>
  <c r="AX176" i="6"/>
  <c r="AJ176" i="6" s="1"/>
  <c r="AW176" i="6"/>
  <c r="AV176" i="6"/>
  <c r="AU176" i="6"/>
  <c r="AT176" i="6"/>
  <c r="AS176" i="6"/>
  <c r="AR176" i="6"/>
  <c r="AQ176" i="6"/>
  <c r="AF176" i="6"/>
  <c r="AY849" i="6"/>
  <c r="AX849" i="6"/>
  <c r="AW849" i="6"/>
  <c r="AV849" i="6"/>
  <c r="AU849" i="6"/>
  <c r="AT849" i="6"/>
  <c r="AS849" i="6"/>
  <c r="AR849" i="6"/>
  <c r="AQ849" i="6"/>
  <c r="AH849" i="6" s="1"/>
  <c r="AJ849" i="6"/>
  <c r="AI849" i="6"/>
  <c r="AF849" i="6"/>
  <c r="AY632" i="6"/>
  <c r="AX632" i="6"/>
  <c r="AW632" i="6"/>
  <c r="AV632" i="6"/>
  <c r="AU632" i="6"/>
  <c r="AT632" i="6"/>
  <c r="AS632" i="6"/>
  <c r="AR632" i="6"/>
  <c r="AQ632" i="6"/>
  <c r="AJ632" i="6"/>
  <c r="AF632" i="6"/>
  <c r="AY840" i="6"/>
  <c r="AX840" i="6"/>
  <c r="AW840" i="6"/>
  <c r="AV840" i="6"/>
  <c r="AU840" i="6"/>
  <c r="AT840" i="6"/>
  <c r="AS840" i="6"/>
  <c r="AR840" i="6"/>
  <c r="AQ840" i="6"/>
  <c r="AH840" i="6" s="1"/>
  <c r="AJ840" i="6"/>
  <c r="AI840" i="6"/>
  <c r="AF840" i="6"/>
  <c r="AY819" i="6"/>
  <c r="AX819" i="6"/>
  <c r="AW819" i="6"/>
  <c r="AV819" i="6"/>
  <c r="AU819" i="6"/>
  <c r="AT819" i="6"/>
  <c r="AS819" i="6"/>
  <c r="AR819" i="6"/>
  <c r="AQ819" i="6"/>
  <c r="AH819" i="6" s="1"/>
  <c r="AJ819" i="6"/>
  <c r="AI819" i="6"/>
  <c r="AF819" i="6"/>
  <c r="AY238" i="6"/>
  <c r="AX238" i="6"/>
  <c r="AW238" i="6"/>
  <c r="AV238" i="6"/>
  <c r="AU238" i="6"/>
  <c r="AT238" i="6"/>
  <c r="AS238" i="6"/>
  <c r="AR238" i="6"/>
  <c r="AQ238" i="6"/>
  <c r="AH238" i="6" s="1"/>
  <c r="AF238" i="6"/>
  <c r="AY847" i="6"/>
  <c r="AX847" i="6"/>
  <c r="AW847" i="6"/>
  <c r="AV847" i="6"/>
  <c r="AU847" i="6"/>
  <c r="AT847" i="6"/>
  <c r="AS847" i="6"/>
  <c r="AR847" i="6"/>
  <c r="AQ847" i="6"/>
  <c r="AH847" i="6" s="1"/>
  <c r="AJ847" i="6"/>
  <c r="AI847" i="6"/>
  <c r="AF847" i="6"/>
  <c r="AY720" i="6"/>
  <c r="AX720" i="6"/>
  <c r="AW720" i="6"/>
  <c r="AV720" i="6"/>
  <c r="AU720" i="6"/>
  <c r="AT720" i="6"/>
  <c r="AS720" i="6"/>
  <c r="AR720" i="6"/>
  <c r="AQ720" i="6"/>
  <c r="AH720" i="6" s="1"/>
  <c r="AI720" i="6"/>
  <c r="AF720" i="6"/>
  <c r="AY717" i="6"/>
  <c r="AX717" i="6"/>
  <c r="AW717" i="6"/>
  <c r="AV717" i="6"/>
  <c r="AU717" i="6"/>
  <c r="AT717" i="6"/>
  <c r="AS717" i="6"/>
  <c r="AR717" i="6"/>
  <c r="AQ717" i="6"/>
  <c r="AH717" i="6" s="1"/>
  <c r="AI717" i="6"/>
  <c r="AF717" i="6"/>
  <c r="AY755" i="6"/>
  <c r="AX755" i="6"/>
  <c r="AW755" i="6"/>
  <c r="AV755" i="6"/>
  <c r="AU755" i="6"/>
  <c r="AT755" i="6"/>
  <c r="AS755" i="6"/>
  <c r="AR755" i="6"/>
  <c r="AQ755" i="6"/>
  <c r="AH755" i="6" s="1"/>
  <c r="AI755" i="6"/>
  <c r="AF755" i="6"/>
  <c r="AY497" i="6"/>
  <c r="AX497" i="6"/>
  <c r="AJ497" i="6" s="1"/>
  <c r="AW497" i="6"/>
  <c r="AV497" i="6"/>
  <c r="AU497" i="6"/>
  <c r="AT497" i="6"/>
  <c r="AS497" i="6"/>
  <c r="AR497" i="6"/>
  <c r="AQ497" i="6"/>
  <c r="AF497" i="6"/>
  <c r="AY257" i="6"/>
  <c r="AX257" i="6"/>
  <c r="AW257" i="6"/>
  <c r="AV257" i="6"/>
  <c r="AU257" i="6"/>
  <c r="AT257" i="6"/>
  <c r="AS257" i="6"/>
  <c r="AR257" i="6"/>
  <c r="AQ257" i="6"/>
  <c r="AH257" i="6" s="1"/>
  <c r="AF257" i="6"/>
  <c r="AY690" i="6"/>
  <c r="AX690" i="6"/>
  <c r="AW690" i="6"/>
  <c r="AV690" i="6"/>
  <c r="AU690" i="6"/>
  <c r="AT690" i="6"/>
  <c r="AS690" i="6"/>
  <c r="AR690" i="6"/>
  <c r="AQ690" i="6"/>
  <c r="AH690" i="6" s="1"/>
  <c r="AI690" i="6"/>
  <c r="AF690" i="6"/>
  <c r="AY781" i="6"/>
  <c r="AX781" i="6"/>
  <c r="AW781" i="6"/>
  <c r="AV781" i="6"/>
  <c r="AU781" i="6"/>
  <c r="AT781" i="6"/>
  <c r="AS781" i="6"/>
  <c r="AR781" i="6"/>
  <c r="AQ781" i="6"/>
  <c r="AH781" i="6" s="1"/>
  <c r="AI781" i="6"/>
  <c r="AF781" i="6"/>
  <c r="AY750" i="6"/>
  <c r="AX750" i="6"/>
  <c r="AW750" i="6"/>
  <c r="AV750" i="6"/>
  <c r="AU750" i="6"/>
  <c r="AT750" i="6"/>
  <c r="AS750" i="6"/>
  <c r="AR750" i="6"/>
  <c r="AQ750" i="6"/>
  <c r="AH750" i="6" s="1"/>
  <c r="AI750" i="6"/>
  <c r="AF750" i="6"/>
  <c r="AY624" i="6"/>
  <c r="AX624" i="6"/>
  <c r="AW624" i="6"/>
  <c r="AV624" i="6"/>
  <c r="AU624" i="6"/>
  <c r="AT624" i="6"/>
  <c r="AS624" i="6"/>
  <c r="AR624" i="6"/>
  <c r="AQ624" i="6"/>
  <c r="AJ624" i="6"/>
  <c r="AF624" i="6"/>
  <c r="AY707" i="6"/>
  <c r="AX707" i="6"/>
  <c r="AW707" i="6"/>
  <c r="AV707" i="6"/>
  <c r="AU707" i="6"/>
  <c r="AT707" i="6"/>
  <c r="AS707" i="6"/>
  <c r="AR707" i="6"/>
  <c r="AQ707" i="6"/>
  <c r="AH707" i="6" s="1"/>
  <c r="AI707" i="6"/>
  <c r="AF707" i="6"/>
  <c r="AY626" i="6"/>
  <c r="AX626" i="6"/>
  <c r="AW626" i="6"/>
  <c r="AV626" i="6"/>
  <c r="AU626" i="6"/>
  <c r="AT626" i="6"/>
  <c r="AS626" i="6"/>
  <c r="AR626" i="6"/>
  <c r="AQ626" i="6"/>
  <c r="AJ626" i="6"/>
  <c r="AF626" i="6"/>
  <c r="AY620" i="6"/>
  <c r="AX620" i="6"/>
  <c r="AW620" i="6"/>
  <c r="AV620" i="6"/>
  <c r="AU620" i="6"/>
  <c r="AT620" i="6"/>
  <c r="AS620" i="6"/>
  <c r="AR620" i="6"/>
  <c r="AQ620" i="6"/>
  <c r="AJ620" i="6"/>
  <c r="AF620" i="6"/>
  <c r="AY853" i="6"/>
  <c r="AX853" i="6"/>
  <c r="AW853" i="6"/>
  <c r="AV853" i="6"/>
  <c r="AU853" i="6"/>
  <c r="AT853" i="6"/>
  <c r="AS853" i="6"/>
  <c r="AR853" i="6"/>
  <c r="AQ853" i="6"/>
  <c r="AH853" i="6" s="1"/>
  <c r="AJ853" i="6"/>
  <c r="AI853" i="6"/>
  <c r="AF853" i="6"/>
  <c r="AY239" i="6"/>
  <c r="AX239" i="6"/>
  <c r="AW239" i="6"/>
  <c r="AV239" i="6"/>
  <c r="AU239" i="6"/>
  <c r="AT239" i="6"/>
  <c r="AS239" i="6"/>
  <c r="AR239" i="6"/>
  <c r="AQ239" i="6"/>
  <c r="AH239" i="6" s="1"/>
  <c r="AF239" i="6"/>
  <c r="AY687" i="6"/>
  <c r="AX687" i="6"/>
  <c r="AW687" i="6"/>
  <c r="AV687" i="6"/>
  <c r="AU687" i="6"/>
  <c r="AT687" i="6"/>
  <c r="AS687" i="6"/>
  <c r="AR687" i="6"/>
  <c r="AQ687" i="6"/>
  <c r="AH687" i="6" s="1"/>
  <c r="AI687" i="6"/>
  <c r="AF687" i="6"/>
  <c r="AY729" i="6"/>
  <c r="AX729" i="6"/>
  <c r="AW729" i="6"/>
  <c r="AV729" i="6"/>
  <c r="AU729" i="6"/>
  <c r="AT729" i="6"/>
  <c r="AS729" i="6"/>
  <c r="AR729" i="6"/>
  <c r="AQ729" i="6"/>
  <c r="AH729" i="6" s="1"/>
  <c r="AI729" i="6"/>
  <c r="AF729" i="6"/>
  <c r="AY726" i="6"/>
  <c r="AX726" i="6"/>
  <c r="AW726" i="6"/>
  <c r="AV726" i="6"/>
  <c r="AU726" i="6"/>
  <c r="AT726" i="6"/>
  <c r="AS726" i="6"/>
  <c r="AR726" i="6"/>
  <c r="AQ726" i="6"/>
  <c r="AH726" i="6" s="1"/>
  <c r="AI726" i="6"/>
  <c r="AF726" i="6"/>
  <c r="AY775" i="6"/>
  <c r="AX775" i="6"/>
  <c r="AW775" i="6"/>
  <c r="AV775" i="6"/>
  <c r="AU775" i="6"/>
  <c r="AT775" i="6"/>
  <c r="AS775" i="6"/>
  <c r="AR775" i="6"/>
  <c r="AQ775" i="6"/>
  <c r="AH775" i="6" s="1"/>
  <c r="AI775" i="6"/>
  <c r="AF775" i="6"/>
  <c r="AY744" i="6"/>
  <c r="AX744" i="6"/>
  <c r="AW744" i="6"/>
  <c r="AV744" i="6"/>
  <c r="AU744" i="6"/>
  <c r="AT744" i="6"/>
  <c r="AS744" i="6"/>
  <c r="AR744" i="6"/>
  <c r="AQ744" i="6"/>
  <c r="AH744" i="6" s="1"/>
  <c r="AI744" i="6"/>
  <c r="AF744" i="6"/>
  <c r="AY701" i="6"/>
  <c r="AX701" i="6"/>
  <c r="AW701" i="6"/>
  <c r="AV701" i="6"/>
  <c r="AU701" i="6"/>
  <c r="AT701" i="6"/>
  <c r="AS701" i="6"/>
  <c r="AR701" i="6"/>
  <c r="AQ701" i="6"/>
  <c r="AH701" i="6" s="1"/>
  <c r="AI701" i="6"/>
  <c r="AF701" i="6"/>
  <c r="AY766" i="6"/>
  <c r="AX766" i="6"/>
  <c r="AW766" i="6"/>
  <c r="AV766" i="6"/>
  <c r="AU766" i="6"/>
  <c r="AT766" i="6"/>
  <c r="AS766" i="6"/>
  <c r="AR766" i="6"/>
  <c r="AQ766" i="6"/>
  <c r="AH766" i="6" s="1"/>
  <c r="AI766" i="6"/>
  <c r="AF766" i="6"/>
  <c r="AY841" i="6"/>
  <c r="AX841" i="6"/>
  <c r="AW841" i="6"/>
  <c r="AV841" i="6"/>
  <c r="AU841" i="6"/>
  <c r="AT841" i="6"/>
  <c r="AS841" i="6"/>
  <c r="AR841" i="6"/>
  <c r="AQ841" i="6"/>
  <c r="AH841" i="6" s="1"/>
  <c r="AJ841" i="6"/>
  <c r="AI841" i="6"/>
  <c r="AF841" i="6"/>
  <c r="AY790" i="6"/>
  <c r="AX790" i="6"/>
  <c r="AW790" i="6"/>
  <c r="AV790" i="6"/>
  <c r="AU790" i="6"/>
  <c r="AT790" i="6"/>
  <c r="AS790" i="6"/>
  <c r="AR790" i="6"/>
  <c r="AQ790" i="6"/>
  <c r="AH790" i="6" s="1"/>
  <c r="AI790" i="6"/>
  <c r="AF790" i="6"/>
  <c r="AY759" i="6"/>
  <c r="AX759" i="6"/>
  <c r="AW759" i="6"/>
  <c r="AV759" i="6"/>
  <c r="AU759" i="6"/>
  <c r="AT759" i="6"/>
  <c r="AS759" i="6"/>
  <c r="AR759" i="6"/>
  <c r="AQ759" i="6"/>
  <c r="AH759" i="6" s="1"/>
  <c r="AI759" i="6"/>
  <c r="AF759" i="6"/>
  <c r="AY746" i="6"/>
  <c r="AX746" i="6"/>
  <c r="AW746" i="6"/>
  <c r="AV746" i="6"/>
  <c r="AU746" i="6"/>
  <c r="AT746" i="6"/>
  <c r="AS746" i="6"/>
  <c r="AR746" i="6"/>
  <c r="AQ746" i="6"/>
  <c r="AH746" i="6" s="1"/>
  <c r="AI746" i="6"/>
  <c r="AF746" i="6"/>
  <c r="AY681" i="6"/>
  <c r="AX681" i="6"/>
  <c r="AW681" i="6"/>
  <c r="AV681" i="6"/>
  <c r="AU681" i="6"/>
  <c r="AT681" i="6"/>
  <c r="AS681" i="6"/>
  <c r="AR681" i="6"/>
  <c r="AQ681" i="6"/>
  <c r="AH681" i="6" s="1"/>
  <c r="AI681" i="6"/>
  <c r="AF681" i="6"/>
  <c r="AY784" i="6"/>
  <c r="AX784" i="6"/>
  <c r="AW784" i="6"/>
  <c r="AV784" i="6"/>
  <c r="AU784" i="6"/>
  <c r="AT784" i="6"/>
  <c r="AS784" i="6"/>
  <c r="AR784" i="6"/>
  <c r="AQ784" i="6"/>
  <c r="AH784" i="6" s="1"/>
  <c r="AI784" i="6"/>
  <c r="AF784" i="6"/>
  <c r="AY753" i="6"/>
  <c r="AX753" i="6"/>
  <c r="AW753" i="6"/>
  <c r="AV753" i="6"/>
  <c r="AU753" i="6"/>
  <c r="AT753" i="6"/>
  <c r="AS753" i="6"/>
  <c r="AR753" i="6"/>
  <c r="AQ753" i="6"/>
  <c r="AH753" i="6" s="1"/>
  <c r="AI753" i="6"/>
  <c r="AF753" i="6"/>
  <c r="AY623" i="6"/>
  <c r="AX623" i="6"/>
  <c r="AW623" i="6"/>
  <c r="AV623" i="6"/>
  <c r="AU623" i="6"/>
  <c r="AT623" i="6"/>
  <c r="AS623" i="6"/>
  <c r="AR623" i="6"/>
  <c r="AQ623" i="6"/>
  <c r="AJ623" i="6"/>
  <c r="AF623" i="6"/>
  <c r="AY758" i="6"/>
  <c r="AX758" i="6"/>
  <c r="AW758" i="6"/>
  <c r="AV758" i="6"/>
  <c r="AU758" i="6"/>
  <c r="AT758" i="6"/>
  <c r="AS758" i="6"/>
  <c r="AR758" i="6"/>
  <c r="AQ758" i="6"/>
  <c r="AH758" i="6" s="1"/>
  <c r="AI758" i="6"/>
  <c r="AF758" i="6"/>
  <c r="AY850" i="6"/>
  <c r="AX850" i="6"/>
  <c r="AV850" i="6"/>
  <c r="AU850" i="6"/>
  <c r="AT850" i="6"/>
  <c r="AS850" i="6"/>
  <c r="AR850" i="6"/>
  <c r="AQ850" i="6"/>
  <c r="AH850" i="6" s="1"/>
  <c r="AJ850" i="6"/>
  <c r="AI850" i="6"/>
  <c r="AF850" i="6"/>
  <c r="AY714" i="6"/>
  <c r="AX714" i="6"/>
  <c r="AW714" i="6"/>
  <c r="AV714" i="6"/>
  <c r="AU714" i="6"/>
  <c r="AT714" i="6"/>
  <c r="AS714" i="6"/>
  <c r="AR714" i="6"/>
  <c r="AQ714" i="6"/>
  <c r="AH714" i="6" s="1"/>
  <c r="AI714" i="6"/>
  <c r="AF714" i="6"/>
  <c r="AY782" i="6"/>
  <c r="AX782" i="6"/>
  <c r="AW782" i="6"/>
  <c r="AV782" i="6"/>
  <c r="AU782" i="6"/>
  <c r="AT782" i="6"/>
  <c r="AS782" i="6"/>
  <c r="AR782" i="6"/>
  <c r="AQ782" i="6"/>
  <c r="AH782" i="6" s="1"/>
  <c r="AI782" i="6"/>
  <c r="AF782" i="6"/>
  <c r="AY779" i="6"/>
  <c r="AX779" i="6"/>
  <c r="AW779" i="6"/>
  <c r="AV779" i="6"/>
  <c r="AU779" i="6"/>
  <c r="AT779" i="6"/>
  <c r="AS779" i="6"/>
  <c r="AR779" i="6"/>
  <c r="AQ779" i="6"/>
  <c r="AH779" i="6" s="1"/>
  <c r="AI779" i="6"/>
  <c r="AF779" i="6"/>
  <c r="AY752" i="6"/>
  <c r="AX752" i="6"/>
  <c r="AW752" i="6"/>
  <c r="AV752" i="6"/>
  <c r="AU752" i="6"/>
  <c r="AT752" i="6"/>
  <c r="AS752" i="6"/>
  <c r="AR752" i="6"/>
  <c r="AQ752" i="6"/>
  <c r="AH752" i="6" s="1"/>
  <c r="AI752" i="6"/>
  <c r="AF752" i="6"/>
  <c r="AY769" i="6"/>
  <c r="AX769" i="6"/>
  <c r="AW769" i="6"/>
  <c r="AV769" i="6"/>
  <c r="AU769" i="6"/>
  <c r="AT769" i="6"/>
  <c r="AS769" i="6"/>
  <c r="AR769" i="6"/>
  <c r="AQ769" i="6"/>
  <c r="AH769" i="6" s="1"/>
  <c r="AI769" i="6"/>
  <c r="AF769" i="6"/>
  <c r="AY749" i="6"/>
  <c r="AX749" i="6"/>
  <c r="AW749" i="6"/>
  <c r="AV749" i="6"/>
  <c r="AU749" i="6"/>
  <c r="AT749" i="6"/>
  <c r="AS749" i="6"/>
  <c r="AR749" i="6"/>
  <c r="AQ749" i="6"/>
  <c r="AH749" i="6" s="1"/>
  <c r="AI749" i="6"/>
  <c r="AF749" i="6"/>
  <c r="AY723" i="6"/>
  <c r="AX723" i="6"/>
  <c r="AW723" i="6"/>
  <c r="AV723" i="6"/>
  <c r="AU723" i="6"/>
  <c r="AT723" i="6"/>
  <c r="AS723" i="6"/>
  <c r="AR723" i="6"/>
  <c r="AQ723" i="6"/>
  <c r="AH723" i="6" s="1"/>
  <c r="AI723" i="6"/>
  <c r="AF723" i="6"/>
  <c r="AY791" i="6"/>
  <c r="AX791" i="6"/>
  <c r="AW791" i="6"/>
  <c r="AV791" i="6"/>
  <c r="AU791" i="6"/>
  <c r="AT791" i="6"/>
  <c r="AS791" i="6"/>
  <c r="AR791" i="6"/>
  <c r="AQ791" i="6"/>
  <c r="AH791" i="6" s="1"/>
  <c r="AI791" i="6"/>
  <c r="AF791" i="6"/>
  <c r="AY788" i="6"/>
  <c r="AX788" i="6"/>
  <c r="AW788" i="6"/>
  <c r="AV788" i="6"/>
  <c r="AU788" i="6"/>
  <c r="AT788" i="6"/>
  <c r="AS788" i="6"/>
  <c r="AR788" i="6"/>
  <c r="AQ788" i="6"/>
  <c r="AH788" i="6" s="1"/>
  <c r="AI788" i="6"/>
  <c r="AF788" i="6"/>
  <c r="AY763" i="6"/>
  <c r="AX763" i="6"/>
  <c r="AW763" i="6"/>
  <c r="AV763" i="6"/>
  <c r="AU763" i="6"/>
  <c r="AT763" i="6"/>
  <c r="AS763" i="6"/>
  <c r="AR763" i="6"/>
  <c r="AQ763" i="6"/>
  <c r="AH763" i="6" s="1"/>
  <c r="AI763" i="6"/>
  <c r="AF763" i="6"/>
  <c r="AY743" i="6"/>
  <c r="AX743" i="6"/>
  <c r="AW743" i="6"/>
  <c r="AV743" i="6"/>
  <c r="AU743" i="6"/>
  <c r="AT743" i="6"/>
  <c r="AS743" i="6"/>
  <c r="AR743" i="6"/>
  <c r="AQ743" i="6"/>
  <c r="AH743" i="6" s="1"/>
  <c r="AI743" i="6"/>
  <c r="AF743" i="6"/>
  <c r="AY686" i="6"/>
  <c r="AX686" i="6"/>
  <c r="AW686" i="6"/>
  <c r="AV686" i="6"/>
  <c r="AU686" i="6"/>
  <c r="AT686" i="6"/>
  <c r="AS686" i="6"/>
  <c r="AR686" i="6"/>
  <c r="AQ686" i="6"/>
  <c r="AH686" i="6" s="1"/>
  <c r="AI686" i="6"/>
  <c r="AF686" i="6"/>
  <c r="AY695" i="6"/>
  <c r="AX695" i="6"/>
  <c r="AW695" i="6"/>
  <c r="AV695" i="6"/>
  <c r="AU695" i="6"/>
  <c r="AT695" i="6"/>
  <c r="AS695" i="6"/>
  <c r="AR695" i="6"/>
  <c r="AQ695" i="6"/>
  <c r="AH695" i="6" s="1"/>
  <c r="AI695" i="6"/>
  <c r="AF695" i="6"/>
  <c r="AY776" i="6"/>
  <c r="AX776" i="6"/>
  <c r="AW776" i="6"/>
  <c r="AV776" i="6"/>
  <c r="AU776" i="6"/>
  <c r="AT776" i="6"/>
  <c r="AS776" i="6"/>
  <c r="AR776" i="6"/>
  <c r="AQ776" i="6"/>
  <c r="AH776" i="6" s="1"/>
  <c r="AI776" i="6"/>
  <c r="AF776" i="6"/>
  <c r="AY785" i="6"/>
  <c r="AX785" i="6"/>
  <c r="AW785" i="6"/>
  <c r="AV785" i="6"/>
  <c r="AU785" i="6"/>
  <c r="AT785" i="6"/>
  <c r="AS785" i="6"/>
  <c r="AR785" i="6"/>
  <c r="AQ785" i="6"/>
  <c r="AH785" i="6" s="1"/>
  <c r="AI785" i="6"/>
  <c r="AF785" i="6"/>
  <c r="AY689" i="6"/>
  <c r="AX689" i="6"/>
  <c r="AW689" i="6"/>
  <c r="AV689" i="6"/>
  <c r="AU689" i="6"/>
  <c r="AT689" i="6"/>
  <c r="AS689" i="6"/>
  <c r="AR689" i="6"/>
  <c r="AQ689" i="6"/>
  <c r="AH689" i="6" s="1"/>
  <c r="AI689" i="6"/>
  <c r="AF689" i="6"/>
  <c r="AY683" i="6"/>
  <c r="AX683" i="6"/>
  <c r="AW683" i="6"/>
  <c r="AV683" i="6"/>
  <c r="AU683" i="6"/>
  <c r="AT683" i="6"/>
  <c r="AS683" i="6"/>
  <c r="AR683" i="6"/>
  <c r="AQ683" i="6"/>
  <c r="AH683" i="6" s="1"/>
  <c r="AI683" i="6"/>
  <c r="AF683" i="6"/>
  <c r="AY748" i="6"/>
  <c r="AX748" i="6"/>
  <c r="AW748" i="6"/>
  <c r="AV748" i="6"/>
  <c r="AU748" i="6"/>
  <c r="AT748" i="6"/>
  <c r="AS748" i="6"/>
  <c r="AR748" i="6"/>
  <c r="AQ748" i="6"/>
  <c r="AH748" i="6" s="1"/>
  <c r="AI748" i="6"/>
  <c r="AF748" i="6"/>
  <c r="AY698" i="6"/>
  <c r="AX698" i="6"/>
  <c r="AW698" i="6"/>
  <c r="AV698" i="6"/>
  <c r="AU698" i="6"/>
  <c r="AT698" i="6"/>
  <c r="AS698" i="6"/>
  <c r="AR698" i="6"/>
  <c r="AQ698" i="6"/>
  <c r="AH698" i="6" s="1"/>
  <c r="AI698" i="6"/>
  <c r="AF698" i="6"/>
  <c r="AY692" i="6"/>
  <c r="AX692" i="6"/>
  <c r="AW692" i="6"/>
  <c r="AV692" i="6"/>
  <c r="AU692" i="6"/>
  <c r="AT692" i="6"/>
  <c r="AS692" i="6"/>
  <c r="AR692" i="6"/>
  <c r="AQ692" i="6"/>
  <c r="AH692" i="6" s="1"/>
  <c r="AI692" i="6"/>
  <c r="AF692" i="6"/>
  <c r="AY757" i="6"/>
  <c r="AX757" i="6"/>
  <c r="AW757" i="6"/>
  <c r="AV757" i="6"/>
  <c r="AU757" i="6"/>
  <c r="AT757" i="6"/>
  <c r="AS757" i="6"/>
  <c r="AR757" i="6"/>
  <c r="AQ757" i="6"/>
  <c r="AH757" i="6" s="1"/>
  <c r="AI757" i="6"/>
  <c r="AF757" i="6"/>
  <c r="AY751" i="6"/>
  <c r="AX751" i="6"/>
  <c r="AW751" i="6"/>
  <c r="AV751" i="6"/>
  <c r="AU751" i="6"/>
  <c r="AT751" i="6"/>
  <c r="AS751" i="6"/>
  <c r="AR751" i="6"/>
  <c r="AQ751" i="6"/>
  <c r="AH751" i="6" s="1"/>
  <c r="AI751" i="6"/>
  <c r="AF751" i="6"/>
  <c r="AY745" i="6"/>
  <c r="AX745" i="6"/>
  <c r="AW745" i="6"/>
  <c r="AV745" i="6"/>
  <c r="AU745" i="6"/>
  <c r="AT745" i="6"/>
  <c r="AS745" i="6"/>
  <c r="AR745" i="6"/>
  <c r="AQ745" i="6"/>
  <c r="AH745" i="6" s="1"/>
  <c r="AI745" i="6"/>
  <c r="AF745" i="6"/>
  <c r="AY760" i="6"/>
  <c r="AX760" i="6"/>
  <c r="AW760" i="6"/>
  <c r="AV760" i="6"/>
  <c r="AU760" i="6"/>
  <c r="AT760" i="6"/>
  <c r="AS760" i="6"/>
  <c r="AR760" i="6"/>
  <c r="AQ760" i="6"/>
  <c r="AH760" i="6" s="1"/>
  <c r="AI760" i="6"/>
  <c r="AF760" i="6"/>
  <c r="AY754" i="6"/>
  <c r="AX754" i="6"/>
  <c r="AW754" i="6"/>
  <c r="AV754" i="6"/>
  <c r="AU754" i="6"/>
  <c r="AT754" i="6"/>
  <c r="AS754" i="6"/>
  <c r="AR754" i="6"/>
  <c r="AQ754" i="6"/>
  <c r="AH754" i="6" s="1"/>
  <c r="AI754" i="6"/>
  <c r="AF754" i="6"/>
  <c r="AC53" i="6"/>
  <c r="C29" i="6"/>
  <c r="D54" i="6" s="1"/>
  <c r="D21" i="6"/>
  <c r="D22" i="6" s="1"/>
  <c r="D20" i="6"/>
  <c r="D19" i="6"/>
  <c r="D17" i="6"/>
  <c r="C17" i="6"/>
  <c r="B17" i="6"/>
  <c r="D57" i="6" s="1"/>
  <c r="AM751" i="6" l="1"/>
  <c r="AM776" i="6"/>
  <c r="AJ511" i="6"/>
  <c r="AJ482" i="6"/>
  <c r="AI364" i="6"/>
  <c r="AI370" i="6"/>
  <c r="AI382" i="6"/>
  <c r="AI381" i="6"/>
  <c r="AI376" i="6"/>
  <c r="AI383" i="6"/>
  <c r="AJ465" i="6"/>
  <c r="AI366" i="6"/>
  <c r="AI372" i="6"/>
  <c r="AI368" i="6"/>
  <c r="AI374" i="6"/>
  <c r="AI387" i="6"/>
  <c r="AI359" i="6"/>
  <c r="AI363" i="6"/>
  <c r="AI380" i="6"/>
  <c r="AI358" i="6"/>
  <c r="AI385" i="6"/>
  <c r="AI384" i="6"/>
  <c r="AI367" i="6"/>
  <c r="AI373" i="6"/>
  <c r="AI378" i="6"/>
  <c r="AI379" i="6"/>
  <c r="AI388" i="6"/>
  <c r="AI369" i="6"/>
  <c r="AI375" i="6"/>
  <c r="AI365" i="6"/>
  <c r="AI371" i="6"/>
  <c r="AI362" i="6"/>
  <c r="AI360" i="6"/>
  <c r="AI377" i="6"/>
  <c r="AI361" i="6"/>
  <c r="AI386" i="6"/>
  <c r="AJ545" i="6"/>
  <c r="AJ542" i="6"/>
  <c r="AJ535" i="6"/>
  <c r="AJ528" i="6"/>
  <c r="AJ458" i="6"/>
  <c r="AJ478" i="6"/>
  <c r="AJ464" i="6"/>
  <c r="AJ550" i="6"/>
  <c r="AJ479" i="6"/>
  <c r="AJ531" i="6"/>
  <c r="AJ505" i="6"/>
  <c r="AJ486" i="6"/>
  <c r="AJ459" i="6"/>
  <c r="AJ490" i="6"/>
  <c r="AJ468" i="6"/>
  <c r="AJ522" i="6"/>
  <c r="AJ462" i="6"/>
  <c r="AJ543" i="6"/>
  <c r="AJ546" i="6"/>
  <c r="AJ537" i="6"/>
  <c r="AJ520" i="6"/>
  <c r="AH666" i="6"/>
  <c r="AJ541" i="6"/>
  <c r="AJ551" i="6"/>
  <c r="AJ504" i="6"/>
  <c r="AI522" i="6"/>
  <c r="AB522" i="6" s="1"/>
  <c r="AJ430" i="6"/>
  <c r="AJ435" i="6"/>
  <c r="AH222" i="6"/>
  <c r="AJ502" i="6"/>
  <c r="AJ523" i="6"/>
  <c r="AJ539" i="6"/>
  <c r="AJ548" i="6"/>
  <c r="AI484" i="6"/>
  <c r="AB484" i="6" s="1"/>
  <c r="AJ509" i="6"/>
  <c r="AH219" i="6"/>
  <c r="AH589" i="6"/>
  <c r="AJ436" i="6"/>
  <c r="AJ215" i="6"/>
  <c r="AH446" i="6"/>
  <c r="AI642" i="6"/>
  <c r="AI510" i="6"/>
  <c r="AB510" i="6" s="1"/>
  <c r="AJ273" i="6"/>
  <c r="AJ212" i="6"/>
  <c r="AJ390" i="6"/>
  <c r="AI644" i="6"/>
  <c r="AI481" i="6"/>
  <c r="AB481" i="6" s="1"/>
  <c r="H358" i="6"/>
  <c r="V358" i="6" s="1"/>
  <c r="AH357" i="6"/>
  <c r="AJ340" i="6"/>
  <c r="H938" i="6"/>
  <c r="W938" i="6" s="1"/>
  <c r="AC938" i="6" s="1"/>
  <c r="AE753" i="6"/>
  <c r="J753" i="6" s="1"/>
  <c r="AH498" i="6"/>
  <c r="AH196" i="6"/>
  <c r="AJ203" i="6"/>
  <c r="AI489" i="6"/>
  <c r="AB489" i="6" s="1"/>
  <c r="AH443" i="6"/>
  <c r="AH599" i="6"/>
  <c r="AI581" i="6"/>
  <c r="AH353" i="6"/>
  <c r="AJ470" i="6"/>
  <c r="U714" i="6"/>
  <c r="AH965" i="6"/>
  <c r="AH968" i="6"/>
  <c r="AH454" i="6"/>
  <c r="AH499" i="6"/>
  <c r="AI645" i="6"/>
  <c r="AI519" i="6"/>
  <c r="AJ323" i="6"/>
  <c r="AH228" i="6"/>
  <c r="AJ461" i="6"/>
  <c r="AJ481" i="6"/>
  <c r="AI498" i="6"/>
  <c r="AI619" i="6"/>
  <c r="AJ396" i="6"/>
  <c r="AJ405" i="6"/>
  <c r="AI516" i="6"/>
  <c r="AH407" i="6"/>
  <c r="AJ275" i="6"/>
  <c r="AJ935" i="6"/>
  <c r="AE689" i="6"/>
  <c r="J689" i="6" s="1"/>
  <c r="U687" i="6"/>
  <c r="AI567" i="6"/>
  <c r="AH457" i="6"/>
  <c r="AJ521" i="6"/>
  <c r="AJ527" i="6"/>
  <c r="AJ489" i="6"/>
  <c r="U781" i="6"/>
  <c r="AH508" i="6"/>
  <c r="AJ945" i="6"/>
  <c r="AI639" i="6"/>
  <c r="AJ937" i="6"/>
  <c r="AJ191" i="6"/>
  <c r="AJ951" i="6"/>
  <c r="AI577" i="6"/>
  <c r="AJ202" i="6"/>
  <c r="AH338" i="6"/>
  <c r="AJ196" i="6"/>
  <c r="AH330" i="6"/>
  <c r="H376" i="6"/>
  <c r="V376" i="6" s="1"/>
  <c r="AJ503" i="6"/>
  <c r="AI558" i="6"/>
  <c r="AH434" i="6"/>
  <c r="AI640" i="6"/>
  <c r="AH572" i="6"/>
  <c r="AH595" i="6"/>
  <c r="AH412" i="6"/>
  <c r="AH590" i="6"/>
  <c r="AI464" i="6"/>
  <c r="AB464" i="6" s="1"/>
  <c r="V466" i="6"/>
  <c r="AJ420" i="6"/>
  <c r="AJ426" i="6"/>
  <c r="AH435" i="6"/>
  <c r="AH581" i="6"/>
  <c r="AI486" i="6"/>
  <c r="AB486" i="6" s="1"/>
  <c r="AJ199" i="6"/>
  <c r="AJ525" i="6"/>
  <c r="AJ549" i="6"/>
  <c r="AJ255" i="6"/>
  <c r="AJ269" i="6"/>
  <c r="AJ394" i="6"/>
  <c r="AE760" i="6"/>
  <c r="J760" i="6" s="1"/>
  <c r="U775" i="6"/>
  <c r="AI561" i="6"/>
  <c r="AJ251" i="6"/>
  <c r="AI455" i="6"/>
  <c r="AJ237" i="6"/>
  <c r="AI636" i="6"/>
  <c r="AJ716" i="6"/>
  <c r="AJ319" i="6"/>
  <c r="AH325" i="6"/>
  <c r="AH566" i="6"/>
  <c r="AH592" i="6"/>
  <c r="AJ265" i="6"/>
  <c r="AJ915" i="6"/>
  <c r="AJ247" i="6"/>
  <c r="AI637" i="6"/>
  <c r="AJ289" i="6"/>
  <c r="AH477" i="6"/>
  <c r="AJ936" i="6"/>
  <c r="AJ933" i="6"/>
  <c r="AI587" i="6"/>
  <c r="AH342" i="6"/>
  <c r="AI471" i="6"/>
  <c r="AH226" i="6"/>
  <c r="AJ512" i="6"/>
  <c r="AJ745" i="6"/>
  <c r="AJ270" i="6"/>
  <c r="AJ260" i="6"/>
  <c r="AJ249" i="6"/>
  <c r="AI563" i="6"/>
  <c r="AJ762" i="6"/>
  <c r="U718" i="6"/>
  <c r="AI571" i="6"/>
  <c r="AI579" i="6"/>
  <c r="AH645" i="6"/>
  <c r="H937" i="6"/>
  <c r="AJ914" i="6"/>
  <c r="AJ953" i="6"/>
  <c r="AH315" i="6"/>
  <c r="AJ317" i="6"/>
  <c r="AH321" i="6"/>
  <c r="V457" i="6"/>
  <c r="AH576" i="6"/>
  <c r="AI476" i="6"/>
  <c r="AH662" i="6"/>
  <c r="AJ414" i="6"/>
  <c r="AH970" i="6"/>
  <c r="H951" i="6"/>
  <c r="AL951" i="6" s="1"/>
  <c r="AH669" i="6"/>
  <c r="AH205" i="6"/>
  <c r="AH605" i="6"/>
  <c r="AH465" i="6"/>
  <c r="AJ331" i="6"/>
  <c r="AJ276" i="6"/>
  <c r="AH960" i="6"/>
  <c r="AJ441" i="6"/>
  <c r="AJ921" i="6"/>
  <c r="AJ954" i="6"/>
  <c r="H936" i="6"/>
  <c r="H381" i="6"/>
  <c r="V381" i="6" s="1"/>
  <c r="AH190" i="6"/>
  <c r="AJ336" i="6"/>
  <c r="AJ271" i="6"/>
  <c r="AH197" i="6"/>
  <c r="AJ804" i="6"/>
  <c r="AJ930" i="6"/>
  <c r="AH490" i="6"/>
  <c r="AJ938" i="6"/>
  <c r="AH332" i="6"/>
  <c r="AI492" i="6"/>
  <c r="H914" i="6"/>
  <c r="AH632" i="6"/>
  <c r="AJ233" i="6"/>
  <c r="U684" i="6"/>
  <c r="AH561" i="6"/>
  <c r="AJ916" i="6"/>
  <c r="AH452" i="6"/>
  <c r="AI628" i="6"/>
  <c r="AI501" i="6"/>
  <c r="AJ392" i="6"/>
  <c r="AJ401" i="6"/>
  <c r="AI453" i="6"/>
  <c r="AI638" i="6"/>
  <c r="AJ194" i="6"/>
  <c r="AH569" i="6"/>
  <c r="AJ375" i="6"/>
  <c r="AJ283" i="6"/>
  <c r="AJ427" i="6"/>
  <c r="AI459" i="6"/>
  <c r="AB459" i="6" s="1"/>
  <c r="AH169" i="6"/>
  <c r="AJ242" i="6"/>
  <c r="AH431" i="6"/>
  <c r="AH437" i="6"/>
  <c r="AI520" i="6"/>
  <c r="AB520" i="6" s="1"/>
  <c r="AJ324" i="6"/>
  <c r="AJ337" i="6"/>
  <c r="AH345" i="6"/>
  <c r="AJ373" i="6"/>
  <c r="AI513" i="6"/>
  <c r="AJ413" i="6"/>
  <c r="AH668" i="6"/>
  <c r="AH613" i="6"/>
  <c r="AJ346" i="6"/>
  <c r="AH327" i="6"/>
  <c r="AJ329" i="6"/>
  <c r="AH677" i="6"/>
  <c r="AI532" i="6"/>
  <c r="AH344" i="6"/>
  <c r="AJ330" i="6"/>
  <c r="AH213" i="6"/>
  <c r="AJ750" i="6"/>
  <c r="AJ722" i="6"/>
  <c r="AI625" i="6"/>
  <c r="AJ777" i="6"/>
  <c r="AH319" i="6"/>
  <c r="H915" i="6"/>
  <c r="AH180" i="6"/>
  <c r="AJ796" i="6"/>
  <c r="AH507" i="6"/>
  <c r="H922" i="6"/>
  <c r="W922" i="6" s="1"/>
  <c r="AC922" i="6" s="1"/>
  <c r="AH958" i="6"/>
  <c r="AH961" i="6"/>
  <c r="AI648" i="6"/>
  <c r="AJ347" i="6"/>
  <c r="AJ318" i="6"/>
  <c r="AH349" i="6"/>
  <c r="AJ785" i="6"/>
  <c r="U776" i="6"/>
  <c r="AJ743" i="6"/>
  <c r="U681" i="6"/>
  <c r="AE746" i="6"/>
  <c r="J746" i="6" s="1"/>
  <c r="AJ759" i="6"/>
  <c r="AJ744" i="6"/>
  <c r="AH497" i="6"/>
  <c r="AJ720" i="6"/>
  <c r="AJ185" i="6"/>
  <c r="U688" i="6"/>
  <c r="O688" i="6" s="1"/>
  <c r="AH558" i="6"/>
  <c r="AJ946" i="6"/>
  <c r="H946" i="6"/>
  <c r="AL946" i="6" s="1"/>
  <c r="AJ483" i="6"/>
  <c r="V483" i="6"/>
  <c r="H927" i="6"/>
  <c r="U686" i="6"/>
  <c r="AJ714" i="6"/>
  <c r="AJ729" i="6"/>
  <c r="AJ687" i="6"/>
  <c r="AI620" i="6"/>
  <c r="AJ774" i="6"/>
  <c r="AI627" i="6"/>
  <c r="U682" i="6"/>
  <c r="AH635" i="6"/>
  <c r="AH173" i="6"/>
  <c r="AI557" i="6"/>
  <c r="AJ499" i="6"/>
  <c r="V499" i="6"/>
  <c r="AJ799" i="6"/>
  <c r="AH963" i="6"/>
  <c r="AH966" i="6"/>
  <c r="AH194" i="6"/>
  <c r="H926" i="6"/>
  <c r="H940" i="6"/>
  <c r="AJ790" i="6"/>
  <c r="AH620" i="6"/>
  <c r="AJ728" i="6"/>
  <c r="AJ288" i="6"/>
  <c r="AJ710" i="6"/>
  <c r="H941" i="6"/>
  <c r="W941" i="6" s="1"/>
  <c r="AC941" i="6" s="1"/>
  <c r="AH505" i="6"/>
  <c r="AJ934" i="6"/>
  <c r="AH475" i="6"/>
  <c r="AJ926" i="6"/>
  <c r="AJ927" i="6"/>
  <c r="AH483" i="6"/>
  <c r="AJ206" i="6"/>
  <c r="AJ211" i="6"/>
  <c r="AJ940" i="6"/>
  <c r="AJ200" i="6"/>
  <c r="AJ220" i="6"/>
  <c r="AJ941" i="6"/>
  <c r="AJ224" i="6"/>
  <c r="AH636" i="6"/>
  <c r="AI562" i="6"/>
  <c r="AJ919" i="6"/>
  <c r="AJ264" i="6"/>
  <c r="AJ403" i="6"/>
  <c r="AH657" i="6"/>
  <c r="AJ231" i="6"/>
  <c r="AH628" i="6"/>
  <c r="AH567" i="6"/>
  <c r="AH571" i="6"/>
  <c r="AH462" i="6"/>
  <c r="AI462" i="6"/>
  <c r="AB462" i="6" s="1"/>
  <c r="AJ735" i="6"/>
  <c r="AJ286" i="6"/>
  <c r="AH663" i="6"/>
  <c r="AI451" i="6"/>
  <c r="AI524" i="6"/>
  <c r="AJ183" i="6"/>
  <c r="AJ421" i="6"/>
  <c r="AJ184" i="6"/>
  <c r="AJ315" i="6"/>
  <c r="AH601" i="6"/>
  <c r="AH596" i="6"/>
  <c r="AH522" i="6"/>
  <c r="AI580" i="6"/>
  <c r="AH591" i="6"/>
  <c r="AJ241" i="6"/>
  <c r="AJ181" i="6"/>
  <c r="AH675" i="6"/>
  <c r="AH420" i="6"/>
  <c r="AI472" i="6"/>
  <c r="AI586" i="6"/>
  <c r="AJ445" i="6"/>
  <c r="AH674" i="6"/>
  <c r="AJ198" i="6"/>
  <c r="AI488" i="6"/>
  <c r="AJ381" i="6"/>
  <c r="AH615" i="6"/>
  <c r="AI487" i="6"/>
  <c r="AJ450" i="6"/>
  <c r="AH350" i="6"/>
  <c r="AH230" i="6"/>
  <c r="AI570" i="6"/>
  <c r="AJ402" i="6"/>
  <c r="AH630" i="6"/>
  <c r="AI493" i="6"/>
  <c r="AJ267" i="6"/>
  <c r="AH394" i="6"/>
  <c r="AJ767" i="6"/>
  <c r="AH654" i="6"/>
  <c r="AH560" i="6"/>
  <c r="AI452" i="6"/>
  <c r="U716" i="6"/>
  <c r="AH563" i="6"/>
  <c r="AH509" i="6"/>
  <c r="AH396" i="6"/>
  <c r="AJ284" i="6"/>
  <c r="AH392" i="6"/>
  <c r="AH401" i="6"/>
  <c r="AJ699" i="6"/>
  <c r="AH453" i="6"/>
  <c r="AJ397" i="6"/>
  <c r="AJ770" i="6"/>
  <c r="AH653" i="6"/>
  <c r="AH644" i="6"/>
  <c r="AI515" i="6"/>
  <c r="AH660" i="6"/>
  <c r="AJ291" i="6"/>
  <c r="AJ404" i="6"/>
  <c r="AJ369" i="6"/>
  <c r="AI517" i="6"/>
  <c r="AJ321" i="6"/>
  <c r="AH971" i="6"/>
  <c r="AH974" i="6"/>
  <c r="AH593" i="6"/>
  <c r="AH588" i="6"/>
  <c r="AH442" i="6"/>
  <c r="AJ734" i="6"/>
  <c r="AI585" i="6"/>
  <c r="AH602" i="6"/>
  <c r="AJ339" i="6"/>
  <c r="AH343" i="6"/>
  <c r="AJ345" i="6"/>
  <c r="AJ364" i="6"/>
  <c r="AJ370" i="6"/>
  <c r="AH527" i="6"/>
  <c r="AI527" i="6"/>
  <c r="AB527" i="6" s="1"/>
  <c r="AH513" i="6"/>
  <c r="AH416" i="6"/>
  <c r="AH679" i="6"/>
  <c r="AJ438" i="6"/>
  <c r="AH680" i="6"/>
  <c r="AH209" i="6"/>
  <c r="H388" i="6"/>
  <c r="V388" i="6" s="1"/>
  <c r="AJ350" i="6"/>
  <c r="AH335" i="6"/>
  <c r="AJ354" i="6"/>
  <c r="U751" i="6"/>
  <c r="AE692" i="6"/>
  <c r="J692" i="6" s="1"/>
  <c r="U746" i="6"/>
  <c r="O746" i="6" s="1"/>
  <c r="AJ239" i="6"/>
  <c r="AH626" i="6"/>
  <c r="AI626" i="6"/>
  <c r="AJ781" i="6"/>
  <c r="AJ690" i="6"/>
  <c r="AJ257" i="6"/>
  <c r="AH622" i="6"/>
  <c r="AI622" i="6"/>
  <c r="AJ704" i="6"/>
  <c r="U747" i="6"/>
  <c r="AJ682" i="6"/>
  <c r="AH494" i="6"/>
  <c r="AI494" i="6"/>
  <c r="AJ253" i="6"/>
  <c r="AJ719" i="6"/>
  <c r="AH564" i="6"/>
  <c r="AH967" i="6"/>
  <c r="H921" i="6"/>
  <c r="W921" i="6" s="1"/>
  <c r="AC921" i="6" s="1"/>
  <c r="AJ723" i="6"/>
  <c r="AJ779" i="6"/>
  <c r="AJ775" i="6"/>
  <c r="AH625" i="6"/>
  <c r="AJ697" i="6"/>
  <c r="AJ688" i="6"/>
  <c r="AI631" i="6"/>
  <c r="H913" i="6"/>
  <c r="AJ952" i="6"/>
  <c r="H952" i="6"/>
  <c r="AL952" i="6" s="1"/>
  <c r="AJ533" i="6"/>
  <c r="V533" i="6"/>
  <c r="H939" i="6"/>
  <c r="W939" i="6" s="1"/>
  <c r="AC939" i="6" s="1"/>
  <c r="AH201" i="6"/>
  <c r="U743" i="6"/>
  <c r="O743" i="6" s="1"/>
  <c r="AJ256" i="6"/>
  <c r="AJ778" i="6"/>
  <c r="AI496" i="6"/>
  <c r="AH629" i="6"/>
  <c r="AH633" i="6"/>
  <c r="U712" i="6"/>
  <c r="O712" i="6" s="1"/>
  <c r="AH393" i="6"/>
  <c r="AI502" i="6"/>
  <c r="AB502" i="6" s="1"/>
  <c r="AJ492" i="6"/>
  <c r="V492" i="6"/>
  <c r="AH177" i="6"/>
  <c r="AI565" i="6"/>
  <c r="AJ266" i="6"/>
  <c r="AH658" i="6"/>
  <c r="U715" i="6"/>
  <c r="AH406" i="6"/>
  <c r="AJ424" i="6"/>
  <c r="AH650" i="6"/>
  <c r="AH515" i="6"/>
  <c r="AH510" i="6"/>
  <c r="H948" i="6"/>
  <c r="AL948" i="6" s="1"/>
  <c r="AI569" i="6"/>
  <c r="AJ411" i="6"/>
  <c r="AI566" i="6"/>
  <c r="AH516" i="6"/>
  <c r="AH647" i="6"/>
  <c r="AH323" i="6"/>
  <c r="AJ188" i="6"/>
  <c r="AH191" i="6"/>
  <c r="AH473" i="6"/>
  <c r="AH525" i="6"/>
  <c r="AJ341" i="6"/>
  <c r="AI578" i="6"/>
  <c r="AH523" i="6"/>
  <c r="AI583" i="6"/>
  <c r="AJ195" i="6"/>
  <c r="AJ801" i="6"/>
  <c r="AI575" i="6"/>
  <c r="AJ205" i="6"/>
  <c r="AJ367" i="6"/>
  <c r="H370" i="6"/>
  <c r="AH957" i="6"/>
  <c r="AJ217" i="6"/>
  <c r="AH448" i="6"/>
  <c r="AH485" i="6"/>
  <c r="AH533" i="6"/>
  <c r="AJ187" i="6"/>
  <c r="AH200" i="6"/>
  <c r="AJ376" i="6"/>
  <c r="AJ379" i="6"/>
  <c r="AH491" i="6"/>
  <c r="AI491" i="6"/>
  <c r="AH352" i="6"/>
  <c r="AH492" i="6"/>
  <c r="AI456" i="6"/>
  <c r="AI559" i="6"/>
  <c r="AH501" i="6"/>
  <c r="AH652" i="6"/>
  <c r="AJ281" i="6"/>
  <c r="AJ258" i="6"/>
  <c r="AI458" i="6"/>
  <c r="AB458" i="6" s="1"/>
  <c r="AJ400" i="6"/>
  <c r="AJ425" i="6"/>
  <c r="AH395" i="6"/>
  <c r="AI512" i="6"/>
  <c r="AB512" i="6" s="1"/>
  <c r="AH430" i="6"/>
  <c r="AH643" i="6"/>
  <c r="AJ423" i="6"/>
  <c r="AJ431" i="6"/>
  <c r="AH598" i="6"/>
  <c r="AH604" i="6"/>
  <c r="AJ244" i="6"/>
  <c r="AJ442" i="6"/>
  <c r="AJ383" i="6"/>
  <c r="AI477" i="6"/>
  <c r="AH426" i="6"/>
  <c r="AH584" i="6"/>
  <c r="AH445" i="6"/>
  <c r="AJ382" i="6"/>
  <c r="AJ440" i="6"/>
  <c r="AI478" i="6"/>
  <c r="AB478" i="6" s="1"/>
  <c r="AH607" i="6"/>
  <c r="AJ277" i="6"/>
  <c r="AJ416" i="6"/>
  <c r="AH678" i="6"/>
  <c r="AJ932" i="6"/>
  <c r="AJ378" i="6"/>
  <c r="AH611" i="6"/>
  <c r="AH444" i="6"/>
  <c r="AH617" i="6"/>
  <c r="AH449" i="6"/>
  <c r="H929" i="6"/>
  <c r="W929" i="6" s="1"/>
  <c r="AC929" i="6" s="1"/>
  <c r="H930" i="6"/>
  <c r="W930" i="6" s="1"/>
  <c r="AC930" i="6" s="1"/>
  <c r="AJ386" i="6"/>
  <c r="AJ742" i="6"/>
  <c r="AJ182" i="6"/>
  <c r="AH651" i="6"/>
  <c r="AI634" i="6"/>
  <c r="AI573" i="6"/>
  <c r="AJ268" i="6"/>
  <c r="AH171" i="6"/>
  <c r="AH451" i="6"/>
  <c r="AI568" i="6"/>
  <c r="AI574" i="6"/>
  <c r="H945" i="6"/>
  <c r="AL945" i="6" s="1"/>
  <c r="AH524" i="6"/>
  <c r="AH467" i="6"/>
  <c r="AI643" i="6"/>
  <c r="AJ261" i="6"/>
  <c r="AH317" i="6"/>
  <c r="AI582" i="6"/>
  <c r="AH973" i="6"/>
  <c r="AH580" i="6"/>
  <c r="AH341" i="6"/>
  <c r="AJ374" i="6"/>
  <c r="AJ415" i="6"/>
  <c r="AH482" i="6"/>
  <c r="AI482" i="6"/>
  <c r="AB482" i="6" s="1"/>
  <c r="AH195" i="6"/>
  <c r="AH474" i="6"/>
  <c r="AI474" i="6"/>
  <c r="AH339" i="6"/>
  <c r="AH530" i="6"/>
  <c r="AI649" i="6"/>
  <c r="AJ314" i="6"/>
  <c r="AH316" i="6"/>
  <c r="AJ320" i="6"/>
  <c r="AH322" i="6"/>
  <c r="AH972" i="6"/>
  <c r="H359" i="6"/>
  <c r="V359" i="6" s="1"/>
  <c r="AH211" i="6"/>
  <c r="AH336" i="6"/>
  <c r="AJ338" i="6"/>
  <c r="AJ334" i="6"/>
  <c r="AH616" i="6"/>
  <c r="AJ447" i="6"/>
  <c r="AH326" i="6"/>
  <c r="AI490" i="6"/>
  <c r="AB490" i="6" s="1"/>
  <c r="H385" i="6"/>
  <c r="V385" i="6" s="1"/>
  <c r="AH210" i="6"/>
  <c r="AJ356" i="6"/>
  <c r="H916" i="6"/>
  <c r="AH493" i="6"/>
  <c r="U748" i="6"/>
  <c r="U683" i="6"/>
  <c r="AE791" i="6"/>
  <c r="J791" i="6" s="1"/>
  <c r="U749" i="6"/>
  <c r="U782" i="6"/>
  <c r="AI623" i="6"/>
  <c r="AJ726" i="6"/>
  <c r="AI632" i="6"/>
  <c r="U774" i="6"/>
  <c r="O774" i="6" s="1"/>
  <c r="AJ756" i="6"/>
  <c r="AH503" i="6"/>
  <c r="AH496" i="6"/>
  <c r="AI629" i="6"/>
  <c r="AI635" i="6"/>
  <c r="AH455" i="6"/>
  <c r="AH170" i="6"/>
  <c r="AJ780" i="6"/>
  <c r="AH502" i="6"/>
  <c r="U685" i="6"/>
  <c r="V501" i="6"/>
  <c r="AJ763" i="6"/>
  <c r="AJ788" i="6"/>
  <c r="U779" i="6"/>
  <c r="U744" i="6"/>
  <c r="U750" i="6"/>
  <c r="AJ717" i="6"/>
  <c r="AJ238" i="6"/>
  <c r="AJ696" i="6"/>
  <c r="AJ713" i="6"/>
  <c r="AJ235" i="6"/>
  <c r="AH495" i="6"/>
  <c r="AI495" i="6"/>
  <c r="AI564" i="6"/>
  <c r="AJ712" i="6"/>
  <c r="U777" i="6"/>
  <c r="AJ393" i="6"/>
  <c r="AJ732" i="6"/>
  <c r="AI630" i="6"/>
  <c r="AH461" i="6"/>
  <c r="AI461" i="6"/>
  <c r="AB461" i="6" s="1"/>
  <c r="AH179" i="6"/>
  <c r="AJ179" i="6"/>
  <c r="H949" i="6"/>
  <c r="AL949" i="6" s="1"/>
  <c r="AI560" i="6"/>
  <c r="AH641" i="6"/>
  <c r="AI641" i="6"/>
  <c r="AI454" i="6"/>
  <c r="AJ913" i="6"/>
  <c r="AJ252" i="6"/>
  <c r="AJ263" i="6"/>
  <c r="AH390" i="6"/>
  <c r="AH399" i="6"/>
  <c r="AJ259" i="6"/>
  <c r="AJ715" i="6"/>
  <c r="AH186" i="6"/>
  <c r="AJ186" i="6"/>
  <c r="AH391" i="6"/>
  <c r="AJ460" i="6"/>
  <c r="V460" i="6"/>
  <c r="AJ760" i="6"/>
  <c r="AJ698" i="6"/>
  <c r="AJ748" i="6"/>
  <c r="AJ683" i="6"/>
  <c r="AE686" i="6"/>
  <c r="J686" i="6" s="1"/>
  <c r="AJ749" i="6"/>
  <c r="AJ782" i="6"/>
  <c r="AJ784" i="6"/>
  <c r="AJ681" i="6"/>
  <c r="AJ746" i="6"/>
  <c r="AH624" i="6"/>
  <c r="AI624" i="6"/>
  <c r="AI497" i="6"/>
  <c r="AH621" i="6"/>
  <c r="AJ236" i="6"/>
  <c r="AH185" i="6"/>
  <c r="AI500" i="6"/>
  <c r="AH402" i="6"/>
  <c r="AJ800" i="6"/>
  <c r="AH631" i="6"/>
  <c r="AH562" i="6"/>
  <c r="AJ282" i="6"/>
  <c r="AJ285" i="6"/>
  <c r="AJ234" i="6"/>
  <c r="AH634" i="6"/>
  <c r="AJ685" i="6"/>
  <c r="AH573" i="6"/>
  <c r="AH559" i="6"/>
  <c r="AI509" i="6"/>
  <c r="AB509" i="6" s="1"/>
  <c r="AI499" i="6"/>
  <c r="AH424" i="6"/>
  <c r="AH506" i="6"/>
  <c r="V506" i="6"/>
  <c r="H934" i="6"/>
  <c r="W934" i="6" s="1"/>
  <c r="AC934" i="6" s="1"/>
  <c r="AJ792" i="6"/>
  <c r="AJ180" i="6"/>
  <c r="AH959" i="6"/>
  <c r="AH962" i="6"/>
  <c r="AJ771" i="6"/>
  <c r="AJ708" i="6"/>
  <c r="AI525" i="6"/>
  <c r="AB525" i="6" s="1"/>
  <c r="AH468" i="6"/>
  <c r="AI468" i="6"/>
  <c r="AB468" i="6" s="1"/>
  <c r="AJ371" i="6"/>
  <c r="AH466" i="6"/>
  <c r="AI466" i="6"/>
  <c r="AH409" i="6"/>
  <c r="AH208" i="6"/>
  <c r="H912" i="6"/>
  <c r="AH178" i="6"/>
  <c r="AJ246" i="6"/>
  <c r="AH318" i="6"/>
  <c r="AH324" i="6"/>
  <c r="AH410" i="6"/>
  <c r="AH672" i="6"/>
  <c r="AJ513" i="6"/>
  <c r="V513" i="6"/>
  <c r="H911" i="6"/>
  <c r="AJ433" i="6"/>
  <c r="AH638" i="6"/>
  <c r="AH642" i="6"/>
  <c r="AH518" i="6"/>
  <c r="AH460" i="6"/>
  <c r="AI460" i="6"/>
  <c r="AJ727" i="6"/>
  <c r="AI506" i="6"/>
  <c r="AH521" i="6"/>
  <c r="AI521" i="6"/>
  <c r="AB521" i="6" s="1"/>
  <c r="AH519" i="6"/>
  <c r="AI647" i="6"/>
  <c r="AH427" i="6"/>
  <c r="AI514" i="6"/>
  <c r="AJ737" i="6"/>
  <c r="AJ432" i="6"/>
  <c r="AH582" i="6"/>
  <c r="AH422" i="6"/>
  <c r="AI473" i="6"/>
  <c r="AH648" i="6"/>
  <c r="AH659" i="6"/>
  <c r="AH665" i="6"/>
  <c r="AH347" i="6"/>
  <c r="AH464" i="6"/>
  <c r="H918" i="6"/>
  <c r="AH479" i="6"/>
  <c r="AJ798" i="6"/>
  <c r="AH433" i="6"/>
  <c r="AH656" i="6"/>
  <c r="AJ738" i="6"/>
  <c r="AI518" i="6"/>
  <c r="AH174" i="6"/>
  <c r="AJ325" i="6"/>
  <c r="AJ705" i="6"/>
  <c r="AJ434" i="6"/>
  <c r="AH574" i="6"/>
  <c r="AI508" i="6"/>
  <c r="AH639" i="6"/>
  <c r="AI572" i="6"/>
  <c r="AH389" i="6"/>
  <c r="AJ395" i="6"/>
  <c r="AJ366" i="6"/>
  <c r="AH512" i="6"/>
  <c r="AH421" i="6"/>
  <c r="AH436" i="6"/>
  <c r="AH459" i="6"/>
  <c r="AH664" i="6"/>
  <c r="AJ922" i="6"/>
  <c r="AJ706" i="6"/>
  <c r="AH423" i="6"/>
  <c r="AJ245" i="6"/>
  <c r="AJ290" i="6"/>
  <c r="AJ422" i="6"/>
  <c r="AH646" i="6"/>
  <c r="AI646" i="6"/>
  <c r="AJ408" i="6"/>
  <c r="AI505" i="6"/>
  <c r="AB505" i="6" s="1"/>
  <c r="AH594" i="6"/>
  <c r="AI511" i="6"/>
  <c r="AB511" i="6" s="1"/>
  <c r="H917" i="6"/>
  <c r="AI523" i="6"/>
  <c r="AB523" i="6" s="1"/>
  <c r="AI479" i="6"/>
  <c r="AB479" i="6" s="1"/>
  <c r="AJ730" i="6"/>
  <c r="AJ795" i="6"/>
  <c r="AJ410" i="6"/>
  <c r="AJ552" i="6"/>
  <c r="H552" i="6"/>
  <c r="H942" i="6"/>
  <c r="AL942" i="6" s="1"/>
  <c r="AJ942" i="6"/>
  <c r="H920" i="6"/>
  <c r="W920" i="6" s="1"/>
  <c r="AC920" i="6" s="1"/>
  <c r="AH526" i="6"/>
  <c r="V526" i="6"/>
  <c r="AJ924" i="6"/>
  <c r="AH337" i="6"/>
  <c r="AH439" i="6"/>
  <c r="AH463" i="6"/>
  <c r="AH528" i="6"/>
  <c r="AH531" i="6"/>
  <c r="AH478" i="6"/>
  <c r="AH481" i="6"/>
  <c r="AJ920" i="6"/>
  <c r="H377" i="6"/>
  <c r="V377" i="6" s="1"/>
  <c r="AH486" i="6"/>
  <c r="AH489" i="6"/>
  <c r="AJ929" i="6"/>
  <c r="AH333" i="6"/>
  <c r="AJ219" i="6"/>
  <c r="AJ222" i="6"/>
  <c r="AJ228" i="6"/>
  <c r="AJ703" i="6"/>
  <c r="H931" i="6"/>
  <c r="W931" i="6" s="1"/>
  <c r="AC931" i="6" s="1"/>
  <c r="AJ923" i="6"/>
  <c r="AJ773" i="6"/>
  <c r="AJ292" i="6"/>
  <c r="AJ417" i="6"/>
  <c r="AJ709" i="6"/>
  <c r="AJ243" i="6"/>
  <c r="AI483" i="6"/>
  <c r="AJ407" i="6"/>
  <c r="AH413" i="6"/>
  <c r="AH671" i="6"/>
  <c r="AI469" i="6"/>
  <c r="AJ387" i="6"/>
  <c r="AH975" i="6"/>
  <c r="AH610" i="6"/>
  <c r="AJ802" i="6"/>
  <c r="AJ803" i="6"/>
  <c r="AJ739" i="6"/>
  <c r="AH418" i="6"/>
  <c r="H935" i="6"/>
  <c r="AJ360" i="6"/>
  <c r="AJ377" i="6"/>
  <c r="H933" i="6"/>
  <c r="W933" i="6" s="1"/>
  <c r="AC933" i="6" s="1"/>
  <c r="AI533" i="6"/>
  <c r="AH614" i="6"/>
  <c r="AJ274" i="6"/>
  <c r="AJ419" i="6"/>
  <c r="AJ741" i="6"/>
  <c r="AJ358" i="6"/>
  <c r="AH450" i="6"/>
  <c r="AJ210" i="6"/>
  <c r="AH212" i="6"/>
  <c r="AH618" i="6"/>
  <c r="AH356" i="6"/>
  <c r="AJ388" i="6"/>
  <c r="AH225" i="6"/>
  <c r="AJ225" i="6"/>
  <c r="AH354" i="6"/>
  <c r="AH575" i="6"/>
  <c r="AI475" i="6"/>
  <c r="AH202" i="6"/>
  <c r="AJ955" i="6"/>
  <c r="AH417" i="6"/>
  <c r="AI584" i="6"/>
  <c r="AH673" i="6"/>
  <c r="AH217" i="6"/>
  <c r="AH189" i="6"/>
  <c r="AJ193" i="6"/>
  <c r="AJ950" i="6"/>
  <c r="AH440" i="6"/>
  <c r="AJ446" i="6"/>
  <c r="AJ327" i="6"/>
  <c r="AH329" i="6"/>
  <c r="AJ418" i="6"/>
  <c r="AJ362" i="6"/>
  <c r="AH529" i="6"/>
  <c r="AH207" i="6"/>
  <c r="AH187" i="6"/>
  <c r="AH612" i="6"/>
  <c r="AJ939" i="6"/>
  <c r="AH438" i="6"/>
  <c r="AH204" i="6"/>
  <c r="AH216" i="6"/>
  <c r="AJ956" i="6"/>
  <c r="AH351" i="6"/>
  <c r="AJ328" i="6"/>
  <c r="AH223" i="6"/>
  <c r="AJ355" i="6"/>
  <c r="AJ357" i="6"/>
  <c r="AH218" i="6"/>
  <c r="AH221" i="6"/>
  <c r="U745" i="6"/>
  <c r="AJ751" i="6"/>
  <c r="AJ757" i="6"/>
  <c r="AJ689" i="6"/>
  <c r="U689" i="6"/>
  <c r="AJ754" i="6"/>
  <c r="AJ776" i="6"/>
  <c r="AJ695" i="6"/>
  <c r="AH623" i="6"/>
  <c r="AJ707" i="6"/>
  <c r="AJ755" i="6"/>
  <c r="AH176" i="6"/>
  <c r="AI621" i="6"/>
  <c r="AJ747" i="6"/>
  <c r="AJ232" i="6"/>
  <c r="AJ693" i="6"/>
  <c r="AI633" i="6"/>
  <c r="AH504" i="6"/>
  <c r="AI504" i="6"/>
  <c r="AB504" i="6" s="1"/>
  <c r="AJ786" i="6"/>
  <c r="AJ789" i="6"/>
  <c r="AH175" i="6"/>
  <c r="AH425" i="6"/>
  <c r="AJ724" i="6"/>
  <c r="AJ925" i="6"/>
  <c r="H925" i="6"/>
  <c r="W925" i="6" s="1"/>
  <c r="AC925" i="6" s="1"/>
  <c r="AH579" i="6"/>
  <c r="AJ928" i="6"/>
  <c r="AH458" i="6"/>
  <c r="AJ692" i="6"/>
  <c r="AJ686" i="6"/>
  <c r="AJ791" i="6"/>
  <c r="U720" i="6"/>
  <c r="O720" i="6" s="1"/>
  <c r="AJ794" i="6"/>
  <c r="AH627" i="6"/>
  <c r="AJ691" i="6"/>
  <c r="AJ783" i="6"/>
  <c r="U713" i="6"/>
  <c r="O713" i="6" s="1"/>
  <c r="AJ250" i="6"/>
  <c r="AH964" i="6"/>
  <c r="U780" i="6"/>
  <c r="O780" i="6" s="1"/>
  <c r="AJ287" i="6"/>
  <c r="AJ399" i="6"/>
  <c r="AH405" i="6"/>
  <c r="AH655" i="6"/>
  <c r="AJ768" i="6"/>
  <c r="AH400" i="6"/>
  <c r="AJ406" i="6"/>
  <c r="AJ769" i="6"/>
  <c r="AJ752" i="6"/>
  <c r="AJ766" i="6"/>
  <c r="AJ701" i="6"/>
  <c r="U717" i="6"/>
  <c r="AJ787" i="6"/>
  <c r="AI503" i="6"/>
  <c r="AB503" i="6" s="1"/>
  <c r="AJ684" i="6"/>
  <c r="AH619" i="6"/>
  <c r="AJ254" i="6"/>
  <c r="U778" i="6"/>
  <c r="O778" i="6" s="1"/>
  <c r="U719" i="6"/>
  <c r="O719" i="6" s="1"/>
  <c r="AH570" i="6"/>
  <c r="AJ761" i="6"/>
  <c r="AJ694" i="6"/>
  <c r="AJ725" i="6"/>
  <c r="H919" i="6"/>
  <c r="AH182" i="6"/>
  <c r="AH456" i="6"/>
  <c r="AH403" i="6"/>
  <c r="AJ721" i="6"/>
  <c r="AH565" i="6"/>
  <c r="AH557" i="6"/>
  <c r="AJ793" i="6"/>
  <c r="AJ718" i="6"/>
  <c r="H947" i="6"/>
  <c r="AL947" i="6" s="1"/>
  <c r="AJ391" i="6"/>
  <c r="AH397" i="6"/>
  <c r="AJ764" i="6"/>
  <c r="H325" i="6"/>
  <c r="AJ772" i="6"/>
  <c r="AH568" i="6"/>
  <c r="AH640" i="6"/>
  <c r="AJ248" i="6"/>
  <c r="AH411" i="6"/>
  <c r="V508" i="6"/>
  <c r="V524" i="6"/>
  <c r="AJ372" i="6"/>
  <c r="H372" i="6"/>
  <c r="H369" i="6"/>
  <c r="AH514" i="6"/>
  <c r="AJ208" i="6"/>
  <c r="AH511" i="6"/>
  <c r="AJ911" i="6"/>
  <c r="AJ912" i="6"/>
  <c r="AJ917" i="6"/>
  <c r="AJ918" i="6"/>
  <c r="AJ398" i="6"/>
  <c r="AH404" i="6"/>
  <c r="AJ412" i="6"/>
  <c r="AJ700" i="6"/>
  <c r="AJ731" i="6"/>
  <c r="AH637" i="6"/>
  <c r="AI507" i="6"/>
  <c r="AJ702" i="6"/>
  <c r="AI576" i="6"/>
  <c r="AH428" i="6"/>
  <c r="AJ437" i="6"/>
  <c r="AH414" i="6"/>
  <c r="H368" i="6"/>
  <c r="AJ409" i="6"/>
  <c r="AH415" i="6"/>
  <c r="AH578" i="6"/>
  <c r="AH520" i="6"/>
  <c r="AH577" i="6"/>
  <c r="AJ262" i="6"/>
  <c r="AI467" i="6"/>
  <c r="AB467" i="6" s="1"/>
  <c r="AH183" i="6"/>
  <c r="AJ389" i="6"/>
  <c r="AH398" i="6"/>
  <c r="H366" i="6"/>
  <c r="AJ765" i="6"/>
  <c r="AJ280" i="6"/>
  <c r="AH661" i="6"/>
  <c r="AH667" i="6"/>
  <c r="AJ384" i="6"/>
  <c r="AH188" i="6"/>
  <c r="AI457" i="6"/>
  <c r="AH432" i="6"/>
  <c r="AH172" i="6"/>
  <c r="AJ428" i="6"/>
  <c r="AH476" i="6"/>
  <c r="AH408" i="6"/>
  <c r="AJ279" i="6"/>
  <c r="AJ943" i="6"/>
  <c r="AJ944" i="6"/>
  <c r="AJ365" i="6"/>
  <c r="H371" i="6"/>
  <c r="AJ178" i="6"/>
  <c r="AH181" i="6"/>
  <c r="AH429" i="6"/>
  <c r="AH470" i="6"/>
  <c r="AI470" i="6"/>
  <c r="AB470" i="6" s="1"/>
  <c r="AJ278" i="6"/>
  <c r="AH472" i="6"/>
  <c r="AI465" i="6"/>
  <c r="AB465" i="6" s="1"/>
  <c r="H367" i="6"/>
  <c r="AJ201" i="6"/>
  <c r="AH215" i="6"/>
  <c r="AJ740" i="6"/>
  <c r="H361" i="6"/>
  <c r="V361" i="6" s="1"/>
  <c r="AH334" i="6"/>
  <c r="AH487" i="6"/>
  <c r="AH220" i="6"/>
  <c r="AJ348" i="6"/>
  <c r="AH224" i="6"/>
  <c r="AJ429" i="6"/>
  <c r="H923" i="6"/>
  <c r="W923" i="6" s="1"/>
  <c r="AC923" i="6" s="1"/>
  <c r="H924" i="6"/>
  <c r="W924" i="6" s="1"/>
  <c r="AC924" i="6" s="1"/>
  <c r="AH331" i="6"/>
  <c r="H373" i="6"/>
  <c r="AJ240" i="6"/>
  <c r="AH969" i="6"/>
  <c r="AH480" i="6"/>
  <c r="AJ272" i="6"/>
  <c r="AH193" i="6"/>
  <c r="H363" i="6"/>
  <c r="V363" i="6" s="1"/>
  <c r="H378" i="6"/>
  <c r="V378" i="6" s="1"/>
  <c r="AH977" i="6"/>
  <c r="AH203" i="6"/>
  <c r="AJ216" i="6"/>
  <c r="AH419" i="6"/>
  <c r="AH534" i="6"/>
  <c r="AI534" i="6"/>
  <c r="AB534" i="6" s="1"/>
  <c r="AJ226" i="6"/>
  <c r="AJ352" i="6"/>
  <c r="AJ230" i="6"/>
  <c r="AH583" i="6"/>
  <c r="AH586" i="6"/>
  <c r="AH600" i="6"/>
  <c r="AH192" i="6"/>
  <c r="AI480" i="6"/>
  <c r="AH976" i="6"/>
  <c r="AJ733" i="6"/>
  <c r="AJ736" i="6"/>
  <c r="AH441" i="6"/>
  <c r="AI529" i="6"/>
  <c r="AH206" i="6"/>
  <c r="H380" i="6"/>
  <c r="V380" i="6" s="1"/>
  <c r="AI485" i="6"/>
  <c r="AJ204" i="6"/>
  <c r="AH447" i="6"/>
  <c r="AJ449" i="6"/>
  <c r="AH484" i="6"/>
  <c r="H379" i="6"/>
  <c r="V379" i="6" s="1"/>
  <c r="AJ326" i="6"/>
  <c r="AJ333" i="6"/>
  <c r="AJ213" i="6"/>
  <c r="AJ223" i="6"/>
  <c r="AH348" i="6"/>
  <c r="AH229" i="6"/>
  <c r="AJ229" i="6"/>
  <c r="AH585" i="6"/>
  <c r="AJ931" i="6"/>
  <c r="AJ443" i="6"/>
  <c r="AJ343" i="6"/>
  <c r="AI463" i="6"/>
  <c r="AB463" i="6" s="1"/>
  <c r="H382" i="6"/>
  <c r="AH314" i="6"/>
  <c r="AJ316" i="6"/>
  <c r="AH320" i="6"/>
  <c r="AJ322" i="6"/>
  <c r="AJ189" i="6"/>
  <c r="AI531" i="6"/>
  <c r="AB531" i="6" s="1"/>
  <c r="AH198" i="6"/>
  <c r="AH340" i="6"/>
  <c r="AH346" i="6"/>
  <c r="AJ359" i="6"/>
  <c r="H362" i="6"/>
  <c r="V362" i="6" s="1"/>
  <c r="AJ711" i="6"/>
  <c r="AJ207" i="6"/>
  <c r="H360" i="6"/>
  <c r="V360" i="6" s="1"/>
  <c r="AH214" i="6"/>
  <c r="AH608" i="6"/>
  <c r="AJ197" i="6"/>
  <c r="AH328" i="6"/>
  <c r="AH199" i="6"/>
  <c r="AJ332" i="6"/>
  <c r="AJ209" i="6"/>
  <c r="AJ335" i="6"/>
  <c r="AH227" i="6"/>
  <c r="AL692" i="6"/>
  <c r="AL689" i="6"/>
  <c r="AL785" i="6"/>
  <c r="AL115" i="6"/>
  <c r="AL114" i="6"/>
  <c r="AL230" i="6"/>
  <c r="AL228" i="6"/>
  <c r="AL222" i="6"/>
  <c r="AL219" i="6"/>
  <c r="AL357" i="6"/>
  <c r="AL229" i="6"/>
  <c r="AL355" i="6"/>
  <c r="AL354" i="6"/>
  <c r="AL225" i="6"/>
  <c r="AL109" i="6"/>
  <c r="AL108" i="6"/>
  <c r="AL112" i="6"/>
  <c r="AL227" i="6"/>
  <c r="AL221" i="6"/>
  <c r="AL218" i="6"/>
  <c r="AL111" i="6"/>
  <c r="AL147" i="6"/>
  <c r="AL224" i="6"/>
  <c r="X224" i="6" s="1"/>
  <c r="AL941" i="6"/>
  <c r="X941" i="6" s="1"/>
  <c r="AL350" i="6"/>
  <c r="AL897" i="6"/>
  <c r="AL450" i="6"/>
  <c r="AL938" i="6"/>
  <c r="AL199" i="6"/>
  <c r="AL145" i="6"/>
  <c r="T145" i="6" s="1"/>
  <c r="AL490" i="6"/>
  <c r="AL335" i="6"/>
  <c r="AM492" i="6"/>
  <c r="U492" i="6" s="1"/>
  <c r="AM147" i="6"/>
  <c r="U147" i="6" s="1"/>
  <c r="AL492" i="6"/>
  <c r="AL348" i="6"/>
  <c r="AL388" i="6"/>
  <c r="AM897" i="6"/>
  <c r="AL220" i="6"/>
  <c r="AL618" i="6"/>
  <c r="AM618" i="6"/>
  <c r="U618" i="6" s="1"/>
  <c r="AL209" i="6"/>
  <c r="X209" i="6" s="1"/>
  <c r="AL352" i="6"/>
  <c r="AL333" i="6"/>
  <c r="AL332" i="6"/>
  <c r="AL168" i="6"/>
  <c r="AL386" i="6"/>
  <c r="AL213" i="6"/>
  <c r="AM450" i="6"/>
  <c r="U450" i="6" s="1"/>
  <c r="O450" i="6" s="1"/>
  <c r="AM145" i="6"/>
  <c r="U145" i="6" s="1"/>
  <c r="AL491" i="6"/>
  <c r="AM490" i="6"/>
  <c r="U490" i="6" s="1"/>
  <c r="AL212" i="6"/>
  <c r="X212" i="6" s="1"/>
  <c r="AM742" i="6"/>
  <c r="U742" i="6" s="1"/>
  <c r="O742" i="6" s="1"/>
  <c r="AL910" i="6"/>
  <c r="AL223" i="6"/>
  <c r="X223" i="6" s="1"/>
  <c r="AL356" i="6"/>
  <c r="AN618" i="6"/>
  <c r="V618" i="6" s="1"/>
  <c r="AL210" i="6"/>
  <c r="AL742" i="6"/>
  <c r="AL117" i="6"/>
  <c r="AM896" i="6"/>
  <c r="AL328" i="6"/>
  <c r="AL326" i="6"/>
  <c r="AM534" i="6"/>
  <c r="U534" i="6" s="1"/>
  <c r="AL379" i="6"/>
  <c r="AM146" i="6"/>
  <c r="U146" i="6" s="1"/>
  <c r="AL487" i="6"/>
  <c r="AL449" i="6"/>
  <c r="AL885" i="6"/>
  <c r="AM680" i="6"/>
  <c r="U680" i="6" s="1"/>
  <c r="AM616" i="6"/>
  <c r="U616" i="6" s="1"/>
  <c r="AM491" i="6"/>
  <c r="U491" i="6" s="1"/>
  <c r="AL896" i="6"/>
  <c r="AL534" i="6"/>
  <c r="AL930" i="6"/>
  <c r="AL929" i="6"/>
  <c r="AM141" i="6"/>
  <c r="U141" i="6" s="1"/>
  <c r="AL146" i="6"/>
  <c r="AM484" i="6"/>
  <c r="U484" i="6" s="1"/>
  <c r="AM891" i="6"/>
  <c r="AL835" i="6"/>
  <c r="AL680" i="6"/>
  <c r="AN617" i="6"/>
  <c r="V617" i="6" s="1"/>
  <c r="AL616" i="6"/>
  <c r="AN615" i="6"/>
  <c r="V615" i="6" s="1"/>
  <c r="AL385" i="6"/>
  <c r="AM894" i="6"/>
  <c r="AM132" i="6"/>
  <c r="U132" i="6" s="1"/>
  <c r="AL141" i="6"/>
  <c r="AK141" i="6" s="1"/>
  <c r="AL376" i="6"/>
  <c r="AL484" i="6"/>
  <c r="AM447" i="6"/>
  <c r="U447" i="6" s="1"/>
  <c r="O447" i="6" s="1"/>
  <c r="AL891" i="6"/>
  <c r="AM617" i="6"/>
  <c r="U617" i="6" s="1"/>
  <c r="AM615" i="6"/>
  <c r="U615" i="6" s="1"/>
  <c r="AL226" i="6"/>
  <c r="AL894" i="6"/>
  <c r="AL132" i="6"/>
  <c r="AM487" i="6"/>
  <c r="U487" i="6" s="1"/>
  <c r="AL615" i="6"/>
  <c r="AL334" i="6"/>
  <c r="AL361" i="6"/>
  <c r="AM956" i="6"/>
  <c r="U956" i="6" s="1"/>
  <c r="AM486" i="6"/>
  <c r="U486" i="6" s="1"/>
  <c r="AL143" i="6"/>
  <c r="T143" i="6" s="1"/>
  <c r="AM438" i="6"/>
  <c r="U438" i="6" s="1"/>
  <c r="O438" i="6" s="1"/>
  <c r="AL167" i="6"/>
  <c r="AL612" i="6"/>
  <c r="AN609" i="6"/>
  <c r="V609" i="6" s="1"/>
  <c r="AL606" i="6"/>
  <c r="AL330" i="6"/>
  <c r="AL197" i="6"/>
  <c r="AM449" i="6"/>
  <c r="U449" i="6" s="1"/>
  <c r="O449" i="6" s="1"/>
  <c r="AN616" i="6"/>
  <c r="V616" i="6" s="1"/>
  <c r="AL349" i="6"/>
  <c r="AL447" i="6"/>
  <c r="AM885" i="6"/>
  <c r="AL617" i="6"/>
  <c r="AL358" i="6"/>
  <c r="AM489" i="6"/>
  <c r="U489" i="6" s="1"/>
  <c r="AM419" i="6"/>
  <c r="U419" i="6" s="1"/>
  <c r="O419" i="6" s="1"/>
  <c r="AL313" i="6"/>
  <c r="AM804" i="6"/>
  <c r="U804" i="6" s="1"/>
  <c r="O804" i="6" s="1"/>
  <c r="AL556" i="6"/>
  <c r="AL444" i="6"/>
  <c r="AL939" i="6"/>
  <c r="AN612" i="6"/>
  <c r="V612" i="6" s="1"/>
  <c r="AL609" i="6"/>
  <c r="AN606" i="6"/>
  <c r="V606" i="6" s="1"/>
  <c r="AL351" i="6"/>
  <c r="AN680" i="6"/>
  <c r="V680" i="6" s="1"/>
  <c r="AL489" i="6"/>
  <c r="AL419" i="6"/>
  <c r="AL215" i="6"/>
  <c r="AM143" i="6"/>
  <c r="U143" i="6" s="1"/>
  <c r="AL804" i="6"/>
  <c r="AL203" i="6"/>
  <c r="AL200" i="6"/>
  <c r="AL977" i="6"/>
  <c r="AL166" i="6"/>
  <c r="AM612" i="6"/>
  <c r="U612" i="6" s="1"/>
  <c r="AL486" i="6"/>
  <c r="AM609" i="6"/>
  <c r="U609" i="6" s="1"/>
  <c r="AL274" i="6"/>
  <c r="AL116" i="6"/>
  <c r="AM611" i="6"/>
  <c r="U611" i="6" s="1"/>
  <c r="AL532" i="6"/>
  <c r="AL160" i="6"/>
  <c r="AL130" i="6"/>
  <c r="T130" i="6" s="1"/>
  <c r="AL587" i="6"/>
  <c r="AL933" i="6"/>
  <c r="AM313" i="6"/>
  <c r="U313" i="6" s="1"/>
  <c r="AL204" i="6"/>
  <c r="X204" i="6" s="1"/>
  <c r="AM556" i="6"/>
  <c r="U556" i="6" s="1"/>
  <c r="AM606" i="6"/>
  <c r="U606" i="6" s="1"/>
  <c r="AL196" i="6"/>
  <c r="AN614" i="6"/>
  <c r="V614" i="6" s="1"/>
  <c r="AL611" i="6"/>
  <c r="AN608" i="6"/>
  <c r="V608" i="6" s="1"/>
  <c r="AL940" i="6"/>
  <c r="AL381" i="6"/>
  <c r="AM533" i="6"/>
  <c r="U533" i="6" s="1"/>
  <c r="AL163" i="6"/>
  <c r="AL741" i="6"/>
  <c r="AL216" i="6"/>
  <c r="AL201" i="6"/>
  <c r="AL438" i="6"/>
  <c r="AL471" i="6"/>
  <c r="AL271" i="6"/>
  <c r="AL895" i="6"/>
  <c r="AL106" i="6"/>
  <c r="AL614" i="6"/>
  <c r="AN611" i="6"/>
  <c r="V611" i="6" s="1"/>
  <c r="AL608" i="6"/>
  <c r="AL190" i="6"/>
  <c r="AL378" i="6"/>
  <c r="AM444" i="6"/>
  <c r="U444" i="6" s="1"/>
  <c r="O444" i="6" s="1"/>
  <c r="AL336" i="6"/>
  <c r="AM532" i="6"/>
  <c r="U532" i="6" s="1"/>
  <c r="AM485" i="6"/>
  <c r="U485" i="6" s="1"/>
  <c r="AL711" i="6"/>
  <c r="AL936" i="6"/>
  <c r="X936" i="6" s="1"/>
  <c r="AL935" i="6"/>
  <c r="X935" i="6" s="1"/>
  <c r="AM142" i="6"/>
  <c r="U142" i="6" s="1"/>
  <c r="AL529" i="6"/>
  <c r="AL126" i="6"/>
  <c r="T126" i="6" s="1"/>
  <c r="AL338" i="6"/>
  <c r="AL485" i="6"/>
  <c r="AM888" i="6"/>
  <c r="AL211" i="6"/>
  <c r="X211" i="6" s="1"/>
  <c r="AL377" i="6"/>
  <c r="AL360" i="6"/>
  <c r="AL206" i="6"/>
  <c r="X206" i="6" s="1"/>
  <c r="AL142" i="6"/>
  <c r="T142" i="6" s="1"/>
  <c r="AM526" i="6"/>
  <c r="U526" i="6" s="1"/>
  <c r="AL344" i="6"/>
  <c r="AM895" i="6"/>
  <c r="AL909" i="6"/>
  <c r="AM587" i="6"/>
  <c r="U587" i="6" s="1"/>
  <c r="AL488" i="6"/>
  <c r="AL448" i="6"/>
  <c r="AL214" i="6"/>
  <c r="AL380" i="6"/>
  <c r="AL363" i="6"/>
  <c r="AL207" i="6"/>
  <c r="AM711" i="6"/>
  <c r="U711" i="6" s="1"/>
  <c r="O711" i="6" s="1"/>
  <c r="AM529" i="6"/>
  <c r="U529" i="6" s="1"/>
  <c r="AL187" i="6"/>
  <c r="AM488" i="6"/>
  <c r="U488" i="6" s="1"/>
  <c r="AL832" i="6"/>
  <c r="AL359" i="6"/>
  <c r="AL866" i="6"/>
  <c r="AL353" i="6"/>
  <c r="AL932" i="6"/>
  <c r="AL526" i="6"/>
  <c r="AL362" i="6"/>
  <c r="AM441" i="6"/>
  <c r="U441" i="6" s="1"/>
  <c r="O441" i="6" s="1"/>
  <c r="AL882" i="6"/>
  <c r="AM679" i="6"/>
  <c r="U679" i="6" s="1"/>
  <c r="AM677" i="6"/>
  <c r="U677" i="6" s="1"/>
  <c r="AM416" i="6"/>
  <c r="U416" i="6" s="1"/>
  <c r="O416" i="6" s="1"/>
  <c r="AN613" i="6"/>
  <c r="V613" i="6" s="1"/>
  <c r="AL610" i="6"/>
  <c r="AN607" i="6"/>
  <c r="V607" i="6" s="1"/>
  <c r="AM481" i="6"/>
  <c r="U481" i="6" s="1"/>
  <c r="AM531" i="6"/>
  <c r="U531" i="6" s="1"/>
  <c r="AL976" i="6"/>
  <c r="AL387" i="6"/>
  <c r="V387" i="6" s="1"/>
  <c r="AM144" i="6"/>
  <c r="U144" i="6" s="1"/>
  <c r="AL469" i="6"/>
  <c r="AL275" i="6"/>
  <c r="AM128" i="6"/>
  <c r="U128" i="6" s="1"/>
  <c r="AL892" i="6"/>
  <c r="AM674" i="6"/>
  <c r="U674" i="6" s="1"/>
  <c r="AM668" i="6"/>
  <c r="U668" i="6" s="1"/>
  <c r="AL342" i="6"/>
  <c r="AM614" i="6"/>
  <c r="U614" i="6" s="1"/>
  <c r="AM608" i="6"/>
  <c r="U608" i="6" s="1"/>
  <c r="AN587" i="6"/>
  <c r="V587" i="6" s="1"/>
  <c r="AM448" i="6"/>
  <c r="U448" i="6" s="1"/>
  <c r="O448" i="6" s="1"/>
  <c r="AM126" i="6"/>
  <c r="U126" i="6" s="1"/>
  <c r="AM954" i="6"/>
  <c r="U954" i="6" s="1"/>
  <c r="AL921" i="6"/>
  <c r="AL920" i="6"/>
  <c r="AM131" i="6"/>
  <c r="U131" i="6" s="1"/>
  <c r="AL441" i="6"/>
  <c r="AM876" i="6"/>
  <c r="AL679" i="6"/>
  <c r="AN678" i="6"/>
  <c r="V678" i="6" s="1"/>
  <c r="AL677" i="6"/>
  <c r="AM418" i="6"/>
  <c r="U418" i="6" s="1"/>
  <c r="O418" i="6" s="1"/>
  <c r="AL416" i="6"/>
  <c r="AL739" i="6"/>
  <c r="AL346" i="6"/>
  <c r="AL340" i="6"/>
  <c r="AL198" i="6"/>
  <c r="AM613" i="6"/>
  <c r="U613" i="6" s="1"/>
  <c r="AM607" i="6"/>
  <c r="U607" i="6" s="1"/>
  <c r="AL481" i="6"/>
  <c r="AL531" i="6"/>
  <c r="AL975" i="6"/>
  <c r="AM440" i="6"/>
  <c r="U440" i="6" s="1"/>
  <c r="O440" i="6" s="1"/>
  <c r="AL144" i="6"/>
  <c r="AM950" i="6"/>
  <c r="U950" i="6" s="1"/>
  <c r="AL193" i="6"/>
  <c r="AM471" i="6"/>
  <c r="U471" i="6" s="1"/>
  <c r="AL533" i="6"/>
  <c r="AM130" i="6"/>
  <c r="U130" i="6" s="1"/>
  <c r="AL888" i="6"/>
  <c r="AL954" i="6"/>
  <c r="AL131" i="6"/>
  <c r="AL876" i="6"/>
  <c r="AM678" i="6"/>
  <c r="U678" i="6" s="1"/>
  <c r="AL418" i="6"/>
  <c r="AL329" i="6"/>
  <c r="AL327" i="6"/>
  <c r="AM311" i="6"/>
  <c r="U311" i="6" s="1"/>
  <c r="AM802" i="6"/>
  <c r="U802" i="6" s="1"/>
  <c r="O802" i="6" s="1"/>
  <c r="AL613" i="6"/>
  <c r="AN610" i="6"/>
  <c r="V610" i="6" s="1"/>
  <c r="AL607" i="6"/>
  <c r="AM553" i="6"/>
  <c r="U553" i="6" s="1"/>
  <c r="AM736" i="6"/>
  <c r="U736" i="6" s="1"/>
  <c r="O736" i="6" s="1"/>
  <c r="AM478" i="6"/>
  <c r="U478" i="6" s="1"/>
  <c r="AM528" i="6"/>
  <c r="U528" i="6" s="1"/>
  <c r="AL823" i="6"/>
  <c r="AM446" i="6"/>
  <c r="U446" i="6" s="1"/>
  <c r="O446" i="6" s="1"/>
  <c r="AL440" i="6"/>
  <c r="AL103" i="6"/>
  <c r="AL886" i="6"/>
  <c r="AM882" i="6"/>
  <c r="AN677" i="6"/>
  <c r="V677" i="6" s="1"/>
  <c r="AL277" i="6"/>
  <c r="AM469" i="6"/>
  <c r="U469" i="6" s="1"/>
  <c r="AN668" i="6"/>
  <c r="V668" i="6" s="1"/>
  <c r="AL893" i="6"/>
  <c r="AM413" i="6"/>
  <c r="U413" i="6" s="1"/>
  <c r="O413" i="6" s="1"/>
  <c r="AL407" i="6"/>
  <c r="AM480" i="6"/>
  <c r="U480" i="6" s="1"/>
  <c r="AM305" i="6"/>
  <c r="U305" i="6" s="1"/>
  <c r="AL192" i="6"/>
  <c r="AL972" i="6"/>
  <c r="AM867" i="6"/>
  <c r="AL322" i="6"/>
  <c r="AL320" i="6"/>
  <c r="AL316" i="6"/>
  <c r="AL314" i="6"/>
  <c r="AL382" i="6"/>
  <c r="AM293" i="6"/>
  <c r="U293" i="6" s="1"/>
  <c r="AL603" i="6"/>
  <c r="AN600" i="6"/>
  <c r="V600" i="6" s="1"/>
  <c r="AL597" i="6"/>
  <c r="AM463" i="6"/>
  <c r="U463" i="6" s="1"/>
  <c r="AL676" i="6"/>
  <c r="AN673" i="6"/>
  <c r="V673" i="6" s="1"/>
  <c r="AL670" i="6"/>
  <c r="AM555" i="6"/>
  <c r="U555" i="6" s="1"/>
  <c r="AL834" i="6"/>
  <c r="AM445" i="6"/>
  <c r="U445" i="6" s="1"/>
  <c r="O445" i="6" s="1"/>
  <c r="AL439" i="6"/>
  <c r="AL649" i="6"/>
  <c r="AM530" i="6"/>
  <c r="U530" i="6" s="1"/>
  <c r="AL678" i="6"/>
  <c r="AL311" i="6"/>
  <c r="AM803" i="6"/>
  <c r="U803" i="6" s="1"/>
  <c r="O803" i="6" s="1"/>
  <c r="AL802" i="6"/>
  <c r="AM610" i="6"/>
  <c r="U610" i="6" s="1"/>
  <c r="AL553" i="6"/>
  <c r="AL478" i="6"/>
  <c r="AL446" i="6"/>
  <c r="AN671" i="6"/>
  <c r="V671" i="6" s="1"/>
  <c r="AL668" i="6"/>
  <c r="AL413" i="6"/>
  <c r="AL480" i="6"/>
  <c r="AL305" i="6"/>
  <c r="AL162" i="6"/>
  <c r="AL969" i="6"/>
  <c r="AL867" i="6"/>
  <c r="AL240" i="6"/>
  <c r="AL161" i="6"/>
  <c r="AL293" i="6"/>
  <c r="AM600" i="6"/>
  <c r="U600" i="6" s="1"/>
  <c r="AL463" i="6"/>
  <c r="AM673" i="6"/>
  <c r="U673" i="6" s="1"/>
  <c r="AL555" i="6"/>
  <c r="AK555" i="6" s="1"/>
  <c r="AL528" i="6"/>
  <c r="AM886" i="6"/>
  <c r="AN674" i="6"/>
  <c r="V674" i="6" s="1"/>
  <c r="AM671" i="6"/>
  <c r="U671" i="6" s="1"/>
  <c r="AM887" i="6"/>
  <c r="AM483" i="6"/>
  <c r="U483" i="6" s="1"/>
  <c r="AM513" i="6"/>
  <c r="U513" i="6" s="1"/>
  <c r="AL165" i="6"/>
  <c r="AM547" i="6"/>
  <c r="U547" i="6" s="1"/>
  <c r="AM942" i="6"/>
  <c r="U942" i="6" s="1"/>
  <c r="AL217" i="6"/>
  <c r="X217" i="6" s="1"/>
  <c r="AM873" i="6"/>
  <c r="AL243" i="6"/>
  <c r="AL164" i="6"/>
  <c r="AN603" i="6"/>
  <c r="V603" i="6" s="1"/>
  <c r="AL600" i="6"/>
  <c r="AN597" i="6"/>
  <c r="V597" i="6" s="1"/>
  <c r="AM548" i="6"/>
  <c r="U548" i="6" s="1"/>
  <c r="AN676" i="6"/>
  <c r="V676" i="6" s="1"/>
  <c r="AL673" i="6"/>
  <c r="AN670" i="6"/>
  <c r="V670" i="6" s="1"/>
  <c r="AM535" i="6"/>
  <c r="U535" i="6" s="1"/>
  <c r="AM879" i="6"/>
  <c r="AN649" i="6"/>
  <c r="V649" i="6" s="1"/>
  <c r="AM527" i="6"/>
  <c r="U527" i="6" s="1"/>
  <c r="AN586" i="6"/>
  <c r="V586" i="6" s="1"/>
  <c r="AN679" i="6"/>
  <c r="V679" i="6" s="1"/>
  <c r="AL736" i="6"/>
  <c r="AL272" i="6"/>
  <c r="AL128" i="6"/>
  <c r="AM892" i="6"/>
  <c r="AL674" i="6"/>
  <c r="AL671" i="6"/>
  <c r="AM893" i="6"/>
  <c r="AL887" i="6"/>
  <c r="AM407" i="6"/>
  <c r="U407" i="6" s="1"/>
  <c r="O407" i="6" s="1"/>
  <c r="AL483" i="6"/>
  <c r="AL513" i="6"/>
  <c r="AL548" i="6"/>
  <c r="AL535" i="6"/>
  <c r="AL445" i="6"/>
  <c r="AM439" i="6"/>
  <c r="U439" i="6" s="1"/>
  <c r="O439" i="6" s="1"/>
  <c r="AL527" i="6"/>
  <c r="AL957" i="6"/>
  <c r="AM586" i="6"/>
  <c r="U586" i="6" s="1"/>
  <c r="AN584" i="6"/>
  <c r="V584" i="6" s="1"/>
  <c r="AL373" i="6"/>
  <c r="AL367" i="6"/>
  <c r="AL94" i="6"/>
  <c r="AL536" i="6"/>
  <c r="T536" i="6" s="1"/>
  <c r="AL417" i="6"/>
  <c r="AL605" i="6"/>
  <c r="AN602" i="6"/>
  <c r="V602" i="6" s="1"/>
  <c r="AL599" i="6"/>
  <c r="AL906" i="6"/>
  <c r="AM137" i="6"/>
  <c r="U137" i="6" s="1"/>
  <c r="AL773" i="6"/>
  <c r="AL104" i="6"/>
  <c r="AL205" i="6"/>
  <c r="AL85" i="6"/>
  <c r="AM889" i="6"/>
  <c r="AL924" i="6"/>
  <c r="X924" i="6" s="1"/>
  <c r="AL923" i="6"/>
  <c r="AL907" i="6"/>
  <c r="AL472" i="6"/>
  <c r="AM575" i="6"/>
  <c r="U575" i="6" s="1"/>
  <c r="AL873" i="6"/>
  <c r="AL586" i="6"/>
  <c r="AM584" i="6"/>
  <c r="U584" i="6" s="1"/>
  <c r="AL273" i="6"/>
  <c r="AM465" i="6"/>
  <c r="U465" i="6" s="1"/>
  <c r="AM602" i="6"/>
  <c r="U602" i="6" s="1"/>
  <c r="AL292" i="6"/>
  <c r="AL137" i="6"/>
  <c r="AL889" i="6"/>
  <c r="AL927" i="6"/>
  <c r="AL926" i="6"/>
  <c r="AM475" i="6"/>
  <c r="AM551" i="6"/>
  <c r="U551" i="6" s="1"/>
  <c r="AL829" i="6"/>
  <c r="AL931" i="6"/>
  <c r="AN581" i="6"/>
  <c r="V581" i="6" s="1"/>
  <c r="AL575" i="6"/>
  <c r="AN585" i="6"/>
  <c r="V585" i="6" s="1"/>
  <c r="AL547" i="6"/>
  <c r="AM603" i="6"/>
  <c r="U603" i="6" s="1"/>
  <c r="AM597" i="6"/>
  <c r="U597" i="6" s="1"/>
  <c r="AL879" i="6"/>
  <c r="AM649" i="6"/>
  <c r="U649" i="6" s="1"/>
  <c r="AL960" i="6"/>
  <c r="AL584" i="6"/>
  <c r="AL276" i="6"/>
  <c r="AL370" i="6"/>
  <c r="AL364" i="6"/>
  <c r="V364" i="6" s="1"/>
  <c r="AL331" i="6"/>
  <c r="AL465" i="6"/>
  <c r="AN605" i="6"/>
  <c r="V605" i="6" s="1"/>
  <c r="AL602" i="6"/>
  <c r="AN599" i="6"/>
  <c r="V599" i="6" s="1"/>
  <c r="AM955" i="6"/>
  <c r="U955" i="6" s="1"/>
  <c r="AL833" i="6"/>
  <c r="AL863" i="6"/>
  <c r="AL202" i="6"/>
  <c r="X202" i="6" s="1"/>
  <c r="AL76" i="6"/>
  <c r="AM890" i="6"/>
  <c r="AL475" i="6"/>
  <c r="AL551" i="6"/>
  <c r="AK551" i="6" s="1"/>
  <c r="AM443" i="6"/>
  <c r="U443" i="6" s="1"/>
  <c r="O443" i="6" s="1"/>
  <c r="AM581" i="6"/>
  <c r="U581" i="6" s="1"/>
  <c r="AM585" i="6"/>
  <c r="U585" i="6" s="1"/>
  <c r="AL189" i="6"/>
  <c r="AM676" i="6"/>
  <c r="U676" i="6" s="1"/>
  <c r="AM670" i="6"/>
  <c r="U670" i="6" s="1"/>
  <c r="AL530" i="6"/>
  <c r="AL345" i="6"/>
  <c r="AL343" i="6"/>
  <c r="AL339" i="6"/>
  <c r="AL337" i="6"/>
  <c r="AM536" i="6"/>
  <c r="U536" i="6" s="1"/>
  <c r="AM417" i="6"/>
  <c r="U417" i="6" s="1"/>
  <c r="O417" i="6" s="1"/>
  <c r="AM605" i="6"/>
  <c r="U605" i="6" s="1"/>
  <c r="AM599" i="6"/>
  <c r="U599" i="6" s="1"/>
  <c r="AM773" i="6"/>
  <c r="U773" i="6" s="1"/>
  <c r="O773" i="6" s="1"/>
  <c r="AL890" i="6"/>
  <c r="AM472" i="6"/>
  <c r="AL278" i="6"/>
  <c r="AL443" i="6"/>
  <c r="AL581" i="6"/>
  <c r="AN575" i="6"/>
  <c r="V575" i="6" s="1"/>
  <c r="AL585" i="6"/>
  <c r="AL470" i="6"/>
  <c r="AM429" i="6"/>
  <c r="U429" i="6" s="1"/>
  <c r="O429" i="6" s="1"/>
  <c r="AL426" i="6"/>
  <c r="AL734" i="6"/>
  <c r="AL127" i="6"/>
  <c r="AL675" i="6"/>
  <c r="AN672" i="6"/>
  <c r="V672" i="6" s="1"/>
  <c r="AL669" i="6"/>
  <c r="AM139" i="6"/>
  <c r="U139" i="6" s="1"/>
  <c r="AL801" i="6"/>
  <c r="AM554" i="6"/>
  <c r="U554" i="6" s="1"/>
  <c r="AM477" i="6"/>
  <c r="AM730" i="6"/>
  <c r="U730" i="6" s="1"/>
  <c r="O730" i="6" s="1"/>
  <c r="AM952" i="6"/>
  <c r="U952" i="6" s="1"/>
  <c r="AL826" i="6"/>
  <c r="AL583" i="6"/>
  <c r="AN577" i="6"/>
  <c r="V577" i="6" s="1"/>
  <c r="AL246" i="6"/>
  <c r="AL482" i="6"/>
  <c r="AL523" i="6"/>
  <c r="AL511" i="6"/>
  <c r="AL541" i="6"/>
  <c r="AM578" i="6"/>
  <c r="U578" i="6" s="1"/>
  <c r="AM409" i="6"/>
  <c r="U409" i="6" s="1"/>
  <c r="O409" i="6" s="1"/>
  <c r="AL466" i="6"/>
  <c r="AM435" i="6"/>
  <c r="U435" i="6" s="1"/>
  <c r="O435" i="6" s="1"/>
  <c r="AL429" i="6"/>
  <c r="AL105" i="6"/>
  <c r="AM870" i="6"/>
  <c r="AM672" i="6"/>
  <c r="U672" i="6" s="1"/>
  <c r="AL139" i="6"/>
  <c r="AL908" i="6"/>
  <c r="AL554" i="6"/>
  <c r="AL477" i="6"/>
  <c r="AL730" i="6"/>
  <c r="AL195" i="6"/>
  <c r="AM577" i="6"/>
  <c r="U577" i="6" s="1"/>
  <c r="AM479" i="6"/>
  <c r="U479" i="6" s="1"/>
  <c r="AM540" i="6"/>
  <c r="U540" i="6" s="1"/>
  <c r="AL824" i="6"/>
  <c r="AM312" i="6"/>
  <c r="U312" i="6" s="1"/>
  <c r="AM520" i="6"/>
  <c r="U520" i="6" s="1"/>
  <c r="AL208" i="6"/>
  <c r="AL578" i="6"/>
  <c r="AM415" i="6"/>
  <c r="U415" i="6" s="1"/>
  <c r="O415" i="6" s="1"/>
  <c r="AL409" i="6"/>
  <c r="AL374" i="6"/>
  <c r="V374" i="6" s="1"/>
  <c r="AL368" i="6"/>
  <c r="AM944" i="6"/>
  <c r="U944" i="6" s="1"/>
  <c r="AM464" i="6"/>
  <c r="U464" i="6" s="1"/>
  <c r="AL435" i="6"/>
  <c r="AM420" i="6"/>
  <c r="U420" i="6" s="1"/>
  <c r="O420" i="6" s="1"/>
  <c r="AM703" i="6"/>
  <c r="U703" i="6" s="1"/>
  <c r="O703" i="6" s="1"/>
  <c r="AL870" i="6"/>
  <c r="AM552" i="6"/>
  <c r="U552" i="6" s="1"/>
  <c r="AN675" i="6"/>
  <c r="V675" i="6" s="1"/>
  <c r="AL672" i="6"/>
  <c r="AN669" i="6"/>
  <c r="V669" i="6" s="1"/>
  <c r="AM539" i="6"/>
  <c r="U539" i="6" s="1"/>
  <c r="AM410" i="6"/>
  <c r="U410" i="6" s="1"/>
  <c r="O410" i="6" s="1"/>
  <c r="AM474" i="6"/>
  <c r="AL324" i="6"/>
  <c r="AL318" i="6"/>
  <c r="AN583" i="6"/>
  <c r="V583" i="6" s="1"/>
  <c r="AL577" i="6"/>
  <c r="AM951" i="6"/>
  <c r="U951" i="6" s="1"/>
  <c r="AL854" i="6"/>
  <c r="AL479" i="6"/>
  <c r="AL178" i="6"/>
  <c r="AL540" i="6"/>
  <c r="AL312" i="6"/>
  <c r="AL520" i="6"/>
  <c r="AL415" i="6"/>
  <c r="AL464" i="6"/>
  <c r="AM470" i="6"/>
  <c r="U470" i="6" s="1"/>
  <c r="AM426" i="6"/>
  <c r="U426" i="6" s="1"/>
  <c r="O426" i="6" s="1"/>
  <c r="AL420" i="6"/>
  <c r="AM734" i="6"/>
  <c r="U734" i="6" s="1"/>
  <c r="O734" i="6" s="1"/>
  <c r="AL703" i="6"/>
  <c r="AM127" i="6"/>
  <c r="U127" i="6" s="1"/>
  <c r="AL552" i="6"/>
  <c r="AM675" i="6"/>
  <c r="U675" i="6" s="1"/>
  <c r="AM669" i="6"/>
  <c r="U669" i="6" s="1"/>
  <c r="AM801" i="6"/>
  <c r="U801" i="6" s="1"/>
  <c r="O801" i="6" s="1"/>
  <c r="AL539" i="6"/>
  <c r="T539" i="6" s="1"/>
  <c r="AL410" i="6"/>
  <c r="AL798" i="6"/>
  <c r="AL474" i="6"/>
  <c r="AL383" i="6"/>
  <c r="AK383" i="6" s="1"/>
  <c r="AM583" i="6"/>
  <c r="U583" i="6" s="1"/>
  <c r="AM482" i="6"/>
  <c r="U482" i="6" s="1"/>
  <c r="AL181" i="6"/>
  <c r="AL97" i="6"/>
  <c r="AM523" i="6"/>
  <c r="U523" i="6" s="1"/>
  <c r="AL918" i="6"/>
  <c r="X918" i="6" s="1"/>
  <c r="AL917" i="6"/>
  <c r="AL912" i="6"/>
  <c r="X912" i="6" s="1"/>
  <c r="AL911" i="6"/>
  <c r="X911" i="6" s="1"/>
  <c r="AM511" i="6"/>
  <c r="U511" i="6" s="1"/>
  <c r="AM541" i="6"/>
  <c r="U541" i="6" s="1"/>
  <c r="AN578" i="6"/>
  <c r="V578" i="6" s="1"/>
  <c r="AM466" i="6"/>
  <c r="U466" i="6" s="1"/>
  <c r="AL371" i="6"/>
  <c r="AL365" i="6"/>
  <c r="V365" i="6" s="1"/>
  <c r="AM299" i="6"/>
  <c r="U299" i="6" s="1"/>
  <c r="AL100" i="6"/>
  <c r="AM542" i="6"/>
  <c r="U542" i="6" s="1"/>
  <c r="AL88" i="6"/>
  <c r="AM549" i="6"/>
  <c r="U549" i="6" s="1"/>
  <c r="AN594" i="6"/>
  <c r="V594" i="6" s="1"/>
  <c r="AL591" i="6"/>
  <c r="AN588" i="6"/>
  <c r="V588" i="6" s="1"/>
  <c r="AM883" i="6"/>
  <c r="AM884" i="6"/>
  <c r="AL865" i="6"/>
  <c r="AM580" i="6"/>
  <c r="U580" i="6" s="1"/>
  <c r="AL522" i="6"/>
  <c r="AL868" i="6"/>
  <c r="AL869" i="6"/>
  <c r="AM307" i="6"/>
  <c r="U307" i="6" s="1"/>
  <c r="AM550" i="6"/>
  <c r="U550" i="6" s="1"/>
  <c r="AM505" i="6"/>
  <c r="U505" i="6" s="1"/>
  <c r="AM593" i="6"/>
  <c r="U593" i="6" s="1"/>
  <c r="AM604" i="6"/>
  <c r="U604" i="6" s="1"/>
  <c r="AM598" i="6"/>
  <c r="U598" i="6" s="1"/>
  <c r="AM408" i="6"/>
  <c r="U408" i="6" s="1"/>
  <c r="O408" i="6" s="1"/>
  <c r="AL306" i="6"/>
  <c r="AM662" i="6"/>
  <c r="U662" i="6" s="1"/>
  <c r="AM648" i="6"/>
  <c r="U648" i="6" s="1"/>
  <c r="AL476" i="6"/>
  <c r="AL437" i="6"/>
  <c r="AM422" i="6"/>
  <c r="U422" i="6" s="1"/>
  <c r="O422" i="6" s="1"/>
  <c r="AL708" i="6"/>
  <c r="AL961" i="6"/>
  <c r="AM771" i="6"/>
  <c r="U771" i="6" s="1"/>
  <c r="O771" i="6" s="1"/>
  <c r="AL538" i="6"/>
  <c r="T538" i="6" s="1"/>
  <c r="AL296" i="6"/>
  <c r="AL169" i="6"/>
  <c r="AM582" i="6"/>
  <c r="U582" i="6" s="1"/>
  <c r="AM423" i="6"/>
  <c r="U423" i="6" s="1"/>
  <c r="O423" i="6" s="1"/>
  <c r="AM706" i="6"/>
  <c r="U706" i="6" s="1"/>
  <c r="O706" i="6" s="1"/>
  <c r="AL702" i="6"/>
  <c r="AM507" i="6"/>
  <c r="U507" i="6" s="1"/>
  <c r="AL294" i="6"/>
  <c r="AL188" i="6"/>
  <c r="AL971" i="6"/>
  <c r="AL880" i="6"/>
  <c r="AL517" i="6"/>
  <c r="AM667" i="6"/>
  <c r="U667" i="6" s="1"/>
  <c r="AM661" i="6"/>
  <c r="U661" i="6" s="1"/>
  <c r="AL261" i="6"/>
  <c r="AL871" i="6"/>
  <c r="AM133" i="6"/>
  <c r="U133" i="6" s="1"/>
  <c r="AL299" i="6"/>
  <c r="AL95" i="6"/>
  <c r="AM442" i="6"/>
  <c r="U442" i="6" s="1"/>
  <c r="O442" i="6" s="1"/>
  <c r="AL241" i="6"/>
  <c r="AL542" i="6"/>
  <c r="T542" i="6" s="1"/>
  <c r="AL549" i="6"/>
  <c r="AM594" i="6"/>
  <c r="U594" i="6" s="1"/>
  <c r="AM588" i="6"/>
  <c r="U588" i="6" s="1"/>
  <c r="AL148" i="6"/>
  <c r="AL883" i="6"/>
  <c r="AL884" i="6"/>
  <c r="AM468" i="6"/>
  <c r="U468" i="6" s="1"/>
  <c r="AL580" i="6"/>
  <c r="AM525" i="6"/>
  <c r="U525" i="6" s="1"/>
  <c r="AL934" i="6"/>
  <c r="AM874" i="6"/>
  <c r="AM875" i="6"/>
  <c r="AL86" i="6"/>
  <c r="AL898" i="6"/>
  <c r="AL307" i="6"/>
  <c r="AL550" i="6"/>
  <c r="T550" i="6" s="1"/>
  <c r="AL505" i="6"/>
  <c r="AL91" i="6"/>
  <c r="AM537" i="6"/>
  <c r="U537" i="6" s="1"/>
  <c r="AN596" i="6"/>
  <c r="V596" i="6" s="1"/>
  <c r="AL593" i="6"/>
  <c r="AN590" i="6"/>
  <c r="V590" i="6" s="1"/>
  <c r="AL604" i="6"/>
  <c r="AN601" i="6"/>
  <c r="V601" i="6" s="1"/>
  <c r="AL598" i="6"/>
  <c r="AM414" i="6"/>
  <c r="U414" i="6" s="1"/>
  <c r="O414" i="6" s="1"/>
  <c r="AL408" i="6"/>
  <c r="AN665" i="6"/>
  <c r="V665" i="6" s="1"/>
  <c r="AL662" i="6"/>
  <c r="AN659" i="6"/>
  <c r="V659" i="6" s="1"/>
  <c r="AL648" i="6"/>
  <c r="AN646" i="6"/>
  <c r="V646" i="6" s="1"/>
  <c r="AM473" i="6"/>
  <c r="U473" i="6" s="1"/>
  <c r="AM428" i="6"/>
  <c r="U428" i="6" s="1"/>
  <c r="O428" i="6" s="1"/>
  <c r="AL422" i="6"/>
  <c r="AL805" i="6"/>
  <c r="AL242" i="6"/>
  <c r="AL958" i="6"/>
  <c r="AL771" i="6"/>
  <c r="AL172" i="6"/>
  <c r="AL582" i="6"/>
  <c r="AN576" i="6"/>
  <c r="V576" i="6" s="1"/>
  <c r="AM432" i="6"/>
  <c r="U432" i="6" s="1"/>
  <c r="O432" i="6" s="1"/>
  <c r="AL423" i="6"/>
  <c r="AM545" i="6"/>
  <c r="U545" i="6" s="1"/>
  <c r="AL706" i="6"/>
  <c r="AL507" i="6"/>
  <c r="AL825" i="6"/>
  <c r="AL191" i="6"/>
  <c r="AL864" i="6"/>
  <c r="AL323" i="6"/>
  <c r="AL321" i="6"/>
  <c r="AL317" i="6"/>
  <c r="AL315" i="6"/>
  <c r="AM881" i="6"/>
  <c r="AM946" i="6"/>
  <c r="U946" i="6" s="1"/>
  <c r="AM546" i="6"/>
  <c r="U546" i="6" s="1"/>
  <c r="AL98" i="6"/>
  <c r="AM514" i="6"/>
  <c r="AL78" i="6"/>
  <c r="AL667" i="6"/>
  <c r="AN664" i="6"/>
  <c r="V664" i="6" s="1"/>
  <c r="AL661" i="6"/>
  <c r="AL184" i="6"/>
  <c r="AM122" i="6"/>
  <c r="U122" i="6" s="1"/>
  <c r="AM943" i="6"/>
  <c r="U943" i="6" s="1"/>
  <c r="AM129" i="6"/>
  <c r="U129" i="6" s="1"/>
  <c r="AL133" i="6"/>
  <c r="AL279" i="6"/>
  <c r="AL442" i="6"/>
  <c r="AL244" i="6"/>
  <c r="AL79" i="6"/>
  <c r="AL594" i="6"/>
  <c r="AN591" i="6"/>
  <c r="V591" i="6" s="1"/>
  <c r="AL588" i="6"/>
  <c r="AL154" i="6"/>
  <c r="AM877" i="6"/>
  <c r="AM878" i="6"/>
  <c r="AL347" i="6"/>
  <c r="AL341" i="6"/>
  <c r="AL468" i="6"/>
  <c r="AL525" i="6"/>
  <c r="AL874" i="6"/>
  <c r="AL875" i="6"/>
  <c r="AL973" i="6"/>
  <c r="AM308" i="6"/>
  <c r="U308" i="6" s="1"/>
  <c r="AM135" i="6"/>
  <c r="U135" i="6" s="1"/>
  <c r="AL537" i="6"/>
  <c r="AM596" i="6"/>
  <c r="U596" i="6" s="1"/>
  <c r="AM590" i="6"/>
  <c r="U590" i="6" s="1"/>
  <c r="AM601" i="6"/>
  <c r="U601" i="6" s="1"/>
  <c r="AL414" i="6"/>
  <c r="AM665" i="6"/>
  <c r="U665" i="6" s="1"/>
  <c r="AM659" i="6"/>
  <c r="U659" i="6" s="1"/>
  <c r="AM646" i="6"/>
  <c r="U646" i="6" s="1"/>
  <c r="AL473" i="6"/>
  <c r="AM431" i="6"/>
  <c r="U431" i="6" s="1"/>
  <c r="O431" i="6" s="1"/>
  <c r="AL428" i="6"/>
  <c r="AL289" i="6"/>
  <c r="AL245" i="6"/>
  <c r="AM295" i="6"/>
  <c r="U295" i="6" s="1"/>
  <c r="AM576" i="6"/>
  <c r="U576" i="6" s="1"/>
  <c r="AL432" i="6"/>
  <c r="AL545" i="6"/>
  <c r="T545" i="6" s="1"/>
  <c r="AL922" i="6"/>
  <c r="AM457" i="6"/>
  <c r="U457" i="6" s="1"/>
  <c r="AL899" i="6"/>
  <c r="AL881" i="6"/>
  <c r="AL546" i="6"/>
  <c r="AK546" i="6" s="1"/>
  <c r="AL514" i="6"/>
  <c r="AM664" i="6"/>
  <c r="U664" i="6" s="1"/>
  <c r="AL122" i="6"/>
  <c r="AL129" i="6"/>
  <c r="AL113" i="6"/>
  <c r="AM591" i="6"/>
  <c r="U591" i="6" s="1"/>
  <c r="AL877" i="6"/>
  <c r="AL878" i="6"/>
  <c r="AL710" i="6"/>
  <c r="AN580" i="6"/>
  <c r="V580" i="6" s="1"/>
  <c r="AM522" i="6"/>
  <c r="U522" i="6" s="1"/>
  <c r="AM868" i="6"/>
  <c r="AM869" i="6"/>
  <c r="AL77" i="6"/>
  <c r="AL970" i="6"/>
  <c r="AL308" i="6"/>
  <c r="AL135" i="6"/>
  <c r="AL82" i="6"/>
  <c r="AL596" i="6"/>
  <c r="AN593" i="6"/>
  <c r="V593" i="6" s="1"/>
  <c r="AL590" i="6"/>
  <c r="AN604" i="6"/>
  <c r="V604" i="6" s="1"/>
  <c r="AL601" i="6"/>
  <c r="AN598" i="6"/>
  <c r="V598" i="6" s="1"/>
  <c r="AM306" i="6"/>
  <c r="U306" i="6" s="1"/>
  <c r="AL665" i="6"/>
  <c r="AN662" i="6"/>
  <c r="V662" i="6" s="1"/>
  <c r="AL659" i="6"/>
  <c r="AN648" i="6"/>
  <c r="V648" i="6" s="1"/>
  <c r="AL646" i="6"/>
  <c r="AM476" i="6"/>
  <c r="U476" i="6" s="1"/>
  <c r="AM437" i="6"/>
  <c r="U437" i="6" s="1"/>
  <c r="O437" i="6" s="1"/>
  <c r="AL431" i="6"/>
  <c r="AL290" i="6"/>
  <c r="AM708" i="6"/>
  <c r="U708" i="6" s="1"/>
  <c r="O708" i="6" s="1"/>
  <c r="AL295" i="6"/>
  <c r="AM538" i="6"/>
  <c r="U538" i="6" s="1"/>
  <c r="AM296" i="6"/>
  <c r="U296" i="6" s="1"/>
  <c r="AN582" i="6"/>
  <c r="V582" i="6" s="1"/>
  <c r="AL576" i="6"/>
  <c r="AL96" i="6"/>
  <c r="AL860" i="6"/>
  <c r="AM702" i="6"/>
  <c r="U702" i="6" s="1"/>
  <c r="O702" i="6" s="1"/>
  <c r="AL457" i="6"/>
  <c r="AL830" i="6"/>
  <c r="AM294" i="6"/>
  <c r="U294" i="6" s="1"/>
  <c r="AL974" i="6"/>
  <c r="AM880" i="6"/>
  <c r="AM871" i="6"/>
  <c r="AL872" i="6"/>
  <c r="AM637" i="6"/>
  <c r="U637" i="6" s="1"/>
  <c r="AL436" i="6"/>
  <c r="AM421" i="6"/>
  <c r="U421" i="6" s="1"/>
  <c r="O421" i="6" s="1"/>
  <c r="AL512" i="6"/>
  <c r="AL280" i="6"/>
  <c r="AL959" i="6"/>
  <c r="AL731" i="6"/>
  <c r="AM796" i="6"/>
  <c r="U796" i="6" s="1"/>
  <c r="O796" i="6" s="1"/>
  <c r="AL765" i="6"/>
  <c r="AM398" i="6"/>
  <c r="U398" i="6" s="1"/>
  <c r="O398" i="6" s="1"/>
  <c r="AL395" i="6"/>
  <c r="AL180" i="6"/>
  <c r="AL647" i="6"/>
  <c r="AM792" i="6"/>
  <c r="U792" i="6" s="1"/>
  <c r="O792" i="6" s="1"/>
  <c r="AL262" i="6"/>
  <c r="AM595" i="6"/>
  <c r="U595" i="6" s="1"/>
  <c r="AM589" i="6"/>
  <c r="U589" i="6" s="1"/>
  <c r="AL516" i="6"/>
  <c r="AN572" i="6"/>
  <c r="V572" i="6" s="1"/>
  <c r="AL566" i="6"/>
  <c r="AM524" i="6"/>
  <c r="U524" i="6" s="1"/>
  <c r="AL158" i="6"/>
  <c r="AM140" i="6"/>
  <c r="U140" i="6" s="1"/>
  <c r="AM645" i="6"/>
  <c r="U645" i="6" s="1"/>
  <c r="AL543" i="6"/>
  <c r="T543" i="6" s="1"/>
  <c r="AL411" i="6"/>
  <c r="AM568" i="6"/>
  <c r="U568" i="6" s="1"/>
  <c r="AM425" i="6"/>
  <c r="U425" i="6" s="1"/>
  <c r="O425" i="6" s="1"/>
  <c r="AL300" i="6"/>
  <c r="AL90" i="6"/>
  <c r="AL175" i="6"/>
  <c r="AL118" i="6"/>
  <c r="AL569" i="6"/>
  <c r="AL903" i="6"/>
  <c r="AL705" i="6"/>
  <c r="AM510" i="6"/>
  <c r="U510" i="6" s="1"/>
  <c r="AM309" i="6"/>
  <c r="U309" i="6" s="1"/>
  <c r="X309" i="6" s="1"/>
  <c r="AN666" i="6"/>
  <c r="V666" i="6" s="1"/>
  <c r="AL663" i="6"/>
  <c r="AN660" i="6"/>
  <c r="V660" i="6" s="1"/>
  <c r="AM518" i="6"/>
  <c r="AM298" i="6"/>
  <c r="U298" i="6" s="1"/>
  <c r="AL84" i="6"/>
  <c r="AL642" i="6"/>
  <c r="AL286" i="6"/>
  <c r="AL738" i="6"/>
  <c r="AM517" i="6"/>
  <c r="U517" i="6" s="1"/>
  <c r="AL664" i="6"/>
  <c r="AN643" i="6"/>
  <c r="V643" i="6" s="1"/>
  <c r="AL637" i="6"/>
  <c r="AM459" i="6"/>
  <c r="U459" i="6" s="1"/>
  <c r="AM427" i="6"/>
  <c r="U427" i="6" s="1"/>
  <c r="O427" i="6" s="1"/>
  <c r="AL421" i="6"/>
  <c r="AL283" i="6"/>
  <c r="AL855" i="6"/>
  <c r="AM138" i="6"/>
  <c r="U138" i="6" s="1"/>
  <c r="AL796" i="6"/>
  <c r="AM953" i="6"/>
  <c r="U953" i="6" s="1"/>
  <c r="AL375" i="6"/>
  <c r="V375" i="6" s="1"/>
  <c r="AL369" i="6"/>
  <c r="AM404" i="6"/>
  <c r="U404" i="6" s="1"/>
  <c r="O404" i="6" s="1"/>
  <c r="AL398" i="6"/>
  <c r="AL183" i="6"/>
  <c r="AM467" i="6"/>
  <c r="U467" i="6" s="1"/>
  <c r="AL792" i="6"/>
  <c r="AL80" i="6"/>
  <c r="AL937" i="6"/>
  <c r="X937" i="6" s="1"/>
  <c r="AL265" i="6"/>
  <c r="AL595" i="6"/>
  <c r="AN592" i="6"/>
  <c r="V592" i="6" s="1"/>
  <c r="AL589" i="6"/>
  <c r="AM519" i="6"/>
  <c r="AM124" i="6"/>
  <c r="U124" i="6" s="1"/>
  <c r="AM572" i="6"/>
  <c r="U572" i="6" s="1"/>
  <c r="AL524" i="6"/>
  <c r="AL140" i="6"/>
  <c r="AL645" i="6"/>
  <c r="AN639" i="6"/>
  <c r="V639" i="6" s="1"/>
  <c r="AL814" i="6"/>
  <c r="AL83" i="6"/>
  <c r="AM506" i="6"/>
  <c r="U506" i="6" s="1"/>
  <c r="AM508" i="6"/>
  <c r="U508" i="6" s="1"/>
  <c r="AN579" i="6"/>
  <c r="V579" i="6" s="1"/>
  <c r="AM301" i="6"/>
  <c r="U301" i="6" s="1"/>
  <c r="AL925" i="6"/>
  <c r="AN640" i="6"/>
  <c r="V640" i="6" s="1"/>
  <c r="AM544" i="6"/>
  <c r="U544" i="6" s="1"/>
  <c r="AN574" i="6"/>
  <c r="V574" i="6" s="1"/>
  <c r="AL568" i="6"/>
  <c r="AM434" i="6"/>
  <c r="U434" i="6" s="1"/>
  <c r="O434" i="6" s="1"/>
  <c r="AL425" i="6"/>
  <c r="AM310" i="6"/>
  <c r="U310" i="6" s="1"/>
  <c r="AM772" i="6"/>
  <c r="U772" i="6" s="1"/>
  <c r="O772" i="6" s="1"/>
  <c r="AL861" i="6"/>
  <c r="AL510" i="6"/>
  <c r="AL309" i="6"/>
  <c r="AL900" i="6"/>
  <c r="AL171" i="6"/>
  <c r="AM666" i="6"/>
  <c r="U666" i="6" s="1"/>
  <c r="AM660" i="6"/>
  <c r="U660" i="6" s="1"/>
  <c r="AL518" i="6"/>
  <c r="AL298" i="6"/>
  <c r="AL808" i="6"/>
  <c r="AM643" i="6"/>
  <c r="U643" i="6" s="1"/>
  <c r="AL459" i="6"/>
  <c r="AM430" i="6"/>
  <c r="U430" i="6" s="1"/>
  <c r="O430" i="6" s="1"/>
  <c r="AL427" i="6"/>
  <c r="AL138" i="6"/>
  <c r="AM412" i="6"/>
  <c r="U412" i="6" s="1"/>
  <c r="O412" i="6" s="1"/>
  <c r="AL404" i="6"/>
  <c r="AM389" i="6"/>
  <c r="U389" i="6" s="1"/>
  <c r="O389" i="6" s="1"/>
  <c r="AL467" i="6"/>
  <c r="AN647" i="6"/>
  <c r="V647" i="6" s="1"/>
  <c r="AM592" i="6"/>
  <c r="U592" i="6" s="1"/>
  <c r="AL519" i="6"/>
  <c r="AL124" i="6"/>
  <c r="AL572" i="6"/>
  <c r="AN566" i="6"/>
  <c r="V566" i="6" s="1"/>
  <c r="AM521" i="6"/>
  <c r="U521" i="6" s="1"/>
  <c r="AL827" i="6"/>
  <c r="AM639" i="6"/>
  <c r="U639" i="6" s="1"/>
  <c r="AL506" i="6"/>
  <c r="AL508" i="6"/>
  <c r="AM579" i="6"/>
  <c r="U579" i="6" s="1"/>
  <c r="AL150" i="6"/>
  <c r="AL301" i="6"/>
  <c r="AL901" i="6"/>
  <c r="AL248" i="6"/>
  <c r="AM640" i="6"/>
  <c r="U640" i="6" s="1"/>
  <c r="AM724" i="6"/>
  <c r="U724" i="6" s="1"/>
  <c r="O724" i="6" s="1"/>
  <c r="AL544" i="6"/>
  <c r="AM574" i="6"/>
  <c r="U574" i="6" s="1"/>
  <c r="AL434" i="6"/>
  <c r="AL310" i="6"/>
  <c r="AL772" i="6"/>
  <c r="AL81" i="6"/>
  <c r="AN569" i="6"/>
  <c r="V569" i="6" s="1"/>
  <c r="AM948" i="6"/>
  <c r="U948" i="6" s="1"/>
  <c r="AL325" i="6"/>
  <c r="AL319" i="6"/>
  <c r="AM460" i="6"/>
  <c r="U460" i="6" s="1"/>
  <c r="AM451" i="6"/>
  <c r="AL904" i="6"/>
  <c r="AM134" i="6"/>
  <c r="U134" i="6" s="1"/>
  <c r="AL174" i="6"/>
  <c r="AL666" i="6"/>
  <c r="AN663" i="6"/>
  <c r="V663" i="6" s="1"/>
  <c r="AL660" i="6"/>
  <c r="AM302" i="6"/>
  <c r="U302" i="6" s="1"/>
  <c r="AM515" i="6"/>
  <c r="AL93" i="6"/>
  <c r="AN642" i="6"/>
  <c r="V642" i="6" s="1"/>
  <c r="AL384" i="6"/>
  <c r="AK384" i="6" s="1"/>
  <c r="AL87" i="6"/>
  <c r="AN667" i="6"/>
  <c r="V667" i="6" s="1"/>
  <c r="AN661" i="6"/>
  <c r="V661" i="6" s="1"/>
  <c r="AM872" i="6"/>
  <c r="AL643" i="6"/>
  <c r="AN637" i="6"/>
  <c r="V637" i="6" s="1"/>
  <c r="AM436" i="6"/>
  <c r="U436" i="6" s="1"/>
  <c r="O436" i="6" s="1"/>
  <c r="AL430" i="6"/>
  <c r="AM512" i="6"/>
  <c r="U512" i="6" s="1"/>
  <c r="AL962" i="6"/>
  <c r="AM731" i="6"/>
  <c r="U731" i="6" s="1"/>
  <c r="O731" i="6" s="1"/>
  <c r="AL700" i="6"/>
  <c r="AM765" i="6"/>
  <c r="U765" i="6" s="1"/>
  <c r="O765" i="6" s="1"/>
  <c r="AL412" i="6"/>
  <c r="AL372" i="6"/>
  <c r="AL366" i="6"/>
  <c r="AM395" i="6"/>
  <c r="U395" i="6" s="1"/>
  <c r="O395" i="6" s="1"/>
  <c r="AL389" i="6"/>
  <c r="AL101" i="6"/>
  <c r="AL247" i="6"/>
  <c r="AM647" i="6"/>
  <c r="U647" i="6" s="1"/>
  <c r="AL89" i="6"/>
  <c r="AL915" i="6"/>
  <c r="X915" i="6" s="1"/>
  <c r="AL914" i="6"/>
  <c r="AL857" i="6"/>
  <c r="AN595" i="6"/>
  <c r="V595" i="6" s="1"/>
  <c r="AL592" i="6"/>
  <c r="AN589" i="6"/>
  <c r="V589" i="6" s="1"/>
  <c r="AM516" i="6"/>
  <c r="AM566" i="6"/>
  <c r="U566" i="6" s="1"/>
  <c r="AL521" i="6"/>
  <c r="AL152" i="6"/>
  <c r="AN645" i="6"/>
  <c r="V645" i="6" s="1"/>
  <c r="AL639" i="6"/>
  <c r="AM945" i="6"/>
  <c r="U945" i="6" s="1"/>
  <c r="AL811" i="6"/>
  <c r="AL92" i="6"/>
  <c r="AM543" i="6"/>
  <c r="U543" i="6" s="1"/>
  <c r="AL107" i="6"/>
  <c r="AL99" i="6"/>
  <c r="AL831" i="6"/>
  <c r="AL579" i="6"/>
  <c r="AL156" i="6"/>
  <c r="AM411" i="6"/>
  <c r="U411" i="6" s="1"/>
  <c r="O411" i="6" s="1"/>
  <c r="AL291" i="6"/>
  <c r="AL640" i="6"/>
  <c r="AL724" i="6"/>
  <c r="AL574" i="6"/>
  <c r="AN568" i="6"/>
  <c r="V568" i="6" s="1"/>
  <c r="AM300" i="6"/>
  <c r="U300" i="6" s="1"/>
  <c r="X300" i="6" s="1"/>
  <c r="AL102" i="6"/>
  <c r="AM118" i="6"/>
  <c r="U118" i="6" s="1"/>
  <c r="AM569" i="6"/>
  <c r="U569" i="6" s="1"/>
  <c r="AM705" i="6"/>
  <c r="U705" i="6" s="1"/>
  <c r="O705" i="6" s="1"/>
  <c r="AL460" i="6"/>
  <c r="AL451" i="6"/>
  <c r="AL194" i="6"/>
  <c r="AL134" i="6"/>
  <c r="AM663" i="6"/>
  <c r="U663" i="6" s="1"/>
  <c r="AL302" i="6"/>
  <c r="AL515" i="6"/>
  <c r="AM642" i="6"/>
  <c r="U642" i="6" s="1"/>
  <c r="AM738" i="6"/>
  <c r="U738" i="6" s="1"/>
  <c r="O738" i="6" s="1"/>
  <c r="AL735" i="6"/>
  <c r="AL644" i="6"/>
  <c r="AN638" i="6"/>
  <c r="V638" i="6" s="1"/>
  <c r="AN656" i="6"/>
  <c r="V656" i="6" s="1"/>
  <c r="AL653" i="6"/>
  <c r="AN650" i="6"/>
  <c r="V650" i="6" s="1"/>
  <c r="AL462" i="6"/>
  <c r="AL297" i="6"/>
  <c r="AM424" i="6"/>
  <c r="U424" i="6" s="1"/>
  <c r="O424" i="6" s="1"/>
  <c r="AL764" i="6"/>
  <c r="AM397" i="6"/>
  <c r="U397" i="6" s="1"/>
  <c r="O397" i="6" s="1"/>
  <c r="AL391" i="6"/>
  <c r="AL453" i="6"/>
  <c r="AM799" i="6"/>
  <c r="U799" i="6" s="1"/>
  <c r="O799" i="6" s="1"/>
  <c r="AL768" i="6"/>
  <c r="AM401" i="6"/>
  <c r="U401" i="6" s="1"/>
  <c r="O401" i="6" s="1"/>
  <c r="AL392" i="6"/>
  <c r="AL718" i="6"/>
  <c r="AM499" i="6"/>
  <c r="U499" i="6" s="1"/>
  <c r="AM658" i="6"/>
  <c r="U658" i="6" s="1"/>
  <c r="AM652" i="6"/>
  <c r="U652" i="6" s="1"/>
  <c r="AM399" i="6"/>
  <c r="U399" i="6" s="1"/>
  <c r="O399" i="6" s="1"/>
  <c r="AL396" i="6"/>
  <c r="AL793" i="6"/>
  <c r="AM563" i="6"/>
  <c r="U563" i="6" s="1"/>
  <c r="AL249" i="6"/>
  <c r="AL862" i="6"/>
  <c r="AL565" i="6"/>
  <c r="AN559" i="6"/>
  <c r="V559" i="6" s="1"/>
  <c r="AN573" i="6"/>
  <c r="V573" i="6" s="1"/>
  <c r="AL567" i="6"/>
  <c r="AL845" i="6"/>
  <c r="AL634" i="6"/>
  <c r="AN628" i="6"/>
  <c r="V628" i="6" s="1"/>
  <c r="AM452" i="6"/>
  <c r="AL155" i="6"/>
  <c r="AL641" i="6"/>
  <c r="AL807" i="6"/>
  <c r="AL177" i="6"/>
  <c r="AL125" i="6"/>
  <c r="AN560" i="6"/>
  <c r="V560" i="6" s="1"/>
  <c r="AM657" i="6"/>
  <c r="U657" i="6" s="1"/>
  <c r="AM651" i="6"/>
  <c r="U651" i="6" s="1"/>
  <c r="AL767" i="6"/>
  <c r="AL267" i="6"/>
  <c r="AL493" i="6"/>
  <c r="AM562" i="6"/>
  <c r="U562" i="6" s="1"/>
  <c r="AM630" i="6"/>
  <c r="U630" i="6" s="1"/>
  <c r="AM725" i="6"/>
  <c r="U725" i="6" s="1"/>
  <c r="O725" i="6" s="1"/>
  <c r="AL694" i="6"/>
  <c r="AL851" i="6"/>
  <c r="AM732" i="6"/>
  <c r="U732" i="6" s="1"/>
  <c r="O732" i="6" s="1"/>
  <c r="AM631" i="6"/>
  <c r="U631" i="6" s="1"/>
  <c r="AL905" i="6"/>
  <c r="AM638" i="6"/>
  <c r="U638" i="6" s="1"/>
  <c r="AM656" i="6"/>
  <c r="U656" i="6" s="1"/>
  <c r="AM650" i="6"/>
  <c r="U650" i="6" s="1"/>
  <c r="AL820" i="6"/>
  <c r="AN571" i="6"/>
  <c r="V571" i="6" s="1"/>
  <c r="AM433" i="6"/>
  <c r="U433" i="6" s="1"/>
  <c r="O433" i="6" s="1"/>
  <c r="AL424" i="6"/>
  <c r="AM400" i="6"/>
  <c r="U400" i="6" s="1"/>
  <c r="O400" i="6" s="1"/>
  <c r="AL397" i="6"/>
  <c r="AL966" i="6"/>
  <c r="AL799" i="6"/>
  <c r="AL401" i="6"/>
  <c r="AL856" i="6"/>
  <c r="AM458" i="6"/>
  <c r="U458" i="6" s="1"/>
  <c r="AL928" i="6"/>
  <c r="AL268" i="6"/>
  <c r="AL499" i="6"/>
  <c r="AL815" i="6"/>
  <c r="AL658" i="6"/>
  <c r="AN655" i="6"/>
  <c r="V655" i="6" s="1"/>
  <c r="AL652" i="6"/>
  <c r="AM405" i="6"/>
  <c r="U405" i="6" s="1"/>
  <c r="O405" i="6" s="1"/>
  <c r="AL399" i="6"/>
  <c r="AL858" i="6"/>
  <c r="AM509" i="6"/>
  <c r="U509" i="6" s="1"/>
  <c r="AL563" i="6"/>
  <c r="AN557" i="6"/>
  <c r="V557" i="6" s="1"/>
  <c r="AL252" i="6"/>
  <c r="AM501" i="6"/>
  <c r="U501" i="6" s="1"/>
  <c r="AM123" i="6"/>
  <c r="U123" i="6" s="1"/>
  <c r="AM559" i="6"/>
  <c r="U559" i="6" s="1"/>
  <c r="AM573" i="6"/>
  <c r="U573" i="6" s="1"/>
  <c r="AL716" i="6"/>
  <c r="AM628" i="6"/>
  <c r="U628" i="6" s="1"/>
  <c r="AL231" i="6"/>
  <c r="AL452" i="6"/>
  <c r="AL282" i="6"/>
  <c r="AM560" i="6"/>
  <c r="U560" i="6" s="1"/>
  <c r="AL657" i="6"/>
  <c r="AN654" i="6"/>
  <c r="V654" i="6" s="1"/>
  <c r="AL651" i="6"/>
  <c r="AM303" i="6"/>
  <c r="U303" i="6" s="1"/>
  <c r="AM394" i="6"/>
  <c r="U394" i="6" s="1"/>
  <c r="O394" i="6" s="1"/>
  <c r="AM456" i="6"/>
  <c r="AL919" i="6"/>
  <c r="X919" i="6" s="1"/>
  <c r="AL812" i="6"/>
  <c r="AM461" i="6"/>
  <c r="U461" i="6" s="1"/>
  <c r="AL562" i="6"/>
  <c r="AN636" i="6"/>
  <c r="V636" i="6" s="1"/>
  <c r="AL630" i="6"/>
  <c r="AL287" i="6"/>
  <c r="AL725" i="6"/>
  <c r="AL631" i="6"/>
  <c r="AM800" i="6"/>
  <c r="U800" i="6" s="1"/>
  <c r="O800" i="6" s="1"/>
  <c r="AL797" i="6"/>
  <c r="AM120" i="6"/>
  <c r="U120" i="6" s="1"/>
  <c r="AN644" i="6"/>
  <c r="V644" i="6" s="1"/>
  <c r="AL638" i="6"/>
  <c r="AL836" i="6"/>
  <c r="AL656" i="6"/>
  <c r="AN653" i="6"/>
  <c r="V653" i="6" s="1"/>
  <c r="AL650" i="6"/>
  <c r="AM770" i="6"/>
  <c r="U770" i="6" s="1"/>
  <c r="O770" i="6" s="1"/>
  <c r="AM571" i="6"/>
  <c r="U571" i="6" s="1"/>
  <c r="AL433" i="6"/>
  <c r="AM406" i="6"/>
  <c r="U406" i="6" s="1"/>
  <c r="O406" i="6" s="1"/>
  <c r="AL400" i="6"/>
  <c r="AM136" i="6"/>
  <c r="U136" i="6" s="1"/>
  <c r="AL963" i="6"/>
  <c r="AM947" i="6"/>
  <c r="U947" i="6" s="1"/>
  <c r="AL828" i="6"/>
  <c r="AL186" i="6"/>
  <c r="AL458" i="6"/>
  <c r="AL258" i="6"/>
  <c r="AL902" i="6"/>
  <c r="AL281" i="6"/>
  <c r="AM655" i="6"/>
  <c r="U655" i="6" s="1"/>
  <c r="AL405" i="6"/>
  <c r="AM390" i="6"/>
  <c r="U390" i="6" s="1"/>
  <c r="O390" i="6" s="1"/>
  <c r="AL509" i="6"/>
  <c r="AM557" i="6"/>
  <c r="U557" i="6" s="1"/>
  <c r="AL263" i="6"/>
  <c r="AL501" i="6"/>
  <c r="AL123" i="6"/>
  <c r="T123" i="6" s="1"/>
  <c r="AN565" i="6"/>
  <c r="V565" i="6" s="1"/>
  <c r="AL559" i="6"/>
  <c r="AL817" i="6"/>
  <c r="AL573" i="6"/>
  <c r="AN567" i="6"/>
  <c r="V567" i="6" s="1"/>
  <c r="AL913" i="6"/>
  <c r="AM454" i="6"/>
  <c r="AN634" i="6"/>
  <c r="V634" i="6" s="1"/>
  <c r="AL628" i="6"/>
  <c r="AL234" i="6"/>
  <c r="AL285" i="6"/>
  <c r="AN641" i="6"/>
  <c r="V641" i="6" s="1"/>
  <c r="AL821" i="6"/>
  <c r="AM789" i="6"/>
  <c r="U789" i="6" s="1"/>
  <c r="O789" i="6" s="1"/>
  <c r="AL786" i="6"/>
  <c r="AL560" i="6"/>
  <c r="AM304" i="6"/>
  <c r="U304" i="6" s="1"/>
  <c r="AM654" i="6"/>
  <c r="U654" i="6" s="1"/>
  <c r="AL303" i="6"/>
  <c r="AM403" i="6"/>
  <c r="U403" i="6" s="1"/>
  <c r="O403" i="6" s="1"/>
  <c r="AL394" i="6"/>
  <c r="AL260" i="6"/>
  <c r="AL456" i="6"/>
  <c r="AL179" i="6"/>
  <c r="AL461" i="6"/>
  <c r="AM636" i="6"/>
  <c r="U636" i="6" s="1"/>
  <c r="AL968" i="6"/>
  <c r="AM502" i="6"/>
  <c r="U502" i="6" s="1"/>
  <c r="AL800" i="6"/>
  <c r="AL120" i="6"/>
  <c r="AM644" i="6"/>
  <c r="U644" i="6" s="1"/>
  <c r="AM653" i="6"/>
  <c r="U653" i="6" s="1"/>
  <c r="AL770" i="6"/>
  <c r="AM462" i="6"/>
  <c r="U462" i="6" s="1"/>
  <c r="AL571" i="6"/>
  <c r="AM297" i="6"/>
  <c r="U297" i="6" s="1"/>
  <c r="AM764" i="6"/>
  <c r="U764" i="6" s="1"/>
  <c r="O764" i="6" s="1"/>
  <c r="AL406" i="6"/>
  <c r="AM391" i="6"/>
  <c r="U391" i="6" s="1"/>
  <c r="O391" i="6" s="1"/>
  <c r="AL136" i="6"/>
  <c r="AM453" i="6"/>
  <c r="AM768" i="6"/>
  <c r="U768" i="6" s="1"/>
  <c r="O768" i="6" s="1"/>
  <c r="AM392" i="6"/>
  <c r="U392" i="6" s="1"/>
  <c r="O392" i="6" s="1"/>
  <c r="AL259" i="6"/>
  <c r="AL284" i="6"/>
  <c r="AN658" i="6"/>
  <c r="V658" i="6" s="1"/>
  <c r="AL655" i="6"/>
  <c r="AN652" i="6"/>
  <c r="V652" i="6" s="1"/>
  <c r="AM396" i="6"/>
  <c r="U396" i="6" s="1"/>
  <c r="O396" i="6" s="1"/>
  <c r="AL390" i="6"/>
  <c r="AN563" i="6"/>
  <c r="V563" i="6" s="1"/>
  <c r="AL557" i="6"/>
  <c r="AL266" i="6"/>
  <c r="AL842" i="6"/>
  <c r="AL806" i="6"/>
  <c r="AM565" i="6"/>
  <c r="U565" i="6" s="1"/>
  <c r="AM567" i="6"/>
  <c r="U567" i="6" s="1"/>
  <c r="AL454" i="6"/>
  <c r="AM634" i="6"/>
  <c r="U634" i="6" s="1"/>
  <c r="AL149" i="6"/>
  <c r="AM641" i="6"/>
  <c r="U641" i="6" s="1"/>
  <c r="AM125" i="6"/>
  <c r="U125" i="6" s="1"/>
  <c r="AL789" i="6"/>
  <c r="AL304" i="6"/>
  <c r="AM949" i="6"/>
  <c r="U949" i="6" s="1"/>
  <c r="AN657" i="6"/>
  <c r="V657" i="6" s="1"/>
  <c r="AL654" i="6"/>
  <c r="AN651" i="6"/>
  <c r="V651" i="6" s="1"/>
  <c r="AL403" i="6"/>
  <c r="AL264" i="6"/>
  <c r="AL182" i="6"/>
  <c r="AM493" i="6"/>
  <c r="AN562" i="6"/>
  <c r="V562" i="6" s="1"/>
  <c r="AL636" i="6"/>
  <c r="AN630" i="6"/>
  <c r="V630" i="6" s="1"/>
  <c r="AL965" i="6"/>
  <c r="AL502" i="6"/>
  <c r="AN631" i="6"/>
  <c r="V631" i="6" s="1"/>
  <c r="AM797" i="6"/>
  <c r="U797" i="6" s="1"/>
  <c r="O797" i="6" s="1"/>
  <c r="AL119" i="6"/>
  <c r="AM402" i="6"/>
  <c r="U402" i="6" s="1"/>
  <c r="O402" i="6" s="1"/>
  <c r="AL393" i="6"/>
  <c r="AL859" i="6"/>
  <c r="AL255" i="6"/>
  <c r="AL712" i="6"/>
  <c r="AN564" i="6"/>
  <c r="V564" i="6" s="1"/>
  <c r="AL558" i="6"/>
  <c r="AM495" i="6"/>
  <c r="AL916" i="6"/>
  <c r="X916" i="6" s="1"/>
  <c r="AM121" i="6"/>
  <c r="U121" i="6" s="1"/>
  <c r="AM633" i="6"/>
  <c r="U633" i="6" s="1"/>
  <c r="AL288" i="6"/>
  <c r="AL719" i="6"/>
  <c r="AL253" i="6"/>
  <c r="AM455" i="6"/>
  <c r="AL852" i="6"/>
  <c r="AL270" i="6"/>
  <c r="AL151" i="6"/>
  <c r="AN635" i="6"/>
  <c r="V635" i="6" s="1"/>
  <c r="AL629" i="6"/>
  <c r="AM494" i="6"/>
  <c r="AM496" i="6"/>
  <c r="AL251" i="6"/>
  <c r="AM619" i="6"/>
  <c r="U619" i="6" s="1"/>
  <c r="AN561" i="6"/>
  <c r="V561" i="6" s="1"/>
  <c r="AL233" i="6"/>
  <c r="AL498" i="6"/>
  <c r="AL722" i="6"/>
  <c r="AM621" i="6"/>
  <c r="U621" i="6" s="1"/>
  <c r="AL256" i="6"/>
  <c r="AL622" i="6"/>
  <c r="AN632" i="6"/>
  <c r="V632" i="6" s="1"/>
  <c r="AL819" i="6"/>
  <c r="AM497" i="6"/>
  <c r="AL624" i="6"/>
  <c r="AM626" i="6"/>
  <c r="U626" i="6" s="1"/>
  <c r="AL839" i="6"/>
  <c r="AL402" i="6"/>
  <c r="AN570" i="6"/>
  <c r="V570" i="6" s="1"/>
  <c r="AM564" i="6"/>
  <c r="U564" i="6" s="1"/>
  <c r="AL495" i="6"/>
  <c r="AL121" i="6"/>
  <c r="AM504" i="6"/>
  <c r="U504" i="6" s="1"/>
  <c r="AL818" i="6"/>
  <c r="AL633" i="6"/>
  <c r="AL237" i="6"/>
  <c r="AL170" i="6"/>
  <c r="AL455" i="6"/>
  <c r="AL153" i="6"/>
  <c r="AL822" i="6"/>
  <c r="AL157" i="6"/>
  <c r="AL185" i="6"/>
  <c r="AM635" i="6"/>
  <c r="U635" i="6" s="1"/>
  <c r="AL494" i="6"/>
  <c r="AM682" i="6"/>
  <c r="AL496" i="6"/>
  <c r="AM747" i="6"/>
  <c r="AL254" i="6"/>
  <c r="AL110" i="6"/>
  <c r="AN625" i="6"/>
  <c r="V625" i="6" s="1"/>
  <c r="AL619" i="6"/>
  <c r="AM783" i="6"/>
  <c r="U783" i="6" s="1"/>
  <c r="O783" i="6" s="1"/>
  <c r="AM561" i="6"/>
  <c r="U561" i="6" s="1"/>
  <c r="AL236" i="6"/>
  <c r="AM503" i="6"/>
  <c r="U503" i="6" s="1"/>
  <c r="AN627" i="6"/>
  <c r="V627" i="6" s="1"/>
  <c r="AL621" i="6"/>
  <c r="AM794" i="6"/>
  <c r="U794" i="6" s="1"/>
  <c r="O794" i="6" s="1"/>
  <c r="AM632" i="6"/>
  <c r="U632" i="6" s="1"/>
  <c r="AL847" i="6"/>
  <c r="AM755" i="6"/>
  <c r="U755" i="6" s="1"/>
  <c r="O755" i="6" s="1"/>
  <c r="AL497" i="6"/>
  <c r="AM690" i="6"/>
  <c r="U690" i="6" s="1"/>
  <c r="O690" i="6" s="1"/>
  <c r="AL626" i="6"/>
  <c r="AN620" i="6"/>
  <c r="V620" i="6" s="1"/>
  <c r="AL239" i="6"/>
  <c r="AM775" i="6"/>
  <c r="AL813" i="6"/>
  <c r="AM761" i="6"/>
  <c r="U761" i="6" s="1"/>
  <c r="O761" i="6" s="1"/>
  <c r="AM570" i="6"/>
  <c r="U570" i="6" s="1"/>
  <c r="AM780" i="6"/>
  <c r="AL777" i="6"/>
  <c r="AL846" i="6"/>
  <c r="AL967" i="6"/>
  <c r="AL564" i="6"/>
  <c r="AN558" i="6"/>
  <c r="V558" i="6" s="1"/>
  <c r="AM500" i="6"/>
  <c r="U500" i="6" s="1"/>
  <c r="AL504" i="6"/>
  <c r="AM688" i="6"/>
  <c r="AL693" i="6"/>
  <c r="AL173" i="6"/>
  <c r="AL159" i="6"/>
  <c r="AL809" i="6"/>
  <c r="AL232" i="6"/>
  <c r="AL635" i="6"/>
  <c r="AN629" i="6"/>
  <c r="V629" i="6" s="1"/>
  <c r="AM713" i="6"/>
  <c r="AL682" i="6"/>
  <c r="AM778" i="6"/>
  <c r="AL747" i="6"/>
  <c r="AM697" i="6"/>
  <c r="U697" i="6" s="1"/>
  <c r="O697" i="6" s="1"/>
  <c r="AM625" i="6"/>
  <c r="U625" i="6" s="1"/>
  <c r="AL783" i="6"/>
  <c r="AL561" i="6"/>
  <c r="AM684" i="6"/>
  <c r="AL503" i="6"/>
  <c r="AM691" i="6"/>
  <c r="U691" i="6" s="1"/>
  <c r="O691" i="6" s="1"/>
  <c r="AM627" i="6"/>
  <c r="U627" i="6" s="1"/>
  <c r="AL787" i="6"/>
  <c r="AL794" i="6"/>
  <c r="AN622" i="6"/>
  <c r="V622" i="6" s="1"/>
  <c r="AL849" i="6"/>
  <c r="AL632" i="6"/>
  <c r="AL840" i="6"/>
  <c r="AL238" i="6"/>
  <c r="AM717" i="6"/>
  <c r="AL755" i="6"/>
  <c r="AL257" i="6"/>
  <c r="AL690" i="6"/>
  <c r="AN624" i="6"/>
  <c r="V624" i="6" s="1"/>
  <c r="AM620" i="6"/>
  <c r="U620" i="6" s="1"/>
  <c r="AM119" i="6"/>
  <c r="U119" i="6" s="1"/>
  <c r="AM393" i="6"/>
  <c r="U393" i="6" s="1"/>
  <c r="O393" i="6" s="1"/>
  <c r="AL570" i="6"/>
  <c r="AL269" i="6"/>
  <c r="AL780" i="6"/>
  <c r="AM712" i="6"/>
  <c r="AL964" i="6"/>
  <c r="AM558" i="6"/>
  <c r="U558" i="6" s="1"/>
  <c r="AL500" i="6"/>
  <c r="AL837" i="6"/>
  <c r="AL816" i="6"/>
  <c r="AN633" i="6"/>
  <c r="V633" i="6" s="1"/>
  <c r="AM719" i="6"/>
  <c r="AL688" i="6"/>
  <c r="AL250" i="6"/>
  <c r="AL843" i="6"/>
  <c r="AL235" i="6"/>
  <c r="AL848" i="6"/>
  <c r="AM629" i="6"/>
  <c r="U629" i="6" s="1"/>
  <c r="AL713" i="6"/>
  <c r="AL778" i="6"/>
  <c r="AL810" i="6"/>
  <c r="AL697" i="6"/>
  <c r="AL838" i="6"/>
  <c r="AL625" i="6"/>
  <c r="AN619" i="6"/>
  <c r="V619" i="6" s="1"/>
  <c r="AL684" i="6"/>
  <c r="AM498" i="6"/>
  <c r="AM722" i="6"/>
  <c r="U722" i="6" s="1"/>
  <c r="O722" i="6" s="1"/>
  <c r="AL691" i="6"/>
  <c r="AL627" i="6"/>
  <c r="AN621" i="6"/>
  <c r="V621" i="6" s="1"/>
  <c r="AL844" i="6"/>
  <c r="AM622" i="6"/>
  <c r="U622" i="6" s="1"/>
  <c r="AL176" i="6"/>
  <c r="AL717" i="6"/>
  <c r="AM624" i="6"/>
  <c r="U624" i="6" s="1"/>
  <c r="AN626" i="6"/>
  <c r="V626" i="6" s="1"/>
  <c r="AL620" i="6"/>
  <c r="AL853" i="6"/>
  <c r="AL726" i="6"/>
  <c r="AL766" i="6"/>
  <c r="AL759" i="6"/>
  <c r="AL753" i="6"/>
  <c r="AL623" i="6"/>
  <c r="AL779" i="6"/>
  <c r="AL752" i="6"/>
  <c r="AM759" i="6"/>
  <c r="U759" i="6" s="1"/>
  <c r="O759" i="6" s="1"/>
  <c r="AM746" i="6"/>
  <c r="AL769" i="6"/>
  <c r="AM695" i="6"/>
  <c r="U695" i="6" s="1"/>
  <c r="O695" i="6" s="1"/>
  <c r="AM683" i="6"/>
  <c r="AM757" i="6"/>
  <c r="U757" i="6" s="1"/>
  <c r="O757" i="6" s="1"/>
  <c r="AM754" i="6"/>
  <c r="U754" i="6" s="1"/>
  <c r="O754" i="6" s="1"/>
  <c r="AM791" i="6"/>
  <c r="U791" i="6" s="1"/>
  <c r="O791" i="6" s="1"/>
  <c r="AM686" i="6"/>
  <c r="AL683" i="6"/>
  <c r="AM692" i="6"/>
  <c r="U692" i="6" s="1"/>
  <c r="O692" i="6" s="1"/>
  <c r="AL754" i="6"/>
  <c r="AM726" i="6"/>
  <c r="U726" i="6" s="1"/>
  <c r="O726" i="6" s="1"/>
  <c r="AL775" i="6"/>
  <c r="AM766" i="6"/>
  <c r="U766" i="6" s="1"/>
  <c r="O766" i="6" s="1"/>
  <c r="AM753" i="6"/>
  <c r="U753" i="6" s="1"/>
  <c r="O753" i="6" s="1"/>
  <c r="AL788" i="6"/>
  <c r="AL695" i="6"/>
  <c r="AM623" i="6"/>
  <c r="U623" i="6" s="1"/>
  <c r="AM779" i="6"/>
  <c r="AM752" i="6"/>
  <c r="U752" i="6" s="1"/>
  <c r="O752" i="6" s="1"/>
  <c r="AM788" i="6"/>
  <c r="U788" i="6" s="1"/>
  <c r="O788" i="6" s="1"/>
  <c r="AL841" i="6"/>
  <c r="AL746" i="6"/>
  <c r="AN623" i="6"/>
  <c r="V623" i="6" s="1"/>
  <c r="AL850" i="6"/>
  <c r="AM689" i="6"/>
  <c r="AL757" i="6"/>
  <c r="AM760" i="6"/>
  <c r="U760" i="6" s="1"/>
  <c r="O760" i="6" s="1"/>
  <c r="AG115" i="6"/>
  <c r="AG114" i="6"/>
  <c r="AG355" i="6"/>
  <c r="AG335" i="6"/>
  <c r="AG941" i="6"/>
  <c r="AG350" i="6"/>
  <c r="AG348" i="6"/>
  <c r="AG108" i="6"/>
  <c r="AG230" i="6"/>
  <c r="AG109" i="6"/>
  <c r="AG227" i="6"/>
  <c r="AG218" i="6"/>
  <c r="AG354" i="6"/>
  <c r="AG224" i="6"/>
  <c r="AG388" i="6"/>
  <c r="AG220" i="6"/>
  <c r="AG618" i="6"/>
  <c r="AG213" i="6"/>
  <c r="AG210" i="6"/>
  <c r="AG742" i="6"/>
  <c r="AG117" i="6"/>
  <c r="AG385" i="6"/>
  <c r="AG222" i="6"/>
  <c r="AG357" i="6"/>
  <c r="AG225" i="6"/>
  <c r="AG112" i="6"/>
  <c r="AG221" i="6"/>
  <c r="AG229" i="6"/>
  <c r="AG111" i="6"/>
  <c r="AG147" i="6"/>
  <c r="AG228" i="6"/>
  <c r="AG219" i="6"/>
  <c r="AG492" i="6"/>
  <c r="AG897" i="6"/>
  <c r="AG209" i="6"/>
  <c r="AG352" i="6"/>
  <c r="AG333" i="6"/>
  <c r="AG332" i="6"/>
  <c r="AG168" i="6"/>
  <c r="AG450" i="6"/>
  <c r="AG145" i="6"/>
  <c r="AG491" i="6"/>
  <c r="AG223" i="6"/>
  <c r="AG356" i="6"/>
  <c r="AG212" i="6"/>
  <c r="AG938" i="6"/>
  <c r="AG199" i="6"/>
  <c r="AG490" i="6"/>
  <c r="P490" i="6" s="1"/>
  <c r="AG910" i="6"/>
  <c r="AG386" i="6"/>
  <c r="AG894" i="6"/>
  <c r="AG132" i="6"/>
  <c r="AG351" i="6"/>
  <c r="AG349" i="6"/>
  <c r="AG447" i="6"/>
  <c r="AG617" i="6"/>
  <c r="AG615" i="6"/>
  <c r="AG328" i="6"/>
  <c r="AG326" i="6"/>
  <c r="AG379" i="6"/>
  <c r="AG487" i="6"/>
  <c r="AG449" i="6"/>
  <c r="AG885" i="6"/>
  <c r="AG896" i="6"/>
  <c r="AG534" i="6"/>
  <c r="AG930" i="6"/>
  <c r="AG929" i="6"/>
  <c r="AG146" i="6"/>
  <c r="AG835" i="6"/>
  <c r="AG680" i="6"/>
  <c r="AG616" i="6"/>
  <c r="AG226" i="6"/>
  <c r="AG141" i="6"/>
  <c r="AG376" i="6"/>
  <c r="AG484" i="6"/>
  <c r="AG489" i="6"/>
  <c r="AG419" i="6"/>
  <c r="AG215" i="6"/>
  <c r="AG804" i="6"/>
  <c r="AG203" i="6"/>
  <c r="AG200" i="6"/>
  <c r="AG977" i="6"/>
  <c r="AG166" i="6"/>
  <c r="AG196" i="6"/>
  <c r="AG334" i="6"/>
  <c r="AG361" i="6"/>
  <c r="AG956" i="6"/>
  <c r="AG741" i="6"/>
  <c r="AG486" i="6"/>
  <c r="AG216" i="6"/>
  <c r="R313" i="6"/>
  <c r="AG204" i="6"/>
  <c r="AG201" i="6"/>
  <c r="AG438" i="6"/>
  <c r="AG891" i="6"/>
  <c r="AG358" i="6"/>
  <c r="AG313" i="6"/>
  <c r="AG556" i="6"/>
  <c r="AG444" i="6"/>
  <c r="AG939" i="6"/>
  <c r="AG143" i="6"/>
  <c r="AG167" i="6"/>
  <c r="AG612" i="6"/>
  <c r="AG609" i="6"/>
  <c r="AG330" i="6"/>
  <c r="AG197" i="6"/>
  <c r="AG471" i="6"/>
  <c r="AG271" i="6"/>
  <c r="AG895" i="6"/>
  <c r="AG106" i="6"/>
  <c r="AG614" i="6"/>
  <c r="AG608" i="6"/>
  <c r="AG190" i="6"/>
  <c r="AG378" i="6"/>
  <c r="AG606" i="6"/>
  <c r="AG274" i="6"/>
  <c r="AG116" i="6"/>
  <c r="AG532" i="6"/>
  <c r="AG160" i="6"/>
  <c r="AG130" i="6"/>
  <c r="AG344" i="6"/>
  <c r="AG342" i="6"/>
  <c r="AG338" i="6"/>
  <c r="AG336" i="6"/>
  <c r="AG909" i="6"/>
  <c r="AG187" i="6"/>
  <c r="AG740" i="6"/>
  <c r="AG933" i="6"/>
  <c r="AG488" i="6"/>
  <c r="AG448" i="6"/>
  <c r="AG214" i="6"/>
  <c r="AG380" i="6"/>
  <c r="AG363" i="6"/>
  <c r="AG207" i="6"/>
  <c r="AG954" i="6"/>
  <c r="AG940" i="6"/>
  <c r="AG533" i="6"/>
  <c r="AG163" i="6"/>
  <c r="AG353" i="6"/>
  <c r="AG711" i="6"/>
  <c r="AG936" i="6"/>
  <c r="AG935" i="6"/>
  <c r="AG529" i="6"/>
  <c r="AG126" i="6"/>
  <c r="AG359" i="6"/>
  <c r="AG587" i="6"/>
  <c r="AG932" i="6"/>
  <c r="AG888" i="6"/>
  <c r="AG832" i="6"/>
  <c r="AG526" i="6"/>
  <c r="AG142" i="6"/>
  <c r="AG362" i="6"/>
  <c r="AG866" i="6"/>
  <c r="AG678" i="6"/>
  <c r="AG277" i="6"/>
  <c r="AG311" i="6"/>
  <c r="AG802" i="6"/>
  <c r="AG553" i="6"/>
  <c r="AG736" i="6"/>
  <c r="AG478" i="6"/>
  <c r="AG528" i="6"/>
  <c r="AG446" i="6"/>
  <c r="AG272" i="6"/>
  <c r="AG671" i="6"/>
  <c r="AG611" i="6"/>
  <c r="AG381" i="6"/>
  <c r="AG211" i="6"/>
  <c r="AG377" i="6"/>
  <c r="AG882" i="6"/>
  <c r="AG803" i="6"/>
  <c r="AG610" i="6"/>
  <c r="AG976" i="6"/>
  <c r="AG387" i="6"/>
  <c r="AG469" i="6"/>
  <c r="AG275" i="6"/>
  <c r="AG485" i="6"/>
  <c r="AG360" i="6"/>
  <c r="AG206" i="6"/>
  <c r="AG921" i="6"/>
  <c r="AG920" i="6"/>
  <c r="AG441" i="6"/>
  <c r="AG679" i="6"/>
  <c r="AG677" i="6"/>
  <c r="AG416" i="6"/>
  <c r="AG739" i="6"/>
  <c r="AG346" i="6"/>
  <c r="AG340" i="6"/>
  <c r="AG198" i="6"/>
  <c r="AG481" i="6"/>
  <c r="AG531" i="6"/>
  <c r="AG975" i="6"/>
  <c r="AG144" i="6"/>
  <c r="AG193" i="6"/>
  <c r="AG128" i="6"/>
  <c r="AG131" i="6"/>
  <c r="AG876" i="6"/>
  <c r="AG418" i="6"/>
  <c r="AG329" i="6"/>
  <c r="AG440" i="6"/>
  <c r="AG950" i="6"/>
  <c r="AG103" i="6"/>
  <c r="AG893" i="6"/>
  <c r="AG887" i="6"/>
  <c r="AG483" i="6"/>
  <c r="AG513" i="6"/>
  <c r="AG189" i="6"/>
  <c r="AG547" i="6"/>
  <c r="AG942" i="6"/>
  <c r="AG873" i="6"/>
  <c r="AG548" i="6"/>
  <c r="AG535" i="6"/>
  <c r="AG879" i="6"/>
  <c r="AG527" i="6"/>
  <c r="P527" i="6" s="1"/>
  <c r="AG613" i="6"/>
  <c r="AG607" i="6"/>
  <c r="AG823" i="6"/>
  <c r="AG668" i="6"/>
  <c r="AG407" i="6"/>
  <c r="AG192" i="6"/>
  <c r="AG972" i="6"/>
  <c r="AG322" i="6"/>
  <c r="AG320" i="6"/>
  <c r="AG316" i="6"/>
  <c r="AG314" i="6"/>
  <c r="AG382" i="6"/>
  <c r="AG603" i="6"/>
  <c r="AG597" i="6"/>
  <c r="AG676" i="6"/>
  <c r="AG670" i="6"/>
  <c r="AG892" i="6"/>
  <c r="AG886" i="6"/>
  <c r="AG413" i="6"/>
  <c r="AG480" i="6"/>
  <c r="AG305" i="6"/>
  <c r="AG162" i="6"/>
  <c r="AG969" i="6"/>
  <c r="AG867" i="6"/>
  <c r="AG240" i="6"/>
  <c r="AG161" i="6"/>
  <c r="AG293" i="6"/>
  <c r="AG463" i="6"/>
  <c r="AG555" i="6"/>
  <c r="AG445" i="6"/>
  <c r="AG530" i="6"/>
  <c r="AG957" i="6"/>
  <c r="AG327" i="6"/>
  <c r="R311" i="6"/>
  <c r="AG733" i="6"/>
  <c r="AG674" i="6"/>
  <c r="AG217" i="6"/>
  <c r="AG439" i="6"/>
  <c r="AG709" i="6"/>
  <c r="AG345" i="6"/>
  <c r="AG343" i="6"/>
  <c r="AG339" i="6"/>
  <c r="AG337" i="6"/>
  <c r="AG955" i="6"/>
  <c r="AG890" i="6"/>
  <c r="AG278" i="6"/>
  <c r="AG443" i="6"/>
  <c r="AG581" i="6"/>
  <c r="AG243" i="6"/>
  <c r="AG373" i="6"/>
  <c r="AG367" i="6"/>
  <c r="AG94" i="6"/>
  <c r="AG536" i="6"/>
  <c r="AG417" i="6"/>
  <c r="AG605" i="6"/>
  <c r="AG599" i="6"/>
  <c r="AG906" i="6"/>
  <c r="AG773" i="6"/>
  <c r="AG104" i="6"/>
  <c r="AG205" i="6"/>
  <c r="AG85" i="6"/>
  <c r="AG924" i="6"/>
  <c r="AG923" i="6"/>
  <c r="AG907" i="6"/>
  <c r="AG472" i="6"/>
  <c r="AG165" i="6"/>
  <c r="AG600" i="6"/>
  <c r="AG834" i="6"/>
  <c r="AG649" i="6"/>
  <c r="AG586" i="6"/>
  <c r="AG273" i="6"/>
  <c r="AG292" i="6"/>
  <c r="AG137" i="6"/>
  <c r="AG889" i="6"/>
  <c r="AG927" i="6"/>
  <c r="AG926" i="6"/>
  <c r="AG829" i="6"/>
  <c r="AG931" i="6"/>
  <c r="AG575" i="6"/>
  <c r="AG164" i="6"/>
  <c r="AG673" i="6"/>
  <c r="AG960" i="6"/>
  <c r="AG584" i="6"/>
  <c r="AG276" i="6"/>
  <c r="AG370" i="6"/>
  <c r="AG364" i="6"/>
  <c r="AG331" i="6"/>
  <c r="AG465" i="6"/>
  <c r="AG602" i="6"/>
  <c r="AG833" i="6"/>
  <c r="AG863" i="6"/>
  <c r="AG202" i="6"/>
  <c r="AG76" i="6"/>
  <c r="AG475" i="6"/>
  <c r="AG551" i="6"/>
  <c r="AG420" i="6"/>
  <c r="AG703" i="6"/>
  <c r="AG552" i="6"/>
  <c r="AG539" i="6"/>
  <c r="AG410" i="6"/>
  <c r="AG798" i="6"/>
  <c r="AG474" i="6"/>
  <c r="AG383" i="6"/>
  <c r="AG951" i="6"/>
  <c r="AG181" i="6"/>
  <c r="AG97" i="6"/>
  <c r="AG918" i="6"/>
  <c r="AG917" i="6"/>
  <c r="AG912" i="6"/>
  <c r="AG911" i="6"/>
  <c r="AG371" i="6"/>
  <c r="AG365" i="6"/>
  <c r="AG470" i="6"/>
  <c r="AG426" i="6"/>
  <c r="AG734" i="6"/>
  <c r="AG127" i="6"/>
  <c r="AG675" i="6"/>
  <c r="AG669" i="6"/>
  <c r="AG801" i="6"/>
  <c r="AG826" i="6"/>
  <c r="AG583" i="6"/>
  <c r="AG246" i="6"/>
  <c r="AG482" i="6"/>
  <c r="P482" i="6" s="1"/>
  <c r="AG523" i="6"/>
  <c r="AG511" i="6"/>
  <c r="AG541" i="6"/>
  <c r="AG466" i="6"/>
  <c r="AG585" i="6"/>
  <c r="AG429" i="6"/>
  <c r="AG105" i="6"/>
  <c r="AG139" i="6"/>
  <c r="AG908" i="6"/>
  <c r="AG554" i="6"/>
  <c r="AG477" i="6"/>
  <c r="AG730" i="6"/>
  <c r="AG195" i="6"/>
  <c r="AG952" i="6"/>
  <c r="AG824" i="6"/>
  <c r="R312" i="6"/>
  <c r="AG208" i="6"/>
  <c r="AG578" i="6"/>
  <c r="AG409" i="6"/>
  <c r="AG374" i="6"/>
  <c r="AG368" i="6"/>
  <c r="AG435" i="6"/>
  <c r="AG870" i="6"/>
  <c r="AG672" i="6"/>
  <c r="AG795" i="6"/>
  <c r="AG324" i="6"/>
  <c r="AG318" i="6"/>
  <c r="AG577" i="6"/>
  <c r="AG854" i="6"/>
  <c r="AG479" i="6"/>
  <c r="AG178" i="6"/>
  <c r="AG540" i="6"/>
  <c r="AG312" i="6"/>
  <c r="AG520" i="6"/>
  <c r="P520" i="6" s="1"/>
  <c r="AG415" i="6"/>
  <c r="AG944" i="6"/>
  <c r="AG464" i="6"/>
  <c r="P464" i="6" s="1"/>
  <c r="AG943" i="6"/>
  <c r="AG129" i="6"/>
  <c r="AG113" i="6"/>
  <c r="AG877" i="6"/>
  <c r="AG878" i="6"/>
  <c r="AG710" i="6"/>
  <c r="AG77" i="6"/>
  <c r="AG970" i="6"/>
  <c r="AG308" i="6"/>
  <c r="AG135" i="6"/>
  <c r="AG82" i="6"/>
  <c r="AG596" i="6"/>
  <c r="AG590" i="6"/>
  <c r="AG601" i="6"/>
  <c r="AG665" i="6"/>
  <c r="AG659" i="6"/>
  <c r="AG646" i="6"/>
  <c r="AG431" i="6"/>
  <c r="AG290" i="6"/>
  <c r="AG295" i="6"/>
  <c r="R296" i="6"/>
  <c r="AG576" i="6"/>
  <c r="AG96" i="6"/>
  <c r="AG860" i="6"/>
  <c r="AG457" i="6"/>
  <c r="AG830" i="6"/>
  <c r="AG974" i="6"/>
  <c r="AG384" i="6"/>
  <c r="AG87" i="6"/>
  <c r="AG664" i="6"/>
  <c r="R299" i="6"/>
  <c r="AG100" i="6"/>
  <c r="AG88" i="6"/>
  <c r="AG591" i="6"/>
  <c r="AG865" i="6"/>
  <c r="AG522" i="6"/>
  <c r="P522" i="6" s="1"/>
  <c r="AG868" i="6"/>
  <c r="AG869" i="6"/>
  <c r="R307" i="6"/>
  <c r="AG306" i="6"/>
  <c r="AG476" i="6"/>
  <c r="AG437" i="6"/>
  <c r="AG708" i="6"/>
  <c r="AG961" i="6"/>
  <c r="AG538" i="6"/>
  <c r="AG296" i="6"/>
  <c r="AG169" i="6"/>
  <c r="AG702" i="6"/>
  <c r="AG294" i="6"/>
  <c r="AG188" i="6"/>
  <c r="AG971" i="6"/>
  <c r="AG880" i="6"/>
  <c r="AG517" i="6"/>
  <c r="AG261" i="6"/>
  <c r="AG871" i="6"/>
  <c r="AG299" i="6"/>
  <c r="AG95" i="6"/>
  <c r="AG241" i="6"/>
  <c r="AG542" i="6"/>
  <c r="AG549" i="6"/>
  <c r="AG148" i="6"/>
  <c r="AG883" i="6"/>
  <c r="AG884" i="6"/>
  <c r="AG580" i="6"/>
  <c r="AG934" i="6"/>
  <c r="AG86" i="6"/>
  <c r="AG898" i="6"/>
  <c r="AG307" i="6"/>
  <c r="AG550" i="6"/>
  <c r="AG505" i="6"/>
  <c r="P505" i="6" s="1"/>
  <c r="AG91" i="6"/>
  <c r="AG593" i="6"/>
  <c r="AG604" i="6"/>
  <c r="AG598" i="6"/>
  <c r="AG408" i="6"/>
  <c r="AG662" i="6"/>
  <c r="AG648" i="6"/>
  <c r="AG422" i="6"/>
  <c r="AG805" i="6"/>
  <c r="AG242" i="6"/>
  <c r="AG958" i="6"/>
  <c r="AG771" i="6"/>
  <c r="AG172" i="6"/>
  <c r="AG582" i="6"/>
  <c r="AG423" i="6"/>
  <c r="AG706" i="6"/>
  <c r="AG507" i="6"/>
  <c r="AG825" i="6"/>
  <c r="AG191" i="6"/>
  <c r="AG864" i="6"/>
  <c r="AG323" i="6"/>
  <c r="AG321" i="6"/>
  <c r="AG317" i="6"/>
  <c r="AG315" i="6"/>
  <c r="AG98" i="6"/>
  <c r="AG78" i="6"/>
  <c r="AG667" i="6"/>
  <c r="AG661" i="6"/>
  <c r="AG184" i="6"/>
  <c r="AG133" i="6"/>
  <c r="AG279" i="6"/>
  <c r="AG442" i="6"/>
  <c r="AG244" i="6"/>
  <c r="AG79" i="6"/>
  <c r="AG594" i="6"/>
  <c r="AG588" i="6"/>
  <c r="AG154" i="6"/>
  <c r="AG347" i="6"/>
  <c r="AG341" i="6"/>
  <c r="AG468" i="6"/>
  <c r="P468" i="6" s="1"/>
  <c r="AG525" i="6"/>
  <c r="AG874" i="6"/>
  <c r="AG875" i="6"/>
  <c r="AG973" i="6"/>
  <c r="R308" i="6"/>
  <c r="AG537" i="6"/>
  <c r="AG414" i="6"/>
  <c r="AG473" i="6"/>
  <c r="AG428" i="6"/>
  <c r="AG289" i="6"/>
  <c r="AG245" i="6"/>
  <c r="R295" i="6"/>
  <c r="AG432" i="6"/>
  <c r="AG545" i="6"/>
  <c r="AG737" i="6"/>
  <c r="AG922" i="6"/>
  <c r="AG899" i="6"/>
  <c r="AG881" i="6"/>
  <c r="AG514" i="6"/>
  <c r="AG643" i="6"/>
  <c r="AG430" i="6"/>
  <c r="AG962" i="6"/>
  <c r="AG700" i="6"/>
  <c r="AG412" i="6"/>
  <c r="AG372" i="6"/>
  <c r="AG366" i="6"/>
  <c r="AG389" i="6"/>
  <c r="AG101" i="6"/>
  <c r="AG247" i="6"/>
  <c r="AG89" i="6"/>
  <c r="AG915" i="6"/>
  <c r="AG914" i="6"/>
  <c r="AG857" i="6"/>
  <c r="AG592" i="6"/>
  <c r="AG521" i="6"/>
  <c r="AG152" i="6"/>
  <c r="AG639" i="6"/>
  <c r="AG811" i="6"/>
  <c r="AG92" i="6"/>
  <c r="AG107" i="6"/>
  <c r="AG99" i="6"/>
  <c r="AG831" i="6"/>
  <c r="AG579" i="6"/>
  <c r="AG156" i="6"/>
  <c r="AG291" i="6"/>
  <c r="AG640" i="6"/>
  <c r="AG724" i="6"/>
  <c r="AG574" i="6"/>
  <c r="AG102" i="6"/>
  <c r="AG948" i="6"/>
  <c r="AG460" i="6"/>
  <c r="AG451" i="6"/>
  <c r="AG194" i="6"/>
  <c r="AG134" i="6"/>
  <c r="AG302" i="6"/>
  <c r="AG515" i="6"/>
  <c r="AG735" i="6"/>
  <c r="AG546" i="6"/>
  <c r="AG872" i="6"/>
  <c r="AG436" i="6"/>
  <c r="AG512" i="6"/>
  <c r="AG280" i="6"/>
  <c r="AG959" i="6"/>
  <c r="AG731" i="6"/>
  <c r="AG765" i="6"/>
  <c r="AG395" i="6"/>
  <c r="AG180" i="6"/>
  <c r="AG647" i="6"/>
  <c r="AG262" i="6"/>
  <c r="AG516" i="6"/>
  <c r="AG566" i="6"/>
  <c r="AG158" i="6"/>
  <c r="AG945" i="6"/>
  <c r="AG543" i="6"/>
  <c r="AG411" i="6"/>
  <c r="AG727" i="6"/>
  <c r="AG300" i="6"/>
  <c r="AG90" i="6"/>
  <c r="AG175" i="6"/>
  <c r="AG118" i="6"/>
  <c r="AG569" i="6"/>
  <c r="AG903" i="6"/>
  <c r="AG705" i="6"/>
  <c r="AG663" i="6"/>
  <c r="R298" i="6"/>
  <c r="AG84" i="6"/>
  <c r="AG642" i="6"/>
  <c r="AG286" i="6"/>
  <c r="AG738" i="6"/>
  <c r="AG122" i="6"/>
  <c r="AG637" i="6"/>
  <c r="AG421" i="6"/>
  <c r="AG283" i="6"/>
  <c r="AG855" i="6"/>
  <c r="AG796" i="6"/>
  <c r="AG375" i="6"/>
  <c r="AG369" i="6"/>
  <c r="AG398" i="6"/>
  <c r="AG183" i="6"/>
  <c r="AG792" i="6"/>
  <c r="AG80" i="6"/>
  <c r="AG937" i="6"/>
  <c r="AG265" i="6"/>
  <c r="AG595" i="6"/>
  <c r="AG589" i="6"/>
  <c r="AG524" i="6"/>
  <c r="AG140" i="6"/>
  <c r="AG645" i="6"/>
  <c r="AG814" i="6"/>
  <c r="AG83" i="6"/>
  <c r="R301" i="6"/>
  <c r="AG925" i="6"/>
  <c r="AG568" i="6"/>
  <c r="AG425" i="6"/>
  <c r="R310" i="6"/>
  <c r="AG861" i="6"/>
  <c r="AG510" i="6"/>
  <c r="AG309" i="6"/>
  <c r="AG900" i="6"/>
  <c r="AG171" i="6"/>
  <c r="AG518" i="6"/>
  <c r="AG298" i="6"/>
  <c r="AG808" i="6"/>
  <c r="AG946" i="6"/>
  <c r="AG459" i="6"/>
  <c r="AG427" i="6"/>
  <c r="AG138" i="6"/>
  <c r="AG953" i="6"/>
  <c r="AG404" i="6"/>
  <c r="AG467" i="6"/>
  <c r="AG519" i="6"/>
  <c r="AG124" i="6"/>
  <c r="AG572" i="6"/>
  <c r="AG827" i="6"/>
  <c r="AG506" i="6"/>
  <c r="AG508" i="6"/>
  <c r="AG150" i="6"/>
  <c r="AG301" i="6"/>
  <c r="AG901" i="6"/>
  <c r="AG248" i="6"/>
  <c r="AG544" i="6"/>
  <c r="AG434" i="6"/>
  <c r="AG310" i="6"/>
  <c r="AG772" i="6"/>
  <c r="AG81" i="6"/>
  <c r="AG325" i="6"/>
  <c r="AG319" i="6"/>
  <c r="AG904" i="6"/>
  <c r="AG174" i="6"/>
  <c r="AG666" i="6"/>
  <c r="AG660" i="6"/>
  <c r="AG93" i="6"/>
  <c r="AG120" i="6"/>
  <c r="AG770" i="6"/>
  <c r="AG571" i="6"/>
  <c r="AG406" i="6"/>
  <c r="AG136" i="6"/>
  <c r="AG947" i="6"/>
  <c r="AG715" i="6"/>
  <c r="AG259" i="6"/>
  <c r="AG284" i="6"/>
  <c r="AG655" i="6"/>
  <c r="AG390" i="6"/>
  <c r="AG762" i="6"/>
  <c r="AG557" i="6"/>
  <c r="AG266" i="6"/>
  <c r="AG842" i="6"/>
  <c r="AG806" i="6"/>
  <c r="AG454" i="6"/>
  <c r="AG149" i="6"/>
  <c r="AG789" i="6"/>
  <c r="AG304" i="6"/>
  <c r="AG654" i="6"/>
  <c r="AG403" i="6"/>
  <c r="AG264" i="6"/>
  <c r="AG182" i="6"/>
  <c r="AG636" i="6"/>
  <c r="AG965" i="6"/>
  <c r="AG502" i="6"/>
  <c r="P502" i="6" s="1"/>
  <c r="AG644" i="6"/>
  <c r="AG653" i="6"/>
  <c r="AG462" i="6"/>
  <c r="P462" i="6" s="1"/>
  <c r="AG297" i="6"/>
  <c r="AG764" i="6"/>
  <c r="AG391" i="6"/>
  <c r="AG453" i="6"/>
  <c r="AG768" i="6"/>
  <c r="AG392" i="6"/>
  <c r="AG718" i="6"/>
  <c r="AG396" i="6"/>
  <c r="AG793" i="6"/>
  <c r="AG249" i="6"/>
  <c r="AG862" i="6"/>
  <c r="AG565" i="6"/>
  <c r="AG567" i="6"/>
  <c r="AG845" i="6"/>
  <c r="AG685" i="6"/>
  <c r="AG634" i="6"/>
  <c r="AG155" i="6"/>
  <c r="AG641" i="6"/>
  <c r="AG807" i="6"/>
  <c r="AG177" i="6"/>
  <c r="AG125" i="6"/>
  <c r="AG949" i="6"/>
  <c r="AG767" i="6"/>
  <c r="AG267" i="6"/>
  <c r="AG493" i="6"/>
  <c r="AG694" i="6"/>
  <c r="AG851" i="6"/>
  <c r="AG905" i="6"/>
  <c r="AG820" i="6"/>
  <c r="AG424" i="6"/>
  <c r="AG397" i="6"/>
  <c r="AG966" i="6"/>
  <c r="AG799" i="6"/>
  <c r="AG401" i="6"/>
  <c r="AG856" i="6"/>
  <c r="AG928" i="6"/>
  <c r="AG268" i="6"/>
  <c r="AG499" i="6"/>
  <c r="AG815" i="6"/>
  <c r="AG658" i="6"/>
  <c r="AG652" i="6"/>
  <c r="AG399" i="6"/>
  <c r="AG858" i="6"/>
  <c r="AG563" i="6"/>
  <c r="AG252" i="6"/>
  <c r="AG716" i="6"/>
  <c r="AG231" i="6"/>
  <c r="AG452" i="6"/>
  <c r="AG282" i="6"/>
  <c r="AG721" i="6"/>
  <c r="AG657" i="6"/>
  <c r="AG651" i="6"/>
  <c r="AG919" i="6"/>
  <c r="AG812" i="6"/>
  <c r="AG562" i="6"/>
  <c r="AG630" i="6"/>
  <c r="AG287" i="6"/>
  <c r="AG725" i="6"/>
  <c r="AG732" i="6"/>
  <c r="AG631" i="6"/>
  <c r="AG797" i="6"/>
  <c r="AG638" i="6"/>
  <c r="AG836" i="6"/>
  <c r="AG656" i="6"/>
  <c r="AG650" i="6"/>
  <c r="AG433" i="6"/>
  <c r="AG400" i="6"/>
  <c r="AG963" i="6"/>
  <c r="AG699" i="6"/>
  <c r="AG828" i="6"/>
  <c r="AG186" i="6"/>
  <c r="AG458" i="6"/>
  <c r="AG258" i="6"/>
  <c r="AG902" i="6"/>
  <c r="AG281" i="6"/>
  <c r="AG405" i="6"/>
  <c r="AG509" i="6"/>
  <c r="AG263" i="6"/>
  <c r="AG501" i="6"/>
  <c r="AG123" i="6"/>
  <c r="AG559" i="6"/>
  <c r="AG817" i="6"/>
  <c r="AG573" i="6"/>
  <c r="AG913" i="6"/>
  <c r="AG628" i="6"/>
  <c r="AG234" i="6"/>
  <c r="AG285" i="6"/>
  <c r="AG821" i="6"/>
  <c r="AG786" i="6"/>
  <c r="AG560" i="6"/>
  <c r="R304" i="6"/>
  <c r="AG303" i="6"/>
  <c r="AG394" i="6"/>
  <c r="AG260" i="6"/>
  <c r="AG456" i="6"/>
  <c r="AG179" i="6"/>
  <c r="AG461" i="6"/>
  <c r="AG968" i="6"/>
  <c r="AG800" i="6"/>
  <c r="AG761" i="6"/>
  <c r="AG570" i="6"/>
  <c r="AG269" i="6"/>
  <c r="AG780" i="6"/>
  <c r="AG964" i="6"/>
  <c r="AG500" i="6"/>
  <c r="AG837" i="6"/>
  <c r="AG816" i="6"/>
  <c r="AG688" i="6"/>
  <c r="AG250" i="6"/>
  <c r="AG843" i="6"/>
  <c r="AG235" i="6"/>
  <c r="AG848" i="6"/>
  <c r="AG713" i="6"/>
  <c r="AG778" i="6"/>
  <c r="AG810" i="6"/>
  <c r="AG697" i="6"/>
  <c r="AG838" i="6"/>
  <c r="AG625" i="6"/>
  <c r="AG684" i="6"/>
  <c r="AG691" i="6"/>
  <c r="AG627" i="6"/>
  <c r="AG844" i="6"/>
  <c r="AG176" i="6"/>
  <c r="AG717" i="6"/>
  <c r="AG620" i="6"/>
  <c r="AG853" i="6"/>
  <c r="AG726" i="6"/>
  <c r="AG766" i="6"/>
  <c r="AG759" i="6"/>
  <c r="AG753" i="6"/>
  <c r="AG623" i="6"/>
  <c r="AG779" i="6"/>
  <c r="AG119" i="6"/>
  <c r="AG393" i="6"/>
  <c r="AG859" i="6"/>
  <c r="AG255" i="6"/>
  <c r="AG712" i="6"/>
  <c r="AG558" i="6"/>
  <c r="AG916" i="6"/>
  <c r="AG288" i="6"/>
  <c r="AG719" i="6"/>
  <c r="AG253" i="6"/>
  <c r="AG852" i="6"/>
  <c r="AG270" i="6"/>
  <c r="AG151" i="6"/>
  <c r="AG629" i="6"/>
  <c r="AG251" i="6"/>
  <c r="AG728" i="6"/>
  <c r="AG233" i="6"/>
  <c r="AG498" i="6"/>
  <c r="AG722" i="6"/>
  <c r="AG256" i="6"/>
  <c r="AG774" i="6"/>
  <c r="AG622" i="6"/>
  <c r="AG819" i="6"/>
  <c r="AG720" i="6"/>
  <c r="AG750" i="6"/>
  <c r="AG624" i="6"/>
  <c r="AG729" i="6"/>
  <c r="AG701" i="6"/>
  <c r="AG839" i="6"/>
  <c r="AG402" i="6"/>
  <c r="AG495" i="6"/>
  <c r="AG121" i="6"/>
  <c r="AG818" i="6"/>
  <c r="AG633" i="6"/>
  <c r="AG237" i="6"/>
  <c r="AG170" i="6"/>
  <c r="AG455" i="6"/>
  <c r="AG153" i="6"/>
  <c r="AG822" i="6"/>
  <c r="AG157" i="6"/>
  <c r="AG185" i="6"/>
  <c r="AG494" i="6"/>
  <c r="AG496" i="6"/>
  <c r="AG704" i="6"/>
  <c r="AG254" i="6"/>
  <c r="AG110" i="6"/>
  <c r="AG619" i="6"/>
  <c r="AG236" i="6"/>
  <c r="AG621" i="6"/>
  <c r="AG756" i="6"/>
  <c r="AG696" i="6"/>
  <c r="AG847" i="6"/>
  <c r="AG497" i="6"/>
  <c r="AG781" i="6"/>
  <c r="AG707" i="6"/>
  <c r="AG626" i="6"/>
  <c r="AG239" i="6"/>
  <c r="AG687" i="6"/>
  <c r="AG813" i="6"/>
  <c r="AG777" i="6"/>
  <c r="AG846" i="6"/>
  <c r="AG967" i="6"/>
  <c r="AG564" i="6"/>
  <c r="AG504" i="6"/>
  <c r="AG693" i="6"/>
  <c r="AG173" i="6"/>
  <c r="AG159" i="6"/>
  <c r="AG809" i="6"/>
  <c r="AG232" i="6"/>
  <c r="AG635" i="6"/>
  <c r="AG682" i="6"/>
  <c r="AG747" i="6"/>
  <c r="AG783" i="6"/>
  <c r="AG561" i="6"/>
  <c r="AG503" i="6"/>
  <c r="AG787" i="6"/>
  <c r="AG794" i="6"/>
  <c r="AG849" i="6"/>
  <c r="AG632" i="6"/>
  <c r="AG840" i="6"/>
  <c r="AG238" i="6"/>
  <c r="AG755" i="6"/>
  <c r="AG257" i="6"/>
  <c r="AG690" i="6"/>
  <c r="AG775" i="6"/>
  <c r="AG746" i="6"/>
  <c r="AG850" i="6"/>
  <c r="AG752" i="6"/>
  <c r="AG790" i="6"/>
  <c r="AG714" i="6"/>
  <c r="AG791" i="6"/>
  <c r="AG689" i="6"/>
  <c r="AG784" i="6"/>
  <c r="AG758" i="6"/>
  <c r="AG723" i="6"/>
  <c r="AG785" i="6"/>
  <c r="AG763" i="6"/>
  <c r="AG776" i="6"/>
  <c r="AG782" i="6"/>
  <c r="AG769" i="6"/>
  <c r="AG748" i="6"/>
  <c r="AG744" i="6"/>
  <c r="AG841" i="6"/>
  <c r="AG681" i="6"/>
  <c r="AG788" i="6"/>
  <c r="AG695" i="6"/>
  <c r="AG683" i="6"/>
  <c r="AG757" i="6"/>
  <c r="AG754" i="6"/>
  <c r="AG686" i="6"/>
  <c r="AG692" i="6"/>
  <c r="AG760" i="6"/>
  <c r="AG743" i="6"/>
  <c r="AG698" i="6"/>
  <c r="AG745" i="6"/>
  <c r="AG749" i="6"/>
  <c r="AG751" i="6"/>
  <c r="AL760" i="6"/>
  <c r="AL745" i="6"/>
  <c r="AM748" i="6"/>
  <c r="AM749" i="6"/>
  <c r="AM698" i="6"/>
  <c r="U698" i="6" s="1"/>
  <c r="O698" i="6" s="1"/>
  <c r="AL686" i="6"/>
  <c r="AL743" i="6"/>
  <c r="AM763" i="6"/>
  <c r="U763" i="6" s="1"/>
  <c r="O763" i="6" s="1"/>
  <c r="AL791" i="6"/>
  <c r="AL723" i="6"/>
  <c r="AE492" i="6"/>
  <c r="AE742" i="6"/>
  <c r="J742" i="6" s="1"/>
  <c r="AE618" i="6"/>
  <c r="AE491" i="6"/>
  <c r="AE490" i="6"/>
  <c r="AE534" i="6"/>
  <c r="AE835" i="6"/>
  <c r="J835" i="6" s="1"/>
  <c r="AE680" i="6"/>
  <c r="AE616" i="6"/>
  <c r="AE484" i="6"/>
  <c r="AE617" i="6"/>
  <c r="AE615" i="6"/>
  <c r="AE487" i="6"/>
  <c r="AE741" i="6"/>
  <c r="J741" i="6" s="1"/>
  <c r="AE486" i="6"/>
  <c r="AE489" i="6"/>
  <c r="AE804" i="6"/>
  <c r="J804" i="6" s="1"/>
  <c r="AE740" i="6"/>
  <c r="J740" i="6" s="1"/>
  <c r="AE612" i="6"/>
  <c r="AE611" i="6"/>
  <c r="AE556" i="6"/>
  <c r="J556" i="6" s="1"/>
  <c r="AE533" i="6"/>
  <c r="AE606" i="6"/>
  <c r="AE532" i="6"/>
  <c r="AE485" i="6"/>
  <c r="AE471" i="6"/>
  <c r="AE587" i="6"/>
  <c r="AE832" i="6"/>
  <c r="J832" i="6" s="1"/>
  <c r="AE526" i="6"/>
  <c r="AE711" i="6"/>
  <c r="J711" i="6" s="1"/>
  <c r="AE529" i="6"/>
  <c r="AE609" i="6"/>
  <c r="AE679" i="6"/>
  <c r="AE677" i="6"/>
  <c r="AE739" i="6"/>
  <c r="J739" i="6" s="1"/>
  <c r="AE481" i="6"/>
  <c r="AE531" i="6"/>
  <c r="AE674" i="6"/>
  <c r="AE668" i="6"/>
  <c r="AE614" i="6"/>
  <c r="AE608" i="6"/>
  <c r="J608" i="6" s="1"/>
  <c r="AE613" i="6"/>
  <c r="AE607" i="6"/>
  <c r="AE733" i="6"/>
  <c r="J733" i="6" s="1"/>
  <c r="AE823" i="6"/>
  <c r="J823" i="6" s="1"/>
  <c r="AE488" i="6"/>
  <c r="AE866" i="6"/>
  <c r="J866" i="6" s="1"/>
  <c r="AE678" i="6"/>
  <c r="AE802" i="6"/>
  <c r="J802" i="6" s="1"/>
  <c r="AE553" i="6"/>
  <c r="J553" i="6" s="1"/>
  <c r="AE736" i="6"/>
  <c r="J736" i="6" s="1"/>
  <c r="AE478" i="6"/>
  <c r="AE528" i="6"/>
  <c r="AE803" i="6"/>
  <c r="J803" i="6" s="1"/>
  <c r="AE671" i="6"/>
  <c r="AE480" i="6"/>
  <c r="AE463" i="6"/>
  <c r="AE555" i="6"/>
  <c r="J555" i="6" s="1"/>
  <c r="AE530" i="6"/>
  <c r="AE610" i="6"/>
  <c r="AE600" i="6"/>
  <c r="J600" i="6" s="1"/>
  <c r="AE673" i="6"/>
  <c r="AE483" i="6"/>
  <c r="AE513" i="6"/>
  <c r="AE547" i="6"/>
  <c r="J547" i="6" s="1"/>
  <c r="AE548" i="6"/>
  <c r="J548" i="6" s="1"/>
  <c r="AE535" i="6"/>
  <c r="J535" i="6" s="1"/>
  <c r="AE527" i="6"/>
  <c r="AE469" i="6"/>
  <c r="AE834" i="6"/>
  <c r="J834" i="6" s="1"/>
  <c r="AE649" i="6"/>
  <c r="AE586" i="6"/>
  <c r="AE829" i="6"/>
  <c r="J829" i="6" s="1"/>
  <c r="AE575" i="6"/>
  <c r="AE584" i="6"/>
  <c r="AE465" i="6"/>
  <c r="AE602" i="6"/>
  <c r="AE833" i="6"/>
  <c r="J833" i="6" s="1"/>
  <c r="AE863" i="6"/>
  <c r="J863" i="6" s="1"/>
  <c r="AE475" i="6"/>
  <c r="AE551" i="6"/>
  <c r="J551" i="6" s="1"/>
  <c r="AE603" i="6"/>
  <c r="AE597" i="6"/>
  <c r="AE709" i="6"/>
  <c r="J709" i="6" s="1"/>
  <c r="AE581" i="6"/>
  <c r="AE585" i="6"/>
  <c r="AE676" i="6"/>
  <c r="AE670" i="6"/>
  <c r="AE536" i="6"/>
  <c r="J536" i="6" s="1"/>
  <c r="AE605" i="6"/>
  <c r="AE599" i="6"/>
  <c r="AE773" i="6"/>
  <c r="J773" i="6" s="1"/>
  <c r="AE472" i="6"/>
  <c r="AE554" i="6"/>
  <c r="J554" i="6" s="1"/>
  <c r="AE477" i="6"/>
  <c r="AE730" i="6"/>
  <c r="J730" i="6" s="1"/>
  <c r="AE824" i="6"/>
  <c r="J824" i="6" s="1"/>
  <c r="AE578" i="6"/>
  <c r="AE672" i="6"/>
  <c r="J672" i="6" s="1"/>
  <c r="AE795" i="6"/>
  <c r="J795" i="6" s="1"/>
  <c r="AE577" i="6"/>
  <c r="AE854" i="6"/>
  <c r="J854" i="6" s="1"/>
  <c r="AE479" i="6"/>
  <c r="AE540" i="6"/>
  <c r="J540" i="6" s="1"/>
  <c r="AE520" i="6"/>
  <c r="AE464" i="6"/>
  <c r="AE703" i="6"/>
  <c r="J703" i="6" s="1"/>
  <c r="AE552" i="6"/>
  <c r="J552" i="6" s="1"/>
  <c r="AE539" i="6"/>
  <c r="J539" i="6" s="1"/>
  <c r="AE798" i="6"/>
  <c r="J798" i="6" s="1"/>
  <c r="AE474" i="6"/>
  <c r="AE470" i="6"/>
  <c r="AE734" i="6"/>
  <c r="J734" i="6" s="1"/>
  <c r="AE675" i="6"/>
  <c r="AE669" i="6"/>
  <c r="AE801" i="6"/>
  <c r="J801" i="6" s="1"/>
  <c r="AE826" i="6"/>
  <c r="J826" i="6" s="1"/>
  <c r="AE583" i="6"/>
  <c r="AE482" i="6"/>
  <c r="AE523" i="6"/>
  <c r="AE511" i="6"/>
  <c r="AE541" i="6"/>
  <c r="J541" i="6" s="1"/>
  <c r="AE466" i="6"/>
  <c r="AE542" i="6"/>
  <c r="J542" i="6" s="1"/>
  <c r="AE549" i="6"/>
  <c r="J549" i="6" s="1"/>
  <c r="AE580" i="6"/>
  <c r="AE550" i="6"/>
  <c r="J550" i="6" s="1"/>
  <c r="AE505" i="6"/>
  <c r="AE593" i="6"/>
  <c r="AE604" i="6"/>
  <c r="AE598" i="6"/>
  <c r="AE662" i="6"/>
  <c r="AE648" i="6"/>
  <c r="AE805" i="6"/>
  <c r="J805" i="6" s="1"/>
  <c r="AE771" i="6"/>
  <c r="J771" i="6" s="1"/>
  <c r="AE582" i="6"/>
  <c r="AE706" i="6"/>
  <c r="J706" i="6" s="1"/>
  <c r="AE507" i="6"/>
  <c r="AE825" i="6"/>
  <c r="J825" i="6" s="1"/>
  <c r="AE864" i="6"/>
  <c r="J864" i="6" s="1"/>
  <c r="AE667" i="6"/>
  <c r="AE661" i="6"/>
  <c r="AE594" i="6"/>
  <c r="AE588" i="6"/>
  <c r="AE468" i="6"/>
  <c r="AE525" i="6"/>
  <c r="AE537" i="6"/>
  <c r="J537" i="6" s="1"/>
  <c r="AE473" i="6"/>
  <c r="AE545" i="6"/>
  <c r="J545" i="6" s="1"/>
  <c r="AE737" i="6"/>
  <c r="J737" i="6" s="1"/>
  <c r="AE546" i="6"/>
  <c r="J546" i="6" s="1"/>
  <c r="AE514" i="6"/>
  <c r="AE710" i="6"/>
  <c r="J710" i="6" s="1"/>
  <c r="AE596" i="6"/>
  <c r="AE590" i="6"/>
  <c r="AE601" i="6"/>
  <c r="AE665" i="6"/>
  <c r="AE659" i="6"/>
  <c r="AE646" i="6"/>
  <c r="AE576" i="6"/>
  <c r="AE860" i="6"/>
  <c r="J860" i="6" s="1"/>
  <c r="AE457" i="6"/>
  <c r="AE830" i="6"/>
  <c r="J830" i="6" s="1"/>
  <c r="AE664" i="6"/>
  <c r="AE591" i="6"/>
  <c r="AE865" i="6"/>
  <c r="J865" i="6" s="1"/>
  <c r="AE522" i="6"/>
  <c r="AE476" i="6"/>
  <c r="AE708" i="6"/>
  <c r="J708" i="6" s="1"/>
  <c r="AE538" i="6"/>
  <c r="J538" i="6" s="1"/>
  <c r="AE702" i="6"/>
  <c r="J702" i="6" s="1"/>
  <c r="AE517" i="6"/>
  <c r="AE637" i="6"/>
  <c r="AE855" i="6"/>
  <c r="J855" i="6" s="1"/>
  <c r="AE796" i="6"/>
  <c r="J796" i="6" s="1"/>
  <c r="AE792" i="6"/>
  <c r="J792" i="6" s="1"/>
  <c r="AE595" i="6"/>
  <c r="AE589" i="6"/>
  <c r="AE524" i="6"/>
  <c r="AE645" i="6"/>
  <c r="AE814" i="6"/>
  <c r="J814" i="6" s="1"/>
  <c r="AE568" i="6"/>
  <c r="AE861" i="6"/>
  <c r="J861" i="6" s="1"/>
  <c r="AE510" i="6"/>
  <c r="AE518" i="6"/>
  <c r="AE459" i="6"/>
  <c r="AE467" i="6"/>
  <c r="AE519" i="6"/>
  <c r="AE572" i="6"/>
  <c r="AE827" i="6"/>
  <c r="J827" i="6" s="1"/>
  <c r="AE506" i="6"/>
  <c r="AE508" i="6"/>
  <c r="AE544" i="6"/>
  <c r="J544" i="6" s="1"/>
  <c r="AE772" i="6"/>
  <c r="J772" i="6" s="1"/>
  <c r="AE666" i="6"/>
  <c r="AE660" i="6"/>
  <c r="AE643" i="6"/>
  <c r="AE700" i="6"/>
  <c r="J700" i="6" s="1"/>
  <c r="AE857" i="6"/>
  <c r="J857" i="6" s="1"/>
  <c r="AE592" i="6"/>
  <c r="AE521" i="6"/>
  <c r="AE639" i="6"/>
  <c r="AE811" i="6"/>
  <c r="J811" i="6" s="1"/>
  <c r="AE831" i="6"/>
  <c r="J831" i="6" s="1"/>
  <c r="AE579" i="6"/>
  <c r="AE640" i="6"/>
  <c r="AE724" i="6"/>
  <c r="J724" i="6" s="1"/>
  <c r="AE574" i="6"/>
  <c r="AE460" i="6"/>
  <c r="AE451" i="6"/>
  <c r="AE515" i="6"/>
  <c r="AE735" i="6"/>
  <c r="J735" i="6" s="1"/>
  <c r="AE512" i="6"/>
  <c r="AE731" i="6"/>
  <c r="J731" i="6" s="1"/>
  <c r="AE765" i="6"/>
  <c r="J765" i="6" s="1"/>
  <c r="AE647" i="6"/>
  <c r="AE516" i="6"/>
  <c r="AE566" i="6"/>
  <c r="AE543" i="6"/>
  <c r="J543" i="6" s="1"/>
  <c r="AE727" i="6"/>
  <c r="J727" i="6" s="1"/>
  <c r="AE569" i="6"/>
  <c r="AE705" i="6"/>
  <c r="J705" i="6" s="1"/>
  <c r="AE663" i="6"/>
  <c r="AE642" i="6"/>
  <c r="AE738" i="6"/>
  <c r="J738" i="6" s="1"/>
  <c r="AE820" i="6"/>
  <c r="J820" i="6" s="1"/>
  <c r="AE799" i="6"/>
  <c r="J799" i="6" s="1"/>
  <c r="AE856" i="6"/>
  <c r="J856" i="6" s="1"/>
  <c r="AE499" i="6"/>
  <c r="AE815" i="6"/>
  <c r="J815" i="6" s="1"/>
  <c r="AE658" i="6"/>
  <c r="AE652" i="6"/>
  <c r="AE858" i="6"/>
  <c r="J858" i="6" s="1"/>
  <c r="AE563" i="6"/>
  <c r="AE716" i="6"/>
  <c r="J716" i="6" s="1"/>
  <c r="AE452" i="6"/>
  <c r="AE721" i="6"/>
  <c r="J721" i="6" s="1"/>
  <c r="AE657" i="6"/>
  <c r="AE651" i="6"/>
  <c r="AE812" i="6"/>
  <c r="J812" i="6" s="1"/>
  <c r="AE562" i="6"/>
  <c r="AE630" i="6"/>
  <c r="AE725" i="6"/>
  <c r="J725" i="6" s="1"/>
  <c r="AE732" i="6"/>
  <c r="J732" i="6" s="1"/>
  <c r="AE631" i="6"/>
  <c r="AE808" i="6"/>
  <c r="J808" i="6" s="1"/>
  <c r="AE638" i="6"/>
  <c r="AE836" i="6"/>
  <c r="J836" i="6" s="1"/>
  <c r="AE656" i="6"/>
  <c r="AE650" i="6"/>
  <c r="AE699" i="6"/>
  <c r="J699" i="6" s="1"/>
  <c r="AE828" i="6"/>
  <c r="J828" i="6" s="1"/>
  <c r="AE458" i="6"/>
  <c r="AE509" i="6"/>
  <c r="AE501" i="6"/>
  <c r="AE559" i="6"/>
  <c r="AE817" i="6"/>
  <c r="J817" i="6" s="1"/>
  <c r="AE573" i="6"/>
  <c r="AE628" i="6"/>
  <c r="AE821" i="6"/>
  <c r="J821" i="6" s="1"/>
  <c r="AE786" i="6"/>
  <c r="J786" i="6" s="1"/>
  <c r="AE560" i="6"/>
  <c r="AE456" i="6"/>
  <c r="AE461" i="6"/>
  <c r="AE800" i="6"/>
  <c r="J800" i="6" s="1"/>
  <c r="AE770" i="6"/>
  <c r="J770" i="6" s="1"/>
  <c r="AE571" i="6"/>
  <c r="AE715" i="6"/>
  <c r="J715" i="6" s="1"/>
  <c r="AE655" i="6"/>
  <c r="J655" i="6" s="1"/>
  <c r="AE762" i="6"/>
  <c r="J762" i="6" s="1"/>
  <c r="AE557" i="6"/>
  <c r="AE842" i="6"/>
  <c r="J842" i="6" s="1"/>
  <c r="AE806" i="6"/>
  <c r="J806" i="6" s="1"/>
  <c r="AE454" i="6"/>
  <c r="AE789" i="6"/>
  <c r="J789" i="6" s="1"/>
  <c r="AE654" i="6"/>
  <c r="AE636" i="6"/>
  <c r="AE502" i="6"/>
  <c r="AE644" i="6"/>
  <c r="AE653" i="6"/>
  <c r="AE462" i="6"/>
  <c r="AE764" i="6"/>
  <c r="J764" i="6" s="1"/>
  <c r="AE453" i="6"/>
  <c r="AE768" i="6"/>
  <c r="J768" i="6" s="1"/>
  <c r="AE718" i="6"/>
  <c r="J718" i="6" s="1"/>
  <c r="AE793" i="6"/>
  <c r="J793" i="6" s="1"/>
  <c r="AE862" i="6"/>
  <c r="J862" i="6" s="1"/>
  <c r="AE565" i="6"/>
  <c r="AE567" i="6"/>
  <c r="AE845" i="6"/>
  <c r="J845" i="6" s="1"/>
  <c r="AE685" i="6"/>
  <c r="J685" i="6" s="1"/>
  <c r="AE634" i="6"/>
  <c r="AE641" i="6"/>
  <c r="AE807" i="6"/>
  <c r="J807" i="6" s="1"/>
  <c r="AE767" i="6"/>
  <c r="J767" i="6" s="1"/>
  <c r="AE493" i="6"/>
  <c r="AE694" i="6"/>
  <c r="J694" i="6" s="1"/>
  <c r="AE851" i="6"/>
  <c r="J851" i="6" s="1"/>
  <c r="AE797" i="6"/>
  <c r="J797" i="6" s="1"/>
  <c r="AE839" i="6"/>
  <c r="J839" i="6" s="1"/>
  <c r="AE495" i="6"/>
  <c r="AE818" i="6"/>
  <c r="J818" i="6" s="1"/>
  <c r="AE633" i="6"/>
  <c r="AE455" i="6"/>
  <c r="AE822" i="6"/>
  <c r="J822" i="6" s="1"/>
  <c r="AE494" i="6"/>
  <c r="AE496" i="6"/>
  <c r="AE704" i="6"/>
  <c r="J704" i="6" s="1"/>
  <c r="AE619" i="6"/>
  <c r="J619" i="6" s="1"/>
  <c r="AE621" i="6"/>
  <c r="AE756" i="6"/>
  <c r="J756" i="6" s="1"/>
  <c r="AE696" i="6"/>
  <c r="J696" i="6" s="1"/>
  <c r="AE847" i="6"/>
  <c r="J847" i="6" s="1"/>
  <c r="AE497" i="6"/>
  <c r="AE781" i="6"/>
  <c r="J781" i="6" s="1"/>
  <c r="AE707" i="6"/>
  <c r="J707" i="6" s="1"/>
  <c r="AE626" i="6"/>
  <c r="AE687" i="6"/>
  <c r="J687" i="6" s="1"/>
  <c r="AE744" i="6"/>
  <c r="J744" i="6" s="1"/>
  <c r="AE841" i="6"/>
  <c r="J841" i="6" s="1"/>
  <c r="AE681" i="6"/>
  <c r="J681" i="6" s="1"/>
  <c r="AE714" i="6"/>
  <c r="J714" i="6" s="1"/>
  <c r="AE769" i="6"/>
  <c r="J769" i="6" s="1"/>
  <c r="AE813" i="6"/>
  <c r="J813" i="6" s="1"/>
  <c r="AE777" i="6"/>
  <c r="J777" i="6" s="1"/>
  <c r="AE846" i="6"/>
  <c r="J846" i="6" s="1"/>
  <c r="AE564" i="6"/>
  <c r="AE504" i="6"/>
  <c r="AE693" i="6"/>
  <c r="J693" i="6" s="1"/>
  <c r="AE809" i="6"/>
  <c r="J809" i="6" s="1"/>
  <c r="AE635" i="6"/>
  <c r="AE682" i="6"/>
  <c r="J682" i="6" s="1"/>
  <c r="AE747" i="6"/>
  <c r="J747" i="6" s="1"/>
  <c r="AE783" i="6"/>
  <c r="J783" i="6" s="1"/>
  <c r="AE561" i="6"/>
  <c r="AE503" i="6"/>
  <c r="AE787" i="6"/>
  <c r="J787" i="6" s="1"/>
  <c r="AE794" i="6"/>
  <c r="J794" i="6" s="1"/>
  <c r="AE849" i="6"/>
  <c r="J849" i="6" s="1"/>
  <c r="AE632" i="6"/>
  <c r="AE840" i="6"/>
  <c r="J840" i="6" s="1"/>
  <c r="AE755" i="6"/>
  <c r="J755" i="6" s="1"/>
  <c r="AE690" i="6"/>
  <c r="J690" i="6" s="1"/>
  <c r="AE775" i="6"/>
  <c r="J775" i="6" s="1"/>
  <c r="AE761" i="6"/>
  <c r="J761" i="6" s="1"/>
  <c r="AE570" i="6"/>
  <c r="AE780" i="6"/>
  <c r="J780" i="6" s="1"/>
  <c r="AE500" i="6"/>
  <c r="AE837" i="6"/>
  <c r="J837" i="6" s="1"/>
  <c r="AE816" i="6"/>
  <c r="J816" i="6" s="1"/>
  <c r="AE688" i="6"/>
  <c r="J688" i="6" s="1"/>
  <c r="AE843" i="6"/>
  <c r="J843" i="6" s="1"/>
  <c r="AE848" i="6"/>
  <c r="J848" i="6" s="1"/>
  <c r="AE713" i="6"/>
  <c r="J713" i="6" s="1"/>
  <c r="AE778" i="6"/>
  <c r="J778" i="6" s="1"/>
  <c r="AE810" i="6"/>
  <c r="J810" i="6" s="1"/>
  <c r="AE697" i="6"/>
  <c r="J697" i="6" s="1"/>
  <c r="AE838" i="6"/>
  <c r="J838" i="6" s="1"/>
  <c r="AE625" i="6"/>
  <c r="AE684" i="6"/>
  <c r="J684" i="6" s="1"/>
  <c r="AE691" i="6"/>
  <c r="J691" i="6" s="1"/>
  <c r="AE627" i="6"/>
  <c r="AE844" i="6"/>
  <c r="J844" i="6" s="1"/>
  <c r="AE717" i="6"/>
  <c r="J717" i="6" s="1"/>
  <c r="AE620" i="6"/>
  <c r="AE853" i="6"/>
  <c r="J853" i="6" s="1"/>
  <c r="AE859" i="6"/>
  <c r="J859" i="6" s="1"/>
  <c r="AE712" i="6"/>
  <c r="J712" i="6" s="1"/>
  <c r="AE558" i="6"/>
  <c r="AE719" i="6"/>
  <c r="J719" i="6" s="1"/>
  <c r="AE852" i="6"/>
  <c r="J852" i="6" s="1"/>
  <c r="AE629" i="6"/>
  <c r="AE728" i="6"/>
  <c r="J728" i="6" s="1"/>
  <c r="AE498" i="6"/>
  <c r="AE722" i="6"/>
  <c r="J722" i="6" s="1"/>
  <c r="AE774" i="6"/>
  <c r="J774" i="6" s="1"/>
  <c r="AE622" i="6"/>
  <c r="AE819" i="6"/>
  <c r="J819" i="6" s="1"/>
  <c r="AE720" i="6"/>
  <c r="J720" i="6" s="1"/>
  <c r="AE750" i="6"/>
  <c r="J750" i="6" s="1"/>
  <c r="AE624" i="6"/>
  <c r="AE729" i="6"/>
  <c r="J729" i="6" s="1"/>
  <c r="AE701" i="6"/>
  <c r="J701" i="6" s="1"/>
  <c r="AE790" i="6"/>
  <c r="J790" i="6" s="1"/>
  <c r="AE784" i="6"/>
  <c r="J784" i="6" s="1"/>
  <c r="AE758" i="6"/>
  <c r="J758" i="6" s="1"/>
  <c r="AE782" i="6"/>
  <c r="J782" i="6" s="1"/>
  <c r="AW115" i="6"/>
  <c r="AW112" i="6"/>
  <c r="AW109" i="6"/>
  <c r="AE754" i="6"/>
  <c r="J754" i="6" s="1"/>
  <c r="AL751" i="6"/>
  <c r="AE757" i="6"/>
  <c r="J757" i="6" s="1"/>
  <c r="AL748" i="6"/>
  <c r="AE683" i="6"/>
  <c r="J683" i="6" s="1"/>
  <c r="AL776" i="6"/>
  <c r="AE695" i="6"/>
  <c r="J695" i="6" s="1"/>
  <c r="AL749" i="6"/>
  <c r="AL782" i="6"/>
  <c r="AM782" i="6"/>
  <c r="AM681" i="6"/>
  <c r="AE759" i="6"/>
  <c r="J759" i="6" s="1"/>
  <c r="AL701" i="6"/>
  <c r="AE726" i="6"/>
  <c r="J726" i="6" s="1"/>
  <c r="AL720" i="6"/>
  <c r="AM693" i="6"/>
  <c r="U693" i="6" s="1"/>
  <c r="O693" i="6" s="1"/>
  <c r="AE751" i="6"/>
  <c r="J751" i="6" s="1"/>
  <c r="AL698" i="6"/>
  <c r="AE112" i="6"/>
  <c r="J112" i="6" s="1"/>
  <c r="AE228" i="6"/>
  <c r="AE227" i="6"/>
  <c r="AE222" i="6"/>
  <c r="AE221" i="6"/>
  <c r="AE219" i="6"/>
  <c r="AE218" i="6"/>
  <c r="AE357" i="6"/>
  <c r="AE229" i="6"/>
  <c r="AE225" i="6"/>
  <c r="AE224" i="6"/>
  <c r="AE109" i="6"/>
  <c r="J109" i="6" s="1"/>
  <c r="AE111" i="6"/>
  <c r="J111" i="6" s="1"/>
  <c r="AE354" i="6"/>
  <c r="AE115" i="6"/>
  <c r="J115" i="6" s="1"/>
  <c r="AE108" i="6"/>
  <c r="J108" i="6" s="1"/>
  <c r="AE230" i="6"/>
  <c r="AE355" i="6"/>
  <c r="AE348" i="6"/>
  <c r="AE147" i="6"/>
  <c r="J147" i="6" s="1"/>
  <c r="AE223" i="6"/>
  <c r="AE356" i="6"/>
  <c r="AE212" i="6"/>
  <c r="AE209" i="6"/>
  <c r="AE352" i="6"/>
  <c r="AE333" i="6"/>
  <c r="AE332" i="6"/>
  <c r="AE168" i="6"/>
  <c r="J168" i="6" s="1"/>
  <c r="AE386" i="6"/>
  <c r="J386" i="6" s="1"/>
  <c r="AE941" i="6"/>
  <c r="J941" i="6" s="1"/>
  <c r="AE350" i="6"/>
  <c r="AE335" i="6"/>
  <c r="AE388" i="6"/>
  <c r="J388" i="6" s="1"/>
  <c r="AE114" i="6"/>
  <c r="J114" i="6" s="1"/>
  <c r="AE897" i="6"/>
  <c r="J897" i="6" s="1"/>
  <c r="AE210" i="6"/>
  <c r="AE938" i="6"/>
  <c r="J938" i="6" s="1"/>
  <c r="AE199" i="6"/>
  <c r="AE117" i="6"/>
  <c r="J117" i="6" s="1"/>
  <c r="AE910" i="6"/>
  <c r="J910" i="6" s="1"/>
  <c r="AE385" i="6"/>
  <c r="J385" i="6" s="1"/>
  <c r="AE213" i="6"/>
  <c r="AE220" i="6"/>
  <c r="AE450" i="6"/>
  <c r="AE145" i="6"/>
  <c r="J145" i="6" s="1"/>
  <c r="AE896" i="6"/>
  <c r="J896" i="6" s="1"/>
  <c r="AE930" i="6"/>
  <c r="J930" i="6" s="1"/>
  <c r="AE929" i="6"/>
  <c r="J929" i="6" s="1"/>
  <c r="AE146" i="6"/>
  <c r="J146" i="6" s="1"/>
  <c r="AE226" i="6"/>
  <c r="AE141" i="6"/>
  <c r="J141" i="6" s="1"/>
  <c r="AE376" i="6"/>
  <c r="J376" i="6" s="1"/>
  <c r="AE891" i="6"/>
  <c r="J891" i="6" s="1"/>
  <c r="AE894" i="6"/>
  <c r="J894" i="6" s="1"/>
  <c r="AE132" i="6"/>
  <c r="J132" i="6" s="1"/>
  <c r="AE351" i="6"/>
  <c r="AE349" i="6"/>
  <c r="AE447" i="6"/>
  <c r="AE328" i="6"/>
  <c r="AE326" i="6"/>
  <c r="AE379" i="6"/>
  <c r="J379" i="6" s="1"/>
  <c r="AE956" i="6"/>
  <c r="J956" i="6" s="1"/>
  <c r="AE216" i="6"/>
  <c r="AE204" i="6"/>
  <c r="AE201" i="6"/>
  <c r="AE438" i="6"/>
  <c r="AE449" i="6"/>
  <c r="AE358" i="6"/>
  <c r="J358" i="6" s="1"/>
  <c r="AE885" i="6"/>
  <c r="J885" i="6" s="1"/>
  <c r="AE419" i="6"/>
  <c r="AE215" i="6"/>
  <c r="AE203" i="6"/>
  <c r="AE200" i="6"/>
  <c r="AE977" i="6"/>
  <c r="AE166" i="6"/>
  <c r="J166" i="6" s="1"/>
  <c r="AE334" i="6"/>
  <c r="AE361" i="6"/>
  <c r="J361" i="6" s="1"/>
  <c r="AE143" i="6"/>
  <c r="J143" i="6" s="1"/>
  <c r="AE167" i="6"/>
  <c r="J167" i="6" s="1"/>
  <c r="AE940" i="6"/>
  <c r="J940" i="6" s="1"/>
  <c r="AE381" i="6"/>
  <c r="J381" i="6" s="1"/>
  <c r="AE163" i="6"/>
  <c r="J163" i="6" s="1"/>
  <c r="AE196" i="6"/>
  <c r="AE344" i="6"/>
  <c r="AE342" i="6"/>
  <c r="AE338" i="6"/>
  <c r="AE336" i="6"/>
  <c r="AE909" i="6"/>
  <c r="J909" i="6" s="1"/>
  <c r="AE106" i="6"/>
  <c r="J106" i="6" s="1"/>
  <c r="AE187" i="6"/>
  <c r="AE353" i="6"/>
  <c r="AE274" i="6"/>
  <c r="J274" i="6" s="1"/>
  <c r="AE939" i="6"/>
  <c r="J939" i="6" s="1"/>
  <c r="AE378" i="6"/>
  <c r="J378" i="6" s="1"/>
  <c r="AE160" i="6"/>
  <c r="J160" i="6" s="1"/>
  <c r="AE211" i="6"/>
  <c r="AE377" i="6"/>
  <c r="J377" i="6" s="1"/>
  <c r="AE360" i="6"/>
  <c r="J360" i="6" s="1"/>
  <c r="AE206" i="6"/>
  <c r="AE142" i="6"/>
  <c r="J142" i="6" s="1"/>
  <c r="AE197" i="6"/>
  <c r="AE932" i="6"/>
  <c r="J932" i="6" s="1"/>
  <c r="AE888" i="6"/>
  <c r="J888" i="6" s="1"/>
  <c r="AE362" i="6"/>
  <c r="J362" i="6" s="1"/>
  <c r="AE444" i="6"/>
  <c r="AE330" i="6"/>
  <c r="AE271" i="6"/>
  <c r="J271" i="6" s="1"/>
  <c r="AE895" i="6"/>
  <c r="J895" i="6" s="1"/>
  <c r="AE936" i="6"/>
  <c r="J936" i="6" s="1"/>
  <c r="AE935" i="6"/>
  <c r="J935" i="6" s="1"/>
  <c r="AE207" i="6"/>
  <c r="AE359" i="6"/>
  <c r="J359" i="6" s="1"/>
  <c r="AE921" i="6"/>
  <c r="J921" i="6" s="1"/>
  <c r="AE920" i="6"/>
  <c r="J920" i="6" s="1"/>
  <c r="AE441" i="6"/>
  <c r="AE416" i="6"/>
  <c r="AE346" i="6"/>
  <c r="AE340" i="6"/>
  <c r="AE198" i="6"/>
  <c r="AE975" i="6"/>
  <c r="AE144" i="6"/>
  <c r="J144" i="6" s="1"/>
  <c r="AE193" i="6"/>
  <c r="AE103" i="6"/>
  <c r="J103" i="6" s="1"/>
  <c r="AE128" i="6"/>
  <c r="J128" i="6" s="1"/>
  <c r="AE313" i="6"/>
  <c r="J313" i="6" s="1"/>
  <c r="AE190" i="6"/>
  <c r="AE130" i="6"/>
  <c r="J130" i="6" s="1"/>
  <c r="AE933" i="6"/>
  <c r="J933" i="6" s="1"/>
  <c r="AE448" i="6"/>
  <c r="AE380" i="6"/>
  <c r="J380" i="6" s="1"/>
  <c r="AE126" i="6"/>
  <c r="J126" i="6" s="1"/>
  <c r="AE131" i="6"/>
  <c r="J131" i="6" s="1"/>
  <c r="AE876" i="6"/>
  <c r="J876" i="6" s="1"/>
  <c r="AE418" i="6"/>
  <c r="AE329" i="6"/>
  <c r="AE327" i="6"/>
  <c r="AE440" i="6"/>
  <c r="AE950" i="6"/>
  <c r="J950" i="6" s="1"/>
  <c r="AE214" i="6"/>
  <c r="AE363" i="6"/>
  <c r="J363" i="6" s="1"/>
  <c r="AE954" i="6"/>
  <c r="J954" i="6" s="1"/>
  <c r="AE277" i="6"/>
  <c r="J277" i="6" s="1"/>
  <c r="AE311" i="6"/>
  <c r="J311" i="6" s="1"/>
  <c r="AE446" i="6"/>
  <c r="AE272" i="6"/>
  <c r="J272" i="6" s="1"/>
  <c r="AE892" i="6"/>
  <c r="J892" i="6" s="1"/>
  <c r="AE886" i="6"/>
  <c r="J886" i="6" s="1"/>
  <c r="AE413" i="6"/>
  <c r="AE305" i="6"/>
  <c r="J305" i="6" s="1"/>
  <c r="AE162" i="6"/>
  <c r="J162" i="6" s="1"/>
  <c r="AE969" i="6"/>
  <c r="AE867" i="6"/>
  <c r="J867" i="6" s="1"/>
  <c r="AE240" i="6"/>
  <c r="J240" i="6" s="1"/>
  <c r="AE161" i="6"/>
  <c r="J161" i="6" s="1"/>
  <c r="AE293" i="6"/>
  <c r="J293" i="6" s="1"/>
  <c r="AE445" i="6"/>
  <c r="AE165" i="6"/>
  <c r="J165" i="6" s="1"/>
  <c r="AE217" i="6"/>
  <c r="AE243" i="6"/>
  <c r="J243" i="6" s="1"/>
  <c r="AE164" i="6"/>
  <c r="J164" i="6" s="1"/>
  <c r="AE976" i="6"/>
  <c r="AE387" i="6"/>
  <c r="J387" i="6" s="1"/>
  <c r="AE893" i="6"/>
  <c r="J893" i="6" s="1"/>
  <c r="AE887" i="6"/>
  <c r="J887" i="6" s="1"/>
  <c r="AE189" i="6"/>
  <c r="AE942" i="6"/>
  <c r="J942" i="6" s="1"/>
  <c r="AE873" i="6"/>
  <c r="J873" i="6" s="1"/>
  <c r="AE879" i="6"/>
  <c r="J879" i="6" s="1"/>
  <c r="AE882" i="6"/>
  <c r="J882" i="6" s="1"/>
  <c r="AE275" i="6"/>
  <c r="J275" i="6" s="1"/>
  <c r="AE407" i="6"/>
  <c r="AE273" i="6"/>
  <c r="J273" i="6" s="1"/>
  <c r="AE292" i="6"/>
  <c r="J292" i="6" s="1"/>
  <c r="AE137" i="6"/>
  <c r="J137" i="6" s="1"/>
  <c r="AE76" i="6"/>
  <c r="J76" i="6" s="1"/>
  <c r="AE889" i="6"/>
  <c r="J889" i="6" s="1"/>
  <c r="AE927" i="6"/>
  <c r="J927" i="6" s="1"/>
  <c r="AE926" i="6"/>
  <c r="J926" i="6" s="1"/>
  <c r="AE931" i="6"/>
  <c r="J931" i="6" s="1"/>
  <c r="AE972" i="6"/>
  <c r="AE320" i="6"/>
  <c r="AE314" i="6"/>
  <c r="AE960" i="6"/>
  <c r="AE957" i="6"/>
  <c r="AE276" i="6"/>
  <c r="J276" i="6" s="1"/>
  <c r="AE370" i="6"/>
  <c r="J370" i="6" s="1"/>
  <c r="AE364" i="6"/>
  <c r="J364" i="6" s="1"/>
  <c r="AE331" i="6"/>
  <c r="AE202" i="6"/>
  <c r="J202" i="6" s="1"/>
  <c r="AE439" i="6"/>
  <c r="AE94" i="6"/>
  <c r="J94" i="6" s="1"/>
  <c r="AE345" i="6"/>
  <c r="AE343" i="6"/>
  <c r="AE339" i="6"/>
  <c r="AE337" i="6"/>
  <c r="AE955" i="6"/>
  <c r="J955" i="6" s="1"/>
  <c r="AE104" i="6"/>
  <c r="J104" i="6" s="1"/>
  <c r="AE85" i="6"/>
  <c r="J85" i="6" s="1"/>
  <c r="AE890" i="6"/>
  <c r="J890" i="6" s="1"/>
  <c r="AE278" i="6"/>
  <c r="J278" i="6" s="1"/>
  <c r="AE443" i="6"/>
  <c r="AE192" i="6"/>
  <c r="AE322" i="6"/>
  <c r="AE316" i="6"/>
  <c r="AE382" i="6"/>
  <c r="J382" i="6" s="1"/>
  <c r="AE373" i="6"/>
  <c r="J373" i="6" s="1"/>
  <c r="AE367" i="6"/>
  <c r="J367" i="6" s="1"/>
  <c r="AE417" i="6"/>
  <c r="AE906" i="6"/>
  <c r="J906" i="6" s="1"/>
  <c r="AE205" i="6"/>
  <c r="AE924" i="6"/>
  <c r="J924" i="6" s="1"/>
  <c r="AE923" i="6"/>
  <c r="J923" i="6" s="1"/>
  <c r="AE907" i="6"/>
  <c r="J907" i="6" s="1"/>
  <c r="AE429" i="6"/>
  <c r="J429" i="6" s="1"/>
  <c r="AE139" i="6"/>
  <c r="J139" i="6" s="1"/>
  <c r="AE908" i="6"/>
  <c r="J908" i="6" s="1"/>
  <c r="AE195" i="6"/>
  <c r="AE952" i="6"/>
  <c r="J952" i="6" s="1"/>
  <c r="AE208" i="6"/>
  <c r="AE409" i="6"/>
  <c r="AE374" i="6"/>
  <c r="J374" i="6" s="1"/>
  <c r="AE368" i="6"/>
  <c r="J368" i="6" s="1"/>
  <c r="AE435" i="6"/>
  <c r="AE870" i="6"/>
  <c r="J870" i="6" s="1"/>
  <c r="AE324" i="6"/>
  <c r="AE318" i="6"/>
  <c r="AE178" i="6"/>
  <c r="AE97" i="6"/>
  <c r="J97" i="6" s="1"/>
  <c r="AE312" i="6"/>
  <c r="J312" i="6" s="1"/>
  <c r="AE415" i="6"/>
  <c r="AE944" i="6"/>
  <c r="J944" i="6" s="1"/>
  <c r="AE420" i="6"/>
  <c r="AE410" i="6"/>
  <c r="AE383" i="6"/>
  <c r="J383" i="6" s="1"/>
  <c r="AE951" i="6"/>
  <c r="J951" i="6" s="1"/>
  <c r="AE181" i="6"/>
  <c r="AE918" i="6"/>
  <c r="J918" i="6" s="1"/>
  <c r="AE917" i="6"/>
  <c r="J917" i="6" s="1"/>
  <c r="AE912" i="6"/>
  <c r="J912" i="6" s="1"/>
  <c r="AE911" i="6"/>
  <c r="J911" i="6" s="1"/>
  <c r="AE371" i="6"/>
  <c r="J371" i="6" s="1"/>
  <c r="AE365" i="6"/>
  <c r="J365" i="6" s="1"/>
  <c r="AE426" i="6"/>
  <c r="AE105" i="6"/>
  <c r="J105" i="6" s="1"/>
  <c r="AE127" i="6"/>
  <c r="J127" i="6" s="1"/>
  <c r="AE246" i="6"/>
  <c r="J246" i="6" s="1"/>
  <c r="AE299" i="6"/>
  <c r="J299" i="6" s="1"/>
  <c r="AE241" i="6"/>
  <c r="J241" i="6" s="1"/>
  <c r="AE79" i="6"/>
  <c r="J79" i="6" s="1"/>
  <c r="AE148" i="6"/>
  <c r="J148" i="6" s="1"/>
  <c r="AE883" i="6"/>
  <c r="J883" i="6" s="1"/>
  <c r="AE884" i="6"/>
  <c r="J884" i="6" s="1"/>
  <c r="AE934" i="6"/>
  <c r="J934" i="6" s="1"/>
  <c r="AE898" i="6"/>
  <c r="J898" i="6" s="1"/>
  <c r="AE307" i="6"/>
  <c r="J307" i="6" s="1"/>
  <c r="AE408" i="6"/>
  <c r="AE422" i="6"/>
  <c r="AE242" i="6"/>
  <c r="J242" i="6" s="1"/>
  <c r="AE958" i="6"/>
  <c r="AE172" i="6"/>
  <c r="AE423" i="6"/>
  <c r="AE191" i="6"/>
  <c r="AE323" i="6"/>
  <c r="AE321" i="6"/>
  <c r="AE317" i="6"/>
  <c r="AE315" i="6"/>
  <c r="AE184" i="6"/>
  <c r="AE133" i="6"/>
  <c r="J133" i="6" s="1"/>
  <c r="AE279" i="6"/>
  <c r="J279" i="6" s="1"/>
  <c r="AE442" i="6"/>
  <c r="AE244" i="6"/>
  <c r="J244" i="6" s="1"/>
  <c r="AE154" i="6"/>
  <c r="J154" i="6" s="1"/>
  <c r="AE347" i="6"/>
  <c r="AE341" i="6"/>
  <c r="AE874" i="6"/>
  <c r="J874" i="6" s="1"/>
  <c r="AE875" i="6"/>
  <c r="J875" i="6" s="1"/>
  <c r="AE77" i="6"/>
  <c r="J77" i="6" s="1"/>
  <c r="AE973" i="6"/>
  <c r="AE82" i="6"/>
  <c r="J82" i="6" s="1"/>
  <c r="AE414" i="6"/>
  <c r="AE428" i="6"/>
  <c r="AE289" i="6"/>
  <c r="J289" i="6" s="1"/>
  <c r="AE245" i="6"/>
  <c r="J245" i="6" s="1"/>
  <c r="AE96" i="6"/>
  <c r="J96" i="6" s="1"/>
  <c r="AE432" i="6"/>
  <c r="AE922" i="6"/>
  <c r="J922" i="6" s="1"/>
  <c r="AE899" i="6"/>
  <c r="J899" i="6" s="1"/>
  <c r="AE881" i="6"/>
  <c r="J881" i="6" s="1"/>
  <c r="AE946" i="6"/>
  <c r="J946" i="6" s="1"/>
  <c r="AE87" i="6"/>
  <c r="J87" i="6" s="1"/>
  <c r="AE122" i="6"/>
  <c r="J122" i="6" s="1"/>
  <c r="AE943" i="6"/>
  <c r="J943" i="6" s="1"/>
  <c r="AE129" i="6"/>
  <c r="J129" i="6" s="1"/>
  <c r="AE100" i="6"/>
  <c r="J100" i="6" s="1"/>
  <c r="AE88" i="6"/>
  <c r="J88" i="6" s="1"/>
  <c r="AE877" i="6"/>
  <c r="J877" i="6" s="1"/>
  <c r="AE878" i="6"/>
  <c r="J878" i="6" s="1"/>
  <c r="AE970" i="6"/>
  <c r="AE308" i="6"/>
  <c r="J308" i="6" s="1"/>
  <c r="AE135" i="6"/>
  <c r="J135" i="6" s="1"/>
  <c r="AE431" i="6"/>
  <c r="AE290" i="6"/>
  <c r="J290" i="6" s="1"/>
  <c r="AE295" i="6"/>
  <c r="J295" i="6" s="1"/>
  <c r="AE974" i="6"/>
  <c r="AE384" i="6"/>
  <c r="J384" i="6" s="1"/>
  <c r="AE95" i="6"/>
  <c r="J95" i="6" s="1"/>
  <c r="AE868" i="6"/>
  <c r="J868" i="6" s="1"/>
  <c r="AE869" i="6"/>
  <c r="J869" i="6" s="1"/>
  <c r="AE86" i="6"/>
  <c r="J86" i="6" s="1"/>
  <c r="AE91" i="6"/>
  <c r="J91" i="6" s="1"/>
  <c r="AE306" i="6"/>
  <c r="J306" i="6" s="1"/>
  <c r="AE437" i="6"/>
  <c r="AE961" i="6"/>
  <c r="AE296" i="6"/>
  <c r="J296" i="6" s="1"/>
  <c r="AE169" i="6"/>
  <c r="AE294" i="6"/>
  <c r="J294" i="6" s="1"/>
  <c r="AE188" i="6"/>
  <c r="AE971" i="6"/>
  <c r="AE880" i="6"/>
  <c r="J880" i="6" s="1"/>
  <c r="AE261" i="6"/>
  <c r="J261" i="6" s="1"/>
  <c r="AE871" i="6"/>
  <c r="J871" i="6" s="1"/>
  <c r="AE421" i="6"/>
  <c r="AE283" i="6"/>
  <c r="J283" i="6" s="1"/>
  <c r="AE375" i="6"/>
  <c r="J375" i="6" s="1"/>
  <c r="AE369" i="6"/>
  <c r="J369" i="6" s="1"/>
  <c r="AE398" i="6"/>
  <c r="AE183" i="6"/>
  <c r="AE937" i="6"/>
  <c r="J937" i="6" s="1"/>
  <c r="AE265" i="6"/>
  <c r="J265" i="6" s="1"/>
  <c r="AE140" i="6"/>
  <c r="J140" i="6" s="1"/>
  <c r="AE925" i="6"/>
  <c r="J925" i="6" s="1"/>
  <c r="AE425" i="6"/>
  <c r="AE81" i="6"/>
  <c r="J81" i="6" s="1"/>
  <c r="AE309" i="6"/>
  <c r="J309" i="6" s="1"/>
  <c r="AE900" i="6"/>
  <c r="J900" i="6" s="1"/>
  <c r="AE171" i="6"/>
  <c r="AE298" i="6"/>
  <c r="J298" i="6" s="1"/>
  <c r="AE93" i="6"/>
  <c r="J93" i="6" s="1"/>
  <c r="AE98" i="6"/>
  <c r="J98" i="6" s="1"/>
  <c r="AE427" i="6"/>
  <c r="AE138" i="6"/>
  <c r="J138" i="6" s="1"/>
  <c r="AE953" i="6"/>
  <c r="J953" i="6" s="1"/>
  <c r="AE404" i="6"/>
  <c r="AE101" i="6"/>
  <c r="J101" i="6" s="1"/>
  <c r="AE89" i="6"/>
  <c r="J89" i="6" s="1"/>
  <c r="AE124" i="6"/>
  <c r="J124" i="6" s="1"/>
  <c r="AE92" i="6"/>
  <c r="J92" i="6" s="1"/>
  <c r="AE99" i="6"/>
  <c r="J99" i="6" s="1"/>
  <c r="AE150" i="6"/>
  <c r="J150" i="6" s="1"/>
  <c r="AE301" i="6"/>
  <c r="J301" i="6" s="1"/>
  <c r="AE901" i="6"/>
  <c r="J901" i="6" s="1"/>
  <c r="AE248" i="6"/>
  <c r="J248" i="6" s="1"/>
  <c r="AE434" i="6"/>
  <c r="AE310" i="6"/>
  <c r="J310" i="6" s="1"/>
  <c r="AE102" i="6"/>
  <c r="J102" i="6" s="1"/>
  <c r="AE325" i="6"/>
  <c r="AE319" i="6"/>
  <c r="AE904" i="6"/>
  <c r="J904" i="6" s="1"/>
  <c r="AE174" i="6"/>
  <c r="AE430" i="6"/>
  <c r="AE962" i="6"/>
  <c r="AE412" i="6"/>
  <c r="AE372" i="6"/>
  <c r="J372" i="6" s="1"/>
  <c r="AE366" i="6"/>
  <c r="J366" i="6" s="1"/>
  <c r="AE389" i="6"/>
  <c r="AE247" i="6"/>
  <c r="J247" i="6" s="1"/>
  <c r="AE915" i="6"/>
  <c r="J915" i="6" s="1"/>
  <c r="AE914" i="6"/>
  <c r="J914" i="6" s="1"/>
  <c r="AE152" i="6"/>
  <c r="J152" i="6" s="1"/>
  <c r="AE107" i="6"/>
  <c r="J107" i="6" s="1"/>
  <c r="AE156" i="6"/>
  <c r="J156" i="6" s="1"/>
  <c r="AE291" i="6"/>
  <c r="J291" i="6" s="1"/>
  <c r="AE90" i="6"/>
  <c r="J90" i="6" s="1"/>
  <c r="AE948" i="6"/>
  <c r="J948" i="6" s="1"/>
  <c r="AE194" i="6"/>
  <c r="AE134" i="6"/>
  <c r="J134" i="6" s="1"/>
  <c r="AE302" i="6"/>
  <c r="J302" i="6" s="1"/>
  <c r="AE84" i="6"/>
  <c r="J84" i="6" s="1"/>
  <c r="AE78" i="6"/>
  <c r="J78" i="6" s="1"/>
  <c r="AE872" i="6"/>
  <c r="J872" i="6" s="1"/>
  <c r="AE436" i="6"/>
  <c r="AE280" i="6"/>
  <c r="J280" i="6" s="1"/>
  <c r="AE959" i="6"/>
  <c r="AE395" i="6"/>
  <c r="AE180" i="6"/>
  <c r="AE80" i="6"/>
  <c r="J80" i="6" s="1"/>
  <c r="AE262" i="6"/>
  <c r="J262" i="6" s="1"/>
  <c r="AE158" i="6"/>
  <c r="J158" i="6" s="1"/>
  <c r="AE945" i="6"/>
  <c r="J945" i="6" s="1"/>
  <c r="AE83" i="6"/>
  <c r="J83" i="6" s="1"/>
  <c r="AE411" i="6"/>
  <c r="AE300" i="6"/>
  <c r="J300" i="6" s="1"/>
  <c r="AE175" i="6"/>
  <c r="AE118" i="6"/>
  <c r="J118" i="6" s="1"/>
  <c r="AE903" i="6"/>
  <c r="J903" i="6" s="1"/>
  <c r="AE286" i="6"/>
  <c r="J286" i="6" s="1"/>
  <c r="AE905" i="6"/>
  <c r="J905" i="6" s="1"/>
  <c r="AE424" i="6"/>
  <c r="AE397" i="6"/>
  <c r="AE966" i="6"/>
  <c r="AE401" i="6"/>
  <c r="AE928" i="6"/>
  <c r="J928" i="6" s="1"/>
  <c r="AE268" i="6"/>
  <c r="J268" i="6" s="1"/>
  <c r="AE399" i="6"/>
  <c r="AE252" i="6"/>
  <c r="J252" i="6" s="1"/>
  <c r="AE231" i="6"/>
  <c r="J231" i="6" s="1"/>
  <c r="AE282" i="6"/>
  <c r="J282" i="6" s="1"/>
  <c r="AE919" i="6"/>
  <c r="J919" i="6" s="1"/>
  <c r="AE287" i="6"/>
  <c r="J287" i="6" s="1"/>
  <c r="AE433" i="6"/>
  <c r="AE400" i="6"/>
  <c r="AE963" i="6"/>
  <c r="AE186" i="6"/>
  <c r="AE258" i="6"/>
  <c r="J258" i="6" s="1"/>
  <c r="AE902" i="6"/>
  <c r="J902" i="6" s="1"/>
  <c r="AE281" i="6"/>
  <c r="J281" i="6" s="1"/>
  <c r="AE405" i="6"/>
  <c r="AE263" i="6"/>
  <c r="J263" i="6" s="1"/>
  <c r="AE123" i="6"/>
  <c r="J123" i="6" s="1"/>
  <c r="AE913" i="6"/>
  <c r="J913" i="6" s="1"/>
  <c r="AE234" i="6"/>
  <c r="J234" i="6" s="1"/>
  <c r="AE285" i="6"/>
  <c r="J285" i="6" s="1"/>
  <c r="AE303" i="6"/>
  <c r="J303" i="6" s="1"/>
  <c r="AE394" i="6"/>
  <c r="AE260" i="6"/>
  <c r="J260" i="6" s="1"/>
  <c r="AE179" i="6"/>
  <c r="AE968" i="6"/>
  <c r="AE120" i="6"/>
  <c r="J120" i="6" s="1"/>
  <c r="AE406" i="6"/>
  <c r="AE136" i="6"/>
  <c r="J136" i="6" s="1"/>
  <c r="AE947" i="6"/>
  <c r="J947" i="6" s="1"/>
  <c r="AE259" i="6"/>
  <c r="J259" i="6" s="1"/>
  <c r="AE284" i="6"/>
  <c r="J284" i="6" s="1"/>
  <c r="AE390" i="6"/>
  <c r="AE266" i="6"/>
  <c r="J266" i="6" s="1"/>
  <c r="AE149" i="6"/>
  <c r="J149" i="6" s="1"/>
  <c r="AE304" i="6"/>
  <c r="J304" i="6" s="1"/>
  <c r="AE403" i="6"/>
  <c r="AE264" i="6"/>
  <c r="J264" i="6" s="1"/>
  <c r="AE182" i="6"/>
  <c r="AE965" i="6"/>
  <c r="AE297" i="6"/>
  <c r="J297" i="6" s="1"/>
  <c r="AE391" i="6"/>
  <c r="AE392" i="6"/>
  <c r="AE396" i="6"/>
  <c r="AE249" i="6"/>
  <c r="J249" i="6" s="1"/>
  <c r="AE155" i="6"/>
  <c r="J155" i="6" s="1"/>
  <c r="AE177" i="6"/>
  <c r="AE125" i="6"/>
  <c r="J125" i="6" s="1"/>
  <c r="AE949" i="6"/>
  <c r="J949" i="6" s="1"/>
  <c r="AE267" i="6"/>
  <c r="J267" i="6" s="1"/>
  <c r="AE402" i="6"/>
  <c r="AE121" i="6"/>
  <c r="J121" i="6" s="1"/>
  <c r="AE237" i="6"/>
  <c r="J237" i="6" s="1"/>
  <c r="AE170" i="6"/>
  <c r="AE153" i="6"/>
  <c r="J153" i="6" s="1"/>
  <c r="AE157" i="6"/>
  <c r="J157" i="6" s="1"/>
  <c r="AE185" i="6"/>
  <c r="AE254" i="6"/>
  <c r="J254" i="6" s="1"/>
  <c r="AE110" i="6"/>
  <c r="J110" i="6" s="1"/>
  <c r="AE236" i="6"/>
  <c r="J236" i="6" s="1"/>
  <c r="AE239" i="6"/>
  <c r="J239" i="6" s="1"/>
  <c r="AE967" i="6"/>
  <c r="AE173" i="6"/>
  <c r="AE159" i="6"/>
  <c r="J159" i="6" s="1"/>
  <c r="AE232" i="6"/>
  <c r="J232" i="6" s="1"/>
  <c r="AE238" i="6"/>
  <c r="J238" i="6" s="1"/>
  <c r="AE257" i="6"/>
  <c r="J257" i="6" s="1"/>
  <c r="AE269" i="6"/>
  <c r="J269" i="6" s="1"/>
  <c r="AE964" i="6"/>
  <c r="AE250" i="6"/>
  <c r="J250" i="6" s="1"/>
  <c r="AE235" i="6"/>
  <c r="J235" i="6" s="1"/>
  <c r="AE176" i="6"/>
  <c r="AE119" i="6"/>
  <c r="J119" i="6" s="1"/>
  <c r="AE393" i="6"/>
  <c r="AE255" i="6"/>
  <c r="J255" i="6" s="1"/>
  <c r="AE916" i="6"/>
  <c r="J916" i="6" s="1"/>
  <c r="AE288" i="6"/>
  <c r="J288" i="6" s="1"/>
  <c r="AE253" i="6"/>
  <c r="J253" i="6" s="1"/>
  <c r="AE270" i="6"/>
  <c r="J270" i="6" s="1"/>
  <c r="AE151" i="6"/>
  <c r="J151" i="6" s="1"/>
  <c r="AE251" i="6"/>
  <c r="J251" i="6" s="1"/>
  <c r="AE233" i="6"/>
  <c r="J233" i="6" s="1"/>
  <c r="AE256" i="6"/>
  <c r="J256" i="6" s="1"/>
  <c r="AE745" i="6"/>
  <c r="J745" i="6" s="1"/>
  <c r="AM745" i="6"/>
  <c r="AE698" i="6"/>
  <c r="J698" i="6" s="1"/>
  <c r="AE785" i="6"/>
  <c r="J785" i="6" s="1"/>
  <c r="AM785" i="6"/>
  <c r="U785" i="6" s="1"/>
  <c r="O785" i="6" s="1"/>
  <c r="AE743" i="6"/>
  <c r="J743" i="6" s="1"/>
  <c r="AM743" i="6"/>
  <c r="AE723" i="6"/>
  <c r="J723" i="6" s="1"/>
  <c r="AM723" i="6"/>
  <c r="U723" i="6" s="1"/>
  <c r="O723" i="6" s="1"/>
  <c r="AM769" i="6"/>
  <c r="U769" i="6" s="1"/>
  <c r="O769" i="6" s="1"/>
  <c r="AE779" i="6"/>
  <c r="J779" i="6" s="1"/>
  <c r="AE850" i="6"/>
  <c r="J850" i="6" s="1"/>
  <c r="AJ758" i="6"/>
  <c r="AE623" i="6"/>
  <c r="AJ753" i="6"/>
  <c r="AL681" i="6"/>
  <c r="AL790" i="6"/>
  <c r="AM790" i="6"/>
  <c r="U790" i="6" s="1"/>
  <c r="O790" i="6" s="1"/>
  <c r="AM687" i="6"/>
  <c r="AM704" i="6"/>
  <c r="U704" i="6" s="1"/>
  <c r="O704" i="6" s="1"/>
  <c r="AI108" i="6"/>
  <c r="AI230" i="6"/>
  <c r="AI224" i="6"/>
  <c r="AI115" i="6"/>
  <c r="AI112" i="6"/>
  <c r="AI228" i="6"/>
  <c r="AI227" i="6"/>
  <c r="AI222" i="6"/>
  <c r="AI221" i="6"/>
  <c r="AI219" i="6"/>
  <c r="AI218" i="6"/>
  <c r="AI357" i="6"/>
  <c r="AI229" i="6"/>
  <c r="AI225" i="6"/>
  <c r="AI114" i="6"/>
  <c r="AI109" i="6"/>
  <c r="AI223" i="6"/>
  <c r="AI356" i="6"/>
  <c r="AI212" i="6"/>
  <c r="AI209" i="6"/>
  <c r="AI352" i="6"/>
  <c r="AI333" i="6"/>
  <c r="AI332" i="6"/>
  <c r="AI168" i="6"/>
  <c r="AI111" i="6"/>
  <c r="AI348" i="6"/>
  <c r="AI147" i="6"/>
  <c r="AI355" i="6"/>
  <c r="AI350" i="6"/>
  <c r="AI354" i="6"/>
  <c r="AI335" i="6"/>
  <c r="AI450" i="6"/>
  <c r="AI145" i="6"/>
  <c r="AI220" i="6"/>
  <c r="AI210" i="6"/>
  <c r="AI199" i="6"/>
  <c r="AI117" i="6"/>
  <c r="AI226" i="6"/>
  <c r="AI213" i="6"/>
  <c r="AI146" i="6"/>
  <c r="AI141" i="6"/>
  <c r="AI132" i="6"/>
  <c r="AI351" i="6"/>
  <c r="AI349" i="6"/>
  <c r="AI447" i="6"/>
  <c r="AI328" i="6"/>
  <c r="AI326" i="6"/>
  <c r="AI216" i="6"/>
  <c r="AI204" i="6"/>
  <c r="AI201" i="6"/>
  <c r="AI438" i="6"/>
  <c r="AI449" i="6"/>
  <c r="AI419" i="6"/>
  <c r="AI215" i="6"/>
  <c r="AI203" i="6"/>
  <c r="AI200" i="6"/>
  <c r="AI166" i="6"/>
  <c r="AI196" i="6"/>
  <c r="AI334" i="6"/>
  <c r="AI143" i="6"/>
  <c r="AI167" i="6"/>
  <c r="AI163" i="6"/>
  <c r="AI344" i="6"/>
  <c r="AI342" i="6"/>
  <c r="AI338" i="6"/>
  <c r="AI336" i="6"/>
  <c r="AI187" i="6"/>
  <c r="AI353" i="6"/>
  <c r="AI313" i="6"/>
  <c r="AI444" i="6"/>
  <c r="AI330" i="6"/>
  <c r="AI197" i="6"/>
  <c r="AI274" i="6"/>
  <c r="AI116" i="6"/>
  <c r="AI190" i="6"/>
  <c r="AI130" i="6"/>
  <c r="AI211" i="6"/>
  <c r="AI206" i="6"/>
  <c r="AI142" i="6"/>
  <c r="AI271" i="6"/>
  <c r="AI106" i="6"/>
  <c r="AI126" i="6"/>
  <c r="AI214" i="6"/>
  <c r="AI441" i="6"/>
  <c r="AI416" i="6"/>
  <c r="AI346" i="6"/>
  <c r="AI340" i="6"/>
  <c r="AI198" i="6"/>
  <c r="AI144" i="6"/>
  <c r="AI193" i="6"/>
  <c r="AI128" i="6"/>
  <c r="AI207" i="6"/>
  <c r="AI131" i="6"/>
  <c r="AI418" i="6"/>
  <c r="AI329" i="6"/>
  <c r="AI327" i="6"/>
  <c r="AI440" i="6"/>
  <c r="AI160" i="6"/>
  <c r="AI448" i="6"/>
  <c r="AI277" i="6"/>
  <c r="AI311" i="6"/>
  <c r="AI446" i="6"/>
  <c r="AI272" i="6"/>
  <c r="AI413" i="6"/>
  <c r="AI305" i="6"/>
  <c r="AI162" i="6"/>
  <c r="AI240" i="6"/>
  <c r="AI161" i="6"/>
  <c r="AI293" i="6"/>
  <c r="AI445" i="6"/>
  <c r="AI275" i="6"/>
  <c r="AI165" i="6"/>
  <c r="AI217" i="6"/>
  <c r="AI243" i="6"/>
  <c r="AI164" i="6"/>
  <c r="AI189" i="6"/>
  <c r="AI103" i="6"/>
  <c r="AI407" i="6"/>
  <c r="AI273" i="6"/>
  <c r="AI292" i="6"/>
  <c r="AI137" i="6"/>
  <c r="AI192" i="6"/>
  <c r="AI322" i="6"/>
  <c r="AI316" i="6"/>
  <c r="AI276" i="6"/>
  <c r="AI331" i="6"/>
  <c r="AI202" i="6"/>
  <c r="AI76" i="6"/>
  <c r="AI439" i="6"/>
  <c r="AI345" i="6"/>
  <c r="AI343" i="6"/>
  <c r="AI339" i="6"/>
  <c r="AI337" i="6"/>
  <c r="AI278" i="6"/>
  <c r="AI443" i="6"/>
  <c r="AI320" i="6"/>
  <c r="AI314" i="6"/>
  <c r="AI94" i="6"/>
  <c r="AI417" i="6"/>
  <c r="AI104" i="6"/>
  <c r="AI205" i="6"/>
  <c r="AI85" i="6"/>
  <c r="AI429" i="6"/>
  <c r="AI105" i="6"/>
  <c r="AI139" i="6"/>
  <c r="AI195" i="6"/>
  <c r="AI208" i="6"/>
  <c r="AI409" i="6"/>
  <c r="AI435" i="6"/>
  <c r="AI324" i="6"/>
  <c r="AI318" i="6"/>
  <c r="AI178" i="6"/>
  <c r="AI312" i="6"/>
  <c r="AI415" i="6"/>
  <c r="AI420" i="6"/>
  <c r="AI410" i="6"/>
  <c r="AI181" i="6"/>
  <c r="AI97" i="6"/>
  <c r="AI426" i="6"/>
  <c r="AI127" i="6"/>
  <c r="AI246" i="6"/>
  <c r="AI299" i="6"/>
  <c r="AI95" i="6"/>
  <c r="AI241" i="6"/>
  <c r="AI148" i="6"/>
  <c r="AI86" i="6"/>
  <c r="AI307" i="6"/>
  <c r="AI91" i="6"/>
  <c r="AI408" i="6"/>
  <c r="AI422" i="6"/>
  <c r="AI242" i="6"/>
  <c r="AI172" i="6"/>
  <c r="AI423" i="6"/>
  <c r="AI191" i="6"/>
  <c r="AI323" i="6"/>
  <c r="AI321" i="6"/>
  <c r="AI317" i="6"/>
  <c r="AI315" i="6"/>
  <c r="AI98" i="6"/>
  <c r="AI78" i="6"/>
  <c r="AI184" i="6"/>
  <c r="AI133" i="6"/>
  <c r="AI279" i="6"/>
  <c r="AI442" i="6"/>
  <c r="AI244" i="6"/>
  <c r="AI79" i="6"/>
  <c r="AI154" i="6"/>
  <c r="AI347" i="6"/>
  <c r="AI341" i="6"/>
  <c r="AI414" i="6"/>
  <c r="AI428" i="6"/>
  <c r="AI289" i="6"/>
  <c r="AI245" i="6"/>
  <c r="AI432" i="6"/>
  <c r="AI122" i="6"/>
  <c r="AI129" i="6"/>
  <c r="AI113" i="6"/>
  <c r="AI77" i="6"/>
  <c r="AI308" i="6"/>
  <c r="AI135" i="6"/>
  <c r="AI82" i="6"/>
  <c r="AI431" i="6"/>
  <c r="AI290" i="6"/>
  <c r="AI295" i="6"/>
  <c r="AI96" i="6"/>
  <c r="AI87" i="6"/>
  <c r="AI100" i="6"/>
  <c r="AI88" i="6"/>
  <c r="AI306" i="6"/>
  <c r="AI437" i="6"/>
  <c r="AI296" i="6"/>
  <c r="AI169" i="6"/>
  <c r="AI294" i="6"/>
  <c r="AI188" i="6"/>
  <c r="AI421" i="6"/>
  <c r="AI283" i="6"/>
  <c r="AI398" i="6"/>
  <c r="AI183" i="6"/>
  <c r="AI80" i="6"/>
  <c r="AI265" i="6"/>
  <c r="AI140" i="6"/>
  <c r="AI83" i="6"/>
  <c r="AI425" i="6"/>
  <c r="AI309" i="6"/>
  <c r="AI171" i="6"/>
  <c r="AI298" i="6"/>
  <c r="AI427" i="6"/>
  <c r="AI138" i="6"/>
  <c r="AI404" i="6"/>
  <c r="AI124" i="6"/>
  <c r="AI150" i="6"/>
  <c r="AI301" i="6"/>
  <c r="AI248" i="6"/>
  <c r="AI434" i="6"/>
  <c r="AI310" i="6"/>
  <c r="AI81" i="6"/>
  <c r="AI325" i="6"/>
  <c r="AI319" i="6"/>
  <c r="AI174" i="6"/>
  <c r="AI93" i="6"/>
  <c r="AI261" i="6"/>
  <c r="AI430" i="6"/>
  <c r="AI412" i="6"/>
  <c r="AI389" i="6"/>
  <c r="AI101" i="6"/>
  <c r="AI247" i="6"/>
  <c r="AI89" i="6"/>
  <c r="AI152" i="6"/>
  <c r="AI92" i="6"/>
  <c r="AI107" i="6"/>
  <c r="AI99" i="6"/>
  <c r="AI156" i="6"/>
  <c r="AI291" i="6"/>
  <c r="AI102" i="6"/>
  <c r="AI194" i="6"/>
  <c r="AI134" i="6"/>
  <c r="AI302" i="6"/>
  <c r="AI436" i="6"/>
  <c r="AI280" i="6"/>
  <c r="AI395" i="6"/>
  <c r="AI180" i="6"/>
  <c r="AI262" i="6"/>
  <c r="AI158" i="6"/>
  <c r="AI411" i="6"/>
  <c r="AI300" i="6"/>
  <c r="AI90" i="6"/>
  <c r="AI175" i="6"/>
  <c r="AI118" i="6"/>
  <c r="AI84" i="6"/>
  <c r="AI286" i="6"/>
  <c r="AI424" i="6"/>
  <c r="AI397" i="6"/>
  <c r="AI401" i="6"/>
  <c r="AI268" i="6"/>
  <c r="AI399" i="6"/>
  <c r="AI252" i="6"/>
  <c r="AI231" i="6"/>
  <c r="AI282" i="6"/>
  <c r="AI287" i="6"/>
  <c r="AI433" i="6"/>
  <c r="AI400" i="6"/>
  <c r="AI186" i="6"/>
  <c r="AI258" i="6"/>
  <c r="AI281" i="6"/>
  <c r="AI405" i="6"/>
  <c r="AI263" i="6"/>
  <c r="AI123" i="6"/>
  <c r="AI234" i="6"/>
  <c r="AI285" i="6"/>
  <c r="AI303" i="6"/>
  <c r="AI394" i="6"/>
  <c r="AI260" i="6"/>
  <c r="AI179" i="6"/>
  <c r="AI120" i="6"/>
  <c r="AI406" i="6"/>
  <c r="AI136" i="6"/>
  <c r="AI259" i="6"/>
  <c r="AI284" i="6"/>
  <c r="AI390" i="6"/>
  <c r="AI266" i="6"/>
  <c r="AI149" i="6"/>
  <c r="AI304" i="6"/>
  <c r="AI403" i="6"/>
  <c r="AI264" i="6"/>
  <c r="AI182" i="6"/>
  <c r="AI297" i="6"/>
  <c r="AI391" i="6"/>
  <c r="AI392" i="6"/>
  <c r="AI396" i="6"/>
  <c r="AI249" i="6"/>
  <c r="AI155" i="6"/>
  <c r="AI177" i="6"/>
  <c r="AI125" i="6"/>
  <c r="AI267" i="6"/>
  <c r="AI402" i="6"/>
  <c r="AI121" i="6"/>
  <c r="AI237" i="6"/>
  <c r="AI170" i="6"/>
  <c r="AI153" i="6"/>
  <c r="AI157" i="6"/>
  <c r="AI185" i="6"/>
  <c r="AI254" i="6"/>
  <c r="AI110" i="6"/>
  <c r="AI236" i="6"/>
  <c r="AI239" i="6"/>
  <c r="AI173" i="6"/>
  <c r="AI159" i="6"/>
  <c r="AI232" i="6"/>
  <c r="AI238" i="6"/>
  <c r="AI257" i="6"/>
  <c r="AI269" i="6"/>
  <c r="AI250" i="6"/>
  <c r="AI235" i="6"/>
  <c r="AI176" i="6"/>
  <c r="AI119" i="6"/>
  <c r="AI393" i="6"/>
  <c r="AI255" i="6"/>
  <c r="AI288" i="6"/>
  <c r="AI253" i="6"/>
  <c r="AI270" i="6"/>
  <c r="AI151" i="6"/>
  <c r="AI251" i="6"/>
  <c r="AI233" i="6"/>
  <c r="AI256" i="6"/>
  <c r="AM714" i="6"/>
  <c r="AM744" i="6"/>
  <c r="AL744" i="6"/>
  <c r="AL750" i="6"/>
  <c r="AM696" i="6"/>
  <c r="U696" i="6" s="1"/>
  <c r="O696" i="6" s="1"/>
  <c r="AL774" i="6"/>
  <c r="AM756" i="6"/>
  <c r="U756" i="6" s="1"/>
  <c r="O756" i="6" s="1"/>
  <c r="AM787" i="6"/>
  <c r="U787" i="6" s="1"/>
  <c r="O787" i="6" s="1"/>
  <c r="AM777" i="6"/>
  <c r="AL761" i="6"/>
  <c r="AL763" i="6"/>
  <c r="AE788" i="6"/>
  <c r="J788" i="6" s="1"/>
  <c r="AE766" i="6"/>
  <c r="J766" i="6" s="1"/>
  <c r="AL729" i="6"/>
  <c r="AM707" i="6"/>
  <c r="U707" i="6" s="1"/>
  <c r="O707" i="6" s="1"/>
  <c r="AL728" i="6"/>
  <c r="AE748" i="6"/>
  <c r="J748" i="6" s="1"/>
  <c r="AE776" i="6"/>
  <c r="J776" i="6" s="1"/>
  <c r="AE763" i="6"/>
  <c r="J763" i="6" s="1"/>
  <c r="AE749" i="6"/>
  <c r="J749" i="6" s="1"/>
  <c r="AE752" i="6"/>
  <c r="J752" i="6" s="1"/>
  <c r="AL714" i="6"/>
  <c r="AL758" i="6"/>
  <c r="AM758" i="6"/>
  <c r="U758" i="6" s="1"/>
  <c r="O758" i="6" s="1"/>
  <c r="AL784" i="6"/>
  <c r="AM784" i="6"/>
  <c r="U784" i="6" s="1"/>
  <c r="O784" i="6" s="1"/>
  <c r="AM781" i="6"/>
  <c r="AM701" i="6"/>
  <c r="U701" i="6" s="1"/>
  <c r="O701" i="6" s="1"/>
  <c r="AM729" i="6"/>
  <c r="U729" i="6" s="1"/>
  <c r="O729" i="6" s="1"/>
  <c r="AM750" i="6"/>
  <c r="AM720" i="6"/>
  <c r="AM774" i="6"/>
  <c r="AM728" i="6"/>
  <c r="U728" i="6" s="1"/>
  <c r="O728" i="6" s="1"/>
  <c r="V500" i="6"/>
  <c r="AH500" i="6"/>
  <c r="AL685" i="6"/>
  <c r="AM699" i="6"/>
  <c r="U699" i="6" s="1"/>
  <c r="O699" i="6" s="1"/>
  <c r="AM694" i="6"/>
  <c r="U694" i="6" s="1"/>
  <c r="O694" i="6" s="1"/>
  <c r="AM721" i="6"/>
  <c r="U721" i="6" s="1"/>
  <c r="O721" i="6" s="1"/>
  <c r="AM762" i="6"/>
  <c r="U762" i="6" s="1"/>
  <c r="O762" i="6" s="1"/>
  <c r="AM793" i="6"/>
  <c r="U793" i="6" s="1"/>
  <c r="O793" i="6" s="1"/>
  <c r="AM718" i="6"/>
  <c r="AL687" i="6"/>
  <c r="AL707" i="6"/>
  <c r="AL781" i="6"/>
  <c r="AL696" i="6"/>
  <c r="AL756" i="6"/>
  <c r="AL704" i="6"/>
  <c r="AJ797" i="6"/>
  <c r="AM786" i="6"/>
  <c r="U786" i="6" s="1"/>
  <c r="O786" i="6" s="1"/>
  <c r="AL732" i="6"/>
  <c r="AM767" i="6"/>
  <c r="U767" i="6" s="1"/>
  <c r="O767" i="6" s="1"/>
  <c r="AM716" i="6"/>
  <c r="AM715" i="6"/>
  <c r="AM685" i="6"/>
  <c r="AL762" i="6"/>
  <c r="AL715" i="6"/>
  <c r="AM735" i="6"/>
  <c r="U735" i="6" s="1"/>
  <c r="O735" i="6" s="1"/>
  <c r="AD302" i="6"/>
  <c r="R302" i="6"/>
  <c r="AL699" i="6"/>
  <c r="AL727" i="6"/>
  <c r="AL721" i="6"/>
  <c r="AM700" i="6"/>
  <c r="U700" i="6" s="1"/>
  <c r="O700" i="6" s="1"/>
  <c r="AL953" i="6"/>
  <c r="AM727" i="6"/>
  <c r="U727" i="6" s="1"/>
  <c r="O727" i="6" s="1"/>
  <c r="AE113" i="6"/>
  <c r="J113" i="6" s="1"/>
  <c r="AL943" i="6"/>
  <c r="AH517" i="6"/>
  <c r="AJ517" i="6"/>
  <c r="AM737" i="6"/>
  <c r="U737" i="6" s="1"/>
  <c r="O737" i="6" s="1"/>
  <c r="AH184" i="6"/>
  <c r="AM710" i="6"/>
  <c r="U710" i="6" s="1"/>
  <c r="O710" i="6" s="1"/>
  <c r="AL737" i="6"/>
  <c r="AJ538" i="6"/>
  <c r="AJ476" i="6"/>
  <c r="AL944" i="6"/>
  <c r="AM795" i="6"/>
  <c r="U795" i="6" s="1"/>
  <c r="O795" i="6" s="1"/>
  <c r="AM798" i="6"/>
  <c r="U798" i="6" s="1"/>
  <c r="O798" i="6" s="1"/>
  <c r="V507" i="6"/>
  <c r="AJ368" i="6"/>
  <c r="AL795" i="6"/>
  <c r="AL955" i="6"/>
  <c r="AM709" i="6"/>
  <c r="U709" i="6" s="1"/>
  <c r="O709" i="6" s="1"/>
  <c r="AL709" i="6"/>
  <c r="AJ536" i="6"/>
  <c r="AI530" i="6"/>
  <c r="AB530" i="6" s="1"/>
  <c r="AJ439" i="6"/>
  <c r="AH670" i="6"/>
  <c r="AH676" i="6"/>
  <c r="AD293" i="6"/>
  <c r="R293" i="6"/>
  <c r="AH649" i="6"/>
  <c r="AH597" i="6"/>
  <c r="AH603" i="6"/>
  <c r="AJ192" i="6"/>
  <c r="AD305" i="6"/>
  <c r="R305" i="6"/>
  <c r="AL803" i="6"/>
  <c r="AM733" i="6"/>
  <c r="U733" i="6" s="1"/>
  <c r="O733" i="6" s="1"/>
  <c r="AL733" i="6"/>
  <c r="V480" i="6"/>
  <c r="AL950" i="6"/>
  <c r="AI528" i="6"/>
  <c r="AB528" i="6" s="1"/>
  <c r="AH469" i="6"/>
  <c r="V469" i="6"/>
  <c r="AJ469" i="6"/>
  <c r="AM739" i="6"/>
  <c r="U739" i="6" s="1"/>
  <c r="O739" i="6" s="1"/>
  <c r="AJ471" i="6"/>
  <c r="AH471" i="6"/>
  <c r="V471" i="6"/>
  <c r="AJ363" i="6"/>
  <c r="AJ214" i="6"/>
  <c r="H932" i="6"/>
  <c r="W932" i="6" s="1"/>
  <c r="AI526" i="6"/>
  <c r="AJ380" i="6"/>
  <c r="AJ448" i="6"/>
  <c r="AJ488" i="6"/>
  <c r="AH488" i="6"/>
  <c r="V488" i="6"/>
  <c r="AJ353" i="6"/>
  <c r="AE116" i="6"/>
  <c r="J116" i="6" s="1"/>
  <c r="AJ342" i="6"/>
  <c r="V485" i="6"/>
  <c r="AH587" i="6"/>
  <c r="AL740" i="6"/>
  <c r="AM740" i="6"/>
  <c r="U740" i="6" s="1"/>
  <c r="O740" i="6" s="1"/>
  <c r="AL956" i="6"/>
  <c r="V529" i="6"/>
  <c r="AH532" i="6"/>
  <c r="V532" i="6"/>
  <c r="AJ190" i="6"/>
  <c r="AJ344" i="6"/>
  <c r="AH609" i="6"/>
  <c r="AJ556" i="6"/>
  <c r="H556" i="6"/>
  <c r="AM741" i="6"/>
  <c r="U741" i="6" s="1"/>
  <c r="O741" i="6" s="1"/>
  <c r="AH606" i="6"/>
  <c r="AJ444" i="6"/>
  <c r="AJ351" i="6"/>
  <c r="H351" i="6"/>
  <c r="AJ361" i="6"/>
  <c r="AJ349" i="6"/>
  <c r="H349" i="6"/>
  <c r="AJ487" i="6"/>
  <c r="AJ491" i="6"/>
  <c r="V491" i="6"/>
  <c r="V487" i="6"/>
  <c r="AJ385" i="6"/>
  <c r="H386" i="6"/>
  <c r="H332" i="6"/>
  <c r="H333" i="6"/>
  <c r="H352" i="6"/>
  <c r="H335" i="6"/>
  <c r="H348" i="6"/>
  <c r="AH355" i="6"/>
  <c r="AJ218" i="6"/>
  <c r="AJ221" i="6"/>
  <c r="AJ227" i="6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31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48" i="5"/>
  <c r="AE146" i="5"/>
  <c r="AE147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18" i="5"/>
  <c r="AE868" i="5"/>
  <c r="AE869" i="5"/>
  <c r="AE870" i="5"/>
  <c r="AE871" i="5"/>
  <c r="AE872" i="5"/>
  <c r="AE873" i="5"/>
  <c r="AE874" i="5"/>
  <c r="AE875" i="5"/>
  <c r="AE876" i="5"/>
  <c r="AE877" i="5"/>
  <c r="AE878" i="5"/>
  <c r="AE879" i="5"/>
  <c r="AE880" i="5"/>
  <c r="AE881" i="5"/>
  <c r="AE882" i="5"/>
  <c r="AE883" i="5"/>
  <c r="AE884" i="5"/>
  <c r="AE885" i="5"/>
  <c r="AE886" i="5"/>
  <c r="AE887" i="5"/>
  <c r="AE888" i="5"/>
  <c r="AE889" i="5"/>
  <c r="AE890" i="5"/>
  <c r="AE891" i="5"/>
  <c r="AE892" i="5"/>
  <c r="AE893" i="5"/>
  <c r="AE894" i="5"/>
  <c r="AE895" i="5"/>
  <c r="AE896" i="5"/>
  <c r="AE897" i="5"/>
  <c r="AE898" i="5"/>
  <c r="AE899" i="5"/>
  <c r="AE900" i="5"/>
  <c r="AE901" i="5"/>
  <c r="AE902" i="5"/>
  <c r="AE903" i="5"/>
  <c r="AE904" i="5"/>
  <c r="AE905" i="5"/>
  <c r="AE906" i="5"/>
  <c r="AE907" i="5"/>
  <c r="AE908" i="5"/>
  <c r="AE909" i="5"/>
  <c r="AE910" i="5"/>
  <c r="AE911" i="5"/>
  <c r="AE912" i="5"/>
  <c r="AE913" i="5"/>
  <c r="AE914" i="5"/>
  <c r="AE915" i="5"/>
  <c r="AE916" i="5"/>
  <c r="AE917" i="5"/>
  <c r="AE918" i="5"/>
  <c r="AE919" i="5"/>
  <c r="AE920" i="5"/>
  <c r="AE921" i="5"/>
  <c r="AE922" i="5"/>
  <c r="AE923" i="5"/>
  <c r="AE924" i="5"/>
  <c r="AE925" i="5"/>
  <c r="AE926" i="5"/>
  <c r="AE927" i="5"/>
  <c r="AE928" i="5"/>
  <c r="AE929" i="5"/>
  <c r="AE930" i="5"/>
  <c r="AE931" i="5"/>
  <c r="AE932" i="5"/>
  <c r="AE933" i="5"/>
  <c r="AE934" i="5"/>
  <c r="AE935" i="5"/>
  <c r="AE936" i="5"/>
  <c r="AE937" i="5"/>
  <c r="AE938" i="5"/>
  <c r="AE939" i="5"/>
  <c r="AE940" i="5"/>
  <c r="AE941" i="5"/>
  <c r="AE942" i="5"/>
  <c r="AE943" i="5"/>
  <c r="AE944" i="5"/>
  <c r="AE945" i="5"/>
  <c r="AE946" i="5"/>
  <c r="AE947" i="5"/>
  <c r="AE948" i="5"/>
  <c r="AE949" i="5"/>
  <c r="AE950" i="5"/>
  <c r="AE951" i="5"/>
  <c r="AE952" i="5"/>
  <c r="AE953" i="5"/>
  <c r="AE954" i="5"/>
  <c r="AE955" i="5"/>
  <c r="AE956" i="5"/>
  <c r="AE957" i="5"/>
  <c r="AE958" i="5"/>
  <c r="AE959" i="5"/>
  <c r="AE960" i="5"/>
  <c r="AE961" i="5"/>
  <c r="AE962" i="5"/>
  <c r="AE963" i="5"/>
  <c r="AE964" i="5"/>
  <c r="AE965" i="5"/>
  <c r="AE966" i="5"/>
  <c r="AE967" i="5"/>
  <c r="AE968" i="5"/>
  <c r="AE969" i="5"/>
  <c r="AE970" i="5"/>
  <c r="AE971" i="5"/>
  <c r="AE972" i="5"/>
  <c r="AE973" i="5"/>
  <c r="AE974" i="5"/>
  <c r="AE975" i="5"/>
  <c r="AE976" i="5"/>
  <c r="AE977" i="5"/>
  <c r="AE867" i="5"/>
  <c r="X926" i="6" l="1"/>
  <c r="X925" i="6"/>
  <c r="X940" i="6"/>
  <c r="X929" i="6"/>
  <c r="R929" i="6" s="1"/>
  <c r="X934" i="6"/>
  <c r="R934" i="6" s="1"/>
  <c r="X917" i="6"/>
  <c r="R917" i="6" s="1"/>
  <c r="X938" i="6"/>
  <c r="X914" i="6"/>
  <c r="R914" i="6" s="1"/>
  <c r="X927" i="6"/>
  <c r="R927" i="6" s="1"/>
  <c r="X913" i="6"/>
  <c r="R913" i="6" s="1"/>
  <c r="X923" i="6"/>
  <c r="X921" i="6"/>
  <c r="R921" i="6" s="1"/>
  <c r="X933" i="6"/>
  <c r="R933" i="6" s="1"/>
  <c r="X930" i="6"/>
  <c r="X920" i="6"/>
  <c r="X922" i="6"/>
  <c r="R922" i="6" s="1"/>
  <c r="X931" i="6"/>
  <c r="X939" i="6"/>
  <c r="X932" i="6"/>
  <c r="R932" i="6" s="1"/>
  <c r="W928" i="6"/>
  <c r="AC928" i="6" s="1"/>
  <c r="X928" i="6"/>
  <c r="R928" i="6" s="1"/>
  <c r="AA780" i="6"/>
  <c r="AA720" i="6"/>
  <c r="P504" i="6"/>
  <c r="P467" i="6"/>
  <c r="P481" i="6"/>
  <c r="P486" i="6"/>
  <c r="P503" i="6"/>
  <c r="P463" i="6"/>
  <c r="P469" i="6"/>
  <c r="P471" i="6"/>
  <c r="J964" i="6"/>
  <c r="J403" i="6"/>
  <c r="J424" i="6"/>
  <c r="J970" i="6"/>
  <c r="J315" i="6"/>
  <c r="J418" i="6"/>
  <c r="J219" i="6"/>
  <c r="J502" i="6"/>
  <c r="J573" i="6"/>
  <c r="P531" i="6"/>
  <c r="P529" i="6"/>
  <c r="P480" i="6"/>
  <c r="J352" i="6"/>
  <c r="J624" i="6"/>
  <c r="J656" i="6"/>
  <c r="J460" i="6"/>
  <c r="J521" i="6"/>
  <c r="J528" i="6"/>
  <c r="P458" i="6"/>
  <c r="P523" i="6"/>
  <c r="P465" i="6"/>
  <c r="P528" i="6"/>
  <c r="P534" i="6"/>
  <c r="O624" i="6"/>
  <c r="O625" i="6"/>
  <c r="P558" i="6"/>
  <c r="P564" i="6"/>
  <c r="P657" i="6"/>
  <c r="O636" i="6"/>
  <c r="O654" i="6"/>
  <c r="O560" i="6"/>
  <c r="J427" i="6"/>
  <c r="J171" i="6"/>
  <c r="J409" i="6"/>
  <c r="J972" i="6"/>
  <c r="J326" i="6"/>
  <c r="P512" i="6"/>
  <c r="P478" i="6"/>
  <c r="P489" i="6"/>
  <c r="P510" i="6"/>
  <c r="P525" i="6"/>
  <c r="P485" i="6"/>
  <c r="P507" i="6"/>
  <c r="J393" i="6"/>
  <c r="J958" i="6"/>
  <c r="J407" i="6"/>
  <c r="J206" i="6"/>
  <c r="J196" i="6"/>
  <c r="J332" i="6"/>
  <c r="J348" i="6"/>
  <c r="J224" i="6"/>
  <c r="J666" i="6"/>
  <c r="P484" i="6"/>
  <c r="P459" i="6"/>
  <c r="P500" i="6"/>
  <c r="J340" i="6"/>
  <c r="J419" i="6"/>
  <c r="J447" i="6"/>
  <c r="P461" i="6"/>
  <c r="P509" i="6"/>
  <c r="P521" i="6"/>
  <c r="P479" i="6"/>
  <c r="P511" i="6"/>
  <c r="P470" i="6"/>
  <c r="O623" i="6"/>
  <c r="O622" i="6"/>
  <c r="P619" i="6"/>
  <c r="P622" i="6"/>
  <c r="O561" i="6"/>
  <c r="P635" i="6"/>
  <c r="O633" i="6"/>
  <c r="O644" i="6"/>
  <c r="P557" i="6"/>
  <c r="P560" i="6"/>
  <c r="P589" i="6"/>
  <c r="P569" i="6"/>
  <c r="O639" i="6"/>
  <c r="P647" i="6"/>
  <c r="P643" i="6"/>
  <c r="O589" i="6"/>
  <c r="P665" i="6"/>
  <c r="P601" i="6"/>
  <c r="O661" i="6"/>
  <c r="O505" i="6"/>
  <c r="O466" i="6"/>
  <c r="P669" i="6"/>
  <c r="O672" i="6"/>
  <c r="O676" i="6"/>
  <c r="O671" i="6"/>
  <c r="P631" i="6"/>
  <c r="O458" i="6"/>
  <c r="P487" i="6"/>
  <c r="P530" i="6"/>
  <c r="P623" i="6"/>
  <c r="P621" i="6"/>
  <c r="P633" i="6"/>
  <c r="O558" i="6"/>
  <c r="O620" i="6"/>
  <c r="O632" i="6"/>
  <c r="O503" i="6"/>
  <c r="O635" i="6"/>
  <c r="O621" i="6"/>
  <c r="P561" i="6"/>
  <c r="P562" i="6"/>
  <c r="O641" i="6"/>
  <c r="O567" i="6"/>
  <c r="P567" i="6"/>
  <c r="P565" i="6"/>
  <c r="O557" i="6"/>
  <c r="O655" i="6"/>
  <c r="P653" i="6"/>
  <c r="P644" i="6"/>
  <c r="P636" i="6"/>
  <c r="O501" i="6"/>
  <c r="O509" i="6"/>
  <c r="P571" i="6"/>
  <c r="O638" i="6"/>
  <c r="P627" i="6"/>
  <c r="P658" i="6"/>
  <c r="O462" i="6"/>
  <c r="O628" i="6"/>
  <c r="O656" i="6"/>
  <c r="P491" i="6"/>
  <c r="P532" i="6"/>
  <c r="P488" i="6"/>
  <c r="O629" i="6"/>
  <c r="P624" i="6"/>
  <c r="O627" i="6"/>
  <c r="P629" i="6"/>
  <c r="O570" i="6"/>
  <c r="P625" i="6"/>
  <c r="O564" i="6"/>
  <c r="O626" i="6"/>
  <c r="P632" i="6"/>
  <c r="O619" i="6"/>
  <c r="P651" i="6"/>
  <c r="O565" i="6"/>
  <c r="P652" i="6"/>
  <c r="O653" i="6"/>
  <c r="O502" i="6"/>
  <c r="P641" i="6"/>
  <c r="P634" i="6"/>
  <c r="O571" i="6"/>
  <c r="P626" i="6"/>
  <c r="O500" i="6"/>
  <c r="P620" i="6"/>
  <c r="O504" i="6"/>
  <c r="P570" i="6"/>
  <c r="P630" i="6"/>
  <c r="O634" i="6"/>
  <c r="P563" i="6"/>
  <c r="O461" i="6"/>
  <c r="O559" i="6"/>
  <c r="O650" i="6"/>
  <c r="O631" i="6"/>
  <c r="P559" i="6"/>
  <c r="O563" i="6"/>
  <c r="O652" i="6"/>
  <c r="O460" i="6"/>
  <c r="O640" i="6"/>
  <c r="O506" i="6"/>
  <c r="O524" i="6"/>
  <c r="O637" i="6"/>
  <c r="P582" i="6"/>
  <c r="O476" i="6"/>
  <c r="P662" i="6"/>
  <c r="O522" i="6"/>
  <c r="P646" i="6"/>
  <c r="P596" i="6"/>
  <c r="P594" i="6"/>
  <c r="O523" i="6"/>
  <c r="O583" i="6"/>
  <c r="O675" i="6"/>
  <c r="O464" i="6"/>
  <c r="O520" i="6"/>
  <c r="O479" i="6"/>
  <c r="P585" i="6"/>
  <c r="O602" i="6"/>
  <c r="P649" i="6"/>
  <c r="O555" i="6"/>
  <c r="O463" i="6"/>
  <c r="O528" i="6"/>
  <c r="O678" i="6"/>
  <c r="O613" i="6"/>
  <c r="P678" i="6"/>
  <c r="O614" i="6"/>
  <c r="O481" i="6"/>
  <c r="O488" i="6"/>
  <c r="P611" i="6"/>
  <c r="P614" i="6"/>
  <c r="O612" i="6"/>
  <c r="P606" i="6"/>
  <c r="P609" i="6"/>
  <c r="P615" i="6"/>
  <c r="P618" i="6"/>
  <c r="P526" i="6"/>
  <c r="P483" i="6"/>
  <c r="P457" i="6"/>
  <c r="O630" i="6"/>
  <c r="O658" i="6"/>
  <c r="P656" i="6"/>
  <c r="O663" i="6"/>
  <c r="P661" i="6"/>
  <c r="P642" i="6"/>
  <c r="O574" i="6"/>
  <c r="O579" i="6"/>
  <c r="O643" i="6"/>
  <c r="O660" i="6"/>
  <c r="P574" i="6"/>
  <c r="O467" i="6"/>
  <c r="P660" i="6"/>
  <c r="O510" i="6"/>
  <c r="O645" i="6"/>
  <c r="O595" i="6"/>
  <c r="P604" i="6"/>
  <c r="P580" i="6"/>
  <c r="O591" i="6"/>
  <c r="O664" i="6"/>
  <c r="O646" i="6"/>
  <c r="O601" i="6"/>
  <c r="O537" i="6"/>
  <c r="O468" i="6"/>
  <c r="O588" i="6"/>
  <c r="O667" i="6"/>
  <c r="O648" i="6"/>
  <c r="O598" i="6"/>
  <c r="O550" i="6"/>
  <c r="O549" i="6"/>
  <c r="P578" i="6"/>
  <c r="O577" i="6"/>
  <c r="P577" i="6"/>
  <c r="O536" i="6"/>
  <c r="P599" i="6"/>
  <c r="O597" i="6"/>
  <c r="O551" i="6"/>
  <c r="O465" i="6"/>
  <c r="P679" i="6"/>
  <c r="P676" i="6"/>
  <c r="P603" i="6"/>
  <c r="O513" i="6"/>
  <c r="P674" i="6"/>
  <c r="O673" i="6"/>
  <c r="P677" i="6"/>
  <c r="O478" i="6"/>
  <c r="P610" i="6"/>
  <c r="P607" i="6"/>
  <c r="O677" i="6"/>
  <c r="O485" i="6"/>
  <c r="O489" i="6"/>
  <c r="O486" i="6"/>
  <c r="O491" i="6"/>
  <c r="O534" i="6"/>
  <c r="O618" i="6"/>
  <c r="O492" i="6"/>
  <c r="P513" i="6"/>
  <c r="P506" i="6"/>
  <c r="P501" i="6"/>
  <c r="P466" i="6"/>
  <c r="O562" i="6"/>
  <c r="O651" i="6"/>
  <c r="O499" i="6"/>
  <c r="P638" i="6"/>
  <c r="O642" i="6"/>
  <c r="O543" i="6"/>
  <c r="O566" i="6"/>
  <c r="P595" i="6"/>
  <c r="P637" i="6"/>
  <c r="P667" i="6"/>
  <c r="P663" i="6"/>
  <c r="O521" i="6"/>
  <c r="O666" i="6"/>
  <c r="O544" i="6"/>
  <c r="P579" i="6"/>
  <c r="O459" i="6"/>
  <c r="O517" i="6"/>
  <c r="O568" i="6"/>
  <c r="P572" i="6"/>
  <c r="O538" i="6"/>
  <c r="P648" i="6"/>
  <c r="O457" i="6"/>
  <c r="O576" i="6"/>
  <c r="O659" i="6"/>
  <c r="O590" i="6"/>
  <c r="P591" i="6"/>
  <c r="P664" i="6"/>
  <c r="P576" i="6"/>
  <c r="P659" i="6"/>
  <c r="P590" i="6"/>
  <c r="O594" i="6"/>
  <c r="O662" i="6"/>
  <c r="O604" i="6"/>
  <c r="O580" i="6"/>
  <c r="P588" i="6"/>
  <c r="O541" i="6"/>
  <c r="P583" i="6"/>
  <c r="P675" i="6"/>
  <c r="O599" i="6"/>
  <c r="O585" i="6"/>
  <c r="O603" i="6"/>
  <c r="P581" i="6"/>
  <c r="O575" i="6"/>
  <c r="P584" i="6"/>
  <c r="P586" i="6"/>
  <c r="O535" i="6"/>
  <c r="O548" i="6"/>
  <c r="O483" i="6"/>
  <c r="P671" i="6"/>
  <c r="O610" i="6"/>
  <c r="P673" i="6"/>
  <c r="P600" i="6"/>
  <c r="O480" i="6"/>
  <c r="P668" i="6"/>
  <c r="P587" i="6"/>
  <c r="O668" i="6"/>
  <c r="O679" i="6"/>
  <c r="O529" i="6"/>
  <c r="O587" i="6"/>
  <c r="O526" i="6"/>
  <c r="O532" i="6"/>
  <c r="P608" i="6"/>
  <c r="O606" i="6"/>
  <c r="O609" i="6"/>
  <c r="P680" i="6"/>
  <c r="P612" i="6"/>
  <c r="O487" i="6"/>
  <c r="O615" i="6"/>
  <c r="P617" i="6"/>
  <c r="O484" i="6"/>
  <c r="O616" i="6"/>
  <c r="O490" i="6"/>
  <c r="P524" i="6"/>
  <c r="P460" i="6"/>
  <c r="P492" i="6"/>
  <c r="P499" i="6"/>
  <c r="P654" i="6"/>
  <c r="O573" i="6"/>
  <c r="P655" i="6"/>
  <c r="O657" i="6"/>
  <c r="P628" i="6"/>
  <c r="P573" i="6"/>
  <c r="P650" i="6"/>
  <c r="O569" i="6"/>
  <c r="P568" i="6"/>
  <c r="P645" i="6"/>
  <c r="O647" i="6"/>
  <c r="O512" i="6"/>
  <c r="P566" i="6"/>
  <c r="O592" i="6"/>
  <c r="P640" i="6"/>
  <c r="O508" i="6"/>
  <c r="P639" i="6"/>
  <c r="O572" i="6"/>
  <c r="P592" i="6"/>
  <c r="P666" i="6"/>
  <c r="P598" i="6"/>
  <c r="P593" i="6"/>
  <c r="O665" i="6"/>
  <c r="O596" i="6"/>
  <c r="O546" i="6"/>
  <c r="O545" i="6"/>
  <c r="O473" i="6"/>
  <c r="O525" i="6"/>
  <c r="O507" i="6"/>
  <c r="O582" i="6"/>
  <c r="O593" i="6"/>
  <c r="O542" i="6"/>
  <c r="O511" i="6"/>
  <c r="O482" i="6"/>
  <c r="O669" i="6"/>
  <c r="O470" i="6"/>
  <c r="O539" i="6"/>
  <c r="O552" i="6"/>
  <c r="O540" i="6"/>
  <c r="O578" i="6"/>
  <c r="O554" i="6"/>
  <c r="P672" i="6"/>
  <c r="P575" i="6"/>
  <c r="O605" i="6"/>
  <c r="O670" i="6"/>
  <c r="O581" i="6"/>
  <c r="P605" i="6"/>
  <c r="O649" i="6"/>
  <c r="O584" i="6"/>
  <c r="P602" i="6"/>
  <c r="O586" i="6"/>
  <c r="O527" i="6"/>
  <c r="P670" i="6"/>
  <c r="P597" i="6"/>
  <c r="O547" i="6"/>
  <c r="O600" i="6"/>
  <c r="O530" i="6"/>
  <c r="O469" i="6"/>
  <c r="O553" i="6"/>
  <c r="O471" i="6"/>
  <c r="O607" i="6"/>
  <c r="O608" i="6"/>
  <c r="O674" i="6"/>
  <c r="O531" i="6"/>
  <c r="P613" i="6"/>
  <c r="O533" i="6"/>
  <c r="O556" i="6"/>
  <c r="O611" i="6"/>
  <c r="P616" i="6"/>
  <c r="O617" i="6"/>
  <c r="O680" i="6"/>
  <c r="P508" i="6"/>
  <c r="P533" i="6"/>
  <c r="AA750" i="6"/>
  <c r="O750" i="6"/>
  <c r="AA782" i="6"/>
  <c r="O782" i="6"/>
  <c r="AA748" i="6"/>
  <c r="O748" i="6"/>
  <c r="AA716" i="6"/>
  <c r="O716" i="6"/>
  <c r="AA681" i="6"/>
  <c r="O681" i="6"/>
  <c r="AA684" i="6"/>
  <c r="O684" i="6"/>
  <c r="AA775" i="6"/>
  <c r="O775" i="6"/>
  <c r="AA744" i="6"/>
  <c r="O744" i="6"/>
  <c r="AA749" i="6"/>
  <c r="O749" i="6"/>
  <c r="AA715" i="6"/>
  <c r="O715" i="6"/>
  <c r="AA687" i="6"/>
  <c r="O687" i="6"/>
  <c r="AA714" i="6"/>
  <c r="O714" i="6"/>
  <c r="AA717" i="6"/>
  <c r="O717" i="6"/>
  <c r="AA689" i="6"/>
  <c r="O689" i="6"/>
  <c r="AA745" i="6"/>
  <c r="O745" i="6"/>
  <c r="AA777" i="6"/>
  <c r="O777" i="6"/>
  <c r="AA779" i="6"/>
  <c r="O779" i="6"/>
  <c r="AA685" i="6"/>
  <c r="O685" i="6"/>
  <c r="AA686" i="6"/>
  <c r="O686" i="6"/>
  <c r="AA776" i="6"/>
  <c r="O776" i="6"/>
  <c r="AA718" i="6"/>
  <c r="O718" i="6"/>
  <c r="AA683" i="6"/>
  <c r="O683" i="6"/>
  <c r="AA747" i="6"/>
  <c r="O747" i="6"/>
  <c r="AA751" i="6"/>
  <c r="O751" i="6"/>
  <c r="AA682" i="6"/>
  <c r="O682" i="6"/>
  <c r="AA781" i="6"/>
  <c r="O781" i="6"/>
  <c r="O135" i="6"/>
  <c r="O129" i="6"/>
  <c r="O127" i="6"/>
  <c r="O139" i="6"/>
  <c r="O120" i="6"/>
  <c r="O137" i="6"/>
  <c r="O142" i="6"/>
  <c r="N142" i="6"/>
  <c r="O144" i="6"/>
  <c r="O126" i="6"/>
  <c r="N126" i="6"/>
  <c r="O138" i="6"/>
  <c r="O125" i="6"/>
  <c r="O133" i="6"/>
  <c r="O128" i="6"/>
  <c r="O130" i="6"/>
  <c r="N130" i="6"/>
  <c r="O141" i="6"/>
  <c r="O147" i="6"/>
  <c r="O119" i="6"/>
  <c r="O123" i="6"/>
  <c r="N123" i="6"/>
  <c r="O140" i="6"/>
  <c r="O132" i="6"/>
  <c r="O122" i="6"/>
  <c r="AB376" i="6"/>
  <c r="O121" i="6"/>
  <c r="O136" i="6"/>
  <c r="O118" i="6"/>
  <c r="O134" i="6"/>
  <c r="O124" i="6"/>
  <c r="O131" i="6"/>
  <c r="O143" i="6"/>
  <c r="N143" i="6"/>
  <c r="O146" i="6"/>
  <c r="N145" i="6"/>
  <c r="O145" i="6"/>
  <c r="J623" i="6"/>
  <c r="J438" i="6"/>
  <c r="J570" i="6"/>
  <c r="J494" i="6"/>
  <c r="J525" i="6"/>
  <c r="J604" i="6"/>
  <c r="J673" i="6"/>
  <c r="AA746" i="6"/>
  <c r="J351" i="6"/>
  <c r="J329" i="6"/>
  <c r="J207" i="6"/>
  <c r="J449" i="6"/>
  <c r="J402" i="6"/>
  <c r="J963" i="6"/>
  <c r="J325" i="6"/>
  <c r="J416" i="6"/>
  <c r="J413" i="6"/>
  <c r="J975" i="6"/>
  <c r="J210" i="6"/>
  <c r="J504" i="6"/>
  <c r="J481" i="6"/>
  <c r="J489" i="6"/>
  <c r="J169" i="6"/>
  <c r="J214" i="6"/>
  <c r="J198" i="6"/>
  <c r="J350" i="6"/>
  <c r="J227" i="6"/>
  <c r="J453" i="6"/>
  <c r="J644" i="6"/>
  <c r="J477" i="6"/>
  <c r="J483" i="6"/>
  <c r="J412" i="6"/>
  <c r="J971" i="6"/>
  <c r="J973" i="6"/>
  <c r="J442" i="6"/>
  <c r="J205" i="6"/>
  <c r="J217" i="6"/>
  <c r="J330" i="6"/>
  <c r="J187" i="6"/>
  <c r="J213" i="6"/>
  <c r="J356" i="6"/>
  <c r="J354" i="6"/>
  <c r="J497" i="6"/>
  <c r="J621" i="6"/>
  <c r="J630" i="6"/>
  <c r="J675" i="6"/>
  <c r="J464" i="6"/>
  <c r="J613" i="6"/>
  <c r="J677" i="6"/>
  <c r="Q938" i="6"/>
  <c r="J965" i="6"/>
  <c r="J434" i="6"/>
  <c r="J961" i="6"/>
  <c r="J342" i="6"/>
  <c r="J349" i="6"/>
  <c r="J558" i="6"/>
  <c r="J567" i="6"/>
  <c r="J636" i="6"/>
  <c r="J463" i="6"/>
  <c r="V383" i="6"/>
  <c r="P383" i="6" s="1"/>
  <c r="J476" i="6"/>
  <c r="J582" i="6"/>
  <c r="J659" i="6"/>
  <c r="J472" i="6"/>
  <c r="J487" i="6"/>
  <c r="AK369" i="6"/>
  <c r="J222" i="6"/>
  <c r="J215" i="6"/>
  <c r="T555" i="6"/>
  <c r="Z555" i="6" s="1"/>
  <c r="V367" i="6"/>
  <c r="AB367" i="6" s="1"/>
  <c r="W915" i="6"/>
  <c r="Q915" i="6" s="1"/>
  <c r="AB362" i="6"/>
  <c r="AB377" i="6"/>
  <c r="AB381" i="6"/>
  <c r="P376" i="6"/>
  <c r="J398" i="6"/>
  <c r="AA712" i="6"/>
  <c r="J589" i="6"/>
  <c r="J661" i="6"/>
  <c r="J622" i="6"/>
  <c r="J495" i="6"/>
  <c r="J631" i="6"/>
  <c r="J665" i="6"/>
  <c r="J492" i="6"/>
  <c r="J517" i="6"/>
  <c r="J976" i="6"/>
  <c r="J618" i="6"/>
  <c r="V371" i="6"/>
  <c r="AB371" i="6" s="1"/>
  <c r="AB501" i="6"/>
  <c r="J201" i="6"/>
  <c r="J680" i="6"/>
  <c r="J513" i="6"/>
  <c r="AA688" i="6"/>
  <c r="J190" i="6"/>
  <c r="J199" i="6"/>
  <c r="J228" i="6"/>
  <c r="J499" i="6"/>
  <c r="J569" i="6"/>
  <c r="J643" i="6"/>
  <c r="J595" i="6"/>
  <c r="J577" i="6"/>
  <c r="J581" i="6"/>
  <c r="J602" i="6"/>
  <c r="J317" i="6"/>
  <c r="P362" i="6"/>
  <c r="AA778" i="6"/>
  <c r="J396" i="6"/>
  <c r="J180" i="6"/>
  <c r="J188" i="6"/>
  <c r="J195" i="6"/>
  <c r="J653" i="6"/>
  <c r="J452" i="6"/>
  <c r="J588" i="6"/>
  <c r="J662" i="6"/>
  <c r="J505" i="6"/>
  <c r="J586" i="6"/>
  <c r="J480" i="6"/>
  <c r="J491" i="6"/>
  <c r="J173" i="6"/>
  <c r="J394" i="6"/>
  <c r="J437" i="6"/>
  <c r="J321" i="6"/>
  <c r="J181" i="6"/>
  <c r="J345" i="6"/>
  <c r="J331" i="6"/>
  <c r="J211" i="6"/>
  <c r="J334" i="6"/>
  <c r="J335" i="6"/>
  <c r="J564" i="6"/>
  <c r="J628" i="6"/>
  <c r="J467" i="6"/>
  <c r="J522" i="6"/>
  <c r="J466" i="6"/>
  <c r="J669" i="6"/>
  <c r="J599" i="6"/>
  <c r="J530" i="6"/>
  <c r="J668" i="6"/>
  <c r="AK362" i="6"/>
  <c r="AK363" i="6"/>
  <c r="AB466" i="6"/>
  <c r="J417" i="6"/>
  <c r="J316" i="6"/>
  <c r="J957" i="6"/>
  <c r="J344" i="6"/>
  <c r="J357" i="6"/>
  <c r="J503" i="6"/>
  <c r="J455" i="6"/>
  <c r="J652" i="6"/>
  <c r="J647" i="6"/>
  <c r="J473" i="6"/>
  <c r="J523" i="6"/>
  <c r="AK379" i="6"/>
  <c r="J216" i="6"/>
  <c r="J658" i="6"/>
  <c r="J598" i="6"/>
  <c r="J612" i="6"/>
  <c r="J617" i="6"/>
  <c r="J185" i="6"/>
  <c r="J390" i="6"/>
  <c r="J341" i="6"/>
  <c r="J318" i="6"/>
  <c r="J339" i="6"/>
  <c r="J333" i="6"/>
  <c r="J498" i="6"/>
  <c r="J454" i="6"/>
  <c r="J650" i="6"/>
  <c r="J451" i="6"/>
  <c r="J533" i="6"/>
  <c r="Q939" i="6"/>
  <c r="R916" i="6"/>
  <c r="AK377" i="6"/>
  <c r="W935" i="6"/>
  <c r="AC935" i="6" s="1"/>
  <c r="J609" i="6"/>
  <c r="J532" i="6"/>
  <c r="J670" i="6"/>
  <c r="J614" i="6"/>
  <c r="T552" i="6"/>
  <c r="N552" i="6" s="1"/>
  <c r="J664" i="6"/>
  <c r="J347" i="6"/>
  <c r="J519" i="6"/>
  <c r="J642" i="6"/>
  <c r="J500" i="6"/>
  <c r="J441" i="6"/>
  <c r="AK367" i="6"/>
  <c r="J428" i="6"/>
  <c r="J576" i="6"/>
  <c r="AB358" i="6"/>
  <c r="P358" i="6"/>
  <c r="J172" i="6"/>
  <c r="J446" i="6"/>
  <c r="J203" i="6"/>
  <c r="J562" i="6"/>
  <c r="J512" i="6"/>
  <c r="J579" i="6"/>
  <c r="J637" i="6"/>
  <c r="J591" i="6"/>
  <c r="J679" i="6"/>
  <c r="J526" i="6"/>
  <c r="J490" i="6"/>
  <c r="AA743" i="6"/>
  <c r="J486" i="6"/>
  <c r="J676" i="6"/>
  <c r="AA713" i="6"/>
  <c r="J959" i="6"/>
  <c r="J969" i="6"/>
  <c r="J353" i="6"/>
  <c r="Q924" i="6"/>
  <c r="J574" i="6"/>
  <c r="J410" i="6"/>
  <c r="J962" i="6"/>
  <c r="J678" i="6"/>
  <c r="J660" i="6"/>
  <c r="J431" i="6"/>
  <c r="J592" i="6"/>
  <c r="J508" i="6"/>
  <c r="J443" i="6"/>
  <c r="T141" i="6"/>
  <c r="Z141" i="6" s="1"/>
  <c r="J176" i="6"/>
  <c r="J583" i="6"/>
  <c r="J484" i="6"/>
  <c r="W912" i="6"/>
  <c r="AC912" i="6" s="1"/>
  <c r="J229" i="6"/>
  <c r="J175" i="6"/>
  <c r="AB460" i="6"/>
  <c r="V369" i="6"/>
  <c r="P369" i="6" s="1"/>
  <c r="J391" i="6"/>
  <c r="J411" i="6"/>
  <c r="J174" i="6"/>
  <c r="J178" i="6"/>
  <c r="J435" i="6"/>
  <c r="J620" i="6"/>
  <c r="J626" i="6"/>
  <c r="J641" i="6"/>
  <c r="J462" i="6"/>
  <c r="J458" i="6"/>
  <c r="J572" i="6"/>
  <c r="J518" i="6"/>
  <c r="J468" i="6"/>
  <c r="J667" i="6"/>
  <c r="J648" i="6"/>
  <c r="J593" i="6"/>
  <c r="AB533" i="6"/>
  <c r="J179" i="6"/>
  <c r="J433" i="6"/>
  <c r="J421" i="6"/>
  <c r="J191" i="6"/>
  <c r="J439" i="6"/>
  <c r="J314" i="6"/>
  <c r="J193" i="6"/>
  <c r="J338" i="6"/>
  <c r="J977" i="6"/>
  <c r="J226" i="6"/>
  <c r="J225" i="6"/>
  <c r="Q925" i="6"/>
  <c r="Q921" i="6"/>
  <c r="AB526" i="6"/>
  <c r="J389" i="6"/>
  <c r="J625" i="6"/>
  <c r="J635" i="6"/>
  <c r="J557" i="6"/>
  <c r="J456" i="6"/>
  <c r="J501" i="6"/>
  <c r="J663" i="6"/>
  <c r="AK361" i="6"/>
  <c r="J610" i="6"/>
  <c r="J493" i="6"/>
  <c r="J616" i="6"/>
  <c r="J611" i="6"/>
  <c r="J200" i="6"/>
  <c r="J510" i="6"/>
  <c r="J406" i="6"/>
  <c r="J527" i="6"/>
  <c r="J392" i="6"/>
  <c r="J230" i="6"/>
  <c r="J615" i="6"/>
  <c r="J475" i="6"/>
  <c r="J645" i="6"/>
  <c r="J192" i="6"/>
  <c r="J432" i="6"/>
  <c r="J514" i="6"/>
  <c r="V372" i="6"/>
  <c r="AB372" i="6" s="1"/>
  <c r="Q933" i="6"/>
  <c r="J319" i="6"/>
  <c r="J343" i="6"/>
  <c r="J440" i="6"/>
  <c r="J448" i="6"/>
  <c r="J629" i="6"/>
  <c r="J654" i="6"/>
  <c r="J601" i="6"/>
  <c r="Q929" i="6"/>
  <c r="W936" i="6"/>
  <c r="AC936" i="6" s="1"/>
  <c r="AK385" i="6"/>
  <c r="AB492" i="6"/>
  <c r="AA719" i="6"/>
  <c r="J966" i="6"/>
  <c r="J395" i="6"/>
  <c r="J974" i="6"/>
  <c r="J408" i="6"/>
  <c r="J420" i="6"/>
  <c r="J204" i="6"/>
  <c r="J450" i="6"/>
  <c r="J209" i="6"/>
  <c r="J561" i="6"/>
  <c r="J496" i="6"/>
  <c r="J571" i="6"/>
  <c r="J638" i="6"/>
  <c r="J646" i="6"/>
  <c r="J590" i="6"/>
  <c r="J474" i="6"/>
  <c r="J671" i="6"/>
  <c r="W914" i="6"/>
  <c r="AC914" i="6" s="1"/>
  <c r="V366" i="6"/>
  <c r="AB366" i="6" s="1"/>
  <c r="AB506" i="6"/>
  <c r="J170" i="6"/>
  <c r="J968" i="6"/>
  <c r="J397" i="6"/>
  <c r="J426" i="6"/>
  <c r="J322" i="6"/>
  <c r="J337" i="6"/>
  <c r="J960" i="6"/>
  <c r="J336" i="6"/>
  <c r="J218" i="6"/>
  <c r="J657" i="6"/>
  <c r="J563" i="6"/>
  <c r="J566" i="6"/>
  <c r="J639" i="6"/>
  <c r="J459" i="6"/>
  <c r="J568" i="6"/>
  <c r="J457" i="6"/>
  <c r="J507" i="6"/>
  <c r="J578" i="6"/>
  <c r="J605" i="6"/>
  <c r="J674" i="6"/>
  <c r="AK372" i="6"/>
  <c r="AB513" i="6"/>
  <c r="AK380" i="6"/>
  <c r="AB524" i="6"/>
  <c r="J565" i="6"/>
  <c r="J425" i="6"/>
  <c r="J220" i="6"/>
  <c r="J470" i="6"/>
  <c r="J320" i="6"/>
  <c r="V382" i="6"/>
  <c r="AB382" i="6" s="1"/>
  <c r="AB457" i="6"/>
  <c r="J223" i="6"/>
  <c r="AB483" i="6"/>
  <c r="J436" i="6"/>
  <c r="J422" i="6"/>
  <c r="J559" i="6"/>
  <c r="J186" i="6"/>
  <c r="J461" i="6"/>
  <c r="J485" i="6"/>
  <c r="J516" i="6"/>
  <c r="AB499" i="6"/>
  <c r="J327" i="6"/>
  <c r="J632" i="6"/>
  <c r="J197" i="6"/>
  <c r="J465" i="6"/>
  <c r="J506" i="6"/>
  <c r="J482" i="6"/>
  <c r="J651" i="6"/>
  <c r="J584" i="6"/>
  <c r="J633" i="6"/>
  <c r="Q922" i="6"/>
  <c r="J649" i="6"/>
  <c r="J401" i="6"/>
  <c r="J189" i="6"/>
  <c r="J444" i="6"/>
  <c r="J221" i="6"/>
  <c r="J627" i="6"/>
  <c r="J560" i="6"/>
  <c r="J509" i="6"/>
  <c r="J596" i="6"/>
  <c r="J580" i="6"/>
  <c r="J585" i="6"/>
  <c r="J575" i="6"/>
  <c r="J534" i="6"/>
  <c r="Q930" i="6"/>
  <c r="V370" i="6"/>
  <c r="P370" i="6" s="1"/>
  <c r="AB508" i="6"/>
  <c r="W913" i="6"/>
  <c r="AC913" i="6" s="1"/>
  <c r="J587" i="6"/>
  <c r="J520" i="6"/>
  <c r="J531" i="6"/>
  <c r="Q941" i="6"/>
  <c r="J606" i="6"/>
  <c r="J597" i="6"/>
  <c r="J400" i="6"/>
  <c r="J194" i="6"/>
  <c r="J404" i="6"/>
  <c r="J183" i="6"/>
  <c r="J208" i="6"/>
  <c r="J328" i="6"/>
  <c r="V368" i="6"/>
  <c r="AB368" i="6" s="1"/>
  <c r="AK360" i="6"/>
  <c r="AK388" i="6"/>
  <c r="W916" i="6"/>
  <c r="AC916" i="6" s="1"/>
  <c r="W919" i="6"/>
  <c r="AC919" i="6" s="1"/>
  <c r="W917" i="6"/>
  <c r="AC917" i="6" s="1"/>
  <c r="W940" i="6"/>
  <c r="AC940" i="6" s="1"/>
  <c r="W918" i="6"/>
  <c r="Q918" i="6" s="1"/>
  <c r="Q934" i="6"/>
  <c r="J405" i="6"/>
  <c r="J529" i="6"/>
  <c r="J478" i="6"/>
  <c r="J423" i="6"/>
  <c r="J324" i="6"/>
  <c r="J524" i="6"/>
  <c r="J445" i="6"/>
  <c r="J346" i="6"/>
  <c r="AK373" i="6"/>
  <c r="J182" i="6"/>
  <c r="J414" i="6"/>
  <c r="J515" i="6"/>
  <c r="J488" i="6"/>
  <c r="J471" i="6"/>
  <c r="J415" i="6"/>
  <c r="J511" i="6"/>
  <c r="J323" i="6"/>
  <c r="J967" i="6"/>
  <c r="J212" i="6"/>
  <c r="J640" i="6"/>
  <c r="J355" i="6"/>
  <c r="J469" i="6"/>
  <c r="J634" i="6"/>
  <c r="V373" i="6"/>
  <c r="AB373" i="6" s="1"/>
  <c r="AK378" i="6"/>
  <c r="J603" i="6"/>
  <c r="J177" i="6"/>
  <c r="J399" i="6"/>
  <c r="J430" i="6"/>
  <c r="J594" i="6"/>
  <c r="J479" i="6"/>
  <c r="J607" i="6"/>
  <c r="AK359" i="6"/>
  <c r="Q931" i="6"/>
  <c r="Q920" i="6"/>
  <c r="V384" i="6"/>
  <c r="P384" i="6" s="1"/>
  <c r="AK549" i="6"/>
  <c r="AK137" i="6"/>
  <c r="AK131" i="6"/>
  <c r="AK537" i="6"/>
  <c r="AK133" i="6"/>
  <c r="AK550" i="6"/>
  <c r="Q923" i="6"/>
  <c r="AK368" i="6"/>
  <c r="AK375" i="6"/>
  <c r="V473" i="6"/>
  <c r="AA774" i="6"/>
  <c r="AK554" i="6"/>
  <c r="T537" i="6"/>
  <c r="N537" i="6" s="1"/>
  <c r="T133" i="6"/>
  <c r="S133" i="6" s="1"/>
  <c r="V476" i="6"/>
  <c r="P381" i="6"/>
  <c r="P377" i="6"/>
  <c r="T131" i="6"/>
  <c r="N131" i="6" s="1"/>
  <c r="AK374" i="6"/>
  <c r="AK545" i="6"/>
  <c r="AK542" i="6"/>
  <c r="T137" i="6"/>
  <c r="N137" i="6" s="1"/>
  <c r="T546" i="6"/>
  <c r="N546" i="6" s="1"/>
  <c r="T549" i="6"/>
  <c r="N549" i="6" s="1"/>
  <c r="AK539" i="6"/>
  <c r="AK552" i="6"/>
  <c r="T551" i="6"/>
  <c r="N551" i="6" s="1"/>
  <c r="T554" i="6"/>
  <c r="N554" i="6" s="1"/>
  <c r="V517" i="6"/>
  <c r="P517" i="6" s="1"/>
  <c r="T556" i="6"/>
  <c r="S556" i="6" s="1"/>
  <c r="AK123" i="6"/>
  <c r="J184" i="6"/>
  <c r="AK142" i="6"/>
  <c r="AA784" i="6"/>
  <c r="AA723" i="6"/>
  <c r="AA785" i="6"/>
  <c r="AA698" i="6"/>
  <c r="AA759" i="6"/>
  <c r="AA727" i="6"/>
  <c r="AA729" i="6"/>
  <c r="AA753" i="6"/>
  <c r="AA739" i="6"/>
  <c r="AA737" i="6"/>
  <c r="AA701" i="6"/>
  <c r="AA758" i="6"/>
  <c r="AA728" i="6"/>
  <c r="AD224" i="6"/>
  <c r="R224" i="6"/>
  <c r="Z145" i="6"/>
  <c r="S145" i="6"/>
  <c r="AK386" i="6"/>
  <c r="V386" i="6"/>
  <c r="AB487" i="6"/>
  <c r="S143" i="6"/>
  <c r="Z143" i="6"/>
  <c r="T740" i="6"/>
  <c r="N740" i="6" s="1"/>
  <c r="AK740" i="6"/>
  <c r="AB360" i="6"/>
  <c r="P360" i="6"/>
  <c r="AC932" i="6"/>
  <c r="Q932" i="6"/>
  <c r="Z142" i="6"/>
  <c r="S142" i="6"/>
  <c r="AB471" i="6"/>
  <c r="Z130" i="6"/>
  <c r="S130" i="6"/>
  <c r="AB380" i="6"/>
  <c r="P380" i="6"/>
  <c r="AA802" i="6"/>
  <c r="AB469" i="6"/>
  <c r="AA733" i="6"/>
  <c r="T803" i="6"/>
  <c r="N803" i="6" s="1"/>
  <c r="AK803" i="6"/>
  <c r="AK709" i="6"/>
  <c r="T709" i="6"/>
  <c r="N709" i="6" s="1"/>
  <c r="Z536" i="6"/>
  <c r="S536" i="6"/>
  <c r="N536" i="6"/>
  <c r="AK955" i="6"/>
  <c r="T955" i="6"/>
  <c r="N955" i="6" s="1"/>
  <c r="AA734" i="6"/>
  <c r="T944" i="6"/>
  <c r="N944" i="6" s="1"/>
  <c r="AK944" i="6"/>
  <c r="N542" i="6"/>
  <c r="Z542" i="6"/>
  <c r="S542" i="6"/>
  <c r="AK943" i="6"/>
  <c r="T943" i="6"/>
  <c r="N943" i="6" s="1"/>
  <c r="AA771" i="6"/>
  <c r="AA706" i="6"/>
  <c r="T953" i="6"/>
  <c r="N953" i="6" s="1"/>
  <c r="AK953" i="6"/>
  <c r="AA700" i="6"/>
  <c r="Z543" i="6"/>
  <c r="S543" i="6"/>
  <c r="N543" i="6"/>
  <c r="T727" i="6"/>
  <c r="N727" i="6" s="1"/>
  <c r="AK727" i="6"/>
  <c r="T699" i="6"/>
  <c r="N699" i="6" s="1"/>
  <c r="AK699" i="6"/>
  <c r="T945" i="6"/>
  <c r="N945" i="6" s="1"/>
  <c r="AK945" i="6"/>
  <c r="AA735" i="6"/>
  <c r="Z123" i="6"/>
  <c r="S123" i="6"/>
  <c r="AA786" i="6"/>
  <c r="T704" i="6"/>
  <c r="N704" i="6" s="1"/>
  <c r="AK704" i="6"/>
  <c r="T707" i="6"/>
  <c r="N707" i="6" s="1"/>
  <c r="AK707" i="6"/>
  <c r="AA722" i="6"/>
  <c r="AA790" i="6"/>
  <c r="T729" i="6"/>
  <c r="N729" i="6" s="1"/>
  <c r="AK729" i="6"/>
  <c r="AK763" i="6"/>
  <c r="T763" i="6"/>
  <c r="N763" i="6" s="1"/>
  <c r="AK681" i="6"/>
  <c r="T681" i="6"/>
  <c r="N681" i="6" s="1"/>
  <c r="T748" i="6"/>
  <c r="N748" i="6" s="1"/>
  <c r="AK748" i="6"/>
  <c r="AK791" i="6"/>
  <c r="T791" i="6"/>
  <c r="N791" i="6" s="1"/>
  <c r="AK745" i="6"/>
  <c r="T745" i="6"/>
  <c r="N745" i="6" s="1"/>
  <c r="AK850" i="6"/>
  <c r="X850" i="6"/>
  <c r="T850" i="6"/>
  <c r="N850" i="6" s="1"/>
  <c r="AA788" i="6"/>
  <c r="T695" i="6"/>
  <c r="N695" i="6" s="1"/>
  <c r="AK695" i="6"/>
  <c r="AK775" i="6"/>
  <c r="T775" i="6"/>
  <c r="N775" i="6" s="1"/>
  <c r="AK683" i="6"/>
  <c r="T683" i="6"/>
  <c r="N683" i="6" s="1"/>
  <c r="AA757" i="6"/>
  <c r="AK623" i="6"/>
  <c r="T623" i="6"/>
  <c r="N623" i="6" s="1"/>
  <c r="AK726" i="6"/>
  <c r="T726" i="6"/>
  <c r="N726" i="6" s="1"/>
  <c r="AA624" i="6"/>
  <c r="AK844" i="6"/>
  <c r="X844" i="6"/>
  <c r="T844" i="6"/>
  <c r="N844" i="6" s="1"/>
  <c r="AK625" i="6"/>
  <c r="T625" i="6"/>
  <c r="N625" i="6" s="1"/>
  <c r="AK778" i="6"/>
  <c r="T778" i="6"/>
  <c r="N778" i="6" s="1"/>
  <c r="AK235" i="6"/>
  <c r="T235" i="6"/>
  <c r="N235" i="6" s="1"/>
  <c r="AK500" i="6"/>
  <c r="T500" i="6"/>
  <c r="N500" i="6" s="1"/>
  <c r="AK780" i="6"/>
  <c r="T780" i="6"/>
  <c r="N780" i="6" s="1"/>
  <c r="AA119" i="6"/>
  <c r="T257" i="6"/>
  <c r="N257" i="6" s="1"/>
  <c r="AK257" i="6"/>
  <c r="X840" i="6"/>
  <c r="T840" i="6"/>
  <c r="N840" i="6" s="1"/>
  <c r="AK840" i="6"/>
  <c r="T794" i="6"/>
  <c r="N794" i="6" s="1"/>
  <c r="AK794" i="6"/>
  <c r="T503" i="6"/>
  <c r="N503" i="6" s="1"/>
  <c r="AK503" i="6"/>
  <c r="AA625" i="6"/>
  <c r="T682" i="6"/>
  <c r="N682" i="6" s="1"/>
  <c r="AK682" i="6"/>
  <c r="T232" i="6"/>
  <c r="N232" i="6" s="1"/>
  <c r="AK232" i="6"/>
  <c r="T693" i="6"/>
  <c r="N693" i="6" s="1"/>
  <c r="AK693" i="6"/>
  <c r="AB558" i="6"/>
  <c r="T777" i="6"/>
  <c r="N777" i="6" s="1"/>
  <c r="AK777" i="6"/>
  <c r="X813" i="6"/>
  <c r="T813" i="6"/>
  <c r="N813" i="6" s="1"/>
  <c r="AK813" i="6"/>
  <c r="T626" i="6"/>
  <c r="N626" i="6" s="1"/>
  <c r="AK626" i="6"/>
  <c r="X847" i="6"/>
  <c r="T847" i="6"/>
  <c r="N847" i="6" s="1"/>
  <c r="AK847" i="6"/>
  <c r="AB627" i="6"/>
  <c r="AA783" i="6"/>
  <c r="AK254" i="6"/>
  <c r="T254" i="6"/>
  <c r="N254" i="6" s="1"/>
  <c r="AK494" i="6"/>
  <c r="T494" i="6"/>
  <c r="N494" i="6" s="1"/>
  <c r="X822" i="6"/>
  <c r="T822" i="6"/>
  <c r="N822" i="6" s="1"/>
  <c r="AK822" i="6"/>
  <c r="AK237" i="6"/>
  <c r="T237" i="6"/>
  <c r="N237" i="6" s="1"/>
  <c r="T121" i="6"/>
  <c r="N121" i="6" s="1"/>
  <c r="AK121" i="6"/>
  <c r="T402" i="6"/>
  <c r="N402" i="6" s="1"/>
  <c r="AK402" i="6"/>
  <c r="V497" i="6"/>
  <c r="P497" i="6" s="1"/>
  <c r="U497" i="6"/>
  <c r="O497" i="6" s="1"/>
  <c r="AK256" i="6"/>
  <c r="T256" i="6"/>
  <c r="N256" i="6" s="1"/>
  <c r="AK233" i="6"/>
  <c r="T233" i="6"/>
  <c r="N233" i="6" s="1"/>
  <c r="V496" i="6"/>
  <c r="P496" i="6" s="1"/>
  <c r="U496" i="6"/>
  <c r="O496" i="6" s="1"/>
  <c r="AK151" i="6"/>
  <c r="T151" i="6"/>
  <c r="N151" i="6" s="1"/>
  <c r="AK253" i="6"/>
  <c r="T253" i="6"/>
  <c r="N253" i="6" s="1"/>
  <c r="AA121" i="6"/>
  <c r="AB564" i="6"/>
  <c r="T393" i="6"/>
  <c r="N393" i="6" s="1"/>
  <c r="AK393" i="6"/>
  <c r="AB631" i="6"/>
  <c r="AK636" i="6"/>
  <c r="T636" i="6"/>
  <c r="N636" i="6" s="1"/>
  <c r="AK264" i="6"/>
  <c r="T264" i="6"/>
  <c r="N264" i="6" s="1"/>
  <c r="AB657" i="6"/>
  <c r="AA125" i="6"/>
  <c r="AK454" i="6"/>
  <c r="T454" i="6"/>
  <c r="N454" i="6" s="1"/>
  <c r="AK842" i="6"/>
  <c r="X842" i="6"/>
  <c r="T842" i="6"/>
  <c r="N842" i="6" s="1"/>
  <c r="AK390" i="6"/>
  <c r="T390" i="6"/>
  <c r="N390" i="6" s="1"/>
  <c r="AB658" i="6"/>
  <c r="AA768" i="6"/>
  <c r="AK406" i="6"/>
  <c r="T406" i="6"/>
  <c r="N406" i="6" s="1"/>
  <c r="AA462" i="6"/>
  <c r="AK120" i="6"/>
  <c r="T120" i="6"/>
  <c r="N120" i="6" s="1"/>
  <c r="AA636" i="6"/>
  <c r="T260" i="6"/>
  <c r="N260" i="6" s="1"/>
  <c r="AK260" i="6"/>
  <c r="AA654" i="6"/>
  <c r="AA789" i="6"/>
  <c r="T234" i="6"/>
  <c r="N234" i="6" s="1"/>
  <c r="AK234" i="6"/>
  <c r="T913" i="6"/>
  <c r="N913" i="6" s="1"/>
  <c r="V913" i="6"/>
  <c r="AK913" i="6"/>
  <c r="U913" i="6"/>
  <c r="T559" i="6"/>
  <c r="N559" i="6" s="1"/>
  <c r="AK559" i="6"/>
  <c r="T263" i="6"/>
  <c r="N263" i="6" s="1"/>
  <c r="AK263" i="6"/>
  <c r="T405" i="6"/>
  <c r="N405" i="6" s="1"/>
  <c r="AK405" i="6"/>
  <c r="T258" i="6"/>
  <c r="N258" i="6" s="1"/>
  <c r="AK258" i="6"/>
  <c r="O947" i="6"/>
  <c r="AA947" i="6"/>
  <c r="AA406" i="6"/>
  <c r="T650" i="6"/>
  <c r="N650" i="6" s="1"/>
  <c r="AK650" i="6"/>
  <c r="T638" i="6"/>
  <c r="N638" i="6" s="1"/>
  <c r="AK638" i="6"/>
  <c r="T630" i="6"/>
  <c r="N630" i="6" s="1"/>
  <c r="AK630" i="6"/>
  <c r="X812" i="6"/>
  <c r="T812" i="6"/>
  <c r="N812" i="6" s="1"/>
  <c r="AK812" i="6"/>
  <c r="X303" i="6"/>
  <c r="AA303" i="6"/>
  <c r="O303" i="6"/>
  <c r="AA560" i="6"/>
  <c r="AA628" i="6"/>
  <c r="AA123" i="6"/>
  <c r="T563" i="6"/>
  <c r="N563" i="6" s="1"/>
  <c r="AK563" i="6"/>
  <c r="AA405" i="6"/>
  <c r="X815" i="6"/>
  <c r="T815" i="6"/>
  <c r="N815" i="6" s="1"/>
  <c r="AK815" i="6"/>
  <c r="AA458" i="6"/>
  <c r="T966" i="6"/>
  <c r="N966" i="6" s="1"/>
  <c r="AK966" i="6"/>
  <c r="X966" i="6"/>
  <c r="R966" i="6" s="1"/>
  <c r="AA433" i="6"/>
  <c r="AA656" i="6"/>
  <c r="AA732" i="6"/>
  <c r="AA630" i="6"/>
  <c r="T767" i="6"/>
  <c r="N767" i="6" s="1"/>
  <c r="AK767" i="6"/>
  <c r="T125" i="6"/>
  <c r="N125" i="6" s="1"/>
  <c r="AK125" i="6"/>
  <c r="AK155" i="6"/>
  <c r="T155" i="6"/>
  <c r="N155" i="6" s="1"/>
  <c r="T845" i="6"/>
  <c r="N845" i="6" s="1"/>
  <c r="AK845" i="6"/>
  <c r="X845" i="6"/>
  <c r="T565" i="6"/>
  <c r="N565" i="6" s="1"/>
  <c r="AK565" i="6"/>
  <c r="T793" i="6"/>
  <c r="N793" i="6" s="1"/>
  <c r="AK793" i="6"/>
  <c r="AA658" i="6"/>
  <c r="AA401" i="6"/>
  <c r="T391" i="6"/>
  <c r="N391" i="6" s="1"/>
  <c r="AK391" i="6"/>
  <c r="AK297" i="6"/>
  <c r="T297" i="6"/>
  <c r="N297" i="6" s="1"/>
  <c r="AB656" i="6"/>
  <c r="AA738" i="6"/>
  <c r="AA663" i="6"/>
  <c r="AK460" i="6"/>
  <c r="T460" i="6"/>
  <c r="N460" i="6" s="1"/>
  <c r="AK102" i="6"/>
  <c r="T102" i="6"/>
  <c r="N102" i="6" s="1"/>
  <c r="AK724" i="6"/>
  <c r="T724" i="6"/>
  <c r="N724" i="6" s="1"/>
  <c r="AK156" i="6"/>
  <c r="T156" i="6"/>
  <c r="N156" i="6" s="1"/>
  <c r="AK107" i="6"/>
  <c r="X107" i="6"/>
  <c r="T107" i="6"/>
  <c r="N107" i="6" s="1"/>
  <c r="AA945" i="6"/>
  <c r="O945" i="6"/>
  <c r="AK521" i="6"/>
  <c r="T521" i="6"/>
  <c r="N521" i="6" s="1"/>
  <c r="AK592" i="6"/>
  <c r="T592" i="6"/>
  <c r="N592" i="6" s="1"/>
  <c r="AK915" i="6"/>
  <c r="U915" i="6"/>
  <c r="R915" i="6"/>
  <c r="T915" i="6"/>
  <c r="N915" i="6" s="1"/>
  <c r="V915" i="6"/>
  <c r="AK101" i="6"/>
  <c r="T101" i="6"/>
  <c r="N101" i="6" s="1"/>
  <c r="U372" i="6"/>
  <c r="T372" i="6"/>
  <c r="N372" i="6" s="1"/>
  <c r="AA731" i="6"/>
  <c r="AA436" i="6"/>
  <c r="AB661" i="6"/>
  <c r="AB642" i="6"/>
  <c r="T660" i="6"/>
  <c r="N660" i="6" s="1"/>
  <c r="AK660" i="6"/>
  <c r="AA134" i="6"/>
  <c r="T319" i="6"/>
  <c r="N319" i="6" s="1"/>
  <c r="AK319" i="6"/>
  <c r="AK81" i="6"/>
  <c r="T81" i="6"/>
  <c r="N81" i="6" s="1"/>
  <c r="AA574" i="6"/>
  <c r="T248" i="6"/>
  <c r="N248" i="6" s="1"/>
  <c r="AK248" i="6"/>
  <c r="AA579" i="6"/>
  <c r="X827" i="6"/>
  <c r="T827" i="6"/>
  <c r="N827" i="6" s="1"/>
  <c r="AK827" i="6"/>
  <c r="T124" i="6"/>
  <c r="N124" i="6" s="1"/>
  <c r="AK124" i="6"/>
  <c r="T467" i="6"/>
  <c r="N467" i="6" s="1"/>
  <c r="AK467" i="6"/>
  <c r="T138" i="6"/>
  <c r="N138" i="6" s="1"/>
  <c r="AK138" i="6"/>
  <c r="AA643" i="6"/>
  <c r="AA660" i="6"/>
  <c r="AK309" i="6"/>
  <c r="T309" i="6"/>
  <c r="N309" i="6" s="1"/>
  <c r="AA310" i="6"/>
  <c r="O310" i="6"/>
  <c r="AB574" i="6"/>
  <c r="AA301" i="6"/>
  <c r="O301" i="6"/>
  <c r="AK83" i="6"/>
  <c r="T83" i="6"/>
  <c r="N83" i="6" s="1"/>
  <c r="T140" i="6"/>
  <c r="N140" i="6" s="1"/>
  <c r="AK140" i="6"/>
  <c r="V519" i="6"/>
  <c r="P519" i="6" s="1"/>
  <c r="U519" i="6"/>
  <c r="O519" i="6" s="1"/>
  <c r="AK265" i="6"/>
  <c r="T265" i="6"/>
  <c r="N265" i="6" s="1"/>
  <c r="AA467" i="6"/>
  <c r="U369" i="6"/>
  <c r="T369" i="6"/>
  <c r="N369" i="6" s="1"/>
  <c r="AA138" i="6"/>
  <c r="AA427" i="6"/>
  <c r="AK664" i="6"/>
  <c r="T664" i="6"/>
  <c r="N664" i="6" s="1"/>
  <c r="T642" i="6"/>
  <c r="N642" i="6" s="1"/>
  <c r="AK642" i="6"/>
  <c r="AB660" i="6"/>
  <c r="AA510" i="6"/>
  <c r="T118" i="6"/>
  <c r="N118" i="6" s="1"/>
  <c r="AK118" i="6"/>
  <c r="AA425" i="6"/>
  <c r="AA645" i="6"/>
  <c r="T566" i="6"/>
  <c r="N566" i="6" s="1"/>
  <c r="AK566" i="6"/>
  <c r="AA595" i="6"/>
  <c r="AK180" i="6"/>
  <c r="T180" i="6"/>
  <c r="N180" i="6" s="1"/>
  <c r="AA796" i="6"/>
  <c r="AK512" i="6"/>
  <c r="T512" i="6"/>
  <c r="N512" i="6" s="1"/>
  <c r="AK872" i="6"/>
  <c r="T872" i="6"/>
  <c r="N872" i="6" s="1"/>
  <c r="X294" i="6"/>
  <c r="AA294" i="6"/>
  <c r="O294" i="6"/>
  <c r="AK860" i="6"/>
  <c r="X860" i="6"/>
  <c r="T860" i="6"/>
  <c r="N860" i="6" s="1"/>
  <c r="AA296" i="6"/>
  <c r="O296" i="6"/>
  <c r="AK290" i="6"/>
  <c r="T290" i="6"/>
  <c r="N290" i="6" s="1"/>
  <c r="AK646" i="6"/>
  <c r="T646" i="6"/>
  <c r="N646" i="6" s="1"/>
  <c r="AK665" i="6"/>
  <c r="T665" i="6"/>
  <c r="N665" i="6" s="1"/>
  <c r="AB604" i="6"/>
  <c r="AK82" i="6"/>
  <c r="T82" i="6"/>
  <c r="N82" i="6" s="1"/>
  <c r="AK77" i="6"/>
  <c r="T77" i="6"/>
  <c r="N77" i="6" s="1"/>
  <c r="AB580" i="6"/>
  <c r="AA591" i="6"/>
  <c r="AA664" i="6"/>
  <c r="T899" i="6"/>
  <c r="N899" i="6" s="1"/>
  <c r="X899" i="6"/>
  <c r="AK899" i="6"/>
  <c r="U899" i="6"/>
  <c r="T432" i="6"/>
  <c r="N432" i="6" s="1"/>
  <c r="AK432" i="6"/>
  <c r="T289" i="6"/>
  <c r="N289" i="6" s="1"/>
  <c r="AK289" i="6"/>
  <c r="AA646" i="6"/>
  <c r="AA601" i="6"/>
  <c r="AA135" i="6"/>
  <c r="T874" i="6"/>
  <c r="N874" i="6" s="1"/>
  <c r="AK874" i="6"/>
  <c r="T347" i="6"/>
  <c r="N347" i="6" s="1"/>
  <c r="AK347" i="6"/>
  <c r="T588" i="6"/>
  <c r="N588" i="6" s="1"/>
  <c r="AK588" i="6"/>
  <c r="T244" i="6"/>
  <c r="N244" i="6" s="1"/>
  <c r="AK244" i="6"/>
  <c r="AA129" i="6"/>
  <c r="T661" i="6"/>
  <c r="N661" i="6" s="1"/>
  <c r="AK661" i="6"/>
  <c r="V514" i="6"/>
  <c r="P514" i="6" s="1"/>
  <c r="U514" i="6"/>
  <c r="O514" i="6" s="1"/>
  <c r="X881" i="6"/>
  <c r="U881" i="6"/>
  <c r="AK323" i="6"/>
  <c r="T323" i="6"/>
  <c r="N323" i="6" s="1"/>
  <c r="AK507" i="6"/>
  <c r="T507" i="6"/>
  <c r="N507" i="6" s="1"/>
  <c r="AA432" i="6"/>
  <c r="T771" i="6"/>
  <c r="N771" i="6" s="1"/>
  <c r="AK771" i="6"/>
  <c r="T422" i="6"/>
  <c r="N422" i="6" s="1"/>
  <c r="AK422" i="6"/>
  <c r="T648" i="6"/>
  <c r="N648" i="6" s="1"/>
  <c r="AK648" i="6"/>
  <c r="T408" i="6"/>
  <c r="N408" i="6" s="1"/>
  <c r="AK408" i="6"/>
  <c r="T604" i="6"/>
  <c r="N604" i="6" s="1"/>
  <c r="AK604" i="6"/>
  <c r="AA537" i="6"/>
  <c r="AK307" i="6"/>
  <c r="T307" i="6"/>
  <c r="N307" i="6" s="1"/>
  <c r="X874" i="6"/>
  <c r="U874" i="6"/>
  <c r="AA468" i="6"/>
  <c r="AA588" i="6"/>
  <c r="AK241" i="6"/>
  <c r="T241" i="6"/>
  <c r="N241" i="6" s="1"/>
  <c r="AA133" i="6"/>
  <c r="AA667" i="6"/>
  <c r="AK188" i="6"/>
  <c r="T188" i="6"/>
  <c r="N188" i="6" s="1"/>
  <c r="AK296" i="6"/>
  <c r="T296" i="6"/>
  <c r="N296" i="6" s="1"/>
  <c r="T708" i="6"/>
  <c r="N708" i="6" s="1"/>
  <c r="AK708" i="6"/>
  <c r="AA648" i="6"/>
  <c r="AA598" i="6"/>
  <c r="AA550" i="6"/>
  <c r="AK522" i="6"/>
  <c r="T522" i="6"/>
  <c r="N522" i="6" s="1"/>
  <c r="X883" i="6"/>
  <c r="U883" i="6"/>
  <c r="AA549" i="6"/>
  <c r="AA299" i="6"/>
  <c r="O299" i="6"/>
  <c r="AB578" i="6"/>
  <c r="AK912" i="6"/>
  <c r="U912" i="6"/>
  <c r="R912" i="6"/>
  <c r="T912" i="6"/>
  <c r="N912" i="6" s="1"/>
  <c r="V912" i="6"/>
  <c r="AK97" i="6"/>
  <c r="T97" i="6"/>
  <c r="N97" i="6" s="1"/>
  <c r="U383" i="6"/>
  <c r="T383" i="6"/>
  <c r="N383" i="6" s="1"/>
  <c r="AK420" i="6"/>
  <c r="T420" i="6"/>
  <c r="N420" i="6" s="1"/>
  <c r="T415" i="6"/>
  <c r="N415" i="6" s="1"/>
  <c r="AK415" i="6"/>
  <c r="T178" i="6"/>
  <c r="N178" i="6" s="1"/>
  <c r="AK178" i="6"/>
  <c r="T577" i="6"/>
  <c r="N577" i="6" s="1"/>
  <c r="AK577" i="6"/>
  <c r="U474" i="6"/>
  <c r="O474" i="6" s="1"/>
  <c r="V474" i="6"/>
  <c r="P474" i="6" s="1"/>
  <c r="T672" i="6"/>
  <c r="N672" i="6" s="1"/>
  <c r="AK672" i="6"/>
  <c r="AA703" i="6"/>
  <c r="O944" i="6"/>
  <c r="AA944" i="6"/>
  <c r="AA415" i="6"/>
  <c r="AA312" i="6"/>
  <c r="O312" i="6"/>
  <c r="AA577" i="6"/>
  <c r="AK477" i="6"/>
  <c r="T477" i="6"/>
  <c r="N477" i="6" s="1"/>
  <c r="AA672" i="6"/>
  <c r="AA435" i="6"/>
  <c r="T541" i="6"/>
  <c r="AK541" i="6"/>
  <c r="AK246" i="6"/>
  <c r="T246" i="6"/>
  <c r="N246" i="6" s="1"/>
  <c r="AA952" i="6"/>
  <c r="O952" i="6"/>
  <c r="T801" i="6"/>
  <c r="N801" i="6" s="1"/>
  <c r="AK801" i="6"/>
  <c r="T675" i="6"/>
  <c r="N675" i="6" s="1"/>
  <c r="AK675" i="6"/>
  <c r="AA429" i="6"/>
  <c r="AK581" i="6"/>
  <c r="T581" i="6"/>
  <c r="N581" i="6" s="1"/>
  <c r="AK890" i="6"/>
  <c r="T890" i="6"/>
  <c r="N890" i="6" s="1"/>
  <c r="AA417" i="6"/>
  <c r="AK343" i="6"/>
  <c r="T343" i="6"/>
  <c r="N343" i="6" s="1"/>
  <c r="AA676" i="6"/>
  <c r="AA443" i="6"/>
  <c r="AK76" i="6"/>
  <c r="T76" i="6"/>
  <c r="N76" i="6" s="1"/>
  <c r="O955" i="6"/>
  <c r="AA955" i="6"/>
  <c r="T465" i="6"/>
  <c r="N465" i="6" s="1"/>
  <c r="AK465" i="6"/>
  <c r="T276" i="6"/>
  <c r="N276" i="6" s="1"/>
  <c r="AK276" i="6"/>
  <c r="AK879" i="6"/>
  <c r="T879" i="6"/>
  <c r="N879" i="6" s="1"/>
  <c r="AB585" i="6"/>
  <c r="X829" i="6"/>
  <c r="T829" i="6"/>
  <c r="N829" i="6" s="1"/>
  <c r="AK829" i="6"/>
  <c r="W927" i="6"/>
  <c r="V927" i="6"/>
  <c r="AK927" i="6"/>
  <c r="U927" i="6"/>
  <c r="T927" i="6"/>
  <c r="N927" i="6" s="1"/>
  <c r="AA602" i="6"/>
  <c r="AK586" i="6"/>
  <c r="T586" i="6"/>
  <c r="N586" i="6" s="1"/>
  <c r="X907" i="6"/>
  <c r="AK907" i="6"/>
  <c r="U907" i="6"/>
  <c r="T907" i="6"/>
  <c r="N907" i="6" s="1"/>
  <c r="AK85" i="6"/>
  <c r="T85" i="6"/>
  <c r="N85" i="6" s="1"/>
  <c r="AA137" i="6"/>
  <c r="T605" i="6"/>
  <c r="N605" i="6" s="1"/>
  <c r="AK605" i="6"/>
  <c r="U367" i="6"/>
  <c r="T367" i="6"/>
  <c r="N367" i="6" s="1"/>
  <c r="AK957" i="6"/>
  <c r="T957" i="6"/>
  <c r="N957" i="6" s="1"/>
  <c r="X957" i="6"/>
  <c r="R957" i="6" s="1"/>
  <c r="AK535" i="6"/>
  <c r="T535" i="6"/>
  <c r="AA407" i="6"/>
  <c r="AK674" i="6"/>
  <c r="T674" i="6"/>
  <c r="N674" i="6" s="1"/>
  <c r="AK736" i="6"/>
  <c r="T736" i="6"/>
  <c r="N736" i="6" s="1"/>
  <c r="AB649" i="6"/>
  <c r="T673" i="6"/>
  <c r="N673" i="6" s="1"/>
  <c r="AK673" i="6"/>
  <c r="T600" i="6"/>
  <c r="N600" i="6" s="1"/>
  <c r="AK600" i="6"/>
  <c r="U873" i="6"/>
  <c r="X873" i="6"/>
  <c r="T165" i="6"/>
  <c r="N165" i="6" s="1"/>
  <c r="AK165" i="6"/>
  <c r="AA671" i="6"/>
  <c r="AK293" i="6"/>
  <c r="T293" i="6"/>
  <c r="N293" i="6" s="1"/>
  <c r="T969" i="6"/>
  <c r="N969" i="6" s="1"/>
  <c r="AK969" i="6"/>
  <c r="X969" i="6"/>
  <c r="R969" i="6" s="1"/>
  <c r="T413" i="6"/>
  <c r="N413" i="6" s="1"/>
  <c r="AK413" i="6"/>
  <c r="AK478" i="6"/>
  <c r="T478" i="6"/>
  <c r="N478" i="6" s="1"/>
  <c r="AA803" i="6"/>
  <c r="T649" i="6"/>
  <c r="N649" i="6" s="1"/>
  <c r="AK649" i="6"/>
  <c r="AA555" i="6"/>
  <c r="AA463" i="6"/>
  <c r="AA293" i="6"/>
  <c r="O293" i="6"/>
  <c r="AK320" i="6"/>
  <c r="T320" i="6"/>
  <c r="N320" i="6" s="1"/>
  <c r="AK192" i="6"/>
  <c r="T192" i="6"/>
  <c r="N192" i="6" s="1"/>
  <c r="AA413" i="6"/>
  <c r="AK277" i="6"/>
  <c r="T277" i="6"/>
  <c r="N277" i="6" s="1"/>
  <c r="AK103" i="6"/>
  <c r="T103" i="6"/>
  <c r="N103" i="6" s="1"/>
  <c r="AA528" i="6"/>
  <c r="T607" i="6"/>
  <c r="N607" i="6" s="1"/>
  <c r="AK607" i="6"/>
  <c r="AA311" i="6"/>
  <c r="O311" i="6"/>
  <c r="AA678" i="6"/>
  <c r="T888" i="6"/>
  <c r="N888" i="6" s="1"/>
  <c r="AK888" i="6"/>
  <c r="AK193" i="6"/>
  <c r="T193" i="6"/>
  <c r="N193" i="6" s="1"/>
  <c r="T975" i="6"/>
  <c r="N975" i="6" s="1"/>
  <c r="AK975" i="6"/>
  <c r="X975" i="6"/>
  <c r="R975" i="6" s="1"/>
  <c r="AA613" i="6"/>
  <c r="T739" i="6"/>
  <c r="N739" i="6" s="1"/>
  <c r="AK739" i="6"/>
  <c r="AB678" i="6"/>
  <c r="AA131" i="6"/>
  <c r="AA126" i="6"/>
  <c r="AA614" i="6"/>
  <c r="T892" i="6"/>
  <c r="N892" i="6" s="1"/>
  <c r="AK892" i="6"/>
  <c r="AA144" i="6"/>
  <c r="AA481" i="6"/>
  <c r="AA416" i="6"/>
  <c r="AA441" i="6"/>
  <c r="T353" i="6"/>
  <c r="N353" i="6" s="1"/>
  <c r="AK353" i="6"/>
  <c r="AA488" i="6"/>
  <c r="AK207" i="6"/>
  <c r="T207" i="6"/>
  <c r="N207" i="6" s="1"/>
  <c r="X207" i="6"/>
  <c r="AK448" i="6"/>
  <c r="T448" i="6"/>
  <c r="N448" i="6" s="1"/>
  <c r="U895" i="6"/>
  <c r="X895" i="6"/>
  <c r="T206" i="6"/>
  <c r="N206" i="6" s="1"/>
  <c r="AK206" i="6"/>
  <c r="U888" i="6"/>
  <c r="X888" i="6"/>
  <c r="AK529" i="6"/>
  <c r="T529" i="6"/>
  <c r="N529" i="6" s="1"/>
  <c r="T711" i="6"/>
  <c r="N711" i="6" s="1"/>
  <c r="AK711" i="6"/>
  <c r="AA444" i="6"/>
  <c r="AB611" i="6"/>
  <c r="AK271" i="6"/>
  <c r="T271" i="6"/>
  <c r="N271" i="6" s="1"/>
  <c r="X216" i="6"/>
  <c r="AK216" i="6"/>
  <c r="T216" i="6"/>
  <c r="N216" i="6" s="1"/>
  <c r="T381" i="6"/>
  <c r="N381" i="6" s="1"/>
  <c r="U381" i="6"/>
  <c r="AK381" i="6"/>
  <c r="AB614" i="6"/>
  <c r="AK204" i="6"/>
  <c r="T204" i="6"/>
  <c r="N204" i="6" s="1"/>
  <c r="AK130" i="6"/>
  <c r="T116" i="6"/>
  <c r="N116" i="6" s="1"/>
  <c r="AK116" i="6"/>
  <c r="X116" i="6"/>
  <c r="AA612" i="6"/>
  <c r="AK203" i="6"/>
  <c r="X203" i="6"/>
  <c r="T203" i="6"/>
  <c r="N203" i="6" s="1"/>
  <c r="AK419" i="6"/>
  <c r="T419" i="6"/>
  <c r="N419" i="6" s="1"/>
  <c r="AB606" i="6"/>
  <c r="T444" i="6"/>
  <c r="N444" i="6" s="1"/>
  <c r="AK444" i="6"/>
  <c r="AA419" i="6"/>
  <c r="X885" i="6"/>
  <c r="U885" i="6"/>
  <c r="AA449" i="6"/>
  <c r="AB609" i="6"/>
  <c r="AK143" i="6"/>
  <c r="AK334" i="6"/>
  <c r="T334" i="6"/>
  <c r="N334" i="6" s="1"/>
  <c r="AK894" i="6"/>
  <c r="T894" i="6"/>
  <c r="N894" i="6" s="1"/>
  <c r="T891" i="6"/>
  <c r="N891" i="6" s="1"/>
  <c r="AK891" i="6"/>
  <c r="AB615" i="6"/>
  <c r="X835" i="6"/>
  <c r="T835" i="6"/>
  <c r="N835" i="6" s="1"/>
  <c r="AK835" i="6"/>
  <c r="AA141" i="6"/>
  <c r="AK896" i="6"/>
  <c r="T896" i="6"/>
  <c r="N896" i="6" s="1"/>
  <c r="AK885" i="6"/>
  <c r="T885" i="6"/>
  <c r="N885" i="6" s="1"/>
  <c r="U379" i="6"/>
  <c r="T379" i="6"/>
  <c r="N379" i="6" s="1"/>
  <c r="X896" i="6"/>
  <c r="U896" i="6"/>
  <c r="AB618" i="6"/>
  <c r="AA742" i="6"/>
  <c r="AA145" i="6"/>
  <c r="T168" i="6"/>
  <c r="N168" i="6" s="1"/>
  <c r="AK168" i="6"/>
  <c r="AK209" i="6"/>
  <c r="T209" i="6"/>
  <c r="N209" i="6" s="1"/>
  <c r="X897" i="6"/>
  <c r="U897" i="6"/>
  <c r="AA147" i="6"/>
  <c r="AK145" i="6"/>
  <c r="AK897" i="6"/>
  <c r="T897" i="6"/>
  <c r="N897" i="6" s="1"/>
  <c r="T147" i="6"/>
  <c r="N147" i="6" s="1"/>
  <c r="AK147" i="6"/>
  <c r="T227" i="6"/>
  <c r="N227" i="6" s="1"/>
  <c r="AK227" i="6"/>
  <c r="X227" i="6"/>
  <c r="T225" i="6"/>
  <c r="N225" i="6" s="1"/>
  <c r="AK225" i="6"/>
  <c r="X225" i="6"/>
  <c r="T357" i="6"/>
  <c r="N357" i="6" s="1"/>
  <c r="AK357" i="6"/>
  <c r="T230" i="6"/>
  <c r="N230" i="6" s="1"/>
  <c r="X230" i="6"/>
  <c r="AK230" i="6"/>
  <c r="R223" i="6"/>
  <c r="AD223" i="6"/>
  <c r="AA804" i="6"/>
  <c r="AB361" i="6"/>
  <c r="P361" i="6"/>
  <c r="AB529" i="6"/>
  <c r="R204" i="6"/>
  <c r="AD204" i="6"/>
  <c r="AB363" i="6"/>
  <c r="P363" i="6"/>
  <c r="Z126" i="6"/>
  <c r="S126" i="6"/>
  <c r="R217" i="6"/>
  <c r="AD217" i="6"/>
  <c r="AK942" i="6"/>
  <c r="T942" i="6"/>
  <c r="N942" i="6" s="1"/>
  <c r="AA709" i="6"/>
  <c r="AB365" i="6"/>
  <c r="P365" i="6"/>
  <c r="AA798" i="6"/>
  <c r="AK951" i="6"/>
  <c r="T951" i="6"/>
  <c r="N951" i="6" s="1"/>
  <c r="T737" i="6"/>
  <c r="N737" i="6" s="1"/>
  <c r="AK737" i="6"/>
  <c r="AB374" i="6"/>
  <c r="P374" i="6"/>
  <c r="Z538" i="6"/>
  <c r="S538" i="6"/>
  <c r="N538" i="6"/>
  <c r="AB375" i="6"/>
  <c r="P375" i="6"/>
  <c r="AA705" i="6"/>
  <c r="AK715" i="6"/>
  <c r="T715" i="6"/>
  <c r="N715" i="6" s="1"/>
  <c r="AA699" i="6"/>
  <c r="AK947" i="6"/>
  <c r="T947" i="6"/>
  <c r="N947" i="6" s="1"/>
  <c r="AA800" i="6"/>
  <c r="T756" i="6"/>
  <c r="N756" i="6" s="1"/>
  <c r="AK756" i="6"/>
  <c r="T687" i="6"/>
  <c r="N687" i="6" s="1"/>
  <c r="AK687" i="6"/>
  <c r="AA793" i="6"/>
  <c r="AA694" i="6"/>
  <c r="AB500" i="6"/>
  <c r="T758" i="6"/>
  <c r="N758" i="6" s="1"/>
  <c r="AK758" i="6"/>
  <c r="AA769" i="6"/>
  <c r="AA693" i="6"/>
  <c r="T782" i="6"/>
  <c r="N782" i="6" s="1"/>
  <c r="AK782" i="6"/>
  <c r="AK776" i="6"/>
  <c r="T776" i="6"/>
  <c r="N776" i="6" s="1"/>
  <c r="AA763" i="6"/>
  <c r="T760" i="6"/>
  <c r="N760" i="6" s="1"/>
  <c r="AK760" i="6"/>
  <c r="AA760" i="6"/>
  <c r="AB623" i="6"/>
  <c r="AA752" i="6"/>
  <c r="T788" i="6"/>
  <c r="N788" i="6" s="1"/>
  <c r="AK788" i="6"/>
  <c r="AA726" i="6"/>
  <c r="AK753" i="6"/>
  <c r="T753" i="6"/>
  <c r="N753" i="6" s="1"/>
  <c r="AK853" i="6"/>
  <c r="X853" i="6"/>
  <c r="T853" i="6"/>
  <c r="N853" i="6" s="1"/>
  <c r="AK717" i="6"/>
  <c r="T717" i="6"/>
  <c r="N717" i="6" s="1"/>
  <c r="AB621" i="6"/>
  <c r="V498" i="6"/>
  <c r="P498" i="6" s="1"/>
  <c r="U498" i="6"/>
  <c r="O498" i="6" s="1"/>
  <c r="AK838" i="6"/>
  <c r="X838" i="6"/>
  <c r="T838" i="6"/>
  <c r="N838" i="6" s="1"/>
  <c r="AK713" i="6"/>
  <c r="T713" i="6"/>
  <c r="N713" i="6" s="1"/>
  <c r="AK843" i="6"/>
  <c r="X843" i="6"/>
  <c r="T843" i="6"/>
  <c r="N843" i="6" s="1"/>
  <c r="AB633" i="6"/>
  <c r="AA558" i="6"/>
  <c r="AK269" i="6"/>
  <c r="T269" i="6"/>
  <c r="N269" i="6" s="1"/>
  <c r="AA620" i="6"/>
  <c r="T755" i="6"/>
  <c r="N755" i="6" s="1"/>
  <c r="AK755" i="6"/>
  <c r="T632" i="6"/>
  <c r="N632" i="6" s="1"/>
  <c r="AK632" i="6"/>
  <c r="T787" i="6"/>
  <c r="N787" i="6" s="1"/>
  <c r="AK787" i="6"/>
  <c r="AA697" i="6"/>
  <c r="X809" i="6"/>
  <c r="T809" i="6"/>
  <c r="N809" i="6" s="1"/>
  <c r="AK809" i="6"/>
  <c r="T564" i="6"/>
  <c r="N564" i="6" s="1"/>
  <c r="AK564" i="6"/>
  <c r="AA690" i="6"/>
  <c r="AA632" i="6"/>
  <c r="AA503" i="6"/>
  <c r="T619" i="6"/>
  <c r="N619" i="6" s="1"/>
  <c r="AK619" i="6"/>
  <c r="AA635" i="6"/>
  <c r="AK153" i="6"/>
  <c r="T153" i="6"/>
  <c r="N153" i="6" s="1"/>
  <c r="T633" i="6"/>
  <c r="N633" i="6" s="1"/>
  <c r="AK633" i="6"/>
  <c r="AK495" i="6"/>
  <c r="T495" i="6"/>
  <c r="N495" i="6" s="1"/>
  <c r="X839" i="6"/>
  <c r="T839" i="6"/>
  <c r="N839" i="6" s="1"/>
  <c r="AK839" i="6"/>
  <c r="T819" i="6"/>
  <c r="N819" i="6" s="1"/>
  <c r="AK819" i="6"/>
  <c r="X819" i="6"/>
  <c r="AA621" i="6"/>
  <c r="AB561" i="6"/>
  <c r="V494" i="6"/>
  <c r="P494" i="6" s="1"/>
  <c r="U494" i="6"/>
  <c r="O494" i="6" s="1"/>
  <c r="AK270" i="6"/>
  <c r="T270" i="6"/>
  <c r="N270" i="6" s="1"/>
  <c r="T719" i="6"/>
  <c r="N719" i="6" s="1"/>
  <c r="AK719" i="6"/>
  <c r="V916" i="6"/>
  <c r="P916" i="6" s="1"/>
  <c r="AK916" i="6"/>
  <c r="U916" i="6"/>
  <c r="O916" i="6" s="1"/>
  <c r="T916" i="6"/>
  <c r="N916" i="6" s="1"/>
  <c r="T712" i="6"/>
  <c r="N712" i="6" s="1"/>
  <c r="AK712" i="6"/>
  <c r="AA402" i="6"/>
  <c r="AK502" i="6"/>
  <c r="T502" i="6"/>
  <c r="N502" i="6" s="1"/>
  <c r="AB562" i="6"/>
  <c r="AK403" i="6"/>
  <c r="T403" i="6"/>
  <c r="N403" i="6" s="1"/>
  <c r="AA949" i="6"/>
  <c r="O949" i="6"/>
  <c r="AA641" i="6"/>
  <c r="AA567" i="6"/>
  <c r="AK266" i="6"/>
  <c r="T266" i="6"/>
  <c r="N266" i="6" s="1"/>
  <c r="AA396" i="6"/>
  <c r="AK284" i="6"/>
  <c r="T284" i="6"/>
  <c r="N284" i="6" s="1"/>
  <c r="V453" i="6"/>
  <c r="P453" i="6" s="1"/>
  <c r="U453" i="6"/>
  <c r="O453" i="6" s="1"/>
  <c r="AA764" i="6"/>
  <c r="AK770" i="6"/>
  <c r="T770" i="6"/>
  <c r="N770" i="6" s="1"/>
  <c r="T800" i="6"/>
  <c r="N800" i="6" s="1"/>
  <c r="AK800" i="6"/>
  <c r="T461" i="6"/>
  <c r="N461" i="6" s="1"/>
  <c r="AK461" i="6"/>
  <c r="T394" i="6"/>
  <c r="N394" i="6" s="1"/>
  <c r="AK394" i="6"/>
  <c r="AA304" i="6"/>
  <c r="O304" i="6"/>
  <c r="X821" i="6"/>
  <c r="T821" i="6"/>
  <c r="N821" i="6" s="1"/>
  <c r="AK821" i="6"/>
  <c r="T628" i="6"/>
  <c r="N628" i="6" s="1"/>
  <c r="AK628" i="6"/>
  <c r="AB567" i="6"/>
  <c r="AB565" i="6"/>
  <c r="AA557" i="6"/>
  <c r="AA655" i="6"/>
  <c r="T458" i="6"/>
  <c r="N458" i="6" s="1"/>
  <c r="AK458" i="6"/>
  <c r="X963" i="6"/>
  <c r="R963" i="6" s="1"/>
  <c r="T963" i="6"/>
  <c r="N963" i="6" s="1"/>
  <c r="AK963" i="6"/>
  <c r="T433" i="6"/>
  <c r="N433" i="6" s="1"/>
  <c r="AK433" i="6"/>
  <c r="AB653" i="6"/>
  <c r="AB644" i="6"/>
  <c r="T631" i="6"/>
  <c r="N631" i="6" s="1"/>
  <c r="AK631" i="6"/>
  <c r="AB636" i="6"/>
  <c r="V919" i="6"/>
  <c r="AK919" i="6"/>
  <c r="U919" i="6"/>
  <c r="R919" i="6"/>
  <c r="T919" i="6"/>
  <c r="N919" i="6" s="1"/>
  <c r="T651" i="6"/>
  <c r="N651" i="6" s="1"/>
  <c r="AK651" i="6"/>
  <c r="AK282" i="6"/>
  <c r="T282" i="6"/>
  <c r="N282" i="6" s="1"/>
  <c r="T716" i="6"/>
  <c r="N716" i="6" s="1"/>
  <c r="AK716" i="6"/>
  <c r="AA501" i="6"/>
  <c r="AA509" i="6"/>
  <c r="T652" i="6"/>
  <c r="N652" i="6" s="1"/>
  <c r="AK652" i="6"/>
  <c r="AK499" i="6"/>
  <c r="T499" i="6"/>
  <c r="N499" i="6" s="1"/>
  <c r="X856" i="6"/>
  <c r="T856" i="6"/>
  <c r="N856" i="6" s="1"/>
  <c r="AK856" i="6"/>
  <c r="T397" i="6"/>
  <c r="N397" i="6" s="1"/>
  <c r="AK397" i="6"/>
  <c r="AB571" i="6"/>
  <c r="AA638" i="6"/>
  <c r="T851" i="6"/>
  <c r="N851" i="6" s="1"/>
  <c r="AK851" i="6"/>
  <c r="X851" i="6"/>
  <c r="AA562" i="6"/>
  <c r="AA651" i="6"/>
  <c r="AK177" i="6"/>
  <c r="T177" i="6"/>
  <c r="N177" i="6" s="1"/>
  <c r="V452" i="6"/>
  <c r="P452" i="6" s="1"/>
  <c r="U452" i="6"/>
  <c r="O452" i="6" s="1"/>
  <c r="T567" i="6"/>
  <c r="N567" i="6" s="1"/>
  <c r="AK567" i="6"/>
  <c r="T862" i="6"/>
  <c r="N862" i="6" s="1"/>
  <c r="AK862" i="6"/>
  <c r="X862" i="6"/>
  <c r="T396" i="6"/>
  <c r="N396" i="6" s="1"/>
  <c r="AK396" i="6"/>
  <c r="AA499" i="6"/>
  <c r="T768" i="6"/>
  <c r="N768" i="6" s="1"/>
  <c r="AK768" i="6"/>
  <c r="AA397" i="6"/>
  <c r="AK462" i="6"/>
  <c r="T462" i="6"/>
  <c r="N462" i="6" s="1"/>
  <c r="AB638" i="6"/>
  <c r="AA642" i="6"/>
  <c r="AK134" i="6"/>
  <c r="T134" i="6"/>
  <c r="N134" i="6" s="1"/>
  <c r="AA300" i="6"/>
  <c r="O300" i="6"/>
  <c r="AK640" i="6"/>
  <c r="T640" i="6"/>
  <c r="N640" i="6" s="1"/>
  <c r="AK579" i="6"/>
  <c r="T579" i="6"/>
  <c r="N579" i="6" s="1"/>
  <c r="AA543" i="6"/>
  <c r="AK639" i="6"/>
  <c r="T639" i="6"/>
  <c r="N639" i="6" s="1"/>
  <c r="AA566" i="6"/>
  <c r="AB595" i="6"/>
  <c r="AK89" i="6"/>
  <c r="T89" i="6"/>
  <c r="N89" i="6" s="1"/>
  <c r="AK389" i="6"/>
  <c r="T389" i="6"/>
  <c r="N389" i="6" s="1"/>
  <c r="AK412" i="6"/>
  <c r="T412" i="6"/>
  <c r="N412" i="6" s="1"/>
  <c r="AK962" i="6"/>
  <c r="X962" i="6"/>
  <c r="R962" i="6" s="1"/>
  <c r="T962" i="6"/>
  <c r="N962" i="6" s="1"/>
  <c r="AB637" i="6"/>
  <c r="AB667" i="6"/>
  <c r="AK93" i="6"/>
  <c r="T93" i="6"/>
  <c r="N93" i="6" s="1"/>
  <c r="AB663" i="6"/>
  <c r="T904" i="6"/>
  <c r="N904" i="6" s="1"/>
  <c r="X904" i="6"/>
  <c r="AK904" i="6"/>
  <c r="U904" i="6"/>
  <c r="T325" i="6"/>
  <c r="N325" i="6" s="1"/>
  <c r="AK325" i="6"/>
  <c r="T772" i="6"/>
  <c r="N772" i="6" s="1"/>
  <c r="AK772" i="6"/>
  <c r="T544" i="6"/>
  <c r="AK544" i="6"/>
  <c r="T901" i="6"/>
  <c r="N901" i="6" s="1"/>
  <c r="X901" i="6"/>
  <c r="AK901" i="6"/>
  <c r="U901" i="6"/>
  <c r="T508" i="6"/>
  <c r="N508" i="6" s="1"/>
  <c r="AK508" i="6"/>
  <c r="AA521" i="6"/>
  <c r="T519" i="6"/>
  <c r="N519" i="6" s="1"/>
  <c r="AK519" i="6"/>
  <c r="AA389" i="6"/>
  <c r="T427" i="6"/>
  <c r="N427" i="6" s="1"/>
  <c r="AK427" i="6"/>
  <c r="T808" i="6"/>
  <c r="N808" i="6" s="1"/>
  <c r="AK808" i="6"/>
  <c r="X808" i="6"/>
  <c r="AA666" i="6"/>
  <c r="AK510" i="6"/>
  <c r="T510" i="6"/>
  <c r="N510" i="6" s="1"/>
  <c r="T425" i="6"/>
  <c r="N425" i="6" s="1"/>
  <c r="AK425" i="6"/>
  <c r="AA544" i="6"/>
  <c r="AB579" i="6"/>
  <c r="X814" i="6"/>
  <c r="T814" i="6"/>
  <c r="N814" i="6" s="1"/>
  <c r="AK814" i="6"/>
  <c r="AK524" i="6"/>
  <c r="T524" i="6"/>
  <c r="N524" i="6" s="1"/>
  <c r="T589" i="6"/>
  <c r="N589" i="6" s="1"/>
  <c r="AK589" i="6"/>
  <c r="W937" i="6"/>
  <c r="V937" i="6"/>
  <c r="AK937" i="6"/>
  <c r="U937" i="6"/>
  <c r="R937" i="6"/>
  <c r="T937" i="6"/>
  <c r="N937" i="6" s="1"/>
  <c r="AK183" i="6"/>
  <c r="T183" i="6"/>
  <c r="N183" i="6" s="1"/>
  <c r="U375" i="6"/>
  <c r="T375" i="6"/>
  <c r="N375" i="6" s="1"/>
  <c r="X855" i="6"/>
  <c r="T855" i="6"/>
  <c r="N855" i="6" s="1"/>
  <c r="AK855" i="6"/>
  <c r="AA459" i="6"/>
  <c r="AA517" i="6"/>
  <c r="AK84" i="6"/>
  <c r="T84" i="6"/>
  <c r="N84" i="6" s="1"/>
  <c r="T663" i="6"/>
  <c r="N663" i="6" s="1"/>
  <c r="AK663" i="6"/>
  <c r="T705" i="6"/>
  <c r="N705" i="6" s="1"/>
  <c r="AK705" i="6"/>
  <c r="AK175" i="6"/>
  <c r="T175" i="6"/>
  <c r="N175" i="6" s="1"/>
  <c r="AA568" i="6"/>
  <c r="AA140" i="6"/>
  <c r="AB572" i="6"/>
  <c r="AK262" i="6"/>
  <c r="T262" i="6"/>
  <c r="N262" i="6" s="1"/>
  <c r="T395" i="6"/>
  <c r="N395" i="6" s="1"/>
  <c r="AK395" i="6"/>
  <c r="T731" i="6"/>
  <c r="N731" i="6" s="1"/>
  <c r="AK731" i="6"/>
  <c r="AA421" i="6"/>
  <c r="X871" i="6"/>
  <c r="U871" i="6"/>
  <c r="AK830" i="6"/>
  <c r="X830" i="6"/>
  <c r="T830" i="6"/>
  <c r="N830" i="6" s="1"/>
  <c r="AK96" i="6"/>
  <c r="T96" i="6"/>
  <c r="N96" i="6" s="1"/>
  <c r="AA538" i="6"/>
  <c r="AK431" i="6"/>
  <c r="T431" i="6"/>
  <c r="N431" i="6" s="1"/>
  <c r="AB648" i="6"/>
  <c r="X306" i="6"/>
  <c r="AA306" i="6"/>
  <c r="O306" i="6"/>
  <c r="AK590" i="6"/>
  <c r="T590" i="6"/>
  <c r="N590" i="6" s="1"/>
  <c r="AK135" i="6"/>
  <c r="T135" i="6"/>
  <c r="N135" i="6" s="1"/>
  <c r="X869" i="6"/>
  <c r="U869" i="6"/>
  <c r="AK710" i="6"/>
  <c r="T710" i="6"/>
  <c r="N710" i="6" s="1"/>
  <c r="AK113" i="6"/>
  <c r="X113" i="6"/>
  <c r="T113" i="6"/>
  <c r="N113" i="6" s="1"/>
  <c r="T514" i="6"/>
  <c r="N514" i="6" s="1"/>
  <c r="AK514" i="6"/>
  <c r="AA457" i="6"/>
  <c r="AA576" i="6"/>
  <c r="T428" i="6"/>
  <c r="N428" i="6" s="1"/>
  <c r="AK428" i="6"/>
  <c r="AA659" i="6"/>
  <c r="AA590" i="6"/>
  <c r="AA308" i="6"/>
  <c r="O308" i="6"/>
  <c r="T525" i="6"/>
  <c r="N525" i="6" s="1"/>
  <c r="AK525" i="6"/>
  <c r="U878" i="6"/>
  <c r="X878" i="6"/>
  <c r="AB591" i="6"/>
  <c r="T442" i="6"/>
  <c r="N442" i="6" s="1"/>
  <c r="AK442" i="6"/>
  <c r="O943" i="6"/>
  <c r="AA943" i="6"/>
  <c r="AB664" i="6"/>
  <c r="AK98" i="6"/>
  <c r="T98" i="6"/>
  <c r="N98" i="6" s="1"/>
  <c r="AK315" i="6"/>
  <c r="T315" i="6"/>
  <c r="N315" i="6" s="1"/>
  <c r="X864" i="6"/>
  <c r="T864" i="6"/>
  <c r="N864" i="6" s="1"/>
  <c r="AK864" i="6"/>
  <c r="T706" i="6"/>
  <c r="N706" i="6" s="1"/>
  <c r="AK706" i="6"/>
  <c r="AB576" i="6"/>
  <c r="T958" i="6"/>
  <c r="N958" i="6" s="1"/>
  <c r="AK958" i="6"/>
  <c r="X958" i="6"/>
  <c r="R958" i="6" s="1"/>
  <c r="AA428" i="6"/>
  <c r="AB659" i="6"/>
  <c r="AA414" i="6"/>
  <c r="AB590" i="6"/>
  <c r="AK91" i="6"/>
  <c r="T91" i="6"/>
  <c r="N91" i="6" s="1"/>
  <c r="X898" i="6"/>
  <c r="AK898" i="6"/>
  <c r="U898" i="6"/>
  <c r="T898" i="6"/>
  <c r="N898" i="6" s="1"/>
  <c r="V934" i="6"/>
  <c r="AK934" i="6"/>
  <c r="U934" i="6"/>
  <c r="T934" i="6"/>
  <c r="N934" i="6" s="1"/>
  <c r="AK884" i="6"/>
  <c r="T884" i="6"/>
  <c r="N884" i="6" s="1"/>
  <c r="AA594" i="6"/>
  <c r="AA442" i="6"/>
  <c r="AK871" i="6"/>
  <c r="T871" i="6"/>
  <c r="N871" i="6" s="1"/>
  <c r="AK517" i="6"/>
  <c r="T517" i="6"/>
  <c r="N517" i="6" s="1"/>
  <c r="AK294" i="6"/>
  <c r="T294" i="6"/>
  <c r="N294" i="6" s="1"/>
  <c r="AA423" i="6"/>
  <c r="AK538" i="6"/>
  <c r="AA422" i="6"/>
  <c r="AA662" i="6"/>
  <c r="AA604" i="6"/>
  <c r="AA307" i="6"/>
  <c r="O307" i="6"/>
  <c r="AA580" i="6"/>
  <c r="AB588" i="6"/>
  <c r="AK88" i="6"/>
  <c r="T88" i="6"/>
  <c r="N88" i="6" s="1"/>
  <c r="AK365" i="6"/>
  <c r="U365" i="6"/>
  <c r="T365" i="6"/>
  <c r="N365" i="6" s="1"/>
  <c r="AA541" i="6"/>
  <c r="AK917" i="6"/>
  <c r="U917" i="6"/>
  <c r="T917" i="6"/>
  <c r="N917" i="6" s="1"/>
  <c r="V917" i="6"/>
  <c r="AK181" i="6"/>
  <c r="T181" i="6"/>
  <c r="N181" i="6" s="1"/>
  <c r="AK474" i="6"/>
  <c r="T474" i="6"/>
  <c r="N474" i="6" s="1"/>
  <c r="AA801" i="6"/>
  <c r="AA127" i="6"/>
  <c r="AA426" i="6"/>
  <c r="T520" i="6"/>
  <c r="N520" i="6" s="1"/>
  <c r="AK520" i="6"/>
  <c r="T479" i="6"/>
  <c r="N479" i="6" s="1"/>
  <c r="AK479" i="6"/>
  <c r="AB583" i="6"/>
  <c r="AA410" i="6"/>
  <c r="AB675" i="6"/>
  <c r="AA420" i="6"/>
  <c r="U368" i="6"/>
  <c r="T368" i="6"/>
  <c r="N368" i="6" s="1"/>
  <c r="T578" i="6"/>
  <c r="N578" i="6" s="1"/>
  <c r="AK578" i="6"/>
  <c r="X824" i="6"/>
  <c r="T824" i="6"/>
  <c r="N824" i="6" s="1"/>
  <c r="AK824" i="6"/>
  <c r="T952" i="6"/>
  <c r="N952" i="6" s="1"/>
  <c r="AK952" i="6"/>
  <c r="X870" i="6"/>
  <c r="U870" i="6"/>
  <c r="AK466" i="6"/>
  <c r="T466" i="6"/>
  <c r="N466" i="6" s="1"/>
  <c r="AK511" i="6"/>
  <c r="T511" i="6"/>
  <c r="N511" i="6" s="1"/>
  <c r="AB577" i="6"/>
  <c r="AA730" i="6"/>
  <c r="AA139" i="6"/>
  <c r="T127" i="6"/>
  <c r="N127" i="6" s="1"/>
  <c r="AK127" i="6"/>
  <c r="AK470" i="6"/>
  <c r="T470" i="6"/>
  <c r="N470" i="6" s="1"/>
  <c r="AK443" i="6"/>
  <c r="T443" i="6"/>
  <c r="N443" i="6" s="1"/>
  <c r="AA773" i="6"/>
  <c r="AA536" i="6"/>
  <c r="AK345" i="6"/>
  <c r="T345" i="6"/>
  <c r="N345" i="6" s="1"/>
  <c r="AK189" i="6"/>
  <c r="T189" i="6"/>
  <c r="N189" i="6" s="1"/>
  <c r="T202" i="6"/>
  <c r="N202" i="6" s="1"/>
  <c r="AK202" i="6"/>
  <c r="AB599" i="6"/>
  <c r="T331" i="6"/>
  <c r="N331" i="6" s="1"/>
  <c r="AK331" i="6"/>
  <c r="T584" i="6"/>
  <c r="N584" i="6" s="1"/>
  <c r="AK584" i="6"/>
  <c r="AA597" i="6"/>
  <c r="T575" i="6"/>
  <c r="N575" i="6" s="1"/>
  <c r="AK575" i="6"/>
  <c r="AA551" i="6"/>
  <c r="AK889" i="6"/>
  <c r="T889" i="6"/>
  <c r="N889" i="6" s="1"/>
  <c r="AA465" i="6"/>
  <c r="AK873" i="6"/>
  <c r="T873" i="6"/>
  <c r="N873" i="6" s="1"/>
  <c r="V923" i="6"/>
  <c r="AK923" i="6"/>
  <c r="U923" i="6"/>
  <c r="R923" i="6"/>
  <c r="T923" i="6"/>
  <c r="N923" i="6" s="1"/>
  <c r="T205" i="6"/>
  <c r="N205" i="6" s="1"/>
  <c r="AK205" i="6"/>
  <c r="X205" i="6"/>
  <c r="X906" i="6"/>
  <c r="AK906" i="6"/>
  <c r="U906" i="6"/>
  <c r="T906" i="6"/>
  <c r="N906" i="6" s="1"/>
  <c r="T417" i="6"/>
  <c r="N417" i="6" s="1"/>
  <c r="AK417" i="6"/>
  <c r="U373" i="6"/>
  <c r="T373" i="6"/>
  <c r="N373" i="6" s="1"/>
  <c r="AK527" i="6"/>
  <c r="T527" i="6"/>
  <c r="N527" i="6" s="1"/>
  <c r="AK548" i="6"/>
  <c r="T548" i="6"/>
  <c r="AK887" i="6"/>
  <c r="T887" i="6"/>
  <c r="N887" i="6" s="1"/>
  <c r="X892" i="6"/>
  <c r="U892" i="6"/>
  <c r="AB679" i="6"/>
  <c r="U879" i="6"/>
  <c r="X879" i="6"/>
  <c r="AB676" i="6"/>
  <c r="AB603" i="6"/>
  <c r="T217" i="6"/>
  <c r="N217" i="6" s="1"/>
  <c r="AK217" i="6"/>
  <c r="AA513" i="6"/>
  <c r="AB674" i="6"/>
  <c r="AA673" i="6"/>
  <c r="AK161" i="6"/>
  <c r="T161" i="6"/>
  <c r="N161" i="6" s="1"/>
  <c r="AK162" i="6"/>
  <c r="T162" i="6"/>
  <c r="N162" i="6" s="1"/>
  <c r="T668" i="6"/>
  <c r="N668" i="6" s="1"/>
  <c r="AK668" i="6"/>
  <c r="AK553" i="6"/>
  <c r="T553" i="6"/>
  <c r="AK311" i="6"/>
  <c r="T311" i="6"/>
  <c r="N311" i="6" s="1"/>
  <c r="T439" i="6"/>
  <c r="N439" i="6" s="1"/>
  <c r="AK439" i="6"/>
  <c r="T670" i="6"/>
  <c r="N670" i="6" s="1"/>
  <c r="AK670" i="6"/>
  <c r="T597" i="6"/>
  <c r="N597" i="6" s="1"/>
  <c r="AK597" i="6"/>
  <c r="AK382" i="6"/>
  <c r="U382" i="6"/>
  <c r="T382" i="6"/>
  <c r="N382" i="6" s="1"/>
  <c r="AK322" i="6"/>
  <c r="T322" i="6"/>
  <c r="N322" i="6" s="1"/>
  <c r="AA305" i="6"/>
  <c r="O305" i="6"/>
  <c r="T893" i="6"/>
  <c r="N893" i="6" s="1"/>
  <c r="AK893" i="6"/>
  <c r="AB677" i="6"/>
  <c r="T440" i="6"/>
  <c r="N440" i="6" s="1"/>
  <c r="AK440" i="6"/>
  <c r="AA478" i="6"/>
  <c r="AB610" i="6"/>
  <c r="T327" i="6"/>
  <c r="N327" i="6" s="1"/>
  <c r="AK327" i="6"/>
  <c r="T876" i="6"/>
  <c r="N876" i="6" s="1"/>
  <c r="AK876" i="6"/>
  <c r="AA130" i="6"/>
  <c r="O950" i="6"/>
  <c r="AA950" i="6"/>
  <c r="AK531" i="6"/>
  <c r="T531" i="6"/>
  <c r="N531" i="6" s="1"/>
  <c r="AK198" i="6"/>
  <c r="T198" i="6"/>
  <c r="N198" i="6" s="1"/>
  <c r="T416" i="6"/>
  <c r="N416" i="6" s="1"/>
  <c r="AK416" i="6"/>
  <c r="T679" i="6"/>
  <c r="N679" i="6" s="1"/>
  <c r="AK679" i="6"/>
  <c r="V920" i="6"/>
  <c r="AK920" i="6"/>
  <c r="U920" i="6"/>
  <c r="T920" i="6"/>
  <c r="N920" i="6" s="1"/>
  <c r="R920" i="6"/>
  <c r="AA448" i="6"/>
  <c r="T342" i="6"/>
  <c r="N342" i="6" s="1"/>
  <c r="AK342" i="6"/>
  <c r="AA128" i="6"/>
  <c r="AK387" i="6"/>
  <c r="U387" i="6"/>
  <c r="T387" i="6"/>
  <c r="N387" i="6" s="1"/>
  <c r="AB607" i="6"/>
  <c r="AA677" i="6"/>
  <c r="T362" i="6"/>
  <c r="N362" i="6" s="1"/>
  <c r="U362" i="6"/>
  <c r="T866" i="6"/>
  <c r="N866" i="6" s="1"/>
  <c r="AK866" i="6"/>
  <c r="X866" i="6"/>
  <c r="T187" i="6"/>
  <c r="N187" i="6" s="1"/>
  <c r="AK187" i="6"/>
  <c r="U363" i="6"/>
  <c r="T363" i="6"/>
  <c r="N363" i="6" s="1"/>
  <c r="AK488" i="6"/>
  <c r="T488" i="6"/>
  <c r="N488" i="6" s="1"/>
  <c r="T344" i="6"/>
  <c r="N344" i="6" s="1"/>
  <c r="AK344" i="6"/>
  <c r="T360" i="6"/>
  <c r="N360" i="6" s="1"/>
  <c r="U360" i="6"/>
  <c r="T485" i="6"/>
  <c r="N485" i="6" s="1"/>
  <c r="AK485" i="6"/>
  <c r="AA142" i="6"/>
  <c r="AA485" i="6"/>
  <c r="U378" i="6"/>
  <c r="T378" i="6"/>
  <c r="N378" i="6" s="1"/>
  <c r="AK614" i="6"/>
  <c r="T614" i="6"/>
  <c r="N614" i="6" s="1"/>
  <c r="AK471" i="6"/>
  <c r="T471" i="6"/>
  <c r="N471" i="6" s="1"/>
  <c r="AK741" i="6"/>
  <c r="T741" i="6"/>
  <c r="N741" i="6" s="1"/>
  <c r="V940" i="6"/>
  <c r="R940" i="6"/>
  <c r="T940" i="6"/>
  <c r="N940" i="6" s="1"/>
  <c r="AK940" i="6"/>
  <c r="U940" i="6"/>
  <c r="AK196" i="6"/>
  <c r="T196" i="6"/>
  <c r="N196" i="6" s="1"/>
  <c r="AA313" i="6"/>
  <c r="O313" i="6"/>
  <c r="AK160" i="6"/>
  <c r="T160" i="6"/>
  <c r="N160" i="6" s="1"/>
  <c r="AK274" i="6"/>
  <c r="T274" i="6"/>
  <c r="N274" i="6" s="1"/>
  <c r="AK166" i="6"/>
  <c r="T166" i="6"/>
  <c r="N166" i="6" s="1"/>
  <c r="AK804" i="6"/>
  <c r="T804" i="6"/>
  <c r="N804" i="6" s="1"/>
  <c r="AK489" i="6"/>
  <c r="T489" i="6"/>
  <c r="N489" i="6" s="1"/>
  <c r="T609" i="6"/>
  <c r="N609" i="6" s="1"/>
  <c r="AK609" i="6"/>
  <c r="AK556" i="6"/>
  <c r="AA489" i="6"/>
  <c r="AK447" i="6"/>
  <c r="T447" i="6"/>
  <c r="N447" i="6" s="1"/>
  <c r="T197" i="6"/>
  <c r="N197" i="6" s="1"/>
  <c r="AK197" i="6"/>
  <c r="T612" i="6"/>
  <c r="N612" i="6" s="1"/>
  <c r="AK612" i="6"/>
  <c r="AA486" i="6"/>
  <c r="AK615" i="6"/>
  <c r="T615" i="6"/>
  <c r="N615" i="6" s="1"/>
  <c r="AK226" i="6"/>
  <c r="X226" i="6"/>
  <c r="T226" i="6"/>
  <c r="N226" i="6" s="1"/>
  <c r="AA447" i="6"/>
  <c r="AA132" i="6"/>
  <c r="T616" i="6"/>
  <c r="N616" i="6" s="1"/>
  <c r="AK616" i="6"/>
  <c r="X891" i="6"/>
  <c r="U891" i="6"/>
  <c r="V929" i="6"/>
  <c r="AK929" i="6"/>
  <c r="U929" i="6"/>
  <c r="T929" i="6"/>
  <c r="N929" i="6" s="1"/>
  <c r="AA491" i="6"/>
  <c r="T449" i="6"/>
  <c r="N449" i="6" s="1"/>
  <c r="AK449" i="6"/>
  <c r="AA534" i="6"/>
  <c r="AK117" i="6"/>
  <c r="T117" i="6"/>
  <c r="N117" i="6" s="1"/>
  <c r="X117" i="6"/>
  <c r="T356" i="6"/>
  <c r="N356" i="6" s="1"/>
  <c r="AK356" i="6"/>
  <c r="AK212" i="6"/>
  <c r="T212" i="6"/>
  <c r="N212" i="6" s="1"/>
  <c r="AA450" i="6"/>
  <c r="T332" i="6"/>
  <c r="AK332" i="6"/>
  <c r="AA618" i="6"/>
  <c r="U388" i="6"/>
  <c r="T388" i="6"/>
  <c r="N388" i="6" s="1"/>
  <c r="AA492" i="6"/>
  <c r="T199" i="6"/>
  <c r="N199" i="6" s="1"/>
  <c r="AK199" i="6"/>
  <c r="AK350" i="6"/>
  <c r="T350" i="6"/>
  <c r="N350" i="6" s="1"/>
  <c r="T111" i="6"/>
  <c r="N111" i="6" s="1"/>
  <c r="AK111" i="6"/>
  <c r="X111" i="6"/>
  <c r="T112" i="6"/>
  <c r="N112" i="6" s="1"/>
  <c r="AK112" i="6"/>
  <c r="X112" i="6"/>
  <c r="AK354" i="6"/>
  <c r="T354" i="6"/>
  <c r="N354" i="6" s="1"/>
  <c r="T219" i="6"/>
  <c r="N219" i="6" s="1"/>
  <c r="AK219" i="6"/>
  <c r="X219" i="6"/>
  <c r="T114" i="6"/>
  <c r="N114" i="6" s="1"/>
  <c r="X114" i="6"/>
  <c r="AK114" i="6"/>
  <c r="AB491" i="6"/>
  <c r="AB385" i="6"/>
  <c r="P385" i="6"/>
  <c r="AA741" i="6"/>
  <c r="AB532" i="6"/>
  <c r="AK956" i="6"/>
  <c r="T956" i="6"/>
  <c r="N956" i="6" s="1"/>
  <c r="AD206" i="6"/>
  <c r="R206" i="6"/>
  <c r="AB480" i="6"/>
  <c r="AA736" i="6"/>
  <c r="AB364" i="6"/>
  <c r="P364" i="6"/>
  <c r="T795" i="6"/>
  <c r="N795" i="6" s="1"/>
  <c r="AK795" i="6"/>
  <c r="AB507" i="6"/>
  <c r="AA795" i="6"/>
  <c r="Z539" i="6"/>
  <c r="S539" i="6"/>
  <c r="N539" i="6"/>
  <c r="AA710" i="6"/>
  <c r="AK948" i="6"/>
  <c r="T948" i="6"/>
  <c r="N948" i="6" s="1"/>
  <c r="T721" i="6"/>
  <c r="N721" i="6" s="1"/>
  <c r="AK721" i="6"/>
  <c r="AK762" i="6"/>
  <c r="T762" i="6"/>
  <c r="N762" i="6" s="1"/>
  <c r="AA767" i="6"/>
  <c r="T732" i="6"/>
  <c r="N732" i="6" s="1"/>
  <c r="AK732" i="6"/>
  <c r="T696" i="6"/>
  <c r="N696" i="6" s="1"/>
  <c r="AK696" i="6"/>
  <c r="AA762" i="6"/>
  <c r="AK714" i="6"/>
  <c r="T714" i="6"/>
  <c r="N714" i="6" s="1"/>
  <c r="T728" i="6"/>
  <c r="N728" i="6" s="1"/>
  <c r="AK728" i="6"/>
  <c r="AA707" i="6"/>
  <c r="AK761" i="6"/>
  <c r="T761" i="6"/>
  <c r="N761" i="6" s="1"/>
  <c r="AA787" i="6"/>
  <c r="T774" i="6"/>
  <c r="N774" i="6" s="1"/>
  <c r="AK774" i="6"/>
  <c r="T750" i="6"/>
  <c r="N750" i="6" s="1"/>
  <c r="AK750" i="6"/>
  <c r="T701" i="6"/>
  <c r="N701" i="6" s="1"/>
  <c r="AK701" i="6"/>
  <c r="T749" i="6"/>
  <c r="N749" i="6" s="1"/>
  <c r="AK749" i="6"/>
  <c r="T751" i="6"/>
  <c r="N751" i="6" s="1"/>
  <c r="AK751" i="6"/>
  <c r="T743" i="6"/>
  <c r="N743" i="6" s="1"/>
  <c r="AK743" i="6"/>
  <c r="T757" i="6"/>
  <c r="N757" i="6" s="1"/>
  <c r="AK757" i="6"/>
  <c r="AK746" i="6"/>
  <c r="T746" i="6"/>
  <c r="N746" i="6" s="1"/>
  <c r="AK754" i="6"/>
  <c r="T754" i="6"/>
  <c r="N754" i="6" s="1"/>
  <c r="AA791" i="6"/>
  <c r="AA695" i="6"/>
  <c r="AK752" i="6"/>
  <c r="T752" i="6"/>
  <c r="N752" i="6" s="1"/>
  <c r="AK759" i="6"/>
  <c r="T759" i="6"/>
  <c r="N759" i="6" s="1"/>
  <c r="AK620" i="6"/>
  <c r="T620" i="6"/>
  <c r="N620" i="6" s="1"/>
  <c r="AK176" i="6"/>
  <c r="T176" i="6"/>
  <c r="N176" i="6" s="1"/>
  <c r="AK627" i="6"/>
  <c r="T627" i="6"/>
  <c r="N627" i="6" s="1"/>
  <c r="AK684" i="6"/>
  <c r="T684" i="6"/>
  <c r="N684" i="6" s="1"/>
  <c r="AK697" i="6"/>
  <c r="T697" i="6"/>
  <c r="N697" i="6" s="1"/>
  <c r="AA629" i="6"/>
  <c r="AK250" i="6"/>
  <c r="T250" i="6"/>
  <c r="N250" i="6" s="1"/>
  <c r="AK816" i="6"/>
  <c r="X816" i="6"/>
  <c r="T816" i="6"/>
  <c r="N816" i="6" s="1"/>
  <c r="AK964" i="6"/>
  <c r="X964" i="6"/>
  <c r="R964" i="6" s="1"/>
  <c r="T964" i="6"/>
  <c r="N964" i="6" s="1"/>
  <c r="AK570" i="6"/>
  <c r="T570" i="6"/>
  <c r="N570" i="6" s="1"/>
  <c r="AB624" i="6"/>
  <c r="X849" i="6"/>
  <c r="T849" i="6"/>
  <c r="N849" i="6" s="1"/>
  <c r="AK849" i="6"/>
  <c r="AA627" i="6"/>
  <c r="T561" i="6"/>
  <c r="N561" i="6" s="1"/>
  <c r="AK561" i="6"/>
  <c r="T747" i="6"/>
  <c r="N747" i="6" s="1"/>
  <c r="AK747" i="6"/>
  <c r="AB629" i="6"/>
  <c r="T159" i="6"/>
  <c r="N159" i="6" s="1"/>
  <c r="AK159" i="6"/>
  <c r="T504" i="6"/>
  <c r="N504" i="6" s="1"/>
  <c r="AK504" i="6"/>
  <c r="X967" i="6"/>
  <c r="R967" i="6" s="1"/>
  <c r="T967" i="6"/>
  <c r="N967" i="6" s="1"/>
  <c r="AK967" i="6"/>
  <c r="AA570" i="6"/>
  <c r="AK239" i="6"/>
  <c r="T239" i="6"/>
  <c r="N239" i="6" s="1"/>
  <c r="AK497" i="6"/>
  <c r="T497" i="6"/>
  <c r="N497" i="6" s="1"/>
  <c r="AA794" i="6"/>
  <c r="AK236" i="6"/>
  <c r="T236" i="6"/>
  <c r="N236" i="6" s="1"/>
  <c r="AB625" i="6"/>
  <c r="AK496" i="6"/>
  <c r="T496" i="6"/>
  <c r="N496" i="6" s="1"/>
  <c r="AK185" i="6"/>
  <c r="T185" i="6"/>
  <c r="N185" i="6" s="1"/>
  <c r="AK455" i="6"/>
  <c r="T455" i="6"/>
  <c r="N455" i="6" s="1"/>
  <c r="X818" i="6"/>
  <c r="T818" i="6"/>
  <c r="N818" i="6" s="1"/>
  <c r="AK818" i="6"/>
  <c r="AA564" i="6"/>
  <c r="AA626" i="6"/>
  <c r="AB632" i="6"/>
  <c r="T722" i="6"/>
  <c r="N722" i="6" s="1"/>
  <c r="AK722" i="6"/>
  <c r="AA619" i="6"/>
  <c r="T629" i="6"/>
  <c r="N629" i="6" s="1"/>
  <c r="AK629" i="6"/>
  <c r="T852" i="6"/>
  <c r="N852" i="6" s="1"/>
  <c r="AK852" i="6"/>
  <c r="X852" i="6"/>
  <c r="AK288" i="6"/>
  <c r="T288" i="6"/>
  <c r="N288" i="6" s="1"/>
  <c r="V495" i="6"/>
  <c r="P495" i="6" s="1"/>
  <c r="U495" i="6"/>
  <c r="O495" i="6" s="1"/>
  <c r="AK255" i="6"/>
  <c r="T255" i="6"/>
  <c r="N255" i="6" s="1"/>
  <c r="T119" i="6"/>
  <c r="N119" i="6" s="1"/>
  <c r="AK119" i="6"/>
  <c r="AK965" i="6"/>
  <c r="X965" i="6"/>
  <c r="R965" i="6" s="1"/>
  <c r="T965" i="6"/>
  <c r="N965" i="6" s="1"/>
  <c r="V493" i="6"/>
  <c r="P493" i="6" s="1"/>
  <c r="U493" i="6"/>
  <c r="O493" i="6" s="1"/>
  <c r="AB651" i="6"/>
  <c r="AK304" i="6"/>
  <c r="T304" i="6"/>
  <c r="N304" i="6" s="1"/>
  <c r="AK149" i="6"/>
  <c r="T149" i="6"/>
  <c r="N149" i="6" s="1"/>
  <c r="AA565" i="6"/>
  <c r="AK557" i="6"/>
  <c r="T557" i="6"/>
  <c r="N557" i="6" s="1"/>
  <c r="AB652" i="6"/>
  <c r="AK259" i="6"/>
  <c r="T259" i="6"/>
  <c r="N259" i="6" s="1"/>
  <c r="AK136" i="6"/>
  <c r="T136" i="6"/>
  <c r="N136" i="6" s="1"/>
  <c r="X297" i="6"/>
  <c r="AA297" i="6"/>
  <c r="O297" i="6"/>
  <c r="AA653" i="6"/>
  <c r="AA502" i="6"/>
  <c r="T179" i="6"/>
  <c r="N179" i="6" s="1"/>
  <c r="AK179" i="6"/>
  <c r="AA403" i="6"/>
  <c r="T560" i="6"/>
  <c r="N560" i="6" s="1"/>
  <c r="AK560" i="6"/>
  <c r="AB641" i="6"/>
  <c r="AB634" i="6"/>
  <c r="T573" i="6"/>
  <c r="N573" i="6" s="1"/>
  <c r="AK573" i="6"/>
  <c r="T509" i="6"/>
  <c r="N509" i="6" s="1"/>
  <c r="AK509" i="6"/>
  <c r="T281" i="6"/>
  <c r="N281" i="6" s="1"/>
  <c r="AK281" i="6"/>
  <c r="T186" i="6"/>
  <c r="N186" i="6" s="1"/>
  <c r="AK186" i="6"/>
  <c r="AA136" i="6"/>
  <c r="AA571" i="6"/>
  <c r="T656" i="6"/>
  <c r="N656" i="6" s="1"/>
  <c r="AK656" i="6"/>
  <c r="AA120" i="6"/>
  <c r="T725" i="6"/>
  <c r="N725" i="6" s="1"/>
  <c r="AK725" i="6"/>
  <c r="T562" i="6"/>
  <c r="N562" i="6" s="1"/>
  <c r="AK562" i="6"/>
  <c r="V456" i="6"/>
  <c r="P456" i="6" s="1"/>
  <c r="U456" i="6"/>
  <c r="O456" i="6" s="1"/>
  <c r="AB654" i="6"/>
  <c r="AK452" i="6"/>
  <c r="T452" i="6"/>
  <c r="N452" i="6" s="1"/>
  <c r="AA573" i="6"/>
  <c r="AK252" i="6"/>
  <c r="T252" i="6"/>
  <c r="N252" i="6" s="1"/>
  <c r="X858" i="6"/>
  <c r="T858" i="6"/>
  <c r="N858" i="6" s="1"/>
  <c r="AK858" i="6"/>
  <c r="AB655" i="6"/>
  <c r="AK268" i="6"/>
  <c r="T268" i="6"/>
  <c r="N268" i="6" s="1"/>
  <c r="T401" i="6"/>
  <c r="N401" i="6" s="1"/>
  <c r="AK401" i="6"/>
  <c r="AA400" i="6"/>
  <c r="X820" i="6"/>
  <c r="T820" i="6"/>
  <c r="N820" i="6" s="1"/>
  <c r="AK820" i="6"/>
  <c r="X905" i="6"/>
  <c r="AK905" i="6"/>
  <c r="U905" i="6"/>
  <c r="T905" i="6"/>
  <c r="N905" i="6" s="1"/>
  <c r="T694" i="6"/>
  <c r="N694" i="6" s="1"/>
  <c r="AK694" i="6"/>
  <c r="AK493" i="6"/>
  <c r="T493" i="6"/>
  <c r="N493" i="6" s="1"/>
  <c r="AA657" i="6"/>
  <c r="T807" i="6"/>
  <c r="N807" i="6" s="1"/>
  <c r="AK807" i="6"/>
  <c r="X807" i="6"/>
  <c r="AB628" i="6"/>
  <c r="AB573" i="6"/>
  <c r="AK249" i="6"/>
  <c r="T249" i="6"/>
  <c r="N249" i="6" s="1"/>
  <c r="AA399" i="6"/>
  <c r="T718" i="6"/>
  <c r="N718" i="6" s="1"/>
  <c r="AK718" i="6"/>
  <c r="AA799" i="6"/>
  <c r="T764" i="6"/>
  <c r="N764" i="6" s="1"/>
  <c r="AK764" i="6"/>
  <c r="AB650" i="6"/>
  <c r="T644" i="6"/>
  <c r="N644" i="6" s="1"/>
  <c r="AK644" i="6"/>
  <c r="AK515" i="6"/>
  <c r="T515" i="6"/>
  <c r="N515" i="6" s="1"/>
  <c r="AK194" i="6"/>
  <c r="T194" i="6"/>
  <c r="N194" i="6" s="1"/>
  <c r="AA569" i="6"/>
  <c r="AB568" i="6"/>
  <c r="AK291" i="6"/>
  <c r="T291" i="6"/>
  <c r="N291" i="6" s="1"/>
  <c r="AK831" i="6"/>
  <c r="X831" i="6"/>
  <c r="T831" i="6"/>
  <c r="N831" i="6" s="1"/>
  <c r="AK92" i="6"/>
  <c r="T92" i="6"/>
  <c r="N92" i="6" s="1"/>
  <c r="AB645" i="6"/>
  <c r="V516" i="6"/>
  <c r="P516" i="6" s="1"/>
  <c r="U516" i="6"/>
  <c r="O516" i="6" s="1"/>
  <c r="AK857" i="6"/>
  <c r="X857" i="6"/>
  <c r="T857" i="6"/>
  <c r="N857" i="6" s="1"/>
  <c r="AA647" i="6"/>
  <c r="AA395" i="6"/>
  <c r="AA765" i="6"/>
  <c r="AA512" i="6"/>
  <c r="AK643" i="6"/>
  <c r="T643" i="6"/>
  <c r="N643" i="6" s="1"/>
  <c r="AK87" i="6"/>
  <c r="T87" i="6"/>
  <c r="N87" i="6" s="1"/>
  <c r="U515" i="6"/>
  <c r="O515" i="6" s="1"/>
  <c r="V515" i="6"/>
  <c r="P515" i="6" s="1"/>
  <c r="T666" i="6"/>
  <c r="N666" i="6" s="1"/>
  <c r="AK666" i="6"/>
  <c r="U451" i="6"/>
  <c r="O451" i="6" s="1"/>
  <c r="V451" i="6"/>
  <c r="P451" i="6" s="1"/>
  <c r="O948" i="6"/>
  <c r="AA948" i="6"/>
  <c r="T310" i="6"/>
  <c r="N310" i="6" s="1"/>
  <c r="AK310" i="6"/>
  <c r="AA724" i="6"/>
  <c r="T301" i="6"/>
  <c r="N301" i="6" s="1"/>
  <c r="AK301" i="6"/>
  <c r="T506" i="6"/>
  <c r="N506" i="6" s="1"/>
  <c r="AK506" i="6"/>
  <c r="AB566" i="6"/>
  <c r="AA592" i="6"/>
  <c r="T404" i="6"/>
  <c r="N404" i="6" s="1"/>
  <c r="AK404" i="6"/>
  <c r="AA430" i="6"/>
  <c r="AK298" i="6"/>
  <c r="T298" i="6"/>
  <c r="N298" i="6" s="1"/>
  <c r="AK171" i="6"/>
  <c r="T171" i="6"/>
  <c r="N171" i="6" s="1"/>
  <c r="X861" i="6"/>
  <c r="T861" i="6"/>
  <c r="N861" i="6" s="1"/>
  <c r="AK861" i="6"/>
  <c r="AA434" i="6"/>
  <c r="AB640" i="6"/>
  <c r="AA508" i="6"/>
  <c r="AB639" i="6"/>
  <c r="AA572" i="6"/>
  <c r="AB592" i="6"/>
  <c r="AK80" i="6"/>
  <c r="T80" i="6"/>
  <c r="N80" i="6" s="1"/>
  <c r="T398" i="6"/>
  <c r="N398" i="6" s="1"/>
  <c r="AK398" i="6"/>
  <c r="O953" i="6"/>
  <c r="AA953" i="6"/>
  <c r="AK283" i="6"/>
  <c r="T283" i="6"/>
  <c r="N283" i="6" s="1"/>
  <c r="T637" i="6"/>
  <c r="N637" i="6" s="1"/>
  <c r="AK637" i="6"/>
  <c r="T738" i="6"/>
  <c r="N738" i="6" s="1"/>
  <c r="AK738" i="6"/>
  <c r="AA298" i="6"/>
  <c r="O298" i="6"/>
  <c r="AB666" i="6"/>
  <c r="X903" i="6"/>
  <c r="AK903" i="6"/>
  <c r="U903" i="6"/>
  <c r="T903" i="6"/>
  <c r="N903" i="6" s="1"/>
  <c r="AK90" i="6"/>
  <c r="T90" i="6"/>
  <c r="N90" i="6" s="1"/>
  <c r="T411" i="6"/>
  <c r="N411" i="6" s="1"/>
  <c r="AK411" i="6"/>
  <c r="AK158" i="6"/>
  <c r="T158" i="6"/>
  <c r="N158" i="6" s="1"/>
  <c r="AK516" i="6"/>
  <c r="T516" i="6"/>
  <c r="N516" i="6" s="1"/>
  <c r="AA792" i="6"/>
  <c r="AA398" i="6"/>
  <c r="AK959" i="6"/>
  <c r="X959" i="6"/>
  <c r="R959" i="6" s="1"/>
  <c r="T959" i="6"/>
  <c r="N959" i="6" s="1"/>
  <c r="T436" i="6"/>
  <c r="N436" i="6" s="1"/>
  <c r="AK436" i="6"/>
  <c r="X880" i="6"/>
  <c r="U880" i="6"/>
  <c r="AK457" i="6"/>
  <c r="T457" i="6"/>
  <c r="N457" i="6" s="1"/>
  <c r="AK576" i="6"/>
  <c r="T576" i="6"/>
  <c r="N576" i="6" s="1"/>
  <c r="AK295" i="6"/>
  <c r="T295" i="6"/>
  <c r="N295" i="6" s="1"/>
  <c r="AA437" i="6"/>
  <c r="AK659" i="6"/>
  <c r="T659" i="6"/>
  <c r="N659" i="6" s="1"/>
  <c r="AB598" i="6"/>
  <c r="AB593" i="6"/>
  <c r="AK308" i="6"/>
  <c r="T308" i="6"/>
  <c r="N308" i="6" s="1"/>
  <c r="X868" i="6"/>
  <c r="U868" i="6"/>
  <c r="AK878" i="6"/>
  <c r="T878" i="6"/>
  <c r="N878" i="6" s="1"/>
  <c r="AK129" i="6"/>
  <c r="T129" i="6"/>
  <c r="N129" i="6" s="1"/>
  <c r="T922" i="6"/>
  <c r="N922" i="6" s="1"/>
  <c r="V922" i="6"/>
  <c r="AK922" i="6"/>
  <c r="U922" i="6"/>
  <c r="AA295" i="6"/>
  <c r="O295" i="6"/>
  <c r="AA431" i="6"/>
  <c r="AA665" i="6"/>
  <c r="AA596" i="6"/>
  <c r="X973" i="6"/>
  <c r="R973" i="6" s="1"/>
  <c r="T973" i="6"/>
  <c r="N973" i="6" s="1"/>
  <c r="AK973" i="6"/>
  <c r="T468" i="6"/>
  <c r="N468" i="6" s="1"/>
  <c r="AK468" i="6"/>
  <c r="U877" i="6"/>
  <c r="X877" i="6"/>
  <c r="T594" i="6"/>
  <c r="N594" i="6" s="1"/>
  <c r="AK594" i="6"/>
  <c r="T279" i="6"/>
  <c r="N279" i="6" s="1"/>
  <c r="AK279" i="6"/>
  <c r="AA122" i="6"/>
  <c r="T667" i="6"/>
  <c r="N667" i="6" s="1"/>
  <c r="AK667" i="6"/>
  <c r="AA546" i="6"/>
  <c r="AK317" i="6"/>
  <c r="T317" i="6"/>
  <c r="N317" i="6" s="1"/>
  <c r="AK191" i="6"/>
  <c r="T191" i="6"/>
  <c r="N191" i="6" s="1"/>
  <c r="AA545" i="6"/>
  <c r="T582" i="6"/>
  <c r="N582" i="6" s="1"/>
  <c r="AK582" i="6"/>
  <c r="AK242" i="6"/>
  <c r="T242" i="6"/>
  <c r="N242" i="6" s="1"/>
  <c r="AA473" i="6"/>
  <c r="T662" i="6"/>
  <c r="N662" i="6" s="1"/>
  <c r="AK662" i="6"/>
  <c r="T598" i="6"/>
  <c r="N598" i="6" s="1"/>
  <c r="AK598" i="6"/>
  <c r="T593" i="6"/>
  <c r="N593" i="6" s="1"/>
  <c r="AK593" i="6"/>
  <c r="AK505" i="6"/>
  <c r="T505" i="6"/>
  <c r="N505" i="6" s="1"/>
  <c r="AK86" i="6"/>
  <c r="T86" i="6"/>
  <c r="N86" i="6" s="1"/>
  <c r="AA525" i="6"/>
  <c r="AK883" i="6"/>
  <c r="T883" i="6"/>
  <c r="N883" i="6" s="1"/>
  <c r="AK95" i="6"/>
  <c r="T95" i="6"/>
  <c r="N95" i="6" s="1"/>
  <c r="AK261" i="6"/>
  <c r="T261" i="6"/>
  <c r="N261" i="6" s="1"/>
  <c r="AK880" i="6"/>
  <c r="T880" i="6"/>
  <c r="N880" i="6" s="1"/>
  <c r="AA507" i="6"/>
  <c r="AA582" i="6"/>
  <c r="T437" i="6"/>
  <c r="N437" i="6" s="1"/>
  <c r="AK437" i="6"/>
  <c r="AK306" i="6"/>
  <c r="T306" i="6"/>
  <c r="N306" i="6" s="1"/>
  <c r="AA593" i="6"/>
  <c r="AK869" i="6"/>
  <c r="T869" i="6"/>
  <c r="N869" i="6" s="1"/>
  <c r="T865" i="6"/>
  <c r="N865" i="6" s="1"/>
  <c r="AK865" i="6"/>
  <c r="X865" i="6"/>
  <c r="T591" i="6"/>
  <c r="N591" i="6" s="1"/>
  <c r="AK591" i="6"/>
  <c r="AA542" i="6"/>
  <c r="AK371" i="6"/>
  <c r="U371" i="6"/>
  <c r="T371" i="6"/>
  <c r="N371" i="6" s="1"/>
  <c r="AA511" i="6"/>
  <c r="AK918" i="6"/>
  <c r="U918" i="6"/>
  <c r="R918" i="6"/>
  <c r="T918" i="6"/>
  <c r="N918" i="6" s="1"/>
  <c r="V918" i="6"/>
  <c r="AA482" i="6"/>
  <c r="AK798" i="6"/>
  <c r="T798" i="6"/>
  <c r="N798" i="6" s="1"/>
  <c r="AA669" i="6"/>
  <c r="AK703" i="6"/>
  <c r="T703" i="6"/>
  <c r="N703" i="6" s="1"/>
  <c r="AA470" i="6"/>
  <c r="T312" i="6"/>
  <c r="N312" i="6" s="1"/>
  <c r="AK312" i="6"/>
  <c r="X854" i="6"/>
  <c r="T854" i="6"/>
  <c r="N854" i="6" s="1"/>
  <c r="AK854" i="6"/>
  <c r="T318" i="6"/>
  <c r="N318" i="6" s="1"/>
  <c r="AK318" i="6"/>
  <c r="AA539" i="6"/>
  <c r="AA552" i="6"/>
  <c r="T435" i="6"/>
  <c r="N435" i="6" s="1"/>
  <c r="AK435" i="6"/>
  <c r="U374" i="6"/>
  <c r="T374" i="6"/>
  <c r="N374" i="6" s="1"/>
  <c r="X208" i="6"/>
  <c r="T208" i="6"/>
  <c r="N208" i="6" s="1"/>
  <c r="AK208" i="6"/>
  <c r="AA540" i="6"/>
  <c r="AK195" i="6"/>
  <c r="T195" i="6"/>
  <c r="N195" i="6" s="1"/>
  <c r="X908" i="6"/>
  <c r="AK908" i="6"/>
  <c r="U908" i="6"/>
  <c r="T908" i="6"/>
  <c r="N908" i="6" s="1"/>
  <c r="AK105" i="6"/>
  <c r="T105" i="6"/>
  <c r="N105" i="6" s="1"/>
  <c r="AA409" i="6"/>
  <c r="AK523" i="6"/>
  <c r="T523" i="6"/>
  <c r="N523" i="6" s="1"/>
  <c r="T583" i="6"/>
  <c r="N583" i="6" s="1"/>
  <c r="AK583" i="6"/>
  <c r="V477" i="6"/>
  <c r="P477" i="6" s="1"/>
  <c r="U477" i="6"/>
  <c r="O477" i="6" s="1"/>
  <c r="T669" i="6"/>
  <c r="N669" i="6" s="1"/>
  <c r="AK669" i="6"/>
  <c r="T734" i="6"/>
  <c r="N734" i="6" s="1"/>
  <c r="AK734" i="6"/>
  <c r="T585" i="6"/>
  <c r="N585" i="6" s="1"/>
  <c r="AK585" i="6"/>
  <c r="AK278" i="6"/>
  <c r="T278" i="6"/>
  <c r="N278" i="6" s="1"/>
  <c r="AA599" i="6"/>
  <c r="AK337" i="6"/>
  <c r="T337" i="6"/>
  <c r="N337" i="6" s="1"/>
  <c r="AK530" i="6"/>
  <c r="T530" i="6"/>
  <c r="N530" i="6" s="1"/>
  <c r="AA585" i="6"/>
  <c r="T475" i="6"/>
  <c r="N475" i="6" s="1"/>
  <c r="AK475" i="6"/>
  <c r="X863" i="6"/>
  <c r="T863" i="6"/>
  <c r="N863" i="6" s="1"/>
  <c r="AK863" i="6"/>
  <c r="T602" i="6"/>
  <c r="N602" i="6" s="1"/>
  <c r="AK602" i="6"/>
  <c r="T364" i="6"/>
  <c r="N364" i="6" s="1"/>
  <c r="AK364" i="6"/>
  <c r="U364" i="6"/>
  <c r="X960" i="6"/>
  <c r="R960" i="6" s="1"/>
  <c r="T960" i="6"/>
  <c r="N960" i="6" s="1"/>
  <c r="AK960" i="6"/>
  <c r="AA603" i="6"/>
  <c r="AB581" i="6"/>
  <c r="V475" i="6"/>
  <c r="P475" i="6" s="1"/>
  <c r="U475" i="6"/>
  <c r="O475" i="6" s="1"/>
  <c r="AK273" i="6"/>
  <c r="T273" i="6"/>
  <c r="N273" i="6" s="1"/>
  <c r="AA575" i="6"/>
  <c r="V924" i="6"/>
  <c r="AK924" i="6"/>
  <c r="U924" i="6"/>
  <c r="R924" i="6"/>
  <c r="T924" i="6"/>
  <c r="N924" i="6" s="1"/>
  <c r="AK104" i="6"/>
  <c r="T104" i="6"/>
  <c r="N104" i="6" s="1"/>
  <c r="T599" i="6"/>
  <c r="N599" i="6" s="1"/>
  <c r="AK599" i="6"/>
  <c r="AK536" i="6"/>
  <c r="AB584" i="6"/>
  <c r="AA439" i="6"/>
  <c r="AK513" i="6"/>
  <c r="T513" i="6"/>
  <c r="N513" i="6" s="1"/>
  <c r="X893" i="6"/>
  <c r="U893" i="6"/>
  <c r="AK128" i="6"/>
  <c r="T128" i="6"/>
  <c r="N128" i="6" s="1"/>
  <c r="AB586" i="6"/>
  <c r="AA535" i="6"/>
  <c r="AA548" i="6"/>
  <c r="T164" i="6"/>
  <c r="N164" i="6" s="1"/>
  <c r="AK164" i="6"/>
  <c r="O942" i="6"/>
  <c r="AA942" i="6"/>
  <c r="AA483" i="6"/>
  <c r="X886" i="6"/>
  <c r="U886" i="6"/>
  <c r="AK463" i="6"/>
  <c r="T463" i="6"/>
  <c r="N463" i="6" s="1"/>
  <c r="AK240" i="6"/>
  <c r="T240" i="6"/>
  <c r="N240" i="6" s="1"/>
  <c r="AK305" i="6"/>
  <c r="T305" i="6"/>
  <c r="N305" i="6" s="1"/>
  <c r="AB671" i="6"/>
  <c r="AA610" i="6"/>
  <c r="AK678" i="6"/>
  <c r="T678" i="6"/>
  <c r="N678" i="6" s="1"/>
  <c r="AA445" i="6"/>
  <c r="AB673" i="6"/>
  <c r="AB600" i="6"/>
  <c r="AK314" i="6"/>
  <c r="T314" i="6"/>
  <c r="N314" i="6" s="1"/>
  <c r="X867" i="6"/>
  <c r="U867" i="6"/>
  <c r="AA480" i="6"/>
  <c r="AB668" i="6"/>
  <c r="X882" i="6"/>
  <c r="U882" i="6"/>
  <c r="AA446" i="6"/>
  <c r="T613" i="6"/>
  <c r="N613" i="6" s="1"/>
  <c r="AK613" i="6"/>
  <c r="T329" i="6"/>
  <c r="N329" i="6" s="1"/>
  <c r="AK329" i="6"/>
  <c r="T533" i="6"/>
  <c r="N533" i="6" s="1"/>
  <c r="AK533" i="6"/>
  <c r="T144" i="6"/>
  <c r="N144" i="6" s="1"/>
  <c r="AK144" i="6"/>
  <c r="AK481" i="6"/>
  <c r="T481" i="6"/>
  <c r="N481" i="6" s="1"/>
  <c r="AK340" i="6"/>
  <c r="T340" i="6"/>
  <c r="N340" i="6" s="1"/>
  <c r="AA418" i="6"/>
  <c r="X876" i="6"/>
  <c r="U876" i="6"/>
  <c r="V921" i="6"/>
  <c r="AK921" i="6"/>
  <c r="U921" i="6"/>
  <c r="T921" i="6"/>
  <c r="N921" i="6" s="1"/>
  <c r="AB587" i="6"/>
  <c r="AA668" i="6"/>
  <c r="AK275" i="6"/>
  <c r="T275" i="6"/>
  <c r="N275" i="6" s="1"/>
  <c r="AK976" i="6"/>
  <c r="X976" i="6"/>
  <c r="R976" i="6" s="1"/>
  <c r="T976" i="6"/>
  <c r="N976" i="6" s="1"/>
  <c r="T610" i="6"/>
  <c r="N610" i="6" s="1"/>
  <c r="AK610" i="6"/>
  <c r="AA679" i="6"/>
  <c r="T526" i="6"/>
  <c r="N526" i="6" s="1"/>
  <c r="AK526" i="6"/>
  <c r="U359" i="6"/>
  <c r="T359" i="6"/>
  <c r="N359" i="6" s="1"/>
  <c r="AA529" i="6"/>
  <c r="U380" i="6"/>
  <c r="T380" i="6"/>
  <c r="N380" i="6" s="1"/>
  <c r="AA587" i="6"/>
  <c r="AA526" i="6"/>
  <c r="T377" i="6"/>
  <c r="N377" i="6" s="1"/>
  <c r="U377" i="6"/>
  <c r="T338" i="6"/>
  <c r="N338" i="6" s="1"/>
  <c r="AK338" i="6"/>
  <c r="V935" i="6"/>
  <c r="AK935" i="6"/>
  <c r="U935" i="6"/>
  <c r="R935" i="6"/>
  <c r="T935" i="6"/>
  <c r="N935" i="6" s="1"/>
  <c r="AA532" i="6"/>
  <c r="AK190" i="6"/>
  <c r="T190" i="6"/>
  <c r="N190" i="6" s="1"/>
  <c r="AK106" i="6"/>
  <c r="T106" i="6"/>
  <c r="N106" i="6" s="1"/>
  <c r="AK438" i="6"/>
  <c r="T438" i="6"/>
  <c r="N438" i="6" s="1"/>
  <c r="T163" i="6"/>
  <c r="N163" i="6" s="1"/>
  <c r="AK163" i="6"/>
  <c r="AB608" i="6"/>
  <c r="AA606" i="6"/>
  <c r="V933" i="6"/>
  <c r="AK933" i="6"/>
  <c r="U933" i="6"/>
  <c r="T933" i="6"/>
  <c r="N933" i="6" s="1"/>
  <c r="AK532" i="6"/>
  <c r="T532" i="6"/>
  <c r="N532" i="6" s="1"/>
  <c r="AA609" i="6"/>
  <c r="AK977" i="6"/>
  <c r="T977" i="6"/>
  <c r="N977" i="6" s="1"/>
  <c r="X977" i="6"/>
  <c r="R977" i="6" s="1"/>
  <c r="AA143" i="6"/>
  <c r="AB680" i="6"/>
  <c r="AB612" i="6"/>
  <c r="T358" i="6"/>
  <c r="N358" i="6" s="1"/>
  <c r="AK358" i="6"/>
  <c r="U358" i="6"/>
  <c r="AK349" i="6"/>
  <c r="T349" i="6"/>
  <c r="N349" i="6" s="1"/>
  <c r="T330" i="6"/>
  <c r="N330" i="6" s="1"/>
  <c r="AK330" i="6"/>
  <c r="T167" i="6"/>
  <c r="N167" i="6" s="1"/>
  <c r="AK167" i="6"/>
  <c r="O956" i="6"/>
  <c r="AA956" i="6"/>
  <c r="AA487" i="6"/>
  <c r="AA615" i="6"/>
  <c r="T484" i="6"/>
  <c r="N484" i="6" s="1"/>
  <c r="AK484" i="6"/>
  <c r="U894" i="6"/>
  <c r="X894" i="6"/>
  <c r="AB617" i="6"/>
  <c r="AA484" i="6"/>
  <c r="V930" i="6"/>
  <c r="AK930" i="6"/>
  <c r="U930" i="6"/>
  <c r="R930" i="6"/>
  <c r="T930" i="6"/>
  <c r="N930" i="6" s="1"/>
  <c r="AA616" i="6"/>
  <c r="AK487" i="6"/>
  <c r="T487" i="6"/>
  <c r="N487" i="6" s="1"/>
  <c r="AK326" i="6"/>
  <c r="T326" i="6"/>
  <c r="N326" i="6" s="1"/>
  <c r="AK742" i="6"/>
  <c r="T742" i="6"/>
  <c r="N742" i="6" s="1"/>
  <c r="AK223" i="6"/>
  <c r="T223" i="6"/>
  <c r="N223" i="6" s="1"/>
  <c r="AA490" i="6"/>
  <c r="AK213" i="6"/>
  <c r="X213" i="6"/>
  <c r="T213" i="6"/>
  <c r="N213" i="6" s="1"/>
  <c r="T333" i="6"/>
  <c r="AK333" i="6"/>
  <c r="AK618" i="6"/>
  <c r="T618" i="6"/>
  <c r="N618" i="6" s="1"/>
  <c r="AK348" i="6"/>
  <c r="T348" i="6"/>
  <c r="S348" i="6" s="1"/>
  <c r="AK335" i="6"/>
  <c r="T335" i="6"/>
  <c r="V938" i="6"/>
  <c r="T938" i="6"/>
  <c r="N938" i="6" s="1"/>
  <c r="R938" i="6"/>
  <c r="AK938" i="6"/>
  <c r="U938" i="6"/>
  <c r="AK941" i="6"/>
  <c r="U941" i="6"/>
  <c r="V941" i="6"/>
  <c r="T941" i="6"/>
  <c r="N941" i="6" s="1"/>
  <c r="R941" i="6"/>
  <c r="T218" i="6"/>
  <c r="N218" i="6" s="1"/>
  <c r="AK218" i="6"/>
  <c r="X218" i="6"/>
  <c r="T108" i="6"/>
  <c r="N108" i="6" s="1"/>
  <c r="X108" i="6"/>
  <c r="AK108" i="6"/>
  <c r="T355" i="6"/>
  <c r="N355" i="6" s="1"/>
  <c r="AK355" i="6"/>
  <c r="T222" i="6"/>
  <c r="N222" i="6" s="1"/>
  <c r="AK222" i="6"/>
  <c r="X222" i="6"/>
  <c r="T115" i="6"/>
  <c r="N115" i="6" s="1"/>
  <c r="AK115" i="6"/>
  <c r="X115" i="6"/>
  <c r="T785" i="6"/>
  <c r="N785" i="6" s="1"/>
  <c r="AK785" i="6"/>
  <c r="AK692" i="6"/>
  <c r="T692" i="6"/>
  <c r="N692" i="6" s="1"/>
  <c r="AB388" i="6"/>
  <c r="P388" i="6"/>
  <c r="AD209" i="6"/>
  <c r="R209" i="6"/>
  <c r="AD212" i="6"/>
  <c r="R212" i="6"/>
  <c r="AB379" i="6"/>
  <c r="P379" i="6"/>
  <c r="AA740" i="6"/>
  <c r="AB378" i="6"/>
  <c r="P378" i="6"/>
  <c r="AB485" i="6"/>
  <c r="AB488" i="6"/>
  <c r="AA711" i="6"/>
  <c r="AD211" i="6"/>
  <c r="R211" i="6"/>
  <c r="P359" i="6"/>
  <c r="AB359" i="6"/>
  <c r="T950" i="6"/>
  <c r="N950" i="6" s="1"/>
  <c r="AK950" i="6"/>
  <c r="T733" i="6"/>
  <c r="N733" i="6" s="1"/>
  <c r="AK733" i="6"/>
  <c r="AB387" i="6"/>
  <c r="P387" i="6"/>
  <c r="R202" i="6"/>
  <c r="AD202" i="6"/>
  <c r="T946" i="6"/>
  <c r="N946" i="6" s="1"/>
  <c r="AK946" i="6"/>
  <c r="N550" i="6"/>
  <c r="Z550" i="6"/>
  <c r="S550" i="6"/>
  <c r="N545" i="6"/>
  <c r="Z545" i="6"/>
  <c r="S545" i="6"/>
  <c r="AD300" i="6"/>
  <c r="R300" i="6"/>
  <c r="AD309" i="6"/>
  <c r="R309" i="6"/>
  <c r="T781" i="6"/>
  <c r="N781" i="6" s="1"/>
  <c r="AK781" i="6"/>
  <c r="AA721" i="6"/>
  <c r="T685" i="6"/>
  <c r="N685" i="6" s="1"/>
  <c r="AK685" i="6"/>
  <c r="T949" i="6"/>
  <c r="N949" i="6" s="1"/>
  <c r="AK949" i="6"/>
  <c r="T784" i="6"/>
  <c r="N784" i="6" s="1"/>
  <c r="AK784" i="6"/>
  <c r="AA756" i="6"/>
  <c r="AA696" i="6"/>
  <c r="T744" i="6"/>
  <c r="N744" i="6" s="1"/>
  <c r="AK744" i="6"/>
  <c r="AA704" i="6"/>
  <c r="T790" i="6"/>
  <c r="N790" i="6" s="1"/>
  <c r="AK790" i="6"/>
  <c r="AK698" i="6"/>
  <c r="T698" i="6"/>
  <c r="N698" i="6" s="1"/>
  <c r="T720" i="6"/>
  <c r="N720" i="6" s="1"/>
  <c r="AK720" i="6"/>
  <c r="T723" i="6"/>
  <c r="N723" i="6" s="1"/>
  <c r="AK723" i="6"/>
  <c r="T686" i="6"/>
  <c r="N686" i="6" s="1"/>
  <c r="AK686" i="6"/>
  <c r="X841" i="6"/>
  <c r="AK841" i="6"/>
  <c r="T841" i="6"/>
  <c r="N841" i="6" s="1"/>
  <c r="AA623" i="6"/>
  <c r="AA766" i="6"/>
  <c r="AA692" i="6"/>
  <c r="AA754" i="6"/>
  <c r="AK769" i="6"/>
  <c r="T769" i="6"/>
  <c r="N769" i="6" s="1"/>
  <c r="AK779" i="6"/>
  <c r="T779" i="6"/>
  <c r="N779" i="6" s="1"/>
  <c r="AK766" i="6"/>
  <c r="T766" i="6"/>
  <c r="N766" i="6" s="1"/>
  <c r="AB626" i="6"/>
  <c r="AA622" i="6"/>
  <c r="AK691" i="6"/>
  <c r="T691" i="6"/>
  <c r="N691" i="6" s="1"/>
  <c r="AB619" i="6"/>
  <c r="AK810" i="6"/>
  <c r="X810" i="6"/>
  <c r="T810" i="6"/>
  <c r="N810" i="6" s="1"/>
  <c r="AK848" i="6"/>
  <c r="X848" i="6"/>
  <c r="T848" i="6"/>
  <c r="N848" i="6" s="1"/>
  <c r="AK688" i="6"/>
  <c r="T688" i="6"/>
  <c r="N688" i="6" s="1"/>
  <c r="AK837" i="6"/>
  <c r="X837" i="6"/>
  <c r="T837" i="6"/>
  <c r="N837" i="6" s="1"/>
  <c r="AA393" i="6"/>
  <c r="T690" i="6"/>
  <c r="N690" i="6" s="1"/>
  <c r="AK690" i="6"/>
  <c r="T238" i="6"/>
  <c r="N238" i="6" s="1"/>
  <c r="AK238" i="6"/>
  <c r="AB622" i="6"/>
  <c r="AA691" i="6"/>
  <c r="T783" i="6"/>
  <c r="N783" i="6" s="1"/>
  <c r="AK783" i="6"/>
  <c r="T635" i="6"/>
  <c r="N635" i="6" s="1"/>
  <c r="AK635" i="6"/>
  <c r="T173" i="6"/>
  <c r="N173" i="6" s="1"/>
  <c r="AK173" i="6"/>
  <c r="AA500" i="6"/>
  <c r="X846" i="6"/>
  <c r="T846" i="6"/>
  <c r="N846" i="6" s="1"/>
  <c r="AK846" i="6"/>
  <c r="AA761" i="6"/>
  <c r="AB620" i="6"/>
  <c r="AA755" i="6"/>
  <c r="T621" i="6"/>
  <c r="N621" i="6" s="1"/>
  <c r="AK621" i="6"/>
  <c r="AA561" i="6"/>
  <c r="X110" i="6"/>
  <c r="T110" i="6"/>
  <c r="N110" i="6" s="1"/>
  <c r="AK110" i="6"/>
  <c r="AK157" i="6"/>
  <c r="T157" i="6"/>
  <c r="N157" i="6" s="1"/>
  <c r="AK170" i="6"/>
  <c r="T170" i="6"/>
  <c r="N170" i="6" s="1"/>
  <c r="AA504" i="6"/>
  <c r="AB570" i="6"/>
  <c r="T624" i="6"/>
  <c r="N624" i="6" s="1"/>
  <c r="AK624" i="6"/>
  <c r="T622" i="6"/>
  <c r="N622" i="6" s="1"/>
  <c r="AK622" i="6"/>
  <c r="AK498" i="6"/>
  <c r="T498" i="6"/>
  <c r="N498" i="6" s="1"/>
  <c r="AK251" i="6"/>
  <c r="T251" i="6"/>
  <c r="N251" i="6" s="1"/>
  <c r="AB635" i="6"/>
  <c r="V455" i="6"/>
  <c r="P455" i="6" s="1"/>
  <c r="U455" i="6"/>
  <c r="O455" i="6" s="1"/>
  <c r="AA633" i="6"/>
  <c r="T558" i="6"/>
  <c r="N558" i="6" s="1"/>
  <c r="AK558" i="6"/>
  <c r="T859" i="6"/>
  <c r="N859" i="6" s="1"/>
  <c r="AK859" i="6"/>
  <c r="X859" i="6"/>
  <c r="AA797" i="6"/>
  <c r="AB630" i="6"/>
  <c r="AK182" i="6"/>
  <c r="T182" i="6"/>
  <c r="N182" i="6" s="1"/>
  <c r="AK654" i="6"/>
  <c r="T654" i="6"/>
  <c r="N654" i="6" s="1"/>
  <c r="AK789" i="6"/>
  <c r="T789" i="6"/>
  <c r="N789" i="6" s="1"/>
  <c r="AA634" i="6"/>
  <c r="AK806" i="6"/>
  <c r="X806" i="6"/>
  <c r="T806" i="6"/>
  <c r="N806" i="6" s="1"/>
  <c r="AB563" i="6"/>
  <c r="AK655" i="6"/>
  <c r="T655" i="6"/>
  <c r="N655" i="6" s="1"/>
  <c r="AA392" i="6"/>
  <c r="AA391" i="6"/>
  <c r="AK571" i="6"/>
  <c r="T571" i="6"/>
  <c r="N571" i="6" s="1"/>
  <c r="AA644" i="6"/>
  <c r="X968" i="6"/>
  <c r="R968" i="6" s="1"/>
  <c r="T968" i="6"/>
  <c r="N968" i="6" s="1"/>
  <c r="AK968" i="6"/>
  <c r="T456" i="6"/>
  <c r="N456" i="6" s="1"/>
  <c r="AK456" i="6"/>
  <c r="T303" i="6"/>
  <c r="N303" i="6" s="1"/>
  <c r="AK303" i="6"/>
  <c r="T786" i="6"/>
  <c r="N786" i="6" s="1"/>
  <c r="AK786" i="6"/>
  <c r="T285" i="6"/>
  <c r="N285" i="6" s="1"/>
  <c r="AK285" i="6"/>
  <c r="U454" i="6"/>
  <c r="O454" i="6" s="1"/>
  <c r="V454" i="6"/>
  <c r="P454" i="6" s="1"/>
  <c r="X817" i="6"/>
  <c r="T817" i="6"/>
  <c r="N817" i="6" s="1"/>
  <c r="AK817" i="6"/>
  <c r="T501" i="6"/>
  <c r="N501" i="6" s="1"/>
  <c r="AK501" i="6"/>
  <c r="AA390" i="6"/>
  <c r="T902" i="6"/>
  <c r="N902" i="6" s="1"/>
  <c r="X902" i="6"/>
  <c r="AK902" i="6"/>
  <c r="U902" i="6"/>
  <c r="X828" i="6"/>
  <c r="T828" i="6"/>
  <c r="N828" i="6" s="1"/>
  <c r="AK828" i="6"/>
  <c r="T400" i="6"/>
  <c r="N400" i="6" s="1"/>
  <c r="AK400" i="6"/>
  <c r="AA770" i="6"/>
  <c r="X836" i="6"/>
  <c r="T836" i="6"/>
  <c r="N836" i="6" s="1"/>
  <c r="AK836" i="6"/>
  <c r="AK797" i="6"/>
  <c r="T797" i="6"/>
  <c r="N797" i="6" s="1"/>
  <c r="AK287" i="6"/>
  <c r="T287" i="6"/>
  <c r="N287" i="6" s="1"/>
  <c r="AA461" i="6"/>
  <c r="AA394" i="6"/>
  <c r="T657" i="6"/>
  <c r="N657" i="6" s="1"/>
  <c r="AK657" i="6"/>
  <c r="AK231" i="6"/>
  <c r="T231" i="6"/>
  <c r="N231" i="6" s="1"/>
  <c r="AA559" i="6"/>
  <c r="AB557" i="6"/>
  <c r="T399" i="6"/>
  <c r="N399" i="6" s="1"/>
  <c r="AK399" i="6"/>
  <c r="T658" i="6"/>
  <c r="N658" i="6" s="1"/>
  <c r="AK658" i="6"/>
  <c r="V928" i="6"/>
  <c r="AK928" i="6"/>
  <c r="U928" i="6"/>
  <c r="T928" i="6"/>
  <c r="N928" i="6" s="1"/>
  <c r="T799" i="6"/>
  <c r="N799" i="6" s="1"/>
  <c r="AK799" i="6"/>
  <c r="T424" i="6"/>
  <c r="N424" i="6" s="1"/>
  <c r="AK424" i="6"/>
  <c r="AA650" i="6"/>
  <c r="AA631" i="6"/>
  <c r="AA725" i="6"/>
  <c r="AK267" i="6"/>
  <c r="T267" i="6"/>
  <c r="N267" i="6" s="1"/>
  <c r="AB560" i="6"/>
  <c r="T641" i="6"/>
  <c r="N641" i="6" s="1"/>
  <c r="AK641" i="6"/>
  <c r="T634" i="6"/>
  <c r="N634" i="6" s="1"/>
  <c r="AK634" i="6"/>
  <c r="AB559" i="6"/>
  <c r="AA563" i="6"/>
  <c r="AA652" i="6"/>
  <c r="T392" i="6"/>
  <c r="N392" i="6" s="1"/>
  <c r="AK392" i="6"/>
  <c r="AK453" i="6"/>
  <c r="T453" i="6"/>
  <c r="N453" i="6" s="1"/>
  <c r="AA424" i="6"/>
  <c r="T653" i="6"/>
  <c r="N653" i="6" s="1"/>
  <c r="AK653" i="6"/>
  <c r="AK735" i="6"/>
  <c r="T735" i="6"/>
  <c r="N735" i="6" s="1"/>
  <c r="AK302" i="6"/>
  <c r="T302" i="6"/>
  <c r="N302" i="6" s="1"/>
  <c r="AK451" i="6"/>
  <c r="T451" i="6"/>
  <c r="N451" i="6" s="1"/>
  <c r="AA118" i="6"/>
  <c r="AK574" i="6"/>
  <c r="T574" i="6"/>
  <c r="N574" i="6" s="1"/>
  <c r="AA411" i="6"/>
  <c r="AK99" i="6"/>
  <c r="T99" i="6"/>
  <c r="N99" i="6" s="1"/>
  <c r="AK811" i="6"/>
  <c r="X811" i="6"/>
  <c r="T811" i="6"/>
  <c r="N811" i="6" s="1"/>
  <c r="AK152" i="6"/>
  <c r="T152" i="6"/>
  <c r="N152" i="6" s="1"/>
  <c r="AB589" i="6"/>
  <c r="AK914" i="6"/>
  <c r="U914" i="6"/>
  <c r="T914" i="6"/>
  <c r="N914" i="6" s="1"/>
  <c r="V914" i="6"/>
  <c r="AK247" i="6"/>
  <c r="T247" i="6"/>
  <c r="N247" i="6" s="1"/>
  <c r="AK366" i="6"/>
  <c r="U366" i="6"/>
  <c r="T366" i="6"/>
  <c r="N366" i="6" s="1"/>
  <c r="AK700" i="6"/>
  <c r="T700" i="6"/>
  <c r="N700" i="6" s="1"/>
  <c r="AK430" i="6"/>
  <c r="T430" i="6"/>
  <c r="N430" i="6" s="1"/>
  <c r="X872" i="6"/>
  <c r="U872" i="6"/>
  <c r="U384" i="6"/>
  <c r="T384" i="6"/>
  <c r="N384" i="6" s="1"/>
  <c r="AA302" i="6"/>
  <c r="O302" i="6"/>
  <c r="T174" i="6"/>
  <c r="N174" i="6" s="1"/>
  <c r="AK174" i="6"/>
  <c r="AA460" i="6"/>
  <c r="AB569" i="6"/>
  <c r="T434" i="6"/>
  <c r="N434" i="6" s="1"/>
  <c r="AK434" i="6"/>
  <c r="AA640" i="6"/>
  <c r="T150" i="6"/>
  <c r="N150" i="6" s="1"/>
  <c r="AK150" i="6"/>
  <c r="AA639" i="6"/>
  <c r="T572" i="6"/>
  <c r="N572" i="6" s="1"/>
  <c r="AK572" i="6"/>
  <c r="AB647" i="6"/>
  <c r="AA412" i="6"/>
  <c r="T459" i="6"/>
  <c r="N459" i="6" s="1"/>
  <c r="AK459" i="6"/>
  <c r="AK518" i="6"/>
  <c r="T518" i="6"/>
  <c r="N518" i="6" s="1"/>
  <c r="X900" i="6"/>
  <c r="AK900" i="6"/>
  <c r="U900" i="6"/>
  <c r="T900" i="6"/>
  <c r="N900" i="6" s="1"/>
  <c r="AA772" i="6"/>
  <c r="T568" i="6"/>
  <c r="N568" i="6" s="1"/>
  <c r="AK568" i="6"/>
  <c r="V925" i="6"/>
  <c r="AK925" i="6"/>
  <c r="U925" i="6"/>
  <c r="R925" i="6"/>
  <c r="T925" i="6"/>
  <c r="N925" i="6" s="1"/>
  <c r="AA506" i="6"/>
  <c r="T645" i="6"/>
  <c r="N645" i="6" s="1"/>
  <c r="AK645" i="6"/>
  <c r="AA124" i="6"/>
  <c r="T595" i="6"/>
  <c r="N595" i="6" s="1"/>
  <c r="AK595" i="6"/>
  <c r="T792" i="6"/>
  <c r="N792" i="6" s="1"/>
  <c r="AK792" i="6"/>
  <c r="AA404" i="6"/>
  <c r="T796" i="6"/>
  <c r="N796" i="6" s="1"/>
  <c r="AK796" i="6"/>
  <c r="T421" i="6"/>
  <c r="N421" i="6" s="1"/>
  <c r="AK421" i="6"/>
  <c r="AB643" i="6"/>
  <c r="AK286" i="6"/>
  <c r="T286" i="6"/>
  <c r="N286" i="6" s="1"/>
  <c r="V518" i="6"/>
  <c r="P518" i="6" s="1"/>
  <c r="U518" i="6"/>
  <c r="O518" i="6" s="1"/>
  <c r="AA309" i="6"/>
  <c r="O309" i="6"/>
  <c r="T569" i="6"/>
  <c r="N569" i="6" s="1"/>
  <c r="AK569" i="6"/>
  <c r="AK300" i="6"/>
  <c r="T300" i="6"/>
  <c r="N300" i="6" s="1"/>
  <c r="AK543" i="6"/>
  <c r="AA524" i="6"/>
  <c r="AA589" i="6"/>
  <c r="T647" i="6"/>
  <c r="N647" i="6" s="1"/>
  <c r="AK647" i="6"/>
  <c r="T765" i="6"/>
  <c r="N765" i="6" s="1"/>
  <c r="AK765" i="6"/>
  <c r="AK280" i="6"/>
  <c r="T280" i="6"/>
  <c r="N280" i="6" s="1"/>
  <c r="AA637" i="6"/>
  <c r="AK974" i="6"/>
  <c r="X974" i="6"/>
  <c r="R974" i="6" s="1"/>
  <c r="T974" i="6"/>
  <c r="N974" i="6" s="1"/>
  <c r="AA702" i="6"/>
  <c r="AB582" i="6"/>
  <c r="AA708" i="6"/>
  <c r="AA476" i="6"/>
  <c r="AB662" i="6"/>
  <c r="AK601" i="6"/>
  <c r="T601" i="6"/>
  <c r="N601" i="6" s="1"/>
  <c r="AK596" i="6"/>
  <c r="T596" i="6"/>
  <c r="N596" i="6" s="1"/>
  <c r="AK970" i="6"/>
  <c r="X970" i="6"/>
  <c r="R970" i="6" s="1"/>
  <c r="T970" i="6"/>
  <c r="N970" i="6" s="1"/>
  <c r="AA522" i="6"/>
  <c r="AK877" i="6"/>
  <c r="T877" i="6"/>
  <c r="N877" i="6" s="1"/>
  <c r="T122" i="6"/>
  <c r="N122" i="6" s="1"/>
  <c r="AK122" i="6"/>
  <c r="T881" i="6"/>
  <c r="N881" i="6" s="1"/>
  <c r="AK881" i="6"/>
  <c r="T245" i="6"/>
  <c r="N245" i="6" s="1"/>
  <c r="AK245" i="6"/>
  <c r="T473" i="6"/>
  <c r="N473" i="6" s="1"/>
  <c r="AK473" i="6"/>
  <c r="T414" i="6"/>
  <c r="N414" i="6" s="1"/>
  <c r="AK414" i="6"/>
  <c r="T875" i="6"/>
  <c r="N875" i="6" s="1"/>
  <c r="AK875" i="6"/>
  <c r="T341" i="6"/>
  <c r="N341" i="6" s="1"/>
  <c r="AK341" i="6"/>
  <c r="T154" i="6"/>
  <c r="N154" i="6" s="1"/>
  <c r="AK154" i="6"/>
  <c r="AK79" i="6"/>
  <c r="T79" i="6"/>
  <c r="N79" i="6" s="1"/>
  <c r="AK184" i="6"/>
  <c r="T184" i="6"/>
  <c r="N184" i="6" s="1"/>
  <c r="AK78" i="6"/>
  <c r="T78" i="6"/>
  <c r="N78" i="6" s="1"/>
  <c r="O946" i="6"/>
  <c r="AA946" i="6"/>
  <c r="AK321" i="6"/>
  <c r="T321" i="6"/>
  <c r="N321" i="6" s="1"/>
  <c r="X825" i="6"/>
  <c r="T825" i="6"/>
  <c r="N825" i="6" s="1"/>
  <c r="AK825" i="6"/>
  <c r="T423" i="6"/>
  <c r="N423" i="6" s="1"/>
  <c r="AK423" i="6"/>
  <c r="AK172" i="6"/>
  <c r="T172" i="6"/>
  <c r="N172" i="6" s="1"/>
  <c r="X805" i="6"/>
  <c r="T805" i="6"/>
  <c r="N805" i="6" s="1"/>
  <c r="AK805" i="6"/>
  <c r="AB646" i="6"/>
  <c r="AB665" i="6"/>
  <c r="AB601" i="6"/>
  <c r="AB596" i="6"/>
  <c r="X875" i="6"/>
  <c r="U875" i="6"/>
  <c r="T580" i="6"/>
  <c r="N580" i="6" s="1"/>
  <c r="AK580" i="6"/>
  <c r="AK148" i="6"/>
  <c r="T148" i="6"/>
  <c r="N148" i="6" s="1"/>
  <c r="AK299" i="6"/>
  <c r="T299" i="6"/>
  <c r="N299" i="6" s="1"/>
  <c r="AA661" i="6"/>
  <c r="AK971" i="6"/>
  <c r="X971" i="6"/>
  <c r="R971" i="6" s="1"/>
  <c r="T971" i="6"/>
  <c r="N971" i="6" s="1"/>
  <c r="T702" i="6"/>
  <c r="N702" i="6" s="1"/>
  <c r="AK702" i="6"/>
  <c r="AK169" i="6"/>
  <c r="T169" i="6"/>
  <c r="N169" i="6" s="1"/>
  <c r="AK961" i="6"/>
  <c r="X961" i="6"/>
  <c r="R961" i="6" s="1"/>
  <c r="T961" i="6"/>
  <c r="N961" i="6" s="1"/>
  <c r="AK476" i="6"/>
  <c r="T476" i="6"/>
  <c r="N476" i="6" s="1"/>
  <c r="AA408" i="6"/>
  <c r="AA505" i="6"/>
  <c r="AK868" i="6"/>
  <c r="T868" i="6"/>
  <c r="N868" i="6" s="1"/>
  <c r="X884" i="6"/>
  <c r="U884" i="6"/>
  <c r="AB594" i="6"/>
  <c r="AK100" i="6"/>
  <c r="T100" i="6"/>
  <c r="N100" i="6" s="1"/>
  <c r="AA466" i="6"/>
  <c r="AK911" i="6"/>
  <c r="U911" i="6"/>
  <c r="R911" i="6"/>
  <c r="T911" i="6"/>
  <c r="N911" i="6" s="1"/>
  <c r="W911" i="6"/>
  <c r="V911" i="6"/>
  <c r="AA523" i="6"/>
  <c r="AA583" i="6"/>
  <c r="AK410" i="6"/>
  <c r="T410" i="6"/>
  <c r="N410" i="6" s="1"/>
  <c r="AA675" i="6"/>
  <c r="AK464" i="6"/>
  <c r="T464" i="6"/>
  <c r="N464" i="6" s="1"/>
  <c r="T540" i="6"/>
  <c r="AK540" i="6"/>
  <c r="O951" i="6"/>
  <c r="AA951" i="6"/>
  <c r="T324" i="6"/>
  <c r="N324" i="6" s="1"/>
  <c r="AK324" i="6"/>
  <c r="AB669" i="6"/>
  <c r="T870" i="6"/>
  <c r="N870" i="6" s="1"/>
  <c r="AK870" i="6"/>
  <c r="AA464" i="6"/>
  <c r="T409" i="6"/>
  <c r="N409" i="6" s="1"/>
  <c r="AK409" i="6"/>
  <c r="AA520" i="6"/>
  <c r="AA479" i="6"/>
  <c r="T730" i="6"/>
  <c r="N730" i="6" s="1"/>
  <c r="AK730" i="6"/>
  <c r="T139" i="6"/>
  <c r="N139" i="6" s="1"/>
  <c r="AK139" i="6"/>
  <c r="T429" i="6"/>
  <c r="N429" i="6" s="1"/>
  <c r="AK429" i="6"/>
  <c r="AA578" i="6"/>
  <c r="AK482" i="6"/>
  <c r="T482" i="6"/>
  <c r="N482" i="6" s="1"/>
  <c r="T826" i="6"/>
  <c r="N826" i="6" s="1"/>
  <c r="AK826" i="6"/>
  <c r="X826" i="6"/>
  <c r="AA554" i="6"/>
  <c r="AB672" i="6"/>
  <c r="T426" i="6"/>
  <c r="N426" i="6" s="1"/>
  <c r="AK426" i="6"/>
  <c r="AB575" i="6"/>
  <c r="V472" i="6"/>
  <c r="P472" i="6" s="1"/>
  <c r="U472" i="6"/>
  <c r="O472" i="6" s="1"/>
  <c r="AA605" i="6"/>
  <c r="AK339" i="6"/>
  <c r="T339" i="6"/>
  <c r="N339" i="6" s="1"/>
  <c r="AA670" i="6"/>
  <c r="AA581" i="6"/>
  <c r="U890" i="6"/>
  <c r="X890" i="6"/>
  <c r="X833" i="6"/>
  <c r="T833" i="6"/>
  <c r="N833" i="6" s="1"/>
  <c r="AK833" i="6"/>
  <c r="AB605" i="6"/>
  <c r="T370" i="6"/>
  <c r="N370" i="6" s="1"/>
  <c r="AK370" i="6"/>
  <c r="U370" i="6"/>
  <c r="AA649" i="6"/>
  <c r="AK547" i="6"/>
  <c r="T547" i="6"/>
  <c r="V931" i="6"/>
  <c r="AK931" i="6"/>
  <c r="U931" i="6"/>
  <c r="R931" i="6"/>
  <c r="T931" i="6"/>
  <c r="N931" i="6" s="1"/>
  <c r="W926" i="6"/>
  <c r="V926" i="6"/>
  <c r="AK926" i="6"/>
  <c r="U926" i="6"/>
  <c r="R926" i="6"/>
  <c r="T926" i="6"/>
  <c r="N926" i="6" s="1"/>
  <c r="AK292" i="6"/>
  <c r="T292" i="6"/>
  <c r="N292" i="6" s="1"/>
  <c r="AA584" i="6"/>
  <c r="AK472" i="6"/>
  <c r="T472" i="6"/>
  <c r="N472" i="6" s="1"/>
  <c r="X889" i="6"/>
  <c r="U889" i="6"/>
  <c r="T773" i="6"/>
  <c r="N773" i="6" s="1"/>
  <c r="AK773" i="6"/>
  <c r="AB602" i="6"/>
  <c r="AK94" i="6"/>
  <c r="T94" i="6"/>
  <c r="N94" i="6" s="1"/>
  <c r="AA586" i="6"/>
  <c r="AK445" i="6"/>
  <c r="T445" i="6"/>
  <c r="N445" i="6" s="1"/>
  <c r="AK483" i="6"/>
  <c r="T483" i="6"/>
  <c r="N483" i="6" s="1"/>
  <c r="AK671" i="6"/>
  <c r="T671" i="6"/>
  <c r="N671" i="6" s="1"/>
  <c r="AK272" i="6"/>
  <c r="T272" i="6"/>
  <c r="N272" i="6" s="1"/>
  <c r="AA527" i="6"/>
  <c r="AB670" i="6"/>
  <c r="AB597" i="6"/>
  <c r="T243" i="6"/>
  <c r="N243" i="6" s="1"/>
  <c r="AK243" i="6"/>
  <c r="AA547" i="6"/>
  <c r="U887" i="6"/>
  <c r="X887" i="6"/>
  <c r="AK528" i="6"/>
  <c r="T528" i="6"/>
  <c r="N528" i="6" s="1"/>
  <c r="AA600" i="6"/>
  <c r="AK867" i="6"/>
  <c r="T867" i="6"/>
  <c r="N867" i="6" s="1"/>
  <c r="AK480" i="6"/>
  <c r="T480" i="6"/>
  <c r="N480" i="6" s="1"/>
  <c r="AK446" i="6"/>
  <c r="T446" i="6"/>
  <c r="N446" i="6" s="1"/>
  <c r="AK802" i="6"/>
  <c r="T802" i="6"/>
  <c r="N802" i="6" s="1"/>
  <c r="AA530" i="6"/>
  <c r="T834" i="6"/>
  <c r="N834" i="6" s="1"/>
  <c r="AK834" i="6"/>
  <c r="X834" i="6"/>
  <c r="T676" i="6"/>
  <c r="N676" i="6" s="1"/>
  <c r="AK676" i="6"/>
  <c r="T603" i="6"/>
  <c r="N603" i="6" s="1"/>
  <c r="AK603" i="6"/>
  <c r="AK316" i="6"/>
  <c r="T316" i="6"/>
  <c r="N316" i="6" s="1"/>
  <c r="AK972" i="6"/>
  <c r="X972" i="6"/>
  <c r="R972" i="6" s="1"/>
  <c r="T972" i="6"/>
  <c r="N972" i="6" s="1"/>
  <c r="T407" i="6"/>
  <c r="N407" i="6" s="1"/>
  <c r="AK407" i="6"/>
  <c r="AA469" i="6"/>
  <c r="T886" i="6"/>
  <c r="N886" i="6" s="1"/>
  <c r="AK886" i="6"/>
  <c r="X823" i="6"/>
  <c r="T823" i="6"/>
  <c r="N823" i="6" s="1"/>
  <c r="AK823" i="6"/>
  <c r="AA553" i="6"/>
  <c r="T418" i="6"/>
  <c r="N418" i="6" s="1"/>
  <c r="AK418" i="6"/>
  <c r="AK954" i="6"/>
  <c r="T954" i="6"/>
  <c r="N954" i="6" s="1"/>
  <c r="AA471" i="6"/>
  <c r="AA440" i="6"/>
  <c r="AA607" i="6"/>
  <c r="AK346" i="6"/>
  <c r="T346" i="6"/>
  <c r="N346" i="6" s="1"/>
  <c r="T677" i="6"/>
  <c r="N677" i="6" s="1"/>
  <c r="AK677" i="6"/>
  <c r="T441" i="6"/>
  <c r="N441" i="6" s="1"/>
  <c r="AK441" i="6"/>
  <c r="O954" i="6"/>
  <c r="AA954" i="6"/>
  <c r="AA608" i="6"/>
  <c r="AA674" i="6"/>
  <c r="AK469" i="6"/>
  <c r="T469" i="6"/>
  <c r="N469" i="6" s="1"/>
  <c r="AA531" i="6"/>
  <c r="AB613" i="6"/>
  <c r="AK882" i="6"/>
  <c r="T882" i="6"/>
  <c r="N882" i="6" s="1"/>
  <c r="T932" i="6"/>
  <c r="N932" i="6" s="1"/>
  <c r="AK932" i="6"/>
  <c r="U932" i="6"/>
  <c r="V932" i="6"/>
  <c r="X832" i="6"/>
  <c r="AK832" i="6"/>
  <c r="T832" i="6"/>
  <c r="N832" i="6" s="1"/>
  <c r="AK214" i="6"/>
  <c r="T214" i="6"/>
  <c r="N214" i="6" s="1"/>
  <c r="X214" i="6"/>
  <c r="T909" i="6"/>
  <c r="N909" i="6" s="1"/>
  <c r="AK909" i="6"/>
  <c r="U909" i="6"/>
  <c r="X909" i="6"/>
  <c r="T211" i="6"/>
  <c r="N211" i="6" s="1"/>
  <c r="AK211" i="6"/>
  <c r="AK126" i="6"/>
  <c r="V936" i="6"/>
  <c r="AK936" i="6"/>
  <c r="U936" i="6"/>
  <c r="R936" i="6"/>
  <c r="T936" i="6"/>
  <c r="N936" i="6" s="1"/>
  <c r="T336" i="6"/>
  <c r="N336" i="6" s="1"/>
  <c r="AK336" i="6"/>
  <c r="AK608" i="6"/>
  <c r="T608" i="6"/>
  <c r="N608" i="6" s="1"/>
  <c r="AK895" i="6"/>
  <c r="T895" i="6"/>
  <c r="N895" i="6" s="1"/>
  <c r="X201" i="6"/>
  <c r="AK201" i="6"/>
  <c r="T201" i="6"/>
  <c r="N201" i="6" s="1"/>
  <c r="AA533" i="6"/>
  <c r="T611" i="6"/>
  <c r="N611" i="6" s="1"/>
  <c r="AK611" i="6"/>
  <c r="AA556" i="6"/>
  <c r="T587" i="6"/>
  <c r="N587" i="6" s="1"/>
  <c r="AK587" i="6"/>
  <c r="AA611" i="6"/>
  <c r="AK486" i="6"/>
  <c r="T486" i="6"/>
  <c r="N486" i="6" s="1"/>
  <c r="AK200" i="6"/>
  <c r="X200" i="6"/>
  <c r="T200" i="6"/>
  <c r="N200" i="6" s="1"/>
  <c r="AK215" i="6"/>
  <c r="X215" i="6"/>
  <c r="T215" i="6"/>
  <c r="N215" i="6" s="1"/>
  <c r="AK351" i="6"/>
  <c r="T351" i="6"/>
  <c r="N351" i="6" s="1"/>
  <c r="R939" i="6"/>
  <c r="T939" i="6"/>
  <c r="N939" i="6" s="1"/>
  <c r="V939" i="6"/>
  <c r="AK939" i="6"/>
  <c r="U939" i="6"/>
  <c r="T313" i="6"/>
  <c r="N313" i="6" s="1"/>
  <c r="AK313" i="6"/>
  <c r="AK617" i="6"/>
  <c r="T617" i="6"/>
  <c r="N617" i="6" s="1"/>
  <c r="AB616" i="6"/>
  <c r="T606" i="6"/>
  <c r="N606" i="6" s="1"/>
  <c r="AK606" i="6"/>
  <c r="AA438" i="6"/>
  <c r="U361" i="6"/>
  <c r="T361" i="6"/>
  <c r="N361" i="6" s="1"/>
  <c r="AK132" i="6"/>
  <c r="T132" i="6"/>
  <c r="N132" i="6" s="1"/>
  <c r="AA617" i="6"/>
  <c r="T376" i="6"/>
  <c r="N376" i="6" s="1"/>
  <c r="AK376" i="6"/>
  <c r="U376" i="6"/>
  <c r="U385" i="6"/>
  <c r="T385" i="6"/>
  <c r="N385" i="6" s="1"/>
  <c r="T680" i="6"/>
  <c r="N680" i="6" s="1"/>
  <c r="AK680" i="6"/>
  <c r="T146" i="6"/>
  <c r="N146" i="6" s="1"/>
  <c r="AK146" i="6"/>
  <c r="AK534" i="6"/>
  <c r="T534" i="6"/>
  <c r="N534" i="6" s="1"/>
  <c r="AA680" i="6"/>
  <c r="AA146" i="6"/>
  <c r="AK328" i="6"/>
  <c r="T328" i="6"/>
  <c r="N328" i="6" s="1"/>
  <c r="AK210" i="6"/>
  <c r="T210" i="6"/>
  <c r="N210" i="6" s="1"/>
  <c r="X210" i="6"/>
  <c r="T910" i="6"/>
  <c r="N910" i="6" s="1"/>
  <c r="X910" i="6"/>
  <c r="U910" i="6"/>
  <c r="AK910" i="6"/>
  <c r="T491" i="6"/>
  <c r="N491" i="6" s="1"/>
  <c r="AK491" i="6"/>
  <c r="U386" i="6"/>
  <c r="T386" i="6"/>
  <c r="N386" i="6" s="1"/>
  <c r="T352" i="6"/>
  <c r="N352" i="6" s="1"/>
  <c r="AK352" i="6"/>
  <c r="AK220" i="6"/>
  <c r="T220" i="6"/>
  <c r="N220" i="6" s="1"/>
  <c r="X220" i="6"/>
  <c r="T492" i="6"/>
  <c r="N492" i="6" s="1"/>
  <c r="AK492" i="6"/>
  <c r="AK490" i="6"/>
  <c r="T490" i="6"/>
  <c r="N490" i="6" s="1"/>
  <c r="T450" i="6"/>
  <c r="N450" i="6" s="1"/>
  <c r="AK450" i="6"/>
  <c r="T224" i="6"/>
  <c r="N224" i="6" s="1"/>
  <c r="AK224" i="6"/>
  <c r="T221" i="6"/>
  <c r="N221" i="6" s="1"/>
  <c r="AK221" i="6"/>
  <c r="X221" i="6"/>
  <c r="T109" i="6"/>
  <c r="N109" i="6" s="1"/>
  <c r="AK109" i="6"/>
  <c r="X109" i="6"/>
  <c r="T229" i="6"/>
  <c r="N229" i="6" s="1"/>
  <c r="AK229" i="6"/>
  <c r="X229" i="6"/>
  <c r="T228" i="6"/>
  <c r="N228" i="6" s="1"/>
  <c r="AK228" i="6"/>
  <c r="X228" i="6"/>
  <c r="T689" i="6"/>
  <c r="N689" i="6" s="1"/>
  <c r="AK689" i="6"/>
  <c r="AY977" i="5"/>
  <c r="AX977" i="5"/>
  <c r="AW977" i="5"/>
  <c r="AV977" i="5"/>
  <c r="AF977" i="5" s="1"/>
  <c r="AU977" i="5"/>
  <c r="AT977" i="5"/>
  <c r="AS977" i="5"/>
  <c r="AR977" i="5"/>
  <c r="AQ977" i="5"/>
  <c r="AJ977" i="5"/>
  <c r="AI977" i="5"/>
  <c r="AY976" i="5"/>
  <c r="AX976" i="5"/>
  <c r="AW976" i="5"/>
  <c r="AV976" i="5"/>
  <c r="AU976" i="5"/>
  <c r="AT976" i="5"/>
  <c r="AS976" i="5"/>
  <c r="AR976" i="5"/>
  <c r="AQ976" i="5"/>
  <c r="AJ976" i="5"/>
  <c r="AI976" i="5"/>
  <c r="AF976" i="5"/>
  <c r="AY975" i="5"/>
  <c r="AX975" i="5"/>
  <c r="AW975" i="5"/>
  <c r="AV975" i="5"/>
  <c r="AU975" i="5"/>
  <c r="AT975" i="5"/>
  <c r="AS975" i="5"/>
  <c r="AR975" i="5"/>
  <c r="AQ975" i="5"/>
  <c r="AJ975" i="5"/>
  <c r="AI975" i="5"/>
  <c r="AF975" i="5"/>
  <c r="AY974" i="5"/>
  <c r="AX974" i="5"/>
  <c r="AW974" i="5"/>
  <c r="AV974" i="5"/>
  <c r="AU974" i="5"/>
  <c r="AT974" i="5"/>
  <c r="AS974" i="5"/>
  <c r="AR974" i="5"/>
  <c r="AQ974" i="5"/>
  <c r="AJ974" i="5"/>
  <c r="AI974" i="5"/>
  <c r="AF974" i="5"/>
  <c r="AY973" i="5"/>
  <c r="AX973" i="5"/>
  <c r="AW973" i="5"/>
  <c r="AV973" i="5"/>
  <c r="AU973" i="5"/>
  <c r="AT973" i="5"/>
  <c r="AS973" i="5"/>
  <c r="AR973" i="5"/>
  <c r="AQ973" i="5"/>
  <c r="AJ973" i="5"/>
  <c r="AI973" i="5"/>
  <c r="AF973" i="5"/>
  <c r="AY972" i="5"/>
  <c r="AX972" i="5"/>
  <c r="AW972" i="5"/>
  <c r="AV972" i="5"/>
  <c r="AF972" i="5" s="1"/>
  <c r="AU972" i="5"/>
  <c r="AT972" i="5"/>
  <c r="AS972" i="5"/>
  <c r="AR972" i="5"/>
  <c r="AQ972" i="5"/>
  <c r="AJ972" i="5"/>
  <c r="AI972" i="5"/>
  <c r="AY971" i="5"/>
  <c r="AX971" i="5"/>
  <c r="AW971" i="5"/>
  <c r="AV971" i="5"/>
  <c r="AF971" i="5" s="1"/>
  <c r="AU971" i="5"/>
  <c r="AT971" i="5"/>
  <c r="AS971" i="5"/>
  <c r="AR971" i="5"/>
  <c r="AQ971" i="5"/>
  <c r="AJ971" i="5"/>
  <c r="AI971" i="5"/>
  <c r="AY970" i="5"/>
  <c r="AX970" i="5"/>
  <c r="AW970" i="5"/>
  <c r="AV970" i="5"/>
  <c r="AF970" i="5" s="1"/>
  <c r="AU970" i="5"/>
  <c r="AT970" i="5"/>
  <c r="AS970" i="5"/>
  <c r="AR970" i="5"/>
  <c r="AQ970" i="5"/>
  <c r="AJ970" i="5"/>
  <c r="AI970" i="5"/>
  <c r="AY969" i="5"/>
  <c r="AX969" i="5"/>
  <c r="AW969" i="5"/>
  <c r="AV969" i="5"/>
  <c r="AF969" i="5" s="1"/>
  <c r="AU969" i="5"/>
  <c r="AT969" i="5"/>
  <c r="AS969" i="5"/>
  <c r="AR969" i="5"/>
  <c r="AQ969" i="5"/>
  <c r="AJ969" i="5"/>
  <c r="AI969" i="5"/>
  <c r="AY968" i="5"/>
  <c r="AX968" i="5"/>
  <c r="AW968" i="5"/>
  <c r="AV968" i="5"/>
  <c r="AF968" i="5" s="1"/>
  <c r="AU968" i="5"/>
  <c r="AT968" i="5"/>
  <c r="AS968" i="5"/>
  <c r="AR968" i="5"/>
  <c r="AQ968" i="5"/>
  <c r="AJ968" i="5"/>
  <c r="AI968" i="5"/>
  <c r="AY967" i="5"/>
  <c r="AX967" i="5"/>
  <c r="AW967" i="5"/>
  <c r="AV967" i="5"/>
  <c r="AF967" i="5" s="1"/>
  <c r="AU967" i="5"/>
  <c r="AT967" i="5"/>
  <c r="AS967" i="5"/>
  <c r="AR967" i="5"/>
  <c r="AQ967" i="5"/>
  <c r="AJ967" i="5"/>
  <c r="AI967" i="5"/>
  <c r="AY966" i="5"/>
  <c r="AX966" i="5"/>
  <c r="AW966" i="5"/>
  <c r="AV966" i="5"/>
  <c r="AF966" i="5" s="1"/>
  <c r="AU966" i="5"/>
  <c r="AT966" i="5"/>
  <c r="AS966" i="5"/>
  <c r="AR966" i="5"/>
  <c r="AQ966" i="5"/>
  <c r="AJ966" i="5"/>
  <c r="AI966" i="5"/>
  <c r="AY965" i="5"/>
  <c r="AX965" i="5"/>
  <c r="AW965" i="5"/>
  <c r="AV965" i="5"/>
  <c r="AF965" i="5" s="1"/>
  <c r="AU965" i="5"/>
  <c r="AT965" i="5"/>
  <c r="AS965" i="5"/>
  <c r="AR965" i="5"/>
  <c r="AQ965" i="5"/>
  <c r="AJ965" i="5"/>
  <c r="AI965" i="5"/>
  <c r="AY964" i="5"/>
  <c r="AX964" i="5"/>
  <c r="AW964" i="5"/>
  <c r="AV964" i="5"/>
  <c r="AF964" i="5" s="1"/>
  <c r="AU964" i="5"/>
  <c r="AT964" i="5"/>
  <c r="AS964" i="5"/>
  <c r="AR964" i="5"/>
  <c r="AQ964" i="5"/>
  <c r="AJ964" i="5"/>
  <c r="AI964" i="5"/>
  <c r="AY963" i="5"/>
  <c r="AX963" i="5"/>
  <c r="AW963" i="5"/>
  <c r="AV963" i="5"/>
  <c r="AF963" i="5" s="1"/>
  <c r="AU963" i="5"/>
  <c r="AT963" i="5"/>
  <c r="AS963" i="5"/>
  <c r="AR963" i="5"/>
  <c r="AQ963" i="5"/>
  <c r="AJ963" i="5"/>
  <c r="AI963" i="5"/>
  <c r="AY962" i="5"/>
  <c r="AX962" i="5"/>
  <c r="AW962" i="5"/>
  <c r="AV962" i="5"/>
  <c r="AF962" i="5" s="1"/>
  <c r="AU962" i="5"/>
  <c r="AT962" i="5"/>
  <c r="AS962" i="5"/>
  <c r="AR962" i="5"/>
  <c r="AQ962" i="5"/>
  <c r="AJ962" i="5"/>
  <c r="AI962" i="5"/>
  <c r="AY961" i="5"/>
  <c r="AX961" i="5"/>
  <c r="AW961" i="5"/>
  <c r="AV961" i="5"/>
  <c r="AF961" i="5" s="1"/>
  <c r="AU961" i="5"/>
  <c r="AT961" i="5"/>
  <c r="AS961" i="5"/>
  <c r="AR961" i="5"/>
  <c r="AQ961" i="5"/>
  <c r="AJ961" i="5"/>
  <c r="AI961" i="5"/>
  <c r="AY960" i="5"/>
  <c r="AX960" i="5"/>
  <c r="AW960" i="5"/>
  <c r="AV960" i="5"/>
  <c r="AF960" i="5" s="1"/>
  <c r="AU960" i="5"/>
  <c r="AT960" i="5"/>
  <c r="AS960" i="5"/>
  <c r="AR960" i="5"/>
  <c r="AQ960" i="5"/>
  <c r="AJ960" i="5"/>
  <c r="AI960" i="5"/>
  <c r="AY959" i="5"/>
  <c r="AX959" i="5"/>
  <c r="AW959" i="5"/>
  <c r="AV959" i="5"/>
  <c r="AF959" i="5" s="1"/>
  <c r="AU959" i="5"/>
  <c r="AT959" i="5"/>
  <c r="AS959" i="5"/>
  <c r="AR959" i="5"/>
  <c r="AQ959" i="5"/>
  <c r="AJ959" i="5"/>
  <c r="AI959" i="5"/>
  <c r="AY958" i="5"/>
  <c r="AX958" i="5"/>
  <c r="AW958" i="5"/>
  <c r="AV958" i="5"/>
  <c r="AF958" i="5" s="1"/>
  <c r="AU958" i="5"/>
  <c r="AT958" i="5"/>
  <c r="AS958" i="5"/>
  <c r="AR958" i="5"/>
  <c r="AQ958" i="5"/>
  <c r="AJ958" i="5"/>
  <c r="AI958" i="5"/>
  <c r="AY957" i="5"/>
  <c r="AX957" i="5"/>
  <c r="AW957" i="5"/>
  <c r="AV957" i="5"/>
  <c r="AF957" i="5" s="1"/>
  <c r="AU957" i="5"/>
  <c r="AT957" i="5"/>
  <c r="AS957" i="5"/>
  <c r="AR957" i="5"/>
  <c r="AQ957" i="5"/>
  <c r="AJ957" i="5"/>
  <c r="AI957" i="5"/>
  <c r="AY956" i="5"/>
  <c r="H956" i="5" s="1"/>
  <c r="AX956" i="5"/>
  <c r="AW956" i="5"/>
  <c r="AV956" i="5"/>
  <c r="AU956" i="5"/>
  <c r="AT956" i="5"/>
  <c r="AS956" i="5"/>
  <c r="AR956" i="5"/>
  <c r="AQ956" i="5"/>
  <c r="AH956" i="5" s="1"/>
  <c r="AI956" i="5"/>
  <c r="AF956" i="5"/>
  <c r="AY955" i="5"/>
  <c r="H955" i="5" s="1"/>
  <c r="AX955" i="5"/>
  <c r="AW955" i="5"/>
  <c r="AV955" i="5"/>
  <c r="AU955" i="5"/>
  <c r="AT955" i="5"/>
  <c r="AS955" i="5"/>
  <c r="AR955" i="5"/>
  <c r="AQ955" i="5"/>
  <c r="AH955" i="5" s="1"/>
  <c r="AI955" i="5"/>
  <c r="AF955" i="5"/>
  <c r="AY954" i="5"/>
  <c r="H954" i="5" s="1"/>
  <c r="AX954" i="5"/>
  <c r="AW954" i="5"/>
  <c r="AV954" i="5"/>
  <c r="AU954" i="5"/>
  <c r="AT954" i="5"/>
  <c r="AS954" i="5"/>
  <c r="AR954" i="5"/>
  <c r="AQ954" i="5"/>
  <c r="AH954" i="5" s="1"/>
  <c r="AI954" i="5"/>
  <c r="AF954" i="5"/>
  <c r="AY953" i="5"/>
  <c r="H953" i="5" s="1"/>
  <c r="AX953" i="5"/>
  <c r="AW953" i="5"/>
  <c r="AV953" i="5"/>
  <c r="AU953" i="5"/>
  <c r="AT953" i="5"/>
  <c r="AS953" i="5"/>
  <c r="AR953" i="5"/>
  <c r="AQ953" i="5"/>
  <c r="AH953" i="5" s="1"/>
  <c r="AI953" i="5"/>
  <c r="AF953" i="5"/>
  <c r="AY952" i="5"/>
  <c r="H952" i="5" s="1"/>
  <c r="AX952" i="5"/>
  <c r="AW952" i="5"/>
  <c r="AV952" i="5"/>
  <c r="AU952" i="5"/>
  <c r="AT952" i="5"/>
  <c r="AS952" i="5"/>
  <c r="AR952" i="5"/>
  <c r="AQ952" i="5"/>
  <c r="AH952" i="5" s="1"/>
  <c r="AI952" i="5"/>
  <c r="AF952" i="5"/>
  <c r="AY951" i="5"/>
  <c r="H951" i="5" s="1"/>
  <c r="AX951" i="5"/>
  <c r="AW951" i="5"/>
  <c r="AV951" i="5"/>
  <c r="AU951" i="5"/>
  <c r="AT951" i="5"/>
  <c r="AS951" i="5"/>
  <c r="AR951" i="5"/>
  <c r="AQ951" i="5"/>
  <c r="AH951" i="5" s="1"/>
  <c r="AI951" i="5"/>
  <c r="AF951" i="5"/>
  <c r="AY950" i="5"/>
  <c r="H950" i="5" s="1"/>
  <c r="AX950" i="5"/>
  <c r="AW950" i="5"/>
  <c r="AV950" i="5"/>
  <c r="AU950" i="5"/>
  <c r="AT950" i="5"/>
  <c r="AS950" i="5"/>
  <c r="AR950" i="5"/>
  <c r="AQ950" i="5"/>
  <c r="AH950" i="5" s="1"/>
  <c r="AI950" i="5"/>
  <c r="AF950" i="5"/>
  <c r="AY949" i="5"/>
  <c r="AX949" i="5"/>
  <c r="AW949" i="5"/>
  <c r="AV949" i="5"/>
  <c r="AU949" i="5"/>
  <c r="AT949" i="5"/>
  <c r="AS949" i="5"/>
  <c r="AR949" i="5"/>
  <c r="AQ949" i="5"/>
  <c r="AH949" i="5" s="1"/>
  <c r="AI949" i="5"/>
  <c r="AF949" i="5"/>
  <c r="AY948" i="5"/>
  <c r="AJ948" i="5" s="1"/>
  <c r="AX948" i="5"/>
  <c r="AW948" i="5"/>
  <c r="AV948" i="5"/>
  <c r="AU948" i="5"/>
  <c r="AT948" i="5"/>
  <c r="AS948" i="5"/>
  <c r="AR948" i="5"/>
  <c r="AQ948" i="5"/>
  <c r="AH948" i="5" s="1"/>
  <c r="AI948" i="5"/>
  <c r="AF948" i="5"/>
  <c r="AY947" i="5"/>
  <c r="AX947" i="5"/>
  <c r="AW947" i="5"/>
  <c r="AV947" i="5"/>
  <c r="AU947" i="5"/>
  <c r="AT947" i="5"/>
  <c r="AS947" i="5"/>
  <c r="AR947" i="5"/>
  <c r="AQ947" i="5"/>
  <c r="AH947" i="5" s="1"/>
  <c r="AI947" i="5"/>
  <c r="AF947" i="5"/>
  <c r="AY946" i="5"/>
  <c r="AJ946" i="5" s="1"/>
  <c r="AX946" i="5"/>
  <c r="AW946" i="5"/>
  <c r="AV946" i="5"/>
  <c r="AU946" i="5"/>
  <c r="AT946" i="5"/>
  <c r="AS946" i="5"/>
  <c r="AR946" i="5"/>
  <c r="AQ946" i="5"/>
  <c r="AH946" i="5" s="1"/>
  <c r="AI946" i="5"/>
  <c r="AF946" i="5"/>
  <c r="AY945" i="5"/>
  <c r="H945" i="5" s="1"/>
  <c r="AX945" i="5"/>
  <c r="AW945" i="5"/>
  <c r="AV945" i="5"/>
  <c r="AU945" i="5"/>
  <c r="AT945" i="5"/>
  <c r="AS945" i="5"/>
  <c r="AR945" i="5"/>
  <c r="AQ945" i="5"/>
  <c r="AH945" i="5" s="1"/>
  <c r="AI945" i="5"/>
  <c r="AF945" i="5"/>
  <c r="AY944" i="5"/>
  <c r="H944" i="5" s="1"/>
  <c r="AX944" i="5"/>
  <c r="AW944" i="5"/>
  <c r="AV944" i="5"/>
  <c r="AU944" i="5"/>
  <c r="AT944" i="5"/>
  <c r="AS944" i="5"/>
  <c r="AR944" i="5"/>
  <c r="AQ944" i="5"/>
  <c r="AH944" i="5" s="1"/>
  <c r="AI944" i="5"/>
  <c r="AF944" i="5"/>
  <c r="AY943" i="5"/>
  <c r="H943" i="5" s="1"/>
  <c r="AX943" i="5"/>
  <c r="AW943" i="5"/>
  <c r="AV943" i="5"/>
  <c r="AU943" i="5"/>
  <c r="AT943" i="5"/>
  <c r="AS943" i="5"/>
  <c r="AR943" i="5"/>
  <c r="AQ943" i="5"/>
  <c r="AH943" i="5" s="1"/>
  <c r="AI943" i="5"/>
  <c r="AF943" i="5"/>
  <c r="AY942" i="5"/>
  <c r="H942" i="5" s="1"/>
  <c r="AX942" i="5"/>
  <c r="AW942" i="5"/>
  <c r="AV942" i="5"/>
  <c r="AU942" i="5"/>
  <c r="AT942" i="5"/>
  <c r="AS942" i="5"/>
  <c r="AR942" i="5"/>
  <c r="AQ942" i="5"/>
  <c r="AH942" i="5" s="1"/>
  <c r="AI942" i="5"/>
  <c r="AF942" i="5"/>
  <c r="AY941" i="5"/>
  <c r="AX941" i="5"/>
  <c r="AW941" i="5"/>
  <c r="AV941" i="5"/>
  <c r="AU941" i="5"/>
  <c r="AT941" i="5"/>
  <c r="AS941" i="5"/>
  <c r="AR941" i="5"/>
  <c r="AQ941" i="5"/>
  <c r="AH941" i="5" s="1"/>
  <c r="AI941" i="5"/>
  <c r="AF941" i="5"/>
  <c r="AY940" i="5"/>
  <c r="AX940" i="5"/>
  <c r="AW940" i="5"/>
  <c r="AV940" i="5"/>
  <c r="AU940" i="5"/>
  <c r="AT940" i="5"/>
  <c r="AS940" i="5"/>
  <c r="AR940" i="5"/>
  <c r="AQ940" i="5"/>
  <c r="AH940" i="5" s="1"/>
  <c r="AI940" i="5"/>
  <c r="AF940" i="5"/>
  <c r="AY939" i="5"/>
  <c r="AX939" i="5"/>
  <c r="AW939" i="5"/>
  <c r="AV939" i="5"/>
  <c r="AU939" i="5"/>
  <c r="AT939" i="5"/>
  <c r="AS939" i="5"/>
  <c r="AR939" i="5"/>
  <c r="AQ939" i="5"/>
  <c r="AH939" i="5" s="1"/>
  <c r="AI939" i="5"/>
  <c r="AF939" i="5"/>
  <c r="AY938" i="5"/>
  <c r="AX938" i="5"/>
  <c r="AW938" i="5"/>
  <c r="AV938" i="5"/>
  <c r="AU938" i="5"/>
  <c r="AT938" i="5"/>
  <c r="AS938" i="5"/>
  <c r="AR938" i="5"/>
  <c r="AQ938" i="5"/>
  <c r="AH938" i="5" s="1"/>
  <c r="AI938" i="5"/>
  <c r="AF938" i="5"/>
  <c r="AY937" i="5"/>
  <c r="AX937" i="5"/>
  <c r="AW937" i="5"/>
  <c r="AV937" i="5"/>
  <c r="AU937" i="5"/>
  <c r="AT937" i="5"/>
  <c r="AS937" i="5"/>
  <c r="AR937" i="5"/>
  <c r="AQ937" i="5"/>
  <c r="AH937" i="5" s="1"/>
  <c r="AI937" i="5"/>
  <c r="AF937" i="5"/>
  <c r="AY936" i="5"/>
  <c r="AX936" i="5"/>
  <c r="AW936" i="5"/>
  <c r="AV936" i="5"/>
  <c r="AU936" i="5"/>
  <c r="AT936" i="5"/>
  <c r="AS936" i="5"/>
  <c r="AR936" i="5"/>
  <c r="AQ936" i="5"/>
  <c r="AH936" i="5" s="1"/>
  <c r="AI936" i="5"/>
  <c r="AF936" i="5"/>
  <c r="AY935" i="5"/>
  <c r="AX935" i="5"/>
  <c r="AW935" i="5"/>
  <c r="AV935" i="5"/>
  <c r="AU935" i="5"/>
  <c r="AT935" i="5"/>
  <c r="AS935" i="5"/>
  <c r="AR935" i="5"/>
  <c r="AQ935" i="5"/>
  <c r="AH935" i="5" s="1"/>
  <c r="AI935" i="5"/>
  <c r="AF935" i="5"/>
  <c r="AY934" i="5"/>
  <c r="AX934" i="5"/>
  <c r="AW934" i="5"/>
  <c r="AV934" i="5"/>
  <c r="AU934" i="5"/>
  <c r="AT934" i="5"/>
  <c r="AS934" i="5"/>
  <c r="AR934" i="5"/>
  <c r="AQ934" i="5"/>
  <c r="AH934" i="5" s="1"/>
  <c r="AI934" i="5"/>
  <c r="AF934" i="5"/>
  <c r="AY933" i="5"/>
  <c r="AX933" i="5"/>
  <c r="AW933" i="5"/>
  <c r="AV933" i="5"/>
  <c r="AU933" i="5"/>
  <c r="AT933" i="5"/>
  <c r="AS933" i="5"/>
  <c r="AR933" i="5"/>
  <c r="AQ933" i="5"/>
  <c r="AH933" i="5" s="1"/>
  <c r="AI933" i="5"/>
  <c r="AF933" i="5"/>
  <c r="AY932" i="5"/>
  <c r="AX932" i="5"/>
  <c r="AW932" i="5"/>
  <c r="AV932" i="5"/>
  <c r="AU932" i="5"/>
  <c r="AT932" i="5"/>
  <c r="AS932" i="5"/>
  <c r="AR932" i="5"/>
  <c r="AQ932" i="5"/>
  <c r="AH932" i="5" s="1"/>
  <c r="AI932" i="5"/>
  <c r="AF932" i="5"/>
  <c r="AY931" i="5"/>
  <c r="AX931" i="5"/>
  <c r="AW931" i="5"/>
  <c r="AV931" i="5"/>
  <c r="AU931" i="5"/>
  <c r="AT931" i="5"/>
  <c r="AS931" i="5"/>
  <c r="AR931" i="5"/>
  <c r="AQ931" i="5"/>
  <c r="AH931" i="5" s="1"/>
  <c r="AI931" i="5"/>
  <c r="AF931" i="5"/>
  <c r="AY930" i="5"/>
  <c r="AX930" i="5"/>
  <c r="AW930" i="5"/>
  <c r="AV930" i="5"/>
  <c r="AU930" i="5"/>
  <c r="AT930" i="5"/>
  <c r="AS930" i="5"/>
  <c r="AR930" i="5"/>
  <c r="AQ930" i="5"/>
  <c r="AH930" i="5" s="1"/>
  <c r="AI930" i="5"/>
  <c r="AF930" i="5"/>
  <c r="AY929" i="5"/>
  <c r="AX929" i="5"/>
  <c r="AW929" i="5"/>
  <c r="AV929" i="5"/>
  <c r="AU929" i="5"/>
  <c r="AT929" i="5"/>
  <c r="H929" i="5" s="1"/>
  <c r="W929" i="5" s="1"/>
  <c r="AS929" i="5"/>
  <c r="AR929" i="5"/>
  <c r="AQ929" i="5"/>
  <c r="AH929" i="5" s="1"/>
  <c r="AI929" i="5"/>
  <c r="AF929" i="5"/>
  <c r="AY928" i="5"/>
  <c r="AX928" i="5"/>
  <c r="AW928" i="5"/>
  <c r="AV928" i="5"/>
  <c r="AU928" i="5"/>
  <c r="AT928" i="5"/>
  <c r="AS928" i="5"/>
  <c r="AR928" i="5"/>
  <c r="AQ928" i="5"/>
  <c r="AH928" i="5" s="1"/>
  <c r="AI928" i="5"/>
  <c r="AF928" i="5"/>
  <c r="AY927" i="5"/>
  <c r="AX927" i="5"/>
  <c r="AW927" i="5"/>
  <c r="AV927" i="5"/>
  <c r="AU927" i="5"/>
  <c r="AT927" i="5"/>
  <c r="AS927" i="5"/>
  <c r="AR927" i="5"/>
  <c r="AQ927" i="5"/>
  <c r="AH927" i="5" s="1"/>
  <c r="AI927" i="5"/>
  <c r="AF927" i="5"/>
  <c r="AY926" i="5"/>
  <c r="AX926" i="5"/>
  <c r="AW926" i="5"/>
  <c r="AV926" i="5"/>
  <c r="AU926" i="5"/>
  <c r="AT926" i="5"/>
  <c r="AS926" i="5"/>
  <c r="AR926" i="5"/>
  <c r="AQ926" i="5"/>
  <c r="AH926" i="5" s="1"/>
  <c r="AI926" i="5"/>
  <c r="AF926" i="5"/>
  <c r="AY925" i="5"/>
  <c r="AX925" i="5"/>
  <c r="AW925" i="5"/>
  <c r="AV925" i="5"/>
  <c r="AU925" i="5"/>
  <c r="AT925" i="5"/>
  <c r="AS925" i="5"/>
  <c r="AR925" i="5"/>
  <c r="AQ925" i="5"/>
  <c r="AH925" i="5" s="1"/>
  <c r="AI925" i="5"/>
  <c r="AF925" i="5"/>
  <c r="AY924" i="5"/>
  <c r="AX924" i="5"/>
  <c r="AW924" i="5"/>
  <c r="AV924" i="5"/>
  <c r="AU924" i="5"/>
  <c r="AT924" i="5"/>
  <c r="AS924" i="5"/>
  <c r="AR924" i="5"/>
  <c r="AQ924" i="5"/>
  <c r="AH924" i="5" s="1"/>
  <c r="AI924" i="5"/>
  <c r="AF924" i="5"/>
  <c r="AY923" i="5"/>
  <c r="AX923" i="5"/>
  <c r="AW923" i="5"/>
  <c r="AV923" i="5"/>
  <c r="AU923" i="5"/>
  <c r="AT923" i="5"/>
  <c r="AS923" i="5"/>
  <c r="AR923" i="5"/>
  <c r="AQ923" i="5"/>
  <c r="AH923" i="5" s="1"/>
  <c r="AI923" i="5"/>
  <c r="AF923" i="5"/>
  <c r="AY922" i="5"/>
  <c r="AX922" i="5"/>
  <c r="AW922" i="5"/>
  <c r="AV922" i="5"/>
  <c r="AU922" i="5"/>
  <c r="AT922" i="5"/>
  <c r="AS922" i="5"/>
  <c r="AR922" i="5"/>
  <c r="AQ922" i="5"/>
  <c r="AH922" i="5" s="1"/>
  <c r="AI922" i="5"/>
  <c r="AF922" i="5"/>
  <c r="AY921" i="5"/>
  <c r="AX921" i="5"/>
  <c r="AW921" i="5"/>
  <c r="AV921" i="5"/>
  <c r="AU921" i="5"/>
  <c r="AT921" i="5"/>
  <c r="AS921" i="5"/>
  <c r="AR921" i="5"/>
  <c r="AQ921" i="5"/>
  <c r="AH921" i="5" s="1"/>
  <c r="AI921" i="5"/>
  <c r="AF921" i="5"/>
  <c r="AY920" i="5"/>
  <c r="AX920" i="5"/>
  <c r="AW920" i="5"/>
  <c r="AV920" i="5"/>
  <c r="AU920" i="5"/>
  <c r="AT920" i="5"/>
  <c r="AS920" i="5"/>
  <c r="AR920" i="5"/>
  <c r="AQ920" i="5"/>
  <c r="AH920" i="5" s="1"/>
  <c r="AI920" i="5"/>
  <c r="AF920" i="5"/>
  <c r="AY919" i="5"/>
  <c r="AX919" i="5"/>
  <c r="AW919" i="5"/>
  <c r="AV919" i="5"/>
  <c r="AU919" i="5"/>
  <c r="AT919" i="5"/>
  <c r="AS919" i="5"/>
  <c r="AR919" i="5"/>
  <c r="AQ919" i="5"/>
  <c r="AH919" i="5" s="1"/>
  <c r="AI919" i="5"/>
  <c r="AF919" i="5"/>
  <c r="AY918" i="5"/>
  <c r="AX918" i="5"/>
  <c r="AW918" i="5"/>
  <c r="AV918" i="5"/>
  <c r="AU918" i="5"/>
  <c r="AT918" i="5"/>
  <c r="AS918" i="5"/>
  <c r="AR918" i="5"/>
  <c r="AQ918" i="5"/>
  <c r="AH918" i="5" s="1"/>
  <c r="AI918" i="5"/>
  <c r="AF918" i="5"/>
  <c r="AY917" i="5"/>
  <c r="AX917" i="5"/>
  <c r="AW917" i="5"/>
  <c r="AV917" i="5"/>
  <c r="AU917" i="5"/>
  <c r="AT917" i="5"/>
  <c r="AS917" i="5"/>
  <c r="AR917" i="5"/>
  <c r="AQ917" i="5"/>
  <c r="AH917" i="5" s="1"/>
  <c r="AI917" i="5"/>
  <c r="AF917" i="5"/>
  <c r="AY916" i="5"/>
  <c r="AX916" i="5"/>
  <c r="AW916" i="5"/>
  <c r="AV916" i="5"/>
  <c r="AU916" i="5"/>
  <c r="AT916" i="5"/>
  <c r="AS916" i="5"/>
  <c r="AR916" i="5"/>
  <c r="AQ916" i="5"/>
  <c r="AH916" i="5" s="1"/>
  <c r="AI916" i="5"/>
  <c r="AF916" i="5"/>
  <c r="AY915" i="5"/>
  <c r="AX915" i="5"/>
  <c r="AW915" i="5"/>
  <c r="AV915" i="5"/>
  <c r="AU915" i="5"/>
  <c r="AT915" i="5"/>
  <c r="AS915" i="5"/>
  <c r="AR915" i="5"/>
  <c r="AQ915" i="5"/>
  <c r="AH915" i="5" s="1"/>
  <c r="AI915" i="5"/>
  <c r="AF915" i="5"/>
  <c r="AY914" i="5"/>
  <c r="AX914" i="5"/>
  <c r="AW914" i="5"/>
  <c r="AV914" i="5"/>
  <c r="AU914" i="5"/>
  <c r="AT914" i="5"/>
  <c r="AS914" i="5"/>
  <c r="AR914" i="5"/>
  <c r="AQ914" i="5"/>
  <c r="AH914" i="5" s="1"/>
  <c r="AI914" i="5"/>
  <c r="AF914" i="5"/>
  <c r="AY913" i="5"/>
  <c r="AX913" i="5"/>
  <c r="AW913" i="5"/>
  <c r="AV913" i="5"/>
  <c r="AU913" i="5"/>
  <c r="AT913" i="5"/>
  <c r="AS913" i="5"/>
  <c r="AR913" i="5"/>
  <c r="AQ913" i="5"/>
  <c r="AH913" i="5" s="1"/>
  <c r="AI913" i="5"/>
  <c r="AF913" i="5"/>
  <c r="AY912" i="5"/>
  <c r="AX912" i="5"/>
  <c r="AW912" i="5"/>
  <c r="AV912" i="5"/>
  <c r="AU912" i="5"/>
  <c r="AT912" i="5"/>
  <c r="H912" i="5" s="1"/>
  <c r="AS912" i="5"/>
  <c r="AR912" i="5"/>
  <c r="AQ912" i="5"/>
  <c r="AH912" i="5" s="1"/>
  <c r="AI912" i="5"/>
  <c r="AF912" i="5"/>
  <c r="AY911" i="5"/>
  <c r="AX911" i="5"/>
  <c r="AW911" i="5"/>
  <c r="AV911" i="5"/>
  <c r="AU911" i="5"/>
  <c r="AT911" i="5"/>
  <c r="AS911" i="5"/>
  <c r="AR911" i="5"/>
  <c r="AQ911" i="5"/>
  <c r="AH911" i="5" s="1"/>
  <c r="AI911" i="5"/>
  <c r="AF911" i="5"/>
  <c r="AY910" i="5"/>
  <c r="AX910" i="5"/>
  <c r="AW910" i="5"/>
  <c r="AV910" i="5"/>
  <c r="AU910" i="5"/>
  <c r="AT910" i="5"/>
  <c r="AS910" i="5"/>
  <c r="AR910" i="5"/>
  <c r="AQ910" i="5"/>
  <c r="AH910" i="5" s="1"/>
  <c r="AJ910" i="5"/>
  <c r="AI910" i="5"/>
  <c r="AF910" i="5"/>
  <c r="AY909" i="5"/>
  <c r="AX909" i="5"/>
  <c r="AW909" i="5"/>
  <c r="AV909" i="5"/>
  <c r="AU909" i="5"/>
  <c r="AT909" i="5"/>
  <c r="AS909" i="5"/>
  <c r="AR909" i="5"/>
  <c r="AQ909" i="5"/>
  <c r="AH909" i="5" s="1"/>
  <c r="AJ909" i="5"/>
  <c r="AI909" i="5"/>
  <c r="AF909" i="5"/>
  <c r="AY908" i="5"/>
  <c r="AX908" i="5"/>
  <c r="AW908" i="5"/>
  <c r="AV908" i="5"/>
  <c r="AU908" i="5"/>
  <c r="AT908" i="5"/>
  <c r="AS908" i="5"/>
  <c r="AR908" i="5"/>
  <c r="AQ908" i="5"/>
  <c r="AH908" i="5" s="1"/>
  <c r="AJ908" i="5"/>
  <c r="AI908" i="5"/>
  <c r="AF908" i="5"/>
  <c r="AY907" i="5"/>
  <c r="AX907" i="5"/>
  <c r="AW907" i="5"/>
  <c r="AV907" i="5"/>
  <c r="AU907" i="5"/>
  <c r="AT907" i="5"/>
  <c r="AS907" i="5"/>
  <c r="AR907" i="5"/>
  <c r="AQ907" i="5"/>
  <c r="AH907" i="5" s="1"/>
  <c r="AJ907" i="5"/>
  <c r="AI907" i="5"/>
  <c r="AF907" i="5"/>
  <c r="AY906" i="5"/>
  <c r="AX906" i="5"/>
  <c r="AW906" i="5"/>
  <c r="AV906" i="5"/>
  <c r="AU906" i="5"/>
  <c r="AT906" i="5"/>
  <c r="AS906" i="5"/>
  <c r="AR906" i="5"/>
  <c r="AQ906" i="5"/>
  <c r="AH906" i="5" s="1"/>
  <c r="AJ906" i="5"/>
  <c r="AI906" i="5"/>
  <c r="AF906" i="5"/>
  <c r="AY905" i="5"/>
  <c r="AX905" i="5"/>
  <c r="AW905" i="5"/>
  <c r="AV905" i="5"/>
  <c r="AU905" i="5"/>
  <c r="AT905" i="5"/>
  <c r="AS905" i="5"/>
  <c r="AR905" i="5"/>
  <c r="AQ905" i="5"/>
  <c r="AH905" i="5" s="1"/>
  <c r="AJ905" i="5"/>
  <c r="AI905" i="5"/>
  <c r="AF905" i="5"/>
  <c r="AY904" i="5"/>
  <c r="AX904" i="5"/>
  <c r="AW904" i="5"/>
  <c r="AV904" i="5"/>
  <c r="AU904" i="5"/>
  <c r="AT904" i="5"/>
  <c r="AS904" i="5"/>
  <c r="AR904" i="5"/>
  <c r="AQ904" i="5"/>
  <c r="AH904" i="5" s="1"/>
  <c r="AJ904" i="5"/>
  <c r="AI904" i="5"/>
  <c r="AF904" i="5"/>
  <c r="AY903" i="5"/>
  <c r="AX903" i="5"/>
  <c r="AW903" i="5"/>
  <c r="AV903" i="5"/>
  <c r="AU903" i="5"/>
  <c r="AT903" i="5"/>
  <c r="AS903" i="5"/>
  <c r="AR903" i="5"/>
  <c r="AQ903" i="5"/>
  <c r="AH903" i="5" s="1"/>
  <c r="AJ903" i="5"/>
  <c r="AI903" i="5"/>
  <c r="AF903" i="5"/>
  <c r="AY902" i="5"/>
  <c r="AX902" i="5"/>
  <c r="AW902" i="5"/>
  <c r="AV902" i="5"/>
  <c r="AU902" i="5"/>
  <c r="AT902" i="5"/>
  <c r="AS902" i="5"/>
  <c r="AR902" i="5"/>
  <c r="AQ902" i="5"/>
  <c r="AH902" i="5" s="1"/>
  <c r="AJ902" i="5"/>
  <c r="AI902" i="5"/>
  <c r="AF902" i="5"/>
  <c r="AY901" i="5"/>
  <c r="AX901" i="5"/>
  <c r="AW901" i="5"/>
  <c r="AV901" i="5"/>
  <c r="AU901" i="5"/>
  <c r="AT901" i="5"/>
  <c r="AS901" i="5"/>
  <c r="AR901" i="5"/>
  <c r="AQ901" i="5"/>
  <c r="AH901" i="5" s="1"/>
  <c r="AJ901" i="5"/>
  <c r="AI901" i="5"/>
  <c r="AF901" i="5"/>
  <c r="AY900" i="5"/>
  <c r="AX900" i="5"/>
  <c r="AW900" i="5"/>
  <c r="AV900" i="5"/>
  <c r="AU900" i="5"/>
  <c r="AT900" i="5"/>
  <c r="AS900" i="5"/>
  <c r="AR900" i="5"/>
  <c r="AQ900" i="5"/>
  <c r="AH900" i="5" s="1"/>
  <c r="AJ900" i="5"/>
  <c r="AI900" i="5"/>
  <c r="AF900" i="5"/>
  <c r="AY899" i="5"/>
  <c r="AX899" i="5"/>
  <c r="AW899" i="5"/>
  <c r="AV899" i="5"/>
  <c r="AU899" i="5"/>
  <c r="AT899" i="5"/>
  <c r="AS899" i="5"/>
  <c r="AR899" i="5"/>
  <c r="AQ899" i="5"/>
  <c r="AH899" i="5" s="1"/>
  <c r="AJ899" i="5"/>
  <c r="AI899" i="5"/>
  <c r="AF899" i="5"/>
  <c r="AY898" i="5"/>
  <c r="AW898" i="5"/>
  <c r="AV898" i="5"/>
  <c r="AU898" i="5"/>
  <c r="AT898" i="5"/>
  <c r="AS898" i="5"/>
  <c r="AR898" i="5"/>
  <c r="AQ898" i="5"/>
  <c r="AH898" i="5" s="1"/>
  <c r="AJ898" i="5"/>
  <c r="AI898" i="5"/>
  <c r="AF898" i="5"/>
  <c r="AY897" i="5"/>
  <c r="AX897" i="5"/>
  <c r="AW897" i="5"/>
  <c r="AV897" i="5"/>
  <c r="AU897" i="5"/>
  <c r="AT897" i="5"/>
  <c r="AJ897" i="5" s="1"/>
  <c r="AS897" i="5"/>
  <c r="AR897" i="5"/>
  <c r="AQ897" i="5"/>
  <c r="AH897" i="5" s="1"/>
  <c r="AI897" i="5"/>
  <c r="AF897" i="5"/>
  <c r="AY896" i="5"/>
  <c r="AX896" i="5"/>
  <c r="AW896" i="5"/>
  <c r="AV896" i="5"/>
  <c r="AU896" i="5"/>
  <c r="AT896" i="5"/>
  <c r="AJ896" i="5" s="1"/>
  <c r="AS896" i="5"/>
  <c r="AR896" i="5"/>
  <c r="AQ896" i="5"/>
  <c r="AH896" i="5" s="1"/>
  <c r="AI896" i="5"/>
  <c r="AF896" i="5"/>
  <c r="AY895" i="5"/>
  <c r="AX895" i="5"/>
  <c r="AW895" i="5"/>
  <c r="AV895" i="5"/>
  <c r="AU895" i="5"/>
  <c r="AT895" i="5"/>
  <c r="AJ895" i="5" s="1"/>
  <c r="AS895" i="5"/>
  <c r="AR895" i="5"/>
  <c r="AQ895" i="5"/>
  <c r="AH895" i="5" s="1"/>
  <c r="AI895" i="5"/>
  <c r="AF895" i="5"/>
  <c r="AY894" i="5"/>
  <c r="AX894" i="5"/>
  <c r="AW894" i="5"/>
  <c r="AV894" i="5"/>
  <c r="AU894" i="5"/>
  <c r="AT894" i="5"/>
  <c r="AJ894" i="5" s="1"/>
  <c r="AS894" i="5"/>
  <c r="AR894" i="5"/>
  <c r="AQ894" i="5"/>
  <c r="AH894" i="5" s="1"/>
  <c r="AI894" i="5"/>
  <c r="AF894" i="5"/>
  <c r="AY893" i="5"/>
  <c r="AX893" i="5"/>
  <c r="AW893" i="5"/>
  <c r="AV893" i="5"/>
  <c r="AU893" i="5"/>
  <c r="AT893" i="5"/>
  <c r="AJ893" i="5" s="1"/>
  <c r="AS893" i="5"/>
  <c r="AR893" i="5"/>
  <c r="AQ893" i="5"/>
  <c r="AH893" i="5" s="1"/>
  <c r="AI893" i="5"/>
  <c r="AF893" i="5"/>
  <c r="AY892" i="5"/>
  <c r="AX892" i="5"/>
  <c r="AW892" i="5"/>
  <c r="AV892" i="5"/>
  <c r="AU892" i="5"/>
  <c r="AT892" i="5"/>
  <c r="AJ892" i="5" s="1"/>
  <c r="AS892" i="5"/>
  <c r="AR892" i="5"/>
  <c r="AQ892" i="5"/>
  <c r="AH892" i="5" s="1"/>
  <c r="AI892" i="5"/>
  <c r="AF892" i="5"/>
  <c r="AY891" i="5"/>
  <c r="AX891" i="5"/>
  <c r="AW891" i="5"/>
  <c r="AV891" i="5"/>
  <c r="AU891" i="5"/>
  <c r="AT891" i="5"/>
  <c r="AS891" i="5"/>
  <c r="AR891" i="5"/>
  <c r="AQ891" i="5"/>
  <c r="AH891" i="5" s="1"/>
  <c r="AJ891" i="5"/>
  <c r="AI891" i="5"/>
  <c r="AF891" i="5"/>
  <c r="AY890" i="5"/>
  <c r="AX890" i="5"/>
  <c r="AW890" i="5"/>
  <c r="AV890" i="5"/>
  <c r="AU890" i="5"/>
  <c r="AT890" i="5"/>
  <c r="AJ890" i="5" s="1"/>
  <c r="AS890" i="5"/>
  <c r="AR890" i="5"/>
  <c r="AQ890" i="5"/>
  <c r="AH890" i="5" s="1"/>
  <c r="AI890" i="5"/>
  <c r="AF890" i="5"/>
  <c r="AY889" i="5"/>
  <c r="AX889" i="5"/>
  <c r="AW889" i="5"/>
  <c r="AV889" i="5"/>
  <c r="AU889" i="5"/>
  <c r="AT889" i="5"/>
  <c r="AS889" i="5"/>
  <c r="AR889" i="5"/>
  <c r="AQ889" i="5"/>
  <c r="AH889" i="5" s="1"/>
  <c r="AJ889" i="5"/>
  <c r="AI889" i="5"/>
  <c r="AF889" i="5"/>
  <c r="AY888" i="5"/>
  <c r="AX888" i="5"/>
  <c r="AW888" i="5"/>
  <c r="AV888" i="5"/>
  <c r="AU888" i="5"/>
  <c r="AT888" i="5"/>
  <c r="AJ888" i="5" s="1"/>
  <c r="AS888" i="5"/>
  <c r="AR888" i="5"/>
  <c r="AQ888" i="5"/>
  <c r="AH888" i="5" s="1"/>
  <c r="AI888" i="5"/>
  <c r="AF888" i="5"/>
  <c r="AY887" i="5"/>
  <c r="AX887" i="5"/>
  <c r="AW887" i="5"/>
  <c r="AV887" i="5"/>
  <c r="AU887" i="5"/>
  <c r="AT887" i="5"/>
  <c r="AS887" i="5"/>
  <c r="AR887" i="5"/>
  <c r="AQ887" i="5"/>
  <c r="AH887" i="5" s="1"/>
  <c r="AJ887" i="5"/>
  <c r="AI887" i="5"/>
  <c r="AF887" i="5"/>
  <c r="AY886" i="5"/>
  <c r="AX886" i="5"/>
  <c r="AW886" i="5"/>
  <c r="AV886" i="5"/>
  <c r="AU886" i="5"/>
  <c r="AT886" i="5"/>
  <c r="AJ886" i="5" s="1"/>
  <c r="AS886" i="5"/>
  <c r="AR886" i="5"/>
  <c r="AQ886" i="5"/>
  <c r="AH886" i="5" s="1"/>
  <c r="AI886" i="5"/>
  <c r="AF886" i="5"/>
  <c r="AY885" i="5"/>
  <c r="AX885" i="5"/>
  <c r="AW885" i="5"/>
  <c r="AV885" i="5"/>
  <c r="AU885" i="5"/>
  <c r="AT885" i="5"/>
  <c r="AJ885" i="5" s="1"/>
  <c r="AS885" i="5"/>
  <c r="AR885" i="5"/>
  <c r="AQ885" i="5"/>
  <c r="AH885" i="5" s="1"/>
  <c r="AI885" i="5"/>
  <c r="AF885" i="5"/>
  <c r="AY884" i="5"/>
  <c r="AX884" i="5"/>
  <c r="AW884" i="5"/>
  <c r="AV884" i="5"/>
  <c r="AU884" i="5"/>
  <c r="AT884" i="5"/>
  <c r="AS884" i="5"/>
  <c r="AR884" i="5"/>
  <c r="AQ884" i="5"/>
  <c r="AH884" i="5" s="1"/>
  <c r="AJ884" i="5"/>
  <c r="AI884" i="5"/>
  <c r="AF884" i="5"/>
  <c r="AY883" i="5"/>
  <c r="AX883" i="5"/>
  <c r="AW883" i="5"/>
  <c r="AV883" i="5"/>
  <c r="AU883" i="5"/>
  <c r="AT883" i="5"/>
  <c r="AJ883" i="5" s="1"/>
  <c r="AS883" i="5"/>
  <c r="AR883" i="5"/>
  <c r="AQ883" i="5"/>
  <c r="AH883" i="5" s="1"/>
  <c r="AI883" i="5"/>
  <c r="AF883" i="5"/>
  <c r="AY882" i="5"/>
  <c r="AX882" i="5"/>
  <c r="AW882" i="5"/>
  <c r="AV882" i="5"/>
  <c r="AU882" i="5"/>
  <c r="AT882" i="5"/>
  <c r="AS882" i="5"/>
  <c r="AR882" i="5"/>
  <c r="AQ882" i="5"/>
  <c r="AH882" i="5" s="1"/>
  <c r="AJ882" i="5"/>
  <c r="AI882" i="5"/>
  <c r="AF882" i="5"/>
  <c r="AY881" i="5"/>
  <c r="AX881" i="5"/>
  <c r="AW881" i="5"/>
  <c r="AV881" i="5"/>
  <c r="AU881" i="5"/>
  <c r="AT881" i="5"/>
  <c r="AJ881" i="5" s="1"/>
  <c r="AS881" i="5"/>
  <c r="AR881" i="5"/>
  <c r="AQ881" i="5"/>
  <c r="AH881" i="5" s="1"/>
  <c r="AI881" i="5"/>
  <c r="AF881" i="5"/>
  <c r="AY880" i="5"/>
  <c r="AX880" i="5"/>
  <c r="AW880" i="5"/>
  <c r="AV880" i="5"/>
  <c r="AU880" i="5"/>
  <c r="AT880" i="5"/>
  <c r="AJ880" i="5" s="1"/>
  <c r="AS880" i="5"/>
  <c r="AR880" i="5"/>
  <c r="AQ880" i="5"/>
  <c r="AH880" i="5" s="1"/>
  <c r="AI880" i="5"/>
  <c r="AF880" i="5"/>
  <c r="AY879" i="5"/>
  <c r="AX879" i="5"/>
  <c r="AW879" i="5"/>
  <c r="AV879" i="5"/>
  <c r="AU879" i="5"/>
  <c r="AT879" i="5"/>
  <c r="AJ879" i="5" s="1"/>
  <c r="AS879" i="5"/>
  <c r="AR879" i="5"/>
  <c r="AQ879" i="5"/>
  <c r="AH879" i="5" s="1"/>
  <c r="AI879" i="5"/>
  <c r="AF879" i="5"/>
  <c r="AY878" i="5"/>
  <c r="AX878" i="5"/>
  <c r="AW878" i="5"/>
  <c r="AV878" i="5"/>
  <c r="AU878" i="5"/>
  <c r="AT878" i="5"/>
  <c r="AJ878" i="5" s="1"/>
  <c r="AS878" i="5"/>
  <c r="AR878" i="5"/>
  <c r="AQ878" i="5"/>
  <c r="AH878" i="5" s="1"/>
  <c r="AI878" i="5"/>
  <c r="AF878" i="5"/>
  <c r="AY877" i="5"/>
  <c r="AX877" i="5"/>
  <c r="AW877" i="5"/>
  <c r="AV877" i="5"/>
  <c r="AU877" i="5"/>
  <c r="AT877" i="5"/>
  <c r="AJ877" i="5" s="1"/>
  <c r="AS877" i="5"/>
  <c r="AR877" i="5"/>
  <c r="AQ877" i="5"/>
  <c r="AH877" i="5" s="1"/>
  <c r="AI877" i="5"/>
  <c r="AF877" i="5"/>
  <c r="AY876" i="5"/>
  <c r="AX876" i="5"/>
  <c r="AW876" i="5"/>
  <c r="AV876" i="5"/>
  <c r="AU876" i="5"/>
  <c r="AT876" i="5"/>
  <c r="AJ876" i="5" s="1"/>
  <c r="AS876" i="5"/>
  <c r="AR876" i="5"/>
  <c r="AQ876" i="5"/>
  <c r="AH876" i="5" s="1"/>
  <c r="AI876" i="5"/>
  <c r="AF876" i="5"/>
  <c r="AY875" i="5"/>
  <c r="AX875" i="5"/>
  <c r="AW875" i="5"/>
  <c r="AV875" i="5"/>
  <c r="AU875" i="5"/>
  <c r="AT875" i="5"/>
  <c r="AJ875" i="5" s="1"/>
  <c r="AS875" i="5"/>
  <c r="AR875" i="5"/>
  <c r="AQ875" i="5"/>
  <c r="AH875" i="5" s="1"/>
  <c r="AI875" i="5"/>
  <c r="AF875" i="5"/>
  <c r="AY874" i="5"/>
  <c r="AX874" i="5"/>
  <c r="AW874" i="5"/>
  <c r="AV874" i="5"/>
  <c r="AU874" i="5"/>
  <c r="AT874" i="5"/>
  <c r="AJ874" i="5" s="1"/>
  <c r="AS874" i="5"/>
  <c r="AR874" i="5"/>
  <c r="AQ874" i="5"/>
  <c r="AH874" i="5" s="1"/>
  <c r="AI874" i="5"/>
  <c r="AF874" i="5"/>
  <c r="AY873" i="5"/>
  <c r="AX873" i="5"/>
  <c r="AW873" i="5"/>
  <c r="AV873" i="5"/>
  <c r="AU873" i="5"/>
  <c r="AT873" i="5"/>
  <c r="AJ873" i="5" s="1"/>
  <c r="AS873" i="5"/>
  <c r="AR873" i="5"/>
  <c r="AQ873" i="5"/>
  <c r="AH873" i="5" s="1"/>
  <c r="AI873" i="5"/>
  <c r="AF873" i="5"/>
  <c r="AY872" i="5"/>
  <c r="AX872" i="5"/>
  <c r="AW872" i="5"/>
  <c r="AV872" i="5"/>
  <c r="AU872" i="5"/>
  <c r="AT872" i="5"/>
  <c r="AJ872" i="5" s="1"/>
  <c r="AS872" i="5"/>
  <c r="AR872" i="5"/>
  <c r="AQ872" i="5"/>
  <c r="AH872" i="5" s="1"/>
  <c r="AI872" i="5"/>
  <c r="AF872" i="5"/>
  <c r="AY871" i="5"/>
  <c r="AX871" i="5"/>
  <c r="AW871" i="5"/>
  <c r="AV871" i="5"/>
  <c r="AU871" i="5"/>
  <c r="AT871" i="5"/>
  <c r="AJ871" i="5" s="1"/>
  <c r="AS871" i="5"/>
  <c r="AR871" i="5"/>
  <c r="AQ871" i="5"/>
  <c r="AH871" i="5" s="1"/>
  <c r="AI871" i="5"/>
  <c r="AF871" i="5"/>
  <c r="AY870" i="5"/>
  <c r="AX870" i="5"/>
  <c r="AW870" i="5"/>
  <c r="AV870" i="5"/>
  <c r="AU870" i="5"/>
  <c r="AT870" i="5"/>
  <c r="AS870" i="5"/>
  <c r="AR870" i="5"/>
  <c r="AQ870" i="5"/>
  <c r="AH870" i="5" s="1"/>
  <c r="AJ870" i="5"/>
  <c r="AI870" i="5"/>
  <c r="AF870" i="5"/>
  <c r="AY869" i="5"/>
  <c r="AX869" i="5"/>
  <c r="AW869" i="5"/>
  <c r="AV869" i="5"/>
  <c r="AU869" i="5"/>
  <c r="AT869" i="5"/>
  <c r="AJ869" i="5" s="1"/>
  <c r="AS869" i="5"/>
  <c r="AR869" i="5"/>
  <c r="AQ869" i="5"/>
  <c r="AH869" i="5" s="1"/>
  <c r="AI869" i="5"/>
  <c r="AF869" i="5"/>
  <c r="AY868" i="5"/>
  <c r="AX868" i="5"/>
  <c r="AW868" i="5"/>
  <c r="AV868" i="5"/>
  <c r="AU868" i="5"/>
  <c r="AT868" i="5"/>
  <c r="AJ868" i="5" s="1"/>
  <c r="AS868" i="5"/>
  <c r="AR868" i="5"/>
  <c r="AQ868" i="5"/>
  <c r="AH868" i="5" s="1"/>
  <c r="AI868" i="5"/>
  <c r="AF868" i="5"/>
  <c r="AY867" i="5"/>
  <c r="AX867" i="5"/>
  <c r="AW867" i="5"/>
  <c r="AV867" i="5"/>
  <c r="AU867" i="5"/>
  <c r="AT867" i="5"/>
  <c r="AJ867" i="5" s="1"/>
  <c r="AS867" i="5"/>
  <c r="AR867" i="5"/>
  <c r="AQ867" i="5"/>
  <c r="AH867" i="5" s="1"/>
  <c r="AI867" i="5"/>
  <c r="AF867" i="5"/>
  <c r="AY866" i="5"/>
  <c r="AX866" i="5"/>
  <c r="AW866" i="5"/>
  <c r="AV866" i="5"/>
  <c r="AU866" i="5"/>
  <c r="AT866" i="5"/>
  <c r="AS866" i="5"/>
  <c r="AR866" i="5"/>
  <c r="AQ866" i="5"/>
  <c r="AH866" i="5" s="1"/>
  <c r="AJ866" i="5"/>
  <c r="AI866" i="5"/>
  <c r="AF866" i="5"/>
  <c r="AY865" i="5"/>
  <c r="AX865" i="5"/>
  <c r="AW865" i="5"/>
  <c r="AV865" i="5"/>
  <c r="AU865" i="5"/>
  <c r="AT865" i="5"/>
  <c r="AS865" i="5"/>
  <c r="AR865" i="5"/>
  <c r="AQ865" i="5"/>
  <c r="AH865" i="5" s="1"/>
  <c r="AJ865" i="5"/>
  <c r="AI865" i="5"/>
  <c r="AF865" i="5"/>
  <c r="AY864" i="5"/>
  <c r="AX864" i="5"/>
  <c r="AW864" i="5"/>
  <c r="AV864" i="5"/>
  <c r="AU864" i="5"/>
  <c r="AT864" i="5"/>
  <c r="AS864" i="5"/>
  <c r="AR864" i="5"/>
  <c r="AQ864" i="5"/>
  <c r="AH864" i="5" s="1"/>
  <c r="AJ864" i="5"/>
  <c r="AI864" i="5"/>
  <c r="AF864" i="5"/>
  <c r="AY863" i="5"/>
  <c r="AX863" i="5"/>
  <c r="AW863" i="5"/>
  <c r="AV863" i="5"/>
  <c r="AU863" i="5"/>
  <c r="AT863" i="5"/>
  <c r="AS863" i="5"/>
  <c r="AR863" i="5"/>
  <c r="AQ863" i="5"/>
  <c r="AH863" i="5" s="1"/>
  <c r="AJ863" i="5"/>
  <c r="AI863" i="5"/>
  <c r="AF863" i="5"/>
  <c r="AY862" i="5"/>
  <c r="AX862" i="5"/>
  <c r="AW862" i="5"/>
  <c r="AV862" i="5"/>
  <c r="AU862" i="5"/>
  <c r="AT862" i="5"/>
  <c r="AS862" i="5"/>
  <c r="AR862" i="5"/>
  <c r="AQ862" i="5"/>
  <c r="AH862" i="5" s="1"/>
  <c r="AJ862" i="5"/>
  <c r="AI862" i="5"/>
  <c r="AF862" i="5"/>
  <c r="AY861" i="5"/>
  <c r="AX861" i="5"/>
  <c r="AW861" i="5"/>
  <c r="AV861" i="5"/>
  <c r="AU861" i="5"/>
  <c r="AT861" i="5"/>
  <c r="AS861" i="5"/>
  <c r="AR861" i="5"/>
  <c r="AQ861" i="5"/>
  <c r="AH861" i="5" s="1"/>
  <c r="AJ861" i="5"/>
  <c r="AI861" i="5"/>
  <c r="AF861" i="5"/>
  <c r="AY860" i="5"/>
  <c r="AX860" i="5"/>
  <c r="AW860" i="5"/>
  <c r="AV860" i="5"/>
  <c r="AU860" i="5"/>
  <c r="AT860" i="5"/>
  <c r="AS860" i="5"/>
  <c r="AR860" i="5"/>
  <c r="AQ860" i="5"/>
  <c r="AH860" i="5" s="1"/>
  <c r="AJ860" i="5"/>
  <c r="AI860" i="5"/>
  <c r="AF860" i="5"/>
  <c r="AY859" i="5"/>
  <c r="AX859" i="5"/>
  <c r="AW859" i="5"/>
  <c r="AV859" i="5"/>
  <c r="AU859" i="5"/>
  <c r="AT859" i="5"/>
  <c r="AS859" i="5"/>
  <c r="AR859" i="5"/>
  <c r="AQ859" i="5"/>
  <c r="AH859" i="5" s="1"/>
  <c r="AJ859" i="5"/>
  <c r="AI859" i="5"/>
  <c r="AF859" i="5"/>
  <c r="AY858" i="5"/>
  <c r="AX858" i="5"/>
  <c r="AW858" i="5"/>
  <c r="AV858" i="5"/>
  <c r="AU858" i="5"/>
  <c r="AT858" i="5"/>
  <c r="AS858" i="5"/>
  <c r="AR858" i="5"/>
  <c r="AQ858" i="5"/>
  <c r="AH858" i="5" s="1"/>
  <c r="AJ858" i="5"/>
  <c r="AI858" i="5"/>
  <c r="AF858" i="5"/>
  <c r="AY857" i="5"/>
  <c r="AX857" i="5"/>
  <c r="AW857" i="5"/>
  <c r="AV857" i="5"/>
  <c r="AU857" i="5"/>
  <c r="AT857" i="5"/>
  <c r="AS857" i="5"/>
  <c r="AR857" i="5"/>
  <c r="AQ857" i="5"/>
  <c r="AH857" i="5" s="1"/>
  <c r="AJ857" i="5"/>
  <c r="AI857" i="5"/>
  <c r="AF857" i="5"/>
  <c r="AY856" i="5"/>
  <c r="AX856" i="5"/>
  <c r="AW856" i="5"/>
  <c r="AV856" i="5"/>
  <c r="AU856" i="5"/>
  <c r="AT856" i="5"/>
  <c r="AS856" i="5"/>
  <c r="AR856" i="5"/>
  <c r="AQ856" i="5"/>
  <c r="AH856" i="5" s="1"/>
  <c r="AJ856" i="5"/>
  <c r="AI856" i="5"/>
  <c r="AF856" i="5"/>
  <c r="AY855" i="5"/>
  <c r="AX855" i="5"/>
  <c r="AW855" i="5"/>
  <c r="AV855" i="5"/>
  <c r="AU855" i="5"/>
  <c r="AT855" i="5"/>
  <c r="AS855" i="5"/>
  <c r="AR855" i="5"/>
  <c r="AQ855" i="5"/>
  <c r="AH855" i="5" s="1"/>
  <c r="AJ855" i="5"/>
  <c r="AI855" i="5"/>
  <c r="AF855" i="5"/>
  <c r="AY854" i="5"/>
  <c r="AX854" i="5"/>
  <c r="AW854" i="5"/>
  <c r="AV854" i="5"/>
  <c r="AU854" i="5"/>
  <c r="AT854" i="5"/>
  <c r="AS854" i="5"/>
  <c r="AR854" i="5"/>
  <c r="AQ854" i="5"/>
  <c r="AH854" i="5" s="1"/>
  <c r="AJ854" i="5"/>
  <c r="AI854" i="5"/>
  <c r="AF854" i="5"/>
  <c r="AY853" i="5"/>
  <c r="AX853" i="5"/>
  <c r="AW853" i="5"/>
  <c r="AV853" i="5"/>
  <c r="AU853" i="5"/>
  <c r="AT853" i="5"/>
  <c r="AS853" i="5"/>
  <c r="AR853" i="5"/>
  <c r="AQ853" i="5"/>
  <c r="AH853" i="5" s="1"/>
  <c r="AJ853" i="5"/>
  <c r="AI853" i="5"/>
  <c r="AF853" i="5"/>
  <c r="AY852" i="5"/>
  <c r="AX852" i="5"/>
  <c r="AW852" i="5"/>
  <c r="AV852" i="5"/>
  <c r="AU852" i="5"/>
  <c r="AT852" i="5"/>
  <c r="AS852" i="5"/>
  <c r="AR852" i="5"/>
  <c r="AQ852" i="5"/>
  <c r="AH852" i="5" s="1"/>
  <c r="AJ852" i="5"/>
  <c r="AI852" i="5"/>
  <c r="AF852" i="5"/>
  <c r="AY851" i="5"/>
  <c r="AX851" i="5"/>
  <c r="AW851" i="5"/>
  <c r="AV851" i="5"/>
  <c r="AU851" i="5"/>
  <c r="AT851" i="5"/>
  <c r="AS851" i="5"/>
  <c r="AR851" i="5"/>
  <c r="AQ851" i="5"/>
  <c r="AH851" i="5" s="1"/>
  <c r="AJ851" i="5"/>
  <c r="AI851" i="5"/>
  <c r="AF851" i="5"/>
  <c r="AY850" i="5"/>
  <c r="AX850" i="5"/>
  <c r="AW850" i="5"/>
  <c r="AV850" i="5"/>
  <c r="AU850" i="5"/>
  <c r="AT850" i="5"/>
  <c r="AS850" i="5"/>
  <c r="AR850" i="5"/>
  <c r="AQ850" i="5"/>
  <c r="AH850" i="5" s="1"/>
  <c r="AJ850" i="5"/>
  <c r="AI850" i="5"/>
  <c r="AF850" i="5"/>
  <c r="AY849" i="5"/>
  <c r="AX849" i="5"/>
  <c r="AW849" i="5"/>
  <c r="AV849" i="5"/>
  <c r="AU849" i="5"/>
  <c r="AT849" i="5"/>
  <c r="AS849" i="5"/>
  <c r="AR849" i="5"/>
  <c r="AQ849" i="5"/>
  <c r="AH849" i="5" s="1"/>
  <c r="AJ849" i="5"/>
  <c r="AI849" i="5"/>
  <c r="AF849" i="5"/>
  <c r="AY848" i="5"/>
  <c r="AX848" i="5"/>
  <c r="AW848" i="5"/>
  <c r="AV848" i="5"/>
  <c r="AU848" i="5"/>
  <c r="AT848" i="5"/>
  <c r="AS848" i="5"/>
  <c r="AR848" i="5"/>
  <c r="AQ848" i="5"/>
  <c r="AH848" i="5" s="1"/>
  <c r="AJ848" i="5"/>
  <c r="AI848" i="5"/>
  <c r="AF848" i="5"/>
  <c r="AY847" i="5"/>
  <c r="AX847" i="5"/>
  <c r="AW847" i="5"/>
  <c r="AV847" i="5"/>
  <c r="AU847" i="5"/>
  <c r="AT847" i="5"/>
  <c r="AS847" i="5"/>
  <c r="AR847" i="5"/>
  <c r="AQ847" i="5"/>
  <c r="AH847" i="5" s="1"/>
  <c r="AJ847" i="5"/>
  <c r="AI847" i="5"/>
  <c r="AF847" i="5"/>
  <c r="AY846" i="5"/>
  <c r="AX846" i="5"/>
  <c r="AW846" i="5"/>
  <c r="AV846" i="5"/>
  <c r="AU846" i="5"/>
  <c r="AT846" i="5"/>
  <c r="AS846" i="5"/>
  <c r="AR846" i="5"/>
  <c r="AQ846" i="5"/>
  <c r="AH846" i="5" s="1"/>
  <c r="AJ846" i="5"/>
  <c r="AI846" i="5"/>
  <c r="AF846" i="5"/>
  <c r="AY845" i="5"/>
  <c r="AX845" i="5"/>
  <c r="AW845" i="5"/>
  <c r="AV845" i="5"/>
  <c r="AU845" i="5"/>
  <c r="AT845" i="5"/>
  <c r="AS845" i="5"/>
  <c r="AR845" i="5"/>
  <c r="AQ845" i="5"/>
  <c r="AH845" i="5" s="1"/>
  <c r="AJ845" i="5"/>
  <c r="AI845" i="5"/>
  <c r="AF845" i="5"/>
  <c r="AY844" i="5"/>
  <c r="AX844" i="5"/>
  <c r="AW844" i="5"/>
  <c r="AV844" i="5"/>
  <c r="AU844" i="5"/>
  <c r="AT844" i="5"/>
  <c r="AS844" i="5"/>
  <c r="AR844" i="5"/>
  <c r="AQ844" i="5"/>
  <c r="AH844" i="5" s="1"/>
  <c r="AJ844" i="5"/>
  <c r="AI844" i="5"/>
  <c r="AF844" i="5"/>
  <c r="AY843" i="5"/>
  <c r="AX843" i="5"/>
  <c r="AW843" i="5"/>
  <c r="AV843" i="5"/>
  <c r="AU843" i="5"/>
  <c r="AT843" i="5"/>
  <c r="AS843" i="5"/>
  <c r="AR843" i="5"/>
  <c r="AQ843" i="5"/>
  <c r="AH843" i="5" s="1"/>
  <c r="AJ843" i="5"/>
  <c r="AI843" i="5"/>
  <c r="AF843" i="5"/>
  <c r="AY842" i="5"/>
  <c r="AX842" i="5"/>
  <c r="AW842" i="5"/>
  <c r="AV842" i="5"/>
  <c r="AU842" i="5"/>
  <c r="AT842" i="5"/>
  <c r="AS842" i="5"/>
  <c r="AR842" i="5"/>
  <c r="AQ842" i="5"/>
  <c r="AH842" i="5" s="1"/>
  <c r="AJ842" i="5"/>
  <c r="AI842" i="5"/>
  <c r="AF842" i="5"/>
  <c r="AY841" i="5"/>
  <c r="AX841" i="5"/>
  <c r="AW841" i="5"/>
  <c r="AV841" i="5"/>
  <c r="AU841" i="5"/>
  <c r="AT841" i="5"/>
  <c r="AS841" i="5"/>
  <c r="AR841" i="5"/>
  <c r="AQ841" i="5"/>
  <c r="AH841" i="5" s="1"/>
  <c r="AJ841" i="5"/>
  <c r="AI841" i="5"/>
  <c r="AF841" i="5"/>
  <c r="AY840" i="5"/>
  <c r="AX840" i="5"/>
  <c r="AW840" i="5"/>
  <c r="AV840" i="5"/>
  <c r="AU840" i="5"/>
  <c r="AT840" i="5"/>
  <c r="AS840" i="5"/>
  <c r="AR840" i="5"/>
  <c r="AQ840" i="5"/>
  <c r="AH840" i="5" s="1"/>
  <c r="AJ840" i="5"/>
  <c r="AI840" i="5"/>
  <c r="AF840" i="5"/>
  <c r="AY839" i="5"/>
  <c r="AX839" i="5"/>
  <c r="AW839" i="5"/>
  <c r="AV839" i="5"/>
  <c r="AU839" i="5"/>
  <c r="AT839" i="5"/>
  <c r="AS839" i="5"/>
  <c r="AR839" i="5"/>
  <c r="AQ839" i="5"/>
  <c r="AH839" i="5" s="1"/>
  <c r="AJ839" i="5"/>
  <c r="AI839" i="5"/>
  <c r="AF839" i="5"/>
  <c r="AY838" i="5"/>
  <c r="AX838" i="5"/>
  <c r="AW838" i="5"/>
  <c r="AV838" i="5"/>
  <c r="AU838" i="5"/>
  <c r="AT838" i="5"/>
  <c r="AS838" i="5"/>
  <c r="AR838" i="5"/>
  <c r="AQ838" i="5"/>
  <c r="AH838" i="5" s="1"/>
  <c r="AJ838" i="5"/>
  <c r="AI838" i="5"/>
  <c r="AF838" i="5"/>
  <c r="AY837" i="5"/>
  <c r="AX837" i="5"/>
  <c r="AW837" i="5"/>
  <c r="AV837" i="5"/>
  <c r="AU837" i="5"/>
  <c r="AT837" i="5"/>
  <c r="AS837" i="5"/>
  <c r="AR837" i="5"/>
  <c r="AQ837" i="5"/>
  <c r="AH837" i="5" s="1"/>
  <c r="AJ837" i="5"/>
  <c r="AI837" i="5"/>
  <c r="AF837" i="5"/>
  <c r="AY836" i="5"/>
  <c r="AX836" i="5"/>
  <c r="AW836" i="5"/>
  <c r="AV836" i="5"/>
  <c r="AU836" i="5"/>
  <c r="AT836" i="5"/>
  <c r="AS836" i="5"/>
  <c r="AR836" i="5"/>
  <c r="AQ836" i="5"/>
  <c r="AH836" i="5" s="1"/>
  <c r="AJ836" i="5"/>
  <c r="AI836" i="5"/>
  <c r="AF836" i="5"/>
  <c r="AY835" i="5"/>
  <c r="AX835" i="5"/>
  <c r="AW835" i="5"/>
  <c r="AV835" i="5"/>
  <c r="AU835" i="5"/>
  <c r="AT835" i="5"/>
  <c r="AS835" i="5"/>
  <c r="AR835" i="5"/>
  <c r="AQ835" i="5"/>
  <c r="AH835" i="5" s="1"/>
  <c r="AJ835" i="5"/>
  <c r="AI835" i="5"/>
  <c r="AF835" i="5"/>
  <c r="AY834" i="5"/>
  <c r="AX834" i="5"/>
  <c r="AW834" i="5"/>
  <c r="AV834" i="5"/>
  <c r="AU834" i="5"/>
  <c r="AT834" i="5"/>
  <c r="AS834" i="5"/>
  <c r="AR834" i="5"/>
  <c r="AQ834" i="5"/>
  <c r="AH834" i="5" s="1"/>
  <c r="AJ834" i="5"/>
  <c r="AI834" i="5"/>
  <c r="AF834" i="5"/>
  <c r="AY833" i="5"/>
  <c r="AX833" i="5"/>
  <c r="AW833" i="5"/>
  <c r="AV833" i="5"/>
  <c r="AU833" i="5"/>
  <c r="AT833" i="5"/>
  <c r="AS833" i="5"/>
  <c r="AR833" i="5"/>
  <c r="AQ833" i="5"/>
  <c r="AH833" i="5" s="1"/>
  <c r="AJ833" i="5"/>
  <c r="AI833" i="5"/>
  <c r="AF833" i="5"/>
  <c r="AY832" i="5"/>
  <c r="AX832" i="5"/>
  <c r="AW832" i="5"/>
  <c r="AV832" i="5"/>
  <c r="AU832" i="5"/>
  <c r="AT832" i="5"/>
  <c r="AS832" i="5"/>
  <c r="AR832" i="5"/>
  <c r="AQ832" i="5"/>
  <c r="AH832" i="5" s="1"/>
  <c r="AJ832" i="5"/>
  <c r="AI832" i="5"/>
  <c r="AF832" i="5"/>
  <c r="AY831" i="5"/>
  <c r="AX831" i="5"/>
  <c r="AW831" i="5"/>
  <c r="AV831" i="5"/>
  <c r="AU831" i="5"/>
  <c r="AT831" i="5"/>
  <c r="AS831" i="5"/>
  <c r="AR831" i="5"/>
  <c r="AQ831" i="5"/>
  <c r="AH831" i="5" s="1"/>
  <c r="AJ831" i="5"/>
  <c r="AI831" i="5"/>
  <c r="AF831" i="5"/>
  <c r="AY830" i="5"/>
  <c r="AX830" i="5"/>
  <c r="AW830" i="5"/>
  <c r="AV830" i="5"/>
  <c r="AU830" i="5"/>
  <c r="AT830" i="5"/>
  <c r="AS830" i="5"/>
  <c r="AR830" i="5"/>
  <c r="AQ830" i="5"/>
  <c r="AH830" i="5" s="1"/>
  <c r="AJ830" i="5"/>
  <c r="AI830" i="5"/>
  <c r="AF830" i="5"/>
  <c r="AY829" i="5"/>
  <c r="AX829" i="5"/>
  <c r="AW829" i="5"/>
  <c r="AV829" i="5"/>
  <c r="AU829" i="5"/>
  <c r="AT829" i="5"/>
  <c r="AS829" i="5"/>
  <c r="AR829" i="5"/>
  <c r="AQ829" i="5"/>
  <c r="AH829" i="5" s="1"/>
  <c r="AJ829" i="5"/>
  <c r="AI829" i="5"/>
  <c r="AF829" i="5"/>
  <c r="AY828" i="5"/>
  <c r="AX828" i="5"/>
  <c r="AW828" i="5"/>
  <c r="AV828" i="5"/>
  <c r="AU828" i="5"/>
  <c r="AT828" i="5"/>
  <c r="AS828" i="5"/>
  <c r="AR828" i="5"/>
  <c r="AQ828" i="5"/>
  <c r="AH828" i="5" s="1"/>
  <c r="AJ828" i="5"/>
  <c r="AI828" i="5"/>
  <c r="AF828" i="5"/>
  <c r="AY827" i="5"/>
  <c r="AX827" i="5"/>
  <c r="AW827" i="5"/>
  <c r="AV827" i="5"/>
  <c r="AU827" i="5"/>
  <c r="AT827" i="5"/>
  <c r="AS827" i="5"/>
  <c r="AR827" i="5"/>
  <c r="AQ827" i="5"/>
  <c r="AH827" i="5" s="1"/>
  <c r="AJ827" i="5"/>
  <c r="AI827" i="5"/>
  <c r="AF827" i="5"/>
  <c r="AY826" i="5"/>
  <c r="AX826" i="5"/>
  <c r="AW826" i="5"/>
  <c r="AV826" i="5"/>
  <c r="AU826" i="5"/>
  <c r="AT826" i="5"/>
  <c r="AS826" i="5"/>
  <c r="AR826" i="5"/>
  <c r="AQ826" i="5"/>
  <c r="AH826" i="5" s="1"/>
  <c r="AJ826" i="5"/>
  <c r="AI826" i="5"/>
  <c r="AF826" i="5"/>
  <c r="AY825" i="5"/>
  <c r="AX825" i="5"/>
  <c r="AW825" i="5"/>
  <c r="AV825" i="5"/>
  <c r="AU825" i="5"/>
  <c r="AT825" i="5"/>
  <c r="AS825" i="5"/>
  <c r="AR825" i="5"/>
  <c r="AQ825" i="5"/>
  <c r="AH825" i="5" s="1"/>
  <c r="AJ825" i="5"/>
  <c r="AI825" i="5"/>
  <c r="AF825" i="5"/>
  <c r="AY824" i="5"/>
  <c r="AX824" i="5"/>
  <c r="AW824" i="5"/>
  <c r="AV824" i="5"/>
  <c r="AU824" i="5"/>
  <c r="AT824" i="5"/>
  <c r="AS824" i="5"/>
  <c r="AR824" i="5"/>
  <c r="AQ824" i="5"/>
  <c r="AH824" i="5" s="1"/>
  <c r="AJ824" i="5"/>
  <c r="AI824" i="5"/>
  <c r="AF824" i="5"/>
  <c r="AY823" i="5"/>
  <c r="AX823" i="5"/>
  <c r="AW823" i="5"/>
  <c r="AV823" i="5"/>
  <c r="AU823" i="5"/>
  <c r="AT823" i="5"/>
  <c r="AS823" i="5"/>
  <c r="AR823" i="5"/>
  <c r="AQ823" i="5"/>
  <c r="AH823" i="5" s="1"/>
  <c r="AJ823" i="5"/>
  <c r="AI823" i="5"/>
  <c r="AF823" i="5"/>
  <c r="AY822" i="5"/>
  <c r="AX822" i="5"/>
  <c r="AW822" i="5"/>
  <c r="AV822" i="5"/>
  <c r="AU822" i="5"/>
  <c r="AT822" i="5"/>
  <c r="AS822" i="5"/>
  <c r="AR822" i="5"/>
  <c r="AQ822" i="5"/>
  <c r="AH822" i="5" s="1"/>
  <c r="AJ822" i="5"/>
  <c r="AI822" i="5"/>
  <c r="AF822" i="5"/>
  <c r="AY821" i="5"/>
  <c r="AX821" i="5"/>
  <c r="AW821" i="5"/>
  <c r="AV821" i="5"/>
  <c r="AU821" i="5"/>
  <c r="AT821" i="5"/>
  <c r="AS821" i="5"/>
  <c r="AR821" i="5"/>
  <c r="AQ821" i="5"/>
  <c r="AH821" i="5" s="1"/>
  <c r="AJ821" i="5"/>
  <c r="AI821" i="5"/>
  <c r="AF821" i="5"/>
  <c r="AY820" i="5"/>
  <c r="AX820" i="5"/>
  <c r="AW820" i="5"/>
  <c r="AV820" i="5"/>
  <c r="AU820" i="5"/>
  <c r="AT820" i="5"/>
  <c r="AS820" i="5"/>
  <c r="AR820" i="5"/>
  <c r="AQ820" i="5"/>
  <c r="AH820" i="5" s="1"/>
  <c r="AJ820" i="5"/>
  <c r="AI820" i="5"/>
  <c r="AF820" i="5"/>
  <c r="AY819" i="5"/>
  <c r="AX819" i="5"/>
  <c r="AW819" i="5"/>
  <c r="AV819" i="5"/>
  <c r="AU819" i="5"/>
  <c r="AT819" i="5"/>
  <c r="AS819" i="5"/>
  <c r="AR819" i="5"/>
  <c r="AQ819" i="5"/>
  <c r="AH819" i="5" s="1"/>
  <c r="AJ819" i="5"/>
  <c r="AI819" i="5"/>
  <c r="AF819" i="5"/>
  <c r="AY818" i="5"/>
  <c r="AX818" i="5"/>
  <c r="AW818" i="5"/>
  <c r="AV818" i="5"/>
  <c r="AU818" i="5"/>
  <c r="AT818" i="5"/>
  <c r="AS818" i="5"/>
  <c r="AR818" i="5"/>
  <c r="AQ818" i="5"/>
  <c r="AH818" i="5" s="1"/>
  <c r="AJ818" i="5"/>
  <c r="AI818" i="5"/>
  <c r="AF818" i="5"/>
  <c r="AY817" i="5"/>
  <c r="AX817" i="5"/>
  <c r="AW817" i="5"/>
  <c r="AV817" i="5"/>
  <c r="AU817" i="5"/>
  <c r="AT817" i="5"/>
  <c r="AS817" i="5"/>
  <c r="AR817" i="5"/>
  <c r="AQ817" i="5"/>
  <c r="AH817" i="5" s="1"/>
  <c r="AJ817" i="5"/>
  <c r="AI817" i="5"/>
  <c r="AF817" i="5"/>
  <c r="AY816" i="5"/>
  <c r="AX816" i="5"/>
  <c r="AW816" i="5"/>
  <c r="AV816" i="5"/>
  <c r="AU816" i="5"/>
  <c r="AT816" i="5"/>
  <c r="AS816" i="5"/>
  <c r="AR816" i="5"/>
  <c r="AQ816" i="5"/>
  <c r="AH816" i="5" s="1"/>
  <c r="AJ816" i="5"/>
  <c r="AI816" i="5"/>
  <c r="AF816" i="5"/>
  <c r="AY815" i="5"/>
  <c r="AX815" i="5"/>
  <c r="AW815" i="5"/>
  <c r="AV815" i="5"/>
  <c r="AU815" i="5"/>
  <c r="AT815" i="5"/>
  <c r="AS815" i="5"/>
  <c r="AR815" i="5"/>
  <c r="AQ815" i="5"/>
  <c r="AH815" i="5" s="1"/>
  <c r="AJ815" i="5"/>
  <c r="AI815" i="5"/>
  <c r="AF815" i="5"/>
  <c r="AY814" i="5"/>
  <c r="AX814" i="5"/>
  <c r="AW814" i="5"/>
  <c r="AV814" i="5"/>
  <c r="AU814" i="5"/>
  <c r="AT814" i="5"/>
  <c r="AS814" i="5"/>
  <c r="AR814" i="5"/>
  <c r="AQ814" i="5"/>
  <c r="AH814" i="5" s="1"/>
  <c r="AJ814" i="5"/>
  <c r="AI814" i="5"/>
  <c r="AF814" i="5"/>
  <c r="AY813" i="5"/>
  <c r="AX813" i="5"/>
  <c r="AW813" i="5"/>
  <c r="AV813" i="5"/>
  <c r="AU813" i="5"/>
  <c r="AT813" i="5"/>
  <c r="AS813" i="5"/>
  <c r="AR813" i="5"/>
  <c r="AQ813" i="5"/>
  <c r="AH813" i="5" s="1"/>
  <c r="AJ813" i="5"/>
  <c r="AI813" i="5"/>
  <c r="AF813" i="5"/>
  <c r="AY812" i="5"/>
  <c r="AX812" i="5"/>
  <c r="AW812" i="5"/>
  <c r="AV812" i="5"/>
  <c r="AU812" i="5"/>
  <c r="AT812" i="5"/>
  <c r="AS812" i="5"/>
  <c r="AR812" i="5"/>
  <c r="AQ812" i="5"/>
  <c r="AH812" i="5" s="1"/>
  <c r="AJ812" i="5"/>
  <c r="AI812" i="5"/>
  <c r="AF812" i="5"/>
  <c r="AY811" i="5"/>
  <c r="AX811" i="5"/>
  <c r="AW811" i="5"/>
  <c r="AV811" i="5"/>
  <c r="AU811" i="5"/>
  <c r="AT811" i="5"/>
  <c r="AS811" i="5"/>
  <c r="AR811" i="5"/>
  <c r="AQ811" i="5"/>
  <c r="AH811" i="5" s="1"/>
  <c r="AJ811" i="5"/>
  <c r="AI811" i="5"/>
  <c r="AF811" i="5"/>
  <c r="AY810" i="5"/>
  <c r="AX810" i="5"/>
  <c r="AW810" i="5"/>
  <c r="AV810" i="5"/>
  <c r="AU810" i="5"/>
  <c r="AT810" i="5"/>
  <c r="AS810" i="5"/>
  <c r="AR810" i="5"/>
  <c r="AQ810" i="5"/>
  <c r="AH810" i="5" s="1"/>
  <c r="AJ810" i="5"/>
  <c r="AI810" i="5"/>
  <c r="AF810" i="5"/>
  <c r="AY809" i="5"/>
  <c r="AX809" i="5"/>
  <c r="AW809" i="5"/>
  <c r="AV809" i="5"/>
  <c r="AU809" i="5"/>
  <c r="AT809" i="5"/>
  <c r="AS809" i="5"/>
  <c r="AR809" i="5"/>
  <c r="AQ809" i="5"/>
  <c r="AH809" i="5" s="1"/>
  <c r="AJ809" i="5"/>
  <c r="AI809" i="5"/>
  <c r="AF809" i="5"/>
  <c r="AY808" i="5"/>
  <c r="AX808" i="5"/>
  <c r="AW808" i="5"/>
  <c r="AV808" i="5"/>
  <c r="AU808" i="5"/>
  <c r="AT808" i="5"/>
  <c r="AS808" i="5"/>
  <c r="AR808" i="5"/>
  <c r="AQ808" i="5"/>
  <c r="AH808" i="5" s="1"/>
  <c r="AJ808" i="5"/>
  <c r="AI808" i="5"/>
  <c r="AF808" i="5"/>
  <c r="AY807" i="5"/>
  <c r="AX807" i="5"/>
  <c r="AW807" i="5"/>
  <c r="AV807" i="5"/>
  <c r="AU807" i="5"/>
  <c r="AT807" i="5"/>
  <c r="AS807" i="5"/>
  <c r="AR807" i="5"/>
  <c r="AQ807" i="5"/>
  <c r="AH807" i="5" s="1"/>
  <c r="AJ807" i="5"/>
  <c r="AI807" i="5"/>
  <c r="AF807" i="5"/>
  <c r="AY806" i="5"/>
  <c r="AX806" i="5"/>
  <c r="AW806" i="5"/>
  <c r="AV806" i="5"/>
  <c r="AU806" i="5"/>
  <c r="AT806" i="5"/>
  <c r="AS806" i="5"/>
  <c r="AR806" i="5"/>
  <c r="AQ806" i="5"/>
  <c r="AH806" i="5" s="1"/>
  <c r="AJ806" i="5"/>
  <c r="AI806" i="5"/>
  <c r="AF806" i="5"/>
  <c r="AY805" i="5"/>
  <c r="AX805" i="5"/>
  <c r="AW805" i="5"/>
  <c r="AV805" i="5"/>
  <c r="AU805" i="5"/>
  <c r="AT805" i="5"/>
  <c r="AS805" i="5"/>
  <c r="AR805" i="5"/>
  <c r="AQ805" i="5"/>
  <c r="AH805" i="5" s="1"/>
  <c r="AJ805" i="5"/>
  <c r="AI805" i="5"/>
  <c r="AF805" i="5"/>
  <c r="AY804" i="5"/>
  <c r="AX804" i="5"/>
  <c r="AW804" i="5"/>
  <c r="AV804" i="5"/>
  <c r="AU804" i="5"/>
  <c r="AT804" i="5"/>
  <c r="AS804" i="5"/>
  <c r="AR804" i="5"/>
  <c r="AQ804" i="5"/>
  <c r="AH804" i="5" s="1"/>
  <c r="AI804" i="5"/>
  <c r="AF804" i="5"/>
  <c r="AY803" i="5"/>
  <c r="AX803" i="5"/>
  <c r="AW803" i="5"/>
  <c r="AV803" i="5"/>
  <c r="AU803" i="5"/>
  <c r="AT803" i="5"/>
  <c r="AS803" i="5"/>
  <c r="AR803" i="5"/>
  <c r="AQ803" i="5"/>
  <c r="AH803" i="5" s="1"/>
  <c r="AI803" i="5"/>
  <c r="AF803" i="5"/>
  <c r="AY802" i="5"/>
  <c r="AX802" i="5"/>
  <c r="AW802" i="5"/>
  <c r="AV802" i="5"/>
  <c r="AU802" i="5"/>
  <c r="AT802" i="5"/>
  <c r="AS802" i="5"/>
  <c r="AR802" i="5"/>
  <c r="AQ802" i="5"/>
  <c r="AH802" i="5" s="1"/>
  <c r="AI802" i="5"/>
  <c r="AF802" i="5"/>
  <c r="AY801" i="5"/>
  <c r="AX801" i="5"/>
  <c r="AW801" i="5"/>
  <c r="AV801" i="5"/>
  <c r="AU801" i="5"/>
  <c r="AT801" i="5"/>
  <c r="AS801" i="5"/>
  <c r="AR801" i="5"/>
  <c r="AQ801" i="5"/>
  <c r="AH801" i="5" s="1"/>
  <c r="AI801" i="5"/>
  <c r="AF801" i="5"/>
  <c r="AY800" i="5"/>
  <c r="AX800" i="5"/>
  <c r="AW800" i="5"/>
  <c r="AV800" i="5"/>
  <c r="AU800" i="5"/>
  <c r="AT800" i="5"/>
  <c r="AS800" i="5"/>
  <c r="AR800" i="5"/>
  <c r="AQ800" i="5"/>
  <c r="AH800" i="5" s="1"/>
  <c r="AI800" i="5"/>
  <c r="AF800" i="5"/>
  <c r="AY799" i="5"/>
  <c r="AX799" i="5"/>
  <c r="AW799" i="5"/>
  <c r="AV799" i="5"/>
  <c r="AU799" i="5"/>
  <c r="AT799" i="5"/>
  <c r="AS799" i="5"/>
  <c r="AR799" i="5"/>
  <c r="AQ799" i="5"/>
  <c r="AH799" i="5" s="1"/>
  <c r="AI799" i="5"/>
  <c r="AF799" i="5"/>
  <c r="AY798" i="5"/>
  <c r="AX798" i="5"/>
  <c r="AW798" i="5"/>
  <c r="AV798" i="5"/>
  <c r="AU798" i="5"/>
  <c r="AT798" i="5"/>
  <c r="AS798" i="5"/>
  <c r="AR798" i="5"/>
  <c r="AQ798" i="5"/>
  <c r="AH798" i="5" s="1"/>
  <c r="AI798" i="5"/>
  <c r="AF798" i="5"/>
  <c r="AY797" i="5"/>
  <c r="AX797" i="5"/>
  <c r="AW797" i="5"/>
  <c r="AV797" i="5"/>
  <c r="AU797" i="5"/>
  <c r="AT797" i="5"/>
  <c r="AS797" i="5"/>
  <c r="AR797" i="5"/>
  <c r="AQ797" i="5"/>
  <c r="AH797" i="5" s="1"/>
  <c r="AI797" i="5"/>
  <c r="AF797" i="5"/>
  <c r="AY796" i="5"/>
  <c r="AX796" i="5"/>
  <c r="AW796" i="5"/>
  <c r="AV796" i="5"/>
  <c r="AU796" i="5"/>
  <c r="AT796" i="5"/>
  <c r="AS796" i="5"/>
  <c r="AR796" i="5"/>
  <c r="AQ796" i="5"/>
  <c r="AH796" i="5" s="1"/>
  <c r="AI796" i="5"/>
  <c r="AF796" i="5"/>
  <c r="AY795" i="5"/>
  <c r="AX795" i="5"/>
  <c r="AW795" i="5"/>
  <c r="AV795" i="5"/>
  <c r="AU795" i="5"/>
  <c r="AT795" i="5"/>
  <c r="AS795" i="5"/>
  <c r="AR795" i="5"/>
  <c r="AQ795" i="5"/>
  <c r="AH795" i="5" s="1"/>
  <c r="AI795" i="5"/>
  <c r="AF795" i="5"/>
  <c r="AY794" i="5"/>
  <c r="AX794" i="5"/>
  <c r="AW794" i="5"/>
  <c r="AV794" i="5"/>
  <c r="AU794" i="5"/>
  <c r="AT794" i="5"/>
  <c r="AS794" i="5"/>
  <c r="AR794" i="5"/>
  <c r="AQ794" i="5"/>
  <c r="AH794" i="5" s="1"/>
  <c r="AI794" i="5"/>
  <c r="AF794" i="5"/>
  <c r="AY793" i="5"/>
  <c r="AX793" i="5"/>
  <c r="AW793" i="5"/>
  <c r="AV793" i="5"/>
  <c r="AU793" i="5"/>
  <c r="AT793" i="5"/>
  <c r="AS793" i="5"/>
  <c r="AR793" i="5"/>
  <c r="AQ793" i="5"/>
  <c r="AH793" i="5" s="1"/>
  <c r="AI793" i="5"/>
  <c r="AF793" i="5"/>
  <c r="AY792" i="5"/>
  <c r="AX792" i="5"/>
  <c r="AW792" i="5"/>
  <c r="AV792" i="5"/>
  <c r="AU792" i="5"/>
  <c r="AT792" i="5"/>
  <c r="AS792" i="5"/>
  <c r="AR792" i="5"/>
  <c r="AQ792" i="5"/>
  <c r="AH792" i="5" s="1"/>
  <c r="AI792" i="5"/>
  <c r="AF792" i="5"/>
  <c r="AY791" i="5"/>
  <c r="AX791" i="5"/>
  <c r="AW791" i="5"/>
  <c r="AV791" i="5"/>
  <c r="AU791" i="5"/>
  <c r="AT791" i="5"/>
  <c r="AS791" i="5"/>
  <c r="AR791" i="5"/>
  <c r="AQ791" i="5"/>
  <c r="AH791" i="5" s="1"/>
  <c r="AI791" i="5"/>
  <c r="AF791" i="5"/>
  <c r="AY790" i="5"/>
  <c r="AX790" i="5"/>
  <c r="AW790" i="5"/>
  <c r="AV790" i="5"/>
  <c r="AU790" i="5"/>
  <c r="AT790" i="5"/>
  <c r="AS790" i="5"/>
  <c r="AR790" i="5"/>
  <c r="AQ790" i="5"/>
  <c r="AH790" i="5" s="1"/>
  <c r="AI790" i="5"/>
  <c r="AF790" i="5"/>
  <c r="AY789" i="5"/>
  <c r="AX789" i="5"/>
  <c r="AW789" i="5"/>
  <c r="AV789" i="5"/>
  <c r="AU789" i="5"/>
  <c r="AT789" i="5"/>
  <c r="AS789" i="5"/>
  <c r="AR789" i="5"/>
  <c r="AQ789" i="5"/>
  <c r="AH789" i="5" s="1"/>
  <c r="AI789" i="5"/>
  <c r="AF789" i="5"/>
  <c r="AY788" i="5"/>
  <c r="AX788" i="5"/>
  <c r="AW788" i="5"/>
  <c r="AV788" i="5"/>
  <c r="AU788" i="5"/>
  <c r="AT788" i="5"/>
  <c r="AS788" i="5"/>
  <c r="AR788" i="5"/>
  <c r="AQ788" i="5"/>
  <c r="AH788" i="5" s="1"/>
  <c r="AI788" i="5"/>
  <c r="AF788" i="5"/>
  <c r="AY787" i="5"/>
  <c r="AX787" i="5"/>
  <c r="AW787" i="5"/>
  <c r="AV787" i="5"/>
  <c r="AU787" i="5"/>
  <c r="AT787" i="5"/>
  <c r="AS787" i="5"/>
  <c r="AR787" i="5"/>
  <c r="AQ787" i="5"/>
  <c r="AH787" i="5" s="1"/>
  <c r="AI787" i="5"/>
  <c r="AF787" i="5"/>
  <c r="AY786" i="5"/>
  <c r="AX786" i="5"/>
  <c r="AW786" i="5"/>
  <c r="AV786" i="5"/>
  <c r="AU786" i="5"/>
  <c r="AT786" i="5"/>
  <c r="AS786" i="5"/>
  <c r="AR786" i="5"/>
  <c r="AQ786" i="5"/>
  <c r="AH786" i="5" s="1"/>
  <c r="AI786" i="5"/>
  <c r="AF786" i="5"/>
  <c r="AY785" i="5"/>
  <c r="AX785" i="5"/>
  <c r="AW785" i="5"/>
  <c r="AV785" i="5"/>
  <c r="AU785" i="5"/>
  <c r="AT785" i="5"/>
  <c r="AS785" i="5"/>
  <c r="AR785" i="5"/>
  <c r="AQ785" i="5"/>
  <c r="AH785" i="5" s="1"/>
  <c r="AI785" i="5"/>
  <c r="AF785" i="5"/>
  <c r="AY784" i="5"/>
  <c r="AX784" i="5"/>
  <c r="AW784" i="5"/>
  <c r="AV784" i="5"/>
  <c r="AU784" i="5"/>
  <c r="AT784" i="5"/>
  <c r="AS784" i="5"/>
  <c r="AR784" i="5"/>
  <c r="AQ784" i="5"/>
  <c r="AH784" i="5" s="1"/>
  <c r="AI784" i="5"/>
  <c r="AF784" i="5"/>
  <c r="AY783" i="5"/>
  <c r="AX783" i="5"/>
  <c r="AW783" i="5"/>
  <c r="AV783" i="5"/>
  <c r="AU783" i="5"/>
  <c r="AT783" i="5"/>
  <c r="AS783" i="5"/>
  <c r="AR783" i="5"/>
  <c r="AQ783" i="5"/>
  <c r="AH783" i="5" s="1"/>
  <c r="AI783" i="5"/>
  <c r="AF783" i="5"/>
  <c r="AY782" i="5"/>
  <c r="AX782" i="5"/>
  <c r="AW782" i="5"/>
  <c r="AV782" i="5"/>
  <c r="AU782" i="5"/>
  <c r="AT782" i="5"/>
  <c r="AS782" i="5"/>
  <c r="AR782" i="5"/>
  <c r="AQ782" i="5"/>
  <c r="AH782" i="5" s="1"/>
  <c r="AI782" i="5"/>
  <c r="AF782" i="5"/>
  <c r="AY781" i="5"/>
  <c r="AX781" i="5"/>
  <c r="AW781" i="5"/>
  <c r="AV781" i="5"/>
  <c r="AU781" i="5"/>
  <c r="AT781" i="5"/>
  <c r="AS781" i="5"/>
  <c r="AR781" i="5"/>
  <c r="AQ781" i="5"/>
  <c r="AH781" i="5" s="1"/>
  <c r="AI781" i="5"/>
  <c r="AF781" i="5"/>
  <c r="AY780" i="5"/>
  <c r="AX780" i="5"/>
  <c r="AW780" i="5"/>
  <c r="AV780" i="5"/>
  <c r="AU780" i="5"/>
  <c r="AT780" i="5"/>
  <c r="AS780" i="5"/>
  <c r="AR780" i="5"/>
  <c r="AQ780" i="5"/>
  <c r="AH780" i="5" s="1"/>
  <c r="AI780" i="5"/>
  <c r="AF780" i="5"/>
  <c r="AY779" i="5"/>
  <c r="AX779" i="5"/>
  <c r="AW779" i="5"/>
  <c r="AV779" i="5"/>
  <c r="AU779" i="5"/>
  <c r="AT779" i="5"/>
  <c r="AS779" i="5"/>
  <c r="AR779" i="5"/>
  <c r="AQ779" i="5"/>
  <c r="AH779" i="5" s="1"/>
  <c r="AI779" i="5"/>
  <c r="AF779" i="5"/>
  <c r="AY778" i="5"/>
  <c r="AX778" i="5"/>
  <c r="AW778" i="5"/>
  <c r="AV778" i="5"/>
  <c r="AU778" i="5"/>
  <c r="AT778" i="5"/>
  <c r="AS778" i="5"/>
  <c r="AR778" i="5"/>
  <c r="AQ778" i="5"/>
  <c r="AH778" i="5" s="1"/>
  <c r="AI778" i="5"/>
  <c r="AF778" i="5"/>
  <c r="AY777" i="5"/>
  <c r="AX777" i="5"/>
  <c r="AW777" i="5"/>
  <c r="AV777" i="5"/>
  <c r="AU777" i="5"/>
  <c r="AT777" i="5"/>
  <c r="AS777" i="5"/>
  <c r="AR777" i="5"/>
  <c r="AQ777" i="5"/>
  <c r="AH777" i="5" s="1"/>
  <c r="AI777" i="5"/>
  <c r="AF777" i="5"/>
  <c r="AY776" i="5"/>
  <c r="AX776" i="5"/>
  <c r="AW776" i="5"/>
  <c r="AV776" i="5"/>
  <c r="AU776" i="5"/>
  <c r="AT776" i="5"/>
  <c r="AS776" i="5"/>
  <c r="AR776" i="5"/>
  <c r="AQ776" i="5"/>
  <c r="AH776" i="5" s="1"/>
  <c r="AI776" i="5"/>
  <c r="AF776" i="5"/>
  <c r="AY775" i="5"/>
  <c r="AX775" i="5"/>
  <c r="AW775" i="5"/>
  <c r="AV775" i="5"/>
  <c r="AU775" i="5"/>
  <c r="AT775" i="5"/>
  <c r="AS775" i="5"/>
  <c r="AR775" i="5"/>
  <c r="AQ775" i="5"/>
  <c r="AH775" i="5" s="1"/>
  <c r="AI775" i="5"/>
  <c r="AF775" i="5"/>
  <c r="AY774" i="5"/>
  <c r="AX774" i="5"/>
  <c r="AW774" i="5"/>
  <c r="AV774" i="5"/>
  <c r="AU774" i="5"/>
  <c r="AT774" i="5"/>
  <c r="AS774" i="5"/>
  <c r="AR774" i="5"/>
  <c r="AQ774" i="5"/>
  <c r="AH774" i="5" s="1"/>
  <c r="AI774" i="5"/>
  <c r="AF774" i="5"/>
  <c r="AY773" i="5"/>
  <c r="AX773" i="5"/>
  <c r="AW773" i="5"/>
  <c r="AV773" i="5"/>
  <c r="AU773" i="5"/>
  <c r="AT773" i="5"/>
  <c r="AS773" i="5"/>
  <c r="AR773" i="5"/>
  <c r="AQ773" i="5"/>
  <c r="AH773" i="5" s="1"/>
  <c r="AI773" i="5"/>
  <c r="AF773" i="5"/>
  <c r="AY772" i="5"/>
  <c r="AX772" i="5"/>
  <c r="AW772" i="5"/>
  <c r="AV772" i="5"/>
  <c r="AU772" i="5"/>
  <c r="AT772" i="5"/>
  <c r="AS772" i="5"/>
  <c r="AR772" i="5"/>
  <c r="AQ772" i="5"/>
  <c r="AH772" i="5" s="1"/>
  <c r="AI772" i="5"/>
  <c r="AF772" i="5"/>
  <c r="AY771" i="5"/>
  <c r="AX771" i="5"/>
  <c r="AW771" i="5"/>
  <c r="AV771" i="5"/>
  <c r="AU771" i="5"/>
  <c r="AT771" i="5"/>
  <c r="AS771" i="5"/>
  <c r="AR771" i="5"/>
  <c r="AQ771" i="5"/>
  <c r="AH771" i="5" s="1"/>
  <c r="AI771" i="5"/>
  <c r="AF771" i="5"/>
  <c r="AY770" i="5"/>
  <c r="AX770" i="5"/>
  <c r="AW770" i="5"/>
  <c r="AV770" i="5"/>
  <c r="AU770" i="5"/>
  <c r="AT770" i="5"/>
  <c r="AS770" i="5"/>
  <c r="AR770" i="5"/>
  <c r="AQ770" i="5"/>
  <c r="AH770" i="5" s="1"/>
  <c r="AI770" i="5"/>
  <c r="AF770" i="5"/>
  <c r="AY769" i="5"/>
  <c r="AX769" i="5"/>
  <c r="AW769" i="5"/>
  <c r="AV769" i="5"/>
  <c r="AU769" i="5"/>
  <c r="AT769" i="5"/>
  <c r="AS769" i="5"/>
  <c r="AR769" i="5"/>
  <c r="AQ769" i="5"/>
  <c r="AH769" i="5" s="1"/>
  <c r="AI769" i="5"/>
  <c r="AF769" i="5"/>
  <c r="AY768" i="5"/>
  <c r="AX768" i="5"/>
  <c r="AW768" i="5"/>
  <c r="AV768" i="5"/>
  <c r="AU768" i="5"/>
  <c r="AT768" i="5"/>
  <c r="AS768" i="5"/>
  <c r="AR768" i="5"/>
  <c r="AQ768" i="5"/>
  <c r="AH768" i="5" s="1"/>
  <c r="AI768" i="5"/>
  <c r="AF768" i="5"/>
  <c r="AY767" i="5"/>
  <c r="AX767" i="5"/>
  <c r="AW767" i="5"/>
  <c r="AV767" i="5"/>
  <c r="AU767" i="5"/>
  <c r="AT767" i="5"/>
  <c r="AS767" i="5"/>
  <c r="AR767" i="5"/>
  <c r="AQ767" i="5"/>
  <c r="AH767" i="5" s="1"/>
  <c r="AI767" i="5"/>
  <c r="AF767" i="5"/>
  <c r="AY766" i="5"/>
  <c r="AX766" i="5"/>
  <c r="AW766" i="5"/>
  <c r="AV766" i="5"/>
  <c r="AU766" i="5"/>
  <c r="AT766" i="5"/>
  <c r="AS766" i="5"/>
  <c r="AR766" i="5"/>
  <c r="AQ766" i="5"/>
  <c r="AH766" i="5" s="1"/>
  <c r="AI766" i="5"/>
  <c r="AF766" i="5"/>
  <c r="AY765" i="5"/>
  <c r="AX765" i="5"/>
  <c r="AW765" i="5"/>
  <c r="AV765" i="5"/>
  <c r="AU765" i="5"/>
  <c r="AT765" i="5"/>
  <c r="AS765" i="5"/>
  <c r="AR765" i="5"/>
  <c r="AQ765" i="5"/>
  <c r="AH765" i="5" s="1"/>
  <c r="AI765" i="5"/>
  <c r="AF765" i="5"/>
  <c r="AY764" i="5"/>
  <c r="AX764" i="5"/>
  <c r="AW764" i="5"/>
  <c r="AV764" i="5"/>
  <c r="AU764" i="5"/>
  <c r="AT764" i="5"/>
  <c r="AS764" i="5"/>
  <c r="AR764" i="5"/>
  <c r="AQ764" i="5"/>
  <c r="AH764" i="5" s="1"/>
  <c r="AI764" i="5"/>
  <c r="AF764" i="5"/>
  <c r="AY763" i="5"/>
  <c r="AX763" i="5"/>
  <c r="AW763" i="5"/>
  <c r="AV763" i="5"/>
  <c r="AU763" i="5"/>
  <c r="AT763" i="5"/>
  <c r="AS763" i="5"/>
  <c r="AR763" i="5"/>
  <c r="AQ763" i="5"/>
  <c r="AH763" i="5" s="1"/>
  <c r="AI763" i="5"/>
  <c r="AF763" i="5"/>
  <c r="AY762" i="5"/>
  <c r="AX762" i="5"/>
  <c r="AW762" i="5"/>
  <c r="AV762" i="5"/>
  <c r="AU762" i="5"/>
  <c r="AT762" i="5"/>
  <c r="AS762" i="5"/>
  <c r="AR762" i="5"/>
  <c r="AQ762" i="5"/>
  <c r="AH762" i="5" s="1"/>
  <c r="AI762" i="5"/>
  <c r="AF762" i="5"/>
  <c r="AY761" i="5"/>
  <c r="AX761" i="5"/>
  <c r="AW761" i="5"/>
  <c r="AV761" i="5"/>
  <c r="AU761" i="5"/>
  <c r="AT761" i="5"/>
  <c r="AS761" i="5"/>
  <c r="AR761" i="5"/>
  <c r="AQ761" i="5"/>
  <c r="AH761" i="5" s="1"/>
  <c r="AI761" i="5"/>
  <c r="AF761" i="5"/>
  <c r="AY760" i="5"/>
  <c r="AX760" i="5"/>
  <c r="AW760" i="5"/>
  <c r="AV760" i="5"/>
  <c r="AU760" i="5"/>
  <c r="AT760" i="5"/>
  <c r="AS760" i="5"/>
  <c r="AR760" i="5"/>
  <c r="AQ760" i="5"/>
  <c r="AH760" i="5" s="1"/>
  <c r="AI760" i="5"/>
  <c r="AF760" i="5"/>
  <c r="AY759" i="5"/>
  <c r="AX759" i="5"/>
  <c r="AW759" i="5"/>
  <c r="AV759" i="5"/>
  <c r="AU759" i="5"/>
  <c r="AT759" i="5"/>
  <c r="AS759" i="5"/>
  <c r="AR759" i="5"/>
  <c r="AQ759" i="5"/>
  <c r="AH759" i="5" s="1"/>
  <c r="AI759" i="5"/>
  <c r="AF759" i="5"/>
  <c r="AY758" i="5"/>
  <c r="AX758" i="5"/>
  <c r="AW758" i="5"/>
  <c r="AV758" i="5"/>
  <c r="AU758" i="5"/>
  <c r="AT758" i="5"/>
  <c r="AS758" i="5"/>
  <c r="AR758" i="5"/>
  <c r="AQ758" i="5"/>
  <c r="AH758" i="5" s="1"/>
  <c r="AI758" i="5"/>
  <c r="AF758" i="5"/>
  <c r="AY757" i="5"/>
  <c r="AX757" i="5"/>
  <c r="AW757" i="5"/>
  <c r="AV757" i="5"/>
  <c r="AU757" i="5"/>
  <c r="AT757" i="5"/>
  <c r="AS757" i="5"/>
  <c r="AR757" i="5"/>
  <c r="AQ757" i="5"/>
  <c r="AH757" i="5" s="1"/>
  <c r="AI757" i="5"/>
  <c r="AF757" i="5"/>
  <c r="AY756" i="5"/>
  <c r="AX756" i="5"/>
  <c r="AW756" i="5"/>
  <c r="AV756" i="5"/>
  <c r="AU756" i="5"/>
  <c r="AT756" i="5"/>
  <c r="AS756" i="5"/>
  <c r="AR756" i="5"/>
  <c r="AQ756" i="5"/>
  <c r="AH756" i="5" s="1"/>
  <c r="AI756" i="5"/>
  <c r="AF756" i="5"/>
  <c r="AY755" i="5"/>
  <c r="AX755" i="5"/>
  <c r="AW755" i="5"/>
  <c r="AV755" i="5"/>
  <c r="AU755" i="5"/>
  <c r="AT755" i="5"/>
  <c r="AS755" i="5"/>
  <c r="AR755" i="5"/>
  <c r="AQ755" i="5"/>
  <c r="AH755" i="5" s="1"/>
  <c r="AI755" i="5"/>
  <c r="AF755" i="5"/>
  <c r="AY754" i="5"/>
  <c r="AX754" i="5"/>
  <c r="AW754" i="5"/>
  <c r="AV754" i="5"/>
  <c r="AU754" i="5"/>
  <c r="AT754" i="5"/>
  <c r="AS754" i="5"/>
  <c r="AR754" i="5"/>
  <c r="AQ754" i="5"/>
  <c r="AH754" i="5" s="1"/>
  <c r="AI754" i="5"/>
  <c r="AF754" i="5"/>
  <c r="AY753" i="5"/>
  <c r="AX753" i="5"/>
  <c r="AW753" i="5"/>
  <c r="AV753" i="5"/>
  <c r="AU753" i="5"/>
  <c r="AT753" i="5"/>
  <c r="AS753" i="5"/>
  <c r="AR753" i="5"/>
  <c r="AQ753" i="5"/>
  <c r="AH753" i="5" s="1"/>
  <c r="AI753" i="5"/>
  <c r="AF753" i="5"/>
  <c r="AY752" i="5"/>
  <c r="AX752" i="5"/>
  <c r="AW752" i="5"/>
  <c r="AV752" i="5"/>
  <c r="AU752" i="5"/>
  <c r="AT752" i="5"/>
  <c r="AS752" i="5"/>
  <c r="AR752" i="5"/>
  <c r="AQ752" i="5"/>
  <c r="AH752" i="5" s="1"/>
  <c r="AI752" i="5"/>
  <c r="AF752" i="5"/>
  <c r="AY751" i="5"/>
  <c r="AX751" i="5"/>
  <c r="AW751" i="5"/>
  <c r="AV751" i="5"/>
  <c r="AU751" i="5"/>
  <c r="AT751" i="5"/>
  <c r="AS751" i="5"/>
  <c r="AR751" i="5"/>
  <c r="AQ751" i="5"/>
  <c r="AH751" i="5" s="1"/>
  <c r="AI751" i="5"/>
  <c r="AF751" i="5"/>
  <c r="AY750" i="5"/>
  <c r="AX750" i="5"/>
  <c r="AW750" i="5"/>
  <c r="AV750" i="5"/>
  <c r="AU750" i="5"/>
  <c r="AT750" i="5"/>
  <c r="AS750" i="5"/>
  <c r="AR750" i="5"/>
  <c r="AQ750" i="5"/>
  <c r="AH750" i="5" s="1"/>
  <c r="AI750" i="5"/>
  <c r="AF750" i="5"/>
  <c r="AY749" i="5"/>
  <c r="AX749" i="5"/>
  <c r="AW749" i="5"/>
  <c r="AV749" i="5"/>
  <c r="AU749" i="5"/>
  <c r="AT749" i="5"/>
  <c r="AS749" i="5"/>
  <c r="AR749" i="5"/>
  <c r="AQ749" i="5"/>
  <c r="AH749" i="5" s="1"/>
  <c r="AI749" i="5"/>
  <c r="AF749" i="5"/>
  <c r="AY748" i="5"/>
  <c r="AX748" i="5"/>
  <c r="AW748" i="5"/>
  <c r="AV748" i="5"/>
  <c r="AU748" i="5"/>
  <c r="AT748" i="5"/>
  <c r="AS748" i="5"/>
  <c r="AR748" i="5"/>
  <c r="AQ748" i="5"/>
  <c r="AH748" i="5" s="1"/>
  <c r="AI748" i="5"/>
  <c r="AF748" i="5"/>
  <c r="AY747" i="5"/>
  <c r="AX747" i="5"/>
  <c r="AW747" i="5"/>
  <c r="AV747" i="5"/>
  <c r="AU747" i="5"/>
  <c r="AT747" i="5"/>
  <c r="AS747" i="5"/>
  <c r="AR747" i="5"/>
  <c r="AQ747" i="5"/>
  <c r="AH747" i="5" s="1"/>
  <c r="AI747" i="5"/>
  <c r="AF747" i="5"/>
  <c r="AY746" i="5"/>
  <c r="AX746" i="5"/>
  <c r="AW746" i="5"/>
  <c r="AV746" i="5"/>
  <c r="AU746" i="5"/>
  <c r="AT746" i="5"/>
  <c r="AS746" i="5"/>
  <c r="AR746" i="5"/>
  <c r="AQ746" i="5"/>
  <c r="AH746" i="5" s="1"/>
  <c r="AI746" i="5"/>
  <c r="AF746" i="5"/>
  <c r="AY745" i="5"/>
  <c r="AX745" i="5"/>
  <c r="AW745" i="5"/>
  <c r="AV745" i="5"/>
  <c r="AU745" i="5"/>
  <c r="AT745" i="5"/>
  <c r="AS745" i="5"/>
  <c r="AR745" i="5"/>
  <c r="AQ745" i="5"/>
  <c r="AH745" i="5" s="1"/>
  <c r="AI745" i="5"/>
  <c r="AF745" i="5"/>
  <c r="AY744" i="5"/>
  <c r="AX744" i="5"/>
  <c r="AW744" i="5"/>
  <c r="AV744" i="5"/>
  <c r="AU744" i="5"/>
  <c r="AT744" i="5"/>
  <c r="AS744" i="5"/>
  <c r="AR744" i="5"/>
  <c r="AQ744" i="5"/>
  <c r="AH744" i="5" s="1"/>
  <c r="AI744" i="5"/>
  <c r="AF744" i="5"/>
  <c r="AY743" i="5"/>
  <c r="AX743" i="5"/>
  <c r="AW743" i="5"/>
  <c r="AV743" i="5"/>
  <c r="AU743" i="5"/>
  <c r="AT743" i="5"/>
  <c r="AS743" i="5"/>
  <c r="AR743" i="5"/>
  <c r="AQ743" i="5"/>
  <c r="AH743" i="5" s="1"/>
  <c r="AI743" i="5"/>
  <c r="AF743" i="5"/>
  <c r="AY742" i="5"/>
  <c r="AX742" i="5"/>
  <c r="AW742" i="5"/>
  <c r="AV742" i="5"/>
  <c r="AU742" i="5"/>
  <c r="AT742" i="5"/>
  <c r="AS742" i="5"/>
  <c r="AR742" i="5"/>
  <c r="AQ742" i="5"/>
  <c r="AH742" i="5" s="1"/>
  <c r="AI742" i="5"/>
  <c r="AF742" i="5"/>
  <c r="AY741" i="5"/>
  <c r="AX741" i="5"/>
  <c r="AW741" i="5"/>
  <c r="AV741" i="5"/>
  <c r="AU741" i="5"/>
  <c r="AT741" i="5"/>
  <c r="AS741" i="5"/>
  <c r="AR741" i="5"/>
  <c r="AQ741" i="5"/>
  <c r="AH741" i="5" s="1"/>
  <c r="AI741" i="5"/>
  <c r="AF741" i="5"/>
  <c r="AY740" i="5"/>
  <c r="AX740" i="5"/>
  <c r="AW740" i="5"/>
  <c r="AV740" i="5"/>
  <c r="AU740" i="5"/>
  <c r="AT740" i="5"/>
  <c r="AS740" i="5"/>
  <c r="AR740" i="5"/>
  <c r="AQ740" i="5"/>
  <c r="AH740" i="5" s="1"/>
  <c r="AI740" i="5"/>
  <c r="AF740" i="5"/>
  <c r="AY739" i="5"/>
  <c r="AX739" i="5"/>
  <c r="AW739" i="5"/>
  <c r="AV739" i="5"/>
  <c r="AU739" i="5"/>
  <c r="AT739" i="5"/>
  <c r="AS739" i="5"/>
  <c r="AR739" i="5"/>
  <c r="AQ739" i="5"/>
  <c r="AH739" i="5" s="1"/>
  <c r="AI739" i="5"/>
  <c r="AF739" i="5"/>
  <c r="AY738" i="5"/>
  <c r="AX738" i="5"/>
  <c r="AW738" i="5"/>
  <c r="AV738" i="5"/>
  <c r="AU738" i="5"/>
  <c r="AT738" i="5"/>
  <c r="AS738" i="5"/>
  <c r="AR738" i="5"/>
  <c r="AQ738" i="5"/>
  <c r="AH738" i="5" s="1"/>
  <c r="AI738" i="5"/>
  <c r="AF738" i="5"/>
  <c r="AY737" i="5"/>
  <c r="AX737" i="5"/>
  <c r="AW737" i="5"/>
  <c r="AV737" i="5"/>
  <c r="AU737" i="5"/>
  <c r="AT737" i="5"/>
  <c r="AS737" i="5"/>
  <c r="AR737" i="5"/>
  <c r="AQ737" i="5"/>
  <c r="AH737" i="5" s="1"/>
  <c r="AI737" i="5"/>
  <c r="AF737" i="5"/>
  <c r="AY736" i="5"/>
  <c r="AX736" i="5"/>
  <c r="AW736" i="5"/>
  <c r="AV736" i="5"/>
  <c r="AU736" i="5"/>
  <c r="AT736" i="5"/>
  <c r="AS736" i="5"/>
  <c r="AR736" i="5"/>
  <c r="AQ736" i="5"/>
  <c r="AH736" i="5" s="1"/>
  <c r="AI736" i="5"/>
  <c r="AF736" i="5"/>
  <c r="AY735" i="5"/>
  <c r="AX735" i="5"/>
  <c r="AW735" i="5"/>
  <c r="AV735" i="5"/>
  <c r="AU735" i="5"/>
  <c r="AT735" i="5"/>
  <c r="AS735" i="5"/>
  <c r="AR735" i="5"/>
  <c r="AQ735" i="5"/>
  <c r="AH735" i="5" s="1"/>
  <c r="AI735" i="5"/>
  <c r="AF735" i="5"/>
  <c r="AY734" i="5"/>
  <c r="AX734" i="5"/>
  <c r="AW734" i="5"/>
  <c r="AV734" i="5"/>
  <c r="AU734" i="5"/>
  <c r="AT734" i="5"/>
  <c r="AS734" i="5"/>
  <c r="AR734" i="5"/>
  <c r="AQ734" i="5"/>
  <c r="AH734" i="5" s="1"/>
  <c r="AI734" i="5"/>
  <c r="AF734" i="5"/>
  <c r="AY733" i="5"/>
  <c r="AX733" i="5"/>
  <c r="AW733" i="5"/>
  <c r="AV733" i="5"/>
  <c r="AU733" i="5"/>
  <c r="AT733" i="5"/>
  <c r="AS733" i="5"/>
  <c r="AR733" i="5"/>
  <c r="AQ733" i="5"/>
  <c r="AH733" i="5" s="1"/>
  <c r="AI733" i="5"/>
  <c r="AF733" i="5"/>
  <c r="AY732" i="5"/>
  <c r="AX732" i="5"/>
  <c r="AW732" i="5"/>
  <c r="AV732" i="5"/>
  <c r="AU732" i="5"/>
  <c r="AT732" i="5"/>
  <c r="AS732" i="5"/>
  <c r="AR732" i="5"/>
  <c r="AQ732" i="5"/>
  <c r="AH732" i="5" s="1"/>
  <c r="AI732" i="5"/>
  <c r="AF732" i="5"/>
  <c r="AY731" i="5"/>
  <c r="AX731" i="5"/>
  <c r="AW731" i="5"/>
  <c r="AV731" i="5"/>
  <c r="AU731" i="5"/>
  <c r="AT731" i="5"/>
  <c r="AS731" i="5"/>
  <c r="AR731" i="5"/>
  <c r="AQ731" i="5"/>
  <c r="AH731" i="5" s="1"/>
  <c r="AI731" i="5"/>
  <c r="AF731" i="5"/>
  <c r="AY730" i="5"/>
  <c r="AX730" i="5"/>
  <c r="AW730" i="5"/>
  <c r="AV730" i="5"/>
  <c r="AU730" i="5"/>
  <c r="AT730" i="5"/>
  <c r="AS730" i="5"/>
  <c r="AR730" i="5"/>
  <c r="AQ730" i="5"/>
  <c r="AH730" i="5" s="1"/>
  <c r="AI730" i="5"/>
  <c r="AF730" i="5"/>
  <c r="AY729" i="5"/>
  <c r="AX729" i="5"/>
  <c r="AW729" i="5"/>
  <c r="AV729" i="5"/>
  <c r="AU729" i="5"/>
  <c r="AT729" i="5"/>
  <c r="AS729" i="5"/>
  <c r="AR729" i="5"/>
  <c r="AQ729" i="5"/>
  <c r="AH729" i="5" s="1"/>
  <c r="AI729" i="5"/>
  <c r="AF729" i="5"/>
  <c r="AY728" i="5"/>
  <c r="AX728" i="5"/>
  <c r="AW728" i="5"/>
  <c r="AV728" i="5"/>
  <c r="AU728" i="5"/>
  <c r="AT728" i="5"/>
  <c r="AS728" i="5"/>
  <c r="AR728" i="5"/>
  <c r="AQ728" i="5"/>
  <c r="AH728" i="5" s="1"/>
  <c r="AI728" i="5"/>
  <c r="AF728" i="5"/>
  <c r="AY727" i="5"/>
  <c r="AX727" i="5"/>
  <c r="AW727" i="5"/>
  <c r="AV727" i="5"/>
  <c r="AU727" i="5"/>
  <c r="AT727" i="5"/>
  <c r="AS727" i="5"/>
  <c r="AR727" i="5"/>
  <c r="AQ727" i="5"/>
  <c r="AH727" i="5" s="1"/>
  <c r="AI727" i="5"/>
  <c r="AF727" i="5"/>
  <c r="AY726" i="5"/>
  <c r="AX726" i="5"/>
  <c r="AW726" i="5"/>
  <c r="AV726" i="5"/>
  <c r="AU726" i="5"/>
  <c r="AT726" i="5"/>
  <c r="AS726" i="5"/>
  <c r="AR726" i="5"/>
  <c r="AQ726" i="5"/>
  <c r="AH726" i="5" s="1"/>
  <c r="AI726" i="5"/>
  <c r="AF726" i="5"/>
  <c r="AY725" i="5"/>
  <c r="AX725" i="5"/>
  <c r="AW725" i="5"/>
  <c r="AV725" i="5"/>
  <c r="AU725" i="5"/>
  <c r="AT725" i="5"/>
  <c r="AS725" i="5"/>
  <c r="AR725" i="5"/>
  <c r="AQ725" i="5"/>
  <c r="AH725" i="5" s="1"/>
  <c r="AI725" i="5"/>
  <c r="AF725" i="5"/>
  <c r="AY724" i="5"/>
  <c r="AX724" i="5"/>
  <c r="AW724" i="5"/>
  <c r="AV724" i="5"/>
  <c r="AU724" i="5"/>
  <c r="AT724" i="5"/>
  <c r="AS724" i="5"/>
  <c r="AR724" i="5"/>
  <c r="AQ724" i="5"/>
  <c r="AH724" i="5" s="1"/>
  <c r="AI724" i="5"/>
  <c r="AF724" i="5"/>
  <c r="AY723" i="5"/>
  <c r="AX723" i="5"/>
  <c r="AW723" i="5"/>
  <c r="AV723" i="5"/>
  <c r="AU723" i="5"/>
  <c r="AT723" i="5"/>
  <c r="AS723" i="5"/>
  <c r="AR723" i="5"/>
  <c r="AQ723" i="5"/>
  <c r="AH723" i="5" s="1"/>
  <c r="AI723" i="5"/>
  <c r="AF723" i="5"/>
  <c r="AY722" i="5"/>
  <c r="AX722" i="5"/>
  <c r="AW722" i="5"/>
  <c r="AV722" i="5"/>
  <c r="AU722" i="5"/>
  <c r="AT722" i="5"/>
  <c r="AS722" i="5"/>
  <c r="AR722" i="5"/>
  <c r="AQ722" i="5"/>
  <c r="AH722" i="5" s="1"/>
  <c r="AI722" i="5"/>
  <c r="AF722" i="5"/>
  <c r="AY721" i="5"/>
  <c r="AX721" i="5"/>
  <c r="AW721" i="5"/>
  <c r="AV721" i="5"/>
  <c r="AU721" i="5"/>
  <c r="AT721" i="5"/>
  <c r="AS721" i="5"/>
  <c r="AR721" i="5"/>
  <c r="AQ721" i="5"/>
  <c r="AH721" i="5" s="1"/>
  <c r="AI721" i="5"/>
  <c r="AF721" i="5"/>
  <c r="AY720" i="5"/>
  <c r="AX720" i="5"/>
  <c r="AW720" i="5"/>
  <c r="AV720" i="5"/>
  <c r="AU720" i="5"/>
  <c r="AT720" i="5"/>
  <c r="AS720" i="5"/>
  <c r="AR720" i="5"/>
  <c r="AQ720" i="5"/>
  <c r="AH720" i="5" s="1"/>
  <c r="AI720" i="5"/>
  <c r="AF720" i="5"/>
  <c r="AY719" i="5"/>
  <c r="AX719" i="5"/>
  <c r="AW719" i="5"/>
  <c r="AV719" i="5"/>
  <c r="AU719" i="5"/>
  <c r="AT719" i="5"/>
  <c r="AS719" i="5"/>
  <c r="AR719" i="5"/>
  <c r="AQ719" i="5"/>
  <c r="AH719" i="5" s="1"/>
  <c r="AI719" i="5"/>
  <c r="AF719" i="5"/>
  <c r="AY718" i="5"/>
  <c r="AX718" i="5"/>
  <c r="AW718" i="5"/>
  <c r="AV718" i="5"/>
  <c r="AU718" i="5"/>
  <c r="AT718" i="5"/>
  <c r="AS718" i="5"/>
  <c r="AR718" i="5"/>
  <c r="AQ718" i="5"/>
  <c r="AH718" i="5" s="1"/>
  <c r="AI718" i="5"/>
  <c r="AF718" i="5"/>
  <c r="AY717" i="5"/>
  <c r="AX717" i="5"/>
  <c r="AW717" i="5"/>
  <c r="AV717" i="5"/>
  <c r="AU717" i="5"/>
  <c r="AT717" i="5"/>
  <c r="AS717" i="5"/>
  <c r="AR717" i="5"/>
  <c r="AQ717" i="5"/>
  <c r="AH717" i="5" s="1"/>
  <c r="AI717" i="5"/>
  <c r="AF717" i="5"/>
  <c r="AY716" i="5"/>
  <c r="AX716" i="5"/>
  <c r="AW716" i="5"/>
  <c r="AV716" i="5"/>
  <c r="AU716" i="5"/>
  <c r="AT716" i="5"/>
  <c r="AS716" i="5"/>
  <c r="AR716" i="5"/>
  <c r="AQ716" i="5"/>
  <c r="AH716" i="5" s="1"/>
  <c r="AI716" i="5"/>
  <c r="AF716" i="5"/>
  <c r="AY715" i="5"/>
  <c r="AX715" i="5"/>
  <c r="AW715" i="5"/>
  <c r="AV715" i="5"/>
  <c r="AU715" i="5"/>
  <c r="AT715" i="5"/>
  <c r="AS715" i="5"/>
  <c r="AR715" i="5"/>
  <c r="AQ715" i="5"/>
  <c r="AH715" i="5" s="1"/>
  <c r="AI715" i="5"/>
  <c r="AF715" i="5"/>
  <c r="AY714" i="5"/>
  <c r="AX714" i="5"/>
  <c r="AW714" i="5"/>
  <c r="AV714" i="5"/>
  <c r="AU714" i="5"/>
  <c r="AT714" i="5"/>
  <c r="AS714" i="5"/>
  <c r="AR714" i="5"/>
  <c r="AQ714" i="5"/>
  <c r="AH714" i="5" s="1"/>
  <c r="AI714" i="5"/>
  <c r="AF714" i="5"/>
  <c r="AY713" i="5"/>
  <c r="AX713" i="5"/>
  <c r="AW713" i="5"/>
  <c r="AV713" i="5"/>
  <c r="AU713" i="5"/>
  <c r="AT713" i="5"/>
  <c r="AS713" i="5"/>
  <c r="AR713" i="5"/>
  <c r="AQ713" i="5"/>
  <c r="AH713" i="5" s="1"/>
  <c r="AI713" i="5"/>
  <c r="AF713" i="5"/>
  <c r="AY712" i="5"/>
  <c r="AX712" i="5"/>
  <c r="AW712" i="5"/>
  <c r="AV712" i="5"/>
  <c r="AU712" i="5"/>
  <c r="AT712" i="5"/>
  <c r="AS712" i="5"/>
  <c r="AR712" i="5"/>
  <c r="AQ712" i="5"/>
  <c r="AH712" i="5" s="1"/>
  <c r="AI712" i="5"/>
  <c r="AF712" i="5"/>
  <c r="AY711" i="5"/>
  <c r="AX711" i="5"/>
  <c r="AW711" i="5"/>
  <c r="AV711" i="5"/>
  <c r="AU711" i="5"/>
  <c r="AT711" i="5"/>
  <c r="AS711" i="5"/>
  <c r="AR711" i="5"/>
  <c r="AQ711" i="5"/>
  <c r="AH711" i="5" s="1"/>
  <c r="AI711" i="5"/>
  <c r="AF711" i="5"/>
  <c r="AY710" i="5"/>
  <c r="AX710" i="5"/>
  <c r="AW710" i="5"/>
  <c r="AV710" i="5"/>
  <c r="AU710" i="5"/>
  <c r="AT710" i="5"/>
  <c r="AS710" i="5"/>
  <c r="AR710" i="5"/>
  <c r="AQ710" i="5"/>
  <c r="AH710" i="5" s="1"/>
  <c r="AI710" i="5"/>
  <c r="AF710" i="5"/>
  <c r="AY709" i="5"/>
  <c r="AX709" i="5"/>
  <c r="AW709" i="5"/>
  <c r="AV709" i="5"/>
  <c r="AU709" i="5"/>
  <c r="AT709" i="5"/>
  <c r="AS709" i="5"/>
  <c r="AR709" i="5"/>
  <c r="AQ709" i="5"/>
  <c r="AH709" i="5" s="1"/>
  <c r="AI709" i="5"/>
  <c r="AF709" i="5"/>
  <c r="AY708" i="5"/>
  <c r="AX708" i="5"/>
  <c r="AW708" i="5"/>
  <c r="AV708" i="5"/>
  <c r="AU708" i="5"/>
  <c r="AT708" i="5"/>
  <c r="AS708" i="5"/>
  <c r="AR708" i="5"/>
  <c r="AQ708" i="5"/>
  <c r="AH708" i="5" s="1"/>
  <c r="AI708" i="5"/>
  <c r="AF708" i="5"/>
  <c r="AY707" i="5"/>
  <c r="AX707" i="5"/>
  <c r="AW707" i="5"/>
  <c r="AV707" i="5"/>
  <c r="AU707" i="5"/>
  <c r="AT707" i="5"/>
  <c r="AS707" i="5"/>
  <c r="AR707" i="5"/>
  <c r="AQ707" i="5"/>
  <c r="AH707" i="5" s="1"/>
  <c r="AI707" i="5"/>
  <c r="AF707" i="5"/>
  <c r="AY706" i="5"/>
  <c r="AX706" i="5"/>
  <c r="AW706" i="5"/>
  <c r="AV706" i="5"/>
  <c r="AU706" i="5"/>
  <c r="AT706" i="5"/>
  <c r="AS706" i="5"/>
  <c r="AR706" i="5"/>
  <c r="AQ706" i="5"/>
  <c r="AH706" i="5" s="1"/>
  <c r="AI706" i="5"/>
  <c r="AF706" i="5"/>
  <c r="AY705" i="5"/>
  <c r="AX705" i="5"/>
  <c r="AW705" i="5"/>
  <c r="AV705" i="5"/>
  <c r="AU705" i="5"/>
  <c r="AT705" i="5"/>
  <c r="AS705" i="5"/>
  <c r="AR705" i="5"/>
  <c r="AQ705" i="5"/>
  <c r="AH705" i="5" s="1"/>
  <c r="AI705" i="5"/>
  <c r="AF705" i="5"/>
  <c r="AY704" i="5"/>
  <c r="AX704" i="5"/>
  <c r="AW704" i="5"/>
  <c r="AV704" i="5"/>
  <c r="AU704" i="5"/>
  <c r="AT704" i="5"/>
  <c r="AS704" i="5"/>
  <c r="AR704" i="5"/>
  <c r="AQ704" i="5"/>
  <c r="AH704" i="5" s="1"/>
  <c r="AI704" i="5"/>
  <c r="AF704" i="5"/>
  <c r="AY703" i="5"/>
  <c r="AX703" i="5"/>
  <c r="AW703" i="5"/>
  <c r="AV703" i="5"/>
  <c r="AU703" i="5"/>
  <c r="AT703" i="5"/>
  <c r="AS703" i="5"/>
  <c r="AR703" i="5"/>
  <c r="AQ703" i="5"/>
  <c r="AH703" i="5" s="1"/>
  <c r="AI703" i="5"/>
  <c r="AF703" i="5"/>
  <c r="AY702" i="5"/>
  <c r="AX702" i="5"/>
  <c r="AW702" i="5"/>
  <c r="AV702" i="5"/>
  <c r="AU702" i="5"/>
  <c r="AT702" i="5"/>
  <c r="AS702" i="5"/>
  <c r="AR702" i="5"/>
  <c r="AQ702" i="5"/>
  <c r="AH702" i="5" s="1"/>
  <c r="AI702" i="5"/>
  <c r="AF702" i="5"/>
  <c r="AY701" i="5"/>
  <c r="AX701" i="5"/>
  <c r="AW701" i="5"/>
  <c r="AV701" i="5"/>
  <c r="AU701" i="5"/>
  <c r="AT701" i="5"/>
  <c r="AS701" i="5"/>
  <c r="AR701" i="5"/>
  <c r="AQ701" i="5"/>
  <c r="AH701" i="5" s="1"/>
  <c r="AI701" i="5"/>
  <c r="AF701" i="5"/>
  <c r="AY700" i="5"/>
  <c r="AX700" i="5"/>
  <c r="AW700" i="5"/>
  <c r="AV700" i="5"/>
  <c r="AU700" i="5"/>
  <c r="AT700" i="5"/>
  <c r="AS700" i="5"/>
  <c r="AR700" i="5"/>
  <c r="AQ700" i="5"/>
  <c r="AH700" i="5" s="1"/>
  <c r="AI700" i="5"/>
  <c r="AF700" i="5"/>
  <c r="AY699" i="5"/>
  <c r="AX699" i="5"/>
  <c r="AW699" i="5"/>
  <c r="AV699" i="5"/>
  <c r="AU699" i="5"/>
  <c r="AT699" i="5"/>
  <c r="AS699" i="5"/>
  <c r="AR699" i="5"/>
  <c r="AQ699" i="5"/>
  <c r="AH699" i="5" s="1"/>
  <c r="AI699" i="5"/>
  <c r="AF699" i="5"/>
  <c r="AY698" i="5"/>
  <c r="AX698" i="5"/>
  <c r="AW698" i="5"/>
  <c r="AV698" i="5"/>
  <c r="AU698" i="5"/>
  <c r="AT698" i="5"/>
  <c r="AS698" i="5"/>
  <c r="AR698" i="5"/>
  <c r="AQ698" i="5"/>
  <c r="AH698" i="5" s="1"/>
  <c r="AI698" i="5"/>
  <c r="AF698" i="5"/>
  <c r="AY697" i="5"/>
  <c r="AX697" i="5"/>
  <c r="AW697" i="5"/>
  <c r="AV697" i="5"/>
  <c r="AU697" i="5"/>
  <c r="AT697" i="5"/>
  <c r="AS697" i="5"/>
  <c r="AR697" i="5"/>
  <c r="AQ697" i="5"/>
  <c r="AH697" i="5" s="1"/>
  <c r="AI697" i="5"/>
  <c r="AF697" i="5"/>
  <c r="AY696" i="5"/>
  <c r="AX696" i="5"/>
  <c r="AW696" i="5"/>
  <c r="AV696" i="5"/>
  <c r="AU696" i="5"/>
  <c r="AT696" i="5"/>
  <c r="AS696" i="5"/>
  <c r="AR696" i="5"/>
  <c r="AQ696" i="5"/>
  <c r="AH696" i="5" s="1"/>
  <c r="AI696" i="5"/>
  <c r="AF696" i="5"/>
  <c r="AY695" i="5"/>
  <c r="AX695" i="5"/>
  <c r="AW695" i="5"/>
  <c r="AV695" i="5"/>
  <c r="AU695" i="5"/>
  <c r="AT695" i="5"/>
  <c r="AS695" i="5"/>
  <c r="AR695" i="5"/>
  <c r="AQ695" i="5"/>
  <c r="AH695" i="5" s="1"/>
  <c r="AI695" i="5"/>
  <c r="AF695" i="5"/>
  <c r="AY694" i="5"/>
  <c r="AX694" i="5"/>
  <c r="AW694" i="5"/>
  <c r="AV694" i="5"/>
  <c r="AU694" i="5"/>
  <c r="AT694" i="5"/>
  <c r="AS694" i="5"/>
  <c r="AR694" i="5"/>
  <c r="AQ694" i="5"/>
  <c r="AH694" i="5" s="1"/>
  <c r="AI694" i="5"/>
  <c r="AF694" i="5"/>
  <c r="AY693" i="5"/>
  <c r="AX693" i="5"/>
  <c r="AW693" i="5"/>
  <c r="AV693" i="5"/>
  <c r="AU693" i="5"/>
  <c r="AT693" i="5"/>
  <c r="AS693" i="5"/>
  <c r="AR693" i="5"/>
  <c r="AQ693" i="5"/>
  <c r="AH693" i="5" s="1"/>
  <c r="AI693" i="5"/>
  <c r="AF693" i="5"/>
  <c r="AY692" i="5"/>
  <c r="AX692" i="5"/>
  <c r="AW692" i="5"/>
  <c r="AV692" i="5"/>
  <c r="AU692" i="5"/>
  <c r="AT692" i="5"/>
  <c r="AS692" i="5"/>
  <c r="AR692" i="5"/>
  <c r="AQ692" i="5"/>
  <c r="AH692" i="5" s="1"/>
  <c r="AI692" i="5"/>
  <c r="AF692" i="5"/>
  <c r="AY691" i="5"/>
  <c r="AX691" i="5"/>
  <c r="AW691" i="5"/>
  <c r="AV691" i="5"/>
  <c r="AU691" i="5"/>
  <c r="AT691" i="5"/>
  <c r="AS691" i="5"/>
  <c r="AR691" i="5"/>
  <c r="AQ691" i="5"/>
  <c r="AH691" i="5" s="1"/>
  <c r="AI691" i="5"/>
  <c r="AF691" i="5"/>
  <c r="AY690" i="5"/>
  <c r="AX690" i="5"/>
  <c r="AW690" i="5"/>
  <c r="AV690" i="5"/>
  <c r="AU690" i="5"/>
  <c r="AT690" i="5"/>
  <c r="AS690" i="5"/>
  <c r="AR690" i="5"/>
  <c r="AQ690" i="5"/>
  <c r="AH690" i="5" s="1"/>
  <c r="AI690" i="5"/>
  <c r="AF690" i="5"/>
  <c r="AY689" i="5"/>
  <c r="AX689" i="5"/>
  <c r="AW689" i="5"/>
  <c r="AV689" i="5"/>
  <c r="AU689" i="5"/>
  <c r="AT689" i="5"/>
  <c r="AS689" i="5"/>
  <c r="AR689" i="5"/>
  <c r="AQ689" i="5"/>
  <c r="AH689" i="5" s="1"/>
  <c r="AI689" i="5"/>
  <c r="AF689" i="5"/>
  <c r="AY688" i="5"/>
  <c r="AX688" i="5"/>
  <c r="AW688" i="5"/>
  <c r="AV688" i="5"/>
  <c r="AU688" i="5"/>
  <c r="AT688" i="5"/>
  <c r="AS688" i="5"/>
  <c r="AR688" i="5"/>
  <c r="AQ688" i="5"/>
  <c r="AH688" i="5" s="1"/>
  <c r="AI688" i="5"/>
  <c r="AF688" i="5"/>
  <c r="AY687" i="5"/>
  <c r="AX687" i="5"/>
  <c r="AW687" i="5"/>
  <c r="AV687" i="5"/>
  <c r="AU687" i="5"/>
  <c r="AT687" i="5"/>
  <c r="AS687" i="5"/>
  <c r="AR687" i="5"/>
  <c r="AQ687" i="5"/>
  <c r="AH687" i="5" s="1"/>
  <c r="AI687" i="5"/>
  <c r="AF687" i="5"/>
  <c r="AY686" i="5"/>
  <c r="AX686" i="5"/>
  <c r="AW686" i="5"/>
  <c r="AV686" i="5"/>
  <c r="AU686" i="5"/>
  <c r="AT686" i="5"/>
  <c r="AS686" i="5"/>
  <c r="AR686" i="5"/>
  <c r="AQ686" i="5"/>
  <c r="AH686" i="5" s="1"/>
  <c r="AI686" i="5"/>
  <c r="AF686" i="5"/>
  <c r="AY685" i="5"/>
  <c r="AX685" i="5"/>
  <c r="AW685" i="5"/>
  <c r="AV685" i="5"/>
  <c r="AU685" i="5"/>
  <c r="AT685" i="5"/>
  <c r="AS685" i="5"/>
  <c r="AR685" i="5"/>
  <c r="AQ685" i="5"/>
  <c r="AH685" i="5" s="1"/>
  <c r="AI685" i="5"/>
  <c r="AF685" i="5"/>
  <c r="AY684" i="5"/>
  <c r="AX684" i="5"/>
  <c r="AW684" i="5"/>
  <c r="AV684" i="5"/>
  <c r="AU684" i="5"/>
  <c r="AT684" i="5"/>
  <c r="AS684" i="5"/>
  <c r="AR684" i="5"/>
  <c r="AQ684" i="5"/>
  <c r="AH684" i="5" s="1"/>
  <c r="AI684" i="5"/>
  <c r="AF684" i="5"/>
  <c r="AY683" i="5"/>
  <c r="AX683" i="5"/>
  <c r="AW683" i="5"/>
  <c r="AV683" i="5"/>
  <c r="AU683" i="5"/>
  <c r="AT683" i="5"/>
  <c r="AS683" i="5"/>
  <c r="AR683" i="5"/>
  <c r="AQ683" i="5"/>
  <c r="AH683" i="5" s="1"/>
  <c r="AI683" i="5"/>
  <c r="AF683" i="5"/>
  <c r="AY682" i="5"/>
  <c r="AX682" i="5"/>
  <c r="AW682" i="5"/>
  <c r="AV682" i="5"/>
  <c r="AU682" i="5"/>
  <c r="AT682" i="5"/>
  <c r="AS682" i="5"/>
  <c r="AR682" i="5"/>
  <c r="AQ682" i="5"/>
  <c r="AH682" i="5" s="1"/>
  <c r="AI682" i="5"/>
  <c r="AF682" i="5"/>
  <c r="AY681" i="5"/>
  <c r="AX681" i="5"/>
  <c r="AW681" i="5"/>
  <c r="AV681" i="5"/>
  <c r="AU681" i="5"/>
  <c r="AT681" i="5"/>
  <c r="AS681" i="5"/>
  <c r="AR681" i="5"/>
  <c r="AQ681" i="5"/>
  <c r="AH681" i="5" s="1"/>
  <c r="AI681" i="5"/>
  <c r="AF681" i="5"/>
  <c r="AY680" i="5"/>
  <c r="AI680" i="5" s="1"/>
  <c r="AX680" i="5"/>
  <c r="AW680" i="5"/>
  <c r="AV680" i="5"/>
  <c r="AU680" i="5"/>
  <c r="AT680" i="5"/>
  <c r="AS680" i="5"/>
  <c r="AR680" i="5"/>
  <c r="AQ680" i="5"/>
  <c r="AJ680" i="5"/>
  <c r="AF680" i="5"/>
  <c r="AY679" i="5"/>
  <c r="AI679" i="5" s="1"/>
  <c r="AX679" i="5"/>
  <c r="AW679" i="5"/>
  <c r="AV679" i="5"/>
  <c r="AU679" i="5"/>
  <c r="AT679" i="5"/>
  <c r="AS679" i="5"/>
  <c r="AR679" i="5"/>
  <c r="AQ679" i="5"/>
  <c r="AJ679" i="5"/>
  <c r="AF679" i="5"/>
  <c r="AY678" i="5"/>
  <c r="AI678" i="5" s="1"/>
  <c r="AX678" i="5"/>
  <c r="AW678" i="5"/>
  <c r="AV678" i="5"/>
  <c r="AU678" i="5"/>
  <c r="AT678" i="5"/>
  <c r="AS678" i="5"/>
  <c r="AR678" i="5"/>
  <c r="AQ678" i="5"/>
  <c r="AJ678" i="5"/>
  <c r="AF678" i="5"/>
  <c r="AY677" i="5"/>
  <c r="AI677" i="5" s="1"/>
  <c r="AX677" i="5"/>
  <c r="AW677" i="5"/>
  <c r="AV677" i="5"/>
  <c r="AU677" i="5"/>
  <c r="AT677" i="5"/>
  <c r="AS677" i="5"/>
  <c r="AR677" i="5"/>
  <c r="AQ677" i="5"/>
  <c r="AJ677" i="5"/>
  <c r="AF677" i="5"/>
  <c r="AY676" i="5"/>
  <c r="AI676" i="5" s="1"/>
  <c r="AX676" i="5"/>
  <c r="AW676" i="5"/>
  <c r="AV676" i="5"/>
  <c r="AU676" i="5"/>
  <c r="AT676" i="5"/>
  <c r="AS676" i="5"/>
  <c r="AR676" i="5"/>
  <c r="AQ676" i="5"/>
  <c r="AJ676" i="5"/>
  <c r="AF676" i="5"/>
  <c r="AY675" i="5"/>
  <c r="AI675" i="5" s="1"/>
  <c r="AX675" i="5"/>
  <c r="AW675" i="5"/>
  <c r="AV675" i="5"/>
  <c r="AU675" i="5"/>
  <c r="AT675" i="5"/>
  <c r="AS675" i="5"/>
  <c r="AR675" i="5"/>
  <c r="AQ675" i="5"/>
  <c r="AJ675" i="5"/>
  <c r="AF675" i="5"/>
  <c r="AY674" i="5"/>
  <c r="AI674" i="5" s="1"/>
  <c r="AX674" i="5"/>
  <c r="AW674" i="5"/>
  <c r="AV674" i="5"/>
  <c r="AU674" i="5"/>
  <c r="AT674" i="5"/>
  <c r="AS674" i="5"/>
  <c r="AR674" i="5"/>
  <c r="AQ674" i="5"/>
  <c r="AJ674" i="5"/>
  <c r="AF674" i="5"/>
  <c r="AY673" i="5"/>
  <c r="AI673" i="5" s="1"/>
  <c r="AX673" i="5"/>
  <c r="AW673" i="5"/>
  <c r="AV673" i="5"/>
  <c r="AU673" i="5"/>
  <c r="AT673" i="5"/>
  <c r="AS673" i="5"/>
  <c r="AR673" i="5"/>
  <c r="AQ673" i="5"/>
  <c r="AJ673" i="5"/>
  <c r="AF673" i="5"/>
  <c r="AY672" i="5"/>
  <c r="AI672" i="5" s="1"/>
  <c r="AX672" i="5"/>
  <c r="AW672" i="5"/>
  <c r="AV672" i="5"/>
  <c r="AU672" i="5"/>
  <c r="AT672" i="5"/>
  <c r="AS672" i="5"/>
  <c r="AR672" i="5"/>
  <c r="AQ672" i="5"/>
  <c r="AJ672" i="5"/>
  <c r="AF672" i="5"/>
  <c r="AY671" i="5"/>
  <c r="AI671" i="5" s="1"/>
  <c r="AX671" i="5"/>
  <c r="AW671" i="5"/>
  <c r="AV671" i="5"/>
  <c r="AU671" i="5"/>
  <c r="AT671" i="5"/>
  <c r="AS671" i="5"/>
  <c r="AR671" i="5"/>
  <c r="AQ671" i="5"/>
  <c r="AJ671" i="5"/>
  <c r="AF671" i="5"/>
  <c r="AY670" i="5"/>
  <c r="AI670" i="5" s="1"/>
  <c r="AX670" i="5"/>
  <c r="AW670" i="5"/>
  <c r="AV670" i="5"/>
  <c r="AU670" i="5"/>
  <c r="AT670" i="5"/>
  <c r="AS670" i="5"/>
  <c r="AR670" i="5"/>
  <c r="AQ670" i="5"/>
  <c r="AJ670" i="5"/>
  <c r="AF670" i="5"/>
  <c r="AY669" i="5"/>
  <c r="AI669" i="5" s="1"/>
  <c r="AX669" i="5"/>
  <c r="AW669" i="5"/>
  <c r="AV669" i="5"/>
  <c r="AU669" i="5"/>
  <c r="AT669" i="5"/>
  <c r="AS669" i="5"/>
  <c r="AR669" i="5"/>
  <c r="AQ669" i="5"/>
  <c r="AJ669" i="5"/>
  <c r="AF669" i="5"/>
  <c r="AY668" i="5"/>
  <c r="AI668" i="5" s="1"/>
  <c r="AX668" i="5"/>
  <c r="AW668" i="5"/>
  <c r="AV668" i="5"/>
  <c r="AU668" i="5"/>
  <c r="AT668" i="5"/>
  <c r="AS668" i="5"/>
  <c r="AR668" i="5"/>
  <c r="AQ668" i="5"/>
  <c r="AJ668" i="5"/>
  <c r="AF668" i="5"/>
  <c r="AY667" i="5"/>
  <c r="AI667" i="5" s="1"/>
  <c r="AX667" i="5"/>
  <c r="AW667" i="5"/>
  <c r="AV667" i="5"/>
  <c r="AU667" i="5"/>
  <c r="AT667" i="5"/>
  <c r="AS667" i="5"/>
  <c r="AR667" i="5"/>
  <c r="AQ667" i="5"/>
  <c r="AJ667" i="5"/>
  <c r="AF667" i="5"/>
  <c r="AY666" i="5"/>
  <c r="AI666" i="5" s="1"/>
  <c r="AX666" i="5"/>
  <c r="AW666" i="5"/>
  <c r="AV666" i="5"/>
  <c r="AU666" i="5"/>
  <c r="AT666" i="5"/>
  <c r="AS666" i="5"/>
  <c r="AR666" i="5"/>
  <c r="AQ666" i="5"/>
  <c r="AJ666" i="5"/>
  <c r="AF666" i="5"/>
  <c r="AY665" i="5"/>
  <c r="AI665" i="5" s="1"/>
  <c r="AX665" i="5"/>
  <c r="AW665" i="5"/>
  <c r="AV665" i="5"/>
  <c r="AU665" i="5"/>
  <c r="AT665" i="5"/>
  <c r="AS665" i="5"/>
  <c r="AR665" i="5"/>
  <c r="AQ665" i="5"/>
  <c r="AJ665" i="5"/>
  <c r="AF665" i="5"/>
  <c r="AY664" i="5"/>
  <c r="AI664" i="5" s="1"/>
  <c r="AX664" i="5"/>
  <c r="AW664" i="5"/>
  <c r="AV664" i="5"/>
  <c r="AU664" i="5"/>
  <c r="AT664" i="5"/>
  <c r="AS664" i="5"/>
  <c r="AR664" i="5"/>
  <c r="AQ664" i="5"/>
  <c r="AJ664" i="5"/>
  <c r="AF664" i="5"/>
  <c r="AY663" i="5"/>
  <c r="AI663" i="5" s="1"/>
  <c r="AX663" i="5"/>
  <c r="AW663" i="5"/>
  <c r="AV663" i="5"/>
  <c r="AU663" i="5"/>
  <c r="AT663" i="5"/>
  <c r="AS663" i="5"/>
  <c r="AR663" i="5"/>
  <c r="AQ663" i="5"/>
  <c r="AJ663" i="5"/>
  <c r="AF663" i="5"/>
  <c r="AY662" i="5"/>
  <c r="AI662" i="5" s="1"/>
  <c r="AX662" i="5"/>
  <c r="AW662" i="5"/>
  <c r="AV662" i="5"/>
  <c r="AU662" i="5"/>
  <c r="AT662" i="5"/>
  <c r="AS662" i="5"/>
  <c r="AR662" i="5"/>
  <c r="AQ662" i="5"/>
  <c r="AJ662" i="5"/>
  <c r="AF662" i="5"/>
  <c r="AY661" i="5"/>
  <c r="AI661" i="5" s="1"/>
  <c r="AX661" i="5"/>
  <c r="AW661" i="5"/>
  <c r="AV661" i="5"/>
  <c r="AU661" i="5"/>
  <c r="AT661" i="5"/>
  <c r="AS661" i="5"/>
  <c r="AR661" i="5"/>
  <c r="AQ661" i="5"/>
  <c r="AJ661" i="5"/>
  <c r="AF661" i="5"/>
  <c r="AY660" i="5"/>
  <c r="AI660" i="5" s="1"/>
  <c r="AX660" i="5"/>
  <c r="AW660" i="5"/>
  <c r="AV660" i="5"/>
  <c r="AU660" i="5"/>
  <c r="AT660" i="5"/>
  <c r="AS660" i="5"/>
  <c r="AR660" i="5"/>
  <c r="AQ660" i="5"/>
  <c r="AJ660" i="5"/>
  <c r="AF660" i="5"/>
  <c r="AY659" i="5"/>
  <c r="AI659" i="5" s="1"/>
  <c r="AX659" i="5"/>
  <c r="AW659" i="5"/>
  <c r="AV659" i="5"/>
  <c r="AU659" i="5"/>
  <c r="AT659" i="5"/>
  <c r="AS659" i="5"/>
  <c r="AR659" i="5"/>
  <c r="AQ659" i="5"/>
  <c r="AJ659" i="5"/>
  <c r="AF659" i="5"/>
  <c r="AY658" i="5"/>
  <c r="AI658" i="5" s="1"/>
  <c r="AX658" i="5"/>
  <c r="AW658" i="5"/>
  <c r="AV658" i="5"/>
  <c r="AU658" i="5"/>
  <c r="AT658" i="5"/>
  <c r="AS658" i="5"/>
  <c r="AR658" i="5"/>
  <c r="AQ658" i="5"/>
  <c r="AJ658" i="5"/>
  <c r="AF658" i="5"/>
  <c r="AY657" i="5"/>
  <c r="AI657" i="5" s="1"/>
  <c r="AX657" i="5"/>
  <c r="AW657" i="5"/>
  <c r="AV657" i="5"/>
  <c r="AU657" i="5"/>
  <c r="AT657" i="5"/>
  <c r="AS657" i="5"/>
  <c r="AR657" i="5"/>
  <c r="AQ657" i="5"/>
  <c r="AJ657" i="5"/>
  <c r="AF657" i="5"/>
  <c r="AY656" i="5"/>
  <c r="AI656" i="5" s="1"/>
  <c r="AX656" i="5"/>
  <c r="AW656" i="5"/>
  <c r="AV656" i="5"/>
  <c r="AU656" i="5"/>
  <c r="AT656" i="5"/>
  <c r="AS656" i="5"/>
  <c r="AR656" i="5"/>
  <c r="AQ656" i="5"/>
  <c r="AJ656" i="5"/>
  <c r="AF656" i="5"/>
  <c r="AY655" i="5"/>
  <c r="AI655" i="5" s="1"/>
  <c r="AX655" i="5"/>
  <c r="AW655" i="5"/>
  <c r="AV655" i="5"/>
  <c r="AU655" i="5"/>
  <c r="AT655" i="5"/>
  <c r="AS655" i="5"/>
  <c r="AR655" i="5"/>
  <c r="AQ655" i="5"/>
  <c r="AJ655" i="5"/>
  <c r="AF655" i="5"/>
  <c r="AY654" i="5"/>
  <c r="AI654" i="5" s="1"/>
  <c r="AX654" i="5"/>
  <c r="AW654" i="5"/>
  <c r="AV654" i="5"/>
  <c r="AU654" i="5"/>
  <c r="AT654" i="5"/>
  <c r="AS654" i="5"/>
  <c r="AR654" i="5"/>
  <c r="AQ654" i="5"/>
  <c r="AJ654" i="5"/>
  <c r="AF654" i="5"/>
  <c r="AY653" i="5"/>
  <c r="AI653" i="5" s="1"/>
  <c r="AX653" i="5"/>
  <c r="AW653" i="5"/>
  <c r="AV653" i="5"/>
  <c r="AU653" i="5"/>
  <c r="AT653" i="5"/>
  <c r="AS653" i="5"/>
  <c r="AR653" i="5"/>
  <c r="AQ653" i="5"/>
  <c r="AJ653" i="5"/>
  <c r="AF653" i="5"/>
  <c r="AY652" i="5"/>
  <c r="AI652" i="5" s="1"/>
  <c r="AX652" i="5"/>
  <c r="AW652" i="5"/>
  <c r="AV652" i="5"/>
  <c r="AU652" i="5"/>
  <c r="AT652" i="5"/>
  <c r="AS652" i="5"/>
  <c r="AR652" i="5"/>
  <c r="AQ652" i="5"/>
  <c r="AJ652" i="5"/>
  <c r="AF652" i="5"/>
  <c r="AY651" i="5"/>
  <c r="AI651" i="5" s="1"/>
  <c r="AX651" i="5"/>
  <c r="AW651" i="5"/>
  <c r="AV651" i="5"/>
  <c r="AU651" i="5"/>
  <c r="AT651" i="5"/>
  <c r="AS651" i="5"/>
  <c r="AR651" i="5"/>
  <c r="AQ651" i="5"/>
  <c r="AJ651" i="5"/>
  <c r="AF651" i="5"/>
  <c r="AY650" i="5"/>
  <c r="AI650" i="5" s="1"/>
  <c r="AX650" i="5"/>
  <c r="AW650" i="5"/>
  <c r="AV650" i="5"/>
  <c r="AU650" i="5"/>
  <c r="AT650" i="5"/>
  <c r="AS650" i="5"/>
  <c r="AR650" i="5"/>
  <c r="AQ650" i="5"/>
  <c r="AJ650" i="5"/>
  <c r="AF650" i="5"/>
  <c r="AY649" i="5"/>
  <c r="AX649" i="5"/>
  <c r="AW649" i="5"/>
  <c r="AV649" i="5"/>
  <c r="AU649" i="5"/>
  <c r="AT649" i="5"/>
  <c r="AS649" i="5"/>
  <c r="AR649" i="5"/>
  <c r="AQ649" i="5"/>
  <c r="AJ649" i="5"/>
  <c r="AF649" i="5"/>
  <c r="AY648" i="5"/>
  <c r="AX648" i="5"/>
  <c r="AW648" i="5"/>
  <c r="AV648" i="5"/>
  <c r="AU648" i="5"/>
  <c r="AT648" i="5"/>
  <c r="AS648" i="5"/>
  <c r="AR648" i="5"/>
  <c r="AQ648" i="5"/>
  <c r="AJ648" i="5"/>
  <c r="AF648" i="5"/>
  <c r="AY647" i="5"/>
  <c r="AX647" i="5"/>
  <c r="AW647" i="5"/>
  <c r="AV647" i="5"/>
  <c r="AU647" i="5"/>
  <c r="AT647" i="5"/>
  <c r="AS647" i="5"/>
  <c r="AR647" i="5"/>
  <c r="AQ647" i="5"/>
  <c r="AJ647" i="5"/>
  <c r="AF647" i="5"/>
  <c r="AY646" i="5"/>
  <c r="AX646" i="5"/>
  <c r="AW646" i="5"/>
  <c r="AV646" i="5"/>
  <c r="AU646" i="5"/>
  <c r="AT646" i="5"/>
  <c r="AS646" i="5"/>
  <c r="AR646" i="5"/>
  <c r="AQ646" i="5"/>
  <c r="AJ646" i="5"/>
  <c r="AF646" i="5"/>
  <c r="AY645" i="5"/>
  <c r="AX645" i="5"/>
  <c r="AW645" i="5"/>
  <c r="AV645" i="5"/>
  <c r="AU645" i="5"/>
  <c r="AT645" i="5"/>
  <c r="AS645" i="5"/>
  <c r="AR645" i="5"/>
  <c r="AQ645" i="5"/>
  <c r="AJ645" i="5"/>
  <c r="AF645" i="5"/>
  <c r="AY644" i="5"/>
  <c r="AX644" i="5"/>
  <c r="AW644" i="5"/>
  <c r="AV644" i="5"/>
  <c r="AU644" i="5"/>
  <c r="AT644" i="5"/>
  <c r="AS644" i="5"/>
  <c r="AR644" i="5"/>
  <c r="AQ644" i="5"/>
  <c r="AJ644" i="5"/>
  <c r="AF644" i="5"/>
  <c r="AY643" i="5"/>
  <c r="AX643" i="5"/>
  <c r="AW643" i="5"/>
  <c r="AV643" i="5"/>
  <c r="AU643" i="5"/>
  <c r="AT643" i="5"/>
  <c r="AS643" i="5"/>
  <c r="AR643" i="5"/>
  <c r="AQ643" i="5"/>
  <c r="AJ643" i="5"/>
  <c r="AF643" i="5"/>
  <c r="AY642" i="5"/>
  <c r="AX642" i="5"/>
  <c r="AW642" i="5"/>
  <c r="AV642" i="5"/>
  <c r="AU642" i="5"/>
  <c r="AT642" i="5"/>
  <c r="AS642" i="5"/>
  <c r="AR642" i="5"/>
  <c r="AQ642" i="5"/>
  <c r="AJ642" i="5"/>
  <c r="AF642" i="5"/>
  <c r="AY641" i="5"/>
  <c r="AX641" i="5"/>
  <c r="AW641" i="5"/>
  <c r="AV641" i="5"/>
  <c r="AU641" i="5"/>
  <c r="AT641" i="5"/>
  <c r="AS641" i="5"/>
  <c r="AR641" i="5"/>
  <c r="AQ641" i="5"/>
  <c r="AJ641" i="5"/>
  <c r="AF641" i="5"/>
  <c r="AY640" i="5"/>
  <c r="AX640" i="5"/>
  <c r="AW640" i="5"/>
  <c r="AV640" i="5"/>
  <c r="AU640" i="5"/>
  <c r="AT640" i="5"/>
  <c r="AS640" i="5"/>
  <c r="AR640" i="5"/>
  <c r="AQ640" i="5"/>
  <c r="AJ640" i="5"/>
  <c r="AF640" i="5"/>
  <c r="AY639" i="5"/>
  <c r="AX639" i="5"/>
  <c r="AW639" i="5"/>
  <c r="AV639" i="5"/>
  <c r="AU639" i="5"/>
  <c r="AT639" i="5"/>
  <c r="AS639" i="5"/>
  <c r="AR639" i="5"/>
  <c r="AQ639" i="5"/>
  <c r="AJ639" i="5"/>
  <c r="AF639" i="5"/>
  <c r="AY638" i="5"/>
  <c r="AX638" i="5"/>
  <c r="AW638" i="5"/>
  <c r="AV638" i="5"/>
  <c r="AU638" i="5"/>
  <c r="AT638" i="5"/>
  <c r="AS638" i="5"/>
  <c r="AR638" i="5"/>
  <c r="AQ638" i="5"/>
  <c r="AJ638" i="5"/>
  <c r="AF638" i="5"/>
  <c r="AY637" i="5"/>
  <c r="AX637" i="5"/>
  <c r="AW637" i="5"/>
  <c r="AV637" i="5"/>
  <c r="AU637" i="5"/>
  <c r="AT637" i="5"/>
  <c r="AS637" i="5"/>
  <c r="AR637" i="5"/>
  <c r="AQ637" i="5"/>
  <c r="AJ637" i="5"/>
  <c r="AF637" i="5"/>
  <c r="AY636" i="5"/>
  <c r="AX636" i="5"/>
  <c r="AW636" i="5"/>
  <c r="AV636" i="5"/>
  <c r="AU636" i="5"/>
  <c r="AT636" i="5"/>
  <c r="AS636" i="5"/>
  <c r="AR636" i="5"/>
  <c r="AQ636" i="5"/>
  <c r="AJ636" i="5"/>
  <c r="AF636" i="5"/>
  <c r="AY635" i="5"/>
  <c r="AX635" i="5"/>
  <c r="AW635" i="5"/>
  <c r="AV635" i="5"/>
  <c r="AU635" i="5"/>
  <c r="AT635" i="5"/>
  <c r="AS635" i="5"/>
  <c r="AR635" i="5"/>
  <c r="AQ635" i="5"/>
  <c r="AJ635" i="5"/>
  <c r="AF635" i="5"/>
  <c r="AY634" i="5"/>
  <c r="AX634" i="5"/>
  <c r="AW634" i="5"/>
  <c r="AV634" i="5"/>
  <c r="AU634" i="5"/>
  <c r="AT634" i="5"/>
  <c r="AS634" i="5"/>
  <c r="AR634" i="5"/>
  <c r="AQ634" i="5"/>
  <c r="AJ634" i="5"/>
  <c r="AF634" i="5"/>
  <c r="AY633" i="5"/>
  <c r="AX633" i="5"/>
  <c r="AW633" i="5"/>
  <c r="AV633" i="5"/>
  <c r="AU633" i="5"/>
  <c r="AT633" i="5"/>
  <c r="AS633" i="5"/>
  <c r="AR633" i="5"/>
  <c r="AQ633" i="5"/>
  <c r="AJ633" i="5"/>
  <c r="AF633" i="5"/>
  <c r="AY632" i="5"/>
  <c r="AX632" i="5"/>
  <c r="AW632" i="5"/>
  <c r="AV632" i="5"/>
  <c r="AU632" i="5"/>
  <c r="AT632" i="5"/>
  <c r="AS632" i="5"/>
  <c r="AR632" i="5"/>
  <c r="AQ632" i="5"/>
  <c r="AJ632" i="5"/>
  <c r="AF632" i="5"/>
  <c r="AY631" i="5"/>
  <c r="AX631" i="5"/>
  <c r="AW631" i="5"/>
  <c r="AV631" i="5"/>
  <c r="AU631" i="5"/>
  <c r="AT631" i="5"/>
  <c r="AS631" i="5"/>
  <c r="AR631" i="5"/>
  <c r="AQ631" i="5"/>
  <c r="AJ631" i="5"/>
  <c r="AF631" i="5"/>
  <c r="AY630" i="5"/>
  <c r="AX630" i="5"/>
  <c r="AW630" i="5"/>
  <c r="AV630" i="5"/>
  <c r="AU630" i="5"/>
  <c r="AT630" i="5"/>
  <c r="AS630" i="5"/>
  <c r="AR630" i="5"/>
  <c r="AQ630" i="5"/>
  <c r="AJ630" i="5"/>
  <c r="AF630" i="5"/>
  <c r="AY629" i="5"/>
  <c r="AX629" i="5"/>
  <c r="AW629" i="5"/>
  <c r="AV629" i="5"/>
  <c r="AU629" i="5"/>
  <c r="AT629" i="5"/>
  <c r="AS629" i="5"/>
  <c r="AR629" i="5"/>
  <c r="AQ629" i="5"/>
  <c r="AJ629" i="5"/>
  <c r="AF629" i="5"/>
  <c r="AY628" i="5"/>
  <c r="AX628" i="5"/>
  <c r="AW628" i="5"/>
  <c r="AV628" i="5"/>
  <c r="AU628" i="5"/>
  <c r="AT628" i="5"/>
  <c r="AS628" i="5"/>
  <c r="AR628" i="5"/>
  <c r="AQ628" i="5"/>
  <c r="AJ628" i="5"/>
  <c r="AF628" i="5"/>
  <c r="AY627" i="5"/>
  <c r="AX627" i="5"/>
  <c r="AW627" i="5"/>
  <c r="AV627" i="5"/>
  <c r="AU627" i="5"/>
  <c r="AT627" i="5"/>
  <c r="AS627" i="5"/>
  <c r="AR627" i="5"/>
  <c r="AQ627" i="5"/>
  <c r="AJ627" i="5"/>
  <c r="AF627" i="5"/>
  <c r="AY626" i="5"/>
  <c r="AX626" i="5"/>
  <c r="AW626" i="5"/>
  <c r="AV626" i="5"/>
  <c r="AU626" i="5"/>
  <c r="AT626" i="5"/>
  <c r="AS626" i="5"/>
  <c r="AR626" i="5"/>
  <c r="AQ626" i="5"/>
  <c r="AJ626" i="5"/>
  <c r="AF626" i="5"/>
  <c r="AY625" i="5"/>
  <c r="AX625" i="5"/>
  <c r="AW625" i="5"/>
  <c r="AV625" i="5"/>
  <c r="AU625" i="5"/>
  <c r="AT625" i="5"/>
  <c r="AS625" i="5"/>
  <c r="AR625" i="5"/>
  <c r="AQ625" i="5"/>
  <c r="AJ625" i="5"/>
  <c r="AF625" i="5"/>
  <c r="AY624" i="5"/>
  <c r="AX624" i="5"/>
  <c r="AW624" i="5"/>
  <c r="AV624" i="5"/>
  <c r="AU624" i="5"/>
  <c r="AT624" i="5"/>
  <c r="AS624" i="5"/>
  <c r="AR624" i="5"/>
  <c r="AQ624" i="5"/>
  <c r="AJ624" i="5"/>
  <c r="AF624" i="5"/>
  <c r="AY623" i="5"/>
  <c r="AX623" i="5"/>
  <c r="AW623" i="5"/>
  <c r="AV623" i="5"/>
  <c r="AU623" i="5"/>
  <c r="AT623" i="5"/>
  <c r="AS623" i="5"/>
  <c r="AR623" i="5"/>
  <c r="AQ623" i="5"/>
  <c r="AJ623" i="5"/>
  <c r="AF623" i="5"/>
  <c r="AY622" i="5"/>
  <c r="AX622" i="5"/>
  <c r="AW622" i="5"/>
  <c r="AV622" i="5"/>
  <c r="AU622" i="5"/>
  <c r="AT622" i="5"/>
  <c r="AS622" i="5"/>
  <c r="AR622" i="5"/>
  <c r="AQ622" i="5"/>
  <c r="AJ622" i="5"/>
  <c r="AF622" i="5"/>
  <c r="AY621" i="5"/>
  <c r="AX621" i="5"/>
  <c r="AW621" i="5"/>
  <c r="AV621" i="5"/>
  <c r="AU621" i="5"/>
  <c r="AT621" i="5"/>
  <c r="AS621" i="5"/>
  <c r="AR621" i="5"/>
  <c r="AQ621" i="5"/>
  <c r="AJ621" i="5"/>
  <c r="AF621" i="5"/>
  <c r="AY620" i="5"/>
  <c r="AX620" i="5"/>
  <c r="AW620" i="5"/>
  <c r="AV620" i="5"/>
  <c r="AU620" i="5"/>
  <c r="AT620" i="5"/>
  <c r="AS620" i="5"/>
  <c r="AR620" i="5"/>
  <c r="AQ620" i="5"/>
  <c r="AJ620" i="5"/>
  <c r="AF620" i="5"/>
  <c r="AY619" i="5"/>
  <c r="AX619" i="5"/>
  <c r="AW619" i="5"/>
  <c r="AV619" i="5"/>
  <c r="AU619" i="5"/>
  <c r="AT619" i="5"/>
  <c r="AS619" i="5"/>
  <c r="AR619" i="5"/>
  <c r="AQ619" i="5"/>
  <c r="AJ619" i="5"/>
  <c r="AF619" i="5"/>
  <c r="AY618" i="5"/>
  <c r="AI618" i="5" s="1"/>
  <c r="AX618" i="5"/>
  <c r="AW618" i="5"/>
  <c r="AV618" i="5"/>
  <c r="AU618" i="5"/>
  <c r="AT618" i="5"/>
  <c r="AS618" i="5"/>
  <c r="AR618" i="5"/>
  <c r="AQ618" i="5"/>
  <c r="AJ618" i="5"/>
  <c r="AF618" i="5"/>
  <c r="AY617" i="5"/>
  <c r="AI617" i="5" s="1"/>
  <c r="AX617" i="5"/>
  <c r="AW617" i="5"/>
  <c r="AV617" i="5"/>
  <c r="AU617" i="5"/>
  <c r="AT617" i="5"/>
  <c r="AS617" i="5"/>
  <c r="AR617" i="5"/>
  <c r="AQ617" i="5"/>
  <c r="AJ617" i="5"/>
  <c r="AF617" i="5"/>
  <c r="AY616" i="5"/>
  <c r="AI616" i="5" s="1"/>
  <c r="AX616" i="5"/>
  <c r="AW616" i="5"/>
  <c r="AV616" i="5"/>
  <c r="AU616" i="5"/>
  <c r="AT616" i="5"/>
  <c r="AS616" i="5"/>
  <c r="AR616" i="5"/>
  <c r="AQ616" i="5"/>
  <c r="AJ616" i="5"/>
  <c r="AF616" i="5"/>
  <c r="AY615" i="5"/>
  <c r="AI615" i="5" s="1"/>
  <c r="AX615" i="5"/>
  <c r="AW615" i="5"/>
  <c r="AV615" i="5"/>
  <c r="AU615" i="5"/>
  <c r="AT615" i="5"/>
  <c r="AS615" i="5"/>
  <c r="AR615" i="5"/>
  <c r="AQ615" i="5"/>
  <c r="AJ615" i="5"/>
  <c r="AF615" i="5"/>
  <c r="AY614" i="5"/>
  <c r="AI614" i="5" s="1"/>
  <c r="AX614" i="5"/>
  <c r="AW614" i="5"/>
  <c r="AV614" i="5"/>
  <c r="AU614" i="5"/>
  <c r="AT614" i="5"/>
  <c r="AS614" i="5"/>
  <c r="AR614" i="5"/>
  <c r="AQ614" i="5"/>
  <c r="AJ614" i="5"/>
  <c r="AF614" i="5"/>
  <c r="AY613" i="5"/>
  <c r="AI613" i="5" s="1"/>
  <c r="AX613" i="5"/>
  <c r="AW613" i="5"/>
  <c r="AV613" i="5"/>
  <c r="AU613" i="5"/>
  <c r="AT613" i="5"/>
  <c r="AS613" i="5"/>
  <c r="AR613" i="5"/>
  <c r="AQ613" i="5"/>
  <c r="AJ613" i="5"/>
  <c r="AF613" i="5"/>
  <c r="AY612" i="5"/>
  <c r="AI612" i="5" s="1"/>
  <c r="AX612" i="5"/>
  <c r="AW612" i="5"/>
  <c r="AV612" i="5"/>
  <c r="AU612" i="5"/>
  <c r="AT612" i="5"/>
  <c r="AS612" i="5"/>
  <c r="AR612" i="5"/>
  <c r="AQ612" i="5"/>
  <c r="AJ612" i="5"/>
  <c r="AF612" i="5"/>
  <c r="AY611" i="5"/>
  <c r="AI611" i="5" s="1"/>
  <c r="AX611" i="5"/>
  <c r="AW611" i="5"/>
  <c r="AV611" i="5"/>
  <c r="AU611" i="5"/>
  <c r="AT611" i="5"/>
  <c r="AS611" i="5"/>
  <c r="AR611" i="5"/>
  <c r="AQ611" i="5"/>
  <c r="AJ611" i="5"/>
  <c r="AF611" i="5"/>
  <c r="AY610" i="5"/>
  <c r="AI610" i="5" s="1"/>
  <c r="AX610" i="5"/>
  <c r="AW610" i="5"/>
  <c r="AV610" i="5"/>
  <c r="AU610" i="5"/>
  <c r="AT610" i="5"/>
  <c r="AS610" i="5"/>
  <c r="AR610" i="5"/>
  <c r="AQ610" i="5"/>
  <c r="AJ610" i="5"/>
  <c r="AF610" i="5"/>
  <c r="AY609" i="5"/>
  <c r="AI609" i="5" s="1"/>
  <c r="AX609" i="5"/>
  <c r="AW609" i="5"/>
  <c r="AV609" i="5"/>
  <c r="AU609" i="5"/>
  <c r="AT609" i="5"/>
  <c r="AS609" i="5"/>
  <c r="AR609" i="5"/>
  <c r="AQ609" i="5"/>
  <c r="AJ609" i="5"/>
  <c r="AF609" i="5"/>
  <c r="AY608" i="5"/>
  <c r="AI608" i="5" s="1"/>
  <c r="AX608" i="5"/>
  <c r="AW608" i="5"/>
  <c r="AV608" i="5"/>
  <c r="AU608" i="5"/>
  <c r="AT608" i="5"/>
  <c r="AS608" i="5"/>
  <c r="AR608" i="5"/>
  <c r="AQ608" i="5"/>
  <c r="AJ608" i="5"/>
  <c r="AF608" i="5"/>
  <c r="AY607" i="5"/>
  <c r="AI607" i="5" s="1"/>
  <c r="AX607" i="5"/>
  <c r="AW607" i="5"/>
  <c r="AV607" i="5"/>
  <c r="AU607" i="5"/>
  <c r="AT607" i="5"/>
  <c r="AS607" i="5"/>
  <c r="AR607" i="5"/>
  <c r="AQ607" i="5"/>
  <c r="AJ607" i="5"/>
  <c r="AF607" i="5"/>
  <c r="AY606" i="5"/>
  <c r="AI606" i="5" s="1"/>
  <c r="AX606" i="5"/>
  <c r="AW606" i="5"/>
  <c r="AV606" i="5"/>
  <c r="AU606" i="5"/>
  <c r="AT606" i="5"/>
  <c r="AS606" i="5"/>
  <c r="AR606" i="5"/>
  <c r="AQ606" i="5"/>
  <c r="AJ606" i="5"/>
  <c r="AF606" i="5"/>
  <c r="AY605" i="5"/>
  <c r="AI605" i="5" s="1"/>
  <c r="AX605" i="5"/>
  <c r="AW605" i="5"/>
  <c r="AV605" i="5"/>
  <c r="AU605" i="5"/>
  <c r="AT605" i="5"/>
  <c r="AS605" i="5"/>
  <c r="AR605" i="5"/>
  <c r="AQ605" i="5"/>
  <c r="AJ605" i="5"/>
  <c r="AF605" i="5"/>
  <c r="AY604" i="5"/>
  <c r="AI604" i="5" s="1"/>
  <c r="AX604" i="5"/>
  <c r="AW604" i="5"/>
  <c r="AV604" i="5"/>
  <c r="AU604" i="5"/>
  <c r="AT604" i="5"/>
  <c r="AS604" i="5"/>
  <c r="AR604" i="5"/>
  <c r="AQ604" i="5"/>
  <c r="AJ604" i="5"/>
  <c r="AF604" i="5"/>
  <c r="AY603" i="5"/>
  <c r="AI603" i="5" s="1"/>
  <c r="AX603" i="5"/>
  <c r="AW603" i="5"/>
  <c r="AV603" i="5"/>
  <c r="AU603" i="5"/>
  <c r="AT603" i="5"/>
  <c r="AS603" i="5"/>
  <c r="AR603" i="5"/>
  <c r="AQ603" i="5"/>
  <c r="AJ603" i="5"/>
  <c r="AF603" i="5"/>
  <c r="AY602" i="5"/>
  <c r="AI602" i="5" s="1"/>
  <c r="AX602" i="5"/>
  <c r="AW602" i="5"/>
  <c r="AV602" i="5"/>
  <c r="AU602" i="5"/>
  <c r="AT602" i="5"/>
  <c r="AS602" i="5"/>
  <c r="AR602" i="5"/>
  <c r="AQ602" i="5"/>
  <c r="AJ602" i="5"/>
  <c r="AF602" i="5"/>
  <c r="AY601" i="5"/>
  <c r="AI601" i="5" s="1"/>
  <c r="AX601" i="5"/>
  <c r="AW601" i="5"/>
  <c r="AV601" i="5"/>
  <c r="AU601" i="5"/>
  <c r="AT601" i="5"/>
  <c r="AS601" i="5"/>
  <c r="AR601" i="5"/>
  <c r="AQ601" i="5"/>
  <c r="AJ601" i="5"/>
  <c r="AF601" i="5"/>
  <c r="AY600" i="5"/>
  <c r="AI600" i="5" s="1"/>
  <c r="AX600" i="5"/>
  <c r="AW600" i="5"/>
  <c r="AV600" i="5"/>
  <c r="AU600" i="5"/>
  <c r="AT600" i="5"/>
  <c r="AS600" i="5"/>
  <c r="AR600" i="5"/>
  <c r="AQ600" i="5"/>
  <c r="AJ600" i="5"/>
  <c r="AF600" i="5"/>
  <c r="AY599" i="5"/>
  <c r="AI599" i="5" s="1"/>
  <c r="AX599" i="5"/>
  <c r="AW599" i="5"/>
  <c r="AV599" i="5"/>
  <c r="AU599" i="5"/>
  <c r="AT599" i="5"/>
  <c r="AS599" i="5"/>
  <c r="AR599" i="5"/>
  <c r="AQ599" i="5"/>
  <c r="AJ599" i="5"/>
  <c r="AF599" i="5"/>
  <c r="AY598" i="5"/>
  <c r="AI598" i="5" s="1"/>
  <c r="AX598" i="5"/>
  <c r="AW598" i="5"/>
  <c r="AV598" i="5"/>
  <c r="AU598" i="5"/>
  <c r="AT598" i="5"/>
  <c r="AS598" i="5"/>
  <c r="AR598" i="5"/>
  <c r="AQ598" i="5"/>
  <c r="AJ598" i="5"/>
  <c r="AF598" i="5"/>
  <c r="AY597" i="5"/>
  <c r="AI597" i="5" s="1"/>
  <c r="AX597" i="5"/>
  <c r="AW597" i="5"/>
  <c r="AV597" i="5"/>
  <c r="AU597" i="5"/>
  <c r="AT597" i="5"/>
  <c r="AS597" i="5"/>
  <c r="AR597" i="5"/>
  <c r="AQ597" i="5"/>
  <c r="AJ597" i="5"/>
  <c r="AF597" i="5"/>
  <c r="AY596" i="5"/>
  <c r="AI596" i="5" s="1"/>
  <c r="AX596" i="5"/>
  <c r="AW596" i="5"/>
  <c r="AV596" i="5"/>
  <c r="AU596" i="5"/>
  <c r="AT596" i="5"/>
  <c r="AS596" i="5"/>
  <c r="AR596" i="5"/>
  <c r="AQ596" i="5"/>
  <c r="AJ596" i="5"/>
  <c r="AF596" i="5"/>
  <c r="AY595" i="5"/>
  <c r="AI595" i="5" s="1"/>
  <c r="AX595" i="5"/>
  <c r="AW595" i="5"/>
  <c r="AV595" i="5"/>
  <c r="AU595" i="5"/>
  <c r="AT595" i="5"/>
  <c r="AS595" i="5"/>
  <c r="AR595" i="5"/>
  <c r="AQ595" i="5"/>
  <c r="AJ595" i="5"/>
  <c r="AF595" i="5"/>
  <c r="AY594" i="5"/>
  <c r="AI594" i="5" s="1"/>
  <c r="AX594" i="5"/>
  <c r="AW594" i="5"/>
  <c r="AV594" i="5"/>
  <c r="AU594" i="5"/>
  <c r="AT594" i="5"/>
  <c r="AS594" i="5"/>
  <c r="AR594" i="5"/>
  <c r="AQ594" i="5"/>
  <c r="AJ594" i="5"/>
  <c r="AF594" i="5"/>
  <c r="AY593" i="5"/>
  <c r="AI593" i="5" s="1"/>
  <c r="AX593" i="5"/>
  <c r="AW593" i="5"/>
  <c r="AV593" i="5"/>
  <c r="AU593" i="5"/>
  <c r="AT593" i="5"/>
  <c r="AS593" i="5"/>
  <c r="AR593" i="5"/>
  <c r="AQ593" i="5"/>
  <c r="AJ593" i="5"/>
  <c r="AF593" i="5"/>
  <c r="AY592" i="5"/>
  <c r="AI592" i="5" s="1"/>
  <c r="AX592" i="5"/>
  <c r="AW592" i="5"/>
  <c r="AV592" i="5"/>
  <c r="AU592" i="5"/>
  <c r="AT592" i="5"/>
  <c r="AS592" i="5"/>
  <c r="AR592" i="5"/>
  <c r="AQ592" i="5"/>
  <c r="AJ592" i="5"/>
  <c r="AF592" i="5"/>
  <c r="AY591" i="5"/>
  <c r="AI591" i="5" s="1"/>
  <c r="AX591" i="5"/>
  <c r="AW591" i="5"/>
  <c r="AV591" i="5"/>
  <c r="AU591" i="5"/>
  <c r="AT591" i="5"/>
  <c r="AS591" i="5"/>
  <c r="AR591" i="5"/>
  <c r="AQ591" i="5"/>
  <c r="AJ591" i="5"/>
  <c r="AF591" i="5"/>
  <c r="AY590" i="5"/>
  <c r="AI590" i="5" s="1"/>
  <c r="AX590" i="5"/>
  <c r="AW590" i="5"/>
  <c r="AV590" i="5"/>
  <c r="AU590" i="5"/>
  <c r="AT590" i="5"/>
  <c r="AS590" i="5"/>
  <c r="AR590" i="5"/>
  <c r="AQ590" i="5"/>
  <c r="AJ590" i="5"/>
  <c r="AF590" i="5"/>
  <c r="AY589" i="5"/>
  <c r="AI589" i="5" s="1"/>
  <c r="AX589" i="5"/>
  <c r="AW589" i="5"/>
  <c r="AV589" i="5"/>
  <c r="AU589" i="5"/>
  <c r="AT589" i="5"/>
  <c r="AS589" i="5"/>
  <c r="AR589" i="5"/>
  <c r="AQ589" i="5"/>
  <c r="AJ589" i="5"/>
  <c r="AF589" i="5"/>
  <c r="AY588" i="5"/>
  <c r="AI588" i="5" s="1"/>
  <c r="AX588" i="5"/>
  <c r="AW588" i="5"/>
  <c r="AV588" i="5"/>
  <c r="AU588" i="5"/>
  <c r="AT588" i="5"/>
  <c r="AS588" i="5"/>
  <c r="AR588" i="5"/>
  <c r="AQ588" i="5"/>
  <c r="AJ588" i="5"/>
  <c r="AF588" i="5"/>
  <c r="AY587" i="5"/>
  <c r="AX587" i="5"/>
  <c r="AW587" i="5"/>
  <c r="AV587" i="5"/>
  <c r="AU587" i="5"/>
  <c r="AT587" i="5"/>
  <c r="AS587" i="5"/>
  <c r="AR587" i="5"/>
  <c r="AQ587" i="5"/>
  <c r="AJ587" i="5"/>
  <c r="AF587" i="5"/>
  <c r="AY586" i="5"/>
  <c r="AX586" i="5"/>
  <c r="AW586" i="5"/>
  <c r="AV586" i="5"/>
  <c r="AU586" i="5"/>
  <c r="AT586" i="5"/>
  <c r="AS586" i="5"/>
  <c r="AR586" i="5"/>
  <c r="AQ586" i="5"/>
  <c r="AJ586" i="5"/>
  <c r="AF586" i="5"/>
  <c r="AY585" i="5"/>
  <c r="AX585" i="5"/>
  <c r="AW585" i="5"/>
  <c r="AV585" i="5"/>
  <c r="AU585" i="5"/>
  <c r="AT585" i="5"/>
  <c r="AS585" i="5"/>
  <c r="AR585" i="5"/>
  <c r="AQ585" i="5"/>
  <c r="AJ585" i="5"/>
  <c r="AF585" i="5"/>
  <c r="AY584" i="5"/>
  <c r="AX584" i="5"/>
  <c r="AW584" i="5"/>
  <c r="AV584" i="5"/>
  <c r="AU584" i="5"/>
  <c r="AT584" i="5"/>
  <c r="AS584" i="5"/>
  <c r="AR584" i="5"/>
  <c r="AQ584" i="5"/>
  <c r="AJ584" i="5"/>
  <c r="AF584" i="5"/>
  <c r="AY583" i="5"/>
  <c r="AX583" i="5"/>
  <c r="AW583" i="5"/>
  <c r="AV583" i="5"/>
  <c r="AU583" i="5"/>
  <c r="AT583" i="5"/>
  <c r="AS583" i="5"/>
  <c r="AR583" i="5"/>
  <c r="AQ583" i="5"/>
  <c r="AJ583" i="5"/>
  <c r="AF583" i="5"/>
  <c r="AY582" i="5"/>
  <c r="AX582" i="5"/>
  <c r="AW582" i="5"/>
  <c r="AV582" i="5"/>
  <c r="AU582" i="5"/>
  <c r="AT582" i="5"/>
  <c r="AS582" i="5"/>
  <c r="AR582" i="5"/>
  <c r="AQ582" i="5"/>
  <c r="AJ582" i="5"/>
  <c r="AF582" i="5"/>
  <c r="AY581" i="5"/>
  <c r="AX581" i="5"/>
  <c r="AW581" i="5"/>
  <c r="AV581" i="5"/>
  <c r="AU581" i="5"/>
  <c r="AT581" i="5"/>
  <c r="AS581" i="5"/>
  <c r="AR581" i="5"/>
  <c r="AQ581" i="5"/>
  <c r="AJ581" i="5"/>
  <c r="AF581" i="5"/>
  <c r="AY580" i="5"/>
  <c r="AX580" i="5"/>
  <c r="AW580" i="5"/>
  <c r="AV580" i="5"/>
  <c r="AU580" i="5"/>
  <c r="AT580" i="5"/>
  <c r="AS580" i="5"/>
  <c r="AR580" i="5"/>
  <c r="AQ580" i="5"/>
  <c r="AJ580" i="5"/>
  <c r="AF580" i="5"/>
  <c r="AY579" i="5"/>
  <c r="AX579" i="5"/>
  <c r="AW579" i="5"/>
  <c r="AV579" i="5"/>
  <c r="AU579" i="5"/>
  <c r="AT579" i="5"/>
  <c r="AS579" i="5"/>
  <c r="AR579" i="5"/>
  <c r="AQ579" i="5"/>
  <c r="AJ579" i="5"/>
  <c r="AF579" i="5"/>
  <c r="AY578" i="5"/>
  <c r="AX578" i="5"/>
  <c r="AW578" i="5"/>
  <c r="AV578" i="5"/>
  <c r="AU578" i="5"/>
  <c r="AT578" i="5"/>
  <c r="AS578" i="5"/>
  <c r="AR578" i="5"/>
  <c r="AQ578" i="5"/>
  <c r="AJ578" i="5"/>
  <c r="AF578" i="5"/>
  <c r="AY577" i="5"/>
  <c r="AX577" i="5"/>
  <c r="AW577" i="5"/>
  <c r="AV577" i="5"/>
  <c r="AU577" i="5"/>
  <c r="AT577" i="5"/>
  <c r="AS577" i="5"/>
  <c r="AR577" i="5"/>
  <c r="AQ577" i="5"/>
  <c r="AJ577" i="5"/>
  <c r="AF577" i="5"/>
  <c r="AY576" i="5"/>
  <c r="AX576" i="5"/>
  <c r="AW576" i="5"/>
  <c r="AV576" i="5"/>
  <c r="AU576" i="5"/>
  <c r="AT576" i="5"/>
  <c r="AS576" i="5"/>
  <c r="AR576" i="5"/>
  <c r="AQ576" i="5"/>
  <c r="AJ576" i="5"/>
  <c r="AF576" i="5"/>
  <c r="AY575" i="5"/>
  <c r="AX575" i="5"/>
  <c r="AW575" i="5"/>
  <c r="AV575" i="5"/>
  <c r="AU575" i="5"/>
  <c r="AT575" i="5"/>
  <c r="AS575" i="5"/>
  <c r="AR575" i="5"/>
  <c r="AQ575" i="5"/>
  <c r="AJ575" i="5"/>
  <c r="AF575" i="5"/>
  <c r="AY574" i="5"/>
  <c r="AX574" i="5"/>
  <c r="AW574" i="5"/>
  <c r="AV574" i="5"/>
  <c r="AU574" i="5"/>
  <c r="AT574" i="5"/>
  <c r="AS574" i="5"/>
  <c r="AR574" i="5"/>
  <c r="AQ574" i="5"/>
  <c r="AJ574" i="5"/>
  <c r="AF574" i="5"/>
  <c r="AY573" i="5"/>
  <c r="AX573" i="5"/>
  <c r="AW573" i="5"/>
  <c r="AV573" i="5"/>
  <c r="AU573" i="5"/>
  <c r="AT573" i="5"/>
  <c r="AS573" i="5"/>
  <c r="AR573" i="5"/>
  <c r="AQ573" i="5"/>
  <c r="AJ573" i="5"/>
  <c r="AF573" i="5"/>
  <c r="AY572" i="5"/>
  <c r="AX572" i="5"/>
  <c r="AW572" i="5"/>
  <c r="AV572" i="5"/>
  <c r="AU572" i="5"/>
  <c r="AT572" i="5"/>
  <c r="AS572" i="5"/>
  <c r="AR572" i="5"/>
  <c r="AQ572" i="5"/>
  <c r="AJ572" i="5"/>
  <c r="AF572" i="5"/>
  <c r="AY571" i="5"/>
  <c r="AX571" i="5"/>
  <c r="AW571" i="5"/>
  <c r="AV571" i="5"/>
  <c r="AU571" i="5"/>
  <c r="AT571" i="5"/>
  <c r="AS571" i="5"/>
  <c r="AR571" i="5"/>
  <c r="AQ571" i="5"/>
  <c r="AJ571" i="5"/>
  <c r="AF571" i="5"/>
  <c r="AY570" i="5"/>
  <c r="AX570" i="5"/>
  <c r="AW570" i="5"/>
  <c r="AV570" i="5"/>
  <c r="AU570" i="5"/>
  <c r="AT570" i="5"/>
  <c r="AS570" i="5"/>
  <c r="AR570" i="5"/>
  <c r="AQ570" i="5"/>
  <c r="AJ570" i="5"/>
  <c r="AF570" i="5"/>
  <c r="AY569" i="5"/>
  <c r="AX569" i="5"/>
  <c r="AW569" i="5"/>
  <c r="AV569" i="5"/>
  <c r="AU569" i="5"/>
  <c r="AT569" i="5"/>
  <c r="AS569" i="5"/>
  <c r="AR569" i="5"/>
  <c r="AQ569" i="5"/>
  <c r="AJ569" i="5"/>
  <c r="AF569" i="5"/>
  <c r="AY568" i="5"/>
  <c r="AX568" i="5"/>
  <c r="AW568" i="5"/>
  <c r="AV568" i="5"/>
  <c r="AU568" i="5"/>
  <c r="AT568" i="5"/>
  <c r="AS568" i="5"/>
  <c r="AR568" i="5"/>
  <c r="AQ568" i="5"/>
  <c r="AJ568" i="5"/>
  <c r="AF568" i="5"/>
  <c r="AY567" i="5"/>
  <c r="AX567" i="5"/>
  <c r="AW567" i="5"/>
  <c r="AV567" i="5"/>
  <c r="AU567" i="5"/>
  <c r="AT567" i="5"/>
  <c r="AS567" i="5"/>
  <c r="AR567" i="5"/>
  <c r="AQ567" i="5"/>
  <c r="AJ567" i="5"/>
  <c r="AF567" i="5"/>
  <c r="AY566" i="5"/>
  <c r="AX566" i="5"/>
  <c r="AW566" i="5"/>
  <c r="AV566" i="5"/>
  <c r="AU566" i="5"/>
  <c r="AT566" i="5"/>
  <c r="AS566" i="5"/>
  <c r="AR566" i="5"/>
  <c r="AQ566" i="5"/>
  <c r="AJ566" i="5"/>
  <c r="AF566" i="5"/>
  <c r="AY565" i="5"/>
  <c r="AX565" i="5"/>
  <c r="AW565" i="5"/>
  <c r="AV565" i="5"/>
  <c r="AU565" i="5"/>
  <c r="AT565" i="5"/>
  <c r="AS565" i="5"/>
  <c r="AR565" i="5"/>
  <c r="AQ565" i="5"/>
  <c r="AJ565" i="5"/>
  <c r="AF565" i="5"/>
  <c r="AY564" i="5"/>
  <c r="AX564" i="5"/>
  <c r="AW564" i="5"/>
  <c r="AV564" i="5"/>
  <c r="AU564" i="5"/>
  <c r="AT564" i="5"/>
  <c r="AS564" i="5"/>
  <c r="AR564" i="5"/>
  <c r="AQ564" i="5"/>
  <c r="AJ564" i="5"/>
  <c r="AF564" i="5"/>
  <c r="AY563" i="5"/>
  <c r="AX563" i="5"/>
  <c r="AW563" i="5"/>
  <c r="AV563" i="5"/>
  <c r="AU563" i="5"/>
  <c r="AT563" i="5"/>
  <c r="AS563" i="5"/>
  <c r="AR563" i="5"/>
  <c r="AQ563" i="5"/>
  <c r="AJ563" i="5"/>
  <c r="AF563" i="5"/>
  <c r="AY562" i="5"/>
  <c r="AX562" i="5"/>
  <c r="AW562" i="5"/>
  <c r="AV562" i="5"/>
  <c r="AU562" i="5"/>
  <c r="AT562" i="5"/>
  <c r="AS562" i="5"/>
  <c r="AR562" i="5"/>
  <c r="AQ562" i="5"/>
  <c r="AJ562" i="5"/>
  <c r="AF562" i="5"/>
  <c r="AY561" i="5"/>
  <c r="AX561" i="5"/>
  <c r="AW561" i="5"/>
  <c r="AV561" i="5"/>
  <c r="AU561" i="5"/>
  <c r="AT561" i="5"/>
  <c r="AS561" i="5"/>
  <c r="AR561" i="5"/>
  <c r="AQ561" i="5"/>
  <c r="AJ561" i="5"/>
  <c r="AF561" i="5"/>
  <c r="AY560" i="5"/>
  <c r="AX560" i="5"/>
  <c r="AW560" i="5"/>
  <c r="AV560" i="5"/>
  <c r="AU560" i="5"/>
  <c r="AT560" i="5"/>
  <c r="AS560" i="5"/>
  <c r="AR560" i="5"/>
  <c r="AQ560" i="5"/>
  <c r="AJ560" i="5"/>
  <c r="AF560" i="5"/>
  <c r="AY559" i="5"/>
  <c r="AX559" i="5"/>
  <c r="AW559" i="5"/>
  <c r="AV559" i="5"/>
  <c r="AU559" i="5"/>
  <c r="AT559" i="5"/>
  <c r="AS559" i="5"/>
  <c r="AR559" i="5"/>
  <c r="AQ559" i="5"/>
  <c r="AJ559" i="5"/>
  <c r="AF559" i="5"/>
  <c r="AY558" i="5"/>
  <c r="AX558" i="5"/>
  <c r="AW558" i="5"/>
  <c r="AV558" i="5"/>
  <c r="AU558" i="5"/>
  <c r="AT558" i="5"/>
  <c r="AS558" i="5"/>
  <c r="AR558" i="5"/>
  <c r="AQ558" i="5"/>
  <c r="AJ558" i="5"/>
  <c r="AF558" i="5"/>
  <c r="AY557" i="5"/>
  <c r="AX557" i="5"/>
  <c r="AW557" i="5"/>
  <c r="AV557" i="5"/>
  <c r="AU557" i="5"/>
  <c r="AT557" i="5"/>
  <c r="AS557" i="5"/>
  <c r="AR557" i="5"/>
  <c r="AQ557" i="5"/>
  <c r="AJ557" i="5"/>
  <c r="AF557" i="5"/>
  <c r="AY556" i="5"/>
  <c r="AX556" i="5"/>
  <c r="H556" i="5" s="1"/>
  <c r="AW556" i="5"/>
  <c r="AV556" i="5"/>
  <c r="AU556" i="5"/>
  <c r="AT556" i="5"/>
  <c r="AS556" i="5"/>
  <c r="AR556" i="5"/>
  <c r="AQ556" i="5"/>
  <c r="AH556" i="5" s="1"/>
  <c r="AI556" i="5"/>
  <c r="AF556" i="5"/>
  <c r="AY555" i="5"/>
  <c r="AX555" i="5"/>
  <c r="H555" i="5" s="1"/>
  <c r="AW555" i="5"/>
  <c r="AV555" i="5"/>
  <c r="AU555" i="5"/>
  <c r="AT555" i="5"/>
  <c r="AS555" i="5"/>
  <c r="AR555" i="5"/>
  <c r="AQ555" i="5"/>
  <c r="AH555" i="5" s="1"/>
  <c r="AI555" i="5"/>
  <c r="AF555" i="5"/>
  <c r="AY554" i="5"/>
  <c r="AX554" i="5"/>
  <c r="H554" i="5" s="1"/>
  <c r="AW554" i="5"/>
  <c r="AV554" i="5"/>
  <c r="AU554" i="5"/>
  <c r="AT554" i="5"/>
  <c r="AS554" i="5"/>
  <c r="AR554" i="5"/>
  <c r="AQ554" i="5"/>
  <c r="AH554" i="5" s="1"/>
  <c r="AJ554" i="5"/>
  <c r="AI554" i="5"/>
  <c r="AF554" i="5"/>
  <c r="AY553" i="5"/>
  <c r="AX553" i="5"/>
  <c r="H553" i="5" s="1"/>
  <c r="AW553" i="5"/>
  <c r="AV553" i="5"/>
  <c r="AU553" i="5"/>
  <c r="AT553" i="5"/>
  <c r="AS553" i="5"/>
  <c r="AR553" i="5"/>
  <c r="AQ553" i="5"/>
  <c r="AH553" i="5" s="1"/>
  <c r="AI553" i="5"/>
  <c r="AF553" i="5"/>
  <c r="AY552" i="5"/>
  <c r="AX552" i="5"/>
  <c r="H552" i="5" s="1"/>
  <c r="AW552" i="5"/>
  <c r="AV552" i="5"/>
  <c r="AU552" i="5"/>
  <c r="AT552" i="5"/>
  <c r="AS552" i="5"/>
  <c r="AR552" i="5"/>
  <c r="AQ552" i="5"/>
  <c r="AH552" i="5" s="1"/>
  <c r="AI552" i="5"/>
  <c r="AF552" i="5"/>
  <c r="AY551" i="5"/>
  <c r="AX551" i="5"/>
  <c r="H551" i="5" s="1"/>
  <c r="AW551" i="5"/>
  <c r="AV551" i="5"/>
  <c r="AU551" i="5"/>
  <c r="AT551" i="5"/>
  <c r="AS551" i="5"/>
  <c r="AR551" i="5"/>
  <c r="AQ551" i="5"/>
  <c r="AH551" i="5" s="1"/>
  <c r="AJ551" i="5"/>
  <c r="AI551" i="5"/>
  <c r="AF551" i="5"/>
  <c r="AY550" i="5"/>
  <c r="AX550" i="5"/>
  <c r="H550" i="5" s="1"/>
  <c r="AW550" i="5"/>
  <c r="AV550" i="5"/>
  <c r="AU550" i="5"/>
  <c r="AT550" i="5"/>
  <c r="AS550" i="5"/>
  <c r="AR550" i="5"/>
  <c r="AQ550" i="5"/>
  <c r="AH550" i="5" s="1"/>
  <c r="AJ550" i="5"/>
  <c r="AI550" i="5"/>
  <c r="AF550" i="5"/>
  <c r="AY549" i="5"/>
  <c r="AX549" i="5"/>
  <c r="H549" i="5" s="1"/>
  <c r="AW549" i="5"/>
  <c r="AV549" i="5"/>
  <c r="AU549" i="5"/>
  <c r="AT549" i="5"/>
  <c r="AS549" i="5"/>
  <c r="AR549" i="5"/>
  <c r="AQ549" i="5"/>
  <c r="AH549" i="5" s="1"/>
  <c r="AI549" i="5"/>
  <c r="AF549" i="5"/>
  <c r="AY548" i="5"/>
  <c r="AX548" i="5"/>
  <c r="H548" i="5" s="1"/>
  <c r="AW548" i="5"/>
  <c r="AV548" i="5"/>
  <c r="AU548" i="5"/>
  <c r="AT548" i="5"/>
  <c r="AS548" i="5"/>
  <c r="AR548" i="5"/>
  <c r="AQ548" i="5"/>
  <c r="AH548" i="5" s="1"/>
  <c r="AI548" i="5"/>
  <c r="AF548" i="5"/>
  <c r="AY547" i="5"/>
  <c r="AX547" i="5"/>
  <c r="H547" i="5" s="1"/>
  <c r="AW547" i="5"/>
  <c r="AV547" i="5"/>
  <c r="AU547" i="5"/>
  <c r="AT547" i="5"/>
  <c r="AS547" i="5"/>
  <c r="AR547" i="5"/>
  <c r="AQ547" i="5"/>
  <c r="AH547" i="5" s="1"/>
  <c r="AJ547" i="5"/>
  <c r="AI547" i="5"/>
  <c r="AF547" i="5"/>
  <c r="AY546" i="5"/>
  <c r="AX546" i="5"/>
  <c r="H546" i="5" s="1"/>
  <c r="AW546" i="5"/>
  <c r="AV546" i="5"/>
  <c r="AU546" i="5"/>
  <c r="AT546" i="5"/>
  <c r="AS546" i="5"/>
  <c r="AR546" i="5"/>
  <c r="AQ546" i="5"/>
  <c r="AH546" i="5" s="1"/>
  <c r="AI546" i="5"/>
  <c r="AF546" i="5"/>
  <c r="AY545" i="5"/>
  <c r="AX545" i="5"/>
  <c r="H545" i="5" s="1"/>
  <c r="AW545" i="5"/>
  <c r="AV545" i="5"/>
  <c r="AU545" i="5"/>
  <c r="AT545" i="5"/>
  <c r="AS545" i="5"/>
  <c r="AR545" i="5"/>
  <c r="AQ545" i="5"/>
  <c r="AH545" i="5" s="1"/>
  <c r="AJ545" i="5"/>
  <c r="AI545" i="5"/>
  <c r="AF545" i="5"/>
  <c r="AY544" i="5"/>
  <c r="AX544" i="5"/>
  <c r="H544" i="5" s="1"/>
  <c r="AW544" i="5"/>
  <c r="AV544" i="5"/>
  <c r="AU544" i="5"/>
  <c r="AT544" i="5"/>
  <c r="AS544" i="5"/>
  <c r="AR544" i="5"/>
  <c r="AQ544" i="5"/>
  <c r="AH544" i="5" s="1"/>
  <c r="AI544" i="5"/>
  <c r="AF544" i="5"/>
  <c r="AY543" i="5"/>
  <c r="AX543" i="5"/>
  <c r="H543" i="5" s="1"/>
  <c r="AW543" i="5"/>
  <c r="AV543" i="5"/>
  <c r="AU543" i="5"/>
  <c r="AT543" i="5"/>
  <c r="AS543" i="5"/>
  <c r="AR543" i="5"/>
  <c r="AQ543" i="5"/>
  <c r="AH543" i="5" s="1"/>
  <c r="AJ543" i="5"/>
  <c r="AI543" i="5"/>
  <c r="AF543" i="5"/>
  <c r="AY542" i="5"/>
  <c r="AX542" i="5"/>
  <c r="H542" i="5" s="1"/>
  <c r="AW542" i="5"/>
  <c r="AV542" i="5"/>
  <c r="AU542" i="5"/>
  <c r="AT542" i="5"/>
  <c r="AS542" i="5"/>
  <c r="AR542" i="5"/>
  <c r="AQ542" i="5"/>
  <c r="AH542" i="5" s="1"/>
  <c r="AI542" i="5"/>
  <c r="AF542" i="5"/>
  <c r="AY541" i="5"/>
  <c r="AX541" i="5"/>
  <c r="H541" i="5" s="1"/>
  <c r="AW541" i="5"/>
  <c r="AV541" i="5"/>
  <c r="AU541" i="5"/>
  <c r="AT541" i="5"/>
  <c r="AS541" i="5"/>
  <c r="AR541" i="5"/>
  <c r="AQ541" i="5"/>
  <c r="AH541" i="5" s="1"/>
  <c r="AI541" i="5"/>
  <c r="AF541" i="5"/>
  <c r="AY540" i="5"/>
  <c r="AX540" i="5"/>
  <c r="H540" i="5" s="1"/>
  <c r="AW540" i="5"/>
  <c r="AV540" i="5"/>
  <c r="AU540" i="5"/>
  <c r="AT540" i="5"/>
  <c r="AS540" i="5"/>
  <c r="AR540" i="5"/>
  <c r="AQ540" i="5"/>
  <c r="AH540" i="5" s="1"/>
  <c r="AI540" i="5"/>
  <c r="AF540" i="5"/>
  <c r="AY539" i="5"/>
  <c r="AX539" i="5"/>
  <c r="H539" i="5" s="1"/>
  <c r="AW539" i="5"/>
  <c r="AV539" i="5"/>
  <c r="AU539" i="5"/>
  <c r="AT539" i="5"/>
  <c r="AS539" i="5"/>
  <c r="AR539" i="5"/>
  <c r="AQ539" i="5"/>
  <c r="AH539" i="5" s="1"/>
  <c r="AJ539" i="5"/>
  <c r="AI539" i="5"/>
  <c r="AF539" i="5"/>
  <c r="AY538" i="5"/>
  <c r="AX538" i="5"/>
  <c r="H538" i="5" s="1"/>
  <c r="AW538" i="5"/>
  <c r="AV538" i="5"/>
  <c r="AU538" i="5"/>
  <c r="AT538" i="5"/>
  <c r="AS538" i="5"/>
  <c r="AR538" i="5"/>
  <c r="AQ538" i="5"/>
  <c r="AH538" i="5" s="1"/>
  <c r="AI538" i="5"/>
  <c r="AF538" i="5"/>
  <c r="AY537" i="5"/>
  <c r="AX537" i="5"/>
  <c r="H537" i="5" s="1"/>
  <c r="AW537" i="5"/>
  <c r="AV537" i="5"/>
  <c r="AU537" i="5"/>
  <c r="AT537" i="5"/>
  <c r="AS537" i="5"/>
  <c r="AR537" i="5"/>
  <c r="AQ537" i="5"/>
  <c r="AH537" i="5" s="1"/>
  <c r="AI537" i="5"/>
  <c r="AF537" i="5"/>
  <c r="AY536" i="5"/>
  <c r="AX536" i="5"/>
  <c r="H536" i="5" s="1"/>
  <c r="AW536" i="5"/>
  <c r="AV536" i="5"/>
  <c r="AU536" i="5"/>
  <c r="AT536" i="5"/>
  <c r="AS536" i="5"/>
  <c r="AR536" i="5"/>
  <c r="AQ536" i="5"/>
  <c r="AH536" i="5" s="1"/>
  <c r="AI536" i="5"/>
  <c r="AF536" i="5"/>
  <c r="AY535" i="5"/>
  <c r="AX535" i="5"/>
  <c r="H535" i="5" s="1"/>
  <c r="AW535" i="5"/>
  <c r="AV535" i="5"/>
  <c r="AU535" i="5"/>
  <c r="AT535" i="5"/>
  <c r="AS535" i="5"/>
  <c r="AR535" i="5"/>
  <c r="AQ535" i="5"/>
  <c r="AH535" i="5" s="1"/>
  <c r="AJ535" i="5"/>
  <c r="AI535" i="5"/>
  <c r="AF535" i="5"/>
  <c r="AY534" i="5"/>
  <c r="AX534" i="5"/>
  <c r="AJ534" i="5" s="1"/>
  <c r="AW534" i="5"/>
  <c r="AV534" i="5"/>
  <c r="AU534" i="5"/>
  <c r="AT534" i="5"/>
  <c r="AS534" i="5"/>
  <c r="AR534" i="5"/>
  <c r="AQ534" i="5"/>
  <c r="AF534" i="5"/>
  <c r="AY533" i="5"/>
  <c r="AX533" i="5"/>
  <c r="AJ533" i="5" s="1"/>
  <c r="AW533" i="5"/>
  <c r="AV533" i="5"/>
  <c r="AU533" i="5"/>
  <c r="AT533" i="5"/>
  <c r="AS533" i="5"/>
  <c r="AR533" i="5"/>
  <c r="AQ533" i="5"/>
  <c r="AF533" i="5"/>
  <c r="AY532" i="5"/>
  <c r="AX532" i="5"/>
  <c r="AJ532" i="5" s="1"/>
  <c r="AW532" i="5"/>
  <c r="AV532" i="5"/>
  <c r="AU532" i="5"/>
  <c r="AT532" i="5"/>
  <c r="AS532" i="5"/>
  <c r="AR532" i="5"/>
  <c r="AQ532" i="5"/>
  <c r="AF532" i="5"/>
  <c r="AY531" i="5"/>
  <c r="AX531" i="5"/>
  <c r="AW531" i="5"/>
  <c r="AV531" i="5"/>
  <c r="AU531" i="5"/>
  <c r="AT531" i="5"/>
  <c r="AS531" i="5"/>
  <c r="AR531" i="5"/>
  <c r="AQ531" i="5"/>
  <c r="AF531" i="5"/>
  <c r="AY530" i="5"/>
  <c r="AX530" i="5"/>
  <c r="AJ530" i="5" s="1"/>
  <c r="AW530" i="5"/>
  <c r="AV530" i="5"/>
  <c r="AU530" i="5"/>
  <c r="AT530" i="5"/>
  <c r="AS530" i="5"/>
  <c r="AR530" i="5"/>
  <c r="AQ530" i="5"/>
  <c r="AF530" i="5"/>
  <c r="AY529" i="5"/>
  <c r="AX529" i="5"/>
  <c r="AW529" i="5"/>
  <c r="AV529" i="5"/>
  <c r="AU529" i="5"/>
  <c r="AT529" i="5"/>
  <c r="AS529" i="5"/>
  <c r="AR529" i="5"/>
  <c r="AQ529" i="5"/>
  <c r="AF529" i="5"/>
  <c r="AY528" i="5"/>
  <c r="AX528" i="5"/>
  <c r="AW528" i="5"/>
  <c r="AV528" i="5"/>
  <c r="AU528" i="5"/>
  <c r="AT528" i="5"/>
  <c r="AS528" i="5"/>
  <c r="AR528" i="5"/>
  <c r="AQ528" i="5"/>
  <c r="AJ528" i="5"/>
  <c r="AF528" i="5"/>
  <c r="AY527" i="5"/>
  <c r="AX527" i="5"/>
  <c r="AW527" i="5"/>
  <c r="AV527" i="5"/>
  <c r="AU527" i="5"/>
  <c r="AT527" i="5"/>
  <c r="AS527" i="5"/>
  <c r="AR527" i="5"/>
  <c r="AQ527" i="5"/>
  <c r="AF527" i="5"/>
  <c r="AY526" i="5"/>
  <c r="AX526" i="5"/>
  <c r="AJ526" i="5" s="1"/>
  <c r="AW526" i="5"/>
  <c r="AV526" i="5"/>
  <c r="AU526" i="5"/>
  <c r="AT526" i="5"/>
  <c r="AS526" i="5"/>
  <c r="AR526" i="5"/>
  <c r="AQ526" i="5"/>
  <c r="AF526" i="5"/>
  <c r="AY525" i="5"/>
  <c r="AX525" i="5"/>
  <c r="AW525" i="5"/>
  <c r="AV525" i="5"/>
  <c r="AU525" i="5"/>
  <c r="AT525" i="5"/>
  <c r="AS525" i="5"/>
  <c r="AR525" i="5"/>
  <c r="AQ525" i="5"/>
  <c r="AF525" i="5"/>
  <c r="AY524" i="5"/>
  <c r="AX524" i="5"/>
  <c r="AJ524" i="5" s="1"/>
  <c r="AW524" i="5"/>
  <c r="AV524" i="5"/>
  <c r="AU524" i="5"/>
  <c r="AT524" i="5"/>
  <c r="AS524" i="5"/>
  <c r="AR524" i="5"/>
  <c r="AQ524" i="5"/>
  <c r="AF524" i="5"/>
  <c r="AY523" i="5"/>
  <c r="AX523" i="5"/>
  <c r="AW523" i="5"/>
  <c r="AV523" i="5"/>
  <c r="AU523" i="5"/>
  <c r="AT523" i="5"/>
  <c r="AS523" i="5"/>
  <c r="AR523" i="5"/>
  <c r="AQ523" i="5"/>
  <c r="AF523" i="5"/>
  <c r="AY522" i="5"/>
  <c r="AX522" i="5"/>
  <c r="AW522" i="5"/>
  <c r="AV522" i="5"/>
  <c r="AU522" i="5"/>
  <c r="AT522" i="5"/>
  <c r="AS522" i="5"/>
  <c r="AR522" i="5"/>
  <c r="AQ522" i="5"/>
  <c r="AJ522" i="5"/>
  <c r="AF522" i="5"/>
  <c r="AY521" i="5"/>
  <c r="AX521" i="5"/>
  <c r="AW521" i="5"/>
  <c r="AV521" i="5"/>
  <c r="AU521" i="5"/>
  <c r="AT521" i="5"/>
  <c r="AS521" i="5"/>
  <c r="AR521" i="5"/>
  <c r="AQ521" i="5"/>
  <c r="AF521" i="5"/>
  <c r="AY520" i="5"/>
  <c r="AX520" i="5"/>
  <c r="AJ520" i="5" s="1"/>
  <c r="AW520" i="5"/>
  <c r="AV520" i="5"/>
  <c r="AU520" i="5"/>
  <c r="AT520" i="5"/>
  <c r="AS520" i="5"/>
  <c r="AR520" i="5"/>
  <c r="AQ520" i="5"/>
  <c r="AF520" i="5"/>
  <c r="AY519" i="5"/>
  <c r="AX519" i="5"/>
  <c r="AJ519" i="5" s="1"/>
  <c r="AW519" i="5"/>
  <c r="AV519" i="5"/>
  <c r="AU519" i="5"/>
  <c r="AT519" i="5"/>
  <c r="AS519" i="5"/>
  <c r="AR519" i="5"/>
  <c r="AQ519" i="5"/>
  <c r="AF519" i="5"/>
  <c r="AY518" i="5"/>
  <c r="AX518" i="5"/>
  <c r="AJ518" i="5" s="1"/>
  <c r="AW518" i="5"/>
  <c r="AV518" i="5"/>
  <c r="AU518" i="5"/>
  <c r="AT518" i="5"/>
  <c r="AS518" i="5"/>
  <c r="AR518" i="5"/>
  <c r="AQ518" i="5"/>
  <c r="AF518" i="5"/>
  <c r="AY517" i="5"/>
  <c r="AX517" i="5"/>
  <c r="AJ517" i="5" s="1"/>
  <c r="AW517" i="5"/>
  <c r="AV517" i="5"/>
  <c r="AU517" i="5"/>
  <c r="AT517" i="5"/>
  <c r="AS517" i="5"/>
  <c r="AR517" i="5"/>
  <c r="AQ517" i="5"/>
  <c r="AF517" i="5"/>
  <c r="AY516" i="5"/>
  <c r="AX516" i="5"/>
  <c r="AJ516" i="5" s="1"/>
  <c r="AW516" i="5"/>
  <c r="AV516" i="5"/>
  <c r="AU516" i="5"/>
  <c r="AT516" i="5"/>
  <c r="AS516" i="5"/>
  <c r="AR516" i="5"/>
  <c r="AQ516" i="5"/>
  <c r="AF516" i="5"/>
  <c r="AY515" i="5"/>
  <c r="AX515" i="5"/>
  <c r="AJ515" i="5" s="1"/>
  <c r="AW515" i="5"/>
  <c r="AV515" i="5"/>
  <c r="AU515" i="5"/>
  <c r="AT515" i="5"/>
  <c r="AS515" i="5"/>
  <c r="AR515" i="5"/>
  <c r="AQ515" i="5"/>
  <c r="AF515" i="5"/>
  <c r="AY514" i="5"/>
  <c r="AX514" i="5"/>
  <c r="AW514" i="5"/>
  <c r="AV514" i="5"/>
  <c r="AU514" i="5"/>
  <c r="AT514" i="5"/>
  <c r="AS514" i="5"/>
  <c r="AR514" i="5"/>
  <c r="AQ514" i="5"/>
  <c r="AJ514" i="5"/>
  <c r="AF514" i="5"/>
  <c r="AY513" i="5"/>
  <c r="AX513" i="5"/>
  <c r="AJ513" i="5" s="1"/>
  <c r="AW513" i="5"/>
  <c r="AV513" i="5"/>
  <c r="AU513" i="5"/>
  <c r="AT513" i="5"/>
  <c r="AS513" i="5"/>
  <c r="AR513" i="5"/>
  <c r="AQ513" i="5"/>
  <c r="AF513" i="5"/>
  <c r="AY512" i="5"/>
  <c r="AX512" i="5"/>
  <c r="AJ512" i="5" s="1"/>
  <c r="AW512" i="5"/>
  <c r="AV512" i="5"/>
  <c r="AU512" i="5"/>
  <c r="AT512" i="5"/>
  <c r="AS512" i="5"/>
  <c r="AR512" i="5"/>
  <c r="AQ512" i="5"/>
  <c r="AF512" i="5"/>
  <c r="AY511" i="5"/>
  <c r="AX511" i="5"/>
  <c r="AJ511" i="5" s="1"/>
  <c r="AW511" i="5"/>
  <c r="AV511" i="5"/>
  <c r="AU511" i="5"/>
  <c r="AT511" i="5"/>
  <c r="AS511" i="5"/>
  <c r="AR511" i="5"/>
  <c r="AQ511" i="5"/>
  <c r="AF511" i="5"/>
  <c r="AY510" i="5"/>
  <c r="AX510" i="5"/>
  <c r="AJ510" i="5" s="1"/>
  <c r="AW510" i="5"/>
  <c r="AV510" i="5"/>
  <c r="AU510" i="5"/>
  <c r="AT510" i="5"/>
  <c r="AS510" i="5"/>
  <c r="AR510" i="5"/>
  <c r="AQ510" i="5"/>
  <c r="AF510" i="5"/>
  <c r="AY509" i="5"/>
  <c r="AX509" i="5"/>
  <c r="AJ509" i="5" s="1"/>
  <c r="AW509" i="5"/>
  <c r="AV509" i="5"/>
  <c r="AU509" i="5"/>
  <c r="AT509" i="5"/>
  <c r="AS509" i="5"/>
  <c r="AR509" i="5"/>
  <c r="AQ509" i="5"/>
  <c r="AF509" i="5"/>
  <c r="AY508" i="5"/>
  <c r="AX508" i="5"/>
  <c r="AW508" i="5"/>
  <c r="AV508" i="5"/>
  <c r="AU508" i="5"/>
  <c r="AT508" i="5"/>
  <c r="AS508" i="5"/>
  <c r="AR508" i="5"/>
  <c r="AQ508" i="5"/>
  <c r="AF508" i="5"/>
  <c r="AY507" i="5"/>
  <c r="AX507" i="5"/>
  <c r="AJ507" i="5" s="1"/>
  <c r="AW507" i="5"/>
  <c r="AV507" i="5"/>
  <c r="AU507" i="5"/>
  <c r="AT507" i="5"/>
  <c r="AS507" i="5"/>
  <c r="AR507" i="5"/>
  <c r="AQ507" i="5"/>
  <c r="AF507" i="5"/>
  <c r="AY506" i="5"/>
  <c r="AX506" i="5"/>
  <c r="AW506" i="5"/>
  <c r="AV506" i="5"/>
  <c r="AU506" i="5"/>
  <c r="AT506" i="5"/>
  <c r="AS506" i="5"/>
  <c r="AR506" i="5"/>
  <c r="AQ506" i="5"/>
  <c r="AF506" i="5"/>
  <c r="AY505" i="5"/>
  <c r="AX505" i="5"/>
  <c r="AJ505" i="5" s="1"/>
  <c r="AW505" i="5"/>
  <c r="AV505" i="5"/>
  <c r="AU505" i="5"/>
  <c r="AT505" i="5"/>
  <c r="AS505" i="5"/>
  <c r="AR505" i="5"/>
  <c r="AQ505" i="5"/>
  <c r="AF505" i="5"/>
  <c r="AY504" i="5"/>
  <c r="AX504" i="5"/>
  <c r="AW504" i="5"/>
  <c r="AV504" i="5"/>
  <c r="AU504" i="5"/>
  <c r="AT504" i="5"/>
  <c r="AS504" i="5"/>
  <c r="AR504" i="5"/>
  <c r="AQ504" i="5"/>
  <c r="AF504" i="5"/>
  <c r="AY503" i="5"/>
  <c r="AX503" i="5"/>
  <c r="AJ503" i="5" s="1"/>
  <c r="AW503" i="5"/>
  <c r="AV503" i="5"/>
  <c r="AU503" i="5"/>
  <c r="AT503" i="5"/>
  <c r="AS503" i="5"/>
  <c r="AR503" i="5"/>
  <c r="AQ503" i="5"/>
  <c r="AF503" i="5"/>
  <c r="AY502" i="5"/>
  <c r="AX502" i="5"/>
  <c r="AW502" i="5"/>
  <c r="AV502" i="5"/>
  <c r="AU502" i="5"/>
  <c r="AT502" i="5"/>
  <c r="AS502" i="5"/>
  <c r="AR502" i="5"/>
  <c r="AQ502" i="5"/>
  <c r="AF502" i="5"/>
  <c r="AY501" i="5"/>
  <c r="AX501" i="5"/>
  <c r="AJ501" i="5" s="1"/>
  <c r="AW501" i="5"/>
  <c r="AV501" i="5"/>
  <c r="AU501" i="5"/>
  <c r="AT501" i="5"/>
  <c r="AS501" i="5"/>
  <c r="AR501" i="5"/>
  <c r="AQ501" i="5"/>
  <c r="AF501" i="5"/>
  <c r="AY500" i="5"/>
  <c r="AX500" i="5"/>
  <c r="AW500" i="5"/>
  <c r="AV500" i="5"/>
  <c r="AU500" i="5"/>
  <c r="AT500" i="5"/>
  <c r="AS500" i="5"/>
  <c r="AR500" i="5"/>
  <c r="AQ500" i="5"/>
  <c r="AF500" i="5"/>
  <c r="AY499" i="5"/>
  <c r="AX499" i="5"/>
  <c r="AJ499" i="5" s="1"/>
  <c r="AW499" i="5"/>
  <c r="AV499" i="5"/>
  <c r="AU499" i="5"/>
  <c r="AT499" i="5"/>
  <c r="AS499" i="5"/>
  <c r="AR499" i="5"/>
  <c r="AQ499" i="5"/>
  <c r="AF499" i="5"/>
  <c r="AY498" i="5"/>
  <c r="AX498" i="5"/>
  <c r="AW498" i="5"/>
  <c r="AV498" i="5"/>
  <c r="AU498" i="5"/>
  <c r="AT498" i="5"/>
  <c r="AS498" i="5"/>
  <c r="AR498" i="5"/>
  <c r="AQ498" i="5"/>
  <c r="AF498" i="5"/>
  <c r="AY497" i="5"/>
  <c r="AX497" i="5"/>
  <c r="AJ497" i="5" s="1"/>
  <c r="AW497" i="5"/>
  <c r="AV497" i="5"/>
  <c r="AU497" i="5"/>
  <c r="AT497" i="5"/>
  <c r="AS497" i="5"/>
  <c r="AR497" i="5"/>
  <c r="AQ497" i="5"/>
  <c r="AF497" i="5"/>
  <c r="AY496" i="5"/>
  <c r="AX496" i="5"/>
  <c r="AW496" i="5"/>
  <c r="AV496" i="5"/>
  <c r="AU496" i="5"/>
  <c r="AT496" i="5"/>
  <c r="AS496" i="5"/>
  <c r="AR496" i="5"/>
  <c r="AQ496" i="5"/>
  <c r="AF496" i="5"/>
  <c r="AY495" i="5"/>
  <c r="AX495" i="5"/>
  <c r="AJ495" i="5" s="1"/>
  <c r="AW495" i="5"/>
  <c r="AV495" i="5"/>
  <c r="AU495" i="5"/>
  <c r="AT495" i="5"/>
  <c r="AS495" i="5"/>
  <c r="AR495" i="5"/>
  <c r="AQ495" i="5"/>
  <c r="AF495" i="5"/>
  <c r="AY494" i="5"/>
  <c r="AX494" i="5"/>
  <c r="AW494" i="5"/>
  <c r="AV494" i="5"/>
  <c r="AU494" i="5"/>
  <c r="AT494" i="5"/>
  <c r="AS494" i="5"/>
  <c r="AR494" i="5"/>
  <c r="AQ494" i="5"/>
  <c r="AF494" i="5"/>
  <c r="AY493" i="5"/>
  <c r="AX493" i="5"/>
  <c r="AJ493" i="5" s="1"/>
  <c r="AW493" i="5"/>
  <c r="AV493" i="5"/>
  <c r="AU493" i="5"/>
  <c r="AT493" i="5"/>
  <c r="AS493" i="5"/>
  <c r="AR493" i="5"/>
  <c r="AQ493" i="5"/>
  <c r="AF493" i="5"/>
  <c r="AY492" i="5"/>
  <c r="AX492" i="5"/>
  <c r="AW492" i="5"/>
  <c r="AV492" i="5"/>
  <c r="AU492" i="5"/>
  <c r="AT492" i="5"/>
  <c r="AS492" i="5"/>
  <c r="AR492" i="5"/>
  <c r="AQ492" i="5"/>
  <c r="AF492" i="5"/>
  <c r="AY491" i="5"/>
  <c r="AX491" i="5"/>
  <c r="AJ491" i="5" s="1"/>
  <c r="AW491" i="5"/>
  <c r="AV491" i="5"/>
  <c r="AU491" i="5"/>
  <c r="AT491" i="5"/>
  <c r="AS491" i="5"/>
  <c r="AR491" i="5"/>
  <c r="AQ491" i="5"/>
  <c r="AF491" i="5"/>
  <c r="AY490" i="5"/>
  <c r="AX490" i="5"/>
  <c r="AW490" i="5"/>
  <c r="AV490" i="5"/>
  <c r="AU490" i="5"/>
  <c r="AT490" i="5"/>
  <c r="AS490" i="5"/>
  <c r="AR490" i="5"/>
  <c r="AQ490" i="5"/>
  <c r="AF490" i="5"/>
  <c r="AY489" i="5"/>
  <c r="AX489" i="5"/>
  <c r="AJ489" i="5" s="1"/>
  <c r="AW489" i="5"/>
  <c r="AV489" i="5"/>
  <c r="AU489" i="5"/>
  <c r="AT489" i="5"/>
  <c r="AS489" i="5"/>
  <c r="AR489" i="5"/>
  <c r="AQ489" i="5"/>
  <c r="AF489" i="5"/>
  <c r="AY488" i="5"/>
  <c r="AX488" i="5"/>
  <c r="AW488" i="5"/>
  <c r="AV488" i="5"/>
  <c r="AU488" i="5"/>
  <c r="AT488" i="5"/>
  <c r="AS488" i="5"/>
  <c r="AR488" i="5"/>
  <c r="AQ488" i="5"/>
  <c r="AF488" i="5"/>
  <c r="AY487" i="5"/>
  <c r="AX487" i="5"/>
  <c r="AJ487" i="5" s="1"/>
  <c r="AW487" i="5"/>
  <c r="AV487" i="5"/>
  <c r="AU487" i="5"/>
  <c r="AT487" i="5"/>
  <c r="AS487" i="5"/>
  <c r="AR487" i="5"/>
  <c r="AQ487" i="5"/>
  <c r="AF487" i="5"/>
  <c r="AY486" i="5"/>
  <c r="AX486" i="5"/>
  <c r="AW486" i="5"/>
  <c r="AV486" i="5"/>
  <c r="AU486" i="5"/>
  <c r="AT486" i="5"/>
  <c r="AS486" i="5"/>
  <c r="AR486" i="5"/>
  <c r="AQ486" i="5"/>
  <c r="AF486" i="5"/>
  <c r="AY485" i="5"/>
  <c r="AX485" i="5"/>
  <c r="AJ485" i="5" s="1"/>
  <c r="AW485" i="5"/>
  <c r="AV485" i="5"/>
  <c r="AU485" i="5"/>
  <c r="AT485" i="5"/>
  <c r="AS485" i="5"/>
  <c r="AR485" i="5"/>
  <c r="AQ485" i="5"/>
  <c r="AF485" i="5"/>
  <c r="AY484" i="5"/>
  <c r="AX484" i="5"/>
  <c r="AW484" i="5"/>
  <c r="AV484" i="5"/>
  <c r="AU484" i="5"/>
  <c r="AT484" i="5"/>
  <c r="AS484" i="5"/>
  <c r="AR484" i="5"/>
  <c r="AQ484" i="5"/>
  <c r="AF484" i="5"/>
  <c r="AY483" i="5"/>
  <c r="AX483" i="5"/>
  <c r="AJ483" i="5" s="1"/>
  <c r="AW483" i="5"/>
  <c r="AV483" i="5"/>
  <c r="AU483" i="5"/>
  <c r="AT483" i="5"/>
  <c r="AS483" i="5"/>
  <c r="AR483" i="5"/>
  <c r="AQ483" i="5"/>
  <c r="AF483" i="5"/>
  <c r="AY482" i="5"/>
  <c r="AX482" i="5"/>
  <c r="AW482" i="5"/>
  <c r="AV482" i="5"/>
  <c r="AU482" i="5"/>
  <c r="AT482" i="5"/>
  <c r="AS482" i="5"/>
  <c r="AR482" i="5"/>
  <c r="AQ482" i="5"/>
  <c r="AF482" i="5"/>
  <c r="AY481" i="5"/>
  <c r="AX481" i="5"/>
  <c r="AJ481" i="5" s="1"/>
  <c r="AW481" i="5"/>
  <c r="AV481" i="5"/>
  <c r="AU481" i="5"/>
  <c r="AT481" i="5"/>
  <c r="AS481" i="5"/>
  <c r="AR481" i="5"/>
  <c r="AQ481" i="5"/>
  <c r="AF481" i="5"/>
  <c r="AY480" i="5"/>
  <c r="AX480" i="5"/>
  <c r="AW480" i="5"/>
  <c r="AV480" i="5"/>
  <c r="AU480" i="5"/>
  <c r="AT480" i="5"/>
  <c r="AS480" i="5"/>
  <c r="AR480" i="5"/>
  <c r="AQ480" i="5"/>
  <c r="AF480" i="5"/>
  <c r="AY479" i="5"/>
  <c r="AX479" i="5"/>
  <c r="AJ479" i="5" s="1"/>
  <c r="AW479" i="5"/>
  <c r="AV479" i="5"/>
  <c r="AU479" i="5"/>
  <c r="AT479" i="5"/>
  <c r="AS479" i="5"/>
  <c r="AR479" i="5"/>
  <c r="AQ479" i="5"/>
  <c r="AF479" i="5"/>
  <c r="AY478" i="5"/>
  <c r="AX478" i="5"/>
  <c r="AW478" i="5"/>
  <c r="AV478" i="5"/>
  <c r="AU478" i="5"/>
  <c r="AT478" i="5"/>
  <c r="AS478" i="5"/>
  <c r="AR478" i="5"/>
  <c r="AQ478" i="5"/>
  <c r="AF478" i="5"/>
  <c r="AY477" i="5"/>
  <c r="AX477" i="5"/>
  <c r="AJ477" i="5" s="1"/>
  <c r="AW477" i="5"/>
  <c r="AV477" i="5"/>
  <c r="AU477" i="5"/>
  <c r="AT477" i="5"/>
  <c r="AS477" i="5"/>
  <c r="AR477" i="5"/>
  <c r="AQ477" i="5"/>
  <c r="AF477" i="5"/>
  <c r="AY476" i="5"/>
  <c r="AX476" i="5"/>
  <c r="AW476" i="5"/>
  <c r="AV476" i="5"/>
  <c r="AU476" i="5"/>
  <c r="AT476" i="5"/>
  <c r="AS476" i="5"/>
  <c r="AR476" i="5"/>
  <c r="AQ476" i="5"/>
  <c r="AF476" i="5"/>
  <c r="AY475" i="5"/>
  <c r="AX475" i="5"/>
  <c r="AJ475" i="5" s="1"/>
  <c r="AW475" i="5"/>
  <c r="AV475" i="5"/>
  <c r="AU475" i="5"/>
  <c r="AT475" i="5"/>
  <c r="AS475" i="5"/>
  <c r="AR475" i="5"/>
  <c r="AQ475" i="5"/>
  <c r="AF475" i="5"/>
  <c r="AY474" i="5"/>
  <c r="AX474" i="5"/>
  <c r="AW474" i="5"/>
  <c r="AV474" i="5"/>
  <c r="AU474" i="5"/>
  <c r="AT474" i="5"/>
  <c r="AS474" i="5"/>
  <c r="AR474" i="5"/>
  <c r="AQ474" i="5"/>
  <c r="AF474" i="5"/>
  <c r="AY473" i="5"/>
  <c r="AX473" i="5"/>
  <c r="AJ473" i="5" s="1"/>
  <c r="AW473" i="5"/>
  <c r="AV473" i="5"/>
  <c r="AU473" i="5"/>
  <c r="AT473" i="5"/>
  <c r="AS473" i="5"/>
  <c r="AR473" i="5"/>
  <c r="AQ473" i="5"/>
  <c r="AF473" i="5"/>
  <c r="AY472" i="5"/>
  <c r="AX472" i="5"/>
  <c r="AW472" i="5"/>
  <c r="AV472" i="5"/>
  <c r="AU472" i="5"/>
  <c r="AT472" i="5"/>
  <c r="AS472" i="5"/>
  <c r="AR472" i="5"/>
  <c r="AQ472" i="5"/>
  <c r="AF472" i="5"/>
  <c r="AY471" i="5"/>
  <c r="AX471" i="5"/>
  <c r="AJ471" i="5" s="1"/>
  <c r="AW471" i="5"/>
  <c r="AV471" i="5"/>
  <c r="AU471" i="5"/>
  <c r="AT471" i="5"/>
  <c r="AS471" i="5"/>
  <c r="AR471" i="5"/>
  <c r="AQ471" i="5"/>
  <c r="AF471" i="5"/>
  <c r="AY470" i="5"/>
  <c r="AX470" i="5"/>
  <c r="AW470" i="5"/>
  <c r="AV470" i="5"/>
  <c r="AU470" i="5"/>
  <c r="AT470" i="5"/>
  <c r="AS470" i="5"/>
  <c r="AR470" i="5"/>
  <c r="AQ470" i="5"/>
  <c r="AF470" i="5"/>
  <c r="AY469" i="5"/>
  <c r="AX469" i="5"/>
  <c r="AJ469" i="5" s="1"/>
  <c r="AW469" i="5"/>
  <c r="AV469" i="5"/>
  <c r="AU469" i="5"/>
  <c r="AT469" i="5"/>
  <c r="AS469" i="5"/>
  <c r="AR469" i="5"/>
  <c r="AQ469" i="5"/>
  <c r="AF469" i="5"/>
  <c r="AY468" i="5"/>
  <c r="AX468" i="5"/>
  <c r="AW468" i="5"/>
  <c r="AV468" i="5"/>
  <c r="AU468" i="5"/>
  <c r="AT468" i="5"/>
  <c r="AS468" i="5"/>
  <c r="AR468" i="5"/>
  <c r="AQ468" i="5"/>
  <c r="AF468" i="5"/>
  <c r="AY467" i="5"/>
  <c r="AX467" i="5"/>
  <c r="AJ467" i="5" s="1"/>
  <c r="AW467" i="5"/>
  <c r="AV467" i="5"/>
  <c r="AU467" i="5"/>
  <c r="AT467" i="5"/>
  <c r="AS467" i="5"/>
  <c r="AR467" i="5"/>
  <c r="AQ467" i="5"/>
  <c r="AF467" i="5"/>
  <c r="AY466" i="5"/>
  <c r="AX466" i="5"/>
  <c r="AW466" i="5"/>
  <c r="AV466" i="5"/>
  <c r="AU466" i="5"/>
  <c r="AT466" i="5"/>
  <c r="AS466" i="5"/>
  <c r="AR466" i="5"/>
  <c r="AQ466" i="5"/>
  <c r="AF466" i="5"/>
  <c r="AY465" i="5"/>
  <c r="AX465" i="5"/>
  <c r="AJ465" i="5" s="1"/>
  <c r="AW465" i="5"/>
  <c r="AV465" i="5"/>
  <c r="AU465" i="5"/>
  <c r="AT465" i="5"/>
  <c r="AS465" i="5"/>
  <c r="AR465" i="5"/>
  <c r="AQ465" i="5"/>
  <c r="AF465" i="5"/>
  <c r="AY464" i="5"/>
  <c r="AX464" i="5"/>
  <c r="AW464" i="5"/>
  <c r="AV464" i="5"/>
  <c r="AU464" i="5"/>
  <c r="AT464" i="5"/>
  <c r="AS464" i="5"/>
  <c r="AR464" i="5"/>
  <c r="AQ464" i="5"/>
  <c r="AF464" i="5"/>
  <c r="AY463" i="5"/>
  <c r="AX463" i="5"/>
  <c r="AJ463" i="5" s="1"/>
  <c r="AW463" i="5"/>
  <c r="AV463" i="5"/>
  <c r="AU463" i="5"/>
  <c r="AT463" i="5"/>
  <c r="AS463" i="5"/>
  <c r="AR463" i="5"/>
  <c r="AQ463" i="5"/>
  <c r="AF463" i="5"/>
  <c r="AY462" i="5"/>
  <c r="AX462" i="5"/>
  <c r="AW462" i="5"/>
  <c r="AV462" i="5"/>
  <c r="AU462" i="5"/>
  <c r="AT462" i="5"/>
  <c r="AS462" i="5"/>
  <c r="AR462" i="5"/>
  <c r="AQ462" i="5"/>
  <c r="AF462" i="5"/>
  <c r="AY461" i="5"/>
  <c r="AX461" i="5"/>
  <c r="AJ461" i="5" s="1"/>
  <c r="AW461" i="5"/>
  <c r="AV461" i="5"/>
  <c r="AU461" i="5"/>
  <c r="AT461" i="5"/>
  <c r="AS461" i="5"/>
  <c r="AR461" i="5"/>
  <c r="AQ461" i="5"/>
  <c r="AF461" i="5"/>
  <c r="AY460" i="5"/>
  <c r="AX460" i="5"/>
  <c r="AW460" i="5"/>
  <c r="AV460" i="5"/>
  <c r="AU460" i="5"/>
  <c r="AT460" i="5"/>
  <c r="AS460" i="5"/>
  <c r="AR460" i="5"/>
  <c r="AQ460" i="5"/>
  <c r="AF460" i="5"/>
  <c r="AY459" i="5"/>
  <c r="AX459" i="5"/>
  <c r="AJ459" i="5" s="1"/>
  <c r="AW459" i="5"/>
  <c r="AV459" i="5"/>
  <c r="AU459" i="5"/>
  <c r="AT459" i="5"/>
  <c r="AS459" i="5"/>
  <c r="AR459" i="5"/>
  <c r="AQ459" i="5"/>
  <c r="AF459" i="5"/>
  <c r="AY458" i="5"/>
  <c r="AX458" i="5"/>
  <c r="AW458" i="5"/>
  <c r="AV458" i="5"/>
  <c r="AU458" i="5"/>
  <c r="AT458" i="5"/>
  <c r="AS458" i="5"/>
  <c r="AR458" i="5"/>
  <c r="AQ458" i="5"/>
  <c r="AF458" i="5"/>
  <c r="AY457" i="5"/>
  <c r="AX457" i="5"/>
  <c r="AJ457" i="5" s="1"/>
  <c r="AW457" i="5"/>
  <c r="AV457" i="5"/>
  <c r="AU457" i="5"/>
  <c r="AT457" i="5"/>
  <c r="AS457" i="5"/>
  <c r="AR457" i="5"/>
  <c r="AQ457" i="5"/>
  <c r="AF457" i="5"/>
  <c r="AY456" i="5"/>
  <c r="AX456" i="5"/>
  <c r="AW456" i="5"/>
  <c r="AV456" i="5"/>
  <c r="AU456" i="5"/>
  <c r="AT456" i="5"/>
  <c r="AS456" i="5"/>
  <c r="AR456" i="5"/>
  <c r="AQ456" i="5"/>
  <c r="AF456" i="5"/>
  <c r="AY455" i="5"/>
  <c r="AX455" i="5"/>
  <c r="AJ455" i="5" s="1"/>
  <c r="AW455" i="5"/>
  <c r="AV455" i="5"/>
  <c r="AU455" i="5"/>
  <c r="AT455" i="5"/>
  <c r="AS455" i="5"/>
  <c r="AR455" i="5"/>
  <c r="AQ455" i="5"/>
  <c r="AF455" i="5"/>
  <c r="AY454" i="5"/>
  <c r="AX454" i="5"/>
  <c r="AW454" i="5"/>
  <c r="AV454" i="5"/>
  <c r="AU454" i="5"/>
  <c r="AT454" i="5"/>
  <c r="AS454" i="5"/>
  <c r="AR454" i="5"/>
  <c r="AQ454" i="5"/>
  <c r="AF454" i="5"/>
  <c r="AY453" i="5"/>
  <c r="AX453" i="5"/>
  <c r="AJ453" i="5" s="1"/>
  <c r="AW453" i="5"/>
  <c r="AV453" i="5"/>
  <c r="AU453" i="5"/>
  <c r="AT453" i="5"/>
  <c r="AS453" i="5"/>
  <c r="AR453" i="5"/>
  <c r="AQ453" i="5"/>
  <c r="AF453" i="5"/>
  <c r="AY452" i="5"/>
  <c r="AX452" i="5"/>
  <c r="AW452" i="5"/>
  <c r="AV452" i="5"/>
  <c r="AU452" i="5"/>
  <c r="AT452" i="5"/>
  <c r="AS452" i="5"/>
  <c r="AR452" i="5"/>
  <c r="AQ452" i="5"/>
  <c r="AF452" i="5"/>
  <c r="AY451" i="5"/>
  <c r="AX451" i="5"/>
  <c r="AJ451" i="5" s="1"/>
  <c r="AW451" i="5"/>
  <c r="AV451" i="5"/>
  <c r="AU451" i="5"/>
  <c r="AT451" i="5"/>
  <c r="AS451" i="5"/>
  <c r="AR451" i="5"/>
  <c r="AQ451" i="5"/>
  <c r="AF451" i="5"/>
  <c r="AY450" i="5"/>
  <c r="AX450" i="5"/>
  <c r="AW450" i="5"/>
  <c r="AV450" i="5"/>
  <c r="AU450" i="5"/>
  <c r="AT450" i="5"/>
  <c r="AS450" i="5"/>
  <c r="AR450" i="5"/>
  <c r="AE450" i="5" s="1"/>
  <c r="AQ450" i="5"/>
  <c r="AF450" i="5"/>
  <c r="AY449" i="5"/>
  <c r="AX449" i="5"/>
  <c r="AW449" i="5"/>
  <c r="AV449" i="5"/>
  <c r="AU449" i="5"/>
  <c r="AT449" i="5"/>
  <c r="AS449" i="5"/>
  <c r="AR449" i="5"/>
  <c r="AE449" i="5" s="1"/>
  <c r="AQ449" i="5"/>
  <c r="AF449" i="5"/>
  <c r="AY448" i="5"/>
  <c r="AX448" i="5"/>
  <c r="AW448" i="5"/>
  <c r="AV448" i="5"/>
  <c r="AU448" i="5"/>
  <c r="AT448" i="5"/>
  <c r="AS448" i="5"/>
  <c r="AR448" i="5"/>
  <c r="AE448" i="5" s="1"/>
  <c r="AQ448" i="5"/>
  <c r="AF448" i="5"/>
  <c r="AY447" i="5"/>
  <c r="AX447" i="5"/>
  <c r="AW447" i="5"/>
  <c r="AV447" i="5"/>
  <c r="AU447" i="5"/>
  <c r="AT447" i="5"/>
  <c r="AS447" i="5"/>
  <c r="AR447" i="5"/>
  <c r="AE447" i="5" s="1"/>
  <c r="AQ447" i="5"/>
  <c r="AF447" i="5"/>
  <c r="AY446" i="5"/>
  <c r="AX446" i="5"/>
  <c r="AW446" i="5"/>
  <c r="AV446" i="5"/>
  <c r="AU446" i="5"/>
  <c r="AT446" i="5"/>
  <c r="AS446" i="5"/>
  <c r="AR446" i="5"/>
  <c r="AE446" i="5" s="1"/>
  <c r="AQ446" i="5"/>
  <c r="AF446" i="5"/>
  <c r="AY445" i="5"/>
  <c r="AX445" i="5"/>
  <c r="AW445" i="5"/>
  <c r="AV445" i="5"/>
  <c r="AU445" i="5"/>
  <c r="AT445" i="5"/>
  <c r="AS445" i="5"/>
  <c r="AR445" i="5"/>
  <c r="AE445" i="5" s="1"/>
  <c r="AQ445" i="5"/>
  <c r="AF445" i="5"/>
  <c r="AY444" i="5"/>
  <c r="AX444" i="5"/>
  <c r="AW444" i="5"/>
  <c r="AV444" i="5"/>
  <c r="AU444" i="5"/>
  <c r="AT444" i="5"/>
  <c r="AS444" i="5"/>
  <c r="AR444" i="5"/>
  <c r="AE444" i="5" s="1"/>
  <c r="AQ444" i="5"/>
  <c r="AF444" i="5"/>
  <c r="AY443" i="5"/>
  <c r="AX443" i="5"/>
  <c r="AW443" i="5"/>
  <c r="AV443" i="5"/>
  <c r="AU443" i="5"/>
  <c r="AT443" i="5"/>
  <c r="AS443" i="5"/>
  <c r="AR443" i="5"/>
  <c r="AE443" i="5" s="1"/>
  <c r="AQ443" i="5"/>
  <c r="AF443" i="5"/>
  <c r="AY442" i="5"/>
  <c r="AX442" i="5"/>
  <c r="AW442" i="5"/>
  <c r="AV442" i="5"/>
  <c r="AU442" i="5"/>
  <c r="AT442" i="5"/>
  <c r="AS442" i="5"/>
  <c r="AR442" i="5"/>
  <c r="AE442" i="5" s="1"/>
  <c r="AQ442" i="5"/>
  <c r="AF442" i="5"/>
  <c r="AY441" i="5"/>
  <c r="AX441" i="5"/>
  <c r="AW441" i="5"/>
  <c r="AV441" i="5"/>
  <c r="AU441" i="5"/>
  <c r="AT441" i="5"/>
  <c r="AS441" i="5"/>
  <c r="AR441" i="5"/>
  <c r="AE441" i="5" s="1"/>
  <c r="AQ441" i="5"/>
  <c r="AF441" i="5"/>
  <c r="AY440" i="5"/>
  <c r="AX440" i="5"/>
  <c r="AW440" i="5"/>
  <c r="AV440" i="5"/>
  <c r="AU440" i="5"/>
  <c r="AT440" i="5"/>
  <c r="AS440" i="5"/>
  <c r="AR440" i="5"/>
  <c r="AE440" i="5" s="1"/>
  <c r="AQ440" i="5"/>
  <c r="AF440" i="5"/>
  <c r="AY439" i="5"/>
  <c r="AX439" i="5"/>
  <c r="AW439" i="5"/>
  <c r="AV439" i="5"/>
  <c r="AU439" i="5"/>
  <c r="AT439" i="5"/>
  <c r="AS439" i="5"/>
  <c r="AR439" i="5"/>
  <c r="AE439" i="5" s="1"/>
  <c r="AQ439" i="5"/>
  <c r="AF439" i="5"/>
  <c r="AY438" i="5"/>
  <c r="AX438" i="5"/>
  <c r="AW438" i="5"/>
  <c r="AV438" i="5"/>
  <c r="AU438" i="5"/>
  <c r="AT438" i="5"/>
  <c r="AS438" i="5"/>
  <c r="AR438" i="5"/>
  <c r="AE438" i="5" s="1"/>
  <c r="AQ438" i="5"/>
  <c r="AF438" i="5"/>
  <c r="AY437" i="5"/>
  <c r="AX437" i="5"/>
  <c r="AW437" i="5"/>
  <c r="AV437" i="5"/>
  <c r="AU437" i="5"/>
  <c r="AT437" i="5"/>
  <c r="AS437" i="5"/>
  <c r="AR437" i="5"/>
  <c r="AE437" i="5" s="1"/>
  <c r="AQ437" i="5"/>
  <c r="AF437" i="5"/>
  <c r="AY436" i="5"/>
  <c r="AX436" i="5"/>
  <c r="AW436" i="5"/>
  <c r="AV436" i="5"/>
  <c r="AU436" i="5"/>
  <c r="AT436" i="5"/>
  <c r="AS436" i="5"/>
  <c r="AR436" i="5"/>
  <c r="AE436" i="5" s="1"/>
  <c r="AQ436" i="5"/>
  <c r="AF436" i="5"/>
  <c r="AY435" i="5"/>
  <c r="AX435" i="5"/>
  <c r="AW435" i="5"/>
  <c r="AV435" i="5"/>
  <c r="AU435" i="5"/>
  <c r="AT435" i="5"/>
  <c r="AS435" i="5"/>
  <c r="AR435" i="5"/>
  <c r="AE435" i="5" s="1"/>
  <c r="AQ435" i="5"/>
  <c r="AF435" i="5"/>
  <c r="AY434" i="5"/>
  <c r="AX434" i="5"/>
  <c r="AW434" i="5"/>
  <c r="AV434" i="5"/>
  <c r="AU434" i="5"/>
  <c r="AT434" i="5"/>
  <c r="AS434" i="5"/>
  <c r="AR434" i="5"/>
  <c r="AE434" i="5" s="1"/>
  <c r="AQ434" i="5"/>
  <c r="AF434" i="5"/>
  <c r="AY433" i="5"/>
  <c r="AX433" i="5"/>
  <c r="AW433" i="5"/>
  <c r="AV433" i="5"/>
  <c r="AU433" i="5"/>
  <c r="AT433" i="5"/>
  <c r="AS433" i="5"/>
  <c r="AR433" i="5"/>
  <c r="AE433" i="5" s="1"/>
  <c r="AQ433" i="5"/>
  <c r="AF433" i="5"/>
  <c r="AY432" i="5"/>
  <c r="AX432" i="5"/>
  <c r="AW432" i="5"/>
  <c r="AV432" i="5"/>
  <c r="AU432" i="5"/>
  <c r="AT432" i="5"/>
  <c r="AS432" i="5"/>
  <c r="AR432" i="5"/>
  <c r="AE432" i="5" s="1"/>
  <c r="AQ432" i="5"/>
  <c r="AF432" i="5"/>
  <c r="AY431" i="5"/>
  <c r="AX431" i="5"/>
  <c r="AW431" i="5"/>
  <c r="AV431" i="5"/>
  <c r="AU431" i="5"/>
  <c r="AT431" i="5"/>
  <c r="AS431" i="5"/>
  <c r="AR431" i="5"/>
  <c r="AE431" i="5" s="1"/>
  <c r="AQ431" i="5"/>
  <c r="AF431" i="5"/>
  <c r="AY430" i="5"/>
  <c r="AX430" i="5"/>
  <c r="AW430" i="5"/>
  <c r="AV430" i="5"/>
  <c r="AU430" i="5"/>
  <c r="AT430" i="5"/>
  <c r="AS430" i="5"/>
  <c r="AR430" i="5"/>
  <c r="AE430" i="5" s="1"/>
  <c r="AQ430" i="5"/>
  <c r="AF430" i="5"/>
  <c r="AY429" i="5"/>
  <c r="AX429" i="5"/>
  <c r="AW429" i="5"/>
  <c r="AV429" i="5"/>
  <c r="AU429" i="5"/>
  <c r="AT429" i="5"/>
  <c r="AS429" i="5"/>
  <c r="AR429" i="5"/>
  <c r="AE429" i="5" s="1"/>
  <c r="AQ429" i="5"/>
  <c r="AF429" i="5"/>
  <c r="AY428" i="5"/>
  <c r="AX428" i="5"/>
  <c r="AW428" i="5"/>
  <c r="AV428" i="5"/>
  <c r="AU428" i="5"/>
  <c r="AT428" i="5"/>
  <c r="AS428" i="5"/>
  <c r="AR428" i="5"/>
  <c r="AE428" i="5" s="1"/>
  <c r="AQ428" i="5"/>
  <c r="AF428" i="5"/>
  <c r="AY427" i="5"/>
  <c r="AX427" i="5"/>
  <c r="AW427" i="5"/>
  <c r="AV427" i="5"/>
  <c r="AU427" i="5"/>
  <c r="AT427" i="5"/>
  <c r="AS427" i="5"/>
  <c r="AR427" i="5"/>
  <c r="AE427" i="5" s="1"/>
  <c r="AQ427" i="5"/>
  <c r="AF427" i="5"/>
  <c r="AY426" i="5"/>
  <c r="AX426" i="5"/>
  <c r="AW426" i="5"/>
  <c r="AV426" i="5"/>
  <c r="AU426" i="5"/>
  <c r="AT426" i="5"/>
  <c r="AS426" i="5"/>
  <c r="AR426" i="5"/>
  <c r="AE426" i="5" s="1"/>
  <c r="AQ426" i="5"/>
  <c r="AF426" i="5"/>
  <c r="AY425" i="5"/>
  <c r="AX425" i="5"/>
  <c r="AW425" i="5"/>
  <c r="AV425" i="5"/>
  <c r="AU425" i="5"/>
  <c r="AT425" i="5"/>
  <c r="AS425" i="5"/>
  <c r="AR425" i="5"/>
  <c r="AE425" i="5" s="1"/>
  <c r="AQ425" i="5"/>
  <c r="AF425" i="5"/>
  <c r="AY424" i="5"/>
  <c r="AX424" i="5"/>
  <c r="AW424" i="5"/>
  <c r="AV424" i="5"/>
  <c r="AU424" i="5"/>
  <c r="AT424" i="5"/>
  <c r="AS424" i="5"/>
  <c r="AR424" i="5"/>
  <c r="AE424" i="5" s="1"/>
  <c r="AQ424" i="5"/>
  <c r="AF424" i="5"/>
  <c r="AY423" i="5"/>
  <c r="AX423" i="5"/>
  <c r="AW423" i="5"/>
  <c r="AV423" i="5"/>
  <c r="AU423" i="5"/>
  <c r="AT423" i="5"/>
  <c r="AS423" i="5"/>
  <c r="AR423" i="5"/>
  <c r="AE423" i="5" s="1"/>
  <c r="AQ423" i="5"/>
  <c r="AF423" i="5"/>
  <c r="AY422" i="5"/>
  <c r="AX422" i="5"/>
  <c r="AW422" i="5"/>
  <c r="AV422" i="5"/>
  <c r="AU422" i="5"/>
  <c r="AT422" i="5"/>
  <c r="AS422" i="5"/>
  <c r="AR422" i="5"/>
  <c r="AE422" i="5" s="1"/>
  <c r="AQ422" i="5"/>
  <c r="AF422" i="5"/>
  <c r="AY421" i="5"/>
  <c r="AX421" i="5"/>
  <c r="AW421" i="5"/>
  <c r="AV421" i="5"/>
  <c r="AU421" i="5"/>
  <c r="AT421" i="5"/>
  <c r="AS421" i="5"/>
  <c r="AR421" i="5"/>
  <c r="AE421" i="5" s="1"/>
  <c r="AQ421" i="5"/>
  <c r="AF421" i="5"/>
  <c r="AY420" i="5"/>
  <c r="AX420" i="5"/>
  <c r="AW420" i="5"/>
  <c r="AV420" i="5"/>
  <c r="AU420" i="5"/>
  <c r="AT420" i="5"/>
  <c r="AS420" i="5"/>
  <c r="AR420" i="5"/>
  <c r="AE420" i="5" s="1"/>
  <c r="AQ420" i="5"/>
  <c r="AF420" i="5"/>
  <c r="AY419" i="5"/>
  <c r="AX419" i="5"/>
  <c r="AW419" i="5"/>
  <c r="AV419" i="5"/>
  <c r="AU419" i="5"/>
  <c r="AT419" i="5"/>
  <c r="AS419" i="5"/>
  <c r="AR419" i="5"/>
  <c r="AE419" i="5" s="1"/>
  <c r="AQ419" i="5"/>
  <c r="AF419" i="5"/>
  <c r="AY418" i="5"/>
  <c r="AX418" i="5"/>
  <c r="AW418" i="5"/>
  <c r="AV418" i="5"/>
  <c r="AU418" i="5"/>
  <c r="AT418" i="5"/>
  <c r="AS418" i="5"/>
  <c r="AR418" i="5"/>
  <c r="AE418" i="5" s="1"/>
  <c r="AQ418" i="5"/>
  <c r="AF418" i="5"/>
  <c r="AY417" i="5"/>
  <c r="AX417" i="5"/>
  <c r="AW417" i="5"/>
  <c r="AV417" i="5"/>
  <c r="AU417" i="5"/>
  <c r="AT417" i="5"/>
  <c r="AS417" i="5"/>
  <c r="AR417" i="5"/>
  <c r="AE417" i="5" s="1"/>
  <c r="AQ417" i="5"/>
  <c r="AF417" i="5"/>
  <c r="AY416" i="5"/>
  <c r="AX416" i="5"/>
  <c r="AW416" i="5"/>
  <c r="AV416" i="5"/>
  <c r="AU416" i="5"/>
  <c r="AT416" i="5"/>
  <c r="AS416" i="5"/>
  <c r="AR416" i="5"/>
  <c r="AE416" i="5" s="1"/>
  <c r="AQ416" i="5"/>
  <c r="AF416" i="5"/>
  <c r="AY415" i="5"/>
  <c r="AX415" i="5"/>
  <c r="AW415" i="5"/>
  <c r="AV415" i="5"/>
  <c r="AU415" i="5"/>
  <c r="AT415" i="5"/>
  <c r="AS415" i="5"/>
  <c r="AR415" i="5"/>
  <c r="AE415" i="5" s="1"/>
  <c r="AQ415" i="5"/>
  <c r="AF415" i="5"/>
  <c r="AY414" i="5"/>
  <c r="AX414" i="5"/>
  <c r="AW414" i="5"/>
  <c r="AV414" i="5"/>
  <c r="AU414" i="5"/>
  <c r="AT414" i="5"/>
  <c r="AS414" i="5"/>
  <c r="AR414" i="5"/>
  <c r="AE414" i="5" s="1"/>
  <c r="AQ414" i="5"/>
  <c r="AF414" i="5"/>
  <c r="AY413" i="5"/>
  <c r="AX413" i="5"/>
  <c r="AW413" i="5"/>
  <c r="AV413" i="5"/>
  <c r="AU413" i="5"/>
  <c r="AT413" i="5"/>
  <c r="AS413" i="5"/>
  <c r="AR413" i="5"/>
  <c r="AE413" i="5" s="1"/>
  <c r="AQ413" i="5"/>
  <c r="AF413" i="5"/>
  <c r="AY412" i="5"/>
  <c r="AX412" i="5"/>
  <c r="AW412" i="5"/>
  <c r="AV412" i="5"/>
  <c r="AU412" i="5"/>
  <c r="AT412" i="5"/>
  <c r="AS412" i="5"/>
  <c r="AR412" i="5"/>
  <c r="AE412" i="5" s="1"/>
  <c r="AQ412" i="5"/>
  <c r="AF412" i="5"/>
  <c r="AY411" i="5"/>
  <c r="AX411" i="5"/>
  <c r="AW411" i="5"/>
  <c r="AV411" i="5"/>
  <c r="AU411" i="5"/>
  <c r="AT411" i="5"/>
  <c r="AS411" i="5"/>
  <c r="AR411" i="5"/>
  <c r="AE411" i="5" s="1"/>
  <c r="AQ411" i="5"/>
  <c r="AF411" i="5"/>
  <c r="AY410" i="5"/>
  <c r="AX410" i="5"/>
  <c r="AW410" i="5"/>
  <c r="AV410" i="5"/>
  <c r="AU410" i="5"/>
  <c r="AT410" i="5"/>
  <c r="AS410" i="5"/>
  <c r="AR410" i="5"/>
  <c r="AE410" i="5" s="1"/>
  <c r="AQ410" i="5"/>
  <c r="AF410" i="5"/>
  <c r="AY409" i="5"/>
  <c r="AX409" i="5"/>
  <c r="AW409" i="5"/>
  <c r="AV409" i="5"/>
  <c r="AU409" i="5"/>
  <c r="AT409" i="5"/>
  <c r="AS409" i="5"/>
  <c r="AR409" i="5"/>
  <c r="AE409" i="5" s="1"/>
  <c r="AQ409" i="5"/>
  <c r="AF409" i="5"/>
  <c r="AY408" i="5"/>
  <c r="AX408" i="5"/>
  <c r="AW408" i="5"/>
  <c r="AV408" i="5"/>
  <c r="AU408" i="5"/>
  <c r="AT408" i="5"/>
  <c r="AS408" i="5"/>
  <c r="AR408" i="5"/>
  <c r="AE408" i="5" s="1"/>
  <c r="AQ408" i="5"/>
  <c r="AF408" i="5"/>
  <c r="AY407" i="5"/>
  <c r="AX407" i="5"/>
  <c r="AW407" i="5"/>
  <c r="AV407" i="5"/>
  <c r="AU407" i="5"/>
  <c r="AT407" i="5"/>
  <c r="AS407" i="5"/>
  <c r="AR407" i="5"/>
  <c r="AE407" i="5" s="1"/>
  <c r="AQ407" i="5"/>
  <c r="AF407" i="5"/>
  <c r="AY406" i="5"/>
  <c r="AX406" i="5"/>
  <c r="AW406" i="5"/>
  <c r="AV406" i="5"/>
  <c r="AU406" i="5"/>
  <c r="AT406" i="5"/>
  <c r="AS406" i="5"/>
  <c r="AR406" i="5"/>
  <c r="AE406" i="5" s="1"/>
  <c r="AQ406" i="5"/>
  <c r="AF406" i="5"/>
  <c r="AY405" i="5"/>
  <c r="AX405" i="5"/>
  <c r="AW405" i="5"/>
  <c r="AV405" i="5"/>
  <c r="AU405" i="5"/>
  <c r="AT405" i="5"/>
  <c r="AS405" i="5"/>
  <c r="AR405" i="5"/>
  <c r="AE405" i="5" s="1"/>
  <c r="AQ405" i="5"/>
  <c r="AF405" i="5"/>
  <c r="AY404" i="5"/>
  <c r="AX404" i="5"/>
  <c r="AW404" i="5"/>
  <c r="AV404" i="5"/>
  <c r="AU404" i="5"/>
  <c r="AT404" i="5"/>
  <c r="AS404" i="5"/>
  <c r="AR404" i="5"/>
  <c r="AE404" i="5" s="1"/>
  <c r="AQ404" i="5"/>
  <c r="AF404" i="5"/>
  <c r="AY403" i="5"/>
  <c r="AX403" i="5"/>
  <c r="AW403" i="5"/>
  <c r="AV403" i="5"/>
  <c r="AU403" i="5"/>
  <c r="AT403" i="5"/>
  <c r="AS403" i="5"/>
  <c r="AR403" i="5"/>
  <c r="AE403" i="5" s="1"/>
  <c r="AQ403" i="5"/>
  <c r="AF403" i="5"/>
  <c r="AY402" i="5"/>
  <c r="AX402" i="5"/>
  <c r="AW402" i="5"/>
  <c r="AV402" i="5"/>
  <c r="AU402" i="5"/>
  <c r="AT402" i="5"/>
  <c r="AS402" i="5"/>
  <c r="AR402" i="5"/>
  <c r="AE402" i="5" s="1"/>
  <c r="AQ402" i="5"/>
  <c r="AF402" i="5"/>
  <c r="AY401" i="5"/>
  <c r="AX401" i="5"/>
  <c r="AW401" i="5"/>
  <c r="AV401" i="5"/>
  <c r="AU401" i="5"/>
  <c r="AT401" i="5"/>
  <c r="AS401" i="5"/>
  <c r="AR401" i="5"/>
  <c r="AE401" i="5" s="1"/>
  <c r="AQ401" i="5"/>
  <c r="AF401" i="5"/>
  <c r="AY400" i="5"/>
  <c r="AX400" i="5"/>
  <c r="AW400" i="5"/>
  <c r="AV400" i="5"/>
  <c r="AU400" i="5"/>
  <c r="AT400" i="5"/>
  <c r="AS400" i="5"/>
  <c r="AR400" i="5"/>
  <c r="AE400" i="5" s="1"/>
  <c r="AQ400" i="5"/>
  <c r="AF400" i="5"/>
  <c r="AY399" i="5"/>
  <c r="AX399" i="5"/>
  <c r="AW399" i="5"/>
  <c r="AV399" i="5"/>
  <c r="AU399" i="5"/>
  <c r="AT399" i="5"/>
  <c r="AS399" i="5"/>
  <c r="AR399" i="5"/>
  <c r="AE399" i="5" s="1"/>
  <c r="AQ399" i="5"/>
  <c r="AF399" i="5"/>
  <c r="AY398" i="5"/>
  <c r="AX398" i="5"/>
  <c r="AW398" i="5"/>
  <c r="AV398" i="5"/>
  <c r="AU398" i="5"/>
  <c r="AT398" i="5"/>
  <c r="AS398" i="5"/>
  <c r="AR398" i="5"/>
  <c r="AE398" i="5" s="1"/>
  <c r="AQ398" i="5"/>
  <c r="AF398" i="5"/>
  <c r="AY397" i="5"/>
  <c r="AX397" i="5"/>
  <c r="AW397" i="5"/>
  <c r="AV397" i="5"/>
  <c r="AU397" i="5"/>
  <c r="AT397" i="5"/>
  <c r="AS397" i="5"/>
  <c r="AR397" i="5"/>
  <c r="AE397" i="5" s="1"/>
  <c r="AQ397" i="5"/>
  <c r="AF397" i="5"/>
  <c r="AY396" i="5"/>
  <c r="AX396" i="5"/>
  <c r="AW396" i="5"/>
  <c r="AV396" i="5"/>
  <c r="AU396" i="5"/>
  <c r="AT396" i="5"/>
  <c r="AS396" i="5"/>
  <c r="AR396" i="5"/>
  <c r="AE396" i="5" s="1"/>
  <c r="AQ396" i="5"/>
  <c r="AF396" i="5"/>
  <c r="AY395" i="5"/>
  <c r="AX395" i="5"/>
  <c r="AW395" i="5"/>
  <c r="AV395" i="5"/>
  <c r="AU395" i="5"/>
  <c r="AT395" i="5"/>
  <c r="AS395" i="5"/>
  <c r="AR395" i="5"/>
  <c r="AE395" i="5" s="1"/>
  <c r="AQ395" i="5"/>
  <c r="AF395" i="5"/>
  <c r="AY394" i="5"/>
  <c r="AX394" i="5"/>
  <c r="AW394" i="5"/>
  <c r="AV394" i="5"/>
  <c r="AU394" i="5"/>
  <c r="AT394" i="5"/>
  <c r="AS394" i="5"/>
  <c r="AR394" i="5"/>
  <c r="AE394" i="5" s="1"/>
  <c r="AQ394" i="5"/>
  <c r="AF394" i="5"/>
  <c r="AY393" i="5"/>
  <c r="AX393" i="5"/>
  <c r="AW393" i="5"/>
  <c r="AV393" i="5"/>
  <c r="AU393" i="5"/>
  <c r="AT393" i="5"/>
  <c r="AS393" i="5"/>
  <c r="AR393" i="5"/>
  <c r="AE393" i="5" s="1"/>
  <c r="AQ393" i="5"/>
  <c r="AF393" i="5"/>
  <c r="AY392" i="5"/>
  <c r="AX392" i="5"/>
  <c r="AW392" i="5"/>
  <c r="AV392" i="5"/>
  <c r="AU392" i="5"/>
  <c r="AT392" i="5"/>
  <c r="AS392" i="5"/>
  <c r="AR392" i="5"/>
  <c r="AE392" i="5" s="1"/>
  <c r="AQ392" i="5"/>
  <c r="AF392" i="5"/>
  <c r="AY391" i="5"/>
  <c r="AX391" i="5"/>
  <c r="AW391" i="5"/>
  <c r="AV391" i="5"/>
  <c r="AU391" i="5"/>
  <c r="AT391" i="5"/>
  <c r="AS391" i="5"/>
  <c r="AR391" i="5"/>
  <c r="AE391" i="5" s="1"/>
  <c r="AQ391" i="5"/>
  <c r="AF391" i="5"/>
  <c r="AY390" i="5"/>
  <c r="AX390" i="5"/>
  <c r="AW390" i="5"/>
  <c r="AV390" i="5"/>
  <c r="AU390" i="5"/>
  <c r="AT390" i="5"/>
  <c r="AS390" i="5"/>
  <c r="AR390" i="5"/>
  <c r="AE390" i="5" s="1"/>
  <c r="AQ390" i="5"/>
  <c r="AF390" i="5"/>
  <c r="AY389" i="5"/>
  <c r="AX389" i="5"/>
  <c r="AW389" i="5"/>
  <c r="AV389" i="5"/>
  <c r="AU389" i="5"/>
  <c r="AT389" i="5"/>
  <c r="AS389" i="5"/>
  <c r="AR389" i="5"/>
  <c r="AE389" i="5" s="1"/>
  <c r="AQ389" i="5"/>
  <c r="AF389" i="5"/>
  <c r="AY388" i="5"/>
  <c r="AX388" i="5"/>
  <c r="AW388" i="5"/>
  <c r="AV388" i="5"/>
  <c r="AU388" i="5"/>
  <c r="AT388" i="5"/>
  <c r="AS388" i="5"/>
  <c r="AR388" i="5"/>
  <c r="AQ388" i="5"/>
  <c r="AH388" i="5" s="1"/>
  <c r="AF388" i="5"/>
  <c r="AY387" i="5"/>
  <c r="AX387" i="5"/>
  <c r="AW387" i="5"/>
  <c r="AV387" i="5"/>
  <c r="AU387" i="5"/>
  <c r="AT387" i="5"/>
  <c r="H387" i="5" s="1"/>
  <c r="AS387" i="5"/>
  <c r="AR387" i="5"/>
  <c r="AQ387" i="5"/>
  <c r="AH387" i="5" s="1"/>
  <c r="AF387" i="5"/>
  <c r="AY386" i="5"/>
  <c r="AX386" i="5"/>
  <c r="AW386" i="5"/>
  <c r="AV386" i="5"/>
  <c r="AU386" i="5"/>
  <c r="AT386" i="5"/>
  <c r="AS386" i="5"/>
  <c r="AR386" i="5"/>
  <c r="AQ386" i="5"/>
  <c r="AH386" i="5" s="1"/>
  <c r="AF386" i="5"/>
  <c r="AY385" i="5"/>
  <c r="AX385" i="5"/>
  <c r="AW385" i="5"/>
  <c r="AV385" i="5"/>
  <c r="AU385" i="5"/>
  <c r="AT385" i="5"/>
  <c r="AS385" i="5"/>
  <c r="AR385" i="5"/>
  <c r="AQ385" i="5"/>
  <c r="AH385" i="5" s="1"/>
  <c r="AF385" i="5"/>
  <c r="AY384" i="5"/>
  <c r="AX384" i="5"/>
  <c r="AW384" i="5"/>
  <c r="AV384" i="5"/>
  <c r="AU384" i="5"/>
  <c r="AT384" i="5"/>
  <c r="AS384" i="5"/>
  <c r="AR384" i="5"/>
  <c r="AQ384" i="5"/>
  <c r="AH384" i="5" s="1"/>
  <c r="AF384" i="5"/>
  <c r="AY383" i="5"/>
  <c r="AX383" i="5"/>
  <c r="AW383" i="5"/>
  <c r="AV383" i="5"/>
  <c r="AU383" i="5"/>
  <c r="AT383" i="5"/>
  <c r="H383" i="5" s="1"/>
  <c r="AS383" i="5"/>
  <c r="AR383" i="5"/>
  <c r="AQ383" i="5"/>
  <c r="AH383" i="5" s="1"/>
  <c r="AF383" i="5"/>
  <c r="AY382" i="5"/>
  <c r="AX382" i="5"/>
  <c r="AW382" i="5"/>
  <c r="AV382" i="5"/>
  <c r="AU382" i="5"/>
  <c r="AT382" i="5"/>
  <c r="H382" i="5" s="1"/>
  <c r="AS382" i="5"/>
  <c r="AR382" i="5"/>
  <c r="AQ382" i="5"/>
  <c r="AH382" i="5" s="1"/>
  <c r="AF382" i="5"/>
  <c r="AY381" i="5"/>
  <c r="AX381" i="5"/>
  <c r="AW381" i="5"/>
  <c r="AV381" i="5"/>
  <c r="AU381" i="5"/>
  <c r="AT381" i="5"/>
  <c r="AS381" i="5"/>
  <c r="AR381" i="5"/>
  <c r="AQ381" i="5"/>
  <c r="AH381" i="5" s="1"/>
  <c r="AF381" i="5"/>
  <c r="AY380" i="5"/>
  <c r="AX380" i="5"/>
  <c r="AW380" i="5"/>
  <c r="AV380" i="5"/>
  <c r="AU380" i="5"/>
  <c r="AT380" i="5"/>
  <c r="AS380" i="5"/>
  <c r="AR380" i="5"/>
  <c r="AQ380" i="5"/>
  <c r="AH380" i="5" s="1"/>
  <c r="AF380" i="5"/>
  <c r="AY379" i="5"/>
  <c r="AX379" i="5"/>
  <c r="AW379" i="5"/>
  <c r="AV379" i="5"/>
  <c r="AU379" i="5"/>
  <c r="AT379" i="5"/>
  <c r="AS379" i="5"/>
  <c r="AR379" i="5"/>
  <c r="AQ379" i="5"/>
  <c r="AH379" i="5" s="1"/>
  <c r="AF379" i="5"/>
  <c r="AY378" i="5"/>
  <c r="AX378" i="5"/>
  <c r="AW378" i="5"/>
  <c r="AV378" i="5"/>
  <c r="AU378" i="5"/>
  <c r="AT378" i="5"/>
  <c r="AS378" i="5"/>
  <c r="AR378" i="5"/>
  <c r="AQ378" i="5"/>
  <c r="AH378" i="5" s="1"/>
  <c r="AF378" i="5"/>
  <c r="AY377" i="5"/>
  <c r="AX377" i="5"/>
  <c r="AW377" i="5"/>
  <c r="AV377" i="5"/>
  <c r="AU377" i="5"/>
  <c r="AT377" i="5"/>
  <c r="AS377" i="5"/>
  <c r="AR377" i="5"/>
  <c r="AQ377" i="5"/>
  <c r="AH377" i="5" s="1"/>
  <c r="AF377" i="5"/>
  <c r="AY376" i="5"/>
  <c r="AX376" i="5"/>
  <c r="AW376" i="5"/>
  <c r="AV376" i="5"/>
  <c r="AU376" i="5"/>
  <c r="AT376" i="5"/>
  <c r="AS376" i="5"/>
  <c r="AR376" i="5"/>
  <c r="AQ376" i="5"/>
  <c r="AH376" i="5" s="1"/>
  <c r="AF376" i="5"/>
  <c r="AY375" i="5"/>
  <c r="AX375" i="5"/>
  <c r="AW375" i="5"/>
  <c r="AV375" i="5"/>
  <c r="AU375" i="5"/>
  <c r="AT375" i="5"/>
  <c r="AS375" i="5"/>
  <c r="AR375" i="5"/>
  <c r="AQ375" i="5"/>
  <c r="AH375" i="5" s="1"/>
  <c r="AF375" i="5"/>
  <c r="AY374" i="5"/>
  <c r="AX374" i="5"/>
  <c r="AW374" i="5"/>
  <c r="AV374" i="5"/>
  <c r="AU374" i="5"/>
  <c r="AT374" i="5"/>
  <c r="H374" i="5" s="1"/>
  <c r="AS374" i="5"/>
  <c r="AR374" i="5"/>
  <c r="AQ374" i="5"/>
  <c r="AH374" i="5" s="1"/>
  <c r="AF374" i="5"/>
  <c r="AY373" i="5"/>
  <c r="AX373" i="5"/>
  <c r="AW373" i="5"/>
  <c r="AV373" i="5"/>
  <c r="AU373" i="5"/>
  <c r="AT373" i="5"/>
  <c r="H373" i="5" s="1"/>
  <c r="AS373" i="5"/>
  <c r="AR373" i="5"/>
  <c r="AQ373" i="5"/>
  <c r="AH373" i="5" s="1"/>
  <c r="AF373" i="5"/>
  <c r="AY372" i="5"/>
  <c r="AX372" i="5"/>
  <c r="AW372" i="5"/>
  <c r="AV372" i="5"/>
  <c r="AU372" i="5"/>
  <c r="AT372" i="5"/>
  <c r="AS372" i="5"/>
  <c r="AR372" i="5"/>
  <c r="AQ372" i="5"/>
  <c r="AH372" i="5" s="1"/>
  <c r="AF372" i="5"/>
  <c r="AY371" i="5"/>
  <c r="AX371" i="5"/>
  <c r="AW371" i="5"/>
  <c r="AV371" i="5"/>
  <c r="AU371" i="5"/>
  <c r="AT371" i="5"/>
  <c r="AS371" i="5"/>
  <c r="AR371" i="5"/>
  <c r="AQ371" i="5"/>
  <c r="AH371" i="5" s="1"/>
  <c r="AF371" i="5"/>
  <c r="AY370" i="5"/>
  <c r="AX370" i="5"/>
  <c r="AW370" i="5"/>
  <c r="AV370" i="5"/>
  <c r="AU370" i="5"/>
  <c r="AT370" i="5"/>
  <c r="AS370" i="5"/>
  <c r="AR370" i="5"/>
  <c r="AQ370" i="5"/>
  <c r="AH370" i="5" s="1"/>
  <c r="AF370" i="5"/>
  <c r="AY369" i="5"/>
  <c r="AX369" i="5"/>
  <c r="AW369" i="5"/>
  <c r="AV369" i="5"/>
  <c r="AU369" i="5"/>
  <c r="AT369" i="5"/>
  <c r="AS369" i="5"/>
  <c r="AR369" i="5"/>
  <c r="AQ369" i="5"/>
  <c r="AH369" i="5" s="1"/>
  <c r="AF369" i="5"/>
  <c r="AY368" i="5"/>
  <c r="AX368" i="5"/>
  <c r="AW368" i="5"/>
  <c r="AV368" i="5"/>
  <c r="AU368" i="5"/>
  <c r="AT368" i="5"/>
  <c r="AS368" i="5"/>
  <c r="AR368" i="5"/>
  <c r="AQ368" i="5"/>
  <c r="AH368" i="5" s="1"/>
  <c r="AF368" i="5"/>
  <c r="AY367" i="5"/>
  <c r="AX367" i="5"/>
  <c r="AW367" i="5"/>
  <c r="AV367" i="5"/>
  <c r="AU367" i="5"/>
  <c r="AT367" i="5"/>
  <c r="AS367" i="5"/>
  <c r="AR367" i="5"/>
  <c r="AQ367" i="5"/>
  <c r="AH367" i="5" s="1"/>
  <c r="AF367" i="5"/>
  <c r="AY366" i="5"/>
  <c r="AX366" i="5"/>
  <c r="AW366" i="5"/>
  <c r="AV366" i="5"/>
  <c r="AU366" i="5"/>
  <c r="AT366" i="5"/>
  <c r="H366" i="5" s="1"/>
  <c r="AS366" i="5"/>
  <c r="AR366" i="5"/>
  <c r="AQ366" i="5"/>
  <c r="AH366" i="5" s="1"/>
  <c r="AF366" i="5"/>
  <c r="AY365" i="5"/>
  <c r="AX365" i="5"/>
  <c r="AW365" i="5"/>
  <c r="AV365" i="5"/>
  <c r="AU365" i="5"/>
  <c r="AT365" i="5"/>
  <c r="H365" i="5" s="1"/>
  <c r="AS365" i="5"/>
  <c r="AR365" i="5"/>
  <c r="AQ365" i="5"/>
  <c r="AH365" i="5" s="1"/>
  <c r="AF365" i="5"/>
  <c r="AY364" i="5"/>
  <c r="AX364" i="5"/>
  <c r="AW364" i="5"/>
  <c r="AV364" i="5"/>
  <c r="AU364" i="5"/>
  <c r="AT364" i="5"/>
  <c r="H364" i="5" s="1"/>
  <c r="AS364" i="5"/>
  <c r="AR364" i="5"/>
  <c r="AQ364" i="5"/>
  <c r="AH364" i="5" s="1"/>
  <c r="AF364" i="5"/>
  <c r="AY363" i="5"/>
  <c r="AX363" i="5"/>
  <c r="AW363" i="5"/>
  <c r="AV363" i="5"/>
  <c r="AU363" i="5"/>
  <c r="AT363" i="5"/>
  <c r="AS363" i="5"/>
  <c r="AR363" i="5"/>
  <c r="AQ363" i="5"/>
  <c r="AH363" i="5" s="1"/>
  <c r="AF363" i="5"/>
  <c r="AY362" i="5"/>
  <c r="AX362" i="5"/>
  <c r="AW362" i="5"/>
  <c r="AV362" i="5"/>
  <c r="AU362" i="5"/>
  <c r="AT362" i="5"/>
  <c r="AS362" i="5"/>
  <c r="AR362" i="5"/>
  <c r="AQ362" i="5"/>
  <c r="AH362" i="5" s="1"/>
  <c r="AF362" i="5"/>
  <c r="AY361" i="5"/>
  <c r="AX361" i="5"/>
  <c r="AW361" i="5"/>
  <c r="AV361" i="5"/>
  <c r="AU361" i="5"/>
  <c r="AT361" i="5"/>
  <c r="AS361" i="5"/>
  <c r="AR361" i="5"/>
  <c r="AQ361" i="5"/>
  <c r="AH361" i="5" s="1"/>
  <c r="AF361" i="5"/>
  <c r="AY360" i="5"/>
  <c r="AX360" i="5"/>
  <c r="AW360" i="5"/>
  <c r="AV360" i="5"/>
  <c r="AU360" i="5"/>
  <c r="AT360" i="5"/>
  <c r="AS360" i="5"/>
  <c r="AR360" i="5"/>
  <c r="AQ360" i="5"/>
  <c r="AH360" i="5" s="1"/>
  <c r="AF360" i="5"/>
  <c r="AY359" i="5"/>
  <c r="AX359" i="5"/>
  <c r="AW359" i="5"/>
  <c r="AV359" i="5"/>
  <c r="AU359" i="5"/>
  <c r="AT359" i="5"/>
  <c r="AS359" i="5"/>
  <c r="AR359" i="5"/>
  <c r="AQ359" i="5"/>
  <c r="AH359" i="5" s="1"/>
  <c r="AF359" i="5"/>
  <c r="AY358" i="5"/>
  <c r="AX358" i="5"/>
  <c r="AW358" i="5"/>
  <c r="AV358" i="5"/>
  <c r="AU358" i="5"/>
  <c r="AT358" i="5"/>
  <c r="AS358" i="5"/>
  <c r="AR358" i="5"/>
  <c r="AQ358" i="5"/>
  <c r="AH358" i="5" s="1"/>
  <c r="AF358" i="5"/>
  <c r="AY357" i="5"/>
  <c r="AX357" i="5"/>
  <c r="H357" i="5" s="1"/>
  <c r="AW357" i="5"/>
  <c r="AV357" i="5"/>
  <c r="AU357" i="5"/>
  <c r="AT357" i="5"/>
  <c r="AS357" i="5"/>
  <c r="AR357" i="5"/>
  <c r="AQ357" i="5"/>
  <c r="AF357" i="5"/>
  <c r="AY356" i="5"/>
  <c r="AX356" i="5"/>
  <c r="H356" i="5" s="1"/>
  <c r="AW356" i="5"/>
  <c r="AV356" i="5"/>
  <c r="AU356" i="5"/>
  <c r="AT356" i="5"/>
  <c r="AS356" i="5"/>
  <c r="AR356" i="5"/>
  <c r="AQ356" i="5"/>
  <c r="AF356" i="5"/>
  <c r="AY355" i="5"/>
  <c r="AX355" i="5"/>
  <c r="H355" i="5" s="1"/>
  <c r="AW355" i="5"/>
  <c r="AV355" i="5"/>
  <c r="AU355" i="5"/>
  <c r="AT355" i="5"/>
  <c r="AS355" i="5"/>
  <c r="AR355" i="5"/>
  <c r="AQ355" i="5"/>
  <c r="AF355" i="5"/>
  <c r="AY354" i="5"/>
  <c r="AX354" i="5"/>
  <c r="H354" i="5" s="1"/>
  <c r="AW354" i="5"/>
  <c r="AV354" i="5"/>
  <c r="AU354" i="5"/>
  <c r="AT354" i="5"/>
  <c r="AS354" i="5"/>
  <c r="AR354" i="5"/>
  <c r="AQ354" i="5"/>
  <c r="AF354" i="5"/>
  <c r="AY353" i="5"/>
  <c r="AX353" i="5"/>
  <c r="H353" i="5" s="1"/>
  <c r="AW353" i="5"/>
  <c r="AV353" i="5"/>
  <c r="AU353" i="5"/>
  <c r="AT353" i="5"/>
  <c r="AS353" i="5"/>
  <c r="AR353" i="5"/>
  <c r="AQ353" i="5"/>
  <c r="AF353" i="5"/>
  <c r="AY352" i="5"/>
  <c r="AX352" i="5"/>
  <c r="H352" i="5" s="1"/>
  <c r="AW352" i="5"/>
  <c r="AV352" i="5"/>
  <c r="AU352" i="5"/>
  <c r="AT352" i="5"/>
  <c r="AS352" i="5"/>
  <c r="AR352" i="5"/>
  <c r="AQ352" i="5"/>
  <c r="AF352" i="5"/>
  <c r="AY351" i="5"/>
  <c r="AX351" i="5"/>
  <c r="H351" i="5" s="1"/>
  <c r="AW351" i="5"/>
  <c r="AV351" i="5"/>
  <c r="AU351" i="5"/>
  <c r="AT351" i="5"/>
  <c r="AS351" i="5"/>
  <c r="AR351" i="5"/>
  <c r="AQ351" i="5"/>
  <c r="AF351" i="5"/>
  <c r="AY350" i="5"/>
  <c r="AX350" i="5"/>
  <c r="H350" i="5" s="1"/>
  <c r="AW350" i="5"/>
  <c r="AV350" i="5"/>
  <c r="AU350" i="5"/>
  <c r="AT350" i="5"/>
  <c r="AS350" i="5"/>
  <c r="AR350" i="5"/>
  <c r="AQ350" i="5"/>
  <c r="AF350" i="5"/>
  <c r="AY349" i="5"/>
  <c r="AX349" i="5"/>
  <c r="H349" i="5" s="1"/>
  <c r="AW349" i="5"/>
  <c r="AV349" i="5"/>
  <c r="AU349" i="5"/>
  <c r="AT349" i="5"/>
  <c r="AS349" i="5"/>
  <c r="AR349" i="5"/>
  <c r="AQ349" i="5"/>
  <c r="AF349" i="5"/>
  <c r="AY348" i="5"/>
  <c r="AX348" i="5"/>
  <c r="H348" i="5" s="1"/>
  <c r="AW348" i="5"/>
  <c r="AV348" i="5"/>
  <c r="AU348" i="5"/>
  <c r="AT348" i="5"/>
  <c r="AS348" i="5"/>
  <c r="AR348" i="5"/>
  <c r="AQ348" i="5"/>
  <c r="AF348" i="5"/>
  <c r="AY347" i="5"/>
  <c r="AX347" i="5"/>
  <c r="H347" i="5" s="1"/>
  <c r="AW347" i="5"/>
  <c r="AV347" i="5"/>
  <c r="AU347" i="5"/>
  <c r="AT347" i="5"/>
  <c r="AS347" i="5"/>
  <c r="AR347" i="5"/>
  <c r="AQ347" i="5"/>
  <c r="AF347" i="5"/>
  <c r="AY346" i="5"/>
  <c r="AX346" i="5"/>
  <c r="H346" i="5" s="1"/>
  <c r="AW346" i="5"/>
  <c r="AV346" i="5"/>
  <c r="AU346" i="5"/>
  <c r="AT346" i="5"/>
  <c r="AS346" i="5"/>
  <c r="AR346" i="5"/>
  <c r="AQ346" i="5"/>
  <c r="AF346" i="5"/>
  <c r="AY345" i="5"/>
  <c r="AX345" i="5"/>
  <c r="H345" i="5" s="1"/>
  <c r="AW345" i="5"/>
  <c r="AV345" i="5"/>
  <c r="AU345" i="5"/>
  <c r="AT345" i="5"/>
  <c r="AS345" i="5"/>
  <c r="AR345" i="5"/>
  <c r="AQ345" i="5"/>
  <c r="AF345" i="5"/>
  <c r="AY344" i="5"/>
  <c r="AX344" i="5"/>
  <c r="H344" i="5" s="1"/>
  <c r="AW344" i="5"/>
  <c r="AV344" i="5"/>
  <c r="AU344" i="5"/>
  <c r="AT344" i="5"/>
  <c r="AS344" i="5"/>
  <c r="AR344" i="5"/>
  <c r="AQ344" i="5"/>
  <c r="AF344" i="5"/>
  <c r="AY343" i="5"/>
  <c r="AX343" i="5"/>
  <c r="H343" i="5" s="1"/>
  <c r="AW343" i="5"/>
  <c r="AV343" i="5"/>
  <c r="AU343" i="5"/>
  <c r="AT343" i="5"/>
  <c r="AS343" i="5"/>
  <c r="AR343" i="5"/>
  <c r="AQ343" i="5"/>
  <c r="AF343" i="5"/>
  <c r="AY342" i="5"/>
  <c r="AX342" i="5"/>
  <c r="H342" i="5" s="1"/>
  <c r="AW342" i="5"/>
  <c r="AV342" i="5"/>
  <c r="AU342" i="5"/>
  <c r="AT342" i="5"/>
  <c r="AS342" i="5"/>
  <c r="AR342" i="5"/>
  <c r="AQ342" i="5"/>
  <c r="AF342" i="5"/>
  <c r="AY341" i="5"/>
  <c r="AX341" i="5"/>
  <c r="H341" i="5" s="1"/>
  <c r="AW341" i="5"/>
  <c r="AV341" i="5"/>
  <c r="AU341" i="5"/>
  <c r="AT341" i="5"/>
  <c r="AS341" i="5"/>
  <c r="AR341" i="5"/>
  <c r="AQ341" i="5"/>
  <c r="AF341" i="5"/>
  <c r="AY340" i="5"/>
  <c r="AX340" i="5"/>
  <c r="H340" i="5" s="1"/>
  <c r="AW340" i="5"/>
  <c r="AV340" i="5"/>
  <c r="AU340" i="5"/>
  <c r="AT340" i="5"/>
  <c r="AS340" i="5"/>
  <c r="AR340" i="5"/>
  <c r="AQ340" i="5"/>
  <c r="AF340" i="5"/>
  <c r="AY339" i="5"/>
  <c r="AX339" i="5"/>
  <c r="H339" i="5" s="1"/>
  <c r="AW339" i="5"/>
  <c r="AV339" i="5"/>
  <c r="AU339" i="5"/>
  <c r="AT339" i="5"/>
  <c r="AS339" i="5"/>
  <c r="AR339" i="5"/>
  <c r="AQ339" i="5"/>
  <c r="AF339" i="5"/>
  <c r="AY338" i="5"/>
  <c r="AX338" i="5"/>
  <c r="H338" i="5" s="1"/>
  <c r="AW338" i="5"/>
  <c r="AV338" i="5"/>
  <c r="AU338" i="5"/>
  <c r="AT338" i="5"/>
  <c r="AS338" i="5"/>
  <c r="AR338" i="5"/>
  <c r="AQ338" i="5"/>
  <c r="AF338" i="5"/>
  <c r="AY337" i="5"/>
  <c r="AX337" i="5"/>
  <c r="H337" i="5" s="1"/>
  <c r="AW337" i="5"/>
  <c r="AV337" i="5"/>
  <c r="AU337" i="5"/>
  <c r="AT337" i="5"/>
  <c r="AS337" i="5"/>
  <c r="AR337" i="5"/>
  <c r="AQ337" i="5"/>
  <c r="AF337" i="5"/>
  <c r="AY336" i="5"/>
  <c r="AX336" i="5"/>
  <c r="H336" i="5" s="1"/>
  <c r="AW336" i="5"/>
  <c r="AV336" i="5"/>
  <c r="AU336" i="5"/>
  <c r="AT336" i="5"/>
  <c r="AS336" i="5"/>
  <c r="AR336" i="5"/>
  <c r="AQ336" i="5"/>
  <c r="AF336" i="5"/>
  <c r="AY335" i="5"/>
  <c r="AX335" i="5"/>
  <c r="H335" i="5" s="1"/>
  <c r="AW335" i="5"/>
  <c r="AV335" i="5"/>
  <c r="AU335" i="5"/>
  <c r="AT335" i="5"/>
  <c r="AS335" i="5"/>
  <c r="AR335" i="5"/>
  <c r="AQ335" i="5"/>
  <c r="AF335" i="5"/>
  <c r="AY334" i="5"/>
  <c r="AX334" i="5"/>
  <c r="H334" i="5" s="1"/>
  <c r="AW334" i="5"/>
  <c r="AV334" i="5"/>
  <c r="AU334" i="5"/>
  <c r="AT334" i="5"/>
  <c r="AS334" i="5"/>
  <c r="AR334" i="5"/>
  <c r="AQ334" i="5"/>
  <c r="AF334" i="5"/>
  <c r="AY333" i="5"/>
  <c r="AX333" i="5"/>
  <c r="H333" i="5" s="1"/>
  <c r="AW333" i="5"/>
  <c r="AV333" i="5"/>
  <c r="AU333" i="5"/>
  <c r="AT333" i="5"/>
  <c r="AS333" i="5"/>
  <c r="AR333" i="5"/>
  <c r="AQ333" i="5"/>
  <c r="AF333" i="5"/>
  <c r="AY332" i="5"/>
  <c r="AX332" i="5"/>
  <c r="H332" i="5" s="1"/>
  <c r="AW332" i="5"/>
  <c r="AV332" i="5"/>
  <c r="AU332" i="5"/>
  <c r="AT332" i="5"/>
  <c r="AS332" i="5"/>
  <c r="AR332" i="5"/>
  <c r="AQ332" i="5"/>
  <c r="AF332" i="5"/>
  <c r="AY331" i="5"/>
  <c r="AX331" i="5"/>
  <c r="H331" i="5" s="1"/>
  <c r="AW331" i="5"/>
  <c r="AV331" i="5"/>
  <c r="AU331" i="5"/>
  <c r="AT331" i="5"/>
  <c r="AS331" i="5"/>
  <c r="AR331" i="5"/>
  <c r="AQ331" i="5"/>
  <c r="AF331" i="5"/>
  <c r="AY330" i="5"/>
  <c r="AX330" i="5"/>
  <c r="H330" i="5" s="1"/>
  <c r="AW330" i="5"/>
  <c r="AV330" i="5"/>
  <c r="AU330" i="5"/>
  <c r="AT330" i="5"/>
  <c r="AS330" i="5"/>
  <c r="AR330" i="5"/>
  <c r="AQ330" i="5"/>
  <c r="AF330" i="5"/>
  <c r="AY329" i="5"/>
  <c r="AX329" i="5"/>
  <c r="H329" i="5" s="1"/>
  <c r="AW329" i="5"/>
  <c r="AV329" i="5"/>
  <c r="AU329" i="5"/>
  <c r="AT329" i="5"/>
  <c r="AS329" i="5"/>
  <c r="AR329" i="5"/>
  <c r="AQ329" i="5"/>
  <c r="AF329" i="5"/>
  <c r="AY328" i="5"/>
  <c r="AX328" i="5"/>
  <c r="H328" i="5" s="1"/>
  <c r="AW328" i="5"/>
  <c r="AV328" i="5"/>
  <c r="AU328" i="5"/>
  <c r="AT328" i="5"/>
  <c r="AS328" i="5"/>
  <c r="AR328" i="5"/>
  <c r="AQ328" i="5"/>
  <c r="AF328" i="5"/>
  <c r="AY327" i="5"/>
  <c r="AX327" i="5"/>
  <c r="H327" i="5" s="1"/>
  <c r="AW327" i="5"/>
  <c r="AV327" i="5"/>
  <c r="AU327" i="5"/>
  <c r="AT327" i="5"/>
  <c r="AS327" i="5"/>
  <c r="AR327" i="5"/>
  <c r="AQ327" i="5"/>
  <c r="AF327" i="5"/>
  <c r="AY326" i="5"/>
  <c r="AX326" i="5"/>
  <c r="H326" i="5" s="1"/>
  <c r="AW326" i="5"/>
  <c r="AV326" i="5"/>
  <c r="AU326" i="5"/>
  <c r="AT326" i="5"/>
  <c r="AS326" i="5"/>
  <c r="AR326" i="5"/>
  <c r="AQ326" i="5"/>
  <c r="AF326" i="5"/>
  <c r="AY325" i="5"/>
  <c r="AX325" i="5"/>
  <c r="H325" i="5" s="1"/>
  <c r="AW325" i="5"/>
  <c r="AV325" i="5"/>
  <c r="AU325" i="5"/>
  <c r="AT325" i="5"/>
  <c r="AS325" i="5"/>
  <c r="AR325" i="5"/>
  <c r="AQ325" i="5"/>
  <c r="AF325" i="5"/>
  <c r="AY324" i="5"/>
  <c r="AX324" i="5"/>
  <c r="H324" i="5" s="1"/>
  <c r="AW324" i="5"/>
  <c r="AV324" i="5"/>
  <c r="AU324" i="5"/>
  <c r="AT324" i="5"/>
  <c r="AS324" i="5"/>
  <c r="AR324" i="5"/>
  <c r="AQ324" i="5"/>
  <c r="AF324" i="5"/>
  <c r="AY323" i="5"/>
  <c r="AX323" i="5"/>
  <c r="H323" i="5" s="1"/>
  <c r="AW323" i="5"/>
  <c r="AV323" i="5"/>
  <c r="AU323" i="5"/>
  <c r="AT323" i="5"/>
  <c r="AS323" i="5"/>
  <c r="AR323" i="5"/>
  <c r="AQ323" i="5"/>
  <c r="AF323" i="5"/>
  <c r="AY322" i="5"/>
  <c r="AX322" i="5"/>
  <c r="H322" i="5" s="1"/>
  <c r="AW322" i="5"/>
  <c r="AV322" i="5"/>
  <c r="AU322" i="5"/>
  <c r="AT322" i="5"/>
  <c r="AS322" i="5"/>
  <c r="AR322" i="5"/>
  <c r="AQ322" i="5"/>
  <c r="AF322" i="5"/>
  <c r="AY321" i="5"/>
  <c r="AX321" i="5"/>
  <c r="H321" i="5" s="1"/>
  <c r="AW321" i="5"/>
  <c r="AV321" i="5"/>
  <c r="AU321" i="5"/>
  <c r="AT321" i="5"/>
  <c r="AS321" i="5"/>
  <c r="AR321" i="5"/>
  <c r="AQ321" i="5"/>
  <c r="AF321" i="5"/>
  <c r="AY320" i="5"/>
  <c r="AX320" i="5"/>
  <c r="H320" i="5" s="1"/>
  <c r="AW320" i="5"/>
  <c r="AV320" i="5"/>
  <c r="AU320" i="5"/>
  <c r="AT320" i="5"/>
  <c r="AS320" i="5"/>
  <c r="AR320" i="5"/>
  <c r="AQ320" i="5"/>
  <c r="AF320" i="5"/>
  <c r="AY319" i="5"/>
  <c r="AX319" i="5"/>
  <c r="H319" i="5" s="1"/>
  <c r="AW319" i="5"/>
  <c r="AV319" i="5"/>
  <c r="AU319" i="5"/>
  <c r="AT319" i="5"/>
  <c r="AS319" i="5"/>
  <c r="AR319" i="5"/>
  <c r="AQ319" i="5"/>
  <c r="AF319" i="5"/>
  <c r="AY318" i="5"/>
  <c r="AX318" i="5"/>
  <c r="H318" i="5" s="1"/>
  <c r="AW318" i="5"/>
  <c r="AV318" i="5"/>
  <c r="AU318" i="5"/>
  <c r="AT318" i="5"/>
  <c r="AS318" i="5"/>
  <c r="AR318" i="5"/>
  <c r="AQ318" i="5"/>
  <c r="AF318" i="5"/>
  <c r="AY317" i="5"/>
  <c r="AX317" i="5"/>
  <c r="H317" i="5" s="1"/>
  <c r="AW317" i="5"/>
  <c r="AV317" i="5"/>
  <c r="AU317" i="5"/>
  <c r="AT317" i="5"/>
  <c r="AS317" i="5"/>
  <c r="AR317" i="5"/>
  <c r="AQ317" i="5"/>
  <c r="AF317" i="5"/>
  <c r="AY316" i="5"/>
  <c r="AX316" i="5"/>
  <c r="H316" i="5" s="1"/>
  <c r="AW316" i="5"/>
  <c r="AV316" i="5"/>
  <c r="AU316" i="5"/>
  <c r="AT316" i="5"/>
  <c r="AS316" i="5"/>
  <c r="AR316" i="5"/>
  <c r="AQ316" i="5"/>
  <c r="AF316" i="5"/>
  <c r="AY315" i="5"/>
  <c r="AX315" i="5"/>
  <c r="H315" i="5" s="1"/>
  <c r="AW315" i="5"/>
  <c r="AV315" i="5"/>
  <c r="AU315" i="5"/>
  <c r="AT315" i="5"/>
  <c r="AS315" i="5"/>
  <c r="AR315" i="5"/>
  <c r="AQ315" i="5"/>
  <c r="AF315" i="5"/>
  <c r="AY314" i="5"/>
  <c r="AX314" i="5"/>
  <c r="H314" i="5" s="1"/>
  <c r="AW314" i="5"/>
  <c r="AV314" i="5"/>
  <c r="AU314" i="5"/>
  <c r="AT314" i="5"/>
  <c r="AS314" i="5"/>
  <c r="AR314" i="5"/>
  <c r="AQ314" i="5"/>
  <c r="AF314" i="5"/>
  <c r="AY313" i="5"/>
  <c r="AJ313" i="5" s="1"/>
  <c r="AX313" i="5"/>
  <c r="AW313" i="5"/>
  <c r="AV313" i="5"/>
  <c r="AU313" i="5"/>
  <c r="X313" i="5" s="1"/>
  <c r="AT313" i="5"/>
  <c r="AS313" i="5"/>
  <c r="AR313" i="5"/>
  <c r="AQ313" i="5"/>
  <c r="AH313" i="5" s="1"/>
  <c r="AF313" i="5"/>
  <c r="AY312" i="5"/>
  <c r="AJ312" i="5" s="1"/>
  <c r="AX312" i="5"/>
  <c r="AW312" i="5"/>
  <c r="AV312" i="5"/>
  <c r="AU312" i="5"/>
  <c r="X312" i="5" s="1"/>
  <c r="AD312" i="5" s="1"/>
  <c r="AT312" i="5"/>
  <c r="AS312" i="5"/>
  <c r="AR312" i="5"/>
  <c r="AQ312" i="5"/>
  <c r="AH312" i="5" s="1"/>
  <c r="AF312" i="5"/>
  <c r="AY311" i="5"/>
  <c r="AJ311" i="5" s="1"/>
  <c r="AX311" i="5"/>
  <c r="AW311" i="5"/>
  <c r="AV311" i="5"/>
  <c r="AU311" i="5"/>
  <c r="X311" i="5" s="1"/>
  <c r="AT311" i="5"/>
  <c r="AS311" i="5"/>
  <c r="AR311" i="5"/>
  <c r="AQ311" i="5"/>
  <c r="AH311" i="5" s="1"/>
  <c r="AF311" i="5"/>
  <c r="AY310" i="5"/>
  <c r="AJ310" i="5" s="1"/>
  <c r="AX310" i="5"/>
  <c r="AW310" i="5"/>
  <c r="AV310" i="5"/>
  <c r="AU310" i="5"/>
  <c r="X310" i="5" s="1"/>
  <c r="AD310" i="5" s="1"/>
  <c r="AT310" i="5"/>
  <c r="AS310" i="5"/>
  <c r="AR310" i="5"/>
  <c r="AQ310" i="5"/>
  <c r="AH310" i="5" s="1"/>
  <c r="AF310" i="5"/>
  <c r="AY309" i="5"/>
  <c r="AJ309" i="5" s="1"/>
  <c r="AX309" i="5"/>
  <c r="AW309" i="5"/>
  <c r="AV309" i="5"/>
  <c r="AU309" i="5"/>
  <c r="AT309" i="5"/>
  <c r="AS309" i="5"/>
  <c r="AR309" i="5"/>
  <c r="AQ309" i="5"/>
  <c r="AH309" i="5" s="1"/>
  <c r="AF309" i="5"/>
  <c r="AY308" i="5"/>
  <c r="AJ308" i="5" s="1"/>
  <c r="AX308" i="5"/>
  <c r="AW308" i="5"/>
  <c r="AV308" i="5"/>
  <c r="AU308" i="5"/>
  <c r="X308" i="5" s="1"/>
  <c r="AD308" i="5" s="1"/>
  <c r="AT308" i="5"/>
  <c r="AS308" i="5"/>
  <c r="AR308" i="5"/>
  <c r="AQ308" i="5"/>
  <c r="AH308" i="5" s="1"/>
  <c r="AF308" i="5"/>
  <c r="AY307" i="5"/>
  <c r="AJ307" i="5" s="1"/>
  <c r="AX307" i="5"/>
  <c r="AW307" i="5"/>
  <c r="AV307" i="5"/>
  <c r="AU307" i="5"/>
  <c r="X307" i="5" s="1"/>
  <c r="AT307" i="5"/>
  <c r="AS307" i="5"/>
  <c r="AR307" i="5"/>
  <c r="AQ307" i="5"/>
  <c r="AH307" i="5" s="1"/>
  <c r="AF307" i="5"/>
  <c r="AY306" i="5"/>
  <c r="AJ306" i="5" s="1"/>
  <c r="AX306" i="5"/>
  <c r="AW306" i="5"/>
  <c r="AV306" i="5"/>
  <c r="AU306" i="5"/>
  <c r="AT306" i="5"/>
  <c r="AS306" i="5"/>
  <c r="AR306" i="5"/>
  <c r="AQ306" i="5"/>
  <c r="AH306" i="5" s="1"/>
  <c r="AF306" i="5"/>
  <c r="AY305" i="5"/>
  <c r="AJ305" i="5" s="1"/>
  <c r="AX305" i="5"/>
  <c r="AW305" i="5"/>
  <c r="AV305" i="5"/>
  <c r="AU305" i="5"/>
  <c r="X305" i="5" s="1"/>
  <c r="AT305" i="5"/>
  <c r="AS305" i="5"/>
  <c r="AR305" i="5"/>
  <c r="AQ305" i="5"/>
  <c r="AH305" i="5" s="1"/>
  <c r="AF305" i="5"/>
  <c r="AY304" i="5"/>
  <c r="AJ304" i="5" s="1"/>
  <c r="AX304" i="5"/>
  <c r="AW304" i="5"/>
  <c r="AV304" i="5"/>
  <c r="AU304" i="5"/>
  <c r="X304" i="5" s="1"/>
  <c r="AD304" i="5" s="1"/>
  <c r="AT304" i="5"/>
  <c r="AS304" i="5"/>
  <c r="AR304" i="5"/>
  <c r="AQ304" i="5"/>
  <c r="AH304" i="5" s="1"/>
  <c r="AF304" i="5"/>
  <c r="AY303" i="5"/>
  <c r="AJ303" i="5" s="1"/>
  <c r="AX303" i="5"/>
  <c r="AW303" i="5"/>
  <c r="AV303" i="5"/>
  <c r="AU303" i="5"/>
  <c r="AT303" i="5"/>
  <c r="AS303" i="5"/>
  <c r="AR303" i="5"/>
  <c r="AQ303" i="5"/>
  <c r="AH303" i="5" s="1"/>
  <c r="AF303" i="5"/>
  <c r="AY302" i="5"/>
  <c r="AJ302" i="5" s="1"/>
  <c r="AX302" i="5"/>
  <c r="AW302" i="5"/>
  <c r="AV302" i="5"/>
  <c r="AU302" i="5"/>
  <c r="X302" i="5" s="1"/>
  <c r="AD302" i="5" s="1"/>
  <c r="AT302" i="5"/>
  <c r="AS302" i="5"/>
  <c r="AR302" i="5"/>
  <c r="AQ302" i="5"/>
  <c r="AH302" i="5" s="1"/>
  <c r="AF302" i="5"/>
  <c r="AY301" i="5"/>
  <c r="AJ301" i="5" s="1"/>
  <c r="AX301" i="5"/>
  <c r="AW301" i="5"/>
  <c r="AV301" i="5"/>
  <c r="AU301" i="5"/>
  <c r="X301" i="5" s="1"/>
  <c r="AD301" i="5" s="1"/>
  <c r="AT301" i="5"/>
  <c r="AS301" i="5"/>
  <c r="AR301" i="5"/>
  <c r="AQ301" i="5"/>
  <c r="AH301" i="5" s="1"/>
  <c r="AF301" i="5"/>
  <c r="AY300" i="5"/>
  <c r="AJ300" i="5" s="1"/>
  <c r="AX300" i="5"/>
  <c r="AW300" i="5"/>
  <c r="AV300" i="5"/>
  <c r="AU300" i="5"/>
  <c r="AT300" i="5"/>
  <c r="AS300" i="5"/>
  <c r="AR300" i="5"/>
  <c r="AQ300" i="5"/>
  <c r="AH300" i="5" s="1"/>
  <c r="AF300" i="5"/>
  <c r="AY299" i="5"/>
  <c r="AJ299" i="5" s="1"/>
  <c r="AX299" i="5"/>
  <c r="AW299" i="5"/>
  <c r="AV299" i="5"/>
  <c r="AU299" i="5"/>
  <c r="X299" i="5" s="1"/>
  <c r="AD299" i="5" s="1"/>
  <c r="AT299" i="5"/>
  <c r="AS299" i="5"/>
  <c r="AR299" i="5"/>
  <c r="AQ299" i="5"/>
  <c r="AH299" i="5" s="1"/>
  <c r="AF299" i="5"/>
  <c r="AY298" i="5"/>
  <c r="AJ298" i="5" s="1"/>
  <c r="AX298" i="5"/>
  <c r="AW298" i="5"/>
  <c r="AV298" i="5"/>
  <c r="AU298" i="5"/>
  <c r="X298" i="5" s="1"/>
  <c r="AD298" i="5" s="1"/>
  <c r="AT298" i="5"/>
  <c r="AS298" i="5"/>
  <c r="AR298" i="5"/>
  <c r="AQ298" i="5"/>
  <c r="AH298" i="5" s="1"/>
  <c r="AF298" i="5"/>
  <c r="AY297" i="5"/>
  <c r="AJ297" i="5" s="1"/>
  <c r="AX297" i="5"/>
  <c r="AW297" i="5"/>
  <c r="AV297" i="5"/>
  <c r="AU297" i="5"/>
  <c r="AT297" i="5"/>
  <c r="AS297" i="5"/>
  <c r="AR297" i="5"/>
  <c r="AQ297" i="5"/>
  <c r="AH297" i="5" s="1"/>
  <c r="AF297" i="5"/>
  <c r="AY296" i="5"/>
  <c r="AJ296" i="5" s="1"/>
  <c r="AX296" i="5"/>
  <c r="AW296" i="5"/>
  <c r="AV296" i="5"/>
  <c r="AU296" i="5"/>
  <c r="X296" i="5" s="1"/>
  <c r="AT296" i="5"/>
  <c r="AS296" i="5"/>
  <c r="AR296" i="5"/>
  <c r="AQ296" i="5"/>
  <c r="AH296" i="5" s="1"/>
  <c r="AF296" i="5"/>
  <c r="AY295" i="5"/>
  <c r="AJ295" i="5" s="1"/>
  <c r="AX295" i="5"/>
  <c r="AW295" i="5"/>
  <c r="AV295" i="5"/>
  <c r="AU295" i="5"/>
  <c r="X295" i="5" s="1"/>
  <c r="AD295" i="5" s="1"/>
  <c r="AT295" i="5"/>
  <c r="AS295" i="5"/>
  <c r="AR295" i="5"/>
  <c r="AQ295" i="5"/>
  <c r="AH295" i="5" s="1"/>
  <c r="AF295" i="5"/>
  <c r="AY294" i="5"/>
  <c r="AJ294" i="5" s="1"/>
  <c r="AX294" i="5"/>
  <c r="AW294" i="5"/>
  <c r="AV294" i="5"/>
  <c r="AU294" i="5"/>
  <c r="AT294" i="5"/>
  <c r="AS294" i="5"/>
  <c r="AR294" i="5"/>
  <c r="AQ294" i="5"/>
  <c r="AH294" i="5" s="1"/>
  <c r="AF294" i="5"/>
  <c r="AY293" i="5"/>
  <c r="AJ293" i="5" s="1"/>
  <c r="AX293" i="5"/>
  <c r="AW293" i="5"/>
  <c r="AV293" i="5"/>
  <c r="AU293" i="5"/>
  <c r="X293" i="5" s="1"/>
  <c r="AD293" i="5" s="1"/>
  <c r="AT293" i="5"/>
  <c r="AS293" i="5"/>
  <c r="AR293" i="5"/>
  <c r="AQ293" i="5"/>
  <c r="AH293" i="5" s="1"/>
  <c r="AF293" i="5"/>
  <c r="AY292" i="5"/>
  <c r="AX292" i="5"/>
  <c r="AW292" i="5"/>
  <c r="AV292" i="5"/>
  <c r="AU292" i="5"/>
  <c r="AT292" i="5"/>
  <c r="AS292" i="5"/>
  <c r="AR292" i="5"/>
  <c r="AQ292" i="5"/>
  <c r="AH292" i="5" s="1"/>
  <c r="AF292" i="5"/>
  <c r="AY291" i="5"/>
  <c r="AX291" i="5"/>
  <c r="AW291" i="5"/>
  <c r="AV291" i="5"/>
  <c r="AU291" i="5"/>
  <c r="AT291" i="5"/>
  <c r="AS291" i="5"/>
  <c r="AR291" i="5"/>
  <c r="AQ291" i="5"/>
  <c r="AH291" i="5" s="1"/>
  <c r="AF291" i="5"/>
  <c r="AY290" i="5"/>
  <c r="AX290" i="5"/>
  <c r="AW290" i="5"/>
  <c r="AV290" i="5"/>
  <c r="AU290" i="5"/>
  <c r="AT290" i="5"/>
  <c r="AS290" i="5"/>
  <c r="AR290" i="5"/>
  <c r="AQ290" i="5"/>
  <c r="AH290" i="5" s="1"/>
  <c r="AF290" i="5"/>
  <c r="AY289" i="5"/>
  <c r="AX289" i="5"/>
  <c r="AW289" i="5"/>
  <c r="AV289" i="5"/>
  <c r="AU289" i="5"/>
  <c r="AT289" i="5"/>
  <c r="AS289" i="5"/>
  <c r="AR289" i="5"/>
  <c r="AQ289" i="5"/>
  <c r="AH289" i="5" s="1"/>
  <c r="AF289" i="5"/>
  <c r="AY288" i="5"/>
  <c r="AX288" i="5"/>
  <c r="AW288" i="5"/>
  <c r="AV288" i="5"/>
  <c r="AU288" i="5"/>
  <c r="AT288" i="5"/>
  <c r="AS288" i="5"/>
  <c r="AR288" i="5"/>
  <c r="AQ288" i="5"/>
  <c r="AH288" i="5" s="1"/>
  <c r="AF288" i="5"/>
  <c r="AY287" i="5"/>
  <c r="AX287" i="5"/>
  <c r="AW287" i="5"/>
  <c r="AV287" i="5"/>
  <c r="AU287" i="5"/>
  <c r="AT287" i="5"/>
  <c r="AS287" i="5"/>
  <c r="AR287" i="5"/>
  <c r="AQ287" i="5"/>
  <c r="AH287" i="5" s="1"/>
  <c r="AF287" i="5"/>
  <c r="AY286" i="5"/>
  <c r="AX286" i="5"/>
  <c r="AW286" i="5"/>
  <c r="AV286" i="5"/>
  <c r="AU286" i="5"/>
  <c r="AT286" i="5"/>
  <c r="AS286" i="5"/>
  <c r="AR286" i="5"/>
  <c r="AQ286" i="5"/>
  <c r="AH286" i="5" s="1"/>
  <c r="AF286" i="5"/>
  <c r="AY285" i="5"/>
  <c r="AX285" i="5"/>
  <c r="AW285" i="5"/>
  <c r="AV285" i="5"/>
  <c r="AU285" i="5"/>
  <c r="AT285" i="5"/>
  <c r="AS285" i="5"/>
  <c r="AR285" i="5"/>
  <c r="AQ285" i="5"/>
  <c r="AH285" i="5" s="1"/>
  <c r="AF285" i="5"/>
  <c r="AY284" i="5"/>
  <c r="AX284" i="5"/>
  <c r="AW284" i="5"/>
  <c r="AV284" i="5"/>
  <c r="AU284" i="5"/>
  <c r="AT284" i="5"/>
  <c r="AS284" i="5"/>
  <c r="AR284" i="5"/>
  <c r="AQ284" i="5"/>
  <c r="AH284" i="5" s="1"/>
  <c r="AF284" i="5"/>
  <c r="AY283" i="5"/>
  <c r="AX283" i="5"/>
  <c r="AW283" i="5"/>
  <c r="AV283" i="5"/>
  <c r="AU283" i="5"/>
  <c r="AT283" i="5"/>
  <c r="AS283" i="5"/>
  <c r="AR283" i="5"/>
  <c r="AQ283" i="5"/>
  <c r="AH283" i="5" s="1"/>
  <c r="AF283" i="5"/>
  <c r="AY282" i="5"/>
  <c r="AX282" i="5"/>
  <c r="AW282" i="5"/>
  <c r="AV282" i="5"/>
  <c r="AU282" i="5"/>
  <c r="AT282" i="5"/>
  <c r="AS282" i="5"/>
  <c r="AR282" i="5"/>
  <c r="AQ282" i="5"/>
  <c r="AH282" i="5" s="1"/>
  <c r="AF282" i="5"/>
  <c r="AY281" i="5"/>
  <c r="AX281" i="5"/>
  <c r="AW281" i="5"/>
  <c r="AV281" i="5"/>
  <c r="AU281" i="5"/>
  <c r="AT281" i="5"/>
  <c r="AS281" i="5"/>
  <c r="AR281" i="5"/>
  <c r="AQ281" i="5"/>
  <c r="AH281" i="5" s="1"/>
  <c r="AF281" i="5"/>
  <c r="AY280" i="5"/>
  <c r="AX280" i="5"/>
  <c r="AW280" i="5"/>
  <c r="AV280" i="5"/>
  <c r="AU280" i="5"/>
  <c r="AT280" i="5"/>
  <c r="AS280" i="5"/>
  <c r="AR280" i="5"/>
  <c r="AQ280" i="5"/>
  <c r="AH280" i="5" s="1"/>
  <c r="AF280" i="5"/>
  <c r="AY279" i="5"/>
  <c r="AX279" i="5"/>
  <c r="AW279" i="5"/>
  <c r="AV279" i="5"/>
  <c r="AU279" i="5"/>
  <c r="AT279" i="5"/>
  <c r="AS279" i="5"/>
  <c r="AR279" i="5"/>
  <c r="AQ279" i="5"/>
  <c r="AH279" i="5" s="1"/>
  <c r="AF279" i="5"/>
  <c r="AY278" i="5"/>
  <c r="AX278" i="5"/>
  <c r="AW278" i="5"/>
  <c r="AV278" i="5"/>
  <c r="AU278" i="5"/>
  <c r="AT278" i="5"/>
  <c r="AS278" i="5"/>
  <c r="AR278" i="5"/>
  <c r="AQ278" i="5"/>
  <c r="AH278" i="5" s="1"/>
  <c r="AF278" i="5"/>
  <c r="AY277" i="5"/>
  <c r="AX277" i="5"/>
  <c r="AW277" i="5"/>
  <c r="AV277" i="5"/>
  <c r="AU277" i="5"/>
  <c r="AT277" i="5"/>
  <c r="AS277" i="5"/>
  <c r="AR277" i="5"/>
  <c r="AQ277" i="5"/>
  <c r="AH277" i="5" s="1"/>
  <c r="AF277" i="5"/>
  <c r="AY276" i="5"/>
  <c r="AX276" i="5"/>
  <c r="AW276" i="5"/>
  <c r="AV276" i="5"/>
  <c r="AU276" i="5"/>
  <c r="AT276" i="5"/>
  <c r="AS276" i="5"/>
  <c r="AR276" i="5"/>
  <c r="AQ276" i="5"/>
  <c r="AH276" i="5" s="1"/>
  <c r="AF276" i="5"/>
  <c r="AY275" i="5"/>
  <c r="AX275" i="5"/>
  <c r="AW275" i="5"/>
  <c r="AV275" i="5"/>
  <c r="AU275" i="5"/>
  <c r="AT275" i="5"/>
  <c r="AS275" i="5"/>
  <c r="AR275" i="5"/>
  <c r="AQ275" i="5"/>
  <c r="AH275" i="5" s="1"/>
  <c r="AF275" i="5"/>
  <c r="AY274" i="5"/>
  <c r="AX274" i="5"/>
  <c r="AW274" i="5"/>
  <c r="AV274" i="5"/>
  <c r="AU274" i="5"/>
  <c r="AT274" i="5"/>
  <c r="AS274" i="5"/>
  <c r="AR274" i="5"/>
  <c r="AQ274" i="5"/>
  <c r="AH274" i="5" s="1"/>
  <c r="AF274" i="5"/>
  <c r="AY273" i="5"/>
  <c r="AX273" i="5"/>
  <c r="AW273" i="5"/>
  <c r="AV273" i="5"/>
  <c r="AU273" i="5"/>
  <c r="AT273" i="5"/>
  <c r="AS273" i="5"/>
  <c r="AR273" i="5"/>
  <c r="AQ273" i="5"/>
  <c r="AH273" i="5" s="1"/>
  <c r="AF273" i="5"/>
  <c r="AY272" i="5"/>
  <c r="AX272" i="5"/>
  <c r="AW272" i="5"/>
  <c r="AV272" i="5"/>
  <c r="AU272" i="5"/>
  <c r="AT272" i="5"/>
  <c r="AS272" i="5"/>
  <c r="AR272" i="5"/>
  <c r="AQ272" i="5"/>
  <c r="AH272" i="5" s="1"/>
  <c r="AF272" i="5"/>
  <c r="AY271" i="5"/>
  <c r="AX271" i="5"/>
  <c r="AW271" i="5"/>
  <c r="AV271" i="5"/>
  <c r="AU271" i="5"/>
  <c r="AT271" i="5"/>
  <c r="AS271" i="5"/>
  <c r="AR271" i="5"/>
  <c r="AQ271" i="5"/>
  <c r="AH271" i="5" s="1"/>
  <c r="AF271" i="5"/>
  <c r="AY270" i="5"/>
  <c r="AX270" i="5"/>
  <c r="AW270" i="5"/>
  <c r="AV270" i="5"/>
  <c r="AU270" i="5"/>
  <c r="AT270" i="5"/>
  <c r="AS270" i="5"/>
  <c r="AR270" i="5"/>
  <c r="AQ270" i="5"/>
  <c r="AH270" i="5" s="1"/>
  <c r="AF270" i="5"/>
  <c r="AY269" i="5"/>
  <c r="AX269" i="5"/>
  <c r="AW269" i="5"/>
  <c r="AV269" i="5"/>
  <c r="AU269" i="5"/>
  <c r="AT269" i="5"/>
  <c r="AS269" i="5"/>
  <c r="AR269" i="5"/>
  <c r="AQ269" i="5"/>
  <c r="AH269" i="5" s="1"/>
  <c r="AF269" i="5"/>
  <c r="AY268" i="5"/>
  <c r="AX268" i="5"/>
  <c r="AW268" i="5"/>
  <c r="AV268" i="5"/>
  <c r="AU268" i="5"/>
  <c r="AT268" i="5"/>
  <c r="AS268" i="5"/>
  <c r="AR268" i="5"/>
  <c r="AQ268" i="5"/>
  <c r="AH268" i="5" s="1"/>
  <c r="AF268" i="5"/>
  <c r="AY267" i="5"/>
  <c r="AX267" i="5"/>
  <c r="AW267" i="5"/>
  <c r="AV267" i="5"/>
  <c r="AU267" i="5"/>
  <c r="AT267" i="5"/>
  <c r="AS267" i="5"/>
  <c r="AR267" i="5"/>
  <c r="AQ267" i="5"/>
  <c r="AH267" i="5" s="1"/>
  <c r="AF267" i="5"/>
  <c r="AY266" i="5"/>
  <c r="AX266" i="5"/>
  <c r="AW266" i="5"/>
  <c r="AV266" i="5"/>
  <c r="AU266" i="5"/>
  <c r="AT266" i="5"/>
  <c r="AS266" i="5"/>
  <c r="AR266" i="5"/>
  <c r="AQ266" i="5"/>
  <c r="AH266" i="5" s="1"/>
  <c r="AF266" i="5"/>
  <c r="AY265" i="5"/>
  <c r="AX265" i="5"/>
  <c r="AW265" i="5"/>
  <c r="AV265" i="5"/>
  <c r="AU265" i="5"/>
  <c r="AT265" i="5"/>
  <c r="AS265" i="5"/>
  <c r="AR265" i="5"/>
  <c r="AQ265" i="5"/>
  <c r="AH265" i="5" s="1"/>
  <c r="AF265" i="5"/>
  <c r="AY264" i="5"/>
  <c r="AX264" i="5"/>
  <c r="AW264" i="5"/>
  <c r="AV264" i="5"/>
  <c r="AU264" i="5"/>
  <c r="AT264" i="5"/>
  <c r="AS264" i="5"/>
  <c r="AR264" i="5"/>
  <c r="AQ264" i="5"/>
  <c r="AH264" i="5" s="1"/>
  <c r="AF264" i="5"/>
  <c r="AY263" i="5"/>
  <c r="AX263" i="5"/>
  <c r="AW263" i="5"/>
  <c r="AV263" i="5"/>
  <c r="AU263" i="5"/>
  <c r="AT263" i="5"/>
  <c r="AS263" i="5"/>
  <c r="AR263" i="5"/>
  <c r="AQ263" i="5"/>
  <c r="AH263" i="5" s="1"/>
  <c r="AF263" i="5"/>
  <c r="AY262" i="5"/>
  <c r="AX262" i="5"/>
  <c r="AW262" i="5"/>
  <c r="AV262" i="5"/>
  <c r="AU262" i="5"/>
  <c r="AT262" i="5"/>
  <c r="AS262" i="5"/>
  <c r="AR262" i="5"/>
  <c r="AQ262" i="5"/>
  <c r="AH262" i="5" s="1"/>
  <c r="AF262" i="5"/>
  <c r="AY261" i="5"/>
  <c r="AX261" i="5"/>
  <c r="AW261" i="5"/>
  <c r="AV261" i="5"/>
  <c r="AU261" i="5"/>
  <c r="AT261" i="5"/>
  <c r="AS261" i="5"/>
  <c r="AR261" i="5"/>
  <c r="AQ261" i="5"/>
  <c r="AH261" i="5" s="1"/>
  <c r="AF261" i="5"/>
  <c r="AY260" i="5"/>
  <c r="AX260" i="5"/>
  <c r="AW260" i="5"/>
  <c r="AV260" i="5"/>
  <c r="AU260" i="5"/>
  <c r="AT260" i="5"/>
  <c r="AS260" i="5"/>
  <c r="AR260" i="5"/>
  <c r="AQ260" i="5"/>
  <c r="AH260" i="5" s="1"/>
  <c r="AF260" i="5"/>
  <c r="AY259" i="5"/>
  <c r="AX259" i="5"/>
  <c r="AW259" i="5"/>
  <c r="AV259" i="5"/>
  <c r="AU259" i="5"/>
  <c r="AT259" i="5"/>
  <c r="AS259" i="5"/>
  <c r="AR259" i="5"/>
  <c r="AQ259" i="5"/>
  <c r="AH259" i="5" s="1"/>
  <c r="AF259" i="5"/>
  <c r="AY258" i="5"/>
  <c r="AX258" i="5"/>
  <c r="AW258" i="5"/>
  <c r="AV258" i="5"/>
  <c r="AU258" i="5"/>
  <c r="AT258" i="5"/>
  <c r="AS258" i="5"/>
  <c r="AR258" i="5"/>
  <c r="AQ258" i="5"/>
  <c r="AH258" i="5" s="1"/>
  <c r="AF258" i="5"/>
  <c r="AY257" i="5"/>
  <c r="AX257" i="5"/>
  <c r="AW257" i="5"/>
  <c r="AV257" i="5"/>
  <c r="AU257" i="5"/>
  <c r="AT257" i="5"/>
  <c r="AS257" i="5"/>
  <c r="AR257" i="5"/>
  <c r="AQ257" i="5"/>
  <c r="AH257" i="5" s="1"/>
  <c r="AF257" i="5"/>
  <c r="AY256" i="5"/>
  <c r="AX256" i="5"/>
  <c r="AW256" i="5"/>
  <c r="AV256" i="5"/>
  <c r="AU256" i="5"/>
  <c r="AT256" i="5"/>
  <c r="AS256" i="5"/>
  <c r="AR256" i="5"/>
  <c r="AQ256" i="5"/>
  <c r="AH256" i="5" s="1"/>
  <c r="AF256" i="5"/>
  <c r="AY255" i="5"/>
  <c r="AX255" i="5"/>
  <c r="AW255" i="5"/>
  <c r="AV255" i="5"/>
  <c r="AU255" i="5"/>
  <c r="AT255" i="5"/>
  <c r="AS255" i="5"/>
  <c r="AR255" i="5"/>
  <c r="AQ255" i="5"/>
  <c r="AH255" i="5" s="1"/>
  <c r="AF255" i="5"/>
  <c r="AY254" i="5"/>
  <c r="AX254" i="5"/>
  <c r="AW254" i="5"/>
  <c r="AV254" i="5"/>
  <c r="AU254" i="5"/>
  <c r="AT254" i="5"/>
  <c r="AS254" i="5"/>
  <c r="AR254" i="5"/>
  <c r="AQ254" i="5"/>
  <c r="AH254" i="5" s="1"/>
  <c r="AF254" i="5"/>
  <c r="AY253" i="5"/>
  <c r="AX253" i="5"/>
  <c r="AW253" i="5"/>
  <c r="AV253" i="5"/>
  <c r="AU253" i="5"/>
  <c r="AT253" i="5"/>
  <c r="AS253" i="5"/>
  <c r="AR253" i="5"/>
  <c r="AQ253" i="5"/>
  <c r="AH253" i="5" s="1"/>
  <c r="AF253" i="5"/>
  <c r="AY252" i="5"/>
  <c r="AX252" i="5"/>
  <c r="AW252" i="5"/>
  <c r="AV252" i="5"/>
  <c r="AU252" i="5"/>
  <c r="AT252" i="5"/>
  <c r="AS252" i="5"/>
  <c r="AR252" i="5"/>
  <c r="AQ252" i="5"/>
  <c r="AH252" i="5" s="1"/>
  <c r="AF252" i="5"/>
  <c r="AY251" i="5"/>
  <c r="AX251" i="5"/>
  <c r="AW251" i="5"/>
  <c r="AV251" i="5"/>
  <c r="AU251" i="5"/>
  <c r="AT251" i="5"/>
  <c r="AS251" i="5"/>
  <c r="AR251" i="5"/>
  <c r="AQ251" i="5"/>
  <c r="AH251" i="5" s="1"/>
  <c r="AF251" i="5"/>
  <c r="AY250" i="5"/>
  <c r="AX250" i="5"/>
  <c r="AW250" i="5"/>
  <c r="AV250" i="5"/>
  <c r="AU250" i="5"/>
  <c r="AT250" i="5"/>
  <c r="AS250" i="5"/>
  <c r="AR250" i="5"/>
  <c r="AQ250" i="5"/>
  <c r="AH250" i="5" s="1"/>
  <c r="AF250" i="5"/>
  <c r="AY249" i="5"/>
  <c r="AX249" i="5"/>
  <c r="AW249" i="5"/>
  <c r="AV249" i="5"/>
  <c r="AU249" i="5"/>
  <c r="AT249" i="5"/>
  <c r="AS249" i="5"/>
  <c r="AR249" i="5"/>
  <c r="AQ249" i="5"/>
  <c r="AH249" i="5" s="1"/>
  <c r="AF249" i="5"/>
  <c r="AY248" i="5"/>
  <c r="AX248" i="5"/>
  <c r="AW248" i="5"/>
  <c r="AV248" i="5"/>
  <c r="AU248" i="5"/>
  <c r="AT248" i="5"/>
  <c r="AS248" i="5"/>
  <c r="AR248" i="5"/>
  <c r="AQ248" i="5"/>
  <c r="AH248" i="5" s="1"/>
  <c r="AF248" i="5"/>
  <c r="AY247" i="5"/>
  <c r="AX247" i="5"/>
  <c r="AW247" i="5"/>
  <c r="AV247" i="5"/>
  <c r="AU247" i="5"/>
  <c r="AT247" i="5"/>
  <c r="AS247" i="5"/>
  <c r="AR247" i="5"/>
  <c r="AQ247" i="5"/>
  <c r="AH247" i="5" s="1"/>
  <c r="AF247" i="5"/>
  <c r="AY246" i="5"/>
  <c r="AX246" i="5"/>
  <c r="AW246" i="5"/>
  <c r="AV246" i="5"/>
  <c r="AU246" i="5"/>
  <c r="AT246" i="5"/>
  <c r="AS246" i="5"/>
  <c r="AR246" i="5"/>
  <c r="AQ246" i="5"/>
  <c r="AH246" i="5" s="1"/>
  <c r="AF246" i="5"/>
  <c r="AY245" i="5"/>
  <c r="AX245" i="5"/>
  <c r="AW245" i="5"/>
  <c r="AV245" i="5"/>
  <c r="AU245" i="5"/>
  <c r="AT245" i="5"/>
  <c r="AS245" i="5"/>
  <c r="AR245" i="5"/>
  <c r="AQ245" i="5"/>
  <c r="AH245" i="5" s="1"/>
  <c r="AF245" i="5"/>
  <c r="AY244" i="5"/>
  <c r="AX244" i="5"/>
  <c r="AW244" i="5"/>
  <c r="AV244" i="5"/>
  <c r="AU244" i="5"/>
  <c r="AT244" i="5"/>
  <c r="AS244" i="5"/>
  <c r="AR244" i="5"/>
  <c r="AQ244" i="5"/>
  <c r="AH244" i="5" s="1"/>
  <c r="AF244" i="5"/>
  <c r="AY243" i="5"/>
  <c r="AX243" i="5"/>
  <c r="AW243" i="5"/>
  <c r="AV243" i="5"/>
  <c r="AU243" i="5"/>
  <c r="AT243" i="5"/>
  <c r="AS243" i="5"/>
  <c r="AR243" i="5"/>
  <c r="AQ243" i="5"/>
  <c r="AH243" i="5" s="1"/>
  <c r="AF243" i="5"/>
  <c r="AY242" i="5"/>
  <c r="AX242" i="5"/>
  <c r="AW242" i="5"/>
  <c r="AV242" i="5"/>
  <c r="AU242" i="5"/>
  <c r="AT242" i="5"/>
  <c r="AS242" i="5"/>
  <c r="AR242" i="5"/>
  <c r="AQ242" i="5"/>
  <c r="AH242" i="5" s="1"/>
  <c r="AF242" i="5"/>
  <c r="AY241" i="5"/>
  <c r="AX241" i="5"/>
  <c r="AW241" i="5"/>
  <c r="AV241" i="5"/>
  <c r="AU241" i="5"/>
  <c r="AT241" i="5"/>
  <c r="AS241" i="5"/>
  <c r="AR241" i="5"/>
  <c r="AQ241" i="5"/>
  <c r="AH241" i="5" s="1"/>
  <c r="AF241" i="5"/>
  <c r="AY240" i="5"/>
  <c r="AX240" i="5"/>
  <c r="AW240" i="5"/>
  <c r="AV240" i="5"/>
  <c r="AU240" i="5"/>
  <c r="AT240" i="5"/>
  <c r="AS240" i="5"/>
  <c r="AR240" i="5"/>
  <c r="AQ240" i="5"/>
  <c r="AH240" i="5" s="1"/>
  <c r="AF240" i="5"/>
  <c r="AY239" i="5"/>
  <c r="AX239" i="5"/>
  <c r="AW239" i="5"/>
  <c r="AV239" i="5"/>
  <c r="AU239" i="5"/>
  <c r="AT239" i="5"/>
  <c r="AS239" i="5"/>
  <c r="AR239" i="5"/>
  <c r="AQ239" i="5"/>
  <c r="AH239" i="5" s="1"/>
  <c r="AF239" i="5"/>
  <c r="AY238" i="5"/>
  <c r="AX238" i="5"/>
  <c r="AW238" i="5"/>
  <c r="AV238" i="5"/>
  <c r="AU238" i="5"/>
  <c r="AT238" i="5"/>
  <c r="AS238" i="5"/>
  <c r="AR238" i="5"/>
  <c r="AQ238" i="5"/>
  <c r="AH238" i="5" s="1"/>
  <c r="AF238" i="5"/>
  <c r="AY237" i="5"/>
  <c r="AX237" i="5"/>
  <c r="AW237" i="5"/>
  <c r="AV237" i="5"/>
  <c r="AU237" i="5"/>
  <c r="AT237" i="5"/>
  <c r="AS237" i="5"/>
  <c r="AR237" i="5"/>
  <c r="AQ237" i="5"/>
  <c r="AH237" i="5" s="1"/>
  <c r="AF237" i="5"/>
  <c r="AY236" i="5"/>
  <c r="AX236" i="5"/>
  <c r="AW236" i="5"/>
  <c r="AV236" i="5"/>
  <c r="AU236" i="5"/>
  <c r="AT236" i="5"/>
  <c r="AS236" i="5"/>
  <c r="AR236" i="5"/>
  <c r="AQ236" i="5"/>
  <c r="AH236" i="5" s="1"/>
  <c r="AF236" i="5"/>
  <c r="AY235" i="5"/>
  <c r="AX235" i="5"/>
  <c r="AW235" i="5"/>
  <c r="AV235" i="5"/>
  <c r="AU235" i="5"/>
  <c r="AT235" i="5"/>
  <c r="AS235" i="5"/>
  <c r="AR235" i="5"/>
  <c r="AQ235" i="5"/>
  <c r="AH235" i="5" s="1"/>
  <c r="AF235" i="5"/>
  <c r="AY234" i="5"/>
  <c r="AX234" i="5"/>
  <c r="AW234" i="5"/>
  <c r="AV234" i="5"/>
  <c r="AU234" i="5"/>
  <c r="AT234" i="5"/>
  <c r="AS234" i="5"/>
  <c r="AR234" i="5"/>
  <c r="AQ234" i="5"/>
  <c r="AH234" i="5" s="1"/>
  <c r="AF234" i="5"/>
  <c r="AY233" i="5"/>
  <c r="AX233" i="5"/>
  <c r="AW233" i="5"/>
  <c r="AV233" i="5"/>
  <c r="AU233" i="5"/>
  <c r="AT233" i="5"/>
  <c r="AS233" i="5"/>
  <c r="AR233" i="5"/>
  <c r="AQ233" i="5"/>
  <c r="AH233" i="5" s="1"/>
  <c r="AF233" i="5"/>
  <c r="AY232" i="5"/>
  <c r="AX232" i="5"/>
  <c r="AW232" i="5"/>
  <c r="AV232" i="5"/>
  <c r="AU232" i="5"/>
  <c r="AT232" i="5"/>
  <c r="AS232" i="5"/>
  <c r="AR232" i="5"/>
  <c r="AQ232" i="5"/>
  <c r="AH232" i="5" s="1"/>
  <c r="AF232" i="5"/>
  <c r="AY231" i="5"/>
  <c r="AX231" i="5"/>
  <c r="AW231" i="5"/>
  <c r="AV231" i="5"/>
  <c r="AU231" i="5"/>
  <c r="AT231" i="5"/>
  <c r="AS231" i="5"/>
  <c r="AR231" i="5"/>
  <c r="AQ231" i="5"/>
  <c r="AH231" i="5" s="1"/>
  <c r="AF231" i="5"/>
  <c r="AY230" i="5"/>
  <c r="AE230" i="5" s="1"/>
  <c r="AX230" i="5"/>
  <c r="AW230" i="5"/>
  <c r="AV230" i="5"/>
  <c r="AU230" i="5"/>
  <c r="AT230" i="5"/>
  <c r="AS230" i="5"/>
  <c r="AR230" i="5"/>
  <c r="AQ230" i="5"/>
  <c r="AF230" i="5"/>
  <c r="AY229" i="5"/>
  <c r="AE229" i="5" s="1"/>
  <c r="AX229" i="5"/>
  <c r="AW229" i="5"/>
  <c r="AV229" i="5"/>
  <c r="AU229" i="5"/>
  <c r="AT229" i="5"/>
  <c r="AS229" i="5"/>
  <c r="AR229" i="5"/>
  <c r="AQ229" i="5"/>
  <c r="AF229" i="5"/>
  <c r="AY228" i="5"/>
  <c r="AE228" i="5" s="1"/>
  <c r="AX228" i="5"/>
  <c r="AW228" i="5"/>
  <c r="AV228" i="5"/>
  <c r="AU228" i="5"/>
  <c r="AT228" i="5"/>
  <c r="AS228" i="5"/>
  <c r="AR228" i="5"/>
  <c r="AQ228" i="5"/>
  <c r="AF228" i="5"/>
  <c r="AY227" i="5"/>
  <c r="AE227" i="5" s="1"/>
  <c r="AX227" i="5"/>
  <c r="AW227" i="5"/>
  <c r="AV227" i="5"/>
  <c r="AU227" i="5"/>
  <c r="AT227" i="5"/>
  <c r="AS227" i="5"/>
  <c r="AR227" i="5"/>
  <c r="AQ227" i="5"/>
  <c r="AF227" i="5"/>
  <c r="AY226" i="5"/>
  <c r="AE226" i="5" s="1"/>
  <c r="AX226" i="5"/>
  <c r="AW226" i="5"/>
  <c r="AV226" i="5"/>
  <c r="AU226" i="5"/>
  <c r="AT226" i="5"/>
  <c r="AS226" i="5"/>
  <c r="AR226" i="5"/>
  <c r="AQ226" i="5"/>
  <c r="AF226" i="5"/>
  <c r="AY225" i="5"/>
  <c r="AE225" i="5" s="1"/>
  <c r="AX225" i="5"/>
  <c r="AW225" i="5"/>
  <c r="AV225" i="5"/>
  <c r="AU225" i="5"/>
  <c r="AT225" i="5"/>
  <c r="AS225" i="5"/>
  <c r="AR225" i="5"/>
  <c r="AQ225" i="5"/>
  <c r="AF225" i="5"/>
  <c r="AY224" i="5"/>
  <c r="AE224" i="5" s="1"/>
  <c r="AX224" i="5"/>
  <c r="AW224" i="5"/>
  <c r="AV224" i="5"/>
  <c r="AU224" i="5"/>
  <c r="AT224" i="5"/>
  <c r="AS224" i="5"/>
  <c r="AR224" i="5"/>
  <c r="AQ224" i="5"/>
  <c r="AF224" i="5"/>
  <c r="AY223" i="5"/>
  <c r="AE223" i="5" s="1"/>
  <c r="AX223" i="5"/>
  <c r="AW223" i="5"/>
  <c r="AV223" i="5"/>
  <c r="AU223" i="5"/>
  <c r="AT223" i="5"/>
  <c r="AS223" i="5"/>
  <c r="AR223" i="5"/>
  <c r="AQ223" i="5"/>
  <c r="AF223" i="5"/>
  <c r="AY222" i="5"/>
  <c r="AE222" i="5" s="1"/>
  <c r="AX222" i="5"/>
  <c r="AW222" i="5"/>
  <c r="AV222" i="5"/>
  <c r="AU222" i="5"/>
  <c r="AT222" i="5"/>
  <c r="AS222" i="5"/>
  <c r="AR222" i="5"/>
  <c r="AQ222" i="5"/>
  <c r="AF222" i="5"/>
  <c r="AY221" i="5"/>
  <c r="AE221" i="5" s="1"/>
  <c r="AX221" i="5"/>
  <c r="AW221" i="5"/>
  <c r="AV221" i="5"/>
  <c r="AU221" i="5"/>
  <c r="AT221" i="5"/>
  <c r="AS221" i="5"/>
  <c r="AR221" i="5"/>
  <c r="AQ221" i="5"/>
  <c r="AF221" i="5"/>
  <c r="AY220" i="5"/>
  <c r="AE220" i="5" s="1"/>
  <c r="AX220" i="5"/>
  <c r="AW220" i="5"/>
  <c r="AV220" i="5"/>
  <c r="AU220" i="5"/>
  <c r="AT220" i="5"/>
  <c r="AS220" i="5"/>
  <c r="AR220" i="5"/>
  <c r="AQ220" i="5"/>
  <c r="AF220" i="5"/>
  <c r="AY219" i="5"/>
  <c r="AE219" i="5" s="1"/>
  <c r="AX219" i="5"/>
  <c r="AW219" i="5"/>
  <c r="AV219" i="5"/>
  <c r="AU219" i="5"/>
  <c r="AT219" i="5"/>
  <c r="AS219" i="5"/>
  <c r="AR219" i="5"/>
  <c r="AQ219" i="5"/>
  <c r="AF219" i="5"/>
  <c r="AY218" i="5"/>
  <c r="AE218" i="5" s="1"/>
  <c r="AX218" i="5"/>
  <c r="AW218" i="5"/>
  <c r="AV218" i="5"/>
  <c r="AU218" i="5"/>
  <c r="AT218" i="5"/>
  <c r="AS218" i="5"/>
  <c r="AR218" i="5"/>
  <c r="AQ218" i="5"/>
  <c r="AF218" i="5"/>
  <c r="AY217" i="5"/>
  <c r="AE217" i="5" s="1"/>
  <c r="AX217" i="5"/>
  <c r="AW217" i="5"/>
  <c r="AV217" i="5"/>
  <c r="AU217" i="5"/>
  <c r="AT217" i="5"/>
  <c r="AS217" i="5"/>
  <c r="AR217" i="5"/>
  <c r="AQ217" i="5"/>
  <c r="AF217" i="5"/>
  <c r="AY216" i="5"/>
  <c r="AE216" i="5" s="1"/>
  <c r="AX216" i="5"/>
  <c r="AW216" i="5"/>
  <c r="AV216" i="5"/>
  <c r="AU216" i="5"/>
  <c r="AT216" i="5"/>
  <c r="AS216" i="5"/>
  <c r="AR216" i="5"/>
  <c r="AQ216" i="5"/>
  <c r="AF216" i="5"/>
  <c r="AY215" i="5"/>
  <c r="AE215" i="5" s="1"/>
  <c r="AX215" i="5"/>
  <c r="AW215" i="5"/>
  <c r="AV215" i="5"/>
  <c r="AU215" i="5"/>
  <c r="AT215" i="5"/>
  <c r="AS215" i="5"/>
  <c r="AR215" i="5"/>
  <c r="AQ215" i="5"/>
  <c r="AF215" i="5"/>
  <c r="AY214" i="5"/>
  <c r="AE214" i="5" s="1"/>
  <c r="AX214" i="5"/>
  <c r="AW214" i="5"/>
  <c r="AV214" i="5"/>
  <c r="AU214" i="5"/>
  <c r="AT214" i="5"/>
  <c r="AS214" i="5"/>
  <c r="AR214" i="5"/>
  <c r="AQ214" i="5"/>
  <c r="AF214" i="5"/>
  <c r="AY213" i="5"/>
  <c r="AE213" i="5" s="1"/>
  <c r="AX213" i="5"/>
  <c r="AW213" i="5"/>
  <c r="AV213" i="5"/>
  <c r="AU213" i="5"/>
  <c r="AT213" i="5"/>
  <c r="AS213" i="5"/>
  <c r="AR213" i="5"/>
  <c r="AQ213" i="5"/>
  <c r="AF213" i="5"/>
  <c r="AY212" i="5"/>
  <c r="AE212" i="5" s="1"/>
  <c r="AX212" i="5"/>
  <c r="AW212" i="5"/>
  <c r="AV212" i="5"/>
  <c r="AU212" i="5"/>
  <c r="AT212" i="5"/>
  <c r="AS212" i="5"/>
  <c r="AR212" i="5"/>
  <c r="AQ212" i="5"/>
  <c r="AF212" i="5"/>
  <c r="AY211" i="5"/>
  <c r="AE211" i="5" s="1"/>
  <c r="AX211" i="5"/>
  <c r="AW211" i="5"/>
  <c r="AV211" i="5"/>
  <c r="AU211" i="5"/>
  <c r="AT211" i="5"/>
  <c r="AS211" i="5"/>
  <c r="AR211" i="5"/>
  <c r="AQ211" i="5"/>
  <c r="AF211" i="5"/>
  <c r="AY210" i="5"/>
  <c r="AE210" i="5" s="1"/>
  <c r="AX210" i="5"/>
  <c r="AW210" i="5"/>
  <c r="AV210" i="5"/>
  <c r="AU210" i="5"/>
  <c r="AT210" i="5"/>
  <c r="AS210" i="5"/>
  <c r="AR210" i="5"/>
  <c r="AQ210" i="5"/>
  <c r="AF210" i="5"/>
  <c r="AY209" i="5"/>
  <c r="AE209" i="5" s="1"/>
  <c r="AX209" i="5"/>
  <c r="AW209" i="5"/>
  <c r="AV209" i="5"/>
  <c r="AU209" i="5"/>
  <c r="AT209" i="5"/>
  <c r="AS209" i="5"/>
  <c r="AR209" i="5"/>
  <c r="AQ209" i="5"/>
  <c r="AF209" i="5"/>
  <c r="AY208" i="5"/>
  <c r="AE208" i="5" s="1"/>
  <c r="AX208" i="5"/>
  <c r="AW208" i="5"/>
  <c r="AV208" i="5"/>
  <c r="AU208" i="5"/>
  <c r="AT208" i="5"/>
  <c r="AS208" i="5"/>
  <c r="AR208" i="5"/>
  <c r="AQ208" i="5"/>
  <c r="AF208" i="5"/>
  <c r="AY207" i="5"/>
  <c r="AE207" i="5" s="1"/>
  <c r="AX207" i="5"/>
  <c r="AW207" i="5"/>
  <c r="AV207" i="5"/>
  <c r="AU207" i="5"/>
  <c r="AT207" i="5"/>
  <c r="AS207" i="5"/>
  <c r="AR207" i="5"/>
  <c r="AQ207" i="5"/>
  <c r="AF207" i="5"/>
  <c r="AY206" i="5"/>
  <c r="AE206" i="5" s="1"/>
  <c r="AX206" i="5"/>
  <c r="AW206" i="5"/>
  <c r="AV206" i="5"/>
  <c r="AU206" i="5"/>
  <c r="AT206" i="5"/>
  <c r="AS206" i="5"/>
  <c r="AR206" i="5"/>
  <c r="AQ206" i="5"/>
  <c r="AF206" i="5"/>
  <c r="AY205" i="5"/>
  <c r="AE205" i="5" s="1"/>
  <c r="AX205" i="5"/>
  <c r="AW205" i="5"/>
  <c r="AV205" i="5"/>
  <c r="AU205" i="5"/>
  <c r="AT205" i="5"/>
  <c r="AS205" i="5"/>
  <c r="AR205" i="5"/>
  <c r="AQ205" i="5"/>
  <c r="AF205" i="5"/>
  <c r="AY204" i="5"/>
  <c r="AE204" i="5" s="1"/>
  <c r="AX204" i="5"/>
  <c r="AW204" i="5"/>
  <c r="AV204" i="5"/>
  <c r="AU204" i="5"/>
  <c r="AT204" i="5"/>
  <c r="AS204" i="5"/>
  <c r="AR204" i="5"/>
  <c r="AQ204" i="5"/>
  <c r="AF204" i="5"/>
  <c r="AY203" i="5"/>
  <c r="AE203" i="5" s="1"/>
  <c r="AX203" i="5"/>
  <c r="AW203" i="5"/>
  <c r="AV203" i="5"/>
  <c r="AU203" i="5"/>
  <c r="AT203" i="5"/>
  <c r="AS203" i="5"/>
  <c r="AR203" i="5"/>
  <c r="AQ203" i="5"/>
  <c r="AF203" i="5"/>
  <c r="AY202" i="5"/>
  <c r="AE202" i="5" s="1"/>
  <c r="AX202" i="5"/>
  <c r="AW202" i="5"/>
  <c r="AV202" i="5"/>
  <c r="AU202" i="5"/>
  <c r="AT202" i="5"/>
  <c r="AS202" i="5"/>
  <c r="AR202" i="5"/>
  <c r="AQ202" i="5"/>
  <c r="AF202" i="5"/>
  <c r="AY201" i="5"/>
  <c r="AE201" i="5" s="1"/>
  <c r="AX201" i="5"/>
  <c r="AW201" i="5"/>
  <c r="AV201" i="5"/>
  <c r="AU201" i="5"/>
  <c r="AT201" i="5"/>
  <c r="AS201" i="5"/>
  <c r="AR201" i="5"/>
  <c r="AQ201" i="5"/>
  <c r="AF201" i="5"/>
  <c r="AY200" i="5"/>
  <c r="AE200" i="5" s="1"/>
  <c r="AX200" i="5"/>
  <c r="AW200" i="5"/>
  <c r="AV200" i="5"/>
  <c r="AU200" i="5"/>
  <c r="AT200" i="5"/>
  <c r="AS200" i="5"/>
  <c r="AR200" i="5"/>
  <c r="AQ200" i="5"/>
  <c r="AF200" i="5"/>
  <c r="AY199" i="5"/>
  <c r="AX199" i="5"/>
  <c r="AW199" i="5"/>
  <c r="AV199" i="5"/>
  <c r="AU199" i="5"/>
  <c r="AT199" i="5"/>
  <c r="AS199" i="5"/>
  <c r="AR199" i="5"/>
  <c r="AQ199" i="5"/>
  <c r="AF199" i="5"/>
  <c r="AY198" i="5"/>
  <c r="AX198" i="5"/>
  <c r="AW198" i="5"/>
  <c r="AV198" i="5"/>
  <c r="AU198" i="5"/>
  <c r="AT198" i="5"/>
  <c r="AS198" i="5"/>
  <c r="AR198" i="5"/>
  <c r="AQ198" i="5"/>
  <c r="AF198" i="5"/>
  <c r="AY197" i="5"/>
  <c r="AX197" i="5"/>
  <c r="AW197" i="5"/>
  <c r="AV197" i="5"/>
  <c r="AU197" i="5"/>
  <c r="AT197" i="5"/>
  <c r="AS197" i="5"/>
  <c r="AR197" i="5"/>
  <c r="AQ197" i="5"/>
  <c r="AF197" i="5"/>
  <c r="AY196" i="5"/>
  <c r="AX196" i="5"/>
  <c r="AW196" i="5"/>
  <c r="AV196" i="5"/>
  <c r="AU196" i="5"/>
  <c r="AT196" i="5"/>
  <c r="AS196" i="5"/>
  <c r="AR196" i="5"/>
  <c r="AQ196" i="5"/>
  <c r="AF196" i="5"/>
  <c r="AY195" i="5"/>
  <c r="AX195" i="5"/>
  <c r="AW195" i="5"/>
  <c r="AV195" i="5"/>
  <c r="AU195" i="5"/>
  <c r="AT195" i="5"/>
  <c r="AS195" i="5"/>
  <c r="AR195" i="5"/>
  <c r="AQ195" i="5"/>
  <c r="AF195" i="5"/>
  <c r="AY194" i="5"/>
  <c r="AX194" i="5"/>
  <c r="AW194" i="5"/>
  <c r="AV194" i="5"/>
  <c r="AU194" i="5"/>
  <c r="AT194" i="5"/>
  <c r="AS194" i="5"/>
  <c r="AR194" i="5"/>
  <c r="AQ194" i="5"/>
  <c r="AF194" i="5"/>
  <c r="AY193" i="5"/>
  <c r="AX193" i="5"/>
  <c r="AW193" i="5"/>
  <c r="AV193" i="5"/>
  <c r="AU193" i="5"/>
  <c r="AT193" i="5"/>
  <c r="AS193" i="5"/>
  <c r="AR193" i="5"/>
  <c r="AQ193" i="5"/>
  <c r="AF193" i="5"/>
  <c r="AY192" i="5"/>
  <c r="AX192" i="5"/>
  <c r="AW192" i="5"/>
  <c r="AV192" i="5"/>
  <c r="AU192" i="5"/>
  <c r="AT192" i="5"/>
  <c r="AS192" i="5"/>
  <c r="AR192" i="5"/>
  <c r="AQ192" i="5"/>
  <c r="AF192" i="5"/>
  <c r="AY191" i="5"/>
  <c r="AX191" i="5"/>
  <c r="AW191" i="5"/>
  <c r="AV191" i="5"/>
  <c r="AU191" i="5"/>
  <c r="AT191" i="5"/>
  <c r="AS191" i="5"/>
  <c r="AR191" i="5"/>
  <c r="AQ191" i="5"/>
  <c r="AF191" i="5"/>
  <c r="AY190" i="5"/>
  <c r="AX190" i="5"/>
  <c r="AW190" i="5"/>
  <c r="AV190" i="5"/>
  <c r="AU190" i="5"/>
  <c r="AT190" i="5"/>
  <c r="AS190" i="5"/>
  <c r="AR190" i="5"/>
  <c r="AQ190" i="5"/>
  <c r="AF190" i="5"/>
  <c r="AY189" i="5"/>
  <c r="AX189" i="5"/>
  <c r="AW189" i="5"/>
  <c r="AV189" i="5"/>
  <c r="AU189" i="5"/>
  <c r="AT189" i="5"/>
  <c r="AS189" i="5"/>
  <c r="AR189" i="5"/>
  <c r="AQ189" i="5"/>
  <c r="AF189" i="5"/>
  <c r="AY188" i="5"/>
  <c r="AX188" i="5"/>
  <c r="AW188" i="5"/>
  <c r="AV188" i="5"/>
  <c r="AU188" i="5"/>
  <c r="AT188" i="5"/>
  <c r="AS188" i="5"/>
  <c r="AR188" i="5"/>
  <c r="AQ188" i="5"/>
  <c r="AF188" i="5"/>
  <c r="AY187" i="5"/>
  <c r="AX187" i="5"/>
  <c r="AW187" i="5"/>
  <c r="AV187" i="5"/>
  <c r="AU187" i="5"/>
  <c r="AT187" i="5"/>
  <c r="AS187" i="5"/>
  <c r="AR187" i="5"/>
  <c r="AQ187" i="5"/>
  <c r="AF187" i="5"/>
  <c r="AY186" i="5"/>
  <c r="AX186" i="5"/>
  <c r="AW186" i="5"/>
  <c r="AV186" i="5"/>
  <c r="AU186" i="5"/>
  <c r="AT186" i="5"/>
  <c r="AS186" i="5"/>
  <c r="AR186" i="5"/>
  <c r="AQ186" i="5"/>
  <c r="AF186" i="5"/>
  <c r="AY185" i="5"/>
  <c r="AX185" i="5"/>
  <c r="AW185" i="5"/>
  <c r="AV185" i="5"/>
  <c r="AU185" i="5"/>
  <c r="AT185" i="5"/>
  <c r="AS185" i="5"/>
  <c r="AR185" i="5"/>
  <c r="AQ185" i="5"/>
  <c r="AF185" i="5"/>
  <c r="AY184" i="5"/>
  <c r="AX184" i="5"/>
  <c r="AW184" i="5"/>
  <c r="AV184" i="5"/>
  <c r="AU184" i="5"/>
  <c r="AT184" i="5"/>
  <c r="AS184" i="5"/>
  <c r="AR184" i="5"/>
  <c r="AQ184" i="5"/>
  <c r="AF184" i="5"/>
  <c r="AY183" i="5"/>
  <c r="AX183" i="5"/>
  <c r="AW183" i="5"/>
  <c r="AV183" i="5"/>
  <c r="AU183" i="5"/>
  <c r="AT183" i="5"/>
  <c r="AS183" i="5"/>
  <c r="AR183" i="5"/>
  <c r="AQ183" i="5"/>
  <c r="AF183" i="5"/>
  <c r="AY182" i="5"/>
  <c r="AX182" i="5"/>
  <c r="AW182" i="5"/>
  <c r="AV182" i="5"/>
  <c r="AU182" i="5"/>
  <c r="AT182" i="5"/>
  <c r="AS182" i="5"/>
  <c r="AR182" i="5"/>
  <c r="AQ182" i="5"/>
  <c r="AF182" i="5"/>
  <c r="AY181" i="5"/>
  <c r="AX181" i="5"/>
  <c r="AW181" i="5"/>
  <c r="AV181" i="5"/>
  <c r="AU181" i="5"/>
  <c r="AT181" i="5"/>
  <c r="AS181" i="5"/>
  <c r="AR181" i="5"/>
  <c r="AQ181" i="5"/>
  <c r="AF181" i="5"/>
  <c r="AY180" i="5"/>
  <c r="AX180" i="5"/>
  <c r="AW180" i="5"/>
  <c r="AV180" i="5"/>
  <c r="AU180" i="5"/>
  <c r="AT180" i="5"/>
  <c r="AS180" i="5"/>
  <c r="AR180" i="5"/>
  <c r="AQ180" i="5"/>
  <c r="AF180" i="5"/>
  <c r="AY179" i="5"/>
  <c r="AX179" i="5"/>
  <c r="AW179" i="5"/>
  <c r="AV179" i="5"/>
  <c r="AU179" i="5"/>
  <c r="AT179" i="5"/>
  <c r="AS179" i="5"/>
  <c r="AR179" i="5"/>
  <c r="AQ179" i="5"/>
  <c r="AF179" i="5"/>
  <c r="AY178" i="5"/>
  <c r="AX178" i="5"/>
  <c r="AW178" i="5"/>
  <c r="AV178" i="5"/>
  <c r="AU178" i="5"/>
  <c r="AT178" i="5"/>
  <c r="AS178" i="5"/>
  <c r="AR178" i="5"/>
  <c r="AQ178" i="5"/>
  <c r="AF178" i="5"/>
  <c r="AY177" i="5"/>
  <c r="AX177" i="5"/>
  <c r="AJ177" i="5" s="1"/>
  <c r="AW177" i="5"/>
  <c r="AV177" i="5"/>
  <c r="AU177" i="5"/>
  <c r="AT177" i="5"/>
  <c r="AS177" i="5"/>
  <c r="AR177" i="5"/>
  <c r="AQ177" i="5"/>
  <c r="AF177" i="5"/>
  <c r="AY176" i="5"/>
  <c r="AX176" i="5"/>
  <c r="AJ176" i="5" s="1"/>
  <c r="AW176" i="5"/>
  <c r="AV176" i="5"/>
  <c r="AU176" i="5"/>
  <c r="AT176" i="5"/>
  <c r="AS176" i="5"/>
  <c r="AR176" i="5"/>
  <c r="AQ176" i="5"/>
  <c r="AF176" i="5"/>
  <c r="AY175" i="5"/>
  <c r="AX175" i="5"/>
  <c r="AJ175" i="5" s="1"/>
  <c r="AW175" i="5"/>
  <c r="AV175" i="5"/>
  <c r="AU175" i="5"/>
  <c r="AT175" i="5"/>
  <c r="AS175" i="5"/>
  <c r="AR175" i="5"/>
  <c r="AQ175" i="5"/>
  <c r="AF175" i="5"/>
  <c r="AY174" i="5"/>
  <c r="AX174" i="5"/>
  <c r="AJ174" i="5" s="1"/>
  <c r="AW174" i="5"/>
  <c r="AV174" i="5"/>
  <c r="AU174" i="5"/>
  <c r="AT174" i="5"/>
  <c r="AS174" i="5"/>
  <c r="AR174" i="5"/>
  <c r="AQ174" i="5"/>
  <c r="AF174" i="5"/>
  <c r="AY173" i="5"/>
  <c r="AX173" i="5"/>
  <c r="AW173" i="5"/>
  <c r="AV173" i="5"/>
  <c r="AU173" i="5"/>
  <c r="AT173" i="5"/>
  <c r="AS173" i="5"/>
  <c r="AR173" i="5"/>
  <c r="AQ173" i="5"/>
  <c r="AJ173" i="5"/>
  <c r="AF173" i="5"/>
  <c r="AY172" i="5"/>
  <c r="AX172" i="5"/>
  <c r="AJ172" i="5" s="1"/>
  <c r="AW172" i="5"/>
  <c r="AV172" i="5"/>
  <c r="AU172" i="5"/>
  <c r="AT172" i="5"/>
  <c r="AS172" i="5"/>
  <c r="AR172" i="5"/>
  <c r="AQ172" i="5"/>
  <c r="AF172" i="5"/>
  <c r="AY171" i="5"/>
  <c r="AX171" i="5"/>
  <c r="AJ171" i="5" s="1"/>
  <c r="AW171" i="5"/>
  <c r="AV171" i="5"/>
  <c r="AU171" i="5"/>
  <c r="AT171" i="5"/>
  <c r="AS171" i="5"/>
  <c r="AR171" i="5"/>
  <c r="AQ171" i="5"/>
  <c r="AF171" i="5"/>
  <c r="AY170" i="5"/>
  <c r="AX170" i="5"/>
  <c r="AJ170" i="5" s="1"/>
  <c r="AW170" i="5"/>
  <c r="AV170" i="5"/>
  <c r="AU170" i="5"/>
  <c r="AT170" i="5"/>
  <c r="AS170" i="5"/>
  <c r="AR170" i="5"/>
  <c r="AQ170" i="5"/>
  <c r="AF170" i="5"/>
  <c r="AY169" i="5"/>
  <c r="AX169" i="5"/>
  <c r="AJ169" i="5" s="1"/>
  <c r="AW169" i="5"/>
  <c r="AV169" i="5"/>
  <c r="AU169" i="5"/>
  <c r="AT169" i="5"/>
  <c r="AS169" i="5"/>
  <c r="AR169" i="5"/>
  <c r="AQ169" i="5"/>
  <c r="AF169" i="5"/>
  <c r="AY168" i="5"/>
  <c r="AX168" i="5"/>
  <c r="AW168" i="5"/>
  <c r="AV168" i="5"/>
  <c r="AU168" i="5"/>
  <c r="AT168" i="5"/>
  <c r="AS168" i="5"/>
  <c r="AJ168" i="5" s="1"/>
  <c r="AR168" i="5"/>
  <c r="AQ168" i="5"/>
  <c r="AH168" i="5" s="1"/>
  <c r="AF168" i="5"/>
  <c r="AY167" i="5"/>
  <c r="AX167" i="5"/>
  <c r="AW167" i="5"/>
  <c r="AV167" i="5"/>
  <c r="AU167" i="5"/>
  <c r="AT167" i="5"/>
  <c r="AS167" i="5"/>
  <c r="AJ167" i="5" s="1"/>
  <c r="AR167" i="5"/>
  <c r="AQ167" i="5"/>
  <c r="AH167" i="5" s="1"/>
  <c r="AF167" i="5"/>
  <c r="AY166" i="5"/>
  <c r="AX166" i="5"/>
  <c r="AW166" i="5"/>
  <c r="AV166" i="5"/>
  <c r="AU166" i="5"/>
  <c r="AT166" i="5"/>
  <c r="AS166" i="5"/>
  <c r="AJ166" i="5" s="1"/>
  <c r="AR166" i="5"/>
  <c r="AQ166" i="5"/>
  <c r="AH166" i="5" s="1"/>
  <c r="AF166" i="5"/>
  <c r="AY165" i="5"/>
  <c r="AX165" i="5"/>
  <c r="AW165" i="5"/>
  <c r="AV165" i="5"/>
  <c r="AU165" i="5"/>
  <c r="AT165" i="5"/>
  <c r="AS165" i="5"/>
  <c r="AJ165" i="5" s="1"/>
  <c r="AR165" i="5"/>
  <c r="AQ165" i="5"/>
  <c r="AH165" i="5" s="1"/>
  <c r="AF165" i="5"/>
  <c r="AY164" i="5"/>
  <c r="AX164" i="5"/>
  <c r="AW164" i="5"/>
  <c r="AV164" i="5"/>
  <c r="AU164" i="5"/>
  <c r="AT164" i="5"/>
  <c r="AS164" i="5"/>
  <c r="AJ164" i="5" s="1"/>
  <c r="AR164" i="5"/>
  <c r="AQ164" i="5"/>
  <c r="AH164" i="5" s="1"/>
  <c r="AF164" i="5"/>
  <c r="AY163" i="5"/>
  <c r="AX163" i="5"/>
  <c r="AW163" i="5"/>
  <c r="AV163" i="5"/>
  <c r="AU163" i="5"/>
  <c r="AT163" i="5"/>
  <c r="AS163" i="5"/>
  <c r="AJ163" i="5" s="1"/>
  <c r="AR163" i="5"/>
  <c r="AQ163" i="5"/>
  <c r="AH163" i="5" s="1"/>
  <c r="AF163" i="5"/>
  <c r="AY162" i="5"/>
  <c r="AX162" i="5"/>
  <c r="AW162" i="5"/>
  <c r="AV162" i="5"/>
  <c r="AU162" i="5"/>
  <c r="AT162" i="5"/>
  <c r="AS162" i="5"/>
  <c r="AJ162" i="5" s="1"/>
  <c r="AR162" i="5"/>
  <c r="AQ162" i="5"/>
  <c r="AH162" i="5" s="1"/>
  <c r="AF162" i="5"/>
  <c r="AY161" i="5"/>
  <c r="AX161" i="5"/>
  <c r="AW161" i="5"/>
  <c r="AV161" i="5"/>
  <c r="AU161" i="5"/>
  <c r="AT161" i="5"/>
  <c r="AS161" i="5"/>
  <c r="AJ161" i="5" s="1"/>
  <c r="AR161" i="5"/>
  <c r="AQ161" i="5"/>
  <c r="AH161" i="5" s="1"/>
  <c r="AF161" i="5"/>
  <c r="AY160" i="5"/>
  <c r="AX160" i="5"/>
  <c r="AW160" i="5"/>
  <c r="AV160" i="5"/>
  <c r="AU160" i="5"/>
  <c r="AT160" i="5"/>
  <c r="AS160" i="5"/>
  <c r="AJ160" i="5" s="1"/>
  <c r="AR160" i="5"/>
  <c r="AQ160" i="5"/>
  <c r="AH160" i="5" s="1"/>
  <c r="AF160" i="5"/>
  <c r="AY159" i="5"/>
  <c r="AX159" i="5"/>
  <c r="AW159" i="5"/>
  <c r="AV159" i="5"/>
  <c r="AU159" i="5"/>
  <c r="AT159" i="5"/>
  <c r="AS159" i="5"/>
  <c r="AJ159" i="5" s="1"/>
  <c r="AR159" i="5"/>
  <c r="AQ159" i="5"/>
  <c r="AH159" i="5" s="1"/>
  <c r="AF159" i="5"/>
  <c r="AY158" i="5"/>
  <c r="AX158" i="5"/>
  <c r="AW158" i="5"/>
  <c r="AV158" i="5"/>
  <c r="AU158" i="5"/>
  <c r="AT158" i="5"/>
  <c r="AS158" i="5"/>
  <c r="AJ158" i="5" s="1"/>
  <c r="AR158" i="5"/>
  <c r="AQ158" i="5"/>
  <c r="AH158" i="5" s="1"/>
  <c r="AF158" i="5"/>
  <c r="AY157" i="5"/>
  <c r="AX157" i="5"/>
  <c r="AW157" i="5"/>
  <c r="AV157" i="5"/>
  <c r="AU157" i="5"/>
  <c r="AT157" i="5"/>
  <c r="AS157" i="5"/>
  <c r="AJ157" i="5" s="1"/>
  <c r="AR157" i="5"/>
  <c r="AQ157" i="5"/>
  <c r="AH157" i="5" s="1"/>
  <c r="AF157" i="5"/>
  <c r="AY156" i="5"/>
  <c r="AX156" i="5"/>
  <c r="AW156" i="5"/>
  <c r="AV156" i="5"/>
  <c r="AU156" i="5"/>
  <c r="AT156" i="5"/>
  <c r="AS156" i="5"/>
  <c r="AJ156" i="5" s="1"/>
  <c r="AR156" i="5"/>
  <c r="AQ156" i="5"/>
  <c r="AH156" i="5" s="1"/>
  <c r="AF156" i="5"/>
  <c r="AY155" i="5"/>
  <c r="AX155" i="5"/>
  <c r="AW155" i="5"/>
  <c r="AV155" i="5"/>
  <c r="AU155" i="5"/>
  <c r="AT155" i="5"/>
  <c r="AS155" i="5"/>
  <c r="AJ155" i="5" s="1"/>
  <c r="AR155" i="5"/>
  <c r="AQ155" i="5"/>
  <c r="AH155" i="5" s="1"/>
  <c r="AF155" i="5"/>
  <c r="AY154" i="5"/>
  <c r="AX154" i="5"/>
  <c r="AW154" i="5"/>
  <c r="AV154" i="5"/>
  <c r="AU154" i="5"/>
  <c r="AT154" i="5"/>
  <c r="AS154" i="5"/>
  <c r="AJ154" i="5" s="1"/>
  <c r="AR154" i="5"/>
  <c r="AQ154" i="5"/>
  <c r="AH154" i="5" s="1"/>
  <c r="AF154" i="5"/>
  <c r="AY153" i="5"/>
  <c r="AX153" i="5"/>
  <c r="AW153" i="5"/>
  <c r="AV153" i="5"/>
  <c r="AU153" i="5"/>
  <c r="AT153" i="5"/>
  <c r="AS153" i="5"/>
  <c r="AJ153" i="5" s="1"/>
  <c r="AR153" i="5"/>
  <c r="AQ153" i="5"/>
  <c r="AH153" i="5" s="1"/>
  <c r="AF153" i="5"/>
  <c r="AY152" i="5"/>
  <c r="AX152" i="5"/>
  <c r="AW152" i="5"/>
  <c r="AV152" i="5"/>
  <c r="AU152" i="5"/>
  <c r="AT152" i="5"/>
  <c r="AS152" i="5"/>
  <c r="AJ152" i="5" s="1"/>
  <c r="AR152" i="5"/>
  <c r="AQ152" i="5"/>
  <c r="AH152" i="5" s="1"/>
  <c r="AF152" i="5"/>
  <c r="AY151" i="5"/>
  <c r="AX151" i="5"/>
  <c r="AW151" i="5"/>
  <c r="AV151" i="5"/>
  <c r="AU151" i="5"/>
  <c r="AT151" i="5"/>
  <c r="AS151" i="5"/>
  <c r="AJ151" i="5" s="1"/>
  <c r="AR151" i="5"/>
  <c r="AQ151" i="5"/>
  <c r="AH151" i="5" s="1"/>
  <c r="AF151" i="5"/>
  <c r="AY150" i="5"/>
  <c r="AX150" i="5"/>
  <c r="AW150" i="5"/>
  <c r="AV150" i="5"/>
  <c r="AU150" i="5"/>
  <c r="AT150" i="5"/>
  <c r="AS150" i="5"/>
  <c r="AJ150" i="5" s="1"/>
  <c r="AR150" i="5"/>
  <c r="AQ150" i="5"/>
  <c r="AH150" i="5" s="1"/>
  <c r="AF150" i="5"/>
  <c r="AY149" i="5"/>
  <c r="AX149" i="5"/>
  <c r="AW149" i="5"/>
  <c r="AV149" i="5"/>
  <c r="AU149" i="5"/>
  <c r="AT149" i="5"/>
  <c r="AS149" i="5"/>
  <c r="AJ149" i="5" s="1"/>
  <c r="AR149" i="5"/>
  <c r="AQ149" i="5"/>
  <c r="AH149" i="5" s="1"/>
  <c r="AF149" i="5"/>
  <c r="AY148" i="5"/>
  <c r="AX148" i="5"/>
  <c r="AW148" i="5"/>
  <c r="AV148" i="5"/>
  <c r="AU148" i="5"/>
  <c r="AT148" i="5"/>
  <c r="AS148" i="5"/>
  <c r="AJ148" i="5" s="1"/>
  <c r="AR148" i="5"/>
  <c r="AQ148" i="5"/>
  <c r="AH148" i="5" s="1"/>
  <c r="AF148" i="5"/>
  <c r="AY147" i="5"/>
  <c r="AJ147" i="5" s="1"/>
  <c r="AX147" i="5"/>
  <c r="AW147" i="5"/>
  <c r="AV147" i="5"/>
  <c r="AU147" i="5"/>
  <c r="AT147" i="5"/>
  <c r="AS147" i="5"/>
  <c r="AR147" i="5"/>
  <c r="AQ147" i="5"/>
  <c r="AH147" i="5" s="1"/>
  <c r="AF147" i="5"/>
  <c r="AY146" i="5"/>
  <c r="AJ146" i="5" s="1"/>
  <c r="AX146" i="5"/>
  <c r="AW146" i="5"/>
  <c r="AV146" i="5"/>
  <c r="AU146" i="5"/>
  <c r="AT146" i="5"/>
  <c r="AS146" i="5"/>
  <c r="AR146" i="5"/>
  <c r="AQ146" i="5"/>
  <c r="AH146" i="5" s="1"/>
  <c r="AF146" i="5"/>
  <c r="AY145" i="5"/>
  <c r="AJ145" i="5" s="1"/>
  <c r="AX145" i="5"/>
  <c r="AW145" i="5"/>
  <c r="AV145" i="5"/>
  <c r="AU145" i="5"/>
  <c r="AT145" i="5"/>
  <c r="AS145" i="5"/>
  <c r="AR145" i="5"/>
  <c r="AQ145" i="5"/>
  <c r="AH145" i="5" s="1"/>
  <c r="AF145" i="5"/>
  <c r="AY144" i="5"/>
  <c r="AJ144" i="5" s="1"/>
  <c r="AX144" i="5"/>
  <c r="AW144" i="5"/>
  <c r="AV144" i="5"/>
  <c r="AU144" i="5"/>
  <c r="AT144" i="5"/>
  <c r="AS144" i="5"/>
  <c r="AR144" i="5"/>
  <c r="AQ144" i="5"/>
  <c r="AH144" i="5" s="1"/>
  <c r="AF144" i="5"/>
  <c r="AY143" i="5"/>
  <c r="AJ143" i="5" s="1"/>
  <c r="AX143" i="5"/>
  <c r="AW143" i="5"/>
  <c r="AV143" i="5"/>
  <c r="AU143" i="5"/>
  <c r="AT143" i="5"/>
  <c r="AS143" i="5"/>
  <c r="AR143" i="5"/>
  <c r="AQ143" i="5"/>
  <c r="AH143" i="5" s="1"/>
  <c r="AF143" i="5"/>
  <c r="AY142" i="5"/>
  <c r="AJ142" i="5" s="1"/>
  <c r="AX142" i="5"/>
  <c r="AW142" i="5"/>
  <c r="AV142" i="5"/>
  <c r="AU142" i="5"/>
  <c r="AT142" i="5"/>
  <c r="AS142" i="5"/>
  <c r="AR142" i="5"/>
  <c r="AQ142" i="5"/>
  <c r="AH142" i="5" s="1"/>
  <c r="AF142" i="5"/>
  <c r="AY141" i="5"/>
  <c r="AJ141" i="5" s="1"/>
  <c r="AX141" i="5"/>
  <c r="AW141" i="5"/>
  <c r="AV141" i="5"/>
  <c r="AU141" i="5"/>
  <c r="AT141" i="5"/>
  <c r="AS141" i="5"/>
  <c r="AR141" i="5"/>
  <c r="AQ141" i="5"/>
  <c r="AH141" i="5" s="1"/>
  <c r="AF141" i="5"/>
  <c r="AY140" i="5"/>
  <c r="AJ140" i="5" s="1"/>
  <c r="AX140" i="5"/>
  <c r="AW140" i="5"/>
  <c r="AV140" i="5"/>
  <c r="AU140" i="5"/>
  <c r="AT140" i="5"/>
  <c r="AS140" i="5"/>
  <c r="AR140" i="5"/>
  <c r="AQ140" i="5"/>
  <c r="AH140" i="5" s="1"/>
  <c r="AF140" i="5"/>
  <c r="AY139" i="5"/>
  <c r="AJ139" i="5" s="1"/>
  <c r="AX139" i="5"/>
  <c r="AW139" i="5"/>
  <c r="AV139" i="5"/>
  <c r="AU139" i="5"/>
  <c r="AT139" i="5"/>
  <c r="AS139" i="5"/>
  <c r="AR139" i="5"/>
  <c r="AQ139" i="5"/>
  <c r="AH139" i="5" s="1"/>
  <c r="AF139" i="5"/>
  <c r="AY138" i="5"/>
  <c r="AJ138" i="5" s="1"/>
  <c r="AX138" i="5"/>
  <c r="AW138" i="5"/>
  <c r="AV138" i="5"/>
  <c r="AU138" i="5"/>
  <c r="AT138" i="5"/>
  <c r="AS138" i="5"/>
  <c r="AR138" i="5"/>
  <c r="AQ138" i="5"/>
  <c r="AH138" i="5" s="1"/>
  <c r="AF138" i="5"/>
  <c r="AY137" i="5"/>
  <c r="AJ137" i="5" s="1"/>
  <c r="AX137" i="5"/>
  <c r="AW137" i="5"/>
  <c r="AV137" i="5"/>
  <c r="AU137" i="5"/>
  <c r="AT137" i="5"/>
  <c r="AS137" i="5"/>
  <c r="AR137" i="5"/>
  <c r="AQ137" i="5"/>
  <c r="AH137" i="5" s="1"/>
  <c r="AF137" i="5"/>
  <c r="AY136" i="5"/>
  <c r="AJ136" i="5" s="1"/>
  <c r="AX136" i="5"/>
  <c r="AW136" i="5"/>
  <c r="AV136" i="5"/>
  <c r="AU136" i="5"/>
  <c r="AT136" i="5"/>
  <c r="AS136" i="5"/>
  <c r="AR136" i="5"/>
  <c r="AQ136" i="5"/>
  <c r="AH136" i="5" s="1"/>
  <c r="AF136" i="5"/>
  <c r="AY135" i="5"/>
  <c r="AJ135" i="5" s="1"/>
  <c r="AX135" i="5"/>
  <c r="AW135" i="5"/>
  <c r="AV135" i="5"/>
  <c r="AU135" i="5"/>
  <c r="AT135" i="5"/>
  <c r="AS135" i="5"/>
  <c r="AR135" i="5"/>
  <c r="AQ135" i="5"/>
  <c r="AH135" i="5" s="1"/>
  <c r="AF135" i="5"/>
  <c r="AY134" i="5"/>
  <c r="AJ134" i="5" s="1"/>
  <c r="AX134" i="5"/>
  <c r="AW134" i="5"/>
  <c r="AV134" i="5"/>
  <c r="AU134" i="5"/>
  <c r="AT134" i="5"/>
  <c r="AS134" i="5"/>
  <c r="AR134" i="5"/>
  <c r="AQ134" i="5"/>
  <c r="AH134" i="5" s="1"/>
  <c r="AF134" i="5"/>
  <c r="AY133" i="5"/>
  <c r="AJ133" i="5" s="1"/>
  <c r="AX133" i="5"/>
  <c r="AW133" i="5"/>
  <c r="AV133" i="5"/>
  <c r="AU133" i="5"/>
  <c r="AT133" i="5"/>
  <c r="AS133" i="5"/>
  <c r="AR133" i="5"/>
  <c r="AQ133" i="5"/>
  <c r="AH133" i="5" s="1"/>
  <c r="AF133" i="5"/>
  <c r="AY132" i="5"/>
  <c r="AJ132" i="5" s="1"/>
  <c r="AX132" i="5"/>
  <c r="AW132" i="5"/>
  <c r="AV132" i="5"/>
  <c r="AU132" i="5"/>
  <c r="AT132" i="5"/>
  <c r="AS132" i="5"/>
  <c r="AR132" i="5"/>
  <c r="AQ132" i="5"/>
  <c r="AH132" i="5" s="1"/>
  <c r="AF132" i="5"/>
  <c r="AY131" i="5"/>
  <c r="AJ131" i="5" s="1"/>
  <c r="AX131" i="5"/>
  <c r="AW131" i="5"/>
  <c r="AV131" i="5"/>
  <c r="AU131" i="5"/>
  <c r="AT131" i="5"/>
  <c r="AS131" i="5"/>
  <c r="AR131" i="5"/>
  <c r="AQ131" i="5"/>
  <c r="AH131" i="5" s="1"/>
  <c r="AF131" i="5"/>
  <c r="AY130" i="5"/>
  <c r="AJ130" i="5" s="1"/>
  <c r="AX130" i="5"/>
  <c r="AW130" i="5"/>
  <c r="AV130" i="5"/>
  <c r="AU130" i="5"/>
  <c r="AT130" i="5"/>
  <c r="AS130" i="5"/>
  <c r="AR130" i="5"/>
  <c r="AQ130" i="5"/>
  <c r="AH130" i="5" s="1"/>
  <c r="AF130" i="5"/>
  <c r="AY129" i="5"/>
  <c r="AJ129" i="5" s="1"/>
  <c r="AX129" i="5"/>
  <c r="AW129" i="5"/>
  <c r="AV129" i="5"/>
  <c r="AU129" i="5"/>
  <c r="AT129" i="5"/>
  <c r="AS129" i="5"/>
  <c r="AR129" i="5"/>
  <c r="AQ129" i="5"/>
  <c r="AH129" i="5" s="1"/>
  <c r="AF129" i="5"/>
  <c r="AY128" i="5"/>
  <c r="AJ128" i="5" s="1"/>
  <c r="AX128" i="5"/>
  <c r="AW128" i="5"/>
  <c r="AV128" i="5"/>
  <c r="AU128" i="5"/>
  <c r="AT128" i="5"/>
  <c r="AS128" i="5"/>
  <c r="AR128" i="5"/>
  <c r="AQ128" i="5"/>
  <c r="AH128" i="5" s="1"/>
  <c r="AF128" i="5"/>
  <c r="AY127" i="5"/>
  <c r="AJ127" i="5" s="1"/>
  <c r="AX127" i="5"/>
  <c r="AW127" i="5"/>
  <c r="AV127" i="5"/>
  <c r="AU127" i="5"/>
  <c r="AT127" i="5"/>
  <c r="AS127" i="5"/>
  <c r="AR127" i="5"/>
  <c r="AQ127" i="5"/>
  <c r="AH127" i="5" s="1"/>
  <c r="AF127" i="5"/>
  <c r="AY126" i="5"/>
  <c r="AJ126" i="5" s="1"/>
  <c r="AX126" i="5"/>
  <c r="AW126" i="5"/>
  <c r="AV126" i="5"/>
  <c r="AU126" i="5"/>
  <c r="AT126" i="5"/>
  <c r="AS126" i="5"/>
  <c r="AR126" i="5"/>
  <c r="AQ126" i="5"/>
  <c r="AH126" i="5" s="1"/>
  <c r="AF126" i="5"/>
  <c r="AY125" i="5"/>
  <c r="AJ125" i="5" s="1"/>
  <c r="AX125" i="5"/>
  <c r="AW125" i="5"/>
  <c r="AV125" i="5"/>
  <c r="AU125" i="5"/>
  <c r="AT125" i="5"/>
  <c r="AS125" i="5"/>
  <c r="AR125" i="5"/>
  <c r="AQ125" i="5"/>
  <c r="AH125" i="5" s="1"/>
  <c r="AF125" i="5"/>
  <c r="AY124" i="5"/>
  <c r="AJ124" i="5" s="1"/>
  <c r="AX124" i="5"/>
  <c r="AW124" i="5"/>
  <c r="AV124" i="5"/>
  <c r="AU124" i="5"/>
  <c r="AT124" i="5"/>
  <c r="AS124" i="5"/>
  <c r="AR124" i="5"/>
  <c r="AQ124" i="5"/>
  <c r="AH124" i="5" s="1"/>
  <c r="AF124" i="5"/>
  <c r="AY123" i="5"/>
  <c r="AJ123" i="5" s="1"/>
  <c r="AX123" i="5"/>
  <c r="AW123" i="5"/>
  <c r="AV123" i="5"/>
  <c r="AU123" i="5"/>
  <c r="AT123" i="5"/>
  <c r="AS123" i="5"/>
  <c r="AR123" i="5"/>
  <c r="AQ123" i="5"/>
  <c r="AH123" i="5" s="1"/>
  <c r="AF123" i="5"/>
  <c r="AY122" i="5"/>
  <c r="AJ122" i="5" s="1"/>
  <c r="AX122" i="5"/>
  <c r="AW122" i="5"/>
  <c r="AV122" i="5"/>
  <c r="AU122" i="5"/>
  <c r="AT122" i="5"/>
  <c r="AS122" i="5"/>
  <c r="AR122" i="5"/>
  <c r="AQ122" i="5"/>
  <c r="AH122" i="5" s="1"/>
  <c r="AF122" i="5"/>
  <c r="AY121" i="5"/>
  <c r="AJ121" i="5" s="1"/>
  <c r="AX121" i="5"/>
  <c r="AW121" i="5"/>
  <c r="AV121" i="5"/>
  <c r="AU121" i="5"/>
  <c r="AT121" i="5"/>
  <c r="AS121" i="5"/>
  <c r="AR121" i="5"/>
  <c r="AQ121" i="5"/>
  <c r="AH121" i="5" s="1"/>
  <c r="AF121" i="5"/>
  <c r="AY120" i="5"/>
  <c r="AJ120" i="5" s="1"/>
  <c r="AX120" i="5"/>
  <c r="AW120" i="5"/>
  <c r="AV120" i="5"/>
  <c r="AU120" i="5"/>
  <c r="AT120" i="5"/>
  <c r="AS120" i="5"/>
  <c r="AR120" i="5"/>
  <c r="AQ120" i="5"/>
  <c r="AH120" i="5" s="1"/>
  <c r="AF120" i="5"/>
  <c r="AY119" i="5"/>
  <c r="AJ119" i="5" s="1"/>
  <c r="AX119" i="5"/>
  <c r="AW119" i="5"/>
  <c r="AV119" i="5"/>
  <c r="AU119" i="5"/>
  <c r="AT119" i="5"/>
  <c r="AS119" i="5"/>
  <c r="AR119" i="5"/>
  <c r="AQ119" i="5"/>
  <c r="AH119" i="5" s="1"/>
  <c r="AF119" i="5"/>
  <c r="AY118" i="5"/>
  <c r="AJ118" i="5" s="1"/>
  <c r="AX118" i="5"/>
  <c r="AW118" i="5"/>
  <c r="AV118" i="5"/>
  <c r="AU118" i="5"/>
  <c r="AT118" i="5"/>
  <c r="AS118" i="5"/>
  <c r="AR118" i="5"/>
  <c r="AQ118" i="5"/>
  <c r="AH118" i="5" s="1"/>
  <c r="AF118" i="5"/>
  <c r="AY117" i="5"/>
  <c r="AX117" i="5"/>
  <c r="AW117" i="5"/>
  <c r="AV117" i="5"/>
  <c r="AE117" i="5" s="1"/>
  <c r="AU117" i="5"/>
  <c r="AT117" i="5"/>
  <c r="AS117" i="5"/>
  <c r="AR117" i="5"/>
  <c r="AQ117" i="5"/>
  <c r="AH117" i="5" s="1"/>
  <c r="AJ117" i="5"/>
  <c r="AF117" i="5"/>
  <c r="AY116" i="5"/>
  <c r="AX116" i="5"/>
  <c r="AW116" i="5"/>
  <c r="AV116" i="5"/>
  <c r="AE116" i="5" s="1"/>
  <c r="AU116" i="5"/>
  <c r="AT116" i="5"/>
  <c r="AS116" i="5"/>
  <c r="AR116" i="5"/>
  <c r="AQ116" i="5"/>
  <c r="AH116" i="5" s="1"/>
  <c r="AJ116" i="5"/>
  <c r="AF116" i="5"/>
  <c r="AY115" i="5"/>
  <c r="AX115" i="5"/>
  <c r="AV115" i="5"/>
  <c r="AE115" i="5" s="1"/>
  <c r="AU115" i="5"/>
  <c r="AT115" i="5"/>
  <c r="AS115" i="5"/>
  <c r="AR115" i="5"/>
  <c r="AQ115" i="5"/>
  <c r="AH115" i="5" s="1"/>
  <c r="AJ115" i="5"/>
  <c r="AF115" i="5"/>
  <c r="AY114" i="5"/>
  <c r="AX114" i="5"/>
  <c r="AW114" i="5"/>
  <c r="AV114" i="5"/>
  <c r="AE114" i="5" s="1"/>
  <c r="AU114" i="5"/>
  <c r="AT114" i="5"/>
  <c r="AS114" i="5"/>
  <c r="AR114" i="5"/>
  <c r="AQ114" i="5"/>
  <c r="AH114" i="5" s="1"/>
  <c r="AJ114" i="5"/>
  <c r="AF114" i="5"/>
  <c r="AY113" i="5"/>
  <c r="AX113" i="5"/>
  <c r="AW113" i="5"/>
  <c r="AV113" i="5"/>
  <c r="AE113" i="5" s="1"/>
  <c r="AU113" i="5"/>
  <c r="AT113" i="5"/>
  <c r="AS113" i="5"/>
  <c r="AR113" i="5"/>
  <c r="AQ113" i="5"/>
  <c r="AH113" i="5" s="1"/>
  <c r="AJ113" i="5"/>
  <c r="AF113" i="5"/>
  <c r="AY112" i="5"/>
  <c r="AX112" i="5"/>
  <c r="AV112" i="5"/>
  <c r="AE112" i="5" s="1"/>
  <c r="AU112" i="5"/>
  <c r="AT112" i="5"/>
  <c r="AS112" i="5"/>
  <c r="AR112" i="5"/>
  <c r="AQ112" i="5"/>
  <c r="AH112" i="5" s="1"/>
  <c r="AJ112" i="5"/>
  <c r="AF112" i="5"/>
  <c r="AY111" i="5"/>
  <c r="AX111" i="5"/>
  <c r="AW111" i="5"/>
  <c r="AV111" i="5"/>
  <c r="AE111" i="5" s="1"/>
  <c r="AU111" i="5"/>
  <c r="AT111" i="5"/>
  <c r="AS111" i="5"/>
  <c r="AR111" i="5"/>
  <c r="AQ111" i="5"/>
  <c r="AH111" i="5" s="1"/>
  <c r="AJ111" i="5"/>
  <c r="AF111" i="5"/>
  <c r="AY110" i="5"/>
  <c r="AX110" i="5"/>
  <c r="AW110" i="5"/>
  <c r="AV110" i="5"/>
  <c r="AE110" i="5" s="1"/>
  <c r="AU110" i="5"/>
  <c r="AT110" i="5"/>
  <c r="AS110" i="5"/>
  <c r="AR110" i="5"/>
  <c r="AQ110" i="5"/>
  <c r="AH110" i="5" s="1"/>
  <c r="AJ110" i="5"/>
  <c r="AF110" i="5"/>
  <c r="AY109" i="5"/>
  <c r="AX109" i="5"/>
  <c r="AV109" i="5"/>
  <c r="AE109" i="5" s="1"/>
  <c r="AU109" i="5"/>
  <c r="AT109" i="5"/>
  <c r="AS109" i="5"/>
  <c r="AR109" i="5"/>
  <c r="AQ109" i="5"/>
  <c r="AH109" i="5" s="1"/>
  <c r="AJ109" i="5"/>
  <c r="AF109" i="5"/>
  <c r="AY108" i="5"/>
  <c r="AX108" i="5"/>
  <c r="AW108" i="5"/>
  <c r="AV108" i="5"/>
  <c r="AE108" i="5" s="1"/>
  <c r="AU108" i="5"/>
  <c r="AT108" i="5"/>
  <c r="AS108" i="5"/>
  <c r="AR108" i="5"/>
  <c r="AQ108" i="5"/>
  <c r="AH108" i="5" s="1"/>
  <c r="AJ108" i="5"/>
  <c r="AF108" i="5"/>
  <c r="AY107" i="5"/>
  <c r="AX107" i="5"/>
  <c r="AW107" i="5"/>
  <c r="AV107" i="5"/>
  <c r="AE107" i="5" s="1"/>
  <c r="AU107" i="5"/>
  <c r="AT107" i="5"/>
  <c r="AS107" i="5"/>
  <c r="AR107" i="5"/>
  <c r="AQ107" i="5"/>
  <c r="AH107" i="5" s="1"/>
  <c r="AJ107" i="5"/>
  <c r="AF107" i="5"/>
  <c r="AY106" i="5"/>
  <c r="AJ106" i="5" s="1"/>
  <c r="AX106" i="5"/>
  <c r="AW106" i="5"/>
  <c r="AV106" i="5"/>
  <c r="AU106" i="5"/>
  <c r="AT106" i="5"/>
  <c r="AS106" i="5"/>
  <c r="AE106" i="5" s="1"/>
  <c r="AR106" i="5"/>
  <c r="AQ106" i="5"/>
  <c r="AH106" i="5" s="1"/>
  <c r="AY105" i="5"/>
  <c r="AJ105" i="5" s="1"/>
  <c r="AX105" i="5"/>
  <c r="AW105" i="5"/>
  <c r="AV105" i="5"/>
  <c r="AU105" i="5"/>
  <c r="AT105" i="5"/>
  <c r="AS105" i="5"/>
  <c r="AE105" i="5" s="1"/>
  <c r="AR105" i="5"/>
  <c r="AQ105" i="5"/>
  <c r="AH105" i="5" s="1"/>
  <c r="AY104" i="5"/>
  <c r="AJ104" i="5" s="1"/>
  <c r="AX104" i="5"/>
  <c r="AW104" i="5"/>
  <c r="AV104" i="5"/>
  <c r="AU104" i="5"/>
  <c r="AT104" i="5"/>
  <c r="AS104" i="5"/>
  <c r="AE104" i="5" s="1"/>
  <c r="AR104" i="5"/>
  <c r="AQ104" i="5"/>
  <c r="AH104" i="5" s="1"/>
  <c r="AY103" i="5"/>
  <c r="AJ103" i="5" s="1"/>
  <c r="AX103" i="5"/>
  <c r="AW103" i="5"/>
  <c r="AV103" i="5"/>
  <c r="AU103" i="5"/>
  <c r="AT103" i="5"/>
  <c r="AS103" i="5"/>
  <c r="AE103" i="5" s="1"/>
  <c r="AR103" i="5"/>
  <c r="AQ103" i="5"/>
  <c r="AH103" i="5" s="1"/>
  <c r="AY102" i="5"/>
  <c r="AJ102" i="5" s="1"/>
  <c r="AX102" i="5"/>
  <c r="AW102" i="5"/>
  <c r="AV102" i="5"/>
  <c r="AU102" i="5"/>
  <c r="AT102" i="5"/>
  <c r="AS102" i="5"/>
  <c r="AE102" i="5" s="1"/>
  <c r="AR102" i="5"/>
  <c r="AQ102" i="5"/>
  <c r="AH102" i="5" s="1"/>
  <c r="AY101" i="5"/>
  <c r="AJ101" i="5" s="1"/>
  <c r="AX101" i="5"/>
  <c r="AW101" i="5"/>
  <c r="AV101" i="5"/>
  <c r="AU101" i="5"/>
  <c r="AT101" i="5"/>
  <c r="AS101" i="5"/>
  <c r="AE101" i="5" s="1"/>
  <c r="AR101" i="5"/>
  <c r="AQ101" i="5"/>
  <c r="AH101" i="5" s="1"/>
  <c r="AY100" i="5"/>
  <c r="AJ100" i="5" s="1"/>
  <c r="AX100" i="5"/>
  <c r="AW100" i="5"/>
  <c r="AV100" i="5"/>
  <c r="AU100" i="5"/>
  <c r="AT100" i="5"/>
  <c r="AS100" i="5"/>
  <c r="AE100" i="5" s="1"/>
  <c r="AR100" i="5"/>
  <c r="AQ100" i="5"/>
  <c r="AH100" i="5" s="1"/>
  <c r="AY99" i="5"/>
  <c r="AJ99" i="5" s="1"/>
  <c r="AX99" i="5"/>
  <c r="AW99" i="5"/>
  <c r="AV99" i="5"/>
  <c r="AU99" i="5"/>
  <c r="AT99" i="5"/>
  <c r="AS99" i="5"/>
  <c r="AE99" i="5" s="1"/>
  <c r="AR99" i="5"/>
  <c r="AQ99" i="5"/>
  <c r="AH99" i="5" s="1"/>
  <c r="AY98" i="5"/>
  <c r="AJ98" i="5" s="1"/>
  <c r="AX98" i="5"/>
  <c r="AW98" i="5"/>
  <c r="AV98" i="5"/>
  <c r="AU98" i="5"/>
  <c r="AT98" i="5"/>
  <c r="AS98" i="5"/>
  <c r="AE98" i="5" s="1"/>
  <c r="AR98" i="5"/>
  <c r="AQ98" i="5"/>
  <c r="AH98" i="5" s="1"/>
  <c r="AY97" i="5"/>
  <c r="AJ97" i="5" s="1"/>
  <c r="AX97" i="5"/>
  <c r="AW97" i="5"/>
  <c r="AV97" i="5"/>
  <c r="AU97" i="5"/>
  <c r="AT97" i="5"/>
  <c r="AS97" i="5"/>
  <c r="AE97" i="5" s="1"/>
  <c r="AR97" i="5"/>
  <c r="AQ97" i="5"/>
  <c r="AH97" i="5" s="1"/>
  <c r="AY96" i="5"/>
  <c r="AJ96" i="5" s="1"/>
  <c r="AX96" i="5"/>
  <c r="AW96" i="5"/>
  <c r="AV96" i="5"/>
  <c r="AU96" i="5"/>
  <c r="AT96" i="5"/>
  <c r="AS96" i="5"/>
  <c r="AE96" i="5" s="1"/>
  <c r="AR96" i="5"/>
  <c r="AQ96" i="5"/>
  <c r="AH96" i="5" s="1"/>
  <c r="AY95" i="5"/>
  <c r="AJ95" i="5" s="1"/>
  <c r="AX95" i="5"/>
  <c r="AW95" i="5"/>
  <c r="AV95" i="5"/>
  <c r="AU95" i="5"/>
  <c r="AT95" i="5"/>
  <c r="AS95" i="5"/>
  <c r="AE95" i="5" s="1"/>
  <c r="AR95" i="5"/>
  <c r="AQ95" i="5"/>
  <c r="AH95" i="5" s="1"/>
  <c r="AY94" i="5"/>
  <c r="AJ94" i="5" s="1"/>
  <c r="AX94" i="5"/>
  <c r="AW94" i="5"/>
  <c r="AV94" i="5"/>
  <c r="AU94" i="5"/>
  <c r="AT94" i="5"/>
  <c r="AS94" i="5"/>
  <c r="AE94" i="5" s="1"/>
  <c r="AR94" i="5"/>
  <c r="AQ94" i="5"/>
  <c r="AH94" i="5" s="1"/>
  <c r="AY93" i="5"/>
  <c r="AJ93" i="5" s="1"/>
  <c r="AX93" i="5"/>
  <c r="AW93" i="5"/>
  <c r="AV93" i="5"/>
  <c r="AU93" i="5"/>
  <c r="AT93" i="5"/>
  <c r="AS93" i="5"/>
  <c r="AE93" i="5" s="1"/>
  <c r="AR93" i="5"/>
  <c r="AQ93" i="5"/>
  <c r="AH93" i="5" s="1"/>
  <c r="AY92" i="5"/>
  <c r="AJ92" i="5" s="1"/>
  <c r="AX92" i="5"/>
  <c r="AW92" i="5"/>
  <c r="AV92" i="5"/>
  <c r="AU92" i="5"/>
  <c r="AT92" i="5"/>
  <c r="AS92" i="5"/>
  <c r="AE92" i="5" s="1"/>
  <c r="AR92" i="5"/>
  <c r="AQ92" i="5"/>
  <c r="AH92" i="5" s="1"/>
  <c r="AY91" i="5"/>
  <c r="AJ91" i="5" s="1"/>
  <c r="AX91" i="5"/>
  <c r="AW91" i="5"/>
  <c r="AV91" i="5"/>
  <c r="AU91" i="5"/>
  <c r="AT91" i="5"/>
  <c r="AS91" i="5"/>
  <c r="AE91" i="5" s="1"/>
  <c r="AR91" i="5"/>
  <c r="AQ91" i="5"/>
  <c r="AH91" i="5" s="1"/>
  <c r="AY90" i="5"/>
  <c r="AJ90" i="5" s="1"/>
  <c r="AX90" i="5"/>
  <c r="AW90" i="5"/>
  <c r="AV90" i="5"/>
  <c r="AU90" i="5"/>
  <c r="AT90" i="5"/>
  <c r="AS90" i="5"/>
  <c r="AE90" i="5" s="1"/>
  <c r="AR90" i="5"/>
  <c r="AQ90" i="5"/>
  <c r="AH90" i="5" s="1"/>
  <c r="AY89" i="5"/>
  <c r="AJ89" i="5" s="1"/>
  <c r="AX89" i="5"/>
  <c r="AW89" i="5"/>
  <c r="AV89" i="5"/>
  <c r="AU89" i="5"/>
  <c r="AT89" i="5"/>
  <c r="AS89" i="5"/>
  <c r="AE89" i="5" s="1"/>
  <c r="AR89" i="5"/>
  <c r="AQ89" i="5"/>
  <c r="AH89" i="5" s="1"/>
  <c r="AY88" i="5"/>
  <c r="AJ88" i="5" s="1"/>
  <c r="AX88" i="5"/>
  <c r="AW88" i="5"/>
  <c r="AV88" i="5"/>
  <c r="AU88" i="5"/>
  <c r="AT88" i="5"/>
  <c r="AS88" i="5"/>
  <c r="AE88" i="5" s="1"/>
  <c r="AR88" i="5"/>
  <c r="AQ88" i="5"/>
  <c r="AH88" i="5" s="1"/>
  <c r="AY87" i="5"/>
  <c r="AJ87" i="5" s="1"/>
  <c r="AX87" i="5"/>
  <c r="AW87" i="5"/>
  <c r="AV87" i="5"/>
  <c r="AU87" i="5"/>
  <c r="AT87" i="5"/>
  <c r="AS87" i="5"/>
  <c r="AE87" i="5" s="1"/>
  <c r="AR87" i="5"/>
  <c r="AQ87" i="5"/>
  <c r="AH87" i="5" s="1"/>
  <c r="AY86" i="5"/>
  <c r="AJ86" i="5" s="1"/>
  <c r="AX86" i="5"/>
  <c r="AW86" i="5"/>
  <c r="AV86" i="5"/>
  <c r="AU86" i="5"/>
  <c r="AT86" i="5"/>
  <c r="AS86" i="5"/>
  <c r="AE86" i="5" s="1"/>
  <c r="AR86" i="5"/>
  <c r="AQ86" i="5"/>
  <c r="AH86" i="5" s="1"/>
  <c r="AY85" i="5"/>
  <c r="AJ85" i="5" s="1"/>
  <c r="AX85" i="5"/>
  <c r="AW85" i="5"/>
  <c r="AV85" i="5"/>
  <c r="AU85" i="5"/>
  <c r="AT85" i="5"/>
  <c r="AS85" i="5"/>
  <c r="AE85" i="5" s="1"/>
  <c r="AR85" i="5"/>
  <c r="AQ85" i="5"/>
  <c r="AH85" i="5" s="1"/>
  <c r="AY84" i="5"/>
  <c r="AJ84" i="5" s="1"/>
  <c r="AX84" i="5"/>
  <c r="AW84" i="5"/>
  <c r="AV84" i="5"/>
  <c r="AU84" i="5"/>
  <c r="AT84" i="5"/>
  <c r="AS84" i="5"/>
  <c r="AE84" i="5" s="1"/>
  <c r="AR84" i="5"/>
  <c r="AQ84" i="5"/>
  <c r="AH84" i="5" s="1"/>
  <c r="AY83" i="5"/>
  <c r="AJ83" i="5" s="1"/>
  <c r="AX83" i="5"/>
  <c r="AW83" i="5"/>
  <c r="AV83" i="5"/>
  <c r="AU83" i="5"/>
  <c r="AT83" i="5"/>
  <c r="AS83" i="5"/>
  <c r="AE83" i="5" s="1"/>
  <c r="AR83" i="5"/>
  <c r="AQ83" i="5"/>
  <c r="AH83" i="5" s="1"/>
  <c r="AY82" i="5"/>
  <c r="AJ82" i="5" s="1"/>
  <c r="AX82" i="5"/>
  <c r="AW82" i="5"/>
  <c r="AV82" i="5"/>
  <c r="AU82" i="5"/>
  <c r="AT82" i="5"/>
  <c r="AS82" i="5"/>
  <c r="AE82" i="5" s="1"/>
  <c r="AR82" i="5"/>
  <c r="AQ82" i="5"/>
  <c r="AH82" i="5" s="1"/>
  <c r="AY81" i="5"/>
  <c r="AJ81" i="5" s="1"/>
  <c r="AX81" i="5"/>
  <c r="AW81" i="5"/>
  <c r="AV81" i="5"/>
  <c r="AU81" i="5"/>
  <c r="AT81" i="5"/>
  <c r="AS81" i="5"/>
  <c r="AE81" i="5" s="1"/>
  <c r="AR81" i="5"/>
  <c r="AQ81" i="5"/>
  <c r="AH81" i="5" s="1"/>
  <c r="AY80" i="5"/>
  <c r="AJ80" i="5" s="1"/>
  <c r="AX80" i="5"/>
  <c r="AW80" i="5"/>
  <c r="AV80" i="5"/>
  <c r="AU80" i="5"/>
  <c r="AT80" i="5"/>
  <c r="AS80" i="5"/>
  <c r="AE80" i="5" s="1"/>
  <c r="AR80" i="5"/>
  <c r="AQ80" i="5"/>
  <c r="AH80" i="5" s="1"/>
  <c r="AY79" i="5"/>
  <c r="AJ79" i="5" s="1"/>
  <c r="AX79" i="5"/>
  <c r="AW79" i="5"/>
  <c r="AV79" i="5"/>
  <c r="AU79" i="5"/>
  <c r="AT79" i="5"/>
  <c r="AS79" i="5"/>
  <c r="AE79" i="5" s="1"/>
  <c r="AR79" i="5"/>
  <c r="AQ79" i="5"/>
  <c r="AH79" i="5" s="1"/>
  <c r="AY78" i="5"/>
  <c r="AJ78" i="5" s="1"/>
  <c r="AX78" i="5"/>
  <c r="AW78" i="5"/>
  <c r="AV78" i="5"/>
  <c r="AU78" i="5"/>
  <c r="AT78" i="5"/>
  <c r="AS78" i="5"/>
  <c r="AE78" i="5" s="1"/>
  <c r="AR78" i="5"/>
  <c r="AQ78" i="5"/>
  <c r="AH78" i="5" s="1"/>
  <c r="AY77" i="5"/>
  <c r="AJ77" i="5" s="1"/>
  <c r="AX77" i="5"/>
  <c r="AW77" i="5"/>
  <c r="AV77" i="5"/>
  <c r="AU77" i="5"/>
  <c r="AT77" i="5"/>
  <c r="AS77" i="5"/>
  <c r="AE77" i="5" s="1"/>
  <c r="AR77" i="5"/>
  <c r="AQ77" i="5"/>
  <c r="AH77" i="5" s="1"/>
  <c r="AY76" i="5"/>
  <c r="AJ76" i="5" s="1"/>
  <c r="AX76" i="5"/>
  <c r="AW76" i="5"/>
  <c r="AV76" i="5"/>
  <c r="AU76" i="5"/>
  <c r="AT76" i="5"/>
  <c r="AS76" i="5"/>
  <c r="AE76" i="5" s="1"/>
  <c r="AR76" i="5"/>
  <c r="AQ76" i="5"/>
  <c r="AH76" i="5" s="1"/>
  <c r="AC53" i="5"/>
  <c r="AW115" i="5" s="1"/>
  <c r="C29" i="5"/>
  <c r="D54" i="5" s="1"/>
  <c r="AL150" i="5" s="1"/>
  <c r="D21" i="5"/>
  <c r="D22" i="5" s="1"/>
  <c r="D20" i="5"/>
  <c r="D19" i="5"/>
  <c r="D17" i="5"/>
  <c r="C17" i="5"/>
  <c r="B17" i="5"/>
  <c r="D57" i="5" s="1"/>
  <c r="D21" i="2"/>
  <c r="D22" i="2" s="1"/>
  <c r="D20" i="2"/>
  <c r="D19" i="2"/>
  <c r="C17" i="2"/>
  <c r="D17" i="2"/>
  <c r="C29" i="2"/>
  <c r="D54" i="2" s="1"/>
  <c r="B17" i="2"/>
  <c r="D57" i="2" s="1"/>
  <c r="N555" i="6" l="1"/>
  <c r="Q928" i="6"/>
  <c r="AI117" i="5"/>
  <c r="AI87" i="5"/>
  <c r="Z546" i="6"/>
  <c r="Y546" i="6" s="1"/>
  <c r="P372" i="6"/>
  <c r="S552" i="6"/>
  <c r="S546" i="6"/>
  <c r="S555" i="6"/>
  <c r="AB383" i="6"/>
  <c r="Z133" i="6"/>
  <c r="Y133" i="6" s="1"/>
  <c r="Q936" i="6"/>
  <c r="S335" i="6"/>
  <c r="N335" i="6"/>
  <c r="M335" i="6" s="1"/>
  <c r="I335" i="6" s="1"/>
  <c r="N133" i="6"/>
  <c r="M133" i="6" s="1"/>
  <c r="I133" i="6" s="1"/>
  <c r="N348" i="6"/>
  <c r="M348" i="6" s="1"/>
  <c r="I348" i="6" s="1"/>
  <c r="AB476" i="6"/>
  <c r="P476" i="6"/>
  <c r="S333" i="6"/>
  <c r="N333" i="6"/>
  <c r="M333" i="6" s="1"/>
  <c r="I333" i="6" s="1"/>
  <c r="S332" i="6"/>
  <c r="N332" i="6"/>
  <c r="M332" i="6" s="1"/>
  <c r="I332" i="6" s="1"/>
  <c r="AB473" i="6"/>
  <c r="P473" i="6"/>
  <c r="N141" i="6"/>
  <c r="M141" i="6" s="1"/>
  <c r="I141" i="6" s="1"/>
  <c r="AC915" i="6"/>
  <c r="S554" i="6"/>
  <c r="P366" i="6"/>
  <c r="Q912" i="6"/>
  <c r="AB369" i="6"/>
  <c r="AB384" i="6"/>
  <c r="S137" i="6"/>
  <c r="Q913" i="6"/>
  <c r="S537" i="6"/>
  <c r="Z552" i="6"/>
  <c r="Y552" i="6" s="1"/>
  <c r="Z554" i="6"/>
  <c r="Y554" i="6" s="1"/>
  <c r="P382" i="6"/>
  <c r="Q940" i="6"/>
  <c r="Z137" i="6"/>
  <c r="Y137" i="6" s="1"/>
  <c r="Z537" i="6"/>
  <c r="Y537" i="6" s="1"/>
  <c r="Y555" i="6"/>
  <c r="Z556" i="6"/>
  <c r="Y556" i="6" s="1"/>
  <c r="P371" i="6"/>
  <c r="P367" i="6"/>
  <c r="AB370" i="6"/>
  <c r="Q935" i="6"/>
  <c r="S141" i="6"/>
  <c r="P368" i="6"/>
  <c r="Q919" i="6"/>
  <c r="Z131" i="6"/>
  <c r="Y131" i="6" s="1"/>
  <c r="AJ541" i="5"/>
  <c r="AJ556" i="5"/>
  <c r="M551" i="6"/>
  <c r="I551" i="6" s="1"/>
  <c r="S551" i="6"/>
  <c r="Q917" i="6"/>
  <c r="Z551" i="6"/>
  <c r="Y551" i="6" s="1"/>
  <c r="Q914" i="6"/>
  <c r="M546" i="6"/>
  <c r="I546" i="6" s="1"/>
  <c r="Y550" i="6"/>
  <c r="AB517" i="6"/>
  <c r="Z549" i="6"/>
  <c r="Y549" i="6" s="1"/>
  <c r="AC918" i="6"/>
  <c r="P373" i="6"/>
  <c r="Q916" i="6"/>
  <c r="M549" i="6"/>
  <c r="I549" i="6" s="1"/>
  <c r="S549" i="6"/>
  <c r="S131" i="6"/>
  <c r="N556" i="6"/>
  <c r="M556" i="6" s="1"/>
  <c r="I556" i="6" s="1"/>
  <c r="Y545" i="6"/>
  <c r="M537" i="6"/>
  <c r="I537" i="6" s="1"/>
  <c r="M126" i="6"/>
  <c r="I126" i="6" s="1"/>
  <c r="M545" i="6"/>
  <c r="I545" i="6" s="1"/>
  <c r="M555" i="6"/>
  <c r="I555" i="6" s="1"/>
  <c r="M550" i="6"/>
  <c r="I550" i="6" s="1"/>
  <c r="M137" i="6"/>
  <c r="I137" i="6" s="1"/>
  <c r="Y126" i="6"/>
  <c r="S689" i="6"/>
  <c r="Z689" i="6"/>
  <c r="Y689" i="6" s="1"/>
  <c r="M689" i="6"/>
  <c r="I689" i="6" s="1"/>
  <c r="AD229" i="6"/>
  <c r="R229" i="6"/>
  <c r="Z221" i="6"/>
  <c r="S221" i="6"/>
  <c r="Z450" i="6"/>
  <c r="Y450" i="6" s="1"/>
  <c r="M450" i="6"/>
  <c r="I450" i="6" s="1"/>
  <c r="S450" i="6"/>
  <c r="Z492" i="6"/>
  <c r="Y492" i="6" s="1"/>
  <c r="M492" i="6"/>
  <c r="I492" i="6" s="1"/>
  <c r="S492" i="6"/>
  <c r="R910" i="6"/>
  <c r="AD910" i="6"/>
  <c r="Z680" i="6"/>
  <c r="W680" i="6"/>
  <c r="Z132" i="6"/>
  <c r="Y132" i="6" s="1"/>
  <c r="S132" i="6"/>
  <c r="M132" i="6"/>
  <c r="I132" i="6" s="1"/>
  <c r="AB939" i="6"/>
  <c r="P939" i="6"/>
  <c r="Z200" i="6"/>
  <c r="S200" i="6"/>
  <c r="Z587" i="6"/>
  <c r="W587" i="6"/>
  <c r="Q587" i="6" s="1"/>
  <c r="Z611" i="6"/>
  <c r="W611" i="6"/>
  <c r="W608" i="6"/>
  <c r="Z608" i="6"/>
  <c r="Z936" i="6"/>
  <c r="S936" i="6"/>
  <c r="P936" i="6"/>
  <c r="AB936" i="6"/>
  <c r="AD909" i="6"/>
  <c r="R909" i="6"/>
  <c r="R214" i="6"/>
  <c r="AD214" i="6"/>
  <c r="Z677" i="6"/>
  <c r="W677" i="6"/>
  <c r="M418" i="6"/>
  <c r="I418" i="6" s="1"/>
  <c r="Z418" i="6"/>
  <c r="Y418" i="6" s="1"/>
  <c r="S418" i="6"/>
  <c r="S823" i="6"/>
  <c r="Z823" i="6"/>
  <c r="Z972" i="6"/>
  <c r="Y972" i="6" s="1"/>
  <c r="S972" i="6"/>
  <c r="M972" i="6"/>
  <c r="I972" i="6" s="1"/>
  <c r="W676" i="6"/>
  <c r="Z676" i="6"/>
  <c r="Z446" i="6"/>
  <c r="Y446" i="6" s="1"/>
  <c r="S446" i="6"/>
  <c r="M446" i="6"/>
  <c r="I446" i="6" s="1"/>
  <c r="S867" i="6"/>
  <c r="Z867" i="6"/>
  <c r="Z528" i="6"/>
  <c r="Y528" i="6" s="1"/>
  <c r="M528" i="6"/>
  <c r="I528" i="6" s="1"/>
  <c r="S528" i="6"/>
  <c r="W671" i="6"/>
  <c r="Z671" i="6"/>
  <c r="M445" i="6"/>
  <c r="I445" i="6" s="1"/>
  <c r="Z445" i="6"/>
  <c r="Y445" i="6" s="1"/>
  <c r="S445" i="6"/>
  <c r="S94" i="6"/>
  <c r="Z94" i="6"/>
  <c r="Y94" i="6" s="1"/>
  <c r="M94" i="6"/>
  <c r="I94" i="6" s="1"/>
  <c r="Z472" i="6"/>
  <c r="S472" i="6"/>
  <c r="S292" i="6"/>
  <c r="Z292" i="6"/>
  <c r="Y292" i="6" s="1"/>
  <c r="M292" i="6"/>
  <c r="I292" i="6" s="1"/>
  <c r="AA926" i="6"/>
  <c r="O926" i="6"/>
  <c r="S931" i="6"/>
  <c r="Z931" i="6"/>
  <c r="AB931" i="6"/>
  <c r="P931" i="6"/>
  <c r="R833" i="6"/>
  <c r="AD833" i="6"/>
  <c r="AB472" i="6"/>
  <c r="Z426" i="6"/>
  <c r="Y426" i="6" s="1"/>
  <c r="S426" i="6"/>
  <c r="M426" i="6"/>
  <c r="I426" i="6" s="1"/>
  <c r="Z482" i="6"/>
  <c r="Y482" i="6" s="1"/>
  <c r="M482" i="6"/>
  <c r="I482" i="6" s="1"/>
  <c r="S482" i="6"/>
  <c r="S464" i="6"/>
  <c r="Z464" i="6"/>
  <c r="Y464" i="6" s="1"/>
  <c r="M464" i="6"/>
  <c r="I464" i="6" s="1"/>
  <c r="Z410" i="6"/>
  <c r="Y410" i="6" s="1"/>
  <c r="S410" i="6"/>
  <c r="M410" i="6"/>
  <c r="I410" i="6" s="1"/>
  <c r="S911" i="6"/>
  <c r="Z911" i="6"/>
  <c r="Z868" i="6"/>
  <c r="S868" i="6"/>
  <c r="Z961" i="6"/>
  <c r="Y961" i="6" s="1"/>
  <c r="S961" i="6"/>
  <c r="M961" i="6"/>
  <c r="I961" i="6" s="1"/>
  <c r="S299" i="6"/>
  <c r="Z299" i="6"/>
  <c r="Y299" i="6" s="1"/>
  <c r="M299" i="6"/>
  <c r="I299" i="6" s="1"/>
  <c r="Z825" i="6"/>
  <c r="S825" i="6"/>
  <c r="S184" i="6"/>
  <c r="Z184" i="6"/>
  <c r="Y184" i="6" s="1"/>
  <c r="M184" i="6"/>
  <c r="I184" i="6" s="1"/>
  <c r="Z877" i="6"/>
  <c r="S877" i="6"/>
  <c r="M970" i="6"/>
  <c r="I970" i="6" s="1"/>
  <c r="Z970" i="6"/>
  <c r="Y970" i="6" s="1"/>
  <c r="S970" i="6"/>
  <c r="W569" i="6"/>
  <c r="Z569" i="6"/>
  <c r="AB518" i="6"/>
  <c r="M796" i="6"/>
  <c r="I796" i="6" s="1"/>
  <c r="Z796" i="6"/>
  <c r="Y796" i="6" s="1"/>
  <c r="S796" i="6"/>
  <c r="M792" i="6"/>
  <c r="I792" i="6" s="1"/>
  <c r="Z792" i="6"/>
  <c r="Y792" i="6" s="1"/>
  <c r="S792" i="6"/>
  <c r="Z384" i="6"/>
  <c r="S384" i="6"/>
  <c r="Z430" i="6"/>
  <c r="Y430" i="6" s="1"/>
  <c r="S430" i="6"/>
  <c r="M430" i="6"/>
  <c r="I430" i="6" s="1"/>
  <c r="Z366" i="6"/>
  <c r="S366" i="6"/>
  <c r="AA914" i="6"/>
  <c r="O914" i="6"/>
  <c r="S152" i="6"/>
  <c r="Z152" i="6"/>
  <c r="Y152" i="6" s="1"/>
  <c r="M152" i="6"/>
  <c r="I152" i="6" s="1"/>
  <c r="W653" i="6"/>
  <c r="Z653" i="6"/>
  <c r="W641" i="6"/>
  <c r="Z641" i="6"/>
  <c r="M424" i="6"/>
  <c r="I424" i="6" s="1"/>
  <c r="Z424" i="6"/>
  <c r="Y424" i="6" s="1"/>
  <c r="S424" i="6"/>
  <c r="AD928" i="6"/>
  <c r="S231" i="6"/>
  <c r="Z231" i="6"/>
  <c r="Y231" i="6" s="1"/>
  <c r="M231" i="6"/>
  <c r="I231" i="6" s="1"/>
  <c r="S287" i="6"/>
  <c r="Z287" i="6"/>
  <c r="Y287" i="6" s="1"/>
  <c r="M287" i="6"/>
  <c r="I287" i="6" s="1"/>
  <c r="Z828" i="6"/>
  <c r="S828" i="6"/>
  <c r="AD902" i="6"/>
  <c r="R902" i="6"/>
  <c r="R817" i="6"/>
  <c r="AD817" i="6"/>
  <c r="S285" i="6"/>
  <c r="Z285" i="6"/>
  <c r="Y285" i="6" s="1"/>
  <c r="M285" i="6"/>
  <c r="I285" i="6" s="1"/>
  <c r="Z303" i="6"/>
  <c r="S303" i="6"/>
  <c r="M968" i="6"/>
  <c r="I968" i="6" s="1"/>
  <c r="Z968" i="6"/>
  <c r="Y968" i="6" s="1"/>
  <c r="S968" i="6"/>
  <c r="W571" i="6"/>
  <c r="Z571" i="6"/>
  <c r="AA455" i="6"/>
  <c r="Z251" i="6"/>
  <c r="Y251" i="6" s="1"/>
  <c r="M251" i="6"/>
  <c r="I251" i="6" s="1"/>
  <c r="S251" i="6"/>
  <c r="S170" i="6"/>
  <c r="Z170" i="6"/>
  <c r="Y170" i="6" s="1"/>
  <c r="M170" i="6"/>
  <c r="I170" i="6" s="1"/>
  <c r="R848" i="6"/>
  <c r="AD848" i="6"/>
  <c r="Z698" i="6"/>
  <c r="Y698" i="6" s="1"/>
  <c r="M698" i="6"/>
  <c r="I698" i="6" s="1"/>
  <c r="S698" i="6"/>
  <c r="M733" i="6"/>
  <c r="I733" i="6" s="1"/>
  <c r="Z733" i="6"/>
  <c r="Y733" i="6" s="1"/>
  <c r="S733" i="6"/>
  <c r="Z115" i="6"/>
  <c r="S115" i="6"/>
  <c r="Z108" i="6"/>
  <c r="S108" i="6"/>
  <c r="AD941" i="6"/>
  <c r="Z938" i="6"/>
  <c r="S938" i="6"/>
  <c r="Z348" i="6"/>
  <c r="Y348" i="6" s="1"/>
  <c r="Z349" i="6"/>
  <c r="Y349" i="6" s="1"/>
  <c r="M349" i="6"/>
  <c r="I349" i="6" s="1"/>
  <c r="Z358" i="6"/>
  <c r="S358" i="6"/>
  <c r="Z977" i="6"/>
  <c r="Y977" i="6" s="1"/>
  <c r="S977" i="6"/>
  <c r="M977" i="6"/>
  <c r="I977" i="6" s="1"/>
  <c r="S532" i="6"/>
  <c r="Z532" i="6"/>
  <c r="Y532" i="6" s="1"/>
  <c r="M532" i="6"/>
  <c r="I532" i="6" s="1"/>
  <c r="AA933" i="6"/>
  <c r="O933" i="6"/>
  <c r="S163" i="6"/>
  <c r="Z163" i="6"/>
  <c r="Y163" i="6" s="1"/>
  <c r="M163" i="6"/>
  <c r="I163" i="6" s="1"/>
  <c r="AA377" i="6"/>
  <c r="O377" i="6"/>
  <c r="AD921" i="6"/>
  <c r="O876" i="6"/>
  <c r="AA876" i="6"/>
  <c r="Z340" i="6"/>
  <c r="Y340" i="6" s="1"/>
  <c r="M340" i="6"/>
  <c r="I340" i="6" s="1"/>
  <c r="S340" i="6"/>
  <c r="AA867" i="6"/>
  <c r="O867" i="6"/>
  <c r="S305" i="6"/>
  <c r="Z305" i="6"/>
  <c r="Y305" i="6" s="1"/>
  <c r="M305" i="6"/>
  <c r="I305" i="6" s="1"/>
  <c r="S463" i="6"/>
  <c r="M463" i="6"/>
  <c r="I463" i="6" s="1"/>
  <c r="Z463" i="6"/>
  <c r="Y463" i="6" s="1"/>
  <c r="M128" i="6"/>
  <c r="I128" i="6" s="1"/>
  <c r="Z128" i="6"/>
  <c r="Y128" i="6" s="1"/>
  <c r="S128" i="6"/>
  <c r="Z513" i="6"/>
  <c r="Y513" i="6" s="1"/>
  <c r="M513" i="6"/>
  <c r="I513" i="6" s="1"/>
  <c r="S513" i="6"/>
  <c r="W599" i="6"/>
  <c r="Z599" i="6"/>
  <c r="AD924" i="6"/>
  <c r="AA475" i="6"/>
  <c r="R863" i="6"/>
  <c r="AD863" i="6"/>
  <c r="Z734" i="6"/>
  <c r="Y734" i="6" s="1"/>
  <c r="S734" i="6"/>
  <c r="M734" i="6"/>
  <c r="I734" i="6" s="1"/>
  <c r="AB477" i="6"/>
  <c r="AD908" i="6"/>
  <c r="R908" i="6"/>
  <c r="S374" i="6"/>
  <c r="Z374" i="6"/>
  <c r="R854" i="6"/>
  <c r="AD854" i="6"/>
  <c r="AA918" i="6"/>
  <c r="O918" i="6"/>
  <c r="Z371" i="6"/>
  <c r="S371" i="6"/>
  <c r="Z261" i="6"/>
  <c r="Y261" i="6" s="1"/>
  <c r="M261" i="6"/>
  <c r="I261" i="6" s="1"/>
  <c r="S261" i="6"/>
  <c r="S883" i="6"/>
  <c r="Z883" i="6"/>
  <c r="Z86" i="6"/>
  <c r="Y86" i="6" s="1"/>
  <c r="M86" i="6"/>
  <c r="I86" i="6" s="1"/>
  <c r="S86" i="6"/>
  <c r="S242" i="6"/>
  <c r="Z242" i="6"/>
  <c r="Y242" i="6" s="1"/>
  <c r="M242" i="6"/>
  <c r="I242" i="6" s="1"/>
  <c r="Z317" i="6"/>
  <c r="Y317" i="6" s="1"/>
  <c r="M317" i="6"/>
  <c r="I317" i="6" s="1"/>
  <c r="S317" i="6"/>
  <c r="AD877" i="6"/>
  <c r="R877" i="6"/>
  <c r="Z129" i="6"/>
  <c r="Y129" i="6" s="1"/>
  <c r="S129" i="6"/>
  <c r="M129" i="6"/>
  <c r="I129" i="6" s="1"/>
  <c r="AA868" i="6"/>
  <c r="O868" i="6"/>
  <c r="W659" i="6"/>
  <c r="Z659" i="6"/>
  <c r="Z295" i="6"/>
  <c r="Y295" i="6" s="1"/>
  <c r="M295" i="6"/>
  <c r="I295" i="6" s="1"/>
  <c r="S295" i="6"/>
  <c r="Z457" i="6"/>
  <c r="Y457" i="6" s="1"/>
  <c r="M457" i="6"/>
  <c r="I457" i="6" s="1"/>
  <c r="S457" i="6"/>
  <c r="AD903" i="6"/>
  <c r="R903" i="6"/>
  <c r="Z637" i="6"/>
  <c r="W637" i="6"/>
  <c r="S171" i="6"/>
  <c r="Z171" i="6"/>
  <c r="Y171" i="6" s="1"/>
  <c r="M171" i="6"/>
  <c r="I171" i="6" s="1"/>
  <c r="S87" i="6"/>
  <c r="Z87" i="6"/>
  <c r="Y87" i="6" s="1"/>
  <c r="M87" i="6"/>
  <c r="I87" i="6" s="1"/>
  <c r="Z857" i="6"/>
  <c r="S857" i="6"/>
  <c r="AB516" i="6"/>
  <c r="S291" i="6"/>
  <c r="Z291" i="6"/>
  <c r="Y291" i="6" s="1"/>
  <c r="M291" i="6"/>
  <c r="I291" i="6" s="1"/>
  <c r="Z515" i="6"/>
  <c r="S515" i="6"/>
  <c r="AD807" i="6"/>
  <c r="R807" i="6"/>
  <c r="Z694" i="6"/>
  <c r="Y694" i="6" s="1"/>
  <c r="S694" i="6"/>
  <c r="M694" i="6"/>
  <c r="I694" i="6" s="1"/>
  <c r="AD905" i="6"/>
  <c r="R905" i="6"/>
  <c r="S268" i="6"/>
  <c r="Z268" i="6"/>
  <c r="Y268" i="6" s="1"/>
  <c r="M268" i="6"/>
  <c r="I268" i="6" s="1"/>
  <c r="AB456" i="6"/>
  <c r="M725" i="6"/>
  <c r="I725" i="6" s="1"/>
  <c r="Z725" i="6"/>
  <c r="Y725" i="6" s="1"/>
  <c r="S725" i="6"/>
  <c r="Z656" i="6"/>
  <c r="W656" i="6"/>
  <c r="S281" i="6"/>
  <c r="Z281" i="6"/>
  <c r="Y281" i="6" s="1"/>
  <c r="M281" i="6"/>
  <c r="I281" i="6" s="1"/>
  <c r="Z573" i="6"/>
  <c r="W573" i="6"/>
  <c r="S259" i="6"/>
  <c r="Z259" i="6"/>
  <c r="Y259" i="6" s="1"/>
  <c r="M259" i="6"/>
  <c r="I259" i="6" s="1"/>
  <c r="W557" i="6"/>
  <c r="Z557" i="6"/>
  <c r="S149" i="6"/>
  <c r="Z149" i="6"/>
  <c r="Y149" i="6" s="1"/>
  <c r="M149" i="6"/>
  <c r="I149" i="6" s="1"/>
  <c r="M965" i="6"/>
  <c r="I965" i="6" s="1"/>
  <c r="Z965" i="6"/>
  <c r="Y965" i="6" s="1"/>
  <c r="S965" i="6"/>
  <c r="Z119" i="6"/>
  <c r="Y119" i="6" s="1"/>
  <c r="S119" i="6"/>
  <c r="M119" i="6"/>
  <c r="I119" i="6" s="1"/>
  <c r="AB495" i="6"/>
  <c r="AD818" i="6"/>
  <c r="R818" i="6"/>
  <c r="M967" i="6"/>
  <c r="I967" i="6" s="1"/>
  <c r="Z967" i="6"/>
  <c r="Y967" i="6" s="1"/>
  <c r="S967" i="6"/>
  <c r="R849" i="6"/>
  <c r="AD849" i="6"/>
  <c r="Z816" i="6"/>
  <c r="S816" i="6"/>
  <c r="M743" i="6"/>
  <c r="I743" i="6" s="1"/>
  <c r="Z743" i="6"/>
  <c r="Y743" i="6" s="1"/>
  <c r="S743" i="6"/>
  <c r="M749" i="6"/>
  <c r="I749" i="6" s="1"/>
  <c r="Z749" i="6"/>
  <c r="Y749" i="6" s="1"/>
  <c r="S749" i="6"/>
  <c r="Z750" i="6"/>
  <c r="Y750" i="6" s="1"/>
  <c r="S750" i="6"/>
  <c r="M750" i="6"/>
  <c r="I750" i="6" s="1"/>
  <c r="M732" i="6"/>
  <c r="I732" i="6" s="1"/>
  <c r="Z732" i="6"/>
  <c r="Y732" i="6" s="1"/>
  <c r="S732" i="6"/>
  <c r="M721" i="6"/>
  <c r="I721" i="6" s="1"/>
  <c r="Z721" i="6"/>
  <c r="Y721" i="6" s="1"/>
  <c r="S721" i="6"/>
  <c r="Y539" i="6"/>
  <c r="M554" i="6"/>
  <c r="I554" i="6" s="1"/>
  <c r="S114" i="6"/>
  <c r="Z114" i="6"/>
  <c r="Z354" i="6"/>
  <c r="Y354" i="6" s="1"/>
  <c r="M354" i="6"/>
  <c r="I354" i="6" s="1"/>
  <c r="S354" i="6"/>
  <c r="Z112" i="6"/>
  <c r="S112" i="6"/>
  <c r="M350" i="6"/>
  <c r="I350" i="6" s="1"/>
  <c r="Z350" i="6"/>
  <c r="Y350" i="6" s="1"/>
  <c r="S350" i="6"/>
  <c r="Z449" i="6"/>
  <c r="Y449" i="6" s="1"/>
  <c r="S449" i="6"/>
  <c r="M449" i="6"/>
  <c r="I449" i="6" s="1"/>
  <c r="AD929" i="6"/>
  <c r="AA891" i="6"/>
  <c r="O891" i="6"/>
  <c r="Z226" i="6"/>
  <c r="S226" i="6"/>
  <c r="Z612" i="6"/>
  <c r="W612" i="6"/>
  <c r="Z804" i="6"/>
  <c r="Y804" i="6" s="1"/>
  <c r="S804" i="6"/>
  <c r="M804" i="6"/>
  <c r="I804" i="6" s="1"/>
  <c r="Z274" i="6"/>
  <c r="Y274" i="6" s="1"/>
  <c r="M274" i="6"/>
  <c r="I274" i="6" s="1"/>
  <c r="S274" i="6"/>
  <c r="AA940" i="6"/>
  <c r="O940" i="6"/>
  <c r="AB940" i="6"/>
  <c r="P940" i="6"/>
  <c r="AA378" i="6"/>
  <c r="O378" i="6"/>
  <c r="S360" i="6"/>
  <c r="Z360" i="6"/>
  <c r="S187" i="6"/>
  <c r="Z187" i="6"/>
  <c r="Y187" i="6" s="1"/>
  <c r="M187" i="6"/>
  <c r="I187" i="6" s="1"/>
  <c r="AA362" i="6"/>
  <c r="O362" i="6"/>
  <c r="Z342" i="6"/>
  <c r="Y342" i="6" s="1"/>
  <c r="M342" i="6"/>
  <c r="I342" i="6" s="1"/>
  <c r="S342" i="6"/>
  <c r="S920" i="6"/>
  <c r="Z920" i="6"/>
  <c r="S198" i="6"/>
  <c r="Z198" i="6"/>
  <c r="Y198" i="6" s="1"/>
  <c r="M198" i="6"/>
  <c r="I198" i="6" s="1"/>
  <c r="Z322" i="6"/>
  <c r="Y322" i="6" s="1"/>
  <c r="M322" i="6"/>
  <c r="I322" i="6" s="1"/>
  <c r="S322" i="6"/>
  <c r="W670" i="6"/>
  <c r="Z670" i="6"/>
  <c r="Z668" i="6"/>
  <c r="W668" i="6"/>
  <c r="Q668" i="6" s="1"/>
  <c r="M217" i="6"/>
  <c r="I217" i="6" s="1"/>
  <c r="Z217" i="6"/>
  <c r="Y217" i="6" s="1"/>
  <c r="S217" i="6"/>
  <c r="Z417" i="6"/>
  <c r="Y417" i="6" s="1"/>
  <c r="S417" i="6"/>
  <c r="M417" i="6"/>
  <c r="I417" i="6" s="1"/>
  <c r="AD906" i="6"/>
  <c r="R906" i="6"/>
  <c r="Z923" i="6"/>
  <c r="S923" i="6"/>
  <c r="AB923" i="6"/>
  <c r="P923" i="6"/>
  <c r="Z331" i="6"/>
  <c r="Y331" i="6" s="1"/>
  <c r="M331" i="6"/>
  <c r="I331" i="6" s="1"/>
  <c r="S331" i="6"/>
  <c r="M202" i="6"/>
  <c r="I202" i="6" s="1"/>
  <c r="Z202" i="6"/>
  <c r="Y202" i="6" s="1"/>
  <c r="S202" i="6"/>
  <c r="M952" i="6"/>
  <c r="I952" i="6" s="1"/>
  <c r="Z952" i="6"/>
  <c r="Y952" i="6" s="1"/>
  <c r="S952" i="6"/>
  <c r="S181" i="6"/>
  <c r="Z181" i="6"/>
  <c r="Y181" i="6" s="1"/>
  <c r="M181" i="6"/>
  <c r="I181" i="6" s="1"/>
  <c r="AD917" i="6"/>
  <c r="S88" i="6"/>
  <c r="Z88" i="6"/>
  <c r="Y88" i="6" s="1"/>
  <c r="M88" i="6"/>
  <c r="I88" i="6" s="1"/>
  <c r="Z864" i="6"/>
  <c r="S864" i="6"/>
  <c r="Z98" i="6"/>
  <c r="Y98" i="6" s="1"/>
  <c r="M98" i="6"/>
  <c r="I98" i="6" s="1"/>
  <c r="S98" i="6"/>
  <c r="Z113" i="6"/>
  <c r="S113" i="6"/>
  <c r="Z431" i="6"/>
  <c r="Y431" i="6" s="1"/>
  <c r="S431" i="6"/>
  <c r="M431" i="6"/>
  <c r="I431" i="6" s="1"/>
  <c r="S96" i="6"/>
  <c r="Z96" i="6"/>
  <c r="Y96" i="6" s="1"/>
  <c r="M96" i="6"/>
  <c r="I96" i="6" s="1"/>
  <c r="Z395" i="6"/>
  <c r="Y395" i="6" s="1"/>
  <c r="S395" i="6"/>
  <c r="M395" i="6"/>
  <c r="I395" i="6" s="1"/>
  <c r="Z705" i="6"/>
  <c r="Y705" i="6" s="1"/>
  <c r="S705" i="6"/>
  <c r="M705" i="6"/>
  <c r="I705" i="6" s="1"/>
  <c r="S375" i="6"/>
  <c r="Z375" i="6"/>
  <c r="S937" i="6"/>
  <c r="Z937" i="6"/>
  <c r="AB937" i="6"/>
  <c r="P937" i="6"/>
  <c r="S524" i="6"/>
  <c r="Z524" i="6"/>
  <c r="Y524" i="6" s="1"/>
  <c r="M524" i="6"/>
  <c r="I524" i="6" s="1"/>
  <c r="AD814" i="6"/>
  <c r="R814" i="6"/>
  <c r="AA901" i="6"/>
  <c r="O901" i="6"/>
  <c r="AD904" i="6"/>
  <c r="R904" i="6"/>
  <c r="S93" i="6"/>
  <c r="Z93" i="6"/>
  <c r="Y93" i="6" s="1"/>
  <c r="M93" i="6"/>
  <c r="I93" i="6" s="1"/>
  <c r="Z768" i="6"/>
  <c r="Y768" i="6" s="1"/>
  <c r="S768" i="6"/>
  <c r="M768" i="6"/>
  <c r="I768" i="6" s="1"/>
  <c r="Z396" i="6"/>
  <c r="Y396" i="6" s="1"/>
  <c r="S396" i="6"/>
  <c r="M396" i="6"/>
  <c r="I396" i="6" s="1"/>
  <c r="Z177" i="6"/>
  <c r="Y177" i="6" s="1"/>
  <c r="M177" i="6"/>
  <c r="I177" i="6" s="1"/>
  <c r="S177" i="6"/>
  <c r="Z851" i="6"/>
  <c r="S851" i="6"/>
  <c r="Z856" i="6"/>
  <c r="S856" i="6"/>
  <c r="S282" i="6"/>
  <c r="Z282" i="6"/>
  <c r="Y282" i="6" s="1"/>
  <c r="M282" i="6"/>
  <c r="I282" i="6" s="1"/>
  <c r="S919" i="6"/>
  <c r="Z919" i="6"/>
  <c r="AB919" i="6"/>
  <c r="P919" i="6"/>
  <c r="Z631" i="6"/>
  <c r="W631" i="6"/>
  <c r="M963" i="6"/>
  <c r="I963" i="6" s="1"/>
  <c r="Z963" i="6"/>
  <c r="Y963" i="6" s="1"/>
  <c r="S963" i="6"/>
  <c r="R821" i="6"/>
  <c r="AD821" i="6"/>
  <c r="M394" i="6"/>
  <c r="I394" i="6" s="1"/>
  <c r="Z394" i="6"/>
  <c r="Y394" i="6" s="1"/>
  <c r="S394" i="6"/>
  <c r="M800" i="6"/>
  <c r="I800" i="6" s="1"/>
  <c r="Z800" i="6"/>
  <c r="Y800" i="6" s="1"/>
  <c r="S800" i="6"/>
  <c r="Z712" i="6"/>
  <c r="Y712" i="6" s="1"/>
  <c r="S712" i="6"/>
  <c r="M712" i="6"/>
  <c r="I712" i="6" s="1"/>
  <c r="Z270" i="6"/>
  <c r="Y270" i="6" s="1"/>
  <c r="M270" i="6"/>
  <c r="I270" i="6" s="1"/>
  <c r="S270" i="6"/>
  <c r="AD819" i="6"/>
  <c r="R819" i="6"/>
  <c r="Z839" i="6"/>
  <c r="S839" i="6"/>
  <c r="Z632" i="6"/>
  <c r="W632" i="6"/>
  <c r="R843" i="6"/>
  <c r="AD843" i="6"/>
  <c r="Z838" i="6"/>
  <c r="S838" i="6"/>
  <c r="AB498" i="6"/>
  <c r="Z753" i="6"/>
  <c r="Y753" i="6" s="1"/>
  <c r="S753" i="6"/>
  <c r="M753" i="6"/>
  <c r="I753" i="6" s="1"/>
  <c r="M782" i="6"/>
  <c r="I782" i="6" s="1"/>
  <c r="Z782" i="6"/>
  <c r="Y782" i="6" s="1"/>
  <c r="S782" i="6"/>
  <c r="M756" i="6"/>
  <c r="I756" i="6" s="1"/>
  <c r="Z756" i="6"/>
  <c r="Y756" i="6" s="1"/>
  <c r="S756" i="6"/>
  <c r="Z951" i="6"/>
  <c r="Y951" i="6" s="1"/>
  <c r="S951" i="6"/>
  <c r="M951" i="6"/>
  <c r="I951" i="6" s="1"/>
  <c r="Z942" i="6"/>
  <c r="Y942" i="6" s="1"/>
  <c r="S942" i="6"/>
  <c r="M942" i="6"/>
  <c r="I942" i="6" s="1"/>
  <c r="S225" i="6"/>
  <c r="Z225" i="6"/>
  <c r="AD897" i="6"/>
  <c r="R897" i="6"/>
  <c r="S168" i="6"/>
  <c r="M168" i="6"/>
  <c r="I168" i="6" s="1"/>
  <c r="Z168" i="6"/>
  <c r="Y168" i="6" s="1"/>
  <c r="AD896" i="6"/>
  <c r="R896" i="6"/>
  <c r="Z894" i="6"/>
  <c r="S894" i="6"/>
  <c r="AD203" i="6"/>
  <c r="R203" i="6"/>
  <c r="AD116" i="6"/>
  <c r="R116" i="6"/>
  <c r="M204" i="6"/>
  <c r="I204" i="6" s="1"/>
  <c r="Z204" i="6"/>
  <c r="Y204" i="6" s="1"/>
  <c r="S204" i="6"/>
  <c r="AD888" i="6"/>
  <c r="R888" i="6"/>
  <c r="AD895" i="6"/>
  <c r="R895" i="6"/>
  <c r="R207" i="6"/>
  <c r="AD207" i="6"/>
  <c r="Z892" i="6"/>
  <c r="S892" i="6"/>
  <c r="S193" i="6"/>
  <c r="Z193" i="6"/>
  <c r="Y193" i="6" s="1"/>
  <c r="M193" i="6"/>
  <c r="I193" i="6" s="1"/>
  <c r="S103" i="6"/>
  <c r="Z103" i="6"/>
  <c r="Y103" i="6" s="1"/>
  <c r="M103" i="6"/>
  <c r="I103" i="6" s="1"/>
  <c r="Z320" i="6"/>
  <c r="Y320" i="6" s="1"/>
  <c r="M320" i="6"/>
  <c r="I320" i="6" s="1"/>
  <c r="S320" i="6"/>
  <c r="Z478" i="6"/>
  <c r="Y478" i="6" s="1"/>
  <c r="M478" i="6"/>
  <c r="I478" i="6" s="1"/>
  <c r="S478" i="6"/>
  <c r="S165" i="6"/>
  <c r="Z165" i="6"/>
  <c r="Y165" i="6" s="1"/>
  <c r="M165" i="6"/>
  <c r="I165" i="6" s="1"/>
  <c r="Z600" i="6"/>
  <c r="W600" i="6"/>
  <c r="Z367" i="6"/>
  <c r="S367" i="6"/>
  <c r="Z907" i="6"/>
  <c r="S907" i="6"/>
  <c r="W586" i="6"/>
  <c r="Q586" i="6" s="1"/>
  <c r="Z586" i="6"/>
  <c r="S927" i="6"/>
  <c r="Z927" i="6"/>
  <c r="AB927" i="6"/>
  <c r="P927" i="6"/>
  <c r="AD829" i="6"/>
  <c r="R829" i="6"/>
  <c r="Z465" i="6"/>
  <c r="Y465" i="6" s="1"/>
  <c r="M465" i="6"/>
  <c r="I465" i="6" s="1"/>
  <c r="S465" i="6"/>
  <c r="W675" i="6"/>
  <c r="Z675" i="6"/>
  <c r="Z541" i="6"/>
  <c r="Y541" i="6" s="1"/>
  <c r="S541" i="6"/>
  <c r="N541" i="6"/>
  <c r="M541" i="6" s="1"/>
  <c r="I541" i="6" s="1"/>
  <c r="AA474" i="6"/>
  <c r="S178" i="6"/>
  <c r="Z178" i="6"/>
  <c r="Y178" i="6" s="1"/>
  <c r="M178" i="6"/>
  <c r="I178" i="6" s="1"/>
  <c r="AA912" i="6"/>
  <c r="O912" i="6"/>
  <c r="AA883" i="6"/>
  <c r="O883" i="6"/>
  <c r="Z296" i="6"/>
  <c r="Y296" i="6" s="1"/>
  <c r="M296" i="6"/>
  <c r="I296" i="6" s="1"/>
  <c r="S296" i="6"/>
  <c r="S241" i="6"/>
  <c r="Z241" i="6"/>
  <c r="Y241" i="6" s="1"/>
  <c r="M241" i="6"/>
  <c r="I241" i="6" s="1"/>
  <c r="S307" i="6"/>
  <c r="Z307" i="6"/>
  <c r="Y307" i="6" s="1"/>
  <c r="M307" i="6"/>
  <c r="I307" i="6" s="1"/>
  <c r="S507" i="6"/>
  <c r="Z507" i="6"/>
  <c r="Y507" i="6" s="1"/>
  <c r="M507" i="6"/>
  <c r="I507" i="6" s="1"/>
  <c r="AA881" i="6"/>
  <c r="O881" i="6"/>
  <c r="AD899" i="6"/>
  <c r="R899" i="6"/>
  <c r="S77" i="6"/>
  <c r="Z77" i="6"/>
  <c r="Y77" i="6" s="1"/>
  <c r="M77" i="6"/>
  <c r="I77" i="6" s="1"/>
  <c r="W646" i="6"/>
  <c r="Z646" i="6"/>
  <c r="Z872" i="6"/>
  <c r="S872" i="6"/>
  <c r="W664" i="6"/>
  <c r="Z664" i="6"/>
  <c r="AA519" i="6"/>
  <c r="Z83" i="6"/>
  <c r="Y83" i="6" s="1"/>
  <c r="M83" i="6"/>
  <c r="I83" i="6" s="1"/>
  <c r="S83" i="6"/>
  <c r="S309" i="6"/>
  <c r="Z309" i="6"/>
  <c r="Y309" i="6" s="1"/>
  <c r="M309" i="6"/>
  <c r="I309" i="6" s="1"/>
  <c r="Z319" i="6"/>
  <c r="Y319" i="6" s="1"/>
  <c r="M319" i="6"/>
  <c r="I319" i="6" s="1"/>
  <c r="S319" i="6"/>
  <c r="Z660" i="6"/>
  <c r="W660" i="6"/>
  <c r="AA915" i="6"/>
  <c r="O915" i="6"/>
  <c r="Z521" i="6"/>
  <c r="Y521" i="6" s="1"/>
  <c r="M521" i="6"/>
  <c r="I521" i="6" s="1"/>
  <c r="S521" i="6"/>
  <c r="Z107" i="6"/>
  <c r="S107" i="6"/>
  <c r="Z391" i="6"/>
  <c r="Y391" i="6" s="1"/>
  <c r="S391" i="6"/>
  <c r="M391" i="6"/>
  <c r="I391" i="6" s="1"/>
  <c r="W565" i="6"/>
  <c r="Z565" i="6"/>
  <c r="Z155" i="6"/>
  <c r="Y155" i="6" s="1"/>
  <c r="M155" i="6"/>
  <c r="I155" i="6" s="1"/>
  <c r="S155" i="6"/>
  <c r="Z966" i="6"/>
  <c r="Y966" i="6" s="1"/>
  <c r="S966" i="6"/>
  <c r="M966" i="6"/>
  <c r="I966" i="6" s="1"/>
  <c r="Z815" i="6"/>
  <c r="S815" i="6"/>
  <c r="Z812" i="6"/>
  <c r="S812" i="6"/>
  <c r="AA913" i="6"/>
  <c r="O913" i="6"/>
  <c r="AD913" i="6"/>
  <c r="S260" i="6"/>
  <c r="Z260" i="6"/>
  <c r="Y260" i="6" s="1"/>
  <c r="M260" i="6"/>
  <c r="I260" i="6" s="1"/>
  <c r="R842" i="6"/>
  <c r="AD842" i="6"/>
  <c r="S264" i="6"/>
  <c r="Z264" i="6"/>
  <c r="Y264" i="6" s="1"/>
  <c r="M264" i="6"/>
  <c r="I264" i="6" s="1"/>
  <c r="Z253" i="6"/>
  <c r="Y253" i="6" s="1"/>
  <c r="M253" i="6"/>
  <c r="I253" i="6" s="1"/>
  <c r="S253" i="6"/>
  <c r="AA496" i="6"/>
  <c r="Z256" i="6"/>
  <c r="Y256" i="6" s="1"/>
  <c r="M256" i="6"/>
  <c r="I256" i="6" s="1"/>
  <c r="S256" i="6"/>
  <c r="S237" i="6"/>
  <c r="Z237" i="6"/>
  <c r="Y237" i="6" s="1"/>
  <c r="M237" i="6"/>
  <c r="I237" i="6" s="1"/>
  <c r="AD822" i="6"/>
  <c r="R822" i="6"/>
  <c r="R813" i="6"/>
  <c r="AD813" i="6"/>
  <c r="S232" i="6"/>
  <c r="Z232" i="6"/>
  <c r="Y232" i="6" s="1"/>
  <c r="M232" i="6"/>
  <c r="I232" i="6" s="1"/>
  <c r="M794" i="6"/>
  <c r="I794" i="6" s="1"/>
  <c r="Z794" i="6"/>
  <c r="Y794" i="6" s="1"/>
  <c r="S794" i="6"/>
  <c r="Z780" i="6"/>
  <c r="Y780" i="6" s="1"/>
  <c r="S780" i="6"/>
  <c r="M780" i="6"/>
  <c r="I780" i="6" s="1"/>
  <c r="S235" i="6"/>
  <c r="Z235" i="6"/>
  <c r="Y235" i="6" s="1"/>
  <c r="M235" i="6"/>
  <c r="I235" i="6" s="1"/>
  <c r="W625" i="6"/>
  <c r="Z625" i="6"/>
  <c r="S745" i="6"/>
  <c r="M745" i="6"/>
  <c r="I745" i="6" s="1"/>
  <c r="Z745" i="6"/>
  <c r="Y745" i="6" s="1"/>
  <c r="M123" i="6"/>
  <c r="I123" i="6" s="1"/>
  <c r="Z727" i="6"/>
  <c r="Y727" i="6" s="1"/>
  <c r="S727" i="6"/>
  <c r="M727" i="6"/>
  <c r="I727" i="6" s="1"/>
  <c r="M944" i="6"/>
  <c r="I944" i="6" s="1"/>
  <c r="Z944" i="6"/>
  <c r="Y944" i="6" s="1"/>
  <c r="S944" i="6"/>
  <c r="Z709" i="6"/>
  <c r="Y709" i="6" s="1"/>
  <c r="S709" i="6"/>
  <c r="M709" i="6"/>
  <c r="I709" i="6" s="1"/>
  <c r="M131" i="6"/>
  <c r="I131" i="6" s="1"/>
  <c r="M740" i="6"/>
  <c r="I740" i="6" s="1"/>
  <c r="Z740" i="6"/>
  <c r="Y740" i="6" s="1"/>
  <c r="S740" i="6"/>
  <c r="Y143" i="6"/>
  <c r="AD228" i="6"/>
  <c r="R228" i="6"/>
  <c r="S109" i="6"/>
  <c r="Z109" i="6"/>
  <c r="M490" i="6"/>
  <c r="I490" i="6" s="1"/>
  <c r="Z490" i="6"/>
  <c r="Y490" i="6" s="1"/>
  <c r="S490" i="6"/>
  <c r="AD220" i="6"/>
  <c r="R220" i="6"/>
  <c r="M352" i="6"/>
  <c r="I352" i="6" s="1"/>
  <c r="Z352" i="6"/>
  <c r="Y352" i="6" s="1"/>
  <c r="Z491" i="6"/>
  <c r="Y491" i="6" s="1"/>
  <c r="M491" i="6"/>
  <c r="I491" i="6" s="1"/>
  <c r="S491" i="6"/>
  <c r="Z910" i="6"/>
  <c r="S910" i="6"/>
  <c r="Z328" i="6"/>
  <c r="Y328" i="6" s="1"/>
  <c r="M328" i="6"/>
  <c r="I328" i="6" s="1"/>
  <c r="S328" i="6"/>
  <c r="Z385" i="6"/>
  <c r="S385" i="6"/>
  <c r="Z376" i="6"/>
  <c r="S376" i="6"/>
  <c r="Z313" i="6"/>
  <c r="Y313" i="6" s="1"/>
  <c r="M313" i="6"/>
  <c r="I313" i="6" s="1"/>
  <c r="S313" i="6"/>
  <c r="Z939" i="6"/>
  <c r="S939" i="6"/>
  <c r="Z215" i="6"/>
  <c r="S215" i="6"/>
  <c r="AD200" i="6"/>
  <c r="R200" i="6"/>
  <c r="R201" i="6"/>
  <c r="AD201" i="6"/>
  <c r="AD936" i="6"/>
  <c r="AA909" i="6"/>
  <c r="O909" i="6"/>
  <c r="Z214" i="6"/>
  <c r="S214" i="6"/>
  <c r="R832" i="6"/>
  <c r="AD832" i="6"/>
  <c r="S932" i="6"/>
  <c r="Z932" i="6"/>
  <c r="Z469" i="6"/>
  <c r="Y469" i="6" s="1"/>
  <c r="M469" i="6"/>
  <c r="I469" i="6" s="1"/>
  <c r="S469" i="6"/>
  <c r="Z346" i="6"/>
  <c r="Y346" i="6" s="1"/>
  <c r="M346" i="6"/>
  <c r="I346" i="6" s="1"/>
  <c r="S346" i="6"/>
  <c r="Z954" i="6"/>
  <c r="Y954" i="6" s="1"/>
  <c r="S954" i="6"/>
  <c r="M954" i="6"/>
  <c r="I954" i="6" s="1"/>
  <c r="R823" i="6"/>
  <c r="AD823" i="6"/>
  <c r="AD834" i="6"/>
  <c r="R834" i="6"/>
  <c r="Z773" i="6"/>
  <c r="Y773" i="6" s="1"/>
  <c r="S773" i="6"/>
  <c r="M773" i="6"/>
  <c r="I773" i="6" s="1"/>
  <c r="AD931" i="6"/>
  <c r="Z547" i="6"/>
  <c r="Y547" i="6" s="1"/>
  <c r="S547" i="6"/>
  <c r="N547" i="6"/>
  <c r="M547" i="6" s="1"/>
  <c r="I547" i="6" s="1"/>
  <c r="AA370" i="6"/>
  <c r="O370" i="6"/>
  <c r="AD890" i="6"/>
  <c r="R890" i="6"/>
  <c r="AD826" i="6"/>
  <c r="R826" i="6"/>
  <c r="M429" i="6"/>
  <c r="I429" i="6" s="1"/>
  <c r="Z429" i="6"/>
  <c r="Y429" i="6" s="1"/>
  <c r="S429" i="6"/>
  <c r="M730" i="6"/>
  <c r="I730" i="6" s="1"/>
  <c r="Z730" i="6"/>
  <c r="Y730" i="6" s="1"/>
  <c r="S730" i="6"/>
  <c r="AD911" i="6"/>
  <c r="Z580" i="6"/>
  <c r="W580" i="6"/>
  <c r="Z805" i="6"/>
  <c r="S805" i="6"/>
  <c r="AD825" i="6"/>
  <c r="R825" i="6"/>
  <c r="S154" i="6"/>
  <c r="Z154" i="6"/>
  <c r="Y154" i="6" s="1"/>
  <c r="M154" i="6"/>
  <c r="I154" i="6" s="1"/>
  <c r="Z875" i="6"/>
  <c r="S875" i="6"/>
  <c r="Z473" i="6"/>
  <c r="S473" i="6"/>
  <c r="Z881" i="6"/>
  <c r="S881" i="6"/>
  <c r="W601" i="6"/>
  <c r="Z601" i="6"/>
  <c r="M974" i="6"/>
  <c r="I974" i="6" s="1"/>
  <c r="Z974" i="6"/>
  <c r="Y974" i="6" s="1"/>
  <c r="S974" i="6"/>
  <c r="Z765" i="6"/>
  <c r="Y765" i="6" s="1"/>
  <c r="S765" i="6"/>
  <c r="M765" i="6"/>
  <c r="I765" i="6" s="1"/>
  <c r="Z300" i="6"/>
  <c r="Y300" i="6" s="1"/>
  <c r="M300" i="6"/>
  <c r="I300" i="6" s="1"/>
  <c r="S300" i="6"/>
  <c r="Z286" i="6"/>
  <c r="Y286" i="6" s="1"/>
  <c r="M286" i="6"/>
  <c r="I286" i="6" s="1"/>
  <c r="S286" i="6"/>
  <c r="S925" i="6"/>
  <c r="Z925" i="6"/>
  <c r="AB925" i="6"/>
  <c r="P925" i="6"/>
  <c r="AD900" i="6"/>
  <c r="R900" i="6"/>
  <c r="Z459" i="6"/>
  <c r="Y459" i="6" s="1"/>
  <c r="M459" i="6"/>
  <c r="I459" i="6" s="1"/>
  <c r="S459" i="6"/>
  <c r="S174" i="6"/>
  <c r="Z174" i="6"/>
  <c r="Y174" i="6" s="1"/>
  <c r="M174" i="6"/>
  <c r="I174" i="6" s="1"/>
  <c r="AA384" i="6"/>
  <c r="O384" i="6"/>
  <c r="AA366" i="6"/>
  <c r="O366" i="6"/>
  <c r="AB914" i="6"/>
  <c r="P914" i="6"/>
  <c r="S99" i="6"/>
  <c r="Z99" i="6"/>
  <c r="Y99" i="6" s="1"/>
  <c r="M99" i="6"/>
  <c r="I99" i="6" s="1"/>
  <c r="W574" i="6"/>
  <c r="Z574" i="6"/>
  <c r="Z451" i="6"/>
  <c r="S451" i="6"/>
  <c r="Z735" i="6"/>
  <c r="Y735" i="6" s="1"/>
  <c r="S735" i="6"/>
  <c r="M735" i="6"/>
  <c r="I735" i="6" s="1"/>
  <c r="AA928" i="6"/>
  <c r="O928" i="6"/>
  <c r="Z658" i="6"/>
  <c r="W658" i="6"/>
  <c r="Z836" i="6"/>
  <c r="S836" i="6"/>
  <c r="R828" i="6"/>
  <c r="AD828" i="6"/>
  <c r="Z902" i="6"/>
  <c r="S902" i="6"/>
  <c r="Z501" i="6"/>
  <c r="Y501" i="6" s="1"/>
  <c r="M501" i="6"/>
  <c r="I501" i="6" s="1"/>
  <c r="S501" i="6"/>
  <c r="AB454" i="6"/>
  <c r="W654" i="6"/>
  <c r="Z654" i="6"/>
  <c r="AD859" i="6"/>
  <c r="R859" i="6"/>
  <c r="W558" i="6"/>
  <c r="Z558" i="6"/>
  <c r="AB455" i="6"/>
  <c r="W622" i="6"/>
  <c r="Z622" i="6"/>
  <c r="Z110" i="6"/>
  <c r="S110" i="6"/>
  <c r="Z635" i="6"/>
  <c r="W635" i="6"/>
  <c r="S238" i="6"/>
  <c r="Z238" i="6"/>
  <c r="Y238" i="6" s="1"/>
  <c r="M238" i="6"/>
  <c r="I238" i="6" s="1"/>
  <c r="Z688" i="6"/>
  <c r="Y688" i="6" s="1"/>
  <c r="S688" i="6"/>
  <c r="M688" i="6"/>
  <c r="I688" i="6" s="1"/>
  <c r="Z766" i="6"/>
  <c r="Y766" i="6" s="1"/>
  <c r="S766" i="6"/>
  <c r="M766" i="6"/>
  <c r="I766" i="6" s="1"/>
  <c r="M769" i="6"/>
  <c r="I769" i="6" s="1"/>
  <c r="S769" i="6"/>
  <c r="Z769" i="6"/>
  <c r="Y769" i="6" s="1"/>
  <c r="R841" i="6"/>
  <c r="AD841" i="6"/>
  <c r="S723" i="6"/>
  <c r="M723" i="6"/>
  <c r="I723" i="6" s="1"/>
  <c r="Z723" i="6"/>
  <c r="Y723" i="6" s="1"/>
  <c r="M784" i="6"/>
  <c r="I784" i="6" s="1"/>
  <c r="S784" i="6"/>
  <c r="Z784" i="6"/>
  <c r="Y784" i="6" s="1"/>
  <c r="Z685" i="6"/>
  <c r="Y685" i="6" s="1"/>
  <c r="S685" i="6"/>
  <c r="M685" i="6"/>
  <c r="I685" i="6" s="1"/>
  <c r="M781" i="6"/>
  <c r="I781" i="6" s="1"/>
  <c r="Z781" i="6"/>
  <c r="Y781" i="6" s="1"/>
  <c r="S781" i="6"/>
  <c r="S785" i="6"/>
  <c r="M785" i="6"/>
  <c r="I785" i="6" s="1"/>
  <c r="Z785" i="6"/>
  <c r="Y785" i="6" s="1"/>
  <c r="AD222" i="6"/>
  <c r="R222" i="6"/>
  <c r="Z355" i="6"/>
  <c r="Y355" i="6" s="1"/>
  <c r="M355" i="6"/>
  <c r="I355" i="6" s="1"/>
  <c r="S355" i="6"/>
  <c r="R218" i="6"/>
  <c r="M218" i="6" s="1"/>
  <c r="I218" i="6" s="1"/>
  <c r="AD218" i="6"/>
  <c r="Z941" i="6"/>
  <c r="S941" i="6"/>
  <c r="O938" i="6"/>
  <c r="AA938" i="6"/>
  <c r="AB938" i="6"/>
  <c r="P938" i="6"/>
  <c r="Z333" i="6"/>
  <c r="Y333" i="6" s="1"/>
  <c r="Z742" i="6"/>
  <c r="Y742" i="6" s="1"/>
  <c r="S742" i="6"/>
  <c r="M742" i="6"/>
  <c r="I742" i="6" s="1"/>
  <c r="Z487" i="6"/>
  <c r="Y487" i="6" s="1"/>
  <c r="M487" i="6"/>
  <c r="I487" i="6" s="1"/>
  <c r="S487" i="6"/>
  <c r="S930" i="6"/>
  <c r="Z930" i="6"/>
  <c r="AB930" i="6"/>
  <c r="P930" i="6"/>
  <c r="Z484" i="6"/>
  <c r="Y484" i="6" s="1"/>
  <c r="M484" i="6"/>
  <c r="I484" i="6" s="1"/>
  <c r="S484" i="6"/>
  <c r="Z167" i="6"/>
  <c r="Y167" i="6" s="1"/>
  <c r="M167" i="6"/>
  <c r="I167" i="6" s="1"/>
  <c r="S167" i="6"/>
  <c r="M438" i="6"/>
  <c r="I438" i="6" s="1"/>
  <c r="Z438" i="6"/>
  <c r="Y438" i="6" s="1"/>
  <c r="S438" i="6"/>
  <c r="Z190" i="6"/>
  <c r="Y190" i="6" s="1"/>
  <c r="M190" i="6"/>
  <c r="I190" i="6" s="1"/>
  <c r="S190" i="6"/>
  <c r="Z935" i="6"/>
  <c r="S935" i="6"/>
  <c r="P935" i="6"/>
  <c r="AB935" i="6"/>
  <c r="S377" i="6"/>
  <c r="Z377" i="6"/>
  <c r="Z526" i="6"/>
  <c r="Y526" i="6" s="1"/>
  <c r="M526" i="6"/>
  <c r="I526" i="6" s="1"/>
  <c r="S526" i="6"/>
  <c r="W610" i="6"/>
  <c r="Z610" i="6"/>
  <c r="Z275" i="6"/>
  <c r="Y275" i="6" s="1"/>
  <c r="M275" i="6"/>
  <c r="I275" i="6" s="1"/>
  <c r="S275" i="6"/>
  <c r="AA921" i="6"/>
  <c r="O921" i="6"/>
  <c r="AD876" i="6"/>
  <c r="R876" i="6"/>
  <c r="M144" i="6"/>
  <c r="I144" i="6" s="1"/>
  <c r="Z144" i="6"/>
  <c r="Y144" i="6" s="1"/>
  <c r="S144" i="6"/>
  <c r="Z329" i="6"/>
  <c r="Y329" i="6" s="1"/>
  <c r="M329" i="6"/>
  <c r="I329" i="6" s="1"/>
  <c r="S329" i="6"/>
  <c r="AD867" i="6"/>
  <c r="R867" i="6"/>
  <c r="S164" i="6"/>
  <c r="Z164" i="6"/>
  <c r="Y164" i="6" s="1"/>
  <c r="M164" i="6"/>
  <c r="I164" i="6" s="1"/>
  <c r="S104" i="6"/>
  <c r="Z104" i="6"/>
  <c r="Y104" i="6" s="1"/>
  <c r="M104" i="6"/>
  <c r="I104" i="6" s="1"/>
  <c r="AA924" i="6"/>
  <c r="O924" i="6"/>
  <c r="AB475" i="6"/>
  <c r="AA364" i="6"/>
  <c r="O364" i="6"/>
  <c r="Z602" i="6"/>
  <c r="W602" i="6"/>
  <c r="S530" i="6"/>
  <c r="Z530" i="6"/>
  <c r="Y530" i="6" s="1"/>
  <c r="M530" i="6"/>
  <c r="I530" i="6" s="1"/>
  <c r="S908" i="6"/>
  <c r="Z908" i="6"/>
  <c r="S195" i="6"/>
  <c r="Z195" i="6"/>
  <c r="Y195" i="6" s="1"/>
  <c r="M195" i="6"/>
  <c r="I195" i="6" s="1"/>
  <c r="AA374" i="6"/>
  <c r="O374" i="6"/>
  <c r="S318" i="6"/>
  <c r="Z318" i="6"/>
  <c r="Y318" i="6" s="1"/>
  <c r="M318" i="6"/>
  <c r="I318" i="6" s="1"/>
  <c r="Z703" i="6"/>
  <c r="Y703" i="6" s="1"/>
  <c r="S703" i="6"/>
  <c r="M703" i="6"/>
  <c r="I703" i="6" s="1"/>
  <c r="Z798" i="6"/>
  <c r="Y798" i="6" s="1"/>
  <c r="S798" i="6"/>
  <c r="M798" i="6"/>
  <c r="I798" i="6" s="1"/>
  <c r="AB918" i="6"/>
  <c r="P918" i="6"/>
  <c r="AA371" i="6"/>
  <c r="O371" i="6"/>
  <c r="Z865" i="6"/>
  <c r="S865" i="6"/>
  <c r="Z437" i="6"/>
  <c r="Y437" i="6" s="1"/>
  <c r="S437" i="6"/>
  <c r="M437" i="6"/>
  <c r="I437" i="6" s="1"/>
  <c r="Z593" i="6"/>
  <c r="W593" i="6"/>
  <c r="Z662" i="6"/>
  <c r="W662" i="6"/>
  <c r="Z667" i="6"/>
  <c r="W667" i="6"/>
  <c r="S279" i="6"/>
  <c r="Z279" i="6"/>
  <c r="Y279" i="6" s="1"/>
  <c r="M279" i="6"/>
  <c r="I279" i="6" s="1"/>
  <c r="AA877" i="6"/>
  <c r="O877" i="6"/>
  <c r="M973" i="6"/>
  <c r="I973" i="6" s="1"/>
  <c r="Z973" i="6"/>
  <c r="Y973" i="6" s="1"/>
  <c r="S973" i="6"/>
  <c r="AB922" i="6"/>
  <c r="P922" i="6"/>
  <c r="AD868" i="6"/>
  <c r="R868" i="6"/>
  <c r="Z436" i="6"/>
  <c r="Y436" i="6" s="1"/>
  <c r="S436" i="6"/>
  <c r="M436" i="6"/>
  <c r="I436" i="6" s="1"/>
  <c r="Z516" i="6"/>
  <c r="S516" i="6"/>
  <c r="Z903" i="6"/>
  <c r="S903" i="6"/>
  <c r="S283" i="6"/>
  <c r="Z283" i="6"/>
  <c r="Y283" i="6" s="1"/>
  <c r="M283" i="6"/>
  <c r="I283" i="6" s="1"/>
  <c r="Z506" i="6"/>
  <c r="Y506" i="6" s="1"/>
  <c r="M506" i="6"/>
  <c r="I506" i="6" s="1"/>
  <c r="S506" i="6"/>
  <c r="Z666" i="6"/>
  <c r="W666" i="6"/>
  <c r="R857" i="6"/>
  <c r="AD857" i="6"/>
  <c r="Z831" i="6"/>
  <c r="S831" i="6"/>
  <c r="Z493" i="6"/>
  <c r="S493" i="6"/>
  <c r="S905" i="6"/>
  <c r="Z905" i="6"/>
  <c r="Z858" i="6"/>
  <c r="S858" i="6"/>
  <c r="AD297" i="6"/>
  <c r="R297" i="6"/>
  <c r="Z255" i="6"/>
  <c r="Y255" i="6" s="1"/>
  <c r="M255" i="6"/>
  <c r="I255" i="6" s="1"/>
  <c r="S255" i="6"/>
  <c r="Z288" i="6"/>
  <c r="Y288" i="6" s="1"/>
  <c r="M288" i="6"/>
  <c r="I288" i="6" s="1"/>
  <c r="S288" i="6"/>
  <c r="Z852" i="6"/>
  <c r="S852" i="6"/>
  <c r="S455" i="6"/>
  <c r="Z455" i="6"/>
  <c r="S496" i="6"/>
  <c r="Z496" i="6"/>
  <c r="S236" i="6"/>
  <c r="Z236" i="6"/>
  <c r="Y236" i="6" s="1"/>
  <c r="M236" i="6"/>
  <c r="I236" i="6" s="1"/>
  <c r="S497" i="6"/>
  <c r="Z497" i="6"/>
  <c r="S159" i="6"/>
  <c r="Z159" i="6"/>
  <c r="Y159" i="6" s="1"/>
  <c r="M159" i="6"/>
  <c r="I159" i="6" s="1"/>
  <c r="M747" i="6"/>
  <c r="I747" i="6" s="1"/>
  <c r="Z747" i="6"/>
  <c r="Y747" i="6" s="1"/>
  <c r="S747" i="6"/>
  <c r="M964" i="6"/>
  <c r="I964" i="6" s="1"/>
  <c r="Z964" i="6"/>
  <c r="Y964" i="6" s="1"/>
  <c r="S964" i="6"/>
  <c r="R816" i="6"/>
  <c r="AD816" i="6"/>
  <c r="Z684" i="6"/>
  <c r="Y684" i="6" s="1"/>
  <c r="S684" i="6"/>
  <c r="M684" i="6"/>
  <c r="I684" i="6" s="1"/>
  <c r="S176" i="6"/>
  <c r="Z176" i="6"/>
  <c r="Y176" i="6" s="1"/>
  <c r="M176" i="6"/>
  <c r="I176" i="6" s="1"/>
  <c r="Z759" i="6"/>
  <c r="Y759" i="6" s="1"/>
  <c r="S759" i="6"/>
  <c r="M759" i="6"/>
  <c r="I759" i="6" s="1"/>
  <c r="Z754" i="6"/>
  <c r="Y754" i="6" s="1"/>
  <c r="S754" i="6"/>
  <c r="M754" i="6"/>
  <c r="I754" i="6" s="1"/>
  <c r="Z761" i="6"/>
  <c r="Y761" i="6" s="1"/>
  <c r="S761" i="6"/>
  <c r="M761" i="6"/>
  <c r="I761" i="6" s="1"/>
  <c r="Z948" i="6"/>
  <c r="Y948" i="6" s="1"/>
  <c r="S948" i="6"/>
  <c r="M948" i="6"/>
  <c r="I948" i="6" s="1"/>
  <c r="S352" i="6"/>
  <c r="AD219" i="6"/>
  <c r="R219" i="6"/>
  <c r="R111" i="6"/>
  <c r="AD111" i="6"/>
  <c r="Z356" i="6"/>
  <c r="Y356" i="6" s="1"/>
  <c r="M356" i="6"/>
  <c r="I356" i="6" s="1"/>
  <c r="S356" i="6"/>
  <c r="AA929" i="6"/>
  <c r="O929" i="6"/>
  <c r="AD891" i="6"/>
  <c r="R891" i="6"/>
  <c r="R226" i="6"/>
  <c r="AD226" i="6"/>
  <c r="Z609" i="6"/>
  <c r="W609" i="6"/>
  <c r="Q609" i="6" s="1"/>
  <c r="M741" i="6"/>
  <c r="I741" i="6" s="1"/>
  <c r="Z741" i="6"/>
  <c r="Y741" i="6" s="1"/>
  <c r="S741" i="6"/>
  <c r="W614" i="6"/>
  <c r="Z614" i="6"/>
  <c r="Z363" i="6"/>
  <c r="S363" i="6"/>
  <c r="AD866" i="6"/>
  <c r="R866" i="6"/>
  <c r="Z362" i="6"/>
  <c r="S362" i="6"/>
  <c r="AA920" i="6"/>
  <c r="O920" i="6"/>
  <c r="Z679" i="6"/>
  <c r="W679" i="6"/>
  <c r="Z876" i="6"/>
  <c r="S876" i="6"/>
  <c r="M440" i="6"/>
  <c r="I440" i="6" s="1"/>
  <c r="Z440" i="6"/>
  <c r="Y440" i="6" s="1"/>
  <c r="S440" i="6"/>
  <c r="Z893" i="6"/>
  <c r="S893" i="6"/>
  <c r="Z553" i="6"/>
  <c r="Y553" i="6" s="1"/>
  <c r="S553" i="6"/>
  <c r="N553" i="6"/>
  <c r="M553" i="6" s="1"/>
  <c r="I553" i="6" s="1"/>
  <c r="S162" i="6"/>
  <c r="Z162" i="6"/>
  <c r="Y162" i="6" s="1"/>
  <c r="M162" i="6"/>
  <c r="I162" i="6" s="1"/>
  <c r="AD879" i="6"/>
  <c r="R879" i="6"/>
  <c r="AA892" i="6"/>
  <c r="O892" i="6"/>
  <c r="Z548" i="6"/>
  <c r="Y548" i="6" s="1"/>
  <c r="S548" i="6"/>
  <c r="N548" i="6"/>
  <c r="M548" i="6" s="1"/>
  <c r="I548" i="6" s="1"/>
  <c r="Z373" i="6"/>
  <c r="S373" i="6"/>
  <c r="Z906" i="6"/>
  <c r="S906" i="6"/>
  <c r="AD205" i="6"/>
  <c r="R205" i="6"/>
  <c r="AD923" i="6"/>
  <c r="Z873" i="6"/>
  <c r="S873" i="6"/>
  <c r="S889" i="6"/>
  <c r="Z889" i="6"/>
  <c r="S189" i="6"/>
  <c r="Z189" i="6"/>
  <c r="Y189" i="6" s="1"/>
  <c r="M189" i="6"/>
  <c r="I189" i="6" s="1"/>
  <c r="Z443" i="6"/>
  <c r="Y443" i="6" s="1"/>
  <c r="S443" i="6"/>
  <c r="M443" i="6"/>
  <c r="I443" i="6" s="1"/>
  <c r="Z511" i="6"/>
  <c r="Y511" i="6" s="1"/>
  <c r="M511" i="6"/>
  <c r="I511" i="6" s="1"/>
  <c r="S511" i="6"/>
  <c r="AA870" i="6"/>
  <c r="O870" i="6"/>
  <c r="Z578" i="6"/>
  <c r="W578" i="6"/>
  <c r="Z479" i="6"/>
  <c r="Y479" i="6" s="1"/>
  <c r="M479" i="6"/>
  <c r="I479" i="6" s="1"/>
  <c r="S479" i="6"/>
  <c r="AA917" i="6"/>
  <c r="O917" i="6"/>
  <c r="Z365" i="6"/>
  <c r="S365" i="6"/>
  <c r="Z294" i="6"/>
  <c r="S294" i="6"/>
  <c r="Z871" i="6"/>
  <c r="S871" i="6"/>
  <c r="S934" i="6"/>
  <c r="Z934" i="6"/>
  <c r="AB934" i="6"/>
  <c r="P934" i="6"/>
  <c r="AD898" i="6"/>
  <c r="R898" i="6"/>
  <c r="AD864" i="6"/>
  <c r="R864" i="6"/>
  <c r="Z525" i="6"/>
  <c r="Y525" i="6" s="1"/>
  <c r="M525" i="6"/>
  <c r="I525" i="6" s="1"/>
  <c r="S525" i="6"/>
  <c r="M428" i="6"/>
  <c r="I428" i="6" s="1"/>
  <c r="Z428" i="6"/>
  <c r="Y428" i="6" s="1"/>
  <c r="S428" i="6"/>
  <c r="R113" i="6"/>
  <c r="AD113" i="6"/>
  <c r="AA869" i="6"/>
  <c r="O869" i="6"/>
  <c r="W590" i="6"/>
  <c r="Z590" i="6"/>
  <c r="AD306" i="6"/>
  <c r="R306" i="6"/>
  <c r="AA871" i="6"/>
  <c r="O871" i="6"/>
  <c r="Z262" i="6"/>
  <c r="Y262" i="6" s="1"/>
  <c r="M262" i="6"/>
  <c r="I262" i="6" s="1"/>
  <c r="S262" i="6"/>
  <c r="Z175" i="6"/>
  <c r="Y175" i="6" s="1"/>
  <c r="M175" i="6"/>
  <c r="I175" i="6" s="1"/>
  <c r="S175" i="6"/>
  <c r="AA375" i="6"/>
  <c r="O375" i="6"/>
  <c r="AD937" i="6"/>
  <c r="AC937" i="6"/>
  <c r="Q937" i="6"/>
  <c r="Z808" i="6"/>
  <c r="S808" i="6"/>
  <c r="N544" i="6"/>
  <c r="M544" i="6" s="1"/>
  <c r="I544" i="6" s="1"/>
  <c r="Z544" i="6"/>
  <c r="Y544" i="6" s="1"/>
  <c r="S544" i="6"/>
  <c r="Z325" i="6"/>
  <c r="Y325" i="6" s="1"/>
  <c r="M325" i="6"/>
  <c r="I325" i="6" s="1"/>
  <c r="S325" i="6"/>
  <c r="Z904" i="6"/>
  <c r="S904" i="6"/>
  <c r="Z412" i="6"/>
  <c r="Y412" i="6" s="1"/>
  <c r="S412" i="6"/>
  <c r="M412" i="6"/>
  <c r="I412" i="6" s="1"/>
  <c r="S89" i="6"/>
  <c r="Z89" i="6"/>
  <c r="Y89" i="6" s="1"/>
  <c r="M89" i="6"/>
  <c r="I89" i="6" s="1"/>
  <c r="W640" i="6"/>
  <c r="Z640" i="6"/>
  <c r="Z134" i="6"/>
  <c r="Y134" i="6" s="1"/>
  <c r="S134" i="6"/>
  <c r="M134" i="6"/>
  <c r="I134" i="6" s="1"/>
  <c r="AD862" i="6"/>
  <c r="R862" i="6"/>
  <c r="W567" i="6"/>
  <c r="Z567" i="6"/>
  <c r="AD856" i="6"/>
  <c r="R856" i="6"/>
  <c r="Z652" i="6"/>
  <c r="W652" i="6"/>
  <c r="AD919" i="6"/>
  <c r="Z628" i="6"/>
  <c r="W628" i="6"/>
  <c r="Z770" i="6"/>
  <c r="Y770" i="6" s="1"/>
  <c r="S770" i="6"/>
  <c r="M770" i="6"/>
  <c r="I770" i="6" s="1"/>
  <c r="AA453" i="6"/>
  <c r="Z916" i="6"/>
  <c r="S916" i="6"/>
  <c r="AB916" i="6"/>
  <c r="AD839" i="6"/>
  <c r="R839" i="6"/>
  <c r="Z633" i="6"/>
  <c r="W633" i="6"/>
  <c r="Z809" i="6"/>
  <c r="S809" i="6"/>
  <c r="S269" i="6"/>
  <c r="Z269" i="6"/>
  <c r="Y269" i="6" s="1"/>
  <c r="M269" i="6"/>
  <c r="I269" i="6" s="1"/>
  <c r="R838" i="6"/>
  <c r="AD838" i="6"/>
  <c r="Z853" i="6"/>
  <c r="S853" i="6"/>
  <c r="M788" i="6"/>
  <c r="I788" i="6" s="1"/>
  <c r="Z788" i="6"/>
  <c r="Y788" i="6" s="1"/>
  <c r="S788" i="6"/>
  <c r="M776" i="6"/>
  <c r="I776" i="6" s="1"/>
  <c r="Z776" i="6"/>
  <c r="Y776" i="6" s="1"/>
  <c r="S776" i="6"/>
  <c r="Y538" i="6"/>
  <c r="Z357" i="6"/>
  <c r="Y357" i="6" s="1"/>
  <c r="M357" i="6"/>
  <c r="I357" i="6" s="1"/>
  <c r="S357" i="6"/>
  <c r="R227" i="6"/>
  <c r="AD227" i="6"/>
  <c r="M147" i="6"/>
  <c r="I147" i="6" s="1"/>
  <c r="Z147" i="6"/>
  <c r="Y147" i="6" s="1"/>
  <c r="S147" i="6"/>
  <c r="M209" i="6"/>
  <c r="I209" i="6" s="1"/>
  <c r="S209" i="6"/>
  <c r="Z209" i="6"/>
  <c r="Y209" i="6" s="1"/>
  <c r="Z379" i="6"/>
  <c r="S379" i="6"/>
  <c r="S896" i="6"/>
  <c r="Z896" i="6"/>
  <c r="AA885" i="6"/>
  <c r="O885" i="6"/>
  <c r="Z419" i="6"/>
  <c r="Y419" i="6" s="1"/>
  <c r="S419" i="6"/>
  <c r="M419" i="6"/>
  <c r="I419" i="6" s="1"/>
  <c r="AA381" i="6"/>
  <c r="O381" i="6"/>
  <c r="R216" i="6"/>
  <c r="AD216" i="6"/>
  <c r="Z711" i="6"/>
  <c r="Y711" i="6" s="1"/>
  <c r="S711" i="6"/>
  <c r="M711" i="6"/>
  <c r="I711" i="6" s="1"/>
  <c r="AA888" i="6"/>
  <c r="O888" i="6"/>
  <c r="AA895" i="6"/>
  <c r="O895" i="6"/>
  <c r="Z207" i="6"/>
  <c r="S207" i="6"/>
  <c r="Z607" i="6"/>
  <c r="W607" i="6"/>
  <c r="Z649" i="6"/>
  <c r="W649" i="6"/>
  <c r="R873" i="6"/>
  <c r="AD873" i="6"/>
  <c r="Z736" i="6"/>
  <c r="Y736" i="6" s="1"/>
  <c r="S736" i="6"/>
  <c r="M736" i="6"/>
  <c r="I736" i="6" s="1"/>
  <c r="AA367" i="6"/>
  <c r="O367" i="6"/>
  <c r="AA907" i="6"/>
  <c r="O907" i="6"/>
  <c r="AD927" i="6"/>
  <c r="AC927" i="6"/>
  <c r="Q927" i="6"/>
  <c r="Z343" i="6"/>
  <c r="Y343" i="6" s="1"/>
  <c r="M343" i="6"/>
  <c r="I343" i="6" s="1"/>
  <c r="S343" i="6"/>
  <c r="Z890" i="6"/>
  <c r="S890" i="6"/>
  <c r="Z246" i="6"/>
  <c r="Y246" i="6" s="1"/>
  <c r="M246" i="6"/>
  <c r="I246" i="6" s="1"/>
  <c r="S246" i="6"/>
  <c r="S477" i="6"/>
  <c r="Z477" i="6"/>
  <c r="Z383" i="6"/>
  <c r="S383" i="6"/>
  <c r="AB912" i="6"/>
  <c r="P912" i="6"/>
  <c r="AD883" i="6"/>
  <c r="R883" i="6"/>
  <c r="Z604" i="6"/>
  <c r="W604" i="6"/>
  <c r="Z648" i="6"/>
  <c r="W648" i="6"/>
  <c r="M771" i="6"/>
  <c r="I771" i="6" s="1"/>
  <c r="Z771" i="6"/>
  <c r="Y771" i="6" s="1"/>
  <c r="S771" i="6"/>
  <c r="AD881" i="6"/>
  <c r="R881" i="6"/>
  <c r="Z661" i="6"/>
  <c r="W661" i="6"/>
  <c r="S244" i="6"/>
  <c r="Z244" i="6"/>
  <c r="Y244" i="6" s="1"/>
  <c r="M244" i="6"/>
  <c r="I244" i="6" s="1"/>
  <c r="Z347" i="6"/>
  <c r="Y347" i="6" s="1"/>
  <c r="M347" i="6"/>
  <c r="I347" i="6" s="1"/>
  <c r="S347" i="6"/>
  <c r="M432" i="6"/>
  <c r="I432" i="6" s="1"/>
  <c r="Z432" i="6"/>
  <c r="Y432" i="6" s="1"/>
  <c r="S432" i="6"/>
  <c r="Z899" i="6"/>
  <c r="S899" i="6"/>
  <c r="Z118" i="6"/>
  <c r="Y118" i="6" s="1"/>
  <c r="S118" i="6"/>
  <c r="M118" i="6"/>
  <c r="I118" i="6" s="1"/>
  <c r="AB519" i="6"/>
  <c r="Z467" i="6"/>
  <c r="Y467" i="6" s="1"/>
  <c r="M467" i="6"/>
  <c r="I467" i="6" s="1"/>
  <c r="S467" i="6"/>
  <c r="Z827" i="6"/>
  <c r="S827" i="6"/>
  <c r="S81" i="6"/>
  <c r="Z81" i="6"/>
  <c r="Y81" i="6" s="1"/>
  <c r="M81" i="6"/>
  <c r="I81" i="6" s="1"/>
  <c r="Z372" i="6"/>
  <c r="S372" i="6"/>
  <c r="AB915" i="6"/>
  <c r="P915" i="6"/>
  <c r="R107" i="6"/>
  <c r="AD107" i="6"/>
  <c r="Z724" i="6"/>
  <c r="Y724" i="6" s="1"/>
  <c r="S724" i="6"/>
  <c r="M724" i="6"/>
  <c r="I724" i="6" s="1"/>
  <c r="Z460" i="6"/>
  <c r="Y460" i="6" s="1"/>
  <c r="M460" i="6"/>
  <c r="I460" i="6" s="1"/>
  <c r="S460" i="6"/>
  <c r="Z297" i="6"/>
  <c r="S297" i="6"/>
  <c r="AD845" i="6"/>
  <c r="R845" i="6"/>
  <c r="Z767" i="6"/>
  <c r="Y767" i="6" s="1"/>
  <c r="S767" i="6"/>
  <c r="M767" i="6"/>
  <c r="I767" i="6" s="1"/>
  <c r="AD815" i="6"/>
  <c r="R815" i="6"/>
  <c r="Z563" i="6"/>
  <c r="W563" i="6"/>
  <c r="AD812" i="6"/>
  <c r="R812" i="6"/>
  <c r="Z638" i="6"/>
  <c r="W638" i="6"/>
  <c r="S258" i="6"/>
  <c r="Z258" i="6"/>
  <c r="Y258" i="6" s="1"/>
  <c r="M258" i="6"/>
  <c r="I258" i="6" s="1"/>
  <c r="S263" i="6"/>
  <c r="Z263" i="6"/>
  <c r="Y263" i="6" s="1"/>
  <c r="M263" i="6"/>
  <c r="I263" i="6" s="1"/>
  <c r="Z390" i="6"/>
  <c r="Y390" i="6" s="1"/>
  <c r="S390" i="6"/>
  <c r="M390" i="6"/>
  <c r="I390" i="6" s="1"/>
  <c r="AB496" i="6"/>
  <c r="M402" i="6"/>
  <c r="I402" i="6" s="1"/>
  <c r="Z402" i="6"/>
  <c r="Y402" i="6" s="1"/>
  <c r="S402" i="6"/>
  <c r="S494" i="6"/>
  <c r="Z494" i="6"/>
  <c r="Z626" i="6"/>
  <c r="W626" i="6"/>
  <c r="S257" i="6"/>
  <c r="Z257" i="6"/>
  <c r="Y257" i="6" s="1"/>
  <c r="M257" i="6"/>
  <c r="I257" i="6" s="1"/>
  <c r="W623" i="6"/>
  <c r="Z623" i="6"/>
  <c r="Z683" i="6"/>
  <c r="Y683" i="6" s="1"/>
  <c r="S683" i="6"/>
  <c r="M683" i="6"/>
  <c r="I683" i="6" s="1"/>
  <c r="Z850" i="6"/>
  <c r="S850" i="6"/>
  <c r="M748" i="6"/>
  <c r="I748" i="6" s="1"/>
  <c r="Z748" i="6"/>
  <c r="Y748" i="6" s="1"/>
  <c r="S748" i="6"/>
  <c r="Z729" i="6"/>
  <c r="Y729" i="6" s="1"/>
  <c r="S729" i="6"/>
  <c r="M729" i="6"/>
  <c r="I729" i="6" s="1"/>
  <c r="M704" i="6"/>
  <c r="I704" i="6" s="1"/>
  <c r="Z704" i="6"/>
  <c r="Y704" i="6" s="1"/>
  <c r="S704" i="6"/>
  <c r="M543" i="6"/>
  <c r="I543" i="6" s="1"/>
  <c r="M953" i="6"/>
  <c r="I953" i="6" s="1"/>
  <c r="Z953" i="6"/>
  <c r="Y953" i="6" s="1"/>
  <c r="S953" i="6"/>
  <c r="Y542" i="6"/>
  <c r="M536" i="6"/>
  <c r="I536" i="6" s="1"/>
  <c r="Y130" i="6"/>
  <c r="Y142" i="6"/>
  <c r="Y141" i="6"/>
  <c r="Z229" i="6"/>
  <c r="S229" i="6"/>
  <c r="R221" i="6"/>
  <c r="AD221" i="6"/>
  <c r="M224" i="6"/>
  <c r="I224" i="6" s="1"/>
  <c r="S224" i="6"/>
  <c r="Z224" i="6"/>
  <c r="Y224" i="6" s="1"/>
  <c r="Z220" i="6"/>
  <c r="S220" i="6"/>
  <c r="S386" i="6"/>
  <c r="Z386" i="6"/>
  <c r="AD210" i="6"/>
  <c r="R210" i="6"/>
  <c r="M146" i="6"/>
  <c r="I146" i="6" s="1"/>
  <c r="Z146" i="6"/>
  <c r="Y146" i="6" s="1"/>
  <c r="S146" i="6"/>
  <c r="AA385" i="6"/>
  <c r="O385" i="6"/>
  <c r="Z361" i="6"/>
  <c r="S361" i="6"/>
  <c r="W617" i="6"/>
  <c r="Z617" i="6"/>
  <c r="AA939" i="6"/>
  <c r="O939" i="6"/>
  <c r="AD939" i="6"/>
  <c r="AD215" i="6"/>
  <c r="R215" i="6"/>
  <c r="Z895" i="6"/>
  <c r="S895" i="6"/>
  <c r="AA936" i="6"/>
  <c r="O936" i="6"/>
  <c r="AB932" i="6"/>
  <c r="P932" i="6"/>
  <c r="AD932" i="6"/>
  <c r="M441" i="6"/>
  <c r="I441" i="6" s="1"/>
  <c r="Z441" i="6"/>
  <c r="Y441" i="6" s="1"/>
  <c r="S441" i="6"/>
  <c r="W603" i="6"/>
  <c r="Z603" i="6"/>
  <c r="Z802" i="6"/>
  <c r="Y802" i="6" s="1"/>
  <c r="S802" i="6"/>
  <c r="M802" i="6"/>
  <c r="I802" i="6" s="1"/>
  <c r="S480" i="6"/>
  <c r="Z480" i="6"/>
  <c r="Y480" i="6" s="1"/>
  <c r="M480" i="6"/>
  <c r="I480" i="6" s="1"/>
  <c r="AD887" i="6"/>
  <c r="R887" i="6"/>
  <c r="S272" i="6"/>
  <c r="Z272" i="6"/>
  <c r="Y272" i="6" s="1"/>
  <c r="M272" i="6"/>
  <c r="I272" i="6" s="1"/>
  <c r="Z483" i="6"/>
  <c r="Y483" i="6" s="1"/>
  <c r="M483" i="6"/>
  <c r="I483" i="6" s="1"/>
  <c r="S483" i="6"/>
  <c r="AA889" i="6"/>
  <c r="O889" i="6"/>
  <c r="S926" i="6"/>
  <c r="Z926" i="6"/>
  <c r="AB926" i="6"/>
  <c r="P926" i="6"/>
  <c r="AA931" i="6"/>
  <c r="O931" i="6"/>
  <c r="AA890" i="6"/>
  <c r="O890" i="6"/>
  <c r="AB911" i="6"/>
  <c r="P911" i="6"/>
  <c r="AA911" i="6"/>
  <c r="O911" i="6"/>
  <c r="S100" i="6"/>
  <c r="Z100" i="6"/>
  <c r="Y100" i="6" s="1"/>
  <c r="M100" i="6"/>
  <c r="I100" i="6" s="1"/>
  <c r="AA884" i="6"/>
  <c r="O884" i="6"/>
  <c r="Z476" i="6"/>
  <c r="S476" i="6"/>
  <c r="Z702" i="6"/>
  <c r="Y702" i="6" s="1"/>
  <c r="S702" i="6"/>
  <c r="M702" i="6"/>
  <c r="I702" i="6" s="1"/>
  <c r="S148" i="6"/>
  <c r="Z148" i="6"/>
  <c r="Y148" i="6" s="1"/>
  <c r="M148" i="6"/>
  <c r="I148" i="6" s="1"/>
  <c r="AA875" i="6"/>
  <c r="O875" i="6"/>
  <c r="AD805" i="6"/>
  <c r="R805" i="6"/>
  <c r="M423" i="6"/>
  <c r="I423" i="6" s="1"/>
  <c r="Z423" i="6"/>
  <c r="Y423" i="6" s="1"/>
  <c r="S423" i="6"/>
  <c r="Z321" i="6"/>
  <c r="Y321" i="6" s="1"/>
  <c r="M321" i="6"/>
  <c r="I321" i="6" s="1"/>
  <c r="S321" i="6"/>
  <c r="Z78" i="6"/>
  <c r="Y78" i="6" s="1"/>
  <c r="M78" i="6"/>
  <c r="I78" i="6" s="1"/>
  <c r="S78" i="6"/>
  <c r="S79" i="6"/>
  <c r="Z79" i="6"/>
  <c r="Y79" i="6" s="1"/>
  <c r="M79" i="6"/>
  <c r="I79" i="6" s="1"/>
  <c r="Z280" i="6"/>
  <c r="Y280" i="6" s="1"/>
  <c r="M280" i="6"/>
  <c r="I280" i="6" s="1"/>
  <c r="S280" i="6"/>
  <c r="M421" i="6"/>
  <c r="I421" i="6" s="1"/>
  <c r="Z421" i="6"/>
  <c r="Y421" i="6" s="1"/>
  <c r="S421" i="6"/>
  <c r="Z595" i="6"/>
  <c r="W595" i="6"/>
  <c r="Z645" i="6"/>
  <c r="W645" i="6"/>
  <c r="AD925" i="6"/>
  <c r="S900" i="6"/>
  <c r="Z900" i="6"/>
  <c r="S518" i="6"/>
  <c r="Z518" i="6"/>
  <c r="AA872" i="6"/>
  <c r="O872" i="6"/>
  <c r="Z700" i="6"/>
  <c r="Y700" i="6" s="1"/>
  <c r="S700" i="6"/>
  <c r="M700" i="6"/>
  <c r="I700" i="6" s="1"/>
  <c r="S914" i="6"/>
  <c r="Z914" i="6"/>
  <c r="Z811" i="6"/>
  <c r="S811" i="6"/>
  <c r="Z392" i="6"/>
  <c r="Y392" i="6" s="1"/>
  <c r="S392" i="6"/>
  <c r="M392" i="6"/>
  <c r="I392" i="6" s="1"/>
  <c r="W634" i="6"/>
  <c r="Z634" i="6"/>
  <c r="M799" i="6"/>
  <c r="I799" i="6" s="1"/>
  <c r="Z799" i="6"/>
  <c r="Y799" i="6" s="1"/>
  <c r="S799" i="6"/>
  <c r="Z797" i="6"/>
  <c r="Y797" i="6" s="1"/>
  <c r="S797" i="6"/>
  <c r="M797" i="6"/>
  <c r="I797" i="6" s="1"/>
  <c r="R836" i="6"/>
  <c r="AD836" i="6"/>
  <c r="M400" i="6"/>
  <c r="I400" i="6" s="1"/>
  <c r="Z400" i="6"/>
  <c r="Y400" i="6" s="1"/>
  <c r="S400" i="6"/>
  <c r="AA902" i="6"/>
  <c r="O902" i="6"/>
  <c r="AA454" i="6"/>
  <c r="M786" i="6"/>
  <c r="I786" i="6" s="1"/>
  <c r="Z786" i="6"/>
  <c r="Y786" i="6" s="1"/>
  <c r="S786" i="6"/>
  <c r="Z456" i="6"/>
  <c r="S456" i="6"/>
  <c r="W655" i="6"/>
  <c r="Z655" i="6"/>
  <c r="Z806" i="6"/>
  <c r="S806" i="6"/>
  <c r="Z498" i="6"/>
  <c r="S498" i="6"/>
  <c r="S157" i="6"/>
  <c r="Z157" i="6"/>
  <c r="Y157" i="6" s="1"/>
  <c r="M157" i="6"/>
  <c r="I157" i="6" s="1"/>
  <c r="AD110" i="6"/>
  <c r="R110" i="6"/>
  <c r="Z621" i="6"/>
  <c r="W621" i="6"/>
  <c r="Z846" i="6"/>
  <c r="S846" i="6"/>
  <c r="Z837" i="6"/>
  <c r="S837" i="6"/>
  <c r="Z810" i="6"/>
  <c r="S810" i="6"/>
  <c r="M946" i="6"/>
  <c r="I946" i="6" s="1"/>
  <c r="Z946" i="6"/>
  <c r="Y946" i="6" s="1"/>
  <c r="S946" i="6"/>
  <c r="M950" i="6"/>
  <c r="I950" i="6" s="1"/>
  <c r="Z950" i="6"/>
  <c r="Y950" i="6" s="1"/>
  <c r="S950" i="6"/>
  <c r="S692" i="6"/>
  <c r="M692" i="6"/>
  <c r="I692" i="6" s="1"/>
  <c r="Z692" i="6"/>
  <c r="Y692" i="6" s="1"/>
  <c r="AD115" i="6"/>
  <c r="R115" i="6"/>
  <c r="P941" i="6"/>
  <c r="AB941" i="6"/>
  <c r="Z335" i="6"/>
  <c r="Y335" i="6" s="1"/>
  <c r="W618" i="6"/>
  <c r="Z618" i="6"/>
  <c r="Z213" i="6"/>
  <c r="S213" i="6"/>
  <c r="AD930" i="6"/>
  <c r="AD894" i="6"/>
  <c r="R894" i="6"/>
  <c r="AA358" i="6"/>
  <c r="O358" i="6"/>
  <c r="Z933" i="6"/>
  <c r="S933" i="6"/>
  <c r="AB933" i="6"/>
  <c r="P933" i="6"/>
  <c r="AD935" i="6"/>
  <c r="Z380" i="6"/>
  <c r="S380" i="6"/>
  <c r="Z359" i="6"/>
  <c r="S359" i="6"/>
  <c r="Z976" i="6"/>
  <c r="Y976" i="6" s="1"/>
  <c r="S976" i="6"/>
  <c r="M976" i="6"/>
  <c r="I976" i="6" s="1"/>
  <c r="S481" i="6"/>
  <c r="M481" i="6"/>
  <c r="I481" i="6" s="1"/>
  <c r="Z481" i="6"/>
  <c r="Y481" i="6" s="1"/>
  <c r="AA882" i="6"/>
  <c r="O882" i="6"/>
  <c r="Z314" i="6"/>
  <c r="Y314" i="6" s="1"/>
  <c r="M314" i="6"/>
  <c r="I314" i="6" s="1"/>
  <c r="S314" i="6"/>
  <c r="W678" i="6"/>
  <c r="Z678" i="6"/>
  <c r="S240" i="6"/>
  <c r="Z240" i="6"/>
  <c r="Y240" i="6" s="1"/>
  <c r="M240" i="6"/>
  <c r="I240" i="6" s="1"/>
  <c r="AA886" i="6"/>
  <c r="O886" i="6"/>
  <c r="AA893" i="6"/>
  <c r="O893" i="6"/>
  <c r="S273" i="6"/>
  <c r="Z273" i="6"/>
  <c r="Y273" i="6" s="1"/>
  <c r="M273" i="6"/>
  <c r="I273" i="6" s="1"/>
  <c r="Z475" i="6"/>
  <c r="S475" i="6"/>
  <c r="Z585" i="6"/>
  <c r="W585" i="6"/>
  <c r="Q585" i="6" s="1"/>
  <c r="W669" i="6"/>
  <c r="Z669" i="6"/>
  <c r="W583" i="6"/>
  <c r="Z583" i="6"/>
  <c r="AA908" i="6"/>
  <c r="O908" i="6"/>
  <c r="Z208" i="6"/>
  <c r="S208" i="6"/>
  <c r="Z312" i="6"/>
  <c r="Y312" i="6" s="1"/>
  <c r="M312" i="6"/>
  <c r="I312" i="6" s="1"/>
  <c r="S312" i="6"/>
  <c r="S918" i="6"/>
  <c r="Z918" i="6"/>
  <c r="W591" i="6"/>
  <c r="Z591" i="6"/>
  <c r="Z869" i="6"/>
  <c r="S869" i="6"/>
  <c r="Z306" i="6"/>
  <c r="S306" i="6"/>
  <c r="Z880" i="6"/>
  <c r="S880" i="6"/>
  <c r="Z95" i="6"/>
  <c r="Y95" i="6" s="1"/>
  <c r="M95" i="6"/>
  <c r="I95" i="6" s="1"/>
  <c r="S95" i="6"/>
  <c r="S505" i="6"/>
  <c r="Z505" i="6"/>
  <c r="Y505" i="6" s="1"/>
  <c r="M505" i="6"/>
  <c r="I505" i="6" s="1"/>
  <c r="S191" i="6"/>
  <c r="Z191" i="6"/>
  <c r="Y191" i="6" s="1"/>
  <c r="M191" i="6"/>
  <c r="I191" i="6" s="1"/>
  <c r="S922" i="6"/>
  <c r="Z922" i="6"/>
  <c r="Z878" i="6"/>
  <c r="S878" i="6"/>
  <c r="Z308" i="6"/>
  <c r="Y308" i="6" s="1"/>
  <c r="M308" i="6"/>
  <c r="I308" i="6" s="1"/>
  <c r="S308" i="6"/>
  <c r="W576" i="6"/>
  <c r="Z576" i="6"/>
  <c r="AA880" i="6"/>
  <c r="O880" i="6"/>
  <c r="Z959" i="6"/>
  <c r="Y959" i="6" s="1"/>
  <c r="S959" i="6"/>
  <c r="M959" i="6"/>
  <c r="I959" i="6" s="1"/>
  <c r="Z411" i="6"/>
  <c r="Y411" i="6" s="1"/>
  <c r="S411" i="6"/>
  <c r="M411" i="6"/>
  <c r="I411" i="6" s="1"/>
  <c r="AA903" i="6"/>
  <c r="O903" i="6"/>
  <c r="Z738" i="6"/>
  <c r="Y738" i="6" s="1"/>
  <c r="S738" i="6"/>
  <c r="M738" i="6"/>
  <c r="I738" i="6" s="1"/>
  <c r="M398" i="6"/>
  <c r="I398" i="6" s="1"/>
  <c r="Z398" i="6"/>
  <c r="Y398" i="6" s="1"/>
  <c r="S398" i="6"/>
  <c r="Z861" i="6"/>
  <c r="S861" i="6"/>
  <c r="S298" i="6"/>
  <c r="Z298" i="6"/>
  <c r="Y298" i="6" s="1"/>
  <c r="M298" i="6"/>
  <c r="I298" i="6" s="1"/>
  <c r="AB451" i="6"/>
  <c r="AB515" i="6"/>
  <c r="W643" i="6"/>
  <c r="Z643" i="6"/>
  <c r="R831" i="6"/>
  <c r="AD831" i="6"/>
  <c r="S194" i="6"/>
  <c r="Z194" i="6"/>
  <c r="Y194" i="6" s="1"/>
  <c r="M194" i="6"/>
  <c r="I194" i="6" s="1"/>
  <c r="Z249" i="6"/>
  <c r="Y249" i="6" s="1"/>
  <c r="M249" i="6"/>
  <c r="I249" i="6" s="1"/>
  <c r="S249" i="6"/>
  <c r="Z807" i="6"/>
  <c r="S807" i="6"/>
  <c r="AA905" i="6"/>
  <c r="O905" i="6"/>
  <c r="Z820" i="6"/>
  <c r="S820" i="6"/>
  <c r="AD858" i="6"/>
  <c r="R858" i="6"/>
  <c r="Z562" i="6"/>
  <c r="W562" i="6"/>
  <c r="S186" i="6"/>
  <c r="Z186" i="6"/>
  <c r="Y186" i="6" s="1"/>
  <c r="M186" i="6"/>
  <c r="I186" i="6" s="1"/>
  <c r="Z509" i="6"/>
  <c r="Y509" i="6" s="1"/>
  <c r="M509" i="6"/>
  <c r="I509" i="6" s="1"/>
  <c r="S509" i="6"/>
  <c r="Z560" i="6"/>
  <c r="W560" i="6"/>
  <c r="S179" i="6"/>
  <c r="Z179" i="6"/>
  <c r="Y179" i="6" s="1"/>
  <c r="M179" i="6"/>
  <c r="I179" i="6" s="1"/>
  <c r="Z136" i="6"/>
  <c r="Y136" i="6" s="1"/>
  <c r="S136" i="6"/>
  <c r="M136" i="6"/>
  <c r="I136" i="6" s="1"/>
  <c r="Z304" i="6"/>
  <c r="Y304" i="6" s="1"/>
  <c r="M304" i="6"/>
  <c r="I304" i="6" s="1"/>
  <c r="S304" i="6"/>
  <c r="AA493" i="6"/>
  <c r="Z757" i="6"/>
  <c r="Y757" i="6" s="1"/>
  <c r="S757" i="6"/>
  <c r="M757" i="6"/>
  <c r="I757" i="6" s="1"/>
  <c r="Z751" i="6"/>
  <c r="Y751" i="6" s="1"/>
  <c r="M751" i="6"/>
  <c r="I751" i="6" s="1"/>
  <c r="S751" i="6"/>
  <c r="Z701" i="6"/>
  <c r="Y701" i="6" s="1"/>
  <c r="S701" i="6"/>
  <c r="M701" i="6"/>
  <c r="I701" i="6" s="1"/>
  <c r="Z774" i="6"/>
  <c r="Y774" i="6" s="1"/>
  <c r="S774" i="6"/>
  <c r="M774" i="6"/>
  <c r="I774" i="6" s="1"/>
  <c r="Z728" i="6"/>
  <c r="Y728" i="6" s="1"/>
  <c r="S728" i="6"/>
  <c r="M728" i="6"/>
  <c r="I728" i="6" s="1"/>
  <c r="M696" i="6"/>
  <c r="I696" i="6" s="1"/>
  <c r="Z696" i="6"/>
  <c r="Y696" i="6" s="1"/>
  <c r="S696" i="6"/>
  <c r="M539" i="6"/>
  <c r="I539" i="6" s="1"/>
  <c r="M795" i="6"/>
  <c r="I795" i="6" s="1"/>
  <c r="Z795" i="6"/>
  <c r="Y795" i="6" s="1"/>
  <c r="S795" i="6"/>
  <c r="R112" i="6"/>
  <c r="AD112" i="6"/>
  <c r="Z388" i="6"/>
  <c r="S388" i="6"/>
  <c r="M212" i="6"/>
  <c r="I212" i="6" s="1"/>
  <c r="S212" i="6"/>
  <c r="Z212" i="6"/>
  <c r="Y212" i="6" s="1"/>
  <c r="AD117" i="6"/>
  <c r="R117" i="6"/>
  <c r="Z197" i="6"/>
  <c r="Y197" i="6" s="1"/>
  <c r="M197" i="6"/>
  <c r="I197" i="6" s="1"/>
  <c r="S197" i="6"/>
  <c r="S489" i="6"/>
  <c r="M489" i="6"/>
  <c r="I489" i="6" s="1"/>
  <c r="Z489" i="6"/>
  <c r="Y489" i="6" s="1"/>
  <c r="S166" i="6"/>
  <c r="Z166" i="6"/>
  <c r="Y166" i="6" s="1"/>
  <c r="M166" i="6"/>
  <c r="I166" i="6" s="1"/>
  <c r="Z160" i="6"/>
  <c r="Y160" i="6" s="1"/>
  <c r="M160" i="6"/>
  <c r="I160" i="6" s="1"/>
  <c r="S160" i="6"/>
  <c r="S196" i="6"/>
  <c r="M196" i="6"/>
  <c r="I196" i="6" s="1"/>
  <c r="Z196" i="6"/>
  <c r="Y196" i="6" s="1"/>
  <c r="S940" i="6"/>
  <c r="Z940" i="6"/>
  <c r="S485" i="6"/>
  <c r="Z485" i="6"/>
  <c r="Y485" i="6" s="1"/>
  <c r="M485" i="6"/>
  <c r="I485" i="6" s="1"/>
  <c r="M344" i="6"/>
  <c r="I344" i="6" s="1"/>
  <c r="Z344" i="6"/>
  <c r="Y344" i="6" s="1"/>
  <c r="S344" i="6"/>
  <c r="AA363" i="6"/>
  <c r="O363" i="6"/>
  <c r="Z387" i="6"/>
  <c r="S387" i="6"/>
  <c r="S531" i="6"/>
  <c r="Z531" i="6"/>
  <c r="Y531" i="6" s="1"/>
  <c r="M531" i="6"/>
  <c r="I531" i="6" s="1"/>
  <c r="Z382" i="6"/>
  <c r="S382" i="6"/>
  <c r="W597" i="6"/>
  <c r="Z597" i="6"/>
  <c r="S439" i="6"/>
  <c r="M439" i="6"/>
  <c r="I439" i="6" s="1"/>
  <c r="Z439" i="6"/>
  <c r="Y439" i="6" s="1"/>
  <c r="AA879" i="6"/>
  <c r="O879" i="6"/>
  <c r="AD892" i="6"/>
  <c r="R892" i="6"/>
  <c r="AA373" i="6"/>
  <c r="O373" i="6"/>
  <c r="AA906" i="6"/>
  <c r="O906" i="6"/>
  <c r="AA923" i="6"/>
  <c r="O923" i="6"/>
  <c r="Z575" i="6"/>
  <c r="W575" i="6"/>
  <c r="Z584" i="6"/>
  <c r="W584" i="6"/>
  <c r="Z127" i="6"/>
  <c r="Y127" i="6" s="1"/>
  <c r="S127" i="6"/>
  <c r="M127" i="6"/>
  <c r="I127" i="6" s="1"/>
  <c r="AD870" i="6"/>
  <c r="R870" i="6"/>
  <c r="Z824" i="6"/>
  <c r="S824" i="6"/>
  <c r="S368" i="6"/>
  <c r="Z368" i="6"/>
  <c r="Z474" i="6"/>
  <c r="S474" i="6"/>
  <c r="AB917" i="6"/>
  <c r="P917" i="6"/>
  <c r="AA365" i="6"/>
  <c r="O365" i="6"/>
  <c r="AD934" i="6"/>
  <c r="S898" i="6"/>
  <c r="Z898" i="6"/>
  <c r="Z91" i="6"/>
  <c r="Y91" i="6" s="1"/>
  <c r="M91" i="6"/>
  <c r="I91" i="6" s="1"/>
  <c r="S91" i="6"/>
  <c r="Z958" i="6"/>
  <c r="Y958" i="6" s="1"/>
  <c r="S958" i="6"/>
  <c r="M958" i="6"/>
  <c r="I958" i="6" s="1"/>
  <c r="M706" i="6"/>
  <c r="I706" i="6" s="1"/>
  <c r="Z706" i="6"/>
  <c r="Y706" i="6" s="1"/>
  <c r="S706" i="6"/>
  <c r="Z315" i="6"/>
  <c r="Y315" i="6" s="1"/>
  <c r="M315" i="6"/>
  <c r="I315" i="6" s="1"/>
  <c r="S315" i="6"/>
  <c r="AD878" i="6"/>
  <c r="R878" i="6"/>
  <c r="AD869" i="6"/>
  <c r="R869" i="6"/>
  <c r="Z830" i="6"/>
  <c r="S830" i="6"/>
  <c r="AD871" i="6"/>
  <c r="R871" i="6"/>
  <c r="Z731" i="6"/>
  <c r="Y731" i="6" s="1"/>
  <c r="S731" i="6"/>
  <c r="M731" i="6"/>
  <c r="I731" i="6" s="1"/>
  <c r="W663" i="6"/>
  <c r="Z663" i="6"/>
  <c r="Z855" i="6"/>
  <c r="S855" i="6"/>
  <c r="S183" i="6"/>
  <c r="Z183" i="6"/>
  <c r="Y183" i="6" s="1"/>
  <c r="M183" i="6"/>
  <c r="I183" i="6" s="1"/>
  <c r="AA937" i="6"/>
  <c r="O937" i="6"/>
  <c r="M425" i="6"/>
  <c r="I425" i="6" s="1"/>
  <c r="Z425" i="6"/>
  <c r="Y425" i="6" s="1"/>
  <c r="S425" i="6"/>
  <c r="AD901" i="6"/>
  <c r="R901" i="6"/>
  <c r="AA904" i="6"/>
  <c r="O904" i="6"/>
  <c r="M962" i="6"/>
  <c r="I962" i="6" s="1"/>
  <c r="Z962" i="6"/>
  <c r="Y962" i="6" s="1"/>
  <c r="S962" i="6"/>
  <c r="AA452" i="6"/>
  <c r="AD851" i="6"/>
  <c r="R851" i="6"/>
  <c r="M397" i="6"/>
  <c r="I397" i="6" s="1"/>
  <c r="Z397" i="6"/>
  <c r="Y397" i="6" s="1"/>
  <c r="S397" i="6"/>
  <c r="S499" i="6"/>
  <c r="Z499" i="6"/>
  <c r="Y499" i="6" s="1"/>
  <c r="M499" i="6"/>
  <c r="I499" i="6" s="1"/>
  <c r="AA919" i="6"/>
  <c r="O919" i="6"/>
  <c r="M433" i="6"/>
  <c r="I433" i="6" s="1"/>
  <c r="Z433" i="6"/>
  <c r="Y433" i="6" s="1"/>
  <c r="S433" i="6"/>
  <c r="Z461" i="6"/>
  <c r="Y461" i="6" s="1"/>
  <c r="M461" i="6"/>
  <c r="I461" i="6" s="1"/>
  <c r="S461" i="6"/>
  <c r="AB453" i="6"/>
  <c r="AD916" i="6"/>
  <c r="AA494" i="6"/>
  <c r="Z819" i="6"/>
  <c r="S819" i="6"/>
  <c r="S495" i="6"/>
  <c r="Z495" i="6"/>
  <c r="S153" i="6"/>
  <c r="Z153" i="6"/>
  <c r="Y153" i="6" s="1"/>
  <c r="M153" i="6"/>
  <c r="I153" i="6" s="1"/>
  <c r="R809" i="6"/>
  <c r="AD809" i="6"/>
  <c r="M787" i="6"/>
  <c r="I787" i="6" s="1"/>
  <c r="Z787" i="6"/>
  <c r="Y787" i="6" s="1"/>
  <c r="S787" i="6"/>
  <c r="M755" i="6"/>
  <c r="I755" i="6" s="1"/>
  <c r="Z755" i="6"/>
  <c r="Y755" i="6" s="1"/>
  <c r="S755" i="6"/>
  <c r="Z713" i="6"/>
  <c r="Y713" i="6" s="1"/>
  <c r="S713" i="6"/>
  <c r="M713" i="6"/>
  <c r="I713" i="6" s="1"/>
  <c r="R853" i="6"/>
  <c r="AD853" i="6"/>
  <c r="Z760" i="6"/>
  <c r="Y760" i="6" s="1"/>
  <c r="M760" i="6"/>
  <c r="I760" i="6" s="1"/>
  <c r="S760" i="6"/>
  <c r="M758" i="6"/>
  <c r="I758" i="6" s="1"/>
  <c r="S758" i="6"/>
  <c r="Z758" i="6"/>
  <c r="Y758" i="6" s="1"/>
  <c r="M687" i="6"/>
  <c r="I687" i="6" s="1"/>
  <c r="Z687" i="6"/>
  <c r="Y687" i="6" s="1"/>
  <c r="S687" i="6"/>
  <c r="AD230" i="6"/>
  <c r="R230" i="6"/>
  <c r="AD225" i="6"/>
  <c r="R225" i="6"/>
  <c r="S897" i="6"/>
  <c r="Z897" i="6"/>
  <c r="AA379" i="6"/>
  <c r="O379" i="6"/>
  <c r="Z835" i="6"/>
  <c r="S835" i="6"/>
  <c r="Z334" i="6"/>
  <c r="Y334" i="6" s="1"/>
  <c r="M334" i="6"/>
  <c r="I334" i="6" s="1"/>
  <c r="S334" i="6"/>
  <c r="AD885" i="6"/>
  <c r="R885" i="6"/>
  <c r="Z444" i="6"/>
  <c r="Y444" i="6" s="1"/>
  <c r="S444" i="6"/>
  <c r="M444" i="6"/>
  <c r="I444" i="6" s="1"/>
  <c r="Z116" i="6"/>
  <c r="S116" i="6"/>
  <c r="S381" i="6"/>
  <c r="Z381" i="6"/>
  <c r="Z271" i="6"/>
  <c r="Y271" i="6" s="1"/>
  <c r="M271" i="6"/>
  <c r="I271" i="6" s="1"/>
  <c r="S271" i="6"/>
  <c r="S529" i="6"/>
  <c r="Z529" i="6"/>
  <c r="Y529" i="6" s="1"/>
  <c r="M529" i="6"/>
  <c r="I529" i="6" s="1"/>
  <c r="Z448" i="6"/>
  <c r="Y448" i="6" s="1"/>
  <c r="S448" i="6"/>
  <c r="M448" i="6"/>
  <c r="I448" i="6" s="1"/>
  <c r="M353" i="6"/>
  <c r="I353" i="6" s="1"/>
  <c r="Z353" i="6"/>
  <c r="Y353" i="6" s="1"/>
  <c r="S353" i="6"/>
  <c r="M739" i="6"/>
  <c r="I739" i="6" s="1"/>
  <c r="Z739" i="6"/>
  <c r="Y739" i="6" s="1"/>
  <c r="S739" i="6"/>
  <c r="S277" i="6"/>
  <c r="M277" i="6"/>
  <c r="I277" i="6" s="1"/>
  <c r="Z277" i="6"/>
  <c r="Y277" i="6" s="1"/>
  <c r="Z192" i="6"/>
  <c r="Y192" i="6" s="1"/>
  <c r="M192" i="6"/>
  <c r="I192" i="6" s="1"/>
  <c r="S192" i="6"/>
  <c r="Z969" i="6"/>
  <c r="Y969" i="6" s="1"/>
  <c r="S969" i="6"/>
  <c r="M969" i="6"/>
  <c r="I969" i="6" s="1"/>
  <c r="AA873" i="6"/>
  <c r="O873" i="6"/>
  <c r="Z673" i="6"/>
  <c r="W673" i="6"/>
  <c r="S957" i="6"/>
  <c r="Z957" i="6"/>
  <c r="Y957" i="6" s="1"/>
  <c r="M957" i="6"/>
  <c r="I957" i="6" s="1"/>
  <c r="S85" i="6"/>
  <c r="Z85" i="6"/>
  <c r="Y85" i="6" s="1"/>
  <c r="M85" i="6"/>
  <c r="I85" i="6" s="1"/>
  <c r="AA927" i="6"/>
  <c r="O927" i="6"/>
  <c r="S276" i="6"/>
  <c r="Z276" i="6"/>
  <c r="Y276" i="6" s="1"/>
  <c r="M276" i="6"/>
  <c r="I276" i="6" s="1"/>
  <c r="Z801" i="6"/>
  <c r="Y801" i="6" s="1"/>
  <c r="S801" i="6"/>
  <c r="M801" i="6"/>
  <c r="I801" i="6" s="1"/>
  <c r="Z672" i="6"/>
  <c r="W672" i="6"/>
  <c r="Z577" i="6"/>
  <c r="W577" i="6"/>
  <c r="M415" i="6"/>
  <c r="I415" i="6" s="1"/>
  <c r="Z415" i="6"/>
  <c r="Y415" i="6" s="1"/>
  <c r="S415" i="6"/>
  <c r="AA383" i="6"/>
  <c r="O383" i="6"/>
  <c r="S912" i="6"/>
  <c r="Z912" i="6"/>
  <c r="Z522" i="6"/>
  <c r="Y522" i="6" s="1"/>
  <c r="M522" i="6"/>
  <c r="I522" i="6" s="1"/>
  <c r="S522" i="6"/>
  <c r="Z188" i="6"/>
  <c r="Y188" i="6" s="1"/>
  <c r="M188" i="6"/>
  <c r="I188" i="6" s="1"/>
  <c r="S188" i="6"/>
  <c r="AA874" i="6"/>
  <c r="O874" i="6"/>
  <c r="Z323" i="6"/>
  <c r="Y323" i="6" s="1"/>
  <c r="M323" i="6"/>
  <c r="I323" i="6" s="1"/>
  <c r="S323" i="6"/>
  <c r="AA514" i="6"/>
  <c r="AA899" i="6"/>
  <c r="O899" i="6"/>
  <c r="S82" i="6"/>
  <c r="Z82" i="6"/>
  <c r="Y82" i="6" s="1"/>
  <c r="M82" i="6"/>
  <c r="I82" i="6" s="1"/>
  <c r="W665" i="6"/>
  <c r="Z665" i="6"/>
  <c r="S290" i="6"/>
  <c r="Z290" i="6"/>
  <c r="Y290" i="6" s="1"/>
  <c r="M290" i="6"/>
  <c r="I290" i="6" s="1"/>
  <c r="Z860" i="6"/>
  <c r="S860" i="6"/>
  <c r="Z512" i="6"/>
  <c r="Y512" i="6" s="1"/>
  <c r="M512" i="6"/>
  <c r="I512" i="6" s="1"/>
  <c r="S512" i="6"/>
  <c r="Z180" i="6"/>
  <c r="Y180" i="6" s="1"/>
  <c r="M180" i="6"/>
  <c r="I180" i="6" s="1"/>
  <c r="S180" i="6"/>
  <c r="S369" i="6"/>
  <c r="Z369" i="6"/>
  <c r="S265" i="6"/>
  <c r="Z265" i="6"/>
  <c r="Y265" i="6" s="1"/>
  <c r="M265" i="6"/>
  <c r="I265" i="6" s="1"/>
  <c r="R827" i="6"/>
  <c r="AD827" i="6"/>
  <c r="S248" i="6"/>
  <c r="Z248" i="6"/>
  <c r="Y248" i="6" s="1"/>
  <c r="M248" i="6"/>
  <c r="I248" i="6" s="1"/>
  <c r="AA372" i="6"/>
  <c r="O372" i="6"/>
  <c r="S915" i="6"/>
  <c r="Z915" i="6"/>
  <c r="W592" i="6"/>
  <c r="Z592" i="6"/>
  <c r="Z793" i="6"/>
  <c r="Y793" i="6" s="1"/>
  <c r="S793" i="6"/>
  <c r="M793" i="6"/>
  <c r="I793" i="6" s="1"/>
  <c r="AD303" i="6"/>
  <c r="R303" i="6"/>
  <c r="AB913" i="6"/>
  <c r="P913" i="6"/>
  <c r="S234" i="6"/>
  <c r="Z234" i="6"/>
  <c r="Y234" i="6" s="1"/>
  <c r="M234" i="6"/>
  <c r="I234" i="6" s="1"/>
  <c r="Z454" i="6"/>
  <c r="S454" i="6"/>
  <c r="W636" i="6"/>
  <c r="Z636" i="6"/>
  <c r="Z151" i="6"/>
  <c r="Y151" i="6" s="1"/>
  <c r="M151" i="6"/>
  <c r="I151" i="6" s="1"/>
  <c r="S151" i="6"/>
  <c r="Z233" i="6"/>
  <c r="Y233" i="6" s="1"/>
  <c r="M233" i="6"/>
  <c r="I233" i="6" s="1"/>
  <c r="S233" i="6"/>
  <c r="AA497" i="6"/>
  <c r="Z847" i="6"/>
  <c r="S847" i="6"/>
  <c r="M777" i="6"/>
  <c r="I777" i="6" s="1"/>
  <c r="Z777" i="6"/>
  <c r="Y777" i="6" s="1"/>
  <c r="S777" i="6"/>
  <c r="M693" i="6"/>
  <c r="I693" i="6" s="1"/>
  <c r="Z693" i="6"/>
  <c r="Y693" i="6" s="1"/>
  <c r="S693" i="6"/>
  <c r="M682" i="6"/>
  <c r="I682" i="6" s="1"/>
  <c r="Z682" i="6"/>
  <c r="Y682" i="6" s="1"/>
  <c r="S682" i="6"/>
  <c r="Z503" i="6"/>
  <c r="Y503" i="6" s="1"/>
  <c r="M503" i="6"/>
  <c r="I503" i="6" s="1"/>
  <c r="S503" i="6"/>
  <c r="Z840" i="6"/>
  <c r="S840" i="6"/>
  <c r="Z500" i="6"/>
  <c r="Y500" i="6" s="1"/>
  <c r="M500" i="6"/>
  <c r="I500" i="6" s="1"/>
  <c r="S500" i="6"/>
  <c r="Z778" i="6"/>
  <c r="Y778" i="6" s="1"/>
  <c r="S778" i="6"/>
  <c r="M778" i="6"/>
  <c r="I778" i="6" s="1"/>
  <c r="Z844" i="6"/>
  <c r="S844" i="6"/>
  <c r="Z695" i="6"/>
  <c r="Y695" i="6" s="1"/>
  <c r="S695" i="6"/>
  <c r="M695" i="6"/>
  <c r="I695" i="6" s="1"/>
  <c r="R850" i="6"/>
  <c r="AD850" i="6"/>
  <c r="Z791" i="6"/>
  <c r="Y791" i="6" s="1"/>
  <c r="S791" i="6"/>
  <c r="M791" i="6"/>
  <c r="I791" i="6" s="1"/>
  <c r="M681" i="6"/>
  <c r="I681" i="6" s="1"/>
  <c r="S681" i="6"/>
  <c r="Z681" i="6"/>
  <c r="Y681" i="6" s="1"/>
  <c r="M763" i="6"/>
  <c r="I763" i="6" s="1"/>
  <c r="Z763" i="6"/>
  <c r="Y763" i="6" s="1"/>
  <c r="S763" i="6"/>
  <c r="Z945" i="6"/>
  <c r="Y945" i="6" s="1"/>
  <c r="S945" i="6"/>
  <c r="M945" i="6"/>
  <c r="I945" i="6" s="1"/>
  <c r="M699" i="6"/>
  <c r="I699" i="6" s="1"/>
  <c r="Z699" i="6"/>
  <c r="Y699" i="6" s="1"/>
  <c r="S699" i="6"/>
  <c r="Z943" i="6"/>
  <c r="Y943" i="6" s="1"/>
  <c r="S943" i="6"/>
  <c r="M943" i="6"/>
  <c r="I943" i="6" s="1"/>
  <c r="M542" i="6"/>
  <c r="I542" i="6" s="1"/>
  <c r="M142" i="6"/>
  <c r="I142" i="6" s="1"/>
  <c r="M143" i="6"/>
  <c r="I143" i="6" s="1"/>
  <c r="AB386" i="6"/>
  <c r="P386" i="6"/>
  <c r="M145" i="6"/>
  <c r="I145" i="6" s="1"/>
  <c r="Z228" i="6"/>
  <c r="S228" i="6"/>
  <c r="R109" i="6"/>
  <c r="AD109" i="6"/>
  <c r="O386" i="6"/>
  <c r="AA386" i="6"/>
  <c r="O910" i="6"/>
  <c r="AA910" i="6"/>
  <c r="Z210" i="6"/>
  <c r="S210" i="6"/>
  <c r="S534" i="6"/>
  <c r="Z534" i="6"/>
  <c r="Y534" i="6" s="1"/>
  <c r="M534" i="6"/>
  <c r="I534" i="6" s="1"/>
  <c r="AA376" i="6"/>
  <c r="O376" i="6"/>
  <c r="AA361" i="6"/>
  <c r="O361" i="6"/>
  <c r="Z606" i="6"/>
  <c r="W606" i="6"/>
  <c r="Z351" i="6"/>
  <c r="Y351" i="6" s="1"/>
  <c r="M351" i="6"/>
  <c r="I351" i="6" s="1"/>
  <c r="S486" i="6"/>
  <c r="Z486" i="6"/>
  <c r="Y486" i="6" s="1"/>
  <c r="M486" i="6"/>
  <c r="I486" i="6" s="1"/>
  <c r="Z201" i="6"/>
  <c r="S201" i="6"/>
  <c r="M336" i="6"/>
  <c r="I336" i="6" s="1"/>
  <c r="Z336" i="6"/>
  <c r="Y336" i="6" s="1"/>
  <c r="S336" i="6"/>
  <c r="M211" i="6"/>
  <c r="I211" i="6" s="1"/>
  <c r="Z211" i="6"/>
  <c r="Y211" i="6" s="1"/>
  <c r="S211" i="6"/>
  <c r="Z909" i="6"/>
  <c r="S909" i="6"/>
  <c r="Z832" i="6"/>
  <c r="S832" i="6"/>
  <c r="AA932" i="6"/>
  <c r="O932" i="6"/>
  <c r="Z882" i="6"/>
  <c r="S882" i="6"/>
  <c r="Z886" i="6"/>
  <c r="S886" i="6"/>
  <c r="Z407" i="6"/>
  <c r="Y407" i="6" s="1"/>
  <c r="S407" i="6"/>
  <c r="M407" i="6"/>
  <c r="I407" i="6" s="1"/>
  <c r="Z316" i="6"/>
  <c r="Y316" i="6" s="1"/>
  <c r="M316" i="6"/>
  <c r="I316" i="6" s="1"/>
  <c r="S316" i="6"/>
  <c r="Z834" i="6"/>
  <c r="S834" i="6"/>
  <c r="AA887" i="6"/>
  <c r="O887" i="6"/>
  <c r="S243" i="6"/>
  <c r="Z243" i="6"/>
  <c r="Y243" i="6" s="1"/>
  <c r="M243" i="6"/>
  <c r="I243" i="6" s="1"/>
  <c r="AD889" i="6"/>
  <c r="R889" i="6"/>
  <c r="AD926" i="6"/>
  <c r="AC926" i="6"/>
  <c r="Q926" i="6"/>
  <c r="Z370" i="6"/>
  <c r="S370" i="6"/>
  <c r="Z833" i="6"/>
  <c r="S833" i="6"/>
  <c r="Z339" i="6"/>
  <c r="Y339" i="6" s="1"/>
  <c r="M339" i="6"/>
  <c r="I339" i="6" s="1"/>
  <c r="S339" i="6"/>
  <c r="AA472" i="6"/>
  <c r="Z826" i="6"/>
  <c r="S826" i="6"/>
  <c r="M139" i="6"/>
  <c r="I139" i="6" s="1"/>
  <c r="Z139" i="6"/>
  <c r="Y139" i="6" s="1"/>
  <c r="S139" i="6"/>
  <c r="M409" i="6"/>
  <c r="I409" i="6" s="1"/>
  <c r="Z409" i="6"/>
  <c r="Y409" i="6" s="1"/>
  <c r="S409" i="6"/>
  <c r="Z870" i="6"/>
  <c r="S870" i="6"/>
  <c r="S324" i="6"/>
  <c r="Z324" i="6"/>
  <c r="Y324" i="6" s="1"/>
  <c r="M324" i="6"/>
  <c r="I324" i="6" s="1"/>
  <c r="N540" i="6"/>
  <c r="M540" i="6" s="1"/>
  <c r="I540" i="6" s="1"/>
  <c r="Z540" i="6"/>
  <c r="Y540" i="6" s="1"/>
  <c r="S540" i="6"/>
  <c r="AC911" i="6"/>
  <c r="Q911" i="6"/>
  <c r="AD884" i="6"/>
  <c r="R884" i="6"/>
  <c r="Z169" i="6"/>
  <c r="Y169" i="6" s="1"/>
  <c r="M169" i="6"/>
  <c r="I169" i="6" s="1"/>
  <c r="S169" i="6"/>
  <c r="Z971" i="6"/>
  <c r="Y971" i="6" s="1"/>
  <c r="S971" i="6"/>
  <c r="M971" i="6"/>
  <c r="I971" i="6" s="1"/>
  <c r="AD875" i="6"/>
  <c r="R875" i="6"/>
  <c r="S172" i="6"/>
  <c r="Z172" i="6"/>
  <c r="Y172" i="6" s="1"/>
  <c r="M172" i="6"/>
  <c r="I172" i="6" s="1"/>
  <c r="Z341" i="6"/>
  <c r="Y341" i="6" s="1"/>
  <c r="M341" i="6"/>
  <c r="I341" i="6" s="1"/>
  <c r="S341" i="6"/>
  <c r="M414" i="6"/>
  <c r="I414" i="6" s="1"/>
  <c r="Z414" i="6"/>
  <c r="Y414" i="6" s="1"/>
  <c r="S414" i="6"/>
  <c r="S245" i="6"/>
  <c r="Z245" i="6"/>
  <c r="Y245" i="6" s="1"/>
  <c r="M245" i="6"/>
  <c r="I245" i="6" s="1"/>
  <c r="M122" i="6"/>
  <c r="I122" i="6" s="1"/>
  <c r="Z122" i="6"/>
  <c r="Y122" i="6" s="1"/>
  <c r="S122" i="6"/>
  <c r="W596" i="6"/>
  <c r="Z596" i="6"/>
  <c r="W647" i="6"/>
  <c r="Z647" i="6"/>
  <c r="AA518" i="6"/>
  <c r="AA925" i="6"/>
  <c r="O925" i="6"/>
  <c r="Z568" i="6"/>
  <c r="W568" i="6"/>
  <c r="AA900" i="6"/>
  <c r="O900" i="6"/>
  <c r="Z572" i="6"/>
  <c r="W572" i="6"/>
  <c r="S150" i="6"/>
  <c r="Z150" i="6"/>
  <c r="Y150" i="6" s="1"/>
  <c r="M150" i="6"/>
  <c r="I150" i="6" s="1"/>
  <c r="M434" i="6"/>
  <c r="I434" i="6" s="1"/>
  <c r="Z434" i="6"/>
  <c r="Y434" i="6" s="1"/>
  <c r="S434" i="6"/>
  <c r="AD872" i="6"/>
  <c r="R872" i="6"/>
  <c r="S247" i="6"/>
  <c r="Z247" i="6"/>
  <c r="Y247" i="6" s="1"/>
  <c r="M247" i="6"/>
  <c r="I247" i="6" s="1"/>
  <c r="AD914" i="6"/>
  <c r="R811" i="6"/>
  <c r="AD811" i="6"/>
  <c r="Z302" i="6"/>
  <c r="Y302" i="6" s="1"/>
  <c r="M302" i="6"/>
  <c r="I302" i="6" s="1"/>
  <c r="S302" i="6"/>
  <c r="Z453" i="6"/>
  <c r="S453" i="6"/>
  <c r="Z267" i="6"/>
  <c r="Y267" i="6" s="1"/>
  <c r="M267" i="6"/>
  <c r="I267" i="6" s="1"/>
  <c r="S267" i="6"/>
  <c r="S928" i="6"/>
  <c r="Z928" i="6"/>
  <c r="AB928" i="6"/>
  <c r="P928" i="6"/>
  <c r="M399" i="6"/>
  <c r="I399" i="6" s="1"/>
  <c r="Z399" i="6"/>
  <c r="Y399" i="6" s="1"/>
  <c r="S399" i="6"/>
  <c r="Z657" i="6"/>
  <c r="W657" i="6"/>
  <c r="Z817" i="6"/>
  <c r="S817" i="6"/>
  <c r="R806" i="6"/>
  <c r="AD806" i="6"/>
  <c r="Z789" i="6"/>
  <c r="Y789" i="6" s="1"/>
  <c r="S789" i="6"/>
  <c r="M789" i="6"/>
  <c r="I789" i="6" s="1"/>
  <c r="S182" i="6"/>
  <c r="Z182" i="6"/>
  <c r="Y182" i="6" s="1"/>
  <c r="M182" i="6"/>
  <c r="I182" i="6" s="1"/>
  <c r="Z859" i="6"/>
  <c r="S859" i="6"/>
  <c r="W624" i="6"/>
  <c r="Z624" i="6"/>
  <c r="R846" i="6"/>
  <c r="AD846" i="6"/>
  <c r="S173" i="6"/>
  <c r="Z173" i="6"/>
  <c r="Y173" i="6" s="1"/>
  <c r="M173" i="6"/>
  <c r="I173" i="6" s="1"/>
  <c r="M783" i="6"/>
  <c r="I783" i="6" s="1"/>
  <c r="Z783" i="6"/>
  <c r="Y783" i="6" s="1"/>
  <c r="S783" i="6"/>
  <c r="M690" i="6"/>
  <c r="I690" i="6" s="1"/>
  <c r="Z690" i="6"/>
  <c r="Y690" i="6" s="1"/>
  <c r="S690" i="6"/>
  <c r="R837" i="6"/>
  <c r="AD837" i="6"/>
  <c r="Z848" i="6"/>
  <c r="S848" i="6"/>
  <c r="R810" i="6"/>
  <c r="AD810" i="6"/>
  <c r="Z691" i="6"/>
  <c r="Y691" i="6" s="1"/>
  <c r="S691" i="6"/>
  <c r="M691" i="6"/>
  <c r="I691" i="6" s="1"/>
  <c r="Z779" i="6"/>
  <c r="Y779" i="6" s="1"/>
  <c r="S779" i="6"/>
  <c r="M779" i="6"/>
  <c r="I779" i="6" s="1"/>
  <c r="S841" i="6"/>
  <c r="Z841" i="6"/>
  <c r="S686" i="6"/>
  <c r="M686" i="6"/>
  <c r="I686" i="6" s="1"/>
  <c r="Z686" i="6"/>
  <c r="Y686" i="6" s="1"/>
  <c r="Z720" i="6"/>
  <c r="Y720" i="6" s="1"/>
  <c r="S720" i="6"/>
  <c r="M720" i="6"/>
  <c r="I720" i="6" s="1"/>
  <c r="M790" i="6"/>
  <c r="I790" i="6" s="1"/>
  <c r="S790" i="6"/>
  <c r="Z790" i="6"/>
  <c r="Y790" i="6" s="1"/>
  <c r="M744" i="6"/>
  <c r="I744" i="6" s="1"/>
  <c r="S744" i="6"/>
  <c r="Z744" i="6"/>
  <c r="Y744" i="6" s="1"/>
  <c r="Z949" i="6"/>
  <c r="Y949" i="6" s="1"/>
  <c r="S949" i="6"/>
  <c r="M949" i="6"/>
  <c r="I949" i="6" s="1"/>
  <c r="Z222" i="6"/>
  <c r="S222" i="6"/>
  <c r="R108" i="6"/>
  <c r="AD108" i="6"/>
  <c r="Z218" i="6"/>
  <c r="S218" i="6"/>
  <c r="AA941" i="6"/>
  <c r="O941" i="6"/>
  <c r="AD938" i="6"/>
  <c r="AD213" i="6"/>
  <c r="R213" i="6"/>
  <c r="M223" i="6"/>
  <c r="I223" i="6" s="1"/>
  <c r="Z223" i="6"/>
  <c r="Y223" i="6" s="1"/>
  <c r="S223" i="6"/>
  <c r="Z326" i="6"/>
  <c r="Y326" i="6" s="1"/>
  <c r="M326" i="6"/>
  <c r="I326" i="6" s="1"/>
  <c r="S326" i="6"/>
  <c r="AA930" i="6"/>
  <c r="O930" i="6"/>
  <c r="AA894" i="6"/>
  <c r="O894" i="6"/>
  <c r="Z330" i="6"/>
  <c r="Y330" i="6" s="1"/>
  <c r="M330" i="6"/>
  <c r="I330" i="6" s="1"/>
  <c r="S330" i="6"/>
  <c r="AD933" i="6"/>
  <c r="S106" i="6"/>
  <c r="M106" i="6"/>
  <c r="I106" i="6" s="1"/>
  <c r="Z106" i="6"/>
  <c r="Y106" i="6" s="1"/>
  <c r="AA935" i="6"/>
  <c r="O935" i="6"/>
  <c r="Z338" i="6"/>
  <c r="Y338" i="6" s="1"/>
  <c r="M338" i="6"/>
  <c r="I338" i="6" s="1"/>
  <c r="S338" i="6"/>
  <c r="AA380" i="6"/>
  <c r="O380" i="6"/>
  <c r="AA359" i="6"/>
  <c r="O359" i="6"/>
  <c r="S921" i="6"/>
  <c r="Z921" i="6"/>
  <c r="P921" i="6"/>
  <c r="AB921" i="6"/>
  <c r="Z533" i="6"/>
  <c r="Y533" i="6" s="1"/>
  <c r="M533" i="6"/>
  <c r="I533" i="6" s="1"/>
  <c r="S533" i="6"/>
  <c r="Z613" i="6"/>
  <c r="W613" i="6"/>
  <c r="AD882" i="6"/>
  <c r="R882" i="6"/>
  <c r="AD886" i="6"/>
  <c r="R886" i="6"/>
  <c r="R893" i="6"/>
  <c r="AD893" i="6"/>
  <c r="Z924" i="6"/>
  <c r="S924" i="6"/>
  <c r="AB924" i="6"/>
  <c r="P924" i="6"/>
  <c r="M960" i="6"/>
  <c r="I960" i="6" s="1"/>
  <c r="S960" i="6"/>
  <c r="Z960" i="6"/>
  <c r="Y960" i="6" s="1"/>
  <c r="Z364" i="6"/>
  <c r="S364" i="6"/>
  <c r="Z863" i="6"/>
  <c r="S863" i="6"/>
  <c r="Z337" i="6"/>
  <c r="Y337" i="6" s="1"/>
  <c r="M337" i="6"/>
  <c r="I337" i="6" s="1"/>
  <c r="S337" i="6"/>
  <c r="S278" i="6"/>
  <c r="Z278" i="6"/>
  <c r="Y278" i="6" s="1"/>
  <c r="M278" i="6"/>
  <c r="I278" i="6" s="1"/>
  <c r="AA477" i="6"/>
  <c r="Z523" i="6"/>
  <c r="Y523" i="6" s="1"/>
  <c r="M523" i="6"/>
  <c r="I523" i="6" s="1"/>
  <c r="S523" i="6"/>
  <c r="Z105" i="6"/>
  <c r="Y105" i="6" s="1"/>
  <c r="M105" i="6"/>
  <c r="I105" i="6" s="1"/>
  <c r="S105" i="6"/>
  <c r="AD208" i="6"/>
  <c r="R208" i="6"/>
  <c r="M435" i="6"/>
  <c r="I435" i="6" s="1"/>
  <c r="Z435" i="6"/>
  <c r="Y435" i="6" s="1"/>
  <c r="S435" i="6"/>
  <c r="Z854" i="6"/>
  <c r="S854" i="6"/>
  <c r="AD918" i="6"/>
  <c r="AD865" i="6"/>
  <c r="R865" i="6"/>
  <c r="Z598" i="6"/>
  <c r="W598" i="6"/>
  <c r="Z582" i="6"/>
  <c r="W582" i="6"/>
  <c r="Z594" i="6"/>
  <c r="W594" i="6"/>
  <c r="Z468" i="6"/>
  <c r="Y468" i="6" s="1"/>
  <c r="M468" i="6"/>
  <c r="I468" i="6" s="1"/>
  <c r="S468" i="6"/>
  <c r="AA922" i="6"/>
  <c r="O922" i="6"/>
  <c r="AD922" i="6"/>
  <c r="AD880" i="6"/>
  <c r="R880" i="6"/>
  <c r="Z158" i="6"/>
  <c r="Y158" i="6" s="1"/>
  <c r="M158" i="6"/>
  <c r="I158" i="6" s="1"/>
  <c r="S158" i="6"/>
  <c r="S90" i="6"/>
  <c r="Z90" i="6"/>
  <c r="Y90" i="6" s="1"/>
  <c r="M90" i="6"/>
  <c r="I90" i="6" s="1"/>
  <c r="Z80" i="6"/>
  <c r="Y80" i="6" s="1"/>
  <c r="M80" i="6"/>
  <c r="I80" i="6" s="1"/>
  <c r="S80" i="6"/>
  <c r="AD861" i="6"/>
  <c r="R861" i="6"/>
  <c r="M404" i="6"/>
  <c r="I404" i="6" s="1"/>
  <c r="Z404" i="6"/>
  <c r="Y404" i="6" s="1"/>
  <c r="S404" i="6"/>
  <c r="Z301" i="6"/>
  <c r="Y301" i="6" s="1"/>
  <c r="M301" i="6"/>
  <c r="I301" i="6" s="1"/>
  <c r="S301" i="6"/>
  <c r="Z310" i="6"/>
  <c r="Y310" i="6" s="1"/>
  <c r="M310" i="6"/>
  <c r="I310" i="6" s="1"/>
  <c r="S310" i="6"/>
  <c r="AA451" i="6"/>
  <c r="AA515" i="6"/>
  <c r="AA516" i="6"/>
  <c r="S92" i="6"/>
  <c r="Z92" i="6"/>
  <c r="Y92" i="6" s="1"/>
  <c r="M92" i="6"/>
  <c r="I92" i="6" s="1"/>
  <c r="W644" i="6"/>
  <c r="Z644" i="6"/>
  <c r="Z764" i="6"/>
  <c r="Y764" i="6" s="1"/>
  <c r="S764" i="6"/>
  <c r="M764" i="6"/>
  <c r="I764" i="6" s="1"/>
  <c r="Z718" i="6"/>
  <c r="Y718" i="6" s="1"/>
  <c r="S718" i="6"/>
  <c r="M718" i="6"/>
  <c r="I718" i="6" s="1"/>
  <c r="AD820" i="6"/>
  <c r="R820" i="6"/>
  <c r="M401" i="6"/>
  <c r="I401" i="6" s="1"/>
  <c r="Z401" i="6"/>
  <c r="Y401" i="6" s="1"/>
  <c r="S401" i="6"/>
  <c r="S252" i="6"/>
  <c r="Z252" i="6"/>
  <c r="Y252" i="6" s="1"/>
  <c r="M252" i="6"/>
  <c r="I252" i="6" s="1"/>
  <c r="S452" i="6"/>
  <c r="Z452" i="6"/>
  <c r="AA456" i="6"/>
  <c r="AB493" i="6"/>
  <c r="AA495" i="6"/>
  <c r="AD852" i="6"/>
  <c r="R852" i="6"/>
  <c r="W629" i="6"/>
  <c r="Z629" i="6"/>
  <c r="Z722" i="6"/>
  <c r="Y722" i="6" s="1"/>
  <c r="S722" i="6"/>
  <c r="M722" i="6"/>
  <c r="I722" i="6" s="1"/>
  <c r="Z818" i="6"/>
  <c r="S818" i="6"/>
  <c r="S185" i="6"/>
  <c r="Z185" i="6"/>
  <c r="Y185" i="6" s="1"/>
  <c r="M185" i="6"/>
  <c r="I185" i="6" s="1"/>
  <c r="S239" i="6"/>
  <c r="Z239" i="6"/>
  <c r="Y239" i="6" s="1"/>
  <c r="M239" i="6"/>
  <c r="I239" i="6" s="1"/>
  <c r="Z504" i="6"/>
  <c r="Y504" i="6" s="1"/>
  <c r="M504" i="6"/>
  <c r="I504" i="6" s="1"/>
  <c r="S504" i="6"/>
  <c r="Z561" i="6"/>
  <c r="W561" i="6"/>
  <c r="Z849" i="6"/>
  <c r="S849" i="6"/>
  <c r="W570" i="6"/>
  <c r="Z570" i="6"/>
  <c r="S250" i="6"/>
  <c r="Z250" i="6"/>
  <c r="Y250" i="6" s="1"/>
  <c r="M250" i="6"/>
  <c r="I250" i="6" s="1"/>
  <c r="Z697" i="6"/>
  <c r="Y697" i="6" s="1"/>
  <c r="S697" i="6"/>
  <c r="M697" i="6"/>
  <c r="I697" i="6" s="1"/>
  <c r="W627" i="6"/>
  <c r="Z627" i="6"/>
  <c r="W620" i="6"/>
  <c r="Z620" i="6"/>
  <c r="Z752" i="6"/>
  <c r="Y752" i="6" s="1"/>
  <c r="S752" i="6"/>
  <c r="M752" i="6"/>
  <c r="I752" i="6" s="1"/>
  <c r="Z746" i="6"/>
  <c r="Y746" i="6" s="1"/>
  <c r="S746" i="6"/>
  <c r="M746" i="6"/>
  <c r="I746" i="6" s="1"/>
  <c r="M714" i="6"/>
  <c r="I714" i="6" s="1"/>
  <c r="S714" i="6"/>
  <c r="Z714" i="6"/>
  <c r="Y714" i="6" s="1"/>
  <c r="Z762" i="6"/>
  <c r="Y762" i="6" s="1"/>
  <c r="S762" i="6"/>
  <c r="M762" i="6"/>
  <c r="I762" i="6" s="1"/>
  <c r="M552" i="6"/>
  <c r="I552" i="6" s="1"/>
  <c r="M956" i="6"/>
  <c r="I956" i="6" s="1"/>
  <c r="Z956" i="6"/>
  <c r="Y956" i="6" s="1"/>
  <c r="S956" i="6"/>
  <c r="AD114" i="6"/>
  <c r="R114" i="6"/>
  <c r="Z219" i="6"/>
  <c r="S219" i="6"/>
  <c r="S111" i="6"/>
  <c r="Z111" i="6"/>
  <c r="Z199" i="6"/>
  <c r="Y199" i="6" s="1"/>
  <c r="M199" i="6"/>
  <c r="I199" i="6" s="1"/>
  <c r="S199" i="6"/>
  <c r="AA388" i="6"/>
  <c r="O388" i="6"/>
  <c r="Z332" i="6"/>
  <c r="Y332" i="6" s="1"/>
  <c r="Z117" i="6"/>
  <c r="S117" i="6"/>
  <c r="S929" i="6"/>
  <c r="Z929" i="6"/>
  <c r="AB929" i="6"/>
  <c r="P929" i="6"/>
  <c r="Z616" i="6"/>
  <c r="W616" i="6"/>
  <c r="W615" i="6"/>
  <c r="Z615" i="6"/>
  <c r="Z447" i="6"/>
  <c r="Y447" i="6" s="1"/>
  <c r="S447" i="6"/>
  <c r="M447" i="6"/>
  <c r="I447" i="6" s="1"/>
  <c r="AD940" i="6"/>
  <c r="Z471" i="6"/>
  <c r="Y471" i="6" s="1"/>
  <c r="M471" i="6"/>
  <c r="I471" i="6" s="1"/>
  <c r="S471" i="6"/>
  <c r="Z378" i="6"/>
  <c r="S378" i="6"/>
  <c r="AA360" i="6"/>
  <c r="O360" i="6"/>
  <c r="Z488" i="6"/>
  <c r="Y488" i="6" s="1"/>
  <c r="M488" i="6"/>
  <c r="I488" i="6" s="1"/>
  <c r="S488" i="6"/>
  <c r="Z866" i="6"/>
  <c r="S866" i="6"/>
  <c r="AA387" i="6"/>
  <c r="O387" i="6"/>
  <c r="AD920" i="6"/>
  <c r="P920" i="6"/>
  <c r="AB920" i="6"/>
  <c r="M416" i="6"/>
  <c r="I416" i="6" s="1"/>
  <c r="Z416" i="6"/>
  <c r="Y416" i="6" s="1"/>
  <c r="S416" i="6"/>
  <c r="Z327" i="6"/>
  <c r="Y327" i="6" s="1"/>
  <c r="M327" i="6"/>
  <c r="I327" i="6" s="1"/>
  <c r="S327" i="6"/>
  <c r="AA382" i="6"/>
  <c r="O382" i="6"/>
  <c r="Z311" i="6"/>
  <c r="Y311" i="6" s="1"/>
  <c r="M311" i="6"/>
  <c r="I311" i="6" s="1"/>
  <c r="S311" i="6"/>
  <c r="S161" i="6"/>
  <c r="Z161" i="6"/>
  <c r="Y161" i="6" s="1"/>
  <c r="M161" i="6"/>
  <c r="I161" i="6" s="1"/>
  <c r="Z887" i="6"/>
  <c r="S887" i="6"/>
  <c r="S527" i="6"/>
  <c r="Z527" i="6"/>
  <c r="Y527" i="6" s="1"/>
  <c r="M527" i="6"/>
  <c r="I527" i="6" s="1"/>
  <c r="Z205" i="6"/>
  <c r="S205" i="6"/>
  <c r="Z345" i="6"/>
  <c r="Y345" i="6" s="1"/>
  <c r="M345" i="6"/>
  <c r="I345" i="6" s="1"/>
  <c r="S345" i="6"/>
  <c r="Z470" i="6"/>
  <c r="Y470" i="6" s="1"/>
  <c r="M470" i="6"/>
  <c r="I470" i="6" s="1"/>
  <c r="S470" i="6"/>
  <c r="Z466" i="6"/>
  <c r="Y466" i="6" s="1"/>
  <c r="M466" i="6"/>
  <c r="I466" i="6" s="1"/>
  <c r="S466" i="6"/>
  <c r="AD824" i="6"/>
  <c r="R824" i="6"/>
  <c r="AA368" i="6"/>
  <c r="O368" i="6"/>
  <c r="Z520" i="6"/>
  <c r="Y520" i="6" s="1"/>
  <c r="M520" i="6"/>
  <c r="I520" i="6" s="1"/>
  <c r="S520" i="6"/>
  <c r="S917" i="6"/>
  <c r="Z917" i="6"/>
  <c r="Z517" i="6"/>
  <c r="M517" i="6"/>
  <c r="I517" i="6" s="1"/>
  <c r="S517" i="6"/>
  <c r="S884" i="6"/>
  <c r="Z884" i="6"/>
  <c r="AA934" i="6"/>
  <c r="O934" i="6"/>
  <c r="AA898" i="6"/>
  <c r="O898" i="6"/>
  <c r="M442" i="6"/>
  <c r="I442" i="6" s="1"/>
  <c r="Z442" i="6"/>
  <c r="Y442" i="6" s="1"/>
  <c r="S442" i="6"/>
  <c r="AA878" i="6"/>
  <c r="O878" i="6"/>
  <c r="Z514" i="6"/>
  <c r="S514" i="6"/>
  <c r="Z710" i="6"/>
  <c r="Y710" i="6" s="1"/>
  <c r="S710" i="6"/>
  <c r="M710" i="6"/>
  <c r="I710" i="6" s="1"/>
  <c r="Z135" i="6"/>
  <c r="Y135" i="6" s="1"/>
  <c r="S135" i="6"/>
  <c r="M135" i="6"/>
  <c r="I135" i="6" s="1"/>
  <c r="R830" i="6"/>
  <c r="AD830" i="6"/>
  <c r="S84" i="6"/>
  <c r="Z84" i="6"/>
  <c r="Y84" i="6" s="1"/>
  <c r="M84" i="6"/>
  <c r="I84" i="6" s="1"/>
  <c r="AD855" i="6"/>
  <c r="R855" i="6"/>
  <c r="Z589" i="6"/>
  <c r="W589" i="6"/>
  <c r="Z814" i="6"/>
  <c r="S814" i="6"/>
  <c r="S510" i="6"/>
  <c r="Z510" i="6"/>
  <c r="Y510" i="6" s="1"/>
  <c r="M510" i="6"/>
  <c r="I510" i="6" s="1"/>
  <c r="AD808" i="6"/>
  <c r="R808" i="6"/>
  <c r="M427" i="6"/>
  <c r="I427" i="6" s="1"/>
  <c r="Z427" i="6"/>
  <c r="Y427" i="6" s="1"/>
  <c r="S427" i="6"/>
  <c r="Z519" i="6"/>
  <c r="S519" i="6"/>
  <c r="Z508" i="6"/>
  <c r="Y508" i="6" s="1"/>
  <c r="M508" i="6"/>
  <c r="I508" i="6" s="1"/>
  <c r="S508" i="6"/>
  <c r="Z901" i="6"/>
  <c r="S901" i="6"/>
  <c r="M772" i="6"/>
  <c r="I772" i="6" s="1"/>
  <c r="Z772" i="6"/>
  <c r="Y772" i="6" s="1"/>
  <c r="S772" i="6"/>
  <c r="Z389" i="6"/>
  <c r="Y389" i="6" s="1"/>
  <c r="S389" i="6"/>
  <c r="M389" i="6"/>
  <c r="I389" i="6" s="1"/>
  <c r="W639" i="6"/>
  <c r="Z639" i="6"/>
  <c r="W579" i="6"/>
  <c r="Z579" i="6"/>
  <c r="Z462" i="6"/>
  <c r="Y462" i="6" s="1"/>
  <c r="M462" i="6"/>
  <c r="I462" i="6" s="1"/>
  <c r="S462" i="6"/>
  <c r="Z862" i="6"/>
  <c r="S862" i="6"/>
  <c r="AB452" i="6"/>
  <c r="M716" i="6"/>
  <c r="I716" i="6" s="1"/>
  <c r="Z716" i="6"/>
  <c r="Y716" i="6" s="1"/>
  <c r="S716" i="6"/>
  <c r="Z651" i="6"/>
  <c r="W651" i="6"/>
  <c r="Z458" i="6"/>
  <c r="Y458" i="6" s="1"/>
  <c r="M458" i="6"/>
  <c r="I458" i="6" s="1"/>
  <c r="S458" i="6"/>
  <c r="Z821" i="6"/>
  <c r="S821" i="6"/>
  <c r="S284" i="6"/>
  <c r="Z284" i="6"/>
  <c r="Y284" i="6" s="1"/>
  <c r="M284" i="6"/>
  <c r="I284" i="6" s="1"/>
  <c r="S266" i="6"/>
  <c r="Z266" i="6"/>
  <c r="Y266" i="6" s="1"/>
  <c r="M266" i="6"/>
  <c r="I266" i="6" s="1"/>
  <c r="Z403" i="6"/>
  <c r="Y403" i="6" s="1"/>
  <c r="S403" i="6"/>
  <c r="M403" i="6"/>
  <c r="I403" i="6" s="1"/>
  <c r="Z502" i="6"/>
  <c r="Y502" i="6" s="1"/>
  <c r="M502" i="6"/>
  <c r="I502" i="6" s="1"/>
  <c r="S502" i="6"/>
  <c r="AA916" i="6"/>
  <c r="Z719" i="6"/>
  <c r="Y719" i="6" s="1"/>
  <c r="S719" i="6"/>
  <c r="M719" i="6"/>
  <c r="I719" i="6" s="1"/>
  <c r="AB494" i="6"/>
  <c r="Z619" i="6"/>
  <c r="W619" i="6"/>
  <c r="Z564" i="6"/>
  <c r="W564" i="6"/>
  <c r="Z843" i="6"/>
  <c r="S843" i="6"/>
  <c r="AA498" i="6"/>
  <c r="Z717" i="6"/>
  <c r="Y717" i="6" s="1"/>
  <c r="S717" i="6"/>
  <c r="M717" i="6"/>
  <c r="I717" i="6" s="1"/>
  <c r="Z947" i="6"/>
  <c r="Y947" i="6" s="1"/>
  <c r="S947" i="6"/>
  <c r="M947" i="6"/>
  <c r="I947" i="6" s="1"/>
  <c r="Z715" i="6"/>
  <c r="Y715" i="6" s="1"/>
  <c r="S715" i="6"/>
  <c r="M715" i="6"/>
  <c r="I715" i="6" s="1"/>
  <c r="M538" i="6"/>
  <c r="I538" i="6" s="1"/>
  <c r="M737" i="6"/>
  <c r="I737" i="6" s="1"/>
  <c r="Z737" i="6"/>
  <c r="Y737" i="6" s="1"/>
  <c r="S737" i="6"/>
  <c r="Z230" i="6"/>
  <c r="S230" i="6"/>
  <c r="Z227" i="6"/>
  <c r="S227" i="6"/>
  <c r="AA897" i="6"/>
  <c r="O897" i="6"/>
  <c r="AA896" i="6"/>
  <c r="O896" i="6"/>
  <c r="Z885" i="6"/>
  <c r="S885" i="6"/>
  <c r="AD835" i="6"/>
  <c r="R835" i="6"/>
  <c r="Z891" i="6"/>
  <c r="S891" i="6"/>
  <c r="Z203" i="6"/>
  <c r="S203" i="6"/>
  <c r="Z216" i="6"/>
  <c r="S216" i="6"/>
  <c r="M206" i="6"/>
  <c r="I206" i="6" s="1"/>
  <c r="Z206" i="6"/>
  <c r="Y206" i="6" s="1"/>
  <c r="S206" i="6"/>
  <c r="Z975" i="6"/>
  <c r="Y975" i="6" s="1"/>
  <c r="S975" i="6"/>
  <c r="M975" i="6"/>
  <c r="I975" i="6" s="1"/>
  <c r="Z888" i="6"/>
  <c r="S888" i="6"/>
  <c r="M413" i="6"/>
  <c r="I413" i="6" s="1"/>
  <c r="Z413" i="6"/>
  <c r="Y413" i="6" s="1"/>
  <c r="S413" i="6"/>
  <c r="S293" i="6"/>
  <c r="Z293" i="6"/>
  <c r="Y293" i="6" s="1"/>
  <c r="M293" i="6"/>
  <c r="I293" i="6" s="1"/>
  <c r="Z674" i="6"/>
  <c r="W674" i="6"/>
  <c r="Z535" i="6"/>
  <c r="Y535" i="6" s="1"/>
  <c r="S535" i="6"/>
  <c r="N535" i="6"/>
  <c r="M535" i="6" s="1"/>
  <c r="I535" i="6" s="1"/>
  <c r="W605" i="6"/>
  <c r="Z605" i="6"/>
  <c r="AD907" i="6"/>
  <c r="R907" i="6"/>
  <c r="Z829" i="6"/>
  <c r="S829" i="6"/>
  <c r="S879" i="6"/>
  <c r="Z879" i="6"/>
  <c r="S76" i="6"/>
  <c r="Z76" i="6"/>
  <c r="Y76" i="6" s="1"/>
  <c r="M76" i="6"/>
  <c r="I76" i="6" s="1"/>
  <c r="W581" i="6"/>
  <c r="Z581" i="6"/>
  <c r="AB474" i="6"/>
  <c r="Z420" i="6"/>
  <c r="Y420" i="6" s="1"/>
  <c r="S420" i="6"/>
  <c r="M420" i="6"/>
  <c r="I420" i="6" s="1"/>
  <c r="S97" i="6"/>
  <c r="Z97" i="6"/>
  <c r="Y97" i="6" s="1"/>
  <c r="M97" i="6"/>
  <c r="I97" i="6" s="1"/>
  <c r="AD912" i="6"/>
  <c r="Z708" i="6"/>
  <c r="Y708" i="6" s="1"/>
  <c r="S708" i="6"/>
  <c r="M708" i="6"/>
  <c r="I708" i="6" s="1"/>
  <c r="AD874" i="6"/>
  <c r="R874" i="6"/>
  <c r="M408" i="6"/>
  <c r="I408" i="6" s="1"/>
  <c r="Z408" i="6"/>
  <c r="Y408" i="6" s="1"/>
  <c r="S408" i="6"/>
  <c r="M422" i="6"/>
  <c r="I422" i="6" s="1"/>
  <c r="Z422" i="6"/>
  <c r="Y422" i="6" s="1"/>
  <c r="S422" i="6"/>
  <c r="AB514" i="6"/>
  <c r="Z588" i="6"/>
  <c r="W588" i="6"/>
  <c r="Z874" i="6"/>
  <c r="S874" i="6"/>
  <c r="S289" i="6"/>
  <c r="Z289" i="6"/>
  <c r="Y289" i="6" s="1"/>
  <c r="M289" i="6"/>
  <c r="I289" i="6" s="1"/>
  <c r="R860" i="6"/>
  <c r="AD860" i="6"/>
  <c r="AD294" i="6"/>
  <c r="R294" i="6"/>
  <c r="W566" i="6"/>
  <c r="Z566" i="6"/>
  <c r="W642" i="6"/>
  <c r="Z642" i="6"/>
  <c r="AA369" i="6"/>
  <c r="O369" i="6"/>
  <c r="M140" i="6"/>
  <c r="I140" i="6" s="1"/>
  <c r="Z140" i="6"/>
  <c r="Y140" i="6" s="1"/>
  <c r="S140" i="6"/>
  <c r="M138" i="6"/>
  <c r="I138" i="6" s="1"/>
  <c r="Z138" i="6"/>
  <c r="Y138" i="6" s="1"/>
  <c r="S138" i="6"/>
  <c r="M124" i="6"/>
  <c r="I124" i="6" s="1"/>
  <c r="Z124" i="6"/>
  <c r="Y124" i="6" s="1"/>
  <c r="S124" i="6"/>
  <c r="S101" i="6"/>
  <c r="Z101" i="6"/>
  <c r="Y101" i="6" s="1"/>
  <c r="M101" i="6"/>
  <c r="I101" i="6" s="1"/>
  <c r="AD915" i="6"/>
  <c r="S156" i="6"/>
  <c r="Z156" i="6"/>
  <c r="Y156" i="6" s="1"/>
  <c r="M156" i="6"/>
  <c r="I156" i="6" s="1"/>
  <c r="S102" i="6"/>
  <c r="Z102" i="6"/>
  <c r="Y102" i="6" s="1"/>
  <c r="M102" i="6"/>
  <c r="I102" i="6" s="1"/>
  <c r="Z845" i="6"/>
  <c r="S845" i="6"/>
  <c r="Z125" i="6"/>
  <c r="Y125" i="6" s="1"/>
  <c r="S125" i="6"/>
  <c r="M125" i="6"/>
  <c r="I125" i="6" s="1"/>
  <c r="Z630" i="6"/>
  <c r="W630" i="6"/>
  <c r="Z650" i="6"/>
  <c r="W650" i="6"/>
  <c r="M405" i="6"/>
  <c r="I405" i="6" s="1"/>
  <c r="Z405" i="6"/>
  <c r="Y405" i="6" s="1"/>
  <c r="S405" i="6"/>
  <c r="Z559" i="6"/>
  <c r="W559" i="6"/>
  <c r="S913" i="6"/>
  <c r="Z913" i="6"/>
  <c r="Z120" i="6"/>
  <c r="Y120" i="6" s="1"/>
  <c r="S120" i="6"/>
  <c r="M120" i="6"/>
  <c r="I120" i="6" s="1"/>
  <c r="Z406" i="6"/>
  <c r="Y406" i="6" s="1"/>
  <c r="S406" i="6"/>
  <c r="M406" i="6"/>
  <c r="I406" i="6" s="1"/>
  <c r="Z842" i="6"/>
  <c r="S842" i="6"/>
  <c r="Z393" i="6"/>
  <c r="Y393" i="6" s="1"/>
  <c r="S393" i="6"/>
  <c r="M393" i="6"/>
  <c r="I393" i="6" s="1"/>
  <c r="AB497" i="6"/>
  <c r="M121" i="6"/>
  <c r="I121" i="6" s="1"/>
  <c r="Z121" i="6"/>
  <c r="Y121" i="6" s="1"/>
  <c r="S121" i="6"/>
  <c r="Z822" i="6"/>
  <c r="S822" i="6"/>
  <c r="S254" i="6"/>
  <c r="Z254" i="6"/>
  <c r="Y254" i="6" s="1"/>
  <c r="M254" i="6"/>
  <c r="I254" i="6" s="1"/>
  <c r="AD847" i="6"/>
  <c r="R847" i="6"/>
  <c r="Z813" i="6"/>
  <c r="S813" i="6"/>
  <c r="R840" i="6"/>
  <c r="AD840" i="6"/>
  <c r="R844" i="6"/>
  <c r="AD844" i="6"/>
  <c r="Z726" i="6"/>
  <c r="Y726" i="6" s="1"/>
  <c r="S726" i="6"/>
  <c r="M726" i="6"/>
  <c r="I726" i="6" s="1"/>
  <c r="M775" i="6"/>
  <c r="I775" i="6" s="1"/>
  <c r="Z775" i="6"/>
  <c r="Y775" i="6" s="1"/>
  <c r="S775" i="6"/>
  <c r="M707" i="6"/>
  <c r="I707" i="6" s="1"/>
  <c r="Z707" i="6"/>
  <c r="Y707" i="6" s="1"/>
  <c r="S707" i="6"/>
  <c r="Y123" i="6"/>
  <c r="Y543" i="6"/>
  <c r="Z955" i="6"/>
  <c r="Y955" i="6" s="1"/>
  <c r="S955" i="6"/>
  <c r="M955" i="6"/>
  <c r="I955" i="6" s="1"/>
  <c r="Y536" i="6"/>
  <c r="Z803" i="6"/>
  <c r="Y803" i="6" s="1"/>
  <c r="S803" i="6"/>
  <c r="M803" i="6"/>
  <c r="I803" i="6" s="1"/>
  <c r="M130" i="6"/>
  <c r="I130" i="6" s="1"/>
  <c r="S351" i="6"/>
  <c r="S349" i="6"/>
  <c r="Y145" i="6"/>
  <c r="AJ540" i="5"/>
  <c r="AJ555" i="5"/>
  <c r="AJ542" i="5"/>
  <c r="AJ544" i="5"/>
  <c r="AJ548" i="5"/>
  <c r="AJ549" i="5"/>
  <c r="AJ546" i="5"/>
  <c r="AJ552" i="5"/>
  <c r="AJ553" i="5"/>
  <c r="AJ537" i="5"/>
  <c r="H921" i="5"/>
  <c r="W921" i="5" s="1"/>
  <c r="AC921" i="5" s="1"/>
  <c r="AG804" i="5"/>
  <c r="R301" i="5"/>
  <c r="R305" i="5"/>
  <c r="R313" i="5"/>
  <c r="R298" i="5"/>
  <c r="R302" i="5"/>
  <c r="R310" i="5"/>
  <c r="R295" i="5"/>
  <c r="R299" i="5"/>
  <c r="R307" i="5"/>
  <c r="R311" i="5"/>
  <c r="R296" i="5"/>
  <c r="R304" i="5"/>
  <c r="R308" i="5"/>
  <c r="R312" i="5"/>
  <c r="AG718" i="5"/>
  <c r="AG722" i="5"/>
  <c r="AG726" i="5"/>
  <c r="AG730" i="5"/>
  <c r="AG734" i="5"/>
  <c r="AG738" i="5"/>
  <c r="AG742" i="5"/>
  <c r="AG746" i="5"/>
  <c r="AG750" i="5"/>
  <c r="AG754" i="5"/>
  <c r="AG758" i="5"/>
  <c r="AG762" i="5"/>
  <c r="AG766" i="5"/>
  <c r="AG770" i="5"/>
  <c r="AG774" i="5"/>
  <c r="AG778" i="5"/>
  <c r="AG782" i="5"/>
  <c r="AG786" i="5"/>
  <c r="AG790" i="5"/>
  <c r="AG794" i="5"/>
  <c r="AG798" i="5"/>
  <c r="AG802" i="5"/>
  <c r="AG683" i="5"/>
  <c r="AG687" i="5"/>
  <c r="AG691" i="5"/>
  <c r="AG719" i="5"/>
  <c r="AG723" i="5"/>
  <c r="AG727" i="5"/>
  <c r="AG731" i="5"/>
  <c r="AG735" i="5"/>
  <c r="AG739" i="5"/>
  <c r="AG743" i="5"/>
  <c r="AG747" i="5"/>
  <c r="AG751" i="5"/>
  <c r="AG755" i="5"/>
  <c r="AG759" i="5"/>
  <c r="AG763" i="5"/>
  <c r="AG767" i="5"/>
  <c r="AG771" i="5"/>
  <c r="AG775" i="5"/>
  <c r="AG779" i="5"/>
  <c r="AG783" i="5"/>
  <c r="AG787" i="5"/>
  <c r="AG791" i="5"/>
  <c r="AG795" i="5"/>
  <c r="AG799" i="5"/>
  <c r="AG803" i="5"/>
  <c r="AG684" i="5"/>
  <c r="AG688" i="5"/>
  <c r="AG692" i="5"/>
  <c r="AG716" i="5"/>
  <c r="AG720" i="5"/>
  <c r="AG724" i="5"/>
  <c r="AG728" i="5"/>
  <c r="AG732" i="5"/>
  <c r="AG736" i="5"/>
  <c r="AG740" i="5"/>
  <c r="AG744" i="5"/>
  <c r="AG748" i="5"/>
  <c r="AG752" i="5"/>
  <c r="AG756" i="5"/>
  <c r="AG760" i="5"/>
  <c r="AG764" i="5"/>
  <c r="AG768" i="5"/>
  <c r="AG772" i="5"/>
  <c r="AG776" i="5"/>
  <c r="AG780" i="5"/>
  <c r="AG784" i="5"/>
  <c r="AG788" i="5"/>
  <c r="AG792" i="5"/>
  <c r="AG796" i="5"/>
  <c r="AG800" i="5"/>
  <c r="AG681" i="5"/>
  <c r="AG685" i="5"/>
  <c r="AG689" i="5"/>
  <c r="AG693" i="5"/>
  <c r="AG697" i="5"/>
  <c r="AG717" i="5"/>
  <c r="AG721" i="5"/>
  <c r="AG725" i="5"/>
  <c r="AG729" i="5"/>
  <c r="AG733" i="5"/>
  <c r="AG737" i="5"/>
  <c r="AG741" i="5"/>
  <c r="AG745" i="5"/>
  <c r="AG749" i="5"/>
  <c r="AG753" i="5"/>
  <c r="AG757" i="5"/>
  <c r="AG761" i="5"/>
  <c r="AG765" i="5"/>
  <c r="AG769" i="5"/>
  <c r="AG773" i="5"/>
  <c r="AG777" i="5"/>
  <c r="AG781" i="5"/>
  <c r="AG785" i="5"/>
  <c r="AG789" i="5"/>
  <c r="AG793" i="5"/>
  <c r="AG797" i="5"/>
  <c r="AG801" i="5"/>
  <c r="AG682" i="5"/>
  <c r="AG686" i="5"/>
  <c r="AG690" i="5"/>
  <c r="AG694" i="5"/>
  <c r="AG698" i="5"/>
  <c r="AG695" i="5"/>
  <c r="AG701" i="5"/>
  <c r="AG705" i="5"/>
  <c r="AG709" i="5"/>
  <c r="AG713" i="5"/>
  <c r="AG696" i="5"/>
  <c r="AG702" i="5"/>
  <c r="AG706" i="5"/>
  <c r="AG710" i="5"/>
  <c r="AG714" i="5"/>
  <c r="AG699" i="5"/>
  <c r="AG703" i="5"/>
  <c r="AG707" i="5"/>
  <c r="AG711" i="5"/>
  <c r="AG700" i="5"/>
  <c r="AG704" i="5"/>
  <c r="AG708" i="5"/>
  <c r="AG712" i="5"/>
  <c r="AG715" i="5"/>
  <c r="AI513" i="5"/>
  <c r="U751" i="5"/>
  <c r="O751" i="5" s="1"/>
  <c r="AJ231" i="5"/>
  <c r="AJ392" i="5"/>
  <c r="AJ405" i="5"/>
  <c r="AJ437" i="5"/>
  <c r="AJ439" i="5"/>
  <c r="AJ441" i="5"/>
  <c r="AJ443" i="5"/>
  <c r="AJ445" i="5"/>
  <c r="AJ447" i="5"/>
  <c r="AJ745" i="5"/>
  <c r="U745" i="5"/>
  <c r="J232" i="5"/>
  <c r="AJ233" i="5"/>
  <c r="AJ237" i="5"/>
  <c r="AJ241" i="5"/>
  <c r="J244" i="5"/>
  <c r="AJ245" i="5"/>
  <c r="J932" i="5"/>
  <c r="J935" i="5"/>
  <c r="J936" i="5"/>
  <c r="J937" i="5"/>
  <c r="J938" i="5"/>
  <c r="J939" i="5"/>
  <c r="J940" i="5"/>
  <c r="J945" i="5"/>
  <c r="AH224" i="5"/>
  <c r="J224" i="5" s="1"/>
  <c r="AH226" i="5"/>
  <c r="J226" i="5" s="1"/>
  <c r="AH228" i="5"/>
  <c r="J228" i="5" s="1"/>
  <c r="AH230" i="5"/>
  <c r="J230" i="5" s="1"/>
  <c r="J231" i="5"/>
  <c r="AH558" i="5"/>
  <c r="AH566" i="5"/>
  <c r="AH574" i="5"/>
  <c r="AH582" i="5"/>
  <c r="AJ203" i="5"/>
  <c r="H927" i="5"/>
  <c r="AH965" i="5"/>
  <c r="J965" i="5" s="1"/>
  <c r="AH974" i="5"/>
  <c r="J974" i="5" s="1"/>
  <c r="H930" i="5"/>
  <c r="W930" i="5" s="1"/>
  <c r="AC930" i="5" s="1"/>
  <c r="AJ186" i="5"/>
  <c r="AJ419" i="5"/>
  <c r="AJ425" i="5"/>
  <c r="AJ429" i="5"/>
  <c r="AJ431" i="5"/>
  <c r="AJ435" i="5"/>
  <c r="AJ223" i="5"/>
  <c r="AJ227" i="5"/>
  <c r="AJ238" i="5"/>
  <c r="J239" i="5"/>
  <c r="J241" i="5"/>
  <c r="AJ242" i="5"/>
  <c r="AJ246" i="5"/>
  <c r="AJ255" i="5"/>
  <c r="J270" i="5"/>
  <c r="J312" i="5"/>
  <c r="AH440" i="5"/>
  <c r="J440" i="5" s="1"/>
  <c r="AI451" i="5"/>
  <c r="AI455" i="5"/>
  <c r="AI459" i="5"/>
  <c r="AI483" i="5"/>
  <c r="AI485" i="5"/>
  <c r="AI486" i="5"/>
  <c r="AI491" i="5"/>
  <c r="AJ930" i="5"/>
  <c r="AH187" i="5"/>
  <c r="J187" i="5" s="1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H332" i="5"/>
  <c r="J332" i="5" s="1"/>
  <c r="AH336" i="5"/>
  <c r="J336" i="5" s="1"/>
  <c r="AH340" i="5"/>
  <c r="J340" i="5" s="1"/>
  <c r="AH344" i="5"/>
  <c r="J344" i="5" s="1"/>
  <c r="AH348" i="5"/>
  <c r="J348" i="5" s="1"/>
  <c r="AH352" i="5"/>
  <c r="J352" i="5" s="1"/>
  <c r="AH591" i="5"/>
  <c r="AH595" i="5"/>
  <c r="AH599" i="5"/>
  <c r="AH611" i="5"/>
  <c r="J921" i="5"/>
  <c r="AC929" i="5"/>
  <c r="AH968" i="5"/>
  <c r="J968" i="5" s="1"/>
  <c r="J151" i="5"/>
  <c r="AJ270" i="5"/>
  <c r="J271" i="5"/>
  <c r="AJ272" i="5"/>
  <c r="J275" i="5"/>
  <c r="AJ276" i="5"/>
  <c r="AJ280" i="5"/>
  <c r="AJ383" i="5"/>
  <c r="AH391" i="5"/>
  <c r="J391" i="5" s="1"/>
  <c r="AH392" i="5"/>
  <c r="J392" i="5" s="1"/>
  <c r="AH400" i="5"/>
  <c r="J400" i="5" s="1"/>
  <c r="AH402" i="5"/>
  <c r="J402" i="5" s="1"/>
  <c r="AH416" i="5"/>
  <c r="J416" i="5" s="1"/>
  <c r="AJ685" i="5"/>
  <c r="AH223" i="5"/>
  <c r="J223" i="5" s="1"/>
  <c r="AH229" i="5"/>
  <c r="J229" i="5" s="1"/>
  <c r="AH433" i="5"/>
  <c r="J433" i="5" s="1"/>
  <c r="AI493" i="5"/>
  <c r="AJ714" i="5"/>
  <c r="AJ718" i="5"/>
  <c r="AJ779" i="5"/>
  <c r="H911" i="5"/>
  <c r="H920" i="5"/>
  <c r="W920" i="5" s="1"/>
  <c r="AC920" i="5" s="1"/>
  <c r="AH969" i="5"/>
  <c r="J969" i="5" s="1"/>
  <c r="AJ198" i="5"/>
  <c r="J306" i="5"/>
  <c r="AI507" i="5"/>
  <c r="H926" i="5"/>
  <c r="AJ292" i="5"/>
  <c r="J305" i="5"/>
  <c r="H924" i="5"/>
  <c r="W924" i="5" s="1"/>
  <c r="AC924" i="5" s="1"/>
  <c r="AJ536" i="5"/>
  <c r="AJ538" i="5"/>
  <c r="AH533" i="5"/>
  <c r="AI579" i="5"/>
  <c r="AI643" i="5"/>
  <c r="AI647" i="5"/>
  <c r="U688" i="5"/>
  <c r="O688" i="5" s="1"/>
  <c r="J118" i="5"/>
  <c r="J122" i="5"/>
  <c r="J126" i="5"/>
  <c r="AJ182" i="5"/>
  <c r="AJ224" i="5"/>
  <c r="AJ226" i="5"/>
  <c r="AJ253" i="5"/>
  <c r="AJ265" i="5"/>
  <c r="J281" i="5"/>
  <c r="AJ282" i="5"/>
  <c r="AJ286" i="5"/>
  <c r="AJ365" i="5"/>
  <c r="J368" i="5"/>
  <c r="J372" i="5"/>
  <c r="AJ373" i="5"/>
  <c r="AJ375" i="5"/>
  <c r="J376" i="5"/>
  <c r="J380" i="5"/>
  <c r="AJ396" i="5"/>
  <c r="AJ398" i="5"/>
  <c r="AJ400" i="5"/>
  <c r="AJ414" i="5"/>
  <c r="AI529" i="5"/>
  <c r="AH605" i="5"/>
  <c r="AH613" i="5"/>
  <c r="AH617" i="5"/>
  <c r="AH621" i="5"/>
  <c r="AH625" i="5"/>
  <c r="AH629" i="5"/>
  <c r="AI630" i="5"/>
  <c r="AH633" i="5"/>
  <c r="AI634" i="5"/>
  <c r="AH637" i="5"/>
  <c r="AI638" i="5"/>
  <c r="AH641" i="5"/>
  <c r="AI642" i="5"/>
  <c r="AH645" i="5"/>
  <c r="AI646" i="5"/>
  <c r="AH655" i="5"/>
  <c r="AH679" i="5"/>
  <c r="J903" i="5"/>
  <c r="AJ911" i="5"/>
  <c r="AJ912" i="5"/>
  <c r="AJ913" i="5"/>
  <c r="AJ944" i="5"/>
  <c r="AJ952" i="5"/>
  <c r="AI571" i="5"/>
  <c r="AI631" i="5"/>
  <c r="AI635" i="5"/>
  <c r="AI639" i="5"/>
  <c r="AJ921" i="5"/>
  <c r="AH199" i="5"/>
  <c r="J199" i="5" s="1"/>
  <c r="AH211" i="5"/>
  <c r="J211" i="5" s="1"/>
  <c r="AH213" i="5"/>
  <c r="J213" i="5" s="1"/>
  <c r="AH217" i="5"/>
  <c r="J217" i="5" s="1"/>
  <c r="AJ239" i="5"/>
  <c r="AJ247" i="5"/>
  <c r="AJ248" i="5"/>
  <c r="AJ252" i="5"/>
  <c r="J263" i="5"/>
  <c r="AJ264" i="5"/>
  <c r="AJ277" i="5"/>
  <c r="AJ291" i="5"/>
  <c r="J293" i="5"/>
  <c r="AH322" i="5"/>
  <c r="J322" i="5" s="1"/>
  <c r="AH323" i="5"/>
  <c r="J323" i="5" s="1"/>
  <c r="AH324" i="5"/>
  <c r="J324" i="5" s="1"/>
  <c r="AH325" i="5"/>
  <c r="J325" i="5" s="1"/>
  <c r="AH326" i="5"/>
  <c r="J326" i="5" s="1"/>
  <c r="AH327" i="5"/>
  <c r="J327" i="5" s="1"/>
  <c r="AH328" i="5"/>
  <c r="J328" i="5" s="1"/>
  <c r="AH329" i="5"/>
  <c r="J329" i="5" s="1"/>
  <c r="AH330" i="5"/>
  <c r="J330" i="5" s="1"/>
  <c r="AH334" i="5"/>
  <c r="J334" i="5" s="1"/>
  <c r="AH338" i="5"/>
  <c r="J338" i="5" s="1"/>
  <c r="AH342" i="5"/>
  <c r="J342" i="5" s="1"/>
  <c r="AH346" i="5"/>
  <c r="J346" i="5" s="1"/>
  <c r="AH350" i="5"/>
  <c r="J350" i="5" s="1"/>
  <c r="AH354" i="5"/>
  <c r="J354" i="5" s="1"/>
  <c r="J358" i="5"/>
  <c r="J362" i="5"/>
  <c r="AJ364" i="5"/>
  <c r="J387" i="5"/>
  <c r="AJ390" i="5"/>
  <c r="AH393" i="5"/>
  <c r="J393" i="5" s="1"/>
  <c r="AH395" i="5"/>
  <c r="J395" i="5" s="1"/>
  <c r="AH397" i="5"/>
  <c r="J397" i="5" s="1"/>
  <c r="AH449" i="5"/>
  <c r="J449" i="5" s="1"/>
  <c r="V533" i="5"/>
  <c r="AI581" i="5"/>
  <c r="AH604" i="5"/>
  <c r="AH620" i="5"/>
  <c r="AH624" i="5"/>
  <c r="AH628" i="5"/>
  <c r="AH632" i="5"/>
  <c r="AI633" i="5"/>
  <c r="AH636" i="5"/>
  <c r="AI637" i="5"/>
  <c r="AH640" i="5"/>
  <c r="AI641" i="5"/>
  <c r="AH644" i="5"/>
  <c r="AI645" i="5"/>
  <c r="AH648" i="5"/>
  <c r="AI649" i="5"/>
  <c r="AH654" i="5"/>
  <c r="AH658" i="5"/>
  <c r="U714" i="5"/>
  <c r="J920" i="5"/>
  <c r="AI461" i="5"/>
  <c r="AI494" i="5"/>
  <c r="AI582" i="5"/>
  <c r="H925" i="5"/>
  <c r="W925" i="5" s="1"/>
  <c r="AC925" i="5" s="1"/>
  <c r="AH973" i="5"/>
  <c r="J973" i="5" s="1"/>
  <c r="AJ190" i="5"/>
  <c r="AJ194" i="5"/>
  <c r="AJ199" i="5"/>
  <c r="AJ209" i="5"/>
  <c r="AH356" i="5"/>
  <c r="J356" i="5" s="1"/>
  <c r="AJ377" i="5"/>
  <c r="AH421" i="5"/>
  <c r="J421" i="5" s="1"/>
  <c r="U687" i="5"/>
  <c r="U712" i="5"/>
  <c r="U716" i="5"/>
  <c r="U720" i="5"/>
  <c r="AJ914" i="5"/>
  <c r="AJ915" i="5"/>
  <c r="AJ916" i="5"/>
  <c r="AJ917" i="5"/>
  <c r="J77" i="5"/>
  <c r="J105" i="5"/>
  <c r="J119" i="5"/>
  <c r="J123" i="5"/>
  <c r="J127" i="5"/>
  <c r="J131" i="5"/>
  <c r="J135" i="5"/>
  <c r="J140" i="5"/>
  <c r="AJ240" i="5"/>
  <c r="J253" i="5"/>
  <c r="AJ254" i="5"/>
  <c r="AJ258" i="5"/>
  <c r="AJ273" i="5"/>
  <c r="AJ275" i="5"/>
  <c r="J278" i="5"/>
  <c r="J287" i="5"/>
  <c r="AJ288" i="5"/>
  <c r="J291" i="5"/>
  <c r="J297" i="5"/>
  <c r="J301" i="5"/>
  <c r="J302" i="5"/>
  <c r="J308" i="5"/>
  <c r="AJ421" i="5"/>
  <c r="AH448" i="5"/>
  <c r="J448" i="5" s="1"/>
  <c r="AJ449" i="5"/>
  <c r="AI467" i="5"/>
  <c r="AI471" i="5"/>
  <c r="AI473" i="5"/>
  <c r="AI475" i="5"/>
  <c r="AH531" i="5"/>
  <c r="AH666" i="5"/>
  <c r="AH670" i="5"/>
  <c r="AH678" i="5"/>
  <c r="U780" i="5"/>
  <c r="AJ794" i="5"/>
  <c r="AJ795" i="5"/>
  <c r="AJ796" i="5"/>
  <c r="H928" i="5"/>
  <c r="J157" i="5"/>
  <c r="J161" i="5"/>
  <c r="AH192" i="5"/>
  <c r="J192" i="5" s="1"/>
  <c r="AH196" i="5"/>
  <c r="J196" i="5" s="1"/>
  <c r="AH221" i="5"/>
  <c r="J221" i="5" s="1"/>
  <c r="AJ221" i="5"/>
  <c r="J252" i="5"/>
  <c r="J286" i="5"/>
  <c r="J300" i="5"/>
  <c r="J307" i="5"/>
  <c r="J313" i="5"/>
  <c r="AH314" i="5"/>
  <c r="J314" i="5" s="1"/>
  <c r="AH315" i="5"/>
  <c r="J315" i="5" s="1"/>
  <c r="AH316" i="5"/>
  <c r="J316" i="5" s="1"/>
  <c r="AH317" i="5"/>
  <c r="J317" i="5" s="1"/>
  <c r="AH318" i="5"/>
  <c r="J318" i="5" s="1"/>
  <c r="AH319" i="5"/>
  <c r="J319" i="5" s="1"/>
  <c r="AH320" i="5"/>
  <c r="J320" i="5" s="1"/>
  <c r="AH321" i="5"/>
  <c r="J321" i="5" s="1"/>
  <c r="H358" i="5"/>
  <c r="V358" i="5" s="1"/>
  <c r="H362" i="5"/>
  <c r="V362" i="5" s="1"/>
  <c r="AI520" i="5"/>
  <c r="AI521" i="5"/>
  <c r="U685" i="5"/>
  <c r="AJ712" i="5"/>
  <c r="AJ716" i="5"/>
  <c r="U717" i="5"/>
  <c r="AJ720" i="5"/>
  <c r="AJ740" i="5"/>
  <c r="AJ744" i="5"/>
  <c r="AJ927" i="5"/>
  <c r="J120" i="5"/>
  <c r="J124" i="5"/>
  <c r="J248" i="5"/>
  <c r="H919" i="5"/>
  <c r="AJ947" i="5"/>
  <c r="H947" i="5"/>
  <c r="AL947" i="5" s="1"/>
  <c r="AJ949" i="5"/>
  <c r="H949" i="5"/>
  <c r="AL949" i="5" s="1"/>
  <c r="J96" i="5"/>
  <c r="H923" i="5"/>
  <c r="W923" i="5" s="1"/>
  <c r="AC923" i="5" s="1"/>
  <c r="J116" i="5"/>
  <c r="J117" i="5"/>
  <c r="J129" i="5"/>
  <c r="J133" i="5"/>
  <c r="J138" i="5"/>
  <c r="J142" i="5"/>
  <c r="J146" i="5"/>
  <c r="J154" i="5"/>
  <c r="J160" i="5"/>
  <c r="AJ178" i="5"/>
  <c r="AH183" i="5"/>
  <c r="J183" i="5" s="1"/>
  <c r="AJ183" i="5"/>
  <c r="AH188" i="5"/>
  <c r="J188" i="5" s="1"/>
  <c r="AJ188" i="5"/>
  <c r="AH201" i="5"/>
  <c r="J201" i="5" s="1"/>
  <c r="AH207" i="5"/>
  <c r="J207" i="5" s="1"/>
  <c r="AJ207" i="5"/>
  <c r="AH215" i="5"/>
  <c r="J215" i="5" s="1"/>
  <c r="AJ215" i="5"/>
  <c r="AJ251" i="5"/>
  <c r="AJ257" i="5"/>
  <c r="J276" i="5"/>
  <c r="AH333" i="5"/>
  <c r="J333" i="5" s="1"/>
  <c r="AH337" i="5"/>
  <c r="J337" i="5" s="1"/>
  <c r="AH341" i="5"/>
  <c r="J341" i="5" s="1"/>
  <c r="AH345" i="5"/>
  <c r="J345" i="5" s="1"/>
  <c r="AH353" i="5"/>
  <c r="J353" i="5" s="1"/>
  <c r="AH357" i="5"/>
  <c r="J357" i="5" s="1"/>
  <c r="AH560" i="5"/>
  <c r="AI565" i="5"/>
  <c r="AH610" i="5"/>
  <c r="AH615" i="5"/>
  <c r="AH619" i="5"/>
  <c r="AH623" i="5"/>
  <c r="AH627" i="5"/>
  <c r="AH631" i="5"/>
  <c r="AH635" i="5"/>
  <c r="AH639" i="5"/>
  <c r="AH643" i="5"/>
  <c r="AH647" i="5"/>
  <c r="AH673" i="5"/>
  <c r="AH677" i="5"/>
  <c r="AJ688" i="5"/>
  <c r="U749" i="5"/>
  <c r="U750" i="5"/>
  <c r="O750" i="5" s="1"/>
  <c r="U777" i="5"/>
  <c r="O777" i="5" s="1"/>
  <c r="U778" i="5"/>
  <c r="O778" i="5" s="1"/>
  <c r="H946" i="5"/>
  <c r="AL946" i="5" s="1"/>
  <c r="H948" i="5"/>
  <c r="AL948" i="5" s="1"/>
  <c r="AJ951" i="5"/>
  <c r="AJ955" i="5"/>
  <c r="AH963" i="5"/>
  <c r="J963" i="5" s="1"/>
  <c r="AH967" i="5"/>
  <c r="J967" i="5" s="1"/>
  <c r="AH971" i="5"/>
  <c r="J971" i="5" s="1"/>
  <c r="AH975" i="5"/>
  <c r="J975" i="5" s="1"/>
  <c r="J128" i="5"/>
  <c r="J132" i="5"/>
  <c r="J136" i="5"/>
  <c r="J137" i="5"/>
  <c r="J141" i="5"/>
  <c r="J145" i="5"/>
  <c r="J163" i="5"/>
  <c r="J168" i="5"/>
  <c r="AJ234" i="5"/>
  <c r="J240" i="5"/>
  <c r="J247" i="5"/>
  <c r="J255" i="5"/>
  <c r="AJ256" i="5"/>
  <c r="AJ261" i="5"/>
  <c r="J266" i="5"/>
  <c r="J267" i="5"/>
  <c r="AJ268" i="5"/>
  <c r="J280" i="5"/>
  <c r="AJ281" i="5"/>
  <c r="AJ374" i="5"/>
  <c r="J385" i="5"/>
  <c r="AH394" i="5"/>
  <c r="J394" i="5" s="1"/>
  <c r="AH405" i="5"/>
  <c r="J405" i="5" s="1"/>
  <c r="AJ406" i="5"/>
  <c r="AJ408" i="5"/>
  <c r="AJ410" i="5"/>
  <c r="AJ412" i="5"/>
  <c r="AJ415" i="5"/>
  <c r="AJ417" i="5"/>
  <c r="AH418" i="5"/>
  <c r="J418" i="5" s="1"/>
  <c r="AH425" i="5"/>
  <c r="J425" i="5" s="1"/>
  <c r="AJ432" i="5"/>
  <c r="AH434" i="5"/>
  <c r="J434" i="5" s="1"/>
  <c r="AH435" i="5"/>
  <c r="J435" i="5" s="1"/>
  <c r="AH444" i="5"/>
  <c r="J444" i="5" s="1"/>
  <c r="AI479" i="5"/>
  <c r="AI481" i="5"/>
  <c r="AI499" i="5"/>
  <c r="AI503" i="5"/>
  <c r="AI505" i="5"/>
  <c r="AI515" i="5"/>
  <c r="AI523" i="5"/>
  <c r="AH593" i="5"/>
  <c r="AH597" i="5"/>
  <c r="AH601" i="5"/>
  <c r="AH609" i="5"/>
  <c r="AH664" i="5"/>
  <c r="AH668" i="5"/>
  <c r="AJ687" i="5"/>
  <c r="AJ710" i="5"/>
  <c r="AJ798" i="5"/>
  <c r="AJ802" i="5"/>
  <c r="AH180" i="5"/>
  <c r="J180" i="5" s="1"/>
  <c r="AH191" i="5"/>
  <c r="J191" i="5" s="1"/>
  <c r="AH205" i="5"/>
  <c r="J205" i="5" s="1"/>
  <c r="AJ205" i="5"/>
  <c r="J246" i="5"/>
  <c r="J254" i="5"/>
  <c r="J264" i="5"/>
  <c r="J265" i="5"/>
  <c r="J272" i="5"/>
  <c r="J273" i="5"/>
  <c r="AJ420" i="5"/>
  <c r="AH442" i="5"/>
  <c r="J442" i="5" s="1"/>
  <c r="AI462" i="5"/>
  <c r="AI528" i="5"/>
  <c r="AI563" i="5"/>
  <c r="AI566" i="5"/>
  <c r="AJ746" i="5"/>
  <c r="U747" i="5"/>
  <c r="O747" i="5" s="1"/>
  <c r="AJ750" i="5"/>
  <c r="AJ774" i="5"/>
  <c r="J883" i="5"/>
  <c r="AJ925" i="5"/>
  <c r="AJ928" i="5"/>
  <c r="J956" i="5"/>
  <c r="AH959" i="5"/>
  <c r="J959" i="5" s="1"/>
  <c r="J88" i="5"/>
  <c r="AJ187" i="5"/>
  <c r="AJ192" i="5"/>
  <c r="AJ201" i="5"/>
  <c r="AJ211" i="5"/>
  <c r="AJ217" i="5"/>
  <c r="J80" i="5"/>
  <c r="J90" i="5"/>
  <c r="J121" i="5"/>
  <c r="J125" i="5"/>
  <c r="J130" i="5"/>
  <c r="J134" i="5"/>
  <c r="J139" i="5"/>
  <c r="J144" i="5"/>
  <c r="AJ180" i="5"/>
  <c r="AJ191" i="5"/>
  <c r="AJ196" i="5"/>
  <c r="AH198" i="5"/>
  <c r="J198" i="5" s="1"/>
  <c r="AJ213" i="5"/>
  <c r="J87" i="5"/>
  <c r="J113" i="5"/>
  <c r="J115" i="5"/>
  <c r="J143" i="5"/>
  <c r="J147" i="5"/>
  <c r="J152" i="5"/>
  <c r="AH179" i="5"/>
  <c r="J179" i="5" s="1"/>
  <c r="AJ179" i="5"/>
  <c r="AH184" i="5"/>
  <c r="J184" i="5" s="1"/>
  <c r="AJ184" i="5"/>
  <c r="AH195" i="5"/>
  <c r="J195" i="5" s="1"/>
  <c r="AJ195" i="5"/>
  <c r="AH203" i="5"/>
  <c r="J203" i="5" s="1"/>
  <c r="AH209" i="5"/>
  <c r="J209" i="5" s="1"/>
  <c r="AH219" i="5"/>
  <c r="J219" i="5" s="1"/>
  <c r="AJ219" i="5"/>
  <c r="J242" i="5"/>
  <c r="J295" i="5"/>
  <c r="J303" i="5"/>
  <c r="J373" i="5"/>
  <c r="J383" i="5"/>
  <c r="AH408" i="5"/>
  <c r="J408" i="5" s="1"/>
  <c r="AH426" i="5"/>
  <c r="J426" i="5" s="1"/>
  <c r="AJ436" i="5"/>
  <c r="AH445" i="5"/>
  <c r="J445" i="5" s="1"/>
  <c r="AI453" i="5"/>
  <c r="AI454" i="5"/>
  <c r="AI463" i="5"/>
  <c r="AI464" i="5"/>
  <c r="AI465" i="5"/>
  <c r="AI477" i="5"/>
  <c r="AI478" i="5"/>
  <c r="AI495" i="5"/>
  <c r="AI497" i="5"/>
  <c r="AI509" i="5"/>
  <c r="AI516" i="5"/>
  <c r="AI517" i="5"/>
  <c r="AI524" i="5"/>
  <c r="AI525" i="5"/>
  <c r="AI532" i="5"/>
  <c r="AI570" i="5"/>
  <c r="AH581" i="5"/>
  <c r="AI587" i="5"/>
  <c r="AH649" i="5"/>
  <c r="AH652" i="5"/>
  <c r="AH653" i="5"/>
  <c r="AH662" i="5"/>
  <c r="U684" i="5"/>
  <c r="O684" i="5" s="1"/>
  <c r="AJ691" i="5"/>
  <c r="AJ695" i="5"/>
  <c r="AJ696" i="5"/>
  <c r="AJ697" i="5"/>
  <c r="AJ771" i="5"/>
  <c r="AJ782" i="5"/>
  <c r="J881" i="5"/>
  <c r="J889" i="5"/>
  <c r="J895" i="5"/>
  <c r="J899" i="5"/>
  <c r="J909" i="5"/>
  <c r="AJ924" i="5"/>
  <c r="J235" i="5"/>
  <c r="AJ236" i="5"/>
  <c r="J249" i="5"/>
  <c r="AJ250" i="5"/>
  <c r="J261" i="5"/>
  <c r="AI561" i="5"/>
  <c r="AI586" i="5"/>
  <c r="J891" i="5"/>
  <c r="H922" i="5"/>
  <c r="W922" i="5" s="1"/>
  <c r="AC922" i="5" s="1"/>
  <c r="J933" i="5"/>
  <c r="J934" i="5"/>
  <c r="AJ945" i="5"/>
  <c r="J233" i="5"/>
  <c r="AJ235" i="5"/>
  <c r="AJ278" i="5"/>
  <c r="J283" i="5"/>
  <c r="J299" i="5"/>
  <c r="AH349" i="5"/>
  <c r="J349" i="5" s="1"/>
  <c r="J361" i="5"/>
  <c r="AJ385" i="5"/>
  <c r="AJ387" i="5"/>
  <c r="AH404" i="5"/>
  <c r="J404" i="5" s="1"/>
  <c r="AH413" i="5"/>
  <c r="J413" i="5" s="1"/>
  <c r="AH423" i="5"/>
  <c r="J423" i="5" s="1"/>
  <c r="AI577" i="5"/>
  <c r="AI632" i="5"/>
  <c r="AI636" i="5"/>
  <c r="AI640" i="5"/>
  <c r="AI644" i="5"/>
  <c r="AI648" i="5"/>
  <c r="U682" i="5"/>
  <c r="AJ684" i="5"/>
  <c r="AJ703" i="5"/>
  <c r="AJ704" i="5"/>
  <c r="AJ705" i="5"/>
  <c r="AJ797" i="5"/>
  <c r="J879" i="5"/>
  <c r="J901" i="5"/>
  <c r="J907" i="5"/>
  <c r="AH227" i="5"/>
  <c r="J227" i="5" s="1"/>
  <c r="AJ244" i="5"/>
  <c r="AJ271" i="5"/>
  <c r="J274" i="5"/>
  <c r="J282" i="5"/>
  <c r="AJ289" i="5"/>
  <c r="J298" i="5"/>
  <c r="J304" i="5"/>
  <c r="AJ366" i="5"/>
  <c r="J384" i="5"/>
  <c r="AJ394" i="5"/>
  <c r="AJ397" i="5"/>
  <c r="AH401" i="5"/>
  <c r="J401" i="5" s="1"/>
  <c r="AJ402" i="5"/>
  <c r="AJ409" i="5"/>
  <c r="AH411" i="5"/>
  <c r="J411" i="5" s="1"/>
  <c r="AJ416" i="5"/>
  <c r="AH437" i="5"/>
  <c r="J437" i="5" s="1"/>
  <c r="AJ440" i="5"/>
  <c r="AI456" i="5"/>
  <c r="AI457" i="5"/>
  <c r="AI469" i="5"/>
  <c r="AI470" i="5"/>
  <c r="AI487" i="5"/>
  <c r="AI489" i="5"/>
  <c r="AI501" i="5"/>
  <c r="AI502" i="5"/>
  <c r="AI511" i="5"/>
  <c r="AI519" i="5"/>
  <c r="AI527" i="5"/>
  <c r="AI559" i="5"/>
  <c r="AH622" i="5"/>
  <c r="AH626" i="5"/>
  <c r="AH630" i="5"/>
  <c r="AH634" i="5"/>
  <c r="AH638" i="5"/>
  <c r="AH642" i="5"/>
  <c r="AH646" i="5"/>
  <c r="AH650" i="5"/>
  <c r="AH659" i="5"/>
  <c r="AH663" i="5"/>
  <c r="AH667" i="5"/>
  <c r="AH676" i="5"/>
  <c r="U718" i="5"/>
  <c r="AJ724" i="5"/>
  <c r="AJ743" i="5"/>
  <c r="U746" i="5"/>
  <c r="O746" i="5" s="1"/>
  <c r="AJ760" i="5"/>
  <c r="AJ768" i="5"/>
  <c r="AJ778" i="5"/>
  <c r="J887" i="5"/>
  <c r="J919" i="5"/>
  <c r="AJ919" i="5"/>
  <c r="AJ926" i="5"/>
  <c r="AJ929" i="5"/>
  <c r="H931" i="5"/>
  <c r="W931" i="5" s="1"/>
  <c r="AC931" i="5" s="1"/>
  <c r="J942" i="5"/>
  <c r="AI76" i="5"/>
  <c r="J114" i="5"/>
  <c r="J89" i="5"/>
  <c r="J95" i="5"/>
  <c r="J100" i="5"/>
  <c r="J155" i="5"/>
  <c r="J156" i="5"/>
  <c r="J162" i="5"/>
  <c r="AH169" i="5"/>
  <c r="J169" i="5" s="1"/>
  <c r="AH170" i="5"/>
  <c r="J170" i="5" s="1"/>
  <c r="AH171" i="5"/>
  <c r="J171" i="5" s="1"/>
  <c r="AH172" i="5"/>
  <c r="J172" i="5" s="1"/>
  <c r="AH173" i="5"/>
  <c r="J173" i="5" s="1"/>
  <c r="AH174" i="5"/>
  <c r="J174" i="5" s="1"/>
  <c r="AH175" i="5"/>
  <c r="J175" i="5" s="1"/>
  <c r="AH176" i="5"/>
  <c r="J176" i="5" s="1"/>
  <c r="AH178" i="5"/>
  <c r="J178" i="5" s="1"/>
  <c r="AH186" i="5"/>
  <c r="J186" i="5" s="1"/>
  <c r="AH194" i="5"/>
  <c r="J194" i="5" s="1"/>
  <c r="J234" i="5"/>
  <c r="J81" i="5"/>
  <c r="J84" i="5"/>
  <c r="J91" i="5"/>
  <c r="J103" i="5"/>
  <c r="J106" i="5"/>
  <c r="J107" i="5"/>
  <c r="J108" i="5"/>
  <c r="J109" i="5"/>
  <c r="J150" i="5"/>
  <c r="J159" i="5"/>
  <c r="J167" i="5"/>
  <c r="J148" i="5"/>
  <c r="J149" i="5"/>
  <c r="J158" i="5"/>
  <c r="J164" i="5"/>
  <c r="J166" i="5"/>
  <c r="AH182" i="5"/>
  <c r="J182" i="5" s="1"/>
  <c r="AH190" i="5"/>
  <c r="J190" i="5" s="1"/>
  <c r="J237" i="5"/>
  <c r="J104" i="5"/>
  <c r="J92" i="5"/>
  <c r="J98" i="5"/>
  <c r="J238" i="5"/>
  <c r="J257" i="5"/>
  <c r="J258" i="5"/>
  <c r="AJ259" i="5"/>
  <c r="AJ262" i="5"/>
  <c r="AJ269" i="5"/>
  <c r="J288" i="5"/>
  <c r="J289" i="5"/>
  <c r="AJ290" i="5"/>
  <c r="AH331" i="5"/>
  <c r="J331" i="5" s="1"/>
  <c r="AH335" i="5"/>
  <c r="J335" i="5" s="1"/>
  <c r="AH339" i="5"/>
  <c r="J339" i="5" s="1"/>
  <c r="AH343" i="5"/>
  <c r="J343" i="5" s="1"/>
  <c r="AH347" i="5"/>
  <c r="J347" i="5" s="1"/>
  <c r="AH351" i="5"/>
  <c r="J351" i="5" s="1"/>
  <c r="AH355" i="5"/>
  <c r="J355" i="5" s="1"/>
  <c r="J364" i="5"/>
  <c r="J365" i="5"/>
  <c r="J366" i="5"/>
  <c r="AH412" i="5"/>
  <c r="J412" i="5" s="1"/>
  <c r="AH428" i="5"/>
  <c r="J428" i="5" s="1"/>
  <c r="AH430" i="5"/>
  <c r="J430" i="5" s="1"/>
  <c r="AH432" i="5"/>
  <c r="J432" i="5" s="1"/>
  <c r="AI557" i="5"/>
  <c r="AH563" i="5"/>
  <c r="AI574" i="5"/>
  <c r="AJ229" i="5"/>
  <c r="AJ230" i="5"/>
  <c r="AJ232" i="5"/>
  <c r="J243" i="5"/>
  <c r="AJ249" i="5"/>
  <c r="AJ274" i="5"/>
  <c r="AJ285" i="5"/>
  <c r="H368" i="5"/>
  <c r="H372" i="5"/>
  <c r="J374" i="5"/>
  <c r="AH396" i="5"/>
  <c r="J396" i="5" s="1"/>
  <c r="AJ399" i="5"/>
  <c r="AJ404" i="5"/>
  <c r="AH409" i="5"/>
  <c r="J409" i="5" s="1"/>
  <c r="AJ444" i="5"/>
  <c r="AI460" i="5"/>
  <c r="AI468" i="5"/>
  <c r="AI472" i="5"/>
  <c r="AI480" i="5"/>
  <c r="AI488" i="5"/>
  <c r="AI496" i="5"/>
  <c r="AI504" i="5"/>
  <c r="AI522" i="5"/>
  <c r="AI526" i="5"/>
  <c r="AI530" i="5"/>
  <c r="AH557" i="5"/>
  <c r="AH568" i="5"/>
  <c r="AH571" i="5"/>
  <c r="AJ228" i="5"/>
  <c r="J236" i="5"/>
  <c r="AJ243" i="5"/>
  <c r="J245" i="5"/>
  <c r="J259" i="5"/>
  <c r="AJ260" i="5"/>
  <c r="J262" i="5"/>
  <c r="AJ266" i="5"/>
  <c r="J279" i="5"/>
  <c r="AJ284" i="5"/>
  <c r="AJ287" i="5"/>
  <c r="J290" i="5"/>
  <c r="J309" i="5"/>
  <c r="J310" i="5"/>
  <c r="J311" i="5"/>
  <c r="J367" i="5"/>
  <c r="J371" i="5"/>
  <c r="J377" i="5"/>
  <c r="J381" i="5"/>
  <c r="AJ381" i="5"/>
  <c r="J382" i="5"/>
  <c r="AJ395" i="5"/>
  <c r="AH398" i="5"/>
  <c r="J398" i="5" s="1"/>
  <c r="AH399" i="5"/>
  <c r="J399" i="5" s="1"/>
  <c r="AJ403" i="5"/>
  <c r="AH406" i="5"/>
  <c r="J406" i="5" s="1"/>
  <c r="AH417" i="5"/>
  <c r="J417" i="5" s="1"/>
  <c r="AH419" i="5"/>
  <c r="J419" i="5" s="1"/>
  <c r="AH422" i="5"/>
  <c r="J422" i="5" s="1"/>
  <c r="AJ423" i="5"/>
  <c r="AJ427" i="5"/>
  <c r="AH429" i="5"/>
  <c r="J429" i="5" s="1"/>
  <c r="AJ433" i="5"/>
  <c r="AH441" i="5"/>
  <c r="J441" i="5" s="1"/>
  <c r="AI458" i="5"/>
  <c r="AI466" i="5"/>
  <c r="AI474" i="5"/>
  <c r="AI482" i="5"/>
  <c r="AI490" i="5"/>
  <c r="AI498" i="5"/>
  <c r="AI506" i="5"/>
  <c r="AI531" i="5"/>
  <c r="AI558" i="5"/>
  <c r="AI562" i="5"/>
  <c r="AH565" i="5"/>
  <c r="AI567" i="5"/>
  <c r="J870" i="5"/>
  <c r="J874" i="5"/>
  <c r="J878" i="5"/>
  <c r="J893" i="5"/>
  <c r="J897" i="5"/>
  <c r="J905" i="5"/>
  <c r="J911" i="5"/>
  <c r="J912" i="5"/>
  <c r="J913" i="5"/>
  <c r="J914" i="5"/>
  <c r="J915" i="5"/>
  <c r="J916" i="5"/>
  <c r="AJ943" i="5"/>
  <c r="AI573" i="5"/>
  <c r="AH576" i="5"/>
  <c r="AH579" i="5"/>
  <c r="AI585" i="5"/>
  <c r="AH589" i="5"/>
  <c r="AH603" i="5"/>
  <c r="AH607" i="5"/>
  <c r="AJ681" i="5"/>
  <c r="U683" i="5"/>
  <c r="O683" i="5" s="1"/>
  <c r="U689" i="5"/>
  <c r="AJ702" i="5"/>
  <c r="U715" i="5"/>
  <c r="O715" i="5" s="1"/>
  <c r="U719" i="5"/>
  <c r="O719" i="5" s="1"/>
  <c r="AJ728" i="5"/>
  <c r="AJ732" i="5"/>
  <c r="AJ748" i="5"/>
  <c r="AJ749" i="5"/>
  <c r="AJ769" i="5"/>
  <c r="AJ773" i="5"/>
  <c r="U776" i="5"/>
  <c r="AJ781" i="5"/>
  <c r="J867" i="5"/>
  <c r="J904" i="5"/>
  <c r="J946" i="5"/>
  <c r="J948" i="5"/>
  <c r="AH957" i="5"/>
  <c r="J957" i="5" s="1"/>
  <c r="AH958" i="5"/>
  <c r="J958" i="5" s="1"/>
  <c r="AH961" i="5"/>
  <c r="J961" i="5" s="1"/>
  <c r="AH962" i="5"/>
  <c r="J962" i="5" s="1"/>
  <c r="AH573" i="5"/>
  <c r="AI575" i="5"/>
  <c r="AH584" i="5"/>
  <c r="AH587" i="5"/>
  <c r="AH590" i="5"/>
  <c r="AH594" i="5"/>
  <c r="AH598" i="5"/>
  <c r="AH602" i="5"/>
  <c r="AH612" i="5"/>
  <c r="AH616" i="5"/>
  <c r="AH651" i="5"/>
  <c r="AH661" i="5"/>
  <c r="AH665" i="5"/>
  <c r="AH675" i="5"/>
  <c r="AJ699" i="5"/>
  <c r="AJ700" i="5"/>
  <c r="AJ701" i="5"/>
  <c r="AJ707" i="5"/>
  <c r="AJ721" i="5"/>
  <c r="AJ722" i="5"/>
  <c r="AJ723" i="5"/>
  <c r="AJ764" i="5"/>
  <c r="AJ786" i="5"/>
  <c r="AJ790" i="5"/>
  <c r="AJ791" i="5"/>
  <c r="AJ792" i="5"/>
  <c r="J868" i="5"/>
  <c r="J872" i="5"/>
  <c r="J876" i="5"/>
  <c r="J885" i="5"/>
  <c r="AJ922" i="5"/>
  <c r="J931" i="5"/>
  <c r="J941" i="5"/>
  <c r="J952" i="5"/>
  <c r="AJ953" i="5"/>
  <c r="AJ956" i="5"/>
  <c r="AH966" i="5"/>
  <c r="AI578" i="5"/>
  <c r="AI583" i="5"/>
  <c r="AH656" i="5"/>
  <c r="AH657" i="5"/>
  <c r="U681" i="5"/>
  <c r="AJ683" i="5"/>
  <c r="U686" i="5"/>
  <c r="AJ689" i="5"/>
  <c r="AJ690" i="5"/>
  <c r="AJ698" i="5"/>
  <c r="AJ706" i="5"/>
  <c r="AJ736" i="5"/>
  <c r="AJ737" i="5"/>
  <c r="AJ738" i="5"/>
  <c r="AJ739" i="5"/>
  <c r="AJ752" i="5"/>
  <c r="AJ756" i="5"/>
  <c r="AJ757" i="5"/>
  <c r="AJ758" i="5"/>
  <c r="AJ759" i="5"/>
  <c r="AJ776" i="5"/>
  <c r="U779" i="5"/>
  <c r="J880" i="5"/>
  <c r="J886" i="5"/>
  <c r="J900" i="5"/>
  <c r="AJ920" i="5"/>
  <c r="AJ934" i="5"/>
  <c r="J947" i="5"/>
  <c r="AJ950" i="5"/>
  <c r="J953" i="5"/>
  <c r="AJ954" i="5"/>
  <c r="AH970" i="5"/>
  <c r="J76" i="5"/>
  <c r="J79" i="5"/>
  <c r="J86" i="5"/>
  <c r="J94" i="5"/>
  <c r="J78" i="5"/>
  <c r="J82" i="5"/>
  <c r="J85" i="5"/>
  <c r="J93" i="5"/>
  <c r="J277" i="5"/>
  <c r="J292" i="5"/>
  <c r="J296" i="5"/>
  <c r="J102" i="5"/>
  <c r="AH181" i="5"/>
  <c r="J181" i="5" s="1"/>
  <c r="AJ181" i="5"/>
  <c r="AH189" i="5"/>
  <c r="J189" i="5" s="1"/>
  <c r="AJ189" i="5"/>
  <c r="AH197" i="5"/>
  <c r="J197" i="5" s="1"/>
  <c r="AJ197" i="5"/>
  <c r="AH200" i="5"/>
  <c r="J200" i="5" s="1"/>
  <c r="AJ200" i="5"/>
  <c r="AH204" i="5"/>
  <c r="J204" i="5" s="1"/>
  <c r="AJ204" i="5"/>
  <c r="AH208" i="5"/>
  <c r="J208" i="5" s="1"/>
  <c r="AJ208" i="5"/>
  <c r="AH212" i="5"/>
  <c r="J212" i="5" s="1"/>
  <c r="AJ212" i="5"/>
  <c r="AH216" i="5"/>
  <c r="J216" i="5" s="1"/>
  <c r="AJ216" i="5"/>
  <c r="AH220" i="5"/>
  <c r="J220" i="5" s="1"/>
  <c r="AJ220" i="5"/>
  <c r="AH225" i="5"/>
  <c r="J225" i="5" s="1"/>
  <c r="AJ225" i="5"/>
  <c r="AJ267" i="5"/>
  <c r="AJ283" i="5"/>
  <c r="J97" i="5"/>
  <c r="J99" i="5"/>
  <c r="J101" i="5"/>
  <c r="J110" i="5"/>
  <c r="J111" i="5"/>
  <c r="J112" i="5"/>
  <c r="J165" i="5"/>
  <c r="J250" i="5"/>
  <c r="J251" i="5"/>
  <c r="J256" i="5"/>
  <c r="J260" i="5"/>
  <c r="AJ263" i="5"/>
  <c r="J268" i="5"/>
  <c r="J269" i="5"/>
  <c r="AJ279" i="5"/>
  <c r="J284" i="5"/>
  <c r="J285" i="5"/>
  <c r="J294" i="5"/>
  <c r="J153" i="5"/>
  <c r="AH177" i="5"/>
  <c r="J177" i="5" s="1"/>
  <c r="AH185" i="5"/>
  <c r="J185" i="5" s="1"/>
  <c r="AJ185" i="5"/>
  <c r="AH193" i="5"/>
  <c r="J193" i="5" s="1"/>
  <c r="AJ193" i="5"/>
  <c r="AH202" i="5"/>
  <c r="J202" i="5" s="1"/>
  <c r="AJ202" i="5"/>
  <c r="AH206" i="5"/>
  <c r="J206" i="5" s="1"/>
  <c r="AJ206" i="5"/>
  <c r="AH210" i="5"/>
  <c r="J210" i="5" s="1"/>
  <c r="AJ210" i="5"/>
  <c r="AH214" i="5"/>
  <c r="J214" i="5" s="1"/>
  <c r="AJ214" i="5"/>
  <c r="AH218" i="5"/>
  <c r="J218" i="5" s="1"/>
  <c r="AJ218" i="5"/>
  <c r="AH222" i="5"/>
  <c r="J222" i="5" s="1"/>
  <c r="AJ222" i="5"/>
  <c r="AJ384" i="5"/>
  <c r="H384" i="5"/>
  <c r="AJ521" i="5"/>
  <c r="V521" i="5"/>
  <c r="AJ525" i="5"/>
  <c r="V525" i="5"/>
  <c r="AJ529" i="5"/>
  <c r="V529" i="5"/>
  <c r="AJ361" i="5"/>
  <c r="AJ367" i="5"/>
  <c r="AJ371" i="5"/>
  <c r="H376" i="5"/>
  <c r="V376" i="5" s="1"/>
  <c r="H380" i="5"/>
  <c r="J360" i="5"/>
  <c r="H360" i="5"/>
  <c r="V360" i="5" s="1"/>
  <c r="J370" i="5"/>
  <c r="H370" i="5"/>
  <c r="J375" i="5"/>
  <c r="J379" i="5"/>
  <c r="AJ379" i="5"/>
  <c r="AJ386" i="5"/>
  <c r="AJ388" i="5"/>
  <c r="AH389" i="5"/>
  <c r="J389" i="5" s="1"/>
  <c r="AH390" i="5"/>
  <c r="J390" i="5" s="1"/>
  <c r="AJ391" i="5"/>
  <c r="AJ393" i="5"/>
  <c r="AJ401" i="5"/>
  <c r="AH407" i="5"/>
  <c r="J407" i="5" s="1"/>
  <c r="AJ411" i="5"/>
  <c r="AH414" i="5"/>
  <c r="J414" i="5" s="1"/>
  <c r="AH415" i="5"/>
  <c r="J415" i="5" s="1"/>
  <c r="AH424" i="5"/>
  <c r="J424" i="5" s="1"/>
  <c r="AJ428" i="5"/>
  <c r="AH431" i="5"/>
  <c r="J431" i="5" s="1"/>
  <c r="AH446" i="5"/>
  <c r="J446" i="5" s="1"/>
  <c r="AH447" i="5"/>
  <c r="J447" i="5" s="1"/>
  <c r="AH450" i="5"/>
  <c r="J450" i="5" s="1"/>
  <c r="AJ523" i="5"/>
  <c r="V523" i="5"/>
  <c r="AB523" i="5" s="1"/>
  <c r="AJ527" i="5"/>
  <c r="V527" i="5"/>
  <c r="AJ531" i="5"/>
  <c r="V531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J359" i="5"/>
  <c r="AJ359" i="5"/>
  <c r="J363" i="5"/>
  <c r="AJ363" i="5"/>
  <c r="J369" i="5"/>
  <c r="AJ369" i="5"/>
  <c r="H375" i="5"/>
  <c r="J378" i="5"/>
  <c r="H378" i="5"/>
  <c r="V378" i="5" s="1"/>
  <c r="AJ382" i="5"/>
  <c r="J386" i="5"/>
  <c r="H386" i="5"/>
  <c r="V386" i="5" s="1"/>
  <c r="J388" i="5"/>
  <c r="H388" i="5"/>
  <c r="V388" i="5" s="1"/>
  <c r="AJ389" i="5"/>
  <c r="AH403" i="5"/>
  <c r="J403" i="5" s="1"/>
  <c r="AJ407" i="5"/>
  <c r="AH410" i="5"/>
  <c r="J410" i="5" s="1"/>
  <c r="AJ413" i="5"/>
  <c r="AH420" i="5"/>
  <c r="J420" i="5" s="1"/>
  <c r="AJ424" i="5"/>
  <c r="AH427" i="5"/>
  <c r="J427" i="5" s="1"/>
  <c r="AH436" i="5"/>
  <c r="J436" i="5" s="1"/>
  <c r="AH438" i="5"/>
  <c r="J438" i="5" s="1"/>
  <c r="AH439" i="5"/>
  <c r="J439" i="5" s="1"/>
  <c r="AI452" i="5"/>
  <c r="AI476" i="5"/>
  <c r="AI484" i="5"/>
  <c r="AI492" i="5"/>
  <c r="AI500" i="5"/>
  <c r="AI508" i="5"/>
  <c r="AI569" i="5"/>
  <c r="AH592" i="5"/>
  <c r="AH596" i="5"/>
  <c r="AH600" i="5"/>
  <c r="AH614" i="5"/>
  <c r="AH618" i="5"/>
  <c r="AH443" i="5"/>
  <c r="J443" i="5" s="1"/>
  <c r="AH460" i="5"/>
  <c r="AH464" i="5"/>
  <c r="AH468" i="5"/>
  <c r="AH472" i="5"/>
  <c r="AH476" i="5"/>
  <c r="AH480" i="5"/>
  <c r="AH484" i="5"/>
  <c r="AH488" i="5"/>
  <c r="AH492" i="5"/>
  <c r="AH496" i="5"/>
  <c r="AH500" i="5"/>
  <c r="AH504" i="5"/>
  <c r="AH561" i="5"/>
  <c r="AH564" i="5"/>
  <c r="AI564" i="5"/>
  <c r="AH569" i="5"/>
  <c r="AH572" i="5"/>
  <c r="AI572" i="5"/>
  <c r="AH577" i="5"/>
  <c r="AH580" i="5"/>
  <c r="AI580" i="5"/>
  <c r="AH585" i="5"/>
  <c r="AH588" i="5"/>
  <c r="AH606" i="5"/>
  <c r="AI510" i="5"/>
  <c r="AI512" i="5"/>
  <c r="AI514" i="5"/>
  <c r="AI518" i="5"/>
  <c r="AI533" i="5"/>
  <c r="AH559" i="5"/>
  <c r="AH562" i="5"/>
  <c r="AH567" i="5"/>
  <c r="AH570" i="5"/>
  <c r="AH575" i="5"/>
  <c r="AH578" i="5"/>
  <c r="AH583" i="5"/>
  <c r="AH586" i="5"/>
  <c r="AH608" i="5"/>
  <c r="AH660" i="5"/>
  <c r="AH674" i="5"/>
  <c r="AJ448" i="5"/>
  <c r="AH458" i="5"/>
  <c r="AH462" i="5"/>
  <c r="AH466" i="5"/>
  <c r="AH470" i="5"/>
  <c r="AH474" i="5"/>
  <c r="AH478" i="5"/>
  <c r="AH482" i="5"/>
  <c r="AH486" i="5"/>
  <c r="AH490" i="5"/>
  <c r="AH494" i="5"/>
  <c r="AH498" i="5"/>
  <c r="AH502" i="5"/>
  <c r="AH506" i="5"/>
  <c r="V509" i="5"/>
  <c r="V511" i="5"/>
  <c r="V513" i="5"/>
  <c r="AH532" i="5"/>
  <c r="AI534" i="5"/>
  <c r="AI560" i="5"/>
  <c r="AI568" i="5"/>
  <c r="AI576" i="5"/>
  <c r="AI584" i="5"/>
  <c r="AI619" i="5"/>
  <c r="AI620" i="5"/>
  <c r="AI621" i="5"/>
  <c r="AI622" i="5"/>
  <c r="AI623" i="5"/>
  <c r="AI624" i="5"/>
  <c r="AI625" i="5"/>
  <c r="AI626" i="5"/>
  <c r="AI627" i="5"/>
  <c r="AI628" i="5"/>
  <c r="AI629" i="5"/>
  <c r="AH669" i="5"/>
  <c r="AH671" i="5"/>
  <c r="AH672" i="5"/>
  <c r="AH680" i="5"/>
  <c r="AJ682" i="5"/>
  <c r="AJ708" i="5"/>
  <c r="U713" i="5"/>
  <c r="O713" i="5" s="1"/>
  <c r="AJ725" i="5"/>
  <c r="AJ726" i="5"/>
  <c r="AJ727" i="5"/>
  <c r="AJ741" i="5"/>
  <c r="AJ742" i="5"/>
  <c r="AJ761" i="5"/>
  <c r="AJ762" i="5"/>
  <c r="AJ763" i="5"/>
  <c r="AJ775" i="5"/>
  <c r="AJ780" i="5"/>
  <c r="AJ783" i="5"/>
  <c r="AJ784" i="5"/>
  <c r="AJ785" i="5"/>
  <c r="AJ799" i="5"/>
  <c r="AJ800" i="5"/>
  <c r="AJ801" i="5"/>
  <c r="J869" i="5"/>
  <c r="J871" i="5"/>
  <c r="J873" i="5"/>
  <c r="J875" i="5"/>
  <c r="J877" i="5"/>
  <c r="J923" i="5"/>
  <c r="AJ923" i="5"/>
  <c r="J925" i="5"/>
  <c r="J927" i="5"/>
  <c r="AJ938" i="5"/>
  <c r="J943" i="5"/>
  <c r="AH977" i="5"/>
  <c r="J977" i="5" s="1"/>
  <c r="J882" i="5"/>
  <c r="J884" i="5"/>
  <c r="J929" i="5"/>
  <c r="AJ931" i="5"/>
  <c r="AJ942" i="5"/>
  <c r="J949" i="5"/>
  <c r="AH972" i="5"/>
  <c r="J972" i="5" s="1"/>
  <c r="AJ686" i="5"/>
  <c r="AJ692" i="5"/>
  <c r="AJ693" i="5"/>
  <c r="AJ694" i="5"/>
  <c r="AJ715" i="5"/>
  <c r="AJ719" i="5"/>
  <c r="AJ733" i="5"/>
  <c r="AJ734" i="5"/>
  <c r="AJ735" i="5"/>
  <c r="U744" i="5"/>
  <c r="AJ747" i="5"/>
  <c r="AJ753" i="5"/>
  <c r="AJ754" i="5"/>
  <c r="AJ755" i="5"/>
  <c r="U774" i="5"/>
  <c r="U775" i="5"/>
  <c r="O775" i="5" s="1"/>
  <c r="U782" i="5"/>
  <c r="O782" i="5" s="1"/>
  <c r="AJ793" i="5"/>
  <c r="J908" i="5"/>
  <c r="H913" i="5"/>
  <c r="H914" i="5"/>
  <c r="H915" i="5"/>
  <c r="H916" i="5"/>
  <c r="H917" i="5"/>
  <c r="H918" i="5"/>
  <c r="J926" i="5"/>
  <c r="J928" i="5"/>
  <c r="J944" i="5"/>
  <c r="AH964" i="5"/>
  <c r="J964" i="5" s="1"/>
  <c r="AH976" i="5"/>
  <c r="J976" i="5" s="1"/>
  <c r="AJ729" i="5"/>
  <c r="AJ730" i="5"/>
  <c r="AJ731" i="5"/>
  <c r="U743" i="5"/>
  <c r="U748" i="5"/>
  <c r="O748" i="5" s="1"/>
  <c r="AJ751" i="5"/>
  <c r="AJ765" i="5"/>
  <c r="AJ766" i="5"/>
  <c r="AJ767" i="5"/>
  <c r="AJ777" i="5"/>
  <c r="U781" i="5"/>
  <c r="AJ787" i="5"/>
  <c r="AJ788" i="5"/>
  <c r="AJ789" i="5"/>
  <c r="AJ803" i="5"/>
  <c r="AJ804" i="5"/>
  <c r="J888" i="5"/>
  <c r="J890" i="5"/>
  <c r="J892" i="5"/>
  <c r="J894" i="5"/>
  <c r="J896" i="5"/>
  <c r="J898" i="5"/>
  <c r="J902" i="5"/>
  <c r="J906" i="5"/>
  <c r="J917" i="5"/>
  <c r="J918" i="5"/>
  <c r="AJ918" i="5"/>
  <c r="J930" i="5"/>
  <c r="AG975" i="5"/>
  <c r="AG971" i="5"/>
  <c r="AG967" i="5"/>
  <c r="AG963" i="5"/>
  <c r="AG974" i="5"/>
  <c r="AG970" i="5"/>
  <c r="AG966" i="5"/>
  <c r="AG977" i="5"/>
  <c r="AG973" i="5"/>
  <c r="AG969" i="5"/>
  <c r="AG965" i="5"/>
  <c r="AG961" i="5"/>
  <c r="AG957" i="5"/>
  <c r="AG964" i="5"/>
  <c r="AG962" i="5"/>
  <c r="AG960" i="5"/>
  <c r="AG958" i="5"/>
  <c r="AG972" i="5"/>
  <c r="AG956" i="5"/>
  <c r="AG955" i="5"/>
  <c r="AG954" i="5"/>
  <c r="AG953" i="5"/>
  <c r="AG952" i="5"/>
  <c r="AG951" i="5"/>
  <c r="AG950" i="5"/>
  <c r="AG946" i="5"/>
  <c r="AG945" i="5"/>
  <c r="AG944" i="5"/>
  <c r="AG943" i="5"/>
  <c r="AG942" i="5"/>
  <c r="AG976" i="5"/>
  <c r="AG959" i="5"/>
  <c r="AG949" i="5"/>
  <c r="AG931" i="5"/>
  <c r="AG968" i="5"/>
  <c r="AG947" i="5"/>
  <c r="AG941" i="5"/>
  <c r="AG937" i="5"/>
  <c r="AG933" i="5"/>
  <c r="AG929" i="5"/>
  <c r="AG925" i="5"/>
  <c r="AG940" i="5"/>
  <c r="AG936" i="5"/>
  <c r="AG932" i="5"/>
  <c r="AG930" i="5"/>
  <c r="AG926" i="5"/>
  <c r="AG948" i="5"/>
  <c r="AG939" i="5"/>
  <c r="AG935" i="5"/>
  <c r="AG927" i="5"/>
  <c r="AG938" i="5"/>
  <c r="AG934" i="5"/>
  <c r="AG928" i="5"/>
  <c r="AG923" i="5"/>
  <c r="AG924" i="5"/>
  <c r="AG922" i="5"/>
  <c r="AG921" i="5"/>
  <c r="AG920" i="5"/>
  <c r="AG919" i="5"/>
  <c r="AG918" i="5"/>
  <c r="AG917" i="5"/>
  <c r="AG916" i="5"/>
  <c r="AG915" i="5"/>
  <c r="AG914" i="5"/>
  <c r="AG911" i="5"/>
  <c r="AG909" i="5"/>
  <c r="AG905" i="5"/>
  <c r="AG901" i="5"/>
  <c r="AG908" i="5"/>
  <c r="AG904" i="5"/>
  <c r="AG900" i="5"/>
  <c r="AG897" i="5"/>
  <c r="AG895" i="5"/>
  <c r="AG893" i="5"/>
  <c r="AG891" i="5"/>
  <c r="AG889" i="5"/>
  <c r="AG887" i="5"/>
  <c r="AG885" i="5"/>
  <c r="AG883" i="5"/>
  <c r="AG881" i="5"/>
  <c r="AG879" i="5"/>
  <c r="AG913" i="5"/>
  <c r="AG912" i="5"/>
  <c r="AG907" i="5"/>
  <c r="AG903" i="5"/>
  <c r="AG899" i="5"/>
  <c r="AG910" i="5"/>
  <c r="AG906" i="5"/>
  <c r="AG902" i="5"/>
  <c r="AG898" i="5"/>
  <c r="AG896" i="5"/>
  <c r="AG894" i="5"/>
  <c r="AG892" i="5"/>
  <c r="AG890" i="5"/>
  <c r="AG888" i="5"/>
  <c r="AG886" i="5"/>
  <c r="AG884" i="5"/>
  <c r="AG882" i="5"/>
  <c r="AG880" i="5"/>
  <c r="AG866" i="5"/>
  <c r="AG864" i="5"/>
  <c r="AG862" i="5"/>
  <c r="AG860" i="5"/>
  <c r="AG858" i="5"/>
  <c r="AG856" i="5"/>
  <c r="AG854" i="5"/>
  <c r="AG852" i="5"/>
  <c r="AG850" i="5"/>
  <c r="AG848" i="5"/>
  <c r="AG846" i="5"/>
  <c r="AG844" i="5"/>
  <c r="AG842" i="5"/>
  <c r="AG878" i="5"/>
  <c r="AG876" i="5"/>
  <c r="AG874" i="5"/>
  <c r="AG872" i="5"/>
  <c r="AG870" i="5"/>
  <c r="AG868" i="5"/>
  <c r="AG865" i="5"/>
  <c r="AG863" i="5"/>
  <c r="AG861" i="5"/>
  <c r="AG859" i="5"/>
  <c r="AG857" i="5"/>
  <c r="AG855" i="5"/>
  <c r="AG853" i="5"/>
  <c r="AG851" i="5"/>
  <c r="AG849" i="5"/>
  <c r="AG847" i="5"/>
  <c r="AG845" i="5"/>
  <c r="AG843" i="5"/>
  <c r="AG841" i="5"/>
  <c r="AG877" i="5"/>
  <c r="AG875" i="5"/>
  <c r="AG873" i="5"/>
  <c r="AG871" i="5"/>
  <c r="AG869" i="5"/>
  <c r="AG867" i="5"/>
  <c r="AG839" i="5"/>
  <c r="AG837" i="5"/>
  <c r="AG835" i="5"/>
  <c r="AG833" i="5"/>
  <c r="AG831" i="5"/>
  <c r="AG829" i="5"/>
  <c r="AG827" i="5"/>
  <c r="AG825" i="5"/>
  <c r="AG823" i="5"/>
  <c r="AG821" i="5"/>
  <c r="AG819" i="5"/>
  <c r="AG817" i="5"/>
  <c r="AG815" i="5"/>
  <c r="AG813" i="5"/>
  <c r="AG811" i="5"/>
  <c r="AG809" i="5"/>
  <c r="AG807" i="5"/>
  <c r="AG805" i="5"/>
  <c r="AG840" i="5"/>
  <c r="AG838" i="5"/>
  <c r="AG836" i="5"/>
  <c r="AG834" i="5"/>
  <c r="AG832" i="5"/>
  <c r="AG830" i="5"/>
  <c r="AG828" i="5"/>
  <c r="AG826" i="5"/>
  <c r="AG824" i="5"/>
  <c r="AG822" i="5"/>
  <c r="AG820" i="5"/>
  <c r="AG818" i="5"/>
  <c r="AG816" i="5"/>
  <c r="AG814" i="5"/>
  <c r="AG812" i="5"/>
  <c r="AG810" i="5"/>
  <c r="AG808" i="5"/>
  <c r="AG806" i="5"/>
  <c r="AG680" i="5"/>
  <c r="AG678" i="5"/>
  <c r="AG676" i="5"/>
  <c r="AG674" i="5"/>
  <c r="AG672" i="5"/>
  <c r="AG670" i="5"/>
  <c r="AG668" i="5"/>
  <c r="AG666" i="5"/>
  <c r="AG664" i="5"/>
  <c r="AG662" i="5"/>
  <c r="AG660" i="5"/>
  <c r="AG679" i="5"/>
  <c r="AG677" i="5"/>
  <c r="AG675" i="5"/>
  <c r="AG673" i="5"/>
  <c r="AG671" i="5"/>
  <c r="AG669" i="5"/>
  <c r="AG667" i="5"/>
  <c r="AG665" i="5"/>
  <c r="AG663" i="5"/>
  <c r="AG659" i="5"/>
  <c r="AG657" i="5"/>
  <c r="AG655" i="5"/>
  <c r="AG653" i="5"/>
  <c r="AG651" i="5"/>
  <c r="AG649" i="5"/>
  <c r="AG647" i="5"/>
  <c r="AG645" i="5"/>
  <c r="AG643" i="5"/>
  <c r="AG641" i="5"/>
  <c r="AG639" i="5"/>
  <c r="AG637" i="5"/>
  <c r="AG635" i="5"/>
  <c r="AG633" i="5"/>
  <c r="AG631" i="5"/>
  <c r="AG629" i="5"/>
  <c r="AG627" i="5"/>
  <c r="AG625" i="5"/>
  <c r="AG623" i="5"/>
  <c r="AG621" i="5"/>
  <c r="AG619" i="5"/>
  <c r="AG617" i="5"/>
  <c r="AG615" i="5"/>
  <c r="AG658" i="5"/>
  <c r="AG656" i="5"/>
  <c r="AG654" i="5"/>
  <c r="AG652" i="5"/>
  <c r="AG650" i="5"/>
  <c r="AG648" i="5"/>
  <c r="AG646" i="5"/>
  <c r="AG644" i="5"/>
  <c r="AG642" i="5"/>
  <c r="AG640" i="5"/>
  <c r="AG638" i="5"/>
  <c r="AG636" i="5"/>
  <c r="AG634" i="5"/>
  <c r="AG632" i="5"/>
  <c r="AG630" i="5"/>
  <c r="AG628" i="5"/>
  <c r="AG626" i="5"/>
  <c r="AG624" i="5"/>
  <c r="AG622" i="5"/>
  <c r="AG620" i="5"/>
  <c r="AG618" i="5"/>
  <c r="AG616" i="5"/>
  <c r="AG661" i="5"/>
  <c r="AG614" i="5"/>
  <c r="AG612" i="5"/>
  <c r="AG610" i="5"/>
  <c r="AG608" i="5"/>
  <c r="AG606" i="5"/>
  <c r="AG604" i="5"/>
  <c r="AG602" i="5"/>
  <c r="AG600" i="5"/>
  <c r="AG598" i="5"/>
  <c r="AG596" i="5"/>
  <c r="AG594" i="5"/>
  <c r="AG592" i="5"/>
  <c r="AG533" i="5"/>
  <c r="AG531" i="5"/>
  <c r="AG529" i="5"/>
  <c r="AG527" i="5"/>
  <c r="AG525" i="5"/>
  <c r="AG523" i="5"/>
  <c r="AG521" i="5"/>
  <c r="AG519" i="5"/>
  <c r="AG517" i="5"/>
  <c r="AG515" i="5"/>
  <c r="AG513" i="5"/>
  <c r="AG511" i="5"/>
  <c r="AG509" i="5"/>
  <c r="AG613" i="5"/>
  <c r="AG611" i="5"/>
  <c r="AG609" i="5"/>
  <c r="AG607" i="5"/>
  <c r="AG605" i="5"/>
  <c r="AG603" i="5"/>
  <c r="AG601" i="5"/>
  <c r="AG599" i="5"/>
  <c r="AG597" i="5"/>
  <c r="AG595" i="5"/>
  <c r="AG593" i="5"/>
  <c r="AG591" i="5"/>
  <c r="AG589" i="5"/>
  <c r="AG587" i="5"/>
  <c r="AG585" i="5"/>
  <c r="AG583" i="5"/>
  <c r="AG581" i="5"/>
  <c r="AG579" i="5"/>
  <c r="AG577" i="5"/>
  <c r="AG575" i="5"/>
  <c r="AG573" i="5"/>
  <c r="AG571" i="5"/>
  <c r="AG569" i="5"/>
  <c r="AG567" i="5"/>
  <c r="AG565" i="5"/>
  <c r="AG563" i="5"/>
  <c r="AG561" i="5"/>
  <c r="AG559" i="5"/>
  <c r="AG557" i="5"/>
  <c r="AG556" i="5"/>
  <c r="AG555" i="5"/>
  <c r="AG554" i="5"/>
  <c r="AG553" i="5"/>
  <c r="AG552" i="5"/>
  <c r="AG551" i="5"/>
  <c r="AG550" i="5"/>
  <c r="AG549" i="5"/>
  <c r="AG548" i="5"/>
  <c r="AG547" i="5"/>
  <c r="AG546" i="5"/>
  <c r="AG545" i="5"/>
  <c r="AG544" i="5"/>
  <c r="AG543" i="5"/>
  <c r="AG542" i="5"/>
  <c r="AG541" i="5"/>
  <c r="AG540" i="5"/>
  <c r="AG539" i="5"/>
  <c r="AG538" i="5"/>
  <c r="AG537" i="5"/>
  <c r="AG536" i="5"/>
  <c r="AG535" i="5"/>
  <c r="AG534" i="5"/>
  <c r="AG532" i="5"/>
  <c r="AG590" i="5"/>
  <c r="AG588" i="5"/>
  <c r="AG586" i="5"/>
  <c r="AG584" i="5"/>
  <c r="AG582" i="5"/>
  <c r="AG580" i="5"/>
  <c r="AG578" i="5"/>
  <c r="AG576" i="5"/>
  <c r="AG574" i="5"/>
  <c r="AG572" i="5"/>
  <c r="AG570" i="5"/>
  <c r="AG568" i="5"/>
  <c r="AG566" i="5"/>
  <c r="AG564" i="5"/>
  <c r="AG562" i="5"/>
  <c r="AG560" i="5"/>
  <c r="AG558" i="5"/>
  <c r="AG449" i="5"/>
  <c r="AG445" i="5"/>
  <c r="AG441" i="5"/>
  <c r="AG437" i="5"/>
  <c r="AG433" i="5"/>
  <c r="AG429" i="5"/>
  <c r="AG425" i="5"/>
  <c r="AG421" i="5"/>
  <c r="AG417" i="5"/>
  <c r="AG506" i="5"/>
  <c r="AG504" i="5"/>
  <c r="AG502" i="5"/>
  <c r="AG500" i="5"/>
  <c r="AG498" i="5"/>
  <c r="AG496" i="5"/>
  <c r="AG494" i="5"/>
  <c r="AG492" i="5"/>
  <c r="AG490" i="5"/>
  <c r="AG488" i="5"/>
  <c r="AG486" i="5"/>
  <c r="AG484" i="5"/>
  <c r="AG482" i="5"/>
  <c r="AG480" i="5"/>
  <c r="AG478" i="5"/>
  <c r="AG476" i="5"/>
  <c r="AG474" i="5"/>
  <c r="AG472" i="5"/>
  <c r="AG470" i="5"/>
  <c r="AG468" i="5"/>
  <c r="AG466" i="5"/>
  <c r="AG464" i="5"/>
  <c r="AG462" i="5"/>
  <c r="AG460" i="5"/>
  <c r="AG458" i="5"/>
  <c r="AG456" i="5"/>
  <c r="AG454" i="5"/>
  <c r="AG452" i="5"/>
  <c r="AG530" i="5"/>
  <c r="AG528" i="5"/>
  <c r="AG526" i="5"/>
  <c r="AG524" i="5"/>
  <c r="AG522" i="5"/>
  <c r="AG520" i="5"/>
  <c r="AG518" i="5"/>
  <c r="AG516" i="5"/>
  <c r="AG514" i="5"/>
  <c r="AG512" i="5"/>
  <c r="AG510" i="5"/>
  <c r="AG508" i="5"/>
  <c r="AG447" i="5"/>
  <c r="AG443" i="5"/>
  <c r="AG439" i="5"/>
  <c r="AG435" i="5"/>
  <c r="AG431" i="5"/>
  <c r="AG427" i="5"/>
  <c r="AG423" i="5"/>
  <c r="AG419" i="5"/>
  <c r="AG507" i="5"/>
  <c r="AG505" i="5"/>
  <c r="AG503" i="5"/>
  <c r="AG501" i="5"/>
  <c r="AG499" i="5"/>
  <c r="AG497" i="5"/>
  <c r="AG495" i="5"/>
  <c r="AG493" i="5"/>
  <c r="AG491" i="5"/>
  <c r="AG489" i="5"/>
  <c r="AG487" i="5"/>
  <c r="AG485" i="5"/>
  <c r="AG483" i="5"/>
  <c r="AG481" i="5"/>
  <c r="AG479" i="5"/>
  <c r="AG477" i="5"/>
  <c r="AG475" i="5"/>
  <c r="AG473" i="5"/>
  <c r="AG471" i="5"/>
  <c r="AG469" i="5"/>
  <c r="AG467" i="5"/>
  <c r="AG465" i="5"/>
  <c r="AG463" i="5"/>
  <c r="AG461" i="5"/>
  <c r="AG459" i="5"/>
  <c r="AG457" i="5"/>
  <c r="AG453" i="5"/>
  <c r="AG450" i="5"/>
  <c r="AG414" i="5"/>
  <c r="AG410" i="5"/>
  <c r="AG406" i="5"/>
  <c r="AG402" i="5"/>
  <c r="AG398" i="5"/>
  <c r="AG394" i="5"/>
  <c r="AG390" i="5"/>
  <c r="AG313" i="5"/>
  <c r="AG311" i="5"/>
  <c r="AG309" i="5"/>
  <c r="AG307" i="5"/>
  <c r="AG305" i="5"/>
  <c r="AG303" i="5"/>
  <c r="AG301" i="5"/>
  <c r="AG299" i="5"/>
  <c r="AG297" i="5"/>
  <c r="AG446" i="5"/>
  <c r="AG442" i="5"/>
  <c r="AG438" i="5"/>
  <c r="AG434" i="5"/>
  <c r="AG430" i="5"/>
  <c r="AG426" i="5"/>
  <c r="AG422" i="5"/>
  <c r="AG418" i="5"/>
  <c r="AG415" i="5"/>
  <c r="AG411" i="5"/>
  <c r="AG407" i="5"/>
  <c r="AG403" i="5"/>
  <c r="AG399" i="5"/>
  <c r="AG395" i="5"/>
  <c r="AG391" i="5"/>
  <c r="AG388" i="5"/>
  <c r="AG386" i="5"/>
  <c r="AG384" i="5"/>
  <c r="AG382" i="5"/>
  <c r="AG380" i="5"/>
  <c r="AG378" i="5"/>
  <c r="AG376" i="5"/>
  <c r="AG374" i="5"/>
  <c r="AG372" i="5"/>
  <c r="AG370" i="5"/>
  <c r="AG368" i="5"/>
  <c r="AG366" i="5"/>
  <c r="AG364" i="5"/>
  <c r="AG362" i="5"/>
  <c r="AG360" i="5"/>
  <c r="AG358" i="5"/>
  <c r="AG455" i="5"/>
  <c r="AG451" i="5"/>
  <c r="AG448" i="5"/>
  <c r="AG444" i="5"/>
  <c r="AG440" i="5"/>
  <c r="AG436" i="5"/>
  <c r="AG432" i="5"/>
  <c r="AG428" i="5"/>
  <c r="AG424" i="5"/>
  <c r="AG420" i="5"/>
  <c r="AG416" i="5"/>
  <c r="AG412" i="5"/>
  <c r="AG408" i="5"/>
  <c r="AG404" i="5"/>
  <c r="AG400" i="5"/>
  <c r="AG396" i="5"/>
  <c r="AG392" i="5"/>
  <c r="AG312" i="5"/>
  <c r="AG310" i="5"/>
  <c r="AG308" i="5"/>
  <c r="AG306" i="5"/>
  <c r="AG304" i="5"/>
  <c r="AG302" i="5"/>
  <c r="AG300" i="5"/>
  <c r="AG298" i="5"/>
  <c r="AG413" i="5"/>
  <c r="AG409" i="5"/>
  <c r="AG405" i="5"/>
  <c r="AG401" i="5"/>
  <c r="AG397" i="5"/>
  <c r="AG393" i="5"/>
  <c r="AG389" i="5"/>
  <c r="AG387" i="5"/>
  <c r="AG385" i="5"/>
  <c r="AG383" i="5"/>
  <c r="AG381" i="5"/>
  <c r="AG379" i="5"/>
  <c r="AG377" i="5"/>
  <c r="AG375" i="5"/>
  <c r="AG373" i="5"/>
  <c r="AG371" i="5"/>
  <c r="AG369" i="5"/>
  <c r="AG367" i="5"/>
  <c r="AG365" i="5"/>
  <c r="AG363" i="5"/>
  <c r="AG361" i="5"/>
  <c r="AG359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296" i="5"/>
  <c r="AG294" i="5"/>
  <c r="AG289" i="5"/>
  <c r="AG285" i="5"/>
  <c r="AG281" i="5"/>
  <c r="AG277" i="5"/>
  <c r="AG273" i="5"/>
  <c r="AG269" i="5"/>
  <c r="AG265" i="5"/>
  <c r="AG261" i="5"/>
  <c r="AG257" i="5"/>
  <c r="AG253" i="5"/>
  <c r="AG249" i="5"/>
  <c r="AG245" i="5"/>
  <c r="AG241" i="5"/>
  <c r="AG237" i="5"/>
  <c r="AG233" i="5"/>
  <c r="AG196" i="5"/>
  <c r="AG192" i="5"/>
  <c r="AG188" i="5"/>
  <c r="AG184" i="5"/>
  <c r="AG180" i="5"/>
  <c r="AG176" i="5"/>
  <c r="AG172" i="5"/>
  <c r="AG168" i="5"/>
  <c r="AG164" i="5"/>
  <c r="AG160" i="5"/>
  <c r="AG156" i="5"/>
  <c r="AG152" i="5"/>
  <c r="AG148" i="5"/>
  <c r="AG147" i="5"/>
  <c r="AG143" i="5"/>
  <c r="AG139" i="5"/>
  <c r="AG135" i="5"/>
  <c r="AG131" i="5"/>
  <c r="AG127" i="5"/>
  <c r="AG123" i="5"/>
  <c r="R293" i="5"/>
  <c r="AG290" i="5"/>
  <c r="AG286" i="5"/>
  <c r="AG282" i="5"/>
  <c r="AG278" i="5"/>
  <c r="AG274" i="5"/>
  <c r="AG270" i="5"/>
  <c r="AG266" i="5"/>
  <c r="AG262" i="5"/>
  <c r="AG258" i="5"/>
  <c r="AG254" i="5"/>
  <c r="AG250" i="5"/>
  <c r="AG246" i="5"/>
  <c r="AG242" i="5"/>
  <c r="AG238" i="5"/>
  <c r="AG234" i="5"/>
  <c r="AG230" i="5"/>
  <c r="AG228" i="5"/>
  <c r="AG226" i="5"/>
  <c r="AG224" i="5"/>
  <c r="AG222" i="5"/>
  <c r="AG220" i="5"/>
  <c r="AG218" i="5"/>
  <c r="AG216" i="5"/>
  <c r="AG214" i="5"/>
  <c r="AG212" i="5"/>
  <c r="AG210" i="5"/>
  <c r="AG208" i="5"/>
  <c r="AG206" i="5"/>
  <c r="AG204" i="5"/>
  <c r="AG202" i="5"/>
  <c r="AG200" i="5"/>
  <c r="AG197" i="5"/>
  <c r="AG193" i="5"/>
  <c r="AG189" i="5"/>
  <c r="AG185" i="5"/>
  <c r="AG181" i="5"/>
  <c r="AG177" i="5"/>
  <c r="AG173" i="5"/>
  <c r="AG169" i="5"/>
  <c r="AG165" i="5"/>
  <c r="AG161" i="5"/>
  <c r="AG157" i="5"/>
  <c r="AG153" i="5"/>
  <c r="AG149" i="5"/>
  <c r="AG144" i="5"/>
  <c r="AG140" i="5"/>
  <c r="AG136" i="5"/>
  <c r="AG132" i="5"/>
  <c r="AG128" i="5"/>
  <c r="AG124" i="5"/>
  <c r="AG295" i="5"/>
  <c r="AG293" i="5"/>
  <c r="AG291" i="5"/>
  <c r="AG287" i="5"/>
  <c r="AG283" i="5"/>
  <c r="AG279" i="5"/>
  <c r="AG275" i="5"/>
  <c r="AG271" i="5"/>
  <c r="AG267" i="5"/>
  <c r="AG263" i="5"/>
  <c r="AG259" i="5"/>
  <c r="AG255" i="5"/>
  <c r="AG251" i="5"/>
  <c r="AG247" i="5"/>
  <c r="AG243" i="5"/>
  <c r="AG239" i="5"/>
  <c r="AG235" i="5"/>
  <c r="AG231" i="5"/>
  <c r="AG198" i="5"/>
  <c r="AG194" i="5"/>
  <c r="AG190" i="5"/>
  <c r="AG186" i="5"/>
  <c r="AG182" i="5"/>
  <c r="AG178" i="5"/>
  <c r="AG174" i="5"/>
  <c r="AG170" i="5"/>
  <c r="AG166" i="5"/>
  <c r="AG162" i="5"/>
  <c r="AG158" i="5"/>
  <c r="AG154" i="5"/>
  <c r="AG150" i="5"/>
  <c r="AG145" i="5"/>
  <c r="AG141" i="5"/>
  <c r="AG137" i="5"/>
  <c r="AG133" i="5"/>
  <c r="AG129" i="5"/>
  <c r="AG125" i="5"/>
  <c r="AG121" i="5"/>
  <c r="AG292" i="5"/>
  <c r="AG288" i="5"/>
  <c r="AG284" i="5"/>
  <c r="AG280" i="5"/>
  <c r="AG276" i="5"/>
  <c r="AG272" i="5"/>
  <c r="AG268" i="5"/>
  <c r="AG264" i="5"/>
  <c r="AG260" i="5"/>
  <c r="AG256" i="5"/>
  <c r="AG252" i="5"/>
  <c r="AG248" i="5"/>
  <c r="AG244" i="5"/>
  <c r="AG240" i="5"/>
  <c r="AG236" i="5"/>
  <c r="AG232" i="5"/>
  <c r="AG229" i="5"/>
  <c r="AG227" i="5"/>
  <c r="AG225" i="5"/>
  <c r="AG223" i="5"/>
  <c r="AG221" i="5"/>
  <c r="AG219" i="5"/>
  <c r="AG217" i="5"/>
  <c r="AG215" i="5"/>
  <c r="AG213" i="5"/>
  <c r="AG211" i="5"/>
  <c r="AG209" i="5"/>
  <c r="AG207" i="5"/>
  <c r="AG205" i="5"/>
  <c r="AG203" i="5"/>
  <c r="AG201" i="5"/>
  <c r="AG199" i="5"/>
  <c r="AG195" i="5"/>
  <c r="AG191" i="5"/>
  <c r="AG187" i="5"/>
  <c r="AG183" i="5"/>
  <c r="AG179" i="5"/>
  <c r="AG175" i="5"/>
  <c r="AG171" i="5"/>
  <c r="AG167" i="5"/>
  <c r="AG163" i="5"/>
  <c r="AG159" i="5"/>
  <c r="AG155" i="5"/>
  <c r="AG151" i="5"/>
  <c r="AG146" i="5"/>
  <c r="AG142" i="5"/>
  <c r="AG138" i="5"/>
  <c r="AG134" i="5"/>
  <c r="AG130" i="5"/>
  <c r="AG126" i="5"/>
  <c r="AG122" i="5"/>
  <c r="AG119" i="5"/>
  <c r="AG120" i="5"/>
  <c r="AG117" i="5"/>
  <c r="AG115" i="5"/>
  <c r="AG113" i="5"/>
  <c r="AG111" i="5"/>
  <c r="AG109" i="5"/>
  <c r="AG107" i="5"/>
  <c r="AG105" i="5"/>
  <c r="AG103" i="5"/>
  <c r="AG101" i="5"/>
  <c r="AG99" i="5"/>
  <c r="AG97" i="5"/>
  <c r="AG95" i="5"/>
  <c r="AG93" i="5"/>
  <c r="AG91" i="5"/>
  <c r="AG89" i="5"/>
  <c r="AG87" i="5"/>
  <c r="AG85" i="5"/>
  <c r="AG83" i="5"/>
  <c r="AG81" i="5"/>
  <c r="AG79" i="5"/>
  <c r="AG77" i="5"/>
  <c r="AG118" i="5"/>
  <c r="AG116" i="5"/>
  <c r="AG114" i="5"/>
  <c r="AG112" i="5"/>
  <c r="AG110" i="5"/>
  <c r="AG108" i="5"/>
  <c r="AG106" i="5"/>
  <c r="AG104" i="5"/>
  <c r="AG102" i="5"/>
  <c r="AG100" i="5"/>
  <c r="AG98" i="5"/>
  <c r="AG96" i="5"/>
  <c r="AG94" i="5"/>
  <c r="AG92" i="5"/>
  <c r="AG90" i="5"/>
  <c r="AG88" i="5"/>
  <c r="AG86" i="5"/>
  <c r="AG84" i="5"/>
  <c r="AG82" i="5"/>
  <c r="AG80" i="5"/>
  <c r="AG78" i="5"/>
  <c r="AG76" i="5"/>
  <c r="AL974" i="5"/>
  <c r="AL970" i="5"/>
  <c r="AL966" i="5"/>
  <c r="AL977" i="5"/>
  <c r="AL973" i="5"/>
  <c r="AL969" i="5"/>
  <c r="AL976" i="5"/>
  <c r="AL972" i="5"/>
  <c r="AL968" i="5"/>
  <c r="AL964" i="5"/>
  <c r="AL960" i="5"/>
  <c r="AL965" i="5"/>
  <c r="AL962" i="5"/>
  <c r="AL959" i="5"/>
  <c r="AL958" i="5"/>
  <c r="AM948" i="5"/>
  <c r="U948" i="5" s="1"/>
  <c r="AL967" i="5"/>
  <c r="AL963" i="5"/>
  <c r="AM947" i="5"/>
  <c r="U947" i="5" s="1"/>
  <c r="AM945" i="5"/>
  <c r="U945" i="5" s="1"/>
  <c r="AM942" i="5"/>
  <c r="U942" i="5" s="1"/>
  <c r="AL931" i="5"/>
  <c r="AM943" i="5"/>
  <c r="U943" i="5" s="1"/>
  <c r="AL942" i="5"/>
  <c r="AL930" i="5"/>
  <c r="AL929" i="5"/>
  <c r="AL928" i="5"/>
  <c r="AL927" i="5"/>
  <c r="AL926" i="5"/>
  <c r="AL925" i="5"/>
  <c r="AL924" i="5"/>
  <c r="AL923" i="5"/>
  <c r="AL922" i="5"/>
  <c r="AL921" i="5"/>
  <c r="AL920" i="5"/>
  <c r="AL919" i="5"/>
  <c r="AM953" i="5"/>
  <c r="U953" i="5" s="1"/>
  <c r="AM949" i="5"/>
  <c r="U949" i="5" s="1"/>
  <c r="AL938" i="5"/>
  <c r="AL934" i="5"/>
  <c r="AM956" i="5"/>
  <c r="U956" i="5" s="1"/>
  <c r="AM952" i="5"/>
  <c r="U952" i="5" s="1"/>
  <c r="AM946" i="5"/>
  <c r="U946" i="5" s="1"/>
  <c r="AL943" i="5"/>
  <c r="AL941" i="5"/>
  <c r="AL937" i="5"/>
  <c r="AL933" i="5"/>
  <c r="AL971" i="5"/>
  <c r="AL961" i="5"/>
  <c r="AL957" i="5"/>
  <c r="AM955" i="5"/>
  <c r="U955" i="5" s="1"/>
  <c r="AM951" i="5"/>
  <c r="U951" i="5" s="1"/>
  <c r="AM944" i="5"/>
  <c r="U944" i="5" s="1"/>
  <c r="AL940" i="5"/>
  <c r="AL936" i="5"/>
  <c r="AL932" i="5"/>
  <c r="AL975" i="5"/>
  <c r="AL944" i="5"/>
  <c r="AM950" i="5"/>
  <c r="U950" i="5" s="1"/>
  <c r="AM954" i="5"/>
  <c r="U954" i="5" s="1"/>
  <c r="AL918" i="5"/>
  <c r="AL917" i="5"/>
  <c r="AL916" i="5"/>
  <c r="AL915" i="5"/>
  <c r="AL914" i="5"/>
  <c r="AL913" i="5"/>
  <c r="AL912" i="5"/>
  <c r="W912" i="5" s="1"/>
  <c r="AL911" i="5"/>
  <c r="AL910" i="5"/>
  <c r="AL939" i="5"/>
  <c r="AL935" i="5"/>
  <c r="AL908" i="5"/>
  <c r="AL904" i="5"/>
  <c r="AL900" i="5"/>
  <c r="AL897" i="5"/>
  <c r="AL895" i="5"/>
  <c r="AL893" i="5"/>
  <c r="AL891" i="5"/>
  <c r="AL889" i="5"/>
  <c r="AL887" i="5"/>
  <c r="AL885" i="5"/>
  <c r="AL883" i="5"/>
  <c r="AL881" i="5"/>
  <c r="AL879" i="5"/>
  <c r="AL907" i="5"/>
  <c r="AL903" i="5"/>
  <c r="AL899" i="5"/>
  <c r="AM896" i="5"/>
  <c r="AM894" i="5"/>
  <c r="AM892" i="5"/>
  <c r="AM890" i="5"/>
  <c r="AM888" i="5"/>
  <c r="AM886" i="5"/>
  <c r="AM884" i="5"/>
  <c r="AM882" i="5"/>
  <c r="AM880" i="5"/>
  <c r="AL906" i="5"/>
  <c r="AL902" i="5"/>
  <c r="AL898" i="5"/>
  <c r="AL896" i="5"/>
  <c r="AL894" i="5"/>
  <c r="AL892" i="5"/>
  <c r="AL890" i="5"/>
  <c r="AL888" i="5"/>
  <c r="AL886" i="5"/>
  <c r="AL884" i="5"/>
  <c r="AL882" i="5"/>
  <c r="AL880" i="5"/>
  <c r="AL909" i="5"/>
  <c r="AL905" i="5"/>
  <c r="AL901" i="5"/>
  <c r="AM897" i="5"/>
  <c r="AM895" i="5"/>
  <c r="AM893" i="5"/>
  <c r="AM891" i="5"/>
  <c r="AM889" i="5"/>
  <c r="AM887" i="5"/>
  <c r="AM885" i="5"/>
  <c r="AM883" i="5"/>
  <c r="AM881" i="5"/>
  <c r="AM879" i="5"/>
  <c r="AL878" i="5"/>
  <c r="AL876" i="5"/>
  <c r="AL874" i="5"/>
  <c r="AL872" i="5"/>
  <c r="AL870" i="5"/>
  <c r="AL868" i="5"/>
  <c r="AM877" i="5"/>
  <c r="AM875" i="5"/>
  <c r="AM873" i="5"/>
  <c r="AM871" i="5"/>
  <c r="AM869" i="5"/>
  <c r="AM867" i="5"/>
  <c r="AL865" i="5"/>
  <c r="AL863" i="5"/>
  <c r="AL861" i="5"/>
  <c r="AL859" i="5"/>
  <c r="AL857" i="5"/>
  <c r="AL855" i="5"/>
  <c r="AL853" i="5"/>
  <c r="AL851" i="5"/>
  <c r="AL849" i="5"/>
  <c r="AL847" i="5"/>
  <c r="AL845" i="5"/>
  <c r="AL843" i="5"/>
  <c r="AL841" i="5"/>
  <c r="AL877" i="5"/>
  <c r="AL875" i="5"/>
  <c r="AL873" i="5"/>
  <c r="AL871" i="5"/>
  <c r="AL869" i="5"/>
  <c r="AL867" i="5"/>
  <c r="AM878" i="5"/>
  <c r="AM876" i="5"/>
  <c r="AM874" i="5"/>
  <c r="AM872" i="5"/>
  <c r="AM870" i="5"/>
  <c r="AM868" i="5"/>
  <c r="AL866" i="5"/>
  <c r="AL864" i="5"/>
  <c r="AL862" i="5"/>
  <c r="AL860" i="5"/>
  <c r="AL858" i="5"/>
  <c r="AL856" i="5"/>
  <c r="AL854" i="5"/>
  <c r="AL852" i="5"/>
  <c r="AL850" i="5"/>
  <c r="AL848" i="5"/>
  <c r="AL846" i="5"/>
  <c r="AL844" i="5"/>
  <c r="AL842" i="5"/>
  <c r="AL840" i="5"/>
  <c r="AL838" i="5"/>
  <c r="AL836" i="5"/>
  <c r="AL834" i="5"/>
  <c r="AL832" i="5"/>
  <c r="AL830" i="5"/>
  <c r="AL828" i="5"/>
  <c r="AL826" i="5"/>
  <c r="AL824" i="5"/>
  <c r="AL822" i="5"/>
  <c r="AL820" i="5"/>
  <c r="AL818" i="5"/>
  <c r="AL816" i="5"/>
  <c r="AL814" i="5"/>
  <c r="AL812" i="5"/>
  <c r="AL810" i="5"/>
  <c r="AL808" i="5"/>
  <c r="AL806" i="5"/>
  <c r="AM804" i="5"/>
  <c r="U804" i="5" s="1"/>
  <c r="O804" i="5" s="1"/>
  <c r="AM800" i="5"/>
  <c r="U800" i="5" s="1"/>
  <c r="O800" i="5" s="1"/>
  <c r="AM796" i="5"/>
  <c r="U796" i="5" s="1"/>
  <c r="O796" i="5" s="1"/>
  <c r="AM792" i="5"/>
  <c r="U792" i="5" s="1"/>
  <c r="O792" i="5" s="1"/>
  <c r="AM788" i="5"/>
  <c r="U788" i="5" s="1"/>
  <c r="O788" i="5" s="1"/>
  <c r="AM784" i="5"/>
  <c r="U784" i="5" s="1"/>
  <c r="O784" i="5" s="1"/>
  <c r="AM780" i="5"/>
  <c r="AM776" i="5"/>
  <c r="AL804" i="5"/>
  <c r="AM801" i="5"/>
  <c r="U801" i="5" s="1"/>
  <c r="O801" i="5" s="1"/>
  <c r="AL800" i="5"/>
  <c r="AM797" i="5"/>
  <c r="U797" i="5" s="1"/>
  <c r="O797" i="5" s="1"/>
  <c r="AL796" i="5"/>
  <c r="AM793" i="5"/>
  <c r="U793" i="5" s="1"/>
  <c r="O793" i="5" s="1"/>
  <c r="AL792" i="5"/>
  <c r="AM789" i="5"/>
  <c r="U789" i="5" s="1"/>
  <c r="O789" i="5" s="1"/>
  <c r="AL788" i="5"/>
  <c r="AM785" i="5"/>
  <c r="U785" i="5" s="1"/>
  <c r="O785" i="5" s="1"/>
  <c r="AL784" i="5"/>
  <c r="AM781" i="5"/>
  <c r="AL780" i="5"/>
  <c r="AL839" i="5"/>
  <c r="AL837" i="5"/>
  <c r="AL835" i="5"/>
  <c r="AL833" i="5"/>
  <c r="AL831" i="5"/>
  <c r="AL829" i="5"/>
  <c r="AL827" i="5"/>
  <c r="AL825" i="5"/>
  <c r="AL823" i="5"/>
  <c r="AL821" i="5"/>
  <c r="AL819" i="5"/>
  <c r="AL817" i="5"/>
  <c r="AL815" i="5"/>
  <c r="AL813" i="5"/>
  <c r="AL811" i="5"/>
  <c r="AL809" i="5"/>
  <c r="AL807" i="5"/>
  <c r="AL805" i="5"/>
  <c r="AL797" i="5"/>
  <c r="AL793" i="5"/>
  <c r="AL789" i="5"/>
  <c r="AL785" i="5"/>
  <c r="AL781" i="5"/>
  <c r="AL777" i="5"/>
  <c r="AL773" i="5"/>
  <c r="AM777" i="5"/>
  <c r="AL776" i="5"/>
  <c r="AM769" i="5"/>
  <c r="U769" i="5" s="1"/>
  <c r="O769" i="5" s="1"/>
  <c r="AL768" i="5"/>
  <c r="AL764" i="5"/>
  <c r="AL760" i="5"/>
  <c r="AL756" i="5"/>
  <c r="AL752" i="5"/>
  <c r="AL748" i="5"/>
  <c r="AL744" i="5"/>
  <c r="AL740" i="5"/>
  <c r="AL736" i="5"/>
  <c r="AL732" i="5"/>
  <c r="AL728" i="5"/>
  <c r="AL724" i="5"/>
  <c r="AL720" i="5"/>
  <c r="AL771" i="5"/>
  <c r="AL769" i="5"/>
  <c r="AM766" i="5"/>
  <c r="U766" i="5" s="1"/>
  <c r="O766" i="5" s="1"/>
  <c r="AM762" i="5"/>
  <c r="U762" i="5" s="1"/>
  <c r="O762" i="5" s="1"/>
  <c r="AM758" i="5"/>
  <c r="U758" i="5" s="1"/>
  <c r="O758" i="5" s="1"/>
  <c r="AM754" i="5"/>
  <c r="U754" i="5" s="1"/>
  <c r="O754" i="5" s="1"/>
  <c r="AM750" i="5"/>
  <c r="AM746" i="5"/>
  <c r="AM742" i="5"/>
  <c r="U742" i="5" s="1"/>
  <c r="O742" i="5" s="1"/>
  <c r="AM738" i="5"/>
  <c r="U738" i="5" s="1"/>
  <c r="O738" i="5" s="1"/>
  <c r="AM734" i="5"/>
  <c r="U734" i="5" s="1"/>
  <c r="O734" i="5" s="1"/>
  <c r="AM730" i="5"/>
  <c r="U730" i="5" s="1"/>
  <c r="O730" i="5" s="1"/>
  <c r="AM726" i="5"/>
  <c r="U726" i="5" s="1"/>
  <c r="O726" i="5" s="1"/>
  <c r="AM722" i="5"/>
  <c r="U722" i="5" s="1"/>
  <c r="O722" i="5" s="1"/>
  <c r="AM718" i="5"/>
  <c r="AM773" i="5"/>
  <c r="U773" i="5" s="1"/>
  <c r="O773" i="5" s="1"/>
  <c r="AM772" i="5"/>
  <c r="U772" i="5" s="1"/>
  <c r="O772" i="5" s="1"/>
  <c r="AM767" i="5"/>
  <c r="U767" i="5" s="1"/>
  <c r="O767" i="5" s="1"/>
  <c r="AL766" i="5"/>
  <c r="AM763" i="5"/>
  <c r="U763" i="5" s="1"/>
  <c r="O763" i="5" s="1"/>
  <c r="AL762" i="5"/>
  <c r="AM759" i="5"/>
  <c r="U759" i="5" s="1"/>
  <c r="O759" i="5" s="1"/>
  <c r="AL758" i="5"/>
  <c r="AM755" i="5"/>
  <c r="U755" i="5" s="1"/>
  <c r="O755" i="5" s="1"/>
  <c r="AL754" i="5"/>
  <c r="AM751" i="5"/>
  <c r="AL750" i="5"/>
  <c r="AM747" i="5"/>
  <c r="AL746" i="5"/>
  <c r="AM743" i="5"/>
  <c r="AL742" i="5"/>
  <c r="AM739" i="5"/>
  <c r="U739" i="5" s="1"/>
  <c r="O739" i="5" s="1"/>
  <c r="AL738" i="5"/>
  <c r="AM735" i="5"/>
  <c r="U735" i="5" s="1"/>
  <c r="O735" i="5" s="1"/>
  <c r="AL734" i="5"/>
  <c r="AM731" i="5"/>
  <c r="U731" i="5" s="1"/>
  <c r="O731" i="5" s="1"/>
  <c r="AL730" i="5"/>
  <c r="AM727" i="5"/>
  <c r="U727" i="5" s="1"/>
  <c r="O727" i="5" s="1"/>
  <c r="AL726" i="5"/>
  <c r="AL772" i="5"/>
  <c r="AM714" i="5"/>
  <c r="AM710" i="5"/>
  <c r="U710" i="5" s="1"/>
  <c r="O710" i="5" s="1"/>
  <c r="AL706" i="5"/>
  <c r="AL702" i="5"/>
  <c r="AL698" i="5"/>
  <c r="AL694" i="5"/>
  <c r="AL690" i="5"/>
  <c r="AL686" i="5"/>
  <c r="AL682" i="5"/>
  <c r="AM679" i="5"/>
  <c r="U679" i="5" s="1"/>
  <c r="AM677" i="5"/>
  <c r="U677" i="5" s="1"/>
  <c r="AM675" i="5"/>
  <c r="U675" i="5" s="1"/>
  <c r="AM673" i="5"/>
  <c r="U673" i="5" s="1"/>
  <c r="AM671" i="5"/>
  <c r="U671" i="5" s="1"/>
  <c r="AM669" i="5"/>
  <c r="U669" i="5" s="1"/>
  <c r="AM667" i="5"/>
  <c r="U667" i="5" s="1"/>
  <c r="AM665" i="5"/>
  <c r="U665" i="5" s="1"/>
  <c r="AM663" i="5"/>
  <c r="U663" i="5" s="1"/>
  <c r="AM661" i="5"/>
  <c r="U661" i="5" s="1"/>
  <c r="AM723" i="5"/>
  <c r="U723" i="5" s="1"/>
  <c r="O723" i="5" s="1"/>
  <c r="AL722" i="5"/>
  <c r="AL714" i="5"/>
  <c r="AL710" i="5"/>
  <c r="AN680" i="5"/>
  <c r="V680" i="5" s="1"/>
  <c r="AL679" i="5"/>
  <c r="AN678" i="5"/>
  <c r="V678" i="5" s="1"/>
  <c r="AL677" i="5"/>
  <c r="AN676" i="5"/>
  <c r="V676" i="5" s="1"/>
  <c r="AL675" i="5"/>
  <c r="AN674" i="5"/>
  <c r="V674" i="5" s="1"/>
  <c r="AL673" i="5"/>
  <c r="AN672" i="5"/>
  <c r="V672" i="5" s="1"/>
  <c r="AL671" i="5"/>
  <c r="AN670" i="5"/>
  <c r="V670" i="5" s="1"/>
  <c r="AL669" i="5"/>
  <c r="AN668" i="5"/>
  <c r="V668" i="5" s="1"/>
  <c r="AL667" i="5"/>
  <c r="AN666" i="5"/>
  <c r="V666" i="5" s="1"/>
  <c r="AL665" i="5"/>
  <c r="AN664" i="5"/>
  <c r="V664" i="5" s="1"/>
  <c r="AL663" i="5"/>
  <c r="AN662" i="5"/>
  <c r="V662" i="5" s="1"/>
  <c r="AL661" i="5"/>
  <c r="AN660" i="5"/>
  <c r="V660" i="5" s="1"/>
  <c r="AM719" i="5"/>
  <c r="AL716" i="5"/>
  <c r="AM713" i="5"/>
  <c r="AM709" i="5"/>
  <c r="U709" i="5" s="1"/>
  <c r="O709" i="5" s="1"/>
  <c r="AM705" i="5"/>
  <c r="U705" i="5" s="1"/>
  <c r="O705" i="5" s="1"/>
  <c r="AL704" i="5"/>
  <c r="AM701" i="5"/>
  <c r="U701" i="5" s="1"/>
  <c r="O701" i="5" s="1"/>
  <c r="AL700" i="5"/>
  <c r="AM697" i="5"/>
  <c r="U697" i="5" s="1"/>
  <c r="O697" i="5" s="1"/>
  <c r="AM693" i="5"/>
  <c r="U693" i="5" s="1"/>
  <c r="O693" i="5" s="1"/>
  <c r="AM689" i="5"/>
  <c r="AM685" i="5"/>
  <c r="AM681" i="5"/>
  <c r="AM680" i="5"/>
  <c r="U680" i="5" s="1"/>
  <c r="AM678" i="5"/>
  <c r="U678" i="5" s="1"/>
  <c r="AM676" i="5"/>
  <c r="U676" i="5" s="1"/>
  <c r="AM674" i="5"/>
  <c r="U674" i="5" s="1"/>
  <c r="AM672" i="5"/>
  <c r="U672" i="5" s="1"/>
  <c r="AM670" i="5"/>
  <c r="U670" i="5" s="1"/>
  <c r="AM668" i="5"/>
  <c r="U668" i="5" s="1"/>
  <c r="AM666" i="5"/>
  <c r="U666" i="5" s="1"/>
  <c r="AM664" i="5"/>
  <c r="U664" i="5" s="1"/>
  <c r="AM662" i="5"/>
  <c r="U662" i="5" s="1"/>
  <c r="AL718" i="5"/>
  <c r="AM715" i="5"/>
  <c r="AL713" i="5"/>
  <c r="AM711" i="5"/>
  <c r="U711" i="5" s="1"/>
  <c r="O711" i="5" s="1"/>
  <c r="AL709" i="5"/>
  <c r="AM706" i="5"/>
  <c r="U706" i="5" s="1"/>
  <c r="O706" i="5" s="1"/>
  <c r="AL705" i="5"/>
  <c r="AM702" i="5"/>
  <c r="U702" i="5" s="1"/>
  <c r="O702" i="5" s="1"/>
  <c r="AL701" i="5"/>
  <c r="AM698" i="5"/>
  <c r="U698" i="5" s="1"/>
  <c r="O698" i="5" s="1"/>
  <c r="AL697" i="5"/>
  <c r="AM694" i="5"/>
  <c r="U694" i="5" s="1"/>
  <c r="O694" i="5" s="1"/>
  <c r="AL693" i="5"/>
  <c r="AM690" i="5"/>
  <c r="U690" i="5" s="1"/>
  <c r="O690" i="5" s="1"/>
  <c r="AL689" i="5"/>
  <c r="AM686" i="5"/>
  <c r="AL685" i="5"/>
  <c r="AM682" i="5"/>
  <c r="AL681" i="5"/>
  <c r="AL680" i="5"/>
  <c r="AN679" i="5"/>
  <c r="V679" i="5" s="1"/>
  <c r="AL678" i="5"/>
  <c r="AN677" i="5"/>
  <c r="V677" i="5" s="1"/>
  <c r="AL676" i="5"/>
  <c r="AN675" i="5"/>
  <c r="V675" i="5" s="1"/>
  <c r="AL674" i="5"/>
  <c r="AN673" i="5"/>
  <c r="V673" i="5" s="1"/>
  <c r="AL672" i="5"/>
  <c r="AN671" i="5"/>
  <c r="V671" i="5" s="1"/>
  <c r="AL670" i="5"/>
  <c r="AN669" i="5"/>
  <c r="V669" i="5" s="1"/>
  <c r="AL668" i="5"/>
  <c r="AN667" i="5"/>
  <c r="V667" i="5" s="1"/>
  <c r="AL666" i="5"/>
  <c r="AL664" i="5"/>
  <c r="AL662" i="5"/>
  <c r="AN661" i="5"/>
  <c r="V661" i="5" s="1"/>
  <c r="AM660" i="5"/>
  <c r="U660" i="5" s="1"/>
  <c r="AM658" i="5"/>
  <c r="U658" i="5" s="1"/>
  <c r="AM656" i="5"/>
  <c r="U656" i="5" s="1"/>
  <c r="AM654" i="5"/>
  <c r="U654" i="5" s="1"/>
  <c r="AM652" i="5"/>
  <c r="U652" i="5" s="1"/>
  <c r="AM650" i="5"/>
  <c r="U650" i="5" s="1"/>
  <c r="AM648" i="5"/>
  <c r="U648" i="5" s="1"/>
  <c r="AM646" i="5"/>
  <c r="U646" i="5" s="1"/>
  <c r="AM644" i="5"/>
  <c r="U644" i="5" s="1"/>
  <c r="AM642" i="5"/>
  <c r="U642" i="5" s="1"/>
  <c r="AM640" i="5"/>
  <c r="U640" i="5" s="1"/>
  <c r="AM638" i="5"/>
  <c r="U638" i="5" s="1"/>
  <c r="AM636" i="5"/>
  <c r="U636" i="5" s="1"/>
  <c r="AM634" i="5"/>
  <c r="U634" i="5" s="1"/>
  <c r="AM632" i="5"/>
  <c r="U632" i="5" s="1"/>
  <c r="AM630" i="5"/>
  <c r="U630" i="5" s="1"/>
  <c r="AM628" i="5"/>
  <c r="U628" i="5" s="1"/>
  <c r="AM626" i="5"/>
  <c r="U626" i="5" s="1"/>
  <c r="AM624" i="5"/>
  <c r="U624" i="5" s="1"/>
  <c r="AM622" i="5"/>
  <c r="U622" i="5" s="1"/>
  <c r="AM620" i="5"/>
  <c r="U620" i="5" s="1"/>
  <c r="AM618" i="5"/>
  <c r="U618" i="5" s="1"/>
  <c r="AM616" i="5"/>
  <c r="U616" i="5" s="1"/>
  <c r="AM614" i="5"/>
  <c r="U614" i="5" s="1"/>
  <c r="AL660" i="5"/>
  <c r="AN659" i="5"/>
  <c r="V659" i="5" s="1"/>
  <c r="AL658" i="5"/>
  <c r="AN657" i="5"/>
  <c r="V657" i="5" s="1"/>
  <c r="AL656" i="5"/>
  <c r="AN655" i="5"/>
  <c r="V655" i="5" s="1"/>
  <c r="AL654" i="5"/>
  <c r="AN653" i="5"/>
  <c r="V653" i="5" s="1"/>
  <c r="AL652" i="5"/>
  <c r="AN651" i="5"/>
  <c r="V651" i="5" s="1"/>
  <c r="AL650" i="5"/>
  <c r="AN649" i="5"/>
  <c r="V649" i="5" s="1"/>
  <c r="AL648" i="5"/>
  <c r="AN647" i="5"/>
  <c r="V647" i="5" s="1"/>
  <c r="AL646" i="5"/>
  <c r="AN645" i="5"/>
  <c r="V645" i="5" s="1"/>
  <c r="AL644" i="5"/>
  <c r="AN643" i="5"/>
  <c r="V643" i="5" s="1"/>
  <c r="AL642" i="5"/>
  <c r="AN641" i="5"/>
  <c r="V641" i="5" s="1"/>
  <c r="AL640" i="5"/>
  <c r="AN639" i="5"/>
  <c r="V639" i="5" s="1"/>
  <c r="AL638" i="5"/>
  <c r="AN637" i="5"/>
  <c r="V637" i="5" s="1"/>
  <c r="AL636" i="5"/>
  <c r="AN635" i="5"/>
  <c r="V635" i="5" s="1"/>
  <c r="AL634" i="5"/>
  <c r="AN633" i="5"/>
  <c r="V633" i="5" s="1"/>
  <c r="AL632" i="5"/>
  <c r="AN631" i="5"/>
  <c r="V631" i="5" s="1"/>
  <c r="AL630" i="5"/>
  <c r="AN629" i="5"/>
  <c r="V629" i="5" s="1"/>
  <c r="AL628" i="5"/>
  <c r="AN627" i="5"/>
  <c r="V627" i="5" s="1"/>
  <c r="AL626" i="5"/>
  <c r="AN625" i="5"/>
  <c r="V625" i="5" s="1"/>
  <c r="AL624" i="5"/>
  <c r="AN623" i="5"/>
  <c r="V623" i="5" s="1"/>
  <c r="AL622" i="5"/>
  <c r="AN621" i="5"/>
  <c r="V621" i="5" s="1"/>
  <c r="AL620" i="5"/>
  <c r="AN619" i="5"/>
  <c r="V619" i="5" s="1"/>
  <c r="AL618" i="5"/>
  <c r="AN617" i="5"/>
  <c r="V617" i="5" s="1"/>
  <c r="AM659" i="5"/>
  <c r="U659" i="5" s="1"/>
  <c r="AM657" i="5"/>
  <c r="U657" i="5" s="1"/>
  <c r="AM655" i="5"/>
  <c r="U655" i="5" s="1"/>
  <c r="AM653" i="5"/>
  <c r="U653" i="5" s="1"/>
  <c r="AM651" i="5"/>
  <c r="U651" i="5" s="1"/>
  <c r="AM649" i="5"/>
  <c r="U649" i="5" s="1"/>
  <c r="AM647" i="5"/>
  <c r="U647" i="5" s="1"/>
  <c r="AM645" i="5"/>
  <c r="U645" i="5" s="1"/>
  <c r="AM643" i="5"/>
  <c r="U643" i="5" s="1"/>
  <c r="AM641" i="5"/>
  <c r="U641" i="5" s="1"/>
  <c r="AM639" i="5"/>
  <c r="U639" i="5" s="1"/>
  <c r="AM637" i="5"/>
  <c r="U637" i="5" s="1"/>
  <c r="AM635" i="5"/>
  <c r="U635" i="5" s="1"/>
  <c r="AM633" i="5"/>
  <c r="U633" i="5" s="1"/>
  <c r="AM631" i="5"/>
  <c r="U631" i="5" s="1"/>
  <c r="AM629" i="5"/>
  <c r="U629" i="5" s="1"/>
  <c r="AM627" i="5"/>
  <c r="U627" i="5" s="1"/>
  <c r="AM625" i="5"/>
  <c r="U625" i="5" s="1"/>
  <c r="AM623" i="5"/>
  <c r="U623" i="5" s="1"/>
  <c r="AM621" i="5"/>
  <c r="U621" i="5" s="1"/>
  <c r="AM619" i="5"/>
  <c r="U619" i="5" s="1"/>
  <c r="AM617" i="5"/>
  <c r="U617" i="5" s="1"/>
  <c r="AM615" i="5"/>
  <c r="U615" i="5" s="1"/>
  <c r="AN665" i="5"/>
  <c r="V665" i="5" s="1"/>
  <c r="AN663" i="5"/>
  <c r="V663" i="5" s="1"/>
  <c r="AL659" i="5"/>
  <c r="AN658" i="5"/>
  <c r="V658" i="5" s="1"/>
  <c r="AL657" i="5"/>
  <c r="AN656" i="5"/>
  <c r="V656" i="5" s="1"/>
  <c r="AL655" i="5"/>
  <c r="AN654" i="5"/>
  <c r="V654" i="5" s="1"/>
  <c r="AL653" i="5"/>
  <c r="AN652" i="5"/>
  <c r="V652" i="5" s="1"/>
  <c r="AL651" i="5"/>
  <c r="AN650" i="5"/>
  <c r="V650" i="5" s="1"/>
  <c r="AL649" i="5"/>
  <c r="AN648" i="5"/>
  <c r="V648" i="5" s="1"/>
  <c r="AL647" i="5"/>
  <c r="AN646" i="5"/>
  <c r="V646" i="5" s="1"/>
  <c r="AL645" i="5"/>
  <c r="AN644" i="5"/>
  <c r="V644" i="5" s="1"/>
  <c r="AL643" i="5"/>
  <c r="AN642" i="5"/>
  <c r="V642" i="5" s="1"/>
  <c r="AL641" i="5"/>
  <c r="AN640" i="5"/>
  <c r="V640" i="5" s="1"/>
  <c r="AL639" i="5"/>
  <c r="AN638" i="5"/>
  <c r="V638" i="5" s="1"/>
  <c r="AL637" i="5"/>
  <c r="AN636" i="5"/>
  <c r="V636" i="5" s="1"/>
  <c r="AL635" i="5"/>
  <c r="AN634" i="5"/>
  <c r="V634" i="5" s="1"/>
  <c r="AL633" i="5"/>
  <c r="AN632" i="5"/>
  <c r="V632" i="5" s="1"/>
  <c r="AL631" i="5"/>
  <c r="AN630" i="5"/>
  <c r="V630" i="5" s="1"/>
  <c r="AL629" i="5"/>
  <c r="AN628" i="5"/>
  <c r="V628" i="5" s="1"/>
  <c r="AL627" i="5"/>
  <c r="AN626" i="5"/>
  <c r="V626" i="5" s="1"/>
  <c r="AL625" i="5"/>
  <c r="AN624" i="5"/>
  <c r="V624" i="5" s="1"/>
  <c r="AL623" i="5"/>
  <c r="AN622" i="5"/>
  <c r="V622" i="5" s="1"/>
  <c r="AL621" i="5"/>
  <c r="AN620" i="5"/>
  <c r="V620" i="5" s="1"/>
  <c r="AL619" i="5"/>
  <c r="AN618" i="5"/>
  <c r="V618" i="5" s="1"/>
  <c r="AL617" i="5"/>
  <c r="AL614" i="5"/>
  <c r="AM613" i="5"/>
  <c r="U613" i="5" s="1"/>
  <c r="AM611" i="5"/>
  <c r="U611" i="5" s="1"/>
  <c r="AM609" i="5"/>
  <c r="U609" i="5" s="1"/>
  <c r="AM607" i="5"/>
  <c r="U607" i="5" s="1"/>
  <c r="AM605" i="5"/>
  <c r="U605" i="5" s="1"/>
  <c r="AM603" i="5"/>
  <c r="U603" i="5" s="1"/>
  <c r="AM601" i="5"/>
  <c r="U601" i="5" s="1"/>
  <c r="AM599" i="5"/>
  <c r="U599" i="5" s="1"/>
  <c r="AM597" i="5"/>
  <c r="U597" i="5" s="1"/>
  <c r="AM595" i="5"/>
  <c r="U595" i="5" s="1"/>
  <c r="AM593" i="5"/>
  <c r="U593" i="5" s="1"/>
  <c r="AM591" i="5"/>
  <c r="U591" i="5" s="1"/>
  <c r="AN616" i="5"/>
  <c r="V616" i="5" s="1"/>
  <c r="AL613" i="5"/>
  <c r="AN612" i="5"/>
  <c r="V612" i="5" s="1"/>
  <c r="AL611" i="5"/>
  <c r="AN610" i="5"/>
  <c r="V610" i="5" s="1"/>
  <c r="AL609" i="5"/>
  <c r="AN608" i="5"/>
  <c r="V608" i="5" s="1"/>
  <c r="AL607" i="5"/>
  <c r="AN606" i="5"/>
  <c r="V606" i="5" s="1"/>
  <c r="AL605" i="5"/>
  <c r="AN604" i="5"/>
  <c r="V604" i="5" s="1"/>
  <c r="AL603" i="5"/>
  <c r="AN602" i="5"/>
  <c r="V602" i="5" s="1"/>
  <c r="AL601" i="5"/>
  <c r="AN600" i="5"/>
  <c r="V600" i="5" s="1"/>
  <c r="AL599" i="5"/>
  <c r="AN598" i="5"/>
  <c r="V598" i="5" s="1"/>
  <c r="AL597" i="5"/>
  <c r="AN596" i="5"/>
  <c r="V596" i="5" s="1"/>
  <c r="AL595" i="5"/>
  <c r="AN594" i="5"/>
  <c r="V594" i="5" s="1"/>
  <c r="AL593" i="5"/>
  <c r="AN592" i="5"/>
  <c r="V592" i="5" s="1"/>
  <c r="AL591" i="5"/>
  <c r="AN590" i="5"/>
  <c r="V590" i="5" s="1"/>
  <c r="AL589" i="5"/>
  <c r="AN588" i="5"/>
  <c r="V588" i="5" s="1"/>
  <c r="AL587" i="5"/>
  <c r="AN586" i="5"/>
  <c r="V586" i="5" s="1"/>
  <c r="AL585" i="5"/>
  <c r="AN584" i="5"/>
  <c r="V584" i="5" s="1"/>
  <c r="AL583" i="5"/>
  <c r="AN582" i="5"/>
  <c r="V582" i="5" s="1"/>
  <c r="AL581" i="5"/>
  <c r="AN580" i="5"/>
  <c r="V580" i="5" s="1"/>
  <c r="AL579" i="5"/>
  <c r="AN578" i="5"/>
  <c r="V578" i="5" s="1"/>
  <c r="AL577" i="5"/>
  <c r="AN576" i="5"/>
  <c r="V576" i="5" s="1"/>
  <c r="AL575" i="5"/>
  <c r="AN574" i="5"/>
  <c r="V574" i="5" s="1"/>
  <c r="AL573" i="5"/>
  <c r="AN572" i="5"/>
  <c r="V572" i="5" s="1"/>
  <c r="AL571" i="5"/>
  <c r="AN570" i="5"/>
  <c r="V570" i="5" s="1"/>
  <c r="AL569" i="5"/>
  <c r="AN568" i="5"/>
  <c r="V568" i="5" s="1"/>
  <c r="AL567" i="5"/>
  <c r="AN566" i="5"/>
  <c r="V566" i="5" s="1"/>
  <c r="AL565" i="5"/>
  <c r="AN564" i="5"/>
  <c r="V564" i="5" s="1"/>
  <c r="AL563" i="5"/>
  <c r="AN562" i="5"/>
  <c r="V562" i="5" s="1"/>
  <c r="AL561" i="5"/>
  <c r="AN560" i="5"/>
  <c r="V560" i="5" s="1"/>
  <c r="AL559" i="5"/>
  <c r="AN558" i="5"/>
  <c r="V558" i="5" s="1"/>
  <c r="AL557" i="5"/>
  <c r="AM556" i="5"/>
  <c r="U556" i="5" s="1"/>
  <c r="AM555" i="5"/>
  <c r="U555" i="5" s="1"/>
  <c r="AM554" i="5"/>
  <c r="U554" i="5" s="1"/>
  <c r="AM553" i="5"/>
  <c r="U553" i="5" s="1"/>
  <c r="AM552" i="5"/>
  <c r="U552" i="5" s="1"/>
  <c r="AM551" i="5"/>
  <c r="U551" i="5" s="1"/>
  <c r="AM550" i="5"/>
  <c r="U550" i="5" s="1"/>
  <c r="AM549" i="5"/>
  <c r="U549" i="5" s="1"/>
  <c r="AM548" i="5"/>
  <c r="U548" i="5" s="1"/>
  <c r="AM547" i="5"/>
  <c r="U547" i="5" s="1"/>
  <c r="AM546" i="5"/>
  <c r="U546" i="5" s="1"/>
  <c r="AM545" i="5"/>
  <c r="U545" i="5" s="1"/>
  <c r="AM544" i="5"/>
  <c r="U544" i="5" s="1"/>
  <c r="AM543" i="5"/>
  <c r="U543" i="5" s="1"/>
  <c r="AM542" i="5"/>
  <c r="U542" i="5" s="1"/>
  <c r="AM541" i="5"/>
  <c r="U541" i="5" s="1"/>
  <c r="AM540" i="5"/>
  <c r="U540" i="5" s="1"/>
  <c r="AM539" i="5"/>
  <c r="U539" i="5" s="1"/>
  <c r="AM538" i="5"/>
  <c r="U538" i="5" s="1"/>
  <c r="AM537" i="5"/>
  <c r="U537" i="5" s="1"/>
  <c r="AM536" i="5"/>
  <c r="U536" i="5" s="1"/>
  <c r="AM535" i="5"/>
  <c r="U535" i="5" s="1"/>
  <c r="AM534" i="5"/>
  <c r="U534" i="5" s="1"/>
  <c r="AM532" i="5"/>
  <c r="U532" i="5" s="1"/>
  <c r="AM530" i="5"/>
  <c r="U530" i="5" s="1"/>
  <c r="AM528" i="5"/>
  <c r="U528" i="5" s="1"/>
  <c r="AM526" i="5"/>
  <c r="U526" i="5" s="1"/>
  <c r="AM524" i="5"/>
  <c r="U524" i="5" s="1"/>
  <c r="AM522" i="5"/>
  <c r="U522" i="5" s="1"/>
  <c r="AM520" i="5"/>
  <c r="U520" i="5" s="1"/>
  <c r="AM518" i="5"/>
  <c r="U518" i="5" s="1"/>
  <c r="AM516" i="5"/>
  <c r="U516" i="5" s="1"/>
  <c r="AM514" i="5"/>
  <c r="U514" i="5" s="1"/>
  <c r="AM512" i="5"/>
  <c r="U512" i="5" s="1"/>
  <c r="AM510" i="5"/>
  <c r="U510" i="5" s="1"/>
  <c r="AL616" i="5"/>
  <c r="AN615" i="5"/>
  <c r="V615" i="5" s="1"/>
  <c r="AM612" i="5"/>
  <c r="U612" i="5" s="1"/>
  <c r="AM610" i="5"/>
  <c r="U610" i="5" s="1"/>
  <c r="AM608" i="5"/>
  <c r="U608" i="5" s="1"/>
  <c r="AM606" i="5"/>
  <c r="U606" i="5" s="1"/>
  <c r="AM604" i="5"/>
  <c r="U604" i="5" s="1"/>
  <c r="AM602" i="5"/>
  <c r="U602" i="5" s="1"/>
  <c r="AM600" i="5"/>
  <c r="U600" i="5" s="1"/>
  <c r="AM598" i="5"/>
  <c r="U598" i="5" s="1"/>
  <c r="AM596" i="5"/>
  <c r="U596" i="5" s="1"/>
  <c r="AM594" i="5"/>
  <c r="U594" i="5" s="1"/>
  <c r="AM592" i="5"/>
  <c r="U592" i="5" s="1"/>
  <c r="AM590" i="5"/>
  <c r="U590" i="5" s="1"/>
  <c r="AM588" i="5"/>
  <c r="U588" i="5" s="1"/>
  <c r="AM586" i="5"/>
  <c r="U586" i="5" s="1"/>
  <c r="AM584" i="5"/>
  <c r="U584" i="5" s="1"/>
  <c r="AM582" i="5"/>
  <c r="U582" i="5" s="1"/>
  <c r="AM580" i="5"/>
  <c r="U580" i="5" s="1"/>
  <c r="AM578" i="5"/>
  <c r="U578" i="5" s="1"/>
  <c r="AM576" i="5"/>
  <c r="U576" i="5" s="1"/>
  <c r="AM574" i="5"/>
  <c r="U574" i="5" s="1"/>
  <c r="AM572" i="5"/>
  <c r="U572" i="5" s="1"/>
  <c r="AM570" i="5"/>
  <c r="U570" i="5" s="1"/>
  <c r="AM568" i="5"/>
  <c r="U568" i="5" s="1"/>
  <c r="AM566" i="5"/>
  <c r="U566" i="5" s="1"/>
  <c r="AM564" i="5"/>
  <c r="U564" i="5" s="1"/>
  <c r="AM562" i="5"/>
  <c r="U562" i="5" s="1"/>
  <c r="AM560" i="5"/>
  <c r="U560" i="5" s="1"/>
  <c r="AM558" i="5"/>
  <c r="U558" i="5" s="1"/>
  <c r="AL556" i="5"/>
  <c r="T556" i="5" s="1"/>
  <c r="AL555" i="5"/>
  <c r="T555" i="5" s="1"/>
  <c r="AL554" i="5"/>
  <c r="T554" i="5" s="1"/>
  <c r="AL553" i="5"/>
  <c r="T553" i="5" s="1"/>
  <c r="AL552" i="5"/>
  <c r="T552" i="5" s="1"/>
  <c r="AL551" i="5"/>
  <c r="T551" i="5" s="1"/>
  <c r="AL550" i="5"/>
  <c r="T550" i="5" s="1"/>
  <c r="AL549" i="5"/>
  <c r="T549" i="5" s="1"/>
  <c r="AL548" i="5"/>
  <c r="T548" i="5" s="1"/>
  <c r="AL547" i="5"/>
  <c r="T547" i="5" s="1"/>
  <c r="AL546" i="5"/>
  <c r="T546" i="5" s="1"/>
  <c r="AL545" i="5"/>
  <c r="T545" i="5" s="1"/>
  <c r="AL544" i="5"/>
  <c r="T544" i="5" s="1"/>
  <c r="AL543" i="5"/>
  <c r="T543" i="5" s="1"/>
  <c r="AL542" i="5"/>
  <c r="T542" i="5" s="1"/>
  <c r="AL541" i="5"/>
  <c r="T541" i="5" s="1"/>
  <c r="AL540" i="5"/>
  <c r="T540" i="5" s="1"/>
  <c r="AL539" i="5"/>
  <c r="T539" i="5" s="1"/>
  <c r="AL538" i="5"/>
  <c r="T538" i="5" s="1"/>
  <c r="AL537" i="5"/>
  <c r="T537" i="5" s="1"/>
  <c r="AL536" i="5"/>
  <c r="T536" i="5" s="1"/>
  <c r="AL535" i="5"/>
  <c r="T535" i="5" s="1"/>
  <c r="AL534" i="5"/>
  <c r="AL532" i="5"/>
  <c r="AL530" i="5"/>
  <c r="AL528" i="5"/>
  <c r="AL526" i="5"/>
  <c r="AL524" i="5"/>
  <c r="AL522" i="5"/>
  <c r="AL520" i="5"/>
  <c r="AL518" i="5"/>
  <c r="AL516" i="5"/>
  <c r="AL514" i="5"/>
  <c r="AL512" i="5"/>
  <c r="AL510" i="5"/>
  <c r="AL508" i="5"/>
  <c r="AL615" i="5"/>
  <c r="AN614" i="5"/>
  <c r="V614" i="5" s="1"/>
  <c r="AN613" i="5"/>
  <c r="V613" i="5" s="1"/>
  <c r="AL612" i="5"/>
  <c r="AN611" i="5"/>
  <c r="V611" i="5" s="1"/>
  <c r="AL610" i="5"/>
  <c r="AN609" i="5"/>
  <c r="V609" i="5" s="1"/>
  <c r="AL608" i="5"/>
  <c r="AN607" i="5"/>
  <c r="V607" i="5" s="1"/>
  <c r="AL606" i="5"/>
  <c r="AN605" i="5"/>
  <c r="V605" i="5" s="1"/>
  <c r="AL604" i="5"/>
  <c r="AN603" i="5"/>
  <c r="V603" i="5" s="1"/>
  <c r="AL602" i="5"/>
  <c r="AN601" i="5"/>
  <c r="V601" i="5" s="1"/>
  <c r="AL600" i="5"/>
  <c r="AN599" i="5"/>
  <c r="V599" i="5" s="1"/>
  <c r="AL598" i="5"/>
  <c r="AN597" i="5"/>
  <c r="V597" i="5" s="1"/>
  <c r="AL596" i="5"/>
  <c r="AN595" i="5"/>
  <c r="V595" i="5" s="1"/>
  <c r="AL594" i="5"/>
  <c r="AN593" i="5"/>
  <c r="V593" i="5" s="1"/>
  <c r="AL592" i="5"/>
  <c r="AN591" i="5"/>
  <c r="V591" i="5" s="1"/>
  <c r="AL590" i="5"/>
  <c r="AN589" i="5"/>
  <c r="V589" i="5" s="1"/>
  <c r="AL588" i="5"/>
  <c r="AN587" i="5"/>
  <c r="V587" i="5" s="1"/>
  <c r="AL586" i="5"/>
  <c r="AN585" i="5"/>
  <c r="V585" i="5" s="1"/>
  <c r="AL584" i="5"/>
  <c r="AN583" i="5"/>
  <c r="V583" i="5" s="1"/>
  <c r="AL582" i="5"/>
  <c r="AN581" i="5"/>
  <c r="V581" i="5" s="1"/>
  <c r="AL580" i="5"/>
  <c r="AN579" i="5"/>
  <c r="V579" i="5" s="1"/>
  <c r="AL578" i="5"/>
  <c r="AN577" i="5"/>
  <c r="V577" i="5" s="1"/>
  <c r="AL576" i="5"/>
  <c r="AN575" i="5"/>
  <c r="V575" i="5" s="1"/>
  <c r="AL574" i="5"/>
  <c r="AN573" i="5"/>
  <c r="V573" i="5" s="1"/>
  <c r="AL572" i="5"/>
  <c r="AN571" i="5"/>
  <c r="V571" i="5" s="1"/>
  <c r="AL570" i="5"/>
  <c r="AN569" i="5"/>
  <c r="V569" i="5" s="1"/>
  <c r="AL568" i="5"/>
  <c r="AN567" i="5"/>
  <c r="V567" i="5" s="1"/>
  <c r="AL566" i="5"/>
  <c r="AN565" i="5"/>
  <c r="V565" i="5" s="1"/>
  <c r="AL564" i="5"/>
  <c r="AN563" i="5"/>
  <c r="V563" i="5" s="1"/>
  <c r="AL562" i="5"/>
  <c r="AN561" i="5"/>
  <c r="V561" i="5" s="1"/>
  <c r="AL560" i="5"/>
  <c r="AN559" i="5"/>
  <c r="V559" i="5" s="1"/>
  <c r="AL558" i="5"/>
  <c r="AN557" i="5"/>
  <c r="V557" i="5" s="1"/>
  <c r="AM533" i="5"/>
  <c r="U533" i="5" s="1"/>
  <c r="AM531" i="5"/>
  <c r="U531" i="5" s="1"/>
  <c r="AM589" i="5"/>
  <c r="U589" i="5" s="1"/>
  <c r="AM587" i="5"/>
  <c r="U587" i="5" s="1"/>
  <c r="AM585" i="5"/>
  <c r="U585" i="5" s="1"/>
  <c r="AM583" i="5"/>
  <c r="U583" i="5" s="1"/>
  <c r="AM581" i="5"/>
  <c r="U581" i="5" s="1"/>
  <c r="AM579" i="5"/>
  <c r="U579" i="5" s="1"/>
  <c r="AM577" i="5"/>
  <c r="U577" i="5" s="1"/>
  <c r="AM575" i="5"/>
  <c r="U575" i="5" s="1"/>
  <c r="AM573" i="5"/>
  <c r="U573" i="5" s="1"/>
  <c r="AM571" i="5"/>
  <c r="U571" i="5" s="1"/>
  <c r="AM569" i="5"/>
  <c r="U569" i="5" s="1"/>
  <c r="AM567" i="5"/>
  <c r="U567" i="5" s="1"/>
  <c r="AM565" i="5"/>
  <c r="U565" i="5" s="1"/>
  <c r="AM563" i="5"/>
  <c r="U563" i="5" s="1"/>
  <c r="AM561" i="5"/>
  <c r="U561" i="5" s="1"/>
  <c r="AM559" i="5"/>
  <c r="U559" i="5" s="1"/>
  <c r="AM557" i="5"/>
  <c r="U557" i="5" s="1"/>
  <c r="AL531" i="5"/>
  <c r="AL506" i="5"/>
  <c r="AL504" i="5"/>
  <c r="AL502" i="5"/>
  <c r="AL500" i="5"/>
  <c r="AL498" i="5"/>
  <c r="AL496" i="5"/>
  <c r="AL494" i="5"/>
  <c r="AL492" i="5"/>
  <c r="AL490" i="5"/>
  <c r="AL488" i="5"/>
  <c r="AL486" i="5"/>
  <c r="AL484" i="5"/>
  <c r="AL482" i="5"/>
  <c r="AL480" i="5"/>
  <c r="AL478" i="5"/>
  <c r="AL476" i="5"/>
  <c r="AL474" i="5"/>
  <c r="AL472" i="5"/>
  <c r="AL470" i="5"/>
  <c r="AL468" i="5"/>
  <c r="AL466" i="5"/>
  <c r="AL464" i="5"/>
  <c r="AL462" i="5"/>
  <c r="AL460" i="5"/>
  <c r="AL458" i="5"/>
  <c r="AL456" i="5"/>
  <c r="AL454" i="5"/>
  <c r="AL452" i="5"/>
  <c r="AL450" i="5"/>
  <c r="AM447" i="5"/>
  <c r="U447" i="5" s="1"/>
  <c r="O447" i="5" s="1"/>
  <c r="AL446" i="5"/>
  <c r="AM443" i="5"/>
  <c r="U443" i="5" s="1"/>
  <c r="O443" i="5" s="1"/>
  <c r="AL442" i="5"/>
  <c r="AM439" i="5"/>
  <c r="U439" i="5" s="1"/>
  <c r="O439" i="5" s="1"/>
  <c r="AL438" i="5"/>
  <c r="AM435" i="5"/>
  <c r="U435" i="5" s="1"/>
  <c r="O435" i="5" s="1"/>
  <c r="AL434" i="5"/>
  <c r="AM431" i="5"/>
  <c r="U431" i="5" s="1"/>
  <c r="O431" i="5" s="1"/>
  <c r="AL430" i="5"/>
  <c r="AM427" i="5"/>
  <c r="U427" i="5" s="1"/>
  <c r="O427" i="5" s="1"/>
  <c r="AL426" i="5"/>
  <c r="AM423" i="5"/>
  <c r="U423" i="5" s="1"/>
  <c r="O423" i="5" s="1"/>
  <c r="AL422" i="5"/>
  <c r="AM419" i="5"/>
  <c r="U419" i="5" s="1"/>
  <c r="O419" i="5" s="1"/>
  <c r="AL418" i="5"/>
  <c r="AL533" i="5"/>
  <c r="AM529" i="5"/>
  <c r="U529" i="5" s="1"/>
  <c r="AM527" i="5"/>
  <c r="U527" i="5" s="1"/>
  <c r="AM525" i="5"/>
  <c r="U525" i="5" s="1"/>
  <c r="AM523" i="5"/>
  <c r="U523" i="5" s="1"/>
  <c r="AM521" i="5"/>
  <c r="U521" i="5" s="1"/>
  <c r="AM519" i="5"/>
  <c r="AM517" i="5"/>
  <c r="AM515" i="5"/>
  <c r="AM513" i="5"/>
  <c r="U513" i="5" s="1"/>
  <c r="AM511" i="5"/>
  <c r="U511" i="5" s="1"/>
  <c r="AM509" i="5"/>
  <c r="U509" i="5" s="1"/>
  <c r="AM507" i="5"/>
  <c r="U507" i="5" s="1"/>
  <c r="AM505" i="5"/>
  <c r="U505" i="5" s="1"/>
  <c r="AM503" i="5"/>
  <c r="U503" i="5" s="1"/>
  <c r="AM501" i="5"/>
  <c r="U501" i="5" s="1"/>
  <c r="AM499" i="5"/>
  <c r="U499" i="5" s="1"/>
  <c r="AM497" i="5"/>
  <c r="U497" i="5" s="1"/>
  <c r="AM495" i="5"/>
  <c r="U495" i="5" s="1"/>
  <c r="AM493" i="5"/>
  <c r="U493" i="5" s="1"/>
  <c r="AM491" i="5"/>
  <c r="U491" i="5" s="1"/>
  <c r="AM489" i="5"/>
  <c r="U489" i="5" s="1"/>
  <c r="AM487" i="5"/>
  <c r="U487" i="5" s="1"/>
  <c r="AM485" i="5"/>
  <c r="U485" i="5" s="1"/>
  <c r="AM483" i="5"/>
  <c r="U483" i="5" s="1"/>
  <c r="AM481" i="5"/>
  <c r="U481" i="5" s="1"/>
  <c r="AM479" i="5"/>
  <c r="U479" i="5" s="1"/>
  <c r="AM477" i="5"/>
  <c r="U477" i="5" s="1"/>
  <c r="AM475" i="5"/>
  <c r="U475" i="5" s="1"/>
  <c r="AM473" i="5"/>
  <c r="U473" i="5" s="1"/>
  <c r="AM471" i="5"/>
  <c r="U471" i="5" s="1"/>
  <c r="AM469" i="5"/>
  <c r="U469" i="5" s="1"/>
  <c r="AM467" i="5"/>
  <c r="U467" i="5" s="1"/>
  <c r="AM465" i="5"/>
  <c r="U465" i="5" s="1"/>
  <c r="AM463" i="5"/>
  <c r="U463" i="5" s="1"/>
  <c r="AM461" i="5"/>
  <c r="U461" i="5" s="1"/>
  <c r="AM459" i="5"/>
  <c r="U459" i="5" s="1"/>
  <c r="AM457" i="5"/>
  <c r="U457" i="5" s="1"/>
  <c r="AM455" i="5"/>
  <c r="U455" i="5" s="1"/>
  <c r="AM453" i="5"/>
  <c r="U453" i="5" s="1"/>
  <c r="AM451" i="5"/>
  <c r="U451" i="5" s="1"/>
  <c r="AL529" i="5"/>
  <c r="AL527" i="5"/>
  <c r="AL525" i="5"/>
  <c r="AL523" i="5"/>
  <c r="AL521" i="5"/>
  <c r="AL519" i="5"/>
  <c r="AL517" i="5"/>
  <c r="AL515" i="5"/>
  <c r="AL513" i="5"/>
  <c r="AL511" i="5"/>
  <c r="AL509" i="5"/>
  <c r="AM508" i="5"/>
  <c r="U508" i="5" s="1"/>
  <c r="AL507" i="5"/>
  <c r="AL505" i="5"/>
  <c r="AL503" i="5"/>
  <c r="AL501" i="5"/>
  <c r="AL499" i="5"/>
  <c r="AL497" i="5"/>
  <c r="AL495" i="5"/>
  <c r="AL493" i="5"/>
  <c r="AL491" i="5"/>
  <c r="AL489" i="5"/>
  <c r="AL487" i="5"/>
  <c r="AL485" i="5"/>
  <c r="AL483" i="5"/>
  <c r="AL481" i="5"/>
  <c r="AL479" i="5"/>
  <c r="AL477" i="5"/>
  <c r="AL475" i="5"/>
  <c r="AL473" i="5"/>
  <c r="AL471" i="5"/>
  <c r="AL469" i="5"/>
  <c r="AL467" i="5"/>
  <c r="AL465" i="5"/>
  <c r="AL463" i="5"/>
  <c r="AL461" i="5"/>
  <c r="AL459" i="5"/>
  <c r="AL457" i="5"/>
  <c r="AL455" i="5"/>
  <c r="AL453" i="5"/>
  <c r="AL451" i="5"/>
  <c r="AM449" i="5"/>
  <c r="U449" i="5" s="1"/>
  <c r="O449" i="5" s="1"/>
  <c r="AL448" i="5"/>
  <c r="AM445" i="5"/>
  <c r="U445" i="5" s="1"/>
  <c r="O445" i="5" s="1"/>
  <c r="AL444" i="5"/>
  <c r="AM441" i="5"/>
  <c r="U441" i="5" s="1"/>
  <c r="O441" i="5" s="1"/>
  <c r="AL440" i="5"/>
  <c r="AM437" i="5"/>
  <c r="U437" i="5" s="1"/>
  <c r="O437" i="5" s="1"/>
  <c r="AL436" i="5"/>
  <c r="AM433" i="5"/>
  <c r="U433" i="5" s="1"/>
  <c r="O433" i="5" s="1"/>
  <c r="AL432" i="5"/>
  <c r="AM429" i="5"/>
  <c r="U429" i="5" s="1"/>
  <c r="O429" i="5" s="1"/>
  <c r="AL428" i="5"/>
  <c r="AM425" i="5"/>
  <c r="U425" i="5" s="1"/>
  <c r="O425" i="5" s="1"/>
  <c r="AL424" i="5"/>
  <c r="AM421" i="5"/>
  <c r="U421" i="5" s="1"/>
  <c r="O421" i="5" s="1"/>
  <c r="AL420" i="5"/>
  <c r="AM417" i="5"/>
  <c r="U417" i="5" s="1"/>
  <c r="O417" i="5" s="1"/>
  <c r="AL416" i="5"/>
  <c r="AM506" i="5"/>
  <c r="U506" i="5" s="1"/>
  <c r="AM504" i="5"/>
  <c r="U504" i="5" s="1"/>
  <c r="AM502" i="5"/>
  <c r="U502" i="5" s="1"/>
  <c r="AM500" i="5"/>
  <c r="U500" i="5" s="1"/>
  <c r="AM498" i="5"/>
  <c r="U498" i="5" s="1"/>
  <c r="AM496" i="5"/>
  <c r="U496" i="5" s="1"/>
  <c r="AM494" i="5"/>
  <c r="U494" i="5" s="1"/>
  <c r="AM492" i="5"/>
  <c r="U492" i="5" s="1"/>
  <c r="AM490" i="5"/>
  <c r="U490" i="5" s="1"/>
  <c r="AM488" i="5"/>
  <c r="U488" i="5" s="1"/>
  <c r="AM486" i="5"/>
  <c r="U486" i="5" s="1"/>
  <c r="AM484" i="5"/>
  <c r="U484" i="5" s="1"/>
  <c r="AM482" i="5"/>
  <c r="U482" i="5" s="1"/>
  <c r="AM480" i="5"/>
  <c r="U480" i="5" s="1"/>
  <c r="AM478" i="5"/>
  <c r="U478" i="5" s="1"/>
  <c r="AM476" i="5"/>
  <c r="U476" i="5" s="1"/>
  <c r="AM474" i="5"/>
  <c r="U474" i="5" s="1"/>
  <c r="AM472" i="5"/>
  <c r="U472" i="5" s="1"/>
  <c r="AM470" i="5"/>
  <c r="U470" i="5" s="1"/>
  <c r="AM468" i="5"/>
  <c r="U468" i="5" s="1"/>
  <c r="AM466" i="5"/>
  <c r="U466" i="5" s="1"/>
  <c r="AM464" i="5"/>
  <c r="U464" i="5" s="1"/>
  <c r="AM462" i="5"/>
  <c r="U462" i="5" s="1"/>
  <c r="AM460" i="5"/>
  <c r="U460" i="5" s="1"/>
  <c r="AL447" i="5"/>
  <c r="AL443" i="5"/>
  <c r="AL439" i="5"/>
  <c r="AL435" i="5"/>
  <c r="AL431" i="5"/>
  <c r="AL427" i="5"/>
  <c r="AL423" i="5"/>
  <c r="AL419" i="5"/>
  <c r="AM415" i="5"/>
  <c r="U415" i="5" s="1"/>
  <c r="O415" i="5" s="1"/>
  <c r="AM412" i="5"/>
  <c r="U412" i="5" s="1"/>
  <c r="O412" i="5" s="1"/>
  <c r="AL411" i="5"/>
  <c r="AM408" i="5"/>
  <c r="U408" i="5" s="1"/>
  <c r="O408" i="5" s="1"/>
  <c r="AL407" i="5"/>
  <c r="AM404" i="5"/>
  <c r="U404" i="5" s="1"/>
  <c r="O404" i="5" s="1"/>
  <c r="AL403" i="5"/>
  <c r="AM400" i="5"/>
  <c r="U400" i="5" s="1"/>
  <c r="O400" i="5" s="1"/>
  <c r="AL399" i="5"/>
  <c r="AM396" i="5"/>
  <c r="U396" i="5" s="1"/>
  <c r="O396" i="5" s="1"/>
  <c r="AL395" i="5"/>
  <c r="AM392" i="5"/>
  <c r="U392" i="5" s="1"/>
  <c r="O392" i="5" s="1"/>
  <c r="AL391" i="5"/>
  <c r="AL388" i="5"/>
  <c r="AL386" i="5"/>
  <c r="AL384" i="5"/>
  <c r="AL382" i="5"/>
  <c r="V382" i="5" s="1"/>
  <c r="AL380" i="5"/>
  <c r="AL378" i="5"/>
  <c r="AL376" i="5"/>
  <c r="AL374" i="5"/>
  <c r="V374" i="5" s="1"/>
  <c r="AL372" i="5"/>
  <c r="AL370" i="5"/>
  <c r="AL368" i="5"/>
  <c r="AL366" i="5"/>
  <c r="V366" i="5" s="1"/>
  <c r="AL364" i="5"/>
  <c r="AL362" i="5"/>
  <c r="AL360" i="5"/>
  <c r="AL358" i="5"/>
  <c r="AM312" i="5"/>
  <c r="U312" i="5" s="1"/>
  <c r="AM310" i="5"/>
  <c r="U310" i="5" s="1"/>
  <c r="AM308" i="5"/>
  <c r="U308" i="5" s="1"/>
  <c r="AM306" i="5"/>
  <c r="U306" i="5" s="1"/>
  <c r="AM304" i="5"/>
  <c r="U304" i="5" s="1"/>
  <c r="AM302" i="5"/>
  <c r="U302" i="5" s="1"/>
  <c r="AM300" i="5"/>
  <c r="U300" i="5" s="1"/>
  <c r="AM298" i="5"/>
  <c r="U298" i="5" s="1"/>
  <c r="AM296" i="5"/>
  <c r="U296" i="5" s="1"/>
  <c r="AM458" i="5"/>
  <c r="U458" i="5" s="1"/>
  <c r="AM454" i="5"/>
  <c r="U454" i="5" s="1"/>
  <c r="AM450" i="5"/>
  <c r="U450" i="5" s="1"/>
  <c r="O450" i="5" s="1"/>
  <c r="AM446" i="5"/>
  <c r="U446" i="5" s="1"/>
  <c r="O446" i="5" s="1"/>
  <c r="AM442" i="5"/>
  <c r="U442" i="5" s="1"/>
  <c r="O442" i="5" s="1"/>
  <c r="AM438" i="5"/>
  <c r="U438" i="5" s="1"/>
  <c r="O438" i="5" s="1"/>
  <c r="AM434" i="5"/>
  <c r="U434" i="5" s="1"/>
  <c r="O434" i="5" s="1"/>
  <c r="AM430" i="5"/>
  <c r="U430" i="5" s="1"/>
  <c r="O430" i="5" s="1"/>
  <c r="AM426" i="5"/>
  <c r="U426" i="5" s="1"/>
  <c r="O426" i="5" s="1"/>
  <c r="AM422" i="5"/>
  <c r="U422" i="5" s="1"/>
  <c r="O422" i="5" s="1"/>
  <c r="AM418" i="5"/>
  <c r="U418" i="5" s="1"/>
  <c r="O418" i="5" s="1"/>
  <c r="AL415" i="5"/>
  <c r="AM413" i="5"/>
  <c r="U413" i="5" s="1"/>
  <c r="O413" i="5" s="1"/>
  <c r="AL412" i="5"/>
  <c r="AM409" i="5"/>
  <c r="U409" i="5" s="1"/>
  <c r="O409" i="5" s="1"/>
  <c r="AL408" i="5"/>
  <c r="AM405" i="5"/>
  <c r="U405" i="5" s="1"/>
  <c r="O405" i="5" s="1"/>
  <c r="AL404" i="5"/>
  <c r="AM401" i="5"/>
  <c r="U401" i="5" s="1"/>
  <c r="O401" i="5" s="1"/>
  <c r="AL400" i="5"/>
  <c r="AM397" i="5"/>
  <c r="U397" i="5" s="1"/>
  <c r="O397" i="5" s="1"/>
  <c r="AL396" i="5"/>
  <c r="AM393" i="5"/>
  <c r="U393" i="5" s="1"/>
  <c r="O393" i="5" s="1"/>
  <c r="AL392" i="5"/>
  <c r="AM389" i="5"/>
  <c r="U389" i="5" s="1"/>
  <c r="O389" i="5" s="1"/>
  <c r="AL449" i="5"/>
  <c r="AM414" i="5"/>
  <c r="U414" i="5" s="1"/>
  <c r="O414" i="5" s="1"/>
  <c r="AL413" i="5"/>
  <c r="AM410" i="5"/>
  <c r="U410" i="5" s="1"/>
  <c r="O410" i="5" s="1"/>
  <c r="AL409" i="5"/>
  <c r="AM406" i="5"/>
  <c r="U406" i="5" s="1"/>
  <c r="O406" i="5" s="1"/>
  <c r="AL405" i="5"/>
  <c r="AM402" i="5"/>
  <c r="U402" i="5" s="1"/>
  <c r="O402" i="5" s="1"/>
  <c r="AL401" i="5"/>
  <c r="AM398" i="5"/>
  <c r="U398" i="5" s="1"/>
  <c r="O398" i="5" s="1"/>
  <c r="AL397" i="5"/>
  <c r="AM394" i="5"/>
  <c r="U394" i="5" s="1"/>
  <c r="O394" i="5" s="1"/>
  <c r="AL393" i="5"/>
  <c r="AM390" i="5"/>
  <c r="U390" i="5" s="1"/>
  <c r="O390" i="5" s="1"/>
  <c r="AL389" i="5"/>
  <c r="AL387" i="5"/>
  <c r="V387" i="5" s="1"/>
  <c r="AL385" i="5"/>
  <c r="AL383" i="5"/>
  <c r="V383" i="5" s="1"/>
  <c r="AL381" i="5"/>
  <c r="AL379" i="5"/>
  <c r="AL377" i="5"/>
  <c r="AL375" i="5"/>
  <c r="AL373" i="5"/>
  <c r="AL371" i="5"/>
  <c r="AL369" i="5"/>
  <c r="AL367" i="5"/>
  <c r="AL365" i="5"/>
  <c r="V365" i="5" s="1"/>
  <c r="AL363" i="5"/>
  <c r="AL361" i="5"/>
  <c r="AL359" i="5"/>
  <c r="AL357" i="5"/>
  <c r="AL356" i="5"/>
  <c r="AL355" i="5"/>
  <c r="AL354" i="5"/>
  <c r="AL353" i="5"/>
  <c r="AL352" i="5"/>
  <c r="AL351" i="5"/>
  <c r="AL350" i="5"/>
  <c r="AL349" i="5"/>
  <c r="AL348" i="5"/>
  <c r="AL347" i="5"/>
  <c r="AL346" i="5"/>
  <c r="AL345" i="5"/>
  <c r="AL344" i="5"/>
  <c r="AL343" i="5"/>
  <c r="AL342" i="5"/>
  <c r="AL341" i="5"/>
  <c r="T341" i="5" s="1"/>
  <c r="AL340" i="5"/>
  <c r="T340" i="5" s="1"/>
  <c r="AL339" i="5"/>
  <c r="T339" i="5" s="1"/>
  <c r="AL338" i="5"/>
  <c r="T338" i="5" s="1"/>
  <c r="AL337" i="5"/>
  <c r="T337" i="5" s="1"/>
  <c r="AL336" i="5"/>
  <c r="T336" i="5" s="1"/>
  <c r="AL335" i="5"/>
  <c r="AL334" i="5"/>
  <c r="AL333" i="5"/>
  <c r="AL332" i="5"/>
  <c r="AL331" i="5"/>
  <c r="AL330" i="5"/>
  <c r="AL329" i="5"/>
  <c r="AL328" i="5"/>
  <c r="AL327" i="5"/>
  <c r="AL326" i="5"/>
  <c r="AL325" i="5"/>
  <c r="AL324" i="5"/>
  <c r="AL323" i="5"/>
  <c r="AL322" i="5"/>
  <c r="AL321" i="5"/>
  <c r="AL320" i="5"/>
  <c r="AL319" i="5"/>
  <c r="T319" i="5" s="1"/>
  <c r="AL318" i="5"/>
  <c r="T318" i="5" s="1"/>
  <c r="AL317" i="5"/>
  <c r="T317" i="5" s="1"/>
  <c r="AL316" i="5"/>
  <c r="T316" i="5" s="1"/>
  <c r="AL315" i="5"/>
  <c r="T315" i="5" s="1"/>
  <c r="AL314" i="5"/>
  <c r="T314" i="5" s="1"/>
  <c r="AM313" i="5"/>
  <c r="U313" i="5" s="1"/>
  <c r="AM311" i="5"/>
  <c r="U311" i="5" s="1"/>
  <c r="AM309" i="5"/>
  <c r="U309" i="5" s="1"/>
  <c r="X309" i="5" s="1"/>
  <c r="R309" i="5" s="1"/>
  <c r="AM307" i="5"/>
  <c r="U307" i="5" s="1"/>
  <c r="AM305" i="5"/>
  <c r="U305" i="5" s="1"/>
  <c r="AM303" i="5"/>
  <c r="U303" i="5" s="1"/>
  <c r="AM301" i="5"/>
  <c r="U301" i="5" s="1"/>
  <c r="AM299" i="5"/>
  <c r="U299" i="5" s="1"/>
  <c r="AM297" i="5"/>
  <c r="U297" i="5" s="1"/>
  <c r="AM456" i="5"/>
  <c r="U456" i="5" s="1"/>
  <c r="AM452" i="5"/>
  <c r="U452" i="5" s="1"/>
  <c r="AM448" i="5"/>
  <c r="U448" i="5" s="1"/>
  <c r="O448" i="5" s="1"/>
  <c r="AL445" i="5"/>
  <c r="AM444" i="5"/>
  <c r="U444" i="5" s="1"/>
  <c r="O444" i="5" s="1"/>
  <c r="AL441" i="5"/>
  <c r="AM440" i="5"/>
  <c r="U440" i="5" s="1"/>
  <c r="O440" i="5" s="1"/>
  <c r="AL437" i="5"/>
  <c r="AM436" i="5"/>
  <c r="U436" i="5" s="1"/>
  <c r="O436" i="5" s="1"/>
  <c r="AL433" i="5"/>
  <c r="AM432" i="5"/>
  <c r="U432" i="5" s="1"/>
  <c r="O432" i="5" s="1"/>
  <c r="AL429" i="5"/>
  <c r="AM428" i="5"/>
  <c r="U428" i="5" s="1"/>
  <c r="O428" i="5" s="1"/>
  <c r="AL425" i="5"/>
  <c r="AM424" i="5"/>
  <c r="U424" i="5" s="1"/>
  <c r="O424" i="5" s="1"/>
  <c r="AL421" i="5"/>
  <c r="AM420" i="5"/>
  <c r="U420" i="5" s="1"/>
  <c r="O420" i="5" s="1"/>
  <c r="AL417" i="5"/>
  <c r="AM416" i="5"/>
  <c r="U416" i="5" s="1"/>
  <c r="O416" i="5" s="1"/>
  <c r="AL414" i="5"/>
  <c r="AM411" i="5"/>
  <c r="U411" i="5" s="1"/>
  <c r="O411" i="5" s="1"/>
  <c r="AL410" i="5"/>
  <c r="AM407" i="5"/>
  <c r="U407" i="5" s="1"/>
  <c r="O407" i="5" s="1"/>
  <c r="AL406" i="5"/>
  <c r="AM403" i="5"/>
  <c r="U403" i="5" s="1"/>
  <c r="O403" i="5" s="1"/>
  <c r="AL402" i="5"/>
  <c r="AM399" i="5"/>
  <c r="U399" i="5" s="1"/>
  <c r="O399" i="5" s="1"/>
  <c r="AL398" i="5"/>
  <c r="AM395" i="5"/>
  <c r="U395" i="5" s="1"/>
  <c r="O395" i="5" s="1"/>
  <c r="AL394" i="5"/>
  <c r="AM391" i="5"/>
  <c r="U391" i="5" s="1"/>
  <c r="O391" i="5" s="1"/>
  <c r="AL390" i="5"/>
  <c r="AL313" i="5"/>
  <c r="AL311" i="5"/>
  <c r="AL309" i="5"/>
  <c r="AL307" i="5"/>
  <c r="AL305" i="5"/>
  <c r="AL310" i="5"/>
  <c r="AL306" i="5"/>
  <c r="AM295" i="5"/>
  <c r="U295" i="5" s="1"/>
  <c r="AM293" i="5"/>
  <c r="U293" i="5" s="1"/>
  <c r="AL290" i="5"/>
  <c r="AL286" i="5"/>
  <c r="AL282" i="5"/>
  <c r="AL278" i="5"/>
  <c r="AL274" i="5"/>
  <c r="AL270" i="5"/>
  <c r="AL266" i="5"/>
  <c r="AL262" i="5"/>
  <c r="AL258" i="5"/>
  <c r="AL254" i="5"/>
  <c r="AL250" i="5"/>
  <c r="AL246" i="5"/>
  <c r="AL242" i="5"/>
  <c r="AL238" i="5"/>
  <c r="AL234" i="5"/>
  <c r="AL230" i="5"/>
  <c r="AL228" i="5"/>
  <c r="AL226" i="5"/>
  <c r="AL224" i="5"/>
  <c r="AL222" i="5"/>
  <c r="AL220" i="5"/>
  <c r="AL218" i="5"/>
  <c r="AL216" i="5"/>
  <c r="AL214" i="5"/>
  <c r="AL212" i="5"/>
  <c r="AL210" i="5"/>
  <c r="AL208" i="5"/>
  <c r="AL206" i="5"/>
  <c r="AL204" i="5"/>
  <c r="AL202" i="5"/>
  <c r="AL200" i="5"/>
  <c r="AL197" i="5"/>
  <c r="AL193" i="5"/>
  <c r="AL189" i="5"/>
  <c r="AL185" i="5"/>
  <c r="AL181" i="5"/>
  <c r="AL177" i="5"/>
  <c r="AL173" i="5"/>
  <c r="AL169" i="5"/>
  <c r="AL165" i="5"/>
  <c r="AL161" i="5"/>
  <c r="AL157" i="5"/>
  <c r="AL153" i="5"/>
  <c r="AL149" i="5"/>
  <c r="AM145" i="5"/>
  <c r="U145" i="5" s="1"/>
  <c r="AL144" i="5"/>
  <c r="AM141" i="5"/>
  <c r="U141" i="5" s="1"/>
  <c r="AL140" i="5"/>
  <c r="AM137" i="5"/>
  <c r="U137" i="5" s="1"/>
  <c r="AL136" i="5"/>
  <c r="AM133" i="5"/>
  <c r="U133" i="5" s="1"/>
  <c r="AL132" i="5"/>
  <c r="AM129" i="5"/>
  <c r="U129" i="5" s="1"/>
  <c r="AL128" i="5"/>
  <c r="AM125" i="5"/>
  <c r="U125" i="5" s="1"/>
  <c r="AL124" i="5"/>
  <c r="AM121" i="5"/>
  <c r="U121" i="5" s="1"/>
  <c r="AL120" i="5"/>
  <c r="AL304" i="5"/>
  <c r="AL302" i="5"/>
  <c r="AL300" i="5"/>
  <c r="AL298" i="5"/>
  <c r="AL296" i="5"/>
  <c r="AL295" i="5"/>
  <c r="AL293" i="5"/>
  <c r="AL291" i="5"/>
  <c r="AL287" i="5"/>
  <c r="AL283" i="5"/>
  <c r="AL279" i="5"/>
  <c r="AL275" i="5"/>
  <c r="AL271" i="5"/>
  <c r="AL267" i="5"/>
  <c r="AL263" i="5"/>
  <c r="AL259" i="5"/>
  <c r="AL255" i="5"/>
  <c r="AL251" i="5"/>
  <c r="AL247" i="5"/>
  <c r="AL243" i="5"/>
  <c r="AL239" i="5"/>
  <c r="AL235" i="5"/>
  <c r="AL231" i="5"/>
  <c r="AL198" i="5"/>
  <c r="AL194" i="5"/>
  <c r="AL190" i="5"/>
  <c r="AL186" i="5"/>
  <c r="AL182" i="5"/>
  <c r="AL178" i="5"/>
  <c r="AL174" i="5"/>
  <c r="AL170" i="5"/>
  <c r="AL166" i="5"/>
  <c r="AL162" i="5"/>
  <c r="AL158" i="5"/>
  <c r="AL154" i="5"/>
  <c r="AM146" i="5"/>
  <c r="U146" i="5" s="1"/>
  <c r="AL145" i="5"/>
  <c r="AM142" i="5"/>
  <c r="U142" i="5" s="1"/>
  <c r="AL141" i="5"/>
  <c r="AM138" i="5"/>
  <c r="U138" i="5" s="1"/>
  <c r="AL137" i="5"/>
  <c r="AM134" i="5"/>
  <c r="U134" i="5" s="1"/>
  <c r="AL133" i="5"/>
  <c r="AM130" i="5"/>
  <c r="U130" i="5" s="1"/>
  <c r="AL129" i="5"/>
  <c r="AM126" i="5"/>
  <c r="U126" i="5" s="1"/>
  <c r="AL125" i="5"/>
  <c r="AM122" i="5"/>
  <c r="U122" i="5" s="1"/>
  <c r="AL121" i="5"/>
  <c r="AL312" i="5"/>
  <c r="AL308" i="5"/>
  <c r="AM294" i="5"/>
  <c r="U294" i="5" s="1"/>
  <c r="AL292" i="5"/>
  <c r="AL288" i="5"/>
  <c r="AL284" i="5"/>
  <c r="AL280" i="5"/>
  <c r="AL276" i="5"/>
  <c r="AL272" i="5"/>
  <c r="AL268" i="5"/>
  <c r="AL264" i="5"/>
  <c r="AL260" i="5"/>
  <c r="AL256" i="5"/>
  <c r="AL252" i="5"/>
  <c r="AL248" i="5"/>
  <c r="AL244" i="5"/>
  <c r="AL240" i="5"/>
  <c r="AL236" i="5"/>
  <c r="AL232" i="5"/>
  <c r="AL229" i="5"/>
  <c r="AL227" i="5"/>
  <c r="AL225" i="5"/>
  <c r="AL223" i="5"/>
  <c r="AL221" i="5"/>
  <c r="AL219" i="5"/>
  <c r="AL217" i="5"/>
  <c r="AL215" i="5"/>
  <c r="AL213" i="5"/>
  <c r="AL211" i="5"/>
  <c r="AL209" i="5"/>
  <c r="AL207" i="5"/>
  <c r="AL205" i="5"/>
  <c r="AL203" i="5"/>
  <c r="AL201" i="5"/>
  <c r="AL199" i="5"/>
  <c r="AL195" i="5"/>
  <c r="AL191" i="5"/>
  <c r="AL187" i="5"/>
  <c r="AL183" i="5"/>
  <c r="AL179" i="5"/>
  <c r="AL175" i="5"/>
  <c r="AL171" i="5"/>
  <c r="AL167" i="5"/>
  <c r="AL163" i="5"/>
  <c r="AL159" i="5"/>
  <c r="AL155" i="5"/>
  <c r="AL151" i="5"/>
  <c r="AM147" i="5"/>
  <c r="U147" i="5" s="1"/>
  <c r="AL146" i="5"/>
  <c r="AM143" i="5"/>
  <c r="U143" i="5" s="1"/>
  <c r="AL142" i="5"/>
  <c r="AM139" i="5"/>
  <c r="U139" i="5" s="1"/>
  <c r="AL138" i="5"/>
  <c r="AM135" i="5"/>
  <c r="U135" i="5" s="1"/>
  <c r="AL134" i="5"/>
  <c r="AM131" i="5"/>
  <c r="U131" i="5" s="1"/>
  <c r="AL130" i="5"/>
  <c r="AM127" i="5"/>
  <c r="U127" i="5" s="1"/>
  <c r="AL126" i="5"/>
  <c r="AM123" i="5"/>
  <c r="U123" i="5" s="1"/>
  <c r="AL122" i="5"/>
  <c r="AL303" i="5"/>
  <c r="AL301" i="5"/>
  <c r="AL299" i="5"/>
  <c r="AL297" i="5"/>
  <c r="AL294" i="5"/>
  <c r="AL289" i="5"/>
  <c r="AL285" i="5"/>
  <c r="AL281" i="5"/>
  <c r="AL277" i="5"/>
  <c r="AL273" i="5"/>
  <c r="AL269" i="5"/>
  <c r="AL265" i="5"/>
  <c r="AL261" i="5"/>
  <c r="AL257" i="5"/>
  <c r="AL253" i="5"/>
  <c r="AL249" i="5"/>
  <c r="AL245" i="5"/>
  <c r="AL241" i="5"/>
  <c r="AL237" i="5"/>
  <c r="AL233" i="5"/>
  <c r="AL196" i="5"/>
  <c r="AL192" i="5"/>
  <c r="AL188" i="5"/>
  <c r="AL184" i="5"/>
  <c r="AL180" i="5"/>
  <c r="AL176" i="5"/>
  <c r="AL172" i="5"/>
  <c r="AL168" i="5"/>
  <c r="AL164" i="5"/>
  <c r="AL160" i="5"/>
  <c r="AL156" i="5"/>
  <c r="AL152" i="5"/>
  <c r="AL148" i="5"/>
  <c r="AL147" i="5"/>
  <c r="AM144" i="5"/>
  <c r="U144" i="5" s="1"/>
  <c r="AL143" i="5"/>
  <c r="AM140" i="5"/>
  <c r="U140" i="5" s="1"/>
  <c r="AL139" i="5"/>
  <c r="AM136" i="5"/>
  <c r="U136" i="5" s="1"/>
  <c r="AL135" i="5"/>
  <c r="AM132" i="5"/>
  <c r="U132" i="5" s="1"/>
  <c r="AL131" i="5"/>
  <c r="AM128" i="5"/>
  <c r="U128" i="5" s="1"/>
  <c r="AL127" i="5"/>
  <c r="AM124" i="5"/>
  <c r="U124" i="5" s="1"/>
  <c r="AL123" i="5"/>
  <c r="AM120" i="5"/>
  <c r="U120" i="5" s="1"/>
  <c r="AL117" i="5"/>
  <c r="AL115" i="5"/>
  <c r="AL113" i="5"/>
  <c r="AL111" i="5"/>
  <c r="AL109" i="5"/>
  <c r="AL107" i="5"/>
  <c r="AL105" i="5"/>
  <c r="AL103" i="5"/>
  <c r="AL101" i="5"/>
  <c r="AL99" i="5"/>
  <c r="AL97" i="5"/>
  <c r="AL95" i="5"/>
  <c r="AL93" i="5"/>
  <c r="AL91" i="5"/>
  <c r="AL89" i="5"/>
  <c r="AL87" i="5"/>
  <c r="AL85" i="5"/>
  <c r="AL83" i="5"/>
  <c r="AL81" i="5"/>
  <c r="AL79" i="5"/>
  <c r="AL77" i="5"/>
  <c r="AM118" i="5"/>
  <c r="U118" i="5" s="1"/>
  <c r="AM119" i="5"/>
  <c r="U119" i="5" s="1"/>
  <c r="AL118" i="5"/>
  <c r="AL116" i="5"/>
  <c r="AL114" i="5"/>
  <c r="AL112" i="5"/>
  <c r="AL110" i="5"/>
  <c r="AL108" i="5"/>
  <c r="AL106" i="5"/>
  <c r="AL104" i="5"/>
  <c r="AL102" i="5"/>
  <c r="AL100" i="5"/>
  <c r="AL98" i="5"/>
  <c r="AL96" i="5"/>
  <c r="AL94" i="5"/>
  <c r="AL92" i="5"/>
  <c r="AL90" i="5"/>
  <c r="AL88" i="5"/>
  <c r="AL86" i="5"/>
  <c r="AL84" i="5"/>
  <c r="AL82" i="5"/>
  <c r="AL80" i="5"/>
  <c r="AL78" i="5"/>
  <c r="AL76" i="5"/>
  <c r="AL119" i="5"/>
  <c r="J83" i="5"/>
  <c r="AI77" i="5"/>
  <c r="AI79" i="5"/>
  <c r="AI81" i="5"/>
  <c r="AI83" i="5"/>
  <c r="AI85" i="5"/>
  <c r="AI89" i="5"/>
  <c r="AI91" i="5"/>
  <c r="AI93" i="5"/>
  <c r="AI95" i="5"/>
  <c r="AI97" i="5"/>
  <c r="AI99" i="5"/>
  <c r="AI101" i="5"/>
  <c r="AI103" i="5"/>
  <c r="AI105" i="5"/>
  <c r="AI107" i="5"/>
  <c r="AI109" i="5"/>
  <c r="AI111" i="5"/>
  <c r="AW112" i="5"/>
  <c r="AI113" i="5"/>
  <c r="AI115" i="5"/>
  <c r="AE865" i="5"/>
  <c r="J865" i="5" s="1"/>
  <c r="AE863" i="5"/>
  <c r="J863" i="5" s="1"/>
  <c r="AE861" i="5"/>
  <c r="J861" i="5" s="1"/>
  <c r="AE859" i="5"/>
  <c r="J859" i="5" s="1"/>
  <c r="AE857" i="5"/>
  <c r="J857" i="5" s="1"/>
  <c r="AE855" i="5"/>
  <c r="J855" i="5" s="1"/>
  <c r="AE853" i="5"/>
  <c r="J853" i="5" s="1"/>
  <c r="AE851" i="5"/>
  <c r="J851" i="5" s="1"/>
  <c r="AE849" i="5"/>
  <c r="J849" i="5" s="1"/>
  <c r="AE847" i="5"/>
  <c r="J847" i="5" s="1"/>
  <c r="AE845" i="5"/>
  <c r="J845" i="5" s="1"/>
  <c r="AE843" i="5"/>
  <c r="J843" i="5" s="1"/>
  <c r="AE841" i="5"/>
  <c r="J841" i="5" s="1"/>
  <c r="AE866" i="5"/>
  <c r="J866" i="5" s="1"/>
  <c r="AE864" i="5"/>
  <c r="J864" i="5" s="1"/>
  <c r="AE862" i="5"/>
  <c r="J862" i="5" s="1"/>
  <c r="AE860" i="5"/>
  <c r="J860" i="5" s="1"/>
  <c r="AE858" i="5"/>
  <c r="J858" i="5" s="1"/>
  <c r="AE856" i="5"/>
  <c r="J856" i="5" s="1"/>
  <c r="AE854" i="5"/>
  <c r="J854" i="5" s="1"/>
  <c r="AE852" i="5"/>
  <c r="J852" i="5" s="1"/>
  <c r="AE850" i="5"/>
  <c r="J850" i="5" s="1"/>
  <c r="AE848" i="5"/>
  <c r="J848" i="5" s="1"/>
  <c r="AE846" i="5"/>
  <c r="J846" i="5" s="1"/>
  <c r="AE844" i="5"/>
  <c r="J844" i="5" s="1"/>
  <c r="AE842" i="5"/>
  <c r="J842" i="5" s="1"/>
  <c r="AE840" i="5"/>
  <c r="J840" i="5" s="1"/>
  <c r="AE838" i="5"/>
  <c r="J838" i="5" s="1"/>
  <c r="AE836" i="5"/>
  <c r="J836" i="5" s="1"/>
  <c r="AE834" i="5"/>
  <c r="J834" i="5" s="1"/>
  <c r="AE832" i="5"/>
  <c r="J832" i="5" s="1"/>
  <c r="AE830" i="5"/>
  <c r="J830" i="5" s="1"/>
  <c r="AE828" i="5"/>
  <c r="J828" i="5" s="1"/>
  <c r="AE826" i="5"/>
  <c r="J826" i="5" s="1"/>
  <c r="AE824" i="5"/>
  <c r="J824" i="5" s="1"/>
  <c r="AE822" i="5"/>
  <c r="J822" i="5" s="1"/>
  <c r="AE820" i="5"/>
  <c r="J820" i="5" s="1"/>
  <c r="AE818" i="5"/>
  <c r="J818" i="5" s="1"/>
  <c r="AE816" i="5"/>
  <c r="J816" i="5" s="1"/>
  <c r="AE814" i="5"/>
  <c r="J814" i="5" s="1"/>
  <c r="AE812" i="5"/>
  <c r="J812" i="5" s="1"/>
  <c r="AE810" i="5"/>
  <c r="J810" i="5" s="1"/>
  <c r="AE808" i="5"/>
  <c r="J808" i="5" s="1"/>
  <c r="AE806" i="5"/>
  <c r="J806" i="5" s="1"/>
  <c r="AE803" i="5"/>
  <c r="J803" i="5" s="1"/>
  <c r="AE799" i="5"/>
  <c r="J799" i="5" s="1"/>
  <c r="AE795" i="5"/>
  <c r="J795" i="5" s="1"/>
  <c r="AE791" i="5"/>
  <c r="J791" i="5" s="1"/>
  <c r="AE787" i="5"/>
  <c r="J787" i="5" s="1"/>
  <c r="AE783" i="5"/>
  <c r="J783" i="5" s="1"/>
  <c r="AE779" i="5"/>
  <c r="J779" i="5" s="1"/>
  <c r="AE775" i="5"/>
  <c r="J775" i="5" s="1"/>
  <c r="AE771" i="5"/>
  <c r="J771" i="5" s="1"/>
  <c r="AE804" i="5"/>
  <c r="J804" i="5" s="1"/>
  <c r="AE800" i="5"/>
  <c r="J800" i="5" s="1"/>
  <c r="AE796" i="5"/>
  <c r="J796" i="5" s="1"/>
  <c r="AE792" i="5"/>
  <c r="J792" i="5" s="1"/>
  <c r="AE788" i="5"/>
  <c r="J788" i="5" s="1"/>
  <c r="AE784" i="5"/>
  <c r="J784" i="5" s="1"/>
  <c r="AE780" i="5"/>
  <c r="J780" i="5" s="1"/>
  <c r="AE776" i="5"/>
  <c r="J776" i="5" s="1"/>
  <c r="AE839" i="5"/>
  <c r="J839" i="5" s="1"/>
  <c r="AE837" i="5"/>
  <c r="J837" i="5" s="1"/>
  <c r="AE835" i="5"/>
  <c r="J835" i="5" s="1"/>
  <c r="AE833" i="5"/>
  <c r="J833" i="5" s="1"/>
  <c r="AE831" i="5"/>
  <c r="J831" i="5" s="1"/>
  <c r="AE829" i="5"/>
  <c r="J829" i="5" s="1"/>
  <c r="AE827" i="5"/>
  <c r="J827" i="5" s="1"/>
  <c r="AE825" i="5"/>
  <c r="J825" i="5" s="1"/>
  <c r="AE823" i="5"/>
  <c r="J823" i="5" s="1"/>
  <c r="AE821" i="5"/>
  <c r="J821" i="5" s="1"/>
  <c r="AE819" i="5"/>
  <c r="J819" i="5" s="1"/>
  <c r="AE817" i="5"/>
  <c r="J817" i="5" s="1"/>
  <c r="AE815" i="5"/>
  <c r="J815" i="5" s="1"/>
  <c r="AE813" i="5"/>
  <c r="J813" i="5" s="1"/>
  <c r="AE811" i="5"/>
  <c r="J811" i="5" s="1"/>
  <c r="AE809" i="5"/>
  <c r="J809" i="5" s="1"/>
  <c r="AE807" i="5"/>
  <c r="J807" i="5" s="1"/>
  <c r="AE805" i="5"/>
  <c r="J805" i="5" s="1"/>
  <c r="AE801" i="5"/>
  <c r="J801" i="5" s="1"/>
  <c r="AE797" i="5"/>
  <c r="J797" i="5" s="1"/>
  <c r="AE793" i="5"/>
  <c r="J793" i="5" s="1"/>
  <c r="AE789" i="5"/>
  <c r="J789" i="5" s="1"/>
  <c r="AE785" i="5"/>
  <c r="J785" i="5" s="1"/>
  <c r="AE781" i="5"/>
  <c r="J781" i="5" s="1"/>
  <c r="AE802" i="5"/>
  <c r="J802" i="5" s="1"/>
  <c r="AE798" i="5"/>
  <c r="J798" i="5" s="1"/>
  <c r="AE794" i="5"/>
  <c r="J794" i="5" s="1"/>
  <c r="AE790" i="5"/>
  <c r="J790" i="5" s="1"/>
  <c r="AE786" i="5"/>
  <c r="J786" i="5" s="1"/>
  <c r="AE782" i="5"/>
  <c r="J782" i="5" s="1"/>
  <c r="AE778" i="5"/>
  <c r="J778" i="5" s="1"/>
  <c r="AE774" i="5"/>
  <c r="J774" i="5" s="1"/>
  <c r="AE765" i="5"/>
  <c r="J765" i="5" s="1"/>
  <c r="AE761" i="5"/>
  <c r="J761" i="5" s="1"/>
  <c r="AE757" i="5"/>
  <c r="J757" i="5" s="1"/>
  <c r="AE753" i="5"/>
  <c r="J753" i="5" s="1"/>
  <c r="AE749" i="5"/>
  <c r="J749" i="5" s="1"/>
  <c r="AE745" i="5"/>
  <c r="J745" i="5" s="1"/>
  <c r="AE741" i="5"/>
  <c r="J741" i="5" s="1"/>
  <c r="AE737" i="5"/>
  <c r="J737" i="5" s="1"/>
  <c r="AE733" i="5"/>
  <c r="J733" i="5" s="1"/>
  <c r="AE729" i="5"/>
  <c r="J729" i="5" s="1"/>
  <c r="AE725" i="5"/>
  <c r="J725" i="5" s="1"/>
  <c r="AE721" i="5"/>
  <c r="J721" i="5" s="1"/>
  <c r="AE772" i="5"/>
  <c r="J772" i="5" s="1"/>
  <c r="AE770" i="5"/>
  <c r="J770" i="5" s="1"/>
  <c r="AE766" i="5"/>
  <c r="J766" i="5" s="1"/>
  <c r="AE762" i="5"/>
  <c r="J762" i="5" s="1"/>
  <c r="AE758" i="5"/>
  <c r="J758" i="5" s="1"/>
  <c r="AE754" i="5"/>
  <c r="J754" i="5" s="1"/>
  <c r="AE750" i="5"/>
  <c r="J750" i="5" s="1"/>
  <c r="AE746" i="5"/>
  <c r="J746" i="5" s="1"/>
  <c r="AE742" i="5"/>
  <c r="J742" i="5" s="1"/>
  <c r="AE738" i="5"/>
  <c r="J738" i="5" s="1"/>
  <c r="AE734" i="5"/>
  <c r="J734" i="5" s="1"/>
  <c r="AE730" i="5"/>
  <c r="J730" i="5" s="1"/>
  <c r="AE726" i="5"/>
  <c r="J726" i="5" s="1"/>
  <c r="AE722" i="5"/>
  <c r="J722" i="5" s="1"/>
  <c r="AE718" i="5"/>
  <c r="J718" i="5" s="1"/>
  <c r="AE773" i="5"/>
  <c r="J773" i="5" s="1"/>
  <c r="AE769" i="5"/>
  <c r="J769" i="5" s="1"/>
  <c r="AE767" i="5"/>
  <c r="J767" i="5" s="1"/>
  <c r="AE763" i="5"/>
  <c r="J763" i="5" s="1"/>
  <c r="AE759" i="5"/>
  <c r="J759" i="5" s="1"/>
  <c r="AE755" i="5"/>
  <c r="J755" i="5" s="1"/>
  <c r="AE751" i="5"/>
  <c r="J751" i="5" s="1"/>
  <c r="AE747" i="5"/>
  <c r="J747" i="5" s="1"/>
  <c r="AE743" i="5"/>
  <c r="J743" i="5" s="1"/>
  <c r="AE739" i="5"/>
  <c r="J739" i="5" s="1"/>
  <c r="AE735" i="5"/>
  <c r="J735" i="5" s="1"/>
  <c r="AE731" i="5"/>
  <c r="J731" i="5" s="1"/>
  <c r="AE727" i="5"/>
  <c r="J727" i="5" s="1"/>
  <c r="AE777" i="5"/>
  <c r="J777" i="5" s="1"/>
  <c r="AE768" i="5"/>
  <c r="J768" i="5" s="1"/>
  <c r="AE764" i="5"/>
  <c r="J764" i="5" s="1"/>
  <c r="AE760" i="5"/>
  <c r="J760" i="5" s="1"/>
  <c r="AE756" i="5"/>
  <c r="J756" i="5" s="1"/>
  <c r="AE752" i="5"/>
  <c r="J752" i="5" s="1"/>
  <c r="AE748" i="5"/>
  <c r="J748" i="5" s="1"/>
  <c r="AE744" i="5"/>
  <c r="J744" i="5" s="1"/>
  <c r="AE740" i="5"/>
  <c r="J740" i="5" s="1"/>
  <c r="AE736" i="5"/>
  <c r="J736" i="5" s="1"/>
  <c r="AE732" i="5"/>
  <c r="J732" i="5" s="1"/>
  <c r="AE728" i="5"/>
  <c r="J728" i="5" s="1"/>
  <c r="AE724" i="5"/>
  <c r="J724" i="5" s="1"/>
  <c r="AE720" i="5"/>
  <c r="J720" i="5" s="1"/>
  <c r="AE716" i="5"/>
  <c r="J716" i="5" s="1"/>
  <c r="AE712" i="5"/>
  <c r="J712" i="5" s="1"/>
  <c r="AE708" i="5"/>
  <c r="J708" i="5" s="1"/>
  <c r="AE723" i="5"/>
  <c r="J723" i="5" s="1"/>
  <c r="AE715" i="5"/>
  <c r="J715" i="5" s="1"/>
  <c r="AE707" i="5"/>
  <c r="J707" i="5" s="1"/>
  <c r="AE703" i="5"/>
  <c r="J703" i="5" s="1"/>
  <c r="AE699" i="5"/>
  <c r="J699" i="5" s="1"/>
  <c r="AE695" i="5"/>
  <c r="J695" i="5" s="1"/>
  <c r="AE691" i="5"/>
  <c r="J691" i="5" s="1"/>
  <c r="AE687" i="5"/>
  <c r="J687" i="5" s="1"/>
  <c r="AE683" i="5"/>
  <c r="J683" i="5" s="1"/>
  <c r="AE679" i="5"/>
  <c r="AE677" i="5"/>
  <c r="AE675" i="5"/>
  <c r="AE673" i="5"/>
  <c r="AE671" i="5"/>
  <c r="AE669" i="5"/>
  <c r="AE667" i="5"/>
  <c r="AE665" i="5"/>
  <c r="AE663" i="5"/>
  <c r="AE661" i="5"/>
  <c r="AE719" i="5"/>
  <c r="J719" i="5" s="1"/>
  <c r="AE713" i="5"/>
  <c r="J713" i="5" s="1"/>
  <c r="AE711" i="5"/>
  <c r="J711" i="5" s="1"/>
  <c r="AE709" i="5"/>
  <c r="J709" i="5" s="1"/>
  <c r="AE704" i="5"/>
  <c r="J704" i="5" s="1"/>
  <c r="AE700" i="5"/>
  <c r="J700" i="5" s="1"/>
  <c r="AE696" i="5"/>
  <c r="J696" i="5" s="1"/>
  <c r="AE692" i="5"/>
  <c r="J692" i="5" s="1"/>
  <c r="AE688" i="5"/>
  <c r="J688" i="5" s="1"/>
  <c r="AE684" i="5"/>
  <c r="J684" i="5" s="1"/>
  <c r="AE717" i="5"/>
  <c r="J717" i="5" s="1"/>
  <c r="AE714" i="5"/>
  <c r="J714" i="5" s="1"/>
  <c r="AE710" i="5"/>
  <c r="J710" i="5" s="1"/>
  <c r="AE705" i="5"/>
  <c r="J705" i="5" s="1"/>
  <c r="AE701" i="5"/>
  <c r="J701" i="5" s="1"/>
  <c r="AE697" i="5"/>
  <c r="J697" i="5" s="1"/>
  <c r="AE693" i="5"/>
  <c r="J693" i="5" s="1"/>
  <c r="AE689" i="5"/>
  <c r="J689" i="5" s="1"/>
  <c r="AE685" i="5"/>
  <c r="J685" i="5" s="1"/>
  <c r="AE681" i="5"/>
  <c r="J681" i="5" s="1"/>
  <c r="AE680" i="5"/>
  <c r="AE678" i="5"/>
  <c r="AE676" i="5"/>
  <c r="AE674" i="5"/>
  <c r="AE672" i="5"/>
  <c r="AE670" i="5"/>
  <c r="J670" i="5" s="1"/>
  <c r="AE668" i="5"/>
  <c r="AE666" i="5"/>
  <c r="AE664" i="5"/>
  <c r="AE706" i="5"/>
  <c r="J706" i="5" s="1"/>
  <c r="AE702" i="5"/>
  <c r="J702" i="5" s="1"/>
  <c r="AE698" i="5"/>
  <c r="J698" i="5" s="1"/>
  <c r="AE694" i="5"/>
  <c r="J694" i="5" s="1"/>
  <c r="AE690" i="5"/>
  <c r="J690" i="5" s="1"/>
  <c r="AE686" i="5"/>
  <c r="J686" i="5" s="1"/>
  <c r="AE682" i="5"/>
  <c r="J682" i="5" s="1"/>
  <c r="AE658" i="5"/>
  <c r="AE656" i="5"/>
  <c r="AE654" i="5"/>
  <c r="AE652" i="5"/>
  <c r="AE650" i="5"/>
  <c r="AE648" i="5"/>
  <c r="AE646" i="5"/>
  <c r="AE644" i="5"/>
  <c r="AE642" i="5"/>
  <c r="AE640" i="5"/>
  <c r="AE638" i="5"/>
  <c r="AE636" i="5"/>
  <c r="AE634" i="5"/>
  <c r="AE632" i="5"/>
  <c r="AE630" i="5"/>
  <c r="AE628" i="5"/>
  <c r="J628" i="5" s="1"/>
  <c r="AE626" i="5"/>
  <c r="AE624" i="5"/>
  <c r="AE622" i="5"/>
  <c r="AE620" i="5"/>
  <c r="AE618" i="5"/>
  <c r="AE616" i="5"/>
  <c r="AE662" i="5"/>
  <c r="AE660" i="5"/>
  <c r="AE659" i="5"/>
  <c r="AE657" i="5"/>
  <c r="AE655" i="5"/>
  <c r="AE653" i="5"/>
  <c r="J653" i="5" s="1"/>
  <c r="AE651" i="5"/>
  <c r="AE649" i="5"/>
  <c r="AE647" i="5"/>
  <c r="AE645" i="5"/>
  <c r="AE643" i="5"/>
  <c r="AE641" i="5"/>
  <c r="AE639" i="5"/>
  <c r="AE637" i="5"/>
  <c r="AE635" i="5"/>
  <c r="J635" i="5" s="1"/>
  <c r="AE633" i="5"/>
  <c r="AE631" i="5"/>
  <c r="AE629" i="5"/>
  <c r="AE627" i="5"/>
  <c r="AE625" i="5"/>
  <c r="J625" i="5" s="1"/>
  <c r="AE623" i="5"/>
  <c r="AE621" i="5"/>
  <c r="AE619" i="5"/>
  <c r="J619" i="5" s="1"/>
  <c r="AE617" i="5"/>
  <c r="AE615" i="5"/>
  <c r="AE613" i="5"/>
  <c r="AE611" i="5"/>
  <c r="AE609" i="5"/>
  <c r="AE607" i="5"/>
  <c r="AE605" i="5"/>
  <c r="AE603" i="5"/>
  <c r="AE601" i="5"/>
  <c r="AE599" i="5"/>
  <c r="AE597" i="5"/>
  <c r="AE595" i="5"/>
  <c r="AE593" i="5"/>
  <c r="AE556" i="5"/>
  <c r="J556" i="5" s="1"/>
  <c r="AE555" i="5"/>
  <c r="J555" i="5" s="1"/>
  <c r="AE554" i="5"/>
  <c r="J554" i="5" s="1"/>
  <c r="AE553" i="5"/>
  <c r="J553" i="5" s="1"/>
  <c r="AE552" i="5"/>
  <c r="J552" i="5" s="1"/>
  <c r="AE551" i="5"/>
  <c r="J551" i="5" s="1"/>
  <c r="AE550" i="5"/>
  <c r="J550" i="5" s="1"/>
  <c r="AE549" i="5"/>
  <c r="J549" i="5" s="1"/>
  <c r="AE548" i="5"/>
  <c r="J548" i="5" s="1"/>
  <c r="AE547" i="5"/>
  <c r="J547" i="5" s="1"/>
  <c r="AE546" i="5"/>
  <c r="J546" i="5" s="1"/>
  <c r="AE545" i="5"/>
  <c r="J545" i="5" s="1"/>
  <c r="AE544" i="5"/>
  <c r="J544" i="5" s="1"/>
  <c r="AE543" i="5"/>
  <c r="J543" i="5" s="1"/>
  <c r="AE542" i="5"/>
  <c r="J542" i="5" s="1"/>
  <c r="AE541" i="5"/>
  <c r="J541" i="5" s="1"/>
  <c r="AE540" i="5"/>
  <c r="J540" i="5" s="1"/>
  <c r="AE539" i="5"/>
  <c r="J539" i="5" s="1"/>
  <c r="AE538" i="5"/>
  <c r="J538" i="5" s="1"/>
  <c r="AE537" i="5"/>
  <c r="J537" i="5" s="1"/>
  <c r="AE536" i="5"/>
  <c r="J536" i="5" s="1"/>
  <c r="AE535" i="5"/>
  <c r="J535" i="5" s="1"/>
  <c r="AE534" i="5"/>
  <c r="AE532" i="5"/>
  <c r="AE530" i="5"/>
  <c r="AE528" i="5"/>
  <c r="AE526" i="5"/>
  <c r="AE524" i="5"/>
  <c r="AE522" i="5"/>
  <c r="AE520" i="5"/>
  <c r="AE518" i="5"/>
  <c r="AE516" i="5"/>
  <c r="AE514" i="5"/>
  <c r="AE512" i="5"/>
  <c r="AE510" i="5"/>
  <c r="AE614" i="5"/>
  <c r="AE612" i="5"/>
  <c r="AE610" i="5"/>
  <c r="J610" i="5" s="1"/>
  <c r="AE608" i="5"/>
  <c r="AE606" i="5"/>
  <c r="AE604" i="5"/>
  <c r="AE602" i="5"/>
  <c r="AE600" i="5"/>
  <c r="AE598" i="5"/>
  <c r="AE596" i="5"/>
  <c r="J596" i="5" s="1"/>
  <c r="AE594" i="5"/>
  <c r="AE592" i="5"/>
  <c r="AE590" i="5"/>
  <c r="AE588" i="5"/>
  <c r="AE586" i="5"/>
  <c r="AE584" i="5"/>
  <c r="AE582" i="5"/>
  <c r="AE580" i="5"/>
  <c r="AE578" i="5"/>
  <c r="AE576" i="5"/>
  <c r="AE574" i="5"/>
  <c r="J574" i="5" s="1"/>
  <c r="AE572" i="5"/>
  <c r="AE570" i="5"/>
  <c r="AE568" i="5"/>
  <c r="AE566" i="5"/>
  <c r="AE564" i="5"/>
  <c r="AE562" i="5"/>
  <c r="AE560" i="5"/>
  <c r="J560" i="5" s="1"/>
  <c r="AE558" i="5"/>
  <c r="AE533" i="5"/>
  <c r="AE531" i="5"/>
  <c r="J531" i="5" s="1"/>
  <c r="AE591" i="5"/>
  <c r="J591" i="5" s="1"/>
  <c r="AE589" i="5"/>
  <c r="AE587" i="5"/>
  <c r="AE585" i="5"/>
  <c r="AE583" i="5"/>
  <c r="AE581" i="5"/>
  <c r="AE579" i="5"/>
  <c r="AE577" i="5"/>
  <c r="AE575" i="5"/>
  <c r="AE573" i="5"/>
  <c r="AE571" i="5"/>
  <c r="AE569" i="5"/>
  <c r="AE567" i="5"/>
  <c r="AE565" i="5"/>
  <c r="J565" i="5" s="1"/>
  <c r="AE563" i="5"/>
  <c r="AE561" i="5"/>
  <c r="AE559" i="5"/>
  <c r="AE557" i="5"/>
  <c r="AE508" i="5"/>
  <c r="AE507" i="5"/>
  <c r="AE505" i="5"/>
  <c r="AE503" i="5"/>
  <c r="AE501" i="5"/>
  <c r="AE499" i="5"/>
  <c r="AE497" i="5"/>
  <c r="AE495" i="5"/>
  <c r="AE493" i="5"/>
  <c r="AE491" i="5"/>
  <c r="AE489" i="5"/>
  <c r="AE487" i="5"/>
  <c r="AE485" i="5"/>
  <c r="AE483" i="5"/>
  <c r="AE481" i="5"/>
  <c r="AE479" i="5"/>
  <c r="AE477" i="5"/>
  <c r="AE475" i="5"/>
  <c r="AE473" i="5"/>
  <c r="AE471" i="5"/>
  <c r="AE469" i="5"/>
  <c r="AE467" i="5"/>
  <c r="AE465" i="5"/>
  <c r="AE463" i="5"/>
  <c r="AE461" i="5"/>
  <c r="AE459" i="5"/>
  <c r="AE457" i="5"/>
  <c r="AE455" i="5"/>
  <c r="AE453" i="5"/>
  <c r="AE451" i="5"/>
  <c r="AE529" i="5"/>
  <c r="AE527" i="5"/>
  <c r="AE525" i="5"/>
  <c r="AE523" i="5"/>
  <c r="AE521" i="5"/>
  <c r="AE519" i="5"/>
  <c r="AE517" i="5"/>
  <c r="AE515" i="5"/>
  <c r="AE513" i="5"/>
  <c r="AE511" i="5"/>
  <c r="AE509" i="5"/>
  <c r="AE506" i="5"/>
  <c r="AE504" i="5"/>
  <c r="AE502" i="5"/>
  <c r="AE500" i="5"/>
  <c r="AE498" i="5"/>
  <c r="J498" i="5" s="1"/>
  <c r="AE496" i="5"/>
  <c r="AE494" i="5"/>
  <c r="AE492" i="5"/>
  <c r="AE490" i="5"/>
  <c r="AE488" i="5"/>
  <c r="AE486" i="5"/>
  <c r="AE484" i="5"/>
  <c r="AE482" i="5"/>
  <c r="J482" i="5" s="1"/>
  <c r="AE480" i="5"/>
  <c r="AE478" i="5"/>
  <c r="AE476" i="5"/>
  <c r="AE474" i="5"/>
  <c r="AE472" i="5"/>
  <c r="AE470" i="5"/>
  <c r="AE468" i="5"/>
  <c r="AE466" i="5"/>
  <c r="J466" i="5" s="1"/>
  <c r="AE464" i="5"/>
  <c r="AE462" i="5"/>
  <c r="AE460" i="5"/>
  <c r="AE458" i="5"/>
  <c r="AE454" i="5"/>
  <c r="AE456" i="5"/>
  <c r="AE452" i="5"/>
  <c r="AI447" i="5"/>
  <c r="AI443" i="5"/>
  <c r="AI439" i="5"/>
  <c r="AI435" i="5"/>
  <c r="AI431" i="5"/>
  <c r="AI427" i="5"/>
  <c r="AI423" i="5"/>
  <c r="AI419" i="5"/>
  <c r="AI449" i="5"/>
  <c r="AI445" i="5"/>
  <c r="AI441" i="5"/>
  <c r="AI437" i="5"/>
  <c r="AI433" i="5"/>
  <c r="AI429" i="5"/>
  <c r="AI425" i="5"/>
  <c r="AI421" i="5"/>
  <c r="AI417" i="5"/>
  <c r="AI412" i="5"/>
  <c r="AI408" i="5"/>
  <c r="AI404" i="5"/>
  <c r="AI400" i="5"/>
  <c r="AI396" i="5"/>
  <c r="AI392" i="5"/>
  <c r="AI312" i="5"/>
  <c r="AI310" i="5"/>
  <c r="AI308" i="5"/>
  <c r="AI306" i="5"/>
  <c r="AI304" i="5"/>
  <c r="AI302" i="5"/>
  <c r="AI300" i="5"/>
  <c r="AI298" i="5"/>
  <c r="AI296" i="5"/>
  <c r="AI448" i="5"/>
  <c r="AI444" i="5"/>
  <c r="AI440" i="5"/>
  <c r="AI436" i="5"/>
  <c r="AI432" i="5"/>
  <c r="AI428" i="5"/>
  <c r="AI424" i="5"/>
  <c r="AI420" i="5"/>
  <c r="AI416" i="5"/>
  <c r="AI413" i="5"/>
  <c r="AI409" i="5"/>
  <c r="AI405" i="5"/>
  <c r="AI401" i="5"/>
  <c r="AI397" i="5"/>
  <c r="AI393" i="5"/>
  <c r="AI389" i="5"/>
  <c r="AI387" i="5"/>
  <c r="AI385" i="5"/>
  <c r="AI383" i="5"/>
  <c r="AI381" i="5"/>
  <c r="AI379" i="5"/>
  <c r="AI377" i="5"/>
  <c r="AI375" i="5"/>
  <c r="AI373" i="5"/>
  <c r="AI371" i="5"/>
  <c r="AI369" i="5"/>
  <c r="AI367" i="5"/>
  <c r="AI365" i="5"/>
  <c r="AI363" i="5"/>
  <c r="AI361" i="5"/>
  <c r="AI359" i="5"/>
  <c r="AI357" i="5"/>
  <c r="AI356" i="5"/>
  <c r="AI355" i="5"/>
  <c r="AI354" i="5"/>
  <c r="AI353" i="5"/>
  <c r="AI352" i="5"/>
  <c r="AI351" i="5"/>
  <c r="AI350" i="5"/>
  <c r="AI349" i="5"/>
  <c r="AI348" i="5"/>
  <c r="AI347" i="5"/>
  <c r="AI346" i="5"/>
  <c r="AI345" i="5"/>
  <c r="AI344" i="5"/>
  <c r="AI343" i="5"/>
  <c r="AI342" i="5"/>
  <c r="AI341" i="5"/>
  <c r="AI340" i="5"/>
  <c r="AI339" i="5"/>
  <c r="AI338" i="5"/>
  <c r="AI337" i="5"/>
  <c r="AI336" i="5"/>
  <c r="AI335" i="5"/>
  <c r="AI334" i="5"/>
  <c r="AI333" i="5"/>
  <c r="AI332" i="5"/>
  <c r="AI331" i="5"/>
  <c r="AI330" i="5"/>
  <c r="AI329" i="5"/>
  <c r="AI328" i="5"/>
  <c r="AI327" i="5"/>
  <c r="AI326" i="5"/>
  <c r="AI325" i="5"/>
  <c r="AI324" i="5"/>
  <c r="AI323" i="5"/>
  <c r="AI322" i="5"/>
  <c r="AI321" i="5"/>
  <c r="AI320" i="5"/>
  <c r="AI319" i="5"/>
  <c r="AI318" i="5"/>
  <c r="AI317" i="5"/>
  <c r="AI316" i="5"/>
  <c r="AI315" i="5"/>
  <c r="AI314" i="5"/>
  <c r="AI414" i="5"/>
  <c r="AI410" i="5"/>
  <c r="AI406" i="5"/>
  <c r="AI402" i="5"/>
  <c r="AI398" i="5"/>
  <c r="AI394" i="5"/>
  <c r="AI390" i="5"/>
  <c r="AI313" i="5"/>
  <c r="AI311" i="5"/>
  <c r="AI309" i="5"/>
  <c r="AI307" i="5"/>
  <c r="AI305" i="5"/>
  <c r="AI303" i="5"/>
  <c r="AI301" i="5"/>
  <c r="AI299" i="5"/>
  <c r="AI297" i="5"/>
  <c r="AI450" i="5"/>
  <c r="AI446" i="5"/>
  <c r="AI442" i="5"/>
  <c r="AI438" i="5"/>
  <c r="AI434" i="5"/>
  <c r="AI430" i="5"/>
  <c r="AI426" i="5"/>
  <c r="AI422" i="5"/>
  <c r="AI418" i="5"/>
  <c r="AI415" i="5"/>
  <c r="AI411" i="5"/>
  <c r="AI407" i="5"/>
  <c r="AI403" i="5"/>
  <c r="AI399" i="5"/>
  <c r="AI395" i="5"/>
  <c r="AI391" i="5"/>
  <c r="AI388" i="5"/>
  <c r="AI386" i="5"/>
  <c r="AI384" i="5"/>
  <c r="AI382" i="5"/>
  <c r="AI380" i="5"/>
  <c r="AI378" i="5"/>
  <c r="AI376" i="5"/>
  <c r="AI374" i="5"/>
  <c r="AI372" i="5"/>
  <c r="AI370" i="5"/>
  <c r="AI368" i="5"/>
  <c r="AI366" i="5"/>
  <c r="AI364" i="5"/>
  <c r="AI362" i="5"/>
  <c r="AI360" i="5"/>
  <c r="AI358" i="5"/>
  <c r="AI295" i="5"/>
  <c r="AI293" i="5"/>
  <c r="AI291" i="5"/>
  <c r="AI287" i="5"/>
  <c r="AI283" i="5"/>
  <c r="AI279" i="5"/>
  <c r="AI275" i="5"/>
  <c r="AI271" i="5"/>
  <c r="AI267" i="5"/>
  <c r="AI263" i="5"/>
  <c r="AI259" i="5"/>
  <c r="AI255" i="5"/>
  <c r="AI251" i="5"/>
  <c r="AI247" i="5"/>
  <c r="AI243" i="5"/>
  <c r="AI239" i="5"/>
  <c r="AI235" i="5"/>
  <c r="AI231" i="5"/>
  <c r="AI198" i="5"/>
  <c r="AI194" i="5"/>
  <c r="AI190" i="5"/>
  <c r="AI186" i="5"/>
  <c r="AI182" i="5"/>
  <c r="AI178" i="5"/>
  <c r="AI174" i="5"/>
  <c r="AI170" i="5"/>
  <c r="AI166" i="5"/>
  <c r="AI162" i="5"/>
  <c r="AI158" i="5"/>
  <c r="AI154" i="5"/>
  <c r="AI150" i="5"/>
  <c r="AI145" i="5"/>
  <c r="AI141" i="5"/>
  <c r="AI137" i="5"/>
  <c r="AI133" i="5"/>
  <c r="AI129" i="5"/>
  <c r="AI125" i="5"/>
  <c r="AI121" i="5"/>
  <c r="AI292" i="5"/>
  <c r="AI288" i="5"/>
  <c r="AI284" i="5"/>
  <c r="AI280" i="5"/>
  <c r="AI276" i="5"/>
  <c r="AI272" i="5"/>
  <c r="AI268" i="5"/>
  <c r="AI264" i="5"/>
  <c r="AI260" i="5"/>
  <c r="AI256" i="5"/>
  <c r="AI252" i="5"/>
  <c r="AI248" i="5"/>
  <c r="AI244" i="5"/>
  <c r="AI240" i="5"/>
  <c r="AI236" i="5"/>
  <c r="AI232" i="5"/>
  <c r="AI229" i="5"/>
  <c r="AI227" i="5"/>
  <c r="AI225" i="5"/>
  <c r="AI223" i="5"/>
  <c r="AI221" i="5"/>
  <c r="AI219" i="5"/>
  <c r="AI217" i="5"/>
  <c r="AI215" i="5"/>
  <c r="AI213" i="5"/>
  <c r="AI211" i="5"/>
  <c r="AI209" i="5"/>
  <c r="AI207" i="5"/>
  <c r="AI205" i="5"/>
  <c r="AI203" i="5"/>
  <c r="AI201" i="5"/>
  <c r="AI199" i="5"/>
  <c r="AI195" i="5"/>
  <c r="AI191" i="5"/>
  <c r="AI187" i="5"/>
  <c r="AI183" i="5"/>
  <c r="AI179" i="5"/>
  <c r="AI175" i="5"/>
  <c r="AI171" i="5"/>
  <c r="AI167" i="5"/>
  <c r="AI163" i="5"/>
  <c r="AI159" i="5"/>
  <c r="AI155" i="5"/>
  <c r="AI151" i="5"/>
  <c r="AI146" i="5"/>
  <c r="AI142" i="5"/>
  <c r="AI138" i="5"/>
  <c r="AI134" i="5"/>
  <c r="AI130" i="5"/>
  <c r="AI126" i="5"/>
  <c r="AI122" i="5"/>
  <c r="AI294" i="5"/>
  <c r="AI289" i="5"/>
  <c r="AI285" i="5"/>
  <c r="AI281" i="5"/>
  <c r="AI277" i="5"/>
  <c r="AI273" i="5"/>
  <c r="AI269" i="5"/>
  <c r="AI265" i="5"/>
  <c r="AI261" i="5"/>
  <c r="AI257" i="5"/>
  <c r="AI253" i="5"/>
  <c r="AI249" i="5"/>
  <c r="AI245" i="5"/>
  <c r="AI241" i="5"/>
  <c r="AI237" i="5"/>
  <c r="AI233" i="5"/>
  <c r="AI196" i="5"/>
  <c r="AI192" i="5"/>
  <c r="AI188" i="5"/>
  <c r="AI184" i="5"/>
  <c r="AI180" i="5"/>
  <c r="AI176" i="5"/>
  <c r="AI172" i="5"/>
  <c r="AI168" i="5"/>
  <c r="AI164" i="5"/>
  <c r="AI160" i="5"/>
  <c r="AI156" i="5"/>
  <c r="AI152" i="5"/>
  <c r="AI148" i="5"/>
  <c r="AI147" i="5"/>
  <c r="AI143" i="5"/>
  <c r="AI139" i="5"/>
  <c r="AI135" i="5"/>
  <c r="AI131" i="5"/>
  <c r="AI127" i="5"/>
  <c r="AI123" i="5"/>
  <c r="AI290" i="5"/>
  <c r="AI286" i="5"/>
  <c r="AI282" i="5"/>
  <c r="AI278" i="5"/>
  <c r="AI274" i="5"/>
  <c r="AI270" i="5"/>
  <c r="AI266" i="5"/>
  <c r="AI262" i="5"/>
  <c r="AI258" i="5"/>
  <c r="AI254" i="5"/>
  <c r="AI250" i="5"/>
  <c r="AI246" i="5"/>
  <c r="AI242" i="5"/>
  <c r="AI238" i="5"/>
  <c r="AI234" i="5"/>
  <c r="AI230" i="5"/>
  <c r="AI228" i="5"/>
  <c r="AI226" i="5"/>
  <c r="AI224" i="5"/>
  <c r="AI222" i="5"/>
  <c r="AI220" i="5"/>
  <c r="AI218" i="5"/>
  <c r="AI216" i="5"/>
  <c r="AI214" i="5"/>
  <c r="AI212" i="5"/>
  <c r="AI210" i="5"/>
  <c r="AI208" i="5"/>
  <c r="AI206" i="5"/>
  <c r="AI204" i="5"/>
  <c r="AI202" i="5"/>
  <c r="AI200" i="5"/>
  <c r="AI197" i="5"/>
  <c r="AI193" i="5"/>
  <c r="AI189" i="5"/>
  <c r="AI185" i="5"/>
  <c r="AI181" i="5"/>
  <c r="AI177" i="5"/>
  <c r="AI173" i="5"/>
  <c r="AI169" i="5"/>
  <c r="AI165" i="5"/>
  <c r="AI161" i="5"/>
  <c r="AI157" i="5"/>
  <c r="AI153" i="5"/>
  <c r="AI149" i="5"/>
  <c r="AI144" i="5"/>
  <c r="AI140" i="5"/>
  <c r="AI136" i="5"/>
  <c r="AI132" i="5"/>
  <c r="AI128" i="5"/>
  <c r="AI124" i="5"/>
  <c r="AI120" i="5"/>
  <c r="AI119" i="5"/>
  <c r="AI78" i="5"/>
  <c r="AI80" i="5"/>
  <c r="AI82" i="5"/>
  <c r="AI84" i="5"/>
  <c r="AI86" i="5"/>
  <c r="AI88" i="5"/>
  <c r="AI90" i="5"/>
  <c r="AI92" i="5"/>
  <c r="AI94" i="5"/>
  <c r="AI96" i="5"/>
  <c r="AI98" i="5"/>
  <c r="AI100" i="5"/>
  <c r="AI102" i="5"/>
  <c r="AI104" i="5"/>
  <c r="AI106" i="5"/>
  <c r="AI108" i="5"/>
  <c r="AW109" i="5"/>
  <c r="AI110" i="5"/>
  <c r="AI112" i="5"/>
  <c r="AI114" i="5"/>
  <c r="AI116" i="5"/>
  <c r="AI118" i="5"/>
  <c r="AD296" i="5"/>
  <c r="AD305" i="5"/>
  <c r="AD307" i="5"/>
  <c r="AD311" i="5"/>
  <c r="AD313" i="5"/>
  <c r="V380" i="5"/>
  <c r="AJ418" i="5"/>
  <c r="AJ422" i="5"/>
  <c r="AJ426" i="5"/>
  <c r="AJ430" i="5"/>
  <c r="AJ434" i="5"/>
  <c r="AJ438" i="5"/>
  <c r="AJ442" i="5"/>
  <c r="AJ446" i="5"/>
  <c r="AJ450" i="5"/>
  <c r="AH452" i="5"/>
  <c r="AJ452" i="5"/>
  <c r="AH456" i="5"/>
  <c r="AJ456" i="5"/>
  <c r="AJ358" i="5"/>
  <c r="H359" i="5"/>
  <c r="AJ360" i="5"/>
  <c r="H361" i="5"/>
  <c r="AJ362" i="5"/>
  <c r="H363" i="5"/>
  <c r="H367" i="5"/>
  <c r="AJ368" i="5"/>
  <c r="H369" i="5"/>
  <c r="AJ370" i="5"/>
  <c r="H371" i="5"/>
  <c r="AJ372" i="5"/>
  <c r="AJ376" i="5"/>
  <c r="H377" i="5"/>
  <c r="AJ378" i="5"/>
  <c r="H379" i="5"/>
  <c r="AJ380" i="5"/>
  <c r="H381" i="5"/>
  <c r="H385" i="5"/>
  <c r="AH454" i="5"/>
  <c r="AJ454" i="5"/>
  <c r="AH451" i="5"/>
  <c r="AH453" i="5"/>
  <c r="AH455" i="5"/>
  <c r="V457" i="5"/>
  <c r="AH457" i="5"/>
  <c r="AJ458" i="5"/>
  <c r="V459" i="5"/>
  <c r="AH459" i="5"/>
  <c r="AJ460" i="5"/>
  <c r="V461" i="5"/>
  <c r="AH461" i="5"/>
  <c r="AJ462" i="5"/>
  <c r="V463" i="5"/>
  <c r="AH463" i="5"/>
  <c r="AJ464" i="5"/>
  <c r="V465" i="5"/>
  <c r="AH465" i="5"/>
  <c r="AJ466" i="5"/>
  <c r="V467" i="5"/>
  <c r="AH467" i="5"/>
  <c r="AJ468" i="5"/>
  <c r="V469" i="5"/>
  <c r="AH469" i="5"/>
  <c r="AJ470" i="5"/>
  <c r="V471" i="5"/>
  <c r="AH471" i="5"/>
  <c r="AJ472" i="5"/>
  <c r="AH473" i="5"/>
  <c r="AJ474" i="5"/>
  <c r="AH475" i="5"/>
  <c r="AJ476" i="5"/>
  <c r="AH477" i="5"/>
  <c r="AJ478" i="5"/>
  <c r="V479" i="5"/>
  <c r="AH479" i="5"/>
  <c r="AJ480" i="5"/>
  <c r="V481" i="5"/>
  <c r="AH481" i="5"/>
  <c r="AJ482" i="5"/>
  <c r="V483" i="5"/>
  <c r="AH483" i="5"/>
  <c r="AJ484" i="5"/>
  <c r="V485" i="5"/>
  <c r="AH485" i="5"/>
  <c r="AJ486" i="5"/>
  <c r="V487" i="5"/>
  <c r="AH487" i="5"/>
  <c r="AJ488" i="5"/>
  <c r="V489" i="5"/>
  <c r="AH489" i="5"/>
  <c r="AJ490" i="5"/>
  <c r="V491" i="5"/>
  <c r="AH491" i="5"/>
  <c r="AJ492" i="5"/>
  <c r="AH493" i="5"/>
  <c r="AJ494" i="5"/>
  <c r="AH495" i="5"/>
  <c r="AJ496" i="5"/>
  <c r="AH497" i="5"/>
  <c r="AJ498" i="5"/>
  <c r="V499" i="5"/>
  <c r="AH499" i="5"/>
  <c r="AJ500" i="5"/>
  <c r="V501" i="5"/>
  <c r="AH501" i="5"/>
  <c r="AJ502" i="5"/>
  <c r="V503" i="5"/>
  <c r="AH503" i="5"/>
  <c r="AJ504" i="5"/>
  <c r="V505" i="5"/>
  <c r="AH505" i="5"/>
  <c r="AJ506" i="5"/>
  <c r="V507" i="5"/>
  <c r="AH507" i="5"/>
  <c r="AH508" i="5"/>
  <c r="AH534" i="5"/>
  <c r="V458" i="5"/>
  <c r="V460" i="5"/>
  <c r="V462" i="5"/>
  <c r="V464" i="5"/>
  <c r="V466" i="5"/>
  <c r="V468" i="5"/>
  <c r="V470" i="5"/>
  <c r="V478" i="5"/>
  <c r="V480" i="5"/>
  <c r="V482" i="5"/>
  <c r="V484" i="5"/>
  <c r="V486" i="5"/>
  <c r="V488" i="5"/>
  <c r="V490" i="5"/>
  <c r="V492" i="5"/>
  <c r="V500" i="5"/>
  <c r="V502" i="5"/>
  <c r="V504" i="5"/>
  <c r="V506" i="5"/>
  <c r="V508" i="5"/>
  <c r="AJ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V510" i="5"/>
  <c r="V512" i="5"/>
  <c r="V520" i="5"/>
  <c r="V522" i="5"/>
  <c r="V524" i="5"/>
  <c r="V526" i="5"/>
  <c r="V528" i="5"/>
  <c r="V530" i="5"/>
  <c r="V532" i="5"/>
  <c r="V534" i="5"/>
  <c r="AM687" i="5"/>
  <c r="AM688" i="5"/>
  <c r="AM695" i="5"/>
  <c r="U695" i="5" s="1"/>
  <c r="O695" i="5" s="1"/>
  <c r="AM696" i="5"/>
  <c r="U696" i="5" s="1"/>
  <c r="O696" i="5" s="1"/>
  <c r="AM699" i="5"/>
  <c r="U699" i="5" s="1"/>
  <c r="O699" i="5" s="1"/>
  <c r="AM700" i="5"/>
  <c r="U700" i="5" s="1"/>
  <c r="O700" i="5" s="1"/>
  <c r="AM703" i="5"/>
  <c r="U703" i="5" s="1"/>
  <c r="O703" i="5" s="1"/>
  <c r="AM704" i="5"/>
  <c r="U704" i="5" s="1"/>
  <c r="O704" i="5" s="1"/>
  <c r="AM707" i="5"/>
  <c r="U707" i="5" s="1"/>
  <c r="O707" i="5" s="1"/>
  <c r="AA684" i="5"/>
  <c r="AM691" i="5"/>
  <c r="U691" i="5" s="1"/>
  <c r="O691" i="5" s="1"/>
  <c r="AM692" i="5"/>
  <c r="U692" i="5" s="1"/>
  <c r="O692" i="5" s="1"/>
  <c r="AM683" i="5"/>
  <c r="AM684" i="5"/>
  <c r="AM708" i="5"/>
  <c r="U708" i="5" s="1"/>
  <c r="O708" i="5" s="1"/>
  <c r="AJ709" i="5"/>
  <c r="AM712" i="5"/>
  <c r="AJ713" i="5"/>
  <c r="AL723" i="5"/>
  <c r="AL735" i="5"/>
  <c r="AM736" i="5"/>
  <c r="U736" i="5" s="1"/>
  <c r="O736" i="5" s="1"/>
  <c r="AM737" i="5"/>
  <c r="U737" i="5" s="1"/>
  <c r="O737" i="5" s="1"/>
  <c r="AM745" i="5"/>
  <c r="AL747" i="5"/>
  <c r="AM748" i="5"/>
  <c r="AL755" i="5"/>
  <c r="AM756" i="5"/>
  <c r="U756" i="5" s="1"/>
  <c r="O756" i="5" s="1"/>
  <c r="AM757" i="5"/>
  <c r="U757" i="5" s="1"/>
  <c r="O757" i="5" s="1"/>
  <c r="AL684" i="5"/>
  <c r="AL688" i="5"/>
  <c r="AL692" i="5"/>
  <c r="AL696" i="5"/>
  <c r="AL717" i="5"/>
  <c r="AL731" i="5"/>
  <c r="AM732" i="5"/>
  <c r="U732" i="5" s="1"/>
  <c r="O732" i="5" s="1"/>
  <c r="AM733" i="5"/>
  <c r="U733" i="5" s="1"/>
  <c r="O733" i="5" s="1"/>
  <c r="AM749" i="5"/>
  <c r="AL751" i="5"/>
  <c r="AM752" i="5"/>
  <c r="U752" i="5" s="1"/>
  <c r="O752" i="5" s="1"/>
  <c r="AM753" i="5"/>
  <c r="U753" i="5" s="1"/>
  <c r="O753" i="5" s="1"/>
  <c r="AL767" i="5"/>
  <c r="AM768" i="5"/>
  <c r="U768" i="5" s="1"/>
  <c r="O768" i="5" s="1"/>
  <c r="AM770" i="5"/>
  <c r="U770" i="5" s="1"/>
  <c r="O770" i="5" s="1"/>
  <c r="AL683" i="5"/>
  <c r="AL687" i="5"/>
  <c r="AL691" i="5"/>
  <c r="AL695" i="5"/>
  <c r="AL699" i="5"/>
  <c r="AL703" i="5"/>
  <c r="AL707" i="5"/>
  <c r="AL708" i="5"/>
  <c r="AJ711" i="5"/>
  <c r="AL711" i="5"/>
  <c r="AL712" i="5"/>
  <c r="AL715" i="5"/>
  <c r="AJ717" i="5"/>
  <c r="AM720" i="5"/>
  <c r="AL727" i="5"/>
  <c r="AM728" i="5"/>
  <c r="U728" i="5" s="1"/>
  <c r="O728" i="5" s="1"/>
  <c r="AM729" i="5"/>
  <c r="U729" i="5" s="1"/>
  <c r="O729" i="5" s="1"/>
  <c r="AL763" i="5"/>
  <c r="AM764" i="5"/>
  <c r="U764" i="5" s="1"/>
  <c r="O764" i="5" s="1"/>
  <c r="AM765" i="5"/>
  <c r="U765" i="5" s="1"/>
  <c r="O765" i="5" s="1"/>
  <c r="AM716" i="5"/>
  <c r="AM717" i="5"/>
  <c r="AL719" i="5"/>
  <c r="AM721" i="5"/>
  <c r="U721" i="5" s="1"/>
  <c r="O721" i="5" s="1"/>
  <c r="AL721" i="5"/>
  <c r="AM724" i="5"/>
  <c r="U724" i="5" s="1"/>
  <c r="O724" i="5" s="1"/>
  <c r="AM725" i="5"/>
  <c r="U725" i="5" s="1"/>
  <c r="O725" i="5" s="1"/>
  <c r="AL739" i="5"/>
  <c r="AM740" i="5"/>
  <c r="U740" i="5" s="1"/>
  <c r="O740" i="5" s="1"/>
  <c r="AM741" i="5"/>
  <c r="U741" i="5" s="1"/>
  <c r="O741" i="5" s="1"/>
  <c r="AL743" i="5"/>
  <c r="AM744" i="5"/>
  <c r="AA746" i="5"/>
  <c r="AL759" i="5"/>
  <c r="AM760" i="5"/>
  <c r="U760" i="5" s="1"/>
  <c r="O760" i="5" s="1"/>
  <c r="AM761" i="5"/>
  <c r="U761" i="5" s="1"/>
  <c r="O761" i="5" s="1"/>
  <c r="AM771" i="5"/>
  <c r="U771" i="5" s="1"/>
  <c r="O771" i="5" s="1"/>
  <c r="AJ772" i="5"/>
  <c r="AL794" i="5"/>
  <c r="AM795" i="5"/>
  <c r="U795" i="5" s="1"/>
  <c r="O795" i="5" s="1"/>
  <c r="AL778" i="5"/>
  <c r="AM779" i="5"/>
  <c r="AL790" i="5"/>
  <c r="AM791" i="5"/>
  <c r="U791" i="5" s="1"/>
  <c r="O791" i="5" s="1"/>
  <c r="AL725" i="5"/>
  <c r="AL729" i="5"/>
  <c r="AL733" i="5"/>
  <c r="AL737" i="5"/>
  <c r="AL741" i="5"/>
  <c r="AL745" i="5"/>
  <c r="AL749" i="5"/>
  <c r="AL753" i="5"/>
  <c r="AL757" i="5"/>
  <c r="AL761" i="5"/>
  <c r="AL765" i="5"/>
  <c r="AJ770" i="5"/>
  <c r="AL770" i="5"/>
  <c r="AL774" i="5"/>
  <c r="AA775" i="5"/>
  <c r="AL786" i="5"/>
  <c r="AM787" i="5"/>
  <c r="U787" i="5" s="1"/>
  <c r="O787" i="5" s="1"/>
  <c r="AL801" i="5"/>
  <c r="AL802" i="5"/>
  <c r="AM803" i="5"/>
  <c r="U803" i="5" s="1"/>
  <c r="O803" i="5" s="1"/>
  <c r="AM775" i="5"/>
  <c r="AL775" i="5"/>
  <c r="AL782" i="5"/>
  <c r="AM783" i="5"/>
  <c r="U783" i="5" s="1"/>
  <c r="O783" i="5" s="1"/>
  <c r="AL798" i="5"/>
  <c r="AM799" i="5"/>
  <c r="U799" i="5" s="1"/>
  <c r="O799" i="5" s="1"/>
  <c r="AM774" i="5"/>
  <c r="AM778" i="5"/>
  <c r="AM782" i="5"/>
  <c r="AM786" i="5"/>
  <c r="U786" i="5" s="1"/>
  <c r="O786" i="5" s="1"/>
  <c r="AM790" i="5"/>
  <c r="U790" i="5" s="1"/>
  <c r="O790" i="5" s="1"/>
  <c r="AM794" i="5"/>
  <c r="U794" i="5" s="1"/>
  <c r="O794" i="5" s="1"/>
  <c r="AM798" i="5"/>
  <c r="U798" i="5" s="1"/>
  <c r="O798" i="5" s="1"/>
  <c r="AM802" i="5"/>
  <c r="U802" i="5" s="1"/>
  <c r="O802" i="5" s="1"/>
  <c r="AL779" i="5"/>
  <c r="AL783" i="5"/>
  <c r="AL787" i="5"/>
  <c r="AL791" i="5"/>
  <c r="AL795" i="5"/>
  <c r="AL799" i="5"/>
  <c r="AL803" i="5"/>
  <c r="J910" i="5"/>
  <c r="W914" i="5"/>
  <c r="H935" i="5"/>
  <c r="H939" i="5"/>
  <c r="W939" i="5" s="1"/>
  <c r="J924" i="5"/>
  <c r="J922" i="5"/>
  <c r="H932" i="5"/>
  <c r="W932" i="5" s="1"/>
  <c r="AJ935" i="5"/>
  <c r="H936" i="5"/>
  <c r="W936" i="5" s="1"/>
  <c r="AJ939" i="5"/>
  <c r="H940" i="5"/>
  <c r="AJ932" i="5"/>
  <c r="H933" i="5"/>
  <c r="W933" i="5" s="1"/>
  <c r="AJ936" i="5"/>
  <c r="H937" i="5"/>
  <c r="AJ940" i="5"/>
  <c r="H941" i="5"/>
  <c r="W941" i="5" s="1"/>
  <c r="J950" i="5"/>
  <c r="J954" i="5"/>
  <c r="AJ933" i="5"/>
  <c r="H934" i="5"/>
  <c r="W934" i="5" s="1"/>
  <c r="AJ937" i="5"/>
  <c r="H938" i="5"/>
  <c r="W938" i="5" s="1"/>
  <c r="AJ941" i="5"/>
  <c r="J951" i="5"/>
  <c r="J955" i="5"/>
  <c r="AL950" i="5"/>
  <c r="AL951" i="5"/>
  <c r="AL952" i="5"/>
  <c r="AL953" i="5"/>
  <c r="AL954" i="5"/>
  <c r="AL955" i="5"/>
  <c r="AL956" i="5"/>
  <c r="J970" i="5"/>
  <c r="AL945" i="5"/>
  <c r="J966" i="5"/>
  <c r="AH960" i="5"/>
  <c r="J960" i="5" s="1"/>
  <c r="AE678" i="2"/>
  <c r="AE530" i="2"/>
  <c r="AE514" i="2"/>
  <c r="AE498" i="2"/>
  <c r="AE482" i="2"/>
  <c r="AE466" i="2"/>
  <c r="AE451" i="2"/>
  <c r="AE526" i="2"/>
  <c r="AE510" i="2"/>
  <c r="AE494" i="2"/>
  <c r="AE478" i="2"/>
  <c r="AE455" i="2"/>
  <c r="AE522" i="2"/>
  <c r="AE506" i="2"/>
  <c r="AE490" i="2"/>
  <c r="AE474" i="2"/>
  <c r="AE534" i="2"/>
  <c r="AE518" i="2"/>
  <c r="AE502" i="2"/>
  <c r="AE486" i="2"/>
  <c r="AE470" i="2"/>
  <c r="AE560" i="2"/>
  <c r="AE564" i="2"/>
  <c r="AE568" i="2"/>
  <c r="AE572" i="2"/>
  <c r="AE576" i="2"/>
  <c r="AE580" i="2"/>
  <c r="AE584" i="2"/>
  <c r="AE588" i="2"/>
  <c r="AE592" i="2"/>
  <c r="AE596" i="2"/>
  <c r="AE600" i="2"/>
  <c r="AE604" i="2"/>
  <c r="AE608" i="2"/>
  <c r="AE612" i="2"/>
  <c r="AE616" i="2"/>
  <c r="AE620" i="2"/>
  <c r="AE624" i="2"/>
  <c r="AE628" i="2"/>
  <c r="AE632" i="2"/>
  <c r="AE636" i="2"/>
  <c r="AE640" i="2"/>
  <c r="AE644" i="2"/>
  <c r="AE648" i="2"/>
  <c r="AE652" i="2"/>
  <c r="AE656" i="2"/>
  <c r="AE660" i="2"/>
  <c r="AE664" i="2"/>
  <c r="AE668" i="2"/>
  <c r="AE672" i="2"/>
  <c r="AE676" i="2"/>
  <c r="AE680" i="2"/>
  <c r="AE459" i="2"/>
  <c r="AE463" i="2"/>
  <c r="AE561" i="2"/>
  <c r="AE565" i="2"/>
  <c r="AE569" i="2"/>
  <c r="AE573" i="2"/>
  <c r="AE577" i="2"/>
  <c r="AE581" i="2"/>
  <c r="AE585" i="2"/>
  <c r="AE589" i="2"/>
  <c r="AE593" i="2"/>
  <c r="AE597" i="2"/>
  <c r="AE601" i="2"/>
  <c r="AE605" i="2"/>
  <c r="AE609" i="2"/>
  <c r="AE613" i="2"/>
  <c r="AE617" i="2"/>
  <c r="AE621" i="2"/>
  <c r="AE625" i="2"/>
  <c r="AE629" i="2"/>
  <c r="AE633" i="2"/>
  <c r="AE637" i="2"/>
  <c r="AE641" i="2"/>
  <c r="AE645" i="2"/>
  <c r="AE649" i="2"/>
  <c r="AE653" i="2"/>
  <c r="AE657" i="2"/>
  <c r="AE661" i="2"/>
  <c r="AE665" i="2"/>
  <c r="AE669" i="2"/>
  <c r="AE673" i="2"/>
  <c r="AE677" i="2"/>
  <c r="AE557" i="2"/>
  <c r="AE460" i="2"/>
  <c r="AE464" i="2"/>
  <c r="AE558" i="2"/>
  <c r="AE562" i="2"/>
  <c r="AE566" i="2"/>
  <c r="AE570" i="2"/>
  <c r="AE574" i="2"/>
  <c r="AE578" i="2"/>
  <c r="AE582" i="2"/>
  <c r="AE586" i="2"/>
  <c r="AE590" i="2"/>
  <c r="AE594" i="2"/>
  <c r="AE598" i="2"/>
  <c r="AE602" i="2"/>
  <c r="AE606" i="2"/>
  <c r="AE610" i="2"/>
  <c r="AE614" i="2"/>
  <c r="AE618" i="2"/>
  <c r="AE622" i="2"/>
  <c r="AE626" i="2"/>
  <c r="AE630" i="2"/>
  <c r="AE634" i="2"/>
  <c r="AE638" i="2"/>
  <c r="AE642" i="2"/>
  <c r="AE646" i="2"/>
  <c r="AE650" i="2"/>
  <c r="AE654" i="2"/>
  <c r="AE658" i="2"/>
  <c r="AE662" i="2"/>
  <c r="AE666" i="2"/>
  <c r="AE670" i="2"/>
  <c r="AE559" i="2"/>
  <c r="AE563" i="2"/>
  <c r="AE567" i="2"/>
  <c r="AE571" i="2"/>
  <c r="AE575" i="2"/>
  <c r="AE579" i="2"/>
  <c r="AE583" i="2"/>
  <c r="AE587" i="2"/>
  <c r="AE591" i="2"/>
  <c r="AE595" i="2"/>
  <c r="AE599" i="2"/>
  <c r="AE603" i="2"/>
  <c r="AE607" i="2"/>
  <c r="AE611" i="2"/>
  <c r="AE615" i="2"/>
  <c r="AE619" i="2"/>
  <c r="AE623" i="2"/>
  <c r="AE627" i="2"/>
  <c r="AE631" i="2"/>
  <c r="AE635" i="2"/>
  <c r="AE639" i="2"/>
  <c r="AE643" i="2"/>
  <c r="AE647" i="2"/>
  <c r="AE651" i="2"/>
  <c r="AE655" i="2"/>
  <c r="AE659" i="2"/>
  <c r="AE663" i="2"/>
  <c r="AE667" i="2"/>
  <c r="AE671" i="2"/>
  <c r="AE675" i="2"/>
  <c r="AE679" i="2"/>
  <c r="AE457" i="2"/>
  <c r="AE453" i="2"/>
  <c r="AE532" i="2"/>
  <c r="AE528" i="2"/>
  <c r="AE524" i="2"/>
  <c r="AE520" i="2"/>
  <c r="AE516" i="2"/>
  <c r="AE512" i="2"/>
  <c r="AE508" i="2"/>
  <c r="AE504" i="2"/>
  <c r="AE500" i="2"/>
  <c r="AE496" i="2"/>
  <c r="AE492" i="2"/>
  <c r="AE488" i="2"/>
  <c r="AE484" i="2"/>
  <c r="AE480" i="2"/>
  <c r="AE476" i="2"/>
  <c r="AE472" i="2"/>
  <c r="AE468" i="2"/>
  <c r="AE462" i="2"/>
  <c r="AE456" i="2"/>
  <c r="AE452" i="2"/>
  <c r="AE531" i="2"/>
  <c r="AE527" i="2"/>
  <c r="AE523" i="2"/>
  <c r="AE519" i="2"/>
  <c r="AE515" i="2"/>
  <c r="AE511" i="2"/>
  <c r="AE507" i="2"/>
  <c r="AE503" i="2"/>
  <c r="AE499" i="2"/>
  <c r="AE495" i="2"/>
  <c r="AE491" i="2"/>
  <c r="AE487" i="2"/>
  <c r="AE483" i="2"/>
  <c r="AE479" i="2"/>
  <c r="AE475" i="2"/>
  <c r="AE471" i="2"/>
  <c r="AE467" i="2"/>
  <c r="AE461" i="2"/>
  <c r="AE458" i="2"/>
  <c r="AE454" i="2"/>
  <c r="AE533" i="2"/>
  <c r="AE529" i="2"/>
  <c r="AE525" i="2"/>
  <c r="AE521" i="2"/>
  <c r="AE517" i="2"/>
  <c r="AE513" i="2"/>
  <c r="AE509" i="2"/>
  <c r="AE505" i="2"/>
  <c r="AE501" i="2"/>
  <c r="AE497" i="2"/>
  <c r="AE493" i="2"/>
  <c r="AE489" i="2"/>
  <c r="AE485" i="2"/>
  <c r="AE481" i="2"/>
  <c r="AE477" i="2"/>
  <c r="AE473" i="2"/>
  <c r="AE469" i="2"/>
  <c r="AE465" i="2"/>
  <c r="AE674" i="2"/>
  <c r="AI347" i="2"/>
  <c r="AI351" i="2"/>
  <c r="AI355" i="2"/>
  <c r="AI391" i="2"/>
  <c r="AI395" i="2"/>
  <c r="AI399" i="2"/>
  <c r="AI403" i="2"/>
  <c r="AI407" i="2"/>
  <c r="AI411" i="2"/>
  <c r="AI415" i="2"/>
  <c r="AI419" i="2"/>
  <c r="AI423" i="2"/>
  <c r="AI427" i="2"/>
  <c r="AI431" i="2"/>
  <c r="AI435" i="2"/>
  <c r="AI439" i="2"/>
  <c r="AI443" i="2"/>
  <c r="AI447" i="2"/>
  <c r="AI78" i="2"/>
  <c r="AI82" i="2"/>
  <c r="AI86" i="2"/>
  <c r="AI90" i="2"/>
  <c r="AI94" i="2"/>
  <c r="AI98" i="2"/>
  <c r="AI102" i="2"/>
  <c r="AI106" i="2"/>
  <c r="AI110" i="2"/>
  <c r="AI114" i="2"/>
  <c r="AI118" i="2"/>
  <c r="AI122" i="2"/>
  <c r="AI126" i="2"/>
  <c r="AI130" i="2"/>
  <c r="AI134" i="2"/>
  <c r="AI138" i="2"/>
  <c r="AI142" i="2"/>
  <c r="AI146" i="2"/>
  <c r="AI150" i="2"/>
  <c r="AI154" i="2"/>
  <c r="AI158" i="2"/>
  <c r="AI162" i="2"/>
  <c r="AI166" i="2"/>
  <c r="AI170" i="2"/>
  <c r="AI174" i="2"/>
  <c r="AI178" i="2"/>
  <c r="AI182" i="2"/>
  <c r="AI186" i="2"/>
  <c r="AI190" i="2"/>
  <c r="AI194" i="2"/>
  <c r="AI198" i="2"/>
  <c r="AI202" i="2"/>
  <c r="AI206" i="2"/>
  <c r="AI210" i="2"/>
  <c r="AI214" i="2"/>
  <c r="AI218" i="2"/>
  <c r="AI222" i="2"/>
  <c r="AI226" i="2"/>
  <c r="AI230" i="2"/>
  <c r="AI234" i="2"/>
  <c r="AI238" i="2"/>
  <c r="AI242" i="2"/>
  <c r="AI246" i="2"/>
  <c r="AI250" i="2"/>
  <c r="AI254" i="2"/>
  <c r="AI258" i="2"/>
  <c r="AI262" i="2"/>
  <c r="AI266" i="2"/>
  <c r="AI270" i="2"/>
  <c r="AI274" i="2"/>
  <c r="AI278" i="2"/>
  <c r="AI282" i="2"/>
  <c r="AI286" i="2"/>
  <c r="AI290" i="2"/>
  <c r="AI294" i="2"/>
  <c r="AI298" i="2"/>
  <c r="AI302" i="2"/>
  <c r="AI306" i="2"/>
  <c r="AI310" i="2"/>
  <c r="AI348" i="2"/>
  <c r="AI352" i="2"/>
  <c r="AI356" i="2"/>
  <c r="AI392" i="2"/>
  <c r="AI396" i="2"/>
  <c r="AI400" i="2"/>
  <c r="AI404" i="2"/>
  <c r="AI408" i="2"/>
  <c r="AI412" i="2"/>
  <c r="AI416" i="2"/>
  <c r="AI420" i="2"/>
  <c r="AI424" i="2"/>
  <c r="AI428" i="2"/>
  <c r="AI432" i="2"/>
  <c r="AI436" i="2"/>
  <c r="AI440" i="2"/>
  <c r="AI444" i="2"/>
  <c r="AI448" i="2"/>
  <c r="AI79" i="2"/>
  <c r="AI83" i="2"/>
  <c r="AI87" i="2"/>
  <c r="AI91" i="2"/>
  <c r="AI95" i="2"/>
  <c r="AI99" i="2"/>
  <c r="AI103" i="2"/>
  <c r="AI107" i="2"/>
  <c r="AI111" i="2"/>
  <c r="AI115" i="2"/>
  <c r="AI119" i="2"/>
  <c r="AI123" i="2"/>
  <c r="AI127" i="2"/>
  <c r="AI131" i="2"/>
  <c r="AI135" i="2"/>
  <c r="AI139" i="2"/>
  <c r="AI143" i="2"/>
  <c r="AI147" i="2"/>
  <c r="AI151" i="2"/>
  <c r="AI155" i="2"/>
  <c r="AI159" i="2"/>
  <c r="AI163" i="2"/>
  <c r="AI167" i="2"/>
  <c r="AI171" i="2"/>
  <c r="AI175" i="2"/>
  <c r="AI179" i="2"/>
  <c r="AI183" i="2"/>
  <c r="AI187" i="2"/>
  <c r="AI191" i="2"/>
  <c r="AI195" i="2"/>
  <c r="AI199" i="2"/>
  <c r="AI203" i="2"/>
  <c r="AI207" i="2"/>
  <c r="AI211" i="2"/>
  <c r="AI215" i="2"/>
  <c r="AI219" i="2"/>
  <c r="AI223" i="2"/>
  <c r="AI227" i="2"/>
  <c r="AI231" i="2"/>
  <c r="AI235" i="2"/>
  <c r="AI239" i="2"/>
  <c r="AI243" i="2"/>
  <c r="AI247" i="2"/>
  <c r="AI251" i="2"/>
  <c r="AI255" i="2"/>
  <c r="AI259" i="2"/>
  <c r="AI263" i="2"/>
  <c r="AI267" i="2"/>
  <c r="AI271" i="2"/>
  <c r="AI275" i="2"/>
  <c r="AI279" i="2"/>
  <c r="AI283" i="2"/>
  <c r="AI287" i="2"/>
  <c r="AI291" i="2"/>
  <c r="AI295" i="2"/>
  <c r="AI299" i="2"/>
  <c r="AI303" i="2"/>
  <c r="AI307" i="2"/>
  <c r="AI311" i="2"/>
  <c r="AI349" i="2"/>
  <c r="AI353" i="2"/>
  <c r="AI357" i="2"/>
  <c r="AI389" i="2"/>
  <c r="AI393" i="2"/>
  <c r="AI397" i="2"/>
  <c r="AI401" i="2"/>
  <c r="AI405" i="2"/>
  <c r="AI409" i="2"/>
  <c r="AI413" i="2"/>
  <c r="AI417" i="2"/>
  <c r="AI421" i="2"/>
  <c r="AI425" i="2"/>
  <c r="AI429" i="2"/>
  <c r="AI433" i="2"/>
  <c r="AI437" i="2"/>
  <c r="AI441" i="2"/>
  <c r="AI445" i="2"/>
  <c r="AI449" i="2"/>
  <c r="AI80" i="2"/>
  <c r="AI84" i="2"/>
  <c r="AI88" i="2"/>
  <c r="AI92" i="2"/>
  <c r="AI96" i="2"/>
  <c r="AI100" i="2"/>
  <c r="AI104" i="2"/>
  <c r="AI108" i="2"/>
  <c r="AI112" i="2"/>
  <c r="AI116" i="2"/>
  <c r="AI120" i="2"/>
  <c r="AI124" i="2"/>
  <c r="AI128" i="2"/>
  <c r="AI132" i="2"/>
  <c r="AI136" i="2"/>
  <c r="AI140" i="2"/>
  <c r="AI144" i="2"/>
  <c r="AI148" i="2"/>
  <c r="AI152" i="2"/>
  <c r="AI156" i="2"/>
  <c r="AI160" i="2"/>
  <c r="AI164" i="2"/>
  <c r="AI168" i="2"/>
  <c r="AI172" i="2"/>
  <c r="AI176" i="2"/>
  <c r="AI180" i="2"/>
  <c r="AI184" i="2"/>
  <c r="AI188" i="2"/>
  <c r="AI192" i="2"/>
  <c r="AI196" i="2"/>
  <c r="AI200" i="2"/>
  <c r="AI204" i="2"/>
  <c r="AI208" i="2"/>
  <c r="AI212" i="2"/>
  <c r="AI216" i="2"/>
  <c r="AI220" i="2"/>
  <c r="AI224" i="2"/>
  <c r="AI228" i="2"/>
  <c r="AI232" i="2"/>
  <c r="AI236" i="2"/>
  <c r="AI240" i="2"/>
  <c r="AI244" i="2"/>
  <c r="AI248" i="2"/>
  <c r="AI252" i="2"/>
  <c r="AI256" i="2"/>
  <c r="AI260" i="2"/>
  <c r="AI264" i="2"/>
  <c r="AI268" i="2"/>
  <c r="AI272" i="2"/>
  <c r="AI276" i="2"/>
  <c r="AI280" i="2"/>
  <c r="AI284" i="2"/>
  <c r="AI288" i="2"/>
  <c r="AI292" i="2"/>
  <c r="AI296" i="2"/>
  <c r="AI300" i="2"/>
  <c r="AI304" i="2"/>
  <c r="AI308" i="2"/>
  <c r="AI312" i="2"/>
  <c r="AI76" i="2"/>
  <c r="AI344" i="2"/>
  <c r="AI340" i="2"/>
  <c r="AI336" i="2"/>
  <c r="AI332" i="2"/>
  <c r="AI328" i="2"/>
  <c r="AI324" i="2"/>
  <c r="AI320" i="2"/>
  <c r="AI316" i="2"/>
  <c r="AI309" i="2"/>
  <c r="AI293" i="2"/>
  <c r="AI277" i="2"/>
  <c r="AI261" i="2"/>
  <c r="AI245" i="2"/>
  <c r="AI229" i="2"/>
  <c r="AI213" i="2"/>
  <c r="AI197" i="2"/>
  <c r="AI181" i="2"/>
  <c r="AI165" i="2"/>
  <c r="AI149" i="2"/>
  <c r="AI133" i="2"/>
  <c r="AI117" i="2"/>
  <c r="AI101" i="2"/>
  <c r="AI85" i="2"/>
  <c r="AI442" i="2"/>
  <c r="AI426" i="2"/>
  <c r="AI410" i="2"/>
  <c r="AI394" i="2"/>
  <c r="AI77" i="2"/>
  <c r="AI343" i="2"/>
  <c r="AI339" i="2"/>
  <c r="AI335" i="2"/>
  <c r="AI331" i="2"/>
  <c r="AI327" i="2"/>
  <c r="AI323" i="2"/>
  <c r="AI319" i="2"/>
  <c r="AI315" i="2"/>
  <c r="AI305" i="2"/>
  <c r="AI289" i="2"/>
  <c r="AI273" i="2"/>
  <c r="AI257" i="2"/>
  <c r="AI241" i="2"/>
  <c r="AI225" i="2"/>
  <c r="AI209" i="2"/>
  <c r="AI193" i="2"/>
  <c r="AI177" i="2"/>
  <c r="AI161" i="2"/>
  <c r="AI145" i="2"/>
  <c r="AI129" i="2"/>
  <c r="AI113" i="2"/>
  <c r="AI97" i="2"/>
  <c r="AI81" i="2"/>
  <c r="AI438" i="2"/>
  <c r="AI422" i="2"/>
  <c r="AI406" i="2"/>
  <c r="AI390" i="2"/>
  <c r="AI346" i="2"/>
  <c r="AI342" i="2"/>
  <c r="AI338" i="2"/>
  <c r="AI334" i="2"/>
  <c r="AI330" i="2"/>
  <c r="AI326" i="2"/>
  <c r="AI322" i="2"/>
  <c r="AI318" i="2"/>
  <c r="AI314" i="2"/>
  <c r="AI301" i="2"/>
  <c r="AI285" i="2"/>
  <c r="AI269" i="2"/>
  <c r="AI253" i="2"/>
  <c r="AI237" i="2"/>
  <c r="AI221" i="2"/>
  <c r="AI205" i="2"/>
  <c r="AI189" i="2"/>
  <c r="AI173" i="2"/>
  <c r="AI157" i="2"/>
  <c r="AI141" i="2"/>
  <c r="AI125" i="2"/>
  <c r="AI109" i="2"/>
  <c r="AI93" i="2"/>
  <c r="AI450" i="2"/>
  <c r="AI434" i="2"/>
  <c r="AI418" i="2"/>
  <c r="AI402" i="2"/>
  <c r="AI354" i="2"/>
  <c r="AI345" i="2"/>
  <c r="AI341" i="2"/>
  <c r="AI337" i="2"/>
  <c r="AI333" i="2"/>
  <c r="AI329" i="2"/>
  <c r="AI325" i="2"/>
  <c r="AI321" i="2"/>
  <c r="AI317" i="2"/>
  <c r="AI313" i="2"/>
  <c r="AI297" i="2"/>
  <c r="AI281" i="2"/>
  <c r="AI265" i="2"/>
  <c r="AI249" i="2"/>
  <c r="AI233" i="2"/>
  <c r="AI217" i="2"/>
  <c r="AI201" i="2"/>
  <c r="AI185" i="2"/>
  <c r="AI169" i="2"/>
  <c r="AI153" i="2"/>
  <c r="AI137" i="2"/>
  <c r="AI121" i="2"/>
  <c r="AI105" i="2"/>
  <c r="AI89" i="2"/>
  <c r="AI446" i="2"/>
  <c r="AI430" i="2"/>
  <c r="AI414" i="2"/>
  <c r="AI398" i="2"/>
  <c r="AI350" i="2"/>
  <c r="Y473" i="6" l="1"/>
  <c r="Y476" i="6"/>
  <c r="S564" i="6"/>
  <c r="Q564" i="6"/>
  <c r="M564" i="6" s="1"/>
  <c r="I564" i="6" s="1"/>
  <c r="S639" i="6"/>
  <c r="Q639" i="6"/>
  <c r="M639" i="6" s="1"/>
  <c r="I639" i="6" s="1"/>
  <c r="S589" i="6"/>
  <c r="Q589" i="6"/>
  <c r="M589" i="6" s="1"/>
  <c r="I589" i="6" s="1"/>
  <c r="S582" i="6"/>
  <c r="Q582" i="6"/>
  <c r="M582" i="6" s="1"/>
  <c r="I582" i="6" s="1"/>
  <c r="S657" i="6"/>
  <c r="Q657" i="6"/>
  <c r="M657" i="6" s="1"/>
  <c r="I657" i="6" s="1"/>
  <c r="S572" i="6"/>
  <c r="Q572" i="6"/>
  <c r="M572" i="6" s="1"/>
  <c r="I572" i="6" s="1"/>
  <c r="S568" i="6"/>
  <c r="Q568" i="6"/>
  <c r="M568" i="6" s="1"/>
  <c r="I568" i="6" s="1"/>
  <c r="S596" i="6"/>
  <c r="Q596" i="6"/>
  <c r="M596" i="6" s="1"/>
  <c r="I596" i="6" s="1"/>
  <c r="S665" i="6"/>
  <c r="Q665" i="6"/>
  <c r="M665" i="6" s="1"/>
  <c r="I665" i="6" s="1"/>
  <c r="S584" i="6"/>
  <c r="Q584" i="6"/>
  <c r="M584" i="6" s="1"/>
  <c r="I584" i="6" s="1"/>
  <c r="S560" i="6"/>
  <c r="Q560" i="6"/>
  <c r="M560" i="6" s="1"/>
  <c r="I560" i="6" s="1"/>
  <c r="S562" i="6"/>
  <c r="Q562" i="6"/>
  <c r="M562" i="6" s="1"/>
  <c r="I562" i="6" s="1"/>
  <c r="S576" i="6"/>
  <c r="Q576" i="6"/>
  <c r="M576" i="6" s="1"/>
  <c r="I576" i="6" s="1"/>
  <c r="S591" i="6"/>
  <c r="Q591" i="6"/>
  <c r="M591" i="6" s="1"/>
  <c r="I591" i="6" s="1"/>
  <c r="S618" i="6"/>
  <c r="Q618" i="6"/>
  <c r="M618" i="6" s="1"/>
  <c r="I618" i="6" s="1"/>
  <c r="S595" i="6"/>
  <c r="Q595" i="6"/>
  <c r="M595" i="6" s="1"/>
  <c r="I595" i="6" s="1"/>
  <c r="S648" i="6"/>
  <c r="Q648" i="6"/>
  <c r="M648" i="6" s="1"/>
  <c r="I648" i="6" s="1"/>
  <c r="S666" i="6"/>
  <c r="Q666" i="6"/>
  <c r="M666" i="6" s="1"/>
  <c r="I666" i="6" s="1"/>
  <c r="S580" i="6"/>
  <c r="Q580" i="6"/>
  <c r="M580" i="6" s="1"/>
  <c r="I580" i="6" s="1"/>
  <c r="S625" i="6"/>
  <c r="Q625" i="6"/>
  <c r="M625" i="6" s="1"/>
  <c r="I625" i="6" s="1"/>
  <c r="S631" i="6"/>
  <c r="Q631" i="6"/>
  <c r="M631" i="6" s="1"/>
  <c r="I631" i="6" s="1"/>
  <c r="S557" i="6"/>
  <c r="Q557" i="6"/>
  <c r="M557" i="6" s="1"/>
  <c r="I557" i="6" s="1"/>
  <c r="S573" i="6"/>
  <c r="Q573" i="6"/>
  <c r="M573" i="6" s="1"/>
  <c r="I573" i="6" s="1"/>
  <c r="S599" i="6"/>
  <c r="Q599" i="6"/>
  <c r="M599" i="6" s="1"/>
  <c r="I599" i="6" s="1"/>
  <c r="S641" i="6"/>
  <c r="Q641" i="6"/>
  <c r="M641" i="6" s="1"/>
  <c r="I641" i="6" s="1"/>
  <c r="S677" i="6"/>
  <c r="Q677" i="6"/>
  <c r="M677" i="6" s="1"/>
  <c r="I677" i="6" s="1"/>
  <c r="S611" i="6"/>
  <c r="Q611" i="6"/>
  <c r="M611" i="6" s="1"/>
  <c r="I611" i="6" s="1"/>
  <c r="S630" i="6"/>
  <c r="Q630" i="6"/>
  <c r="M630" i="6" s="1"/>
  <c r="I630" i="6" s="1"/>
  <c r="S566" i="6"/>
  <c r="Q566" i="6"/>
  <c r="S620" i="6"/>
  <c r="Q620" i="6"/>
  <c r="M620" i="6" s="1"/>
  <c r="I620" i="6" s="1"/>
  <c r="S613" i="6"/>
  <c r="Q613" i="6"/>
  <c r="M613" i="6" s="1"/>
  <c r="I613" i="6" s="1"/>
  <c r="S592" i="6"/>
  <c r="Q592" i="6"/>
  <c r="M592" i="6" s="1"/>
  <c r="I592" i="6" s="1"/>
  <c r="S577" i="6"/>
  <c r="Q577" i="6"/>
  <c r="M577" i="6" s="1"/>
  <c r="I577" i="6" s="1"/>
  <c r="S663" i="6"/>
  <c r="Q663" i="6"/>
  <c r="M663" i="6" s="1"/>
  <c r="I663" i="6" s="1"/>
  <c r="S669" i="6"/>
  <c r="Q669" i="6"/>
  <c r="M669" i="6" s="1"/>
  <c r="I669" i="6" s="1"/>
  <c r="S678" i="6"/>
  <c r="Q678" i="6"/>
  <c r="M678" i="6" s="1"/>
  <c r="I678" i="6" s="1"/>
  <c r="S617" i="6"/>
  <c r="Q617" i="6"/>
  <c r="M617" i="6" s="1"/>
  <c r="I617" i="6" s="1"/>
  <c r="S661" i="6"/>
  <c r="Q661" i="6"/>
  <c r="M661" i="6" s="1"/>
  <c r="I661" i="6" s="1"/>
  <c r="S649" i="6"/>
  <c r="Q649" i="6"/>
  <c r="M649" i="6" s="1"/>
  <c r="I649" i="6" s="1"/>
  <c r="S628" i="6"/>
  <c r="Q628" i="6"/>
  <c r="M628" i="6" s="1"/>
  <c r="I628" i="6" s="1"/>
  <c r="S652" i="6"/>
  <c r="Q652" i="6"/>
  <c r="M652" i="6" s="1"/>
  <c r="I652" i="6" s="1"/>
  <c r="S640" i="6"/>
  <c r="Q640" i="6"/>
  <c r="M640" i="6" s="1"/>
  <c r="I640" i="6" s="1"/>
  <c r="S578" i="6"/>
  <c r="Q578" i="6"/>
  <c r="M578" i="6" s="1"/>
  <c r="I578" i="6" s="1"/>
  <c r="S614" i="6"/>
  <c r="Q614" i="6"/>
  <c r="M614" i="6" s="1"/>
  <c r="I614" i="6" s="1"/>
  <c r="S662" i="6"/>
  <c r="Q662" i="6"/>
  <c r="M662" i="6" s="1"/>
  <c r="I662" i="6" s="1"/>
  <c r="S602" i="6"/>
  <c r="Q602" i="6"/>
  <c r="M602" i="6" s="1"/>
  <c r="I602" i="6" s="1"/>
  <c r="S658" i="6"/>
  <c r="Q658" i="6"/>
  <c r="M658" i="6" s="1"/>
  <c r="I658" i="6" s="1"/>
  <c r="S660" i="6"/>
  <c r="Q660" i="6"/>
  <c r="M660" i="6" s="1"/>
  <c r="I660" i="6" s="1"/>
  <c r="S632" i="6"/>
  <c r="Q632" i="6"/>
  <c r="M632" i="6" s="1"/>
  <c r="I632" i="6" s="1"/>
  <c r="S656" i="6"/>
  <c r="Q656" i="6"/>
  <c r="M656" i="6" s="1"/>
  <c r="I656" i="6" s="1"/>
  <c r="S571" i="6"/>
  <c r="Q571" i="6"/>
  <c r="M571" i="6" s="1"/>
  <c r="I571" i="6" s="1"/>
  <c r="S671" i="6"/>
  <c r="Q671" i="6"/>
  <c r="M671" i="6" s="1"/>
  <c r="I671" i="6" s="1"/>
  <c r="S559" i="6"/>
  <c r="Q559" i="6"/>
  <c r="S605" i="6"/>
  <c r="Q605" i="6"/>
  <c r="S674" i="6"/>
  <c r="Q674" i="6"/>
  <c r="M674" i="6" s="1"/>
  <c r="I674" i="6" s="1"/>
  <c r="S619" i="6"/>
  <c r="Q619" i="6"/>
  <c r="M619" i="6" s="1"/>
  <c r="I619" i="6" s="1"/>
  <c r="S651" i="6"/>
  <c r="Q651" i="6"/>
  <c r="S579" i="6"/>
  <c r="Q579" i="6"/>
  <c r="M579" i="6" s="1"/>
  <c r="I579" i="6" s="1"/>
  <c r="S615" i="6"/>
  <c r="Q615" i="6"/>
  <c r="M615" i="6" s="1"/>
  <c r="I615" i="6" s="1"/>
  <c r="S561" i="6"/>
  <c r="Q561" i="6"/>
  <c r="M561" i="6" s="1"/>
  <c r="I561" i="6" s="1"/>
  <c r="S644" i="6"/>
  <c r="Q644" i="6"/>
  <c r="M644" i="6" s="1"/>
  <c r="I644" i="6" s="1"/>
  <c r="S594" i="6"/>
  <c r="Q594" i="6"/>
  <c r="M594" i="6" s="1"/>
  <c r="I594" i="6" s="1"/>
  <c r="S598" i="6"/>
  <c r="Q598" i="6"/>
  <c r="M598" i="6" s="1"/>
  <c r="I598" i="6" s="1"/>
  <c r="S647" i="6"/>
  <c r="Q647" i="6"/>
  <c r="M647" i="6" s="1"/>
  <c r="I647" i="6" s="1"/>
  <c r="S606" i="6"/>
  <c r="Q606" i="6"/>
  <c r="M606" i="6" s="1"/>
  <c r="I606" i="6" s="1"/>
  <c r="S575" i="6"/>
  <c r="Q575" i="6"/>
  <c r="M575" i="6" s="1"/>
  <c r="I575" i="6" s="1"/>
  <c r="S597" i="6"/>
  <c r="Q597" i="6"/>
  <c r="M597" i="6" s="1"/>
  <c r="I597" i="6" s="1"/>
  <c r="S621" i="6"/>
  <c r="Q621" i="6"/>
  <c r="M621" i="6" s="1"/>
  <c r="I621" i="6" s="1"/>
  <c r="S655" i="6"/>
  <c r="Q655" i="6"/>
  <c r="M655" i="6" s="1"/>
  <c r="I655" i="6" s="1"/>
  <c r="S645" i="6"/>
  <c r="Q645" i="6"/>
  <c r="M645" i="6" s="1"/>
  <c r="I645" i="6" s="1"/>
  <c r="S603" i="6"/>
  <c r="Q603" i="6"/>
  <c r="M603" i="6" s="1"/>
  <c r="I603" i="6" s="1"/>
  <c r="S623" i="6"/>
  <c r="Q623" i="6"/>
  <c r="M623" i="6" s="1"/>
  <c r="I623" i="6" s="1"/>
  <c r="S626" i="6"/>
  <c r="Q626" i="6"/>
  <c r="M626" i="6" s="1"/>
  <c r="I626" i="6" s="1"/>
  <c r="S604" i="6"/>
  <c r="Q604" i="6"/>
  <c r="M604" i="6" s="1"/>
  <c r="I604" i="6" s="1"/>
  <c r="S633" i="6"/>
  <c r="Q633" i="6"/>
  <c r="M633" i="6" s="1"/>
  <c r="I633" i="6" s="1"/>
  <c r="S567" i="6"/>
  <c r="Q567" i="6"/>
  <c r="M567" i="6" s="1"/>
  <c r="I567" i="6" s="1"/>
  <c r="S679" i="6"/>
  <c r="Q679" i="6"/>
  <c r="M679" i="6" s="1"/>
  <c r="I679" i="6" s="1"/>
  <c r="S610" i="6"/>
  <c r="Q610" i="6"/>
  <c r="M610" i="6" s="1"/>
  <c r="I610" i="6" s="1"/>
  <c r="S635" i="6"/>
  <c r="Q635" i="6"/>
  <c r="M635" i="6" s="1"/>
  <c r="I635" i="6" s="1"/>
  <c r="S558" i="6"/>
  <c r="Q558" i="6"/>
  <c r="M558" i="6" s="1"/>
  <c r="I558" i="6" s="1"/>
  <c r="S654" i="6"/>
  <c r="Q654" i="6"/>
  <c r="M654" i="6" s="1"/>
  <c r="I654" i="6" s="1"/>
  <c r="S601" i="6"/>
  <c r="Q601" i="6"/>
  <c r="M601" i="6" s="1"/>
  <c r="I601" i="6" s="1"/>
  <c r="S565" i="6"/>
  <c r="Q565" i="6"/>
  <c r="M565" i="6" s="1"/>
  <c r="I565" i="6" s="1"/>
  <c r="S664" i="6"/>
  <c r="Q664" i="6"/>
  <c r="M664" i="6" s="1"/>
  <c r="I664" i="6" s="1"/>
  <c r="S646" i="6"/>
  <c r="Q646" i="6"/>
  <c r="M646" i="6" s="1"/>
  <c r="I646" i="6" s="1"/>
  <c r="S675" i="6"/>
  <c r="Q675" i="6"/>
  <c r="M675" i="6" s="1"/>
  <c r="I675" i="6" s="1"/>
  <c r="S600" i="6"/>
  <c r="Q600" i="6"/>
  <c r="M600" i="6" s="1"/>
  <c r="I600" i="6" s="1"/>
  <c r="S612" i="6"/>
  <c r="Q612" i="6"/>
  <c r="M612" i="6" s="1"/>
  <c r="I612" i="6" s="1"/>
  <c r="S659" i="6"/>
  <c r="Q659" i="6"/>
  <c r="M659" i="6" s="1"/>
  <c r="I659" i="6" s="1"/>
  <c r="S653" i="6"/>
  <c r="Q653" i="6"/>
  <c r="M653" i="6" s="1"/>
  <c r="I653" i="6" s="1"/>
  <c r="S650" i="6"/>
  <c r="Q650" i="6"/>
  <c r="M650" i="6" s="1"/>
  <c r="I650" i="6" s="1"/>
  <c r="S642" i="6"/>
  <c r="Q642" i="6"/>
  <c r="M642" i="6" s="1"/>
  <c r="I642" i="6" s="1"/>
  <c r="S588" i="6"/>
  <c r="Q588" i="6"/>
  <c r="M588" i="6" s="1"/>
  <c r="I588" i="6" s="1"/>
  <c r="S581" i="6"/>
  <c r="Q581" i="6"/>
  <c r="M581" i="6" s="1"/>
  <c r="I581" i="6" s="1"/>
  <c r="S616" i="6"/>
  <c r="Q616" i="6"/>
  <c r="M616" i="6" s="1"/>
  <c r="I616" i="6" s="1"/>
  <c r="S627" i="6"/>
  <c r="Q627" i="6"/>
  <c r="M627" i="6" s="1"/>
  <c r="I627" i="6" s="1"/>
  <c r="S570" i="6"/>
  <c r="Q570" i="6"/>
  <c r="M570" i="6" s="1"/>
  <c r="I570" i="6" s="1"/>
  <c r="S629" i="6"/>
  <c r="Q629" i="6"/>
  <c r="M629" i="6" s="1"/>
  <c r="I629" i="6" s="1"/>
  <c r="S624" i="6"/>
  <c r="Q624" i="6"/>
  <c r="M624" i="6" s="1"/>
  <c r="I624" i="6" s="1"/>
  <c r="S636" i="6"/>
  <c r="Q636" i="6"/>
  <c r="M636" i="6" s="1"/>
  <c r="I636" i="6" s="1"/>
  <c r="S672" i="6"/>
  <c r="Q672" i="6"/>
  <c r="M672" i="6" s="1"/>
  <c r="I672" i="6" s="1"/>
  <c r="S673" i="6"/>
  <c r="Q673" i="6"/>
  <c r="M673" i="6" s="1"/>
  <c r="I673" i="6" s="1"/>
  <c r="S643" i="6"/>
  <c r="Q643" i="6"/>
  <c r="M643" i="6" s="1"/>
  <c r="I643" i="6" s="1"/>
  <c r="S583" i="6"/>
  <c r="Q583" i="6"/>
  <c r="M583" i="6" s="1"/>
  <c r="I583" i="6" s="1"/>
  <c r="S634" i="6"/>
  <c r="Q634" i="6"/>
  <c r="M634" i="6" s="1"/>
  <c r="I634" i="6" s="1"/>
  <c r="S638" i="6"/>
  <c r="Q638" i="6"/>
  <c r="M638" i="6" s="1"/>
  <c r="I638" i="6" s="1"/>
  <c r="S563" i="6"/>
  <c r="Q563" i="6"/>
  <c r="M563" i="6" s="1"/>
  <c r="I563" i="6" s="1"/>
  <c r="S607" i="6"/>
  <c r="Q607" i="6"/>
  <c r="M607" i="6" s="1"/>
  <c r="I607" i="6" s="1"/>
  <c r="S590" i="6"/>
  <c r="Q590" i="6"/>
  <c r="M590" i="6" s="1"/>
  <c r="I590" i="6" s="1"/>
  <c r="S667" i="6"/>
  <c r="Q667" i="6"/>
  <c r="M667" i="6" s="1"/>
  <c r="I667" i="6" s="1"/>
  <c r="S593" i="6"/>
  <c r="Q593" i="6"/>
  <c r="M593" i="6" s="1"/>
  <c r="I593" i="6" s="1"/>
  <c r="S622" i="6"/>
  <c r="Q622" i="6"/>
  <c r="M622" i="6" s="1"/>
  <c r="I622" i="6" s="1"/>
  <c r="S574" i="6"/>
  <c r="Q574" i="6"/>
  <c r="M574" i="6" s="1"/>
  <c r="I574" i="6" s="1"/>
  <c r="S670" i="6"/>
  <c r="Q670" i="6"/>
  <c r="M670" i="6" s="1"/>
  <c r="I670" i="6" s="1"/>
  <c r="S637" i="6"/>
  <c r="Q637" i="6"/>
  <c r="M637" i="6" s="1"/>
  <c r="I637" i="6" s="1"/>
  <c r="S569" i="6"/>
  <c r="Q569" i="6"/>
  <c r="M569" i="6" s="1"/>
  <c r="I569" i="6" s="1"/>
  <c r="S676" i="6"/>
  <c r="Q676" i="6"/>
  <c r="M676" i="6" s="1"/>
  <c r="I676" i="6" s="1"/>
  <c r="S608" i="6"/>
  <c r="Q608" i="6"/>
  <c r="M608" i="6" s="1"/>
  <c r="I608" i="6" s="1"/>
  <c r="S680" i="6"/>
  <c r="Q680" i="6"/>
  <c r="M680" i="6" s="1"/>
  <c r="I680" i="6" s="1"/>
  <c r="M821" i="6"/>
  <c r="I821" i="6" s="1"/>
  <c r="Y901" i="6"/>
  <c r="Y117" i="6"/>
  <c r="Y849" i="6"/>
  <c r="M377" i="6"/>
  <c r="I377" i="6" s="1"/>
  <c r="Y378" i="6"/>
  <c r="M817" i="6"/>
  <c r="I817" i="6" s="1"/>
  <c r="M210" i="6"/>
  <c r="I210" i="6" s="1"/>
  <c r="M475" i="6"/>
  <c r="I475" i="6" s="1"/>
  <c r="M207" i="6"/>
  <c r="I207" i="6" s="1"/>
  <c r="Y829" i="6"/>
  <c r="M227" i="6"/>
  <c r="I227" i="6" s="1"/>
  <c r="M230" i="6"/>
  <c r="I230" i="6" s="1"/>
  <c r="M297" i="6"/>
  <c r="I297" i="6" s="1"/>
  <c r="Y884" i="6"/>
  <c r="Y517" i="6"/>
  <c r="M116" i="6"/>
  <c r="I116" i="6" s="1"/>
  <c r="M476" i="6"/>
  <c r="I476" i="6" s="1"/>
  <c r="Y362" i="6"/>
  <c r="M870" i="6"/>
  <c r="I870" i="6" s="1"/>
  <c r="M826" i="6"/>
  <c r="I826" i="6" s="1"/>
  <c r="M370" i="6"/>
  <c r="I370" i="6" s="1"/>
  <c r="M201" i="6"/>
  <c r="I201" i="6" s="1"/>
  <c r="M819" i="6"/>
  <c r="I819" i="6" s="1"/>
  <c r="M220" i="6"/>
  <c r="I220" i="6" s="1"/>
  <c r="M813" i="6"/>
  <c r="I813" i="6" s="1"/>
  <c r="Y863" i="6"/>
  <c r="Y364" i="6"/>
  <c r="Y218" i="6"/>
  <c r="M228" i="6"/>
  <c r="I228" i="6" s="1"/>
  <c r="M814" i="6"/>
  <c r="I814" i="6" s="1"/>
  <c r="M364" i="6"/>
  <c r="I364" i="6" s="1"/>
  <c r="M841" i="6"/>
  <c r="I841" i="6" s="1"/>
  <c r="Y909" i="6"/>
  <c r="Y381" i="6"/>
  <c r="Y116" i="6"/>
  <c r="Y843" i="6"/>
  <c r="Y111" i="6"/>
  <c r="Y859" i="6"/>
  <c r="M454" i="6"/>
  <c r="I454" i="6" s="1"/>
  <c r="Y813" i="6"/>
  <c r="Y888" i="6"/>
  <c r="Y216" i="6"/>
  <c r="Y203" i="6"/>
  <c r="Y885" i="6"/>
  <c r="M862" i="6"/>
  <c r="I862" i="6" s="1"/>
  <c r="M222" i="6"/>
  <c r="I222" i="6" s="1"/>
  <c r="Y220" i="6"/>
  <c r="M362" i="6"/>
  <c r="I362" i="6" s="1"/>
  <c r="Y842" i="6"/>
  <c r="M219" i="6"/>
  <c r="I219" i="6" s="1"/>
  <c r="Y228" i="6"/>
  <c r="M473" i="6"/>
  <c r="I473" i="6" s="1"/>
  <c r="M822" i="6"/>
  <c r="I822" i="6" s="1"/>
  <c r="Y866" i="6"/>
  <c r="M117" i="6"/>
  <c r="I117" i="6" s="1"/>
  <c r="M834" i="6"/>
  <c r="I834" i="6" s="1"/>
  <c r="Y832" i="6"/>
  <c r="M306" i="6"/>
  <c r="I306" i="6" s="1"/>
  <c r="Y891" i="6"/>
  <c r="M848" i="6"/>
  <c r="I848" i="6" s="1"/>
  <c r="Y214" i="6"/>
  <c r="Y845" i="6"/>
  <c r="Y879" i="6"/>
  <c r="M829" i="6"/>
  <c r="I829" i="6" s="1"/>
  <c r="M866" i="6"/>
  <c r="I866" i="6" s="1"/>
  <c r="Y818" i="6"/>
  <c r="Y854" i="6"/>
  <c r="Y833" i="6"/>
  <c r="Y370" i="6"/>
  <c r="M229" i="6"/>
  <c r="I229" i="6" s="1"/>
  <c r="Y826" i="6"/>
  <c r="M807" i="6"/>
  <c r="I807" i="6" s="1"/>
  <c r="Y297" i="6"/>
  <c r="Y876" i="6"/>
  <c r="Y862" i="6"/>
  <c r="M884" i="6"/>
  <c r="I884" i="6" s="1"/>
  <c r="Y817" i="6"/>
  <c r="M895" i="6"/>
  <c r="I895" i="6" s="1"/>
  <c r="Y227" i="6"/>
  <c r="M842" i="6"/>
  <c r="I842" i="6" s="1"/>
  <c r="M879" i="6"/>
  <c r="I879" i="6" s="1"/>
  <c r="M888" i="6"/>
  <c r="I888" i="6" s="1"/>
  <c r="M885" i="6"/>
  <c r="I885" i="6" s="1"/>
  <c r="Y821" i="6"/>
  <c r="M205" i="6"/>
  <c r="I205" i="6" s="1"/>
  <c r="M863" i="6"/>
  <c r="I863" i="6" s="1"/>
  <c r="Y222" i="6"/>
  <c r="M453" i="6"/>
  <c r="I453" i="6" s="1"/>
  <c r="M832" i="6"/>
  <c r="I832" i="6" s="1"/>
  <c r="Y807" i="6"/>
  <c r="Y306" i="6"/>
  <c r="Y229" i="6"/>
  <c r="Y207" i="6"/>
  <c r="M216" i="6"/>
  <c r="I216" i="6" s="1"/>
  <c r="M519" i="6"/>
  <c r="I519" i="6" s="1"/>
  <c r="M378" i="6"/>
  <c r="I378" i="6" s="1"/>
  <c r="M111" i="6"/>
  <c r="I111" i="6" s="1"/>
  <c r="M854" i="6"/>
  <c r="I854" i="6" s="1"/>
  <c r="M833" i="6"/>
  <c r="I833" i="6" s="1"/>
  <c r="Y210" i="6"/>
  <c r="M214" i="6"/>
  <c r="I214" i="6" s="1"/>
  <c r="M913" i="6"/>
  <c r="I913" i="6" s="1"/>
  <c r="Y814" i="6"/>
  <c r="M917" i="6"/>
  <c r="I917" i="6" s="1"/>
  <c r="Y219" i="6"/>
  <c r="Y841" i="6"/>
  <c r="M455" i="6"/>
  <c r="I455" i="6" s="1"/>
  <c r="Y822" i="6"/>
  <c r="Y913" i="6"/>
  <c r="Y917" i="6"/>
  <c r="Y205" i="6"/>
  <c r="M818" i="6"/>
  <c r="I818" i="6" s="1"/>
  <c r="Y848" i="6"/>
  <c r="Y834" i="6"/>
  <c r="M909" i="6"/>
  <c r="I909" i="6" s="1"/>
  <c r="Y475" i="6"/>
  <c r="Y455" i="6"/>
  <c r="M845" i="6"/>
  <c r="I845" i="6" s="1"/>
  <c r="M203" i="6"/>
  <c r="I203" i="6" s="1"/>
  <c r="M891" i="6"/>
  <c r="I891" i="6" s="1"/>
  <c r="Y230" i="6"/>
  <c r="M843" i="6"/>
  <c r="I843" i="6" s="1"/>
  <c r="Y519" i="6"/>
  <c r="M849" i="6"/>
  <c r="I849" i="6" s="1"/>
  <c r="M859" i="6"/>
  <c r="I859" i="6" s="1"/>
  <c r="Y201" i="6"/>
  <c r="Y454" i="6"/>
  <c r="M381" i="6"/>
  <c r="I381" i="6" s="1"/>
  <c r="Y819" i="6"/>
  <c r="M876" i="6"/>
  <c r="I876" i="6" s="1"/>
  <c r="Y377" i="6"/>
  <c r="M924" i="6"/>
  <c r="I924" i="6" s="1"/>
  <c r="Y895" i="6"/>
  <c r="Y874" i="6"/>
  <c r="M861" i="6"/>
  <c r="I861" i="6" s="1"/>
  <c r="Y514" i="6"/>
  <c r="Y882" i="6"/>
  <c r="M844" i="6"/>
  <c r="I844" i="6" s="1"/>
  <c r="M915" i="6"/>
  <c r="I915" i="6" s="1"/>
  <c r="M387" i="6"/>
  <c r="I387" i="6" s="1"/>
  <c r="M929" i="6"/>
  <c r="I929" i="6" s="1"/>
  <c r="Y924" i="6"/>
  <c r="M559" i="6"/>
  <c r="I559" i="6" s="1"/>
  <c r="AC559" i="6"/>
  <c r="Y559" i="6" s="1"/>
  <c r="AC642" i="6"/>
  <c r="Y642" i="6" s="1"/>
  <c r="AC566" i="6"/>
  <c r="Y566" i="6" s="1"/>
  <c r="M566" i="6"/>
  <c r="I566" i="6" s="1"/>
  <c r="AC605" i="6"/>
  <c r="Y605" i="6" s="1"/>
  <c r="M605" i="6"/>
  <c r="I605" i="6" s="1"/>
  <c r="AC651" i="6"/>
  <c r="Y651" i="6" s="1"/>
  <c r="M651" i="6"/>
  <c r="I651" i="6" s="1"/>
  <c r="AC579" i="6"/>
  <c r="Y579" i="6" s="1"/>
  <c r="AC639" i="6"/>
  <c r="Y639" i="6" s="1"/>
  <c r="M901" i="6"/>
  <c r="I901" i="6" s="1"/>
  <c r="M887" i="6"/>
  <c r="I887" i="6" s="1"/>
  <c r="AC615" i="6"/>
  <c r="Y615" i="6" s="1"/>
  <c r="Y929" i="6"/>
  <c r="AC620" i="6"/>
  <c r="Y620" i="6" s="1"/>
  <c r="AC627" i="6"/>
  <c r="Y627" i="6" s="1"/>
  <c r="AC561" i="6"/>
  <c r="Y561" i="6" s="1"/>
  <c r="AC629" i="6"/>
  <c r="Y629" i="6" s="1"/>
  <c r="AC613" i="6"/>
  <c r="Y613" i="6" s="1"/>
  <c r="Y921" i="6"/>
  <c r="AC624" i="6"/>
  <c r="Y624" i="6" s="1"/>
  <c r="M928" i="6"/>
  <c r="I928" i="6" s="1"/>
  <c r="Y453" i="6"/>
  <c r="AC647" i="6"/>
  <c r="Y647" i="6" s="1"/>
  <c r="AC596" i="6"/>
  <c r="Y596" i="6" s="1"/>
  <c r="Y870" i="6"/>
  <c r="Y844" i="6"/>
  <c r="Y840" i="6"/>
  <c r="M847" i="6"/>
  <c r="I847" i="6" s="1"/>
  <c r="AC636" i="6"/>
  <c r="Y636" i="6" s="1"/>
  <c r="Y369" i="6"/>
  <c r="M860" i="6"/>
  <c r="I860" i="6" s="1"/>
  <c r="M912" i="6"/>
  <c r="I912" i="6" s="1"/>
  <c r="M835" i="6"/>
  <c r="I835" i="6" s="1"/>
  <c r="Y897" i="6"/>
  <c r="Y495" i="6"/>
  <c r="M830" i="6"/>
  <c r="I830" i="6" s="1"/>
  <c r="Y898" i="6"/>
  <c r="Y368" i="6"/>
  <c r="M824" i="6"/>
  <c r="I824" i="6" s="1"/>
  <c r="AC584" i="6"/>
  <c r="Y584" i="6" s="1"/>
  <c r="AC575" i="6"/>
  <c r="Y575" i="6" s="1"/>
  <c r="M382" i="6"/>
  <c r="I382" i="6" s="1"/>
  <c r="M940" i="6"/>
  <c r="I940" i="6" s="1"/>
  <c r="M388" i="6"/>
  <c r="I388" i="6" s="1"/>
  <c r="AC643" i="6"/>
  <c r="Y643" i="6" s="1"/>
  <c r="Y878" i="6"/>
  <c r="M869" i="6"/>
  <c r="I869" i="6" s="1"/>
  <c r="AC583" i="6"/>
  <c r="Y583" i="6" s="1"/>
  <c r="AC669" i="6"/>
  <c r="Y669" i="6" s="1"/>
  <c r="M933" i="6"/>
  <c r="I933" i="6" s="1"/>
  <c r="M213" i="6"/>
  <c r="I213" i="6" s="1"/>
  <c r="M810" i="6"/>
  <c r="I810" i="6" s="1"/>
  <c r="M846" i="6"/>
  <c r="I846" i="6" s="1"/>
  <c r="Y498" i="6"/>
  <c r="AC634" i="6"/>
  <c r="Y634" i="6" s="1"/>
  <c r="M811" i="6"/>
  <c r="I811" i="6" s="1"/>
  <c r="Y914" i="6"/>
  <c r="Y518" i="6"/>
  <c r="Y361" i="6"/>
  <c r="Y386" i="6"/>
  <c r="AC626" i="6"/>
  <c r="Y626" i="6" s="1"/>
  <c r="Y827" i="6"/>
  <c r="Y899" i="6"/>
  <c r="AC661" i="6"/>
  <c r="Y661" i="6" s="1"/>
  <c r="M383" i="6"/>
  <c r="I383" i="6" s="1"/>
  <c r="AC649" i="6"/>
  <c r="Y649" i="6" s="1"/>
  <c r="Y853" i="6"/>
  <c r="M809" i="6"/>
  <c r="I809" i="6" s="1"/>
  <c r="AC567" i="6"/>
  <c r="Y567" i="6" s="1"/>
  <c r="M934" i="6"/>
  <c r="I934" i="6" s="1"/>
  <c r="M871" i="6"/>
  <c r="I871" i="6" s="1"/>
  <c r="Y294" i="6"/>
  <c r="M889" i="6"/>
  <c r="I889" i="6" s="1"/>
  <c r="M873" i="6"/>
  <c r="I873" i="6" s="1"/>
  <c r="Y906" i="6"/>
  <c r="AC679" i="6"/>
  <c r="Y679" i="6" s="1"/>
  <c r="Y496" i="6"/>
  <c r="Y905" i="6"/>
  <c r="Y493" i="6"/>
  <c r="AC666" i="6"/>
  <c r="Y666" i="6" s="1"/>
  <c r="M516" i="6"/>
  <c r="I516" i="6" s="1"/>
  <c r="M865" i="6"/>
  <c r="I865" i="6" s="1"/>
  <c r="Y935" i="6"/>
  <c r="Y930" i="6"/>
  <c r="Y941" i="6"/>
  <c r="Y110" i="6"/>
  <c r="M902" i="6"/>
  <c r="I902" i="6" s="1"/>
  <c r="AC601" i="6"/>
  <c r="Y601" i="6" s="1"/>
  <c r="M875" i="6"/>
  <c r="I875" i="6" s="1"/>
  <c r="Y805" i="6"/>
  <c r="AC580" i="6"/>
  <c r="Y580" i="6" s="1"/>
  <c r="Y376" i="6"/>
  <c r="M910" i="6"/>
  <c r="I910" i="6" s="1"/>
  <c r="Y109" i="6"/>
  <c r="M812" i="6"/>
  <c r="I812" i="6" s="1"/>
  <c r="M367" i="6"/>
  <c r="I367" i="6" s="1"/>
  <c r="AC600" i="6"/>
  <c r="Y600" i="6" s="1"/>
  <c r="Y225" i="6"/>
  <c r="AC631" i="6"/>
  <c r="Y631" i="6" s="1"/>
  <c r="M919" i="6"/>
  <c r="I919" i="6" s="1"/>
  <c r="M856" i="6"/>
  <c r="I856" i="6" s="1"/>
  <c r="Y937" i="6"/>
  <c r="Y864" i="6"/>
  <c r="AC668" i="6"/>
  <c r="Y668" i="6" s="1"/>
  <c r="M668" i="6"/>
  <c r="I668" i="6" s="1"/>
  <c r="AC612" i="6"/>
  <c r="Y612" i="6" s="1"/>
  <c r="Y114" i="6"/>
  <c r="AC656" i="6"/>
  <c r="Y656" i="6" s="1"/>
  <c r="AC637" i="6"/>
  <c r="Y637" i="6" s="1"/>
  <c r="Y374" i="6"/>
  <c r="M115" i="6"/>
  <c r="I115" i="6" s="1"/>
  <c r="AC571" i="6"/>
  <c r="Y571" i="6" s="1"/>
  <c r="M828" i="6"/>
  <c r="I828" i="6" s="1"/>
  <c r="M384" i="6"/>
  <c r="I384" i="6" s="1"/>
  <c r="Y825" i="6"/>
  <c r="Y911" i="6"/>
  <c r="M931" i="6"/>
  <c r="I931" i="6" s="1"/>
  <c r="AC671" i="6"/>
  <c r="Y671" i="6" s="1"/>
  <c r="Y867" i="6"/>
  <c r="M200" i="6"/>
  <c r="I200" i="6" s="1"/>
  <c r="M874" i="6"/>
  <c r="I874" i="6" s="1"/>
  <c r="AC588" i="6"/>
  <c r="Y588" i="6" s="1"/>
  <c r="AC581" i="6"/>
  <c r="Y581" i="6" s="1"/>
  <c r="AC674" i="6"/>
  <c r="Y674" i="6" s="1"/>
  <c r="AC589" i="6"/>
  <c r="Y589" i="6" s="1"/>
  <c r="M514" i="6"/>
  <c r="I514" i="6" s="1"/>
  <c r="Y887" i="6"/>
  <c r="M452" i="6"/>
  <c r="I452" i="6" s="1"/>
  <c r="AC644" i="6"/>
  <c r="Y644" i="6" s="1"/>
  <c r="AC657" i="6"/>
  <c r="Y657" i="6" s="1"/>
  <c r="Y928" i="6"/>
  <c r="AC572" i="6"/>
  <c r="Y572" i="6" s="1"/>
  <c r="M882" i="6"/>
  <c r="I882" i="6" s="1"/>
  <c r="AC606" i="6"/>
  <c r="Y606" i="6" s="1"/>
  <c r="M840" i="6"/>
  <c r="I840" i="6" s="1"/>
  <c r="AC592" i="6"/>
  <c r="Y592" i="6" s="1"/>
  <c r="AC665" i="6"/>
  <c r="Y665" i="6" s="1"/>
  <c r="Y912" i="6"/>
  <c r="Y855" i="6"/>
  <c r="M474" i="6"/>
  <c r="I474" i="6" s="1"/>
  <c r="Y382" i="6"/>
  <c r="Y940" i="6"/>
  <c r="Y388" i="6"/>
  <c r="AC562" i="6"/>
  <c r="Y562" i="6" s="1"/>
  <c r="Y861" i="6"/>
  <c r="M922" i="6"/>
  <c r="I922" i="6" s="1"/>
  <c r="Y869" i="6"/>
  <c r="AC591" i="6"/>
  <c r="Y591" i="6" s="1"/>
  <c r="Y208" i="6"/>
  <c r="AC678" i="6"/>
  <c r="Y678" i="6" s="1"/>
  <c r="M380" i="6"/>
  <c r="I380" i="6" s="1"/>
  <c r="Y933" i="6"/>
  <c r="Y837" i="6"/>
  <c r="M806" i="6"/>
  <c r="I806" i="6" s="1"/>
  <c r="M456" i="6"/>
  <c r="I456" i="6" s="1"/>
  <c r="AC645" i="6"/>
  <c r="Y645" i="6" s="1"/>
  <c r="AC595" i="6"/>
  <c r="Y595" i="6" s="1"/>
  <c r="M926" i="6"/>
  <c r="I926" i="6" s="1"/>
  <c r="AC617" i="6"/>
  <c r="Y617" i="6" s="1"/>
  <c r="M386" i="6"/>
  <c r="I386" i="6" s="1"/>
  <c r="M850" i="6"/>
  <c r="I850" i="6" s="1"/>
  <c r="AC638" i="6"/>
  <c r="Y638" i="6" s="1"/>
  <c r="M827" i="6"/>
  <c r="I827" i="6" s="1"/>
  <c r="AC648" i="6"/>
  <c r="Y648" i="6" s="1"/>
  <c r="AC604" i="6"/>
  <c r="Y604" i="6" s="1"/>
  <c r="Y383" i="6"/>
  <c r="M890" i="6"/>
  <c r="I890" i="6" s="1"/>
  <c r="AC607" i="6"/>
  <c r="Y607" i="6" s="1"/>
  <c r="AC652" i="6"/>
  <c r="Y652" i="6" s="1"/>
  <c r="AC640" i="6"/>
  <c r="Y640" i="6" s="1"/>
  <c r="M904" i="6"/>
  <c r="I904" i="6" s="1"/>
  <c r="M808" i="6"/>
  <c r="I808" i="6" s="1"/>
  <c r="Y934" i="6"/>
  <c r="Y871" i="6"/>
  <c r="Y889" i="6"/>
  <c r="Y873" i="6"/>
  <c r="M893" i="6"/>
  <c r="I893" i="6" s="1"/>
  <c r="M609" i="6"/>
  <c r="I609" i="6" s="1"/>
  <c r="AC609" i="6"/>
  <c r="Y609" i="6" s="1"/>
  <c r="M497" i="6"/>
  <c r="I497" i="6" s="1"/>
  <c r="M852" i="6"/>
  <c r="I852" i="6" s="1"/>
  <c r="Y858" i="6"/>
  <c r="M831" i="6"/>
  <c r="I831" i="6" s="1"/>
  <c r="M903" i="6"/>
  <c r="I903" i="6" s="1"/>
  <c r="Y516" i="6"/>
  <c r="M908" i="6"/>
  <c r="I908" i="6" s="1"/>
  <c r="AC602" i="6"/>
  <c r="Y602" i="6" s="1"/>
  <c r="AC610" i="6"/>
  <c r="Y610" i="6" s="1"/>
  <c r="AC635" i="6"/>
  <c r="Y635" i="6" s="1"/>
  <c r="M110" i="6"/>
  <c r="I110" i="6" s="1"/>
  <c r="AC622" i="6"/>
  <c r="Y622" i="6" s="1"/>
  <c r="AC654" i="6"/>
  <c r="Y654" i="6" s="1"/>
  <c r="Y902" i="6"/>
  <c r="Y836" i="6"/>
  <c r="AC658" i="6"/>
  <c r="Y658" i="6" s="1"/>
  <c r="M451" i="6"/>
  <c r="I451" i="6" s="1"/>
  <c r="Y875" i="6"/>
  <c r="M805" i="6"/>
  <c r="I805" i="6" s="1"/>
  <c r="Y932" i="6"/>
  <c r="M215" i="6"/>
  <c r="I215" i="6" s="1"/>
  <c r="M939" i="6"/>
  <c r="I939" i="6" s="1"/>
  <c r="Y910" i="6"/>
  <c r="M109" i="6"/>
  <c r="I109" i="6" s="1"/>
  <c r="AC565" i="6"/>
  <c r="Y565" i="6" s="1"/>
  <c r="M107" i="6"/>
  <c r="I107" i="6" s="1"/>
  <c r="M872" i="6"/>
  <c r="I872" i="6" s="1"/>
  <c r="AC675" i="6"/>
  <c r="Y675" i="6" s="1"/>
  <c r="M927" i="6"/>
  <c r="I927" i="6" s="1"/>
  <c r="M907" i="6"/>
  <c r="I907" i="6" s="1"/>
  <c r="Y367" i="6"/>
  <c r="Y838" i="6"/>
  <c r="Y839" i="6"/>
  <c r="Y919" i="6"/>
  <c r="M851" i="6"/>
  <c r="I851" i="6" s="1"/>
  <c r="M113" i="6"/>
  <c r="I113" i="6" s="1"/>
  <c r="M864" i="6"/>
  <c r="I864" i="6" s="1"/>
  <c r="S668" i="6"/>
  <c r="M360" i="6"/>
  <c r="I360" i="6" s="1"/>
  <c r="Y226" i="6"/>
  <c r="Y816" i="6"/>
  <c r="AC573" i="6"/>
  <c r="Y573" i="6" s="1"/>
  <c r="M857" i="6"/>
  <c r="I857" i="6" s="1"/>
  <c r="AC659" i="6"/>
  <c r="Y659" i="6" s="1"/>
  <c r="M371" i="6"/>
  <c r="I371" i="6" s="1"/>
  <c r="M938" i="6"/>
  <c r="I938" i="6" s="1"/>
  <c r="M303" i="6"/>
  <c r="I303" i="6" s="1"/>
  <c r="Y384" i="6"/>
  <c r="AC569" i="6"/>
  <c r="Y569" i="6" s="1"/>
  <c r="M825" i="6"/>
  <c r="I825" i="6" s="1"/>
  <c r="M868" i="6"/>
  <c r="I868" i="6" s="1"/>
  <c r="Y931" i="6"/>
  <c r="M472" i="6"/>
  <c r="I472" i="6" s="1"/>
  <c r="M867" i="6"/>
  <c r="I867" i="6" s="1"/>
  <c r="AC676" i="6"/>
  <c r="Y676" i="6" s="1"/>
  <c r="Y823" i="6"/>
  <c r="AC677" i="6"/>
  <c r="Y677" i="6" s="1"/>
  <c r="AC587" i="6"/>
  <c r="Y587" i="6" s="1"/>
  <c r="M587" i="6"/>
  <c r="I587" i="6" s="1"/>
  <c r="Y221" i="6"/>
  <c r="AC570" i="6"/>
  <c r="Y570" i="6" s="1"/>
  <c r="Y452" i="6"/>
  <c r="AC594" i="6"/>
  <c r="Y594" i="6" s="1"/>
  <c r="AC582" i="6"/>
  <c r="Y582" i="6" s="1"/>
  <c r="AC598" i="6"/>
  <c r="Y598" i="6" s="1"/>
  <c r="M886" i="6"/>
  <c r="I886" i="6" s="1"/>
  <c r="Y860" i="6"/>
  <c r="AC577" i="6"/>
  <c r="Y577" i="6" s="1"/>
  <c r="AC672" i="6"/>
  <c r="Y672" i="6" s="1"/>
  <c r="M855" i="6"/>
  <c r="I855" i="6" s="1"/>
  <c r="AC663" i="6"/>
  <c r="Y663" i="6" s="1"/>
  <c r="Y830" i="6"/>
  <c r="Y474" i="6"/>
  <c r="AC597" i="6"/>
  <c r="Y597" i="6" s="1"/>
  <c r="Y820" i="6"/>
  <c r="AC576" i="6"/>
  <c r="Y576" i="6" s="1"/>
  <c r="Y922" i="6"/>
  <c r="M880" i="6"/>
  <c r="I880" i="6" s="1"/>
  <c r="M918" i="6"/>
  <c r="I918" i="6" s="1"/>
  <c r="M208" i="6"/>
  <c r="I208" i="6" s="1"/>
  <c r="M585" i="6"/>
  <c r="I585" i="6" s="1"/>
  <c r="AC585" i="6"/>
  <c r="Y585" i="6" s="1"/>
  <c r="Y359" i="6"/>
  <c r="Y380" i="6"/>
  <c r="Y213" i="6"/>
  <c r="AC618" i="6"/>
  <c r="Y618" i="6" s="1"/>
  <c r="Y810" i="6"/>
  <c r="Y456" i="6"/>
  <c r="Y811" i="6"/>
  <c r="M900" i="6"/>
  <c r="I900" i="6" s="1"/>
  <c r="Y926" i="6"/>
  <c r="AC623" i="6"/>
  <c r="Y623" i="6" s="1"/>
  <c r="M494" i="6"/>
  <c r="I494" i="6" s="1"/>
  <c r="M372" i="6"/>
  <c r="I372" i="6" s="1"/>
  <c r="M477" i="6"/>
  <c r="I477" i="6" s="1"/>
  <c r="Y890" i="6"/>
  <c r="M896" i="6"/>
  <c r="I896" i="6" s="1"/>
  <c r="M379" i="6"/>
  <c r="I379" i="6" s="1"/>
  <c r="M853" i="6"/>
  <c r="I853" i="6" s="1"/>
  <c r="M916" i="6"/>
  <c r="I916" i="6" s="1"/>
  <c r="Y904" i="6"/>
  <c r="M365" i="6"/>
  <c r="I365" i="6" s="1"/>
  <c r="M373" i="6"/>
  <c r="I373" i="6" s="1"/>
  <c r="M363" i="6"/>
  <c r="I363" i="6" s="1"/>
  <c r="Y497" i="6"/>
  <c r="M858" i="6"/>
  <c r="I858" i="6" s="1"/>
  <c r="Y903" i="6"/>
  <c r="Y865" i="6"/>
  <c r="Y908" i="6"/>
  <c r="M941" i="6"/>
  <c r="I941" i="6" s="1"/>
  <c r="M836" i="6"/>
  <c r="I836" i="6" s="1"/>
  <c r="Y451" i="6"/>
  <c r="AC574" i="6"/>
  <c r="Y574" i="6" s="1"/>
  <c r="M925" i="6"/>
  <c r="I925" i="6" s="1"/>
  <c r="M881" i="6"/>
  <c r="I881" i="6" s="1"/>
  <c r="M932" i="6"/>
  <c r="I932" i="6" s="1"/>
  <c r="Y939" i="6"/>
  <c r="Y385" i="6"/>
  <c r="AC625" i="6"/>
  <c r="Y625" i="6" s="1"/>
  <c r="Y815" i="6"/>
  <c r="Y872" i="6"/>
  <c r="AC646" i="6"/>
  <c r="Y646" i="6" s="1"/>
  <c r="Y927" i="6"/>
  <c r="M586" i="6"/>
  <c r="I586" i="6" s="1"/>
  <c r="AC586" i="6"/>
  <c r="Y586" i="6" s="1"/>
  <c r="Y907" i="6"/>
  <c r="M892" i="6"/>
  <c r="I892" i="6" s="1"/>
  <c r="M894" i="6"/>
  <c r="I894" i="6" s="1"/>
  <c r="AC632" i="6"/>
  <c r="Y632" i="6" s="1"/>
  <c r="M839" i="6"/>
  <c r="I839" i="6" s="1"/>
  <c r="M375" i="6"/>
  <c r="I375" i="6" s="1"/>
  <c r="M923" i="6"/>
  <c r="I923" i="6" s="1"/>
  <c r="M920" i="6"/>
  <c r="I920" i="6" s="1"/>
  <c r="Y360" i="6"/>
  <c r="M226" i="6"/>
  <c r="I226" i="6" s="1"/>
  <c r="Y112" i="6"/>
  <c r="M515" i="6"/>
  <c r="I515" i="6" s="1"/>
  <c r="M883" i="6"/>
  <c r="I883" i="6" s="1"/>
  <c r="Y371" i="6"/>
  <c r="AC599" i="6"/>
  <c r="Y599" i="6" s="1"/>
  <c r="M358" i="6"/>
  <c r="I358" i="6" s="1"/>
  <c r="Y938" i="6"/>
  <c r="M108" i="6"/>
  <c r="I108" i="6" s="1"/>
  <c r="Y115" i="6"/>
  <c r="Y303" i="6"/>
  <c r="M366" i="6"/>
  <c r="I366" i="6" s="1"/>
  <c r="M877" i="6"/>
  <c r="I877" i="6" s="1"/>
  <c r="Y868" i="6"/>
  <c r="Y472" i="6"/>
  <c r="M936" i="6"/>
  <c r="I936" i="6" s="1"/>
  <c r="AC611" i="6"/>
  <c r="Y611" i="6" s="1"/>
  <c r="S587" i="6"/>
  <c r="Y200" i="6"/>
  <c r="AC680" i="6"/>
  <c r="Y680" i="6" s="1"/>
  <c r="M221" i="6"/>
  <c r="I221" i="6" s="1"/>
  <c r="AC650" i="6"/>
  <c r="Y650" i="6" s="1"/>
  <c r="AC630" i="6"/>
  <c r="Y630" i="6" s="1"/>
  <c r="AC564" i="6"/>
  <c r="Y564" i="6" s="1"/>
  <c r="AC619" i="6"/>
  <c r="Y619" i="6" s="1"/>
  <c r="AC616" i="6"/>
  <c r="Y616" i="6" s="1"/>
  <c r="M921" i="6"/>
  <c r="I921" i="6" s="1"/>
  <c r="AC568" i="6"/>
  <c r="Y568" i="6" s="1"/>
  <c r="Y886" i="6"/>
  <c r="Y847" i="6"/>
  <c r="Y915" i="6"/>
  <c r="M369" i="6"/>
  <c r="I369" i="6" s="1"/>
  <c r="AC673" i="6"/>
  <c r="Y673" i="6" s="1"/>
  <c r="Y835" i="6"/>
  <c r="M897" i="6"/>
  <c r="I897" i="6" s="1"/>
  <c r="M495" i="6"/>
  <c r="I495" i="6" s="1"/>
  <c r="M898" i="6"/>
  <c r="I898" i="6" s="1"/>
  <c r="M368" i="6"/>
  <c r="I368" i="6" s="1"/>
  <c r="Y824" i="6"/>
  <c r="Y387" i="6"/>
  <c r="AC560" i="6"/>
  <c r="Y560" i="6" s="1"/>
  <c r="M820" i="6"/>
  <c r="I820" i="6" s="1"/>
  <c r="M878" i="6"/>
  <c r="I878" i="6" s="1"/>
  <c r="Y880" i="6"/>
  <c r="Y918" i="6"/>
  <c r="S585" i="6"/>
  <c r="M359" i="6"/>
  <c r="I359" i="6" s="1"/>
  <c r="M837" i="6"/>
  <c r="I837" i="6" s="1"/>
  <c r="Y846" i="6"/>
  <c r="AC621" i="6"/>
  <c r="Y621" i="6" s="1"/>
  <c r="M498" i="6"/>
  <c r="I498" i="6" s="1"/>
  <c r="Y806" i="6"/>
  <c r="AC655" i="6"/>
  <c r="Y655" i="6" s="1"/>
  <c r="M914" i="6"/>
  <c r="I914" i="6" s="1"/>
  <c r="M518" i="6"/>
  <c r="I518" i="6" s="1"/>
  <c r="Y900" i="6"/>
  <c r="AC603" i="6"/>
  <c r="Y603" i="6" s="1"/>
  <c r="M361" i="6"/>
  <c r="I361" i="6" s="1"/>
  <c r="Y850" i="6"/>
  <c r="Y494" i="6"/>
  <c r="AC563" i="6"/>
  <c r="Y563" i="6" s="1"/>
  <c r="Y372" i="6"/>
  <c r="M899" i="6"/>
  <c r="I899" i="6" s="1"/>
  <c r="Y477" i="6"/>
  <c r="Y896" i="6"/>
  <c r="Y379" i="6"/>
  <c r="Y809" i="6"/>
  <c r="AC633" i="6"/>
  <c r="Y633" i="6" s="1"/>
  <c r="Y916" i="6"/>
  <c r="AC628" i="6"/>
  <c r="Y628" i="6" s="1"/>
  <c r="Y808" i="6"/>
  <c r="AC590" i="6"/>
  <c r="Y590" i="6" s="1"/>
  <c r="M294" i="6"/>
  <c r="I294" i="6" s="1"/>
  <c r="Y365" i="6"/>
  <c r="AC578" i="6"/>
  <c r="Y578" i="6" s="1"/>
  <c r="M906" i="6"/>
  <c r="I906" i="6" s="1"/>
  <c r="Y373" i="6"/>
  <c r="Y893" i="6"/>
  <c r="Y363" i="6"/>
  <c r="AC614" i="6"/>
  <c r="Y614" i="6" s="1"/>
  <c r="S609" i="6"/>
  <c r="M496" i="6"/>
  <c r="I496" i="6" s="1"/>
  <c r="Y852" i="6"/>
  <c r="M905" i="6"/>
  <c r="I905" i="6" s="1"/>
  <c r="M493" i="6"/>
  <c r="I493" i="6" s="1"/>
  <c r="Y831" i="6"/>
  <c r="AC667" i="6"/>
  <c r="Y667" i="6" s="1"/>
  <c r="AC662" i="6"/>
  <c r="Y662" i="6" s="1"/>
  <c r="AC593" i="6"/>
  <c r="Y593" i="6" s="1"/>
  <c r="M935" i="6"/>
  <c r="I935" i="6" s="1"/>
  <c r="M930" i="6"/>
  <c r="I930" i="6" s="1"/>
  <c r="AC558" i="6"/>
  <c r="Y558" i="6" s="1"/>
  <c r="Y925" i="6"/>
  <c r="Y881" i="6"/>
  <c r="Y215" i="6"/>
  <c r="M376" i="6"/>
  <c r="I376" i="6" s="1"/>
  <c r="M385" i="6"/>
  <c r="I385" i="6" s="1"/>
  <c r="Y812" i="6"/>
  <c r="M815" i="6"/>
  <c r="I815" i="6" s="1"/>
  <c r="Y107" i="6"/>
  <c r="AC660" i="6"/>
  <c r="Y660" i="6" s="1"/>
  <c r="AC664" i="6"/>
  <c r="Y664" i="6" s="1"/>
  <c r="S586" i="6"/>
  <c r="Y892" i="6"/>
  <c r="Y894" i="6"/>
  <c r="M225" i="6"/>
  <c r="I225" i="6" s="1"/>
  <c r="M838" i="6"/>
  <c r="I838" i="6" s="1"/>
  <c r="Y856" i="6"/>
  <c r="Y851" i="6"/>
  <c r="M937" i="6"/>
  <c r="I937" i="6" s="1"/>
  <c r="Y375" i="6"/>
  <c r="Y113" i="6"/>
  <c r="Y923" i="6"/>
  <c r="AC670" i="6"/>
  <c r="Y670" i="6" s="1"/>
  <c r="Y920" i="6"/>
  <c r="M112" i="6"/>
  <c r="I112" i="6" s="1"/>
  <c r="M114" i="6"/>
  <c r="I114" i="6" s="1"/>
  <c r="M816" i="6"/>
  <c r="I816" i="6" s="1"/>
  <c r="AC557" i="6"/>
  <c r="Y557" i="6" s="1"/>
  <c r="Y515" i="6"/>
  <c r="Y857" i="6"/>
  <c r="Y883" i="6"/>
  <c r="M374" i="6"/>
  <c r="I374" i="6" s="1"/>
  <c r="Y358" i="6"/>
  <c r="Y108" i="6"/>
  <c r="Y828" i="6"/>
  <c r="AC641" i="6"/>
  <c r="Y641" i="6" s="1"/>
  <c r="AC653" i="6"/>
  <c r="Y653" i="6" s="1"/>
  <c r="Y366" i="6"/>
  <c r="Y877" i="6"/>
  <c r="M911" i="6"/>
  <c r="I911" i="6" s="1"/>
  <c r="M823" i="6"/>
  <c r="I823" i="6" s="1"/>
  <c r="Y936" i="6"/>
  <c r="AC608" i="6"/>
  <c r="Y608" i="6" s="1"/>
  <c r="W915" i="5"/>
  <c r="W937" i="5"/>
  <c r="W940" i="5"/>
  <c r="AC940" i="5" s="1"/>
  <c r="J557" i="5"/>
  <c r="AA748" i="5"/>
  <c r="AB513" i="5"/>
  <c r="AA750" i="5"/>
  <c r="AA713" i="5"/>
  <c r="J561" i="5"/>
  <c r="J570" i="5"/>
  <c r="J586" i="5"/>
  <c r="J605" i="5"/>
  <c r="J620" i="5"/>
  <c r="AA688" i="5"/>
  <c r="V473" i="5"/>
  <c r="P473" i="5" s="1"/>
  <c r="J533" i="5"/>
  <c r="J679" i="5"/>
  <c r="V375" i="5"/>
  <c r="P375" i="5" s="1"/>
  <c r="V455" i="5"/>
  <c r="P455" i="5" s="1"/>
  <c r="V494" i="5"/>
  <c r="P494" i="5" s="1"/>
  <c r="V456" i="5"/>
  <c r="P456" i="5" s="1"/>
  <c r="AA719" i="5"/>
  <c r="J458" i="5"/>
  <c r="J474" i="5"/>
  <c r="J490" i="5"/>
  <c r="J506" i="5"/>
  <c r="J585" i="5"/>
  <c r="J613" i="5"/>
  <c r="J629" i="5"/>
  <c r="J637" i="5"/>
  <c r="J645" i="5"/>
  <c r="J636" i="5"/>
  <c r="J644" i="5"/>
  <c r="J652" i="5"/>
  <c r="J677" i="5"/>
  <c r="AK360" i="5"/>
  <c r="V368" i="5"/>
  <c r="P368" i="5" s="1"/>
  <c r="W918" i="5"/>
  <c r="W928" i="5"/>
  <c r="AC928" i="5" s="1"/>
  <c r="AA782" i="5"/>
  <c r="AA778" i="5"/>
  <c r="J460" i="5"/>
  <c r="J476" i="5"/>
  <c r="J492" i="5"/>
  <c r="J572" i="5"/>
  <c r="J676" i="5"/>
  <c r="J470" i="5"/>
  <c r="J486" i="5"/>
  <c r="J502" i="5"/>
  <c r="J581" i="5"/>
  <c r="J593" i="5"/>
  <c r="AA715" i="5"/>
  <c r="J627" i="5"/>
  <c r="J643" i="5"/>
  <c r="J634" i="5"/>
  <c r="J650" i="5"/>
  <c r="J664" i="5"/>
  <c r="J672" i="5"/>
  <c r="AK358" i="5"/>
  <c r="W927" i="5"/>
  <c r="AC927" i="5" s="1"/>
  <c r="J562" i="5"/>
  <c r="J578" i="5"/>
  <c r="J621" i="5"/>
  <c r="J660" i="5"/>
  <c r="J666" i="5"/>
  <c r="J661" i="5"/>
  <c r="V384" i="5"/>
  <c r="P384" i="5" s="1"/>
  <c r="V475" i="5"/>
  <c r="P475" i="5" s="1"/>
  <c r="V451" i="5"/>
  <c r="AB451" i="5" s="1"/>
  <c r="J587" i="5"/>
  <c r="V498" i="5"/>
  <c r="P498" i="5" s="1"/>
  <c r="J577" i="5"/>
  <c r="J602" i="5"/>
  <c r="AA683" i="5"/>
  <c r="V474" i="5"/>
  <c r="P474" i="5" s="1"/>
  <c r="J589" i="5"/>
  <c r="AA751" i="5"/>
  <c r="J468" i="5"/>
  <c r="J484" i="5"/>
  <c r="J500" i="5"/>
  <c r="J579" i="5"/>
  <c r="J588" i="5"/>
  <c r="J604" i="5"/>
  <c r="J607" i="5"/>
  <c r="J615" i="5"/>
  <c r="J631" i="5"/>
  <c r="J647" i="5"/>
  <c r="J655" i="5"/>
  <c r="J662" i="5"/>
  <c r="J622" i="5"/>
  <c r="J638" i="5"/>
  <c r="J668" i="5"/>
  <c r="AK362" i="5"/>
  <c r="J566" i="5"/>
  <c r="J633" i="5"/>
  <c r="J641" i="5"/>
  <c r="J632" i="5"/>
  <c r="J640" i="5"/>
  <c r="J648" i="5"/>
  <c r="J592" i="5"/>
  <c r="J611" i="5"/>
  <c r="J618" i="5"/>
  <c r="AA781" i="5"/>
  <c r="O781" i="5"/>
  <c r="AA744" i="5"/>
  <c r="O744" i="5"/>
  <c r="AA689" i="5"/>
  <c r="O689" i="5"/>
  <c r="AA743" i="5"/>
  <c r="O743" i="5"/>
  <c r="AA774" i="5"/>
  <c r="O774" i="5"/>
  <c r="AA681" i="5"/>
  <c r="O681" i="5"/>
  <c r="AA718" i="5"/>
  <c r="O718" i="5"/>
  <c r="AA682" i="5"/>
  <c r="O682" i="5"/>
  <c r="AA749" i="5"/>
  <c r="O749" i="5"/>
  <c r="AA716" i="5"/>
  <c r="O716" i="5"/>
  <c r="AA714" i="5"/>
  <c r="O714" i="5"/>
  <c r="AA685" i="5"/>
  <c r="O685" i="5"/>
  <c r="AA780" i="5"/>
  <c r="O780" i="5"/>
  <c r="AA712" i="5"/>
  <c r="O712" i="5"/>
  <c r="AA745" i="5"/>
  <c r="O745" i="5"/>
  <c r="AA686" i="5"/>
  <c r="O686" i="5"/>
  <c r="AA717" i="5"/>
  <c r="O717" i="5"/>
  <c r="AA687" i="5"/>
  <c r="O687" i="5"/>
  <c r="AA779" i="5"/>
  <c r="O779" i="5"/>
  <c r="AA776" i="5"/>
  <c r="O776" i="5"/>
  <c r="AA720" i="5"/>
  <c r="O720" i="5"/>
  <c r="Q921" i="5"/>
  <c r="Q925" i="5"/>
  <c r="Q923" i="5"/>
  <c r="Q929" i="5"/>
  <c r="Q931" i="5"/>
  <c r="O119" i="5"/>
  <c r="O134" i="5"/>
  <c r="O133" i="5"/>
  <c r="O136" i="5"/>
  <c r="O127" i="5"/>
  <c r="O143" i="5"/>
  <c r="P383" i="5"/>
  <c r="P360" i="5"/>
  <c r="P376" i="5"/>
  <c r="O457" i="5"/>
  <c r="P457" i="5"/>
  <c r="O465" i="5"/>
  <c r="P465" i="5"/>
  <c r="O473" i="5"/>
  <c r="O481" i="5"/>
  <c r="P481" i="5"/>
  <c r="O489" i="5"/>
  <c r="P489" i="5"/>
  <c r="O497" i="5"/>
  <c r="O505" i="5"/>
  <c r="P505" i="5"/>
  <c r="O512" i="5"/>
  <c r="P512" i="5"/>
  <c r="O520" i="5"/>
  <c r="P520" i="5"/>
  <c r="O528" i="5"/>
  <c r="P528" i="5"/>
  <c r="O456" i="5"/>
  <c r="P464" i="5"/>
  <c r="O464" i="5"/>
  <c r="O472" i="5"/>
  <c r="P480" i="5"/>
  <c r="O480" i="5"/>
  <c r="P488" i="5"/>
  <c r="O488" i="5"/>
  <c r="O496" i="5"/>
  <c r="O504" i="5"/>
  <c r="P504" i="5"/>
  <c r="O560" i="5"/>
  <c r="P560" i="5"/>
  <c r="P568" i="5"/>
  <c r="O568" i="5"/>
  <c r="O576" i="5"/>
  <c r="P576" i="5"/>
  <c r="P584" i="5"/>
  <c r="O584" i="5"/>
  <c r="O532" i="5"/>
  <c r="P532" i="5"/>
  <c r="O557" i="5"/>
  <c r="P557" i="5"/>
  <c r="O565" i="5"/>
  <c r="P565" i="5"/>
  <c r="P573" i="5"/>
  <c r="O573" i="5"/>
  <c r="O581" i="5"/>
  <c r="P581" i="5"/>
  <c r="P589" i="5"/>
  <c r="O589" i="5"/>
  <c r="O597" i="5"/>
  <c r="P597" i="5"/>
  <c r="P605" i="5"/>
  <c r="O605" i="5"/>
  <c r="O613" i="5"/>
  <c r="P613" i="5"/>
  <c r="P523" i="5"/>
  <c r="O523" i="5"/>
  <c r="P531" i="5"/>
  <c r="O531" i="5"/>
  <c r="O596" i="5"/>
  <c r="P596" i="5"/>
  <c r="P604" i="5"/>
  <c r="O604" i="5"/>
  <c r="P612" i="5"/>
  <c r="O612" i="5"/>
  <c r="P618" i="5"/>
  <c r="O618" i="5"/>
  <c r="P626" i="5"/>
  <c r="O626" i="5"/>
  <c r="P634" i="5"/>
  <c r="O634" i="5"/>
  <c r="P642" i="5"/>
  <c r="O642" i="5"/>
  <c r="P650" i="5"/>
  <c r="O650" i="5"/>
  <c r="P658" i="5"/>
  <c r="O658" i="5"/>
  <c r="P621" i="5"/>
  <c r="O621" i="5"/>
  <c r="O629" i="5"/>
  <c r="P629" i="5"/>
  <c r="P637" i="5"/>
  <c r="O637" i="5"/>
  <c r="O645" i="5"/>
  <c r="P645" i="5"/>
  <c r="P653" i="5"/>
  <c r="O653" i="5"/>
  <c r="P669" i="5"/>
  <c r="O669" i="5"/>
  <c r="P677" i="5"/>
  <c r="O677" i="5"/>
  <c r="P666" i="5"/>
  <c r="O666" i="5"/>
  <c r="P674" i="5"/>
  <c r="O674" i="5"/>
  <c r="O118" i="5"/>
  <c r="O122" i="5"/>
  <c r="O138" i="5"/>
  <c r="O121" i="5"/>
  <c r="O137" i="5"/>
  <c r="O124" i="5"/>
  <c r="O140" i="5"/>
  <c r="O131" i="5"/>
  <c r="O147" i="5"/>
  <c r="O451" i="5"/>
  <c r="P362" i="5"/>
  <c r="P378" i="5"/>
  <c r="P386" i="5"/>
  <c r="P459" i="5"/>
  <c r="O459" i="5"/>
  <c r="P467" i="5"/>
  <c r="O467" i="5"/>
  <c r="O475" i="5"/>
  <c r="P483" i="5"/>
  <c r="O483" i="5"/>
  <c r="P491" i="5"/>
  <c r="O491" i="5"/>
  <c r="P499" i="5"/>
  <c r="O499" i="5"/>
  <c r="P507" i="5"/>
  <c r="O507" i="5"/>
  <c r="O514" i="5"/>
  <c r="P522" i="5"/>
  <c r="O522" i="5"/>
  <c r="P530" i="5"/>
  <c r="O530" i="5"/>
  <c r="O458" i="5"/>
  <c r="P458" i="5"/>
  <c r="O466" i="5"/>
  <c r="P466" i="5"/>
  <c r="O474" i="5"/>
  <c r="O482" i="5"/>
  <c r="P482" i="5"/>
  <c r="O490" i="5"/>
  <c r="P490" i="5"/>
  <c r="O498" i="5"/>
  <c r="P506" i="5"/>
  <c r="O506" i="5"/>
  <c r="P562" i="5"/>
  <c r="O562" i="5"/>
  <c r="P570" i="5"/>
  <c r="O570" i="5"/>
  <c r="P578" i="5"/>
  <c r="O578" i="5"/>
  <c r="P586" i="5"/>
  <c r="O586" i="5"/>
  <c r="P534" i="5"/>
  <c r="O534" i="5"/>
  <c r="P559" i="5"/>
  <c r="O559" i="5"/>
  <c r="P567" i="5"/>
  <c r="O567" i="5"/>
  <c r="O575" i="5"/>
  <c r="P575" i="5"/>
  <c r="P583" i="5"/>
  <c r="O583" i="5"/>
  <c r="P591" i="5"/>
  <c r="O591" i="5"/>
  <c r="P599" i="5"/>
  <c r="O599" i="5"/>
  <c r="O607" i="5"/>
  <c r="P607" i="5"/>
  <c r="O509" i="5"/>
  <c r="P509" i="5"/>
  <c r="O525" i="5"/>
  <c r="P525" i="5"/>
  <c r="O533" i="5"/>
  <c r="P533" i="5"/>
  <c r="P598" i="5"/>
  <c r="O598" i="5"/>
  <c r="P606" i="5"/>
  <c r="O606" i="5"/>
  <c r="P614" i="5"/>
  <c r="O614" i="5"/>
  <c r="P620" i="5"/>
  <c r="O620" i="5"/>
  <c r="O628" i="5"/>
  <c r="P628" i="5"/>
  <c r="P636" i="5"/>
  <c r="O636" i="5"/>
  <c r="P644" i="5"/>
  <c r="O644" i="5"/>
  <c r="P652" i="5"/>
  <c r="O652" i="5"/>
  <c r="P615" i="5"/>
  <c r="O615" i="5"/>
  <c r="P623" i="5"/>
  <c r="O623" i="5"/>
  <c r="P631" i="5"/>
  <c r="O631" i="5"/>
  <c r="O639" i="5"/>
  <c r="P639" i="5"/>
  <c r="P647" i="5"/>
  <c r="O647" i="5"/>
  <c r="O655" i="5"/>
  <c r="P655" i="5"/>
  <c r="P663" i="5"/>
  <c r="O663" i="5"/>
  <c r="O671" i="5"/>
  <c r="P671" i="5"/>
  <c r="P679" i="5"/>
  <c r="O679" i="5"/>
  <c r="P660" i="5"/>
  <c r="O660" i="5"/>
  <c r="P668" i="5"/>
  <c r="O668" i="5"/>
  <c r="P676" i="5"/>
  <c r="O676" i="5"/>
  <c r="O126" i="5"/>
  <c r="O142" i="5"/>
  <c r="O125" i="5"/>
  <c r="O141" i="5"/>
  <c r="O128" i="5"/>
  <c r="O144" i="5"/>
  <c r="O135" i="5"/>
  <c r="P387" i="5"/>
  <c r="O455" i="5"/>
  <c r="P380" i="5"/>
  <c r="P388" i="5"/>
  <c r="O461" i="5"/>
  <c r="P461" i="5"/>
  <c r="O469" i="5"/>
  <c r="P469" i="5"/>
  <c r="O477" i="5"/>
  <c r="O485" i="5"/>
  <c r="P485" i="5"/>
  <c r="O493" i="5"/>
  <c r="O501" i="5"/>
  <c r="P501" i="5"/>
  <c r="O508" i="5"/>
  <c r="P508" i="5"/>
  <c r="O516" i="5"/>
  <c r="O524" i="5"/>
  <c r="P524" i="5"/>
  <c r="O452" i="5"/>
  <c r="P460" i="5"/>
  <c r="O460" i="5"/>
  <c r="P468" i="5"/>
  <c r="O468" i="5"/>
  <c r="O476" i="5"/>
  <c r="P484" i="5"/>
  <c r="O484" i="5"/>
  <c r="P492" i="5"/>
  <c r="O492" i="5"/>
  <c r="O500" i="5"/>
  <c r="P500" i="5"/>
  <c r="O564" i="5"/>
  <c r="P564" i="5"/>
  <c r="P572" i="5"/>
  <c r="O572" i="5"/>
  <c r="P580" i="5"/>
  <c r="O580" i="5"/>
  <c r="P588" i="5"/>
  <c r="O588" i="5"/>
  <c r="P561" i="5"/>
  <c r="O561" i="5"/>
  <c r="P569" i="5"/>
  <c r="O569" i="5"/>
  <c r="P577" i="5"/>
  <c r="O577" i="5"/>
  <c r="O585" i="5"/>
  <c r="P585" i="5"/>
  <c r="P593" i="5"/>
  <c r="O593" i="5"/>
  <c r="P601" i="5"/>
  <c r="O601" i="5"/>
  <c r="P609" i="5"/>
  <c r="O609" i="5"/>
  <c r="P511" i="5"/>
  <c r="O511" i="5"/>
  <c r="P527" i="5"/>
  <c r="O527" i="5"/>
  <c r="O592" i="5"/>
  <c r="P592" i="5"/>
  <c r="P600" i="5"/>
  <c r="O600" i="5"/>
  <c r="O608" i="5"/>
  <c r="P608" i="5"/>
  <c r="P661" i="5"/>
  <c r="O661" i="5"/>
  <c r="P622" i="5"/>
  <c r="O622" i="5"/>
  <c r="P630" i="5"/>
  <c r="O630" i="5"/>
  <c r="P638" i="5"/>
  <c r="O638" i="5"/>
  <c r="P646" i="5"/>
  <c r="O646" i="5"/>
  <c r="P654" i="5"/>
  <c r="O654" i="5"/>
  <c r="O617" i="5"/>
  <c r="P617" i="5"/>
  <c r="P625" i="5"/>
  <c r="O625" i="5"/>
  <c r="P633" i="5"/>
  <c r="O633" i="5"/>
  <c r="P641" i="5"/>
  <c r="O641" i="5"/>
  <c r="O649" i="5"/>
  <c r="P649" i="5"/>
  <c r="P657" i="5"/>
  <c r="O657" i="5"/>
  <c r="P665" i="5"/>
  <c r="O665" i="5"/>
  <c r="P673" i="5"/>
  <c r="O673" i="5"/>
  <c r="P662" i="5"/>
  <c r="O662" i="5"/>
  <c r="P670" i="5"/>
  <c r="O670" i="5"/>
  <c r="P678" i="5"/>
  <c r="O678" i="5"/>
  <c r="O120" i="5"/>
  <c r="O130" i="5"/>
  <c r="O146" i="5"/>
  <c r="O129" i="5"/>
  <c r="O145" i="5"/>
  <c r="O132" i="5"/>
  <c r="O123" i="5"/>
  <c r="O139" i="5"/>
  <c r="P365" i="5"/>
  <c r="P358" i="5"/>
  <c r="P366" i="5"/>
  <c r="P374" i="5"/>
  <c r="P382" i="5"/>
  <c r="O453" i="5"/>
  <c r="P463" i="5"/>
  <c r="O463" i="5"/>
  <c r="P471" i="5"/>
  <c r="O471" i="5"/>
  <c r="P479" i="5"/>
  <c r="O479" i="5"/>
  <c r="P487" i="5"/>
  <c r="O487" i="5"/>
  <c r="O495" i="5"/>
  <c r="P503" i="5"/>
  <c r="O503" i="5"/>
  <c r="P510" i="5"/>
  <c r="O510" i="5"/>
  <c r="O518" i="5"/>
  <c r="P526" i="5"/>
  <c r="O526" i="5"/>
  <c r="O454" i="5"/>
  <c r="O462" i="5"/>
  <c r="P462" i="5"/>
  <c r="O470" i="5"/>
  <c r="P470" i="5"/>
  <c r="O478" i="5"/>
  <c r="P478" i="5"/>
  <c r="O486" i="5"/>
  <c r="P486" i="5"/>
  <c r="O494" i="5"/>
  <c r="P502" i="5"/>
  <c r="O502" i="5"/>
  <c r="P558" i="5"/>
  <c r="O558" i="5"/>
  <c r="P566" i="5"/>
  <c r="O566" i="5"/>
  <c r="P574" i="5"/>
  <c r="O574" i="5"/>
  <c r="P582" i="5"/>
  <c r="O582" i="5"/>
  <c r="P590" i="5"/>
  <c r="O590" i="5"/>
  <c r="P563" i="5"/>
  <c r="O563" i="5"/>
  <c r="O571" i="5"/>
  <c r="P571" i="5"/>
  <c r="P579" i="5"/>
  <c r="O579" i="5"/>
  <c r="O587" i="5"/>
  <c r="P587" i="5"/>
  <c r="P595" i="5"/>
  <c r="O595" i="5"/>
  <c r="O603" i="5"/>
  <c r="P603" i="5"/>
  <c r="P611" i="5"/>
  <c r="O611" i="5"/>
  <c r="O513" i="5"/>
  <c r="P513" i="5"/>
  <c r="O521" i="5"/>
  <c r="P521" i="5"/>
  <c r="O529" i="5"/>
  <c r="P529" i="5"/>
  <c r="P594" i="5"/>
  <c r="O594" i="5"/>
  <c r="P602" i="5"/>
  <c r="O602" i="5"/>
  <c r="P610" i="5"/>
  <c r="O610" i="5"/>
  <c r="P616" i="5"/>
  <c r="O616" i="5"/>
  <c r="O624" i="5"/>
  <c r="P624" i="5"/>
  <c r="P632" i="5"/>
  <c r="O632" i="5"/>
  <c r="O640" i="5"/>
  <c r="P640" i="5"/>
  <c r="P648" i="5"/>
  <c r="O648" i="5"/>
  <c r="O656" i="5"/>
  <c r="P656" i="5"/>
  <c r="O619" i="5"/>
  <c r="P619" i="5"/>
  <c r="P627" i="5"/>
  <c r="O627" i="5"/>
  <c r="O635" i="5"/>
  <c r="P635" i="5"/>
  <c r="P643" i="5"/>
  <c r="O643" i="5"/>
  <c r="O651" i="5"/>
  <c r="P651" i="5"/>
  <c r="P659" i="5"/>
  <c r="O659" i="5"/>
  <c r="O667" i="5"/>
  <c r="P667" i="5"/>
  <c r="P675" i="5"/>
  <c r="O675" i="5"/>
  <c r="P664" i="5"/>
  <c r="O664" i="5"/>
  <c r="O672" i="5"/>
  <c r="P672" i="5"/>
  <c r="P680" i="5"/>
  <c r="O680" i="5"/>
  <c r="AK378" i="5"/>
  <c r="J571" i="5"/>
  <c r="J564" i="5"/>
  <c r="J630" i="5"/>
  <c r="J646" i="5"/>
  <c r="J654" i="5"/>
  <c r="V370" i="5"/>
  <c r="P370" i="5" s="1"/>
  <c r="Q920" i="5"/>
  <c r="AA747" i="5"/>
  <c r="J582" i="5"/>
  <c r="J598" i="5"/>
  <c r="J614" i="5"/>
  <c r="J532" i="5"/>
  <c r="J609" i="5"/>
  <c r="J624" i="5"/>
  <c r="J464" i="5"/>
  <c r="J480" i="5"/>
  <c r="J496" i="5"/>
  <c r="J559" i="5"/>
  <c r="J575" i="5"/>
  <c r="J584" i="5"/>
  <c r="J608" i="5"/>
  <c r="J595" i="5"/>
  <c r="J651" i="5"/>
  <c r="J680" i="5"/>
  <c r="J667" i="5"/>
  <c r="W916" i="5"/>
  <c r="AC916" i="5" s="1"/>
  <c r="AB525" i="5"/>
  <c r="V518" i="5"/>
  <c r="P518" i="5" s="1"/>
  <c r="AB509" i="5"/>
  <c r="V497" i="5"/>
  <c r="P497" i="5" s="1"/>
  <c r="W913" i="5"/>
  <c r="AC913" i="5" s="1"/>
  <c r="W917" i="5"/>
  <c r="Q917" i="5" s="1"/>
  <c r="AB529" i="5"/>
  <c r="AB527" i="5"/>
  <c r="J617" i="5"/>
  <c r="W926" i="5"/>
  <c r="AC926" i="5" s="1"/>
  <c r="W935" i="5"/>
  <c r="AC935" i="5" s="1"/>
  <c r="J563" i="5"/>
  <c r="J580" i="5"/>
  <c r="J612" i="5"/>
  <c r="J599" i="5"/>
  <c r="J623" i="5"/>
  <c r="J639" i="5"/>
  <c r="J663" i="5"/>
  <c r="J671" i="5"/>
  <c r="AA777" i="5"/>
  <c r="V476" i="5"/>
  <c r="P476" i="5" s="1"/>
  <c r="V453" i="5"/>
  <c r="P453" i="5" s="1"/>
  <c r="V454" i="5"/>
  <c r="AB454" i="5" s="1"/>
  <c r="J573" i="5"/>
  <c r="J558" i="5"/>
  <c r="J590" i="5"/>
  <c r="J601" i="5"/>
  <c r="J656" i="5"/>
  <c r="J678" i="5"/>
  <c r="J665" i="5"/>
  <c r="Q930" i="5"/>
  <c r="V514" i="5"/>
  <c r="P514" i="5" s="1"/>
  <c r="J576" i="5"/>
  <c r="J603" i="5"/>
  <c r="J626" i="5"/>
  <c r="J642" i="5"/>
  <c r="J658" i="5"/>
  <c r="Q922" i="5"/>
  <c r="J462" i="5"/>
  <c r="J478" i="5"/>
  <c r="J494" i="5"/>
  <c r="J606" i="5"/>
  <c r="J649" i="5"/>
  <c r="J657" i="5"/>
  <c r="J616" i="5"/>
  <c r="J673" i="5"/>
  <c r="V516" i="5"/>
  <c r="P516" i="5" s="1"/>
  <c r="AK370" i="5"/>
  <c r="AK376" i="5"/>
  <c r="AK386" i="5"/>
  <c r="J472" i="5"/>
  <c r="J488" i="5"/>
  <c r="J504" i="5"/>
  <c r="J567" i="5"/>
  <c r="J583" i="5"/>
  <c r="J568" i="5"/>
  <c r="J600" i="5"/>
  <c r="J659" i="5"/>
  <c r="J675" i="5"/>
  <c r="V495" i="5"/>
  <c r="P495" i="5" s="1"/>
  <c r="J569" i="5"/>
  <c r="J594" i="5"/>
  <c r="J597" i="5"/>
  <c r="J674" i="5"/>
  <c r="J669" i="5"/>
  <c r="Q924" i="5"/>
  <c r="AB511" i="5"/>
  <c r="AB533" i="5"/>
  <c r="AB531" i="5"/>
  <c r="J534" i="5"/>
  <c r="V452" i="5"/>
  <c r="P452" i="5" s="1"/>
  <c r="V493" i="5"/>
  <c r="AB493" i="5" s="1"/>
  <c r="V477" i="5"/>
  <c r="AB477" i="5" s="1"/>
  <c r="AK368" i="5"/>
  <c r="AK535" i="5"/>
  <c r="AK539" i="5"/>
  <c r="AK543" i="5"/>
  <c r="AK547" i="5"/>
  <c r="AK551" i="5"/>
  <c r="AK555" i="5"/>
  <c r="AB521" i="5"/>
  <c r="J525" i="5"/>
  <c r="J517" i="5"/>
  <c r="J509" i="5"/>
  <c r="J508" i="5"/>
  <c r="J453" i="5"/>
  <c r="J454" i="5"/>
  <c r="J528" i="5"/>
  <c r="J520" i="5"/>
  <c r="J512" i="5"/>
  <c r="J526" i="5"/>
  <c r="J518" i="5"/>
  <c r="J510" i="5"/>
  <c r="J505" i="5"/>
  <c r="J497" i="5"/>
  <c r="J489" i="5"/>
  <c r="J481" i="5"/>
  <c r="J473" i="5"/>
  <c r="J465" i="5"/>
  <c r="J457" i="5"/>
  <c r="J529" i="5"/>
  <c r="J521" i="5"/>
  <c r="J513" i="5"/>
  <c r="J452" i="5"/>
  <c r="J524" i="5"/>
  <c r="J530" i="5"/>
  <c r="J522" i="5"/>
  <c r="J514" i="5"/>
  <c r="AK537" i="5"/>
  <c r="AK541" i="5"/>
  <c r="AK545" i="5"/>
  <c r="AK549" i="5"/>
  <c r="AK553" i="5"/>
  <c r="J523" i="5"/>
  <c r="J515" i="5"/>
  <c r="J501" i="5"/>
  <c r="J493" i="5"/>
  <c r="J485" i="5"/>
  <c r="J477" i="5"/>
  <c r="J469" i="5"/>
  <c r="J461" i="5"/>
  <c r="J451" i="5"/>
  <c r="J503" i="5"/>
  <c r="J495" i="5"/>
  <c r="J487" i="5"/>
  <c r="J479" i="5"/>
  <c r="J471" i="5"/>
  <c r="J463" i="5"/>
  <c r="J516" i="5"/>
  <c r="J507" i="5"/>
  <c r="J499" i="5"/>
  <c r="J491" i="5"/>
  <c r="J483" i="5"/>
  <c r="J475" i="5"/>
  <c r="J467" i="5"/>
  <c r="J459" i="5"/>
  <c r="AA768" i="5"/>
  <c r="AA794" i="5"/>
  <c r="AA764" i="5"/>
  <c r="AA790" i="5"/>
  <c r="AA791" i="5"/>
  <c r="AA740" i="5"/>
  <c r="AA732" i="5"/>
  <c r="AA783" i="5"/>
  <c r="AA728" i="5"/>
  <c r="AA802" i="5"/>
  <c r="AA786" i="5"/>
  <c r="AA760" i="5"/>
  <c r="AA770" i="5"/>
  <c r="AA752" i="5"/>
  <c r="AA691" i="5"/>
  <c r="AA700" i="5"/>
  <c r="AA756" i="5"/>
  <c r="AA724" i="5"/>
  <c r="AA704" i="5"/>
  <c r="AA696" i="5"/>
  <c r="AK952" i="5"/>
  <c r="T952" i="5"/>
  <c r="N952" i="5" s="1"/>
  <c r="T803" i="5"/>
  <c r="N803" i="5" s="1"/>
  <c r="AK803" i="5"/>
  <c r="T794" i="5"/>
  <c r="N794" i="5" s="1"/>
  <c r="AK794" i="5"/>
  <c r="T711" i="5"/>
  <c r="N711" i="5" s="1"/>
  <c r="AK711" i="5"/>
  <c r="AK751" i="5"/>
  <c r="T751" i="5"/>
  <c r="N751" i="5" s="1"/>
  <c r="AB522" i="5"/>
  <c r="N544" i="5"/>
  <c r="Z544" i="5"/>
  <c r="S544" i="5"/>
  <c r="AB502" i="5"/>
  <c r="AB470" i="5"/>
  <c r="AB485" i="5"/>
  <c r="AB461" i="5"/>
  <c r="AB365" i="5"/>
  <c r="AK80" i="5"/>
  <c r="T80" i="5"/>
  <c r="N80" i="5" s="1"/>
  <c r="AK88" i="5"/>
  <c r="T88" i="5"/>
  <c r="N88" i="5" s="1"/>
  <c r="AK96" i="5"/>
  <c r="T96" i="5"/>
  <c r="N96" i="5" s="1"/>
  <c r="AK104" i="5"/>
  <c r="T104" i="5"/>
  <c r="N104" i="5" s="1"/>
  <c r="X112" i="5"/>
  <c r="R112" i="5" s="1"/>
  <c r="T112" i="5"/>
  <c r="N112" i="5" s="1"/>
  <c r="AK112" i="5"/>
  <c r="AA119" i="5"/>
  <c r="AK81" i="5"/>
  <c r="T81" i="5"/>
  <c r="N81" i="5" s="1"/>
  <c r="AK89" i="5"/>
  <c r="T89" i="5"/>
  <c r="N89" i="5" s="1"/>
  <c r="AK97" i="5"/>
  <c r="T97" i="5"/>
  <c r="N97" i="5" s="1"/>
  <c r="AK105" i="5"/>
  <c r="T105" i="5"/>
  <c r="N105" i="5" s="1"/>
  <c r="T113" i="5"/>
  <c r="N113" i="5" s="1"/>
  <c r="AK113" i="5"/>
  <c r="X113" i="5"/>
  <c r="R113" i="5" s="1"/>
  <c r="AK123" i="5"/>
  <c r="T123" i="5"/>
  <c r="N123" i="5" s="1"/>
  <c r="AK131" i="5"/>
  <c r="T131" i="5"/>
  <c r="N131" i="5" s="1"/>
  <c r="AK139" i="5"/>
  <c r="T139" i="5"/>
  <c r="N139" i="5" s="1"/>
  <c r="AK147" i="5"/>
  <c r="T147" i="5"/>
  <c r="N147" i="5" s="1"/>
  <c r="AK160" i="5"/>
  <c r="T160" i="5"/>
  <c r="N160" i="5" s="1"/>
  <c r="AK176" i="5"/>
  <c r="T176" i="5"/>
  <c r="N176" i="5" s="1"/>
  <c r="AK192" i="5"/>
  <c r="T192" i="5"/>
  <c r="N192" i="5" s="1"/>
  <c r="AK257" i="5"/>
  <c r="T257" i="5"/>
  <c r="N257" i="5" s="1"/>
  <c r="AK273" i="5"/>
  <c r="T273" i="5"/>
  <c r="N273" i="5" s="1"/>
  <c r="AK289" i="5"/>
  <c r="T289" i="5"/>
  <c r="N289" i="5" s="1"/>
  <c r="AK301" i="5"/>
  <c r="T301" i="5"/>
  <c r="N301" i="5" s="1"/>
  <c r="T126" i="5"/>
  <c r="N126" i="5" s="1"/>
  <c r="AK126" i="5"/>
  <c r="T134" i="5"/>
  <c r="N134" i="5" s="1"/>
  <c r="AK134" i="5"/>
  <c r="T142" i="5"/>
  <c r="N142" i="5" s="1"/>
  <c r="AK142" i="5"/>
  <c r="T183" i="5"/>
  <c r="N183" i="5" s="1"/>
  <c r="AK183" i="5"/>
  <c r="T199" i="5"/>
  <c r="N199" i="5" s="1"/>
  <c r="AK199" i="5"/>
  <c r="X207" i="5"/>
  <c r="R207" i="5" s="1"/>
  <c r="T207" i="5"/>
  <c r="N207" i="5" s="1"/>
  <c r="AK207" i="5"/>
  <c r="X215" i="5"/>
  <c r="R215" i="5" s="1"/>
  <c r="T215" i="5"/>
  <c r="N215" i="5" s="1"/>
  <c r="AK215" i="5"/>
  <c r="X223" i="5"/>
  <c r="R223" i="5" s="1"/>
  <c r="T223" i="5"/>
  <c r="N223" i="5" s="1"/>
  <c r="AK223" i="5"/>
  <c r="T232" i="5"/>
  <c r="N232" i="5" s="1"/>
  <c r="AK232" i="5"/>
  <c r="T248" i="5"/>
  <c r="N248" i="5" s="1"/>
  <c r="AK248" i="5"/>
  <c r="T264" i="5"/>
  <c r="N264" i="5" s="1"/>
  <c r="AK264" i="5"/>
  <c r="T280" i="5"/>
  <c r="N280" i="5" s="1"/>
  <c r="AK280" i="5"/>
  <c r="AA294" i="5"/>
  <c r="O294" i="5"/>
  <c r="AA122" i="5"/>
  <c r="AA130" i="5"/>
  <c r="AA138" i="5"/>
  <c r="AA146" i="5"/>
  <c r="AK162" i="5"/>
  <c r="T162" i="5"/>
  <c r="N162" i="5" s="1"/>
  <c r="AK178" i="5"/>
  <c r="T178" i="5"/>
  <c r="N178" i="5" s="1"/>
  <c r="AK194" i="5"/>
  <c r="T194" i="5"/>
  <c r="N194" i="5" s="1"/>
  <c r="AK239" i="5"/>
  <c r="T239" i="5"/>
  <c r="N239" i="5" s="1"/>
  <c r="AK255" i="5"/>
  <c r="T255" i="5"/>
  <c r="N255" i="5" s="1"/>
  <c r="AK271" i="5"/>
  <c r="T271" i="5"/>
  <c r="N271" i="5" s="1"/>
  <c r="AK287" i="5"/>
  <c r="T287" i="5"/>
  <c r="N287" i="5" s="1"/>
  <c r="AK296" i="5"/>
  <c r="T296" i="5"/>
  <c r="N296" i="5" s="1"/>
  <c r="AK304" i="5"/>
  <c r="T304" i="5"/>
  <c r="N304" i="5" s="1"/>
  <c r="AA125" i="5"/>
  <c r="AA133" i="5"/>
  <c r="AA141" i="5"/>
  <c r="AK153" i="5"/>
  <c r="T153" i="5"/>
  <c r="N153" i="5" s="1"/>
  <c r="AK169" i="5"/>
  <c r="T169" i="5"/>
  <c r="N169" i="5" s="1"/>
  <c r="AK185" i="5"/>
  <c r="T185" i="5"/>
  <c r="N185" i="5" s="1"/>
  <c r="T200" i="5"/>
  <c r="N200" i="5" s="1"/>
  <c r="AK200" i="5"/>
  <c r="X200" i="5"/>
  <c r="R200" i="5" s="1"/>
  <c r="T208" i="5"/>
  <c r="N208" i="5" s="1"/>
  <c r="AK208" i="5"/>
  <c r="X208" i="5"/>
  <c r="R208" i="5" s="1"/>
  <c r="T216" i="5"/>
  <c r="N216" i="5" s="1"/>
  <c r="AK216" i="5"/>
  <c r="X216" i="5"/>
  <c r="R216" i="5" s="1"/>
  <c r="T224" i="5"/>
  <c r="N224" i="5" s="1"/>
  <c r="AK224" i="5"/>
  <c r="X224" i="5"/>
  <c r="R224" i="5" s="1"/>
  <c r="AK234" i="5"/>
  <c r="T234" i="5"/>
  <c r="N234" i="5" s="1"/>
  <c r="AK250" i="5"/>
  <c r="T250" i="5"/>
  <c r="N250" i="5" s="1"/>
  <c r="AK266" i="5"/>
  <c r="T266" i="5"/>
  <c r="N266" i="5" s="1"/>
  <c r="AK282" i="5"/>
  <c r="T282" i="5"/>
  <c r="N282" i="5" s="1"/>
  <c r="AA295" i="5"/>
  <c r="O295" i="5"/>
  <c r="AK307" i="5"/>
  <c r="T307" i="5"/>
  <c r="N307" i="5" s="1"/>
  <c r="AK390" i="5"/>
  <c r="T390" i="5"/>
  <c r="N390" i="5" s="1"/>
  <c r="AK398" i="5"/>
  <c r="T398" i="5"/>
  <c r="N398" i="5" s="1"/>
  <c r="AK406" i="5"/>
  <c r="T406" i="5"/>
  <c r="N406" i="5" s="1"/>
  <c r="AK414" i="5"/>
  <c r="T414" i="5"/>
  <c r="N414" i="5" s="1"/>
  <c r="AK421" i="5"/>
  <c r="T421" i="5"/>
  <c r="N421" i="5" s="1"/>
  <c r="AK429" i="5"/>
  <c r="T429" i="5"/>
  <c r="N429" i="5" s="1"/>
  <c r="AK437" i="5"/>
  <c r="T437" i="5"/>
  <c r="N437" i="5" s="1"/>
  <c r="AK445" i="5"/>
  <c r="T445" i="5"/>
  <c r="N445" i="5" s="1"/>
  <c r="AA297" i="5"/>
  <c r="O297" i="5"/>
  <c r="X297" i="5"/>
  <c r="R297" i="5" s="1"/>
  <c r="AA305" i="5"/>
  <c r="O305" i="5"/>
  <c r="AA313" i="5"/>
  <c r="O313" i="5"/>
  <c r="N317" i="5"/>
  <c r="AK317" i="5"/>
  <c r="T321" i="5"/>
  <c r="N321" i="5" s="1"/>
  <c r="AK321" i="5"/>
  <c r="T325" i="5"/>
  <c r="N325" i="5" s="1"/>
  <c r="AK325" i="5"/>
  <c r="T329" i="5"/>
  <c r="N329" i="5" s="1"/>
  <c r="AK329" i="5"/>
  <c r="T333" i="5"/>
  <c r="N333" i="5" s="1"/>
  <c r="AK333" i="5"/>
  <c r="N337" i="5"/>
  <c r="AK337" i="5"/>
  <c r="N341" i="5"/>
  <c r="AK341" i="5"/>
  <c r="T345" i="5"/>
  <c r="N345" i="5" s="1"/>
  <c r="AK345" i="5"/>
  <c r="T349" i="5"/>
  <c r="N349" i="5" s="1"/>
  <c r="AK349" i="5"/>
  <c r="T353" i="5"/>
  <c r="N353" i="5" s="1"/>
  <c r="AK353" i="5"/>
  <c r="T357" i="5"/>
  <c r="N357" i="5" s="1"/>
  <c r="AK357" i="5"/>
  <c r="T365" i="5"/>
  <c r="N365" i="5" s="1"/>
  <c r="AK365" i="5"/>
  <c r="U365" i="5"/>
  <c r="O365" i="5" s="1"/>
  <c r="T373" i="5"/>
  <c r="N373" i="5" s="1"/>
  <c r="AK373" i="5"/>
  <c r="U373" i="5"/>
  <c r="O373" i="5" s="1"/>
  <c r="T381" i="5"/>
  <c r="N381" i="5" s="1"/>
  <c r="U381" i="5"/>
  <c r="O381" i="5" s="1"/>
  <c r="T389" i="5"/>
  <c r="N389" i="5" s="1"/>
  <c r="AK389" i="5"/>
  <c r="T397" i="5"/>
  <c r="N397" i="5" s="1"/>
  <c r="AK397" i="5"/>
  <c r="T405" i="5"/>
  <c r="N405" i="5" s="1"/>
  <c r="AK405" i="5"/>
  <c r="T413" i="5"/>
  <c r="N413" i="5" s="1"/>
  <c r="AK413" i="5"/>
  <c r="T392" i="5"/>
  <c r="N392" i="5" s="1"/>
  <c r="AK392" i="5"/>
  <c r="T400" i="5"/>
  <c r="N400" i="5" s="1"/>
  <c r="AK400" i="5"/>
  <c r="T408" i="5"/>
  <c r="N408" i="5" s="1"/>
  <c r="AK408" i="5"/>
  <c r="AK415" i="5"/>
  <c r="T415" i="5"/>
  <c r="N415" i="5" s="1"/>
  <c r="AA430" i="5"/>
  <c r="AA446" i="5"/>
  <c r="AA296" i="5"/>
  <c r="O296" i="5"/>
  <c r="AA304" i="5"/>
  <c r="O304" i="5"/>
  <c r="AA312" i="5"/>
  <c r="O312" i="5"/>
  <c r="AK364" i="5"/>
  <c r="U364" i="5"/>
  <c r="O364" i="5" s="1"/>
  <c r="T364" i="5"/>
  <c r="N364" i="5" s="1"/>
  <c r="U372" i="5"/>
  <c r="T372" i="5"/>
  <c r="N372" i="5" s="1"/>
  <c r="U380" i="5"/>
  <c r="O380" i="5" s="1"/>
  <c r="T380" i="5"/>
  <c r="N380" i="5" s="1"/>
  <c r="U388" i="5"/>
  <c r="O388" i="5" s="1"/>
  <c r="T388" i="5"/>
  <c r="N388" i="5" s="1"/>
  <c r="AA396" i="5"/>
  <c r="AA404" i="5"/>
  <c r="AA412" i="5"/>
  <c r="AK427" i="5"/>
  <c r="T427" i="5"/>
  <c r="N427" i="5" s="1"/>
  <c r="AK443" i="5"/>
  <c r="T443" i="5"/>
  <c r="N443" i="5" s="1"/>
  <c r="AA464" i="5"/>
  <c r="AA472" i="5"/>
  <c r="AA480" i="5"/>
  <c r="AA488" i="5"/>
  <c r="AA496" i="5"/>
  <c r="AA504" i="5"/>
  <c r="T420" i="5"/>
  <c r="N420" i="5" s="1"/>
  <c r="AK420" i="5"/>
  <c r="T428" i="5"/>
  <c r="N428" i="5" s="1"/>
  <c r="AK428" i="5"/>
  <c r="T436" i="5"/>
  <c r="N436" i="5" s="1"/>
  <c r="AK436" i="5"/>
  <c r="T444" i="5"/>
  <c r="N444" i="5" s="1"/>
  <c r="AK444" i="5"/>
  <c r="T451" i="5"/>
  <c r="N451" i="5" s="1"/>
  <c r="AK451" i="5"/>
  <c r="T459" i="5"/>
  <c r="N459" i="5" s="1"/>
  <c r="AK459" i="5"/>
  <c r="T467" i="5"/>
  <c r="N467" i="5" s="1"/>
  <c r="AK467" i="5"/>
  <c r="T475" i="5"/>
  <c r="N475" i="5" s="1"/>
  <c r="AK475" i="5"/>
  <c r="T483" i="5"/>
  <c r="N483" i="5" s="1"/>
  <c r="AK483" i="5"/>
  <c r="T491" i="5"/>
  <c r="N491" i="5" s="1"/>
  <c r="AK491" i="5"/>
  <c r="T499" i="5"/>
  <c r="N499" i="5" s="1"/>
  <c r="AK499" i="5"/>
  <c r="T507" i="5"/>
  <c r="N507" i="5" s="1"/>
  <c r="AK507" i="5"/>
  <c r="AK513" i="5"/>
  <c r="T513" i="5"/>
  <c r="N513" i="5" s="1"/>
  <c r="AK521" i="5"/>
  <c r="T521" i="5"/>
  <c r="N521" i="5" s="1"/>
  <c r="AK529" i="5"/>
  <c r="T529" i="5"/>
  <c r="N529" i="5" s="1"/>
  <c r="AA457" i="5"/>
  <c r="AA465" i="5"/>
  <c r="AA473" i="5"/>
  <c r="AA481" i="5"/>
  <c r="AA489" i="5"/>
  <c r="AA497" i="5"/>
  <c r="AA505" i="5"/>
  <c r="AA513" i="5"/>
  <c r="AA521" i="5"/>
  <c r="AA529" i="5"/>
  <c r="T422" i="5"/>
  <c r="N422" i="5" s="1"/>
  <c r="AK422" i="5"/>
  <c r="T430" i="5"/>
  <c r="N430" i="5" s="1"/>
  <c r="AK430" i="5"/>
  <c r="T438" i="5"/>
  <c r="N438" i="5" s="1"/>
  <c r="AK438" i="5"/>
  <c r="T446" i="5"/>
  <c r="N446" i="5" s="1"/>
  <c r="AK446" i="5"/>
  <c r="AK454" i="5"/>
  <c r="T454" i="5"/>
  <c r="N454" i="5" s="1"/>
  <c r="AK462" i="5"/>
  <c r="T462" i="5"/>
  <c r="N462" i="5" s="1"/>
  <c r="AK470" i="5"/>
  <c r="T470" i="5"/>
  <c r="N470" i="5" s="1"/>
  <c r="AK478" i="5"/>
  <c r="T478" i="5"/>
  <c r="N478" i="5" s="1"/>
  <c r="AK486" i="5"/>
  <c r="T486" i="5"/>
  <c r="N486" i="5" s="1"/>
  <c r="AK494" i="5"/>
  <c r="T494" i="5"/>
  <c r="N494" i="5" s="1"/>
  <c r="AK502" i="5"/>
  <c r="T502" i="5"/>
  <c r="N502" i="5" s="1"/>
  <c r="AA557" i="5"/>
  <c r="AA565" i="5"/>
  <c r="AA573" i="5"/>
  <c r="AA581" i="5"/>
  <c r="AA589" i="5"/>
  <c r="T558" i="5"/>
  <c r="N558" i="5" s="1"/>
  <c r="AK558" i="5"/>
  <c r="T562" i="5"/>
  <c r="N562" i="5" s="1"/>
  <c r="AK562" i="5"/>
  <c r="T566" i="5"/>
  <c r="N566" i="5" s="1"/>
  <c r="AK566" i="5"/>
  <c r="T570" i="5"/>
  <c r="N570" i="5" s="1"/>
  <c r="AK570" i="5"/>
  <c r="T574" i="5"/>
  <c r="N574" i="5" s="1"/>
  <c r="AK574" i="5"/>
  <c r="T578" i="5"/>
  <c r="N578" i="5" s="1"/>
  <c r="AK578" i="5"/>
  <c r="T582" i="5"/>
  <c r="N582" i="5" s="1"/>
  <c r="AK582" i="5"/>
  <c r="T586" i="5"/>
  <c r="N586" i="5" s="1"/>
  <c r="AK586" i="5"/>
  <c r="T590" i="5"/>
  <c r="N590" i="5" s="1"/>
  <c r="AK590" i="5"/>
  <c r="AK594" i="5"/>
  <c r="T594" i="5"/>
  <c r="N594" i="5" s="1"/>
  <c r="AK598" i="5"/>
  <c r="T598" i="5"/>
  <c r="N598" i="5" s="1"/>
  <c r="AK602" i="5"/>
  <c r="T602" i="5"/>
  <c r="N602" i="5" s="1"/>
  <c r="AK606" i="5"/>
  <c r="T606" i="5"/>
  <c r="N606" i="5" s="1"/>
  <c r="AK610" i="5"/>
  <c r="T610" i="5"/>
  <c r="N610" i="5" s="1"/>
  <c r="AB614" i="5"/>
  <c r="AK512" i="5"/>
  <c r="T512" i="5"/>
  <c r="N512" i="5" s="1"/>
  <c r="AK520" i="5"/>
  <c r="T520" i="5"/>
  <c r="N520" i="5" s="1"/>
  <c r="AK528" i="5"/>
  <c r="T528" i="5"/>
  <c r="N528" i="5" s="1"/>
  <c r="AA562" i="5"/>
  <c r="AA570" i="5"/>
  <c r="AA578" i="5"/>
  <c r="AA586" i="5"/>
  <c r="AA594" i="5"/>
  <c r="AA602" i="5"/>
  <c r="AA610" i="5"/>
  <c r="AA510" i="5"/>
  <c r="AA518" i="5"/>
  <c r="AA526" i="5"/>
  <c r="AA534" i="5"/>
  <c r="AA538" i="5"/>
  <c r="O538" i="5"/>
  <c r="AA542" i="5"/>
  <c r="O542" i="5"/>
  <c r="AA546" i="5"/>
  <c r="O546" i="5"/>
  <c r="AA550" i="5"/>
  <c r="O550" i="5"/>
  <c r="AA554" i="5"/>
  <c r="O554" i="5"/>
  <c r="AB558" i="5"/>
  <c r="AB562" i="5"/>
  <c r="AB566" i="5"/>
  <c r="AB570" i="5"/>
  <c r="AB574" i="5"/>
  <c r="AB578" i="5"/>
  <c r="AB582" i="5"/>
  <c r="AB586" i="5"/>
  <c r="AB590" i="5"/>
  <c r="AB594" i="5"/>
  <c r="AB598" i="5"/>
  <c r="AB602" i="5"/>
  <c r="AB606" i="5"/>
  <c r="AB610" i="5"/>
  <c r="AB616" i="5"/>
  <c r="AA597" i="5"/>
  <c r="AA605" i="5"/>
  <c r="AA613" i="5"/>
  <c r="AK619" i="5"/>
  <c r="T619" i="5"/>
  <c r="N619" i="5" s="1"/>
  <c r="AK623" i="5"/>
  <c r="T623" i="5"/>
  <c r="N623" i="5" s="1"/>
  <c r="AK627" i="5"/>
  <c r="T627" i="5"/>
  <c r="N627" i="5" s="1"/>
  <c r="AK631" i="5"/>
  <c r="T631" i="5"/>
  <c r="N631" i="5" s="1"/>
  <c r="AK635" i="5"/>
  <c r="T635" i="5"/>
  <c r="N635" i="5" s="1"/>
  <c r="AK639" i="5"/>
  <c r="T639" i="5"/>
  <c r="N639" i="5" s="1"/>
  <c r="AK643" i="5"/>
  <c r="T643" i="5"/>
  <c r="N643" i="5" s="1"/>
  <c r="AK647" i="5"/>
  <c r="T647" i="5"/>
  <c r="N647" i="5" s="1"/>
  <c r="AK651" i="5"/>
  <c r="T651" i="5"/>
  <c r="N651" i="5" s="1"/>
  <c r="AK655" i="5"/>
  <c r="T655" i="5"/>
  <c r="N655" i="5" s="1"/>
  <c r="AK659" i="5"/>
  <c r="T659" i="5"/>
  <c r="N659" i="5" s="1"/>
  <c r="AA617" i="5"/>
  <c r="AA625" i="5"/>
  <c r="AA633" i="5"/>
  <c r="AA641" i="5"/>
  <c r="AA649" i="5"/>
  <c r="AA657" i="5"/>
  <c r="AB619" i="5"/>
  <c r="AB623" i="5"/>
  <c r="AB627" i="5"/>
  <c r="AB631" i="5"/>
  <c r="AB635" i="5"/>
  <c r="AB639" i="5"/>
  <c r="AB643" i="5"/>
  <c r="AB647" i="5"/>
  <c r="AB651" i="5"/>
  <c r="AB655" i="5"/>
  <c r="AB659" i="5"/>
  <c r="AA618" i="5"/>
  <c r="AA626" i="5"/>
  <c r="AA634" i="5"/>
  <c r="AA642" i="5"/>
  <c r="AA650" i="5"/>
  <c r="AA658" i="5"/>
  <c r="AK664" i="5"/>
  <c r="T664" i="5"/>
  <c r="N664" i="5" s="1"/>
  <c r="AB669" i="5"/>
  <c r="AB673" i="5"/>
  <c r="AB677" i="5"/>
  <c r="AK681" i="5"/>
  <c r="T681" i="5"/>
  <c r="N681" i="5" s="1"/>
  <c r="AK689" i="5"/>
  <c r="T689" i="5"/>
  <c r="N689" i="5" s="1"/>
  <c r="AK697" i="5"/>
  <c r="T697" i="5"/>
  <c r="N697" i="5" s="1"/>
  <c r="AK705" i="5"/>
  <c r="T705" i="5"/>
  <c r="N705" i="5" s="1"/>
  <c r="AK713" i="5"/>
  <c r="T713" i="5"/>
  <c r="N713" i="5" s="1"/>
  <c r="AA664" i="5"/>
  <c r="AA672" i="5"/>
  <c r="AA680" i="5"/>
  <c r="AA693" i="5"/>
  <c r="T704" i="5"/>
  <c r="N704" i="5" s="1"/>
  <c r="AK704" i="5"/>
  <c r="AK716" i="5"/>
  <c r="T716" i="5"/>
  <c r="N716" i="5" s="1"/>
  <c r="AB662" i="5"/>
  <c r="AB666" i="5"/>
  <c r="AB670" i="5"/>
  <c r="AB674" i="5"/>
  <c r="AB678" i="5"/>
  <c r="AK714" i="5"/>
  <c r="T714" i="5"/>
  <c r="N714" i="5" s="1"/>
  <c r="AA663" i="5"/>
  <c r="AA671" i="5"/>
  <c r="AA679" i="5"/>
  <c r="T694" i="5"/>
  <c r="N694" i="5" s="1"/>
  <c r="AK694" i="5"/>
  <c r="AA727" i="5"/>
  <c r="AA735" i="5"/>
  <c r="AA759" i="5"/>
  <c r="AA767" i="5"/>
  <c r="AK769" i="5"/>
  <c r="T769" i="5"/>
  <c r="N769" i="5" s="1"/>
  <c r="T728" i="5"/>
  <c r="N728" i="5" s="1"/>
  <c r="AK728" i="5"/>
  <c r="T744" i="5"/>
  <c r="N744" i="5" s="1"/>
  <c r="AK744" i="5"/>
  <c r="T760" i="5"/>
  <c r="N760" i="5" s="1"/>
  <c r="AK760" i="5"/>
  <c r="AK776" i="5"/>
  <c r="T776" i="5"/>
  <c r="N776" i="5" s="1"/>
  <c r="AK781" i="5"/>
  <c r="T781" i="5"/>
  <c r="N781" i="5" s="1"/>
  <c r="AK797" i="5"/>
  <c r="T797" i="5"/>
  <c r="N797" i="5" s="1"/>
  <c r="AK811" i="5"/>
  <c r="X811" i="5"/>
  <c r="R811" i="5" s="1"/>
  <c r="T811" i="5"/>
  <c r="N811" i="5" s="1"/>
  <c r="AK819" i="5"/>
  <c r="X819" i="5"/>
  <c r="R819" i="5" s="1"/>
  <c r="T819" i="5"/>
  <c r="N819" i="5" s="1"/>
  <c r="AK827" i="5"/>
  <c r="X827" i="5"/>
  <c r="R827" i="5" s="1"/>
  <c r="T827" i="5"/>
  <c r="N827" i="5" s="1"/>
  <c r="AK835" i="5"/>
  <c r="X835" i="5"/>
  <c r="R835" i="5" s="1"/>
  <c r="T835" i="5"/>
  <c r="N835" i="5" s="1"/>
  <c r="AA789" i="5"/>
  <c r="AA797" i="5"/>
  <c r="AA792" i="5"/>
  <c r="X806" i="5"/>
  <c r="R806" i="5" s="1"/>
  <c r="T806" i="5"/>
  <c r="N806" i="5" s="1"/>
  <c r="AK806" i="5"/>
  <c r="X814" i="5"/>
  <c r="R814" i="5" s="1"/>
  <c r="T814" i="5"/>
  <c r="N814" i="5" s="1"/>
  <c r="AK814" i="5"/>
  <c r="X822" i="5"/>
  <c r="R822" i="5" s="1"/>
  <c r="T822" i="5"/>
  <c r="N822" i="5" s="1"/>
  <c r="AK822" i="5"/>
  <c r="X830" i="5"/>
  <c r="R830" i="5" s="1"/>
  <c r="T830" i="5"/>
  <c r="N830" i="5" s="1"/>
  <c r="AK830" i="5"/>
  <c r="X838" i="5"/>
  <c r="R838" i="5" s="1"/>
  <c r="T838" i="5"/>
  <c r="N838" i="5" s="1"/>
  <c r="AK838" i="5"/>
  <c r="AK846" i="5"/>
  <c r="X846" i="5"/>
  <c r="R846" i="5" s="1"/>
  <c r="T846" i="5"/>
  <c r="N846" i="5" s="1"/>
  <c r="AK854" i="5"/>
  <c r="X854" i="5"/>
  <c r="R854" i="5" s="1"/>
  <c r="T854" i="5"/>
  <c r="N854" i="5" s="1"/>
  <c r="AK862" i="5"/>
  <c r="X862" i="5"/>
  <c r="R862" i="5" s="1"/>
  <c r="T862" i="5"/>
  <c r="N862" i="5" s="1"/>
  <c r="X870" i="5"/>
  <c r="U870" i="5"/>
  <c r="O870" i="5" s="1"/>
  <c r="X878" i="5"/>
  <c r="U878" i="5"/>
  <c r="O878" i="5" s="1"/>
  <c r="T873" i="5"/>
  <c r="N873" i="5" s="1"/>
  <c r="AK873" i="5"/>
  <c r="X843" i="5"/>
  <c r="R843" i="5" s="1"/>
  <c r="T843" i="5"/>
  <c r="N843" i="5" s="1"/>
  <c r="AK843" i="5"/>
  <c r="X851" i="5"/>
  <c r="R851" i="5" s="1"/>
  <c r="T851" i="5"/>
  <c r="N851" i="5" s="1"/>
  <c r="AK851" i="5"/>
  <c r="X859" i="5"/>
  <c r="R859" i="5" s="1"/>
  <c r="T859" i="5"/>
  <c r="N859" i="5" s="1"/>
  <c r="AK859" i="5"/>
  <c r="X867" i="5"/>
  <c r="U867" i="5"/>
  <c r="X875" i="5"/>
  <c r="U875" i="5"/>
  <c r="O875" i="5" s="1"/>
  <c r="AK872" i="5"/>
  <c r="T872" i="5"/>
  <c r="N872" i="5" s="1"/>
  <c r="X879" i="5"/>
  <c r="U879" i="5"/>
  <c r="O879" i="5" s="1"/>
  <c r="X887" i="5"/>
  <c r="U887" i="5"/>
  <c r="O887" i="5" s="1"/>
  <c r="X895" i="5"/>
  <c r="U895" i="5"/>
  <c r="O895" i="5" s="1"/>
  <c r="AK909" i="5"/>
  <c r="U909" i="5"/>
  <c r="T909" i="5"/>
  <c r="N909" i="5" s="1"/>
  <c r="X909" i="5"/>
  <c r="T886" i="5"/>
  <c r="N886" i="5" s="1"/>
  <c r="AK886" i="5"/>
  <c r="T894" i="5"/>
  <c r="N894" i="5" s="1"/>
  <c r="AK894" i="5"/>
  <c r="T906" i="5"/>
  <c r="N906" i="5" s="1"/>
  <c r="X906" i="5"/>
  <c r="AK906" i="5"/>
  <c r="U906" i="5"/>
  <c r="X886" i="5"/>
  <c r="U886" i="5"/>
  <c r="O886" i="5" s="1"/>
  <c r="X894" i="5"/>
  <c r="U894" i="5"/>
  <c r="O894" i="5" s="1"/>
  <c r="X907" i="5"/>
  <c r="AK907" i="5"/>
  <c r="U907" i="5"/>
  <c r="T907" i="5"/>
  <c r="N907" i="5" s="1"/>
  <c r="AK885" i="5"/>
  <c r="T885" i="5"/>
  <c r="N885" i="5" s="1"/>
  <c r="AK893" i="5"/>
  <c r="T893" i="5"/>
  <c r="N893" i="5" s="1"/>
  <c r="X904" i="5"/>
  <c r="AK904" i="5"/>
  <c r="U904" i="5"/>
  <c r="T904" i="5"/>
  <c r="N904" i="5" s="1"/>
  <c r="T910" i="5"/>
  <c r="N910" i="5" s="1"/>
  <c r="X910" i="5"/>
  <c r="AK910" i="5"/>
  <c r="U910" i="5"/>
  <c r="X914" i="5"/>
  <c r="T914" i="5"/>
  <c r="N914" i="5" s="1"/>
  <c r="V914" i="5"/>
  <c r="AK914" i="5"/>
  <c r="U914" i="5"/>
  <c r="X918" i="5"/>
  <c r="T918" i="5"/>
  <c r="N918" i="5" s="1"/>
  <c r="V918" i="5"/>
  <c r="AK918" i="5"/>
  <c r="U918" i="5"/>
  <c r="T947" i="5"/>
  <c r="N947" i="5" s="1"/>
  <c r="AK947" i="5"/>
  <c r="X940" i="5"/>
  <c r="T940" i="5"/>
  <c r="N940" i="5" s="1"/>
  <c r="AK940" i="5"/>
  <c r="V940" i="5"/>
  <c r="U940" i="5"/>
  <c r="O955" i="5"/>
  <c r="AA955" i="5"/>
  <c r="X933" i="5"/>
  <c r="T933" i="5"/>
  <c r="N933" i="5" s="1"/>
  <c r="AK933" i="5"/>
  <c r="V933" i="5"/>
  <c r="U933" i="5"/>
  <c r="O946" i="5"/>
  <c r="AA946" i="5"/>
  <c r="X938" i="5"/>
  <c r="T938" i="5"/>
  <c r="N938" i="5" s="1"/>
  <c r="AK938" i="5"/>
  <c r="V938" i="5"/>
  <c r="U938" i="5"/>
  <c r="V920" i="5"/>
  <c r="AK920" i="5"/>
  <c r="U920" i="5"/>
  <c r="T920" i="5"/>
  <c r="N920" i="5" s="1"/>
  <c r="X920" i="5"/>
  <c r="V924" i="5"/>
  <c r="AK924" i="5"/>
  <c r="U924" i="5"/>
  <c r="T924" i="5"/>
  <c r="N924" i="5" s="1"/>
  <c r="X924" i="5"/>
  <c r="V928" i="5"/>
  <c r="AK928" i="5"/>
  <c r="X928" i="5"/>
  <c r="U928" i="5"/>
  <c r="T928" i="5"/>
  <c r="N928" i="5" s="1"/>
  <c r="O943" i="5"/>
  <c r="AA943" i="5"/>
  <c r="O947" i="5"/>
  <c r="AA947" i="5"/>
  <c r="X958" i="5"/>
  <c r="R958" i="5" s="1"/>
  <c r="AK958" i="5"/>
  <c r="T958" i="5"/>
  <c r="N958" i="5" s="1"/>
  <c r="X960" i="5"/>
  <c r="R960" i="5" s="1"/>
  <c r="T960" i="5"/>
  <c r="N960" i="5" s="1"/>
  <c r="AK960" i="5"/>
  <c r="X976" i="5"/>
  <c r="R976" i="5" s="1"/>
  <c r="T976" i="5"/>
  <c r="N976" i="5" s="1"/>
  <c r="AK976" i="5"/>
  <c r="AK966" i="5"/>
  <c r="X966" i="5"/>
  <c r="R966" i="5" s="1"/>
  <c r="T966" i="5"/>
  <c r="N966" i="5" s="1"/>
  <c r="AK956" i="5"/>
  <c r="T956" i="5"/>
  <c r="N956" i="5" s="1"/>
  <c r="AC915" i="5"/>
  <c r="Q915" i="5"/>
  <c r="T786" i="5"/>
  <c r="N786" i="5" s="1"/>
  <c r="AK786" i="5"/>
  <c r="T687" i="5"/>
  <c r="N687" i="5" s="1"/>
  <c r="AK687" i="5"/>
  <c r="T692" i="5"/>
  <c r="N692" i="5" s="1"/>
  <c r="AK692" i="5"/>
  <c r="AA692" i="5"/>
  <c r="N556" i="5"/>
  <c r="Z556" i="5"/>
  <c r="S556" i="5"/>
  <c r="N540" i="5"/>
  <c r="Z540" i="5"/>
  <c r="S540" i="5"/>
  <c r="AB478" i="5"/>
  <c r="AB501" i="5"/>
  <c r="AB469" i="5"/>
  <c r="V371" i="5"/>
  <c r="P371" i="5" s="1"/>
  <c r="AK371" i="5"/>
  <c r="AB360" i="5"/>
  <c r="AB387" i="5"/>
  <c r="AB386" i="5"/>
  <c r="T167" i="5"/>
  <c r="N167" i="5" s="1"/>
  <c r="AK167" i="5"/>
  <c r="AK945" i="5"/>
  <c r="T945" i="5"/>
  <c r="N945" i="5" s="1"/>
  <c r="AK955" i="5"/>
  <c r="T955" i="5"/>
  <c r="N955" i="5" s="1"/>
  <c r="AK951" i="5"/>
  <c r="T951" i="5"/>
  <c r="N951" i="5" s="1"/>
  <c r="Q934" i="5"/>
  <c r="AC934" i="5"/>
  <c r="Q937" i="5"/>
  <c r="AC937" i="5"/>
  <c r="AC918" i="5"/>
  <c r="Q918" i="5"/>
  <c r="AC914" i="5"/>
  <c r="Q914" i="5"/>
  <c r="T799" i="5"/>
  <c r="N799" i="5" s="1"/>
  <c r="AK799" i="5"/>
  <c r="T783" i="5"/>
  <c r="N783" i="5" s="1"/>
  <c r="AK783" i="5"/>
  <c r="AK801" i="5"/>
  <c r="T801" i="5"/>
  <c r="N801" i="5" s="1"/>
  <c r="T765" i="5"/>
  <c r="N765" i="5" s="1"/>
  <c r="AK765" i="5"/>
  <c r="T749" i="5"/>
  <c r="N749" i="5" s="1"/>
  <c r="AK749" i="5"/>
  <c r="T733" i="5"/>
  <c r="N733" i="5" s="1"/>
  <c r="AK733" i="5"/>
  <c r="AK759" i="5"/>
  <c r="T759" i="5"/>
  <c r="N759" i="5" s="1"/>
  <c r="AK743" i="5"/>
  <c r="T743" i="5"/>
  <c r="N743" i="5" s="1"/>
  <c r="AK739" i="5"/>
  <c r="T739" i="5"/>
  <c r="N739" i="5" s="1"/>
  <c r="AA722" i="5"/>
  <c r="AA708" i="5"/>
  <c r="AK763" i="5"/>
  <c r="T763" i="5"/>
  <c r="N763" i="5" s="1"/>
  <c r="AA729" i="5"/>
  <c r="T699" i="5"/>
  <c r="N699" i="5" s="1"/>
  <c r="AK699" i="5"/>
  <c r="T683" i="5"/>
  <c r="N683" i="5" s="1"/>
  <c r="AK683" i="5"/>
  <c r="AA766" i="5"/>
  <c r="AA733" i="5"/>
  <c r="T688" i="5"/>
  <c r="N688" i="5" s="1"/>
  <c r="AK688" i="5"/>
  <c r="AK755" i="5"/>
  <c r="T755" i="5"/>
  <c r="N755" i="5" s="1"/>
  <c r="AK747" i="5"/>
  <c r="T747" i="5"/>
  <c r="N747" i="5" s="1"/>
  <c r="AA737" i="5"/>
  <c r="AK723" i="5"/>
  <c r="T723" i="5"/>
  <c r="N723" i="5" s="1"/>
  <c r="AB528" i="5"/>
  <c r="AB520" i="5"/>
  <c r="AB512" i="5"/>
  <c r="N555" i="5"/>
  <c r="Z555" i="5"/>
  <c r="S555" i="5"/>
  <c r="N551" i="5"/>
  <c r="Z551" i="5"/>
  <c r="S551" i="5"/>
  <c r="N547" i="5"/>
  <c r="Z547" i="5"/>
  <c r="S547" i="5"/>
  <c r="N543" i="5"/>
  <c r="Z543" i="5"/>
  <c r="S543" i="5"/>
  <c r="N539" i="5"/>
  <c r="Z539" i="5"/>
  <c r="S539" i="5"/>
  <c r="N535" i="5"/>
  <c r="Z535" i="5"/>
  <c r="S535" i="5"/>
  <c r="J527" i="5"/>
  <c r="J519" i="5"/>
  <c r="J511" i="5"/>
  <c r="AB508" i="5"/>
  <c r="AB500" i="5"/>
  <c r="AB492" i="5"/>
  <c r="AB484" i="5"/>
  <c r="AB468" i="5"/>
  <c r="AB460" i="5"/>
  <c r="AB503" i="5"/>
  <c r="AB487" i="5"/>
  <c r="AB479" i="5"/>
  <c r="AB471" i="5"/>
  <c r="AB463" i="5"/>
  <c r="V381" i="5"/>
  <c r="P381" i="5" s="1"/>
  <c r="AK381" i="5"/>
  <c r="V377" i="5"/>
  <c r="P377" i="5" s="1"/>
  <c r="AK377" i="5"/>
  <c r="V363" i="5"/>
  <c r="P363" i="5" s="1"/>
  <c r="AK363" i="5"/>
  <c r="V359" i="5"/>
  <c r="P359" i="5" s="1"/>
  <c r="AK359" i="5"/>
  <c r="J456" i="5"/>
  <c r="AB370" i="5"/>
  <c r="AB383" i="5"/>
  <c r="AK372" i="5"/>
  <c r="V364" i="5"/>
  <c r="P364" i="5" s="1"/>
  <c r="AB358" i="5"/>
  <c r="AK388" i="5"/>
  <c r="AK119" i="5"/>
  <c r="T119" i="5"/>
  <c r="N119" i="5" s="1"/>
  <c r="AK82" i="5"/>
  <c r="T82" i="5"/>
  <c r="N82" i="5" s="1"/>
  <c r="AK90" i="5"/>
  <c r="T90" i="5"/>
  <c r="N90" i="5" s="1"/>
  <c r="AK98" i="5"/>
  <c r="T98" i="5"/>
  <c r="N98" i="5" s="1"/>
  <c r="AK106" i="5"/>
  <c r="T106" i="5"/>
  <c r="N106" i="5" s="1"/>
  <c r="X114" i="5"/>
  <c r="R114" i="5" s="1"/>
  <c r="T114" i="5"/>
  <c r="N114" i="5" s="1"/>
  <c r="AK114" i="5"/>
  <c r="AA118" i="5"/>
  <c r="AK83" i="5"/>
  <c r="T83" i="5"/>
  <c r="N83" i="5" s="1"/>
  <c r="AK91" i="5"/>
  <c r="T91" i="5"/>
  <c r="N91" i="5" s="1"/>
  <c r="AK99" i="5"/>
  <c r="T99" i="5"/>
  <c r="N99" i="5" s="1"/>
  <c r="T107" i="5"/>
  <c r="N107" i="5" s="1"/>
  <c r="AK107" i="5"/>
  <c r="X107" i="5"/>
  <c r="T115" i="5"/>
  <c r="N115" i="5" s="1"/>
  <c r="AK115" i="5"/>
  <c r="X115" i="5"/>
  <c r="R115" i="5" s="1"/>
  <c r="AA124" i="5"/>
  <c r="AA132" i="5"/>
  <c r="AA140" i="5"/>
  <c r="AK148" i="5"/>
  <c r="T148" i="5"/>
  <c r="N148" i="5" s="1"/>
  <c r="AK164" i="5"/>
  <c r="T164" i="5"/>
  <c r="N164" i="5" s="1"/>
  <c r="AK180" i="5"/>
  <c r="T180" i="5"/>
  <c r="N180" i="5" s="1"/>
  <c r="AK196" i="5"/>
  <c r="T196" i="5"/>
  <c r="N196" i="5" s="1"/>
  <c r="AK245" i="5"/>
  <c r="T245" i="5"/>
  <c r="N245" i="5" s="1"/>
  <c r="AK261" i="5"/>
  <c r="T261" i="5"/>
  <c r="N261" i="5" s="1"/>
  <c r="AK277" i="5"/>
  <c r="T277" i="5"/>
  <c r="N277" i="5" s="1"/>
  <c r="AK294" i="5"/>
  <c r="T294" i="5"/>
  <c r="N294" i="5" s="1"/>
  <c r="AK303" i="5"/>
  <c r="T303" i="5"/>
  <c r="N303" i="5" s="1"/>
  <c r="AA127" i="5"/>
  <c r="AA135" i="5"/>
  <c r="AA143" i="5"/>
  <c r="T155" i="5"/>
  <c r="N155" i="5" s="1"/>
  <c r="AK155" i="5"/>
  <c r="T171" i="5"/>
  <c r="N171" i="5" s="1"/>
  <c r="AK171" i="5"/>
  <c r="T187" i="5"/>
  <c r="N187" i="5" s="1"/>
  <c r="AK187" i="5"/>
  <c r="X201" i="5"/>
  <c r="R201" i="5" s="1"/>
  <c r="T201" i="5"/>
  <c r="N201" i="5" s="1"/>
  <c r="AK201" i="5"/>
  <c r="X209" i="5"/>
  <c r="R209" i="5" s="1"/>
  <c r="T209" i="5"/>
  <c r="N209" i="5" s="1"/>
  <c r="AK209" i="5"/>
  <c r="X217" i="5"/>
  <c r="R217" i="5" s="1"/>
  <c r="T217" i="5"/>
  <c r="N217" i="5" s="1"/>
  <c r="AK217" i="5"/>
  <c r="X225" i="5"/>
  <c r="R225" i="5" s="1"/>
  <c r="T225" i="5"/>
  <c r="N225" i="5" s="1"/>
  <c r="AK225" i="5"/>
  <c r="T236" i="5"/>
  <c r="N236" i="5" s="1"/>
  <c r="AK236" i="5"/>
  <c r="T252" i="5"/>
  <c r="N252" i="5" s="1"/>
  <c r="AK252" i="5"/>
  <c r="T268" i="5"/>
  <c r="N268" i="5" s="1"/>
  <c r="AK268" i="5"/>
  <c r="T284" i="5"/>
  <c r="N284" i="5" s="1"/>
  <c r="AK284" i="5"/>
  <c r="AK308" i="5"/>
  <c r="T308" i="5"/>
  <c r="N308" i="5" s="1"/>
  <c r="T125" i="5"/>
  <c r="N125" i="5" s="1"/>
  <c r="AK125" i="5"/>
  <c r="T133" i="5"/>
  <c r="N133" i="5" s="1"/>
  <c r="AK133" i="5"/>
  <c r="T141" i="5"/>
  <c r="N141" i="5" s="1"/>
  <c r="AK141" i="5"/>
  <c r="AK150" i="5"/>
  <c r="T150" i="5"/>
  <c r="N150" i="5" s="1"/>
  <c r="AK166" i="5"/>
  <c r="T166" i="5"/>
  <c r="N166" i="5" s="1"/>
  <c r="AK182" i="5"/>
  <c r="T182" i="5"/>
  <c r="N182" i="5" s="1"/>
  <c r="AK198" i="5"/>
  <c r="T198" i="5"/>
  <c r="N198" i="5" s="1"/>
  <c r="AK243" i="5"/>
  <c r="T243" i="5"/>
  <c r="N243" i="5" s="1"/>
  <c r="AK259" i="5"/>
  <c r="T259" i="5"/>
  <c r="N259" i="5" s="1"/>
  <c r="AK275" i="5"/>
  <c r="T275" i="5"/>
  <c r="N275" i="5" s="1"/>
  <c r="AK291" i="5"/>
  <c r="T291" i="5"/>
  <c r="N291" i="5" s="1"/>
  <c r="AK298" i="5"/>
  <c r="T298" i="5"/>
  <c r="N298" i="5" s="1"/>
  <c r="AK120" i="5"/>
  <c r="T120" i="5"/>
  <c r="N120" i="5" s="1"/>
  <c r="T128" i="5"/>
  <c r="N128" i="5" s="1"/>
  <c r="AK128" i="5"/>
  <c r="T136" i="5"/>
  <c r="N136" i="5" s="1"/>
  <c r="AK136" i="5"/>
  <c r="T144" i="5"/>
  <c r="N144" i="5" s="1"/>
  <c r="AK144" i="5"/>
  <c r="AK157" i="5"/>
  <c r="T157" i="5"/>
  <c r="N157" i="5" s="1"/>
  <c r="AK173" i="5"/>
  <c r="T173" i="5"/>
  <c r="N173" i="5" s="1"/>
  <c r="AK189" i="5"/>
  <c r="T189" i="5"/>
  <c r="N189" i="5" s="1"/>
  <c r="T202" i="5"/>
  <c r="N202" i="5" s="1"/>
  <c r="AK202" i="5"/>
  <c r="X202" i="5"/>
  <c r="R202" i="5" s="1"/>
  <c r="T210" i="5"/>
  <c r="N210" i="5" s="1"/>
  <c r="AK210" i="5"/>
  <c r="X210" i="5"/>
  <c r="R210" i="5" s="1"/>
  <c r="T218" i="5"/>
  <c r="N218" i="5" s="1"/>
  <c r="AK218" i="5"/>
  <c r="X218" i="5"/>
  <c r="R218" i="5" s="1"/>
  <c r="T226" i="5"/>
  <c r="N226" i="5" s="1"/>
  <c r="AK226" i="5"/>
  <c r="X226" i="5"/>
  <c r="R226" i="5" s="1"/>
  <c r="AK238" i="5"/>
  <c r="T238" i="5"/>
  <c r="N238" i="5" s="1"/>
  <c r="AK254" i="5"/>
  <c r="T254" i="5"/>
  <c r="N254" i="5" s="1"/>
  <c r="AK270" i="5"/>
  <c r="T270" i="5"/>
  <c r="N270" i="5" s="1"/>
  <c r="AK286" i="5"/>
  <c r="T286" i="5"/>
  <c r="N286" i="5" s="1"/>
  <c r="AK306" i="5"/>
  <c r="T306" i="5"/>
  <c r="N306" i="5" s="1"/>
  <c r="AK309" i="5"/>
  <c r="T309" i="5"/>
  <c r="N309" i="5" s="1"/>
  <c r="AA391" i="5"/>
  <c r="AA399" i="5"/>
  <c r="AA407" i="5"/>
  <c r="AA416" i="5"/>
  <c r="AA424" i="5"/>
  <c r="AA432" i="5"/>
  <c r="AA440" i="5"/>
  <c r="AA448" i="5"/>
  <c r="AA299" i="5"/>
  <c r="O299" i="5"/>
  <c r="AA307" i="5"/>
  <c r="O307" i="5"/>
  <c r="N314" i="5"/>
  <c r="AK314" i="5"/>
  <c r="N318" i="5"/>
  <c r="AK318" i="5"/>
  <c r="T322" i="5"/>
  <c r="N322" i="5" s="1"/>
  <c r="AK322" i="5"/>
  <c r="T326" i="5"/>
  <c r="N326" i="5" s="1"/>
  <c r="AK326" i="5"/>
  <c r="T330" i="5"/>
  <c r="N330" i="5" s="1"/>
  <c r="AK330" i="5"/>
  <c r="T334" i="5"/>
  <c r="N334" i="5" s="1"/>
  <c r="AK334" i="5"/>
  <c r="N338" i="5"/>
  <c r="AK338" i="5"/>
  <c r="T342" i="5"/>
  <c r="N342" i="5" s="1"/>
  <c r="AK342" i="5"/>
  <c r="T346" i="5"/>
  <c r="N346" i="5" s="1"/>
  <c r="AK346" i="5"/>
  <c r="T350" i="5"/>
  <c r="N350" i="5" s="1"/>
  <c r="AK350" i="5"/>
  <c r="T354" i="5"/>
  <c r="N354" i="5" s="1"/>
  <c r="AK354" i="5"/>
  <c r="T359" i="5"/>
  <c r="N359" i="5" s="1"/>
  <c r="U359" i="5"/>
  <c r="O359" i="5" s="1"/>
  <c r="T367" i="5"/>
  <c r="N367" i="5" s="1"/>
  <c r="U367" i="5"/>
  <c r="O367" i="5" s="1"/>
  <c r="T375" i="5"/>
  <c r="N375" i="5" s="1"/>
  <c r="AK375" i="5"/>
  <c r="U375" i="5"/>
  <c r="O375" i="5" s="1"/>
  <c r="T383" i="5"/>
  <c r="N383" i="5" s="1"/>
  <c r="AK383" i="5"/>
  <c r="U383" i="5"/>
  <c r="O383" i="5" s="1"/>
  <c r="AA390" i="5"/>
  <c r="AA398" i="5"/>
  <c r="AA406" i="5"/>
  <c r="AA414" i="5"/>
  <c r="AA393" i="5"/>
  <c r="AA401" i="5"/>
  <c r="AA409" i="5"/>
  <c r="AA418" i="5"/>
  <c r="AA434" i="5"/>
  <c r="AA450" i="5"/>
  <c r="AA298" i="5"/>
  <c r="O298" i="5"/>
  <c r="AA306" i="5"/>
  <c r="O306" i="5"/>
  <c r="X306" i="5"/>
  <c r="R306" i="5" s="1"/>
  <c r="U358" i="5"/>
  <c r="O358" i="5" s="1"/>
  <c r="T358" i="5"/>
  <c r="N358" i="5" s="1"/>
  <c r="AK366" i="5"/>
  <c r="U366" i="5"/>
  <c r="O366" i="5" s="1"/>
  <c r="T366" i="5"/>
  <c r="N366" i="5" s="1"/>
  <c r="AK374" i="5"/>
  <c r="U374" i="5"/>
  <c r="O374" i="5" s="1"/>
  <c r="T374" i="5"/>
  <c r="N374" i="5" s="1"/>
  <c r="AK382" i="5"/>
  <c r="U382" i="5"/>
  <c r="O382" i="5" s="1"/>
  <c r="T382" i="5"/>
  <c r="N382" i="5" s="1"/>
  <c r="T391" i="5"/>
  <c r="N391" i="5" s="1"/>
  <c r="AK391" i="5"/>
  <c r="T399" i="5"/>
  <c r="N399" i="5" s="1"/>
  <c r="AK399" i="5"/>
  <c r="T407" i="5"/>
  <c r="N407" i="5" s="1"/>
  <c r="AK407" i="5"/>
  <c r="AA415" i="5"/>
  <c r="AK431" i="5"/>
  <c r="T431" i="5"/>
  <c r="N431" i="5" s="1"/>
  <c r="AK447" i="5"/>
  <c r="T447" i="5"/>
  <c r="N447" i="5" s="1"/>
  <c r="AA466" i="5"/>
  <c r="AA474" i="5"/>
  <c r="AA482" i="5"/>
  <c r="AA490" i="5"/>
  <c r="AA498" i="5"/>
  <c r="AA506" i="5"/>
  <c r="AA421" i="5"/>
  <c r="AA429" i="5"/>
  <c r="AA437" i="5"/>
  <c r="AA445" i="5"/>
  <c r="T453" i="5"/>
  <c r="N453" i="5" s="1"/>
  <c r="AK453" i="5"/>
  <c r="T461" i="5"/>
  <c r="N461" i="5" s="1"/>
  <c r="AK461" i="5"/>
  <c r="T469" i="5"/>
  <c r="N469" i="5" s="1"/>
  <c r="AK469" i="5"/>
  <c r="T477" i="5"/>
  <c r="N477" i="5" s="1"/>
  <c r="AK477" i="5"/>
  <c r="T485" i="5"/>
  <c r="N485" i="5" s="1"/>
  <c r="AK485" i="5"/>
  <c r="T493" i="5"/>
  <c r="N493" i="5" s="1"/>
  <c r="AK493" i="5"/>
  <c r="T501" i="5"/>
  <c r="N501" i="5" s="1"/>
  <c r="AK501" i="5"/>
  <c r="AA508" i="5"/>
  <c r="AK515" i="5"/>
  <c r="T515" i="5"/>
  <c r="N515" i="5" s="1"/>
  <c r="AK523" i="5"/>
  <c r="T523" i="5"/>
  <c r="N523" i="5" s="1"/>
  <c r="AA451" i="5"/>
  <c r="AA459" i="5"/>
  <c r="AA467" i="5"/>
  <c r="AA475" i="5"/>
  <c r="AA483" i="5"/>
  <c r="AA491" i="5"/>
  <c r="AA499" i="5"/>
  <c r="AA507" i="5"/>
  <c r="U515" i="5"/>
  <c r="O515" i="5" s="1"/>
  <c r="V515" i="5"/>
  <c r="P515" i="5" s="1"/>
  <c r="AA523" i="5"/>
  <c r="AK533" i="5"/>
  <c r="T533" i="5"/>
  <c r="N533" i="5" s="1"/>
  <c r="AA423" i="5"/>
  <c r="AA431" i="5"/>
  <c r="AA439" i="5"/>
  <c r="AA447" i="5"/>
  <c r="AK456" i="5"/>
  <c r="T456" i="5"/>
  <c r="N456" i="5" s="1"/>
  <c r="AK464" i="5"/>
  <c r="T464" i="5"/>
  <c r="N464" i="5" s="1"/>
  <c r="AK472" i="5"/>
  <c r="T472" i="5"/>
  <c r="N472" i="5" s="1"/>
  <c r="AK480" i="5"/>
  <c r="T480" i="5"/>
  <c r="N480" i="5" s="1"/>
  <c r="AK488" i="5"/>
  <c r="T488" i="5"/>
  <c r="N488" i="5" s="1"/>
  <c r="AK496" i="5"/>
  <c r="T496" i="5"/>
  <c r="N496" i="5" s="1"/>
  <c r="AK504" i="5"/>
  <c r="T504" i="5"/>
  <c r="N504" i="5" s="1"/>
  <c r="AA559" i="5"/>
  <c r="AA567" i="5"/>
  <c r="AA575" i="5"/>
  <c r="AA583" i="5"/>
  <c r="AA531" i="5"/>
  <c r="AB559" i="5"/>
  <c r="AB563" i="5"/>
  <c r="AB567" i="5"/>
  <c r="AB571" i="5"/>
  <c r="AB575" i="5"/>
  <c r="AB579" i="5"/>
  <c r="AB583" i="5"/>
  <c r="AB587" i="5"/>
  <c r="AB591" i="5"/>
  <c r="AB595" i="5"/>
  <c r="AB599" i="5"/>
  <c r="AB603" i="5"/>
  <c r="AB607" i="5"/>
  <c r="AB611" i="5"/>
  <c r="AK615" i="5"/>
  <c r="T615" i="5"/>
  <c r="N615" i="5" s="1"/>
  <c r="AK514" i="5"/>
  <c r="T514" i="5"/>
  <c r="N514" i="5" s="1"/>
  <c r="AK522" i="5"/>
  <c r="T522" i="5"/>
  <c r="N522" i="5" s="1"/>
  <c r="AK530" i="5"/>
  <c r="T530" i="5"/>
  <c r="N530" i="5" s="1"/>
  <c r="AK536" i="5"/>
  <c r="AK540" i="5"/>
  <c r="AK544" i="5"/>
  <c r="AK548" i="5"/>
  <c r="AK552" i="5"/>
  <c r="AK556" i="5"/>
  <c r="AA564" i="5"/>
  <c r="AA572" i="5"/>
  <c r="AA580" i="5"/>
  <c r="AA588" i="5"/>
  <c r="AA596" i="5"/>
  <c r="AA604" i="5"/>
  <c r="AA612" i="5"/>
  <c r="AA512" i="5"/>
  <c r="AA520" i="5"/>
  <c r="AA528" i="5"/>
  <c r="AA535" i="5"/>
  <c r="O535" i="5"/>
  <c r="AA539" i="5"/>
  <c r="O539" i="5"/>
  <c r="AA543" i="5"/>
  <c r="O543" i="5"/>
  <c r="AA547" i="5"/>
  <c r="O547" i="5"/>
  <c r="AA551" i="5"/>
  <c r="O551" i="5"/>
  <c r="AA555" i="5"/>
  <c r="O555" i="5"/>
  <c r="T559" i="5"/>
  <c r="N559" i="5" s="1"/>
  <c r="AK559" i="5"/>
  <c r="T563" i="5"/>
  <c r="N563" i="5" s="1"/>
  <c r="AK563" i="5"/>
  <c r="T567" i="5"/>
  <c r="N567" i="5" s="1"/>
  <c r="AK567" i="5"/>
  <c r="T571" i="5"/>
  <c r="N571" i="5" s="1"/>
  <c r="AK571" i="5"/>
  <c r="T575" i="5"/>
  <c r="N575" i="5" s="1"/>
  <c r="AK575" i="5"/>
  <c r="T579" i="5"/>
  <c r="N579" i="5" s="1"/>
  <c r="AK579" i="5"/>
  <c r="T583" i="5"/>
  <c r="N583" i="5" s="1"/>
  <c r="AK583" i="5"/>
  <c r="T587" i="5"/>
  <c r="N587" i="5" s="1"/>
  <c r="AK587" i="5"/>
  <c r="T591" i="5"/>
  <c r="N591" i="5" s="1"/>
  <c r="AK591" i="5"/>
  <c r="T595" i="5"/>
  <c r="N595" i="5" s="1"/>
  <c r="AK595" i="5"/>
  <c r="T599" i="5"/>
  <c r="N599" i="5" s="1"/>
  <c r="AK599" i="5"/>
  <c r="T603" i="5"/>
  <c r="N603" i="5" s="1"/>
  <c r="AK603" i="5"/>
  <c r="T607" i="5"/>
  <c r="N607" i="5" s="1"/>
  <c r="AK607" i="5"/>
  <c r="T611" i="5"/>
  <c r="N611" i="5" s="1"/>
  <c r="AK611" i="5"/>
  <c r="AA591" i="5"/>
  <c r="AA599" i="5"/>
  <c r="AA607" i="5"/>
  <c r="AK614" i="5"/>
  <c r="T614" i="5"/>
  <c r="N614" i="5" s="1"/>
  <c r="AB620" i="5"/>
  <c r="AB624" i="5"/>
  <c r="AB628" i="5"/>
  <c r="AB632" i="5"/>
  <c r="AB636" i="5"/>
  <c r="AB640" i="5"/>
  <c r="AB644" i="5"/>
  <c r="AB648" i="5"/>
  <c r="AB652" i="5"/>
  <c r="AB656" i="5"/>
  <c r="AB663" i="5"/>
  <c r="AA619" i="5"/>
  <c r="AA627" i="5"/>
  <c r="AA635" i="5"/>
  <c r="AA643" i="5"/>
  <c r="AA651" i="5"/>
  <c r="AA659" i="5"/>
  <c r="T620" i="5"/>
  <c r="N620" i="5" s="1"/>
  <c r="AK620" i="5"/>
  <c r="T624" i="5"/>
  <c r="N624" i="5" s="1"/>
  <c r="AK624" i="5"/>
  <c r="T628" i="5"/>
  <c r="N628" i="5" s="1"/>
  <c r="AK628" i="5"/>
  <c r="T632" i="5"/>
  <c r="N632" i="5" s="1"/>
  <c r="AK632" i="5"/>
  <c r="T636" i="5"/>
  <c r="N636" i="5" s="1"/>
  <c r="AK636" i="5"/>
  <c r="T640" i="5"/>
  <c r="N640" i="5" s="1"/>
  <c r="AK640" i="5"/>
  <c r="T644" i="5"/>
  <c r="N644" i="5" s="1"/>
  <c r="AK644" i="5"/>
  <c r="T648" i="5"/>
  <c r="N648" i="5" s="1"/>
  <c r="AK648" i="5"/>
  <c r="T652" i="5"/>
  <c r="N652" i="5" s="1"/>
  <c r="AK652" i="5"/>
  <c r="T656" i="5"/>
  <c r="N656" i="5" s="1"/>
  <c r="AK656" i="5"/>
  <c r="AK660" i="5"/>
  <c r="T660" i="5"/>
  <c r="N660" i="5" s="1"/>
  <c r="AA620" i="5"/>
  <c r="AA628" i="5"/>
  <c r="AA636" i="5"/>
  <c r="AA644" i="5"/>
  <c r="AA652" i="5"/>
  <c r="AA660" i="5"/>
  <c r="AK666" i="5"/>
  <c r="T666" i="5"/>
  <c r="N666" i="5" s="1"/>
  <c r="AK670" i="5"/>
  <c r="T670" i="5"/>
  <c r="N670" i="5" s="1"/>
  <c r="AK674" i="5"/>
  <c r="T674" i="5"/>
  <c r="N674" i="5" s="1"/>
  <c r="AK678" i="5"/>
  <c r="T678" i="5"/>
  <c r="N678" i="5" s="1"/>
  <c r="AA690" i="5"/>
  <c r="AA698" i="5"/>
  <c r="AA706" i="5"/>
  <c r="AA666" i="5"/>
  <c r="AA674" i="5"/>
  <c r="AA697" i="5"/>
  <c r="AA705" i="5"/>
  <c r="T663" i="5"/>
  <c r="N663" i="5" s="1"/>
  <c r="AK663" i="5"/>
  <c r="T667" i="5"/>
  <c r="N667" i="5" s="1"/>
  <c r="AK667" i="5"/>
  <c r="T671" i="5"/>
  <c r="N671" i="5" s="1"/>
  <c r="AK671" i="5"/>
  <c r="T675" i="5"/>
  <c r="N675" i="5" s="1"/>
  <c r="AK675" i="5"/>
  <c r="T679" i="5"/>
  <c r="N679" i="5" s="1"/>
  <c r="AK679" i="5"/>
  <c r="AK722" i="5"/>
  <c r="T722" i="5"/>
  <c r="N722" i="5" s="1"/>
  <c r="AA665" i="5"/>
  <c r="AA673" i="5"/>
  <c r="T682" i="5"/>
  <c r="N682" i="5" s="1"/>
  <c r="AK682" i="5"/>
  <c r="T698" i="5"/>
  <c r="N698" i="5" s="1"/>
  <c r="AK698" i="5"/>
  <c r="T730" i="5"/>
  <c r="N730" i="5" s="1"/>
  <c r="AK730" i="5"/>
  <c r="T738" i="5"/>
  <c r="N738" i="5" s="1"/>
  <c r="AK738" i="5"/>
  <c r="T746" i="5"/>
  <c r="N746" i="5" s="1"/>
  <c r="AK746" i="5"/>
  <c r="T754" i="5"/>
  <c r="N754" i="5" s="1"/>
  <c r="AK754" i="5"/>
  <c r="T762" i="5"/>
  <c r="N762" i="5" s="1"/>
  <c r="AK762" i="5"/>
  <c r="AK771" i="5"/>
  <c r="T771" i="5"/>
  <c r="N771" i="5" s="1"/>
  <c r="T732" i="5"/>
  <c r="N732" i="5" s="1"/>
  <c r="AK732" i="5"/>
  <c r="T748" i="5"/>
  <c r="N748" i="5" s="1"/>
  <c r="AK748" i="5"/>
  <c r="T764" i="5"/>
  <c r="N764" i="5" s="1"/>
  <c r="AK764" i="5"/>
  <c r="AK785" i="5"/>
  <c r="T785" i="5"/>
  <c r="N785" i="5" s="1"/>
  <c r="AK805" i="5"/>
  <c r="X805" i="5"/>
  <c r="T805" i="5"/>
  <c r="N805" i="5" s="1"/>
  <c r="AK813" i="5"/>
  <c r="X813" i="5"/>
  <c r="R813" i="5" s="1"/>
  <c r="T813" i="5"/>
  <c r="N813" i="5" s="1"/>
  <c r="AK821" i="5"/>
  <c r="X821" i="5"/>
  <c r="R821" i="5" s="1"/>
  <c r="T821" i="5"/>
  <c r="N821" i="5" s="1"/>
  <c r="AK829" i="5"/>
  <c r="X829" i="5"/>
  <c r="R829" i="5" s="1"/>
  <c r="T829" i="5"/>
  <c r="N829" i="5" s="1"/>
  <c r="AK837" i="5"/>
  <c r="X837" i="5"/>
  <c r="R837" i="5" s="1"/>
  <c r="T837" i="5"/>
  <c r="N837" i="5" s="1"/>
  <c r="T784" i="5"/>
  <c r="N784" i="5" s="1"/>
  <c r="AK784" i="5"/>
  <c r="T792" i="5"/>
  <c r="N792" i="5" s="1"/>
  <c r="AK792" i="5"/>
  <c r="T800" i="5"/>
  <c r="N800" i="5" s="1"/>
  <c r="AK800" i="5"/>
  <c r="AA796" i="5"/>
  <c r="X808" i="5"/>
  <c r="R808" i="5" s="1"/>
  <c r="T808" i="5"/>
  <c r="N808" i="5" s="1"/>
  <c r="AK808" i="5"/>
  <c r="X816" i="5"/>
  <c r="R816" i="5" s="1"/>
  <c r="T816" i="5"/>
  <c r="N816" i="5" s="1"/>
  <c r="AK816" i="5"/>
  <c r="X824" i="5"/>
  <c r="R824" i="5" s="1"/>
  <c r="T824" i="5"/>
  <c r="N824" i="5" s="1"/>
  <c r="AK824" i="5"/>
  <c r="X832" i="5"/>
  <c r="R832" i="5" s="1"/>
  <c r="T832" i="5"/>
  <c r="N832" i="5" s="1"/>
  <c r="AK832" i="5"/>
  <c r="X840" i="5"/>
  <c r="R840" i="5" s="1"/>
  <c r="T840" i="5"/>
  <c r="N840" i="5" s="1"/>
  <c r="AK840" i="5"/>
  <c r="AK848" i="5"/>
  <c r="X848" i="5"/>
  <c r="R848" i="5" s="1"/>
  <c r="T848" i="5"/>
  <c r="N848" i="5" s="1"/>
  <c r="AK856" i="5"/>
  <c r="X856" i="5"/>
  <c r="R856" i="5" s="1"/>
  <c r="T856" i="5"/>
  <c r="N856" i="5" s="1"/>
  <c r="AK864" i="5"/>
  <c r="X864" i="5"/>
  <c r="R864" i="5" s="1"/>
  <c r="T864" i="5"/>
  <c r="N864" i="5" s="1"/>
  <c r="X872" i="5"/>
  <c r="U872" i="5"/>
  <c r="O872" i="5" s="1"/>
  <c r="T867" i="5"/>
  <c r="N867" i="5" s="1"/>
  <c r="AK867" i="5"/>
  <c r="T875" i="5"/>
  <c r="N875" i="5" s="1"/>
  <c r="AK875" i="5"/>
  <c r="X845" i="5"/>
  <c r="R845" i="5" s="1"/>
  <c r="T845" i="5"/>
  <c r="N845" i="5" s="1"/>
  <c r="AK845" i="5"/>
  <c r="X853" i="5"/>
  <c r="R853" i="5" s="1"/>
  <c r="T853" i="5"/>
  <c r="N853" i="5" s="1"/>
  <c r="AK853" i="5"/>
  <c r="X861" i="5"/>
  <c r="R861" i="5" s="1"/>
  <c r="T861" i="5"/>
  <c r="N861" i="5" s="1"/>
  <c r="AK861" i="5"/>
  <c r="X869" i="5"/>
  <c r="U869" i="5"/>
  <c r="O869" i="5" s="1"/>
  <c r="X877" i="5"/>
  <c r="U877" i="5"/>
  <c r="O877" i="5" s="1"/>
  <c r="AK874" i="5"/>
  <c r="T874" i="5"/>
  <c r="N874" i="5" s="1"/>
  <c r="X881" i="5"/>
  <c r="U881" i="5"/>
  <c r="O881" i="5" s="1"/>
  <c r="X889" i="5"/>
  <c r="U889" i="5"/>
  <c r="O889" i="5" s="1"/>
  <c r="X897" i="5"/>
  <c r="U897" i="5"/>
  <c r="O897" i="5" s="1"/>
  <c r="T880" i="5"/>
  <c r="N880" i="5" s="1"/>
  <c r="AK880" i="5"/>
  <c r="T888" i="5"/>
  <c r="N888" i="5" s="1"/>
  <c r="AK888" i="5"/>
  <c r="T896" i="5"/>
  <c r="N896" i="5" s="1"/>
  <c r="AK896" i="5"/>
  <c r="X880" i="5"/>
  <c r="U880" i="5"/>
  <c r="O880" i="5" s="1"/>
  <c r="X888" i="5"/>
  <c r="U888" i="5"/>
  <c r="O888" i="5" s="1"/>
  <c r="X896" i="5"/>
  <c r="U896" i="5"/>
  <c r="O896" i="5" s="1"/>
  <c r="AK879" i="5"/>
  <c r="T879" i="5"/>
  <c r="N879" i="5" s="1"/>
  <c r="AK887" i="5"/>
  <c r="T887" i="5"/>
  <c r="N887" i="5" s="1"/>
  <c r="AK895" i="5"/>
  <c r="T895" i="5"/>
  <c r="N895" i="5" s="1"/>
  <c r="X908" i="5"/>
  <c r="AK908" i="5"/>
  <c r="U908" i="5"/>
  <c r="T908" i="5"/>
  <c r="N908" i="5" s="1"/>
  <c r="X911" i="5"/>
  <c r="T911" i="5"/>
  <c r="N911" i="5" s="1"/>
  <c r="V911" i="5"/>
  <c r="AK911" i="5"/>
  <c r="W911" i="5"/>
  <c r="U911" i="5"/>
  <c r="X915" i="5"/>
  <c r="T915" i="5"/>
  <c r="N915" i="5" s="1"/>
  <c r="V915" i="5"/>
  <c r="AK915" i="5"/>
  <c r="U915" i="5"/>
  <c r="O954" i="5"/>
  <c r="AA954" i="5"/>
  <c r="AK975" i="5"/>
  <c r="X975" i="5"/>
  <c r="R975" i="5" s="1"/>
  <c r="T975" i="5"/>
  <c r="N975" i="5" s="1"/>
  <c r="O944" i="5"/>
  <c r="AA944" i="5"/>
  <c r="AK957" i="5"/>
  <c r="X957" i="5"/>
  <c r="R957" i="5" s="1"/>
  <c r="T957" i="5"/>
  <c r="N957" i="5" s="1"/>
  <c r="X937" i="5"/>
  <c r="T937" i="5"/>
  <c r="N937" i="5" s="1"/>
  <c r="AK937" i="5"/>
  <c r="V937" i="5"/>
  <c r="U937" i="5"/>
  <c r="O952" i="5"/>
  <c r="AA952" i="5"/>
  <c r="O949" i="5"/>
  <c r="AA949" i="5"/>
  <c r="V921" i="5"/>
  <c r="AK921" i="5"/>
  <c r="U921" i="5"/>
  <c r="T921" i="5"/>
  <c r="N921" i="5" s="1"/>
  <c r="X921" i="5"/>
  <c r="V925" i="5"/>
  <c r="T925" i="5"/>
  <c r="N925" i="5" s="1"/>
  <c r="AK925" i="5"/>
  <c r="U925" i="5"/>
  <c r="X925" i="5"/>
  <c r="V929" i="5"/>
  <c r="T929" i="5"/>
  <c r="N929" i="5" s="1"/>
  <c r="AK929" i="5"/>
  <c r="X929" i="5"/>
  <c r="U929" i="5"/>
  <c r="X931" i="5"/>
  <c r="AK931" i="5"/>
  <c r="V931" i="5"/>
  <c r="U931" i="5"/>
  <c r="T931" i="5"/>
  <c r="N931" i="5" s="1"/>
  <c r="AK963" i="5"/>
  <c r="T963" i="5"/>
  <c r="N963" i="5" s="1"/>
  <c r="X963" i="5"/>
  <c r="R963" i="5" s="1"/>
  <c r="T959" i="5"/>
  <c r="N959" i="5" s="1"/>
  <c r="AK959" i="5"/>
  <c r="X959" i="5"/>
  <c r="R959" i="5" s="1"/>
  <c r="X964" i="5"/>
  <c r="R964" i="5" s="1"/>
  <c r="T964" i="5"/>
  <c r="N964" i="5" s="1"/>
  <c r="AK964" i="5"/>
  <c r="T969" i="5"/>
  <c r="N969" i="5" s="1"/>
  <c r="AK969" i="5"/>
  <c r="X969" i="5"/>
  <c r="R969" i="5" s="1"/>
  <c r="AK970" i="5"/>
  <c r="X970" i="5"/>
  <c r="R970" i="5" s="1"/>
  <c r="T970" i="5"/>
  <c r="N970" i="5" s="1"/>
  <c r="T948" i="5"/>
  <c r="N948" i="5" s="1"/>
  <c r="AK948" i="5"/>
  <c r="Q936" i="5"/>
  <c r="AC936" i="5"/>
  <c r="T787" i="5"/>
  <c r="N787" i="5" s="1"/>
  <c r="AK787" i="5"/>
  <c r="T798" i="5"/>
  <c r="N798" i="5" s="1"/>
  <c r="AK798" i="5"/>
  <c r="T737" i="5"/>
  <c r="N737" i="5" s="1"/>
  <c r="AK737" i="5"/>
  <c r="AK719" i="5"/>
  <c r="T719" i="5"/>
  <c r="N719" i="5" s="1"/>
  <c r="AA742" i="5"/>
  <c r="T703" i="5"/>
  <c r="N703" i="5" s="1"/>
  <c r="AK703" i="5"/>
  <c r="T717" i="5"/>
  <c r="N717" i="5" s="1"/>
  <c r="AK717" i="5"/>
  <c r="N552" i="5"/>
  <c r="Z552" i="5"/>
  <c r="S552" i="5"/>
  <c r="AB462" i="5"/>
  <c r="V367" i="5"/>
  <c r="P367" i="5" s="1"/>
  <c r="AK367" i="5"/>
  <c r="T151" i="5"/>
  <c r="N151" i="5" s="1"/>
  <c r="AK151" i="5"/>
  <c r="AK954" i="5"/>
  <c r="T954" i="5"/>
  <c r="N954" i="5" s="1"/>
  <c r="AK950" i="5"/>
  <c r="T950" i="5"/>
  <c r="N950" i="5" s="1"/>
  <c r="Q932" i="5"/>
  <c r="AC932" i="5"/>
  <c r="T795" i="5"/>
  <c r="N795" i="5" s="1"/>
  <c r="AK795" i="5"/>
  <c r="T779" i="5"/>
  <c r="N779" i="5" s="1"/>
  <c r="AK779" i="5"/>
  <c r="AA771" i="5"/>
  <c r="AA798" i="5"/>
  <c r="T774" i="5"/>
  <c r="N774" i="5" s="1"/>
  <c r="AK774" i="5"/>
  <c r="T761" i="5"/>
  <c r="N761" i="5" s="1"/>
  <c r="AK761" i="5"/>
  <c r="T745" i="5"/>
  <c r="N745" i="5" s="1"/>
  <c r="AK745" i="5"/>
  <c r="T729" i="5"/>
  <c r="N729" i="5" s="1"/>
  <c r="AK729" i="5"/>
  <c r="T778" i="5"/>
  <c r="N778" i="5" s="1"/>
  <c r="AK778" i="5"/>
  <c r="AA758" i="5"/>
  <c r="AA738" i="5"/>
  <c r="T721" i="5"/>
  <c r="N721" i="5" s="1"/>
  <c r="AK721" i="5"/>
  <c r="AA772" i="5"/>
  <c r="AA762" i="5"/>
  <c r="T715" i="5"/>
  <c r="N715" i="5" s="1"/>
  <c r="AK715" i="5"/>
  <c r="AK708" i="5"/>
  <c r="T708" i="5"/>
  <c r="N708" i="5" s="1"/>
  <c r="T695" i="5"/>
  <c r="N695" i="5" s="1"/>
  <c r="AK695" i="5"/>
  <c r="AA753" i="5"/>
  <c r="AA769" i="5"/>
  <c r="AA754" i="5"/>
  <c r="AA707" i="5"/>
  <c r="AA703" i="5"/>
  <c r="AA699" i="5"/>
  <c r="AA695" i="5"/>
  <c r="AA710" i="5"/>
  <c r="AB534" i="5"/>
  <c r="AB526" i="5"/>
  <c r="AB510" i="5"/>
  <c r="N554" i="5"/>
  <c r="Z554" i="5"/>
  <c r="S554" i="5"/>
  <c r="N550" i="5"/>
  <c r="Z550" i="5"/>
  <c r="S550" i="5"/>
  <c r="N546" i="5"/>
  <c r="Z546" i="5"/>
  <c r="S546" i="5"/>
  <c r="N542" i="5"/>
  <c r="Z542" i="5"/>
  <c r="S542" i="5"/>
  <c r="N538" i="5"/>
  <c r="Z538" i="5"/>
  <c r="S538" i="5"/>
  <c r="AB506" i="5"/>
  <c r="AB490" i="5"/>
  <c r="AB482" i="5"/>
  <c r="AB466" i="5"/>
  <c r="AB458" i="5"/>
  <c r="AB505" i="5"/>
  <c r="AB489" i="5"/>
  <c r="AB481" i="5"/>
  <c r="AB473" i="5"/>
  <c r="AB465" i="5"/>
  <c r="AB457" i="5"/>
  <c r="V369" i="5"/>
  <c r="P369" i="5" s="1"/>
  <c r="AK369" i="5"/>
  <c r="AB366" i="5"/>
  <c r="AB382" i="5"/>
  <c r="AB376" i="5"/>
  <c r="V372" i="5"/>
  <c r="AB388" i="5"/>
  <c r="AB378" i="5"/>
  <c r="X294" i="5"/>
  <c r="R294" i="5" s="1"/>
  <c r="AK76" i="5"/>
  <c r="T76" i="5"/>
  <c r="N76" i="5" s="1"/>
  <c r="AK84" i="5"/>
  <c r="T84" i="5"/>
  <c r="N84" i="5" s="1"/>
  <c r="AK92" i="5"/>
  <c r="T92" i="5"/>
  <c r="N92" i="5" s="1"/>
  <c r="AK100" i="5"/>
  <c r="T100" i="5"/>
  <c r="N100" i="5" s="1"/>
  <c r="X108" i="5"/>
  <c r="R108" i="5" s="1"/>
  <c r="T108" i="5"/>
  <c r="N108" i="5" s="1"/>
  <c r="AK108" i="5"/>
  <c r="X116" i="5"/>
  <c r="R116" i="5" s="1"/>
  <c r="T116" i="5"/>
  <c r="N116" i="5" s="1"/>
  <c r="AK116" i="5"/>
  <c r="AK77" i="5"/>
  <c r="T77" i="5"/>
  <c r="N77" i="5" s="1"/>
  <c r="AK85" i="5"/>
  <c r="T85" i="5"/>
  <c r="N85" i="5" s="1"/>
  <c r="AK93" i="5"/>
  <c r="T93" i="5"/>
  <c r="N93" i="5" s="1"/>
  <c r="AK101" i="5"/>
  <c r="T101" i="5"/>
  <c r="N101" i="5" s="1"/>
  <c r="T109" i="5"/>
  <c r="N109" i="5" s="1"/>
  <c r="AK109" i="5"/>
  <c r="X109" i="5"/>
  <c r="R109" i="5" s="1"/>
  <c r="T117" i="5"/>
  <c r="N117" i="5" s="1"/>
  <c r="AK117" i="5"/>
  <c r="X117" i="5"/>
  <c r="R117" i="5" s="1"/>
  <c r="AK127" i="5"/>
  <c r="T127" i="5"/>
  <c r="N127" i="5" s="1"/>
  <c r="AK135" i="5"/>
  <c r="T135" i="5"/>
  <c r="N135" i="5" s="1"/>
  <c r="AK143" i="5"/>
  <c r="T143" i="5"/>
  <c r="N143" i="5" s="1"/>
  <c r="AK152" i="5"/>
  <c r="T152" i="5"/>
  <c r="N152" i="5" s="1"/>
  <c r="AK168" i="5"/>
  <c r="T168" i="5"/>
  <c r="N168" i="5" s="1"/>
  <c r="AK184" i="5"/>
  <c r="T184" i="5"/>
  <c r="N184" i="5" s="1"/>
  <c r="AK233" i="5"/>
  <c r="T233" i="5"/>
  <c r="N233" i="5" s="1"/>
  <c r="AK249" i="5"/>
  <c r="T249" i="5"/>
  <c r="N249" i="5" s="1"/>
  <c r="AK265" i="5"/>
  <c r="T265" i="5"/>
  <c r="N265" i="5" s="1"/>
  <c r="AK281" i="5"/>
  <c r="T281" i="5"/>
  <c r="N281" i="5" s="1"/>
  <c r="AK297" i="5"/>
  <c r="T297" i="5"/>
  <c r="N297" i="5" s="1"/>
  <c r="T122" i="5"/>
  <c r="N122" i="5" s="1"/>
  <c r="AK122" i="5"/>
  <c r="T130" i="5"/>
  <c r="N130" i="5" s="1"/>
  <c r="AK130" i="5"/>
  <c r="T138" i="5"/>
  <c r="N138" i="5" s="1"/>
  <c r="AK138" i="5"/>
  <c r="T146" i="5"/>
  <c r="N146" i="5" s="1"/>
  <c r="AK146" i="5"/>
  <c r="T159" i="5"/>
  <c r="N159" i="5" s="1"/>
  <c r="AK159" i="5"/>
  <c r="T175" i="5"/>
  <c r="N175" i="5" s="1"/>
  <c r="AK175" i="5"/>
  <c r="T191" i="5"/>
  <c r="N191" i="5" s="1"/>
  <c r="AK191" i="5"/>
  <c r="X203" i="5"/>
  <c r="R203" i="5" s="1"/>
  <c r="T203" i="5"/>
  <c r="N203" i="5" s="1"/>
  <c r="AK203" i="5"/>
  <c r="X211" i="5"/>
  <c r="R211" i="5" s="1"/>
  <c r="T211" i="5"/>
  <c r="N211" i="5" s="1"/>
  <c r="AK211" i="5"/>
  <c r="X219" i="5"/>
  <c r="R219" i="5" s="1"/>
  <c r="T219" i="5"/>
  <c r="N219" i="5" s="1"/>
  <c r="AK219" i="5"/>
  <c r="X227" i="5"/>
  <c r="R227" i="5" s="1"/>
  <c r="T227" i="5"/>
  <c r="N227" i="5" s="1"/>
  <c r="AK227" i="5"/>
  <c r="T240" i="5"/>
  <c r="N240" i="5" s="1"/>
  <c r="AK240" i="5"/>
  <c r="T256" i="5"/>
  <c r="N256" i="5" s="1"/>
  <c r="AK256" i="5"/>
  <c r="T272" i="5"/>
  <c r="N272" i="5" s="1"/>
  <c r="AK272" i="5"/>
  <c r="T288" i="5"/>
  <c r="N288" i="5" s="1"/>
  <c r="AK288" i="5"/>
  <c r="AK312" i="5"/>
  <c r="T312" i="5"/>
  <c r="N312" i="5" s="1"/>
  <c r="AA126" i="5"/>
  <c r="AA134" i="5"/>
  <c r="AA142" i="5"/>
  <c r="AK154" i="5"/>
  <c r="T154" i="5"/>
  <c r="N154" i="5" s="1"/>
  <c r="AK170" i="5"/>
  <c r="T170" i="5"/>
  <c r="N170" i="5" s="1"/>
  <c r="AK186" i="5"/>
  <c r="T186" i="5"/>
  <c r="N186" i="5" s="1"/>
  <c r="AK231" i="5"/>
  <c r="T231" i="5"/>
  <c r="N231" i="5" s="1"/>
  <c r="AK247" i="5"/>
  <c r="T247" i="5"/>
  <c r="N247" i="5" s="1"/>
  <c r="AK263" i="5"/>
  <c r="T263" i="5"/>
  <c r="N263" i="5" s="1"/>
  <c r="AK279" i="5"/>
  <c r="T279" i="5"/>
  <c r="N279" i="5" s="1"/>
  <c r="AK293" i="5"/>
  <c r="T293" i="5"/>
  <c r="N293" i="5" s="1"/>
  <c r="AK300" i="5"/>
  <c r="T300" i="5"/>
  <c r="N300" i="5" s="1"/>
  <c r="AA121" i="5"/>
  <c r="AA129" i="5"/>
  <c r="AA137" i="5"/>
  <c r="AA145" i="5"/>
  <c r="AK161" i="5"/>
  <c r="T161" i="5"/>
  <c r="N161" i="5" s="1"/>
  <c r="AK177" i="5"/>
  <c r="T177" i="5"/>
  <c r="N177" i="5" s="1"/>
  <c r="AK193" i="5"/>
  <c r="T193" i="5"/>
  <c r="N193" i="5" s="1"/>
  <c r="T204" i="5"/>
  <c r="N204" i="5" s="1"/>
  <c r="AK204" i="5"/>
  <c r="X204" i="5"/>
  <c r="R204" i="5" s="1"/>
  <c r="T212" i="5"/>
  <c r="N212" i="5" s="1"/>
  <c r="AK212" i="5"/>
  <c r="X212" i="5"/>
  <c r="R212" i="5" s="1"/>
  <c r="T220" i="5"/>
  <c r="N220" i="5" s="1"/>
  <c r="AK220" i="5"/>
  <c r="X220" i="5"/>
  <c r="R220" i="5" s="1"/>
  <c r="T228" i="5"/>
  <c r="N228" i="5" s="1"/>
  <c r="AK228" i="5"/>
  <c r="X228" i="5"/>
  <c r="R228" i="5" s="1"/>
  <c r="AK242" i="5"/>
  <c r="T242" i="5"/>
  <c r="N242" i="5" s="1"/>
  <c r="AK258" i="5"/>
  <c r="T258" i="5"/>
  <c r="N258" i="5" s="1"/>
  <c r="AK274" i="5"/>
  <c r="T274" i="5"/>
  <c r="N274" i="5" s="1"/>
  <c r="AK290" i="5"/>
  <c r="T290" i="5"/>
  <c r="N290" i="5" s="1"/>
  <c r="AK310" i="5"/>
  <c r="T310" i="5"/>
  <c r="N310" i="5" s="1"/>
  <c r="AK311" i="5"/>
  <c r="T311" i="5"/>
  <c r="N311" i="5" s="1"/>
  <c r="AK394" i="5"/>
  <c r="T394" i="5"/>
  <c r="N394" i="5" s="1"/>
  <c r="AK402" i="5"/>
  <c r="T402" i="5"/>
  <c r="N402" i="5" s="1"/>
  <c r="AK410" i="5"/>
  <c r="T410" i="5"/>
  <c r="N410" i="5" s="1"/>
  <c r="AK417" i="5"/>
  <c r="T417" i="5"/>
  <c r="N417" i="5" s="1"/>
  <c r="AK425" i="5"/>
  <c r="T425" i="5"/>
  <c r="N425" i="5" s="1"/>
  <c r="AK433" i="5"/>
  <c r="T433" i="5"/>
  <c r="N433" i="5" s="1"/>
  <c r="AK441" i="5"/>
  <c r="T441" i="5"/>
  <c r="N441" i="5" s="1"/>
  <c r="AA452" i="5"/>
  <c r="AA301" i="5"/>
  <c r="O301" i="5"/>
  <c r="AA309" i="5"/>
  <c r="O309" i="5"/>
  <c r="N315" i="5"/>
  <c r="AK315" i="5"/>
  <c r="N319" i="5"/>
  <c r="AK319" i="5"/>
  <c r="T323" i="5"/>
  <c r="N323" i="5" s="1"/>
  <c r="AK323" i="5"/>
  <c r="T327" i="5"/>
  <c r="N327" i="5" s="1"/>
  <c r="AK327" i="5"/>
  <c r="T331" i="5"/>
  <c r="N331" i="5" s="1"/>
  <c r="AK331" i="5"/>
  <c r="T335" i="5"/>
  <c r="N335" i="5" s="1"/>
  <c r="AK335" i="5"/>
  <c r="N339" i="5"/>
  <c r="AK339" i="5"/>
  <c r="T343" i="5"/>
  <c r="N343" i="5" s="1"/>
  <c r="AK343" i="5"/>
  <c r="T347" i="5"/>
  <c r="N347" i="5" s="1"/>
  <c r="AK347" i="5"/>
  <c r="T351" i="5"/>
  <c r="N351" i="5" s="1"/>
  <c r="AK351" i="5"/>
  <c r="T355" i="5"/>
  <c r="N355" i="5" s="1"/>
  <c r="AK355" i="5"/>
  <c r="T361" i="5"/>
  <c r="N361" i="5" s="1"/>
  <c r="U361" i="5"/>
  <c r="O361" i="5" s="1"/>
  <c r="T369" i="5"/>
  <c r="N369" i="5" s="1"/>
  <c r="U369" i="5"/>
  <c r="O369" i="5" s="1"/>
  <c r="T377" i="5"/>
  <c r="N377" i="5" s="1"/>
  <c r="U377" i="5"/>
  <c r="O377" i="5" s="1"/>
  <c r="T385" i="5"/>
  <c r="N385" i="5" s="1"/>
  <c r="U385" i="5"/>
  <c r="O385" i="5" s="1"/>
  <c r="T393" i="5"/>
  <c r="N393" i="5" s="1"/>
  <c r="AK393" i="5"/>
  <c r="T401" i="5"/>
  <c r="N401" i="5" s="1"/>
  <c r="AK401" i="5"/>
  <c r="T409" i="5"/>
  <c r="N409" i="5" s="1"/>
  <c r="AK409" i="5"/>
  <c r="AK449" i="5"/>
  <c r="T449" i="5"/>
  <c r="N449" i="5" s="1"/>
  <c r="T396" i="5"/>
  <c r="N396" i="5" s="1"/>
  <c r="AK396" i="5"/>
  <c r="T404" i="5"/>
  <c r="N404" i="5" s="1"/>
  <c r="AK404" i="5"/>
  <c r="T412" i="5"/>
  <c r="N412" i="5" s="1"/>
  <c r="AK412" i="5"/>
  <c r="AA422" i="5"/>
  <c r="AA438" i="5"/>
  <c r="AA454" i="5"/>
  <c r="AA300" i="5"/>
  <c r="O300" i="5"/>
  <c r="X300" i="5"/>
  <c r="R300" i="5" s="1"/>
  <c r="AA308" i="5"/>
  <c r="O308" i="5"/>
  <c r="U360" i="5"/>
  <c r="O360" i="5" s="1"/>
  <c r="T360" i="5"/>
  <c r="N360" i="5" s="1"/>
  <c r="U368" i="5"/>
  <c r="O368" i="5" s="1"/>
  <c r="T368" i="5"/>
  <c r="N368" i="5" s="1"/>
  <c r="U376" i="5"/>
  <c r="O376" i="5" s="1"/>
  <c r="T376" i="5"/>
  <c r="N376" i="5" s="1"/>
  <c r="AK384" i="5"/>
  <c r="U384" i="5"/>
  <c r="O384" i="5" s="1"/>
  <c r="T384" i="5"/>
  <c r="N384" i="5" s="1"/>
  <c r="AA392" i="5"/>
  <c r="AA400" i="5"/>
  <c r="AA408" i="5"/>
  <c r="AK419" i="5"/>
  <c r="T419" i="5"/>
  <c r="N419" i="5" s="1"/>
  <c r="AK435" i="5"/>
  <c r="T435" i="5"/>
  <c r="N435" i="5" s="1"/>
  <c r="AA460" i="5"/>
  <c r="AA468" i="5"/>
  <c r="AA476" i="5"/>
  <c r="AA484" i="5"/>
  <c r="AA492" i="5"/>
  <c r="AA500" i="5"/>
  <c r="T416" i="5"/>
  <c r="N416" i="5" s="1"/>
  <c r="AK416" i="5"/>
  <c r="T424" i="5"/>
  <c r="N424" i="5" s="1"/>
  <c r="AK424" i="5"/>
  <c r="T432" i="5"/>
  <c r="N432" i="5" s="1"/>
  <c r="AK432" i="5"/>
  <c r="T440" i="5"/>
  <c r="N440" i="5" s="1"/>
  <c r="AK440" i="5"/>
  <c r="T448" i="5"/>
  <c r="N448" i="5" s="1"/>
  <c r="AK448" i="5"/>
  <c r="T455" i="5"/>
  <c r="N455" i="5" s="1"/>
  <c r="AK455" i="5"/>
  <c r="T463" i="5"/>
  <c r="N463" i="5" s="1"/>
  <c r="AK463" i="5"/>
  <c r="T471" i="5"/>
  <c r="N471" i="5" s="1"/>
  <c r="AK471" i="5"/>
  <c r="T479" i="5"/>
  <c r="N479" i="5" s="1"/>
  <c r="AK479" i="5"/>
  <c r="T487" i="5"/>
  <c r="N487" i="5" s="1"/>
  <c r="AK487" i="5"/>
  <c r="T495" i="5"/>
  <c r="N495" i="5" s="1"/>
  <c r="AK495" i="5"/>
  <c r="T503" i="5"/>
  <c r="N503" i="5" s="1"/>
  <c r="AK503" i="5"/>
  <c r="AK509" i="5"/>
  <c r="T509" i="5"/>
  <c r="N509" i="5" s="1"/>
  <c r="AK517" i="5"/>
  <c r="T517" i="5"/>
  <c r="N517" i="5" s="1"/>
  <c r="AK525" i="5"/>
  <c r="T525" i="5"/>
  <c r="N525" i="5" s="1"/>
  <c r="AA453" i="5"/>
  <c r="AA461" i="5"/>
  <c r="AA469" i="5"/>
  <c r="AA477" i="5"/>
  <c r="AA485" i="5"/>
  <c r="AA493" i="5"/>
  <c r="AA501" i="5"/>
  <c r="AA509" i="5"/>
  <c r="U517" i="5"/>
  <c r="O517" i="5" s="1"/>
  <c r="V517" i="5"/>
  <c r="P517" i="5" s="1"/>
  <c r="AA525" i="5"/>
  <c r="T418" i="5"/>
  <c r="N418" i="5" s="1"/>
  <c r="AK418" i="5"/>
  <c r="T426" i="5"/>
  <c r="N426" i="5" s="1"/>
  <c r="AK426" i="5"/>
  <c r="T434" i="5"/>
  <c r="N434" i="5" s="1"/>
  <c r="AK434" i="5"/>
  <c r="T442" i="5"/>
  <c r="N442" i="5" s="1"/>
  <c r="AK442" i="5"/>
  <c r="T450" i="5"/>
  <c r="N450" i="5" s="1"/>
  <c r="AK450" i="5"/>
  <c r="AK458" i="5"/>
  <c r="T458" i="5"/>
  <c r="N458" i="5" s="1"/>
  <c r="AK466" i="5"/>
  <c r="T466" i="5"/>
  <c r="N466" i="5" s="1"/>
  <c r="AK474" i="5"/>
  <c r="T474" i="5"/>
  <c r="N474" i="5" s="1"/>
  <c r="AK482" i="5"/>
  <c r="T482" i="5"/>
  <c r="N482" i="5" s="1"/>
  <c r="AK490" i="5"/>
  <c r="T490" i="5"/>
  <c r="N490" i="5" s="1"/>
  <c r="AK498" i="5"/>
  <c r="T498" i="5"/>
  <c r="N498" i="5" s="1"/>
  <c r="AK506" i="5"/>
  <c r="T506" i="5"/>
  <c r="N506" i="5" s="1"/>
  <c r="AA561" i="5"/>
  <c r="AA569" i="5"/>
  <c r="AA577" i="5"/>
  <c r="AA585" i="5"/>
  <c r="AA533" i="5"/>
  <c r="T560" i="5"/>
  <c r="N560" i="5" s="1"/>
  <c r="AK560" i="5"/>
  <c r="T564" i="5"/>
  <c r="N564" i="5" s="1"/>
  <c r="AK564" i="5"/>
  <c r="T568" i="5"/>
  <c r="N568" i="5" s="1"/>
  <c r="AK568" i="5"/>
  <c r="T572" i="5"/>
  <c r="N572" i="5" s="1"/>
  <c r="AK572" i="5"/>
  <c r="T576" i="5"/>
  <c r="N576" i="5" s="1"/>
  <c r="AK576" i="5"/>
  <c r="T580" i="5"/>
  <c r="N580" i="5" s="1"/>
  <c r="AK580" i="5"/>
  <c r="T584" i="5"/>
  <c r="N584" i="5" s="1"/>
  <c r="AK584" i="5"/>
  <c r="T588" i="5"/>
  <c r="N588" i="5" s="1"/>
  <c r="AK588" i="5"/>
  <c r="AK592" i="5"/>
  <c r="T592" i="5"/>
  <c r="N592" i="5" s="1"/>
  <c r="AK596" i="5"/>
  <c r="T596" i="5"/>
  <c r="N596" i="5" s="1"/>
  <c r="AK600" i="5"/>
  <c r="T600" i="5"/>
  <c r="N600" i="5" s="1"/>
  <c r="AK604" i="5"/>
  <c r="T604" i="5"/>
  <c r="N604" i="5" s="1"/>
  <c r="AK608" i="5"/>
  <c r="T608" i="5"/>
  <c r="N608" i="5" s="1"/>
  <c r="AK612" i="5"/>
  <c r="T612" i="5"/>
  <c r="N612" i="5" s="1"/>
  <c r="T508" i="5"/>
  <c r="N508" i="5" s="1"/>
  <c r="AK508" i="5"/>
  <c r="AK516" i="5"/>
  <c r="T516" i="5"/>
  <c r="N516" i="5" s="1"/>
  <c r="AK524" i="5"/>
  <c r="T524" i="5"/>
  <c r="N524" i="5" s="1"/>
  <c r="AK532" i="5"/>
  <c r="T532" i="5"/>
  <c r="N532" i="5" s="1"/>
  <c r="AA558" i="5"/>
  <c r="AA566" i="5"/>
  <c r="AA574" i="5"/>
  <c r="AA582" i="5"/>
  <c r="AA590" i="5"/>
  <c r="AA598" i="5"/>
  <c r="AA606" i="5"/>
  <c r="AB615" i="5"/>
  <c r="AA514" i="5"/>
  <c r="AA522" i="5"/>
  <c r="AA530" i="5"/>
  <c r="AA536" i="5"/>
  <c r="O536" i="5"/>
  <c r="AA540" i="5"/>
  <c r="O540" i="5"/>
  <c r="AA544" i="5"/>
  <c r="O544" i="5"/>
  <c r="AA548" i="5"/>
  <c r="O548" i="5"/>
  <c r="AA552" i="5"/>
  <c r="O552" i="5"/>
  <c r="AA556" i="5"/>
  <c r="O556" i="5"/>
  <c r="AB560" i="5"/>
  <c r="AB564" i="5"/>
  <c r="AB568" i="5"/>
  <c r="AB572" i="5"/>
  <c r="AB576" i="5"/>
  <c r="AB580" i="5"/>
  <c r="AB584" i="5"/>
  <c r="AB588" i="5"/>
  <c r="AB592" i="5"/>
  <c r="AB596" i="5"/>
  <c r="AB600" i="5"/>
  <c r="AB604" i="5"/>
  <c r="AB608" i="5"/>
  <c r="AB612" i="5"/>
  <c r="AA593" i="5"/>
  <c r="AA601" i="5"/>
  <c r="AA609" i="5"/>
  <c r="AK617" i="5"/>
  <c r="T617" i="5"/>
  <c r="N617" i="5" s="1"/>
  <c r="AK621" i="5"/>
  <c r="T621" i="5"/>
  <c r="N621" i="5" s="1"/>
  <c r="AK625" i="5"/>
  <c r="T625" i="5"/>
  <c r="N625" i="5" s="1"/>
  <c r="AK629" i="5"/>
  <c r="T629" i="5"/>
  <c r="N629" i="5" s="1"/>
  <c r="AK633" i="5"/>
  <c r="T633" i="5"/>
  <c r="N633" i="5" s="1"/>
  <c r="AK637" i="5"/>
  <c r="T637" i="5"/>
  <c r="N637" i="5" s="1"/>
  <c r="AK641" i="5"/>
  <c r="T641" i="5"/>
  <c r="N641" i="5" s="1"/>
  <c r="AK645" i="5"/>
  <c r="T645" i="5"/>
  <c r="N645" i="5" s="1"/>
  <c r="AK649" i="5"/>
  <c r="T649" i="5"/>
  <c r="N649" i="5" s="1"/>
  <c r="AK653" i="5"/>
  <c r="T653" i="5"/>
  <c r="N653" i="5" s="1"/>
  <c r="AK657" i="5"/>
  <c r="T657" i="5"/>
  <c r="N657" i="5" s="1"/>
  <c r="AB665" i="5"/>
  <c r="AA621" i="5"/>
  <c r="AA629" i="5"/>
  <c r="AA637" i="5"/>
  <c r="AA645" i="5"/>
  <c r="AA653" i="5"/>
  <c r="AB617" i="5"/>
  <c r="AB621" i="5"/>
  <c r="AB625" i="5"/>
  <c r="AB629" i="5"/>
  <c r="AB633" i="5"/>
  <c r="AB637" i="5"/>
  <c r="AB641" i="5"/>
  <c r="AB645" i="5"/>
  <c r="AB649" i="5"/>
  <c r="AB653" i="5"/>
  <c r="AB657" i="5"/>
  <c r="AA614" i="5"/>
  <c r="AA622" i="5"/>
  <c r="AA630" i="5"/>
  <c r="AA638" i="5"/>
  <c r="AA646" i="5"/>
  <c r="AA654" i="5"/>
  <c r="AB661" i="5"/>
  <c r="AB667" i="5"/>
  <c r="AB671" i="5"/>
  <c r="AB675" i="5"/>
  <c r="AB679" i="5"/>
  <c r="AK685" i="5"/>
  <c r="T685" i="5"/>
  <c r="N685" i="5" s="1"/>
  <c r="AK693" i="5"/>
  <c r="T693" i="5"/>
  <c r="N693" i="5" s="1"/>
  <c r="AK701" i="5"/>
  <c r="T701" i="5"/>
  <c r="N701" i="5" s="1"/>
  <c r="AK709" i="5"/>
  <c r="T709" i="5"/>
  <c r="N709" i="5" s="1"/>
  <c r="AK718" i="5"/>
  <c r="T718" i="5"/>
  <c r="N718" i="5" s="1"/>
  <c r="AA668" i="5"/>
  <c r="AA676" i="5"/>
  <c r="T700" i="5"/>
  <c r="N700" i="5" s="1"/>
  <c r="AK700" i="5"/>
  <c r="AB660" i="5"/>
  <c r="AB664" i="5"/>
  <c r="AB668" i="5"/>
  <c r="AB672" i="5"/>
  <c r="AB676" i="5"/>
  <c r="AB680" i="5"/>
  <c r="AA723" i="5"/>
  <c r="AA667" i="5"/>
  <c r="AA675" i="5"/>
  <c r="T686" i="5"/>
  <c r="N686" i="5" s="1"/>
  <c r="AK686" i="5"/>
  <c r="T702" i="5"/>
  <c r="N702" i="5" s="1"/>
  <c r="AK702" i="5"/>
  <c r="AK772" i="5"/>
  <c r="T772" i="5"/>
  <c r="N772" i="5" s="1"/>
  <c r="AA731" i="5"/>
  <c r="AA739" i="5"/>
  <c r="AA755" i="5"/>
  <c r="AA763" i="5"/>
  <c r="AA773" i="5"/>
  <c r="T720" i="5"/>
  <c r="N720" i="5" s="1"/>
  <c r="AK720" i="5"/>
  <c r="T736" i="5"/>
  <c r="N736" i="5" s="1"/>
  <c r="AK736" i="5"/>
  <c r="T752" i="5"/>
  <c r="N752" i="5" s="1"/>
  <c r="AK752" i="5"/>
  <c r="T768" i="5"/>
  <c r="N768" i="5" s="1"/>
  <c r="AK768" i="5"/>
  <c r="AK773" i="5"/>
  <c r="T773" i="5"/>
  <c r="N773" i="5" s="1"/>
  <c r="AK789" i="5"/>
  <c r="T789" i="5"/>
  <c r="N789" i="5" s="1"/>
  <c r="AK807" i="5"/>
  <c r="X807" i="5"/>
  <c r="R807" i="5" s="1"/>
  <c r="T807" i="5"/>
  <c r="N807" i="5" s="1"/>
  <c r="AK815" i="5"/>
  <c r="X815" i="5"/>
  <c r="R815" i="5" s="1"/>
  <c r="T815" i="5"/>
  <c r="N815" i="5" s="1"/>
  <c r="AK823" i="5"/>
  <c r="X823" i="5"/>
  <c r="R823" i="5" s="1"/>
  <c r="T823" i="5"/>
  <c r="N823" i="5" s="1"/>
  <c r="AK831" i="5"/>
  <c r="X831" i="5"/>
  <c r="R831" i="5" s="1"/>
  <c r="T831" i="5"/>
  <c r="N831" i="5" s="1"/>
  <c r="AK839" i="5"/>
  <c r="X839" i="5"/>
  <c r="R839" i="5" s="1"/>
  <c r="T839" i="5"/>
  <c r="N839" i="5" s="1"/>
  <c r="AA785" i="5"/>
  <c r="AA793" i="5"/>
  <c r="AA801" i="5"/>
  <c r="AA784" i="5"/>
  <c r="AA800" i="5"/>
  <c r="X810" i="5"/>
  <c r="R810" i="5" s="1"/>
  <c r="T810" i="5"/>
  <c r="N810" i="5" s="1"/>
  <c r="AK810" i="5"/>
  <c r="X818" i="5"/>
  <c r="R818" i="5" s="1"/>
  <c r="T818" i="5"/>
  <c r="N818" i="5" s="1"/>
  <c r="AK818" i="5"/>
  <c r="X826" i="5"/>
  <c r="R826" i="5" s="1"/>
  <c r="T826" i="5"/>
  <c r="N826" i="5" s="1"/>
  <c r="AK826" i="5"/>
  <c r="X834" i="5"/>
  <c r="R834" i="5" s="1"/>
  <c r="T834" i="5"/>
  <c r="N834" i="5" s="1"/>
  <c r="AK834" i="5"/>
  <c r="AK842" i="5"/>
  <c r="X842" i="5"/>
  <c r="R842" i="5" s="1"/>
  <c r="T842" i="5"/>
  <c r="N842" i="5" s="1"/>
  <c r="AK850" i="5"/>
  <c r="X850" i="5"/>
  <c r="R850" i="5" s="1"/>
  <c r="T850" i="5"/>
  <c r="N850" i="5" s="1"/>
  <c r="AK858" i="5"/>
  <c r="X858" i="5"/>
  <c r="R858" i="5" s="1"/>
  <c r="T858" i="5"/>
  <c r="N858" i="5" s="1"/>
  <c r="AK866" i="5"/>
  <c r="X866" i="5"/>
  <c r="R866" i="5" s="1"/>
  <c r="T866" i="5"/>
  <c r="N866" i="5" s="1"/>
  <c r="X874" i="5"/>
  <c r="U874" i="5"/>
  <c r="O874" i="5" s="1"/>
  <c r="T869" i="5"/>
  <c r="N869" i="5" s="1"/>
  <c r="AK869" i="5"/>
  <c r="T877" i="5"/>
  <c r="N877" i="5" s="1"/>
  <c r="AK877" i="5"/>
  <c r="X847" i="5"/>
  <c r="R847" i="5" s="1"/>
  <c r="T847" i="5"/>
  <c r="N847" i="5" s="1"/>
  <c r="AK847" i="5"/>
  <c r="X855" i="5"/>
  <c r="R855" i="5" s="1"/>
  <c r="T855" i="5"/>
  <c r="N855" i="5" s="1"/>
  <c r="AK855" i="5"/>
  <c r="X863" i="5"/>
  <c r="R863" i="5" s="1"/>
  <c r="T863" i="5"/>
  <c r="N863" i="5" s="1"/>
  <c r="AK863" i="5"/>
  <c r="X871" i="5"/>
  <c r="U871" i="5"/>
  <c r="O871" i="5" s="1"/>
  <c r="AK868" i="5"/>
  <c r="T868" i="5"/>
  <c r="N868" i="5" s="1"/>
  <c r="AK876" i="5"/>
  <c r="T876" i="5"/>
  <c r="N876" i="5" s="1"/>
  <c r="X883" i="5"/>
  <c r="U883" i="5"/>
  <c r="O883" i="5" s="1"/>
  <c r="X891" i="5"/>
  <c r="U891" i="5"/>
  <c r="O891" i="5" s="1"/>
  <c r="AK901" i="5"/>
  <c r="U901" i="5"/>
  <c r="T901" i="5"/>
  <c r="N901" i="5" s="1"/>
  <c r="X901" i="5"/>
  <c r="T882" i="5"/>
  <c r="N882" i="5" s="1"/>
  <c r="AK882" i="5"/>
  <c r="T890" i="5"/>
  <c r="N890" i="5" s="1"/>
  <c r="AK890" i="5"/>
  <c r="T898" i="5"/>
  <c r="N898" i="5" s="1"/>
  <c r="X898" i="5"/>
  <c r="AK898" i="5"/>
  <c r="U898" i="5"/>
  <c r="X882" i="5"/>
  <c r="U882" i="5"/>
  <c r="O882" i="5" s="1"/>
  <c r="X890" i="5"/>
  <c r="U890" i="5"/>
  <c r="O890" i="5" s="1"/>
  <c r="X899" i="5"/>
  <c r="AK899" i="5"/>
  <c r="U899" i="5"/>
  <c r="T899" i="5"/>
  <c r="N899" i="5" s="1"/>
  <c r="AK881" i="5"/>
  <c r="T881" i="5"/>
  <c r="N881" i="5" s="1"/>
  <c r="AK889" i="5"/>
  <c r="T889" i="5"/>
  <c r="N889" i="5" s="1"/>
  <c r="AK897" i="5"/>
  <c r="T897" i="5"/>
  <c r="N897" i="5" s="1"/>
  <c r="X935" i="5"/>
  <c r="T935" i="5"/>
  <c r="N935" i="5" s="1"/>
  <c r="AK935" i="5"/>
  <c r="U935" i="5"/>
  <c r="V935" i="5"/>
  <c r="X912" i="5"/>
  <c r="T912" i="5"/>
  <c r="N912" i="5" s="1"/>
  <c r="V912" i="5"/>
  <c r="AK912" i="5"/>
  <c r="U912" i="5"/>
  <c r="X916" i="5"/>
  <c r="T916" i="5"/>
  <c r="N916" i="5" s="1"/>
  <c r="V916" i="5"/>
  <c r="AK916" i="5"/>
  <c r="U916" i="5"/>
  <c r="O950" i="5"/>
  <c r="AA950" i="5"/>
  <c r="X932" i="5"/>
  <c r="T932" i="5"/>
  <c r="N932" i="5" s="1"/>
  <c r="AK932" i="5"/>
  <c r="V932" i="5"/>
  <c r="U932" i="5"/>
  <c r="AK946" i="5"/>
  <c r="T946" i="5"/>
  <c r="N946" i="5" s="1"/>
  <c r="AK961" i="5"/>
  <c r="X961" i="5"/>
  <c r="R961" i="5" s="1"/>
  <c r="T961" i="5"/>
  <c r="N961" i="5" s="1"/>
  <c r="X941" i="5"/>
  <c r="T941" i="5"/>
  <c r="N941" i="5" s="1"/>
  <c r="AK941" i="5"/>
  <c r="V941" i="5"/>
  <c r="U941" i="5"/>
  <c r="O956" i="5"/>
  <c r="AA956" i="5"/>
  <c r="O953" i="5"/>
  <c r="AA953" i="5"/>
  <c r="V922" i="5"/>
  <c r="AK922" i="5"/>
  <c r="U922" i="5"/>
  <c r="T922" i="5"/>
  <c r="N922" i="5" s="1"/>
  <c r="X922" i="5"/>
  <c r="V926" i="5"/>
  <c r="U926" i="5"/>
  <c r="T926" i="5"/>
  <c r="N926" i="5" s="1"/>
  <c r="AK926" i="5"/>
  <c r="X926" i="5"/>
  <c r="V930" i="5"/>
  <c r="U930" i="5"/>
  <c r="T930" i="5"/>
  <c r="N930" i="5" s="1"/>
  <c r="AK930" i="5"/>
  <c r="X930" i="5"/>
  <c r="O942" i="5"/>
  <c r="AA942" i="5"/>
  <c r="AK967" i="5"/>
  <c r="X967" i="5"/>
  <c r="R967" i="5" s="1"/>
  <c r="T967" i="5"/>
  <c r="N967" i="5" s="1"/>
  <c r="X962" i="5"/>
  <c r="R962" i="5" s="1"/>
  <c r="AK962" i="5"/>
  <c r="T962" i="5"/>
  <c r="N962" i="5" s="1"/>
  <c r="X968" i="5"/>
  <c r="R968" i="5" s="1"/>
  <c r="T968" i="5"/>
  <c r="N968" i="5" s="1"/>
  <c r="AK968" i="5"/>
  <c r="T973" i="5"/>
  <c r="N973" i="5" s="1"/>
  <c r="AK973" i="5"/>
  <c r="X973" i="5"/>
  <c r="R973" i="5" s="1"/>
  <c r="AK974" i="5"/>
  <c r="X974" i="5"/>
  <c r="R974" i="5" s="1"/>
  <c r="T974" i="5"/>
  <c r="N974" i="5" s="1"/>
  <c r="Q912" i="5"/>
  <c r="AC912" i="5"/>
  <c r="T802" i="5"/>
  <c r="N802" i="5" s="1"/>
  <c r="AK802" i="5"/>
  <c r="T753" i="5"/>
  <c r="N753" i="5" s="1"/>
  <c r="AK753" i="5"/>
  <c r="AA787" i="5"/>
  <c r="AA726" i="5"/>
  <c r="AK767" i="5"/>
  <c r="T767" i="5"/>
  <c r="N767" i="5" s="1"/>
  <c r="AA730" i="5"/>
  <c r="AA734" i="5"/>
  <c r="AA711" i="5"/>
  <c r="AB530" i="5"/>
  <c r="N548" i="5"/>
  <c r="Z548" i="5"/>
  <c r="S548" i="5"/>
  <c r="N536" i="5"/>
  <c r="M536" i="5" s="1"/>
  <c r="I536" i="5" s="1"/>
  <c r="Z536" i="5"/>
  <c r="S536" i="5"/>
  <c r="AB486" i="5"/>
  <c r="V385" i="5"/>
  <c r="P385" i="5" s="1"/>
  <c r="AK385" i="5"/>
  <c r="AB380" i="5"/>
  <c r="AK241" i="5"/>
  <c r="T241" i="5"/>
  <c r="N241" i="5" s="1"/>
  <c r="AK953" i="5"/>
  <c r="T953" i="5"/>
  <c r="N953" i="5" s="1"/>
  <c r="AK949" i="5"/>
  <c r="T949" i="5"/>
  <c r="N949" i="5" s="1"/>
  <c r="Q938" i="5"/>
  <c r="AC938" i="5"/>
  <c r="Q941" i="5"/>
  <c r="AC941" i="5"/>
  <c r="Q933" i="5"/>
  <c r="AC933" i="5"/>
  <c r="Q939" i="5"/>
  <c r="AC939" i="5"/>
  <c r="T791" i="5"/>
  <c r="N791" i="5" s="1"/>
  <c r="AK791" i="5"/>
  <c r="AA799" i="5"/>
  <c r="T782" i="5"/>
  <c r="N782" i="5" s="1"/>
  <c r="AK782" i="5"/>
  <c r="T775" i="5"/>
  <c r="N775" i="5" s="1"/>
  <c r="AK775" i="5"/>
  <c r="AA803" i="5"/>
  <c r="T770" i="5"/>
  <c r="N770" i="5" s="1"/>
  <c r="AK770" i="5"/>
  <c r="T757" i="5"/>
  <c r="N757" i="5" s="1"/>
  <c r="AK757" i="5"/>
  <c r="T741" i="5"/>
  <c r="N741" i="5" s="1"/>
  <c r="AK741" i="5"/>
  <c r="T725" i="5"/>
  <c r="N725" i="5" s="1"/>
  <c r="AK725" i="5"/>
  <c r="T790" i="5"/>
  <c r="N790" i="5" s="1"/>
  <c r="AK790" i="5"/>
  <c r="AA795" i="5"/>
  <c r="AA761" i="5"/>
  <c r="AA741" i="5"/>
  <c r="AA736" i="5"/>
  <c r="AA725" i="5"/>
  <c r="AA721" i="5"/>
  <c r="AA765" i="5"/>
  <c r="AK727" i="5"/>
  <c r="T727" i="5"/>
  <c r="N727" i="5" s="1"/>
  <c r="AK712" i="5"/>
  <c r="T712" i="5"/>
  <c r="N712" i="5" s="1"/>
  <c r="T707" i="5"/>
  <c r="N707" i="5" s="1"/>
  <c r="AK707" i="5"/>
  <c r="T691" i="5"/>
  <c r="N691" i="5" s="1"/>
  <c r="AK691" i="5"/>
  <c r="AK731" i="5"/>
  <c r="T731" i="5"/>
  <c r="N731" i="5" s="1"/>
  <c r="T696" i="5"/>
  <c r="N696" i="5" s="1"/>
  <c r="AK696" i="5"/>
  <c r="T684" i="5"/>
  <c r="N684" i="5" s="1"/>
  <c r="AK684" i="5"/>
  <c r="AA757" i="5"/>
  <c r="AK735" i="5"/>
  <c r="T735" i="5"/>
  <c r="N735" i="5" s="1"/>
  <c r="AA709" i="5"/>
  <c r="AB532" i="5"/>
  <c r="AB524" i="5"/>
  <c r="N553" i="5"/>
  <c r="Z553" i="5"/>
  <c r="S553" i="5"/>
  <c r="N549" i="5"/>
  <c r="Z549" i="5"/>
  <c r="S549" i="5"/>
  <c r="N545" i="5"/>
  <c r="Z545" i="5"/>
  <c r="S545" i="5"/>
  <c r="N541" i="5"/>
  <c r="Z541" i="5"/>
  <c r="S541" i="5"/>
  <c r="N537" i="5"/>
  <c r="Z537" i="5"/>
  <c r="S537" i="5"/>
  <c r="AB504" i="5"/>
  <c r="V496" i="5"/>
  <c r="P496" i="5" s="1"/>
  <c r="AB488" i="5"/>
  <c r="AB480" i="5"/>
  <c r="V472" i="5"/>
  <c r="P472" i="5" s="1"/>
  <c r="AB464" i="5"/>
  <c r="AB507" i="5"/>
  <c r="AB499" i="5"/>
  <c r="AB491" i="5"/>
  <c r="AB483" i="5"/>
  <c r="AB467" i="5"/>
  <c r="AB459" i="5"/>
  <c r="J455" i="5"/>
  <c r="V379" i="5"/>
  <c r="P379" i="5" s="1"/>
  <c r="AK379" i="5"/>
  <c r="V361" i="5"/>
  <c r="P361" i="5" s="1"/>
  <c r="AK361" i="5"/>
  <c r="AB374" i="5"/>
  <c r="AK380" i="5"/>
  <c r="V373" i="5"/>
  <c r="P373" i="5" s="1"/>
  <c r="AD309" i="5"/>
  <c r="AB362" i="5"/>
  <c r="AB375" i="5"/>
  <c r="AK78" i="5"/>
  <c r="T78" i="5"/>
  <c r="N78" i="5" s="1"/>
  <c r="AK86" i="5"/>
  <c r="T86" i="5"/>
  <c r="N86" i="5" s="1"/>
  <c r="AK94" i="5"/>
  <c r="T94" i="5"/>
  <c r="N94" i="5" s="1"/>
  <c r="AK102" i="5"/>
  <c r="T102" i="5"/>
  <c r="N102" i="5" s="1"/>
  <c r="X110" i="5"/>
  <c r="R110" i="5" s="1"/>
  <c r="T110" i="5"/>
  <c r="N110" i="5" s="1"/>
  <c r="AK110" i="5"/>
  <c r="T118" i="5"/>
  <c r="N118" i="5" s="1"/>
  <c r="AK118" i="5"/>
  <c r="AK79" i="5"/>
  <c r="T79" i="5"/>
  <c r="N79" i="5" s="1"/>
  <c r="AK87" i="5"/>
  <c r="T87" i="5"/>
  <c r="N87" i="5" s="1"/>
  <c r="AK95" i="5"/>
  <c r="T95" i="5"/>
  <c r="N95" i="5" s="1"/>
  <c r="AK103" i="5"/>
  <c r="T103" i="5"/>
  <c r="N103" i="5" s="1"/>
  <c r="T111" i="5"/>
  <c r="N111" i="5" s="1"/>
  <c r="AK111" i="5"/>
  <c r="X111" i="5"/>
  <c r="R111" i="5" s="1"/>
  <c r="AA120" i="5"/>
  <c r="AA128" i="5"/>
  <c r="AA136" i="5"/>
  <c r="AA144" i="5"/>
  <c r="AK156" i="5"/>
  <c r="T156" i="5"/>
  <c r="N156" i="5" s="1"/>
  <c r="AK172" i="5"/>
  <c r="T172" i="5"/>
  <c r="N172" i="5" s="1"/>
  <c r="AK188" i="5"/>
  <c r="T188" i="5"/>
  <c r="N188" i="5" s="1"/>
  <c r="AK237" i="5"/>
  <c r="T237" i="5"/>
  <c r="N237" i="5" s="1"/>
  <c r="AK253" i="5"/>
  <c r="T253" i="5"/>
  <c r="N253" i="5" s="1"/>
  <c r="AK269" i="5"/>
  <c r="T269" i="5"/>
  <c r="N269" i="5" s="1"/>
  <c r="AK285" i="5"/>
  <c r="T285" i="5"/>
  <c r="N285" i="5" s="1"/>
  <c r="AK299" i="5"/>
  <c r="T299" i="5"/>
  <c r="N299" i="5" s="1"/>
  <c r="AA123" i="5"/>
  <c r="AA131" i="5"/>
  <c r="AA139" i="5"/>
  <c r="AA147" i="5"/>
  <c r="T163" i="5"/>
  <c r="N163" i="5" s="1"/>
  <c r="AK163" i="5"/>
  <c r="T179" i="5"/>
  <c r="N179" i="5" s="1"/>
  <c r="AK179" i="5"/>
  <c r="T195" i="5"/>
  <c r="N195" i="5" s="1"/>
  <c r="AK195" i="5"/>
  <c r="X205" i="5"/>
  <c r="R205" i="5" s="1"/>
  <c r="T205" i="5"/>
  <c r="N205" i="5" s="1"/>
  <c r="AK205" i="5"/>
  <c r="X213" i="5"/>
  <c r="R213" i="5" s="1"/>
  <c r="T213" i="5"/>
  <c r="N213" i="5" s="1"/>
  <c r="AK213" i="5"/>
  <c r="X221" i="5"/>
  <c r="R221" i="5" s="1"/>
  <c r="T221" i="5"/>
  <c r="N221" i="5" s="1"/>
  <c r="AK221" i="5"/>
  <c r="X229" i="5"/>
  <c r="R229" i="5" s="1"/>
  <c r="T229" i="5"/>
  <c r="N229" i="5" s="1"/>
  <c r="AK229" i="5"/>
  <c r="T244" i="5"/>
  <c r="N244" i="5" s="1"/>
  <c r="AK244" i="5"/>
  <c r="T260" i="5"/>
  <c r="N260" i="5" s="1"/>
  <c r="AK260" i="5"/>
  <c r="T276" i="5"/>
  <c r="N276" i="5" s="1"/>
  <c r="AK276" i="5"/>
  <c r="T292" i="5"/>
  <c r="N292" i="5" s="1"/>
  <c r="AK292" i="5"/>
  <c r="T121" i="5"/>
  <c r="N121" i="5" s="1"/>
  <c r="AK121" i="5"/>
  <c r="T129" i="5"/>
  <c r="N129" i="5" s="1"/>
  <c r="AK129" i="5"/>
  <c r="T137" i="5"/>
  <c r="N137" i="5" s="1"/>
  <c r="AK137" i="5"/>
  <c r="T145" i="5"/>
  <c r="N145" i="5" s="1"/>
  <c r="AK145" i="5"/>
  <c r="AK158" i="5"/>
  <c r="T158" i="5"/>
  <c r="N158" i="5" s="1"/>
  <c r="AK174" i="5"/>
  <c r="T174" i="5"/>
  <c r="N174" i="5" s="1"/>
  <c r="AK190" i="5"/>
  <c r="T190" i="5"/>
  <c r="N190" i="5" s="1"/>
  <c r="AK235" i="5"/>
  <c r="T235" i="5"/>
  <c r="N235" i="5" s="1"/>
  <c r="AK251" i="5"/>
  <c r="T251" i="5"/>
  <c r="N251" i="5" s="1"/>
  <c r="AK267" i="5"/>
  <c r="T267" i="5"/>
  <c r="N267" i="5" s="1"/>
  <c r="AK283" i="5"/>
  <c r="T283" i="5"/>
  <c r="N283" i="5" s="1"/>
  <c r="AK295" i="5"/>
  <c r="T295" i="5"/>
  <c r="N295" i="5" s="1"/>
  <c r="AK302" i="5"/>
  <c r="T302" i="5"/>
  <c r="N302" i="5" s="1"/>
  <c r="T124" i="5"/>
  <c r="N124" i="5" s="1"/>
  <c r="AK124" i="5"/>
  <c r="T132" i="5"/>
  <c r="N132" i="5" s="1"/>
  <c r="AK132" i="5"/>
  <c r="T140" i="5"/>
  <c r="N140" i="5" s="1"/>
  <c r="AK140" i="5"/>
  <c r="AK149" i="5"/>
  <c r="T149" i="5"/>
  <c r="N149" i="5" s="1"/>
  <c r="AK165" i="5"/>
  <c r="T165" i="5"/>
  <c r="N165" i="5" s="1"/>
  <c r="AK181" i="5"/>
  <c r="T181" i="5"/>
  <c r="N181" i="5" s="1"/>
  <c r="AK197" i="5"/>
  <c r="T197" i="5"/>
  <c r="N197" i="5" s="1"/>
  <c r="T206" i="5"/>
  <c r="N206" i="5" s="1"/>
  <c r="AK206" i="5"/>
  <c r="X206" i="5"/>
  <c r="R206" i="5" s="1"/>
  <c r="T214" i="5"/>
  <c r="N214" i="5" s="1"/>
  <c r="AK214" i="5"/>
  <c r="X214" i="5"/>
  <c r="R214" i="5" s="1"/>
  <c r="T222" i="5"/>
  <c r="N222" i="5" s="1"/>
  <c r="AK222" i="5"/>
  <c r="X222" i="5"/>
  <c r="R222" i="5" s="1"/>
  <c r="T230" i="5"/>
  <c r="N230" i="5" s="1"/>
  <c r="AK230" i="5"/>
  <c r="X230" i="5"/>
  <c r="R230" i="5" s="1"/>
  <c r="AK246" i="5"/>
  <c r="T246" i="5"/>
  <c r="N246" i="5" s="1"/>
  <c r="AK262" i="5"/>
  <c r="T262" i="5"/>
  <c r="N262" i="5" s="1"/>
  <c r="AK278" i="5"/>
  <c r="T278" i="5"/>
  <c r="N278" i="5" s="1"/>
  <c r="AA293" i="5"/>
  <c r="O293" i="5"/>
  <c r="AK305" i="5"/>
  <c r="T305" i="5"/>
  <c r="N305" i="5" s="1"/>
  <c r="AK313" i="5"/>
  <c r="T313" i="5"/>
  <c r="N313" i="5" s="1"/>
  <c r="AA395" i="5"/>
  <c r="AA403" i="5"/>
  <c r="AA411" i="5"/>
  <c r="AA420" i="5"/>
  <c r="AA428" i="5"/>
  <c r="AA436" i="5"/>
  <c r="AA444" i="5"/>
  <c r="AA456" i="5"/>
  <c r="AA303" i="5"/>
  <c r="O303" i="5"/>
  <c r="X303" i="5"/>
  <c r="R303" i="5" s="1"/>
  <c r="AA311" i="5"/>
  <c r="O311" i="5"/>
  <c r="N316" i="5"/>
  <c r="AK316" i="5"/>
  <c r="T320" i="5"/>
  <c r="N320" i="5" s="1"/>
  <c r="AK320" i="5"/>
  <c r="T324" i="5"/>
  <c r="N324" i="5" s="1"/>
  <c r="AK324" i="5"/>
  <c r="T328" i="5"/>
  <c r="N328" i="5" s="1"/>
  <c r="AK328" i="5"/>
  <c r="T332" i="5"/>
  <c r="N332" i="5" s="1"/>
  <c r="AK332" i="5"/>
  <c r="N336" i="5"/>
  <c r="AK336" i="5"/>
  <c r="N340" i="5"/>
  <c r="AK340" i="5"/>
  <c r="T344" i="5"/>
  <c r="N344" i="5" s="1"/>
  <c r="AK344" i="5"/>
  <c r="T348" i="5"/>
  <c r="N348" i="5" s="1"/>
  <c r="AK348" i="5"/>
  <c r="T352" i="5"/>
  <c r="N352" i="5" s="1"/>
  <c r="AK352" i="5"/>
  <c r="T356" i="5"/>
  <c r="N356" i="5" s="1"/>
  <c r="AK356" i="5"/>
  <c r="T363" i="5"/>
  <c r="N363" i="5" s="1"/>
  <c r="U363" i="5"/>
  <c r="O363" i="5" s="1"/>
  <c r="T371" i="5"/>
  <c r="N371" i="5" s="1"/>
  <c r="U371" i="5"/>
  <c r="O371" i="5" s="1"/>
  <c r="T379" i="5"/>
  <c r="N379" i="5" s="1"/>
  <c r="U379" i="5"/>
  <c r="O379" i="5" s="1"/>
  <c r="T387" i="5"/>
  <c r="N387" i="5" s="1"/>
  <c r="AK387" i="5"/>
  <c r="U387" i="5"/>
  <c r="O387" i="5" s="1"/>
  <c r="AA394" i="5"/>
  <c r="AA402" i="5"/>
  <c r="AA410" i="5"/>
  <c r="AA389" i="5"/>
  <c r="AA397" i="5"/>
  <c r="AA405" i="5"/>
  <c r="AA413" i="5"/>
  <c r="AA426" i="5"/>
  <c r="AA442" i="5"/>
  <c r="AA458" i="5"/>
  <c r="AA302" i="5"/>
  <c r="O302" i="5"/>
  <c r="AA310" i="5"/>
  <c r="O310" i="5"/>
  <c r="U362" i="5"/>
  <c r="O362" i="5" s="1"/>
  <c r="T362" i="5"/>
  <c r="N362" i="5" s="1"/>
  <c r="U370" i="5"/>
  <c r="O370" i="5" s="1"/>
  <c r="T370" i="5"/>
  <c r="N370" i="5" s="1"/>
  <c r="U378" i="5"/>
  <c r="O378" i="5" s="1"/>
  <c r="T378" i="5"/>
  <c r="N378" i="5" s="1"/>
  <c r="U386" i="5"/>
  <c r="O386" i="5" s="1"/>
  <c r="T386" i="5"/>
  <c r="N386" i="5" s="1"/>
  <c r="T395" i="5"/>
  <c r="N395" i="5" s="1"/>
  <c r="AK395" i="5"/>
  <c r="T403" i="5"/>
  <c r="N403" i="5" s="1"/>
  <c r="AK403" i="5"/>
  <c r="T411" i="5"/>
  <c r="N411" i="5" s="1"/>
  <c r="AK411" i="5"/>
  <c r="AK423" i="5"/>
  <c r="T423" i="5"/>
  <c r="N423" i="5" s="1"/>
  <c r="AK439" i="5"/>
  <c r="T439" i="5"/>
  <c r="N439" i="5" s="1"/>
  <c r="AA462" i="5"/>
  <c r="AA470" i="5"/>
  <c r="AA478" i="5"/>
  <c r="AA486" i="5"/>
  <c r="AA494" i="5"/>
  <c r="AA502" i="5"/>
  <c r="AA417" i="5"/>
  <c r="AA425" i="5"/>
  <c r="AA433" i="5"/>
  <c r="AA441" i="5"/>
  <c r="AA449" i="5"/>
  <c r="T457" i="5"/>
  <c r="N457" i="5" s="1"/>
  <c r="AK457" i="5"/>
  <c r="T465" i="5"/>
  <c r="N465" i="5" s="1"/>
  <c r="AK465" i="5"/>
  <c r="T473" i="5"/>
  <c r="N473" i="5" s="1"/>
  <c r="AK473" i="5"/>
  <c r="T481" i="5"/>
  <c r="N481" i="5" s="1"/>
  <c r="AK481" i="5"/>
  <c r="T489" i="5"/>
  <c r="N489" i="5" s="1"/>
  <c r="AK489" i="5"/>
  <c r="T497" i="5"/>
  <c r="N497" i="5" s="1"/>
  <c r="AK497" i="5"/>
  <c r="T505" i="5"/>
  <c r="N505" i="5" s="1"/>
  <c r="AK505" i="5"/>
  <c r="AK511" i="5"/>
  <c r="T511" i="5"/>
  <c r="N511" i="5" s="1"/>
  <c r="AK519" i="5"/>
  <c r="T519" i="5"/>
  <c r="N519" i="5" s="1"/>
  <c r="AK527" i="5"/>
  <c r="T527" i="5"/>
  <c r="N527" i="5" s="1"/>
  <c r="AA455" i="5"/>
  <c r="AA463" i="5"/>
  <c r="AA471" i="5"/>
  <c r="AA479" i="5"/>
  <c r="AA487" i="5"/>
  <c r="AA495" i="5"/>
  <c r="AA503" i="5"/>
  <c r="AA511" i="5"/>
  <c r="U519" i="5"/>
  <c r="O519" i="5" s="1"/>
  <c r="V519" i="5"/>
  <c r="P519" i="5" s="1"/>
  <c r="AA527" i="5"/>
  <c r="AA419" i="5"/>
  <c r="AA427" i="5"/>
  <c r="AA435" i="5"/>
  <c r="AA443" i="5"/>
  <c r="AK452" i="5"/>
  <c r="T452" i="5"/>
  <c r="N452" i="5" s="1"/>
  <c r="AK460" i="5"/>
  <c r="T460" i="5"/>
  <c r="N460" i="5" s="1"/>
  <c r="AK468" i="5"/>
  <c r="T468" i="5"/>
  <c r="N468" i="5" s="1"/>
  <c r="AK476" i="5"/>
  <c r="T476" i="5"/>
  <c r="N476" i="5" s="1"/>
  <c r="AK484" i="5"/>
  <c r="T484" i="5"/>
  <c r="N484" i="5" s="1"/>
  <c r="AK492" i="5"/>
  <c r="T492" i="5"/>
  <c r="N492" i="5" s="1"/>
  <c r="AK500" i="5"/>
  <c r="T500" i="5"/>
  <c r="N500" i="5" s="1"/>
  <c r="AK531" i="5"/>
  <c r="T531" i="5"/>
  <c r="N531" i="5" s="1"/>
  <c r="AA563" i="5"/>
  <c r="AA571" i="5"/>
  <c r="AA579" i="5"/>
  <c r="AA587" i="5"/>
  <c r="AB557" i="5"/>
  <c r="AB561" i="5"/>
  <c r="AB565" i="5"/>
  <c r="AB569" i="5"/>
  <c r="AB573" i="5"/>
  <c r="AB577" i="5"/>
  <c r="AB581" i="5"/>
  <c r="AB585" i="5"/>
  <c r="AB589" i="5"/>
  <c r="AB593" i="5"/>
  <c r="AB597" i="5"/>
  <c r="AB601" i="5"/>
  <c r="AB605" i="5"/>
  <c r="AB609" i="5"/>
  <c r="AB613" i="5"/>
  <c r="AK510" i="5"/>
  <c r="T510" i="5"/>
  <c r="N510" i="5" s="1"/>
  <c r="AK518" i="5"/>
  <c r="T518" i="5"/>
  <c r="N518" i="5" s="1"/>
  <c r="AK526" i="5"/>
  <c r="T526" i="5"/>
  <c r="N526" i="5" s="1"/>
  <c r="AK534" i="5"/>
  <c r="T534" i="5"/>
  <c r="N534" i="5" s="1"/>
  <c r="AK538" i="5"/>
  <c r="AK542" i="5"/>
  <c r="AK546" i="5"/>
  <c r="AK550" i="5"/>
  <c r="AK554" i="5"/>
  <c r="AA560" i="5"/>
  <c r="AA568" i="5"/>
  <c r="AA576" i="5"/>
  <c r="AA584" i="5"/>
  <c r="AA592" i="5"/>
  <c r="AA600" i="5"/>
  <c r="AA608" i="5"/>
  <c r="AK616" i="5"/>
  <c r="T616" i="5"/>
  <c r="N616" i="5" s="1"/>
  <c r="AA516" i="5"/>
  <c r="AA524" i="5"/>
  <c r="AA532" i="5"/>
  <c r="AA537" i="5"/>
  <c r="O537" i="5"/>
  <c r="AA541" i="5"/>
  <c r="O541" i="5"/>
  <c r="AA545" i="5"/>
  <c r="O545" i="5"/>
  <c r="AA549" i="5"/>
  <c r="O549" i="5"/>
  <c r="AA553" i="5"/>
  <c r="O553" i="5"/>
  <c r="T557" i="5"/>
  <c r="N557" i="5" s="1"/>
  <c r="AK557" i="5"/>
  <c r="T561" i="5"/>
  <c r="N561" i="5" s="1"/>
  <c r="AK561" i="5"/>
  <c r="T565" i="5"/>
  <c r="N565" i="5" s="1"/>
  <c r="AK565" i="5"/>
  <c r="T569" i="5"/>
  <c r="N569" i="5" s="1"/>
  <c r="AK569" i="5"/>
  <c r="T573" i="5"/>
  <c r="N573" i="5" s="1"/>
  <c r="AK573" i="5"/>
  <c r="T577" i="5"/>
  <c r="N577" i="5" s="1"/>
  <c r="AK577" i="5"/>
  <c r="T581" i="5"/>
  <c r="N581" i="5" s="1"/>
  <c r="AK581" i="5"/>
  <c r="T585" i="5"/>
  <c r="N585" i="5" s="1"/>
  <c r="AK585" i="5"/>
  <c r="T589" i="5"/>
  <c r="N589" i="5" s="1"/>
  <c r="AK589" i="5"/>
  <c r="T593" i="5"/>
  <c r="N593" i="5" s="1"/>
  <c r="AK593" i="5"/>
  <c r="T597" i="5"/>
  <c r="N597" i="5" s="1"/>
  <c r="AK597" i="5"/>
  <c r="T601" i="5"/>
  <c r="N601" i="5" s="1"/>
  <c r="AK601" i="5"/>
  <c r="T605" i="5"/>
  <c r="N605" i="5" s="1"/>
  <c r="AK605" i="5"/>
  <c r="T609" i="5"/>
  <c r="N609" i="5" s="1"/>
  <c r="AK609" i="5"/>
  <c r="T613" i="5"/>
  <c r="N613" i="5" s="1"/>
  <c r="AK613" i="5"/>
  <c r="AA595" i="5"/>
  <c r="AA603" i="5"/>
  <c r="AA611" i="5"/>
  <c r="AB618" i="5"/>
  <c r="AB622" i="5"/>
  <c r="AB626" i="5"/>
  <c r="AB630" i="5"/>
  <c r="AB634" i="5"/>
  <c r="AB638" i="5"/>
  <c r="AB642" i="5"/>
  <c r="AB646" i="5"/>
  <c r="AB650" i="5"/>
  <c r="AB654" i="5"/>
  <c r="AB658" i="5"/>
  <c r="AA615" i="5"/>
  <c r="AA623" i="5"/>
  <c r="AA631" i="5"/>
  <c r="AA639" i="5"/>
  <c r="AA647" i="5"/>
  <c r="AA655" i="5"/>
  <c r="T618" i="5"/>
  <c r="N618" i="5" s="1"/>
  <c r="AK618" i="5"/>
  <c r="T622" i="5"/>
  <c r="N622" i="5" s="1"/>
  <c r="AK622" i="5"/>
  <c r="T626" i="5"/>
  <c r="N626" i="5" s="1"/>
  <c r="AK626" i="5"/>
  <c r="T630" i="5"/>
  <c r="N630" i="5" s="1"/>
  <c r="AK630" i="5"/>
  <c r="T634" i="5"/>
  <c r="N634" i="5" s="1"/>
  <c r="AK634" i="5"/>
  <c r="T638" i="5"/>
  <c r="N638" i="5" s="1"/>
  <c r="AK638" i="5"/>
  <c r="T642" i="5"/>
  <c r="N642" i="5" s="1"/>
  <c r="AK642" i="5"/>
  <c r="T646" i="5"/>
  <c r="N646" i="5" s="1"/>
  <c r="AK646" i="5"/>
  <c r="T650" i="5"/>
  <c r="N650" i="5" s="1"/>
  <c r="AK650" i="5"/>
  <c r="T654" i="5"/>
  <c r="N654" i="5" s="1"/>
  <c r="AK654" i="5"/>
  <c r="T658" i="5"/>
  <c r="N658" i="5" s="1"/>
  <c r="AK658" i="5"/>
  <c r="AA616" i="5"/>
  <c r="AA624" i="5"/>
  <c r="AA632" i="5"/>
  <c r="AA640" i="5"/>
  <c r="AA648" i="5"/>
  <c r="AA656" i="5"/>
  <c r="AK662" i="5"/>
  <c r="T662" i="5"/>
  <c r="N662" i="5" s="1"/>
  <c r="AK668" i="5"/>
  <c r="T668" i="5"/>
  <c r="N668" i="5" s="1"/>
  <c r="AK672" i="5"/>
  <c r="T672" i="5"/>
  <c r="N672" i="5" s="1"/>
  <c r="AK676" i="5"/>
  <c r="T676" i="5"/>
  <c r="N676" i="5" s="1"/>
  <c r="AK680" i="5"/>
  <c r="T680" i="5"/>
  <c r="N680" i="5" s="1"/>
  <c r="AA694" i="5"/>
  <c r="AA702" i="5"/>
  <c r="AA662" i="5"/>
  <c r="AA670" i="5"/>
  <c r="AA678" i="5"/>
  <c r="AA701" i="5"/>
  <c r="T661" i="5"/>
  <c r="N661" i="5" s="1"/>
  <c r="AK661" i="5"/>
  <c r="T665" i="5"/>
  <c r="N665" i="5" s="1"/>
  <c r="AK665" i="5"/>
  <c r="T669" i="5"/>
  <c r="N669" i="5" s="1"/>
  <c r="AK669" i="5"/>
  <c r="T673" i="5"/>
  <c r="N673" i="5" s="1"/>
  <c r="AK673" i="5"/>
  <c r="T677" i="5"/>
  <c r="N677" i="5" s="1"/>
  <c r="AK677" i="5"/>
  <c r="AK710" i="5"/>
  <c r="T710" i="5"/>
  <c r="N710" i="5" s="1"/>
  <c r="AA661" i="5"/>
  <c r="AA669" i="5"/>
  <c r="AA677" i="5"/>
  <c r="T690" i="5"/>
  <c r="N690" i="5" s="1"/>
  <c r="AK690" i="5"/>
  <c r="T706" i="5"/>
  <c r="N706" i="5" s="1"/>
  <c r="AK706" i="5"/>
  <c r="T726" i="5"/>
  <c r="N726" i="5" s="1"/>
  <c r="AK726" i="5"/>
  <c r="T734" i="5"/>
  <c r="N734" i="5" s="1"/>
  <c r="AK734" i="5"/>
  <c r="T742" i="5"/>
  <c r="N742" i="5" s="1"/>
  <c r="AK742" i="5"/>
  <c r="T750" i="5"/>
  <c r="N750" i="5" s="1"/>
  <c r="AK750" i="5"/>
  <c r="T758" i="5"/>
  <c r="N758" i="5" s="1"/>
  <c r="AK758" i="5"/>
  <c r="T766" i="5"/>
  <c r="N766" i="5" s="1"/>
  <c r="AK766" i="5"/>
  <c r="T724" i="5"/>
  <c r="N724" i="5" s="1"/>
  <c r="AK724" i="5"/>
  <c r="T740" i="5"/>
  <c r="N740" i="5" s="1"/>
  <c r="AK740" i="5"/>
  <c r="T756" i="5"/>
  <c r="N756" i="5" s="1"/>
  <c r="AK756" i="5"/>
  <c r="AK777" i="5"/>
  <c r="T777" i="5"/>
  <c r="N777" i="5" s="1"/>
  <c r="AK793" i="5"/>
  <c r="T793" i="5"/>
  <c r="N793" i="5" s="1"/>
  <c r="AK809" i="5"/>
  <c r="X809" i="5"/>
  <c r="R809" i="5" s="1"/>
  <c r="T809" i="5"/>
  <c r="N809" i="5" s="1"/>
  <c r="AK817" i="5"/>
  <c r="X817" i="5"/>
  <c r="R817" i="5" s="1"/>
  <c r="T817" i="5"/>
  <c r="N817" i="5" s="1"/>
  <c r="AK825" i="5"/>
  <c r="X825" i="5"/>
  <c r="R825" i="5" s="1"/>
  <c r="T825" i="5"/>
  <c r="N825" i="5" s="1"/>
  <c r="AK833" i="5"/>
  <c r="X833" i="5"/>
  <c r="R833" i="5" s="1"/>
  <c r="T833" i="5"/>
  <c r="N833" i="5" s="1"/>
  <c r="T780" i="5"/>
  <c r="N780" i="5" s="1"/>
  <c r="AK780" i="5"/>
  <c r="T788" i="5"/>
  <c r="N788" i="5" s="1"/>
  <c r="AK788" i="5"/>
  <c r="T796" i="5"/>
  <c r="N796" i="5" s="1"/>
  <c r="AK796" i="5"/>
  <c r="T804" i="5"/>
  <c r="N804" i="5" s="1"/>
  <c r="AK804" i="5"/>
  <c r="AA788" i="5"/>
  <c r="AA804" i="5"/>
  <c r="X812" i="5"/>
  <c r="R812" i="5" s="1"/>
  <c r="T812" i="5"/>
  <c r="N812" i="5" s="1"/>
  <c r="AK812" i="5"/>
  <c r="X820" i="5"/>
  <c r="R820" i="5" s="1"/>
  <c r="T820" i="5"/>
  <c r="N820" i="5" s="1"/>
  <c r="AK820" i="5"/>
  <c r="X828" i="5"/>
  <c r="R828" i="5" s="1"/>
  <c r="T828" i="5"/>
  <c r="N828" i="5" s="1"/>
  <c r="AK828" i="5"/>
  <c r="X836" i="5"/>
  <c r="R836" i="5" s="1"/>
  <c r="T836" i="5"/>
  <c r="N836" i="5" s="1"/>
  <c r="AK836" i="5"/>
  <c r="AK844" i="5"/>
  <c r="X844" i="5"/>
  <c r="R844" i="5" s="1"/>
  <c r="T844" i="5"/>
  <c r="N844" i="5" s="1"/>
  <c r="AK852" i="5"/>
  <c r="X852" i="5"/>
  <c r="R852" i="5" s="1"/>
  <c r="T852" i="5"/>
  <c r="N852" i="5" s="1"/>
  <c r="AK860" i="5"/>
  <c r="X860" i="5"/>
  <c r="R860" i="5" s="1"/>
  <c r="T860" i="5"/>
  <c r="N860" i="5" s="1"/>
  <c r="X868" i="5"/>
  <c r="U868" i="5"/>
  <c r="O868" i="5" s="1"/>
  <c r="X876" i="5"/>
  <c r="U876" i="5"/>
  <c r="O876" i="5" s="1"/>
  <c r="T871" i="5"/>
  <c r="N871" i="5" s="1"/>
  <c r="AK871" i="5"/>
  <c r="X841" i="5"/>
  <c r="R841" i="5" s="1"/>
  <c r="T841" i="5"/>
  <c r="N841" i="5" s="1"/>
  <c r="AK841" i="5"/>
  <c r="X849" i="5"/>
  <c r="R849" i="5" s="1"/>
  <c r="T849" i="5"/>
  <c r="N849" i="5" s="1"/>
  <c r="AK849" i="5"/>
  <c r="X857" i="5"/>
  <c r="R857" i="5" s="1"/>
  <c r="T857" i="5"/>
  <c r="N857" i="5" s="1"/>
  <c r="AK857" i="5"/>
  <c r="X865" i="5"/>
  <c r="R865" i="5" s="1"/>
  <c r="T865" i="5"/>
  <c r="N865" i="5" s="1"/>
  <c r="AK865" i="5"/>
  <c r="X873" i="5"/>
  <c r="U873" i="5"/>
  <c r="O873" i="5" s="1"/>
  <c r="AK870" i="5"/>
  <c r="T870" i="5"/>
  <c r="N870" i="5" s="1"/>
  <c r="AK878" i="5"/>
  <c r="T878" i="5"/>
  <c r="N878" i="5" s="1"/>
  <c r="X885" i="5"/>
  <c r="U885" i="5"/>
  <c r="O885" i="5" s="1"/>
  <c r="X893" i="5"/>
  <c r="U893" i="5"/>
  <c r="O893" i="5" s="1"/>
  <c r="AK905" i="5"/>
  <c r="U905" i="5"/>
  <c r="T905" i="5"/>
  <c r="N905" i="5" s="1"/>
  <c r="X905" i="5"/>
  <c r="T884" i="5"/>
  <c r="N884" i="5" s="1"/>
  <c r="AK884" i="5"/>
  <c r="T892" i="5"/>
  <c r="N892" i="5" s="1"/>
  <c r="AK892" i="5"/>
  <c r="T902" i="5"/>
  <c r="N902" i="5" s="1"/>
  <c r="X902" i="5"/>
  <c r="AK902" i="5"/>
  <c r="U902" i="5"/>
  <c r="X884" i="5"/>
  <c r="U884" i="5"/>
  <c r="O884" i="5" s="1"/>
  <c r="X892" i="5"/>
  <c r="U892" i="5"/>
  <c r="O892" i="5" s="1"/>
  <c r="X903" i="5"/>
  <c r="AK903" i="5"/>
  <c r="U903" i="5"/>
  <c r="T903" i="5"/>
  <c r="N903" i="5" s="1"/>
  <c r="AK883" i="5"/>
  <c r="T883" i="5"/>
  <c r="N883" i="5" s="1"/>
  <c r="AK891" i="5"/>
  <c r="T891" i="5"/>
  <c r="N891" i="5" s="1"/>
  <c r="X900" i="5"/>
  <c r="AK900" i="5"/>
  <c r="U900" i="5"/>
  <c r="T900" i="5"/>
  <c r="N900" i="5" s="1"/>
  <c r="X939" i="5"/>
  <c r="T939" i="5"/>
  <c r="N939" i="5" s="1"/>
  <c r="AK939" i="5"/>
  <c r="U939" i="5"/>
  <c r="V939" i="5"/>
  <c r="X913" i="5"/>
  <c r="T913" i="5"/>
  <c r="N913" i="5" s="1"/>
  <c r="V913" i="5"/>
  <c r="AK913" i="5"/>
  <c r="U913" i="5"/>
  <c r="X917" i="5"/>
  <c r="T917" i="5"/>
  <c r="N917" i="5" s="1"/>
  <c r="V917" i="5"/>
  <c r="AK917" i="5"/>
  <c r="U917" i="5"/>
  <c r="AK944" i="5"/>
  <c r="T944" i="5"/>
  <c r="N944" i="5" s="1"/>
  <c r="X936" i="5"/>
  <c r="T936" i="5"/>
  <c r="N936" i="5" s="1"/>
  <c r="AK936" i="5"/>
  <c r="V936" i="5"/>
  <c r="U936" i="5"/>
  <c r="O951" i="5"/>
  <c r="AA951" i="5"/>
  <c r="AK971" i="5"/>
  <c r="X971" i="5"/>
  <c r="R971" i="5" s="1"/>
  <c r="T971" i="5"/>
  <c r="N971" i="5" s="1"/>
  <c r="AK943" i="5"/>
  <c r="T943" i="5"/>
  <c r="N943" i="5" s="1"/>
  <c r="X934" i="5"/>
  <c r="T934" i="5"/>
  <c r="N934" i="5" s="1"/>
  <c r="AK934" i="5"/>
  <c r="V934" i="5"/>
  <c r="U934" i="5"/>
  <c r="AK919" i="5"/>
  <c r="X919" i="5"/>
  <c r="T919" i="5"/>
  <c r="N919" i="5" s="1"/>
  <c r="W919" i="5"/>
  <c r="V919" i="5"/>
  <c r="U919" i="5"/>
  <c r="V923" i="5"/>
  <c r="AK923" i="5"/>
  <c r="U923" i="5"/>
  <c r="T923" i="5"/>
  <c r="N923" i="5" s="1"/>
  <c r="X923" i="5"/>
  <c r="V927" i="5"/>
  <c r="X927" i="5"/>
  <c r="U927" i="5"/>
  <c r="T927" i="5"/>
  <c r="N927" i="5" s="1"/>
  <c r="AK927" i="5"/>
  <c r="AK942" i="5"/>
  <c r="T942" i="5"/>
  <c r="N942" i="5" s="1"/>
  <c r="O945" i="5"/>
  <c r="AA945" i="5"/>
  <c r="O948" i="5"/>
  <c r="AA948" i="5"/>
  <c r="T965" i="5"/>
  <c r="N965" i="5" s="1"/>
  <c r="AK965" i="5"/>
  <c r="X965" i="5"/>
  <c r="R965" i="5" s="1"/>
  <c r="X972" i="5"/>
  <c r="R972" i="5" s="1"/>
  <c r="T972" i="5"/>
  <c r="N972" i="5" s="1"/>
  <c r="AK972" i="5"/>
  <c r="T977" i="5"/>
  <c r="N977" i="5" s="1"/>
  <c r="AK977" i="5"/>
  <c r="X977" i="5"/>
  <c r="R977" i="5" s="1"/>
  <c r="Q940" i="5" l="1"/>
  <c r="AB455" i="5"/>
  <c r="K641" i="6"/>
  <c r="L641" i="6"/>
  <c r="L590" i="6"/>
  <c r="K590" i="6"/>
  <c r="L619" i="6"/>
  <c r="K619" i="6"/>
  <c r="L680" i="6"/>
  <c r="K680" i="6"/>
  <c r="L611" i="6"/>
  <c r="K611" i="6"/>
  <c r="L632" i="6"/>
  <c r="K632" i="6"/>
  <c r="L574" i="6"/>
  <c r="K574" i="6"/>
  <c r="K663" i="6"/>
  <c r="L663" i="6"/>
  <c r="L672" i="6"/>
  <c r="K672" i="6"/>
  <c r="L594" i="6"/>
  <c r="K594" i="6"/>
  <c r="K609" i="6"/>
  <c r="L609" i="6"/>
  <c r="L964" i="6"/>
  <c r="L972" i="6"/>
  <c r="L885" i="6"/>
  <c r="L870" i="6"/>
  <c r="L959" i="6"/>
  <c r="L950" i="6"/>
  <c r="L895" i="6"/>
  <c r="L942" i="6"/>
  <c r="L913" i="6"/>
  <c r="L962" i="6"/>
  <c r="L953" i="6"/>
  <c r="L967" i="6"/>
  <c r="L977" i="6"/>
  <c r="L929" i="6"/>
  <c r="L949" i="6"/>
  <c r="L943" i="6"/>
  <c r="L957" i="6"/>
  <c r="L973" i="6"/>
  <c r="L944" i="6"/>
  <c r="L968" i="6"/>
  <c r="L915" i="6"/>
  <c r="L976" i="6"/>
  <c r="L888" i="6"/>
  <c r="K254" i="6"/>
  <c r="K608" i="6"/>
  <c r="L608" i="6"/>
  <c r="L557" i="6"/>
  <c r="K557" i="6"/>
  <c r="L664" i="6"/>
  <c r="K664" i="6"/>
  <c r="L758" i="6"/>
  <c r="L728" i="6"/>
  <c r="L797" i="6"/>
  <c r="L467" i="6"/>
  <c r="L506" i="6"/>
  <c r="L487" i="6"/>
  <c r="L469" i="6"/>
  <c r="L729" i="6"/>
  <c r="L767" i="6"/>
  <c r="L479" i="6"/>
  <c r="L684" i="6"/>
  <c r="L484" i="6"/>
  <c r="L723" i="6"/>
  <c r="L765" i="6"/>
  <c r="L491" i="6"/>
  <c r="L794" i="6"/>
  <c r="L549" i="6"/>
  <c r="L505" i="6"/>
  <c r="L483" i="6"/>
  <c r="L556" i="6"/>
  <c r="L798" i="6"/>
  <c r="L545" i="6"/>
  <c r="L465" i="6"/>
  <c r="L532" i="6"/>
  <c r="L796" i="6"/>
  <c r="L492" i="6"/>
  <c r="L739" i="6"/>
  <c r="L731" i="6"/>
  <c r="L543" i="6"/>
  <c r="L761" i="6"/>
  <c r="L526" i="6"/>
  <c r="L781" i="6"/>
  <c r="L490" i="6"/>
  <c r="L541" i="6"/>
  <c r="L749" i="6"/>
  <c r="K558" i="6"/>
  <c r="L558" i="6"/>
  <c r="L593" i="6"/>
  <c r="K593" i="6"/>
  <c r="L667" i="6"/>
  <c r="K667" i="6"/>
  <c r="L628" i="6"/>
  <c r="K628" i="6"/>
  <c r="L673" i="6"/>
  <c r="K673" i="6"/>
  <c r="L616" i="6"/>
  <c r="K616" i="6"/>
  <c r="K599" i="6"/>
  <c r="L599" i="6"/>
  <c r="L585" i="6"/>
  <c r="K585" i="6"/>
  <c r="L582" i="6"/>
  <c r="K582" i="6"/>
  <c r="K587" i="6"/>
  <c r="L587" i="6"/>
  <c r="L674" i="6"/>
  <c r="K674" i="6"/>
  <c r="K653" i="6"/>
  <c r="L653" i="6"/>
  <c r="K614" i="6"/>
  <c r="L614" i="6"/>
  <c r="L621" i="6"/>
  <c r="K621" i="6"/>
  <c r="L560" i="6"/>
  <c r="K560" i="6"/>
  <c r="L650" i="6"/>
  <c r="K650" i="6"/>
  <c r="L586" i="6"/>
  <c r="K586" i="6"/>
  <c r="L646" i="6"/>
  <c r="K646" i="6"/>
  <c r="L576" i="6"/>
  <c r="K576" i="6"/>
  <c r="K597" i="6"/>
  <c r="L597" i="6"/>
  <c r="L577" i="6"/>
  <c r="K577" i="6"/>
  <c r="L570" i="6"/>
  <c r="K570" i="6"/>
  <c r="K670" i="6"/>
  <c r="L670" i="6"/>
  <c r="L660" i="6"/>
  <c r="K660" i="6"/>
  <c r="L662" i="6"/>
  <c r="K662" i="6"/>
  <c r="L578" i="6"/>
  <c r="K578" i="6"/>
  <c r="L633" i="6"/>
  <c r="K633" i="6"/>
  <c r="L563" i="6"/>
  <c r="K563" i="6"/>
  <c r="K603" i="6"/>
  <c r="L603" i="6"/>
  <c r="L655" i="6"/>
  <c r="K655" i="6"/>
  <c r="L568" i="6"/>
  <c r="K568" i="6"/>
  <c r="L564" i="6"/>
  <c r="K564" i="6"/>
  <c r="L630" i="6"/>
  <c r="K630" i="6"/>
  <c r="L625" i="6"/>
  <c r="K625" i="6"/>
  <c r="K623" i="6"/>
  <c r="L623" i="6"/>
  <c r="L229" i="6"/>
  <c r="K263" i="6"/>
  <c r="L297" i="6"/>
  <c r="K347" i="6"/>
  <c r="K419" i="6"/>
  <c r="K357" i="6"/>
  <c r="L362" i="6"/>
  <c r="K288" i="6"/>
  <c r="K283" i="6"/>
  <c r="K437" i="6"/>
  <c r="K769" i="6"/>
  <c r="K773" i="6"/>
  <c r="L328" i="6"/>
  <c r="K131" i="6"/>
  <c r="L307" i="6"/>
  <c r="L93" i="6"/>
  <c r="L98" i="6"/>
  <c r="K331" i="6"/>
  <c r="K322" i="6"/>
  <c r="K149" i="6"/>
  <c r="L251" i="6"/>
  <c r="K287" i="6"/>
  <c r="K464" i="6"/>
  <c r="K292" i="6"/>
  <c r="K842" i="6"/>
  <c r="L140" i="6"/>
  <c r="K97" i="6"/>
  <c r="L206" i="6"/>
  <c r="K891" i="6"/>
  <c r="K947" i="6"/>
  <c r="K266" i="6"/>
  <c r="K135" i="6"/>
  <c r="K520" i="6"/>
  <c r="L311" i="6"/>
  <c r="K447" i="6"/>
  <c r="K332" i="6"/>
  <c r="K752" i="6"/>
  <c r="K722" i="6"/>
  <c r="L92" i="6"/>
  <c r="L364" i="6"/>
  <c r="L222" i="6"/>
  <c r="K971" i="6"/>
  <c r="K763" i="6"/>
  <c r="K844" i="6"/>
  <c r="K454" i="6"/>
  <c r="K915" i="6"/>
  <c r="L323" i="6"/>
  <c r="K353" i="6"/>
  <c r="K271" i="6"/>
  <c r="K425" i="6"/>
  <c r="L387" i="6"/>
  <c r="K795" i="6"/>
  <c r="K738" i="6"/>
  <c r="K976" i="6"/>
  <c r="K950" i="6"/>
  <c r="K895" i="6"/>
  <c r="K536" i="6"/>
  <c r="K704" i="6"/>
  <c r="K711" i="6"/>
  <c r="K209" i="6"/>
  <c r="L428" i="6"/>
  <c r="L440" i="6"/>
  <c r="K741" i="6"/>
  <c r="K279" i="6"/>
  <c r="K195" i="6"/>
  <c r="L329" i="6"/>
  <c r="K438" i="6"/>
  <c r="K214" i="6"/>
  <c r="L352" i="6"/>
  <c r="K264" i="6"/>
  <c r="K391" i="6"/>
  <c r="L178" i="6"/>
  <c r="L165" i="6"/>
  <c r="K193" i="6"/>
  <c r="K126" i="6"/>
  <c r="K756" i="6"/>
  <c r="K524" i="6"/>
  <c r="L88" i="6"/>
  <c r="K417" i="6"/>
  <c r="K342" i="6"/>
  <c r="L261" i="6"/>
  <c r="K734" i="6"/>
  <c r="K463" i="6"/>
  <c r="L163" i="6"/>
  <c r="K549" i="6"/>
  <c r="L450" i="6"/>
  <c r="K130" i="6"/>
  <c r="K393" i="6"/>
  <c r="K102" i="6"/>
  <c r="L138" i="6"/>
  <c r="L403" i="6"/>
  <c r="K345" i="6"/>
  <c r="K416" i="6"/>
  <c r="K301" i="6"/>
  <c r="K80" i="6"/>
  <c r="K338" i="6"/>
  <c r="K453" i="6"/>
  <c r="L341" i="6"/>
  <c r="L243" i="6"/>
  <c r="K351" i="6"/>
  <c r="K141" i="6"/>
  <c r="K682" i="6"/>
  <c r="K151" i="6"/>
  <c r="L180" i="6"/>
  <c r="L415" i="6"/>
  <c r="K276" i="6"/>
  <c r="K739" i="6"/>
  <c r="K116" i="6"/>
  <c r="K962" i="6"/>
  <c r="K731" i="6"/>
  <c r="L127" i="6"/>
  <c r="K160" i="6"/>
  <c r="L136" i="6"/>
  <c r="L95" i="6"/>
  <c r="K280" i="6"/>
  <c r="K220" i="6"/>
  <c r="K543" i="6"/>
  <c r="L402" i="6"/>
  <c r="K244" i="6"/>
  <c r="K134" i="6"/>
  <c r="K175" i="6"/>
  <c r="L162" i="6"/>
  <c r="K761" i="6"/>
  <c r="K781" i="6"/>
  <c r="K490" i="6"/>
  <c r="L123" i="6"/>
  <c r="K794" i="6"/>
  <c r="L256" i="6"/>
  <c r="K541" i="6"/>
  <c r="L126" i="6"/>
  <c r="L282" i="6"/>
  <c r="K396" i="6"/>
  <c r="K96" i="6"/>
  <c r="K202" i="6"/>
  <c r="L217" i="6"/>
  <c r="K198" i="6"/>
  <c r="L274" i="6"/>
  <c r="K268" i="6"/>
  <c r="K171" i="6"/>
  <c r="L137" i="6"/>
  <c r="L285" i="6"/>
  <c r="K424" i="6"/>
  <c r="K426" i="6"/>
  <c r="K446" i="6"/>
  <c r="K297" i="6"/>
  <c r="L147" i="6"/>
  <c r="K788" i="6"/>
  <c r="K362" i="6"/>
  <c r="L283" i="6"/>
  <c r="L318" i="6"/>
  <c r="K742" i="6"/>
  <c r="K785" i="6"/>
  <c r="K501" i="6"/>
  <c r="L300" i="6"/>
  <c r="K473" i="6"/>
  <c r="L429" i="6"/>
  <c r="K328" i="6"/>
  <c r="L131" i="6"/>
  <c r="K307" i="6"/>
  <c r="L320" i="6"/>
  <c r="K951" i="6"/>
  <c r="K963" i="6"/>
  <c r="L177" i="6"/>
  <c r="K98" i="6"/>
  <c r="K732" i="6"/>
  <c r="K733" i="6"/>
  <c r="K698" i="6"/>
  <c r="K251" i="6"/>
  <c r="L287" i="6"/>
  <c r="K961" i="6"/>
  <c r="L292" i="6"/>
  <c r="K689" i="6"/>
  <c r="K140" i="6"/>
  <c r="L408" i="6"/>
  <c r="K829" i="6"/>
  <c r="L203" i="6"/>
  <c r="K821" i="6"/>
  <c r="K519" i="6"/>
  <c r="K814" i="6"/>
  <c r="K161" i="6"/>
  <c r="K471" i="6"/>
  <c r="L332" i="6"/>
  <c r="K956" i="6"/>
  <c r="K92" i="6"/>
  <c r="K364" i="6"/>
  <c r="K924" i="6"/>
  <c r="K546" i="6"/>
  <c r="L169" i="6"/>
  <c r="L139" i="6"/>
  <c r="L407" i="6"/>
  <c r="K693" i="6"/>
  <c r="L82" i="6"/>
  <c r="K444" i="6"/>
  <c r="K387" i="6"/>
  <c r="K774" i="6"/>
  <c r="K509" i="6"/>
  <c r="K807" i="6"/>
  <c r="L312" i="6"/>
  <c r="K475" i="6"/>
  <c r="K480" i="6"/>
  <c r="K953" i="6"/>
  <c r="L390" i="6"/>
  <c r="K724" i="6"/>
  <c r="K771" i="6"/>
  <c r="L246" i="6"/>
  <c r="K736" i="6"/>
  <c r="K776" i="6"/>
  <c r="L262" i="6"/>
  <c r="L159" i="6"/>
  <c r="K455" i="6"/>
  <c r="L436" i="6"/>
  <c r="L195" i="6"/>
  <c r="K329" i="6"/>
  <c r="L190" i="6"/>
  <c r="L286" i="6"/>
  <c r="L154" i="6"/>
  <c r="K730" i="6"/>
  <c r="L319" i="6"/>
  <c r="K178" i="6"/>
  <c r="K165" i="6"/>
  <c r="L193" i="6"/>
  <c r="K88" i="6"/>
  <c r="L187" i="6"/>
  <c r="K721" i="6"/>
  <c r="K743" i="6"/>
  <c r="K317" i="6"/>
  <c r="K261" i="6"/>
  <c r="K340" i="6"/>
  <c r="K977" i="6"/>
  <c r="L410" i="6"/>
  <c r="K528" i="6"/>
  <c r="K972" i="6"/>
  <c r="K450" i="6"/>
  <c r="K775" i="6"/>
  <c r="L101" i="6"/>
  <c r="K885" i="6"/>
  <c r="K715" i="6"/>
  <c r="K403" i="6"/>
  <c r="K462" i="6"/>
  <c r="K442" i="6"/>
  <c r="L327" i="6"/>
  <c r="K378" i="6"/>
  <c r="K929" i="6"/>
  <c r="K764" i="6"/>
  <c r="K404" i="6"/>
  <c r="K533" i="6"/>
  <c r="K790" i="6"/>
  <c r="K789" i="6"/>
  <c r="K434" i="6"/>
  <c r="K341" i="6"/>
  <c r="K870" i="6"/>
  <c r="K826" i="6"/>
  <c r="K243" i="6"/>
  <c r="L201" i="6"/>
  <c r="L141" i="6"/>
  <c r="K695" i="6"/>
  <c r="L248" i="6"/>
  <c r="K180" i="6"/>
  <c r="L188" i="6"/>
  <c r="K957" i="6"/>
  <c r="L277" i="6"/>
  <c r="L448" i="6"/>
  <c r="K127" i="6"/>
  <c r="L160" i="6"/>
  <c r="K728" i="6"/>
  <c r="K136" i="6"/>
  <c r="K95" i="6"/>
  <c r="L314" i="6"/>
  <c r="K133" i="6"/>
  <c r="K797" i="6"/>
  <c r="K483" i="6"/>
  <c r="K556" i="6"/>
  <c r="L257" i="6"/>
  <c r="K402" i="6"/>
  <c r="K467" i="6"/>
  <c r="K432" i="6"/>
  <c r="K506" i="6"/>
  <c r="K487" i="6"/>
  <c r="K469" i="6"/>
  <c r="K944" i="6"/>
  <c r="K256" i="6"/>
  <c r="L77" i="6"/>
  <c r="K103" i="6"/>
  <c r="K168" i="6"/>
  <c r="L202" i="6"/>
  <c r="L198" i="6"/>
  <c r="L119" i="6"/>
  <c r="L268" i="6"/>
  <c r="L171" i="6"/>
  <c r="L348" i="6"/>
  <c r="K285" i="6"/>
  <c r="L94" i="6"/>
  <c r="K147" i="6"/>
  <c r="L412" i="6"/>
  <c r="L189" i="6"/>
  <c r="K759" i="6"/>
  <c r="K318" i="6"/>
  <c r="L104" i="6"/>
  <c r="L377" i="6"/>
  <c r="K333" i="6"/>
  <c r="K784" i="6"/>
  <c r="K300" i="6"/>
  <c r="K429" i="6"/>
  <c r="K745" i="6"/>
  <c r="K320" i="6"/>
  <c r="K177" i="6"/>
  <c r="K705" i="6"/>
  <c r="L354" i="6"/>
  <c r="K170" i="6"/>
  <c r="K482" i="6"/>
  <c r="L132" i="6"/>
  <c r="L156" i="6"/>
  <c r="K408" i="6"/>
  <c r="K76" i="6"/>
  <c r="K203" i="6"/>
  <c r="K538" i="6"/>
  <c r="K843" i="6"/>
  <c r="K772" i="6"/>
  <c r="K427" i="6"/>
  <c r="K917" i="6"/>
  <c r="L161" i="6"/>
  <c r="K866" i="6"/>
  <c r="L117" i="6"/>
  <c r="L199" i="6"/>
  <c r="K714" i="6"/>
  <c r="K854" i="6"/>
  <c r="K302" i="6"/>
  <c r="K169" i="6"/>
  <c r="K139" i="6"/>
  <c r="K407" i="6"/>
  <c r="K542" i="6"/>
  <c r="K791" i="6"/>
  <c r="K512" i="6"/>
  <c r="K82" i="6"/>
  <c r="K522" i="6"/>
  <c r="K529" i="6"/>
  <c r="L444" i="6"/>
  <c r="K819" i="6"/>
  <c r="K212" i="6"/>
  <c r="L179" i="6"/>
  <c r="L249" i="6"/>
  <c r="K861" i="6"/>
  <c r="K959" i="6"/>
  <c r="K312" i="6"/>
  <c r="K692" i="6"/>
  <c r="L441" i="6"/>
  <c r="K390" i="6"/>
  <c r="K246" i="6"/>
  <c r="K770" i="6"/>
  <c r="L89" i="6"/>
  <c r="K262" i="6"/>
  <c r="L443" i="6"/>
  <c r="K553" i="6"/>
  <c r="K356" i="6"/>
  <c r="K754" i="6"/>
  <c r="K159" i="6"/>
  <c r="K436" i="6"/>
  <c r="L144" i="6"/>
  <c r="K190" i="6"/>
  <c r="K286" i="6"/>
  <c r="K154" i="6"/>
  <c r="K709" i="6"/>
  <c r="K780" i="6"/>
  <c r="K319" i="6"/>
  <c r="K478" i="6"/>
  <c r="K942" i="6"/>
  <c r="K753" i="6"/>
  <c r="L270" i="6"/>
  <c r="K768" i="6"/>
  <c r="L431" i="6"/>
  <c r="K187" i="6"/>
  <c r="L317" i="6"/>
  <c r="L340" i="6"/>
  <c r="L299" i="6"/>
  <c r="K410" i="6"/>
  <c r="K418" i="6"/>
  <c r="K913" i="6"/>
  <c r="K101" i="6"/>
  <c r="L422" i="6"/>
  <c r="K888" i="6"/>
  <c r="K227" i="6"/>
  <c r="L442" i="6"/>
  <c r="K327" i="6"/>
  <c r="L378" i="6"/>
  <c r="L404" i="6"/>
  <c r="K783" i="6"/>
  <c r="L434" i="6"/>
  <c r="L122" i="6"/>
  <c r="L324" i="6"/>
  <c r="L409" i="6"/>
  <c r="L370" i="6"/>
  <c r="K201" i="6"/>
  <c r="K228" i="6"/>
  <c r="K793" i="6"/>
  <c r="K248" i="6"/>
  <c r="L290" i="6"/>
  <c r="K188" i="6"/>
  <c r="K277" i="6"/>
  <c r="K448" i="6"/>
  <c r="L411" i="6"/>
  <c r="K240" i="6"/>
  <c r="K314" i="6"/>
  <c r="K157" i="6"/>
  <c r="K729" i="6"/>
  <c r="K257" i="6"/>
  <c r="K767" i="6"/>
  <c r="L118" i="6"/>
  <c r="L432" i="6"/>
  <c r="L207" i="6"/>
  <c r="L269" i="6"/>
  <c r="K479" i="6"/>
  <c r="K537" i="6"/>
  <c r="K684" i="6"/>
  <c r="K526" i="6"/>
  <c r="K484" i="6"/>
  <c r="K723" i="6"/>
  <c r="L99" i="6"/>
  <c r="K765" i="6"/>
  <c r="K491" i="6"/>
  <c r="L235" i="6"/>
  <c r="K237" i="6"/>
  <c r="L260" i="6"/>
  <c r="K77" i="6"/>
  <c r="L103" i="6"/>
  <c r="L168" i="6"/>
  <c r="L181" i="6"/>
  <c r="L449" i="6"/>
  <c r="K749" i="6"/>
  <c r="K119" i="6"/>
  <c r="L281" i="6"/>
  <c r="K348" i="6"/>
  <c r="K94" i="6"/>
  <c r="L148" i="6"/>
  <c r="K229" i="6"/>
  <c r="L263" i="6"/>
  <c r="L347" i="6"/>
  <c r="L419" i="6"/>
  <c r="L357" i="6"/>
  <c r="K412" i="6"/>
  <c r="K189" i="6"/>
  <c r="K747" i="6"/>
  <c r="L288" i="6"/>
  <c r="L437" i="6"/>
  <c r="K104" i="6"/>
  <c r="K377" i="6"/>
  <c r="L333" i="6"/>
  <c r="K688" i="6"/>
  <c r="K735" i="6"/>
  <c r="K521" i="6"/>
  <c r="K782" i="6"/>
  <c r="K800" i="6"/>
  <c r="K93" i="6"/>
  <c r="L331" i="6"/>
  <c r="L322" i="6"/>
  <c r="K804" i="6"/>
  <c r="K354" i="6"/>
  <c r="L149" i="6"/>
  <c r="K457" i="6"/>
  <c r="L170" i="6"/>
  <c r="K132" i="6"/>
  <c r="K156" i="6"/>
  <c r="L97" i="6"/>
  <c r="L76" i="6"/>
  <c r="K206" i="6"/>
  <c r="L266" i="6"/>
  <c r="L427" i="6"/>
  <c r="L135" i="6"/>
  <c r="K311" i="6"/>
  <c r="K488" i="6"/>
  <c r="L447" i="6"/>
  <c r="K117" i="6"/>
  <c r="K199" i="6"/>
  <c r="K468" i="6"/>
  <c r="K960" i="6"/>
  <c r="K222" i="6"/>
  <c r="K817" i="6"/>
  <c r="L302" i="6"/>
  <c r="K540" i="6"/>
  <c r="K834" i="6"/>
  <c r="K323" i="6"/>
  <c r="L353" i="6"/>
  <c r="L271" i="6"/>
  <c r="K755" i="6"/>
  <c r="L425" i="6"/>
  <c r="K531" i="6"/>
  <c r="L212" i="6"/>
  <c r="K696" i="6"/>
  <c r="K179" i="6"/>
  <c r="K249" i="6"/>
  <c r="K700" i="6"/>
  <c r="K441" i="6"/>
  <c r="L209" i="6"/>
  <c r="K89" i="6"/>
  <c r="K428" i="6"/>
  <c r="K443" i="6"/>
  <c r="K440" i="6"/>
  <c r="L356" i="6"/>
  <c r="K964" i="6"/>
  <c r="L279" i="6"/>
  <c r="K703" i="6"/>
  <c r="K144" i="6"/>
  <c r="L438" i="6"/>
  <c r="K766" i="6"/>
  <c r="L214" i="6"/>
  <c r="K352" i="6"/>
  <c r="L264" i="6"/>
  <c r="L391" i="6"/>
  <c r="K507" i="6"/>
  <c r="K270" i="6"/>
  <c r="K431" i="6"/>
  <c r="L417" i="6"/>
  <c r="L342" i="6"/>
  <c r="K554" i="6"/>
  <c r="K750" i="6"/>
  <c r="K967" i="6"/>
  <c r="K163" i="6"/>
  <c r="K137" i="6"/>
  <c r="K299" i="6"/>
  <c r="L418" i="6"/>
  <c r="L130" i="6"/>
  <c r="L393" i="6"/>
  <c r="L102" i="6"/>
  <c r="K138" i="6"/>
  <c r="K422" i="6"/>
  <c r="L227" i="6"/>
  <c r="K719" i="6"/>
  <c r="K862" i="6"/>
  <c r="K508" i="6"/>
  <c r="L345" i="6"/>
  <c r="L416" i="6"/>
  <c r="K746" i="6"/>
  <c r="K504" i="6"/>
  <c r="L301" i="6"/>
  <c r="L80" i="6"/>
  <c r="L338" i="6"/>
  <c r="K949" i="6"/>
  <c r="K122" i="6"/>
  <c r="K324" i="6"/>
  <c r="K409" i="6"/>
  <c r="K370" i="6"/>
  <c r="K832" i="6"/>
  <c r="L351" i="6"/>
  <c r="L228" i="6"/>
  <c r="K943" i="6"/>
  <c r="K503" i="6"/>
  <c r="L151" i="6"/>
  <c r="K290" i="6"/>
  <c r="K415" i="6"/>
  <c r="L276" i="6"/>
  <c r="L116" i="6"/>
  <c r="K758" i="6"/>
  <c r="K499" i="6"/>
  <c r="K539" i="6"/>
  <c r="K757" i="6"/>
  <c r="K411" i="6"/>
  <c r="K505" i="6"/>
  <c r="L240" i="6"/>
  <c r="L157" i="6"/>
  <c r="L280" i="6"/>
  <c r="L220" i="6"/>
  <c r="K118" i="6"/>
  <c r="L244" i="6"/>
  <c r="K207" i="6"/>
  <c r="K269" i="6"/>
  <c r="L134" i="6"/>
  <c r="L175" i="6"/>
  <c r="K162" i="6"/>
  <c r="K973" i="6"/>
  <c r="K798" i="6"/>
  <c r="K99" i="6"/>
  <c r="K123" i="6"/>
  <c r="K235" i="6"/>
  <c r="L237" i="6"/>
  <c r="K260" i="6"/>
  <c r="K465" i="6"/>
  <c r="K282" i="6"/>
  <c r="L396" i="6"/>
  <c r="L96" i="6"/>
  <c r="K181" i="6"/>
  <c r="K217" i="6"/>
  <c r="K274" i="6"/>
  <c r="K449" i="6"/>
  <c r="K281" i="6"/>
  <c r="K532" i="6"/>
  <c r="K968" i="6"/>
  <c r="L424" i="6"/>
  <c r="K796" i="6"/>
  <c r="L426" i="6"/>
  <c r="L446" i="6"/>
  <c r="K492" i="6"/>
  <c r="L618" i="6"/>
  <c r="K618" i="6"/>
  <c r="L955" i="6"/>
  <c r="L598" i="6"/>
  <c r="K598" i="6"/>
  <c r="L677" i="6"/>
  <c r="K677" i="6"/>
  <c r="L225" i="6"/>
  <c r="K225" i="6"/>
  <c r="L376" i="6"/>
  <c r="K376" i="6"/>
  <c r="L654" i="6"/>
  <c r="K654" i="6"/>
  <c r="L635" i="6"/>
  <c r="K635" i="6"/>
  <c r="K930" i="6"/>
  <c r="L930" i="6"/>
  <c r="L496" i="6"/>
  <c r="K496" i="6"/>
  <c r="L294" i="6"/>
  <c r="K294" i="6"/>
  <c r="L518" i="6"/>
  <c r="K518" i="6"/>
  <c r="K359" i="6"/>
  <c r="L359" i="6"/>
  <c r="K591" i="6"/>
  <c r="L591" i="6"/>
  <c r="L369" i="6"/>
  <c r="K369" i="6"/>
  <c r="L592" i="6"/>
  <c r="K592" i="6"/>
  <c r="L572" i="6"/>
  <c r="K572" i="6"/>
  <c r="L453" i="6"/>
  <c r="L783" i="6"/>
  <c r="K366" i="6"/>
  <c r="L366" i="6"/>
  <c r="L358" i="6"/>
  <c r="K358" i="6"/>
  <c r="L463" i="6"/>
  <c r="L734" i="6"/>
  <c r="L883" i="6"/>
  <c r="K883" i="6"/>
  <c r="L637" i="6"/>
  <c r="K637" i="6"/>
  <c r="L524" i="6"/>
  <c r="L756" i="6"/>
  <c r="K894" i="6"/>
  <c r="L894" i="6"/>
  <c r="L478" i="6"/>
  <c r="L600" i="6"/>
  <c r="K600" i="6"/>
  <c r="L580" i="6"/>
  <c r="K580" i="6"/>
  <c r="L601" i="6"/>
  <c r="K601" i="6"/>
  <c r="K836" i="6"/>
  <c r="L836" i="6"/>
  <c r="L666" i="6"/>
  <c r="K666" i="6"/>
  <c r="L741" i="6"/>
  <c r="L853" i="6"/>
  <c r="K853" i="6"/>
  <c r="L711" i="6"/>
  <c r="L661" i="6"/>
  <c r="K661" i="6"/>
  <c r="L626" i="6"/>
  <c r="K626" i="6"/>
  <c r="L704" i="6"/>
  <c r="L536" i="6"/>
  <c r="L692" i="6"/>
  <c r="L208" i="6"/>
  <c r="K208" i="6"/>
  <c r="L738" i="6"/>
  <c r="K575" i="6"/>
  <c r="L575" i="6"/>
  <c r="L636" i="6"/>
  <c r="K636" i="6"/>
  <c r="L844" i="6"/>
  <c r="L763" i="6"/>
  <c r="L886" i="6"/>
  <c r="K886" i="6"/>
  <c r="L971" i="6"/>
  <c r="L854" i="6"/>
  <c r="L722" i="6"/>
  <c r="L627" i="6"/>
  <c r="K627" i="6"/>
  <c r="L714" i="6"/>
  <c r="L520" i="6"/>
  <c r="L772" i="6"/>
  <c r="L651" i="6"/>
  <c r="K651" i="6"/>
  <c r="L947" i="6"/>
  <c r="L891" i="6"/>
  <c r="K566" i="6"/>
  <c r="L566" i="6"/>
  <c r="L842" i="6"/>
  <c r="L464" i="6"/>
  <c r="L825" i="6"/>
  <c r="K825" i="6"/>
  <c r="L303" i="6"/>
  <c r="K303" i="6"/>
  <c r="L550" i="6"/>
  <c r="K371" i="6"/>
  <c r="L371" i="6"/>
  <c r="L113" i="6"/>
  <c r="K113" i="6"/>
  <c r="L555" i="6"/>
  <c r="L872" i="6"/>
  <c r="K872" i="6"/>
  <c r="L745" i="6"/>
  <c r="K109" i="6"/>
  <c r="L109" i="6"/>
  <c r="L939" i="6"/>
  <c r="K939" i="6"/>
  <c r="L773" i="6"/>
  <c r="L805" i="6"/>
  <c r="K805" i="6"/>
  <c r="L784" i="6"/>
  <c r="L908" i="6"/>
  <c r="K908" i="6"/>
  <c r="K890" i="6"/>
  <c r="L890" i="6"/>
  <c r="L802" i="6"/>
  <c r="L79" i="6"/>
  <c r="K392" i="6"/>
  <c r="K786" i="6"/>
  <c r="L306" i="6"/>
  <c r="K304" i="6"/>
  <c r="L701" i="6"/>
  <c r="L166" i="6"/>
  <c r="L485" i="6"/>
  <c r="L91" i="6"/>
  <c r="L183" i="6"/>
  <c r="K713" i="6"/>
  <c r="K777" i="6"/>
  <c r="K778" i="6"/>
  <c r="K945" i="6"/>
  <c r="K534" i="6"/>
  <c r="L211" i="6"/>
  <c r="L882" i="6"/>
  <c r="K882" i="6"/>
  <c r="L339" i="6"/>
  <c r="K414" i="6"/>
  <c r="L399" i="6"/>
  <c r="L859" i="6"/>
  <c r="K779" i="6"/>
  <c r="K218" i="6"/>
  <c r="K105" i="6"/>
  <c r="K158" i="6"/>
  <c r="L452" i="6"/>
  <c r="K452" i="6"/>
  <c r="L239" i="6"/>
  <c r="K849" i="6"/>
  <c r="K219" i="6"/>
  <c r="K466" i="6"/>
  <c r="L710" i="6"/>
  <c r="L389" i="6"/>
  <c r="K284" i="6"/>
  <c r="L737" i="6"/>
  <c r="K216" i="6"/>
  <c r="K413" i="6"/>
  <c r="K535" i="6"/>
  <c r="K879" i="6"/>
  <c r="L420" i="6"/>
  <c r="L406" i="6"/>
  <c r="K813" i="6"/>
  <c r="L803" i="6"/>
  <c r="K445" i="6"/>
  <c r="K970" i="6"/>
  <c r="K430" i="6"/>
  <c r="K828" i="6"/>
  <c r="L828" i="6"/>
  <c r="K349" i="6"/>
  <c r="K128" i="6"/>
  <c r="L242" i="6"/>
  <c r="L295" i="6"/>
  <c r="K87" i="6"/>
  <c r="K694" i="6"/>
  <c r="K350" i="6"/>
  <c r="L952" i="6"/>
  <c r="L712" i="6"/>
  <c r="K204" i="6"/>
  <c r="L367" i="6"/>
  <c r="K367" i="6"/>
  <c r="L241" i="6"/>
  <c r="K83" i="6"/>
  <c r="L966" i="6"/>
  <c r="K232" i="6"/>
  <c r="L727" i="6"/>
  <c r="K910" i="6"/>
  <c r="L910" i="6"/>
  <c r="L346" i="6"/>
  <c r="K547" i="6"/>
  <c r="L974" i="6"/>
  <c r="K174" i="6"/>
  <c r="K685" i="6"/>
  <c r="K355" i="6"/>
  <c r="L167" i="6"/>
  <c r="K164" i="6"/>
  <c r="L865" i="6"/>
  <c r="K865" i="6"/>
  <c r="L516" i="6"/>
  <c r="K516" i="6"/>
  <c r="L236" i="6"/>
  <c r="K948" i="6"/>
  <c r="K548" i="6"/>
  <c r="L889" i="6"/>
  <c r="K889" i="6"/>
  <c r="L525" i="6"/>
  <c r="K325" i="6"/>
  <c r="K383" i="6"/>
  <c r="L383" i="6"/>
  <c r="K460" i="6"/>
  <c r="K683" i="6"/>
  <c r="L224" i="6"/>
  <c r="K100" i="6"/>
  <c r="K702" i="6"/>
  <c r="L321" i="6"/>
  <c r="L811" i="6"/>
  <c r="K811" i="6"/>
  <c r="L799" i="6"/>
  <c r="L335" i="6"/>
  <c r="L933" i="6"/>
  <c r="K933" i="6"/>
  <c r="K273" i="6"/>
  <c r="K191" i="6"/>
  <c r="L194" i="6"/>
  <c r="K388" i="6"/>
  <c r="L388" i="6"/>
  <c r="K196" i="6"/>
  <c r="L382" i="6"/>
  <c r="K382" i="6"/>
  <c r="K315" i="6"/>
  <c r="L397" i="6"/>
  <c r="L461" i="6"/>
  <c r="K687" i="6"/>
  <c r="K334" i="6"/>
  <c r="K192" i="6"/>
  <c r="L801" i="6"/>
  <c r="L860" i="6"/>
  <c r="K860" i="6"/>
  <c r="K234" i="6"/>
  <c r="K233" i="6"/>
  <c r="K143" i="6"/>
  <c r="L210" i="6"/>
  <c r="L336" i="6"/>
  <c r="K245" i="6"/>
  <c r="L150" i="6"/>
  <c r="K267" i="6"/>
  <c r="L182" i="6"/>
  <c r="L173" i="6"/>
  <c r="L691" i="6"/>
  <c r="L686" i="6"/>
  <c r="K744" i="6"/>
  <c r="K326" i="6"/>
  <c r="K863" i="6"/>
  <c r="L278" i="6"/>
  <c r="K718" i="6"/>
  <c r="L250" i="6"/>
  <c r="K527" i="6"/>
  <c r="K517" i="6"/>
  <c r="L901" i="6"/>
  <c r="K901" i="6"/>
  <c r="K845" i="6"/>
  <c r="L405" i="6"/>
  <c r="K120" i="6"/>
  <c r="L254" i="6"/>
  <c r="K707" i="6"/>
  <c r="K823" i="6"/>
  <c r="L823" i="6"/>
  <c r="L911" i="6"/>
  <c r="K911" i="6"/>
  <c r="L659" i="6"/>
  <c r="K659" i="6"/>
  <c r="K565" i="6"/>
  <c r="L565" i="6"/>
  <c r="L493" i="6"/>
  <c r="K493" i="6"/>
  <c r="L652" i="6"/>
  <c r="K652" i="6"/>
  <c r="L604" i="6"/>
  <c r="K604" i="6"/>
  <c r="L638" i="6"/>
  <c r="K638" i="6"/>
  <c r="L361" i="6"/>
  <c r="K361" i="6"/>
  <c r="L595" i="6"/>
  <c r="K595" i="6"/>
  <c r="L914" i="6"/>
  <c r="K914" i="6"/>
  <c r="L837" i="6"/>
  <c r="K837" i="6"/>
  <c r="L757" i="6"/>
  <c r="L539" i="6"/>
  <c r="L368" i="6"/>
  <c r="K368" i="6"/>
  <c r="L499" i="6"/>
  <c r="L897" i="6"/>
  <c r="K897" i="6"/>
  <c r="L503" i="6"/>
  <c r="L657" i="6"/>
  <c r="K657" i="6"/>
  <c r="K921" i="6"/>
  <c r="L921" i="6"/>
  <c r="K644" i="6"/>
  <c r="L644" i="6"/>
  <c r="L504" i="6"/>
  <c r="L508" i="6"/>
  <c r="L862" i="6"/>
  <c r="L719" i="6"/>
  <c r="L775" i="6"/>
  <c r="K221" i="6"/>
  <c r="L221" i="6"/>
  <c r="L528" i="6"/>
  <c r="K515" i="6"/>
  <c r="L515" i="6"/>
  <c r="L750" i="6"/>
  <c r="L554" i="6"/>
  <c r="K920" i="6"/>
  <c r="L920" i="6"/>
  <c r="L923" i="6"/>
  <c r="K923" i="6"/>
  <c r="L892" i="6"/>
  <c r="K892" i="6"/>
  <c r="L507" i="6"/>
  <c r="L932" i="6"/>
  <c r="K932" i="6"/>
  <c r="L766" i="6"/>
  <c r="L703" i="6"/>
  <c r="L858" i="6"/>
  <c r="K858" i="6"/>
  <c r="K363" i="6"/>
  <c r="L363" i="6"/>
  <c r="L776" i="6"/>
  <c r="L379" i="6"/>
  <c r="K379" i="6"/>
  <c r="K372" i="6"/>
  <c r="L372" i="6"/>
  <c r="L700" i="6"/>
  <c r="L880" i="6"/>
  <c r="K880" i="6"/>
  <c r="L696" i="6"/>
  <c r="L531" i="6"/>
  <c r="L584" i="6"/>
  <c r="K584" i="6"/>
  <c r="L693" i="6"/>
  <c r="L596" i="6"/>
  <c r="K596" i="6"/>
  <c r="K624" i="6"/>
  <c r="L624" i="6"/>
  <c r="L613" i="6"/>
  <c r="K613" i="6"/>
  <c r="L960" i="6"/>
  <c r="L468" i="6"/>
  <c r="L561" i="6"/>
  <c r="K561" i="6"/>
  <c r="L620" i="6"/>
  <c r="K620" i="6"/>
  <c r="L471" i="6"/>
  <c r="L821" i="6"/>
  <c r="K605" i="6"/>
  <c r="L605" i="6"/>
  <c r="K642" i="6"/>
  <c r="L642" i="6"/>
  <c r="L689" i="6"/>
  <c r="L472" i="6"/>
  <c r="K472" i="6"/>
  <c r="L868" i="6"/>
  <c r="K868" i="6"/>
  <c r="L733" i="6"/>
  <c r="L804" i="6"/>
  <c r="L864" i="6"/>
  <c r="K864" i="6"/>
  <c r="L800" i="6"/>
  <c r="L782" i="6"/>
  <c r="L907" i="6"/>
  <c r="K907" i="6"/>
  <c r="L107" i="6"/>
  <c r="K107" i="6"/>
  <c r="L215" i="6"/>
  <c r="K215" i="6"/>
  <c r="L735" i="6"/>
  <c r="L110" i="6"/>
  <c r="K110" i="6"/>
  <c r="L688" i="6"/>
  <c r="L903" i="6"/>
  <c r="K903" i="6"/>
  <c r="L831" i="6"/>
  <c r="K831" i="6"/>
  <c r="L852" i="6"/>
  <c r="K852" i="6"/>
  <c r="L893" i="6"/>
  <c r="K893" i="6"/>
  <c r="L788" i="6"/>
  <c r="K827" i="6"/>
  <c r="L827" i="6"/>
  <c r="L386" i="6"/>
  <c r="K386" i="6"/>
  <c r="K272" i="6"/>
  <c r="K148" i="6"/>
  <c r="K79" i="6"/>
  <c r="L392" i="6"/>
  <c r="L456" i="6"/>
  <c r="K456" i="6"/>
  <c r="K380" i="6"/>
  <c r="L380" i="6"/>
  <c r="L922" i="6"/>
  <c r="K922" i="6"/>
  <c r="K298" i="6"/>
  <c r="K751" i="6"/>
  <c r="K166" i="6"/>
  <c r="K958" i="6"/>
  <c r="K183" i="6"/>
  <c r="L713" i="6"/>
  <c r="K840" i="6"/>
  <c r="L840" i="6"/>
  <c r="L778" i="6"/>
  <c r="L945" i="6"/>
  <c r="L534" i="6"/>
  <c r="K211" i="6"/>
  <c r="L833" i="6"/>
  <c r="L172" i="6"/>
  <c r="L779" i="6"/>
  <c r="K330" i="6"/>
  <c r="L105" i="6"/>
  <c r="L158" i="6"/>
  <c r="K239" i="6"/>
  <c r="K697" i="6"/>
  <c r="K762" i="6"/>
  <c r="L111" i="6"/>
  <c r="L466" i="6"/>
  <c r="K84" i="6"/>
  <c r="K510" i="6"/>
  <c r="L284" i="6"/>
  <c r="K737" i="6"/>
  <c r="L216" i="6"/>
  <c r="L413" i="6"/>
  <c r="L535" i="6"/>
  <c r="K708" i="6"/>
  <c r="L874" i="6"/>
  <c r="K874" i="6"/>
  <c r="K822" i="6"/>
  <c r="K955" i="6"/>
  <c r="L445" i="6"/>
  <c r="L184" i="6"/>
  <c r="K792" i="6"/>
  <c r="L430" i="6"/>
  <c r="L349" i="6"/>
  <c r="L128" i="6"/>
  <c r="K242" i="6"/>
  <c r="K295" i="6"/>
  <c r="L87" i="6"/>
  <c r="L694" i="6"/>
  <c r="L965" i="6"/>
  <c r="L350" i="6"/>
  <c r="L856" i="6"/>
  <c r="K856" i="6"/>
  <c r="L394" i="6"/>
  <c r="L204" i="6"/>
  <c r="K241" i="6"/>
  <c r="L83" i="6"/>
  <c r="K155" i="6"/>
  <c r="L812" i="6"/>
  <c r="K812" i="6"/>
  <c r="L232" i="6"/>
  <c r="L740" i="6"/>
  <c r="K346" i="6"/>
  <c r="L547" i="6"/>
  <c r="L875" i="6"/>
  <c r="K875" i="6"/>
  <c r="K974" i="6"/>
  <c r="L174" i="6"/>
  <c r="L685" i="6"/>
  <c r="L164" i="6"/>
  <c r="K255" i="6"/>
  <c r="K236" i="6"/>
  <c r="L948" i="6"/>
  <c r="L548" i="6"/>
  <c r="K511" i="6"/>
  <c r="K871" i="6"/>
  <c r="L871" i="6"/>
  <c r="L325" i="6"/>
  <c r="L81" i="6"/>
  <c r="K748" i="6"/>
  <c r="L100" i="6"/>
  <c r="L702" i="6"/>
  <c r="K321" i="6"/>
  <c r="L400" i="6"/>
  <c r="K335" i="6"/>
  <c r="K481" i="6"/>
  <c r="K186" i="6"/>
  <c r="K197" i="6"/>
  <c r="K940" i="6"/>
  <c r="L940" i="6"/>
  <c r="K706" i="6"/>
  <c r="L830" i="6"/>
  <c r="K830" i="6"/>
  <c r="L433" i="6"/>
  <c r="L687" i="6"/>
  <c r="L334" i="6"/>
  <c r="L192" i="6"/>
  <c r="K85" i="6"/>
  <c r="L234" i="6"/>
  <c r="L233" i="6"/>
  <c r="L699" i="6"/>
  <c r="K145" i="6"/>
  <c r="L486" i="6"/>
  <c r="K316" i="6"/>
  <c r="L245" i="6"/>
  <c r="K247" i="6"/>
  <c r="L267" i="6"/>
  <c r="L690" i="6"/>
  <c r="L841" i="6"/>
  <c r="K720" i="6"/>
  <c r="K551" i="6"/>
  <c r="L326" i="6"/>
  <c r="K337" i="6"/>
  <c r="K523" i="6"/>
  <c r="L718" i="6"/>
  <c r="K552" i="6"/>
  <c r="L527" i="6"/>
  <c r="L517" i="6"/>
  <c r="K716" i="6"/>
  <c r="K458" i="6"/>
  <c r="K293" i="6"/>
  <c r="L845" i="6"/>
  <c r="K405" i="6"/>
  <c r="L120" i="6"/>
  <c r="L707" i="6"/>
  <c r="K676" i="6"/>
  <c r="L676" i="6"/>
  <c r="L573" i="6"/>
  <c r="K573" i="6"/>
  <c r="K114" i="6"/>
  <c r="L114" i="6"/>
  <c r="K937" i="6"/>
  <c r="L937" i="6"/>
  <c r="L838" i="6"/>
  <c r="K838" i="6"/>
  <c r="K675" i="6"/>
  <c r="L675" i="6"/>
  <c r="L815" i="6"/>
  <c r="K815" i="6"/>
  <c r="K610" i="6"/>
  <c r="L610" i="6"/>
  <c r="L905" i="6"/>
  <c r="K905" i="6"/>
  <c r="L906" i="6"/>
  <c r="K906" i="6"/>
  <c r="L640" i="6"/>
  <c r="K640" i="6"/>
  <c r="L607" i="6"/>
  <c r="K607" i="6"/>
  <c r="L648" i="6"/>
  <c r="K648" i="6"/>
  <c r="L617" i="6"/>
  <c r="K617" i="6"/>
  <c r="L645" i="6"/>
  <c r="K645" i="6"/>
  <c r="K878" i="6"/>
  <c r="L878" i="6"/>
  <c r="L820" i="6"/>
  <c r="K820" i="6"/>
  <c r="L898" i="6"/>
  <c r="K898" i="6"/>
  <c r="L495" i="6"/>
  <c r="K495" i="6"/>
  <c r="L793" i="6"/>
  <c r="L682" i="6"/>
  <c r="L551" i="6"/>
  <c r="L588" i="6"/>
  <c r="K588" i="6"/>
  <c r="K936" i="6"/>
  <c r="L936" i="6"/>
  <c r="K877" i="6"/>
  <c r="L877" i="6"/>
  <c r="L571" i="6"/>
  <c r="K571" i="6"/>
  <c r="K108" i="6"/>
  <c r="L108" i="6"/>
  <c r="L656" i="6"/>
  <c r="K656" i="6"/>
  <c r="L668" i="6"/>
  <c r="K668" i="6"/>
  <c r="L375" i="6"/>
  <c r="K375" i="6"/>
  <c r="L768" i="6"/>
  <c r="L839" i="6"/>
  <c r="K839" i="6"/>
  <c r="L753" i="6"/>
  <c r="L780" i="6"/>
  <c r="L709" i="6"/>
  <c r="K941" i="6"/>
  <c r="L941" i="6"/>
  <c r="L754" i="6"/>
  <c r="L679" i="6"/>
  <c r="K679" i="6"/>
  <c r="L553" i="6"/>
  <c r="K365" i="6"/>
  <c r="L365" i="6"/>
  <c r="L770" i="6"/>
  <c r="L896" i="6"/>
  <c r="K896" i="6"/>
  <c r="K669" i="6"/>
  <c r="L669" i="6"/>
  <c r="L861" i="6"/>
  <c r="L795" i="6"/>
  <c r="L855" i="6"/>
  <c r="K855" i="6"/>
  <c r="L819" i="6"/>
  <c r="L529" i="6"/>
  <c r="L522" i="6"/>
  <c r="L512" i="6"/>
  <c r="L454" i="6"/>
  <c r="L791" i="6"/>
  <c r="L542" i="6"/>
  <c r="K647" i="6"/>
  <c r="L647" i="6"/>
  <c r="K629" i="6"/>
  <c r="L629" i="6"/>
  <c r="L752" i="6"/>
  <c r="L615" i="6"/>
  <c r="K615" i="6"/>
  <c r="L866" i="6"/>
  <c r="L917" i="6"/>
  <c r="L639" i="6"/>
  <c r="K639" i="6"/>
  <c r="L843" i="6"/>
  <c r="L538" i="6"/>
  <c r="L559" i="6"/>
  <c r="K559" i="6"/>
  <c r="L482" i="6"/>
  <c r="L857" i="6"/>
  <c r="K857" i="6"/>
  <c r="L360" i="6"/>
  <c r="K360" i="6"/>
  <c r="L705" i="6"/>
  <c r="L769" i="6"/>
  <c r="L497" i="6"/>
  <c r="K497" i="6"/>
  <c r="L759" i="6"/>
  <c r="L808" i="6"/>
  <c r="K808" i="6"/>
  <c r="K850" i="6"/>
  <c r="L850" i="6"/>
  <c r="K146" i="6"/>
  <c r="L272" i="6"/>
  <c r="K78" i="6"/>
  <c r="K421" i="6"/>
  <c r="L946" i="6"/>
  <c r="K398" i="6"/>
  <c r="L298" i="6"/>
  <c r="L751" i="6"/>
  <c r="L489" i="6"/>
  <c r="L439" i="6"/>
  <c r="K474" i="6"/>
  <c r="L474" i="6"/>
  <c r="L958" i="6"/>
  <c r="L787" i="6"/>
  <c r="K760" i="6"/>
  <c r="L500" i="6"/>
  <c r="L681" i="6"/>
  <c r="L142" i="6"/>
  <c r="L909" i="6"/>
  <c r="K833" i="6"/>
  <c r="K172" i="6"/>
  <c r="K848" i="6"/>
  <c r="L546" i="6"/>
  <c r="L330" i="6"/>
  <c r="L435" i="6"/>
  <c r="K90" i="6"/>
  <c r="K401" i="6"/>
  <c r="K818" i="6"/>
  <c r="L697" i="6"/>
  <c r="L762" i="6"/>
  <c r="K111" i="6"/>
  <c r="K205" i="6"/>
  <c r="L514" i="6"/>
  <c r="K514" i="6"/>
  <c r="L84" i="6"/>
  <c r="L510" i="6"/>
  <c r="L502" i="6"/>
  <c r="K717" i="6"/>
  <c r="L230" i="6"/>
  <c r="K975" i="6"/>
  <c r="L708" i="6"/>
  <c r="K289" i="6"/>
  <c r="K125" i="6"/>
  <c r="L822" i="6"/>
  <c r="L200" i="6"/>
  <c r="K200" i="6"/>
  <c r="K931" i="6"/>
  <c r="L931" i="6"/>
  <c r="K184" i="6"/>
  <c r="L792" i="6"/>
  <c r="K152" i="6"/>
  <c r="L231" i="6"/>
  <c r="K305" i="6"/>
  <c r="L513" i="6"/>
  <c r="K86" i="6"/>
  <c r="K129" i="6"/>
  <c r="K291" i="6"/>
  <c r="K725" i="6"/>
  <c r="K259" i="6"/>
  <c r="K965" i="6"/>
  <c r="K395" i="6"/>
  <c r="K919" i="6"/>
  <c r="L919" i="6"/>
  <c r="K394" i="6"/>
  <c r="K555" i="6"/>
  <c r="K296" i="6"/>
  <c r="K309" i="6"/>
  <c r="L155" i="6"/>
  <c r="K253" i="6"/>
  <c r="K740" i="6"/>
  <c r="K313" i="6"/>
  <c r="K954" i="6"/>
  <c r="K459" i="6"/>
  <c r="K238" i="6"/>
  <c r="K545" i="6"/>
  <c r="K275" i="6"/>
  <c r="L530" i="6"/>
  <c r="L255" i="6"/>
  <c r="K176" i="6"/>
  <c r="K876" i="6"/>
  <c r="L511" i="6"/>
  <c r="K934" i="6"/>
  <c r="L934" i="6"/>
  <c r="L544" i="6"/>
  <c r="K809" i="6"/>
  <c r="L809" i="6"/>
  <c r="K343" i="6"/>
  <c r="K81" i="6"/>
  <c r="K258" i="6"/>
  <c r="L748" i="6"/>
  <c r="K476" i="6"/>
  <c r="K423" i="6"/>
  <c r="K400" i="6"/>
  <c r="K846" i="6"/>
  <c r="L846" i="6"/>
  <c r="L481" i="6"/>
  <c r="L869" i="6"/>
  <c r="K869" i="6"/>
  <c r="L308" i="6"/>
  <c r="L186" i="6"/>
  <c r="L197" i="6"/>
  <c r="K344" i="6"/>
  <c r="L824" i="6"/>
  <c r="K824" i="6"/>
  <c r="L706" i="6"/>
  <c r="K433" i="6"/>
  <c r="L153" i="6"/>
  <c r="K381" i="6"/>
  <c r="K969" i="6"/>
  <c r="L85" i="6"/>
  <c r="L265" i="6"/>
  <c r="L847" i="6"/>
  <c r="K847" i="6"/>
  <c r="K699" i="6"/>
  <c r="L145" i="6"/>
  <c r="K486" i="6"/>
  <c r="L316" i="6"/>
  <c r="L247" i="6"/>
  <c r="K928" i="6"/>
  <c r="L928" i="6"/>
  <c r="K690" i="6"/>
  <c r="K841" i="6"/>
  <c r="L720" i="6"/>
  <c r="L223" i="6"/>
  <c r="K106" i="6"/>
  <c r="L337" i="6"/>
  <c r="L523" i="6"/>
  <c r="K310" i="6"/>
  <c r="L252" i="6"/>
  <c r="L185" i="6"/>
  <c r="L552" i="6"/>
  <c r="K470" i="6"/>
  <c r="K884" i="6"/>
  <c r="L716" i="6"/>
  <c r="L458" i="6"/>
  <c r="L293" i="6"/>
  <c r="L124" i="6"/>
  <c r="K121" i="6"/>
  <c r="K726" i="6"/>
  <c r="L133" i="6"/>
  <c r="K569" i="6"/>
  <c r="L569" i="6"/>
  <c r="L374" i="6"/>
  <c r="K374" i="6"/>
  <c r="L816" i="6"/>
  <c r="K816" i="6"/>
  <c r="K112" i="6"/>
  <c r="L112" i="6"/>
  <c r="K385" i="6"/>
  <c r="L385" i="6"/>
  <c r="L658" i="6"/>
  <c r="K658" i="6"/>
  <c r="K622" i="6"/>
  <c r="L622" i="6"/>
  <c r="K935" i="6"/>
  <c r="L935" i="6"/>
  <c r="L602" i="6"/>
  <c r="K602" i="6"/>
  <c r="K649" i="6"/>
  <c r="L649" i="6"/>
  <c r="L899" i="6"/>
  <c r="K899" i="6"/>
  <c r="L498" i="6"/>
  <c r="K498" i="6"/>
  <c r="L678" i="6"/>
  <c r="K678" i="6"/>
  <c r="L562" i="6"/>
  <c r="K562" i="6"/>
  <c r="L665" i="6"/>
  <c r="K665" i="6"/>
  <c r="L695" i="6"/>
  <c r="L832" i="6"/>
  <c r="L826" i="6"/>
  <c r="L789" i="6"/>
  <c r="L790" i="6"/>
  <c r="L533" i="6"/>
  <c r="L764" i="6"/>
  <c r="L746" i="6"/>
  <c r="L589" i="6"/>
  <c r="K589" i="6"/>
  <c r="L462" i="6"/>
  <c r="L715" i="6"/>
  <c r="L581" i="6"/>
  <c r="K581" i="6"/>
  <c r="L671" i="6"/>
  <c r="K671" i="6"/>
  <c r="L743" i="6"/>
  <c r="L721" i="6"/>
  <c r="K226" i="6"/>
  <c r="L226" i="6"/>
  <c r="L631" i="6"/>
  <c r="K631" i="6"/>
  <c r="L730" i="6"/>
  <c r="L881" i="6"/>
  <c r="K881" i="6"/>
  <c r="K925" i="6"/>
  <c r="L925" i="6"/>
  <c r="L455" i="6"/>
  <c r="L537" i="6"/>
  <c r="L373" i="6"/>
  <c r="K373" i="6"/>
  <c r="K567" i="6"/>
  <c r="L567" i="6"/>
  <c r="L916" i="6"/>
  <c r="K916" i="6"/>
  <c r="L736" i="6"/>
  <c r="L477" i="6"/>
  <c r="K477" i="6"/>
  <c r="L771" i="6"/>
  <c r="L724" i="6"/>
  <c r="L494" i="6"/>
  <c r="K494" i="6"/>
  <c r="L480" i="6"/>
  <c r="L900" i="6"/>
  <c r="K900" i="6"/>
  <c r="K634" i="6"/>
  <c r="L634" i="6"/>
  <c r="L475" i="6"/>
  <c r="K583" i="6"/>
  <c r="L583" i="6"/>
  <c r="L918" i="6"/>
  <c r="K918" i="6"/>
  <c r="L643" i="6"/>
  <c r="K643" i="6"/>
  <c r="L807" i="6"/>
  <c r="L509" i="6"/>
  <c r="L774" i="6"/>
  <c r="L755" i="6"/>
  <c r="K606" i="6"/>
  <c r="L606" i="6"/>
  <c r="L834" i="6"/>
  <c r="L540" i="6"/>
  <c r="L817" i="6"/>
  <c r="L924" i="6"/>
  <c r="L956" i="6"/>
  <c r="L488" i="6"/>
  <c r="L814" i="6"/>
  <c r="L519" i="6"/>
  <c r="L579" i="6"/>
  <c r="K579" i="6"/>
  <c r="L829" i="6"/>
  <c r="L867" i="6"/>
  <c r="K867" i="6"/>
  <c r="L961" i="6"/>
  <c r="L698" i="6"/>
  <c r="L938" i="6"/>
  <c r="K938" i="6"/>
  <c r="L457" i="6"/>
  <c r="L732" i="6"/>
  <c r="K612" i="6"/>
  <c r="L612" i="6"/>
  <c r="L851" i="6"/>
  <c r="K851" i="6"/>
  <c r="L963" i="6"/>
  <c r="L951" i="6"/>
  <c r="K927" i="6"/>
  <c r="L927" i="6"/>
  <c r="L521" i="6"/>
  <c r="L473" i="6"/>
  <c r="K451" i="6"/>
  <c r="L451" i="6"/>
  <c r="L501" i="6"/>
  <c r="L785" i="6"/>
  <c r="L742" i="6"/>
  <c r="L747" i="6"/>
  <c r="L904" i="6"/>
  <c r="K904" i="6"/>
  <c r="L146" i="6"/>
  <c r="K802" i="6"/>
  <c r="K926" i="6"/>
  <c r="L926" i="6"/>
  <c r="L78" i="6"/>
  <c r="L421" i="6"/>
  <c r="L786" i="6"/>
  <c r="L806" i="6"/>
  <c r="K806" i="6"/>
  <c r="K946" i="6"/>
  <c r="K306" i="6"/>
  <c r="L398" i="6"/>
  <c r="L304" i="6"/>
  <c r="K701" i="6"/>
  <c r="K489" i="6"/>
  <c r="K485" i="6"/>
  <c r="K439" i="6"/>
  <c r="K91" i="6"/>
  <c r="K787" i="6"/>
  <c r="L760" i="6"/>
  <c r="L777" i="6"/>
  <c r="K500" i="6"/>
  <c r="K681" i="6"/>
  <c r="K142" i="6"/>
  <c r="K909" i="6"/>
  <c r="K339" i="6"/>
  <c r="L414" i="6"/>
  <c r="K399" i="6"/>
  <c r="K859" i="6"/>
  <c r="L848" i="6"/>
  <c r="L218" i="6"/>
  <c r="K435" i="6"/>
  <c r="L90" i="6"/>
  <c r="L401" i="6"/>
  <c r="L818" i="6"/>
  <c r="L849" i="6"/>
  <c r="L219" i="6"/>
  <c r="L205" i="6"/>
  <c r="K710" i="6"/>
  <c r="K389" i="6"/>
  <c r="K502" i="6"/>
  <c r="L717" i="6"/>
  <c r="K230" i="6"/>
  <c r="L975" i="6"/>
  <c r="L879" i="6"/>
  <c r="K420" i="6"/>
  <c r="L289" i="6"/>
  <c r="L125" i="6"/>
  <c r="K406" i="6"/>
  <c r="L813" i="6"/>
  <c r="K803" i="6"/>
  <c r="L970" i="6"/>
  <c r="K384" i="6"/>
  <c r="L384" i="6"/>
  <c r="L152" i="6"/>
  <c r="K231" i="6"/>
  <c r="L115" i="6"/>
  <c r="K115" i="6"/>
  <c r="L305" i="6"/>
  <c r="K513" i="6"/>
  <c r="L86" i="6"/>
  <c r="L129" i="6"/>
  <c r="L291" i="6"/>
  <c r="L725" i="6"/>
  <c r="L259" i="6"/>
  <c r="K952" i="6"/>
  <c r="L395" i="6"/>
  <c r="K712" i="6"/>
  <c r="L296" i="6"/>
  <c r="L309" i="6"/>
  <c r="K966" i="6"/>
  <c r="L253" i="6"/>
  <c r="K727" i="6"/>
  <c r="L313" i="6"/>
  <c r="L954" i="6"/>
  <c r="L459" i="6"/>
  <c r="L902" i="6"/>
  <c r="K902" i="6"/>
  <c r="L238" i="6"/>
  <c r="L355" i="6"/>
  <c r="K167" i="6"/>
  <c r="L275" i="6"/>
  <c r="K530" i="6"/>
  <c r="L176" i="6"/>
  <c r="L876" i="6"/>
  <c r="K873" i="6"/>
  <c r="L873" i="6"/>
  <c r="K525" i="6"/>
  <c r="K544" i="6"/>
  <c r="L343" i="6"/>
  <c r="L460" i="6"/>
  <c r="L258" i="6"/>
  <c r="L683" i="6"/>
  <c r="K224" i="6"/>
  <c r="L476" i="6"/>
  <c r="L423" i="6"/>
  <c r="K799" i="6"/>
  <c r="L810" i="6"/>
  <c r="K810" i="6"/>
  <c r="L213" i="6"/>
  <c r="K213" i="6"/>
  <c r="L273" i="6"/>
  <c r="L191" i="6"/>
  <c r="K308" i="6"/>
  <c r="K194" i="6"/>
  <c r="L196" i="6"/>
  <c r="L344" i="6"/>
  <c r="L315" i="6"/>
  <c r="K397" i="6"/>
  <c r="K461" i="6"/>
  <c r="K153" i="6"/>
  <c r="L835" i="6"/>
  <c r="K835" i="6"/>
  <c r="L381" i="6"/>
  <c r="L969" i="6"/>
  <c r="K801" i="6"/>
  <c r="L912" i="6"/>
  <c r="K912" i="6"/>
  <c r="K265" i="6"/>
  <c r="L143" i="6"/>
  <c r="K210" i="6"/>
  <c r="K336" i="6"/>
  <c r="K150" i="6"/>
  <c r="K182" i="6"/>
  <c r="K173" i="6"/>
  <c r="K691" i="6"/>
  <c r="K686" i="6"/>
  <c r="L744" i="6"/>
  <c r="K223" i="6"/>
  <c r="L106" i="6"/>
  <c r="L863" i="6"/>
  <c r="K278" i="6"/>
  <c r="L310" i="6"/>
  <c r="K252" i="6"/>
  <c r="K185" i="6"/>
  <c r="K250" i="6"/>
  <c r="K887" i="6"/>
  <c r="L887" i="6"/>
  <c r="L470" i="6"/>
  <c r="L884" i="6"/>
  <c r="K124" i="6"/>
  <c r="L121" i="6"/>
  <c r="L726" i="6"/>
  <c r="K550" i="6"/>
  <c r="Q927" i="5"/>
  <c r="AB516" i="5"/>
  <c r="Q935" i="5"/>
  <c r="AB475" i="5"/>
  <c r="AB456" i="5"/>
  <c r="AB494" i="5"/>
  <c r="Q928" i="5"/>
  <c r="AB368" i="5"/>
  <c r="P451" i="5"/>
  <c r="M451" i="5" s="1"/>
  <c r="I451" i="5" s="1"/>
  <c r="Q926" i="5"/>
  <c r="AC917" i="5"/>
  <c r="AB498" i="5"/>
  <c r="AB474" i="5"/>
  <c r="AB453" i="5"/>
  <c r="AB384" i="5"/>
  <c r="Q913" i="5"/>
  <c r="M546" i="5"/>
  <c r="I546" i="5" s="1"/>
  <c r="AB518" i="5"/>
  <c r="Y546" i="5"/>
  <c r="Y538" i="5"/>
  <c r="Y554" i="5"/>
  <c r="AB476" i="5"/>
  <c r="AB452" i="5"/>
  <c r="Q916" i="5"/>
  <c r="Y550" i="5"/>
  <c r="AB495" i="5"/>
  <c r="AB514" i="5"/>
  <c r="AB497" i="5"/>
  <c r="P477" i="5"/>
  <c r="M477" i="5" s="1"/>
  <c r="I477" i="5" s="1"/>
  <c r="P493" i="5"/>
  <c r="M493" i="5" s="1"/>
  <c r="I493" i="5" s="1"/>
  <c r="P454" i="5"/>
  <c r="M538" i="5"/>
  <c r="I538" i="5" s="1"/>
  <c r="M554" i="5"/>
  <c r="I554" i="5" s="1"/>
  <c r="Y548" i="5"/>
  <c r="M549" i="5"/>
  <c r="I549" i="5" s="1"/>
  <c r="Y552" i="5"/>
  <c r="Y543" i="5"/>
  <c r="M547" i="5"/>
  <c r="I547" i="5" s="1"/>
  <c r="Y540" i="5"/>
  <c r="M556" i="5"/>
  <c r="I556" i="5" s="1"/>
  <c r="Y541" i="5"/>
  <c r="M545" i="5"/>
  <c r="I545" i="5" s="1"/>
  <c r="M540" i="5"/>
  <c r="I540" i="5" s="1"/>
  <c r="AA927" i="5"/>
  <c r="O927" i="5"/>
  <c r="AA919" i="5"/>
  <c r="O919" i="5"/>
  <c r="AB913" i="5"/>
  <c r="P913" i="5"/>
  <c r="Z891" i="5"/>
  <c r="S891" i="5"/>
  <c r="AA892" i="5"/>
  <c r="AA893" i="5"/>
  <c r="AA873" i="5"/>
  <c r="AD852" i="5"/>
  <c r="Z820" i="5"/>
  <c r="S820" i="5"/>
  <c r="M796" i="5"/>
  <c r="I796" i="5" s="1"/>
  <c r="Z796" i="5"/>
  <c r="Y796" i="5" s="1"/>
  <c r="S796" i="5"/>
  <c r="AD817" i="5"/>
  <c r="M766" i="5"/>
  <c r="I766" i="5" s="1"/>
  <c r="Z766" i="5"/>
  <c r="Y766" i="5" s="1"/>
  <c r="S766" i="5"/>
  <c r="Z706" i="5"/>
  <c r="Y706" i="5" s="1"/>
  <c r="S706" i="5"/>
  <c r="M706" i="5"/>
  <c r="I706" i="5" s="1"/>
  <c r="Z677" i="5"/>
  <c r="W677" i="5"/>
  <c r="Z658" i="5"/>
  <c r="W658" i="5"/>
  <c r="Z634" i="5"/>
  <c r="W634" i="5"/>
  <c r="Z593" i="5"/>
  <c r="W593" i="5"/>
  <c r="W569" i="5"/>
  <c r="Q569" i="5" s="1"/>
  <c r="Z569" i="5"/>
  <c r="Z500" i="5"/>
  <c r="Y500" i="5" s="1"/>
  <c r="M500" i="5"/>
  <c r="I500" i="5" s="1"/>
  <c r="S500" i="5"/>
  <c r="Z468" i="5"/>
  <c r="Y468" i="5" s="1"/>
  <c r="M468" i="5"/>
  <c r="I468" i="5" s="1"/>
  <c r="S468" i="5"/>
  <c r="Z519" i="5"/>
  <c r="S519" i="5"/>
  <c r="M439" i="5"/>
  <c r="I439" i="5" s="1"/>
  <c r="Z439" i="5"/>
  <c r="Y439" i="5" s="1"/>
  <c r="S439" i="5"/>
  <c r="Z362" i="5"/>
  <c r="S362" i="5"/>
  <c r="S348" i="5"/>
  <c r="Z348" i="5"/>
  <c r="Y348" i="5" s="1"/>
  <c r="M348" i="5"/>
  <c r="I348" i="5" s="1"/>
  <c r="S324" i="5"/>
  <c r="Z324" i="5"/>
  <c r="Y324" i="5" s="1"/>
  <c r="M324" i="5"/>
  <c r="I324" i="5" s="1"/>
  <c r="Z246" i="5"/>
  <c r="Y246" i="5" s="1"/>
  <c r="M246" i="5"/>
  <c r="I246" i="5" s="1"/>
  <c r="S246" i="5"/>
  <c r="Z181" i="5"/>
  <c r="Y181" i="5" s="1"/>
  <c r="M181" i="5"/>
  <c r="I181" i="5" s="1"/>
  <c r="S181" i="5"/>
  <c r="S302" i="5"/>
  <c r="Z302" i="5"/>
  <c r="Y302" i="5" s="1"/>
  <c r="M302" i="5"/>
  <c r="I302" i="5" s="1"/>
  <c r="S190" i="5"/>
  <c r="Z190" i="5"/>
  <c r="Y190" i="5" s="1"/>
  <c r="M190" i="5"/>
  <c r="I190" i="5" s="1"/>
  <c r="Z205" i="5"/>
  <c r="S205" i="5"/>
  <c r="S299" i="5"/>
  <c r="Z299" i="5"/>
  <c r="Y299" i="5" s="1"/>
  <c r="M299" i="5"/>
  <c r="I299" i="5" s="1"/>
  <c r="S172" i="5"/>
  <c r="Z172" i="5"/>
  <c r="Y172" i="5" s="1"/>
  <c r="M172" i="5"/>
  <c r="I172" i="5" s="1"/>
  <c r="AD111" i="5"/>
  <c r="S102" i="5"/>
  <c r="Z102" i="5"/>
  <c r="Y102" i="5" s="1"/>
  <c r="M102" i="5"/>
  <c r="I102" i="5" s="1"/>
  <c r="Z731" i="5"/>
  <c r="Y731" i="5" s="1"/>
  <c r="S731" i="5"/>
  <c r="M731" i="5"/>
  <c r="I731" i="5" s="1"/>
  <c r="S241" i="5"/>
  <c r="Z241" i="5"/>
  <c r="Y241" i="5" s="1"/>
  <c r="M241" i="5"/>
  <c r="I241" i="5" s="1"/>
  <c r="Z767" i="5"/>
  <c r="Y767" i="5" s="1"/>
  <c r="S767" i="5"/>
  <c r="M767" i="5"/>
  <c r="I767" i="5" s="1"/>
  <c r="M967" i="5"/>
  <c r="I967" i="5" s="1"/>
  <c r="Z967" i="5"/>
  <c r="Y967" i="5" s="1"/>
  <c r="S967" i="5"/>
  <c r="S926" i="5"/>
  <c r="Z926" i="5"/>
  <c r="Z946" i="5"/>
  <c r="Y946" i="5" s="1"/>
  <c r="M946" i="5"/>
  <c r="I946" i="5" s="1"/>
  <c r="S946" i="5"/>
  <c r="S916" i="5"/>
  <c r="Z916" i="5"/>
  <c r="Z897" i="5"/>
  <c r="S897" i="5"/>
  <c r="AD898" i="5"/>
  <c r="R898" i="5"/>
  <c r="Z855" i="5"/>
  <c r="S855" i="5"/>
  <c r="AD866" i="5"/>
  <c r="Z834" i="5"/>
  <c r="S834" i="5"/>
  <c r="AD823" i="5"/>
  <c r="Z701" i="5"/>
  <c r="Y701" i="5" s="1"/>
  <c r="S701" i="5"/>
  <c r="M701" i="5"/>
  <c r="I701" i="5" s="1"/>
  <c r="W637" i="5"/>
  <c r="Z637" i="5"/>
  <c r="S532" i="5"/>
  <c r="M532" i="5"/>
  <c r="I532" i="5" s="1"/>
  <c r="Z532" i="5"/>
  <c r="Y532" i="5" s="1"/>
  <c r="W604" i="5"/>
  <c r="Z604" i="5"/>
  <c r="Z466" i="5"/>
  <c r="Y466" i="5" s="1"/>
  <c r="M466" i="5"/>
  <c r="I466" i="5" s="1"/>
  <c r="S466" i="5"/>
  <c r="AA368" i="5"/>
  <c r="Z449" i="5"/>
  <c r="Y449" i="5" s="1"/>
  <c r="S449" i="5"/>
  <c r="M449" i="5"/>
  <c r="I449" i="5" s="1"/>
  <c r="AA369" i="5"/>
  <c r="Z410" i="5"/>
  <c r="Y410" i="5" s="1"/>
  <c r="S410" i="5"/>
  <c r="M410" i="5"/>
  <c r="I410" i="5" s="1"/>
  <c r="Z242" i="5"/>
  <c r="Y242" i="5" s="1"/>
  <c r="M242" i="5"/>
  <c r="I242" i="5" s="1"/>
  <c r="S242" i="5"/>
  <c r="S279" i="5"/>
  <c r="Z279" i="5"/>
  <c r="Y279" i="5" s="1"/>
  <c r="M279" i="5"/>
  <c r="I279" i="5" s="1"/>
  <c r="S154" i="5"/>
  <c r="Z154" i="5"/>
  <c r="Y154" i="5" s="1"/>
  <c r="M154" i="5"/>
  <c r="I154" i="5" s="1"/>
  <c r="Z203" i="5"/>
  <c r="S203" i="5"/>
  <c r="S265" i="5"/>
  <c r="Z265" i="5"/>
  <c r="Y265" i="5" s="1"/>
  <c r="M265" i="5"/>
  <c r="I265" i="5" s="1"/>
  <c r="Z143" i="5"/>
  <c r="Y143" i="5" s="1"/>
  <c r="S143" i="5"/>
  <c r="M143" i="5"/>
  <c r="I143" i="5" s="1"/>
  <c r="S101" i="5"/>
  <c r="Z101" i="5"/>
  <c r="Y101" i="5" s="1"/>
  <c r="M101" i="5"/>
  <c r="I101" i="5" s="1"/>
  <c r="Z108" i="5"/>
  <c r="S108" i="5"/>
  <c r="M721" i="5"/>
  <c r="I721" i="5" s="1"/>
  <c r="S721" i="5"/>
  <c r="Z721" i="5"/>
  <c r="Y721" i="5" s="1"/>
  <c r="M761" i="5"/>
  <c r="I761" i="5" s="1"/>
  <c r="Z761" i="5"/>
  <c r="Y761" i="5" s="1"/>
  <c r="S761" i="5"/>
  <c r="Z719" i="5"/>
  <c r="Y719" i="5" s="1"/>
  <c r="S719" i="5"/>
  <c r="M719" i="5"/>
  <c r="I719" i="5" s="1"/>
  <c r="AA929" i="5"/>
  <c r="O929" i="5"/>
  <c r="S957" i="5"/>
  <c r="M957" i="5"/>
  <c r="I957" i="5" s="1"/>
  <c r="Z957" i="5"/>
  <c r="Y957" i="5" s="1"/>
  <c r="AB915" i="5"/>
  <c r="P915" i="5"/>
  <c r="AD908" i="5"/>
  <c r="R908" i="5"/>
  <c r="AD880" i="5"/>
  <c r="R880" i="5"/>
  <c r="AD877" i="5"/>
  <c r="R877" i="5"/>
  <c r="Z848" i="5"/>
  <c r="S848" i="5"/>
  <c r="Z808" i="5"/>
  <c r="S808" i="5"/>
  <c r="AD813" i="5"/>
  <c r="Z732" i="5"/>
  <c r="Y732" i="5" s="1"/>
  <c r="S732" i="5"/>
  <c r="M732" i="5"/>
  <c r="I732" i="5" s="1"/>
  <c r="M730" i="5"/>
  <c r="I730" i="5" s="1"/>
  <c r="Z730" i="5"/>
  <c r="Y730" i="5" s="1"/>
  <c r="S730" i="5"/>
  <c r="Z679" i="5"/>
  <c r="W679" i="5"/>
  <c r="Z663" i="5"/>
  <c r="W663" i="5"/>
  <c r="Z644" i="5"/>
  <c r="W644" i="5"/>
  <c r="Z628" i="5"/>
  <c r="W628" i="5"/>
  <c r="Z603" i="5"/>
  <c r="W603" i="5"/>
  <c r="W579" i="5"/>
  <c r="Q579" i="5" s="1"/>
  <c r="Z579" i="5"/>
  <c r="W563" i="5"/>
  <c r="Q563" i="5" s="1"/>
  <c r="Z563" i="5"/>
  <c r="Z493" i="5"/>
  <c r="Y493" i="5" s="1"/>
  <c r="S493" i="5"/>
  <c r="Z461" i="5"/>
  <c r="Y461" i="5" s="1"/>
  <c r="M461" i="5"/>
  <c r="I461" i="5" s="1"/>
  <c r="S461" i="5"/>
  <c r="S350" i="5"/>
  <c r="Z350" i="5"/>
  <c r="Y350" i="5" s="1"/>
  <c r="M350" i="5"/>
  <c r="I350" i="5" s="1"/>
  <c r="S334" i="5"/>
  <c r="Z334" i="5"/>
  <c r="Y334" i="5" s="1"/>
  <c r="M334" i="5"/>
  <c r="I334" i="5" s="1"/>
  <c r="S318" i="5"/>
  <c r="Z318" i="5"/>
  <c r="Y318" i="5" s="1"/>
  <c r="M318" i="5"/>
  <c r="I318" i="5" s="1"/>
  <c r="AD202" i="5"/>
  <c r="M141" i="5"/>
  <c r="I141" i="5" s="1"/>
  <c r="Z141" i="5"/>
  <c r="Y141" i="5" s="1"/>
  <c r="S141" i="5"/>
  <c r="S284" i="5"/>
  <c r="Z284" i="5"/>
  <c r="Y284" i="5" s="1"/>
  <c r="M284" i="5"/>
  <c r="I284" i="5" s="1"/>
  <c r="Z225" i="5"/>
  <c r="S225" i="5"/>
  <c r="S187" i="5"/>
  <c r="Z187" i="5"/>
  <c r="Y187" i="5" s="1"/>
  <c r="M187" i="5"/>
  <c r="I187" i="5" s="1"/>
  <c r="S155" i="5"/>
  <c r="Z155" i="5"/>
  <c r="Y155" i="5" s="1"/>
  <c r="M155" i="5"/>
  <c r="I155" i="5" s="1"/>
  <c r="Z107" i="5"/>
  <c r="S107" i="5"/>
  <c r="S106" i="5"/>
  <c r="Z106" i="5"/>
  <c r="Y106" i="5" s="1"/>
  <c r="M106" i="5"/>
  <c r="I106" i="5" s="1"/>
  <c r="S90" i="5"/>
  <c r="Z90" i="5"/>
  <c r="Y90" i="5" s="1"/>
  <c r="M90" i="5"/>
  <c r="I90" i="5" s="1"/>
  <c r="M683" i="5"/>
  <c r="I683" i="5" s="1"/>
  <c r="Z683" i="5"/>
  <c r="Y683" i="5" s="1"/>
  <c r="S683" i="5"/>
  <c r="M799" i="5"/>
  <c r="I799" i="5" s="1"/>
  <c r="Z799" i="5"/>
  <c r="Y799" i="5" s="1"/>
  <c r="S799" i="5"/>
  <c r="M958" i="5"/>
  <c r="I958" i="5" s="1"/>
  <c r="S958" i="5"/>
  <c r="Z958" i="5"/>
  <c r="Y958" i="5" s="1"/>
  <c r="AA928" i="5"/>
  <c r="O928" i="5"/>
  <c r="P924" i="5"/>
  <c r="AB924" i="5"/>
  <c r="S933" i="5"/>
  <c r="Z933" i="5"/>
  <c r="AA940" i="5"/>
  <c r="O940" i="5"/>
  <c r="AA914" i="5"/>
  <c r="O914" i="5"/>
  <c r="Z910" i="5"/>
  <c r="S910" i="5"/>
  <c r="AD907" i="5"/>
  <c r="R907" i="5"/>
  <c r="Z886" i="5"/>
  <c r="S886" i="5"/>
  <c r="AD867" i="5"/>
  <c r="R867" i="5"/>
  <c r="AA878" i="5"/>
  <c r="AD854" i="5"/>
  <c r="AD814" i="5"/>
  <c r="Z781" i="5"/>
  <c r="Y781" i="5" s="1"/>
  <c r="S781" i="5"/>
  <c r="M781" i="5"/>
  <c r="I781" i="5" s="1"/>
  <c r="Z714" i="5"/>
  <c r="Y714" i="5" s="1"/>
  <c r="S714" i="5"/>
  <c r="M714" i="5"/>
  <c r="I714" i="5" s="1"/>
  <c r="Z681" i="5"/>
  <c r="Y681" i="5" s="1"/>
  <c r="S681" i="5"/>
  <c r="M681" i="5"/>
  <c r="I681" i="5" s="1"/>
  <c r="W651" i="5"/>
  <c r="Z651" i="5"/>
  <c r="W635" i="5"/>
  <c r="Z635" i="5"/>
  <c r="W619" i="5"/>
  <c r="Z619" i="5"/>
  <c r="S520" i="5"/>
  <c r="Z520" i="5"/>
  <c r="Y520" i="5" s="1"/>
  <c r="M520" i="5"/>
  <c r="I520" i="5" s="1"/>
  <c r="W606" i="5"/>
  <c r="Z606" i="5"/>
  <c r="Z486" i="5"/>
  <c r="Y486" i="5" s="1"/>
  <c r="M486" i="5"/>
  <c r="I486" i="5" s="1"/>
  <c r="S486" i="5"/>
  <c r="Z454" i="5"/>
  <c r="Y454" i="5" s="1"/>
  <c r="M454" i="5"/>
  <c r="I454" i="5" s="1"/>
  <c r="S454" i="5"/>
  <c r="Z364" i="5"/>
  <c r="S364" i="5"/>
  <c r="M408" i="5"/>
  <c r="I408" i="5" s="1"/>
  <c r="Z408" i="5"/>
  <c r="Y408" i="5" s="1"/>
  <c r="S408" i="5"/>
  <c r="M405" i="5"/>
  <c r="I405" i="5" s="1"/>
  <c r="Z405" i="5"/>
  <c r="Y405" i="5" s="1"/>
  <c r="S405" i="5"/>
  <c r="Z365" i="5"/>
  <c r="S365" i="5"/>
  <c r="S345" i="5"/>
  <c r="Z345" i="5"/>
  <c r="Y345" i="5" s="1"/>
  <c r="M345" i="5"/>
  <c r="I345" i="5" s="1"/>
  <c r="S329" i="5"/>
  <c r="Z329" i="5"/>
  <c r="Y329" i="5" s="1"/>
  <c r="M329" i="5"/>
  <c r="I329" i="5" s="1"/>
  <c r="Z421" i="5"/>
  <c r="Y421" i="5" s="1"/>
  <c r="S421" i="5"/>
  <c r="M421" i="5"/>
  <c r="I421" i="5" s="1"/>
  <c r="Z390" i="5"/>
  <c r="Y390" i="5" s="1"/>
  <c r="S390" i="5"/>
  <c r="M390" i="5"/>
  <c r="I390" i="5" s="1"/>
  <c r="Z266" i="5"/>
  <c r="Y266" i="5" s="1"/>
  <c r="M266" i="5"/>
  <c r="I266" i="5" s="1"/>
  <c r="S266" i="5"/>
  <c r="Z224" i="5"/>
  <c r="S224" i="5"/>
  <c r="Z169" i="5"/>
  <c r="Y169" i="5" s="1"/>
  <c r="M169" i="5"/>
  <c r="I169" i="5" s="1"/>
  <c r="S169" i="5"/>
  <c r="S239" i="5"/>
  <c r="Z239" i="5"/>
  <c r="Y239" i="5" s="1"/>
  <c r="M239" i="5"/>
  <c r="I239" i="5" s="1"/>
  <c r="AD223" i="5"/>
  <c r="M142" i="5"/>
  <c r="I142" i="5" s="1"/>
  <c r="Z142" i="5"/>
  <c r="Y142" i="5" s="1"/>
  <c r="S142" i="5"/>
  <c r="S97" i="5"/>
  <c r="Z97" i="5"/>
  <c r="Y97" i="5" s="1"/>
  <c r="M97" i="5"/>
  <c r="I97" i="5" s="1"/>
  <c r="AB919" i="5"/>
  <c r="P919" i="5"/>
  <c r="M971" i="5"/>
  <c r="I971" i="5" s="1"/>
  <c r="Z971" i="5"/>
  <c r="Y971" i="5" s="1"/>
  <c r="S971" i="5"/>
  <c r="AA917" i="5"/>
  <c r="O917" i="5"/>
  <c r="AD892" i="5"/>
  <c r="R892" i="5"/>
  <c r="Z905" i="5"/>
  <c r="S905" i="5"/>
  <c r="AD841" i="5"/>
  <c r="AD820" i="5"/>
  <c r="Z793" i="5"/>
  <c r="Y793" i="5" s="1"/>
  <c r="S793" i="5"/>
  <c r="M793" i="5"/>
  <c r="I793" i="5" s="1"/>
  <c r="W672" i="5"/>
  <c r="Z672" i="5"/>
  <c r="Z489" i="5"/>
  <c r="Y489" i="5" s="1"/>
  <c r="M489" i="5"/>
  <c r="I489" i="5" s="1"/>
  <c r="S489" i="5"/>
  <c r="Z411" i="5"/>
  <c r="Y411" i="5" s="1"/>
  <c r="S411" i="5"/>
  <c r="M411" i="5"/>
  <c r="I411" i="5" s="1"/>
  <c r="AA362" i="5"/>
  <c r="AA379" i="5"/>
  <c r="Z132" i="5"/>
  <c r="Y132" i="5" s="1"/>
  <c r="S132" i="5"/>
  <c r="M132" i="5"/>
  <c r="I132" i="5" s="1"/>
  <c r="S244" i="5"/>
  <c r="Z244" i="5"/>
  <c r="Y244" i="5" s="1"/>
  <c r="M244" i="5"/>
  <c r="I244" i="5" s="1"/>
  <c r="M684" i="5"/>
  <c r="I684" i="5" s="1"/>
  <c r="Z684" i="5"/>
  <c r="Y684" i="5" s="1"/>
  <c r="S684" i="5"/>
  <c r="Z790" i="5"/>
  <c r="Y790" i="5" s="1"/>
  <c r="S790" i="5"/>
  <c r="M790" i="5"/>
  <c r="I790" i="5" s="1"/>
  <c r="M775" i="5"/>
  <c r="I775" i="5" s="1"/>
  <c r="S775" i="5"/>
  <c r="Z775" i="5"/>
  <c r="Y775" i="5" s="1"/>
  <c r="Z802" i="5"/>
  <c r="Y802" i="5" s="1"/>
  <c r="S802" i="5"/>
  <c r="M802" i="5"/>
  <c r="I802" i="5" s="1"/>
  <c r="Z973" i="5"/>
  <c r="Y973" i="5" s="1"/>
  <c r="S973" i="5"/>
  <c r="M973" i="5"/>
  <c r="I973" i="5" s="1"/>
  <c r="AD930" i="5"/>
  <c r="R930" i="5"/>
  <c r="AA926" i="5"/>
  <c r="O926" i="5"/>
  <c r="AB941" i="5"/>
  <c r="P941" i="5"/>
  <c r="Z932" i="5"/>
  <c r="S932" i="5"/>
  <c r="S912" i="5"/>
  <c r="Z912" i="5"/>
  <c r="AD882" i="5"/>
  <c r="R882" i="5"/>
  <c r="AD855" i="5"/>
  <c r="AD834" i="5"/>
  <c r="Z839" i="5"/>
  <c r="S839" i="5"/>
  <c r="Z807" i="5"/>
  <c r="S807" i="5"/>
  <c r="Z702" i="5"/>
  <c r="Y702" i="5" s="1"/>
  <c r="S702" i="5"/>
  <c r="M702" i="5"/>
  <c r="I702" i="5" s="1"/>
  <c r="Z588" i="5"/>
  <c r="W588" i="5"/>
  <c r="Q588" i="5" s="1"/>
  <c r="Z564" i="5"/>
  <c r="W564" i="5"/>
  <c r="Q564" i="5" s="1"/>
  <c r="AA517" i="5"/>
  <c r="Z503" i="5"/>
  <c r="Y503" i="5" s="1"/>
  <c r="M503" i="5"/>
  <c r="I503" i="5" s="1"/>
  <c r="S503" i="5"/>
  <c r="Z455" i="5"/>
  <c r="Y455" i="5" s="1"/>
  <c r="M455" i="5"/>
  <c r="I455" i="5" s="1"/>
  <c r="S455" i="5"/>
  <c r="AD300" i="5"/>
  <c r="M401" i="5"/>
  <c r="I401" i="5" s="1"/>
  <c r="Z401" i="5"/>
  <c r="Y401" i="5" s="1"/>
  <c r="S401" i="5"/>
  <c r="S355" i="5"/>
  <c r="Z355" i="5"/>
  <c r="Y355" i="5" s="1"/>
  <c r="M355" i="5"/>
  <c r="I355" i="5" s="1"/>
  <c r="S323" i="5"/>
  <c r="Z323" i="5"/>
  <c r="Y323" i="5" s="1"/>
  <c r="M323" i="5"/>
  <c r="I323" i="5" s="1"/>
  <c r="AD220" i="5"/>
  <c r="S175" i="5"/>
  <c r="Z175" i="5"/>
  <c r="Y175" i="5" s="1"/>
  <c r="M175" i="5"/>
  <c r="I175" i="5" s="1"/>
  <c r="Z116" i="5"/>
  <c r="S116" i="5"/>
  <c r="Z798" i="5"/>
  <c r="Y798" i="5" s="1"/>
  <c r="S798" i="5"/>
  <c r="M798" i="5"/>
  <c r="I798" i="5" s="1"/>
  <c r="AB931" i="5"/>
  <c r="P931" i="5"/>
  <c r="AB925" i="5"/>
  <c r="P925" i="5"/>
  <c r="M975" i="5"/>
  <c r="I975" i="5" s="1"/>
  <c r="Z975" i="5"/>
  <c r="Y975" i="5" s="1"/>
  <c r="S975" i="5"/>
  <c r="S915" i="5"/>
  <c r="Z915" i="5"/>
  <c r="Z908" i="5"/>
  <c r="S908" i="5"/>
  <c r="AD861" i="5"/>
  <c r="Z856" i="5"/>
  <c r="S856" i="5"/>
  <c r="AD840" i="5"/>
  <c r="AD808" i="5"/>
  <c r="M800" i="5"/>
  <c r="I800" i="5" s="1"/>
  <c r="Z800" i="5"/>
  <c r="Y800" i="5" s="1"/>
  <c r="S800" i="5"/>
  <c r="Z829" i="5"/>
  <c r="S829" i="5"/>
  <c r="AD821" i="5"/>
  <c r="Z785" i="5"/>
  <c r="Y785" i="5" s="1"/>
  <c r="S785" i="5"/>
  <c r="M785" i="5"/>
  <c r="I785" i="5" s="1"/>
  <c r="M771" i="5"/>
  <c r="I771" i="5" s="1"/>
  <c r="S771" i="5"/>
  <c r="Z771" i="5"/>
  <c r="Y771" i="5" s="1"/>
  <c r="M722" i="5"/>
  <c r="I722" i="5" s="1"/>
  <c r="Z722" i="5"/>
  <c r="Y722" i="5" s="1"/>
  <c r="S722" i="5"/>
  <c r="W674" i="5"/>
  <c r="Z674" i="5"/>
  <c r="W666" i="5"/>
  <c r="Z666" i="5"/>
  <c r="S530" i="5"/>
  <c r="Z530" i="5"/>
  <c r="Y530" i="5" s="1"/>
  <c r="M530" i="5"/>
  <c r="I530" i="5" s="1"/>
  <c r="S514" i="5"/>
  <c r="Z514" i="5"/>
  <c r="M514" i="5"/>
  <c r="I514" i="5" s="1"/>
  <c r="Z496" i="5"/>
  <c r="S496" i="5"/>
  <c r="Z480" i="5"/>
  <c r="Y480" i="5" s="1"/>
  <c r="M480" i="5"/>
  <c r="I480" i="5" s="1"/>
  <c r="S480" i="5"/>
  <c r="Z464" i="5"/>
  <c r="Y464" i="5" s="1"/>
  <c r="M464" i="5"/>
  <c r="I464" i="5" s="1"/>
  <c r="S464" i="5"/>
  <c r="Z533" i="5"/>
  <c r="Y533" i="5" s="1"/>
  <c r="M533" i="5"/>
  <c r="I533" i="5" s="1"/>
  <c r="S533" i="5"/>
  <c r="AB515" i="5"/>
  <c r="Z515" i="5"/>
  <c r="S515" i="5"/>
  <c r="M431" i="5"/>
  <c r="I431" i="5" s="1"/>
  <c r="Z431" i="5"/>
  <c r="Y431" i="5" s="1"/>
  <c r="S431" i="5"/>
  <c r="Z366" i="5"/>
  <c r="S366" i="5"/>
  <c r="AA358" i="5"/>
  <c r="Z383" i="5"/>
  <c r="S383" i="5"/>
  <c r="AA367" i="5"/>
  <c r="S306" i="5"/>
  <c r="Z306" i="5"/>
  <c r="Z270" i="5"/>
  <c r="Y270" i="5" s="1"/>
  <c r="M270" i="5"/>
  <c r="I270" i="5" s="1"/>
  <c r="S270" i="5"/>
  <c r="Z238" i="5"/>
  <c r="Y238" i="5" s="1"/>
  <c r="M238" i="5"/>
  <c r="I238" i="5" s="1"/>
  <c r="S238" i="5"/>
  <c r="Z226" i="5"/>
  <c r="S226" i="5"/>
  <c r="AD210" i="5"/>
  <c r="Z173" i="5"/>
  <c r="Y173" i="5" s="1"/>
  <c r="M173" i="5"/>
  <c r="I173" i="5" s="1"/>
  <c r="S173" i="5"/>
  <c r="S298" i="5"/>
  <c r="Z298" i="5"/>
  <c r="Y298" i="5" s="1"/>
  <c r="M298" i="5"/>
  <c r="I298" i="5" s="1"/>
  <c r="S275" i="5"/>
  <c r="Z275" i="5"/>
  <c r="Y275" i="5" s="1"/>
  <c r="M275" i="5"/>
  <c r="I275" i="5" s="1"/>
  <c r="S243" i="5"/>
  <c r="Z243" i="5"/>
  <c r="Y243" i="5" s="1"/>
  <c r="M243" i="5"/>
  <c r="I243" i="5" s="1"/>
  <c r="S182" i="5"/>
  <c r="Z182" i="5"/>
  <c r="Y182" i="5" s="1"/>
  <c r="M182" i="5"/>
  <c r="I182" i="5" s="1"/>
  <c r="S150" i="5"/>
  <c r="Z150" i="5"/>
  <c r="Y150" i="5" s="1"/>
  <c r="M150" i="5"/>
  <c r="I150" i="5" s="1"/>
  <c r="S308" i="5"/>
  <c r="Z308" i="5"/>
  <c r="Y308" i="5" s="1"/>
  <c r="M308" i="5"/>
  <c r="I308" i="5" s="1"/>
  <c r="AD225" i="5"/>
  <c r="Z201" i="5"/>
  <c r="S201" i="5"/>
  <c r="Z294" i="5"/>
  <c r="S294" i="5"/>
  <c r="S261" i="5"/>
  <c r="Z261" i="5"/>
  <c r="Y261" i="5" s="1"/>
  <c r="M261" i="5"/>
  <c r="I261" i="5" s="1"/>
  <c r="S196" i="5"/>
  <c r="Z196" i="5"/>
  <c r="Y196" i="5" s="1"/>
  <c r="M196" i="5"/>
  <c r="I196" i="5" s="1"/>
  <c r="S164" i="5"/>
  <c r="Z164" i="5"/>
  <c r="Y164" i="5" s="1"/>
  <c r="M164" i="5"/>
  <c r="I164" i="5" s="1"/>
  <c r="Z115" i="5"/>
  <c r="S115" i="5"/>
  <c r="S99" i="5"/>
  <c r="Z99" i="5"/>
  <c r="Y99" i="5" s="1"/>
  <c r="M99" i="5"/>
  <c r="I99" i="5" s="1"/>
  <c r="S83" i="5"/>
  <c r="Z83" i="5"/>
  <c r="Y83" i="5" s="1"/>
  <c r="M83" i="5"/>
  <c r="I83" i="5" s="1"/>
  <c r="AB364" i="5"/>
  <c r="AB359" i="5"/>
  <c r="AB377" i="5"/>
  <c r="Y539" i="5"/>
  <c r="M543" i="5"/>
  <c r="I543" i="5" s="1"/>
  <c r="Y555" i="5"/>
  <c r="Z723" i="5"/>
  <c r="Y723" i="5" s="1"/>
  <c r="S723" i="5"/>
  <c r="M723" i="5"/>
  <c r="I723" i="5" s="1"/>
  <c r="Z747" i="5"/>
  <c r="Y747" i="5" s="1"/>
  <c r="S747" i="5"/>
  <c r="M747" i="5"/>
  <c r="I747" i="5" s="1"/>
  <c r="Z763" i="5"/>
  <c r="Y763" i="5" s="1"/>
  <c r="S763" i="5"/>
  <c r="M763" i="5"/>
  <c r="I763" i="5" s="1"/>
  <c r="Z743" i="5"/>
  <c r="Y743" i="5" s="1"/>
  <c r="S743" i="5"/>
  <c r="M743" i="5"/>
  <c r="I743" i="5" s="1"/>
  <c r="Z955" i="5"/>
  <c r="Y955" i="5" s="1"/>
  <c r="M955" i="5"/>
  <c r="I955" i="5" s="1"/>
  <c r="S955" i="5"/>
  <c r="Z956" i="5"/>
  <c r="Y956" i="5" s="1"/>
  <c r="M956" i="5"/>
  <c r="I956" i="5" s="1"/>
  <c r="S956" i="5"/>
  <c r="AD928" i="5"/>
  <c r="R928" i="5"/>
  <c r="Z924" i="5"/>
  <c r="S924" i="5"/>
  <c r="AD920" i="5"/>
  <c r="R920" i="5"/>
  <c r="P920" i="5"/>
  <c r="AB920" i="5"/>
  <c r="S938" i="5"/>
  <c r="Z938" i="5"/>
  <c r="AA933" i="5"/>
  <c r="O933" i="5"/>
  <c r="R933" i="5"/>
  <c r="AD933" i="5"/>
  <c r="AB940" i="5"/>
  <c r="P940" i="5"/>
  <c r="AB918" i="5"/>
  <c r="P918" i="5"/>
  <c r="AA910" i="5"/>
  <c r="O910" i="5"/>
  <c r="Z904" i="5"/>
  <c r="S904" i="5"/>
  <c r="Z893" i="5"/>
  <c r="S893" i="5"/>
  <c r="S907" i="5"/>
  <c r="Z907" i="5"/>
  <c r="AA894" i="5"/>
  <c r="AA906" i="5"/>
  <c r="O906" i="5"/>
  <c r="AD909" i="5"/>
  <c r="R909" i="5"/>
  <c r="AA895" i="5"/>
  <c r="AA879" i="5"/>
  <c r="AA875" i="5"/>
  <c r="Z851" i="5"/>
  <c r="S851" i="5"/>
  <c r="AD843" i="5"/>
  <c r="AD878" i="5"/>
  <c r="R878" i="5"/>
  <c r="AD862" i="5"/>
  <c r="Z830" i="5"/>
  <c r="S830" i="5"/>
  <c r="AD822" i="5"/>
  <c r="Z827" i="5"/>
  <c r="S827" i="5"/>
  <c r="AD819" i="5"/>
  <c r="Z760" i="5"/>
  <c r="Y760" i="5" s="1"/>
  <c r="S760" i="5"/>
  <c r="M760" i="5"/>
  <c r="I760" i="5" s="1"/>
  <c r="Z728" i="5"/>
  <c r="Y728" i="5" s="1"/>
  <c r="S728" i="5"/>
  <c r="M728" i="5"/>
  <c r="I728" i="5" s="1"/>
  <c r="Z694" i="5"/>
  <c r="Y694" i="5" s="1"/>
  <c r="S694" i="5"/>
  <c r="M694" i="5"/>
  <c r="I694" i="5" s="1"/>
  <c r="Z590" i="5"/>
  <c r="W590" i="5"/>
  <c r="Z582" i="5"/>
  <c r="W582" i="5"/>
  <c r="Z574" i="5"/>
  <c r="W574" i="5"/>
  <c r="Z566" i="5"/>
  <c r="W566" i="5"/>
  <c r="Z558" i="5"/>
  <c r="W558" i="5"/>
  <c r="Z438" i="5"/>
  <c r="Y438" i="5" s="1"/>
  <c r="S438" i="5"/>
  <c r="M438" i="5"/>
  <c r="I438" i="5" s="1"/>
  <c r="Z422" i="5"/>
  <c r="Y422" i="5" s="1"/>
  <c r="S422" i="5"/>
  <c r="M422" i="5"/>
  <c r="I422" i="5" s="1"/>
  <c r="Z507" i="5"/>
  <c r="Y507" i="5" s="1"/>
  <c r="M507" i="5"/>
  <c r="I507" i="5" s="1"/>
  <c r="S507" i="5"/>
  <c r="Z491" i="5"/>
  <c r="Y491" i="5" s="1"/>
  <c r="M491" i="5"/>
  <c r="I491" i="5" s="1"/>
  <c r="S491" i="5"/>
  <c r="Z475" i="5"/>
  <c r="M475" i="5"/>
  <c r="I475" i="5" s="1"/>
  <c r="S475" i="5"/>
  <c r="Z459" i="5"/>
  <c r="Y459" i="5" s="1"/>
  <c r="M459" i="5"/>
  <c r="I459" i="5" s="1"/>
  <c r="S459" i="5"/>
  <c r="M444" i="5"/>
  <c r="I444" i="5" s="1"/>
  <c r="Z444" i="5"/>
  <c r="Y444" i="5" s="1"/>
  <c r="S444" i="5"/>
  <c r="M428" i="5"/>
  <c r="I428" i="5" s="1"/>
  <c r="Z428" i="5"/>
  <c r="Y428" i="5" s="1"/>
  <c r="S428" i="5"/>
  <c r="AA380" i="5"/>
  <c r="AA364" i="5"/>
  <c r="Z415" i="5"/>
  <c r="Y415" i="5" s="1"/>
  <c r="S415" i="5"/>
  <c r="M415" i="5"/>
  <c r="I415" i="5" s="1"/>
  <c r="AA381" i="5"/>
  <c r="Z373" i="5"/>
  <c r="S373" i="5"/>
  <c r="AD216" i="5"/>
  <c r="Z200" i="5"/>
  <c r="S200" i="5"/>
  <c r="S264" i="5"/>
  <c r="Z264" i="5"/>
  <c r="Y264" i="5" s="1"/>
  <c r="M264" i="5"/>
  <c r="I264" i="5" s="1"/>
  <c r="S232" i="5"/>
  <c r="Z232" i="5"/>
  <c r="Y232" i="5" s="1"/>
  <c r="M232" i="5"/>
  <c r="I232" i="5" s="1"/>
  <c r="Z207" i="5"/>
  <c r="S207" i="5"/>
  <c r="S301" i="5"/>
  <c r="Z301" i="5"/>
  <c r="Y301" i="5" s="1"/>
  <c r="M301" i="5"/>
  <c r="I301" i="5" s="1"/>
  <c r="S273" i="5"/>
  <c r="Z273" i="5"/>
  <c r="Y273" i="5" s="1"/>
  <c r="M273" i="5"/>
  <c r="I273" i="5" s="1"/>
  <c r="S192" i="5"/>
  <c r="Z192" i="5"/>
  <c r="Y192" i="5" s="1"/>
  <c r="M192" i="5"/>
  <c r="I192" i="5" s="1"/>
  <c r="S160" i="5"/>
  <c r="Z160" i="5"/>
  <c r="Y160" i="5" s="1"/>
  <c r="M160" i="5"/>
  <c r="I160" i="5" s="1"/>
  <c r="Z139" i="5"/>
  <c r="Y139" i="5" s="1"/>
  <c r="S139" i="5"/>
  <c r="M139" i="5"/>
  <c r="I139" i="5" s="1"/>
  <c r="Z123" i="5"/>
  <c r="Y123" i="5" s="1"/>
  <c r="S123" i="5"/>
  <c r="M123" i="5"/>
  <c r="I123" i="5" s="1"/>
  <c r="Z113" i="5"/>
  <c r="S113" i="5"/>
  <c r="Z112" i="5"/>
  <c r="S112" i="5"/>
  <c r="S96" i="5"/>
  <c r="Z96" i="5"/>
  <c r="Y96" i="5" s="1"/>
  <c r="M96" i="5"/>
  <c r="I96" i="5" s="1"/>
  <c r="S80" i="5"/>
  <c r="Z80" i="5"/>
  <c r="Y80" i="5" s="1"/>
  <c r="M80" i="5"/>
  <c r="I80" i="5" s="1"/>
  <c r="S711" i="5"/>
  <c r="Z711" i="5"/>
  <c r="Y711" i="5" s="1"/>
  <c r="M711" i="5"/>
  <c r="I711" i="5" s="1"/>
  <c r="M803" i="5"/>
  <c r="I803" i="5" s="1"/>
  <c r="Z803" i="5"/>
  <c r="Y803" i="5" s="1"/>
  <c r="S803" i="5"/>
  <c r="Z942" i="5"/>
  <c r="Y942" i="5" s="1"/>
  <c r="S942" i="5"/>
  <c r="M942" i="5"/>
  <c r="I942" i="5" s="1"/>
  <c r="Z923" i="5"/>
  <c r="S923" i="5"/>
  <c r="S917" i="5"/>
  <c r="Z917" i="5"/>
  <c r="Z900" i="5"/>
  <c r="S900" i="5"/>
  <c r="AA902" i="5"/>
  <c r="O902" i="5"/>
  <c r="Z878" i="5"/>
  <c r="S878" i="5"/>
  <c r="Z841" i="5"/>
  <c r="S841" i="5"/>
  <c r="AA876" i="5"/>
  <c r="Z825" i="5"/>
  <c r="S825" i="5"/>
  <c r="M750" i="5"/>
  <c r="I750" i="5" s="1"/>
  <c r="Z750" i="5"/>
  <c r="Y750" i="5" s="1"/>
  <c r="S750" i="5"/>
  <c r="Z669" i="5"/>
  <c r="W669" i="5"/>
  <c r="Z650" i="5"/>
  <c r="W650" i="5"/>
  <c r="Z618" i="5"/>
  <c r="W618" i="5"/>
  <c r="Z609" i="5"/>
  <c r="W609" i="5"/>
  <c r="W585" i="5"/>
  <c r="Q585" i="5" s="1"/>
  <c r="Z585" i="5"/>
  <c r="W561" i="5"/>
  <c r="Q561" i="5" s="1"/>
  <c r="Z561" i="5"/>
  <c r="S518" i="5"/>
  <c r="Z518" i="5"/>
  <c r="M518" i="5"/>
  <c r="I518" i="5" s="1"/>
  <c r="Z452" i="5"/>
  <c r="Y452" i="5" s="1"/>
  <c r="M452" i="5"/>
  <c r="I452" i="5" s="1"/>
  <c r="S452" i="5"/>
  <c r="AB519" i="5"/>
  <c r="Z387" i="5"/>
  <c r="S387" i="5"/>
  <c r="Z371" i="5"/>
  <c r="S371" i="5"/>
  <c r="S340" i="5"/>
  <c r="Z340" i="5"/>
  <c r="Y340" i="5" s="1"/>
  <c r="M340" i="5"/>
  <c r="I340" i="5" s="1"/>
  <c r="S316" i="5"/>
  <c r="Z316" i="5"/>
  <c r="Y316" i="5" s="1"/>
  <c r="M316" i="5"/>
  <c r="I316" i="5" s="1"/>
  <c r="Z278" i="5"/>
  <c r="Y278" i="5" s="1"/>
  <c r="M278" i="5"/>
  <c r="I278" i="5" s="1"/>
  <c r="S278" i="5"/>
  <c r="AD214" i="5"/>
  <c r="S283" i="5"/>
  <c r="Z283" i="5"/>
  <c r="Y283" i="5" s="1"/>
  <c r="M283" i="5"/>
  <c r="I283" i="5" s="1"/>
  <c r="S158" i="5"/>
  <c r="Z158" i="5"/>
  <c r="Y158" i="5" s="1"/>
  <c r="M158" i="5"/>
  <c r="I158" i="5" s="1"/>
  <c r="S269" i="5"/>
  <c r="Z269" i="5"/>
  <c r="Y269" i="5" s="1"/>
  <c r="M269" i="5"/>
  <c r="I269" i="5" s="1"/>
  <c r="M118" i="5"/>
  <c r="I118" i="5" s="1"/>
  <c r="Z118" i="5"/>
  <c r="Y118" i="5" s="1"/>
  <c r="S118" i="5"/>
  <c r="Y545" i="5"/>
  <c r="S949" i="5"/>
  <c r="Z949" i="5"/>
  <c r="Y949" i="5" s="1"/>
  <c r="M949" i="5"/>
  <c r="I949" i="5" s="1"/>
  <c r="Z974" i="5"/>
  <c r="Y974" i="5" s="1"/>
  <c r="S974" i="5"/>
  <c r="M974" i="5"/>
  <c r="I974" i="5" s="1"/>
  <c r="Z922" i="5"/>
  <c r="S922" i="5"/>
  <c r="AA941" i="5"/>
  <c r="O941" i="5"/>
  <c r="AB912" i="5"/>
  <c r="P912" i="5"/>
  <c r="Z881" i="5"/>
  <c r="S881" i="5"/>
  <c r="AA882" i="5"/>
  <c r="AA883" i="5"/>
  <c r="Z868" i="5"/>
  <c r="S868" i="5"/>
  <c r="Z869" i="5"/>
  <c r="S869" i="5"/>
  <c r="AD826" i="5"/>
  <c r="Z831" i="5"/>
  <c r="S831" i="5"/>
  <c r="M718" i="5"/>
  <c r="I718" i="5" s="1"/>
  <c r="Z718" i="5"/>
  <c r="Y718" i="5" s="1"/>
  <c r="S718" i="5"/>
  <c r="W653" i="5"/>
  <c r="Z653" i="5"/>
  <c r="W629" i="5"/>
  <c r="Z629" i="5"/>
  <c r="W612" i="5"/>
  <c r="Z612" i="5"/>
  <c r="Z498" i="5"/>
  <c r="M498" i="5"/>
  <c r="I498" i="5" s="1"/>
  <c r="S498" i="5"/>
  <c r="AB517" i="5"/>
  <c r="Z517" i="5"/>
  <c r="S517" i="5"/>
  <c r="M435" i="5"/>
  <c r="I435" i="5" s="1"/>
  <c r="Z435" i="5"/>
  <c r="Y435" i="5" s="1"/>
  <c r="S435" i="5"/>
  <c r="AA385" i="5"/>
  <c r="Z441" i="5"/>
  <c r="Y441" i="5" s="1"/>
  <c r="S441" i="5"/>
  <c r="M441" i="5"/>
  <c r="I441" i="5" s="1"/>
  <c r="Z394" i="5"/>
  <c r="Y394" i="5" s="1"/>
  <c r="S394" i="5"/>
  <c r="M394" i="5"/>
  <c r="I394" i="5" s="1"/>
  <c r="S310" i="5"/>
  <c r="Z310" i="5"/>
  <c r="Y310" i="5" s="1"/>
  <c r="M310" i="5"/>
  <c r="I310" i="5" s="1"/>
  <c r="Z228" i="5"/>
  <c r="S228" i="5"/>
  <c r="Z177" i="5"/>
  <c r="Y177" i="5" s="1"/>
  <c r="M177" i="5"/>
  <c r="I177" i="5" s="1"/>
  <c r="S177" i="5"/>
  <c r="S247" i="5"/>
  <c r="Z247" i="5"/>
  <c r="Y247" i="5" s="1"/>
  <c r="M247" i="5"/>
  <c r="I247" i="5" s="1"/>
  <c r="AD227" i="5"/>
  <c r="S233" i="5"/>
  <c r="Z233" i="5"/>
  <c r="Y233" i="5" s="1"/>
  <c r="M233" i="5"/>
  <c r="I233" i="5" s="1"/>
  <c r="Z127" i="5"/>
  <c r="Y127" i="5" s="1"/>
  <c r="S127" i="5"/>
  <c r="M127" i="5"/>
  <c r="I127" i="5" s="1"/>
  <c r="S85" i="5"/>
  <c r="Z85" i="5"/>
  <c r="Y85" i="5" s="1"/>
  <c r="M85" i="5"/>
  <c r="I85" i="5" s="1"/>
  <c r="S92" i="5"/>
  <c r="Z92" i="5"/>
  <c r="Y92" i="5" s="1"/>
  <c r="M92" i="5"/>
  <c r="I92" i="5" s="1"/>
  <c r="M729" i="5"/>
  <c r="I729" i="5" s="1"/>
  <c r="Z729" i="5"/>
  <c r="Y729" i="5" s="1"/>
  <c r="S729" i="5"/>
  <c r="AB929" i="5"/>
  <c r="P929" i="5"/>
  <c r="AA921" i="5"/>
  <c r="O921" i="5"/>
  <c r="Q911" i="5"/>
  <c r="AC911" i="5"/>
  <c r="AD896" i="5"/>
  <c r="R896" i="5"/>
  <c r="AD897" i="5"/>
  <c r="R897" i="5"/>
  <c r="Z861" i="5"/>
  <c r="S861" i="5"/>
  <c r="AD832" i="5"/>
  <c r="Z821" i="5"/>
  <c r="S821" i="5"/>
  <c r="M746" i="5"/>
  <c r="I746" i="5" s="1"/>
  <c r="Z746" i="5"/>
  <c r="Y746" i="5" s="1"/>
  <c r="S746" i="5"/>
  <c r="Z636" i="5"/>
  <c r="W636" i="5"/>
  <c r="Q636" i="5" s="1"/>
  <c r="W587" i="5"/>
  <c r="Z587" i="5"/>
  <c r="AA923" i="5"/>
  <c r="O923" i="5"/>
  <c r="S934" i="5"/>
  <c r="Z934" i="5"/>
  <c r="AD917" i="5"/>
  <c r="R917" i="5"/>
  <c r="AA900" i="5"/>
  <c r="O900" i="5"/>
  <c r="AD893" i="5"/>
  <c r="R893" i="5"/>
  <c r="Z849" i="5"/>
  <c r="S849" i="5"/>
  <c r="AD876" i="5"/>
  <c r="R876" i="5"/>
  <c r="AD825" i="5"/>
  <c r="W680" i="5"/>
  <c r="Z680" i="5"/>
  <c r="Z473" i="5"/>
  <c r="Y473" i="5" s="1"/>
  <c r="M473" i="5"/>
  <c r="I473" i="5" s="1"/>
  <c r="S473" i="5"/>
  <c r="AA378" i="5"/>
  <c r="Z206" i="5"/>
  <c r="S206" i="5"/>
  <c r="M137" i="5"/>
  <c r="I137" i="5" s="1"/>
  <c r="Z137" i="5"/>
  <c r="Y137" i="5" s="1"/>
  <c r="S137" i="5"/>
  <c r="M121" i="5"/>
  <c r="I121" i="5" s="1"/>
  <c r="Z121" i="5"/>
  <c r="Y121" i="5" s="1"/>
  <c r="S121" i="5"/>
  <c r="S95" i="5"/>
  <c r="Z95" i="5"/>
  <c r="Y95" i="5" s="1"/>
  <c r="M95" i="5"/>
  <c r="I95" i="5" s="1"/>
  <c r="AB472" i="5"/>
  <c r="M707" i="5"/>
  <c r="I707" i="5" s="1"/>
  <c r="Z707" i="5"/>
  <c r="Y707" i="5" s="1"/>
  <c r="S707" i="5"/>
  <c r="S770" i="5"/>
  <c r="Z770" i="5"/>
  <c r="Y770" i="5" s="1"/>
  <c r="M770" i="5"/>
  <c r="I770" i="5" s="1"/>
  <c r="M962" i="5"/>
  <c r="I962" i="5" s="1"/>
  <c r="S962" i="5"/>
  <c r="Z962" i="5"/>
  <c r="Y962" i="5" s="1"/>
  <c r="AD916" i="5"/>
  <c r="R916" i="5"/>
  <c r="AD899" i="5"/>
  <c r="R899" i="5"/>
  <c r="Z898" i="5"/>
  <c r="S898" i="5"/>
  <c r="Z863" i="5"/>
  <c r="S863" i="5"/>
  <c r="AA874" i="5"/>
  <c r="AD842" i="5"/>
  <c r="Z810" i="5"/>
  <c r="S810" i="5"/>
  <c r="Z736" i="5"/>
  <c r="Y736" i="5" s="1"/>
  <c r="S736" i="5"/>
  <c r="M736" i="5"/>
  <c r="I736" i="5" s="1"/>
  <c r="Z580" i="5"/>
  <c r="W580" i="5"/>
  <c r="Q580" i="5" s="1"/>
  <c r="S450" i="5"/>
  <c r="M450" i="5"/>
  <c r="I450" i="5" s="1"/>
  <c r="Z450" i="5"/>
  <c r="Y450" i="5" s="1"/>
  <c r="Z434" i="5"/>
  <c r="Y434" i="5" s="1"/>
  <c r="S434" i="5"/>
  <c r="M434" i="5"/>
  <c r="I434" i="5" s="1"/>
  <c r="Z487" i="5"/>
  <c r="Y487" i="5" s="1"/>
  <c r="M487" i="5"/>
  <c r="I487" i="5" s="1"/>
  <c r="S487" i="5"/>
  <c r="M440" i="5"/>
  <c r="I440" i="5" s="1"/>
  <c r="Z440" i="5"/>
  <c r="Y440" i="5" s="1"/>
  <c r="S440" i="5"/>
  <c r="Z360" i="5"/>
  <c r="S360" i="5"/>
  <c r="Z369" i="5"/>
  <c r="S369" i="5"/>
  <c r="S339" i="5"/>
  <c r="Z339" i="5"/>
  <c r="Y339" i="5" s="1"/>
  <c r="M339" i="5"/>
  <c r="I339" i="5" s="1"/>
  <c r="S315" i="5"/>
  <c r="Z315" i="5"/>
  <c r="Y315" i="5" s="1"/>
  <c r="M315" i="5"/>
  <c r="I315" i="5" s="1"/>
  <c r="Z204" i="5"/>
  <c r="S204" i="5"/>
  <c r="S272" i="5"/>
  <c r="Z272" i="5"/>
  <c r="Y272" i="5" s="1"/>
  <c r="M272" i="5"/>
  <c r="I272" i="5" s="1"/>
  <c r="Z211" i="5"/>
  <c r="S211" i="5"/>
  <c r="M130" i="5"/>
  <c r="I130" i="5" s="1"/>
  <c r="Z130" i="5"/>
  <c r="Y130" i="5" s="1"/>
  <c r="S130" i="5"/>
  <c r="AB369" i="5"/>
  <c r="M552" i="5"/>
  <c r="I552" i="5" s="1"/>
  <c r="Z969" i="5"/>
  <c r="Y969" i="5" s="1"/>
  <c r="S969" i="5"/>
  <c r="M969" i="5"/>
  <c r="I969" i="5" s="1"/>
  <c r="AD929" i="5"/>
  <c r="R929" i="5"/>
  <c r="S879" i="5"/>
  <c r="Z879" i="5"/>
  <c r="AA888" i="5"/>
  <c r="AA889" i="5"/>
  <c r="Z874" i="5"/>
  <c r="S874" i="5"/>
  <c r="AA869" i="5"/>
  <c r="Z875" i="5"/>
  <c r="S875" i="5"/>
  <c r="AD872" i="5"/>
  <c r="R872" i="5"/>
  <c r="AD848" i="5"/>
  <c r="Z816" i="5"/>
  <c r="S816" i="5"/>
  <c r="M784" i="5"/>
  <c r="I784" i="5" s="1"/>
  <c r="Z784" i="5"/>
  <c r="Y784" i="5" s="1"/>
  <c r="S784" i="5"/>
  <c r="AA936" i="5"/>
  <c r="O936" i="5"/>
  <c r="AA913" i="5"/>
  <c r="O913" i="5"/>
  <c r="AD902" i="5"/>
  <c r="R902" i="5"/>
  <c r="AA885" i="5"/>
  <c r="AD849" i="5"/>
  <c r="Z844" i="5"/>
  <c r="S844" i="5"/>
  <c r="M788" i="5"/>
  <c r="I788" i="5" s="1"/>
  <c r="Z788" i="5"/>
  <c r="Y788" i="5" s="1"/>
  <c r="S788" i="5"/>
  <c r="Z809" i="5"/>
  <c r="S809" i="5"/>
  <c r="Z724" i="5"/>
  <c r="Y724" i="5" s="1"/>
  <c r="S724" i="5"/>
  <c r="M724" i="5"/>
  <c r="I724" i="5" s="1"/>
  <c r="M742" i="5"/>
  <c r="I742" i="5" s="1"/>
  <c r="Z742" i="5"/>
  <c r="Y742" i="5" s="1"/>
  <c r="S742" i="5"/>
  <c r="Z690" i="5"/>
  <c r="Y690" i="5" s="1"/>
  <c r="S690" i="5"/>
  <c r="M690" i="5"/>
  <c r="I690" i="5" s="1"/>
  <c r="Z665" i="5"/>
  <c r="W665" i="5"/>
  <c r="Z646" i="5"/>
  <c r="W646" i="5"/>
  <c r="Z622" i="5"/>
  <c r="W622" i="5"/>
  <c r="Z605" i="5"/>
  <c r="W605" i="5"/>
  <c r="W589" i="5"/>
  <c r="Z589" i="5"/>
  <c r="W565" i="5"/>
  <c r="Z565" i="5"/>
  <c r="S526" i="5"/>
  <c r="Z526" i="5"/>
  <c r="Y526" i="5" s="1"/>
  <c r="M526" i="5"/>
  <c r="I526" i="5" s="1"/>
  <c r="Z531" i="5"/>
  <c r="Y531" i="5" s="1"/>
  <c r="M531" i="5"/>
  <c r="I531" i="5" s="1"/>
  <c r="S531" i="5"/>
  <c r="Z476" i="5"/>
  <c r="M476" i="5"/>
  <c r="I476" i="5" s="1"/>
  <c r="S476" i="5"/>
  <c r="Z527" i="5"/>
  <c r="Y527" i="5" s="1"/>
  <c r="M527" i="5"/>
  <c r="I527" i="5" s="1"/>
  <c r="S527" i="5"/>
  <c r="Z511" i="5"/>
  <c r="Y511" i="5" s="1"/>
  <c r="M511" i="5"/>
  <c r="I511" i="5" s="1"/>
  <c r="S511" i="5"/>
  <c r="M423" i="5"/>
  <c r="I423" i="5" s="1"/>
  <c r="Z423" i="5"/>
  <c r="Y423" i="5" s="1"/>
  <c r="S423" i="5"/>
  <c r="Z386" i="5"/>
  <c r="S386" i="5"/>
  <c r="Z370" i="5"/>
  <c r="S370" i="5"/>
  <c r="AA387" i="5"/>
  <c r="Z379" i="5"/>
  <c r="S379" i="5"/>
  <c r="Z363" i="5"/>
  <c r="S363" i="5"/>
  <c r="S352" i="5"/>
  <c r="Z352" i="5"/>
  <c r="Y352" i="5" s="1"/>
  <c r="M352" i="5"/>
  <c r="I352" i="5" s="1"/>
  <c r="S344" i="5"/>
  <c r="Z344" i="5"/>
  <c r="Y344" i="5" s="1"/>
  <c r="M344" i="5"/>
  <c r="I344" i="5" s="1"/>
  <c r="S336" i="5"/>
  <c r="Z336" i="5"/>
  <c r="Y336" i="5" s="1"/>
  <c r="M336" i="5"/>
  <c r="I336" i="5" s="1"/>
  <c r="S328" i="5"/>
  <c r="Z328" i="5"/>
  <c r="Y328" i="5" s="1"/>
  <c r="M328" i="5"/>
  <c r="I328" i="5" s="1"/>
  <c r="S320" i="5"/>
  <c r="Z320" i="5"/>
  <c r="Y320" i="5" s="1"/>
  <c r="M320" i="5"/>
  <c r="I320" i="5" s="1"/>
  <c r="Z313" i="5"/>
  <c r="Y313" i="5" s="1"/>
  <c r="M313" i="5"/>
  <c r="I313" i="5" s="1"/>
  <c r="S313" i="5"/>
  <c r="Z262" i="5"/>
  <c r="Y262" i="5" s="1"/>
  <c r="M262" i="5"/>
  <c r="I262" i="5" s="1"/>
  <c r="S262" i="5"/>
  <c r="AD230" i="5"/>
  <c r="Z214" i="5"/>
  <c r="S214" i="5"/>
  <c r="Z197" i="5"/>
  <c r="Y197" i="5" s="1"/>
  <c r="M197" i="5"/>
  <c r="I197" i="5" s="1"/>
  <c r="S197" i="5"/>
  <c r="Z165" i="5"/>
  <c r="Y165" i="5" s="1"/>
  <c r="M165" i="5"/>
  <c r="I165" i="5" s="1"/>
  <c r="S165" i="5"/>
  <c r="S295" i="5"/>
  <c r="Z295" i="5"/>
  <c r="Y295" i="5" s="1"/>
  <c r="M295" i="5"/>
  <c r="I295" i="5" s="1"/>
  <c r="S267" i="5"/>
  <c r="Z267" i="5"/>
  <c r="Y267" i="5" s="1"/>
  <c r="M267" i="5"/>
  <c r="I267" i="5" s="1"/>
  <c r="S235" i="5"/>
  <c r="Z235" i="5"/>
  <c r="Y235" i="5" s="1"/>
  <c r="M235" i="5"/>
  <c r="I235" i="5" s="1"/>
  <c r="S174" i="5"/>
  <c r="Z174" i="5"/>
  <c r="Y174" i="5" s="1"/>
  <c r="M174" i="5"/>
  <c r="I174" i="5" s="1"/>
  <c r="Z221" i="5"/>
  <c r="S221" i="5"/>
  <c r="M213" i="5"/>
  <c r="I213" i="5" s="1"/>
  <c r="AD213" i="5"/>
  <c r="S285" i="5"/>
  <c r="Z285" i="5"/>
  <c r="Y285" i="5" s="1"/>
  <c r="M285" i="5"/>
  <c r="I285" i="5" s="1"/>
  <c r="S253" i="5"/>
  <c r="Z253" i="5"/>
  <c r="Y253" i="5" s="1"/>
  <c r="M253" i="5"/>
  <c r="I253" i="5" s="1"/>
  <c r="S188" i="5"/>
  <c r="Z188" i="5"/>
  <c r="Y188" i="5" s="1"/>
  <c r="M188" i="5"/>
  <c r="I188" i="5" s="1"/>
  <c r="S156" i="5"/>
  <c r="Z156" i="5"/>
  <c r="Y156" i="5" s="1"/>
  <c r="M156" i="5"/>
  <c r="I156" i="5" s="1"/>
  <c r="Z111" i="5"/>
  <c r="S111" i="5"/>
  <c r="Z110" i="5"/>
  <c r="S110" i="5"/>
  <c r="S94" i="5"/>
  <c r="Z94" i="5"/>
  <c r="Y94" i="5" s="1"/>
  <c r="M94" i="5"/>
  <c r="I94" i="5" s="1"/>
  <c r="S78" i="5"/>
  <c r="Z78" i="5"/>
  <c r="Y78" i="5" s="1"/>
  <c r="M78" i="5"/>
  <c r="I78" i="5" s="1"/>
  <c r="AB373" i="5"/>
  <c r="AB496" i="5"/>
  <c r="Y537" i="5"/>
  <c r="M541" i="5"/>
  <c r="I541" i="5" s="1"/>
  <c r="Y553" i="5"/>
  <c r="M712" i="5"/>
  <c r="I712" i="5" s="1"/>
  <c r="S712" i="5"/>
  <c r="Z712" i="5"/>
  <c r="Y712" i="5" s="1"/>
  <c r="Z953" i="5"/>
  <c r="Y953" i="5" s="1"/>
  <c r="M953" i="5"/>
  <c r="I953" i="5" s="1"/>
  <c r="S953" i="5"/>
  <c r="AD926" i="5"/>
  <c r="R926" i="5"/>
  <c r="AB926" i="5"/>
  <c r="P926" i="5"/>
  <c r="AA932" i="5"/>
  <c r="O932" i="5"/>
  <c r="AD932" i="5"/>
  <c r="R932" i="5"/>
  <c r="AA912" i="5"/>
  <c r="O912" i="5"/>
  <c r="AD912" i="5"/>
  <c r="R912" i="5"/>
  <c r="S935" i="5"/>
  <c r="Z935" i="5"/>
  <c r="Z889" i="5"/>
  <c r="S889" i="5"/>
  <c r="S899" i="5"/>
  <c r="Z899" i="5"/>
  <c r="AA890" i="5"/>
  <c r="AA898" i="5"/>
  <c r="O898" i="5"/>
  <c r="AD901" i="5"/>
  <c r="R901" i="5"/>
  <c r="AA891" i="5"/>
  <c r="Z876" i="5"/>
  <c r="S876" i="5"/>
  <c r="AA871" i="5"/>
  <c r="AD863" i="5"/>
  <c r="Z877" i="5"/>
  <c r="S877" i="5"/>
  <c r="AD874" i="5"/>
  <c r="R874" i="5"/>
  <c r="Z858" i="5"/>
  <c r="S858" i="5"/>
  <c r="AD850" i="5"/>
  <c r="Z818" i="5"/>
  <c r="S818" i="5"/>
  <c r="AD810" i="5"/>
  <c r="AD839" i="5"/>
  <c r="Z815" i="5"/>
  <c r="S815" i="5"/>
  <c r="AD807" i="5"/>
  <c r="Z773" i="5"/>
  <c r="Y773" i="5" s="1"/>
  <c r="S773" i="5"/>
  <c r="M773" i="5"/>
  <c r="I773" i="5" s="1"/>
  <c r="S772" i="5"/>
  <c r="Z772" i="5"/>
  <c r="Y772" i="5" s="1"/>
  <c r="M772" i="5"/>
  <c r="I772" i="5" s="1"/>
  <c r="S709" i="5"/>
  <c r="Z709" i="5"/>
  <c r="Y709" i="5" s="1"/>
  <c r="M709" i="5"/>
  <c r="I709" i="5" s="1"/>
  <c r="Z693" i="5"/>
  <c r="Y693" i="5" s="1"/>
  <c r="S693" i="5"/>
  <c r="M693" i="5"/>
  <c r="I693" i="5" s="1"/>
  <c r="W657" i="5"/>
  <c r="Z657" i="5"/>
  <c r="W649" i="5"/>
  <c r="Z649" i="5"/>
  <c r="W641" i="5"/>
  <c r="Z641" i="5"/>
  <c r="W633" i="5"/>
  <c r="Z633" i="5"/>
  <c r="W625" i="5"/>
  <c r="Z625" i="5"/>
  <c r="W617" i="5"/>
  <c r="Z617" i="5"/>
  <c r="S524" i="5"/>
  <c r="Z524" i="5"/>
  <c r="Y524" i="5" s="1"/>
  <c r="M524" i="5"/>
  <c r="I524" i="5" s="1"/>
  <c r="W608" i="5"/>
  <c r="Z608" i="5"/>
  <c r="W600" i="5"/>
  <c r="Z600" i="5"/>
  <c r="W592" i="5"/>
  <c r="Z592" i="5"/>
  <c r="Z506" i="5"/>
  <c r="Y506" i="5" s="1"/>
  <c r="M506" i="5"/>
  <c r="I506" i="5" s="1"/>
  <c r="S506" i="5"/>
  <c r="Z490" i="5"/>
  <c r="Y490" i="5" s="1"/>
  <c r="M490" i="5"/>
  <c r="I490" i="5" s="1"/>
  <c r="S490" i="5"/>
  <c r="Z474" i="5"/>
  <c r="Y474" i="5" s="1"/>
  <c r="M474" i="5"/>
  <c r="I474" i="5" s="1"/>
  <c r="S474" i="5"/>
  <c r="Z458" i="5"/>
  <c r="Y458" i="5" s="1"/>
  <c r="M458" i="5"/>
  <c r="I458" i="5" s="1"/>
  <c r="S458" i="5"/>
  <c r="Z525" i="5"/>
  <c r="Y525" i="5" s="1"/>
  <c r="M525" i="5"/>
  <c r="I525" i="5" s="1"/>
  <c r="S525" i="5"/>
  <c r="Z509" i="5"/>
  <c r="Y509" i="5" s="1"/>
  <c r="M509" i="5"/>
  <c r="I509" i="5" s="1"/>
  <c r="S509" i="5"/>
  <c r="M419" i="5"/>
  <c r="I419" i="5" s="1"/>
  <c r="Z419" i="5"/>
  <c r="Y419" i="5" s="1"/>
  <c r="S419" i="5"/>
  <c r="Z384" i="5"/>
  <c r="S384" i="5"/>
  <c r="AA376" i="5"/>
  <c r="AA360" i="5"/>
  <c r="AA377" i="5"/>
  <c r="AA361" i="5"/>
  <c r="Z433" i="5"/>
  <c r="Y433" i="5" s="1"/>
  <c r="S433" i="5"/>
  <c r="M433" i="5"/>
  <c r="I433" i="5" s="1"/>
  <c r="Z417" i="5"/>
  <c r="Y417" i="5" s="1"/>
  <c r="S417" i="5"/>
  <c r="M417" i="5"/>
  <c r="I417" i="5" s="1"/>
  <c r="Z402" i="5"/>
  <c r="Y402" i="5" s="1"/>
  <c r="S402" i="5"/>
  <c r="M402" i="5"/>
  <c r="I402" i="5" s="1"/>
  <c r="S311" i="5"/>
  <c r="M311" i="5"/>
  <c r="I311" i="5" s="1"/>
  <c r="Z311" i="5"/>
  <c r="Y311" i="5" s="1"/>
  <c r="Z290" i="5"/>
  <c r="Y290" i="5" s="1"/>
  <c r="M290" i="5"/>
  <c r="I290" i="5" s="1"/>
  <c r="S290" i="5"/>
  <c r="Z258" i="5"/>
  <c r="Y258" i="5" s="1"/>
  <c r="M258" i="5"/>
  <c r="I258" i="5" s="1"/>
  <c r="S258" i="5"/>
  <c r="AD228" i="5"/>
  <c r="Z212" i="5"/>
  <c r="S212" i="5"/>
  <c r="Z193" i="5"/>
  <c r="Y193" i="5" s="1"/>
  <c r="M193" i="5"/>
  <c r="I193" i="5" s="1"/>
  <c r="S193" i="5"/>
  <c r="Z161" i="5"/>
  <c r="Y161" i="5" s="1"/>
  <c r="M161" i="5"/>
  <c r="I161" i="5" s="1"/>
  <c r="S161" i="5"/>
  <c r="S293" i="5"/>
  <c r="Z293" i="5"/>
  <c r="Y293" i="5" s="1"/>
  <c r="M293" i="5"/>
  <c r="I293" i="5" s="1"/>
  <c r="S263" i="5"/>
  <c r="Z263" i="5"/>
  <c r="Y263" i="5" s="1"/>
  <c r="M263" i="5"/>
  <c r="I263" i="5" s="1"/>
  <c r="S231" i="5"/>
  <c r="Z231" i="5"/>
  <c r="Y231" i="5" s="1"/>
  <c r="M231" i="5"/>
  <c r="I231" i="5" s="1"/>
  <c r="S170" i="5"/>
  <c r="Z170" i="5"/>
  <c r="Y170" i="5" s="1"/>
  <c r="M170" i="5"/>
  <c r="I170" i="5" s="1"/>
  <c r="Z219" i="5"/>
  <c r="S219" i="5"/>
  <c r="AD211" i="5"/>
  <c r="S281" i="5"/>
  <c r="Z281" i="5"/>
  <c r="Y281" i="5" s="1"/>
  <c r="M281" i="5"/>
  <c r="I281" i="5" s="1"/>
  <c r="S249" i="5"/>
  <c r="Z249" i="5"/>
  <c r="Y249" i="5" s="1"/>
  <c r="M249" i="5"/>
  <c r="I249" i="5" s="1"/>
  <c r="S184" i="5"/>
  <c r="Z184" i="5"/>
  <c r="Y184" i="5" s="1"/>
  <c r="M184" i="5"/>
  <c r="I184" i="5" s="1"/>
  <c r="S152" i="5"/>
  <c r="Z152" i="5"/>
  <c r="Y152" i="5" s="1"/>
  <c r="M152" i="5"/>
  <c r="I152" i="5" s="1"/>
  <c r="Z135" i="5"/>
  <c r="Y135" i="5" s="1"/>
  <c r="S135" i="5"/>
  <c r="M135" i="5"/>
  <c r="I135" i="5" s="1"/>
  <c r="AD117" i="5"/>
  <c r="S93" i="5"/>
  <c r="Z93" i="5"/>
  <c r="Y93" i="5" s="1"/>
  <c r="M93" i="5"/>
  <c r="I93" i="5" s="1"/>
  <c r="S77" i="5"/>
  <c r="Z77" i="5"/>
  <c r="Y77" i="5" s="1"/>
  <c r="M77" i="5"/>
  <c r="I77" i="5" s="1"/>
  <c r="AD116" i="5"/>
  <c r="S100" i="5"/>
  <c r="Z100" i="5"/>
  <c r="Y100" i="5" s="1"/>
  <c r="M100" i="5"/>
  <c r="I100" i="5" s="1"/>
  <c r="S84" i="5"/>
  <c r="Z84" i="5"/>
  <c r="Y84" i="5" s="1"/>
  <c r="M84" i="5"/>
  <c r="I84" i="5" s="1"/>
  <c r="AD294" i="5"/>
  <c r="Y542" i="5"/>
  <c r="M695" i="5"/>
  <c r="I695" i="5" s="1"/>
  <c r="Z695" i="5"/>
  <c r="Y695" i="5" s="1"/>
  <c r="S695" i="5"/>
  <c r="M715" i="5"/>
  <c r="I715" i="5" s="1"/>
  <c r="Z715" i="5"/>
  <c r="Y715" i="5" s="1"/>
  <c r="S715" i="5"/>
  <c r="Z778" i="5"/>
  <c r="Y778" i="5" s="1"/>
  <c r="S778" i="5"/>
  <c r="M778" i="5"/>
  <c r="I778" i="5" s="1"/>
  <c r="M745" i="5"/>
  <c r="I745" i="5" s="1"/>
  <c r="Z745" i="5"/>
  <c r="Y745" i="5" s="1"/>
  <c r="S745" i="5"/>
  <c r="Z774" i="5"/>
  <c r="Y774" i="5" s="1"/>
  <c r="S774" i="5"/>
  <c r="M774" i="5"/>
  <c r="I774" i="5" s="1"/>
  <c r="M795" i="5"/>
  <c r="I795" i="5" s="1"/>
  <c r="Z795" i="5"/>
  <c r="Y795" i="5" s="1"/>
  <c r="S795" i="5"/>
  <c r="AB367" i="5"/>
  <c r="AA925" i="5"/>
  <c r="O925" i="5"/>
  <c r="AD921" i="5"/>
  <c r="R921" i="5"/>
  <c r="P921" i="5"/>
  <c r="AB921" i="5"/>
  <c r="S937" i="5"/>
  <c r="Z937" i="5"/>
  <c r="AA915" i="5"/>
  <c r="O915" i="5"/>
  <c r="AD915" i="5"/>
  <c r="R915" i="5"/>
  <c r="AB911" i="5"/>
  <c r="P911" i="5"/>
  <c r="AA908" i="5"/>
  <c r="O908" i="5"/>
  <c r="AD888" i="5"/>
  <c r="R888" i="5"/>
  <c r="Z896" i="5"/>
  <c r="S896" i="5"/>
  <c r="Z880" i="5"/>
  <c r="S880" i="5"/>
  <c r="AD889" i="5"/>
  <c r="R889" i="5"/>
  <c r="AD869" i="5"/>
  <c r="R869" i="5"/>
  <c r="Z845" i="5"/>
  <c r="S845" i="5"/>
  <c r="Z864" i="5"/>
  <c r="S864" i="5"/>
  <c r="AD856" i="5"/>
  <c r="Z824" i="5"/>
  <c r="S824" i="5"/>
  <c r="AD816" i="5"/>
  <c r="Z837" i="5"/>
  <c r="S837" i="5"/>
  <c r="AD829" i="5"/>
  <c r="Z805" i="5"/>
  <c r="S805" i="5"/>
  <c r="Z748" i="5"/>
  <c r="Y748" i="5" s="1"/>
  <c r="S748" i="5"/>
  <c r="M748" i="5"/>
  <c r="I748" i="5" s="1"/>
  <c r="M754" i="5"/>
  <c r="I754" i="5" s="1"/>
  <c r="Z754" i="5"/>
  <c r="Y754" i="5" s="1"/>
  <c r="S754" i="5"/>
  <c r="M738" i="5"/>
  <c r="I738" i="5" s="1"/>
  <c r="Z738" i="5"/>
  <c r="Y738" i="5" s="1"/>
  <c r="S738" i="5"/>
  <c r="Z698" i="5"/>
  <c r="Y698" i="5" s="1"/>
  <c r="S698" i="5"/>
  <c r="M698" i="5"/>
  <c r="I698" i="5" s="1"/>
  <c r="Z675" i="5"/>
  <c r="W675" i="5"/>
  <c r="Z667" i="5"/>
  <c r="W667" i="5"/>
  <c r="Z656" i="5"/>
  <c r="W656" i="5"/>
  <c r="Z648" i="5"/>
  <c r="W648" i="5"/>
  <c r="Z640" i="5"/>
  <c r="W640" i="5"/>
  <c r="Z632" i="5"/>
  <c r="W632" i="5"/>
  <c r="Z624" i="5"/>
  <c r="W624" i="5"/>
  <c r="Z607" i="5"/>
  <c r="W607" i="5"/>
  <c r="Z599" i="5"/>
  <c r="W599" i="5"/>
  <c r="W591" i="5"/>
  <c r="Z591" i="5"/>
  <c r="W583" i="5"/>
  <c r="Z583" i="5"/>
  <c r="W575" i="5"/>
  <c r="Z575" i="5"/>
  <c r="W567" i="5"/>
  <c r="Z567" i="5"/>
  <c r="W559" i="5"/>
  <c r="Z559" i="5"/>
  <c r="AA515" i="5"/>
  <c r="Z501" i="5"/>
  <c r="Y501" i="5" s="1"/>
  <c r="M501" i="5"/>
  <c r="I501" i="5" s="1"/>
  <c r="S501" i="5"/>
  <c r="Z485" i="5"/>
  <c r="Y485" i="5" s="1"/>
  <c r="M485" i="5"/>
  <c r="I485" i="5" s="1"/>
  <c r="S485" i="5"/>
  <c r="Z469" i="5"/>
  <c r="Y469" i="5" s="1"/>
  <c r="M469" i="5"/>
  <c r="I469" i="5" s="1"/>
  <c r="S469" i="5"/>
  <c r="Z453" i="5"/>
  <c r="M453" i="5"/>
  <c r="I453" i="5" s="1"/>
  <c r="S453" i="5"/>
  <c r="Z407" i="5"/>
  <c r="Y407" i="5" s="1"/>
  <c r="S407" i="5"/>
  <c r="M407" i="5"/>
  <c r="I407" i="5" s="1"/>
  <c r="Z391" i="5"/>
  <c r="Y391" i="5" s="1"/>
  <c r="S391" i="5"/>
  <c r="M391" i="5"/>
  <c r="I391" i="5" s="1"/>
  <c r="Z374" i="5"/>
  <c r="S374" i="5"/>
  <c r="AA366" i="5"/>
  <c r="AD306" i="5"/>
  <c r="AA375" i="5"/>
  <c r="Z367" i="5"/>
  <c r="S367" i="5"/>
  <c r="S354" i="5"/>
  <c r="Z354" i="5"/>
  <c r="Y354" i="5" s="1"/>
  <c r="M354" i="5"/>
  <c r="I354" i="5" s="1"/>
  <c r="S346" i="5"/>
  <c r="Z346" i="5"/>
  <c r="Y346" i="5" s="1"/>
  <c r="M346" i="5"/>
  <c r="I346" i="5" s="1"/>
  <c r="S338" i="5"/>
  <c r="Z338" i="5"/>
  <c r="Y338" i="5" s="1"/>
  <c r="M338" i="5"/>
  <c r="I338" i="5" s="1"/>
  <c r="S330" i="5"/>
  <c r="Z330" i="5"/>
  <c r="Y330" i="5" s="1"/>
  <c r="M330" i="5"/>
  <c r="I330" i="5" s="1"/>
  <c r="S322" i="5"/>
  <c r="Z322" i="5"/>
  <c r="Y322" i="5" s="1"/>
  <c r="M322" i="5"/>
  <c r="I322" i="5" s="1"/>
  <c r="S314" i="5"/>
  <c r="Z314" i="5"/>
  <c r="Y314" i="5" s="1"/>
  <c r="M314" i="5"/>
  <c r="I314" i="5" s="1"/>
  <c r="AD218" i="5"/>
  <c r="Z202" i="5"/>
  <c r="Y202" i="5" s="1"/>
  <c r="S202" i="5"/>
  <c r="Z144" i="5"/>
  <c r="Y144" i="5" s="1"/>
  <c r="S144" i="5"/>
  <c r="M144" i="5"/>
  <c r="I144" i="5" s="1"/>
  <c r="Z128" i="5"/>
  <c r="Y128" i="5" s="1"/>
  <c r="S128" i="5"/>
  <c r="M128" i="5"/>
  <c r="I128" i="5" s="1"/>
  <c r="M133" i="5"/>
  <c r="I133" i="5" s="1"/>
  <c r="Z133" i="5"/>
  <c r="Y133" i="5" s="1"/>
  <c r="S133" i="5"/>
  <c r="S268" i="5"/>
  <c r="Z268" i="5"/>
  <c r="Y268" i="5" s="1"/>
  <c r="M268" i="5"/>
  <c r="I268" i="5" s="1"/>
  <c r="S236" i="5"/>
  <c r="Z236" i="5"/>
  <c r="Y236" i="5" s="1"/>
  <c r="M236" i="5"/>
  <c r="I236" i="5" s="1"/>
  <c r="Z209" i="5"/>
  <c r="S209" i="5"/>
  <c r="AD201" i="5"/>
  <c r="S171" i="5"/>
  <c r="Z171" i="5"/>
  <c r="Y171" i="5" s="1"/>
  <c r="M171" i="5"/>
  <c r="I171" i="5" s="1"/>
  <c r="AD107" i="5"/>
  <c r="R107" i="5"/>
  <c r="Z114" i="5"/>
  <c r="S114" i="5"/>
  <c r="S98" i="5"/>
  <c r="Z98" i="5"/>
  <c r="Y98" i="5" s="1"/>
  <c r="M98" i="5"/>
  <c r="I98" i="5" s="1"/>
  <c r="S82" i="5"/>
  <c r="Z82" i="5"/>
  <c r="Y82" i="5" s="1"/>
  <c r="M82" i="5"/>
  <c r="I82" i="5" s="1"/>
  <c r="Y535" i="5"/>
  <c r="M539" i="5"/>
  <c r="I539" i="5" s="1"/>
  <c r="Y551" i="5"/>
  <c r="M555" i="5"/>
  <c r="I555" i="5" s="1"/>
  <c r="M688" i="5"/>
  <c r="I688" i="5" s="1"/>
  <c r="Z688" i="5"/>
  <c r="Y688" i="5" s="1"/>
  <c r="S688" i="5"/>
  <c r="M699" i="5"/>
  <c r="I699" i="5" s="1"/>
  <c r="Z699" i="5"/>
  <c r="Y699" i="5" s="1"/>
  <c r="S699" i="5"/>
  <c r="M733" i="5"/>
  <c r="I733" i="5" s="1"/>
  <c r="Z733" i="5"/>
  <c r="Y733" i="5" s="1"/>
  <c r="S733" i="5"/>
  <c r="M765" i="5"/>
  <c r="I765" i="5" s="1"/>
  <c r="Z765" i="5"/>
  <c r="Y765" i="5" s="1"/>
  <c r="S765" i="5"/>
  <c r="M783" i="5"/>
  <c r="I783" i="5" s="1"/>
  <c r="Z783" i="5"/>
  <c r="Y783" i="5" s="1"/>
  <c r="S783" i="5"/>
  <c r="S167" i="5"/>
  <c r="Z167" i="5"/>
  <c r="Y167" i="5" s="1"/>
  <c r="M167" i="5"/>
  <c r="I167" i="5" s="1"/>
  <c r="AB371" i="5"/>
  <c r="M692" i="5"/>
  <c r="I692" i="5" s="1"/>
  <c r="Z692" i="5"/>
  <c r="Y692" i="5" s="1"/>
  <c r="S692" i="5"/>
  <c r="Z786" i="5"/>
  <c r="Y786" i="5" s="1"/>
  <c r="S786" i="5"/>
  <c r="M786" i="5"/>
  <c r="I786" i="5" s="1"/>
  <c r="Z960" i="5"/>
  <c r="Y960" i="5" s="1"/>
  <c r="S960" i="5"/>
  <c r="M960" i="5"/>
  <c r="I960" i="5" s="1"/>
  <c r="AA924" i="5"/>
  <c r="O924" i="5"/>
  <c r="Z920" i="5"/>
  <c r="S920" i="5"/>
  <c r="AA938" i="5"/>
  <c r="O938" i="5"/>
  <c r="R938" i="5"/>
  <c r="AD938" i="5"/>
  <c r="AB933" i="5"/>
  <c r="P933" i="5"/>
  <c r="S947" i="5"/>
  <c r="M947" i="5"/>
  <c r="I947" i="5" s="1"/>
  <c r="Z947" i="5"/>
  <c r="Y947" i="5" s="1"/>
  <c r="S918" i="5"/>
  <c r="Z918" i="5"/>
  <c r="AB914" i="5"/>
  <c r="P914" i="5"/>
  <c r="AA904" i="5"/>
  <c r="O904" i="5"/>
  <c r="AA907" i="5"/>
  <c r="O907" i="5"/>
  <c r="AD894" i="5"/>
  <c r="R894" i="5"/>
  <c r="Z894" i="5"/>
  <c r="S894" i="5"/>
  <c r="Z909" i="5"/>
  <c r="S909" i="5"/>
  <c r="AD895" i="5"/>
  <c r="R895" i="5"/>
  <c r="AD879" i="5"/>
  <c r="R879" i="5"/>
  <c r="AD875" i="5"/>
  <c r="R875" i="5"/>
  <c r="Z859" i="5"/>
  <c r="S859" i="5"/>
  <c r="AD851" i="5"/>
  <c r="AA870" i="5"/>
  <c r="Z846" i="5"/>
  <c r="S846" i="5"/>
  <c r="Z838" i="5"/>
  <c r="S838" i="5"/>
  <c r="AD830" i="5"/>
  <c r="Z806" i="5"/>
  <c r="S806" i="5"/>
  <c r="Z835" i="5"/>
  <c r="S835" i="5"/>
  <c r="AD827" i="5"/>
  <c r="Z797" i="5"/>
  <c r="Y797" i="5" s="1"/>
  <c r="S797" i="5"/>
  <c r="M797" i="5"/>
  <c r="I797" i="5" s="1"/>
  <c r="M776" i="5"/>
  <c r="I776" i="5" s="1"/>
  <c r="Z776" i="5"/>
  <c r="Y776" i="5" s="1"/>
  <c r="S776" i="5"/>
  <c r="Z769" i="5"/>
  <c r="Y769" i="5" s="1"/>
  <c r="S769" i="5"/>
  <c r="M769" i="5"/>
  <c r="I769" i="5" s="1"/>
  <c r="Z705" i="5"/>
  <c r="Y705" i="5" s="1"/>
  <c r="S705" i="5"/>
  <c r="M705" i="5"/>
  <c r="I705" i="5" s="1"/>
  <c r="Z689" i="5"/>
  <c r="Y689" i="5" s="1"/>
  <c r="S689" i="5"/>
  <c r="M689" i="5"/>
  <c r="I689" i="5" s="1"/>
  <c r="W655" i="5"/>
  <c r="Z655" i="5"/>
  <c r="W647" i="5"/>
  <c r="Z647" i="5"/>
  <c r="W639" i="5"/>
  <c r="Z639" i="5"/>
  <c r="W631" i="5"/>
  <c r="Z631" i="5"/>
  <c r="W623" i="5"/>
  <c r="Z623" i="5"/>
  <c r="S528" i="5"/>
  <c r="Z528" i="5"/>
  <c r="Y528" i="5" s="1"/>
  <c r="M528" i="5"/>
  <c r="I528" i="5" s="1"/>
  <c r="S512" i="5"/>
  <c r="Z512" i="5"/>
  <c r="Y512" i="5" s="1"/>
  <c r="M512" i="5"/>
  <c r="I512" i="5" s="1"/>
  <c r="W610" i="5"/>
  <c r="Q610" i="5" s="1"/>
  <c r="Z610" i="5"/>
  <c r="W602" i="5"/>
  <c r="Q602" i="5" s="1"/>
  <c r="Z602" i="5"/>
  <c r="W594" i="5"/>
  <c r="Q594" i="5" s="1"/>
  <c r="Z594" i="5"/>
  <c r="Z494" i="5"/>
  <c r="M494" i="5"/>
  <c r="I494" i="5" s="1"/>
  <c r="S494" i="5"/>
  <c r="Z478" i="5"/>
  <c r="Y478" i="5" s="1"/>
  <c r="M478" i="5"/>
  <c r="I478" i="5" s="1"/>
  <c r="S478" i="5"/>
  <c r="Z462" i="5"/>
  <c r="Y462" i="5" s="1"/>
  <c r="M462" i="5"/>
  <c r="I462" i="5" s="1"/>
  <c r="S462" i="5"/>
  <c r="Z529" i="5"/>
  <c r="Y529" i="5" s="1"/>
  <c r="M529" i="5"/>
  <c r="I529" i="5" s="1"/>
  <c r="S529" i="5"/>
  <c r="Z513" i="5"/>
  <c r="Y513" i="5" s="1"/>
  <c r="M513" i="5"/>
  <c r="I513" i="5" s="1"/>
  <c r="S513" i="5"/>
  <c r="M427" i="5"/>
  <c r="I427" i="5" s="1"/>
  <c r="Z427" i="5"/>
  <c r="Y427" i="5" s="1"/>
  <c r="S427" i="5"/>
  <c r="Z388" i="5"/>
  <c r="S388" i="5"/>
  <c r="Z372" i="5"/>
  <c r="S372" i="5"/>
  <c r="M400" i="5"/>
  <c r="I400" i="5" s="1"/>
  <c r="Z400" i="5"/>
  <c r="Y400" i="5" s="1"/>
  <c r="S400" i="5"/>
  <c r="M413" i="5"/>
  <c r="I413" i="5" s="1"/>
  <c r="Z413" i="5"/>
  <c r="Y413" i="5" s="1"/>
  <c r="S413" i="5"/>
  <c r="M397" i="5"/>
  <c r="I397" i="5" s="1"/>
  <c r="Z397" i="5"/>
  <c r="Y397" i="5" s="1"/>
  <c r="S397" i="5"/>
  <c r="Z381" i="5"/>
  <c r="S381" i="5"/>
  <c r="AA365" i="5"/>
  <c r="S357" i="5"/>
  <c r="Z357" i="5"/>
  <c r="Y357" i="5" s="1"/>
  <c r="M357" i="5"/>
  <c r="I357" i="5" s="1"/>
  <c r="S349" i="5"/>
  <c r="Z349" i="5"/>
  <c r="Y349" i="5" s="1"/>
  <c r="M349" i="5"/>
  <c r="I349" i="5" s="1"/>
  <c r="S341" i="5"/>
  <c r="Z341" i="5"/>
  <c r="Y341" i="5" s="1"/>
  <c r="M341" i="5"/>
  <c r="I341" i="5" s="1"/>
  <c r="S333" i="5"/>
  <c r="Z333" i="5"/>
  <c r="Y333" i="5" s="1"/>
  <c r="M333" i="5"/>
  <c r="I333" i="5" s="1"/>
  <c r="S325" i="5"/>
  <c r="Z325" i="5"/>
  <c r="Y325" i="5" s="1"/>
  <c r="M325" i="5"/>
  <c r="I325" i="5" s="1"/>
  <c r="S317" i="5"/>
  <c r="Z317" i="5"/>
  <c r="Y317" i="5" s="1"/>
  <c r="M317" i="5"/>
  <c r="I317" i="5" s="1"/>
  <c r="Z445" i="5"/>
  <c r="Y445" i="5" s="1"/>
  <c r="S445" i="5"/>
  <c r="M445" i="5"/>
  <c r="I445" i="5" s="1"/>
  <c r="Z429" i="5"/>
  <c r="Y429" i="5" s="1"/>
  <c r="S429" i="5"/>
  <c r="M429" i="5"/>
  <c r="I429" i="5" s="1"/>
  <c r="Z414" i="5"/>
  <c r="Y414" i="5" s="1"/>
  <c r="S414" i="5"/>
  <c r="M414" i="5"/>
  <c r="I414" i="5" s="1"/>
  <c r="Z398" i="5"/>
  <c r="Y398" i="5" s="1"/>
  <c r="S398" i="5"/>
  <c r="M398" i="5"/>
  <c r="I398" i="5" s="1"/>
  <c r="S307" i="5"/>
  <c r="M307" i="5"/>
  <c r="I307" i="5" s="1"/>
  <c r="Z307" i="5"/>
  <c r="Y307" i="5" s="1"/>
  <c r="Z282" i="5"/>
  <c r="Y282" i="5" s="1"/>
  <c r="M282" i="5"/>
  <c r="I282" i="5" s="1"/>
  <c r="S282" i="5"/>
  <c r="Z250" i="5"/>
  <c r="Y250" i="5" s="1"/>
  <c r="M250" i="5"/>
  <c r="I250" i="5" s="1"/>
  <c r="S250" i="5"/>
  <c r="AD224" i="5"/>
  <c r="Z208" i="5"/>
  <c r="S208" i="5"/>
  <c r="Z185" i="5"/>
  <c r="Y185" i="5" s="1"/>
  <c r="M185" i="5"/>
  <c r="I185" i="5" s="1"/>
  <c r="S185" i="5"/>
  <c r="Z153" i="5"/>
  <c r="Y153" i="5" s="1"/>
  <c r="M153" i="5"/>
  <c r="I153" i="5" s="1"/>
  <c r="S153" i="5"/>
  <c r="S304" i="5"/>
  <c r="Z304" i="5"/>
  <c r="Y304" i="5" s="1"/>
  <c r="M304" i="5"/>
  <c r="I304" i="5" s="1"/>
  <c r="S287" i="5"/>
  <c r="Z287" i="5"/>
  <c r="Y287" i="5" s="1"/>
  <c r="M287" i="5"/>
  <c r="I287" i="5" s="1"/>
  <c r="S255" i="5"/>
  <c r="Z255" i="5"/>
  <c r="Y255" i="5" s="1"/>
  <c r="M255" i="5"/>
  <c r="I255" i="5" s="1"/>
  <c r="S194" i="5"/>
  <c r="Z194" i="5"/>
  <c r="Y194" i="5" s="1"/>
  <c r="M194" i="5"/>
  <c r="I194" i="5" s="1"/>
  <c r="S162" i="5"/>
  <c r="Z162" i="5"/>
  <c r="Y162" i="5" s="1"/>
  <c r="M162" i="5"/>
  <c r="I162" i="5" s="1"/>
  <c r="Z215" i="5"/>
  <c r="S215" i="5"/>
  <c r="AD207" i="5"/>
  <c r="S183" i="5"/>
  <c r="Z183" i="5"/>
  <c r="Y183" i="5" s="1"/>
  <c r="M183" i="5"/>
  <c r="I183" i="5" s="1"/>
  <c r="M134" i="5"/>
  <c r="I134" i="5" s="1"/>
  <c r="Z134" i="5"/>
  <c r="Y134" i="5" s="1"/>
  <c r="S134" i="5"/>
  <c r="S105" i="5"/>
  <c r="Z105" i="5"/>
  <c r="Y105" i="5" s="1"/>
  <c r="M105" i="5"/>
  <c r="I105" i="5" s="1"/>
  <c r="S89" i="5"/>
  <c r="Z89" i="5"/>
  <c r="Y89" i="5" s="1"/>
  <c r="M89" i="5"/>
  <c r="I89" i="5" s="1"/>
  <c r="AD112" i="5"/>
  <c r="Y544" i="5"/>
  <c r="Z751" i="5"/>
  <c r="Y751" i="5" s="1"/>
  <c r="S751" i="5"/>
  <c r="M751" i="5"/>
  <c r="I751" i="5" s="1"/>
  <c r="Z952" i="5"/>
  <c r="Y952" i="5" s="1"/>
  <c r="M952" i="5"/>
  <c r="I952" i="5" s="1"/>
  <c r="S952" i="5"/>
  <c r="AD919" i="5"/>
  <c r="R919" i="5"/>
  <c r="AA939" i="5"/>
  <c r="O939" i="5"/>
  <c r="S903" i="5"/>
  <c r="Z903" i="5"/>
  <c r="AD905" i="5"/>
  <c r="R905" i="5"/>
  <c r="AD865" i="5"/>
  <c r="Z860" i="5"/>
  <c r="S860" i="5"/>
  <c r="AD812" i="5"/>
  <c r="M780" i="5"/>
  <c r="I780" i="5" s="1"/>
  <c r="Z780" i="5"/>
  <c r="Y780" i="5" s="1"/>
  <c r="S780" i="5"/>
  <c r="Z740" i="5"/>
  <c r="Y740" i="5" s="1"/>
  <c r="S740" i="5"/>
  <c r="M740" i="5"/>
  <c r="I740" i="5" s="1"/>
  <c r="M734" i="5"/>
  <c r="I734" i="5" s="1"/>
  <c r="Z734" i="5"/>
  <c r="Y734" i="5" s="1"/>
  <c r="S734" i="5"/>
  <c r="Z661" i="5"/>
  <c r="W661" i="5"/>
  <c r="Q661" i="5" s="1"/>
  <c r="Z642" i="5"/>
  <c r="W642" i="5"/>
  <c r="Z626" i="5"/>
  <c r="W626" i="5"/>
  <c r="Z601" i="5"/>
  <c r="W601" i="5"/>
  <c r="W577" i="5"/>
  <c r="Z577" i="5"/>
  <c r="S534" i="5"/>
  <c r="Z534" i="5"/>
  <c r="Y534" i="5" s="1"/>
  <c r="M534" i="5"/>
  <c r="I534" i="5" s="1"/>
  <c r="Z484" i="5"/>
  <c r="Y484" i="5" s="1"/>
  <c r="M484" i="5"/>
  <c r="I484" i="5" s="1"/>
  <c r="S484" i="5"/>
  <c r="Z378" i="5"/>
  <c r="S378" i="5"/>
  <c r="S356" i="5"/>
  <c r="Z356" i="5"/>
  <c r="Y356" i="5" s="1"/>
  <c r="M356" i="5"/>
  <c r="I356" i="5" s="1"/>
  <c r="S332" i="5"/>
  <c r="Z332" i="5"/>
  <c r="Y332" i="5" s="1"/>
  <c r="M332" i="5"/>
  <c r="I332" i="5" s="1"/>
  <c r="S305" i="5"/>
  <c r="Z305" i="5"/>
  <c r="Y305" i="5" s="1"/>
  <c r="M305" i="5"/>
  <c r="I305" i="5" s="1"/>
  <c r="Z230" i="5"/>
  <c r="S230" i="5"/>
  <c r="M230" i="5"/>
  <c r="I230" i="5" s="1"/>
  <c r="Z149" i="5"/>
  <c r="Y149" i="5" s="1"/>
  <c r="M149" i="5"/>
  <c r="I149" i="5" s="1"/>
  <c r="S149" i="5"/>
  <c r="S251" i="5"/>
  <c r="Z251" i="5"/>
  <c r="Y251" i="5" s="1"/>
  <c r="M251" i="5"/>
  <c r="I251" i="5" s="1"/>
  <c r="AD229" i="5"/>
  <c r="S237" i="5"/>
  <c r="Z237" i="5"/>
  <c r="Y237" i="5" s="1"/>
  <c r="M237" i="5"/>
  <c r="I237" i="5" s="1"/>
  <c r="S86" i="5"/>
  <c r="Z86" i="5"/>
  <c r="Y86" i="5" s="1"/>
  <c r="M86" i="5"/>
  <c r="I86" i="5" s="1"/>
  <c r="Z735" i="5"/>
  <c r="Y735" i="5" s="1"/>
  <c r="S735" i="5"/>
  <c r="M735" i="5"/>
  <c r="I735" i="5" s="1"/>
  <c r="Z727" i="5"/>
  <c r="Y727" i="5" s="1"/>
  <c r="S727" i="5"/>
  <c r="M727" i="5"/>
  <c r="I727" i="5" s="1"/>
  <c r="AA930" i="5"/>
  <c r="O930" i="5"/>
  <c r="R941" i="5"/>
  <c r="AD941" i="5"/>
  <c r="AA935" i="5"/>
  <c r="O935" i="5"/>
  <c r="AA901" i="5"/>
  <c r="O901" i="5"/>
  <c r="AD847" i="5"/>
  <c r="Z842" i="5"/>
  <c r="S842" i="5"/>
  <c r="Z789" i="5"/>
  <c r="Y789" i="5" s="1"/>
  <c r="S789" i="5"/>
  <c r="M789" i="5"/>
  <c r="I789" i="5" s="1"/>
  <c r="Z685" i="5"/>
  <c r="Y685" i="5" s="1"/>
  <c r="S685" i="5"/>
  <c r="M685" i="5"/>
  <c r="I685" i="5" s="1"/>
  <c r="W645" i="5"/>
  <c r="Q645" i="5" s="1"/>
  <c r="Z645" i="5"/>
  <c r="W621" i="5"/>
  <c r="Q621" i="5" s="1"/>
  <c r="Z621" i="5"/>
  <c r="S516" i="5"/>
  <c r="Z516" i="5"/>
  <c r="M516" i="5"/>
  <c r="I516" i="5" s="1"/>
  <c r="W596" i="5"/>
  <c r="Z596" i="5"/>
  <c r="Z482" i="5"/>
  <c r="Y482" i="5" s="1"/>
  <c r="M482" i="5"/>
  <c r="I482" i="5" s="1"/>
  <c r="S482" i="5"/>
  <c r="Z425" i="5"/>
  <c r="Y425" i="5" s="1"/>
  <c r="S425" i="5"/>
  <c r="M425" i="5"/>
  <c r="I425" i="5" s="1"/>
  <c r="Z274" i="5"/>
  <c r="Y274" i="5" s="1"/>
  <c r="M274" i="5"/>
  <c r="I274" i="5" s="1"/>
  <c r="S274" i="5"/>
  <c r="AD212" i="5"/>
  <c r="S300" i="5"/>
  <c r="Z300" i="5"/>
  <c r="S186" i="5"/>
  <c r="Z186" i="5"/>
  <c r="Y186" i="5" s="1"/>
  <c r="M186" i="5"/>
  <c r="I186" i="5" s="1"/>
  <c r="S312" i="5"/>
  <c r="Z312" i="5"/>
  <c r="Y312" i="5" s="1"/>
  <c r="M312" i="5"/>
  <c r="I312" i="5" s="1"/>
  <c r="S297" i="5"/>
  <c r="Z297" i="5"/>
  <c r="S168" i="5"/>
  <c r="Z168" i="5"/>
  <c r="Y168" i="5" s="1"/>
  <c r="M168" i="5"/>
  <c r="I168" i="5" s="1"/>
  <c r="Z117" i="5"/>
  <c r="S117" i="5"/>
  <c r="S76" i="5"/>
  <c r="M76" i="5"/>
  <c r="I76" i="5" s="1"/>
  <c r="Z76" i="5"/>
  <c r="Y76" i="5" s="1"/>
  <c r="M779" i="5"/>
  <c r="I779" i="5" s="1"/>
  <c r="Z779" i="5"/>
  <c r="Y779" i="5" s="1"/>
  <c r="S779" i="5"/>
  <c r="S151" i="5"/>
  <c r="Z151" i="5"/>
  <c r="Y151" i="5" s="1"/>
  <c r="M151" i="5"/>
  <c r="I151" i="5" s="1"/>
  <c r="Z970" i="5"/>
  <c r="Y970" i="5" s="1"/>
  <c r="S970" i="5"/>
  <c r="M970" i="5"/>
  <c r="I970" i="5" s="1"/>
  <c r="O931" i="5"/>
  <c r="AA931" i="5"/>
  <c r="S925" i="5"/>
  <c r="Z925" i="5"/>
  <c r="AB937" i="5"/>
  <c r="P937" i="5"/>
  <c r="AD911" i="5"/>
  <c r="R911" i="5"/>
  <c r="Z888" i="5"/>
  <c r="S888" i="5"/>
  <c r="AD881" i="5"/>
  <c r="R881" i="5"/>
  <c r="AD853" i="5"/>
  <c r="AA872" i="5"/>
  <c r="Z840" i="5"/>
  <c r="S840" i="5"/>
  <c r="Z764" i="5"/>
  <c r="Y764" i="5" s="1"/>
  <c r="S764" i="5"/>
  <c r="M764" i="5"/>
  <c r="I764" i="5" s="1"/>
  <c r="M762" i="5"/>
  <c r="I762" i="5" s="1"/>
  <c r="Z762" i="5"/>
  <c r="Y762" i="5" s="1"/>
  <c r="S762" i="5"/>
  <c r="Z682" i="5"/>
  <c r="Y682" i="5" s="1"/>
  <c r="S682" i="5"/>
  <c r="M682" i="5"/>
  <c r="I682" i="5" s="1"/>
  <c r="Z671" i="5"/>
  <c r="W671" i="5"/>
  <c r="Z652" i="5"/>
  <c r="W652" i="5"/>
  <c r="Z620" i="5"/>
  <c r="W620" i="5"/>
  <c r="Z611" i="5"/>
  <c r="W611" i="5"/>
  <c r="Z595" i="5"/>
  <c r="W595" i="5"/>
  <c r="W571" i="5"/>
  <c r="Q571" i="5" s="1"/>
  <c r="Z571" i="5"/>
  <c r="Z477" i="5"/>
  <c r="Y477" i="5" s="1"/>
  <c r="S477" i="5"/>
  <c r="Z399" i="5"/>
  <c r="Y399" i="5" s="1"/>
  <c r="S399" i="5"/>
  <c r="M399" i="5"/>
  <c r="I399" i="5" s="1"/>
  <c r="AA382" i="5"/>
  <c r="Z358" i="5"/>
  <c r="S358" i="5"/>
  <c r="Z375" i="5"/>
  <c r="S375" i="5"/>
  <c r="Z359" i="5"/>
  <c r="S359" i="5"/>
  <c r="S342" i="5"/>
  <c r="Z342" i="5"/>
  <c r="Y342" i="5" s="1"/>
  <c r="M342" i="5"/>
  <c r="I342" i="5" s="1"/>
  <c r="S326" i="5"/>
  <c r="Z326" i="5"/>
  <c r="Y326" i="5" s="1"/>
  <c r="M326" i="5"/>
  <c r="I326" i="5" s="1"/>
  <c r="Z218" i="5"/>
  <c r="S218" i="5"/>
  <c r="Z136" i="5"/>
  <c r="Y136" i="5" s="1"/>
  <c r="S136" i="5"/>
  <c r="M136" i="5"/>
  <c r="I136" i="5" s="1"/>
  <c r="M125" i="5"/>
  <c r="I125" i="5" s="1"/>
  <c r="Z125" i="5"/>
  <c r="Y125" i="5" s="1"/>
  <c r="S125" i="5"/>
  <c r="S252" i="5"/>
  <c r="Z252" i="5"/>
  <c r="Y252" i="5" s="1"/>
  <c r="M252" i="5"/>
  <c r="I252" i="5" s="1"/>
  <c r="AD217" i="5"/>
  <c r="Z119" i="5"/>
  <c r="Y119" i="5" s="1"/>
  <c r="S119" i="5"/>
  <c r="M119" i="5"/>
  <c r="I119" i="5" s="1"/>
  <c r="M749" i="5"/>
  <c r="I749" i="5" s="1"/>
  <c r="Z749" i="5"/>
  <c r="Y749" i="5" s="1"/>
  <c r="S749" i="5"/>
  <c r="M687" i="5"/>
  <c r="I687" i="5" s="1"/>
  <c r="Z687" i="5"/>
  <c r="Y687" i="5" s="1"/>
  <c r="S687" i="5"/>
  <c r="AD924" i="5"/>
  <c r="R924" i="5"/>
  <c r="R940" i="5"/>
  <c r="AD940" i="5"/>
  <c r="AD914" i="5"/>
  <c r="R914" i="5"/>
  <c r="AD904" i="5"/>
  <c r="R904" i="5"/>
  <c r="AD886" i="5"/>
  <c r="R886" i="5"/>
  <c r="Z906" i="5"/>
  <c r="S906" i="5"/>
  <c r="AD887" i="5"/>
  <c r="R887" i="5"/>
  <c r="Z843" i="5"/>
  <c r="S843" i="5"/>
  <c r="Z862" i="5"/>
  <c r="S862" i="5"/>
  <c r="Z822" i="5"/>
  <c r="S822" i="5"/>
  <c r="Z819" i="5"/>
  <c r="S819" i="5"/>
  <c r="M819" i="5"/>
  <c r="I819" i="5" s="1"/>
  <c r="AD811" i="5"/>
  <c r="Z716" i="5"/>
  <c r="Y716" i="5" s="1"/>
  <c r="S716" i="5"/>
  <c r="M716" i="5"/>
  <c r="I716" i="5" s="1"/>
  <c r="S713" i="5"/>
  <c r="Z713" i="5"/>
  <c r="Y713" i="5" s="1"/>
  <c r="M713" i="5"/>
  <c r="I713" i="5" s="1"/>
  <c r="Z697" i="5"/>
  <c r="Y697" i="5" s="1"/>
  <c r="S697" i="5"/>
  <c r="M697" i="5"/>
  <c r="I697" i="5" s="1"/>
  <c r="W664" i="5"/>
  <c r="Q664" i="5" s="1"/>
  <c r="Z664" i="5"/>
  <c r="W659" i="5"/>
  <c r="Q659" i="5" s="1"/>
  <c r="Z659" i="5"/>
  <c r="W643" i="5"/>
  <c r="Q643" i="5" s="1"/>
  <c r="Z643" i="5"/>
  <c r="W627" i="5"/>
  <c r="Q627" i="5" s="1"/>
  <c r="Z627" i="5"/>
  <c r="W598" i="5"/>
  <c r="Q598" i="5" s="1"/>
  <c r="Z598" i="5"/>
  <c r="Z502" i="5"/>
  <c r="Y502" i="5" s="1"/>
  <c r="M502" i="5"/>
  <c r="I502" i="5" s="1"/>
  <c r="S502" i="5"/>
  <c r="Z470" i="5"/>
  <c r="Y470" i="5" s="1"/>
  <c r="M470" i="5"/>
  <c r="I470" i="5" s="1"/>
  <c r="S470" i="5"/>
  <c r="Z521" i="5"/>
  <c r="Y521" i="5" s="1"/>
  <c r="M521" i="5"/>
  <c r="I521" i="5" s="1"/>
  <c r="S521" i="5"/>
  <c r="M443" i="5"/>
  <c r="I443" i="5" s="1"/>
  <c r="Z443" i="5"/>
  <c r="Y443" i="5" s="1"/>
  <c r="S443" i="5"/>
  <c r="Z380" i="5"/>
  <c r="S380" i="5"/>
  <c r="M392" i="5"/>
  <c r="I392" i="5" s="1"/>
  <c r="Z392" i="5"/>
  <c r="Y392" i="5" s="1"/>
  <c r="S392" i="5"/>
  <c r="M389" i="5"/>
  <c r="I389" i="5" s="1"/>
  <c r="Z389" i="5"/>
  <c r="Y389" i="5" s="1"/>
  <c r="S389" i="5"/>
  <c r="S353" i="5"/>
  <c r="Z353" i="5"/>
  <c r="Y353" i="5" s="1"/>
  <c r="M353" i="5"/>
  <c r="I353" i="5" s="1"/>
  <c r="S337" i="5"/>
  <c r="Z337" i="5"/>
  <c r="Y337" i="5" s="1"/>
  <c r="M337" i="5"/>
  <c r="I337" i="5" s="1"/>
  <c r="S321" i="5"/>
  <c r="Z321" i="5"/>
  <c r="Y321" i="5" s="1"/>
  <c r="M321" i="5"/>
  <c r="I321" i="5" s="1"/>
  <c r="Z437" i="5"/>
  <c r="Y437" i="5" s="1"/>
  <c r="S437" i="5"/>
  <c r="M437" i="5"/>
  <c r="I437" i="5" s="1"/>
  <c r="Z406" i="5"/>
  <c r="Y406" i="5" s="1"/>
  <c r="S406" i="5"/>
  <c r="M406" i="5"/>
  <c r="I406" i="5" s="1"/>
  <c r="Z234" i="5"/>
  <c r="Y234" i="5" s="1"/>
  <c r="M234" i="5"/>
  <c r="I234" i="5" s="1"/>
  <c r="S234" i="5"/>
  <c r="AD208" i="5"/>
  <c r="Z296" i="5"/>
  <c r="Y296" i="5" s="1"/>
  <c r="M296" i="5"/>
  <c r="I296" i="5" s="1"/>
  <c r="S296" i="5"/>
  <c r="S271" i="5"/>
  <c r="Z271" i="5"/>
  <c r="Y271" i="5" s="1"/>
  <c r="M271" i="5"/>
  <c r="I271" i="5" s="1"/>
  <c r="S178" i="5"/>
  <c r="Z178" i="5"/>
  <c r="Y178" i="5" s="1"/>
  <c r="M178" i="5"/>
  <c r="I178" i="5" s="1"/>
  <c r="S199" i="5"/>
  <c r="Z199" i="5"/>
  <c r="Y199" i="5" s="1"/>
  <c r="M199" i="5"/>
  <c r="I199" i="5" s="1"/>
  <c r="M126" i="5"/>
  <c r="I126" i="5" s="1"/>
  <c r="Z126" i="5"/>
  <c r="Y126" i="5" s="1"/>
  <c r="S126" i="5"/>
  <c r="S81" i="5"/>
  <c r="Z81" i="5"/>
  <c r="Y81" i="5" s="1"/>
  <c r="M81" i="5"/>
  <c r="I81" i="5" s="1"/>
  <c r="Z977" i="5"/>
  <c r="Y977" i="5" s="1"/>
  <c r="S977" i="5"/>
  <c r="M977" i="5"/>
  <c r="I977" i="5" s="1"/>
  <c r="AD927" i="5"/>
  <c r="R927" i="5"/>
  <c r="S936" i="5"/>
  <c r="Z936" i="5"/>
  <c r="S913" i="5"/>
  <c r="Z913" i="5"/>
  <c r="AA903" i="5"/>
  <c r="O903" i="5"/>
  <c r="Z892" i="5"/>
  <c r="S892" i="5"/>
  <c r="AD873" i="5"/>
  <c r="R873" i="5"/>
  <c r="AD860" i="5"/>
  <c r="Z828" i="5"/>
  <c r="S828" i="5"/>
  <c r="Z833" i="5"/>
  <c r="S833" i="5"/>
  <c r="Z710" i="5"/>
  <c r="Y710" i="5" s="1"/>
  <c r="S710" i="5"/>
  <c r="M710" i="5"/>
  <c r="I710" i="5" s="1"/>
  <c r="W662" i="5"/>
  <c r="Q662" i="5" s="1"/>
  <c r="Z662" i="5"/>
  <c r="AA519" i="5"/>
  <c r="Z505" i="5"/>
  <c r="Y505" i="5" s="1"/>
  <c r="M505" i="5"/>
  <c r="I505" i="5" s="1"/>
  <c r="S505" i="5"/>
  <c r="Z457" i="5"/>
  <c r="Y457" i="5" s="1"/>
  <c r="M457" i="5"/>
  <c r="I457" i="5" s="1"/>
  <c r="S457" i="5"/>
  <c r="Z395" i="5"/>
  <c r="Y395" i="5" s="1"/>
  <c r="S395" i="5"/>
  <c r="M395" i="5"/>
  <c r="I395" i="5" s="1"/>
  <c r="AA363" i="5"/>
  <c r="AD222" i="5"/>
  <c r="S276" i="5"/>
  <c r="Z276" i="5"/>
  <c r="Y276" i="5" s="1"/>
  <c r="M276" i="5"/>
  <c r="I276" i="5" s="1"/>
  <c r="Z213" i="5"/>
  <c r="S213" i="5"/>
  <c r="AD205" i="5"/>
  <c r="S179" i="5"/>
  <c r="Z179" i="5"/>
  <c r="Y179" i="5" s="1"/>
  <c r="M179" i="5"/>
  <c r="I179" i="5" s="1"/>
  <c r="S79" i="5"/>
  <c r="Z79" i="5"/>
  <c r="Y79" i="5" s="1"/>
  <c r="M79" i="5"/>
  <c r="I79" i="5" s="1"/>
  <c r="AB361" i="5"/>
  <c r="M741" i="5"/>
  <c r="I741" i="5" s="1"/>
  <c r="Z741" i="5"/>
  <c r="Y741" i="5" s="1"/>
  <c r="S741" i="5"/>
  <c r="AB385" i="5"/>
  <c r="AB930" i="5"/>
  <c r="P930" i="5"/>
  <c r="AA922" i="5"/>
  <c r="O922" i="5"/>
  <c r="S961" i="5"/>
  <c r="M961" i="5"/>
  <c r="I961" i="5" s="1"/>
  <c r="Z961" i="5"/>
  <c r="Y961" i="5" s="1"/>
  <c r="AA916" i="5"/>
  <c r="O916" i="5"/>
  <c r="Z882" i="5"/>
  <c r="S882" i="5"/>
  <c r="AD883" i="5"/>
  <c r="R883" i="5"/>
  <c r="Z850" i="5"/>
  <c r="S850" i="5"/>
  <c r="AD831" i="5"/>
  <c r="Z768" i="5"/>
  <c r="Y768" i="5" s="1"/>
  <c r="S768" i="5"/>
  <c r="M768" i="5"/>
  <c r="I768" i="5" s="1"/>
  <c r="Z572" i="5"/>
  <c r="W572" i="5"/>
  <c r="Z418" i="5"/>
  <c r="Y418" i="5" s="1"/>
  <c r="S418" i="5"/>
  <c r="M418" i="5"/>
  <c r="I418" i="5" s="1"/>
  <c r="Z471" i="5"/>
  <c r="Y471" i="5" s="1"/>
  <c r="M471" i="5"/>
  <c r="I471" i="5" s="1"/>
  <c r="S471" i="5"/>
  <c r="M424" i="5"/>
  <c r="I424" i="5" s="1"/>
  <c r="Z424" i="5"/>
  <c r="Y424" i="5" s="1"/>
  <c r="S424" i="5"/>
  <c r="Z376" i="5"/>
  <c r="S376" i="5"/>
  <c r="M404" i="5"/>
  <c r="I404" i="5" s="1"/>
  <c r="Z404" i="5"/>
  <c r="Y404" i="5" s="1"/>
  <c r="S404" i="5"/>
  <c r="Z385" i="5"/>
  <c r="S385" i="5"/>
  <c r="S347" i="5"/>
  <c r="Z347" i="5"/>
  <c r="Y347" i="5" s="1"/>
  <c r="M347" i="5"/>
  <c r="I347" i="5" s="1"/>
  <c r="S331" i="5"/>
  <c r="Z331" i="5"/>
  <c r="Y331" i="5" s="1"/>
  <c r="M331" i="5"/>
  <c r="I331" i="5" s="1"/>
  <c r="S240" i="5"/>
  <c r="Z240" i="5"/>
  <c r="Y240" i="5" s="1"/>
  <c r="M240" i="5"/>
  <c r="I240" i="5" s="1"/>
  <c r="AD203" i="5"/>
  <c r="M146" i="5"/>
  <c r="I146" i="5" s="1"/>
  <c r="Z146" i="5"/>
  <c r="Y146" i="5" s="1"/>
  <c r="S146" i="5"/>
  <c r="AD109" i="5"/>
  <c r="AD108" i="5"/>
  <c r="M550" i="5"/>
  <c r="I550" i="5" s="1"/>
  <c r="Z954" i="5"/>
  <c r="Y954" i="5" s="1"/>
  <c r="M954" i="5"/>
  <c r="I954" i="5" s="1"/>
  <c r="S954" i="5"/>
  <c r="M703" i="5"/>
  <c r="I703" i="5" s="1"/>
  <c r="Z703" i="5"/>
  <c r="Y703" i="5" s="1"/>
  <c r="S703" i="5"/>
  <c r="Z963" i="5"/>
  <c r="Y963" i="5" s="1"/>
  <c r="S963" i="5"/>
  <c r="M963" i="5"/>
  <c r="I963" i="5" s="1"/>
  <c r="AD925" i="5"/>
  <c r="R925" i="5"/>
  <c r="Z895" i="5"/>
  <c r="S895" i="5"/>
  <c r="P927" i="5"/>
  <c r="AB927" i="5"/>
  <c r="AC919" i="5"/>
  <c r="Q919" i="5"/>
  <c r="AA934" i="5"/>
  <c r="O934" i="5"/>
  <c r="R934" i="5"/>
  <c r="AD934" i="5"/>
  <c r="R936" i="5"/>
  <c r="AD936" i="5"/>
  <c r="AD913" i="5"/>
  <c r="R913" i="5"/>
  <c r="S939" i="5"/>
  <c r="Z939" i="5"/>
  <c r="Z883" i="5"/>
  <c r="S883" i="5"/>
  <c r="AA884" i="5"/>
  <c r="AA905" i="5"/>
  <c r="O905" i="5"/>
  <c r="Z870" i="5"/>
  <c r="S870" i="5"/>
  <c r="Z857" i="5"/>
  <c r="S857" i="5"/>
  <c r="AA868" i="5"/>
  <c r="Z836" i="5"/>
  <c r="S836" i="5"/>
  <c r="AD828" i="5"/>
  <c r="M804" i="5"/>
  <c r="I804" i="5" s="1"/>
  <c r="Z804" i="5"/>
  <c r="Y804" i="5" s="1"/>
  <c r="S804" i="5"/>
  <c r="AD833" i="5"/>
  <c r="Z756" i="5"/>
  <c r="Y756" i="5" s="1"/>
  <c r="S756" i="5"/>
  <c r="M756" i="5"/>
  <c r="I756" i="5" s="1"/>
  <c r="M758" i="5"/>
  <c r="I758" i="5" s="1"/>
  <c r="Z758" i="5"/>
  <c r="Y758" i="5" s="1"/>
  <c r="S758" i="5"/>
  <c r="M726" i="5"/>
  <c r="I726" i="5" s="1"/>
  <c r="Z726" i="5"/>
  <c r="Y726" i="5" s="1"/>
  <c r="S726" i="5"/>
  <c r="Z673" i="5"/>
  <c r="W673" i="5"/>
  <c r="Z654" i="5"/>
  <c r="W654" i="5"/>
  <c r="Z638" i="5"/>
  <c r="W638" i="5"/>
  <c r="Z630" i="5"/>
  <c r="W630" i="5"/>
  <c r="Z613" i="5"/>
  <c r="W613" i="5"/>
  <c r="Z597" i="5"/>
  <c r="W597" i="5"/>
  <c r="W581" i="5"/>
  <c r="Q581" i="5" s="1"/>
  <c r="Z581" i="5"/>
  <c r="W573" i="5"/>
  <c r="Q573" i="5" s="1"/>
  <c r="Z573" i="5"/>
  <c r="W557" i="5"/>
  <c r="Q557" i="5" s="1"/>
  <c r="Z557" i="5"/>
  <c r="S510" i="5"/>
  <c r="Z510" i="5"/>
  <c r="Y510" i="5" s="1"/>
  <c r="M510" i="5"/>
  <c r="I510" i="5" s="1"/>
  <c r="Z492" i="5"/>
  <c r="Y492" i="5" s="1"/>
  <c r="M492" i="5"/>
  <c r="I492" i="5" s="1"/>
  <c r="S492" i="5"/>
  <c r="Z460" i="5"/>
  <c r="Y460" i="5" s="1"/>
  <c r="M460" i="5"/>
  <c r="I460" i="5" s="1"/>
  <c r="S460" i="5"/>
  <c r="M972" i="5"/>
  <c r="I972" i="5" s="1"/>
  <c r="Z972" i="5"/>
  <c r="Y972" i="5" s="1"/>
  <c r="S972" i="5"/>
  <c r="S965" i="5"/>
  <c r="Z965" i="5"/>
  <c r="Y965" i="5" s="1"/>
  <c r="M965" i="5"/>
  <c r="I965" i="5" s="1"/>
  <c r="S927" i="5"/>
  <c r="Z927" i="5"/>
  <c r="AD923" i="5"/>
  <c r="R923" i="5"/>
  <c r="P923" i="5"/>
  <c r="AB923" i="5"/>
  <c r="S919" i="5"/>
  <c r="Z919" i="5"/>
  <c r="AB934" i="5"/>
  <c r="P934" i="5"/>
  <c r="Z943" i="5"/>
  <c r="Y943" i="5" s="1"/>
  <c r="S943" i="5"/>
  <c r="M943" i="5"/>
  <c r="I943" i="5" s="1"/>
  <c r="AB936" i="5"/>
  <c r="P936" i="5"/>
  <c r="Z944" i="5"/>
  <c r="Y944" i="5" s="1"/>
  <c r="S944" i="5"/>
  <c r="M944" i="5"/>
  <c r="I944" i="5" s="1"/>
  <c r="AB917" i="5"/>
  <c r="P917" i="5"/>
  <c r="AB939" i="5"/>
  <c r="P939" i="5"/>
  <c r="R939" i="5"/>
  <c r="AD939" i="5"/>
  <c r="AD900" i="5"/>
  <c r="R900" i="5"/>
  <c r="AD903" i="5"/>
  <c r="R903" i="5"/>
  <c r="AD884" i="5"/>
  <c r="R884" i="5"/>
  <c r="Z902" i="5"/>
  <c r="S902" i="5"/>
  <c r="Z884" i="5"/>
  <c r="S884" i="5"/>
  <c r="AD885" i="5"/>
  <c r="R885" i="5"/>
  <c r="Z865" i="5"/>
  <c r="S865" i="5"/>
  <c r="AD857" i="5"/>
  <c r="Z871" i="5"/>
  <c r="S871" i="5"/>
  <c r="AD868" i="5"/>
  <c r="R868" i="5"/>
  <c r="Z852" i="5"/>
  <c r="S852" i="5"/>
  <c r="AD844" i="5"/>
  <c r="AD836" i="5"/>
  <c r="Z812" i="5"/>
  <c r="S812" i="5"/>
  <c r="Z817" i="5"/>
  <c r="S817" i="5"/>
  <c r="AD809" i="5"/>
  <c r="Z777" i="5"/>
  <c r="Y777" i="5" s="1"/>
  <c r="S777" i="5"/>
  <c r="M777" i="5"/>
  <c r="I777" i="5" s="1"/>
  <c r="W676" i="5"/>
  <c r="Z676" i="5"/>
  <c r="W668" i="5"/>
  <c r="Z668" i="5"/>
  <c r="Z616" i="5"/>
  <c r="W616" i="5"/>
  <c r="Q616" i="5" s="1"/>
  <c r="Z497" i="5"/>
  <c r="M497" i="5"/>
  <c r="I497" i="5" s="1"/>
  <c r="S497" i="5"/>
  <c r="Z481" i="5"/>
  <c r="Y481" i="5" s="1"/>
  <c r="M481" i="5"/>
  <c r="I481" i="5" s="1"/>
  <c r="S481" i="5"/>
  <c r="Z465" i="5"/>
  <c r="Y465" i="5" s="1"/>
  <c r="M465" i="5"/>
  <c r="I465" i="5" s="1"/>
  <c r="S465" i="5"/>
  <c r="Z403" i="5"/>
  <c r="Y403" i="5" s="1"/>
  <c r="S403" i="5"/>
  <c r="M403" i="5"/>
  <c r="I403" i="5" s="1"/>
  <c r="AA386" i="5"/>
  <c r="AA370" i="5"/>
  <c r="AA371" i="5"/>
  <c r="AD303" i="5"/>
  <c r="Z222" i="5"/>
  <c r="S222" i="5"/>
  <c r="M222" i="5"/>
  <c r="I222" i="5" s="1"/>
  <c r="AD206" i="5"/>
  <c r="Z140" i="5"/>
  <c r="Y140" i="5" s="1"/>
  <c r="S140" i="5"/>
  <c r="M140" i="5"/>
  <c r="I140" i="5" s="1"/>
  <c r="Z124" i="5"/>
  <c r="Y124" i="5" s="1"/>
  <c r="S124" i="5"/>
  <c r="M124" i="5"/>
  <c r="I124" i="5" s="1"/>
  <c r="M145" i="5"/>
  <c r="I145" i="5" s="1"/>
  <c r="Z145" i="5"/>
  <c r="Y145" i="5" s="1"/>
  <c r="S145" i="5"/>
  <c r="M129" i="5"/>
  <c r="I129" i="5" s="1"/>
  <c r="Z129" i="5"/>
  <c r="Y129" i="5" s="1"/>
  <c r="S129" i="5"/>
  <c r="S292" i="5"/>
  <c r="Z292" i="5"/>
  <c r="Y292" i="5" s="1"/>
  <c r="M292" i="5"/>
  <c r="I292" i="5" s="1"/>
  <c r="S260" i="5"/>
  <c r="Z260" i="5"/>
  <c r="Y260" i="5" s="1"/>
  <c r="M260" i="5"/>
  <c r="I260" i="5" s="1"/>
  <c r="Z229" i="5"/>
  <c r="S229" i="5"/>
  <c r="AD221" i="5"/>
  <c r="S195" i="5"/>
  <c r="Z195" i="5"/>
  <c r="Y195" i="5" s="1"/>
  <c r="M195" i="5"/>
  <c r="I195" i="5" s="1"/>
  <c r="S163" i="5"/>
  <c r="Z163" i="5"/>
  <c r="Y163" i="5" s="1"/>
  <c r="M163" i="5"/>
  <c r="I163" i="5" s="1"/>
  <c r="S103" i="5"/>
  <c r="Z103" i="5"/>
  <c r="Y103" i="5" s="1"/>
  <c r="M103" i="5"/>
  <c r="I103" i="5" s="1"/>
  <c r="S87" i="5"/>
  <c r="Z87" i="5"/>
  <c r="Y87" i="5" s="1"/>
  <c r="M87" i="5"/>
  <c r="I87" i="5" s="1"/>
  <c r="AD110" i="5"/>
  <c r="AB379" i="5"/>
  <c r="M537" i="5"/>
  <c r="I537" i="5" s="1"/>
  <c r="Y549" i="5"/>
  <c r="M553" i="5"/>
  <c r="I553" i="5" s="1"/>
  <c r="M696" i="5"/>
  <c r="I696" i="5" s="1"/>
  <c r="Z696" i="5"/>
  <c r="Y696" i="5" s="1"/>
  <c r="S696" i="5"/>
  <c r="M691" i="5"/>
  <c r="I691" i="5" s="1"/>
  <c r="Z691" i="5"/>
  <c r="Y691" i="5" s="1"/>
  <c r="S691" i="5"/>
  <c r="M725" i="5"/>
  <c r="I725" i="5" s="1"/>
  <c r="Z725" i="5"/>
  <c r="Y725" i="5" s="1"/>
  <c r="S725" i="5"/>
  <c r="M757" i="5"/>
  <c r="I757" i="5" s="1"/>
  <c r="Z757" i="5"/>
  <c r="Y757" i="5" s="1"/>
  <c r="S757" i="5"/>
  <c r="Z782" i="5"/>
  <c r="Y782" i="5" s="1"/>
  <c r="S782" i="5"/>
  <c r="M782" i="5"/>
  <c r="I782" i="5" s="1"/>
  <c r="M791" i="5"/>
  <c r="I791" i="5" s="1"/>
  <c r="Z791" i="5"/>
  <c r="Y791" i="5" s="1"/>
  <c r="S791" i="5"/>
  <c r="Y536" i="5"/>
  <c r="M548" i="5"/>
  <c r="I548" i="5" s="1"/>
  <c r="M753" i="5"/>
  <c r="I753" i="5" s="1"/>
  <c r="Z753" i="5"/>
  <c r="Y753" i="5" s="1"/>
  <c r="S753" i="5"/>
  <c r="M968" i="5"/>
  <c r="I968" i="5" s="1"/>
  <c r="Z968" i="5"/>
  <c r="Y968" i="5" s="1"/>
  <c r="S968" i="5"/>
  <c r="S930" i="5"/>
  <c r="Z930" i="5"/>
  <c r="AD922" i="5"/>
  <c r="R922" i="5"/>
  <c r="P922" i="5"/>
  <c r="AB922" i="5"/>
  <c r="S941" i="5"/>
  <c r="Z941" i="5"/>
  <c r="AB932" i="5"/>
  <c r="P932" i="5"/>
  <c r="AB916" i="5"/>
  <c r="P916" i="5"/>
  <c r="AB935" i="5"/>
  <c r="P935" i="5"/>
  <c r="R935" i="5"/>
  <c r="AD935" i="5"/>
  <c r="AA899" i="5"/>
  <c r="O899" i="5"/>
  <c r="AD890" i="5"/>
  <c r="R890" i="5"/>
  <c r="Z890" i="5"/>
  <c r="S890" i="5"/>
  <c r="Z901" i="5"/>
  <c r="S901" i="5"/>
  <c r="AD891" i="5"/>
  <c r="R891" i="5"/>
  <c r="AD871" i="5"/>
  <c r="R871" i="5"/>
  <c r="Z847" i="5"/>
  <c r="S847" i="5"/>
  <c r="Z866" i="5"/>
  <c r="S866" i="5"/>
  <c r="AD858" i="5"/>
  <c r="Z826" i="5"/>
  <c r="S826" i="5"/>
  <c r="AD818" i="5"/>
  <c r="Z823" i="5"/>
  <c r="S823" i="5"/>
  <c r="AD815" i="5"/>
  <c r="Z752" i="5"/>
  <c r="Y752" i="5" s="1"/>
  <c r="S752" i="5"/>
  <c r="M752" i="5"/>
  <c r="I752" i="5" s="1"/>
  <c r="Z720" i="5"/>
  <c r="Y720" i="5" s="1"/>
  <c r="S720" i="5"/>
  <c r="M720" i="5"/>
  <c r="I720" i="5" s="1"/>
  <c r="Z686" i="5"/>
  <c r="Y686" i="5" s="1"/>
  <c r="S686" i="5"/>
  <c r="M686" i="5"/>
  <c r="I686" i="5" s="1"/>
  <c r="M700" i="5"/>
  <c r="I700" i="5" s="1"/>
  <c r="Z700" i="5"/>
  <c r="Y700" i="5" s="1"/>
  <c r="S700" i="5"/>
  <c r="Z508" i="5"/>
  <c r="Y508" i="5" s="1"/>
  <c r="M508" i="5"/>
  <c r="I508" i="5" s="1"/>
  <c r="S508" i="5"/>
  <c r="Z584" i="5"/>
  <c r="W584" i="5"/>
  <c r="Q584" i="5" s="1"/>
  <c r="Z576" i="5"/>
  <c r="W576" i="5"/>
  <c r="Z568" i="5"/>
  <c r="W568" i="5"/>
  <c r="Q568" i="5" s="1"/>
  <c r="Z560" i="5"/>
  <c r="W560" i="5"/>
  <c r="Z442" i="5"/>
  <c r="Y442" i="5" s="1"/>
  <c r="S442" i="5"/>
  <c r="M442" i="5"/>
  <c r="I442" i="5" s="1"/>
  <c r="Z426" i="5"/>
  <c r="Y426" i="5" s="1"/>
  <c r="S426" i="5"/>
  <c r="M426" i="5"/>
  <c r="I426" i="5" s="1"/>
  <c r="Z495" i="5"/>
  <c r="M495" i="5"/>
  <c r="I495" i="5" s="1"/>
  <c r="S495" i="5"/>
  <c r="Z479" i="5"/>
  <c r="Y479" i="5" s="1"/>
  <c r="M479" i="5"/>
  <c r="I479" i="5" s="1"/>
  <c r="S479" i="5"/>
  <c r="Z463" i="5"/>
  <c r="Y463" i="5" s="1"/>
  <c r="M463" i="5"/>
  <c r="I463" i="5" s="1"/>
  <c r="S463" i="5"/>
  <c r="M448" i="5"/>
  <c r="I448" i="5" s="1"/>
  <c r="Z448" i="5"/>
  <c r="Y448" i="5" s="1"/>
  <c r="S448" i="5"/>
  <c r="M432" i="5"/>
  <c r="I432" i="5" s="1"/>
  <c r="Z432" i="5"/>
  <c r="Y432" i="5" s="1"/>
  <c r="S432" i="5"/>
  <c r="M416" i="5"/>
  <c r="I416" i="5" s="1"/>
  <c r="Z416" i="5"/>
  <c r="Y416" i="5" s="1"/>
  <c r="S416" i="5"/>
  <c r="AA384" i="5"/>
  <c r="Z368" i="5"/>
  <c r="S368" i="5"/>
  <c r="M412" i="5"/>
  <c r="I412" i="5" s="1"/>
  <c r="Z412" i="5"/>
  <c r="Y412" i="5" s="1"/>
  <c r="S412" i="5"/>
  <c r="M396" i="5"/>
  <c r="I396" i="5" s="1"/>
  <c r="Z396" i="5"/>
  <c r="Y396" i="5" s="1"/>
  <c r="S396" i="5"/>
  <c r="M409" i="5"/>
  <c r="I409" i="5" s="1"/>
  <c r="Z409" i="5"/>
  <c r="Y409" i="5" s="1"/>
  <c r="S409" i="5"/>
  <c r="M393" i="5"/>
  <c r="I393" i="5" s="1"/>
  <c r="Z393" i="5"/>
  <c r="Y393" i="5" s="1"/>
  <c r="S393" i="5"/>
  <c r="Z377" i="5"/>
  <c r="S377" i="5"/>
  <c r="Z361" i="5"/>
  <c r="S361" i="5"/>
  <c r="S351" i="5"/>
  <c r="Z351" i="5"/>
  <c r="Y351" i="5" s="1"/>
  <c r="M351" i="5"/>
  <c r="I351" i="5" s="1"/>
  <c r="S343" i="5"/>
  <c r="Z343" i="5"/>
  <c r="Y343" i="5" s="1"/>
  <c r="M343" i="5"/>
  <c r="I343" i="5" s="1"/>
  <c r="S335" i="5"/>
  <c r="Z335" i="5"/>
  <c r="Y335" i="5" s="1"/>
  <c r="M335" i="5"/>
  <c r="I335" i="5" s="1"/>
  <c r="S327" i="5"/>
  <c r="Z327" i="5"/>
  <c r="Y327" i="5" s="1"/>
  <c r="M327" i="5"/>
  <c r="I327" i="5" s="1"/>
  <c r="S319" i="5"/>
  <c r="Z319" i="5"/>
  <c r="Y319" i="5" s="1"/>
  <c r="M319" i="5"/>
  <c r="I319" i="5" s="1"/>
  <c r="Z220" i="5"/>
  <c r="S220" i="5"/>
  <c r="AD204" i="5"/>
  <c r="S288" i="5"/>
  <c r="Z288" i="5"/>
  <c r="Y288" i="5" s="1"/>
  <c r="M288" i="5"/>
  <c r="I288" i="5" s="1"/>
  <c r="S256" i="5"/>
  <c r="Z256" i="5"/>
  <c r="Y256" i="5" s="1"/>
  <c r="M256" i="5"/>
  <c r="I256" i="5" s="1"/>
  <c r="Z227" i="5"/>
  <c r="S227" i="5"/>
  <c r="AD219" i="5"/>
  <c r="S191" i="5"/>
  <c r="Z191" i="5"/>
  <c r="Y191" i="5" s="1"/>
  <c r="M191" i="5"/>
  <c r="I191" i="5" s="1"/>
  <c r="S159" i="5"/>
  <c r="Z159" i="5"/>
  <c r="Y159" i="5" s="1"/>
  <c r="M159" i="5"/>
  <c r="I159" i="5" s="1"/>
  <c r="M138" i="5"/>
  <c r="I138" i="5" s="1"/>
  <c r="Z138" i="5"/>
  <c r="Y138" i="5" s="1"/>
  <c r="S138" i="5"/>
  <c r="M122" i="5"/>
  <c r="I122" i="5" s="1"/>
  <c r="Z122" i="5"/>
  <c r="Y122" i="5" s="1"/>
  <c r="S122" i="5"/>
  <c r="Z109" i="5"/>
  <c r="S109" i="5"/>
  <c r="M109" i="5"/>
  <c r="I109" i="5" s="1"/>
  <c r="AB372" i="5"/>
  <c r="P372" i="5"/>
  <c r="M542" i="5"/>
  <c r="I542" i="5" s="1"/>
  <c r="M708" i="5"/>
  <c r="I708" i="5" s="1"/>
  <c r="S708" i="5"/>
  <c r="Z708" i="5"/>
  <c r="Y708" i="5" s="1"/>
  <c r="Z950" i="5"/>
  <c r="Y950" i="5" s="1"/>
  <c r="M950" i="5"/>
  <c r="I950" i="5" s="1"/>
  <c r="S950" i="5"/>
  <c r="S717" i="5"/>
  <c r="M717" i="5"/>
  <c r="I717" i="5" s="1"/>
  <c r="Z717" i="5"/>
  <c r="Y717" i="5" s="1"/>
  <c r="M737" i="5"/>
  <c r="I737" i="5" s="1"/>
  <c r="Z737" i="5"/>
  <c r="Y737" i="5" s="1"/>
  <c r="S737" i="5"/>
  <c r="M787" i="5"/>
  <c r="I787" i="5" s="1"/>
  <c r="Z787" i="5"/>
  <c r="Y787" i="5" s="1"/>
  <c r="S787" i="5"/>
  <c r="S948" i="5"/>
  <c r="M948" i="5"/>
  <c r="I948" i="5" s="1"/>
  <c r="Z948" i="5"/>
  <c r="Y948" i="5" s="1"/>
  <c r="M964" i="5"/>
  <c r="I964" i="5" s="1"/>
  <c r="Z964" i="5"/>
  <c r="Y964" i="5" s="1"/>
  <c r="S964" i="5"/>
  <c r="S959" i="5"/>
  <c r="Z959" i="5"/>
  <c r="Y959" i="5" s="1"/>
  <c r="M959" i="5"/>
  <c r="I959" i="5" s="1"/>
  <c r="S931" i="5"/>
  <c r="Z931" i="5"/>
  <c r="R931" i="5"/>
  <c r="AD931" i="5"/>
  <c r="S929" i="5"/>
  <c r="Z929" i="5"/>
  <c r="Z921" i="5"/>
  <c r="S921" i="5"/>
  <c r="AA937" i="5"/>
  <c r="O937" i="5"/>
  <c r="R937" i="5"/>
  <c r="AD937" i="5"/>
  <c r="AA911" i="5"/>
  <c r="O911" i="5"/>
  <c r="Z911" i="5"/>
  <c r="S911" i="5"/>
  <c r="Z887" i="5"/>
  <c r="S887" i="5"/>
  <c r="AA896" i="5"/>
  <c r="AA880" i="5"/>
  <c r="AA897" i="5"/>
  <c r="AA881" i="5"/>
  <c r="AA877" i="5"/>
  <c r="Z853" i="5"/>
  <c r="S853" i="5"/>
  <c r="AD845" i="5"/>
  <c r="Z867" i="5"/>
  <c r="S867" i="5"/>
  <c r="AD864" i="5"/>
  <c r="Z832" i="5"/>
  <c r="Y832" i="5" s="1"/>
  <c r="S832" i="5"/>
  <c r="AD824" i="5"/>
  <c r="M792" i="5"/>
  <c r="I792" i="5" s="1"/>
  <c r="Z792" i="5"/>
  <c r="Y792" i="5" s="1"/>
  <c r="S792" i="5"/>
  <c r="AD837" i="5"/>
  <c r="Z813" i="5"/>
  <c r="S813" i="5"/>
  <c r="M813" i="5"/>
  <c r="I813" i="5" s="1"/>
  <c r="R805" i="5"/>
  <c r="AD805" i="5"/>
  <c r="W678" i="5"/>
  <c r="Z678" i="5"/>
  <c r="W670" i="5"/>
  <c r="Z670" i="5"/>
  <c r="W660" i="5"/>
  <c r="Z660" i="5"/>
  <c r="W614" i="5"/>
  <c r="Z614" i="5"/>
  <c r="S522" i="5"/>
  <c r="Z522" i="5"/>
  <c r="Y522" i="5" s="1"/>
  <c r="M522" i="5"/>
  <c r="I522" i="5" s="1"/>
  <c r="W615" i="5"/>
  <c r="Z615" i="5"/>
  <c r="Z504" i="5"/>
  <c r="Y504" i="5" s="1"/>
  <c r="M504" i="5"/>
  <c r="I504" i="5" s="1"/>
  <c r="S504" i="5"/>
  <c r="Z488" i="5"/>
  <c r="Y488" i="5" s="1"/>
  <c r="M488" i="5"/>
  <c r="I488" i="5" s="1"/>
  <c r="S488" i="5"/>
  <c r="Z472" i="5"/>
  <c r="S472" i="5"/>
  <c r="Z456" i="5"/>
  <c r="Y456" i="5" s="1"/>
  <c r="M456" i="5"/>
  <c r="I456" i="5" s="1"/>
  <c r="S456" i="5"/>
  <c r="Z523" i="5"/>
  <c r="Y523" i="5" s="1"/>
  <c r="M523" i="5"/>
  <c r="I523" i="5" s="1"/>
  <c r="S523" i="5"/>
  <c r="M447" i="5"/>
  <c r="I447" i="5" s="1"/>
  <c r="Z447" i="5"/>
  <c r="Y447" i="5" s="1"/>
  <c r="S447" i="5"/>
  <c r="Z382" i="5"/>
  <c r="S382" i="5"/>
  <c r="AA374" i="5"/>
  <c r="AA383" i="5"/>
  <c r="AA359" i="5"/>
  <c r="S309" i="5"/>
  <c r="Z309" i="5"/>
  <c r="Y309" i="5" s="1"/>
  <c r="M309" i="5"/>
  <c r="I309" i="5" s="1"/>
  <c r="Z286" i="5"/>
  <c r="Y286" i="5" s="1"/>
  <c r="M286" i="5"/>
  <c r="I286" i="5" s="1"/>
  <c r="S286" i="5"/>
  <c r="Z254" i="5"/>
  <c r="Y254" i="5" s="1"/>
  <c r="M254" i="5"/>
  <c r="I254" i="5" s="1"/>
  <c r="S254" i="5"/>
  <c r="AD226" i="5"/>
  <c r="Z210" i="5"/>
  <c r="S210" i="5"/>
  <c r="Z189" i="5"/>
  <c r="Y189" i="5" s="1"/>
  <c r="M189" i="5"/>
  <c r="I189" i="5" s="1"/>
  <c r="S189" i="5"/>
  <c r="Z157" i="5"/>
  <c r="Y157" i="5" s="1"/>
  <c r="M157" i="5"/>
  <c r="I157" i="5" s="1"/>
  <c r="S157" i="5"/>
  <c r="Z120" i="5"/>
  <c r="Y120" i="5" s="1"/>
  <c r="S120" i="5"/>
  <c r="M120" i="5"/>
  <c r="I120" i="5" s="1"/>
  <c r="S291" i="5"/>
  <c r="Z291" i="5"/>
  <c r="Y291" i="5" s="1"/>
  <c r="M291" i="5"/>
  <c r="I291" i="5" s="1"/>
  <c r="S259" i="5"/>
  <c r="Z259" i="5"/>
  <c r="Y259" i="5" s="1"/>
  <c r="M259" i="5"/>
  <c r="I259" i="5" s="1"/>
  <c r="S198" i="5"/>
  <c r="Z198" i="5"/>
  <c r="Y198" i="5" s="1"/>
  <c r="M198" i="5"/>
  <c r="I198" i="5" s="1"/>
  <c r="S166" i="5"/>
  <c r="Z166" i="5"/>
  <c r="Y166" i="5" s="1"/>
  <c r="M166" i="5"/>
  <c r="I166" i="5" s="1"/>
  <c r="Z217" i="5"/>
  <c r="S217" i="5"/>
  <c r="AD209" i="5"/>
  <c r="S303" i="5"/>
  <c r="Z303" i="5"/>
  <c r="S277" i="5"/>
  <c r="Z277" i="5"/>
  <c r="Y277" i="5" s="1"/>
  <c r="M277" i="5"/>
  <c r="I277" i="5" s="1"/>
  <c r="S245" i="5"/>
  <c r="Z245" i="5"/>
  <c r="Y245" i="5" s="1"/>
  <c r="M245" i="5"/>
  <c r="I245" i="5" s="1"/>
  <c r="S180" i="5"/>
  <c r="Z180" i="5"/>
  <c r="Y180" i="5" s="1"/>
  <c r="M180" i="5"/>
  <c r="I180" i="5" s="1"/>
  <c r="S148" i="5"/>
  <c r="Z148" i="5"/>
  <c r="Y148" i="5" s="1"/>
  <c r="M148" i="5"/>
  <c r="I148" i="5" s="1"/>
  <c r="AD115" i="5"/>
  <c r="S91" i="5"/>
  <c r="Z91" i="5"/>
  <c r="Y91" i="5" s="1"/>
  <c r="M91" i="5"/>
  <c r="I91" i="5" s="1"/>
  <c r="AD114" i="5"/>
  <c r="AB363" i="5"/>
  <c r="AB381" i="5"/>
  <c r="M535" i="5"/>
  <c r="I535" i="5" s="1"/>
  <c r="Y547" i="5"/>
  <c r="M551" i="5"/>
  <c r="I551" i="5" s="1"/>
  <c r="Z755" i="5"/>
  <c r="Y755" i="5" s="1"/>
  <c r="S755" i="5"/>
  <c r="M755" i="5"/>
  <c r="I755" i="5" s="1"/>
  <c r="Z739" i="5"/>
  <c r="Y739" i="5" s="1"/>
  <c r="S739" i="5"/>
  <c r="M739" i="5"/>
  <c r="I739" i="5" s="1"/>
  <c r="Z759" i="5"/>
  <c r="Y759" i="5" s="1"/>
  <c r="S759" i="5"/>
  <c r="M759" i="5"/>
  <c r="I759" i="5" s="1"/>
  <c r="Z801" i="5"/>
  <c r="Y801" i="5" s="1"/>
  <c r="S801" i="5"/>
  <c r="M801" i="5"/>
  <c r="I801" i="5" s="1"/>
  <c r="Z951" i="5"/>
  <c r="Y951" i="5" s="1"/>
  <c r="M951" i="5"/>
  <c r="I951" i="5" s="1"/>
  <c r="S951" i="5"/>
  <c r="Z945" i="5"/>
  <c r="Y945" i="5" s="1"/>
  <c r="S945" i="5"/>
  <c r="M945" i="5"/>
  <c r="I945" i="5" s="1"/>
  <c r="Y556" i="5"/>
  <c r="Z966" i="5"/>
  <c r="Y966" i="5" s="1"/>
  <c r="S966" i="5"/>
  <c r="M966" i="5"/>
  <c r="I966" i="5" s="1"/>
  <c r="M976" i="5"/>
  <c r="I976" i="5" s="1"/>
  <c r="Z976" i="5"/>
  <c r="Y976" i="5" s="1"/>
  <c r="S976" i="5"/>
  <c r="S928" i="5"/>
  <c r="Z928" i="5"/>
  <c r="P928" i="5"/>
  <c r="AB928" i="5"/>
  <c r="AA920" i="5"/>
  <c r="O920" i="5"/>
  <c r="AB938" i="5"/>
  <c r="P938" i="5"/>
  <c r="S940" i="5"/>
  <c r="Z940" i="5"/>
  <c r="AA918" i="5"/>
  <c r="O918" i="5"/>
  <c r="AD918" i="5"/>
  <c r="R918" i="5"/>
  <c r="S914" i="5"/>
  <c r="Z914" i="5"/>
  <c r="AD910" i="5"/>
  <c r="R910" i="5"/>
  <c r="Z885" i="5"/>
  <c r="S885" i="5"/>
  <c r="AA886" i="5"/>
  <c r="AD906" i="5"/>
  <c r="R906" i="5"/>
  <c r="AA909" i="5"/>
  <c r="O909" i="5"/>
  <c r="AA887" i="5"/>
  <c r="Z872" i="5"/>
  <c r="S872" i="5"/>
  <c r="AA867" i="5"/>
  <c r="O867" i="5"/>
  <c r="AD859" i="5"/>
  <c r="Z873" i="5"/>
  <c r="S873" i="5"/>
  <c r="AD870" i="5"/>
  <c r="R870" i="5"/>
  <c r="Z854" i="5"/>
  <c r="S854" i="5"/>
  <c r="AD846" i="5"/>
  <c r="AD838" i="5"/>
  <c r="M814" i="5"/>
  <c r="I814" i="5" s="1"/>
  <c r="Z814" i="5"/>
  <c r="S814" i="5"/>
  <c r="AD806" i="5"/>
  <c r="AD835" i="5"/>
  <c r="Z811" i="5"/>
  <c r="S811" i="5"/>
  <c r="M811" i="5"/>
  <c r="I811" i="5" s="1"/>
  <c r="Z744" i="5"/>
  <c r="Y744" i="5" s="1"/>
  <c r="S744" i="5"/>
  <c r="M744" i="5"/>
  <c r="I744" i="5" s="1"/>
  <c r="M704" i="5"/>
  <c r="I704" i="5" s="1"/>
  <c r="Z704" i="5"/>
  <c r="Y704" i="5" s="1"/>
  <c r="S704" i="5"/>
  <c r="Z586" i="5"/>
  <c r="W586" i="5"/>
  <c r="Z578" i="5"/>
  <c r="W578" i="5"/>
  <c r="Z570" i="5"/>
  <c r="W570" i="5"/>
  <c r="Z562" i="5"/>
  <c r="W562" i="5"/>
  <c r="Z446" i="5"/>
  <c r="Y446" i="5" s="1"/>
  <c r="S446" i="5"/>
  <c r="M446" i="5"/>
  <c r="I446" i="5" s="1"/>
  <c r="Z430" i="5"/>
  <c r="Y430" i="5" s="1"/>
  <c r="S430" i="5"/>
  <c r="M430" i="5"/>
  <c r="I430" i="5" s="1"/>
  <c r="Z499" i="5"/>
  <c r="Y499" i="5" s="1"/>
  <c r="M499" i="5"/>
  <c r="I499" i="5" s="1"/>
  <c r="S499" i="5"/>
  <c r="Z483" i="5"/>
  <c r="Y483" i="5" s="1"/>
  <c r="M483" i="5"/>
  <c r="I483" i="5" s="1"/>
  <c r="S483" i="5"/>
  <c r="Z467" i="5"/>
  <c r="Y467" i="5" s="1"/>
  <c r="M467" i="5"/>
  <c r="I467" i="5" s="1"/>
  <c r="S467" i="5"/>
  <c r="Z451" i="5"/>
  <c r="Y451" i="5" s="1"/>
  <c r="S451" i="5"/>
  <c r="M436" i="5"/>
  <c r="I436" i="5" s="1"/>
  <c r="Z436" i="5"/>
  <c r="Y436" i="5" s="1"/>
  <c r="S436" i="5"/>
  <c r="M420" i="5"/>
  <c r="I420" i="5" s="1"/>
  <c r="Z420" i="5"/>
  <c r="Y420" i="5" s="1"/>
  <c r="S420" i="5"/>
  <c r="AA388" i="5"/>
  <c r="AA372" i="5"/>
  <c r="O372" i="5"/>
  <c r="AA373" i="5"/>
  <c r="AD297" i="5"/>
  <c r="Z216" i="5"/>
  <c r="S216" i="5"/>
  <c r="AD200" i="5"/>
  <c r="S280" i="5"/>
  <c r="Z280" i="5"/>
  <c r="Y280" i="5" s="1"/>
  <c r="M280" i="5"/>
  <c r="I280" i="5" s="1"/>
  <c r="S248" i="5"/>
  <c r="Z248" i="5"/>
  <c r="Y248" i="5" s="1"/>
  <c r="M248" i="5"/>
  <c r="I248" i="5" s="1"/>
  <c r="Z223" i="5"/>
  <c r="S223" i="5"/>
  <c r="AD215" i="5"/>
  <c r="S289" i="5"/>
  <c r="Z289" i="5"/>
  <c r="Y289" i="5" s="1"/>
  <c r="M289" i="5"/>
  <c r="I289" i="5" s="1"/>
  <c r="S257" i="5"/>
  <c r="Z257" i="5"/>
  <c r="Y257" i="5" s="1"/>
  <c r="M257" i="5"/>
  <c r="I257" i="5" s="1"/>
  <c r="S176" i="5"/>
  <c r="Z176" i="5"/>
  <c r="Y176" i="5" s="1"/>
  <c r="M176" i="5"/>
  <c r="I176" i="5" s="1"/>
  <c r="Z147" i="5"/>
  <c r="Y147" i="5" s="1"/>
  <c r="S147" i="5"/>
  <c r="M147" i="5"/>
  <c r="I147" i="5" s="1"/>
  <c r="Z131" i="5"/>
  <c r="Y131" i="5" s="1"/>
  <c r="S131" i="5"/>
  <c r="M131" i="5"/>
  <c r="I131" i="5" s="1"/>
  <c r="AD113" i="5"/>
  <c r="S104" i="5"/>
  <c r="Z104" i="5"/>
  <c r="Y104" i="5" s="1"/>
  <c r="M104" i="5"/>
  <c r="I104" i="5" s="1"/>
  <c r="S88" i="5"/>
  <c r="Z88" i="5"/>
  <c r="Y88" i="5" s="1"/>
  <c r="M88" i="5"/>
  <c r="I88" i="5" s="1"/>
  <c r="M544" i="5"/>
  <c r="I544" i="5" s="1"/>
  <c r="Z794" i="5"/>
  <c r="Y794" i="5" s="1"/>
  <c r="S794" i="5"/>
  <c r="M794" i="5"/>
  <c r="I794" i="5" s="1"/>
  <c r="Y516" i="5" l="1"/>
  <c r="Y475" i="5"/>
  <c r="Y223" i="5"/>
  <c r="Y850" i="5"/>
  <c r="Y494" i="5"/>
  <c r="Y453" i="5"/>
  <c r="Y814" i="5"/>
  <c r="Y518" i="5"/>
  <c r="Y476" i="5"/>
  <c r="Y822" i="5"/>
  <c r="Y514" i="5"/>
  <c r="Y497" i="5"/>
  <c r="Y498" i="5"/>
  <c r="Y495" i="5"/>
  <c r="Y847" i="5"/>
  <c r="Y843" i="5"/>
  <c r="Y862" i="5"/>
  <c r="Y817" i="5"/>
  <c r="S668" i="5"/>
  <c r="Q668" i="5"/>
  <c r="M668" i="5" s="1"/>
  <c r="I668" i="5" s="1"/>
  <c r="S572" i="5"/>
  <c r="Q572" i="5"/>
  <c r="M572" i="5" s="1"/>
  <c r="I572" i="5" s="1"/>
  <c r="S642" i="5"/>
  <c r="Q642" i="5"/>
  <c r="M642" i="5" s="1"/>
  <c r="I642" i="5" s="1"/>
  <c r="S591" i="5"/>
  <c r="Q591" i="5"/>
  <c r="M591" i="5" s="1"/>
  <c r="I591" i="5" s="1"/>
  <c r="S609" i="5"/>
  <c r="Q609" i="5"/>
  <c r="M609" i="5" s="1"/>
  <c r="I609" i="5" s="1"/>
  <c r="S582" i="5"/>
  <c r="Q582" i="5"/>
  <c r="M582" i="5" s="1"/>
  <c r="I582" i="5" s="1"/>
  <c r="S660" i="5"/>
  <c r="Q660" i="5"/>
  <c r="S678" i="5"/>
  <c r="Q678" i="5"/>
  <c r="M678" i="5" s="1"/>
  <c r="I678" i="5" s="1"/>
  <c r="S613" i="5"/>
  <c r="Q613" i="5"/>
  <c r="M613" i="5" s="1"/>
  <c r="I613" i="5" s="1"/>
  <c r="S638" i="5"/>
  <c r="Q638" i="5"/>
  <c r="M638" i="5" s="1"/>
  <c r="I638" i="5" s="1"/>
  <c r="S673" i="5"/>
  <c r="Q673" i="5"/>
  <c r="M673" i="5" s="1"/>
  <c r="I673" i="5" s="1"/>
  <c r="S595" i="5"/>
  <c r="Q595" i="5"/>
  <c r="M595" i="5" s="1"/>
  <c r="I595" i="5" s="1"/>
  <c r="S620" i="5"/>
  <c r="Q620" i="5"/>
  <c r="S671" i="5"/>
  <c r="Q671" i="5"/>
  <c r="M671" i="5" s="1"/>
  <c r="I671" i="5" s="1"/>
  <c r="S599" i="5"/>
  <c r="Q599" i="5"/>
  <c r="M599" i="5" s="1"/>
  <c r="I599" i="5" s="1"/>
  <c r="S624" i="5"/>
  <c r="Q624" i="5"/>
  <c r="M624" i="5" s="1"/>
  <c r="I624" i="5" s="1"/>
  <c r="S640" i="5"/>
  <c r="Q640" i="5"/>
  <c r="M640" i="5" s="1"/>
  <c r="I640" i="5" s="1"/>
  <c r="S656" i="5"/>
  <c r="Q656" i="5"/>
  <c r="M656" i="5" s="1"/>
  <c r="I656" i="5" s="1"/>
  <c r="S675" i="5"/>
  <c r="Q675" i="5"/>
  <c r="M675" i="5" s="1"/>
  <c r="I675" i="5" s="1"/>
  <c r="S625" i="5"/>
  <c r="Q625" i="5"/>
  <c r="M625" i="5" s="1"/>
  <c r="I625" i="5" s="1"/>
  <c r="S641" i="5"/>
  <c r="Q641" i="5"/>
  <c r="M641" i="5" s="1"/>
  <c r="I641" i="5" s="1"/>
  <c r="S657" i="5"/>
  <c r="Q657" i="5"/>
  <c r="M657" i="5" s="1"/>
  <c r="I657" i="5" s="1"/>
  <c r="S589" i="5"/>
  <c r="Q589" i="5"/>
  <c r="S680" i="5"/>
  <c r="Q680" i="5"/>
  <c r="M680" i="5" s="1"/>
  <c r="I680" i="5" s="1"/>
  <c r="S629" i="5"/>
  <c r="Q629" i="5"/>
  <c r="M629" i="5" s="1"/>
  <c r="I629" i="5" s="1"/>
  <c r="S674" i="5"/>
  <c r="Q674" i="5"/>
  <c r="M674" i="5" s="1"/>
  <c r="I674" i="5" s="1"/>
  <c r="S635" i="5"/>
  <c r="Q635" i="5"/>
  <c r="M635" i="5" s="1"/>
  <c r="I635" i="5" s="1"/>
  <c r="S603" i="5"/>
  <c r="Q603" i="5"/>
  <c r="M603" i="5" s="1"/>
  <c r="I603" i="5" s="1"/>
  <c r="S644" i="5"/>
  <c r="Q644" i="5"/>
  <c r="M644" i="5" s="1"/>
  <c r="I644" i="5" s="1"/>
  <c r="S679" i="5"/>
  <c r="Q679" i="5"/>
  <c r="M679" i="5" s="1"/>
  <c r="I679" i="5" s="1"/>
  <c r="S593" i="5"/>
  <c r="Q593" i="5"/>
  <c r="M593" i="5" s="1"/>
  <c r="I593" i="5" s="1"/>
  <c r="S658" i="5"/>
  <c r="Q658" i="5"/>
  <c r="M658" i="5" s="1"/>
  <c r="I658" i="5" s="1"/>
  <c r="S647" i="5"/>
  <c r="Q647" i="5"/>
  <c r="M647" i="5" s="1"/>
  <c r="I647" i="5" s="1"/>
  <c r="S575" i="5"/>
  <c r="Q575" i="5"/>
  <c r="M575" i="5" s="1"/>
  <c r="I575" i="5" s="1"/>
  <c r="S622" i="5"/>
  <c r="Q622" i="5"/>
  <c r="M622" i="5" s="1"/>
  <c r="I622" i="5" s="1"/>
  <c r="S650" i="5"/>
  <c r="Q650" i="5"/>
  <c r="M650" i="5" s="1"/>
  <c r="I650" i="5" s="1"/>
  <c r="S578" i="5"/>
  <c r="Q578" i="5"/>
  <c r="S615" i="5"/>
  <c r="Q615" i="5"/>
  <c r="M615" i="5" s="1"/>
  <c r="I615" i="5" s="1"/>
  <c r="S676" i="5"/>
  <c r="Q676" i="5"/>
  <c r="M676" i="5" s="1"/>
  <c r="I676" i="5" s="1"/>
  <c r="S596" i="5"/>
  <c r="Q596" i="5"/>
  <c r="M596" i="5" s="1"/>
  <c r="I596" i="5" s="1"/>
  <c r="S626" i="5"/>
  <c r="Q626" i="5"/>
  <c r="M626" i="5" s="1"/>
  <c r="I626" i="5" s="1"/>
  <c r="S623" i="5"/>
  <c r="Q623" i="5"/>
  <c r="M623" i="5" s="1"/>
  <c r="I623" i="5" s="1"/>
  <c r="S639" i="5"/>
  <c r="Q639" i="5"/>
  <c r="M639" i="5" s="1"/>
  <c r="I639" i="5" s="1"/>
  <c r="S655" i="5"/>
  <c r="Q655" i="5"/>
  <c r="M655" i="5" s="1"/>
  <c r="I655" i="5" s="1"/>
  <c r="S567" i="5"/>
  <c r="Q567" i="5"/>
  <c r="M567" i="5" s="1"/>
  <c r="I567" i="5" s="1"/>
  <c r="S583" i="5"/>
  <c r="Q583" i="5"/>
  <c r="M583" i="5" s="1"/>
  <c r="I583" i="5" s="1"/>
  <c r="S592" i="5"/>
  <c r="Q592" i="5"/>
  <c r="M592" i="5" s="1"/>
  <c r="I592" i="5" s="1"/>
  <c r="S608" i="5"/>
  <c r="Q608" i="5"/>
  <c r="M608" i="5" s="1"/>
  <c r="I608" i="5" s="1"/>
  <c r="S605" i="5"/>
  <c r="Q605" i="5"/>
  <c r="M605" i="5" s="1"/>
  <c r="I605" i="5" s="1"/>
  <c r="S646" i="5"/>
  <c r="Q646" i="5"/>
  <c r="M646" i="5" s="1"/>
  <c r="I646" i="5" s="1"/>
  <c r="S587" i="5"/>
  <c r="Q587" i="5"/>
  <c r="M587" i="5" s="1"/>
  <c r="I587" i="5" s="1"/>
  <c r="S618" i="5"/>
  <c r="Q618" i="5"/>
  <c r="M618" i="5" s="1"/>
  <c r="I618" i="5" s="1"/>
  <c r="S669" i="5"/>
  <c r="Q669" i="5"/>
  <c r="M669" i="5" s="1"/>
  <c r="I669" i="5" s="1"/>
  <c r="S558" i="5"/>
  <c r="Q558" i="5"/>
  <c r="M558" i="5" s="1"/>
  <c r="I558" i="5" s="1"/>
  <c r="S574" i="5"/>
  <c r="Q574" i="5"/>
  <c r="M574" i="5" s="1"/>
  <c r="I574" i="5" s="1"/>
  <c r="S590" i="5"/>
  <c r="Q590" i="5"/>
  <c r="M590" i="5" s="1"/>
  <c r="I590" i="5" s="1"/>
  <c r="S672" i="5"/>
  <c r="Q672" i="5"/>
  <c r="M672" i="5" s="1"/>
  <c r="I672" i="5" s="1"/>
  <c r="S606" i="5"/>
  <c r="Q606" i="5"/>
  <c r="M606" i="5" s="1"/>
  <c r="I606" i="5" s="1"/>
  <c r="S604" i="5"/>
  <c r="Q604" i="5"/>
  <c r="M604" i="5" s="1"/>
  <c r="I604" i="5" s="1"/>
  <c r="S601" i="5"/>
  <c r="Q601" i="5"/>
  <c r="M601" i="5" s="1"/>
  <c r="I601" i="5" s="1"/>
  <c r="S631" i="5"/>
  <c r="Q631" i="5"/>
  <c r="M631" i="5" s="1"/>
  <c r="I631" i="5" s="1"/>
  <c r="S559" i="5"/>
  <c r="Q559" i="5"/>
  <c r="M559" i="5" s="1"/>
  <c r="I559" i="5" s="1"/>
  <c r="S600" i="5"/>
  <c r="Q600" i="5"/>
  <c r="S665" i="5"/>
  <c r="Q665" i="5"/>
  <c r="M665" i="5" s="1"/>
  <c r="I665" i="5" s="1"/>
  <c r="S566" i="5"/>
  <c r="Q566" i="5"/>
  <c r="M566" i="5" s="1"/>
  <c r="I566" i="5" s="1"/>
  <c r="S562" i="5"/>
  <c r="Q562" i="5"/>
  <c r="M562" i="5" s="1"/>
  <c r="I562" i="5" s="1"/>
  <c r="S570" i="5"/>
  <c r="Q570" i="5"/>
  <c r="M570" i="5" s="1"/>
  <c r="I570" i="5" s="1"/>
  <c r="S586" i="5"/>
  <c r="Q586" i="5"/>
  <c r="M586" i="5" s="1"/>
  <c r="I586" i="5" s="1"/>
  <c r="S614" i="5"/>
  <c r="Q614" i="5"/>
  <c r="M614" i="5" s="1"/>
  <c r="I614" i="5" s="1"/>
  <c r="S670" i="5"/>
  <c r="Q670" i="5"/>
  <c r="M670" i="5" s="1"/>
  <c r="I670" i="5" s="1"/>
  <c r="S560" i="5"/>
  <c r="Q560" i="5"/>
  <c r="M560" i="5" s="1"/>
  <c r="I560" i="5" s="1"/>
  <c r="S576" i="5"/>
  <c r="Q576" i="5"/>
  <c r="M576" i="5" s="1"/>
  <c r="I576" i="5" s="1"/>
  <c r="S597" i="5"/>
  <c r="Q597" i="5"/>
  <c r="M597" i="5" s="1"/>
  <c r="I597" i="5" s="1"/>
  <c r="S630" i="5"/>
  <c r="Q630" i="5"/>
  <c r="M630" i="5" s="1"/>
  <c r="I630" i="5" s="1"/>
  <c r="S654" i="5"/>
  <c r="Q654" i="5"/>
  <c r="M654" i="5" s="1"/>
  <c r="I654" i="5" s="1"/>
  <c r="S611" i="5"/>
  <c r="Q611" i="5"/>
  <c r="M611" i="5" s="1"/>
  <c r="I611" i="5" s="1"/>
  <c r="S652" i="5"/>
  <c r="Q652" i="5"/>
  <c r="M652" i="5" s="1"/>
  <c r="I652" i="5" s="1"/>
  <c r="S577" i="5"/>
  <c r="Q577" i="5"/>
  <c r="M577" i="5" s="1"/>
  <c r="I577" i="5" s="1"/>
  <c r="S607" i="5"/>
  <c r="Q607" i="5"/>
  <c r="M607" i="5" s="1"/>
  <c r="I607" i="5" s="1"/>
  <c r="S632" i="5"/>
  <c r="Q632" i="5"/>
  <c r="M632" i="5" s="1"/>
  <c r="I632" i="5" s="1"/>
  <c r="S648" i="5"/>
  <c r="Q648" i="5"/>
  <c r="M648" i="5" s="1"/>
  <c r="I648" i="5" s="1"/>
  <c r="S667" i="5"/>
  <c r="Q667" i="5"/>
  <c r="M667" i="5" s="1"/>
  <c r="I667" i="5" s="1"/>
  <c r="S617" i="5"/>
  <c r="Q617" i="5"/>
  <c r="M617" i="5" s="1"/>
  <c r="I617" i="5" s="1"/>
  <c r="S633" i="5"/>
  <c r="Q633" i="5"/>
  <c r="M633" i="5" s="1"/>
  <c r="I633" i="5" s="1"/>
  <c r="S649" i="5"/>
  <c r="Q649" i="5"/>
  <c r="M649" i="5" s="1"/>
  <c r="I649" i="5" s="1"/>
  <c r="S565" i="5"/>
  <c r="Q565" i="5"/>
  <c r="M565" i="5" s="1"/>
  <c r="I565" i="5" s="1"/>
  <c r="S612" i="5"/>
  <c r="Q612" i="5"/>
  <c r="M612" i="5" s="1"/>
  <c r="I612" i="5" s="1"/>
  <c r="S653" i="5"/>
  <c r="Q653" i="5"/>
  <c r="M653" i="5" s="1"/>
  <c r="I653" i="5" s="1"/>
  <c r="S666" i="5"/>
  <c r="Q666" i="5"/>
  <c r="M666" i="5" s="1"/>
  <c r="I666" i="5" s="1"/>
  <c r="S619" i="5"/>
  <c r="Q619" i="5"/>
  <c r="M619" i="5" s="1"/>
  <c r="I619" i="5" s="1"/>
  <c r="S651" i="5"/>
  <c r="Q651" i="5"/>
  <c r="M651" i="5" s="1"/>
  <c r="I651" i="5" s="1"/>
  <c r="S628" i="5"/>
  <c r="Q628" i="5"/>
  <c r="M628" i="5" s="1"/>
  <c r="I628" i="5" s="1"/>
  <c r="S663" i="5"/>
  <c r="Q663" i="5"/>
  <c r="M663" i="5" s="1"/>
  <c r="I663" i="5" s="1"/>
  <c r="S637" i="5"/>
  <c r="Q637" i="5"/>
  <c r="M637" i="5" s="1"/>
  <c r="I637" i="5" s="1"/>
  <c r="S634" i="5"/>
  <c r="Q634" i="5"/>
  <c r="M634" i="5" s="1"/>
  <c r="I634" i="5" s="1"/>
  <c r="S677" i="5"/>
  <c r="Q677" i="5"/>
  <c r="M677" i="5" s="1"/>
  <c r="I677" i="5" s="1"/>
  <c r="M826" i="5"/>
  <c r="I826" i="5" s="1"/>
  <c r="M812" i="5"/>
  <c r="I812" i="5" s="1"/>
  <c r="M865" i="5"/>
  <c r="I865" i="5" s="1"/>
  <c r="M862" i="5"/>
  <c r="I862" i="5" s="1"/>
  <c r="M876" i="5"/>
  <c r="I876" i="5" s="1"/>
  <c r="M210" i="5"/>
  <c r="I210" i="5" s="1"/>
  <c r="M220" i="5"/>
  <c r="I220" i="5" s="1"/>
  <c r="M854" i="5"/>
  <c r="I854" i="5" s="1"/>
  <c r="Y368" i="5"/>
  <c r="Y217" i="5"/>
  <c r="M817" i="5"/>
  <c r="I817" i="5" s="1"/>
  <c r="Y220" i="5"/>
  <c r="M823" i="5"/>
  <c r="I823" i="5" s="1"/>
  <c r="Y866" i="5"/>
  <c r="Y813" i="5"/>
  <c r="M852" i="5"/>
  <c r="I852" i="5" s="1"/>
  <c r="M202" i="5"/>
  <c r="I202" i="5" s="1"/>
  <c r="Y819" i="5"/>
  <c r="Y111" i="5"/>
  <c r="Y823" i="5"/>
  <c r="M882" i="5"/>
  <c r="I882" i="5" s="1"/>
  <c r="Y358" i="5"/>
  <c r="Y921" i="5"/>
  <c r="Y940" i="5"/>
  <c r="M472" i="5"/>
  <c r="I472" i="5" s="1"/>
  <c r="M832" i="5"/>
  <c r="I832" i="5" s="1"/>
  <c r="Y941" i="5"/>
  <c r="Y852" i="5"/>
  <c r="Y840" i="5"/>
  <c r="Y300" i="5"/>
  <c r="Y841" i="5"/>
  <c r="M216" i="5"/>
  <c r="I216" i="5" s="1"/>
  <c r="M217" i="5"/>
  <c r="I217" i="5" s="1"/>
  <c r="Y377" i="5"/>
  <c r="Y376" i="5"/>
  <c r="Y885" i="5"/>
  <c r="Y222" i="5"/>
  <c r="Y380" i="5"/>
  <c r="Y216" i="5"/>
  <c r="Y883" i="5"/>
  <c r="Y230" i="5"/>
  <c r="Y378" i="5"/>
  <c r="Y811" i="5"/>
  <c r="Y826" i="5"/>
  <c r="Y901" i="5"/>
  <c r="M872" i="5"/>
  <c r="I872" i="5" s="1"/>
  <c r="M227" i="5"/>
  <c r="I227" i="5" s="1"/>
  <c r="M229" i="5"/>
  <c r="I229" i="5" s="1"/>
  <c r="M358" i="5"/>
  <c r="I358" i="5" s="1"/>
  <c r="M941" i="5"/>
  <c r="I941" i="5" s="1"/>
  <c r="M300" i="5"/>
  <c r="I300" i="5" s="1"/>
  <c r="M111" i="5"/>
  <c r="I111" i="5" s="1"/>
  <c r="M873" i="5"/>
  <c r="I873" i="5" s="1"/>
  <c r="M850" i="5"/>
  <c r="I850" i="5" s="1"/>
  <c r="M378" i="5"/>
  <c r="I378" i="5" s="1"/>
  <c r="M853" i="5"/>
  <c r="I853" i="5" s="1"/>
  <c r="M921" i="5"/>
  <c r="I921" i="5" s="1"/>
  <c r="M930" i="5"/>
  <c r="I930" i="5" s="1"/>
  <c r="M843" i="5"/>
  <c r="I843" i="5" s="1"/>
  <c r="M223" i="5"/>
  <c r="I223" i="5" s="1"/>
  <c r="M914" i="5"/>
  <c r="I914" i="5" s="1"/>
  <c r="M382" i="5"/>
  <c r="I382" i="5" s="1"/>
  <c r="M866" i="5"/>
  <c r="I866" i="5" s="1"/>
  <c r="M892" i="5"/>
  <c r="I892" i="5" s="1"/>
  <c r="M380" i="5"/>
  <c r="I380" i="5" s="1"/>
  <c r="M842" i="5"/>
  <c r="I842" i="5" s="1"/>
  <c r="M821" i="5"/>
  <c r="I821" i="5" s="1"/>
  <c r="Y361" i="5"/>
  <c r="Y303" i="5"/>
  <c r="Y902" i="5"/>
  <c r="Y919" i="5"/>
  <c r="Y117" i="5"/>
  <c r="Y210" i="5"/>
  <c r="Y472" i="5"/>
  <c r="M929" i="5"/>
  <c r="I929" i="5" s="1"/>
  <c r="M368" i="5"/>
  <c r="I368" i="5" s="1"/>
  <c r="Y892" i="5"/>
  <c r="M822" i="5"/>
  <c r="I822" i="5" s="1"/>
  <c r="Y854" i="5"/>
  <c r="Y872" i="5"/>
  <c r="M377" i="5"/>
  <c r="I377" i="5" s="1"/>
  <c r="Y865" i="5"/>
  <c r="M902" i="5"/>
  <c r="I902" i="5" s="1"/>
  <c r="M840" i="5"/>
  <c r="I840" i="5" s="1"/>
  <c r="Y842" i="5"/>
  <c r="Y878" i="5"/>
  <c r="M303" i="5"/>
  <c r="I303" i="5" s="1"/>
  <c r="M895" i="5"/>
  <c r="I895" i="5" s="1"/>
  <c r="Y367" i="5"/>
  <c r="Y214" i="5"/>
  <c r="M847" i="5"/>
  <c r="I847" i="5" s="1"/>
  <c r="Y812" i="5"/>
  <c r="Y218" i="5"/>
  <c r="M117" i="5"/>
  <c r="I117" i="5" s="1"/>
  <c r="Y927" i="5"/>
  <c r="M888" i="5"/>
  <c r="I888" i="5" s="1"/>
  <c r="Y821" i="5"/>
  <c r="Y861" i="5"/>
  <c r="M940" i="5"/>
  <c r="I940" i="5" s="1"/>
  <c r="M885" i="5"/>
  <c r="I885" i="5" s="1"/>
  <c r="M928" i="5"/>
  <c r="I928" i="5" s="1"/>
  <c r="M883" i="5"/>
  <c r="I883" i="5" s="1"/>
  <c r="M884" i="5"/>
  <c r="I884" i="5" s="1"/>
  <c r="M361" i="5"/>
  <c r="I361" i="5" s="1"/>
  <c r="M376" i="5"/>
  <c r="I376" i="5" s="1"/>
  <c r="M867" i="5"/>
  <c r="I867" i="5" s="1"/>
  <c r="M894" i="5"/>
  <c r="I894" i="5" s="1"/>
  <c r="Y874" i="5"/>
  <c r="Y211" i="5"/>
  <c r="Y369" i="5"/>
  <c r="M861" i="5"/>
  <c r="I861" i="5" s="1"/>
  <c r="Y914" i="5"/>
  <c r="Y928" i="5"/>
  <c r="Y382" i="5"/>
  <c r="Y853" i="5"/>
  <c r="Y929" i="5"/>
  <c r="Y227" i="5"/>
  <c r="Y229" i="5"/>
  <c r="Y213" i="5"/>
  <c r="Y860" i="5"/>
  <c r="Y894" i="5"/>
  <c r="M927" i="5"/>
  <c r="I927" i="5" s="1"/>
  <c r="M857" i="5"/>
  <c r="I857" i="5" s="1"/>
  <c r="Y895" i="5"/>
  <c r="M385" i="5"/>
  <c r="I385" i="5" s="1"/>
  <c r="M375" i="5"/>
  <c r="I375" i="5" s="1"/>
  <c r="M367" i="5"/>
  <c r="I367" i="5" s="1"/>
  <c r="M889" i="5"/>
  <c r="I889" i="5" s="1"/>
  <c r="Y228" i="5"/>
  <c r="M517" i="5"/>
  <c r="I517" i="5" s="1"/>
  <c r="Y387" i="5"/>
  <c r="M901" i="5"/>
  <c r="I901" i="5" s="1"/>
  <c r="Y873" i="5"/>
  <c r="Y930" i="5"/>
  <c r="Y871" i="5"/>
  <c r="M919" i="5"/>
  <c r="I919" i="5" s="1"/>
  <c r="Y882" i="5"/>
  <c r="M833" i="5"/>
  <c r="I833" i="5" s="1"/>
  <c r="Y913" i="5"/>
  <c r="Y810" i="5"/>
  <c r="M863" i="5"/>
  <c r="I863" i="5" s="1"/>
  <c r="M364" i="5"/>
  <c r="I364" i="5" s="1"/>
  <c r="M825" i="5"/>
  <c r="I825" i="5" s="1"/>
  <c r="Y225" i="5"/>
  <c r="AC568" i="5"/>
  <c r="Y568" i="5" s="1"/>
  <c r="M616" i="5"/>
  <c r="I616" i="5" s="1"/>
  <c r="AC616" i="5"/>
  <c r="Y616" i="5" s="1"/>
  <c r="AC557" i="5"/>
  <c r="Y557" i="5" s="1"/>
  <c r="M557" i="5"/>
  <c r="I557" i="5" s="1"/>
  <c r="AC573" i="5"/>
  <c r="Y573" i="5" s="1"/>
  <c r="M573" i="5"/>
  <c r="I573" i="5" s="1"/>
  <c r="AC581" i="5"/>
  <c r="Y581" i="5" s="1"/>
  <c r="M581" i="5"/>
  <c r="I581" i="5" s="1"/>
  <c r="Y939" i="5"/>
  <c r="M662" i="5"/>
  <c r="I662" i="5" s="1"/>
  <c r="AC662" i="5"/>
  <c r="Y662" i="5" s="1"/>
  <c r="Y828" i="5"/>
  <c r="M598" i="5"/>
  <c r="I598" i="5" s="1"/>
  <c r="AC598" i="5"/>
  <c r="Y598" i="5" s="1"/>
  <c r="M627" i="5"/>
  <c r="I627" i="5" s="1"/>
  <c r="AC627" i="5"/>
  <c r="Y627" i="5" s="1"/>
  <c r="M643" i="5"/>
  <c r="I643" i="5" s="1"/>
  <c r="AC643" i="5"/>
  <c r="Y643" i="5" s="1"/>
  <c r="M659" i="5"/>
  <c r="I659" i="5" s="1"/>
  <c r="AC659" i="5"/>
  <c r="Y659" i="5" s="1"/>
  <c r="M664" i="5"/>
  <c r="I664" i="5" s="1"/>
  <c r="AC664" i="5"/>
  <c r="Y664" i="5" s="1"/>
  <c r="Y906" i="5"/>
  <c r="AC571" i="5"/>
  <c r="Y571" i="5" s="1"/>
  <c r="M571" i="5"/>
  <c r="I571" i="5" s="1"/>
  <c r="Y297" i="5"/>
  <c r="M621" i="5"/>
  <c r="I621" i="5" s="1"/>
  <c r="AC621" i="5"/>
  <c r="Y621" i="5" s="1"/>
  <c r="M645" i="5"/>
  <c r="I645" i="5" s="1"/>
  <c r="AC645" i="5"/>
  <c r="Y645" i="5" s="1"/>
  <c r="AC661" i="5"/>
  <c r="Y661" i="5" s="1"/>
  <c r="M661" i="5"/>
  <c r="I661" i="5" s="1"/>
  <c r="Y215" i="5"/>
  <c r="M594" i="5"/>
  <c r="I594" i="5" s="1"/>
  <c r="AC594" i="5"/>
  <c r="Y594" i="5" s="1"/>
  <c r="M602" i="5"/>
  <c r="I602" i="5" s="1"/>
  <c r="AC602" i="5"/>
  <c r="Y602" i="5" s="1"/>
  <c r="M610" i="5"/>
  <c r="I610" i="5" s="1"/>
  <c r="AC610" i="5"/>
  <c r="Y610" i="5" s="1"/>
  <c r="M835" i="5"/>
  <c r="I835" i="5" s="1"/>
  <c r="Y806" i="5"/>
  <c r="M859" i="5"/>
  <c r="I859" i="5" s="1"/>
  <c r="M909" i="5"/>
  <c r="I909" i="5" s="1"/>
  <c r="Y209" i="5"/>
  <c r="M805" i="5"/>
  <c r="I805" i="5" s="1"/>
  <c r="M824" i="5"/>
  <c r="I824" i="5" s="1"/>
  <c r="M845" i="5"/>
  <c r="I845" i="5" s="1"/>
  <c r="Y877" i="5"/>
  <c r="M899" i="5"/>
  <c r="I899" i="5" s="1"/>
  <c r="M363" i="5"/>
  <c r="I363" i="5" s="1"/>
  <c r="Y379" i="5"/>
  <c r="M370" i="5"/>
  <c r="I370" i="5" s="1"/>
  <c r="Y386" i="5"/>
  <c r="M809" i="5"/>
  <c r="I809" i="5" s="1"/>
  <c r="Y844" i="5"/>
  <c r="M816" i="5"/>
  <c r="I816" i="5" s="1"/>
  <c r="M580" i="5"/>
  <c r="I580" i="5" s="1"/>
  <c r="AC580" i="5"/>
  <c r="Y580" i="5" s="1"/>
  <c r="M206" i="5"/>
  <c r="I206" i="5" s="1"/>
  <c r="AC636" i="5"/>
  <c r="Y636" i="5" s="1"/>
  <c r="M636" i="5"/>
  <c r="I636" i="5" s="1"/>
  <c r="Y831" i="5"/>
  <c r="M869" i="5"/>
  <c r="I869" i="5" s="1"/>
  <c r="Y868" i="5"/>
  <c r="M371" i="5"/>
  <c r="I371" i="5" s="1"/>
  <c r="AC561" i="5"/>
  <c r="Y561" i="5" s="1"/>
  <c r="M561" i="5"/>
  <c r="I561" i="5" s="1"/>
  <c r="AC585" i="5"/>
  <c r="Y585" i="5" s="1"/>
  <c r="M585" i="5"/>
  <c r="I585" i="5" s="1"/>
  <c r="M917" i="5"/>
  <c r="I917" i="5" s="1"/>
  <c r="M923" i="5"/>
  <c r="I923" i="5" s="1"/>
  <c r="M113" i="5"/>
  <c r="I113" i="5" s="1"/>
  <c r="Y200" i="5"/>
  <c r="M373" i="5"/>
  <c r="I373" i="5" s="1"/>
  <c r="Y827" i="5"/>
  <c r="Y830" i="5"/>
  <c r="Y907" i="5"/>
  <c r="Y893" i="5"/>
  <c r="M226" i="5"/>
  <c r="I226" i="5" s="1"/>
  <c r="Y383" i="5"/>
  <c r="M366" i="5"/>
  <c r="I366" i="5" s="1"/>
  <c r="M496" i="5"/>
  <c r="I496" i="5" s="1"/>
  <c r="Y908" i="5"/>
  <c r="M116" i="5"/>
  <c r="I116" i="5" s="1"/>
  <c r="M807" i="5"/>
  <c r="I807" i="5" s="1"/>
  <c r="M912" i="5"/>
  <c r="I912" i="5" s="1"/>
  <c r="Y905" i="5"/>
  <c r="M224" i="5"/>
  <c r="I224" i="5" s="1"/>
  <c r="Y365" i="5"/>
  <c r="M933" i="5"/>
  <c r="I933" i="5" s="1"/>
  <c r="Y107" i="5"/>
  <c r="AC563" i="5"/>
  <c r="Y563" i="5" s="1"/>
  <c r="M563" i="5"/>
  <c r="I563" i="5" s="1"/>
  <c r="AC579" i="5"/>
  <c r="Y579" i="5" s="1"/>
  <c r="M579" i="5"/>
  <c r="I579" i="5" s="1"/>
  <c r="M848" i="5"/>
  <c r="I848" i="5" s="1"/>
  <c r="Y108" i="5"/>
  <c r="Y203" i="5"/>
  <c r="Y897" i="5"/>
  <c r="Y926" i="5"/>
  <c r="Y362" i="5"/>
  <c r="AC569" i="5"/>
  <c r="Y569" i="5" s="1"/>
  <c r="M569" i="5"/>
  <c r="I569" i="5" s="1"/>
  <c r="M891" i="5"/>
  <c r="I891" i="5" s="1"/>
  <c r="M584" i="5"/>
  <c r="I584" i="5" s="1"/>
  <c r="AC584" i="5"/>
  <c r="Y584" i="5" s="1"/>
  <c r="AC614" i="5"/>
  <c r="Y614" i="5" s="1"/>
  <c r="M660" i="5"/>
  <c r="I660" i="5" s="1"/>
  <c r="AC660" i="5"/>
  <c r="Y660" i="5" s="1"/>
  <c r="AC670" i="5"/>
  <c r="Y670" i="5" s="1"/>
  <c r="AC678" i="5"/>
  <c r="Y678" i="5" s="1"/>
  <c r="Y867" i="5"/>
  <c r="M911" i="5"/>
  <c r="I911" i="5" s="1"/>
  <c r="Y931" i="5"/>
  <c r="Y109" i="5"/>
  <c r="M568" i="5"/>
  <c r="I568" i="5" s="1"/>
  <c r="M890" i="5"/>
  <c r="I890" i="5" s="1"/>
  <c r="AC668" i="5"/>
  <c r="Y668" i="5" s="1"/>
  <c r="AC676" i="5"/>
  <c r="Y676" i="5" s="1"/>
  <c r="Y385" i="5"/>
  <c r="AC572" i="5"/>
  <c r="Y572" i="5" s="1"/>
  <c r="M828" i="5"/>
  <c r="I828" i="5" s="1"/>
  <c r="M359" i="5"/>
  <c r="I359" i="5" s="1"/>
  <c r="Y375" i="5"/>
  <c r="Y888" i="5"/>
  <c r="AC596" i="5"/>
  <c r="Y596" i="5" s="1"/>
  <c r="AC601" i="5"/>
  <c r="Y601" i="5" s="1"/>
  <c r="AC626" i="5"/>
  <c r="Y626" i="5" s="1"/>
  <c r="AC642" i="5"/>
  <c r="Y642" i="5" s="1"/>
  <c r="S661" i="5"/>
  <c r="M903" i="5"/>
  <c r="I903" i="5" s="1"/>
  <c r="M215" i="5"/>
  <c r="I215" i="5" s="1"/>
  <c r="Y208" i="5"/>
  <c r="M388" i="5"/>
  <c r="I388" i="5" s="1"/>
  <c r="M806" i="5"/>
  <c r="I806" i="5" s="1"/>
  <c r="Y838" i="5"/>
  <c r="Y846" i="5"/>
  <c r="Y909" i="5"/>
  <c r="M918" i="5"/>
  <c r="I918" i="5" s="1"/>
  <c r="M209" i="5"/>
  <c r="I209" i="5" s="1"/>
  <c r="M837" i="5"/>
  <c r="I837" i="5" s="1"/>
  <c r="Y864" i="5"/>
  <c r="M896" i="5"/>
  <c r="I896" i="5" s="1"/>
  <c r="M937" i="5"/>
  <c r="I937" i="5" s="1"/>
  <c r="Y219" i="5"/>
  <c r="M212" i="5"/>
  <c r="I212" i="5" s="1"/>
  <c r="M384" i="5"/>
  <c r="I384" i="5" s="1"/>
  <c r="M815" i="5"/>
  <c r="I815" i="5" s="1"/>
  <c r="Y818" i="5"/>
  <c r="M858" i="5"/>
  <c r="I858" i="5" s="1"/>
  <c r="Y899" i="5"/>
  <c r="Y889" i="5"/>
  <c r="Y110" i="5"/>
  <c r="Y221" i="5"/>
  <c r="M214" i="5"/>
  <c r="I214" i="5" s="1"/>
  <c r="Y363" i="5"/>
  <c r="Y370" i="5"/>
  <c r="AC605" i="5"/>
  <c r="Y605" i="5" s="1"/>
  <c r="AC622" i="5"/>
  <c r="Y622" i="5" s="1"/>
  <c r="AC646" i="5"/>
  <c r="Y646" i="5" s="1"/>
  <c r="AC665" i="5"/>
  <c r="Y665" i="5" s="1"/>
  <c r="Y879" i="5"/>
  <c r="M211" i="5"/>
  <c r="I211" i="5" s="1"/>
  <c r="M204" i="5"/>
  <c r="I204" i="5" s="1"/>
  <c r="M810" i="5"/>
  <c r="I810" i="5" s="1"/>
  <c r="Y849" i="5"/>
  <c r="M934" i="5"/>
  <c r="I934" i="5" s="1"/>
  <c r="AC587" i="5"/>
  <c r="Y587" i="5" s="1"/>
  <c r="Y517" i="5"/>
  <c r="Y869" i="5"/>
  <c r="M922" i="5"/>
  <c r="I922" i="5" s="1"/>
  <c r="Y371" i="5"/>
  <c r="M878" i="5"/>
  <c r="I878" i="5" s="1"/>
  <c r="Y917" i="5"/>
  <c r="Y923" i="5"/>
  <c r="Y373" i="5"/>
  <c r="M830" i="5"/>
  <c r="I830" i="5" s="1"/>
  <c r="Y851" i="5"/>
  <c r="M115" i="5"/>
  <c r="I115" i="5" s="1"/>
  <c r="Y201" i="5"/>
  <c r="M306" i="5"/>
  <c r="I306" i="5" s="1"/>
  <c r="Y366" i="5"/>
  <c r="Y496" i="5"/>
  <c r="Y829" i="5"/>
  <c r="M856" i="5"/>
  <c r="I856" i="5" s="1"/>
  <c r="M915" i="5"/>
  <c r="I915" i="5" s="1"/>
  <c r="M564" i="5"/>
  <c r="I564" i="5" s="1"/>
  <c r="AC564" i="5"/>
  <c r="Y564" i="5" s="1"/>
  <c r="M588" i="5"/>
  <c r="I588" i="5" s="1"/>
  <c r="AC588" i="5"/>
  <c r="Y588" i="5" s="1"/>
  <c r="Y839" i="5"/>
  <c r="Y912" i="5"/>
  <c r="Y932" i="5"/>
  <c r="Y364" i="5"/>
  <c r="M886" i="5"/>
  <c r="I886" i="5" s="1"/>
  <c r="Y933" i="5"/>
  <c r="M225" i="5"/>
  <c r="I225" i="5" s="1"/>
  <c r="M108" i="5"/>
  <c r="I108" i="5" s="1"/>
  <c r="M203" i="5"/>
  <c r="I203" i="5" s="1"/>
  <c r="Y834" i="5"/>
  <c r="M916" i="5"/>
  <c r="I916" i="5" s="1"/>
  <c r="M519" i="5"/>
  <c r="I519" i="5" s="1"/>
  <c r="Y820" i="5"/>
  <c r="Y891" i="5"/>
  <c r="AC615" i="5"/>
  <c r="Y615" i="5" s="1"/>
  <c r="M887" i="5"/>
  <c r="I887" i="5" s="1"/>
  <c r="Y911" i="5"/>
  <c r="M931" i="5"/>
  <c r="I931" i="5" s="1"/>
  <c r="S568" i="5"/>
  <c r="S584" i="5"/>
  <c r="Y890" i="5"/>
  <c r="Y884" i="5"/>
  <c r="Y836" i="5"/>
  <c r="M870" i="5"/>
  <c r="I870" i="5" s="1"/>
  <c r="Y833" i="5"/>
  <c r="M936" i="5"/>
  <c r="I936" i="5" s="1"/>
  <c r="Y359" i="5"/>
  <c r="M925" i="5"/>
  <c r="I925" i="5" s="1"/>
  <c r="AC577" i="5"/>
  <c r="Y577" i="5" s="1"/>
  <c r="M860" i="5"/>
  <c r="I860" i="5" s="1"/>
  <c r="Y903" i="5"/>
  <c r="M381" i="5"/>
  <c r="I381" i="5" s="1"/>
  <c r="M372" i="5"/>
  <c r="I372" i="5" s="1"/>
  <c r="Y388" i="5"/>
  <c r="AC623" i="5"/>
  <c r="Y623" i="5" s="1"/>
  <c r="AC631" i="5"/>
  <c r="Y631" i="5" s="1"/>
  <c r="AC639" i="5"/>
  <c r="Y639" i="5" s="1"/>
  <c r="AC647" i="5"/>
  <c r="Y647" i="5" s="1"/>
  <c r="AC655" i="5"/>
  <c r="Y655" i="5" s="1"/>
  <c r="Y835" i="5"/>
  <c r="M838" i="5"/>
  <c r="I838" i="5" s="1"/>
  <c r="Y918" i="5"/>
  <c r="M920" i="5"/>
  <c r="I920" i="5" s="1"/>
  <c r="Y114" i="5"/>
  <c r="M374" i="5"/>
  <c r="I374" i="5" s="1"/>
  <c r="AC599" i="5"/>
  <c r="Y599" i="5" s="1"/>
  <c r="AC607" i="5"/>
  <c r="Y607" i="5" s="1"/>
  <c r="AC624" i="5"/>
  <c r="Y624" i="5" s="1"/>
  <c r="AC632" i="5"/>
  <c r="Y632" i="5" s="1"/>
  <c r="AC640" i="5"/>
  <c r="Y640" i="5" s="1"/>
  <c r="AC648" i="5"/>
  <c r="Y648" i="5" s="1"/>
  <c r="AC656" i="5"/>
  <c r="Y656" i="5" s="1"/>
  <c r="AC667" i="5"/>
  <c r="Y667" i="5" s="1"/>
  <c r="AC675" i="5"/>
  <c r="Y675" i="5" s="1"/>
  <c r="Y805" i="5"/>
  <c r="M880" i="5"/>
  <c r="I880" i="5" s="1"/>
  <c r="Y896" i="5"/>
  <c r="Y937" i="5"/>
  <c r="M219" i="5"/>
  <c r="I219" i="5" s="1"/>
  <c r="Y384" i="5"/>
  <c r="AC617" i="5"/>
  <c r="Y617" i="5" s="1"/>
  <c r="AC625" i="5"/>
  <c r="Y625" i="5" s="1"/>
  <c r="AC633" i="5"/>
  <c r="Y633" i="5" s="1"/>
  <c r="AC641" i="5"/>
  <c r="Y641" i="5" s="1"/>
  <c r="AC649" i="5"/>
  <c r="Y649" i="5" s="1"/>
  <c r="AC657" i="5"/>
  <c r="Y657" i="5" s="1"/>
  <c r="M818" i="5"/>
  <c r="I818" i="5" s="1"/>
  <c r="M935" i="5"/>
  <c r="I935" i="5" s="1"/>
  <c r="M110" i="5"/>
  <c r="I110" i="5" s="1"/>
  <c r="M221" i="5"/>
  <c r="I221" i="5" s="1"/>
  <c r="AC565" i="5"/>
  <c r="Y565" i="5" s="1"/>
  <c r="AC589" i="5"/>
  <c r="Y589" i="5" s="1"/>
  <c r="M589" i="5"/>
  <c r="I589" i="5" s="1"/>
  <c r="Y809" i="5"/>
  <c r="M844" i="5"/>
  <c r="I844" i="5" s="1"/>
  <c r="M875" i="5"/>
  <c r="I875" i="5" s="1"/>
  <c r="M879" i="5"/>
  <c r="I879" i="5" s="1"/>
  <c r="M360" i="5"/>
  <c r="I360" i="5" s="1"/>
  <c r="S580" i="5"/>
  <c r="M898" i="5"/>
  <c r="I898" i="5" s="1"/>
  <c r="Y206" i="5"/>
  <c r="M849" i="5"/>
  <c r="I849" i="5" s="1"/>
  <c r="Y934" i="5"/>
  <c r="M228" i="5"/>
  <c r="I228" i="5" s="1"/>
  <c r="AC612" i="5"/>
  <c r="Y612" i="5" s="1"/>
  <c r="AC629" i="5"/>
  <c r="Y629" i="5" s="1"/>
  <c r="AC653" i="5"/>
  <c r="Y653" i="5" s="1"/>
  <c r="M831" i="5"/>
  <c r="I831" i="5" s="1"/>
  <c r="M881" i="5"/>
  <c r="I881" i="5" s="1"/>
  <c r="Y922" i="5"/>
  <c r="Y825" i="5"/>
  <c r="M900" i="5"/>
  <c r="I900" i="5" s="1"/>
  <c r="Y112" i="5"/>
  <c r="Y113" i="5"/>
  <c r="Y207" i="5"/>
  <c r="M200" i="5"/>
  <c r="I200" i="5" s="1"/>
  <c r="M827" i="5"/>
  <c r="I827" i="5" s="1"/>
  <c r="M851" i="5"/>
  <c r="I851" i="5" s="1"/>
  <c r="M904" i="5"/>
  <c r="I904" i="5" s="1"/>
  <c r="M938" i="5"/>
  <c r="I938" i="5" s="1"/>
  <c r="M924" i="5"/>
  <c r="I924" i="5" s="1"/>
  <c r="M294" i="5"/>
  <c r="I294" i="5" s="1"/>
  <c r="M201" i="5"/>
  <c r="I201" i="5" s="1"/>
  <c r="Y226" i="5"/>
  <c r="Y306" i="5"/>
  <c r="M515" i="5"/>
  <c r="I515" i="5" s="1"/>
  <c r="Y915" i="5"/>
  <c r="Y807" i="5"/>
  <c r="AC672" i="5"/>
  <c r="Y672" i="5" s="1"/>
  <c r="Y224" i="5"/>
  <c r="AC619" i="5"/>
  <c r="Y619" i="5" s="1"/>
  <c r="AC635" i="5"/>
  <c r="Y635" i="5" s="1"/>
  <c r="AC651" i="5"/>
  <c r="Y651" i="5" s="1"/>
  <c r="Y886" i="5"/>
  <c r="M910" i="5"/>
  <c r="I910" i="5" s="1"/>
  <c r="M107" i="5"/>
  <c r="I107" i="5" s="1"/>
  <c r="Y808" i="5"/>
  <c r="Y848" i="5"/>
  <c r="AC637" i="5"/>
  <c r="Y637" i="5" s="1"/>
  <c r="M834" i="5"/>
  <c r="I834" i="5" s="1"/>
  <c r="Y855" i="5"/>
  <c r="Y916" i="5"/>
  <c r="Y205" i="5"/>
  <c r="Y519" i="5"/>
  <c r="M820" i="5"/>
  <c r="I820" i="5" s="1"/>
  <c r="AC560" i="5"/>
  <c r="Y560" i="5" s="1"/>
  <c r="AC576" i="5"/>
  <c r="Y576" i="5" s="1"/>
  <c r="AC562" i="5"/>
  <c r="Y562" i="5" s="1"/>
  <c r="AC570" i="5"/>
  <c r="Y570" i="5" s="1"/>
  <c r="M578" i="5"/>
  <c r="I578" i="5" s="1"/>
  <c r="AC578" i="5"/>
  <c r="Y578" i="5" s="1"/>
  <c r="AC586" i="5"/>
  <c r="Y586" i="5" s="1"/>
  <c r="Y887" i="5"/>
  <c r="S616" i="5"/>
  <c r="M871" i="5"/>
  <c r="I871" i="5" s="1"/>
  <c r="S557" i="5"/>
  <c r="S573" i="5"/>
  <c r="S581" i="5"/>
  <c r="AC597" i="5"/>
  <c r="Y597" i="5" s="1"/>
  <c r="AC613" i="5"/>
  <c r="Y613" i="5" s="1"/>
  <c r="AC630" i="5"/>
  <c r="Y630" i="5" s="1"/>
  <c r="AC638" i="5"/>
  <c r="Y638" i="5" s="1"/>
  <c r="AC654" i="5"/>
  <c r="Y654" i="5" s="1"/>
  <c r="AC673" i="5"/>
  <c r="Y673" i="5" s="1"/>
  <c r="M836" i="5"/>
  <c r="I836" i="5" s="1"/>
  <c r="Y857" i="5"/>
  <c r="Y870" i="5"/>
  <c r="M939" i="5"/>
  <c r="I939" i="5" s="1"/>
  <c r="S662" i="5"/>
  <c r="M913" i="5"/>
  <c r="I913" i="5" s="1"/>
  <c r="Y936" i="5"/>
  <c r="S598" i="5"/>
  <c r="S627" i="5"/>
  <c r="S643" i="5"/>
  <c r="S659" i="5"/>
  <c r="S664" i="5"/>
  <c r="M906" i="5"/>
  <c r="I906" i="5" s="1"/>
  <c r="M218" i="5"/>
  <c r="I218" i="5" s="1"/>
  <c r="S571" i="5"/>
  <c r="AC595" i="5"/>
  <c r="Y595" i="5" s="1"/>
  <c r="AC611" i="5"/>
  <c r="Y611" i="5" s="1"/>
  <c r="AC620" i="5"/>
  <c r="Y620" i="5" s="1"/>
  <c r="M620" i="5"/>
  <c r="I620" i="5" s="1"/>
  <c r="AC652" i="5"/>
  <c r="Y652" i="5" s="1"/>
  <c r="AC671" i="5"/>
  <c r="Y671" i="5" s="1"/>
  <c r="Y925" i="5"/>
  <c r="M297" i="5"/>
  <c r="I297" i="5" s="1"/>
  <c r="S621" i="5"/>
  <c r="S645" i="5"/>
  <c r="M208" i="5"/>
  <c r="I208" i="5" s="1"/>
  <c r="Y381" i="5"/>
  <c r="Y372" i="5"/>
  <c r="S594" i="5"/>
  <c r="S602" i="5"/>
  <c r="S610" i="5"/>
  <c r="M846" i="5"/>
  <c r="I846" i="5" s="1"/>
  <c r="Y859" i="5"/>
  <c r="Y920" i="5"/>
  <c r="M114" i="5"/>
  <c r="I114" i="5" s="1"/>
  <c r="Y374" i="5"/>
  <c r="AC559" i="5"/>
  <c r="Y559" i="5" s="1"/>
  <c r="AC567" i="5"/>
  <c r="Y567" i="5" s="1"/>
  <c r="AC575" i="5"/>
  <c r="Y575" i="5" s="1"/>
  <c r="AC583" i="5"/>
  <c r="Y583" i="5" s="1"/>
  <c r="AC591" i="5"/>
  <c r="Y591" i="5" s="1"/>
  <c r="Y837" i="5"/>
  <c r="Y824" i="5"/>
  <c r="M864" i="5"/>
  <c r="I864" i="5" s="1"/>
  <c r="Y845" i="5"/>
  <c r="Y880" i="5"/>
  <c r="Y212" i="5"/>
  <c r="AC592" i="5"/>
  <c r="Y592" i="5" s="1"/>
  <c r="M600" i="5"/>
  <c r="I600" i="5" s="1"/>
  <c r="AC600" i="5"/>
  <c r="Y600" i="5" s="1"/>
  <c r="AC608" i="5"/>
  <c r="Y608" i="5" s="1"/>
  <c r="Y815" i="5"/>
  <c r="Y858" i="5"/>
  <c r="M877" i="5"/>
  <c r="I877" i="5" s="1"/>
  <c r="Y876" i="5"/>
  <c r="Y935" i="5"/>
  <c r="M379" i="5"/>
  <c r="I379" i="5" s="1"/>
  <c r="M386" i="5"/>
  <c r="I386" i="5" s="1"/>
  <c r="Y816" i="5"/>
  <c r="Y875" i="5"/>
  <c r="M874" i="5"/>
  <c r="I874" i="5" s="1"/>
  <c r="Y204" i="5"/>
  <c r="M369" i="5"/>
  <c r="I369" i="5" s="1"/>
  <c r="Y360" i="5"/>
  <c r="Y863" i="5"/>
  <c r="Y898" i="5"/>
  <c r="AC680" i="5"/>
  <c r="Y680" i="5" s="1"/>
  <c r="S636" i="5"/>
  <c r="M868" i="5"/>
  <c r="I868" i="5" s="1"/>
  <c r="Y881" i="5"/>
  <c r="M387" i="5"/>
  <c r="I387" i="5" s="1"/>
  <c r="S561" i="5"/>
  <c r="S585" i="5"/>
  <c r="AC609" i="5"/>
  <c r="Y609" i="5" s="1"/>
  <c r="AC618" i="5"/>
  <c r="Y618" i="5" s="1"/>
  <c r="AC650" i="5"/>
  <c r="Y650" i="5" s="1"/>
  <c r="AC669" i="5"/>
  <c r="Y669" i="5" s="1"/>
  <c r="M841" i="5"/>
  <c r="I841" i="5" s="1"/>
  <c r="Y900" i="5"/>
  <c r="M112" i="5"/>
  <c r="I112" i="5" s="1"/>
  <c r="M207" i="5"/>
  <c r="I207" i="5" s="1"/>
  <c r="AC558" i="5"/>
  <c r="Y558" i="5" s="1"/>
  <c r="AC566" i="5"/>
  <c r="Y566" i="5" s="1"/>
  <c r="AC574" i="5"/>
  <c r="Y574" i="5" s="1"/>
  <c r="AC582" i="5"/>
  <c r="Y582" i="5" s="1"/>
  <c r="AC590" i="5"/>
  <c r="Y590" i="5" s="1"/>
  <c r="M907" i="5"/>
  <c r="I907" i="5" s="1"/>
  <c r="M893" i="5"/>
  <c r="I893" i="5" s="1"/>
  <c r="Y904" i="5"/>
  <c r="Y938" i="5"/>
  <c r="Y924" i="5"/>
  <c r="Y115" i="5"/>
  <c r="Y294" i="5"/>
  <c r="M383" i="5"/>
  <c r="I383" i="5" s="1"/>
  <c r="Y515" i="5"/>
  <c r="AC666" i="5"/>
  <c r="Y666" i="5" s="1"/>
  <c r="AC674" i="5"/>
  <c r="Y674" i="5" s="1"/>
  <c r="M829" i="5"/>
  <c r="I829" i="5" s="1"/>
  <c r="Y856" i="5"/>
  <c r="M908" i="5"/>
  <c r="I908" i="5" s="1"/>
  <c r="Y116" i="5"/>
  <c r="S564" i="5"/>
  <c r="S588" i="5"/>
  <c r="M839" i="5"/>
  <c r="I839" i="5" s="1"/>
  <c r="M932" i="5"/>
  <c r="I932" i="5" s="1"/>
  <c r="M905" i="5"/>
  <c r="I905" i="5" s="1"/>
  <c r="M365" i="5"/>
  <c r="I365" i="5" s="1"/>
  <c r="AC606" i="5"/>
  <c r="Y606" i="5" s="1"/>
  <c r="Y910" i="5"/>
  <c r="S563" i="5"/>
  <c r="S579" i="5"/>
  <c r="AC603" i="5"/>
  <c r="Y603" i="5" s="1"/>
  <c r="AC628" i="5"/>
  <c r="Y628" i="5" s="1"/>
  <c r="AC644" i="5"/>
  <c r="Y644" i="5" s="1"/>
  <c r="AC663" i="5"/>
  <c r="Y663" i="5" s="1"/>
  <c r="AC679" i="5"/>
  <c r="Y679" i="5" s="1"/>
  <c r="M808" i="5"/>
  <c r="I808" i="5" s="1"/>
  <c r="AC604" i="5"/>
  <c r="Y604" i="5" s="1"/>
  <c r="M855" i="5"/>
  <c r="I855" i="5" s="1"/>
  <c r="M897" i="5"/>
  <c r="I897" i="5" s="1"/>
  <c r="M926" i="5"/>
  <c r="I926" i="5" s="1"/>
  <c r="M205" i="5"/>
  <c r="I205" i="5" s="1"/>
  <c r="M362" i="5"/>
  <c r="I362" i="5" s="1"/>
  <c r="S569" i="5"/>
  <c r="AC593" i="5"/>
  <c r="Y593" i="5" s="1"/>
  <c r="AC634" i="5"/>
  <c r="Y634" i="5" s="1"/>
  <c r="AC658" i="5"/>
  <c r="Y658" i="5" s="1"/>
  <c r="AC677" i="5"/>
  <c r="Y677" i="5" s="1"/>
  <c r="L76" i="5" l="1"/>
  <c r="L302" i="5"/>
  <c r="L410" i="5"/>
  <c r="L172" i="5"/>
  <c r="K181" i="5"/>
  <c r="L959" i="5"/>
  <c r="L223" i="5"/>
  <c r="L679" i="5"/>
  <c r="K679" i="5"/>
  <c r="L603" i="5"/>
  <c r="K603" i="5"/>
  <c r="L618" i="5"/>
  <c r="K618" i="5"/>
  <c r="L630" i="5"/>
  <c r="K630" i="5"/>
  <c r="L657" i="5"/>
  <c r="K657" i="5"/>
  <c r="L641" i="5"/>
  <c r="K641" i="5"/>
  <c r="L631" i="5"/>
  <c r="K631" i="5"/>
  <c r="L593" i="5"/>
  <c r="K593" i="5"/>
  <c r="L604" i="5"/>
  <c r="K604" i="5"/>
  <c r="L566" i="5"/>
  <c r="K566" i="5"/>
  <c r="K345" i="5"/>
  <c r="L663" i="5"/>
  <c r="K663" i="5"/>
  <c r="L628" i="5"/>
  <c r="K628" i="5"/>
  <c r="L674" i="5"/>
  <c r="K674" i="5"/>
  <c r="L650" i="5"/>
  <c r="K650" i="5"/>
  <c r="L609" i="5"/>
  <c r="K609" i="5"/>
  <c r="L673" i="5"/>
  <c r="K673" i="5"/>
  <c r="L638" i="5"/>
  <c r="K638" i="5"/>
  <c r="L613" i="5"/>
  <c r="K613" i="5"/>
  <c r="L637" i="5"/>
  <c r="K637" i="5"/>
  <c r="L672" i="5"/>
  <c r="K672" i="5"/>
  <c r="L649" i="5"/>
  <c r="K649" i="5"/>
  <c r="L633" i="5"/>
  <c r="K633" i="5"/>
  <c r="L617" i="5"/>
  <c r="K617" i="5"/>
  <c r="L655" i="5"/>
  <c r="K655" i="5"/>
  <c r="L639" i="5"/>
  <c r="K639" i="5"/>
  <c r="L623" i="5"/>
  <c r="K623" i="5"/>
  <c r="L703" i="5"/>
  <c r="L677" i="5"/>
  <c r="K677" i="5"/>
  <c r="L634" i="5"/>
  <c r="K634" i="5"/>
  <c r="L590" i="5"/>
  <c r="K590" i="5"/>
  <c r="L574" i="5"/>
  <c r="K574" i="5"/>
  <c r="L558" i="5"/>
  <c r="K558" i="5"/>
  <c r="L722" i="5"/>
  <c r="L684" i="5"/>
  <c r="L486" i="5"/>
  <c r="L714" i="5"/>
  <c r="L499" i="5"/>
  <c r="L551" i="5"/>
  <c r="L472" i="5"/>
  <c r="L548" i="5"/>
  <c r="L691" i="5"/>
  <c r="L502" i="5"/>
  <c r="L556" i="5"/>
  <c r="L780" i="5"/>
  <c r="L494" i="5"/>
  <c r="L797" i="5"/>
  <c r="L536" i="5"/>
  <c r="L803" i="5"/>
  <c r="L507" i="5"/>
  <c r="L694" i="5"/>
  <c r="L683" i="5"/>
  <c r="L701" i="5"/>
  <c r="K500" i="5"/>
  <c r="L540" i="5"/>
  <c r="L514" i="5"/>
  <c r="L785" i="5"/>
  <c r="L554" i="5"/>
  <c r="L817" i="5"/>
  <c r="L843" i="5"/>
  <c r="L477" i="5"/>
  <c r="L735" i="5"/>
  <c r="L751" i="5"/>
  <c r="L555" i="5"/>
  <c r="L453" i="5"/>
  <c r="L546" i="5"/>
  <c r="L490" i="5"/>
  <c r="L750" i="5"/>
  <c r="L723" i="5"/>
  <c r="L802" i="5"/>
  <c r="L681" i="5"/>
  <c r="L730" i="5"/>
  <c r="L731" i="5"/>
  <c r="L796" i="5"/>
  <c r="L455" i="5"/>
  <c r="L466" i="5"/>
  <c r="L456" i="5"/>
  <c r="L544" i="5"/>
  <c r="L854" i="5"/>
  <c r="L801" i="5"/>
  <c r="L792" i="5"/>
  <c r="L787" i="5"/>
  <c r="L866" i="5"/>
  <c r="L791" i="5"/>
  <c r="L553" i="5"/>
  <c r="L726" i="5"/>
  <c r="L764" i="5"/>
  <c r="L689" i="5"/>
  <c r="L476" i="5"/>
  <c r="L690" i="5"/>
  <c r="L533" i="5"/>
  <c r="L798" i="5"/>
  <c r="L793" i="5"/>
  <c r="L454" i="5"/>
  <c r="L493" i="5"/>
  <c r="L543" i="5"/>
  <c r="L500" i="5"/>
  <c r="L459" i="5"/>
  <c r="L464" i="5"/>
  <c r="L766" i="5"/>
  <c r="L522" i="5"/>
  <c r="L708" i="5"/>
  <c r="L756" i="5"/>
  <c r="L741" i="5"/>
  <c r="L716" i="5"/>
  <c r="L779" i="5"/>
  <c r="L842" i="5"/>
  <c r="L549" i="5"/>
  <c r="L513" i="5"/>
  <c r="L699" i="5"/>
  <c r="L774" i="5"/>
  <c r="L509" i="5"/>
  <c r="L693" i="5"/>
  <c r="L770" i="5"/>
  <c r="K348" i="5"/>
  <c r="L680" i="5"/>
  <c r="K680" i="5"/>
  <c r="L600" i="5"/>
  <c r="K600" i="5"/>
  <c r="K583" i="5"/>
  <c r="L583" i="5"/>
  <c r="K567" i="5"/>
  <c r="L567" i="5"/>
  <c r="L652" i="5"/>
  <c r="K652" i="5"/>
  <c r="L611" i="5"/>
  <c r="K611" i="5"/>
  <c r="L586" i="5"/>
  <c r="K586" i="5"/>
  <c r="L570" i="5"/>
  <c r="K570" i="5"/>
  <c r="L576" i="5"/>
  <c r="K576" i="5"/>
  <c r="K536" i="5"/>
  <c r="L651" i="5"/>
  <c r="K651" i="5"/>
  <c r="L619" i="5"/>
  <c r="K619" i="5"/>
  <c r="L524" i="5"/>
  <c r="L629" i="5"/>
  <c r="K629" i="5"/>
  <c r="K589" i="5"/>
  <c r="L589" i="5"/>
  <c r="L667" i="5"/>
  <c r="K667" i="5"/>
  <c r="L648" i="5"/>
  <c r="K648" i="5"/>
  <c r="L632" i="5"/>
  <c r="K632" i="5"/>
  <c r="L607" i="5"/>
  <c r="K607" i="5"/>
  <c r="K577" i="5"/>
  <c r="L577" i="5"/>
  <c r="L615" i="5"/>
  <c r="K615" i="5"/>
  <c r="L644" i="5"/>
  <c r="K644" i="5"/>
  <c r="L666" i="5"/>
  <c r="K666" i="5"/>
  <c r="L669" i="5"/>
  <c r="K669" i="5"/>
  <c r="L654" i="5"/>
  <c r="K654" i="5"/>
  <c r="L597" i="5"/>
  <c r="K597" i="5"/>
  <c r="L625" i="5"/>
  <c r="K625" i="5"/>
  <c r="L647" i="5"/>
  <c r="K647" i="5"/>
  <c r="L658" i="5"/>
  <c r="K658" i="5"/>
  <c r="L606" i="5"/>
  <c r="K606" i="5"/>
  <c r="L582" i="5"/>
  <c r="K582" i="5"/>
  <c r="L608" i="5"/>
  <c r="K608" i="5"/>
  <c r="L592" i="5"/>
  <c r="K592" i="5"/>
  <c r="K591" i="5"/>
  <c r="L591" i="5"/>
  <c r="K575" i="5"/>
  <c r="L575" i="5"/>
  <c r="K559" i="5"/>
  <c r="L559" i="5"/>
  <c r="L671" i="5"/>
  <c r="K671" i="5"/>
  <c r="L620" i="5"/>
  <c r="K620" i="5"/>
  <c r="L595" i="5"/>
  <c r="K595" i="5"/>
  <c r="L578" i="5"/>
  <c r="K578" i="5"/>
  <c r="L562" i="5"/>
  <c r="K562" i="5"/>
  <c r="L560" i="5"/>
  <c r="K560" i="5"/>
  <c r="L635" i="5"/>
  <c r="K635" i="5"/>
  <c r="L653" i="5"/>
  <c r="K653" i="5"/>
  <c r="L612" i="5"/>
  <c r="K612" i="5"/>
  <c r="K565" i="5"/>
  <c r="L565" i="5"/>
  <c r="L675" i="5"/>
  <c r="K675" i="5"/>
  <c r="L656" i="5"/>
  <c r="K656" i="5"/>
  <c r="L640" i="5"/>
  <c r="K640" i="5"/>
  <c r="L624" i="5"/>
  <c r="K624" i="5"/>
  <c r="L599" i="5"/>
  <c r="K599" i="5"/>
  <c r="L106" i="5"/>
  <c r="K142" i="5"/>
  <c r="L244" i="5"/>
  <c r="L839" i="5"/>
  <c r="K839" i="5"/>
  <c r="K182" i="5"/>
  <c r="K956" i="5"/>
  <c r="L893" i="5"/>
  <c r="K893" i="5"/>
  <c r="K264" i="5"/>
  <c r="L273" i="5"/>
  <c r="L80" i="5"/>
  <c r="L278" i="5"/>
  <c r="K974" i="5"/>
  <c r="L441" i="5"/>
  <c r="K587" i="5"/>
  <c r="L587" i="5"/>
  <c r="L137" i="5"/>
  <c r="K690" i="5"/>
  <c r="L622" i="5"/>
  <c r="K622" i="5"/>
  <c r="K476" i="5"/>
  <c r="L386" i="5"/>
  <c r="K386" i="5"/>
  <c r="K262" i="5"/>
  <c r="L174" i="5"/>
  <c r="K111" i="5"/>
  <c r="L877" i="5"/>
  <c r="K877" i="5"/>
  <c r="L258" i="5"/>
  <c r="L170" i="5"/>
  <c r="K135" i="5"/>
  <c r="L84" i="5"/>
  <c r="L407" i="5"/>
  <c r="K128" i="5"/>
  <c r="K82" i="5"/>
  <c r="K689" i="5"/>
  <c r="K333" i="5"/>
  <c r="L307" i="5"/>
  <c r="K287" i="5"/>
  <c r="K780" i="5"/>
  <c r="L601" i="5"/>
  <c r="K601" i="5"/>
  <c r="K356" i="5"/>
  <c r="K297" i="5"/>
  <c r="L297" i="5"/>
  <c r="K764" i="5"/>
  <c r="L399" i="5"/>
  <c r="K125" i="5"/>
  <c r="L906" i="5"/>
  <c r="K906" i="5"/>
  <c r="K443" i="5"/>
  <c r="K321" i="5"/>
  <c r="L178" i="5"/>
  <c r="K977" i="5"/>
  <c r="K892" i="5"/>
  <c r="L276" i="5"/>
  <c r="K963" i="5"/>
  <c r="L927" i="5"/>
  <c r="L871" i="5"/>
  <c r="K871" i="5"/>
  <c r="L668" i="5"/>
  <c r="K668" i="5"/>
  <c r="K124" i="5"/>
  <c r="K260" i="5"/>
  <c r="K553" i="5"/>
  <c r="K791" i="5"/>
  <c r="K968" i="5"/>
  <c r="K866" i="5"/>
  <c r="K343" i="5"/>
  <c r="K256" i="5"/>
  <c r="L138" i="5"/>
  <c r="K787" i="5"/>
  <c r="L670" i="5"/>
  <c r="K670" i="5"/>
  <c r="K447" i="5"/>
  <c r="K286" i="5"/>
  <c r="K245" i="5"/>
  <c r="K801" i="5"/>
  <c r="K914" i="5"/>
  <c r="K854" i="5"/>
  <c r="K280" i="5"/>
  <c r="K147" i="5"/>
  <c r="K544" i="5"/>
  <c r="L122" i="5"/>
  <c r="K456" i="5"/>
  <c r="K976" i="5"/>
  <c r="K436" i="5"/>
  <c r="K246" i="5"/>
  <c r="K299" i="5"/>
  <c r="K466" i="5"/>
  <c r="K101" i="5"/>
  <c r="L318" i="5"/>
  <c r="L910" i="5"/>
  <c r="K910" i="5"/>
  <c r="K408" i="5"/>
  <c r="K239" i="5"/>
  <c r="K684" i="5"/>
  <c r="K455" i="5"/>
  <c r="K323" i="5"/>
  <c r="K722" i="5"/>
  <c r="L243" i="5"/>
  <c r="K261" i="5"/>
  <c r="K743" i="5"/>
  <c r="L938" i="5"/>
  <c r="K938" i="5"/>
  <c r="K728" i="5"/>
  <c r="K301" i="5"/>
  <c r="L942" i="5"/>
  <c r="K561" i="5"/>
  <c r="L561" i="5"/>
  <c r="K158" i="5"/>
  <c r="L881" i="5"/>
  <c r="K881" i="5"/>
  <c r="K435" i="5"/>
  <c r="K92" i="5"/>
  <c r="L849" i="5"/>
  <c r="K849" i="5"/>
  <c r="L962" i="5"/>
  <c r="L450" i="5"/>
  <c r="L440" i="5"/>
  <c r="L272" i="5"/>
  <c r="L969" i="5"/>
  <c r="L336" i="5"/>
  <c r="K235" i="5"/>
  <c r="K110" i="5"/>
  <c r="L110" i="5"/>
  <c r="K712" i="5"/>
  <c r="K876" i="5"/>
  <c r="K709" i="5"/>
  <c r="K525" i="5"/>
  <c r="K290" i="5"/>
  <c r="K219" i="5"/>
  <c r="L219" i="5"/>
  <c r="L93" i="5"/>
  <c r="L715" i="5"/>
  <c r="L374" i="5"/>
  <c r="K374" i="5"/>
  <c r="L314" i="5"/>
  <c r="L133" i="5"/>
  <c r="L171" i="5"/>
  <c r="L688" i="5"/>
  <c r="L692" i="5"/>
  <c r="K920" i="5"/>
  <c r="L920" i="5"/>
  <c r="L776" i="5"/>
  <c r="L594" i="5"/>
  <c r="K594" i="5"/>
  <c r="L372" i="5"/>
  <c r="K372" i="5"/>
  <c r="K341" i="5"/>
  <c r="K153" i="5"/>
  <c r="L162" i="5"/>
  <c r="K230" i="5"/>
  <c r="L621" i="5"/>
  <c r="K621" i="5"/>
  <c r="K274" i="5"/>
  <c r="K151" i="5"/>
  <c r="K762" i="5"/>
  <c r="L326" i="5"/>
  <c r="L749" i="5"/>
  <c r="L664" i="5"/>
  <c r="K664" i="5"/>
  <c r="L598" i="5"/>
  <c r="K598" i="5"/>
  <c r="L337" i="5"/>
  <c r="K271" i="5"/>
  <c r="K395" i="5"/>
  <c r="K850" i="5"/>
  <c r="K418" i="5"/>
  <c r="L376" i="5"/>
  <c r="K954" i="5"/>
  <c r="K804" i="5"/>
  <c r="K573" i="5"/>
  <c r="L573" i="5"/>
  <c r="L965" i="5"/>
  <c r="K403" i="5"/>
  <c r="K145" i="5"/>
  <c r="L229" i="5"/>
  <c r="L696" i="5"/>
  <c r="L930" i="5"/>
  <c r="K901" i="5"/>
  <c r="L463" i="5"/>
  <c r="L412" i="5"/>
  <c r="L351" i="5"/>
  <c r="L288" i="5"/>
  <c r="L737" i="5"/>
  <c r="K210" i="5"/>
  <c r="K277" i="5"/>
  <c r="K940" i="5"/>
  <c r="K744" i="5"/>
  <c r="K176" i="5"/>
  <c r="K368" i="5"/>
  <c r="L929" i="5"/>
  <c r="K180" i="5"/>
  <c r="L216" i="5"/>
  <c r="K519" i="5"/>
  <c r="L519" i="5"/>
  <c r="K946" i="5"/>
  <c r="L532" i="5"/>
  <c r="L279" i="5"/>
  <c r="L143" i="5"/>
  <c r="L761" i="5"/>
  <c r="K334" i="5"/>
  <c r="L155" i="5"/>
  <c r="L886" i="5"/>
  <c r="K886" i="5"/>
  <c r="L489" i="5"/>
  <c r="L790" i="5"/>
  <c r="K702" i="5"/>
  <c r="K355" i="5"/>
  <c r="L915" i="5"/>
  <c r="K915" i="5"/>
  <c r="K771" i="5"/>
  <c r="L530" i="5"/>
  <c r="L308" i="5"/>
  <c r="K763" i="5"/>
  <c r="L830" i="5"/>
  <c r="K830" i="5"/>
  <c r="K422" i="5"/>
  <c r="K428" i="5"/>
  <c r="L283" i="5"/>
  <c r="K718" i="5"/>
  <c r="L85" i="5"/>
  <c r="L821" i="5"/>
  <c r="L934" i="5"/>
  <c r="K934" i="5"/>
  <c r="L580" i="5"/>
  <c r="K580" i="5"/>
  <c r="L552" i="5"/>
  <c r="L788" i="5"/>
  <c r="L511" i="5"/>
  <c r="K344" i="5"/>
  <c r="K267" i="5"/>
  <c r="L772" i="5"/>
  <c r="L419" i="5"/>
  <c r="L311" i="5"/>
  <c r="K263" i="5"/>
  <c r="K695" i="5"/>
  <c r="L937" i="5"/>
  <c r="K937" i="5"/>
  <c r="K748" i="5"/>
  <c r="L367" i="5"/>
  <c r="L322" i="5"/>
  <c r="L268" i="5"/>
  <c r="K765" i="5"/>
  <c r="K786" i="5"/>
  <c r="L918" i="5"/>
  <c r="K918" i="5"/>
  <c r="L806" i="5"/>
  <c r="K806" i="5"/>
  <c r="L512" i="5"/>
  <c r="K462" i="5"/>
  <c r="L388" i="5"/>
  <c r="K388" i="5"/>
  <c r="L349" i="5"/>
  <c r="L398" i="5"/>
  <c r="K185" i="5"/>
  <c r="K215" i="5"/>
  <c r="L215" i="5"/>
  <c r="L89" i="5"/>
  <c r="L734" i="5"/>
  <c r="L685" i="5"/>
  <c r="L117" i="5"/>
  <c r="K342" i="5"/>
  <c r="K687" i="5"/>
  <c r="K697" i="5"/>
  <c r="K521" i="5"/>
  <c r="L353" i="5"/>
  <c r="K710" i="5"/>
  <c r="L505" i="5"/>
  <c r="K768" i="5"/>
  <c r="L883" i="5"/>
  <c r="K884" i="5"/>
  <c r="K852" i="5"/>
  <c r="L481" i="5"/>
  <c r="L537" i="5"/>
  <c r="K823" i="5"/>
  <c r="L700" i="5"/>
  <c r="L584" i="5"/>
  <c r="K584" i="5"/>
  <c r="L442" i="5"/>
  <c r="L432" i="5"/>
  <c r="K377" i="5"/>
  <c r="L911" i="5"/>
  <c r="K911" i="5"/>
  <c r="L523" i="5"/>
  <c r="K157" i="5"/>
  <c r="L166" i="5"/>
  <c r="K148" i="5"/>
  <c r="K739" i="5"/>
  <c r="K945" i="5"/>
  <c r="K873" i="5"/>
  <c r="L704" i="5"/>
  <c r="K467" i="5"/>
  <c r="K257" i="5"/>
  <c r="K159" i="5"/>
  <c r="K189" i="5"/>
  <c r="K91" i="5"/>
  <c r="L131" i="5"/>
  <c r="K468" i="5"/>
  <c r="L324" i="5"/>
  <c r="L241" i="5"/>
  <c r="L449" i="5"/>
  <c r="K719" i="5"/>
  <c r="K732" i="5"/>
  <c r="L461" i="5"/>
  <c r="L187" i="5"/>
  <c r="K799" i="5"/>
  <c r="K329" i="5"/>
  <c r="L224" i="5"/>
  <c r="K224" i="5"/>
  <c r="K775" i="5"/>
  <c r="L807" i="5"/>
  <c r="K807" i="5"/>
  <c r="L366" i="5"/>
  <c r="K366" i="5"/>
  <c r="L226" i="5"/>
  <c r="K226" i="5"/>
  <c r="K298" i="5"/>
  <c r="L164" i="5"/>
  <c r="K955" i="5"/>
  <c r="K491" i="5"/>
  <c r="K415" i="5"/>
  <c r="K232" i="5"/>
  <c r="L113" i="5"/>
  <c r="K113" i="5"/>
  <c r="L917" i="5"/>
  <c r="K917" i="5"/>
  <c r="L452" i="5"/>
  <c r="L949" i="5"/>
  <c r="L517" i="5"/>
  <c r="K177" i="5"/>
  <c r="K127" i="5"/>
  <c r="L746" i="5"/>
  <c r="K707" i="5"/>
  <c r="K736" i="5"/>
  <c r="K487" i="5"/>
  <c r="L816" i="5"/>
  <c r="K816" i="5"/>
  <c r="K742" i="5"/>
  <c r="L526" i="5"/>
  <c r="L370" i="5"/>
  <c r="K370" i="5"/>
  <c r="L352" i="5"/>
  <c r="L165" i="5"/>
  <c r="L253" i="5"/>
  <c r="L889" i="5"/>
  <c r="L773" i="5"/>
  <c r="K474" i="5"/>
  <c r="K293" i="5"/>
  <c r="K745" i="5"/>
  <c r="L805" i="5"/>
  <c r="K805" i="5"/>
  <c r="L698" i="5"/>
  <c r="L501" i="5"/>
  <c r="L330" i="5"/>
  <c r="K909" i="5"/>
  <c r="L909" i="5"/>
  <c r="L400" i="5"/>
  <c r="L325" i="5"/>
  <c r="L282" i="5"/>
  <c r="K105" i="5"/>
  <c r="L332" i="5"/>
  <c r="K251" i="5"/>
  <c r="L727" i="5"/>
  <c r="L482" i="5"/>
  <c r="K300" i="5"/>
  <c r="K538" i="5"/>
  <c r="L840" i="5"/>
  <c r="K375" i="5"/>
  <c r="L547" i="5"/>
  <c r="L713" i="5"/>
  <c r="K470" i="5"/>
  <c r="K199" i="5"/>
  <c r="L833" i="5"/>
  <c r="L79" i="5"/>
  <c r="L404" i="5"/>
  <c r="L347" i="5"/>
  <c r="K492" i="5"/>
  <c r="K902" i="5"/>
  <c r="K163" i="5"/>
  <c r="K847" i="5"/>
  <c r="K542" i="5"/>
  <c r="K832" i="5"/>
  <c r="K217" i="5"/>
  <c r="L88" i="5"/>
  <c r="L897" i="5"/>
  <c r="K897" i="5"/>
  <c r="K493" i="5"/>
  <c r="K454" i="5"/>
  <c r="L365" i="5"/>
  <c r="K365" i="5"/>
  <c r="K793" i="5"/>
  <c r="K798" i="5"/>
  <c r="L829" i="5"/>
  <c r="K829" i="5"/>
  <c r="L383" i="5"/>
  <c r="K383" i="5"/>
  <c r="K796" i="5"/>
  <c r="K439" i="5"/>
  <c r="L348" i="5"/>
  <c r="K302" i="5"/>
  <c r="K731" i="5"/>
  <c r="L855" i="5"/>
  <c r="K855" i="5"/>
  <c r="L808" i="5"/>
  <c r="K808" i="5"/>
  <c r="K106" i="5"/>
  <c r="K681" i="5"/>
  <c r="L971" i="5"/>
  <c r="K802" i="5"/>
  <c r="K270" i="5"/>
  <c r="K83" i="5"/>
  <c r="K723" i="5"/>
  <c r="L907" i="5"/>
  <c r="K907" i="5"/>
  <c r="L264" i="5"/>
  <c r="K123" i="5"/>
  <c r="K80" i="5"/>
  <c r="K841" i="5"/>
  <c r="L841" i="5"/>
  <c r="K269" i="5"/>
  <c r="L974" i="5"/>
  <c r="K233" i="5"/>
  <c r="K95" i="5"/>
  <c r="L369" i="5"/>
  <c r="K369" i="5"/>
  <c r="L874" i="5"/>
  <c r="K874" i="5"/>
  <c r="L605" i="5"/>
  <c r="K605" i="5"/>
  <c r="L379" i="5"/>
  <c r="K379" i="5"/>
  <c r="L262" i="5"/>
  <c r="K174" i="5"/>
  <c r="L111" i="5"/>
  <c r="K490" i="5"/>
  <c r="K402" i="5"/>
  <c r="K170" i="5"/>
  <c r="L135" i="5"/>
  <c r="K84" i="5"/>
  <c r="K453" i="5"/>
  <c r="L128" i="5"/>
  <c r="K555" i="5"/>
  <c r="L846" i="5"/>
  <c r="K846" i="5"/>
  <c r="K513" i="5"/>
  <c r="L333" i="5"/>
  <c r="K307" i="5"/>
  <c r="K751" i="5"/>
  <c r="L661" i="5"/>
  <c r="K661" i="5"/>
  <c r="L356" i="5"/>
  <c r="K735" i="5"/>
  <c r="K970" i="5"/>
  <c r="K477" i="5"/>
  <c r="K358" i="5"/>
  <c r="L125" i="5"/>
  <c r="K843" i="5"/>
  <c r="L443" i="5"/>
  <c r="L321" i="5"/>
  <c r="K178" i="5"/>
  <c r="L977" i="5"/>
  <c r="L892" i="5"/>
  <c r="K179" i="5"/>
  <c r="L146" i="5"/>
  <c r="K895" i="5"/>
  <c r="K927" i="5"/>
  <c r="K817" i="5"/>
  <c r="L124" i="5"/>
  <c r="L260" i="5"/>
  <c r="L968" i="5"/>
  <c r="L343" i="5"/>
  <c r="L256" i="5"/>
  <c r="K138" i="5"/>
  <c r="K708" i="5"/>
  <c r="L660" i="5"/>
  <c r="K660" i="5"/>
  <c r="L447" i="5"/>
  <c r="L286" i="5"/>
  <c r="L245" i="5"/>
  <c r="L914" i="5"/>
  <c r="L280" i="5"/>
  <c r="L147" i="5"/>
  <c r="K122" i="5"/>
  <c r="L976" i="5"/>
  <c r="K289" i="5"/>
  <c r="K766" i="5"/>
  <c r="L246" i="5"/>
  <c r="L102" i="5"/>
  <c r="L834" i="5"/>
  <c r="K834" i="5"/>
  <c r="L101" i="5"/>
  <c r="K579" i="5"/>
  <c r="L579" i="5"/>
  <c r="K284" i="5"/>
  <c r="L408" i="5"/>
  <c r="K169" i="5"/>
  <c r="K97" i="5"/>
  <c r="K132" i="5"/>
  <c r="L323" i="5"/>
  <c r="K785" i="5"/>
  <c r="K514" i="5"/>
  <c r="K515" i="5"/>
  <c r="L515" i="5"/>
  <c r="K243" i="5"/>
  <c r="L261" i="5"/>
  <c r="L743" i="5"/>
  <c r="L904" i="5"/>
  <c r="K904" i="5"/>
  <c r="L728" i="5"/>
  <c r="L200" i="5"/>
  <c r="K200" i="5"/>
  <c r="K139" i="5"/>
  <c r="L96" i="5"/>
  <c r="L900" i="5"/>
  <c r="K900" i="5"/>
  <c r="K518" i="5"/>
  <c r="L118" i="5"/>
  <c r="L831" i="5"/>
  <c r="K831" i="5"/>
  <c r="L435" i="5"/>
  <c r="L636" i="5"/>
  <c r="K636" i="5"/>
  <c r="K473" i="5"/>
  <c r="K962" i="5"/>
  <c r="K450" i="5"/>
  <c r="K440" i="5"/>
  <c r="L130" i="5"/>
  <c r="K879" i="5"/>
  <c r="L879" i="5"/>
  <c r="L531" i="5"/>
  <c r="L313" i="5"/>
  <c r="K221" i="5"/>
  <c r="L221" i="5"/>
  <c r="L78" i="5"/>
  <c r="L953" i="5"/>
  <c r="L876" i="5"/>
  <c r="K506" i="5"/>
  <c r="L290" i="5"/>
  <c r="K152" i="5"/>
  <c r="L100" i="5"/>
  <c r="K715" i="5"/>
  <c r="K346" i="5"/>
  <c r="K144" i="5"/>
  <c r="K236" i="5"/>
  <c r="K688" i="5"/>
  <c r="K692" i="5"/>
  <c r="K776" i="5"/>
  <c r="L529" i="5"/>
  <c r="L397" i="5"/>
  <c r="L341" i="5"/>
  <c r="L153" i="5"/>
  <c r="K162" i="5"/>
  <c r="L860" i="5"/>
  <c r="K860" i="5"/>
  <c r="L230" i="5"/>
  <c r="K516" i="5"/>
  <c r="L274" i="5"/>
  <c r="L151" i="5"/>
  <c r="K571" i="5"/>
  <c r="L571" i="5"/>
  <c r="K252" i="5"/>
  <c r="K556" i="5"/>
  <c r="L659" i="5"/>
  <c r="K659" i="5"/>
  <c r="L389" i="5"/>
  <c r="L296" i="5"/>
  <c r="K81" i="5"/>
  <c r="L662" i="5"/>
  <c r="K662" i="5"/>
  <c r="L395" i="5"/>
  <c r="L850" i="5"/>
  <c r="L424" i="5"/>
  <c r="K240" i="5"/>
  <c r="L870" i="5"/>
  <c r="K870" i="5"/>
  <c r="L758" i="5"/>
  <c r="K557" i="5"/>
  <c r="L557" i="5"/>
  <c r="K965" i="5"/>
  <c r="K777" i="5"/>
  <c r="L616" i="5"/>
  <c r="K616" i="5"/>
  <c r="L403" i="5"/>
  <c r="L145" i="5"/>
  <c r="K229" i="5"/>
  <c r="K696" i="5"/>
  <c r="K930" i="5"/>
  <c r="K686" i="5"/>
  <c r="L426" i="5"/>
  <c r="L416" i="5"/>
  <c r="K361" i="5"/>
  <c r="K319" i="5"/>
  <c r="L227" i="5"/>
  <c r="K931" i="5"/>
  <c r="L931" i="5"/>
  <c r="L887" i="5"/>
  <c r="K887" i="5"/>
  <c r="L210" i="5"/>
  <c r="L277" i="5"/>
  <c r="L940" i="5"/>
  <c r="L744" i="5"/>
  <c r="L176" i="5"/>
  <c r="L368" i="5"/>
  <c r="K929" i="5"/>
  <c r="L180" i="5"/>
  <c r="K483" i="5"/>
  <c r="K794" i="5"/>
  <c r="K706" i="5"/>
  <c r="K767" i="5"/>
  <c r="L916" i="5"/>
  <c r="K916" i="5"/>
  <c r="K279" i="5"/>
  <c r="K108" i="5"/>
  <c r="L108" i="5"/>
  <c r="L334" i="5"/>
  <c r="L958" i="5"/>
  <c r="K781" i="5"/>
  <c r="K421" i="5"/>
  <c r="K411" i="5"/>
  <c r="L702" i="5"/>
  <c r="L355" i="5"/>
  <c r="L856" i="5"/>
  <c r="K856" i="5"/>
  <c r="K306" i="5"/>
  <c r="L306" i="5"/>
  <c r="K308" i="5"/>
  <c r="L763" i="5"/>
  <c r="K760" i="5"/>
  <c r="K475" i="5"/>
  <c r="K283" i="5"/>
  <c r="L718" i="5"/>
  <c r="L310" i="5"/>
  <c r="K729" i="5"/>
  <c r="L204" i="5"/>
  <c r="K204" i="5"/>
  <c r="K788" i="5"/>
  <c r="K511" i="5"/>
  <c r="L344" i="5"/>
  <c r="L94" i="5"/>
  <c r="L858" i="5"/>
  <c r="K858" i="5"/>
  <c r="K772" i="5"/>
  <c r="K458" i="5"/>
  <c r="L384" i="5"/>
  <c r="K384" i="5"/>
  <c r="K311" i="5"/>
  <c r="L695" i="5"/>
  <c r="L896" i="5"/>
  <c r="K896" i="5"/>
  <c r="L748" i="5"/>
  <c r="K485" i="5"/>
  <c r="K354" i="5"/>
  <c r="K202" i="5"/>
  <c r="K209" i="5"/>
  <c r="L209" i="5"/>
  <c r="L765" i="5"/>
  <c r="L786" i="5"/>
  <c r="K769" i="5"/>
  <c r="L462" i="5"/>
  <c r="L413" i="5"/>
  <c r="K317" i="5"/>
  <c r="K250" i="5"/>
  <c r="L185" i="5"/>
  <c r="L134" i="5"/>
  <c r="L952" i="5"/>
  <c r="K734" i="5"/>
  <c r="L305" i="5"/>
  <c r="L186" i="5"/>
  <c r="L342" i="5"/>
  <c r="L687" i="5"/>
  <c r="L697" i="5"/>
  <c r="K392" i="5"/>
  <c r="K406" i="5"/>
  <c r="L710" i="5"/>
  <c r="L545" i="5"/>
  <c r="L768" i="5"/>
  <c r="K331" i="5"/>
  <c r="L884" i="5"/>
  <c r="L852" i="5"/>
  <c r="K103" i="5"/>
  <c r="K757" i="5"/>
  <c r="L823" i="5"/>
  <c r="K700" i="5"/>
  <c r="K442" i="5"/>
  <c r="K432" i="5"/>
  <c r="L377" i="5"/>
  <c r="K964" i="5"/>
  <c r="K523" i="5"/>
  <c r="L157" i="5"/>
  <c r="K166" i="5"/>
  <c r="L148" i="5"/>
  <c r="L739" i="5"/>
  <c r="L945" i="5"/>
  <c r="L873" i="5"/>
  <c r="K704" i="5"/>
  <c r="L467" i="5"/>
  <c r="L257" i="5"/>
  <c r="L159" i="5"/>
  <c r="L189" i="5"/>
  <c r="L91" i="5"/>
  <c r="L446" i="5"/>
  <c r="L891" i="5"/>
  <c r="K891" i="5"/>
  <c r="L468" i="5"/>
  <c r="L190" i="5"/>
  <c r="L967" i="5"/>
  <c r="L721" i="5"/>
  <c r="L957" i="5"/>
  <c r="L732" i="5"/>
  <c r="K350" i="5"/>
  <c r="L799" i="5"/>
  <c r="K364" i="5"/>
  <c r="L329" i="5"/>
  <c r="K973" i="5"/>
  <c r="L800" i="5"/>
  <c r="L496" i="5"/>
  <c r="K496" i="5"/>
  <c r="K173" i="5"/>
  <c r="L150" i="5"/>
  <c r="K747" i="5"/>
  <c r="L491" i="5"/>
  <c r="L415" i="5"/>
  <c r="L232" i="5"/>
  <c r="K711" i="5"/>
  <c r="K825" i="5"/>
  <c r="L371" i="5"/>
  <c r="K371" i="5"/>
  <c r="K949" i="5"/>
  <c r="K517" i="5"/>
  <c r="L177" i="5"/>
  <c r="L127" i="5"/>
  <c r="K746" i="5"/>
  <c r="L206" i="5"/>
  <c r="K206" i="5"/>
  <c r="L707" i="5"/>
  <c r="L736" i="5"/>
  <c r="L487" i="5"/>
  <c r="L527" i="5"/>
  <c r="K320" i="5"/>
  <c r="K295" i="5"/>
  <c r="K541" i="5"/>
  <c r="L899" i="5"/>
  <c r="K899" i="5"/>
  <c r="L474" i="5"/>
  <c r="L293" i="5"/>
  <c r="L745" i="5"/>
  <c r="L754" i="5"/>
  <c r="K391" i="5"/>
  <c r="L859" i="5"/>
  <c r="K859" i="5"/>
  <c r="K528" i="5"/>
  <c r="K478" i="5"/>
  <c r="K357" i="5"/>
  <c r="K414" i="5"/>
  <c r="L255" i="5"/>
  <c r="L105" i="5"/>
  <c r="K534" i="5"/>
  <c r="K149" i="5"/>
  <c r="L86" i="5"/>
  <c r="K789" i="5"/>
  <c r="K425" i="5"/>
  <c r="K888" i="5"/>
  <c r="L375" i="5"/>
  <c r="K713" i="5"/>
  <c r="L470" i="5"/>
  <c r="L199" i="5"/>
  <c r="K545" i="5"/>
  <c r="K471" i="5"/>
  <c r="K385" i="5"/>
  <c r="K550" i="5"/>
  <c r="L492" i="5"/>
  <c r="L902" i="5"/>
  <c r="L163" i="5"/>
  <c r="L847" i="5"/>
  <c r="L542" i="5"/>
  <c r="L832" i="5"/>
  <c r="K88" i="5"/>
  <c r="L439" i="5"/>
  <c r="K205" i="5"/>
  <c r="L205" i="5"/>
  <c r="K701" i="5"/>
  <c r="K141" i="5"/>
  <c r="K683" i="5"/>
  <c r="L405" i="5"/>
  <c r="L345" i="5"/>
  <c r="K971" i="5"/>
  <c r="L908" i="5"/>
  <c r="K908" i="5"/>
  <c r="K533" i="5"/>
  <c r="L270" i="5"/>
  <c r="K196" i="5"/>
  <c r="L83" i="5"/>
  <c r="K694" i="5"/>
  <c r="K507" i="5"/>
  <c r="K207" i="5"/>
  <c r="L207" i="5"/>
  <c r="L123" i="5"/>
  <c r="K803" i="5"/>
  <c r="L387" i="5"/>
  <c r="K387" i="5"/>
  <c r="L269" i="5"/>
  <c r="L233" i="5"/>
  <c r="L95" i="5"/>
  <c r="K339" i="5"/>
  <c r="L665" i="5"/>
  <c r="K665" i="5"/>
  <c r="K423" i="5"/>
  <c r="K328" i="5"/>
  <c r="K197" i="5"/>
  <c r="K285" i="5"/>
  <c r="L402" i="5"/>
  <c r="K193" i="5"/>
  <c r="K281" i="5"/>
  <c r="K77" i="5"/>
  <c r="K338" i="5"/>
  <c r="K114" i="5"/>
  <c r="L114" i="5"/>
  <c r="K894" i="5"/>
  <c r="K797" i="5"/>
  <c r="K494" i="5"/>
  <c r="K429" i="5"/>
  <c r="L208" i="5"/>
  <c r="K208" i="5"/>
  <c r="L642" i="5"/>
  <c r="K642" i="5"/>
  <c r="K378" i="5"/>
  <c r="K237" i="5"/>
  <c r="K76" i="5"/>
  <c r="L970" i="5"/>
  <c r="L358" i="5"/>
  <c r="K547" i="5"/>
  <c r="K502" i="5"/>
  <c r="K380" i="5"/>
  <c r="K234" i="5"/>
  <c r="L126" i="5"/>
  <c r="L179" i="5"/>
  <c r="K146" i="5"/>
  <c r="L895" i="5"/>
  <c r="L836" i="5"/>
  <c r="K836" i="5"/>
  <c r="K726" i="5"/>
  <c r="K972" i="5"/>
  <c r="K943" i="5"/>
  <c r="K222" i="5"/>
  <c r="K129" i="5"/>
  <c r="K195" i="5"/>
  <c r="K691" i="5"/>
  <c r="K548" i="5"/>
  <c r="K941" i="5"/>
  <c r="K396" i="5"/>
  <c r="K220" i="5"/>
  <c r="K191" i="5"/>
  <c r="K109" i="5"/>
  <c r="L950" i="5"/>
  <c r="L948" i="5"/>
  <c r="K792" i="5"/>
  <c r="L614" i="5"/>
  <c r="K614" i="5"/>
  <c r="K472" i="5"/>
  <c r="K382" i="5"/>
  <c r="L259" i="5"/>
  <c r="K551" i="5"/>
  <c r="L928" i="5"/>
  <c r="K885" i="5"/>
  <c r="K499" i="5"/>
  <c r="L104" i="5"/>
  <c r="L409" i="5"/>
  <c r="K867" i="5"/>
  <c r="K254" i="5"/>
  <c r="L289" i="5"/>
  <c r="K569" i="5"/>
  <c r="L569" i="5"/>
  <c r="K102" i="5"/>
  <c r="L154" i="5"/>
  <c r="K563" i="5"/>
  <c r="L563" i="5"/>
  <c r="L284" i="5"/>
  <c r="K714" i="5"/>
  <c r="K486" i="5"/>
  <c r="K390" i="5"/>
  <c r="L169" i="5"/>
  <c r="L97" i="5"/>
  <c r="L132" i="5"/>
  <c r="L588" i="5"/>
  <c r="K588" i="5"/>
  <c r="L401" i="5"/>
  <c r="L975" i="5"/>
  <c r="K201" i="5"/>
  <c r="L201" i="5"/>
  <c r="K99" i="5"/>
  <c r="L851" i="5"/>
  <c r="K851" i="5"/>
  <c r="L139" i="5"/>
  <c r="K96" i="5"/>
  <c r="L518" i="5"/>
  <c r="K118" i="5"/>
  <c r="L228" i="5"/>
  <c r="K228" i="5"/>
  <c r="L473" i="5"/>
  <c r="L898" i="5"/>
  <c r="K898" i="5"/>
  <c r="L434" i="5"/>
  <c r="L360" i="5"/>
  <c r="K360" i="5"/>
  <c r="K130" i="5"/>
  <c r="L875" i="5"/>
  <c r="K875" i="5"/>
  <c r="K531" i="5"/>
  <c r="K313" i="5"/>
  <c r="K156" i="5"/>
  <c r="K78" i="5"/>
  <c r="K953" i="5"/>
  <c r="L818" i="5"/>
  <c r="K818" i="5"/>
  <c r="L506" i="5"/>
  <c r="K417" i="5"/>
  <c r="L231" i="5"/>
  <c r="L152" i="5"/>
  <c r="K100" i="5"/>
  <c r="K795" i="5"/>
  <c r="L880" i="5"/>
  <c r="K880" i="5"/>
  <c r="K469" i="5"/>
  <c r="L346" i="5"/>
  <c r="L144" i="5"/>
  <c r="L236" i="5"/>
  <c r="L98" i="5"/>
  <c r="K783" i="5"/>
  <c r="K960" i="5"/>
  <c r="L838" i="5"/>
  <c r="K838" i="5"/>
  <c r="K705" i="5"/>
  <c r="L610" i="5"/>
  <c r="K610" i="5"/>
  <c r="K529" i="5"/>
  <c r="K397" i="5"/>
  <c r="K445" i="5"/>
  <c r="L304" i="5"/>
  <c r="K183" i="5"/>
  <c r="K740" i="5"/>
  <c r="K484" i="5"/>
  <c r="K549" i="5"/>
  <c r="L516" i="5"/>
  <c r="L312" i="5"/>
  <c r="K925" i="5"/>
  <c r="L925" i="5"/>
  <c r="L252" i="5"/>
  <c r="K862" i="5"/>
  <c r="L643" i="5"/>
  <c r="K643" i="5"/>
  <c r="K389" i="5"/>
  <c r="K296" i="5"/>
  <c r="L81" i="5"/>
  <c r="K457" i="5"/>
  <c r="L213" i="5"/>
  <c r="L572" i="5"/>
  <c r="K572" i="5"/>
  <c r="K424" i="5"/>
  <c r="L240" i="5"/>
  <c r="K758" i="5"/>
  <c r="K510" i="5"/>
  <c r="K944" i="5"/>
  <c r="L777" i="5"/>
  <c r="K465" i="5"/>
  <c r="K140" i="5"/>
  <c r="K292" i="5"/>
  <c r="K87" i="5"/>
  <c r="K753" i="5"/>
  <c r="L686" i="5"/>
  <c r="K426" i="5"/>
  <c r="K416" i="5"/>
  <c r="L361" i="5"/>
  <c r="L319" i="5"/>
  <c r="K227" i="5"/>
  <c r="L921" i="5"/>
  <c r="K853" i="5"/>
  <c r="K488" i="5"/>
  <c r="L291" i="5"/>
  <c r="K759" i="5"/>
  <c r="K814" i="5"/>
  <c r="K451" i="5"/>
  <c r="K752" i="5"/>
  <c r="K335" i="5"/>
  <c r="K813" i="5"/>
  <c r="K755" i="5"/>
  <c r="L483" i="5"/>
  <c r="L794" i="5"/>
  <c r="L706" i="5"/>
  <c r="L767" i="5"/>
  <c r="K242" i="5"/>
  <c r="K203" i="5"/>
  <c r="L203" i="5"/>
  <c r="K554" i="5"/>
  <c r="K225" i="5"/>
  <c r="L225" i="5"/>
  <c r="K958" i="5"/>
  <c r="L781" i="5"/>
  <c r="L421" i="5"/>
  <c r="L411" i="5"/>
  <c r="K503" i="5"/>
  <c r="K175" i="5"/>
  <c r="K480" i="5"/>
  <c r="L275" i="5"/>
  <c r="K540" i="5"/>
  <c r="L760" i="5"/>
  <c r="L475" i="5"/>
  <c r="K160" i="5"/>
  <c r="L878" i="5"/>
  <c r="K878" i="5"/>
  <c r="K316" i="5"/>
  <c r="K922" i="5"/>
  <c r="L922" i="5"/>
  <c r="K498" i="5"/>
  <c r="K310" i="5"/>
  <c r="L729" i="5"/>
  <c r="K211" i="5"/>
  <c r="L211" i="5"/>
  <c r="L784" i="5"/>
  <c r="K724" i="5"/>
  <c r="L214" i="5"/>
  <c r="K214" i="5"/>
  <c r="K188" i="5"/>
  <c r="K94" i="5"/>
  <c r="L458" i="5"/>
  <c r="K433" i="5"/>
  <c r="L212" i="5"/>
  <c r="K212" i="5"/>
  <c r="K184" i="5"/>
  <c r="K778" i="5"/>
  <c r="L738" i="5"/>
  <c r="L485" i="5"/>
  <c r="L354" i="5"/>
  <c r="L202" i="5"/>
  <c r="K539" i="5"/>
  <c r="K167" i="5"/>
  <c r="L947" i="5"/>
  <c r="L769" i="5"/>
  <c r="K427" i="5"/>
  <c r="K413" i="5"/>
  <c r="L317" i="5"/>
  <c r="L250" i="5"/>
  <c r="L194" i="5"/>
  <c r="K134" i="5"/>
  <c r="K952" i="5"/>
  <c r="K305" i="5"/>
  <c r="K186" i="5"/>
  <c r="K682" i="5"/>
  <c r="K119" i="5"/>
  <c r="K822" i="5"/>
  <c r="L392" i="5"/>
  <c r="L406" i="5"/>
  <c r="L961" i="5"/>
  <c r="L331" i="5"/>
  <c r="K460" i="5"/>
  <c r="K865" i="5"/>
  <c r="L103" i="5"/>
  <c r="L757" i="5"/>
  <c r="K720" i="5"/>
  <c r="K508" i="5"/>
  <c r="L568" i="5"/>
  <c r="K568" i="5"/>
  <c r="K479" i="5"/>
  <c r="L393" i="5"/>
  <c r="K327" i="5"/>
  <c r="L964" i="5"/>
  <c r="K504" i="5"/>
  <c r="L309" i="5"/>
  <c r="K120" i="5"/>
  <c r="L303" i="5"/>
  <c r="K535" i="5"/>
  <c r="L951" i="5"/>
  <c r="K966" i="5"/>
  <c r="K811" i="5"/>
  <c r="L430" i="5"/>
  <c r="L420" i="5"/>
  <c r="K782" i="5"/>
  <c r="L448" i="5"/>
  <c r="L717" i="5"/>
  <c r="L198" i="5"/>
  <c r="K872" i="5"/>
  <c r="K446" i="5"/>
  <c r="K190" i="5"/>
  <c r="K967" i="5"/>
  <c r="K265" i="5"/>
  <c r="K721" i="5"/>
  <c r="K957" i="5"/>
  <c r="L350" i="5"/>
  <c r="L90" i="5"/>
  <c r="L933" i="5"/>
  <c r="K933" i="5"/>
  <c r="K520" i="5"/>
  <c r="L364" i="5"/>
  <c r="K266" i="5"/>
  <c r="L973" i="5"/>
  <c r="K800" i="5"/>
  <c r="K431" i="5"/>
  <c r="K238" i="5"/>
  <c r="L173" i="5"/>
  <c r="K150" i="5"/>
  <c r="L747" i="5"/>
  <c r="L438" i="5"/>
  <c r="L444" i="5"/>
  <c r="L373" i="5"/>
  <c r="K373" i="5"/>
  <c r="K192" i="5"/>
  <c r="L711" i="5"/>
  <c r="L825" i="5"/>
  <c r="K340" i="5"/>
  <c r="K394" i="5"/>
  <c r="L247" i="5"/>
  <c r="K861" i="5"/>
  <c r="K121" i="5"/>
  <c r="K863" i="5"/>
  <c r="K315" i="5"/>
  <c r="L809" i="5"/>
  <c r="K809" i="5"/>
  <c r="K527" i="5"/>
  <c r="L363" i="5"/>
  <c r="K363" i="5"/>
  <c r="L320" i="5"/>
  <c r="L295" i="5"/>
  <c r="L541" i="5"/>
  <c r="K161" i="5"/>
  <c r="K249" i="5"/>
  <c r="L845" i="5"/>
  <c r="K845" i="5"/>
  <c r="K754" i="5"/>
  <c r="L391" i="5"/>
  <c r="K733" i="5"/>
  <c r="L528" i="5"/>
  <c r="L478" i="5"/>
  <c r="L357" i="5"/>
  <c r="L414" i="5"/>
  <c r="K255" i="5"/>
  <c r="L534" i="5"/>
  <c r="L149" i="5"/>
  <c r="K86" i="5"/>
  <c r="L789" i="5"/>
  <c r="L425" i="5"/>
  <c r="K168" i="5"/>
  <c r="L888" i="5"/>
  <c r="K136" i="5"/>
  <c r="K819" i="5"/>
  <c r="K437" i="5"/>
  <c r="K882" i="5"/>
  <c r="L471" i="5"/>
  <c r="L385" i="5"/>
  <c r="L550" i="5"/>
  <c r="K857" i="5"/>
  <c r="K919" i="5"/>
  <c r="K812" i="5"/>
  <c r="K497" i="5"/>
  <c r="K725" i="5"/>
  <c r="K826" i="5"/>
  <c r="K495" i="5"/>
  <c r="K248" i="5"/>
  <c r="L362" i="5"/>
  <c r="K362" i="5"/>
  <c r="L181" i="5"/>
  <c r="K172" i="5"/>
  <c r="K926" i="5"/>
  <c r="L926" i="5"/>
  <c r="K410" i="5"/>
  <c r="K730" i="5"/>
  <c r="L141" i="5"/>
  <c r="K405" i="5"/>
  <c r="L142" i="5"/>
  <c r="K905" i="5"/>
  <c r="L905" i="5"/>
  <c r="K244" i="5"/>
  <c r="L932" i="5"/>
  <c r="K932" i="5"/>
  <c r="L182" i="5"/>
  <c r="L196" i="5"/>
  <c r="K543" i="5"/>
  <c r="L956" i="5"/>
  <c r="K273" i="5"/>
  <c r="K112" i="5"/>
  <c r="L112" i="5"/>
  <c r="K750" i="5"/>
  <c r="K278" i="5"/>
  <c r="L868" i="5"/>
  <c r="K868" i="5"/>
  <c r="K441" i="5"/>
  <c r="K137" i="5"/>
  <c r="K770" i="5"/>
  <c r="L339" i="5"/>
  <c r="L646" i="5"/>
  <c r="K646" i="5"/>
  <c r="L423" i="5"/>
  <c r="L328" i="5"/>
  <c r="L197" i="5"/>
  <c r="L285" i="5"/>
  <c r="K693" i="5"/>
  <c r="K509" i="5"/>
  <c r="K258" i="5"/>
  <c r="L193" i="5"/>
  <c r="L281" i="5"/>
  <c r="L77" i="5"/>
  <c r="K774" i="5"/>
  <c r="L864" i="5"/>
  <c r="K864" i="5"/>
  <c r="K407" i="5"/>
  <c r="L338" i="5"/>
  <c r="L82" i="5"/>
  <c r="K699" i="5"/>
  <c r="L894" i="5"/>
  <c r="L429" i="5"/>
  <c r="L287" i="5"/>
  <c r="L626" i="5"/>
  <c r="K626" i="5"/>
  <c r="L378" i="5"/>
  <c r="L237" i="5"/>
  <c r="K842" i="5"/>
  <c r="L596" i="5"/>
  <c r="K596" i="5"/>
  <c r="K779" i="5"/>
  <c r="K399" i="5"/>
  <c r="L218" i="5"/>
  <c r="K218" i="5"/>
  <c r="K716" i="5"/>
  <c r="L380" i="5"/>
  <c r="L234" i="5"/>
  <c r="K126" i="5"/>
  <c r="L913" i="5"/>
  <c r="K913" i="5"/>
  <c r="K276" i="5"/>
  <c r="K741" i="5"/>
  <c r="L963" i="5"/>
  <c r="L939" i="5"/>
  <c r="K939" i="5"/>
  <c r="K756" i="5"/>
  <c r="L972" i="5"/>
  <c r="L943" i="5"/>
  <c r="L676" i="5"/>
  <c r="K676" i="5"/>
  <c r="L222" i="5"/>
  <c r="L129" i="5"/>
  <c r="L195" i="5"/>
  <c r="L941" i="5"/>
  <c r="L396" i="5"/>
  <c r="L220" i="5"/>
  <c r="L191" i="5"/>
  <c r="L109" i="5"/>
  <c r="K950" i="5"/>
  <c r="K948" i="5"/>
  <c r="L678" i="5"/>
  <c r="K678" i="5"/>
  <c r="K522" i="5"/>
  <c r="L382" i="5"/>
  <c r="K259" i="5"/>
  <c r="K928" i="5"/>
  <c r="L885" i="5"/>
  <c r="K223" i="5"/>
  <c r="K104" i="5"/>
  <c r="K409" i="5"/>
  <c r="L867" i="5"/>
  <c r="L254" i="5"/>
  <c r="L436" i="5"/>
  <c r="L820" i="5"/>
  <c r="K820" i="5"/>
  <c r="L299" i="5"/>
  <c r="K154" i="5"/>
  <c r="K318" i="5"/>
  <c r="L107" i="5"/>
  <c r="K107" i="5"/>
  <c r="L390" i="5"/>
  <c r="L239" i="5"/>
  <c r="L564" i="5"/>
  <c r="K564" i="5"/>
  <c r="K401" i="5"/>
  <c r="K975" i="5"/>
  <c r="K464" i="5"/>
  <c r="K294" i="5"/>
  <c r="L294" i="5"/>
  <c r="L99" i="5"/>
  <c r="K924" i="5"/>
  <c r="L924" i="5"/>
  <c r="L827" i="5"/>
  <c r="K827" i="5"/>
  <c r="K459" i="5"/>
  <c r="L301" i="5"/>
  <c r="K942" i="5"/>
  <c r="K585" i="5"/>
  <c r="L585" i="5"/>
  <c r="L158" i="5"/>
  <c r="L92" i="5"/>
  <c r="K434" i="5"/>
  <c r="K272" i="5"/>
  <c r="K969" i="5"/>
  <c r="L844" i="5"/>
  <c r="K844" i="5"/>
  <c r="K336" i="5"/>
  <c r="L235" i="5"/>
  <c r="L156" i="5"/>
  <c r="L712" i="5"/>
  <c r="L935" i="5"/>
  <c r="K935" i="5"/>
  <c r="L709" i="5"/>
  <c r="L525" i="5"/>
  <c r="L417" i="5"/>
  <c r="K231" i="5"/>
  <c r="K93" i="5"/>
  <c r="K546" i="5"/>
  <c r="L795" i="5"/>
  <c r="L469" i="5"/>
  <c r="K314" i="5"/>
  <c r="K133" i="5"/>
  <c r="K171" i="5"/>
  <c r="K98" i="5"/>
  <c r="L783" i="5"/>
  <c r="L960" i="5"/>
  <c r="L705" i="5"/>
  <c r="L602" i="5"/>
  <c r="K602" i="5"/>
  <c r="L381" i="5"/>
  <c r="K381" i="5"/>
  <c r="L445" i="5"/>
  <c r="K304" i="5"/>
  <c r="L183" i="5"/>
  <c r="L740" i="5"/>
  <c r="L484" i="5"/>
  <c r="L645" i="5"/>
  <c r="K645" i="5"/>
  <c r="K312" i="5"/>
  <c r="L762" i="5"/>
  <c r="K326" i="5"/>
  <c r="K749" i="5"/>
  <c r="L862" i="5"/>
  <c r="L627" i="5"/>
  <c r="K627" i="5"/>
  <c r="K337" i="5"/>
  <c r="L271" i="5"/>
  <c r="L936" i="5"/>
  <c r="K936" i="5"/>
  <c r="L457" i="5"/>
  <c r="K213" i="5"/>
  <c r="L418" i="5"/>
  <c r="K376" i="5"/>
  <c r="L954" i="5"/>
  <c r="L804" i="5"/>
  <c r="K581" i="5"/>
  <c r="L581" i="5"/>
  <c r="L510" i="5"/>
  <c r="L944" i="5"/>
  <c r="L465" i="5"/>
  <c r="L140" i="5"/>
  <c r="L292" i="5"/>
  <c r="L87" i="5"/>
  <c r="L753" i="5"/>
  <c r="L901" i="5"/>
  <c r="K463" i="5"/>
  <c r="K412" i="5"/>
  <c r="K351" i="5"/>
  <c r="K288" i="5"/>
  <c r="K737" i="5"/>
  <c r="K921" i="5"/>
  <c r="L853" i="5"/>
  <c r="L488" i="5"/>
  <c r="K291" i="5"/>
  <c r="L759" i="5"/>
  <c r="L814" i="5"/>
  <c r="L451" i="5"/>
  <c r="L752" i="5"/>
  <c r="L335" i="5"/>
  <c r="L813" i="5"/>
  <c r="L755" i="5"/>
  <c r="K216" i="5"/>
  <c r="L946" i="5"/>
  <c r="K532" i="5"/>
  <c r="L242" i="5"/>
  <c r="K143" i="5"/>
  <c r="K761" i="5"/>
  <c r="K155" i="5"/>
  <c r="K489" i="5"/>
  <c r="K790" i="5"/>
  <c r="L503" i="5"/>
  <c r="L175" i="5"/>
  <c r="L771" i="5"/>
  <c r="K530" i="5"/>
  <c r="L480" i="5"/>
  <c r="K275" i="5"/>
  <c r="L115" i="5"/>
  <c r="K115" i="5"/>
  <c r="L422" i="5"/>
  <c r="L428" i="5"/>
  <c r="L160" i="5"/>
  <c r="L316" i="5"/>
  <c r="L498" i="5"/>
  <c r="K85" i="5"/>
  <c r="K821" i="5"/>
  <c r="L810" i="5"/>
  <c r="K810" i="5"/>
  <c r="K552" i="5"/>
  <c r="K784" i="5"/>
  <c r="L724" i="5"/>
  <c r="L267" i="5"/>
  <c r="L188" i="5"/>
  <c r="L815" i="5"/>
  <c r="K815" i="5"/>
  <c r="K419" i="5"/>
  <c r="L433" i="5"/>
  <c r="L263" i="5"/>
  <c r="L184" i="5"/>
  <c r="L778" i="5"/>
  <c r="L837" i="5"/>
  <c r="K837" i="5"/>
  <c r="K738" i="5"/>
  <c r="K367" i="5"/>
  <c r="K322" i="5"/>
  <c r="K268" i="5"/>
  <c r="L539" i="5"/>
  <c r="L167" i="5"/>
  <c r="K947" i="5"/>
  <c r="K512" i="5"/>
  <c r="L427" i="5"/>
  <c r="K349" i="5"/>
  <c r="K398" i="5"/>
  <c r="K194" i="5"/>
  <c r="K89" i="5"/>
  <c r="L903" i="5"/>
  <c r="K903" i="5"/>
  <c r="K685" i="5"/>
  <c r="K117" i="5"/>
  <c r="L682" i="5"/>
  <c r="L359" i="5"/>
  <c r="K359" i="5"/>
  <c r="L119" i="5"/>
  <c r="L822" i="5"/>
  <c r="L521" i="5"/>
  <c r="K353" i="5"/>
  <c r="L828" i="5"/>
  <c r="K828" i="5"/>
  <c r="K505" i="5"/>
  <c r="K961" i="5"/>
  <c r="K883" i="5"/>
  <c r="L460" i="5"/>
  <c r="L865" i="5"/>
  <c r="K481" i="5"/>
  <c r="K537" i="5"/>
  <c r="L890" i="5"/>
  <c r="K890" i="5"/>
  <c r="L720" i="5"/>
  <c r="L508" i="5"/>
  <c r="L479" i="5"/>
  <c r="K393" i="5"/>
  <c r="L327" i="5"/>
  <c r="L504" i="5"/>
  <c r="K309" i="5"/>
  <c r="L120" i="5"/>
  <c r="K303" i="5"/>
  <c r="L535" i="5"/>
  <c r="K951" i="5"/>
  <c r="L966" i="5"/>
  <c r="L811" i="5"/>
  <c r="K430" i="5"/>
  <c r="K420" i="5"/>
  <c r="L782" i="5"/>
  <c r="K448" i="5"/>
  <c r="K717" i="5"/>
  <c r="K198" i="5"/>
  <c r="L872" i="5"/>
  <c r="K131" i="5"/>
  <c r="K324" i="5"/>
  <c r="K241" i="5"/>
  <c r="K449" i="5"/>
  <c r="L265" i="5"/>
  <c r="L719" i="5"/>
  <c r="L848" i="5"/>
  <c r="K848" i="5"/>
  <c r="K461" i="5"/>
  <c r="K187" i="5"/>
  <c r="K90" i="5"/>
  <c r="L520" i="5"/>
  <c r="L266" i="5"/>
  <c r="L775" i="5"/>
  <c r="L912" i="5"/>
  <c r="K912" i="5"/>
  <c r="K116" i="5"/>
  <c r="L116" i="5"/>
  <c r="L431" i="5"/>
  <c r="L238" i="5"/>
  <c r="L298" i="5"/>
  <c r="K164" i="5"/>
  <c r="L955" i="5"/>
  <c r="K438" i="5"/>
  <c r="K444" i="5"/>
  <c r="L192" i="5"/>
  <c r="K923" i="5"/>
  <c r="L923" i="5"/>
  <c r="K452" i="5"/>
  <c r="L340" i="5"/>
  <c r="L869" i="5"/>
  <c r="K869" i="5"/>
  <c r="L394" i="5"/>
  <c r="K247" i="5"/>
  <c r="L861" i="5"/>
  <c r="L121" i="5"/>
  <c r="L863" i="5"/>
  <c r="L315" i="5"/>
  <c r="L742" i="5"/>
  <c r="K526" i="5"/>
  <c r="K352" i="5"/>
  <c r="K165" i="5"/>
  <c r="K253" i="5"/>
  <c r="K889" i="5"/>
  <c r="K773" i="5"/>
  <c r="K524" i="5"/>
  <c r="L161" i="5"/>
  <c r="L249" i="5"/>
  <c r="L824" i="5"/>
  <c r="K824" i="5"/>
  <c r="K698" i="5"/>
  <c r="K501" i="5"/>
  <c r="K330" i="5"/>
  <c r="L733" i="5"/>
  <c r="L835" i="5"/>
  <c r="K835" i="5"/>
  <c r="K400" i="5"/>
  <c r="K325" i="5"/>
  <c r="K282" i="5"/>
  <c r="K332" i="5"/>
  <c r="L251" i="5"/>
  <c r="K727" i="5"/>
  <c r="K482" i="5"/>
  <c r="L300" i="5"/>
  <c r="L168" i="5"/>
  <c r="K840" i="5"/>
  <c r="L136" i="5"/>
  <c r="L819" i="5"/>
  <c r="L437" i="5"/>
  <c r="K833" i="5"/>
  <c r="K79" i="5"/>
  <c r="L882" i="5"/>
  <c r="K404" i="5"/>
  <c r="K347" i="5"/>
  <c r="K703" i="5"/>
  <c r="L857" i="5"/>
  <c r="L919" i="5"/>
  <c r="L812" i="5"/>
  <c r="L497" i="5"/>
  <c r="L725" i="5"/>
  <c r="L826" i="5"/>
  <c r="L495" i="5"/>
  <c r="K959" i="5"/>
  <c r="L217" i="5"/>
  <c r="L248" i="5"/>
  <c r="L538" i="5"/>
  <c r="AY977" i="2" l="1"/>
  <c r="AG977" i="2" s="1"/>
  <c r="AX977" i="2"/>
  <c r="AW977" i="2"/>
  <c r="AV977" i="2"/>
  <c r="AF977" i="2" s="1"/>
  <c r="AU977" i="2"/>
  <c r="AT977" i="2"/>
  <c r="AS977" i="2"/>
  <c r="AR977" i="2"/>
  <c r="AQ977" i="2"/>
  <c r="AL977" i="2"/>
  <c r="X977" i="2" s="1"/>
  <c r="AJ977" i="2"/>
  <c r="AI977" i="2"/>
  <c r="AE977" i="2"/>
  <c r="AY976" i="2"/>
  <c r="AX976" i="2"/>
  <c r="AW976" i="2"/>
  <c r="AV976" i="2"/>
  <c r="AF976" i="2" s="1"/>
  <c r="AU976" i="2"/>
  <c r="AT976" i="2"/>
  <c r="AS976" i="2"/>
  <c r="AR976" i="2"/>
  <c r="AH976" i="2" s="1"/>
  <c r="AQ976" i="2"/>
  <c r="AL976" i="2"/>
  <c r="AJ976" i="2"/>
  <c r="AI976" i="2"/>
  <c r="AG976" i="2"/>
  <c r="AE976" i="2"/>
  <c r="AY975" i="2"/>
  <c r="AX975" i="2"/>
  <c r="AW975" i="2"/>
  <c r="AV975" i="2"/>
  <c r="AF975" i="2" s="1"/>
  <c r="AU975" i="2"/>
  <c r="AT975" i="2"/>
  <c r="AS975" i="2"/>
  <c r="AR975" i="2"/>
  <c r="AQ975" i="2"/>
  <c r="AL975" i="2"/>
  <c r="X975" i="2" s="1"/>
  <c r="AJ975" i="2"/>
  <c r="AI975" i="2"/>
  <c r="AG975" i="2"/>
  <c r="AE975" i="2"/>
  <c r="AY974" i="2"/>
  <c r="AG974" i="2" s="1"/>
  <c r="AX974" i="2"/>
  <c r="AW974" i="2"/>
  <c r="AV974" i="2"/>
  <c r="AU974" i="2"/>
  <c r="AT974" i="2"/>
  <c r="AS974" i="2"/>
  <c r="AR974" i="2"/>
  <c r="AQ974" i="2"/>
  <c r="AL974" i="2"/>
  <c r="AJ974" i="2"/>
  <c r="AI974" i="2"/>
  <c r="AH974" i="2"/>
  <c r="J974" i="2" s="1"/>
  <c r="AF974" i="2"/>
  <c r="AE974" i="2"/>
  <c r="AY973" i="2"/>
  <c r="AG973" i="2" s="1"/>
  <c r="AX973" i="2"/>
  <c r="AW973" i="2"/>
  <c r="AV973" i="2"/>
  <c r="AU973" i="2"/>
  <c r="AT973" i="2"/>
  <c r="AS973" i="2"/>
  <c r="AR973" i="2"/>
  <c r="AQ973" i="2"/>
  <c r="AH973" i="2" s="1"/>
  <c r="AL973" i="2"/>
  <c r="AK973" i="2" s="1"/>
  <c r="AJ973" i="2"/>
  <c r="AI973" i="2"/>
  <c r="AF973" i="2"/>
  <c r="AE973" i="2"/>
  <c r="AY972" i="2"/>
  <c r="AX972" i="2"/>
  <c r="AW972" i="2"/>
  <c r="AV972" i="2"/>
  <c r="AF972" i="2" s="1"/>
  <c r="AU972" i="2"/>
  <c r="AT972" i="2"/>
  <c r="AS972" i="2"/>
  <c r="AR972" i="2"/>
  <c r="AQ972" i="2"/>
  <c r="AL972" i="2"/>
  <c r="AJ972" i="2"/>
  <c r="AI972" i="2"/>
  <c r="AG972" i="2"/>
  <c r="AE972" i="2"/>
  <c r="AY971" i="2"/>
  <c r="AX971" i="2"/>
  <c r="AW971" i="2"/>
  <c r="AV971" i="2"/>
  <c r="AU971" i="2"/>
  <c r="AT971" i="2"/>
  <c r="AS971" i="2"/>
  <c r="AR971" i="2"/>
  <c r="AQ971" i="2"/>
  <c r="AH971" i="2" s="1"/>
  <c r="AL971" i="2"/>
  <c r="AK971" i="2" s="1"/>
  <c r="AJ971" i="2"/>
  <c r="AI971" i="2"/>
  <c r="AG971" i="2"/>
  <c r="AF971" i="2"/>
  <c r="AE971" i="2"/>
  <c r="AY970" i="2"/>
  <c r="AX970" i="2"/>
  <c r="AW970" i="2"/>
  <c r="AV970" i="2"/>
  <c r="AF970" i="2" s="1"/>
  <c r="AU970" i="2"/>
  <c r="AT970" i="2"/>
  <c r="AS970" i="2"/>
  <c r="AR970" i="2"/>
  <c r="AH970" i="2" s="1"/>
  <c r="J970" i="2" s="1"/>
  <c r="AQ970" i="2"/>
  <c r="AL970" i="2"/>
  <c r="AJ970" i="2"/>
  <c r="AI970" i="2"/>
  <c r="AG970" i="2"/>
  <c r="AE970" i="2"/>
  <c r="AY969" i="2"/>
  <c r="AG969" i="2" s="1"/>
  <c r="AX969" i="2"/>
  <c r="AW969" i="2"/>
  <c r="AV969" i="2"/>
  <c r="AF969" i="2" s="1"/>
  <c r="AU969" i="2"/>
  <c r="AT969" i="2"/>
  <c r="AS969" i="2"/>
  <c r="AR969" i="2"/>
  <c r="AQ969" i="2"/>
  <c r="AL969" i="2"/>
  <c r="AK969" i="2" s="1"/>
  <c r="AJ969" i="2"/>
  <c r="AI969" i="2"/>
  <c r="AE969" i="2"/>
  <c r="AY968" i="2"/>
  <c r="AX968" i="2"/>
  <c r="AW968" i="2"/>
  <c r="AV968" i="2"/>
  <c r="AF968" i="2" s="1"/>
  <c r="AU968" i="2"/>
  <c r="AT968" i="2"/>
  <c r="AS968" i="2"/>
  <c r="AR968" i="2"/>
  <c r="AH968" i="2" s="1"/>
  <c r="J968" i="2" s="1"/>
  <c r="AQ968" i="2"/>
  <c r="AL968" i="2"/>
  <c r="T968" i="2" s="1"/>
  <c r="AJ968" i="2"/>
  <c r="AI968" i="2"/>
  <c r="AG968" i="2"/>
  <c r="AE968" i="2"/>
  <c r="AY967" i="2"/>
  <c r="AX967" i="2"/>
  <c r="AW967" i="2"/>
  <c r="AV967" i="2"/>
  <c r="AF967" i="2" s="1"/>
  <c r="AU967" i="2"/>
  <c r="AT967" i="2"/>
  <c r="AS967" i="2"/>
  <c r="AR967" i="2"/>
  <c r="AQ967" i="2"/>
  <c r="AL967" i="2"/>
  <c r="AJ967" i="2"/>
  <c r="AI967" i="2"/>
  <c r="AG967" i="2"/>
  <c r="AE967" i="2"/>
  <c r="AY966" i="2"/>
  <c r="AG966" i="2" s="1"/>
  <c r="AX966" i="2"/>
  <c r="AW966" i="2"/>
  <c r="AV966" i="2"/>
  <c r="AU966" i="2"/>
  <c r="AT966" i="2"/>
  <c r="AS966" i="2"/>
  <c r="AR966" i="2"/>
  <c r="AQ966" i="2"/>
  <c r="AL966" i="2"/>
  <c r="AJ966" i="2"/>
  <c r="AI966" i="2"/>
  <c r="AH966" i="2"/>
  <c r="J966" i="2" s="1"/>
  <c r="AF966" i="2"/>
  <c r="AE966" i="2"/>
  <c r="AY965" i="2"/>
  <c r="AG965" i="2" s="1"/>
  <c r="AX965" i="2"/>
  <c r="AW965" i="2"/>
  <c r="AV965" i="2"/>
  <c r="AU965" i="2"/>
  <c r="AT965" i="2"/>
  <c r="AS965" i="2"/>
  <c r="AR965" i="2"/>
  <c r="AQ965" i="2"/>
  <c r="AH965" i="2" s="1"/>
  <c r="J965" i="2" s="1"/>
  <c r="AL965" i="2"/>
  <c r="AK965" i="2" s="1"/>
  <c r="AJ965" i="2"/>
  <c r="AI965" i="2"/>
  <c r="AF965" i="2"/>
  <c r="AE965" i="2"/>
  <c r="AY964" i="2"/>
  <c r="AX964" i="2"/>
  <c r="AW964" i="2"/>
  <c r="AV964" i="2"/>
  <c r="AF964" i="2" s="1"/>
  <c r="AU964" i="2"/>
  <c r="AT964" i="2"/>
  <c r="AS964" i="2"/>
  <c r="AR964" i="2"/>
  <c r="AQ964" i="2"/>
  <c r="AL964" i="2"/>
  <c r="AJ964" i="2"/>
  <c r="AI964" i="2"/>
  <c r="AG964" i="2"/>
  <c r="AE964" i="2"/>
  <c r="AY963" i="2"/>
  <c r="AX963" i="2"/>
  <c r="AW963" i="2"/>
  <c r="AV963" i="2"/>
  <c r="AF963" i="2" s="1"/>
  <c r="AU963" i="2"/>
  <c r="AT963" i="2"/>
  <c r="AS963" i="2"/>
  <c r="AR963" i="2"/>
  <c r="AQ963" i="2"/>
  <c r="AH963" i="2" s="1"/>
  <c r="AL963" i="2"/>
  <c r="AK963" i="2" s="1"/>
  <c r="AJ963" i="2"/>
  <c r="AI963" i="2"/>
  <c r="AG963" i="2"/>
  <c r="AE963" i="2"/>
  <c r="AY962" i="2"/>
  <c r="AG962" i="2" s="1"/>
  <c r="AX962" i="2"/>
  <c r="AW962" i="2"/>
  <c r="AV962" i="2"/>
  <c r="AF962" i="2" s="1"/>
  <c r="AU962" i="2"/>
  <c r="AT962" i="2"/>
  <c r="AS962" i="2"/>
  <c r="AR962" i="2"/>
  <c r="AH962" i="2" s="1"/>
  <c r="J962" i="2" s="1"/>
  <c r="AQ962" i="2"/>
  <c r="AL962" i="2"/>
  <c r="AJ962" i="2"/>
  <c r="AI962" i="2"/>
  <c r="AE962" i="2"/>
  <c r="AY961" i="2"/>
  <c r="AG961" i="2" s="1"/>
  <c r="AX961" i="2"/>
  <c r="AW961" i="2"/>
  <c r="AV961" i="2"/>
  <c r="AU961" i="2"/>
  <c r="AT961" i="2"/>
  <c r="AS961" i="2"/>
  <c r="AR961" i="2"/>
  <c r="AQ961" i="2"/>
  <c r="AH961" i="2" s="1"/>
  <c r="AL961" i="2"/>
  <c r="AK961" i="2" s="1"/>
  <c r="AJ961" i="2"/>
  <c r="AI961" i="2"/>
  <c r="AF961" i="2"/>
  <c r="AE961" i="2"/>
  <c r="AY960" i="2"/>
  <c r="AX960" i="2"/>
  <c r="AW960" i="2"/>
  <c r="AV960" i="2"/>
  <c r="AF960" i="2" s="1"/>
  <c r="AU960" i="2"/>
  <c r="AT960" i="2"/>
  <c r="AS960" i="2"/>
  <c r="AR960" i="2"/>
  <c r="AQ960" i="2"/>
  <c r="AL960" i="2"/>
  <c r="AJ960" i="2"/>
  <c r="AI960" i="2"/>
  <c r="AG960" i="2"/>
  <c r="AE960" i="2"/>
  <c r="AY959" i="2"/>
  <c r="AG959" i="2" s="1"/>
  <c r="AX959" i="2"/>
  <c r="AW959" i="2"/>
  <c r="AV959" i="2"/>
  <c r="AU959" i="2"/>
  <c r="AT959" i="2"/>
  <c r="AS959" i="2"/>
  <c r="AR959" i="2"/>
  <c r="AQ959" i="2"/>
  <c r="AL959" i="2"/>
  <c r="AK959" i="2" s="1"/>
  <c r="AJ959" i="2"/>
  <c r="AI959" i="2"/>
  <c r="AH959" i="2"/>
  <c r="J959" i="2" s="1"/>
  <c r="AF959" i="2"/>
  <c r="AE959" i="2"/>
  <c r="AY958" i="2"/>
  <c r="AG958" i="2" s="1"/>
  <c r="AX958" i="2"/>
  <c r="AW958" i="2"/>
  <c r="AV958" i="2"/>
  <c r="AU958" i="2"/>
  <c r="AT958" i="2"/>
  <c r="AS958" i="2"/>
  <c r="AR958" i="2"/>
  <c r="AQ958" i="2"/>
  <c r="AL958" i="2"/>
  <c r="AJ958" i="2"/>
  <c r="AI958" i="2"/>
  <c r="AH958" i="2"/>
  <c r="AF958" i="2"/>
  <c r="AE958" i="2"/>
  <c r="AY957" i="2"/>
  <c r="AG957" i="2" s="1"/>
  <c r="AX957" i="2"/>
  <c r="AW957" i="2"/>
  <c r="AV957" i="2"/>
  <c r="AF957" i="2" s="1"/>
  <c r="AU957" i="2"/>
  <c r="AT957" i="2"/>
  <c r="AS957" i="2"/>
  <c r="AR957" i="2"/>
  <c r="AQ957" i="2"/>
  <c r="AL957" i="2"/>
  <c r="X957" i="2" s="1"/>
  <c r="AJ957" i="2"/>
  <c r="AI957" i="2"/>
  <c r="AE957" i="2"/>
  <c r="AY956" i="2"/>
  <c r="AJ956" i="2" s="1"/>
  <c r="AX956" i="2"/>
  <c r="AW956" i="2"/>
  <c r="AV956" i="2"/>
  <c r="AU956" i="2"/>
  <c r="AT956" i="2"/>
  <c r="AS956" i="2"/>
  <c r="AR956" i="2"/>
  <c r="AQ956" i="2"/>
  <c r="AM956" i="2"/>
  <c r="U956" i="2" s="1"/>
  <c r="AA956" i="2" s="1"/>
  <c r="AI956" i="2"/>
  <c r="AH956" i="2"/>
  <c r="AG956" i="2"/>
  <c r="AF956" i="2"/>
  <c r="AE956" i="2"/>
  <c r="H956" i="2"/>
  <c r="AL956" i="2" s="1"/>
  <c r="AY955" i="2"/>
  <c r="AX955" i="2"/>
  <c r="AW955" i="2"/>
  <c r="AV955" i="2"/>
  <c r="AU955" i="2"/>
  <c r="AT955" i="2"/>
  <c r="AS955" i="2"/>
  <c r="AR955" i="2"/>
  <c r="AQ955" i="2"/>
  <c r="AM955" i="2"/>
  <c r="AJ955" i="2"/>
  <c r="AI955" i="2"/>
  <c r="AH955" i="2"/>
  <c r="J955" i="2" s="1"/>
  <c r="AG955" i="2"/>
  <c r="AF955" i="2"/>
  <c r="AE955" i="2"/>
  <c r="H955" i="2"/>
  <c r="AL955" i="2" s="1"/>
  <c r="AY954" i="2"/>
  <c r="AX954" i="2"/>
  <c r="AJ954" i="2" s="1"/>
  <c r="AW954" i="2"/>
  <c r="AV954" i="2"/>
  <c r="AU954" i="2"/>
  <c r="AT954" i="2"/>
  <c r="AG954" i="2" s="1"/>
  <c r="AS954" i="2"/>
  <c r="AR954" i="2"/>
  <c r="AQ954" i="2"/>
  <c r="AM954" i="2"/>
  <c r="U954" i="2" s="1"/>
  <c r="AA954" i="2" s="1"/>
  <c r="AI954" i="2"/>
  <c r="AH954" i="2"/>
  <c r="J954" i="2" s="1"/>
  <c r="AF954" i="2"/>
  <c r="AE954" i="2"/>
  <c r="T954" i="2"/>
  <c r="Z954" i="2" s="1"/>
  <c r="H954" i="2"/>
  <c r="AL954" i="2" s="1"/>
  <c r="AY953" i="2"/>
  <c r="AX953" i="2"/>
  <c r="AW953" i="2"/>
  <c r="AV953" i="2"/>
  <c r="AU953" i="2"/>
  <c r="AT953" i="2"/>
  <c r="AG953" i="2" s="1"/>
  <c r="AS953" i="2"/>
  <c r="AR953" i="2"/>
  <c r="AQ953" i="2"/>
  <c r="AM953" i="2"/>
  <c r="U953" i="2" s="1"/>
  <c r="O953" i="2" s="1"/>
  <c r="AJ953" i="2"/>
  <c r="AI953" i="2"/>
  <c r="AH953" i="2"/>
  <c r="J953" i="2" s="1"/>
  <c r="AF953" i="2"/>
  <c r="AE953" i="2"/>
  <c r="H953" i="2"/>
  <c r="AL953" i="2" s="1"/>
  <c r="AY952" i="2"/>
  <c r="AX952" i="2"/>
  <c r="AJ952" i="2" s="1"/>
  <c r="AW952" i="2"/>
  <c r="AV952" i="2"/>
  <c r="AU952" i="2"/>
  <c r="AT952" i="2"/>
  <c r="AG952" i="2" s="1"/>
  <c r="AS952" i="2"/>
  <c r="AR952" i="2"/>
  <c r="AQ952" i="2"/>
  <c r="AM952" i="2"/>
  <c r="U952" i="2" s="1"/>
  <c r="AI952" i="2"/>
  <c r="AH952" i="2"/>
  <c r="J952" i="2" s="1"/>
  <c r="AF952" i="2"/>
  <c r="AE952" i="2"/>
  <c r="H952" i="2"/>
  <c r="AL952" i="2" s="1"/>
  <c r="T952" i="2" s="1"/>
  <c r="N952" i="2" s="1"/>
  <c r="AY951" i="2"/>
  <c r="H951" i="2" s="1"/>
  <c r="AL951" i="2" s="1"/>
  <c r="AX951" i="2"/>
  <c r="AW951" i="2"/>
  <c r="AV951" i="2"/>
  <c r="AU951" i="2"/>
  <c r="AT951" i="2"/>
  <c r="AG951" i="2" s="1"/>
  <c r="AS951" i="2"/>
  <c r="AR951" i="2"/>
  <c r="AQ951" i="2"/>
  <c r="AH951" i="2" s="1"/>
  <c r="J951" i="2" s="1"/>
  <c r="AM951" i="2"/>
  <c r="AI951" i="2"/>
  <c r="AF951" i="2"/>
  <c r="AE951" i="2"/>
  <c r="AY950" i="2"/>
  <c r="H950" i="2" s="1"/>
  <c r="AL950" i="2" s="1"/>
  <c r="AX950" i="2"/>
  <c r="AW950" i="2"/>
  <c r="AV950" i="2"/>
  <c r="AU950" i="2"/>
  <c r="AT950" i="2"/>
  <c r="AG950" i="2" s="1"/>
  <c r="AS950" i="2"/>
  <c r="AR950" i="2"/>
  <c r="AQ950" i="2"/>
  <c r="AH950" i="2" s="1"/>
  <c r="J950" i="2" s="1"/>
  <c r="AM950" i="2"/>
  <c r="AI950" i="2"/>
  <c r="AF950" i="2"/>
  <c r="AE950" i="2"/>
  <c r="AY949" i="2"/>
  <c r="AX949" i="2"/>
  <c r="AW949" i="2"/>
  <c r="AV949" i="2"/>
  <c r="AU949" i="2"/>
  <c r="AT949" i="2"/>
  <c r="AG949" i="2" s="1"/>
  <c r="AS949" i="2"/>
  <c r="AR949" i="2"/>
  <c r="AQ949" i="2"/>
  <c r="AM949" i="2"/>
  <c r="AI949" i="2"/>
  <c r="AH949" i="2"/>
  <c r="J949" i="2" s="1"/>
  <c r="AF949" i="2"/>
  <c r="AE949" i="2"/>
  <c r="AY948" i="2"/>
  <c r="H948" i="2" s="1"/>
  <c r="AL948" i="2" s="1"/>
  <c r="AX948" i="2"/>
  <c r="AW948" i="2"/>
  <c r="AV948" i="2"/>
  <c r="AU948" i="2"/>
  <c r="AT948" i="2"/>
  <c r="AG948" i="2" s="1"/>
  <c r="AS948" i="2"/>
  <c r="AR948" i="2"/>
  <c r="AQ948" i="2"/>
  <c r="AM948" i="2"/>
  <c r="U948" i="2" s="1"/>
  <c r="AA948" i="2" s="1"/>
  <c r="AJ948" i="2"/>
  <c r="AI948" i="2"/>
  <c r="AH948" i="2"/>
  <c r="J948" i="2" s="1"/>
  <c r="AF948" i="2"/>
  <c r="AE948" i="2"/>
  <c r="AY947" i="2"/>
  <c r="H947" i="2" s="1"/>
  <c r="AL947" i="2" s="1"/>
  <c r="AX947" i="2"/>
  <c r="AW947" i="2"/>
  <c r="AV947" i="2"/>
  <c r="AU947" i="2"/>
  <c r="AT947" i="2"/>
  <c r="AG947" i="2" s="1"/>
  <c r="AS947" i="2"/>
  <c r="AR947" i="2"/>
  <c r="AQ947" i="2"/>
  <c r="AM947" i="2"/>
  <c r="AJ947" i="2"/>
  <c r="AI947" i="2"/>
  <c r="AH947" i="2"/>
  <c r="AF947" i="2"/>
  <c r="AE947" i="2"/>
  <c r="AY946" i="2"/>
  <c r="H946" i="2" s="1"/>
  <c r="AL946" i="2" s="1"/>
  <c r="AX946" i="2"/>
  <c r="AW946" i="2"/>
  <c r="AV946" i="2"/>
  <c r="AU946" i="2"/>
  <c r="AT946" i="2"/>
  <c r="AG946" i="2" s="1"/>
  <c r="AS946" i="2"/>
  <c r="AR946" i="2"/>
  <c r="AQ946" i="2"/>
  <c r="AM946" i="2"/>
  <c r="U946" i="2" s="1"/>
  <c r="AJ946" i="2"/>
  <c r="AI946" i="2"/>
  <c r="AH946" i="2"/>
  <c r="AF946" i="2"/>
  <c r="AE946" i="2"/>
  <c r="AY945" i="2"/>
  <c r="H945" i="2" s="1"/>
  <c r="AX945" i="2"/>
  <c r="AW945" i="2"/>
  <c r="AV945" i="2"/>
  <c r="AU945" i="2"/>
  <c r="AT945" i="2"/>
  <c r="AG945" i="2" s="1"/>
  <c r="AS945" i="2"/>
  <c r="AR945" i="2"/>
  <c r="AQ945" i="2"/>
  <c r="AH945" i="2" s="1"/>
  <c r="J945" i="2" s="1"/>
  <c r="AM945" i="2"/>
  <c r="AI945" i="2"/>
  <c r="AF945" i="2"/>
  <c r="AE945" i="2"/>
  <c r="AY944" i="2"/>
  <c r="AJ944" i="2" s="1"/>
  <c r="AX944" i="2"/>
  <c r="AW944" i="2"/>
  <c r="AV944" i="2"/>
  <c r="AU944" i="2"/>
  <c r="AT944" i="2"/>
  <c r="AG944" i="2" s="1"/>
  <c r="AS944" i="2"/>
  <c r="AR944" i="2"/>
  <c r="AQ944" i="2"/>
  <c r="AH944" i="2" s="1"/>
  <c r="J944" i="2" s="1"/>
  <c r="AM944" i="2"/>
  <c r="AI944" i="2"/>
  <c r="AF944" i="2"/>
  <c r="AE944" i="2"/>
  <c r="AY943" i="2"/>
  <c r="AJ943" i="2" s="1"/>
  <c r="AX943" i="2"/>
  <c r="AW943" i="2"/>
  <c r="AV943" i="2"/>
  <c r="AU943" i="2"/>
  <c r="AT943" i="2"/>
  <c r="AG943" i="2" s="1"/>
  <c r="AS943" i="2"/>
  <c r="AR943" i="2"/>
  <c r="AQ943" i="2"/>
  <c r="AH943" i="2" s="1"/>
  <c r="J943" i="2" s="1"/>
  <c r="AM943" i="2"/>
  <c r="AI943" i="2"/>
  <c r="AF943" i="2"/>
  <c r="AE943" i="2"/>
  <c r="H943" i="2"/>
  <c r="AL943" i="2" s="1"/>
  <c r="AY942" i="2"/>
  <c r="AJ942" i="2" s="1"/>
  <c r="AX942" i="2"/>
  <c r="AW942" i="2"/>
  <c r="AV942" i="2"/>
  <c r="AU942" i="2"/>
  <c r="AT942" i="2"/>
  <c r="AG942" i="2" s="1"/>
  <c r="AS942" i="2"/>
  <c r="AR942" i="2"/>
  <c r="AQ942" i="2"/>
  <c r="AH942" i="2" s="1"/>
  <c r="J942" i="2" s="1"/>
  <c r="AM942" i="2"/>
  <c r="AI942" i="2"/>
  <c r="AF942" i="2"/>
  <c r="AE942" i="2"/>
  <c r="H942" i="2"/>
  <c r="AL942" i="2" s="1"/>
  <c r="AY941" i="2"/>
  <c r="AX941" i="2"/>
  <c r="AG941" i="2" s="1"/>
  <c r="AW941" i="2"/>
  <c r="AV941" i="2"/>
  <c r="AU941" i="2"/>
  <c r="AT941" i="2"/>
  <c r="AS941" i="2"/>
  <c r="AR941" i="2"/>
  <c r="AQ941" i="2"/>
  <c r="AH941" i="2" s="1"/>
  <c r="AL941" i="2"/>
  <c r="AK941" i="2" s="1"/>
  <c r="AI941" i="2"/>
  <c r="AF941" i="2"/>
  <c r="AE941" i="2"/>
  <c r="AY940" i="2"/>
  <c r="AX940" i="2"/>
  <c r="H940" i="2" s="1"/>
  <c r="AW940" i="2"/>
  <c r="AV940" i="2"/>
  <c r="AU940" i="2"/>
  <c r="AJ940" i="2" s="1"/>
  <c r="AT940" i="2"/>
  <c r="AS940" i="2"/>
  <c r="AR940" i="2"/>
  <c r="AQ940" i="2"/>
  <c r="AH940" i="2" s="1"/>
  <c r="J940" i="2" s="1"/>
  <c r="AL940" i="2"/>
  <c r="AK940" i="2" s="1"/>
  <c r="AI940" i="2"/>
  <c r="AG940" i="2"/>
  <c r="AF940" i="2"/>
  <c r="AE940" i="2"/>
  <c r="AY939" i="2"/>
  <c r="AX939" i="2"/>
  <c r="AG939" i="2" s="1"/>
  <c r="AW939" i="2"/>
  <c r="AV939" i="2"/>
  <c r="AU939" i="2"/>
  <c r="AJ939" i="2" s="1"/>
  <c r="AT939" i="2"/>
  <c r="AS939" i="2"/>
  <c r="AR939" i="2"/>
  <c r="AQ939" i="2"/>
  <c r="AL939" i="2"/>
  <c r="AK939" i="2" s="1"/>
  <c r="AI939" i="2"/>
  <c r="AH939" i="2"/>
  <c r="J939" i="2" s="1"/>
  <c r="AF939" i="2"/>
  <c r="AE939" i="2"/>
  <c r="H939" i="2"/>
  <c r="AY938" i="2"/>
  <c r="AX938" i="2"/>
  <c r="AW938" i="2"/>
  <c r="AV938" i="2"/>
  <c r="AU938" i="2"/>
  <c r="AT938" i="2"/>
  <c r="AS938" i="2"/>
  <c r="AR938" i="2"/>
  <c r="AQ938" i="2"/>
  <c r="AL938" i="2"/>
  <c r="AK938" i="2" s="1"/>
  <c r="AI938" i="2"/>
  <c r="AH938" i="2"/>
  <c r="AF938" i="2"/>
  <c r="AE938" i="2"/>
  <c r="J938" i="2"/>
  <c r="AY937" i="2"/>
  <c r="AX937" i="2"/>
  <c r="AG937" i="2" s="1"/>
  <c r="AW937" i="2"/>
  <c r="AV937" i="2"/>
  <c r="AU937" i="2"/>
  <c r="AT937" i="2"/>
  <c r="AS937" i="2"/>
  <c r="AR937" i="2"/>
  <c r="AQ937" i="2"/>
  <c r="AL937" i="2"/>
  <c r="AK937" i="2" s="1"/>
  <c r="AJ937" i="2"/>
  <c r="AI937" i="2"/>
  <c r="AH937" i="2"/>
  <c r="AF937" i="2"/>
  <c r="AE937" i="2"/>
  <c r="H937" i="2"/>
  <c r="AY936" i="2"/>
  <c r="AX936" i="2"/>
  <c r="AW936" i="2"/>
  <c r="AV936" i="2"/>
  <c r="AU936" i="2"/>
  <c r="AT936" i="2"/>
  <c r="AJ936" i="2" s="1"/>
  <c r="AS936" i="2"/>
  <c r="AR936" i="2"/>
  <c r="AQ936" i="2"/>
  <c r="AL936" i="2"/>
  <c r="AK936" i="2" s="1"/>
  <c r="AI936" i="2"/>
  <c r="AH936" i="2"/>
  <c r="AF936" i="2"/>
  <c r="AE936" i="2"/>
  <c r="J936" i="2"/>
  <c r="AY935" i="2"/>
  <c r="AX935" i="2"/>
  <c r="AG935" i="2" s="1"/>
  <c r="AW935" i="2"/>
  <c r="AV935" i="2"/>
  <c r="AU935" i="2"/>
  <c r="AT935" i="2"/>
  <c r="AS935" i="2"/>
  <c r="AR935" i="2"/>
  <c r="AQ935" i="2"/>
  <c r="AL935" i="2"/>
  <c r="AJ935" i="2"/>
  <c r="AI935" i="2"/>
  <c r="AH935" i="2"/>
  <c r="AF935" i="2"/>
  <c r="AE935" i="2"/>
  <c r="H935" i="2"/>
  <c r="AY934" i="2"/>
  <c r="AX934" i="2"/>
  <c r="AG934" i="2" s="1"/>
  <c r="AW934" i="2"/>
  <c r="AV934" i="2"/>
  <c r="AU934" i="2"/>
  <c r="AT934" i="2"/>
  <c r="AJ934" i="2" s="1"/>
  <c r="AS934" i="2"/>
  <c r="AR934" i="2"/>
  <c r="AQ934" i="2"/>
  <c r="AL934" i="2"/>
  <c r="AI934" i="2"/>
  <c r="AH934" i="2"/>
  <c r="J934" i="2" s="1"/>
  <c r="AF934" i="2"/>
  <c r="AE934" i="2"/>
  <c r="H934" i="2"/>
  <c r="W934" i="2" s="1"/>
  <c r="AY933" i="2"/>
  <c r="AX933" i="2"/>
  <c r="AG933" i="2" s="1"/>
  <c r="AW933" i="2"/>
  <c r="AV933" i="2"/>
  <c r="AU933" i="2"/>
  <c r="AT933" i="2"/>
  <c r="AS933" i="2"/>
  <c r="AR933" i="2"/>
  <c r="AQ933" i="2"/>
  <c r="AL933" i="2"/>
  <c r="AK933" i="2" s="1"/>
  <c r="AI933" i="2"/>
  <c r="AH933" i="2"/>
  <c r="J933" i="2" s="1"/>
  <c r="AF933" i="2"/>
  <c r="AE933" i="2"/>
  <c r="AY932" i="2"/>
  <c r="AX932" i="2"/>
  <c r="AG932" i="2" s="1"/>
  <c r="AW932" i="2"/>
  <c r="AV932" i="2"/>
  <c r="AU932" i="2"/>
  <c r="AT932" i="2"/>
  <c r="AS932" i="2"/>
  <c r="AR932" i="2"/>
  <c r="AQ932" i="2"/>
  <c r="AH932" i="2" s="1"/>
  <c r="AL932" i="2"/>
  <c r="AK932" i="2" s="1"/>
  <c r="AI932" i="2"/>
  <c r="AF932" i="2"/>
  <c r="AE932" i="2"/>
  <c r="H932" i="2"/>
  <c r="W932" i="2" s="1"/>
  <c r="AC932" i="2" s="1"/>
  <c r="AY931" i="2"/>
  <c r="AX931" i="2"/>
  <c r="AW931" i="2"/>
  <c r="AV931" i="2"/>
  <c r="AU931" i="2"/>
  <c r="AT931" i="2"/>
  <c r="AS931" i="2"/>
  <c r="AR931" i="2"/>
  <c r="AQ931" i="2"/>
  <c r="AH931" i="2" s="1"/>
  <c r="AL931" i="2"/>
  <c r="AK931" i="2" s="1"/>
  <c r="AI931" i="2"/>
  <c r="AG931" i="2"/>
  <c r="AF931" i="2"/>
  <c r="AE931" i="2"/>
  <c r="H931" i="2"/>
  <c r="W931" i="2" s="1"/>
  <c r="AC931" i="2" s="1"/>
  <c r="AY930" i="2"/>
  <c r="AX930" i="2"/>
  <c r="AW930" i="2"/>
  <c r="AV930" i="2"/>
  <c r="AU930" i="2"/>
  <c r="AT930" i="2"/>
  <c r="AS930" i="2"/>
  <c r="AR930" i="2"/>
  <c r="AQ930" i="2"/>
  <c r="AH930" i="2" s="1"/>
  <c r="AL930" i="2"/>
  <c r="AK930" i="2" s="1"/>
  <c r="AI930" i="2"/>
  <c r="AG930" i="2"/>
  <c r="AF930" i="2"/>
  <c r="AE930" i="2"/>
  <c r="H930" i="2"/>
  <c r="W930" i="2" s="1"/>
  <c r="AC930" i="2" s="1"/>
  <c r="AY929" i="2"/>
  <c r="AX929" i="2"/>
  <c r="AW929" i="2"/>
  <c r="AV929" i="2"/>
  <c r="AU929" i="2"/>
  <c r="AT929" i="2"/>
  <c r="AS929" i="2"/>
  <c r="AR929" i="2"/>
  <c r="AQ929" i="2"/>
  <c r="AH929" i="2" s="1"/>
  <c r="AL929" i="2"/>
  <c r="AK929" i="2" s="1"/>
  <c r="AI929" i="2"/>
  <c r="AF929" i="2"/>
  <c r="AE929" i="2"/>
  <c r="AY928" i="2"/>
  <c r="AX928" i="2"/>
  <c r="AG928" i="2" s="1"/>
  <c r="AW928" i="2"/>
  <c r="AV928" i="2"/>
  <c r="AU928" i="2"/>
  <c r="AT928" i="2"/>
  <c r="AS928" i="2"/>
  <c r="AR928" i="2"/>
  <c r="AQ928" i="2"/>
  <c r="AH928" i="2" s="1"/>
  <c r="AL928" i="2"/>
  <c r="AI928" i="2"/>
  <c r="AF928" i="2"/>
  <c r="AE928" i="2"/>
  <c r="AY927" i="2"/>
  <c r="AX927" i="2"/>
  <c r="AW927" i="2"/>
  <c r="AV927" i="2"/>
  <c r="AU927" i="2"/>
  <c r="AJ927" i="2" s="1"/>
  <c r="AT927" i="2"/>
  <c r="AS927" i="2"/>
  <c r="AR927" i="2"/>
  <c r="AQ927" i="2"/>
  <c r="AH927" i="2" s="1"/>
  <c r="J927" i="2" s="1"/>
  <c r="AL927" i="2"/>
  <c r="AI927" i="2"/>
  <c r="AG927" i="2"/>
  <c r="AF927" i="2"/>
  <c r="AE927" i="2"/>
  <c r="H927" i="2"/>
  <c r="AY926" i="2"/>
  <c r="AX926" i="2"/>
  <c r="AW926" i="2"/>
  <c r="AV926" i="2"/>
  <c r="AU926" i="2"/>
  <c r="AT926" i="2"/>
  <c r="AS926" i="2"/>
  <c r="AR926" i="2"/>
  <c r="AQ926" i="2"/>
  <c r="AH926" i="2" s="1"/>
  <c r="AL926" i="2"/>
  <c r="AI926" i="2"/>
  <c r="AF926" i="2"/>
  <c r="AE926" i="2"/>
  <c r="AY925" i="2"/>
  <c r="AX925" i="2"/>
  <c r="AW925" i="2"/>
  <c r="AV925" i="2"/>
  <c r="AU925" i="2"/>
  <c r="AJ925" i="2" s="1"/>
  <c r="AT925" i="2"/>
  <c r="AS925" i="2"/>
  <c r="AR925" i="2"/>
  <c r="AQ925" i="2"/>
  <c r="AH925" i="2" s="1"/>
  <c r="J925" i="2" s="1"/>
  <c r="AL925" i="2"/>
  <c r="AI925" i="2"/>
  <c r="AG925" i="2"/>
  <c r="AF925" i="2"/>
  <c r="AE925" i="2"/>
  <c r="W925" i="2"/>
  <c r="AC925" i="2" s="1"/>
  <c r="H925" i="2"/>
  <c r="AY924" i="2"/>
  <c r="AX924" i="2"/>
  <c r="AW924" i="2"/>
  <c r="AV924" i="2"/>
  <c r="AU924" i="2"/>
  <c r="AJ924" i="2" s="1"/>
  <c r="AT924" i="2"/>
  <c r="AS924" i="2"/>
  <c r="AR924" i="2"/>
  <c r="AQ924" i="2"/>
  <c r="AH924" i="2" s="1"/>
  <c r="J924" i="2" s="1"/>
  <c r="AL924" i="2"/>
  <c r="AI924" i="2"/>
  <c r="AG924" i="2"/>
  <c r="AF924" i="2"/>
  <c r="AE924" i="2"/>
  <c r="W924" i="2"/>
  <c r="H924" i="2"/>
  <c r="AY923" i="2"/>
  <c r="AX923" i="2"/>
  <c r="AW923" i="2"/>
  <c r="AV923" i="2"/>
  <c r="AU923" i="2"/>
  <c r="AJ923" i="2" s="1"/>
  <c r="AT923" i="2"/>
  <c r="AS923" i="2"/>
  <c r="AR923" i="2"/>
  <c r="AQ923" i="2"/>
  <c r="AH923" i="2" s="1"/>
  <c r="J923" i="2" s="1"/>
  <c r="AL923" i="2"/>
  <c r="AI923" i="2"/>
  <c r="AG923" i="2"/>
  <c r="AF923" i="2"/>
  <c r="AE923" i="2"/>
  <c r="W923" i="2"/>
  <c r="AC923" i="2" s="1"/>
  <c r="H923" i="2"/>
  <c r="AY922" i="2"/>
  <c r="AX922" i="2"/>
  <c r="AW922" i="2"/>
  <c r="AV922" i="2"/>
  <c r="AU922" i="2"/>
  <c r="AJ922" i="2" s="1"/>
  <c r="AT922" i="2"/>
  <c r="H922" i="2" s="1"/>
  <c r="AS922" i="2"/>
  <c r="AR922" i="2"/>
  <c r="AQ922" i="2"/>
  <c r="AH922" i="2" s="1"/>
  <c r="J922" i="2" s="1"/>
  <c r="AL922" i="2"/>
  <c r="AI922" i="2"/>
  <c r="AG922" i="2"/>
  <c r="AF922" i="2"/>
  <c r="AE922" i="2"/>
  <c r="W922" i="2"/>
  <c r="AC922" i="2" s="1"/>
  <c r="AY921" i="2"/>
  <c r="AX921" i="2"/>
  <c r="AG921" i="2" s="1"/>
  <c r="AW921" i="2"/>
  <c r="AV921" i="2"/>
  <c r="AU921" i="2"/>
  <c r="AJ921" i="2" s="1"/>
  <c r="AT921" i="2"/>
  <c r="H921" i="2" s="1"/>
  <c r="W921" i="2" s="1"/>
  <c r="AS921" i="2"/>
  <c r="AR921" i="2"/>
  <c r="AQ921" i="2"/>
  <c r="AH921" i="2" s="1"/>
  <c r="J921" i="2" s="1"/>
  <c r="AL921" i="2"/>
  <c r="AI921" i="2"/>
  <c r="AF921" i="2"/>
  <c r="AE921" i="2"/>
  <c r="AY920" i="2"/>
  <c r="AX920" i="2"/>
  <c r="AW920" i="2"/>
  <c r="AV920" i="2"/>
  <c r="AU920" i="2"/>
  <c r="AJ920" i="2" s="1"/>
  <c r="AT920" i="2"/>
  <c r="AS920" i="2"/>
  <c r="AR920" i="2"/>
  <c r="AQ920" i="2"/>
  <c r="AH920" i="2" s="1"/>
  <c r="J920" i="2" s="1"/>
  <c r="AL920" i="2"/>
  <c r="AI920" i="2"/>
  <c r="AG920" i="2"/>
  <c r="AF920" i="2"/>
  <c r="AE920" i="2"/>
  <c r="W920" i="2"/>
  <c r="Q920" i="2" s="1"/>
  <c r="H920" i="2"/>
  <c r="AY919" i="2"/>
  <c r="AX919" i="2"/>
  <c r="AW919" i="2"/>
  <c r="AV919" i="2"/>
  <c r="AU919" i="2"/>
  <c r="AJ919" i="2" s="1"/>
  <c r="AT919" i="2"/>
  <c r="AS919" i="2"/>
  <c r="AR919" i="2"/>
  <c r="AQ919" i="2"/>
  <c r="AH919" i="2" s="1"/>
  <c r="J919" i="2" s="1"/>
  <c r="AL919" i="2"/>
  <c r="AI919" i="2"/>
  <c r="AG919" i="2"/>
  <c r="AF919" i="2"/>
  <c r="AE919" i="2"/>
  <c r="H919" i="2"/>
  <c r="AY918" i="2"/>
  <c r="AX918" i="2"/>
  <c r="H918" i="2" s="1"/>
  <c r="AW918" i="2"/>
  <c r="AV918" i="2"/>
  <c r="AU918" i="2"/>
  <c r="AT918" i="2"/>
  <c r="AS918" i="2"/>
  <c r="AR918" i="2"/>
  <c r="AQ918" i="2"/>
  <c r="AH918" i="2" s="1"/>
  <c r="AL918" i="2"/>
  <c r="AI918" i="2"/>
  <c r="AG918" i="2"/>
  <c r="AF918" i="2"/>
  <c r="AE918" i="2"/>
  <c r="AY917" i="2"/>
  <c r="AX917" i="2"/>
  <c r="AG917" i="2" s="1"/>
  <c r="AW917" i="2"/>
  <c r="AV917" i="2"/>
  <c r="AU917" i="2"/>
  <c r="AT917" i="2"/>
  <c r="H917" i="2" s="1"/>
  <c r="AS917" i="2"/>
  <c r="AR917" i="2"/>
  <c r="AQ917" i="2"/>
  <c r="AL917" i="2"/>
  <c r="AI917" i="2"/>
  <c r="AH917" i="2"/>
  <c r="AF917" i="2"/>
  <c r="AE917" i="2"/>
  <c r="J917" i="2" s="1"/>
  <c r="AY916" i="2"/>
  <c r="AX916" i="2"/>
  <c r="AW916" i="2"/>
  <c r="AV916" i="2"/>
  <c r="AU916" i="2"/>
  <c r="AJ916" i="2" s="1"/>
  <c r="AT916" i="2"/>
  <c r="AS916" i="2"/>
  <c r="AR916" i="2"/>
  <c r="AQ916" i="2"/>
  <c r="AH916" i="2" s="1"/>
  <c r="AL916" i="2"/>
  <c r="AI916" i="2"/>
  <c r="AG916" i="2"/>
  <c r="AF916" i="2"/>
  <c r="AE916" i="2"/>
  <c r="AY915" i="2"/>
  <c r="AX915" i="2"/>
  <c r="AW915" i="2"/>
  <c r="AV915" i="2"/>
  <c r="AU915" i="2"/>
  <c r="AJ915" i="2" s="1"/>
  <c r="AT915" i="2"/>
  <c r="AS915" i="2"/>
  <c r="AR915" i="2"/>
  <c r="AQ915" i="2"/>
  <c r="AH915" i="2" s="1"/>
  <c r="J915" i="2" s="1"/>
  <c r="AL915" i="2"/>
  <c r="AI915" i="2"/>
  <c r="AG915" i="2"/>
  <c r="AF915" i="2"/>
  <c r="AE915" i="2"/>
  <c r="AY914" i="2"/>
  <c r="AX914" i="2"/>
  <c r="AW914" i="2"/>
  <c r="AV914" i="2"/>
  <c r="AU914" i="2"/>
  <c r="AJ914" i="2" s="1"/>
  <c r="AT914" i="2"/>
  <c r="AS914" i="2"/>
  <c r="AR914" i="2"/>
  <c r="AQ914" i="2"/>
  <c r="AH914" i="2" s="1"/>
  <c r="AL914" i="2"/>
  <c r="AI914" i="2"/>
  <c r="AG914" i="2"/>
  <c r="AF914" i="2"/>
  <c r="AE914" i="2"/>
  <c r="AY913" i="2"/>
  <c r="AX913" i="2"/>
  <c r="AW913" i="2"/>
  <c r="AV913" i="2"/>
  <c r="AU913" i="2"/>
  <c r="AJ913" i="2" s="1"/>
  <c r="AT913" i="2"/>
  <c r="AS913" i="2"/>
  <c r="AR913" i="2"/>
  <c r="AQ913" i="2"/>
  <c r="AH913" i="2" s="1"/>
  <c r="J913" i="2" s="1"/>
  <c r="AL913" i="2"/>
  <c r="AI913" i="2"/>
  <c r="AG913" i="2"/>
  <c r="AF913" i="2"/>
  <c r="AE913" i="2"/>
  <c r="AY912" i="2"/>
  <c r="AX912" i="2"/>
  <c r="AW912" i="2"/>
  <c r="AV912" i="2"/>
  <c r="AU912" i="2"/>
  <c r="AJ912" i="2" s="1"/>
  <c r="AT912" i="2"/>
  <c r="AS912" i="2"/>
  <c r="AR912" i="2"/>
  <c r="AQ912" i="2"/>
  <c r="AH912" i="2" s="1"/>
  <c r="AL912" i="2"/>
  <c r="AI912" i="2"/>
  <c r="AG912" i="2"/>
  <c r="AF912" i="2"/>
  <c r="AE912" i="2"/>
  <c r="AY911" i="2"/>
  <c r="AX911" i="2"/>
  <c r="AW911" i="2"/>
  <c r="AV911" i="2"/>
  <c r="AU911" i="2"/>
  <c r="AJ911" i="2" s="1"/>
  <c r="AT911" i="2"/>
  <c r="AS911" i="2"/>
  <c r="AR911" i="2"/>
  <c r="AQ911" i="2"/>
  <c r="AH911" i="2" s="1"/>
  <c r="J911" i="2" s="1"/>
  <c r="AL911" i="2"/>
  <c r="AI911" i="2"/>
  <c r="AG911" i="2"/>
  <c r="AF911" i="2"/>
  <c r="AE911" i="2"/>
  <c r="AY910" i="2"/>
  <c r="AX910" i="2"/>
  <c r="AW910" i="2"/>
  <c r="AV910" i="2"/>
  <c r="AU910" i="2"/>
  <c r="AT910" i="2"/>
  <c r="AS910" i="2"/>
  <c r="AR910" i="2"/>
  <c r="AQ910" i="2"/>
  <c r="AL910" i="2"/>
  <c r="AK910" i="2" s="1"/>
  <c r="AJ910" i="2"/>
  <c r="AI910" i="2"/>
  <c r="AH910" i="2"/>
  <c r="J910" i="2" s="1"/>
  <c r="AG910" i="2"/>
  <c r="AF910" i="2"/>
  <c r="AE910" i="2"/>
  <c r="AY909" i="2"/>
  <c r="AX909" i="2"/>
  <c r="AW909" i="2"/>
  <c r="AV909" i="2"/>
  <c r="AG909" i="2" s="1"/>
  <c r="AU909" i="2"/>
  <c r="AT909" i="2"/>
  <c r="AS909" i="2"/>
  <c r="AR909" i="2"/>
  <c r="AQ909" i="2"/>
  <c r="AL909" i="2"/>
  <c r="AK909" i="2" s="1"/>
  <c r="AJ909" i="2"/>
  <c r="AI909" i="2"/>
  <c r="AH909" i="2"/>
  <c r="AF909" i="2"/>
  <c r="AE909" i="2"/>
  <c r="AY908" i="2"/>
  <c r="AX908" i="2"/>
  <c r="AW908" i="2"/>
  <c r="AV908" i="2"/>
  <c r="AG908" i="2" s="1"/>
  <c r="AU908" i="2"/>
  <c r="AT908" i="2"/>
  <c r="AS908" i="2"/>
  <c r="AR908" i="2"/>
  <c r="AQ908" i="2"/>
  <c r="AH908" i="2" s="1"/>
  <c r="AL908" i="2"/>
  <c r="T908" i="2" s="1"/>
  <c r="Z908" i="2" s="1"/>
  <c r="AJ908" i="2"/>
  <c r="AI908" i="2"/>
  <c r="AF908" i="2"/>
  <c r="AE908" i="2"/>
  <c r="AY907" i="2"/>
  <c r="AX907" i="2"/>
  <c r="AW907" i="2"/>
  <c r="AV907" i="2"/>
  <c r="AU907" i="2"/>
  <c r="AT907" i="2"/>
  <c r="AS907" i="2"/>
  <c r="AR907" i="2"/>
  <c r="AQ907" i="2"/>
  <c r="AL907" i="2"/>
  <c r="T907" i="2" s="1"/>
  <c r="AJ907" i="2"/>
  <c r="AI907" i="2"/>
  <c r="AH907" i="2"/>
  <c r="AG907" i="2"/>
  <c r="AF907" i="2"/>
  <c r="AE907" i="2"/>
  <c r="J907" i="2" s="1"/>
  <c r="AY906" i="2"/>
  <c r="AX906" i="2"/>
  <c r="AW906" i="2"/>
  <c r="AV906" i="2"/>
  <c r="AG906" i="2" s="1"/>
  <c r="AU906" i="2"/>
  <c r="AT906" i="2"/>
  <c r="AS906" i="2"/>
  <c r="AR906" i="2"/>
  <c r="AQ906" i="2"/>
  <c r="AL906" i="2"/>
  <c r="AJ906" i="2"/>
  <c r="AI906" i="2"/>
  <c r="AH906" i="2"/>
  <c r="J906" i="2" s="1"/>
  <c r="AF906" i="2"/>
  <c r="AE906" i="2"/>
  <c r="AY905" i="2"/>
  <c r="AX905" i="2"/>
  <c r="AW905" i="2"/>
  <c r="AV905" i="2"/>
  <c r="AG905" i="2" s="1"/>
  <c r="AU905" i="2"/>
  <c r="AT905" i="2"/>
  <c r="AS905" i="2"/>
  <c r="AR905" i="2"/>
  <c r="AQ905" i="2"/>
  <c r="AL905" i="2"/>
  <c r="AK905" i="2" s="1"/>
  <c r="AJ905" i="2"/>
  <c r="AI905" i="2"/>
  <c r="AH905" i="2"/>
  <c r="AF905" i="2"/>
  <c r="AE905" i="2"/>
  <c r="AY904" i="2"/>
  <c r="AX904" i="2"/>
  <c r="AW904" i="2"/>
  <c r="AV904" i="2"/>
  <c r="AG904" i="2" s="1"/>
  <c r="AU904" i="2"/>
  <c r="AT904" i="2"/>
  <c r="AS904" i="2"/>
  <c r="AR904" i="2"/>
  <c r="AQ904" i="2"/>
  <c r="AH904" i="2" s="1"/>
  <c r="AL904" i="2"/>
  <c r="AK904" i="2" s="1"/>
  <c r="AJ904" i="2"/>
  <c r="AI904" i="2"/>
  <c r="AF904" i="2"/>
  <c r="AE904" i="2"/>
  <c r="AY903" i="2"/>
  <c r="AX903" i="2"/>
  <c r="AW903" i="2"/>
  <c r="AV903" i="2"/>
  <c r="AG903" i="2" s="1"/>
  <c r="AU903" i="2"/>
  <c r="AT903" i="2"/>
  <c r="AS903" i="2"/>
  <c r="AR903" i="2"/>
  <c r="AQ903" i="2"/>
  <c r="AL903" i="2"/>
  <c r="X903" i="2" s="1"/>
  <c r="AJ903" i="2"/>
  <c r="AI903" i="2"/>
  <c r="AH903" i="2"/>
  <c r="AF903" i="2"/>
  <c r="AE903" i="2"/>
  <c r="J903" i="2"/>
  <c r="AY902" i="2"/>
  <c r="AX902" i="2"/>
  <c r="AW902" i="2"/>
  <c r="AV902" i="2"/>
  <c r="AU902" i="2"/>
  <c r="AT902" i="2"/>
  <c r="AS902" i="2"/>
  <c r="AR902" i="2"/>
  <c r="AQ902" i="2"/>
  <c r="AL902" i="2"/>
  <c r="T902" i="2" s="1"/>
  <c r="AJ902" i="2"/>
  <c r="AI902" i="2"/>
  <c r="AH902" i="2"/>
  <c r="AG902" i="2"/>
  <c r="AF902" i="2"/>
  <c r="AE902" i="2"/>
  <c r="AY901" i="2"/>
  <c r="AX901" i="2"/>
  <c r="AW901" i="2"/>
  <c r="AV901" i="2"/>
  <c r="AU901" i="2"/>
  <c r="AT901" i="2"/>
  <c r="AS901" i="2"/>
  <c r="AR901" i="2"/>
  <c r="AQ901" i="2"/>
  <c r="AL901" i="2"/>
  <c r="AK901" i="2" s="1"/>
  <c r="AJ901" i="2"/>
  <c r="AI901" i="2"/>
  <c r="AH901" i="2"/>
  <c r="AG901" i="2"/>
  <c r="AF901" i="2"/>
  <c r="AE901" i="2"/>
  <c r="AY900" i="2"/>
  <c r="AX900" i="2"/>
  <c r="AW900" i="2"/>
  <c r="AV900" i="2"/>
  <c r="AG900" i="2" s="1"/>
  <c r="AU900" i="2"/>
  <c r="AT900" i="2"/>
  <c r="AS900" i="2"/>
  <c r="AR900" i="2"/>
  <c r="AQ900" i="2"/>
  <c r="AH900" i="2" s="1"/>
  <c r="AL900" i="2"/>
  <c r="AK900" i="2" s="1"/>
  <c r="AJ900" i="2"/>
  <c r="AI900" i="2"/>
  <c r="AF900" i="2"/>
  <c r="AE900" i="2"/>
  <c r="AY899" i="2"/>
  <c r="AX899" i="2"/>
  <c r="AW899" i="2"/>
  <c r="AV899" i="2"/>
  <c r="AG899" i="2" s="1"/>
  <c r="AU899" i="2"/>
  <c r="AT899" i="2"/>
  <c r="AS899" i="2"/>
  <c r="AR899" i="2"/>
  <c r="AQ899" i="2"/>
  <c r="AL899" i="2"/>
  <c r="AK899" i="2" s="1"/>
  <c r="AJ899" i="2"/>
  <c r="AI899" i="2"/>
  <c r="AH899" i="2"/>
  <c r="AF899" i="2"/>
  <c r="AE899" i="2"/>
  <c r="J899" i="2"/>
  <c r="AY898" i="2"/>
  <c r="AX898" i="2"/>
  <c r="AW898" i="2"/>
  <c r="AV898" i="2"/>
  <c r="AG898" i="2" s="1"/>
  <c r="AU898" i="2"/>
  <c r="AT898" i="2"/>
  <c r="AS898" i="2"/>
  <c r="AR898" i="2"/>
  <c r="AQ898" i="2"/>
  <c r="AL898" i="2"/>
  <c r="T898" i="2" s="1"/>
  <c r="AJ898" i="2"/>
  <c r="AI898" i="2"/>
  <c r="AH898" i="2"/>
  <c r="AF898" i="2"/>
  <c r="AE898" i="2"/>
  <c r="AY897" i="2"/>
  <c r="AX897" i="2"/>
  <c r="AW897" i="2"/>
  <c r="AV897" i="2"/>
  <c r="AU897" i="2"/>
  <c r="AT897" i="2"/>
  <c r="AS897" i="2"/>
  <c r="AR897" i="2"/>
  <c r="AQ897" i="2"/>
  <c r="AH897" i="2" s="1"/>
  <c r="AM897" i="2"/>
  <c r="X897" i="2" s="1"/>
  <c r="AL897" i="2"/>
  <c r="T897" i="2" s="1"/>
  <c r="Z897" i="2" s="1"/>
  <c r="AJ897" i="2"/>
  <c r="AI897" i="2"/>
  <c r="AG897" i="2"/>
  <c r="AF897" i="2"/>
  <c r="AE897" i="2"/>
  <c r="AY896" i="2"/>
  <c r="AX896" i="2"/>
  <c r="AW896" i="2"/>
  <c r="AV896" i="2"/>
  <c r="AU896" i="2"/>
  <c r="AT896" i="2"/>
  <c r="AS896" i="2"/>
  <c r="AR896" i="2"/>
  <c r="AQ896" i="2"/>
  <c r="AM896" i="2"/>
  <c r="X896" i="2" s="1"/>
  <c r="AL896" i="2"/>
  <c r="AJ896" i="2"/>
  <c r="AI896" i="2"/>
  <c r="AH896" i="2"/>
  <c r="J896" i="2" s="1"/>
  <c r="AG896" i="2"/>
  <c r="AF896" i="2"/>
  <c r="AE896" i="2"/>
  <c r="U896" i="2"/>
  <c r="AA896" i="2" s="1"/>
  <c r="AY895" i="2"/>
  <c r="AX895" i="2"/>
  <c r="AW895" i="2"/>
  <c r="AV895" i="2"/>
  <c r="AU895" i="2"/>
  <c r="AT895" i="2"/>
  <c r="AJ895" i="2" s="1"/>
  <c r="AS895" i="2"/>
  <c r="AR895" i="2"/>
  <c r="AQ895" i="2"/>
  <c r="AH895" i="2" s="1"/>
  <c r="J895" i="2" s="1"/>
  <c r="AM895" i="2"/>
  <c r="X895" i="2" s="1"/>
  <c r="AL895" i="2"/>
  <c r="AI895" i="2"/>
  <c r="AG895" i="2"/>
  <c r="AF895" i="2"/>
  <c r="AE895" i="2"/>
  <c r="AY894" i="2"/>
  <c r="AX894" i="2"/>
  <c r="AW894" i="2"/>
  <c r="AG894" i="2" s="1"/>
  <c r="AV894" i="2"/>
  <c r="AU894" i="2"/>
  <c r="AT894" i="2"/>
  <c r="AJ894" i="2" s="1"/>
  <c r="AS894" i="2"/>
  <c r="AR894" i="2"/>
  <c r="AQ894" i="2"/>
  <c r="AM894" i="2"/>
  <c r="U894" i="2" s="1"/>
  <c r="AL894" i="2"/>
  <c r="T894" i="2" s="1"/>
  <c r="AI894" i="2"/>
  <c r="AH894" i="2"/>
  <c r="J894" i="2" s="1"/>
  <c r="AF894" i="2"/>
  <c r="AE894" i="2"/>
  <c r="AY893" i="2"/>
  <c r="AX893" i="2"/>
  <c r="AW893" i="2"/>
  <c r="AV893" i="2"/>
  <c r="AU893" i="2"/>
  <c r="AT893" i="2"/>
  <c r="AJ893" i="2" s="1"/>
  <c r="AS893" i="2"/>
  <c r="AR893" i="2"/>
  <c r="AQ893" i="2"/>
  <c r="AH893" i="2" s="1"/>
  <c r="AM893" i="2"/>
  <c r="AL893" i="2"/>
  <c r="T893" i="2" s="1"/>
  <c r="AI893" i="2"/>
  <c r="AG893" i="2"/>
  <c r="AF893" i="2"/>
  <c r="AE893" i="2"/>
  <c r="AY892" i="2"/>
  <c r="AX892" i="2"/>
  <c r="AW892" i="2"/>
  <c r="AG892" i="2" s="1"/>
  <c r="AV892" i="2"/>
  <c r="AU892" i="2"/>
  <c r="AT892" i="2"/>
  <c r="AJ892" i="2" s="1"/>
  <c r="AS892" i="2"/>
  <c r="AR892" i="2"/>
  <c r="AQ892" i="2"/>
  <c r="AM892" i="2"/>
  <c r="U892" i="2" s="1"/>
  <c r="AA892" i="2" s="1"/>
  <c r="AL892" i="2"/>
  <c r="AI892" i="2"/>
  <c r="AH892" i="2"/>
  <c r="AF892" i="2"/>
  <c r="AE892" i="2"/>
  <c r="AY891" i="2"/>
  <c r="AX891" i="2"/>
  <c r="AW891" i="2"/>
  <c r="AG891" i="2" s="1"/>
  <c r="AV891" i="2"/>
  <c r="AU891" i="2"/>
  <c r="AT891" i="2"/>
  <c r="AJ891" i="2" s="1"/>
  <c r="AS891" i="2"/>
  <c r="AR891" i="2"/>
  <c r="AQ891" i="2"/>
  <c r="AM891" i="2"/>
  <c r="AL891" i="2"/>
  <c r="AI891" i="2"/>
  <c r="AH891" i="2"/>
  <c r="AF891" i="2"/>
  <c r="AE891" i="2"/>
  <c r="AY890" i="2"/>
  <c r="AX890" i="2"/>
  <c r="AW890" i="2"/>
  <c r="AG890" i="2" s="1"/>
  <c r="AV890" i="2"/>
  <c r="AU890" i="2"/>
  <c r="AT890" i="2"/>
  <c r="AJ890" i="2" s="1"/>
  <c r="AS890" i="2"/>
  <c r="AR890" i="2"/>
  <c r="AQ890" i="2"/>
  <c r="AM890" i="2"/>
  <c r="AL890" i="2"/>
  <c r="T890" i="2" s="1"/>
  <c r="AI890" i="2"/>
  <c r="AH890" i="2"/>
  <c r="J890" i="2" s="1"/>
  <c r="AF890" i="2"/>
  <c r="AE890" i="2"/>
  <c r="AY889" i="2"/>
  <c r="AX889" i="2"/>
  <c r="AW889" i="2"/>
  <c r="AG889" i="2" s="1"/>
  <c r="AV889" i="2"/>
  <c r="AU889" i="2"/>
  <c r="AT889" i="2"/>
  <c r="AJ889" i="2" s="1"/>
  <c r="AS889" i="2"/>
  <c r="AR889" i="2"/>
  <c r="AQ889" i="2"/>
  <c r="AM889" i="2"/>
  <c r="AL889" i="2"/>
  <c r="AK889" i="2" s="1"/>
  <c r="AI889" i="2"/>
  <c r="AH889" i="2"/>
  <c r="AF889" i="2"/>
  <c r="AE889" i="2"/>
  <c r="AY888" i="2"/>
  <c r="AX888" i="2"/>
  <c r="AW888" i="2"/>
  <c r="AG888" i="2" s="1"/>
  <c r="AV888" i="2"/>
  <c r="AU888" i="2"/>
  <c r="AT888" i="2"/>
  <c r="AJ888" i="2" s="1"/>
  <c r="AS888" i="2"/>
  <c r="AR888" i="2"/>
  <c r="AQ888" i="2"/>
  <c r="AM888" i="2"/>
  <c r="AL888" i="2"/>
  <c r="AI888" i="2"/>
  <c r="AH888" i="2"/>
  <c r="J888" i="2" s="1"/>
  <c r="AF888" i="2"/>
  <c r="AE888" i="2"/>
  <c r="AY887" i="2"/>
  <c r="AX887" i="2"/>
  <c r="AW887" i="2"/>
  <c r="AV887" i="2"/>
  <c r="AU887" i="2"/>
  <c r="AT887" i="2"/>
  <c r="AJ887" i="2" s="1"/>
  <c r="AS887" i="2"/>
  <c r="AR887" i="2"/>
  <c r="AQ887" i="2"/>
  <c r="AH887" i="2" s="1"/>
  <c r="J887" i="2" s="1"/>
  <c r="AM887" i="2"/>
  <c r="AL887" i="2"/>
  <c r="AI887" i="2"/>
  <c r="AG887" i="2"/>
  <c r="AF887" i="2"/>
  <c r="AE887" i="2"/>
  <c r="AY886" i="2"/>
  <c r="AX886" i="2"/>
  <c r="AW886" i="2"/>
  <c r="AV886" i="2"/>
  <c r="AU886" i="2"/>
  <c r="AT886" i="2"/>
  <c r="AJ886" i="2" s="1"/>
  <c r="AS886" i="2"/>
  <c r="AR886" i="2"/>
  <c r="AQ886" i="2"/>
  <c r="AM886" i="2"/>
  <c r="AL886" i="2"/>
  <c r="T886" i="2" s="1"/>
  <c r="AI886" i="2"/>
  <c r="AH886" i="2"/>
  <c r="AG886" i="2"/>
  <c r="AF886" i="2"/>
  <c r="AE886" i="2"/>
  <c r="AY885" i="2"/>
  <c r="AX885" i="2"/>
  <c r="AW885" i="2"/>
  <c r="AG885" i="2" s="1"/>
  <c r="AV885" i="2"/>
  <c r="AU885" i="2"/>
  <c r="AT885" i="2"/>
  <c r="AJ885" i="2" s="1"/>
  <c r="AS885" i="2"/>
  <c r="AR885" i="2"/>
  <c r="AQ885" i="2"/>
  <c r="AH885" i="2" s="1"/>
  <c r="AM885" i="2"/>
  <c r="AL885" i="2"/>
  <c r="T885" i="2" s="1"/>
  <c r="Z885" i="2" s="1"/>
  <c r="AI885" i="2"/>
  <c r="AF885" i="2"/>
  <c r="AE885" i="2"/>
  <c r="AY884" i="2"/>
  <c r="AX884" i="2"/>
  <c r="AW884" i="2"/>
  <c r="AG884" i="2" s="1"/>
  <c r="AV884" i="2"/>
  <c r="AU884" i="2"/>
  <c r="AT884" i="2"/>
  <c r="AJ884" i="2" s="1"/>
  <c r="AS884" i="2"/>
  <c r="AR884" i="2"/>
  <c r="AQ884" i="2"/>
  <c r="AM884" i="2"/>
  <c r="AL884" i="2"/>
  <c r="AI884" i="2"/>
  <c r="AH884" i="2"/>
  <c r="J884" i="2" s="1"/>
  <c r="AF884" i="2"/>
  <c r="AE884" i="2"/>
  <c r="AY883" i="2"/>
  <c r="AX883" i="2"/>
  <c r="AW883" i="2"/>
  <c r="AV883" i="2"/>
  <c r="AU883" i="2"/>
  <c r="AT883" i="2"/>
  <c r="AJ883" i="2" s="1"/>
  <c r="AS883" i="2"/>
  <c r="AR883" i="2"/>
  <c r="AQ883" i="2"/>
  <c r="AH883" i="2" s="1"/>
  <c r="J883" i="2" s="1"/>
  <c r="AM883" i="2"/>
  <c r="AL883" i="2"/>
  <c r="AI883" i="2"/>
  <c r="AG883" i="2"/>
  <c r="AF883" i="2"/>
  <c r="AE883" i="2"/>
  <c r="AY882" i="2"/>
  <c r="AX882" i="2"/>
  <c r="AW882" i="2"/>
  <c r="AV882" i="2"/>
  <c r="AU882" i="2"/>
  <c r="AT882" i="2"/>
  <c r="AJ882" i="2" s="1"/>
  <c r="AS882" i="2"/>
  <c r="AR882" i="2"/>
  <c r="AQ882" i="2"/>
  <c r="AM882" i="2"/>
  <c r="AL882" i="2"/>
  <c r="AI882" i="2"/>
  <c r="AH882" i="2"/>
  <c r="AG882" i="2"/>
  <c r="AF882" i="2"/>
  <c r="AE882" i="2"/>
  <c r="AY881" i="2"/>
  <c r="AX881" i="2"/>
  <c r="AW881" i="2"/>
  <c r="AV881" i="2"/>
  <c r="AU881" i="2"/>
  <c r="AT881" i="2"/>
  <c r="AJ881" i="2" s="1"/>
  <c r="AS881" i="2"/>
  <c r="AR881" i="2"/>
  <c r="AQ881" i="2"/>
  <c r="AH881" i="2" s="1"/>
  <c r="J881" i="2" s="1"/>
  <c r="AM881" i="2"/>
  <c r="X881" i="2" s="1"/>
  <c r="AL881" i="2"/>
  <c r="AI881" i="2"/>
  <c r="AG881" i="2"/>
  <c r="AF881" i="2"/>
  <c r="AE881" i="2"/>
  <c r="AY880" i="2"/>
  <c r="AX880" i="2"/>
  <c r="AW880" i="2"/>
  <c r="AG880" i="2" s="1"/>
  <c r="AV880" i="2"/>
  <c r="AU880" i="2"/>
  <c r="AT880" i="2"/>
  <c r="AJ880" i="2" s="1"/>
  <c r="AS880" i="2"/>
  <c r="AR880" i="2"/>
  <c r="AQ880" i="2"/>
  <c r="AM880" i="2"/>
  <c r="AL880" i="2"/>
  <c r="T880" i="2" s="1"/>
  <c r="AI880" i="2"/>
  <c r="AH880" i="2"/>
  <c r="J880" i="2" s="1"/>
  <c r="AF880" i="2"/>
  <c r="AE880" i="2"/>
  <c r="AY879" i="2"/>
  <c r="AX879" i="2"/>
  <c r="AW879" i="2"/>
  <c r="AV879" i="2"/>
  <c r="AU879" i="2"/>
  <c r="AT879" i="2"/>
  <c r="AJ879" i="2" s="1"/>
  <c r="AS879" i="2"/>
  <c r="AR879" i="2"/>
  <c r="AQ879" i="2"/>
  <c r="AH879" i="2" s="1"/>
  <c r="J879" i="2" s="1"/>
  <c r="AM879" i="2"/>
  <c r="AL879" i="2"/>
  <c r="AI879" i="2"/>
  <c r="AG879" i="2"/>
  <c r="AF879" i="2"/>
  <c r="AE879" i="2"/>
  <c r="AY878" i="2"/>
  <c r="AX878" i="2"/>
  <c r="AW878" i="2"/>
  <c r="AV878" i="2"/>
  <c r="AU878" i="2"/>
  <c r="AT878" i="2"/>
  <c r="AJ878" i="2" s="1"/>
  <c r="AS878" i="2"/>
  <c r="AR878" i="2"/>
  <c r="AQ878" i="2"/>
  <c r="AM878" i="2"/>
  <c r="AL878" i="2"/>
  <c r="T878" i="2" s="1"/>
  <c r="AI878" i="2"/>
  <c r="AH878" i="2"/>
  <c r="AG878" i="2"/>
  <c r="AF878" i="2"/>
  <c r="AE878" i="2"/>
  <c r="AY877" i="2"/>
  <c r="AX877" i="2"/>
  <c r="AW877" i="2"/>
  <c r="AV877" i="2"/>
  <c r="AU877" i="2"/>
  <c r="AT877" i="2"/>
  <c r="AJ877" i="2" s="1"/>
  <c r="AS877" i="2"/>
  <c r="AR877" i="2"/>
  <c r="AQ877" i="2"/>
  <c r="AM877" i="2"/>
  <c r="X877" i="2" s="1"/>
  <c r="AL877" i="2"/>
  <c r="AI877" i="2"/>
  <c r="AH877" i="2"/>
  <c r="AG877" i="2"/>
  <c r="AF877" i="2"/>
  <c r="AE877" i="2"/>
  <c r="J877" i="2" s="1"/>
  <c r="AY876" i="2"/>
  <c r="AX876" i="2"/>
  <c r="AW876" i="2"/>
  <c r="AV876" i="2"/>
  <c r="AU876" i="2"/>
  <c r="AT876" i="2"/>
  <c r="AJ876" i="2" s="1"/>
  <c r="AS876" i="2"/>
  <c r="AR876" i="2"/>
  <c r="AQ876" i="2"/>
  <c r="AM876" i="2"/>
  <c r="AL876" i="2"/>
  <c r="T876" i="2" s="1"/>
  <c r="AI876" i="2"/>
  <c r="AH876" i="2"/>
  <c r="AG876" i="2"/>
  <c r="AF876" i="2"/>
  <c r="AE876" i="2"/>
  <c r="J876" i="2" s="1"/>
  <c r="AY875" i="2"/>
  <c r="AX875" i="2"/>
  <c r="AW875" i="2"/>
  <c r="AV875" i="2"/>
  <c r="AU875" i="2"/>
  <c r="AT875" i="2"/>
  <c r="AJ875" i="2" s="1"/>
  <c r="AS875" i="2"/>
  <c r="AR875" i="2"/>
  <c r="AQ875" i="2"/>
  <c r="AM875" i="2"/>
  <c r="X875" i="2" s="1"/>
  <c r="AL875" i="2"/>
  <c r="AI875" i="2"/>
  <c r="AH875" i="2"/>
  <c r="AG875" i="2"/>
  <c r="AF875" i="2"/>
  <c r="AE875" i="2"/>
  <c r="J875" i="2" s="1"/>
  <c r="AY874" i="2"/>
  <c r="AX874" i="2"/>
  <c r="AW874" i="2"/>
  <c r="AV874" i="2"/>
  <c r="AU874" i="2"/>
  <c r="AT874" i="2"/>
  <c r="AJ874" i="2" s="1"/>
  <c r="AS874" i="2"/>
  <c r="AR874" i="2"/>
  <c r="AQ874" i="2"/>
  <c r="AM874" i="2"/>
  <c r="AL874" i="2"/>
  <c r="T874" i="2" s="1"/>
  <c r="Z874" i="2" s="1"/>
  <c r="AI874" i="2"/>
  <c r="AH874" i="2"/>
  <c r="AG874" i="2"/>
  <c r="AF874" i="2"/>
  <c r="AE874" i="2"/>
  <c r="J874" i="2" s="1"/>
  <c r="AY873" i="2"/>
  <c r="AX873" i="2"/>
  <c r="AW873" i="2"/>
  <c r="AV873" i="2"/>
  <c r="AU873" i="2"/>
  <c r="AT873" i="2"/>
  <c r="AJ873" i="2" s="1"/>
  <c r="AS873" i="2"/>
  <c r="AR873" i="2"/>
  <c r="AQ873" i="2"/>
  <c r="AM873" i="2"/>
  <c r="X873" i="2" s="1"/>
  <c r="AL873" i="2"/>
  <c r="AI873" i="2"/>
  <c r="AH873" i="2"/>
  <c r="AG873" i="2"/>
  <c r="AF873" i="2"/>
  <c r="AE873" i="2"/>
  <c r="J873" i="2" s="1"/>
  <c r="AY872" i="2"/>
  <c r="AX872" i="2"/>
  <c r="AW872" i="2"/>
  <c r="AV872" i="2"/>
  <c r="AU872" i="2"/>
  <c r="AT872" i="2"/>
  <c r="AJ872" i="2" s="1"/>
  <c r="AS872" i="2"/>
  <c r="AR872" i="2"/>
  <c r="AQ872" i="2"/>
  <c r="AM872" i="2"/>
  <c r="AL872" i="2"/>
  <c r="T872" i="2" s="1"/>
  <c r="AI872" i="2"/>
  <c r="AH872" i="2"/>
  <c r="AG872" i="2"/>
  <c r="AF872" i="2"/>
  <c r="AE872" i="2"/>
  <c r="J872" i="2" s="1"/>
  <c r="AY871" i="2"/>
  <c r="AX871" i="2"/>
  <c r="AW871" i="2"/>
  <c r="AV871" i="2"/>
  <c r="AU871" i="2"/>
  <c r="AT871" i="2"/>
  <c r="AJ871" i="2" s="1"/>
  <c r="AS871" i="2"/>
  <c r="AR871" i="2"/>
  <c r="AQ871" i="2"/>
  <c r="AM871" i="2"/>
  <c r="X871" i="2" s="1"/>
  <c r="AL871" i="2"/>
  <c r="T871" i="2" s="1"/>
  <c r="Z871" i="2" s="1"/>
  <c r="AI871" i="2"/>
  <c r="AH871" i="2"/>
  <c r="AG871" i="2"/>
  <c r="AF871" i="2"/>
  <c r="AE871" i="2"/>
  <c r="J871" i="2" s="1"/>
  <c r="AY870" i="2"/>
  <c r="AX870" i="2"/>
  <c r="AW870" i="2"/>
  <c r="AV870" i="2"/>
  <c r="AU870" i="2"/>
  <c r="AT870" i="2"/>
  <c r="AJ870" i="2" s="1"/>
  <c r="AS870" i="2"/>
  <c r="AR870" i="2"/>
  <c r="AQ870" i="2"/>
  <c r="AM870" i="2"/>
  <c r="AL870" i="2"/>
  <c r="T870" i="2" s="1"/>
  <c r="AI870" i="2"/>
  <c r="AH870" i="2"/>
  <c r="AG870" i="2"/>
  <c r="AF870" i="2"/>
  <c r="AE870" i="2"/>
  <c r="AY869" i="2"/>
  <c r="AX869" i="2"/>
  <c r="AW869" i="2"/>
  <c r="AG869" i="2" s="1"/>
  <c r="AV869" i="2"/>
  <c r="AU869" i="2"/>
  <c r="AT869" i="2"/>
  <c r="AJ869" i="2" s="1"/>
  <c r="AS869" i="2"/>
  <c r="AR869" i="2"/>
  <c r="AQ869" i="2"/>
  <c r="AH869" i="2" s="1"/>
  <c r="AM869" i="2"/>
  <c r="X869" i="2" s="1"/>
  <c r="AL869" i="2"/>
  <c r="AI869" i="2"/>
  <c r="AF869" i="2"/>
  <c r="AE869" i="2"/>
  <c r="AY868" i="2"/>
  <c r="AX868" i="2"/>
  <c r="AW868" i="2"/>
  <c r="AG868" i="2" s="1"/>
  <c r="AV868" i="2"/>
  <c r="AU868" i="2"/>
  <c r="AT868" i="2"/>
  <c r="AJ868" i="2" s="1"/>
  <c r="AS868" i="2"/>
  <c r="AR868" i="2"/>
  <c r="AQ868" i="2"/>
  <c r="AM868" i="2"/>
  <c r="AL868" i="2"/>
  <c r="T868" i="2" s="1"/>
  <c r="AI868" i="2"/>
  <c r="AH868" i="2"/>
  <c r="J868" i="2" s="1"/>
  <c r="AF868" i="2"/>
  <c r="AE868" i="2"/>
  <c r="AY867" i="2"/>
  <c r="AX867" i="2"/>
  <c r="AW867" i="2"/>
  <c r="AV867" i="2"/>
  <c r="AU867" i="2"/>
  <c r="AT867" i="2"/>
  <c r="AJ867" i="2" s="1"/>
  <c r="AS867" i="2"/>
  <c r="AR867" i="2"/>
  <c r="AQ867" i="2"/>
  <c r="AH867" i="2" s="1"/>
  <c r="J867" i="2" s="1"/>
  <c r="AM867" i="2"/>
  <c r="AL867" i="2"/>
  <c r="AI867" i="2"/>
  <c r="AG867" i="2"/>
  <c r="AF867" i="2"/>
  <c r="AE867" i="2"/>
  <c r="AY866" i="2"/>
  <c r="AX866" i="2"/>
  <c r="AW866" i="2"/>
  <c r="AV866" i="2"/>
  <c r="AU866" i="2"/>
  <c r="AT866" i="2"/>
  <c r="AS866" i="2"/>
  <c r="AR866" i="2"/>
  <c r="AE866" i="2" s="1"/>
  <c r="AQ866" i="2"/>
  <c r="AL866" i="2"/>
  <c r="X866" i="2" s="1"/>
  <c r="AJ866" i="2"/>
  <c r="AI866" i="2"/>
  <c r="AH866" i="2"/>
  <c r="AG866" i="2"/>
  <c r="AF866" i="2"/>
  <c r="AY865" i="2"/>
  <c r="AX865" i="2"/>
  <c r="AW865" i="2"/>
  <c r="AV865" i="2"/>
  <c r="AU865" i="2"/>
  <c r="AT865" i="2"/>
  <c r="AS865" i="2"/>
  <c r="AR865" i="2"/>
  <c r="AE865" i="2" s="1"/>
  <c r="AQ865" i="2"/>
  <c r="AL865" i="2"/>
  <c r="AK865" i="2" s="1"/>
  <c r="AJ865" i="2"/>
  <c r="AI865" i="2"/>
  <c r="AH865" i="2"/>
  <c r="AG865" i="2"/>
  <c r="AF865" i="2"/>
  <c r="AY864" i="2"/>
  <c r="AX864" i="2"/>
  <c r="AW864" i="2"/>
  <c r="AV864" i="2"/>
  <c r="AU864" i="2"/>
  <c r="AT864" i="2"/>
  <c r="AS864" i="2"/>
  <c r="AR864" i="2"/>
  <c r="AE864" i="2" s="1"/>
  <c r="AQ864" i="2"/>
  <c r="AL864" i="2"/>
  <c r="T864" i="2" s="1"/>
  <c r="AJ864" i="2"/>
  <c r="AI864" i="2"/>
  <c r="AH864" i="2"/>
  <c r="AG864" i="2"/>
  <c r="AF864" i="2"/>
  <c r="AY863" i="2"/>
  <c r="AX863" i="2"/>
  <c r="AW863" i="2"/>
  <c r="AV863" i="2"/>
  <c r="AU863" i="2"/>
  <c r="AT863" i="2"/>
  <c r="AS863" i="2"/>
  <c r="AR863" i="2"/>
  <c r="AE863" i="2" s="1"/>
  <c r="AQ863" i="2"/>
  <c r="AL863" i="2"/>
  <c r="AJ863" i="2"/>
  <c r="AI863" i="2"/>
  <c r="AH863" i="2"/>
  <c r="AG863" i="2"/>
  <c r="AF863" i="2"/>
  <c r="AY862" i="2"/>
  <c r="AX862" i="2"/>
  <c r="AW862" i="2"/>
  <c r="AV862" i="2"/>
  <c r="AU862" i="2"/>
  <c r="AT862" i="2"/>
  <c r="AS862" i="2"/>
  <c r="AR862" i="2"/>
  <c r="AE862" i="2" s="1"/>
  <c r="AQ862" i="2"/>
  <c r="AL862" i="2"/>
  <c r="T862" i="2" s="1"/>
  <c r="AJ862" i="2"/>
  <c r="AI862" i="2"/>
  <c r="AH862" i="2"/>
  <c r="AG862" i="2"/>
  <c r="AF862" i="2"/>
  <c r="AY861" i="2"/>
  <c r="AX861" i="2"/>
  <c r="AW861" i="2"/>
  <c r="AV861" i="2"/>
  <c r="AU861" i="2"/>
  <c r="AT861" i="2"/>
  <c r="AS861" i="2"/>
  <c r="AR861" i="2"/>
  <c r="AE861" i="2" s="1"/>
  <c r="AQ861" i="2"/>
  <c r="AL861" i="2"/>
  <c r="AJ861" i="2"/>
  <c r="AI861" i="2"/>
  <c r="AH861" i="2"/>
  <c r="AG861" i="2"/>
  <c r="AF861" i="2"/>
  <c r="AY860" i="2"/>
  <c r="AX860" i="2"/>
  <c r="AW860" i="2"/>
  <c r="AV860" i="2"/>
  <c r="AU860" i="2"/>
  <c r="AT860" i="2"/>
  <c r="AS860" i="2"/>
  <c r="AR860" i="2"/>
  <c r="AE860" i="2" s="1"/>
  <c r="AQ860" i="2"/>
  <c r="AL860" i="2"/>
  <c r="T860" i="2" s="1"/>
  <c r="AJ860" i="2"/>
  <c r="AI860" i="2"/>
  <c r="AH860" i="2"/>
  <c r="AG860" i="2"/>
  <c r="AF860" i="2"/>
  <c r="AY859" i="2"/>
  <c r="AX859" i="2"/>
  <c r="AW859" i="2"/>
  <c r="AV859" i="2"/>
  <c r="AU859" i="2"/>
  <c r="AT859" i="2"/>
  <c r="AS859" i="2"/>
  <c r="AR859" i="2"/>
  <c r="AE859" i="2" s="1"/>
  <c r="AQ859" i="2"/>
  <c r="AL859" i="2"/>
  <c r="AJ859" i="2"/>
  <c r="AI859" i="2"/>
  <c r="AH859" i="2"/>
  <c r="AG859" i="2"/>
  <c r="AF859" i="2"/>
  <c r="AY858" i="2"/>
  <c r="AX858" i="2"/>
  <c r="AW858" i="2"/>
  <c r="AV858" i="2"/>
  <c r="AU858" i="2"/>
  <c r="AT858" i="2"/>
  <c r="AS858" i="2"/>
  <c r="AR858" i="2"/>
  <c r="AE858" i="2" s="1"/>
  <c r="AQ858" i="2"/>
  <c r="AL858" i="2"/>
  <c r="T858" i="2" s="1"/>
  <c r="AJ858" i="2"/>
  <c r="AI858" i="2"/>
  <c r="AH858" i="2"/>
  <c r="AG858" i="2"/>
  <c r="AF858" i="2"/>
  <c r="AY857" i="2"/>
  <c r="AX857" i="2"/>
  <c r="AW857" i="2"/>
  <c r="AV857" i="2"/>
  <c r="AU857" i="2"/>
  <c r="AT857" i="2"/>
  <c r="AS857" i="2"/>
  <c r="AR857" i="2"/>
  <c r="AE857" i="2" s="1"/>
  <c r="AQ857" i="2"/>
  <c r="AL857" i="2"/>
  <c r="AJ857" i="2"/>
  <c r="AI857" i="2"/>
  <c r="AH857" i="2"/>
  <c r="AG857" i="2"/>
  <c r="AF857" i="2"/>
  <c r="AY856" i="2"/>
  <c r="AX856" i="2"/>
  <c r="AW856" i="2"/>
  <c r="AV856" i="2"/>
  <c r="AU856" i="2"/>
  <c r="AT856" i="2"/>
  <c r="AS856" i="2"/>
  <c r="AR856" i="2"/>
  <c r="AE856" i="2" s="1"/>
  <c r="AQ856" i="2"/>
  <c r="AL856" i="2"/>
  <c r="T856" i="2" s="1"/>
  <c r="AJ856" i="2"/>
  <c r="AI856" i="2"/>
  <c r="AH856" i="2"/>
  <c r="AG856" i="2"/>
  <c r="AF856" i="2"/>
  <c r="AY855" i="2"/>
  <c r="AX855" i="2"/>
  <c r="AW855" i="2"/>
  <c r="AV855" i="2"/>
  <c r="AU855" i="2"/>
  <c r="AT855" i="2"/>
  <c r="AS855" i="2"/>
  <c r="AR855" i="2"/>
  <c r="AE855" i="2" s="1"/>
  <c r="AQ855" i="2"/>
  <c r="AL855" i="2"/>
  <c r="AJ855" i="2"/>
  <c r="AI855" i="2"/>
  <c r="AH855" i="2"/>
  <c r="AG855" i="2"/>
  <c r="AF855" i="2"/>
  <c r="AY854" i="2"/>
  <c r="AX854" i="2"/>
  <c r="AW854" i="2"/>
  <c r="AV854" i="2"/>
  <c r="AU854" i="2"/>
  <c r="AT854" i="2"/>
  <c r="AS854" i="2"/>
  <c r="AR854" i="2"/>
  <c r="AE854" i="2" s="1"/>
  <c r="AQ854" i="2"/>
  <c r="AL854" i="2"/>
  <c r="AK854" i="2" s="1"/>
  <c r="AJ854" i="2"/>
  <c r="AI854" i="2"/>
  <c r="AH854" i="2"/>
  <c r="AG854" i="2"/>
  <c r="AF854" i="2"/>
  <c r="AY853" i="2"/>
  <c r="AX853" i="2"/>
  <c r="AW853" i="2"/>
  <c r="AV853" i="2"/>
  <c r="AU853" i="2"/>
  <c r="AT853" i="2"/>
  <c r="AS853" i="2"/>
  <c r="AR853" i="2"/>
  <c r="AE853" i="2" s="1"/>
  <c r="AQ853" i="2"/>
  <c r="AL853" i="2"/>
  <c r="AJ853" i="2"/>
  <c r="AI853" i="2"/>
  <c r="AH853" i="2"/>
  <c r="AG853" i="2"/>
  <c r="AF853" i="2"/>
  <c r="AY852" i="2"/>
  <c r="AX852" i="2"/>
  <c r="AW852" i="2"/>
  <c r="AV852" i="2"/>
  <c r="AU852" i="2"/>
  <c r="AT852" i="2"/>
  <c r="AS852" i="2"/>
  <c r="AR852" i="2"/>
  <c r="AE852" i="2" s="1"/>
  <c r="AQ852" i="2"/>
  <c r="AL852" i="2"/>
  <c r="AK852" i="2" s="1"/>
  <c r="AJ852" i="2"/>
  <c r="AI852" i="2"/>
  <c r="AH852" i="2"/>
  <c r="AG852" i="2"/>
  <c r="AF852" i="2"/>
  <c r="AY851" i="2"/>
  <c r="AX851" i="2"/>
  <c r="AW851" i="2"/>
  <c r="AV851" i="2"/>
  <c r="AU851" i="2"/>
  <c r="AT851" i="2"/>
  <c r="AS851" i="2"/>
  <c r="AR851" i="2"/>
  <c r="AE851" i="2" s="1"/>
  <c r="AQ851" i="2"/>
  <c r="AL851" i="2"/>
  <c r="AJ851" i="2"/>
  <c r="AI851" i="2"/>
  <c r="AH851" i="2"/>
  <c r="AG851" i="2"/>
  <c r="AF851" i="2"/>
  <c r="AY850" i="2"/>
  <c r="AX850" i="2"/>
  <c r="AW850" i="2"/>
  <c r="AV850" i="2"/>
  <c r="AU850" i="2"/>
  <c r="AT850" i="2"/>
  <c r="AS850" i="2"/>
  <c r="AR850" i="2"/>
  <c r="AE850" i="2" s="1"/>
  <c r="AQ850" i="2"/>
  <c r="AL850" i="2"/>
  <c r="AK850" i="2" s="1"/>
  <c r="AJ850" i="2"/>
  <c r="AI850" i="2"/>
  <c r="AH850" i="2"/>
  <c r="AG850" i="2"/>
  <c r="AF850" i="2"/>
  <c r="AY849" i="2"/>
  <c r="AX849" i="2"/>
  <c r="AW849" i="2"/>
  <c r="AV849" i="2"/>
  <c r="AU849" i="2"/>
  <c r="AT849" i="2"/>
  <c r="AS849" i="2"/>
  <c r="AR849" i="2"/>
  <c r="AE849" i="2" s="1"/>
  <c r="AQ849" i="2"/>
  <c r="AL849" i="2"/>
  <c r="AJ849" i="2"/>
  <c r="AI849" i="2"/>
  <c r="AH849" i="2"/>
  <c r="AG849" i="2"/>
  <c r="AF849" i="2"/>
  <c r="AY848" i="2"/>
  <c r="AX848" i="2"/>
  <c r="AW848" i="2"/>
  <c r="AV848" i="2"/>
  <c r="AU848" i="2"/>
  <c r="AT848" i="2"/>
  <c r="AS848" i="2"/>
  <c r="AR848" i="2"/>
  <c r="AE848" i="2" s="1"/>
  <c r="AQ848" i="2"/>
  <c r="AL848" i="2"/>
  <c r="AK848" i="2" s="1"/>
  <c r="AJ848" i="2"/>
  <c r="AI848" i="2"/>
  <c r="AH848" i="2"/>
  <c r="AG848" i="2"/>
  <c r="AF848" i="2"/>
  <c r="AY847" i="2"/>
  <c r="AX847" i="2"/>
  <c r="AW847" i="2"/>
  <c r="AV847" i="2"/>
  <c r="AU847" i="2"/>
  <c r="AT847" i="2"/>
  <c r="AS847" i="2"/>
  <c r="AR847" i="2"/>
  <c r="AE847" i="2" s="1"/>
  <c r="AQ847" i="2"/>
  <c r="AL847" i="2"/>
  <c r="AJ847" i="2"/>
  <c r="AI847" i="2"/>
  <c r="AH847" i="2"/>
  <c r="AG847" i="2"/>
  <c r="AF847" i="2"/>
  <c r="AY846" i="2"/>
  <c r="AX846" i="2"/>
  <c r="AW846" i="2"/>
  <c r="AV846" i="2"/>
  <c r="AU846" i="2"/>
  <c r="AT846" i="2"/>
  <c r="AS846" i="2"/>
  <c r="AR846" i="2"/>
  <c r="AE846" i="2" s="1"/>
  <c r="AQ846" i="2"/>
  <c r="AL846" i="2"/>
  <c r="AK846" i="2" s="1"/>
  <c r="AJ846" i="2"/>
  <c r="AI846" i="2"/>
  <c r="AH846" i="2"/>
  <c r="AG846" i="2"/>
  <c r="AF846" i="2"/>
  <c r="AY845" i="2"/>
  <c r="AX845" i="2"/>
  <c r="AW845" i="2"/>
  <c r="AV845" i="2"/>
  <c r="AU845" i="2"/>
  <c r="AT845" i="2"/>
  <c r="AS845" i="2"/>
  <c r="AR845" i="2"/>
  <c r="AE845" i="2" s="1"/>
  <c r="AQ845" i="2"/>
  <c r="AL845" i="2"/>
  <c r="AJ845" i="2"/>
  <c r="AI845" i="2"/>
  <c r="AH845" i="2"/>
  <c r="AG845" i="2"/>
  <c r="AF845" i="2"/>
  <c r="AY844" i="2"/>
  <c r="AX844" i="2"/>
  <c r="AW844" i="2"/>
  <c r="AV844" i="2"/>
  <c r="AU844" i="2"/>
  <c r="AT844" i="2"/>
  <c r="AS844" i="2"/>
  <c r="AR844" i="2"/>
  <c r="AE844" i="2" s="1"/>
  <c r="AQ844" i="2"/>
  <c r="AL844" i="2"/>
  <c r="AK844" i="2" s="1"/>
  <c r="AJ844" i="2"/>
  <c r="AI844" i="2"/>
  <c r="AH844" i="2"/>
  <c r="AG844" i="2"/>
  <c r="AF844" i="2"/>
  <c r="AY843" i="2"/>
  <c r="AX843" i="2"/>
  <c r="AW843" i="2"/>
  <c r="AV843" i="2"/>
  <c r="AU843" i="2"/>
  <c r="AT843" i="2"/>
  <c r="AS843" i="2"/>
  <c r="AR843" i="2"/>
  <c r="AE843" i="2" s="1"/>
  <c r="AQ843" i="2"/>
  <c r="AL843" i="2"/>
  <c r="AJ843" i="2"/>
  <c r="AI843" i="2"/>
  <c r="AH843" i="2"/>
  <c r="AG843" i="2"/>
  <c r="AF843" i="2"/>
  <c r="AY842" i="2"/>
  <c r="AX842" i="2"/>
  <c r="AW842" i="2"/>
  <c r="AV842" i="2"/>
  <c r="AU842" i="2"/>
  <c r="AT842" i="2"/>
  <c r="AS842" i="2"/>
  <c r="AR842" i="2"/>
  <c r="AE842" i="2" s="1"/>
  <c r="AQ842" i="2"/>
  <c r="AL842" i="2"/>
  <c r="AK842" i="2" s="1"/>
  <c r="AJ842" i="2"/>
  <c r="AI842" i="2"/>
  <c r="AH842" i="2"/>
  <c r="AG842" i="2"/>
  <c r="AF842" i="2"/>
  <c r="AY841" i="2"/>
  <c r="AX841" i="2"/>
  <c r="AW841" i="2"/>
  <c r="AV841" i="2"/>
  <c r="AU841" i="2"/>
  <c r="AT841" i="2"/>
  <c r="AS841" i="2"/>
  <c r="AR841" i="2"/>
  <c r="AE841" i="2" s="1"/>
  <c r="AQ841" i="2"/>
  <c r="AL841" i="2"/>
  <c r="AJ841" i="2"/>
  <c r="AI841" i="2"/>
  <c r="AH841" i="2"/>
  <c r="AG841" i="2"/>
  <c r="AF841" i="2"/>
  <c r="AY840" i="2"/>
  <c r="AX840" i="2"/>
  <c r="AW840" i="2"/>
  <c r="AV840" i="2"/>
  <c r="AU840" i="2"/>
  <c r="AT840" i="2"/>
  <c r="AS840" i="2"/>
  <c r="AR840" i="2"/>
  <c r="AE840" i="2" s="1"/>
  <c r="AQ840" i="2"/>
  <c r="AH840" i="2" s="1"/>
  <c r="AL840" i="2"/>
  <c r="AK840" i="2" s="1"/>
  <c r="AJ840" i="2"/>
  <c r="AI840" i="2"/>
  <c r="AG840" i="2"/>
  <c r="AF840" i="2"/>
  <c r="AY839" i="2"/>
  <c r="AX839" i="2"/>
  <c r="AW839" i="2"/>
  <c r="AV839" i="2"/>
  <c r="AU839" i="2"/>
  <c r="AT839" i="2"/>
  <c r="AS839" i="2"/>
  <c r="AR839" i="2"/>
  <c r="AE839" i="2" s="1"/>
  <c r="AQ839" i="2"/>
  <c r="AL839" i="2"/>
  <c r="AJ839" i="2"/>
  <c r="AI839" i="2"/>
  <c r="AH839" i="2"/>
  <c r="AG839" i="2"/>
  <c r="AF839" i="2"/>
  <c r="AY838" i="2"/>
  <c r="AX838" i="2"/>
  <c r="AW838" i="2"/>
  <c r="AV838" i="2"/>
  <c r="AU838" i="2"/>
  <c r="AT838" i="2"/>
  <c r="AS838" i="2"/>
  <c r="AR838" i="2"/>
  <c r="AE838" i="2" s="1"/>
  <c r="AQ838" i="2"/>
  <c r="AH838" i="2" s="1"/>
  <c r="AL838" i="2"/>
  <c r="AK838" i="2" s="1"/>
  <c r="AJ838" i="2"/>
  <c r="AI838" i="2"/>
  <c r="AG838" i="2"/>
  <c r="AF838" i="2"/>
  <c r="AY837" i="2"/>
  <c r="AX837" i="2"/>
  <c r="AW837" i="2"/>
  <c r="AV837" i="2"/>
  <c r="AU837" i="2"/>
  <c r="AT837" i="2"/>
  <c r="AS837" i="2"/>
  <c r="AR837" i="2"/>
  <c r="AE837" i="2" s="1"/>
  <c r="AQ837" i="2"/>
  <c r="AH837" i="2" s="1"/>
  <c r="AL837" i="2"/>
  <c r="AJ837" i="2"/>
  <c r="AI837" i="2"/>
  <c r="AG837" i="2"/>
  <c r="AF837" i="2"/>
  <c r="AY836" i="2"/>
  <c r="AX836" i="2"/>
  <c r="AW836" i="2"/>
  <c r="AV836" i="2"/>
  <c r="AU836" i="2"/>
  <c r="AT836" i="2"/>
  <c r="AS836" i="2"/>
  <c r="AR836" i="2"/>
  <c r="AE836" i="2" s="1"/>
  <c r="AQ836" i="2"/>
  <c r="AH836" i="2" s="1"/>
  <c r="AL836" i="2"/>
  <c r="AK836" i="2" s="1"/>
  <c r="AJ836" i="2"/>
  <c r="AI836" i="2"/>
  <c r="AG836" i="2"/>
  <c r="AF836" i="2"/>
  <c r="AY835" i="2"/>
  <c r="AX835" i="2"/>
  <c r="AW835" i="2"/>
  <c r="AV835" i="2"/>
  <c r="AU835" i="2"/>
  <c r="AT835" i="2"/>
  <c r="AS835" i="2"/>
  <c r="AR835" i="2"/>
  <c r="AE835" i="2" s="1"/>
  <c r="AQ835" i="2"/>
  <c r="AH835" i="2" s="1"/>
  <c r="AL835" i="2"/>
  <c r="AJ835" i="2"/>
  <c r="AI835" i="2"/>
  <c r="AG835" i="2"/>
  <c r="AF835" i="2"/>
  <c r="AY834" i="2"/>
  <c r="AX834" i="2"/>
  <c r="AW834" i="2"/>
  <c r="AV834" i="2"/>
  <c r="AU834" i="2"/>
  <c r="AT834" i="2"/>
  <c r="AS834" i="2"/>
  <c r="AR834" i="2"/>
  <c r="AE834" i="2" s="1"/>
  <c r="AQ834" i="2"/>
  <c r="AH834" i="2" s="1"/>
  <c r="AL834" i="2"/>
  <c r="AK834" i="2" s="1"/>
  <c r="AJ834" i="2"/>
  <c r="AI834" i="2"/>
  <c r="AG834" i="2"/>
  <c r="AF834" i="2"/>
  <c r="AY833" i="2"/>
  <c r="AX833" i="2"/>
  <c r="AW833" i="2"/>
  <c r="AV833" i="2"/>
  <c r="AU833" i="2"/>
  <c r="AT833" i="2"/>
  <c r="AS833" i="2"/>
  <c r="AR833" i="2"/>
  <c r="AE833" i="2" s="1"/>
  <c r="AQ833" i="2"/>
  <c r="AH833" i="2" s="1"/>
  <c r="AL833" i="2"/>
  <c r="AJ833" i="2"/>
  <c r="AI833" i="2"/>
  <c r="AG833" i="2"/>
  <c r="AF833" i="2"/>
  <c r="AY832" i="2"/>
  <c r="AX832" i="2"/>
  <c r="AW832" i="2"/>
  <c r="AV832" i="2"/>
  <c r="AU832" i="2"/>
  <c r="AT832" i="2"/>
  <c r="AS832" i="2"/>
  <c r="AR832" i="2"/>
  <c r="AE832" i="2" s="1"/>
  <c r="AQ832" i="2"/>
  <c r="AH832" i="2" s="1"/>
  <c r="AL832" i="2"/>
  <c r="AJ832" i="2"/>
  <c r="AI832" i="2"/>
  <c r="AG832" i="2"/>
  <c r="AF832" i="2"/>
  <c r="AY831" i="2"/>
  <c r="AX831" i="2"/>
  <c r="AW831" i="2"/>
  <c r="AV831" i="2"/>
  <c r="AU831" i="2"/>
  <c r="AT831" i="2"/>
  <c r="AS831" i="2"/>
  <c r="AR831" i="2"/>
  <c r="AE831" i="2" s="1"/>
  <c r="AQ831" i="2"/>
  <c r="AL831" i="2"/>
  <c r="AJ831" i="2"/>
  <c r="AI831" i="2"/>
  <c r="AH831" i="2"/>
  <c r="AG831" i="2"/>
  <c r="AF831" i="2"/>
  <c r="AY830" i="2"/>
  <c r="AX830" i="2"/>
  <c r="AW830" i="2"/>
  <c r="AV830" i="2"/>
  <c r="AU830" i="2"/>
  <c r="AT830" i="2"/>
  <c r="AS830" i="2"/>
  <c r="AR830" i="2"/>
  <c r="AE830" i="2" s="1"/>
  <c r="AQ830" i="2"/>
  <c r="AH830" i="2" s="1"/>
  <c r="AL830" i="2"/>
  <c r="AJ830" i="2"/>
  <c r="AI830" i="2"/>
  <c r="AG830" i="2"/>
  <c r="AF830" i="2"/>
  <c r="AY829" i="2"/>
  <c r="AX829" i="2"/>
  <c r="AW829" i="2"/>
  <c r="AV829" i="2"/>
  <c r="AU829" i="2"/>
  <c r="AT829" i="2"/>
  <c r="AS829" i="2"/>
  <c r="AR829" i="2"/>
  <c r="AE829" i="2" s="1"/>
  <c r="AQ829" i="2"/>
  <c r="AL829" i="2"/>
  <c r="T829" i="2" s="1"/>
  <c r="AJ829" i="2"/>
  <c r="AI829" i="2"/>
  <c r="AH829" i="2"/>
  <c r="AG829" i="2"/>
  <c r="AF829" i="2"/>
  <c r="AY828" i="2"/>
  <c r="AX828" i="2"/>
  <c r="AW828" i="2"/>
  <c r="AV828" i="2"/>
  <c r="AU828" i="2"/>
  <c r="AT828" i="2"/>
  <c r="AS828" i="2"/>
  <c r="AR828" i="2"/>
  <c r="AE828" i="2" s="1"/>
  <c r="AQ828" i="2"/>
  <c r="AL828" i="2"/>
  <c r="AJ828" i="2"/>
  <c r="AI828" i="2"/>
  <c r="AH828" i="2"/>
  <c r="AG828" i="2"/>
  <c r="AF828" i="2"/>
  <c r="AY827" i="2"/>
  <c r="AX827" i="2"/>
  <c r="AW827" i="2"/>
  <c r="AV827" i="2"/>
  <c r="AU827" i="2"/>
  <c r="AT827" i="2"/>
  <c r="AS827" i="2"/>
  <c r="AR827" i="2"/>
  <c r="AE827" i="2" s="1"/>
  <c r="AQ827" i="2"/>
  <c r="AL827" i="2"/>
  <c r="T827" i="2" s="1"/>
  <c r="AJ827" i="2"/>
  <c r="AI827" i="2"/>
  <c r="AH827" i="2"/>
  <c r="AG827" i="2"/>
  <c r="AF827" i="2"/>
  <c r="AY826" i="2"/>
  <c r="AX826" i="2"/>
  <c r="AW826" i="2"/>
  <c r="AV826" i="2"/>
  <c r="AU826" i="2"/>
  <c r="AT826" i="2"/>
  <c r="AS826" i="2"/>
  <c r="AR826" i="2"/>
  <c r="AE826" i="2" s="1"/>
  <c r="AQ826" i="2"/>
  <c r="AH826" i="2" s="1"/>
  <c r="AL826" i="2"/>
  <c r="AJ826" i="2"/>
  <c r="AI826" i="2"/>
  <c r="AG826" i="2"/>
  <c r="AF826" i="2"/>
  <c r="AY825" i="2"/>
  <c r="AX825" i="2"/>
  <c r="AW825" i="2"/>
  <c r="AV825" i="2"/>
  <c r="AU825" i="2"/>
  <c r="AT825" i="2"/>
  <c r="AS825" i="2"/>
  <c r="AR825" i="2"/>
  <c r="AE825" i="2" s="1"/>
  <c r="AQ825" i="2"/>
  <c r="AL825" i="2"/>
  <c r="AJ825" i="2"/>
  <c r="AI825" i="2"/>
  <c r="AH825" i="2"/>
  <c r="AG825" i="2"/>
  <c r="AF825" i="2"/>
  <c r="AY824" i="2"/>
  <c r="AX824" i="2"/>
  <c r="AW824" i="2"/>
  <c r="AV824" i="2"/>
  <c r="AU824" i="2"/>
  <c r="AT824" i="2"/>
  <c r="AS824" i="2"/>
  <c r="AR824" i="2"/>
  <c r="AE824" i="2" s="1"/>
  <c r="AQ824" i="2"/>
  <c r="AL824" i="2"/>
  <c r="AJ824" i="2"/>
  <c r="AI824" i="2"/>
  <c r="AH824" i="2"/>
  <c r="AG824" i="2"/>
  <c r="AF824" i="2"/>
  <c r="AY823" i="2"/>
  <c r="AX823" i="2"/>
  <c r="AW823" i="2"/>
  <c r="AV823" i="2"/>
  <c r="AU823" i="2"/>
  <c r="AT823" i="2"/>
  <c r="AS823" i="2"/>
  <c r="AR823" i="2"/>
  <c r="AE823" i="2" s="1"/>
  <c r="AQ823" i="2"/>
  <c r="AL823" i="2"/>
  <c r="AJ823" i="2"/>
  <c r="AI823" i="2"/>
  <c r="AH823" i="2"/>
  <c r="AG823" i="2"/>
  <c r="AF823" i="2"/>
  <c r="AY822" i="2"/>
  <c r="AX822" i="2"/>
  <c r="AW822" i="2"/>
  <c r="AV822" i="2"/>
  <c r="AU822" i="2"/>
  <c r="AT822" i="2"/>
  <c r="AS822" i="2"/>
  <c r="AR822" i="2"/>
  <c r="AE822" i="2" s="1"/>
  <c r="AQ822" i="2"/>
  <c r="AH822" i="2" s="1"/>
  <c r="AL822" i="2"/>
  <c r="AJ822" i="2"/>
  <c r="AI822" i="2"/>
  <c r="AG822" i="2"/>
  <c r="AF822" i="2"/>
  <c r="AY821" i="2"/>
  <c r="AX821" i="2"/>
  <c r="AW821" i="2"/>
  <c r="AV821" i="2"/>
  <c r="AU821" i="2"/>
  <c r="AT821" i="2"/>
  <c r="AS821" i="2"/>
  <c r="AR821" i="2"/>
  <c r="AE821" i="2" s="1"/>
  <c r="AQ821" i="2"/>
  <c r="AL821" i="2"/>
  <c r="T821" i="2" s="1"/>
  <c r="AJ821" i="2"/>
  <c r="AI821" i="2"/>
  <c r="AH821" i="2"/>
  <c r="AG821" i="2"/>
  <c r="AF821" i="2"/>
  <c r="AY820" i="2"/>
  <c r="AX820" i="2"/>
  <c r="AW820" i="2"/>
  <c r="AV820" i="2"/>
  <c r="AU820" i="2"/>
  <c r="AT820" i="2"/>
  <c r="AS820" i="2"/>
  <c r="AR820" i="2"/>
  <c r="AE820" i="2" s="1"/>
  <c r="AQ820" i="2"/>
  <c r="AL820" i="2"/>
  <c r="AJ820" i="2"/>
  <c r="AI820" i="2"/>
  <c r="AH820" i="2"/>
  <c r="AG820" i="2"/>
  <c r="AF820" i="2"/>
  <c r="AY819" i="2"/>
  <c r="AX819" i="2"/>
  <c r="AW819" i="2"/>
  <c r="AV819" i="2"/>
  <c r="AU819" i="2"/>
  <c r="AT819" i="2"/>
  <c r="AS819" i="2"/>
  <c r="AR819" i="2"/>
  <c r="AE819" i="2" s="1"/>
  <c r="AQ819" i="2"/>
  <c r="AH819" i="2" s="1"/>
  <c r="AL819" i="2"/>
  <c r="AK819" i="2" s="1"/>
  <c r="AJ819" i="2"/>
  <c r="AI819" i="2"/>
  <c r="AG819" i="2"/>
  <c r="AF819" i="2"/>
  <c r="AY818" i="2"/>
  <c r="AX818" i="2"/>
  <c r="AW818" i="2"/>
  <c r="AV818" i="2"/>
  <c r="AU818" i="2"/>
  <c r="AT818" i="2"/>
  <c r="AS818" i="2"/>
  <c r="AR818" i="2"/>
  <c r="AE818" i="2" s="1"/>
  <c r="AQ818" i="2"/>
  <c r="AH818" i="2" s="1"/>
  <c r="AL818" i="2"/>
  <c r="AK818" i="2" s="1"/>
  <c r="AJ818" i="2"/>
  <c r="AI818" i="2"/>
  <c r="AG818" i="2"/>
  <c r="AF818" i="2"/>
  <c r="AY817" i="2"/>
  <c r="AX817" i="2"/>
  <c r="AW817" i="2"/>
  <c r="AV817" i="2"/>
  <c r="AU817" i="2"/>
  <c r="AT817" i="2"/>
  <c r="AS817" i="2"/>
  <c r="AR817" i="2"/>
  <c r="AE817" i="2" s="1"/>
  <c r="AQ817" i="2"/>
  <c r="AH817" i="2" s="1"/>
  <c r="AL817" i="2"/>
  <c r="AJ817" i="2"/>
  <c r="AI817" i="2"/>
  <c r="AG817" i="2"/>
  <c r="AF817" i="2"/>
  <c r="AY816" i="2"/>
  <c r="AX816" i="2"/>
  <c r="AW816" i="2"/>
  <c r="AV816" i="2"/>
  <c r="AU816" i="2"/>
  <c r="AT816" i="2"/>
  <c r="AS816" i="2"/>
  <c r="AR816" i="2"/>
  <c r="AE816" i="2" s="1"/>
  <c r="AQ816" i="2"/>
  <c r="AH816" i="2" s="1"/>
  <c r="AL816" i="2"/>
  <c r="AK816" i="2" s="1"/>
  <c r="AJ816" i="2"/>
  <c r="AI816" i="2"/>
  <c r="AG816" i="2"/>
  <c r="AF816" i="2"/>
  <c r="AY815" i="2"/>
  <c r="AX815" i="2"/>
  <c r="AW815" i="2"/>
  <c r="AV815" i="2"/>
  <c r="AU815" i="2"/>
  <c r="AT815" i="2"/>
  <c r="AS815" i="2"/>
  <c r="AR815" i="2"/>
  <c r="AE815" i="2" s="1"/>
  <c r="AQ815" i="2"/>
  <c r="AH815" i="2" s="1"/>
  <c r="AL815" i="2"/>
  <c r="AJ815" i="2"/>
  <c r="AI815" i="2"/>
  <c r="AG815" i="2"/>
  <c r="AF815" i="2"/>
  <c r="AY814" i="2"/>
  <c r="AX814" i="2"/>
  <c r="AW814" i="2"/>
  <c r="AV814" i="2"/>
  <c r="AU814" i="2"/>
  <c r="AT814" i="2"/>
  <c r="AS814" i="2"/>
  <c r="AR814" i="2"/>
  <c r="AE814" i="2" s="1"/>
  <c r="AQ814" i="2"/>
  <c r="AH814" i="2" s="1"/>
  <c r="AL814" i="2"/>
  <c r="AK814" i="2" s="1"/>
  <c r="AJ814" i="2"/>
  <c r="AI814" i="2"/>
  <c r="AG814" i="2"/>
  <c r="AF814" i="2"/>
  <c r="AY813" i="2"/>
  <c r="AX813" i="2"/>
  <c r="AW813" i="2"/>
  <c r="AV813" i="2"/>
  <c r="AU813" i="2"/>
  <c r="AT813" i="2"/>
  <c r="AS813" i="2"/>
  <c r="AR813" i="2"/>
  <c r="AE813" i="2" s="1"/>
  <c r="AQ813" i="2"/>
  <c r="AH813" i="2" s="1"/>
  <c r="AL813" i="2"/>
  <c r="AJ813" i="2"/>
  <c r="AI813" i="2"/>
  <c r="AG813" i="2"/>
  <c r="AF813" i="2"/>
  <c r="AY812" i="2"/>
  <c r="AX812" i="2"/>
  <c r="AW812" i="2"/>
  <c r="AV812" i="2"/>
  <c r="AU812" i="2"/>
  <c r="AT812" i="2"/>
  <c r="AS812" i="2"/>
  <c r="AR812" i="2"/>
  <c r="AE812" i="2" s="1"/>
  <c r="AQ812" i="2"/>
  <c r="AH812" i="2" s="1"/>
  <c r="AL812" i="2"/>
  <c r="AK812" i="2" s="1"/>
  <c r="AJ812" i="2"/>
  <c r="AI812" i="2"/>
  <c r="AG812" i="2"/>
  <c r="AF812" i="2"/>
  <c r="AY811" i="2"/>
  <c r="AX811" i="2"/>
  <c r="AW811" i="2"/>
  <c r="AV811" i="2"/>
  <c r="AU811" i="2"/>
  <c r="AT811" i="2"/>
  <c r="AS811" i="2"/>
  <c r="AR811" i="2"/>
  <c r="AE811" i="2" s="1"/>
  <c r="AQ811" i="2"/>
  <c r="AH811" i="2" s="1"/>
  <c r="AL811" i="2"/>
  <c r="AJ811" i="2"/>
  <c r="AI811" i="2"/>
  <c r="AG811" i="2"/>
  <c r="AF811" i="2"/>
  <c r="AY810" i="2"/>
  <c r="AX810" i="2"/>
  <c r="AW810" i="2"/>
  <c r="AV810" i="2"/>
  <c r="AU810" i="2"/>
  <c r="AT810" i="2"/>
  <c r="AS810" i="2"/>
  <c r="AR810" i="2"/>
  <c r="AE810" i="2" s="1"/>
  <c r="AQ810" i="2"/>
  <c r="AH810" i="2" s="1"/>
  <c r="AL810" i="2"/>
  <c r="AK810" i="2" s="1"/>
  <c r="AJ810" i="2"/>
  <c r="AI810" i="2"/>
  <c r="AG810" i="2"/>
  <c r="AF810" i="2"/>
  <c r="AY809" i="2"/>
  <c r="AX809" i="2"/>
  <c r="AW809" i="2"/>
  <c r="AV809" i="2"/>
  <c r="AU809" i="2"/>
  <c r="AT809" i="2"/>
  <c r="AS809" i="2"/>
  <c r="AR809" i="2"/>
  <c r="AE809" i="2" s="1"/>
  <c r="AQ809" i="2"/>
  <c r="AH809" i="2" s="1"/>
  <c r="AL809" i="2"/>
  <c r="AJ809" i="2"/>
  <c r="AI809" i="2"/>
  <c r="AG809" i="2"/>
  <c r="AF809" i="2"/>
  <c r="AY808" i="2"/>
  <c r="AX808" i="2"/>
  <c r="AW808" i="2"/>
  <c r="AV808" i="2"/>
  <c r="AU808" i="2"/>
  <c r="AT808" i="2"/>
  <c r="AS808" i="2"/>
  <c r="AR808" i="2"/>
  <c r="AE808" i="2" s="1"/>
  <c r="AQ808" i="2"/>
  <c r="AH808" i="2" s="1"/>
  <c r="AL808" i="2"/>
  <c r="AK808" i="2" s="1"/>
  <c r="AJ808" i="2"/>
  <c r="AI808" i="2"/>
  <c r="AG808" i="2"/>
  <c r="AF808" i="2"/>
  <c r="AY807" i="2"/>
  <c r="AX807" i="2"/>
  <c r="AW807" i="2"/>
  <c r="AV807" i="2"/>
  <c r="AU807" i="2"/>
  <c r="AT807" i="2"/>
  <c r="AS807" i="2"/>
  <c r="AR807" i="2"/>
  <c r="AE807" i="2" s="1"/>
  <c r="AQ807" i="2"/>
  <c r="AH807" i="2" s="1"/>
  <c r="AL807" i="2"/>
  <c r="AJ807" i="2"/>
  <c r="AI807" i="2"/>
  <c r="AG807" i="2"/>
  <c r="AF807" i="2"/>
  <c r="AY806" i="2"/>
  <c r="AX806" i="2"/>
  <c r="AW806" i="2"/>
  <c r="AV806" i="2"/>
  <c r="AU806" i="2"/>
  <c r="AT806" i="2"/>
  <c r="AS806" i="2"/>
  <c r="AR806" i="2"/>
  <c r="AE806" i="2" s="1"/>
  <c r="AQ806" i="2"/>
  <c r="AH806" i="2" s="1"/>
  <c r="AL806" i="2"/>
  <c r="AK806" i="2" s="1"/>
  <c r="AJ806" i="2"/>
  <c r="AI806" i="2"/>
  <c r="AG806" i="2"/>
  <c r="AF806" i="2"/>
  <c r="AY805" i="2"/>
  <c r="AX805" i="2"/>
  <c r="AW805" i="2"/>
  <c r="AV805" i="2"/>
  <c r="AU805" i="2"/>
  <c r="AT805" i="2"/>
  <c r="AS805" i="2"/>
  <c r="AR805" i="2"/>
  <c r="AE805" i="2" s="1"/>
  <c r="AQ805" i="2"/>
  <c r="AH805" i="2" s="1"/>
  <c r="AL805" i="2"/>
  <c r="AJ805" i="2"/>
  <c r="AI805" i="2"/>
  <c r="AG805" i="2"/>
  <c r="AF805" i="2"/>
  <c r="AY804" i="2"/>
  <c r="AX804" i="2"/>
  <c r="AW804" i="2"/>
  <c r="AV804" i="2"/>
  <c r="AM804" i="2" s="1"/>
  <c r="AU804" i="2"/>
  <c r="AG804" i="2" s="1"/>
  <c r="AT804" i="2"/>
  <c r="AS804" i="2"/>
  <c r="AR804" i="2"/>
  <c r="AE804" i="2" s="1"/>
  <c r="AQ804" i="2"/>
  <c r="AH804" i="2" s="1"/>
  <c r="AI804" i="2"/>
  <c r="AF804" i="2"/>
  <c r="AY803" i="2"/>
  <c r="AX803" i="2"/>
  <c r="AW803" i="2"/>
  <c r="AV803" i="2"/>
  <c r="AL803" i="2" s="1"/>
  <c r="AU803" i="2"/>
  <c r="AG803" i="2" s="1"/>
  <c r="AT803" i="2"/>
  <c r="AS803" i="2"/>
  <c r="AR803" i="2"/>
  <c r="AE803" i="2" s="1"/>
  <c r="AQ803" i="2"/>
  <c r="AH803" i="2" s="1"/>
  <c r="AI803" i="2"/>
  <c r="AF803" i="2"/>
  <c r="AY802" i="2"/>
  <c r="AX802" i="2"/>
  <c r="AW802" i="2"/>
  <c r="AV802" i="2"/>
  <c r="AM802" i="2" s="1"/>
  <c r="AU802" i="2"/>
  <c r="AG802" i="2" s="1"/>
  <c r="AT802" i="2"/>
  <c r="AS802" i="2"/>
  <c r="AR802" i="2"/>
  <c r="AE802" i="2" s="1"/>
  <c r="AQ802" i="2"/>
  <c r="AH802" i="2" s="1"/>
  <c r="AI802" i="2"/>
  <c r="AF802" i="2"/>
  <c r="AY801" i="2"/>
  <c r="AX801" i="2"/>
  <c r="AW801" i="2"/>
  <c r="AV801" i="2"/>
  <c r="AL801" i="2" s="1"/>
  <c r="AU801" i="2"/>
  <c r="AG801" i="2" s="1"/>
  <c r="AT801" i="2"/>
  <c r="AS801" i="2"/>
  <c r="AR801" i="2"/>
  <c r="AQ801" i="2"/>
  <c r="AH801" i="2" s="1"/>
  <c r="AI801" i="2"/>
  <c r="AF801" i="2"/>
  <c r="AY800" i="2"/>
  <c r="AX800" i="2"/>
  <c r="AW800" i="2"/>
  <c r="AV800" i="2"/>
  <c r="AL800" i="2" s="1"/>
  <c r="T800" i="2" s="1"/>
  <c r="N800" i="2" s="1"/>
  <c r="AU800" i="2"/>
  <c r="AG800" i="2" s="1"/>
  <c r="AT800" i="2"/>
  <c r="AS800" i="2"/>
  <c r="AR800" i="2"/>
  <c r="AE800" i="2" s="1"/>
  <c r="AQ800" i="2"/>
  <c r="AH800" i="2" s="1"/>
  <c r="AI800" i="2"/>
  <c r="AF800" i="2"/>
  <c r="AY799" i="2"/>
  <c r="AX799" i="2"/>
  <c r="AW799" i="2"/>
  <c r="AV799" i="2"/>
  <c r="AL799" i="2" s="1"/>
  <c r="AU799" i="2"/>
  <c r="AG799" i="2" s="1"/>
  <c r="AT799" i="2"/>
  <c r="AS799" i="2"/>
  <c r="AR799" i="2"/>
  <c r="AE799" i="2" s="1"/>
  <c r="AQ799" i="2"/>
  <c r="AH799" i="2" s="1"/>
  <c r="AI799" i="2"/>
  <c r="AF799" i="2"/>
  <c r="AY798" i="2"/>
  <c r="AX798" i="2"/>
  <c r="AW798" i="2"/>
  <c r="AV798" i="2"/>
  <c r="AM798" i="2" s="1"/>
  <c r="AU798" i="2"/>
  <c r="AG798" i="2" s="1"/>
  <c r="AT798" i="2"/>
  <c r="AS798" i="2"/>
  <c r="AR798" i="2"/>
  <c r="AQ798" i="2"/>
  <c r="AH798" i="2" s="1"/>
  <c r="AI798" i="2"/>
  <c r="AF798" i="2"/>
  <c r="AY797" i="2"/>
  <c r="AX797" i="2"/>
  <c r="AW797" i="2"/>
  <c r="AV797" i="2"/>
  <c r="AL797" i="2" s="1"/>
  <c r="AU797" i="2"/>
  <c r="AG797" i="2" s="1"/>
  <c r="AT797" i="2"/>
  <c r="AS797" i="2"/>
  <c r="AR797" i="2"/>
  <c r="AE797" i="2" s="1"/>
  <c r="AQ797" i="2"/>
  <c r="AH797" i="2" s="1"/>
  <c r="AI797" i="2"/>
  <c r="AF797" i="2"/>
  <c r="AY796" i="2"/>
  <c r="AX796" i="2"/>
  <c r="AW796" i="2"/>
  <c r="AV796" i="2"/>
  <c r="AU796" i="2"/>
  <c r="AG796" i="2" s="1"/>
  <c r="AT796" i="2"/>
  <c r="AS796" i="2"/>
  <c r="AR796" i="2"/>
  <c r="AQ796" i="2"/>
  <c r="AM796" i="2"/>
  <c r="AL796" i="2"/>
  <c r="AI796" i="2"/>
  <c r="AH796" i="2"/>
  <c r="AF796" i="2"/>
  <c r="AY795" i="2"/>
  <c r="AX795" i="2"/>
  <c r="AW795" i="2"/>
  <c r="AV795" i="2"/>
  <c r="AL795" i="2" s="1"/>
  <c r="AU795" i="2"/>
  <c r="AG795" i="2" s="1"/>
  <c r="AT795" i="2"/>
  <c r="AS795" i="2"/>
  <c r="AR795" i="2"/>
  <c r="AQ795" i="2"/>
  <c r="AH795" i="2" s="1"/>
  <c r="AI795" i="2"/>
  <c r="AF795" i="2"/>
  <c r="AY794" i="2"/>
  <c r="AX794" i="2"/>
  <c r="AW794" i="2"/>
  <c r="AV794" i="2"/>
  <c r="AM794" i="2" s="1"/>
  <c r="AU794" i="2"/>
  <c r="AG794" i="2" s="1"/>
  <c r="AT794" i="2"/>
  <c r="AS794" i="2"/>
  <c r="AR794" i="2"/>
  <c r="AE794" i="2" s="1"/>
  <c r="AQ794" i="2"/>
  <c r="AH794" i="2" s="1"/>
  <c r="AI794" i="2"/>
  <c r="AF794" i="2"/>
  <c r="AY793" i="2"/>
  <c r="AX793" i="2"/>
  <c r="AW793" i="2"/>
  <c r="AV793" i="2"/>
  <c r="AL793" i="2" s="1"/>
  <c r="AU793" i="2"/>
  <c r="AG793" i="2" s="1"/>
  <c r="AT793" i="2"/>
  <c r="AS793" i="2"/>
  <c r="AR793" i="2"/>
  <c r="AQ793" i="2"/>
  <c r="AH793" i="2" s="1"/>
  <c r="AI793" i="2"/>
  <c r="AF793" i="2"/>
  <c r="AY792" i="2"/>
  <c r="AX792" i="2"/>
  <c r="AW792" i="2"/>
  <c r="AV792" i="2"/>
  <c r="AM792" i="2" s="1"/>
  <c r="AU792" i="2"/>
  <c r="AG792" i="2" s="1"/>
  <c r="AT792" i="2"/>
  <c r="AS792" i="2"/>
  <c r="AR792" i="2"/>
  <c r="AE792" i="2" s="1"/>
  <c r="AQ792" i="2"/>
  <c r="AH792" i="2" s="1"/>
  <c r="AI792" i="2"/>
  <c r="AF792" i="2"/>
  <c r="AY791" i="2"/>
  <c r="AX791" i="2"/>
  <c r="AW791" i="2"/>
  <c r="AV791" i="2"/>
  <c r="AL791" i="2" s="1"/>
  <c r="AU791" i="2"/>
  <c r="AG791" i="2" s="1"/>
  <c r="AT791" i="2"/>
  <c r="AS791" i="2"/>
  <c r="AR791" i="2"/>
  <c r="AQ791" i="2"/>
  <c r="AH791" i="2" s="1"/>
  <c r="AI791" i="2"/>
  <c r="AF791" i="2"/>
  <c r="AY790" i="2"/>
  <c r="AX790" i="2"/>
  <c r="AW790" i="2"/>
  <c r="AV790" i="2"/>
  <c r="AM790" i="2" s="1"/>
  <c r="AU790" i="2"/>
  <c r="AG790" i="2" s="1"/>
  <c r="AT790" i="2"/>
  <c r="AS790" i="2"/>
  <c r="AR790" i="2"/>
  <c r="AE790" i="2" s="1"/>
  <c r="AQ790" i="2"/>
  <c r="AH790" i="2" s="1"/>
  <c r="AI790" i="2"/>
  <c r="AF790" i="2"/>
  <c r="AY789" i="2"/>
  <c r="AX789" i="2"/>
  <c r="AW789" i="2"/>
  <c r="AV789" i="2"/>
  <c r="AL789" i="2" s="1"/>
  <c r="AU789" i="2"/>
  <c r="AG789" i="2" s="1"/>
  <c r="AT789" i="2"/>
  <c r="AS789" i="2"/>
  <c r="AR789" i="2"/>
  <c r="AQ789" i="2"/>
  <c r="AH789" i="2" s="1"/>
  <c r="AI789" i="2"/>
  <c r="AF789" i="2"/>
  <c r="AY788" i="2"/>
  <c r="AX788" i="2"/>
  <c r="AW788" i="2"/>
  <c r="AV788" i="2"/>
  <c r="AL788" i="2" s="1"/>
  <c r="AU788" i="2"/>
  <c r="AG788" i="2" s="1"/>
  <c r="AT788" i="2"/>
  <c r="AS788" i="2"/>
  <c r="AR788" i="2"/>
  <c r="AE788" i="2" s="1"/>
  <c r="AQ788" i="2"/>
  <c r="AM788" i="2"/>
  <c r="U788" i="2" s="1"/>
  <c r="AI788" i="2"/>
  <c r="AH788" i="2"/>
  <c r="AF788" i="2"/>
  <c r="AY787" i="2"/>
  <c r="AX787" i="2"/>
  <c r="AW787" i="2"/>
  <c r="AV787" i="2"/>
  <c r="AU787" i="2"/>
  <c r="AG787" i="2" s="1"/>
  <c r="AT787" i="2"/>
  <c r="AS787" i="2"/>
  <c r="AR787" i="2"/>
  <c r="AE787" i="2" s="1"/>
  <c r="AQ787" i="2"/>
  <c r="AH787" i="2" s="1"/>
  <c r="AI787" i="2"/>
  <c r="AF787" i="2"/>
  <c r="AY786" i="2"/>
  <c r="AX786" i="2"/>
  <c r="AW786" i="2"/>
  <c r="AV786" i="2"/>
  <c r="AM786" i="2" s="1"/>
  <c r="AU786" i="2"/>
  <c r="AG786" i="2" s="1"/>
  <c r="AT786" i="2"/>
  <c r="AS786" i="2"/>
  <c r="AR786" i="2"/>
  <c r="AQ786" i="2"/>
  <c r="AH786" i="2" s="1"/>
  <c r="AI786" i="2"/>
  <c r="AF786" i="2"/>
  <c r="AY785" i="2"/>
  <c r="AX785" i="2"/>
  <c r="AW785" i="2"/>
  <c r="AV785" i="2"/>
  <c r="AL785" i="2" s="1"/>
  <c r="AU785" i="2"/>
  <c r="AG785" i="2" s="1"/>
  <c r="AT785" i="2"/>
  <c r="AS785" i="2"/>
  <c r="AR785" i="2"/>
  <c r="AE785" i="2" s="1"/>
  <c r="AQ785" i="2"/>
  <c r="AH785" i="2" s="1"/>
  <c r="AM785" i="2"/>
  <c r="AI785" i="2"/>
  <c r="AF785" i="2"/>
  <c r="AY784" i="2"/>
  <c r="AX784" i="2"/>
  <c r="AW784" i="2"/>
  <c r="AV784" i="2"/>
  <c r="AM784" i="2" s="1"/>
  <c r="AU784" i="2"/>
  <c r="AG784" i="2" s="1"/>
  <c r="AT784" i="2"/>
  <c r="AS784" i="2"/>
  <c r="AR784" i="2"/>
  <c r="AE784" i="2" s="1"/>
  <c r="AQ784" i="2"/>
  <c r="AH784" i="2" s="1"/>
  <c r="AI784" i="2"/>
  <c r="AF784" i="2"/>
  <c r="AY783" i="2"/>
  <c r="AX783" i="2"/>
  <c r="AW783" i="2"/>
  <c r="AV783" i="2"/>
  <c r="AM783" i="2" s="1"/>
  <c r="AU783" i="2"/>
  <c r="AG783" i="2" s="1"/>
  <c r="AT783" i="2"/>
  <c r="AS783" i="2"/>
  <c r="AR783" i="2"/>
  <c r="AQ783" i="2"/>
  <c r="AH783" i="2" s="1"/>
  <c r="AI783" i="2"/>
  <c r="AF783" i="2"/>
  <c r="AY782" i="2"/>
  <c r="AX782" i="2"/>
  <c r="AW782" i="2"/>
  <c r="AV782" i="2"/>
  <c r="AU782" i="2"/>
  <c r="AG782" i="2" s="1"/>
  <c r="AT782" i="2"/>
  <c r="AS782" i="2"/>
  <c r="AR782" i="2"/>
  <c r="AE782" i="2" s="1"/>
  <c r="AQ782" i="2"/>
  <c r="AH782" i="2" s="1"/>
  <c r="AI782" i="2"/>
  <c r="AF782" i="2"/>
  <c r="AY781" i="2"/>
  <c r="AX781" i="2"/>
  <c r="AW781" i="2"/>
  <c r="AV781" i="2"/>
  <c r="AL781" i="2" s="1"/>
  <c r="AU781" i="2"/>
  <c r="AG781" i="2" s="1"/>
  <c r="AT781" i="2"/>
  <c r="AS781" i="2"/>
  <c r="AR781" i="2"/>
  <c r="AQ781" i="2"/>
  <c r="AH781" i="2" s="1"/>
  <c r="AI781" i="2"/>
  <c r="AF781" i="2"/>
  <c r="AY780" i="2"/>
  <c r="AX780" i="2"/>
  <c r="AW780" i="2"/>
  <c r="AV780" i="2"/>
  <c r="AL780" i="2" s="1"/>
  <c r="AU780" i="2"/>
  <c r="AG780" i="2" s="1"/>
  <c r="AT780" i="2"/>
  <c r="AS780" i="2"/>
  <c r="AR780" i="2"/>
  <c r="AE780" i="2" s="1"/>
  <c r="AQ780" i="2"/>
  <c r="AH780" i="2" s="1"/>
  <c r="AM780" i="2"/>
  <c r="AI780" i="2"/>
  <c r="AF780" i="2"/>
  <c r="AY779" i="2"/>
  <c r="AX779" i="2"/>
  <c r="U779" i="2" s="1"/>
  <c r="O779" i="2" s="1"/>
  <c r="AW779" i="2"/>
  <c r="AV779" i="2"/>
  <c r="AM779" i="2" s="1"/>
  <c r="AU779" i="2"/>
  <c r="AT779" i="2"/>
  <c r="AS779" i="2"/>
  <c r="AR779" i="2"/>
  <c r="AE779" i="2" s="1"/>
  <c r="AQ779" i="2"/>
  <c r="AH779" i="2" s="1"/>
  <c r="AI779" i="2"/>
  <c r="AG779" i="2"/>
  <c r="AF779" i="2"/>
  <c r="AY778" i="2"/>
  <c r="AX778" i="2"/>
  <c r="AW778" i="2"/>
  <c r="AV778" i="2"/>
  <c r="AM778" i="2" s="1"/>
  <c r="AU778" i="2"/>
  <c r="AG778" i="2" s="1"/>
  <c r="AT778" i="2"/>
  <c r="AS778" i="2"/>
  <c r="AR778" i="2"/>
  <c r="AE778" i="2" s="1"/>
  <c r="AQ778" i="2"/>
  <c r="AH778" i="2" s="1"/>
  <c r="AI778" i="2"/>
  <c r="AF778" i="2"/>
  <c r="AY777" i="2"/>
  <c r="U777" i="2" s="1"/>
  <c r="AA777" i="2" s="1"/>
  <c r="AX777" i="2"/>
  <c r="AW777" i="2"/>
  <c r="AV777" i="2"/>
  <c r="AL777" i="2" s="1"/>
  <c r="AU777" i="2"/>
  <c r="AG777" i="2" s="1"/>
  <c r="AT777" i="2"/>
  <c r="AS777" i="2"/>
  <c r="AJ777" i="2" s="1"/>
  <c r="AR777" i="2"/>
  <c r="AQ777" i="2"/>
  <c r="AH777" i="2" s="1"/>
  <c r="AI777" i="2"/>
  <c r="AF777" i="2"/>
  <c r="AY776" i="2"/>
  <c r="AX776" i="2"/>
  <c r="AW776" i="2"/>
  <c r="AV776" i="2"/>
  <c r="AM776" i="2" s="1"/>
  <c r="AU776" i="2"/>
  <c r="AG776" i="2" s="1"/>
  <c r="AT776" i="2"/>
  <c r="AS776" i="2"/>
  <c r="AJ776" i="2" s="1"/>
  <c r="AR776" i="2"/>
  <c r="AQ776" i="2"/>
  <c r="AI776" i="2"/>
  <c r="AH776" i="2"/>
  <c r="AF776" i="2"/>
  <c r="AY775" i="2"/>
  <c r="AX775" i="2"/>
  <c r="AW775" i="2"/>
  <c r="AV775" i="2"/>
  <c r="AM775" i="2" s="1"/>
  <c r="AU775" i="2"/>
  <c r="AG775" i="2" s="1"/>
  <c r="AT775" i="2"/>
  <c r="AS775" i="2"/>
  <c r="AR775" i="2"/>
  <c r="AQ775" i="2"/>
  <c r="AH775" i="2" s="1"/>
  <c r="AI775" i="2"/>
  <c r="AF775" i="2"/>
  <c r="AY774" i="2"/>
  <c r="AX774" i="2"/>
  <c r="AW774" i="2"/>
  <c r="AV774" i="2"/>
  <c r="AM774" i="2" s="1"/>
  <c r="AU774" i="2"/>
  <c r="AG774" i="2" s="1"/>
  <c r="AT774" i="2"/>
  <c r="AS774" i="2"/>
  <c r="AR774" i="2"/>
  <c r="AE774" i="2" s="1"/>
  <c r="AQ774" i="2"/>
  <c r="AH774" i="2" s="1"/>
  <c r="AI774" i="2"/>
  <c r="AF774" i="2"/>
  <c r="AY773" i="2"/>
  <c r="AX773" i="2"/>
  <c r="AW773" i="2"/>
  <c r="AV773" i="2"/>
  <c r="AL773" i="2" s="1"/>
  <c r="AU773" i="2"/>
  <c r="AG773" i="2" s="1"/>
  <c r="AT773" i="2"/>
  <c r="AS773" i="2"/>
  <c r="AR773" i="2"/>
  <c r="AQ773" i="2"/>
  <c r="AH773" i="2" s="1"/>
  <c r="AI773" i="2"/>
  <c r="AF773" i="2"/>
  <c r="AY772" i="2"/>
  <c r="AX772" i="2"/>
  <c r="AW772" i="2"/>
  <c r="AV772" i="2"/>
  <c r="AL772" i="2" s="1"/>
  <c r="AU772" i="2"/>
  <c r="AG772" i="2" s="1"/>
  <c r="AT772" i="2"/>
  <c r="AS772" i="2"/>
  <c r="AR772" i="2"/>
  <c r="AE772" i="2" s="1"/>
  <c r="AQ772" i="2"/>
  <c r="AM772" i="2"/>
  <c r="U772" i="2" s="1"/>
  <c r="AA772" i="2" s="1"/>
  <c r="AI772" i="2"/>
  <c r="AH772" i="2"/>
  <c r="J772" i="2" s="1"/>
  <c r="AF772" i="2"/>
  <c r="AY771" i="2"/>
  <c r="AX771" i="2"/>
  <c r="AW771" i="2"/>
  <c r="AV771" i="2"/>
  <c r="AM771" i="2" s="1"/>
  <c r="AU771" i="2"/>
  <c r="AG771" i="2" s="1"/>
  <c r="AT771" i="2"/>
  <c r="AS771" i="2"/>
  <c r="AR771" i="2"/>
  <c r="AQ771" i="2"/>
  <c r="AH771" i="2" s="1"/>
  <c r="AI771" i="2"/>
  <c r="AF771" i="2"/>
  <c r="AY770" i="2"/>
  <c r="AX770" i="2"/>
  <c r="AW770" i="2"/>
  <c r="AV770" i="2"/>
  <c r="AM770" i="2" s="1"/>
  <c r="AU770" i="2"/>
  <c r="AG770" i="2" s="1"/>
  <c r="AT770" i="2"/>
  <c r="AS770" i="2"/>
  <c r="AR770" i="2"/>
  <c r="AE770" i="2" s="1"/>
  <c r="AQ770" i="2"/>
  <c r="AH770" i="2" s="1"/>
  <c r="AI770" i="2"/>
  <c r="AF770" i="2"/>
  <c r="AY769" i="2"/>
  <c r="AX769" i="2"/>
  <c r="AW769" i="2"/>
  <c r="AV769" i="2"/>
  <c r="AL769" i="2" s="1"/>
  <c r="AU769" i="2"/>
  <c r="AG769" i="2" s="1"/>
  <c r="AT769" i="2"/>
  <c r="AS769" i="2"/>
  <c r="AR769" i="2"/>
  <c r="AQ769" i="2"/>
  <c r="AH769" i="2" s="1"/>
  <c r="AI769" i="2"/>
  <c r="AF769" i="2"/>
  <c r="AY768" i="2"/>
  <c r="AX768" i="2"/>
  <c r="AW768" i="2"/>
  <c r="AV768" i="2"/>
  <c r="AU768" i="2"/>
  <c r="AG768" i="2" s="1"/>
  <c r="AT768" i="2"/>
  <c r="AS768" i="2"/>
  <c r="AR768" i="2"/>
  <c r="AQ768" i="2"/>
  <c r="AM768" i="2"/>
  <c r="AL768" i="2"/>
  <c r="AI768" i="2"/>
  <c r="AH768" i="2"/>
  <c r="AF768" i="2"/>
  <c r="AY767" i="2"/>
  <c r="AX767" i="2"/>
  <c r="AW767" i="2"/>
  <c r="AV767" i="2"/>
  <c r="AM767" i="2" s="1"/>
  <c r="AU767" i="2"/>
  <c r="AG767" i="2" s="1"/>
  <c r="AT767" i="2"/>
  <c r="AS767" i="2"/>
  <c r="AR767" i="2"/>
  <c r="AQ767" i="2"/>
  <c r="AH767" i="2" s="1"/>
  <c r="AI767" i="2"/>
  <c r="AF767" i="2"/>
  <c r="AY766" i="2"/>
  <c r="AX766" i="2"/>
  <c r="AW766" i="2"/>
  <c r="AV766" i="2"/>
  <c r="AM766" i="2" s="1"/>
  <c r="AU766" i="2"/>
  <c r="AG766" i="2" s="1"/>
  <c r="AT766" i="2"/>
  <c r="AS766" i="2"/>
  <c r="AR766" i="2"/>
  <c r="AQ766" i="2"/>
  <c r="AH766" i="2" s="1"/>
  <c r="AI766" i="2"/>
  <c r="AF766" i="2"/>
  <c r="AY765" i="2"/>
  <c r="AX765" i="2"/>
  <c r="AW765" i="2"/>
  <c r="AV765" i="2"/>
  <c r="AL765" i="2" s="1"/>
  <c r="AU765" i="2"/>
  <c r="AG765" i="2" s="1"/>
  <c r="AT765" i="2"/>
  <c r="AS765" i="2"/>
  <c r="AR765" i="2"/>
  <c r="AQ765" i="2"/>
  <c r="AH765" i="2" s="1"/>
  <c r="AI765" i="2"/>
  <c r="AF765" i="2"/>
  <c r="AY764" i="2"/>
  <c r="AX764" i="2"/>
  <c r="AW764" i="2"/>
  <c r="AV764" i="2"/>
  <c r="AM764" i="2" s="1"/>
  <c r="AU764" i="2"/>
  <c r="AG764" i="2" s="1"/>
  <c r="AT764" i="2"/>
  <c r="AS764" i="2"/>
  <c r="AR764" i="2"/>
  <c r="AQ764" i="2"/>
  <c r="AH764" i="2" s="1"/>
  <c r="AI764" i="2"/>
  <c r="AF764" i="2"/>
  <c r="AY763" i="2"/>
  <c r="AX763" i="2"/>
  <c r="AW763" i="2"/>
  <c r="AV763" i="2"/>
  <c r="AM763" i="2" s="1"/>
  <c r="AU763" i="2"/>
  <c r="AG763" i="2" s="1"/>
  <c r="AT763" i="2"/>
  <c r="AS763" i="2"/>
  <c r="AR763" i="2"/>
  <c r="AE763" i="2" s="1"/>
  <c r="AQ763" i="2"/>
  <c r="AH763" i="2" s="1"/>
  <c r="AI763" i="2"/>
  <c r="AF763" i="2"/>
  <c r="AY762" i="2"/>
  <c r="AX762" i="2"/>
  <c r="AW762" i="2"/>
  <c r="AV762" i="2"/>
  <c r="AM762" i="2" s="1"/>
  <c r="AU762" i="2"/>
  <c r="AG762" i="2" s="1"/>
  <c r="AT762" i="2"/>
  <c r="AS762" i="2"/>
  <c r="AJ762" i="2" s="1"/>
  <c r="AR762" i="2"/>
  <c r="AQ762" i="2"/>
  <c r="AH762" i="2" s="1"/>
  <c r="AI762" i="2"/>
  <c r="AF762" i="2"/>
  <c r="AY761" i="2"/>
  <c r="AX761" i="2"/>
  <c r="AW761" i="2"/>
  <c r="AV761" i="2"/>
  <c r="AL761" i="2" s="1"/>
  <c r="AU761" i="2"/>
  <c r="AG761" i="2" s="1"/>
  <c r="AT761" i="2"/>
  <c r="AS761" i="2"/>
  <c r="AR761" i="2"/>
  <c r="AE761" i="2" s="1"/>
  <c r="AQ761" i="2"/>
  <c r="AH761" i="2" s="1"/>
  <c r="AI761" i="2"/>
  <c r="AF761" i="2"/>
  <c r="AY760" i="2"/>
  <c r="AX760" i="2"/>
  <c r="AW760" i="2"/>
  <c r="AV760" i="2"/>
  <c r="AL760" i="2" s="1"/>
  <c r="AU760" i="2"/>
  <c r="AG760" i="2" s="1"/>
  <c r="AT760" i="2"/>
  <c r="AS760" i="2"/>
  <c r="AR760" i="2"/>
  <c r="AQ760" i="2"/>
  <c r="AH760" i="2" s="1"/>
  <c r="AI760" i="2"/>
  <c r="AF760" i="2"/>
  <c r="AY759" i="2"/>
  <c r="AX759" i="2"/>
  <c r="AW759" i="2"/>
  <c r="AV759" i="2"/>
  <c r="AM759" i="2" s="1"/>
  <c r="AU759" i="2"/>
  <c r="AG759" i="2" s="1"/>
  <c r="AT759" i="2"/>
  <c r="AS759" i="2"/>
  <c r="AR759" i="2"/>
  <c r="AQ759" i="2"/>
  <c r="AH759" i="2" s="1"/>
  <c r="AI759" i="2"/>
  <c r="AF759" i="2"/>
  <c r="AY758" i="2"/>
  <c r="AX758" i="2"/>
  <c r="AW758" i="2"/>
  <c r="AV758" i="2"/>
  <c r="AM758" i="2" s="1"/>
  <c r="AU758" i="2"/>
  <c r="AG758" i="2" s="1"/>
  <c r="AT758" i="2"/>
  <c r="AS758" i="2"/>
  <c r="AR758" i="2"/>
  <c r="AE758" i="2" s="1"/>
  <c r="AQ758" i="2"/>
  <c r="AH758" i="2" s="1"/>
  <c r="AI758" i="2"/>
  <c r="AF758" i="2"/>
  <c r="AY757" i="2"/>
  <c r="AJ757" i="2" s="1"/>
  <c r="AX757" i="2"/>
  <c r="AW757" i="2"/>
  <c r="AV757" i="2"/>
  <c r="AL757" i="2" s="1"/>
  <c r="AU757" i="2"/>
  <c r="AG757" i="2" s="1"/>
  <c r="AT757" i="2"/>
  <c r="AS757" i="2"/>
  <c r="AR757" i="2"/>
  <c r="AQ757" i="2"/>
  <c r="AH757" i="2" s="1"/>
  <c r="AI757" i="2"/>
  <c r="AF757" i="2"/>
  <c r="AY756" i="2"/>
  <c r="AX756" i="2"/>
  <c r="AW756" i="2"/>
  <c r="AV756" i="2"/>
  <c r="AL756" i="2" s="1"/>
  <c r="AU756" i="2"/>
  <c r="AG756" i="2" s="1"/>
  <c r="AT756" i="2"/>
  <c r="AS756" i="2"/>
  <c r="AR756" i="2"/>
  <c r="AE756" i="2" s="1"/>
  <c r="AQ756" i="2"/>
  <c r="AH756" i="2" s="1"/>
  <c r="AM756" i="2"/>
  <c r="AI756" i="2"/>
  <c r="AF756" i="2"/>
  <c r="AY755" i="2"/>
  <c r="AX755" i="2"/>
  <c r="AW755" i="2"/>
  <c r="AV755" i="2"/>
  <c r="AM755" i="2" s="1"/>
  <c r="AU755" i="2"/>
  <c r="AG755" i="2" s="1"/>
  <c r="AT755" i="2"/>
  <c r="AS755" i="2"/>
  <c r="AR755" i="2"/>
  <c r="AE755" i="2" s="1"/>
  <c r="AQ755" i="2"/>
  <c r="AH755" i="2" s="1"/>
  <c r="AL755" i="2"/>
  <c r="AK755" i="2" s="1"/>
  <c r="AI755" i="2"/>
  <c r="AF755" i="2"/>
  <c r="AY754" i="2"/>
  <c r="AX754" i="2"/>
  <c r="AW754" i="2"/>
  <c r="AV754" i="2"/>
  <c r="AM754" i="2" s="1"/>
  <c r="AU754" i="2"/>
  <c r="AG754" i="2" s="1"/>
  <c r="AT754" i="2"/>
  <c r="AS754" i="2"/>
  <c r="AR754" i="2"/>
  <c r="AE754" i="2" s="1"/>
  <c r="AQ754" i="2"/>
  <c r="AH754" i="2" s="1"/>
  <c r="AI754" i="2"/>
  <c r="AF754" i="2"/>
  <c r="AY753" i="2"/>
  <c r="AX753" i="2"/>
  <c r="AW753" i="2"/>
  <c r="AV753" i="2"/>
  <c r="AL753" i="2" s="1"/>
  <c r="AU753" i="2"/>
  <c r="AG753" i="2" s="1"/>
  <c r="AT753" i="2"/>
  <c r="AS753" i="2"/>
  <c r="AR753" i="2"/>
  <c r="AQ753" i="2"/>
  <c r="AH753" i="2" s="1"/>
  <c r="AM753" i="2"/>
  <c r="AI753" i="2"/>
  <c r="AF753" i="2"/>
  <c r="AY752" i="2"/>
  <c r="AX752" i="2"/>
  <c r="AW752" i="2"/>
  <c r="AV752" i="2"/>
  <c r="AM752" i="2" s="1"/>
  <c r="AU752" i="2"/>
  <c r="AG752" i="2" s="1"/>
  <c r="AT752" i="2"/>
  <c r="AS752" i="2"/>
  <c r="AR752" i="2"/>
  <c r="AQ752" i="2"/>
  <c r="AH752" i="2" s="1"/>
  <c r="AI752" i="2"/>
  <c r="AF752" i="2"/>
  <c r="AY751" i="2"/>
  <c r="AX751" i="2"/>
  <c r="U751" i="2" s="1"/>
  <c r="AW751" i="2"/>
  <c r="AV751" i="2"/>
  <c r="AM751" i="2" s="1"/>
  <c r="AU751" i="2"/>
  <c r="AG751" i="2" s="1"/>
  <c r="AT751" i="2"/>
  <c r="AS751" i="2"/>
  <c r="AR751" i="2"/>
  <c r="AE751" i="2" s="1"/>
  <c r="AQ751" i="2"/>
  <c r="AH751" i="2" s="1"/>
  <c r="AI751" i="2"/>
  <c r="AF751" i="2"/>
  <c r="AY750" i="2"/>
  <c r="AX750" i="2"/>
  <c r="AW750" i="2"/>
  <c r="AV750" i="2"/>
  <c r="AM750" i="2" s="1"/>
  <c r="AU750" i="2"/>
  <c r="AG750" i="2" s="1"/>
  <c r="AT750" i="2"/>
  <c r="AS750" i="2"/>
  <c r="AR750" i="2"/>
  <c r="AQ750" i="2"/>
  <c r="AH750" i="2" s="1"/>
  <c r="AI750" i="2"/>
  <c r="AF750" i="2"/>
  <c r="AY749" i="2"/>
  <c r="AX749" i="2"/>
  <c r="AW749" i="2"/>
  <c r="AV749" i="2"/>
  <c r="AL749" i="2" s="1"/>
  <c r="AU749" i="2"/>
  <c r="AG749" i="2" s="1"/>
  <c r="AT749" i="2"/>
  <c r="AS749" i="2"/>
  <c r="AR749" i="2"/>
  <c r="AE749" i="2" s="1"/>
  <c r="AQ749" i="2"/>
  <c r="AH749" i="2" s="1"/>
  <c r="AJ749" i="2"/>
  <c r="AI749" i="2"/>
  <c r="AF749" i="2"/>
  <c r="AY748" i="2"/>
  <c r="AX748" i="2"/>
  <c r="U748" i="2" s="1"/>
  <c r="AA748" i="2" s="1"/>
  <c r="AW748" i="2"/>
  <c r="AV748" i="2"/>
  <c r="AL748" i="2" s="1"/>
  <c r="AU748" i="2"/>
  <c r="AG748" i="2" s="1"/>
  <c r="AT748" i="2"/>
  <c r="AS748" i="2"/>
  <c r="AR748" i="2"/>
  <c r="AE748" i="2" s="1"/>
  <c r="AQ748" i="2"/>
  <c r="AM748" i="2"/>
  <c r="AI748" i="2"/>
  <c r="AH748" i="2"/>
  <c r="J748" i="2" s="1"/>
  <c r="AF748" i="2"/>
  <c r="AY747" i="2"/>
  <c r="U747" i="2" s="1"/>
  <c r="O747" i="2" s="1"/>
  <c r="AX747" i="2"/>
  <c r="AW747" i="2"/>
  <c r="AV747" i="2"/>
  <c r="AM747" i="2" s="1"/>
  <c r="AU747" i="2"/>
  <c r="AG747" i="2" s="1"/>
  <c r="AT747" i="2"/>
  <c r="AS747" i="2"/>
  <c r="AJ747" i="2" s="1"/>
  <c r="AR747" i="2"/>
  <c r="AQ747" i="2"/>
  <c r="AH747" i="2" s="1"/>
  <c r="AL747" i="2"/>
  <c r="T747" i="2" s="1"/>
  <c r="Z747" i="2" s="1"/>
  <c r="AI747" i="2"/>
  <c r="AF747" i="2"/>
  <c r="AY746" i="2"/>
  <c r="AX746" i="2"/>
  <c r="AW746" i="2"/>
  <c r="AV746" i="2"/>
  <c r="AM746" i="2" s="1"/>
  <c r="AU746" i="2"/>
  <c r="AT746" i="2"/>
  <c r="AS746" i="2"/>
  <c r="AR746" i="2"/>
  <c r="AE746" i="2" s="1"/>
  <c r="AQ746" i="2"/>
  <c r="AH746" i="2" s="1"/>
  <c r="AJ746" i="2"/>
  <c r="AI746" i="2"/>
  <c r="AG746" i="2"/>
  <c r="AF746" i="2"/>
  <c r="AY745" i="2"/>
  <c r="U745" i="2" s="1"/>
  <c r="AX745" i="2"/>
  <c r="AW745" i="2"/>
  <c r="AV745" i="2"/>
  <c r="AL745" i="2" s="1"/>
  <c r="AU745" i="2"/>
  <c r="AG745" i="2" s="1"/>
  <c r="AT745" i="2"/>
  <c r="AS745" i="2"/>
  <c r="AR745" i="2"/>
  <c r="AQ745" i="2"/>
  <c r="AH745" i="2" s="1"/>
  <c r="AM745" i="2"/>
  <c r="AJ745" i="2"/>
  <c r="AI745" i="2"/>
  <c r="AF745" i="2"/>
  <c r="AY744" i="2"/>
  <c r="AX744" i="2"/>
  <c r="U744" i="2" s="1"/>
  <c r="AA744" i="2" s="1"/>
  <c r="AW744" i="2"/>
  <c r="AV744" i="2"/>
  <c r="AL744" i="2" s="1"/>
  <c r="AU744" i="2"/>
  <c r="AG744" i="2" s="1"/>
  <c r="AT744" i="2"/>
  <c r="AS744" i="2"/>
  <c r="AR744" i="2"/>
  <c r="AE744" i="2" s="1"/>
  <c r="J744" i="2" s="1"/>
  <c r="AQ744" i="2"/>
  <c r="AI744" i="2"/>
  <c r="AH744" i="2"/>
  <c r="AF744" i="2"/>
  <c r="AY743" i="2"/>
  <c r="AX743" i="2"/>
  <c r="U743" i="2" s="1"/>
  <c r="AW743" i="2"/>
  <c r="AV743" i="2"/>
  <c r="AM743" i="2" s="1"/>
  <c r="AU743" i="2"/>
  <c r="AT743" i="2"/>
  <c r="AS743" i="2"/>
  <c r="AR743" i="2"/>
  <c r="AE743" i="2" s="1"/>
  <c r="AQ743" i="2"/>
  <c r="AL743" i="2"/>
  <c r="T743" i="2" s="1"/>
  <c r="Z743" i="2" s="1"/>
  <c r="AI743" i="2"/>
  <c r="AH743" i="2"/>
  <c r="J743" i="2" s="1"/>
  <c r="AG743" i="2"/>
  <c r="AF743" i="2"/>
  <c r="AY742" i="2"/>
  <c r="AX742" i="2"/>
  <c r="AW742" i="2"/>
  <c r="AV742" i="2"/>
  <c r="AM742" i="2" s="1"/>
  <c r="AU742" i="2"/>
  <c r="AG742" i="2" s="1"/>
  <c r="AT742" i="2"/>
  <c r="AS742" i="2"/>
  <c r="AR742" i="2"/>
  <c r="AQ742" i="2"/>
  <c r="AH742" i="2" s="1"/>
  <c r="AI742" i="2"/>
  <c r="AF742" i="2"/>
  <c r="AY741" i="2"/>
  <c r="AX741" i="2"/>
  <c r="AJ741" i="2" s="1"/>
  <c r="AW741" i="2"/>
  <c r="AV741" i="2"/>
  <c r="AL741" i="2" s="1"/>
  <c r="AU741" i="2"/>
  <c r="AG741" i="2" s="1"/>
  <c r="AT741" i="2"/>
  <c r="AS741" i="2"/>
  <c r="AR741" i="2"/>
  <c r="AE741" i="2" s="1"/>
  <c r="AQ741" i="2"/>
  <c r="AH741" i="2" s="1"/>
  <c r="AM741" i="2"/>
  <c r="AI741" i="2"/>
  <c r="AF741" i="2"/>
  <c r="AY740" i="2"/>
  <c r="AX740" i="2"/>
  <c r="AW740" i="2"/>
  <c r="AV740" i="2"/>
  <c r="AM740" i="2" s="1"/>
  <c r="U740" i="2" s="1"/>
  <c r="AU740" i="2"/>
  <c r="AG740" i="2" s="1"/>
  <c r="AT740" i="2"/>
  <c r="AS740" i="2"/>
  <c r="AR740" i="2"/>
  <c r="AQ740" i="2"/>
  <c r="AL740" i="2"/>
  <c r="AI740" i="2"/>
  <c r="AH740" i="2"/>
  <c r="AF740" i="2"/>
  <c r="AY739" i="2"/>
  <c r="AX739" i="2"/>
  <c r="AW739" i="2"/>
  <c r="AV739" i="2"/>
  <c r="AM739" i="2" s="1"/>
  <c r="U739" i="2" s="1"/>
  <c r="O739" i="2" s="1"/>
  <c r="AU739" i="2"/>
  <c r="AT739" i="2"/>
  <c r="AS739" i="2"/>
  <c r="AR739" i="2"/>
  <c r="AE739" i="2" s="1"/>
  <c r="AQ739" i="2"/>
  <c r="AI739" i="2"/>
  <c r="AH739" i="2"/>
  <c r="AG739" i="2"/>
  <c r="AF739" i="2"/>
  <c r="AY738" i="2"/>
  <c r="AX738" i="2"/>
  <c r="AW738" i="2"/>
  <c r="AV738" i="2"/>
  <c r="AU738" i="2"/>
  <c r="AT738" i="2"/>
  <c r="AS738" i="2"/>
  <c r="AR738" i="2"/>
  <c r="AE738" i="2" s="1"/>
  <c r="AQ738" i="2"/>
  <c r="AH738" i="2" s="1"/>
  <c r="AJ738" i="2"/>
  <c r="AI738" i="2"/>
  <c r="AG738" i="2"/>
  <c r="AF738" i="2"/>
  <c r="AY737" i="2"/>
  <c r="AX737" i="2"/>
  <c r="AW737" i="2"/>
  <c r="AV737" i="2"/>
  <c r="AL737" i="2" s="1"/>
  <c r="AU737" i="2"/>
  <c r="AG737" i="2" s="1"/>
  <c r="AT737" i="2"/>
  <c r="AS737" i="2"/>
  <c r="AR737" i="2"/>
  <c r="AQ737" i="2"/>
  <c r="AH737" i="2" s="1"/>
  <c r="AM737" i="2"/>
  <c r="AI737" i="2"/>
  <c r="AF737" i="2"/>
  <c r="AY736" i="2"/>
  <c r="AX736" i="2"/>
  <c r="AW736" i="2"/>
  <c r="AV736" i="2"/>
  <c r="AU736" i="2"/>
  <c r="AG736" i="2" s="1"/>
  <c r="AT736" i="2"/>
  <c r="AS736" i="2"/>
  <c r="AR736" i="2"/>
  <c r="AQ736" i="2"/>
  <c r="AM736" i="2"/>
  <c r="AL736" i="2"/>
  <c r="AI736" i="2"/>
  <c r="AH736" i="2"/>
  <c r="AF736" i="2"/>
  <c r="AY735" i="2"/>
  <c r="AX735" i="2"/>
  <c r="AW735" i="2"/>
  <c r="AV735" i="2"/>
  <c r="AM735" i="2" s="1"/>
  <c r="AU735" i="2"/>
  <c r="AT735" i="2"/>
  <c r="AS735" i="2"/>
  <c r="AR735" i="2"/>
  <c r="AE735" i="2" s="1"/>
  <c r="AQ735" i="2"/>
  <c r="AI735" i="2"/>
  <c r="AH735" i="2"/>
  <c r="AG735" i="2"/>
  <c r="AF735" i="2"/>
  <c r="AY734" i="2"/>
  <c r="AJ734" i="2" s="1"/>
  <c r="AX734" i="2"/>
  <c r="AW734" i="2"/>
  <c r="AV734" i="2"/>
  <c r="AU734" i="2"/>
  <c r="AG734" i="2" s="1"/>
  <c r="AT734" i="2"/>
  <c r="AS734" i="2"/>
  <c r="AR734" i="2"/>
  <c r="AQ734" i="2"/>
  <c r="AH734" i="2" s="1"/>
  <c r="AI734" i="2"/>
  <c r="AF734" i="2"/>
  <c r="AY733" i="2"/>
  <c r="AX733" i="2"/>
  <c r="AW733" i="2"/>
  <c r="AV733" i="2"/>
  <c r="AL733" i="2" s="1"/>
  <c r="AU733" i="2"/>
  <c r="AG733" i="2" s="1"/>
  <c r="AT733" i="2"/>
  <c r="AS733" i="2"/>
  <c r="AR733" i="2"/>
  <c r="AQ733" i="2"/>
  <c r="AH733" i="2" s="1"/>
  <c r="AM733" i="2"/>
  <c r="AI733" i="2"/>
  <c r="AF733" i="2"/>
  <c r="AY732" i="2"/>
  <c r="AX732" i="2"/>
  <c r="AW732" i="2"/>
  <c r="AV732" i="2"/>
  <c r="AL732" i="2" s="1"/>
  <c r="T732" i="2" s="1"/>
  <c r="AU732" i="2"/>
  <c r="AG732" i="2" s="1"/>
  <c r="AT732" i="2"/>
  <c r="AS732" i="2"/>
  <c r="AR732" i="2"/>
  <c r="AE732" i="2" s="1"/>
  <c r="AQ732" i="2"/>
  <c r="AI732" i="2"/>
  <c r="AH732" i="2"/>
  <c r="AF732" i="2"/>
  <c r="AY731" i="2"/>
  <c r="AX731" i="2"/>
  <c r="AW731" i="2"/>
  <c r="AV731" i="2"/>
  <c r="AM731" i="2" s="1"/>
  <c r="AU731" i="2"/>
  <c r="AG731" i="2" s="1"/>
  <c r="AT731" i="2"/>
  <c r="AS731" i="2"/>
  <c r="AJ731" i="2" s="1"/>
  <c r="AR731" i="2"/>
  <c r="AQ731" i="2"/>
  <c r="AI731" i="2"/>
  <c r="AH731" i="2"/>
  <c r="AF731" i="2"/>
  <c r="AY730" i="2"/>
  <c r="AX730" i="2"/>
  <c r="AW730" i="2"/>
  <c r="AV730" i="2"/>
  <c r="AU730" i="2"/>
  <c r="AG730" i="2" s="1"/>
  <c r="AT730" i="2"/>
  <c r="AS730" i="2"/>
  <c r="AR730" i="2"/>
  <c r="AE730" i="2" s="1"/>
  <c r="AQ730" i="2"/>
  <c r="AH730" i="2" s="1"/>
  <c r="AI730" i="2"/>
  <c r="AF730" i="2"/>
  <c r="AY729" i="2"/>
  <c r="AX729" i="2"/>
  <c r="AJ729" i="2" s="1"/>
  <c r="AW729" i="2"/>
  <c r="AV729" i="2"/>
  <c r="AL729" i="2" s="1"/>
  <c r="AU729" i="2"/>
  <c r="AG729" i="2" s="1"/>
  <c r="AT729" i="2"/>
  <c r="AS729" i="2"/>
  <c r="AR729" i="2"/>
  <c r="AE729" i="2" s="1"/>
  <c r="J729" i="2" s="1"/>
  <c r="AQ729" i="2"/>
  <c r="AH729" i="2" s="1"/>
  <c r="AI729" i="2"/>
  <c r="AF729" i="2"/>
  <c r="AY728" i="2"/>
  <c r="AX728" i="2"/>
  <c r="AW728" i="2"/>
  <c r="AV728" i="2"/>
  <c r="AM728" i="2" s="1"/>
  <c r="AU728" i="2"/>
  <c r="AG728" i="2" s="1"/>
  <c r="AT728" i="2"/>
  <c r="AS728" i="2"/>
  <c r="AR728" i="2"/>
  <c r="AE728" i="2" s="1"/>
  <c r="AQ728" i="2"/>
  <c r="AL728" i="2"/>
  <c r="T728" i="2" s="1"/>
  <c r="N728" i="2" s="1"/>
  <c r="AI728" i="2"/>
  <c r="AH728" i="2"/>
  <c r="J728" i="2" s="1"/>
  <c r="AF728" i="2"/>
  <c r="AY727" i="2"/>
  <c r="AX727" i="2"/>
  <c r="AW727" i="2"/>
  <c r="AV727" i="2"/>
  <c r="AM727" i="2" s="1"/>
  <c r="AU727" i="2"/>
  <c r="AG727" i="2" s="1"/>
  <c r="AT727" i="2"/>
  <c r="AS727" i="2"/>
  <c r="AR727" i="2"/>
  <c r="AE727" i="2" s="1"/>
  <c r="AQ727" i="2"/>
  <c r="AH727" i="2" s="1"/>
  <c r="AI727" i="2"/>
  <c r="AF727" i="2"/>
  <c r="AY726" i="2"/>
  <c r="AJ726" i="2" s="1"/>
  <c r="AX726" i="2"/>
  <c r="AW726" i="2"/>
  <c r="AV726" i="2"/>
  <c r="AU726" i="2"/>
  <c r="AG726" i="2" s="1"/>
  <c r="AT726" i="2"/>
  <c r="AS726" i="2"/>
  <c r="AR726" i="2"/>
  <c r="AE726" i="2" s="1"/>
  <c r="AQ726" i="2"/>
  <c r="AH726" i="2" s="1"/>
  <c r="AI726" i="2"/>
  <c r="AF726" i="2"/>
  <c r="AY725" i="2"/>
  <c r="AX725" i="2"/>
  <c r="AW725" i="2"/>
  <c r="AV725" i="2"/>
  <c r="AU725" i="2"/>
  <c r="AG725" i="2" s="1"/>
  <c r="AT725" i="2"/>
  <c r="AS725" i="2"/>
  <c r="AR725" i="2"/>
  <c r="AE725" i="2" s="1"/>
  <c r="AQ725" i="2"/>
  <c r="AH725" i="2" s="1"/>
  <c r="AI725" i="2"/>
  <c r="AF725" i="2"/>
  <c r="AY724" i="2"/>
  <c r="AX724" i="2"/>
  <c r="AW724" i="2"/>
  <c r="AV724" i="2"/>
  <c r="AM724" i="2" s="1"/>
  <c r="AU724" i="2"/>
  <c r="AG724" i="2" s="1"/>
  <c r="AT724" i="2"/>
  <c r="AS724" i="2"/>
  <c r="AR724" i="2"/>
  <c r="AQ724" i="2"/>
  <c r="AH724" i="2" s="1"/>
  <c r="AL724" i="2"/>
  <c r="T724" i="2" s="1"/>
  <c r="AI724" i="2"/>
  <c r="AF724" i="2"/>
  <c r="AY723" i="2"/>
  <c r="AX723" i="2"/>
  <c r="AW723" i="2"/>
  <c r="AV723" i="2"/>
  <c r="AM723" i="2" s="1"/>
  <c r="AU723" i="2"/>
  <c r="AG723" i="2" s="1"/>
  <c r="AT723" i="2"/>
  <c r="AS723" i="2"/>
  <c r="AR723" i="2"/>
  <c r="AE723" i="2" s="1"/>
  <c r="AQ723" i="2"/>
  <c r="AH723" i="2" s="1"/>
  <c r="AI723" i="2"/>
  <c r="AF723" i="2"/>
  <c r="AY722" i="2"/>
  <c r="AJ722" i="2" s="1"/>
  <c r="AX722" i="2"/>
  <c r="AW722" i="2"/>
  <c r="AV722" i="2"/>
  <c r="AU722" i="2"/>
  <c r="AG722" i="2" s="1"/>
  <c r="AT722" i="2"/>
  <c r="AS722" i="2"/>
  <c r="AR722" i="2"/>
  <c r="AQ722" i="2"/>
  <c r="AH722" i="2" s="1"/>
  <c r="AI722" i="2"/>
  <c r="AF722" i="2"/>
  <c r="AY721" i="2"/>
  <c r="AX721" i="2"/>
  <c r="AW721" i="2"/>
  <c r="AV721" i="2"/>
  <c r="AU721" i="2"/>
  <c r="AG721" i="2" s="1"/>
  <c r="AT721" i="2"/>
  <c r="AS721" i="2"/>
  <c r="AR721" i="2"/>
  <c r="AQ721" i="2"/>
  <c r="AH721" i="2" s="1"/>
  <c r="AI721" i="2"/>
  <c r="AF721" i="2"/>
  <c r="AY720" i="2"/>
  <c r="AX720" i="2"/>
  <c r="U720" i="2" s="1"/>
  <c r="AW720" i="2"/>
  <c r="AV720" i="2"/>
  <c r="AL720" i="2" s="1"/>
  <c r="T720" i="2" s="1"/>
  <c r="N720" i="2" s="1"/>
  <c r="AU720" i="2"/>
  <c r="AG720" i="2" s="1"/>
  <c r="AT720" i="2"/>
  <c r="AS720" i="2"/>
  <c r="AR720" i="2"/>
  <c r="AE720" i="2" s="1"/>
  <c r="AQ720" i="2"/>
  <c r="AM720" i="2"/>
  <c r="AI720" i="2"/>
  <c r="AH720" i="2"/>
  <c r="AF720" i="2"/>
  <c r="AY719" i="2"/>
  <c r="U719" i="2" s="1"/>
  <c r="AX719" i="2"/>
  <c r="AW719" i="2"/>
  <c r="AV719" i="2"/>
  <c r="AM719" i="2" s="1"/>
  <c r="AU719" i="2"/>
  <c r="AG719" i="2" s="1"/>
  <c r="AT719" i="2"/>
  <c r="AS719" i="2"/>
  <c r="AJ719" i="2" s="1"/>
  <c r="AR719" i="2"/>
  <c r="AQ719" i="2"/>
  <c r="AI719" i="2"/>
  <c r="AH719" i="2"/>
  <c r="AF719" i="2"/>
  <c r="AY718" i="2"/>
  <c r="U718" i="2" s="1"/>
  <c r="O718" i="2" s="1"/>
  <c r="AX718" i="2"/>
  <c r="AW718" i="2"/>
  <c r="AV718" i="2"/>
  <c r="AM718" i="2" s="1"/>
  <c r="AU718" i="2"/>
  <c r="AG718" i="2" s="1"/>
  <c r="AT718" i="2"/>
  <c r="AS718" i="2"/>
  <c r="AJ718" i="2" s="1"/>
  <c r="AR718" i="2"/>
  <c r="AQ718" i="2"/>
  <c r="AH718" i="2" s="1"/>
  <c r="AI718" i="2"/>
  <c r="AF718" i="2"/>
  <c r="AA718" i="2"/>
  <c r="AY717" i="2"/>
  <c r="AX717" i="2"/>
  <c r="AJ717" i="2" s="1"/>
  <c r="AW717" i="2"/>
  <c r="AV717" i="2"/>
  <c r="AL717" i="2" s="1"/>
  <c r="AU717" i="2"/>
  <c r="AT717" i="2"/>
  <c r="AS717" i="2"/>
  <c r="AR717" i="2"/>
  <c r="AE717" i="2" s="1"/>
  <c r="J717" i="2" s="1"/>
  <c r="AQ717" i="2"/>
  <c r="AH717" i="2" s="1"/>
  <c r="AI717" i="2"/>
  <c r="AG717" i="2"/>
  <c r="AF717" i="2"/>
  <c r="U717" i="2"/>
  <c r="AA717" i="2" s="1"/>
  <c r="AY716" i="2"/>
  <c r="U716" i="2" s="1"/>
  <c r="AX716" i="2"/>
  <c r="AW716" i="2"/>
  <c r="AV716" i="2"/>
  <c r="AM716" i="2" s="1"/>
  <c r="AU716" i="2"/>
  <c r="AG716" i="2" s="1"/>
  <c r="AT716" i="2"/>
  <c r="AS716" i="2"/>
  <c r="AJ716" i="2" s="1"/>
  <c r="AR716" i="2"/>
  <c r="AQ716" i="2"/>
  <c r="AH716" i="2" s="1"/>
  <c r="AI716" i="2"/>
  <c r="AF716" i="2"/>
  <c r="AY715" i="2"/>
  <c r="AX715" i="2"/>
  <c r="AW715" i="2"/>
  <c r="AV715" i="2"/>
  <c r="AL715" i="2" s="1"/>
  <c r="AU715" i="2"/>
  <c r="AG715" i="2" s="1"/>
  <c r="AT715" i="2"/>
  <c r="AS715" i="2"/>
  <c r="AR715" i="2"/>
  <c r="AQ715" i="2"/>
  <c r="AH715" i="2" s="1"/>
  <c r="AI715" i="2"/>
  <c r="AF715" i="2"/>
  <c r="U715" i="2"/>
  <c r="O715" i="2" s="1"/>
  <c r="AY714" i="2"/>
  <c r="AX714" i="2"/>
  <c r="U714" i="2" s="1"/>
  <c r="O714" i="2" s="1"/>
  <c r="AW714" i="2"/>
  <c r="AV714" i="2"/>
  <c r="AM714" i="2" s="1"/>
  <c r="AU714" i="2"/>
  <c r="AG714" i="2" s="1"/>
  <c r="AT714" i="2"/>
  <c r="AS714" i="2"/>
  <c r="AR714" i="2"/>
  <c r="AE714" i="2" s="1"/>
  <c r="AQ714" i="2"/>
  <c r="AI714" i="2"/>
  <c r="AH714" i="2"/>
  <c r="AF714" i="2"/>
  <c r="AY713" i="2"/>
  <c r="U713" i="2" s="1"/>
  <c r="O713" i="2" s="1"/>
  <c r="AX713" i="2"/>
  <c r="AW713" i="2"/>
  <c r="AV713" i="2"/>
  <c r="AL713" i="2" s="1"/>
  <c r="AU713" i="2"/>
  <c r="AG713" i="2" s="1"/>
  <c r="AT713" i="2"/>
  <c r="AS713" i="2"/>
  <c r="AJ713" i="2" s="1"/>
  <c r="AR713" i="2"/>
  <c r="AQ713" i="2"/>
  <c r="AH713" i="2" s="1"/>
  <c r="AI713" i="2"/>
  <c r="AF713" i="2"/>
  <c r="AY712" i="2"/>
  <c r="U712" i="2" s="1"/>
  <c r="AX712" i="2"/>
  <c r="AW712" i="2"/>
  <c r="AV712" i="2"/>
  <c r="AM712" i="2" s="1"/>
  <c r="AU712" i="2"/>
  <c r="AG712" i="2" s="1"/>
  <c r="AT712" i="2"/>
  <c r="AS712" i="2"/>
  <c r="AJ712" i="2" s="1"/>
  <c r="AR712" i="2"/>
  <c r="AQ712" i="2"/>
  <c r="AH712" i="2" s="1"/>
  <c r="AI712" i="2"/>
  <c r="AF712" i="2"/>
  <c r="AY711" i="2"/>
  <c r="AX711" i="2"/>
  <c r="AW711" i="2"/>
  <c r="AV711" i="2"/>
  <c r="AL711" i="2" s="1"/>
  <c r="AU711" i="2"/>
  <c r="AG711" i="2" s="1"/>
  <c r="AT711" i="2"/>
  <c r="AS711" i="2"/>
  <c r="AR711" i="2"/>
  <c r="AQ711" i="2"/>
  <c r="AH711" i="2" s="1"/>
  <c r="AM711" i="2"/>
  <c r="AI711" i="2"/>
  <c r="AF711" i="2"/>
  <c r="U711" i="2"/>
  <c r="AY710" i="2"/>
  <c r="AX710" i="2"/>
  <c r="AW710" i="2"/>
  <c r="AV710" i="2"/>
  <c r="AL710" i="2" s="1"/>
  <c r="AU710" i="2"/>
  <c r="AG710" i="2" s="1"/>
  <c r="AT710" i="2"/>
  <c r="AS710" i="2"/>
  <c r="AR710" i="2"/>
  <c r="AE710" i="2" s="1"/>
  <c r="AQ710" i="2"/>
  <c r="AM710" i="2"/>
  <c r="U710" i="2" s="1"/>
  <c r="AI710" i="2"/>
  <c r="AH710" i="2"/>
  <c r="AF710" i="2"/>
  <c r="AY709" i="2"/>
  <c r="AX709" i="2"/>
  <c r="AW709" i="2"/>
  <c r="AV709" i="2"/>
  <c r="AL709" i="2" s="1"/>
  <c r="AU709" i="2"/>
  <c r="AT709" i="2"/>
  <c r="AS709" i="2"/>
  <c r="AR709" i="2"/>
  <c r="AE709" i="2" s="1"/>
  <c r="AQ709" i="2"/>
  <c r="AI709" i="2"/>
  <c r="AH709" i="2"/>
  <c r="AG709" i="2"/>
  <c r="AF709" i="2"/>
  <c r="AY708" i="2"/>
  <c r="AX708" i="2"/>
  <c r="AW708" i="2"/>
  <c r="AV708" i="2"/>
  <c r="AM708" i="2" s="1"/>
  <c r="AU708" i="2"/>
  <c r="AG708" i="2" s="1"/>
  <c r="AT708" i="2"/>
  <c r="AS708" i="2"/>
  <c r="AJ708" i="2" s="1"/>
  <c r="AR708" i="2"/>
  <c r="AQ708" i="2"/>
  <c r="AH708" i="2" s="1"/>
  <c r="AI708" i="2"/>
  <c r="AF708" i="2"/>
  <c r="AY707" i="2"/>
  <c r="AX707" i="2"/>
  <c r="AW707" i="2"/>
  <c r="AV707" i="2"/>
  <c r="AL707" i="2" s="1"/>
  <c r="AU707" i="2"/>
  <c r="AG707" i="2" s="1"/>
  <c r="AT707" i="2"/>
  <c r="AS707" i="2"/>
  <c r="AR707" i="2"/>
  <c r="AQ707" i="2"/>
  <c r="AH707" i="2" s="1"/>
  <c r="AM707" i="2"/>
  <c r="AI707" i="2"/>
  <c r="AF707" i="2"/>
  <c r="U707" i="2"/>
  <c r="AY706" i="2"/>
  <c r="AX706" i="2"/>
  <c r="AW706" i="2"/>
  <c r="AV706" i="2"/>
  <c r="AL706" i="2" s="1"/>
  <c r="AU706" i="2"/>
  <c r="AG706" i="2" s="1"/>
  <c r="AT706" i="2"/>
  <c r="AS706" i="2"/>
  <c r="AR706" i="2"/>
  <c r="AE706" i="2" s="1"/>
  <c r="AQ706" i="2"/>
  <c r="AM706" i="2"/>
  <c r="U706" i="2" s="1"/>
  <c r="AI706" i="2"/>
  <c r="AH706" i="2"/>
  <c r="AF706" i="2"/>
  <c r="AY705" i="2"/>
  <c r="AX705" i="2"/>
  <c r="AW705" i="2"/>
  <c r="AV705" i="2"/>
  <c r="AL705" i="2" s="1"/>
  <c r="AU705" i="2"/>
  <c r="AT705" i="2"/>
  <c r="AS705" i="2"/>
  <c r="AR705" i="2"/>
  <c r="AE705" i="2" s="1"/>
  <c r="AQ705" i="2"/>
  <c r="AI705" i="2"/>
  <c r="AH705" i="2"/>
  <c r="AG705" i="2"/>
  <c r="AF705" i="2"/>
  <c r="AY704" i="2"/>
  <c r="AX704" i="2"/>
  <c r="AW704" i="2"/>
  <c r="AV704" i="2"/>
  <c r="AM704" i="2" s="1"/>
  <c r="AU704" i="2"/>
  <c r="AG704" i="2" s="1"/>
  <c r="AT704" i="2"/>
  <c r="AS704" i="2"/>
  <c r="AJ704" i="2" s="1"/>
  <c r="AR704" i="2"/>
  <c r="AQ704" i="2"/>
  <c r="AH704" i="2" s="1"/>
  <c r="AI704" i="2"/>
  <c r="AF704" i="2"/>
  <c r="AY703" i="2"/>
  <c r="AX703" i="2"/>
  <c r="AW703" i="2"/>
  <c r="AV703" i="2"/>
  <c r="AL703" i="2" s="1"/>
  <c r="AU703" i="2"/>
  <c r="AG703" i="2" s="1"/>
  <c r="AT703" i="2"/>
  <c r="AS703" i="2"/>
  <c r="AR703" i="2"/>
  <c r="AQ703" i="2"/>
  <c r="AH703" i="2" s="1"/>
  <c r="AM703" i="2"/>
  <c r="AI703" i="2"/>
  <c r="AF703" i="2"/>
  <c r="U703" i="2"/>
  <c r="AY702" i="2"/>
  <c r="AX702" i="2"/>
  <c r="AW702" i="2"/>
  <c r="AV702" i="2"/>
  <c r="AL702" i="2" s="1"/>
  <c r="AU702" i="2"/>
  <c r="AG702" i="2" s="1"/>
  <c r="AT702" i="2"/>
  <c r="AS702" i="2"/>
  <c r="AR702" i="2"/>
  <c r="AE702" i="2" s="1"/>
  <c r="AQ702" i="2"/>
  <c r="AM702" i="2"/>
  <c r="U702" i="2" s="1"/>
  <c r="AI702" i="2"/>
  <c r="AH702" i="2"/>
  <c r="AF702" i="2"/>
  <c r="AY701" i="2"/>
  <c r="AX701" i="2"/>
  <c r="AW701" i="2"/>
  <c r="AV701" i="2"/>
  <c r="AL701" i="2" s="1"/>
  <c r="AU701" i="2"/>
  <c r="AT701" i="2"/>
  <c r="AS701" i="2"/>
  <c r="AR701" i="2"/>
  <c r="AE701" i="2" s="1"/>
  <c r="AQ701" i="2"/>
  <c r="AI701" i="2"/>
  <c r="AH701" i="2"/>
  <c r="AG701" i="2"/>
  <c r="AF701" i="2"/>
  <c r="AY700" i="2"/>
  <c r="AX700" i="2"/>
  <c r="AW700" i="2"/>
  <c r="AV700" i="2"/>
  <c r="AM700" i="2" s="1"/>
  <c r="AU700" i="2"/>
  <c r="AG700" i="2" s="1"/>
  <c r="AT700" i="2"/>
  <c r="AS700" i="2"/>
  <c r="AJ700" i="2" s="1"/>
  <c r="AR700" i="2"/>
  <c r="AQ700" i="2"/>
  <c r="AH700" i="2" s="1"/>
  <c r="AI700" i="2"/>
  <c r="AF700" i="2"/>
  <c r="AY699" i="2"/>
  <c r="AX699" i="2"/>
  <c r="AW699" i="2"/>
  <c r="AV699" i="2"/>
  <c r="AL699" i="2" s="1"/>
  <c r="AU699" i="2"/>
  <c r="AG699" i="2" s="1"/>
  <c r="AT699" i="2"/>
  <c r="AS699" i="2"/>
  <c r="AR699" i="2"/>
  <c r="AQ699" i="2"/>
  <c r="AH699" i="2" s="1"/>
  <c r="AM699" i="2"/>
  <c r="AI699" i="2"/>
  <c r="AF699" i="2"/>
  <c r="AY698" i="2"/>
  <c r="AX698" i="2"/>
  <c r="AW698" i="2"/>
  <c r="AV698" i="2"/>
  <c r="AU698" i="2"/>
  <c r="AG698" i="2" s="1"/>
  <c r="AT698" i="2"/>
  <c r="AS698" i="2"/>
  <c r="AJ698" i="2" s="1"/>
  <c r="AR698" i="2"/>
  <c r="AQ698" i="2"/>
  <c r="AM698" i="2"/>
  <c r="AL698" i="2"/>
  <c r="AI698" i="2"/>
  <c r="AH698" i="2"/>
  <c r="AF698" i="2"/>
  <c r="AY697" i="2"/>
  <c r="AX697" i="2"/>
  <c r="AW697" i="2"/>
  <c r="AV697" i="2"/>
  <c r="AL697" i="2" s="1"/>
  <c r="AU697" i="2"/>
  <c r="AG697" i="2" s="1"/>
  <c r="AT697" i="2"/>
  <c r="AS697" i="2"/>
  <c r="AR697" i="2"/>
  <c r="AQ697" i="2"/>
  <c r="AH697" i="2" s="1"/>
  <c r="AI697" i="2"/>
  <c r="AF697" i="2"/>
  <c r="AY696" i="2"/>
  <c r="AX696" i="2"/>
  <c r="AW696" i="2"/>
  <c r="AV696" i="2"/>
  <c r="AM696" i="2" s="1"/>
  <c r="AU696" i="2"/>
  <c r="AG696" i="2" s="1"/>
  <c r="AT696" i="2"/>
  <c r="AS696" i="2"/>
  <c r="AR696" i="2"/>
  <c r="AE696" i="2" s="1"/>
  <c r="AQ696" i="2"/>
  <c r="AH696" i="2" s="1"/>
  <c r="AJ696" i="2"/>
  <c r="AI696" i="2"/>
  <c r="AF696" i="2"/>
  <c r="AY695" i="2"/>
  <c r="AX695" i="2"/>
  <c r="AJ695" i="2" s="1"/>
  <c r="AW695" i="2"/>
  <c r="AV695" i="2"/>
  <c r="AU695" i="2"/>
  <c r="AG695" i="2" s="1"/>
  <c r="AT695" i="2"/>
  <c r="AS695" i="2"/>
  <c r="AR695" i="2"/>
  <c r="AE695" i="2" s="1"/>
  <c r="AQ695" i="2"/>
  <c r="AH695" i="2" s="1"/>
  <c r="AI695" i="2"/>
  <c r="AF695" i="2"/>
  <c r="AY694" i="2"/>
  <c r="AX694" i="2"/>
  <c r="AW694" i="2"/>
  <c r="AV694" i="2"/>
  <c r="AU694" i="2"/>
  <c r="AG694" i="2" s="1"/>
  <c r="AT694" i="2"/>
  <c r="AS694" i="2"/>
  <c r="AJ694" i="2" s="1"/>
  <c r="AR694" i="2"/>
  <c r="AQ694" i="2"/>
  <c r="AM694" i="2"/>
  <c r="AL694" i="2"/>
  <c r="AI694" i="2"/>
  <c r="AH694" i="2"/>
  <c r="AF694" i="2"/>
  <c r="AY693" i="2"/>
  <c r="AX693" i="2"/>
  <c r="AW693" i="2"/>
  <c r="AV693" i="2"/>
  <c r="AL693" i="2" s="1"/>
  <c r="AU693" i="2"/>
  <c r="AG693" i="2" s="1"/>
  <c r="AT693" i="2"/>
  <c r="AS693" i="2"/>
  <c r="AR693" i="2"/>
  <c r="AQ693" i="2"/>
  <c r="AH693" i="2" s="1"/>
  <c r="AI693" i="2"/>
  <c r="AF693" i="2"/>
  <c r="AY692" i="2"/>
  <c r="AX692" i="2"/>
  <c r="AW692" i="2"/>
  <c r="AV692" i="2"/>
  <c r="AM692" i="2" s="1"/>
  <c r="AU692" i="2"/>
  <c r="AG692" i="2" s="1"/>
  <c r="AT692" i="2"/>
  <c r="AS692" i="2"/>
  <c r="AR692" i="2"/>
  <c r="AE692" i="2" s="1"/>
  <c r="AQ692" i="2"/>
  <c r="AH692" i="2" s="1"/>
  <c r="AJ692" i="2"/>
  <c r="AI692" i="2"/>
  <c r="AF692" i="2"/>
  <c r="AY691" i="2"/>
  <c r="AX691" i="2"/>
  <c r="AJ691" i="2" s="1"/>
  <c r="AW691" i="2"/>
  <c r="AV691" i="2"/>
  <c r="AL691" i="2" s="1"/>
  <c r="AU691" i="2"/>
  <c r="AG691" i="2" s="1"/>
  <c r="AT691" i="2"/>
  <c r="AS691" i="2"/>
  <c r="AR691" i="2"/>
  <c r="AE691" i="2" s="1"/>
  <c r="AQ691" i="2"/>
  <c r="AH691" i="2" s="1"/>
  <c r="AM691" i="2"/>
  <c r="AI691" i="2"/>
  <c r="AF691" i="2"/>
  <c r="AY690" i="2"/>
  <c r="AX690" i="2"/>
  <c r="AW690" i="2"/>
  <c r="AV690" i="2"/>
  <c r="AU690" i="2"/>
  <c r="AG690" i="2" s="1"/>
  <c r="AT690" i="2"/>
  <c r="AS690" i="2"/>
  <c r="AJ690" i="2" s="1"/>
  <c r="AR690" i="2"/>
  <c r="AQ690" i="2"/>
  <c r="AM690" i="2"/>
  <c r="AL690" i="2"/>
  <c r="AI690" i="2"/>
  <c r="AH690" i="2"/>
  <c r="AF690" i="2"/>
  <c r="AY689" i="2"/>
  <c r="U689" i="2" s="1"/>
  <c r="O689" i="2" s="1"/>
  <c r="AX689" i="2"/>
  <c r="AW689" i="2"/>
  <c r="AV689" i="2"/>
  <c r="AL689" i="2" s="1"/>
  <c r="AU689" i="2"/>
  <c r="AG689" i="2" s="1"/>
  <c r="AT689" i="2"/>
  <c r="AS689" i="2"/>
  <c r="AJ689" i="2" s="1"/>
  <c r="AR689" i="2"/>
  <c r="AQ689" i="2"/>
  <c r="AH689" i="2" s="1"/>
  <c r="AI689" i="2"/>
  <c r="AF689" i="2"/>
  <c r="AY688" i="2"/>
  <c r="U688" i="2" s="1"/>
  <c r="AX688" i="2"/>
  <c r="AW688" i="2"/>
  <c r="AV688" i="2"/>
  <c r="AM688" i="2" s="1"/>
  <c r="AU688" i="2"/>
  <c r="AG688" i="2" s="1"/>
  <c r="AT688" i="2"/>
  <c r="AS688" i="2"/>
  <c r="AJ688" i="2" s="1"/>
  <c r="AR688" i="2"/>
  <c r="AQ688" i="2"/>
  <c r="AH688" i="2" s="1"/>
  <c r="AI688" i="2"/>
  <c r="AF688" i="2"/>
  <c r="AY687" i="2"/>
  <c r="AX687" i="2"/>
  <c r="AW687" i="2"/>
  <c r="AV687" i="2"/>
  <c r="AL687" i="2" s="1"/>
  <c r="AU687" i="2"/>
  <c r="AG687" i="2" s="1"/>
  <c r="AT687" i="2"/>
  <c r="AS687" i="2"/>
  <c r="AR687" i="2"/>
  <c r="AQ687" i="2"/>
  <c r="AH687" i="2" s="1"/>
  <c r="AM687" i="2"/>
  <c r="AI687" i="2"/>
  <c r="AF687" i="2"/>
  <c r="U687" i="2"/>
  <c r="O687" i="2" s="1"/>
  <c r="AY686" i="2"/>
  <c r="AX686" i="2"/>
  <c r="U686" i="2" s="1"/>
  <c r="O686" i="2" s="1"/>
  <c r="AW686" i="2"/>
  <c r="AV686" i="2"/>
  <c r="AL686" i="2" s="1"/>
  <c r="T686" i="2" s="1"/>
  <c r="AU686" i="2"/>
  <c r="AG686" i="2" s="1"/>
  <c r="AT686" i="2"/>
  <c r="AS686" i="2"/>
  <c r="AR686" i="2"/>
  <c r="AE686" i="2" s="1"/>
  <c r="AQ686" i="2"/>
  <c r="AM686" i="2"/>
  <c r="AI686" i="2"/>
  <c r="AH686" i="2"/>
  <c r="AF686" i="2"/>
  <c r="AY685" i="2"/>
  <c r="U685" i="2" s="1"/>
  <c r="O685" i="2" s="1"/>
  <c r="AX685" i="2"/>
  <c r="AW685" i="2"/>
  <c r="AV685" i="2"/>
  <c r="AL685" i="2" s="1"/>
  <c r="AU685" i="2"/>
  <c r="AG685" i="2" s="1"/>
  <c r="AT685" i="2"/>
  <c r="AS685" i="2"/>
  <c r="AJ685" i="2" s="1"/>
  <c r="AR685" i="2"/>
  <c r="AQ685" i="2"/>
  <c r="AI685" i="2"/>
  <c r="AH685" i="2"/>
  <c r="AF685" i="2"/>
  <c r="AY684" i="2"/>
  <c r="U684" i="2" s="1"/>
  <c r="AX684" i="2"/>
  <c r="AW684" i="2"/>
  <c r="AV684" i="2"/>
  <c r="AM684" i="2" s="1"/>
  <c r="AU684" i="2"/>
  <c r="AG684" i="2" s="1"/>
  <c r="AT684" i="2"/>
  <c r="AS684" i="2"/>
  <c r="AJ684" i="2" s="1"/>
  <c r="AR684" i="2"/>
  <c r="AQ684" i="2"/>
  <c r="AH684" i="2" s="1"/>
  <c r="AI684" i="2"/>
  <c r="AF684" i="2"/>
  <c r="AY683" i="2"/>
  <c r="AX683" i="2"/>
  <c r="AW683" i="2"/>
  <c r="AV683" i="2"/>
  <c r="AL683" i="2" s="1"/>
  <c r="AU683" i="2"/>
  <c r="AG683" i="2" s="1"/>
  <c r="AT683" i="2"/>
  <c r="AS683" i="2"/>
  <c r="AR683" i="2"/>
  <c r="AQ683" i="2"/>
  <c r="AH683" i="2" s="1"/>
  <c r="AI683" i="2"/>
  <c r="AF683" i="2"/>
  <c r="U683" i="2"/>
  <c r="AY682" i="2"/>
  <c r="AX682" i="2"/>
  <c r="U682" i="2" s="1"/>
  <c r="O682" i="2" s="1"/>
  <c r="AW682" i="2"/>
  <c r="AV682" i="2"/>
  <c r="AL682" i="2" s="1"/>
  <c r="AU682" i="2"/>
  <c r="AG682" i="2" s="1"/>
  <c r="AT682" i="2"/>
  <c r="AS682" i="2"/>
  <c r="AR682" i="2"/>
  <c r="AE682" i="2" s="1"/>
  <c r="AQ682" i="2"/>
  <c r="AM682" i="2"/>
  <c r="AI682" i="2"/>
  <c r="AH682" i="2"/>
  <c r="AF682" i="2"/>
  <c r="AY681" i="2"/>
  <c r="U681" i="2" s="1"/>
  <c r="O681" i="2" s="1"/>
  <c r="AX681" i="2"/>
  <c r="AW681" i="2"/>
  <c r="AV681" i="2"/>
  <c r="AU681" i="2"/>
  <c r="AG681" i="2" s="1"/>
  <c r="AT681" i="2"/>
  <c r="AS681" i="2"/>
  <c r="AJ681" i="2" s="1"/>
  <c r="AR681" i="2"/>
  <c r="AQ681" i="2"/>
  <c r="AH681" i="2" s="1"/>
  <c r="AI681" i="2"/>
  <c r="AF681" i="2"/>
  <c r="AY680" i="2"/>
  <c r="AX680" i="2"/>
  <c r="AW680" i="2"/>
  <c r="AV680" i="2"/>
  <c r="AU680" i="2"/>
  <c r="AG680" i="2" s="1"/>
  <c r="AT680" i="2"/>
  <c r="AS680" i="2"/>
  <c r="AR680" i="2"/>
  <c r="AQ680" i="2"/>
  <c r="AH680" i="2" s="1"/>
  <c r="J680" i="2" s="1"/>
  <c r="AN680" i="2"/>
  <c r="AM680" i="2"/>
  <c r="AL680" i="2"/>
  <c r="AJ680" i="2"/>
  <c r="AF680" i="2"/>
  <c r="AY679" i="2"/>
  <c r="AI679" i="2" s="1"/>
  <c r="AX679" i="2"/>
  <c r="AW679" i="2"/>
  <c r="AV679" i="2"/>
  <c r="AU679" i="2"/>
  <c r="AG679" i="2" s="1"/>
  <c r="AT679" i="2"/>
  <c r="AS679" i="2"/>
  <c r="AH679" i="2" s="1"/>
  <c r="J679" i="2" s="1"/>
  <c r="AR679" i="2"/>
  <c r="AQ679" i="2"/>
  <c r="AN679" i="2"/>
  <c r="AM679" i="2"/>
  <c r="AL679" i="2"/>
  <c r="AJ679" i="2"/>
  <c r="AF679" i="2"/>
  <c r="AY678" i="2"/>
  <c r="AX678" i="2"/>
  <c r="AW678" i="2"/>
  <c r="AV678" i="2"/>
  <c r="AU678" i="2"/>
  <c r="AG678" i="2" s="1"/>
  <c r="AT678" i="2"/>
  <c r="AS678" i="2"/>
  <c r="AR678" i="2"/>
  <c r="AQ678" i="2"/>
  <c r="AN678" i="2"/>
  <c r="AM678" i="2"/>
  <c r="AL678" i="2"/>
  <c r="AJ678" i="2"/>
  <c r="AF678" i="2"/>
  <c r="AY677" i="2"/>
  <c r="AI677" i="2" s="1"/>
  <c r="AX677" i="2"/>
  <c r="AW677" i="2"/>
  <c r="AV677" i="2"/>
  <c r="AU677" i="2"/>
  <c r="AT677" i="2"/>
  <c r="AS677" i="2"/>
  <c r="AR677" i="2"/>
  <c r="AQ677" i="2"/>
  <c r="AN677" i="2"/>
  <c r="AM677" i="2"/>
  <c r="AL677" i="2"/>
  <c r="AJ677" i="2"/>
  <c r="AG677" i="2"/>
  <c r="AF677" i="2"/>
  <c r="AY676" i="2"/>
  <c r="AX676" i="2"/>
  <c r="AW676" i="2"/>
  <c r="AV676" i="2"/>
  <c r="AU676" i="2"/>
  <c r="AG676" i="2" s="1"/>
  <c r="AT676" i="2"/>
  <c r="AS676" i="2"/>
  <c r="AR676" i="2"/>
  <c r="AQ676" i="2"/>
  <c r="AN676" i="2"/>
  <c r="AM676" i="2"/>
  <c r="AL676" i="2"/>
  <c r="AJ676" i="2"/>
  <c r="AF676" i="2"/>
  <c r="AY675" i="2"/>
  <c r="AX675" i="2"/>
  <c r="AW675" i="2"/>
  <c r="AV675" i="2"/>
  <c r="AU675" i="2"/>
  <c r="AG675" i="2" s="1"/>
  <c r="AT675" i="2"/>
  <c r="AS675" i="2"/>
  <c r="AR675" i="2"/>
  <c r="AQ675" i="2"/>
  <c r="AN675" i="2"/>
  <c r="V675" i="2" s="1"/>
  <c r="AM675" i="2"/>
  <c r="AL675" i="2"/>
  <c r="T675" i="2" s="1"/>
  <c r="Z675" i="2" s="1"/>
  <c r="AJ675" i="2"/>
  <c r="AI675" i="2"/>
  <c r="AF675" i="2"/>
  <c r="AY674" i="2"/>
  <c r="AX674" i="2"/>
  <c r="AW674" i="2"/>
  <c r="AV674" i="2"/>
  <c r="AU674" i="2"/>
  <c r="AG674" i="2" s="1"/>
  <c r="AT674" i="2"/>
  <c r="AS674" i="2"/>
  <c r="AR674" i="2"/>
  <c r="AQ674" i="2"/>
  <c r="AH674" i="2" s="1"/>
  <c r="J674" i="2" s="1"/>
  <c r="AN674" i="2"/>
  <c r="AM674" i="2"/>
  <c r="AL674" i="2"/>
  <c r="AJ674" i="2"/>
  <c r="AF674" i="2"/>
  <c r="AY673" i="2"/>
  <c r="AX673" i="2"/>
  <c r="AW673" i="2"/>
  <c r="AV673" i="2"/>
  <c r="AU673" i="2"/>
  <c r="AG673" i="2" s="1"/>
  <c r="AT673" i="2"/>
  <c r="AS673" i="2"/>
  <c r="AR673" i="2"/>
  <c r="AQ673" i="2"/>
  <c r="AN673" i="2"/>
  <c r="V673" i="2" s="1"/>
  <c r="AM673" i="2"/>
  <c r="AL673" i="2"/>
  <c r="T673" i="2" s="1"/>
  <c r="AJ673" i="2"/>
  <c r="AI673" i="2"/>
  <c r="AF673" i="2"/>
  <c r="AY672" i="2"/>
  <c r="AX672" i="2"/>
  <c r="AW672" i="2"/>
  <c r="AV672" i="2"/>
  <c r="AU672" i="2"/>
  <c r="AG672" i="2" s="1"/>
  <c r="AT672" i="2"/>
  <c r="AS672" i="2"/>
  <c r="AR672" i="2"/>
  <c r="AQ672" i="2"/>
  <c r="AN672" i="2"/>
  <c r="AM672" i="2"/>
  <c r="AL672" i="2"/>
  <c r="AJ672" i="2"/>
  <c r="AF672" i="2"/>
  <c r="AY671" i="2"/>
  <c r="AI671" i="2" s="1"/>
  <c r="AX671" i="2"/>
  <c r="AW671" i="2"/>
  <c r="AV671" i="2"/>
  <c r="AU671" i="2"/>
  <c r="AT671" i="2"/>
  <c r="AS671" i="2"/>
  <c r="AR671" i="2"/>
  <c r="AQ671" i="2"/>
  <c r="AN671" i="2"/>
  <c r="AM671" i="2"/>
  <c r="AL671" i="2"/>
  <c r="AJ671" i="2"/>
  <c r="AG671" i="2"/>
  <c r="AF671" i="2"/>
  <c r="V671" i="2"/>
  <c r="AY670" i="2"/>
  <c r="AX670" i="2"/>
  <c r="AW670" i="2"/>
  <c r="AV670" i="2"/>
  <c r="AU670" i="2"/>
  <c r="AG670" i="2" s="1"/>
  <c r="AT670" i="2"/>
  <c r="AS670" i="2"/>
  <c r="AR670" i="2"/>
  <c r="AQ670" i="2"/>
  <c r="AN670" i="2"/>
  <c r="AM670" i="2"/>
  <c r="AL670" i="2"/>
  <c r="T670" i="2" s="1"/>
  <c r="AJ670" i="2"/>
  <c r="AH670" i="2"/>
  <c r="J670" i="2" s="1"/>
  <c r="AF670" i="2"/>
  <c r="AY669" i="2"/>
  <c r="AI669" i="2" s="1"/>
  <c r="AX669" i="2"/>
  <c r="AW669" i="2"/>
  <c r="AV669" i="2"/>
  <c r="AU669" i="2"/>
  <c r="AG669" i="2" s="1"/>
  <c r="AT669" i="2"/>
  <c r="AS669" i="2"/>
  <c r="AH669" i="2" s="1"/>
  <c r="J669" i="2" s="1"/>
  <c r="AR669" i="2"/>
  <c r="AQ669" i="2"/>
  <c r="AN669" i="2"/>
  <c r="AM669" i="2"/>
  <c r="U669" i="2" s="1"/>
  <c r="AL669" i="2"/>
  <c r="AJ669" i="2"/>
  <c r="AF669" i="2"/>
  <c r="AY668" i="2"/>
  <c r="AX668" i="2"/>
  <c r="AW668" i="2"/>
  <c r="AV668" i="2"/>
  <c r="AU668" i="2"/>
  <c r="AG668" i="2" s="1"/>
  <c r="AT668" i="2"/>
  <c r="AS668" i="2"/>
  <c r="AR668" i="2"/>
  <c r="AQ668" i="2"/>
  <c r="AN668" i="2"/>
  <c r="AM668" i="2"/>
  <c r="AL668" i="2"/>
  <c r="AJ668" i="2"/>
  <c r="AF668" i="2"/>
  <c r="AY667" i="2"/>
  <c r="AI667" i="2" s="1"/>
  <c r="AX667" i="2"/>
  <c r="AW667" i="2"/>
  <c r="AV667" i="2"/>
  <c r="AU667" i="2"/>
  <c r="AG667" i="2" s="1"/>
  <c r="AT667" i="2"/>
  <c r="AS667" i="2"/>
  <c r="AR667" i="2"/>
  <c r="AQ667" i="2"/>
  <c r="AN667" i="2"/>
  <c r="AM667" i="2"/>
  <c r="AL667" i="2"/>
  <c r="AJ667" i="2"/>
  <c r="AF667" i="2"/>
  <c r="AY666" i="2"/>
  <c r="AX666" i="2"/>
  <c r="AW666" i="2"/>
  <c r="AV666" i="2"/>
  <c r="AU666" i="2"/>
  <c r="AG666" i="2" s="1"/>
  <c r="AT666" i="2"/>
  <c r="AS666" i="2"/>
  <c r="AR666" i="2"/>
  <c r="AQ666" i="2"/>
  <c r="AH666" i="2" s="1"/>
  <c r="J666" i="2" s="1"/>
  <c r="AN666" i="2"/>
  <c r="AM666" i="2"/>
  <c r="AL666" i="2"/>
  <c r="AJ666" i="2"/>
  <c r="AF666" i="2"/>
  <c r="AY665" i="2"/>
  <c r="AX665" i="2"/>
  <c r="AW665" i="2"/>
  <c r="AV665" i="2"/>
  <c r="AU665" i="2"/>
  <c r="AG665" i="2" s="1"/>
  <c r="AT665" i="2"/>
  <c r="AS665" i="2"/>
  <c r="AR665" i="2"/>
  <c r="AQ665" i="2"/>
  <c r="AN665" i="2"/>
  <c r="V665" i="2" s="1"/>
  <c r="AM665" i="2"/>
  <c r="AL665" i="2"/>
  <c r="T665" i="2" s="1"/>
  <c r="AJ665" i="2"/>
  <c r="AI665" i="2"/>
  <c r="AF665" i="2"/>
  <c r="AY664" i="2"/>
  <c r="AX664" i="2"/>
  <c r="AW664" i="2"/>
  <c r="AV664" i="2"/>
  <c r="AU664" i="2"/>
  <c r="AG664" i="2" s="1"/>
  <c r="AT664" i="2"/>
  <c r="AS664" i="2"/>
  <c r="AR664" i="2"/>
  <c r="AQ664" i="2"/>
  <c r="AN664" i="2"/>
  <c r="AM664" i="2"/>
  <c r="AL664" i="2"/>
  <c r="AJ664" i="2"/>
  <c r="AH664" i="2"/>
  <c r="J664" i="2" s="1"/>
  <c r="AF664" i="2"/>
  <c r="AY663" i="2"/>
  <c r="AI663" i="2" s="1"/>
  <c r="AX663" i="2"/>
  <c r="AW663" i="2"/>
  <c r="AV663" i="2"/>
  <c r="AU663" i="2"/>
  <c r="AG663" i="2" s="1"/>
  <c r="AT663" i="2"/>
  <c r="AS663" i="2"/>
  <c r="AR663" i="2"/>
  <c r="AQ663" i="2"/>
  <c r="AN663" i="2"/>
  <c r="AM663" i="2"/>
  <c r="AL663" i="2"/>
  <c r="AJ663" i="2"/>
  <c r="AH663" i="2"/>
  <c r="AF663" i="2"/>
  <c r="AY662" i="2"/>
  <c r="AX662" i="2"/>
  <c r="AW662" i="2"/>
  <c r="AV662" i="2"/>
  <c r="AU662" i="2"/>
  <c r="AT662" i="2"/>
  <c r="AS662" i="2"/>
  <c r="AR662" i="2"/>
  <c r="AQ662" i="2"/>
  <c r="AH662" i="2" s="1"/>
  <c r="J662" i="2" s="1"/>
  <c r="AN662" i="2"/>
  <c r="V662" i="2" s="1"/>
  <c r="AM662" i="2"/>
  <c r="AL662" i="2"/>
  <c r="AJ662" i="2"/>
  <c r="AG662" i="2"/>
  <c r="AF662" i="2"/>
  <c r="AY661" i="2"/>
  <c r="AX661" i="2"/>
  <c r="AW661" i="2"/>
  <c r="AV661" i="2"/>
  <c r="AU661" i="2"/>
  <c r="AG661" i="2" s="1"/>
  <c r="AT661" i="2"/>
  <c r="AS661" i="2"/>
  <c r="AR661" i="2"/>
  <c r="AQ661" i="2"/>
  <c r="AN661" i="2"/>
  <c r="AM661" i="2"/>
  <c r="U661" i="2" s="1"/>
  <c r="AL661" i="2"/>
  <c r="AJ661" i="2"/>
  <c r="AH661" i="2"/>
  <c r="AF661" i="2"/>
  <c r="J661" i="2"/>
  <c r="AY660" i="2"/>
  <c r="AX660" i="2"/>
  <c r="AW660" i="2"/>
  <c r="AV660" i="2"/>
  <c r="AU660" i="2"/>
  <c r="AT660" i="2"/>
  <c r="AS660" i="2"/>
  <c r="AR660" i="2"/>
  <c r="AQ660" i="2"/>
  <c r="AN660" i="2"/>
  <c r="AM660" i="2"/>
  <c r="AL660" i="2"/>
  <c r="AJ660" i="2"/>
  <c r="AG660" i="2"/>
  <c r="AF660" i="2"/>
  <c r="AY659" i="2"/>
  <c r="AI659" i="2" s="1"/>
  <c r="AX659" i="2"/>
  <c r="AW659" i="2"/>
  <c r="AV659" i="2"/>
  <c r="AU659" i="2"/>
  <c r="AG659" i="2" s="1"/>
  <c r="AT659" i="2"/>
  <c r="AS659" i="2"/>
  <c r="AR659" i="2"/>
  <c r="AQ659" i="2"/>
  <c r="AH659" i="2" s="1"/>
  <c r="J659" i="2" s="1"/>
  <c r="AN659" i="2"/>
  <c r="AM659" i="2"/>
  <c r="AL659" i="2"/>
  <c r="AJ659" i="2"/>
  <c r="AF659" i="2"/>
  <c r="AY658" i="2"/>
  <c r="T658" i="2" s="1"/>
  <c r="AX658" i="2"/>
  <c r="AW658" i="2"/>
  <c r="AV658" i="2"/>
  <c r="AU658" i="2"/>
  <c r="AG658" i="2" s="1"/>
  <c r="AT658" i="2"/>
  <c r="AS658" i="2"/>
  <c r="AR658" i="2"/>
  <c r="AQ658" i="2"/>
  <c r="AH658" i="2" s="1"/>
  <c r="J658" i="2" s="1"/>
  <c r="AN658" i="2"/>
  <c r="AM658" i="2"/>
  <c r="AL658" i="2"/>
  <c r="AJ658" i="2"/>
  <c r="AF658" i="2"/>
  <c r="AY657" i="2"/>
  <c r="AX657" i="2"/>
  <c r="AW657" i="2"/>
  <c r="AV657" i="2"/>
  <c r="AU657" i="2"/>
  <c r="AG657" i="2" s="1"/>
  <c r="AT657" i="2"/>
  <c r="AS657" i="2"/>
  <c r="AR657" i="2"/>
  <c r="AQ657" i="2"/>
  <c r="AH657" i="2" s="1"/>
  <c r="J657" i="2" s="1"/>
  <c r="AN657" i="2"/>
  <c r="AM657" i="2"/>
  <c r="AL657" i="2"/>
  <c r="AJ657" i="2"/>
  <c r="AI657" i="2"/>
  <c r="AF657" i="2"/>
  <c r="AY656" i="2"/>
  <c r="AX656" i="2"/>
  <c r="AW656" i="2"/>
  <c r="AV656" i="2"/>
  <c r="AU656" i="2"/>
  <c r="AT656" i="2"/>
  <c r="AS656" i="2"/>
  <c r="AR656" i="2"/>
  <c r="AQ656" i="2"/>
  <c r="AH656" i="2" s="1"/>
  <c r="J656" i="2" s="1"/>
  <c r="AN656" i="2"/>
  <c r="AM656" i="2"/>
  <c r="AL656" i="2"/>
  <c r="AJ656" i="2"/>
  <c r="AG656" i="2"/>
  <c r="AF656" i="2"/>
  <c r="AY655" i="2"/>
  <c r="AX655" i="2"/>
  <c r="AW655" i="2"/>
  <c r="AV655" i="2"/>
  <c r="AU655" i="2"/>
  <c r="AT655" i="2"/>
  <c r="AS655" i="2"/>
  <c r="AR655" i="2"/>
  <c r="AQ655" i="2"/>
  <c r="AH655" i="2" s="1"/>
  <c r="J655" i="2" s="1"/>
  <c r="AN655" i="2"/>
  <c r="AM655" i="2"/>
  <c r="AL655" i="2"/>
  <c r="AJ655" i="2"/>
  <c r="AG655" i="2"/>
  <c r="AF655" i="2"/>
  <c r="V655" i="2"/>
  <c r="AY654" i="2"/>
  <c r="AX654" i="2"/>
  <c r="AW654" i="2"/>
  <c r="AV654" i="2"/>
  <c r="AU654" i="2"/>
  <c r="AG654" i="2" s="1"/>
  <c r="AT654" i="2"/>
  <c r="AS654" i="2"/>
  <c r="AR654" i="2"/>
  <c r="AQ654" i="2"/>
  <c r="AH654" i="2" s="1"/>
  <c r="J654" i="2" s="1"/>
  <c r="AN654" i="2"/>
  <c r="AM654" i="2"/>
  <c r="AL654" i="2"/>
  <c r="AJ654" i="2"/>
  <c r="AF654" i="2"/>
  <c r="AY653" i="2"/>
  <c r="AX653" i="2"/>
  <c r="AW653" i="2"/>
  <c r="AV653" i="2"/>
  <c r="AU653" i="2"/>
  <c r="AG653" i="2" s="1"/>
  <c r="AT653" i="2"/>
  <c r="AS653" i="2"/>
  <c r="AR653" i="2"/>
  <c r="AQ653" i="2"/>
  <c r="AH653" i="2" s="1"/>
  <c r="J653" i="2" s="1"/>
  <c r="AN653" i="2"/>
  <c r="V653" i="2" s="1"/>
  <c r="AM653" i="2"/>
  <c r="AL653" i="2"/>
  <c r="AJ653" i="2"/>
  <c r="AI653" i="2"/>
  <c r="AF653" i="2"/>
  <c r="AY652" i="2"/>
  <c r="AX652" i="2"/>
  <c r="AW652" i="2"/>
  <c r="AV652" i="2"/>
  <c r="AU652" i="2"/>
  <c r="AG652" i="2" s="1"/>
  <c r="AT652" i="2"/>
  <c r="AS652" i="2"/>
  <c r="AR652" i="2"/>
  <c r="AQ652" i="2"/>
  <c r="AH652" i="2" s="1"/>
  <c r="J652" i="2" s="1"/>
  <c r="AN652" i="2"/>
  <c r="AM652" i="2"/>
  <c r="AL652" i="2"/>
  <c r="AJ652" i="2"/>
  <c r="AF652" i="2"/>
  <c r="AY651" i="2"/>
  <c r="AX651" i="2"/>
  <c r="AW651" i="2"/>
  <c r="AV651" i="2"/>
  <c r="AU651" i="2"/>
  <c r="AG651" i="2" s="1"/>
  <c r="AT651" i="2"/>
  <c r="AS651" i="2"/>
  <c r="AR651" i="2"/>
  <c r="AQ651" i="2"/>
  <c r="AN651" i="2"/>
  <c r="V651" i="2" s="1"/>
  <c r="AM651" i="2"/>
  <c r="AL651" i="2"/>
  <c r="AJ651" i="2"/>
  <c r="AI651" i="2"/>
  <c r="AF651" i="2"/>
  <c r="U651" i="2"/>
  <c r="AY650" i="2"/>
  <c r="AX650" i="2"/>
  <c r="AW650" i="2"/>
  <c r="AV650" i="2"/>
  <c r="AU650" i="2"/>
  <c r="AT650" i="2"/>
  <c r="AS650" i="2"/>
  <c r="AR650" i="2"/>
  <c r="AQ650" i="2"/>
  <c r="AN650" i="2"/>
  <c r="AM650" i="2"/>
  <c r="AL650" i="2"/>
  <c r="AJ650" i="2"/>
  <c r="AG650" i="2"/>
  <c r="AF650" i="2"/>
  <c r="AY649" i="2"/>
  <c r="AI649" i="2" s="1"/>
  <c r="AX649" i="2"/>
  <c r="AW649" i="2"/>
  <c r="AV649" i="2"/>
  <c r="AU649" i="2"/>
  <c r="AT649" i="2"/>
  <c r="AS649" i="2"/>
  <c r="AH649" i="2" s="1"/>
  <c r="J649" i="2" s="1"/>
  <c r="AR649" i="2"/>
  <c r="AQ649" i="2"/>
  <c r="AN649" i="2"/>
  <c r="AM649" i="2"/>
  <c r="U649" i="2" s="1"/>
  <c r="AA649" i="2" s="1"/>
  <c r="AL649" i="2"/>
  <c r="AJ649" i="2"/>
  <c r="AG649" i="2"/>
  <c r="AF649" i="2"/>
  <c r="AY648" i="2"/>
  <c r="AX648" i="2"/>
  <c r="AW648" i="2"/>
  <c r="AV648" i="2"/>
  <c r="AU648" i="2"/>
  <c r="AG648" i="2" s="1"/>
  <c r="AT648" i="2"/>
  <c r="AS648" i="2"/>
  <c r="AR648" i="2"/>
  <c r="AQ648" i="2"/>
  <c r="AH648" i="2" s="1"/>
  <c r="J648" i="2" s="1"/>
  <c r="AN648" i="2"/>
  <c r="AM648" i="2"/>
  <c r="AL648" i="2"/>
  <c r="AJ648" i="2"/>
  <c r="AF648" i="2"/>
  <c r="AY647" i="2"/>
  <c r="AX647" i="2"/>
  <c r="AW647" i="2"/>
  <c r="AV647" i="2"/>
  <c r="AU647" i="2"/>
  <c r="AG647" i="2" s="1"/>
  <c r="AT647" i="2"/>
  <c r="AS647" i="2"/>
  <c r="AR647" i="2"/>
  <c r="AQ647" i="2"/>
  <c r="AN647" i="2"/>
  <c r="V647" i="2" s="1"/>
  <c r="AM647" i="2"/>
  <c r="AL647" i="2"/>
  <c r="T647" i="2" s="1"/>
  <c r="AJ647" i="2"/>
  <c r="AI647" i="2"/>
  <c r="AF647" i="2"/>
  <c r="AY646" i="2"/>
  <c r="AX646" i="2"/>
  <c r="AW646" i="2"/>
  <c r="AV646" i="2"/>
  <c r="AU646" i="2"/>
  <c r="AT646" i="2"/>
  <c r="AS646" i="2"/>
  <c r="AR646" i="2"/>
  <c r="AQ646" i="2"/>
  <c r="AH646" i="2" s="1"/>
  <c r="J646" i="2" s="1"/>
  <c r="AN646" i="2"/>
  <c r="AM646" i="2"/>
  <c r="AL646" i="2"/>
  <c r="AJ646" i="2"/>
  <c r="AG646" i="2"/>
  <c r="AF646" i="2"/>
  <c r="AY645" i="2"/>
  <c r="AI645" i="2" s="1"/>
  <c r="AX645" i="2"/>
  <c r="AW645" i="2"/>
  <c r="AV645" i="2"/>
  <c r="AU645" i="2"/>
  <c r="AG645" i="2" s="1"/>
  <c r="AT645" i="2"/>
  <c r="AS645" i="2"/>
  <c r="AR645" i="2"/>
  <c r="AQ645" i="2"/>
  <c r="AN645" i="2"/>
  <c r="AM645" i="2"/>
  <c r="U645" i="2" s="1"/>
  <c r="AA645" i="2" s="1"/>
  <c r="AL645" i="2"/>
  <c r="AJ645" i="2"/>
  <c r="AF645" i="2"/>
  <c r="AY644" i="2"/>
  <c r="AX644" i="2"/>
  <c r="AW644" i="2"/>
  <c r="AV644" i="2"/>
  <c r="AU644" i="2"/>
  <c r="AT644" i="2"/>
  <c r="AS644" i="2"/>
  <c r="AR644" i="2"/>
  <c r="AQ644" i="2"/>
  <c r="AH644" i="2" s="1"/>
  <c r="J644" i="2" s="1"/>
  <c r="AN644" i="2"/>
  <c r="AM644" i="2"/>
  <c r="AL644" i="2"/>
  <c r="AK644" i="2" s="1"/>
  <c r="AJ644" i="2"/>
  <c r="AG644" i="2"/>
  <c r="AF644" i="2"/>
  <c r="AY643" i="2"/>
  <c r="AI643" i="2" s="1"/>
  <c r="AX643" i="2"/>
  <c r="AW643" i="2"/>
  <c r="AV643" i="2"/>
  <c r="AU643" i="2"/>
  <c r="AG643" i="2" s="1"/>
  <c r="AT643" i="2"/>
  <c r="AS643" i="2"/>
  <c r="AR643" i="2"/>
  <c r="AQ643" i="2"/>
  <c r="AN643" i="2"/>
  <c r="AM643" i="2"/>
  <c r="AL643" i="2"/>
  <c r="AJ643" i="2"/>
  <c r="AF643" i="2"/>
  <c r="V643" i="2"/>
  <c r="AB643" i="2" s="1"/>
  <c r="AY642" i="2"/>
  <c r="AX642" i="2"/>
  <c r="AW642" i="2"/>
  <c r="AV642" i="2"/>
  <c r="AU642" i="2"/>
  <c r="AG642" i="2" s="1"/>
  <c r="AT642" i="2"/>
  <c r="AS642" i="2"/>
  <c r="AR642" i="2"/>
  <c r="AQ642" i="2"/>
  <c r="AH642" i="2" s="1"/>
  <c r="J642" i="2" s="1"/>
  <c r="AN642" i="2"/>
  <c r="AM642" i="2"/>
  <c r="AL642" i="2"/>
  <c r="AJ642" i="2"/>
  <c r="AF642" i="2"/>
  <c r="AY641" i="2"/>
  <c r="AX641" i="2"/>
  <c r="AW641" i="2"/>
  <c r="AV641" i="2"/>
  <c r="AU641" i="2"/>
  <c r="AG641" i="2" s="1"/>
  <c r="AT641" i="2"/>
  <c r="AS641" i="2"/>
  <c r="AR641" i="2"/>
  <c r="AQ641" i="2"/>
  <c r="AN641" i="2"/>
  <c r="V641" i="2" s="1"/>
  <c r="AM641" i="2"/>
  <c r="AL641" i="2"/>
  <c r="T641" i="2" s="1"/>
  <c r="AJ641" i="2"/>
  <c r="AI641" i="2"/>
  <c r="AF641" i="2"/>
  <c r="AY640" i="2"/>
  <c r="AX640" i="2"/>
  <c r="AW640" i="2"/>
  <c r="AV640" i="2"/>
  <c r="AU640" i="2"/>
  <c r="AT640" i="2"/>
  <c r="AS640" i="2"/>
  <c r="AR640" i="2"/>
  <c r="AQ640" i="2"/>
  <c r="AH640" i="2" s="1"/>
  <c r="J640" i="2" s="1"/>
  <c r="AN640" i="2"/>
  <c r="AM640" i="2"/>
  <c r="AL640" i="2"/>
  <c r="AJ640" i="2"/>
  <c r="AG640" i="2"/>
  <c r="AF640" i="2"/>
  <c r="AY639" i="2"/>
  <c r="AI639" i="2" s="1"/>
  <c r="AX639" i="2"/>
  <c r="AW639" i="2"/>
  <c r="AV639" i="2"/>
  <c r="AU639" i="2"/>
  <c r="AG639" i="2" s="1"/>
  <c r="AT639" i="2"/>
  <c r="AS639" i="2"/>
  <c r="AR639" i="2"/>
  <c r="AQ639" i="2"/>
  <c r="AN639" i="2"/>
  <c r="AM639" i="2"/>
  <c r="AL639" i="2"/>
  <c r="AJ639" i="2"/>
  <c r="AF639" i="2"/>
  <c r="AY638" i="2"/>
  <c r="AX638" i="2"/>
  <c r="AW638" i="2"/>
  <c r="AV638" i="2"/>
  <c r="AU638" i="2"/>
  <c r="AG638" i="2" s="1"/>
  <c r="AT638" i="2"/>
  <c r="AS638" i="2"/>
  <c r="AR638" i="2"/>
  <c r="AQ638" i="2"/>
  <c r="AH638" i="2" s="1"/>
  <c r="J638" i="2" s="1"/>
  <c r="AN638" i="2"/>
  <c r="AM638" i="2"/>
  <c r="AL638" i="2"/>
  <c r="AJ638" i="2"/>
  <c r="AF638" i="2"/>
  <c r="AY637" i="2"/>
  <c r="AX637" i="2"/>
  <c r="AW637" i="2"/>
  <c r="AV637" i="2"/>
  <c r="AU637" i="2"/>
  <c r="AT637" i="2"/>
  <c r="AS637" i="2"/>
  <c r="AH637" i="2" s="1"/>
  <c r="J637" i="2" s="1"/>
  <c r="AR637" i="2"/>
  <c r="AI637" i="2" s="1"/>
  <c r="AQ637" i="2"/>
  <c r="AN637" i="2"/>
  <c r="V637" i="2" s="1"/>
  <c r="AM637" i="2"/>
  <c r="U637" i="2" s="1"/>
  <c r="AL637" i="2"/>
  <c r="T637" i="2" s="1"/>
  <c r="AJ637" i="2"/>
  <c r="AG637" i="2"/>
  <c r="AF637" i="2"/>
  <c r="AY636" i="2"/>
  <c r="AX636" i="2"/>
  <c r="AW636" i="2"/>
  <c r="AV636" i="2"/>
  <c r="AU636" i="2"/>
  <c r="AG636" i="2" s="1"/>
  <c r="AT636" i="2"/>
  <c r="AS636" i="2"/>
  <c r="AR636" i="2"/>
  <c r="AQ636" i="2"/>
  <c r="AN636" i="2"/>
  <c r="AM636" i="2"/>
  <c r="AL636" i="2"/>
  <c r="AJ636" i="2"/>
  <c r="AF636" i="2"/>
  <c r="AY635" i="2"/>
  <c r="AX635" i="2"/>
  <c r="AW635" i="2"/>
  <c r="AV635" i="2"/>
  <c r="AU635" i="2"/>
  <c r="AT635" i="2"/>
  <c r="AS635" i="2"/>
  <c r="AH635" i="2" s="1"/>
  <c r="J635" i="2" s="1"/>
  <c r="AR635" i="2"/>
  <c r="AQ635" i="2"/>
  <c r="AN635" i="2"/>
  <c r="V635" i="2" s="1"/>
  <c r="AM635" i="2"/>
  <c r="U635" i="2" s="1"/>
  <c r="AL635" i="2"/>
  <c r="AJ635" i="2"/>
  <c r="AI635" i="2"/>
  <c r="AG635" i="2"/>
  <c r="AF635" i="2"/>
  <c r="AY634" i="2"/>
  <c r="AX634" i="2"/>
  <c r="AW634" i="2"/>
  <c r="AV634" i="2"/>
  <c r="AU634" i="2"/>
  <c r="AG634" i="2" s="1"/>
  <c r="AT634" i="2"/>
  <c r="AS634" i="2"/>
  <c r="AR634" i="2"/>
  <c r="AQ634" i="2"/>
  <c r="AH634" i="2" s="1"/>
  <c r="J634" i="2" s="1"/>
  <c r="AN634" i="2"/>
  <c r="AM634" i="2"/>
  <c r="AL634" i="2"/>
  <c r="AJ634" i="2"/>
  <c r="AF634" i="2"/>
  <c r="AY633" i="2"/>
  <c r="AX633" i="2"/>
  <c r="AW633" i="2"/>
  <c r="AV633" i="2"/>
  <c r="AU633" i="2"/>
  <c r="AT633" i="2"/>
  <c r="AS633" i="2"/>
  <c r="AH633" i="2" s="1"/>
  <c r="J633" i="2" s="1"/>
  <c r="AR633" i="2"/>
  <c r="AI633" i="2" s="1"/>
  <c r="AQ633" i="2"/>
  <c r="AN633" i="2"/>
  <c r="V633" i="2" s="1"/>
  <c r="AM633" i="2"/>
  <c r="U633" i="2" s="1"/>
  <c r="AL633" i="2"/>
  <c r="AJ633" i="2"/>
  <c r="AG633" i="2"/>
  <c r="AF633" i="2"/>
  <c r="AY632" i="2"/>
  <c r="AX632" i="2"/>
  <c r="AW632" i="2"/>
  <c r="AV632" i="2"/>
  <c r="AU632" i="2"/>
  <c r="AT632" i="2"/>
  <c r="AS632" i="2"/>
  <c r="AR632" i="2"/>
  <c r="AQ632" i="2"/>
  <c r="AN632" i="2"/>
  <c r="AM632" i="2"/>
  <c r="AL632" i="2"/>
  <c r="AJ632" i="2"/>
  <c r="AG632" i="2"/>
  <c r="AF632" i="2"/>
  <c r="AY631" i="2"/>
  <c r="AI631" i="2" s="1"/>
  <c r="AX631" i="2"/>
  <c r="AW631" i="2"/>
  <c r="AV631" i="2"/>
  <c r="AU631" i="2"/>
  <c r="AG631" i="2" s="1"/>
  <c r="AT631" i="2"/>
  <c r="AS631" i="2"/>
  <c r="AR631" i="2"/>
  <c r="AQ631" i="2"/>
  <c r="AN631" i="2"/>
  <c r="AM631" i="2"/>
  <c r="AL631" i="2"/>
  <c r="AJ631" i="2"/>
  <c r="AF631" i="2"/>
  <c r="AY630" i="2"/>
  <c r="AX630" i="2"/>
  <c r="AW630" i="2"/>
  <c r="AV630" i="2"/>
  <c r="AU630" i="2"/>
  <c r="AG630" i="2" s="1"/>
  <c r="AT630" i="2"/>
  <c r="AS630" i="2"/>
  <c r="AR630" i="2"/>
  <c r="AQ630" i="2"/>
  <c r="AH630" i="2" s="1"/>
  <c r="J630" i="2" s="1"/>
  <c r="AN630" i="2"/>
  <c r="AM630" i="2"/>
  <c r="AL630" i="2"/>
  <c r="AJ630" i="2"/>
  <c r="AF630" i="2"/>
  <c r="AY629" i="2"/>
  <c r="AX629" i="2"/>
  <c r="AW629" i="2"/>
  <c r="AV629" i="2"/>
  <c r="AU629" i="2"/>
  <c r="AG629" i="2" s="1"/>
  <c r="AT629" i="2"/>
  <c r="AS629" i="2"/>
  <c r="AR629" i="2"/>
  <c r="AI629" i="2" s="1"/>
  <c r="AQ629" i="2"/>
  <c r="AN629" i="2"/>
  <c r="V629" i="2" s="1"/>
  <c r="AM629" i="2"/>
  <c r="AL629" i="2"/>
  <c r="T629" i="2" s="1"/>
  <c r="AJ629" i="2"/>
  <c r="AF629" i="2"/>
  <c r="AY628" i="2"/>
  <c r="AX628" i="2"/>
  <c r="AW628" i="2"/>
  <c r="AV628" i="2"/>
  <c r="AU628" i="2"/>
  <c r="AG628" i="2" s="1"/>
  <c r="AT628" i="2"/>
  <c r="AS628" i="2"/>
  <c r="AR628" i="2"/>
  <c r="AQ628" i="2"/>
  <c r="AH628" i="2" s="1"/>
  <c r="J628" i="2" s="1"/>
  <c r="AN628" i="2"/>
  <c r="AM628" i="2"/>
  <c r="AL628" i="2"/>
  <c r="AJ628" i="2"/>
  <c r="AF628" i="2"/>
  <c r="AY627" i="2"/>
  <c r="AX627" i="2"/>
  <c r="AW627" i="2"/>
  <c r="AV627" i="2"/>
  <c r="AU627" i="2"/>
  <c r="AG627" i="2" s="1"/>
  <c r="AT627" i="2"/>
  <c r="AS627" i="2"/>
  <c r="AR627" i="2"/>
  <c r="AQ627" i="2"/>
  <c r="AN627" i="2"/>
  <c r="V627" i="2" s="1"/>
  <c r="AM627" i="2"/>
  <c r="AL627" i="2"/>
  <c r="AJ627" i="2"/>
  <c r="AI627" i="2"/>
  <c r="AF627" i="2"/>
  <c r="AY626" i="2"/>
  <c r="AX626" i="2"/>
  <c r="AW626" i="2"/>
  <c r="AV626" i="2"/>
  <c r="AU626" i="2"/>
  <c r="AG626" i="2" s="1"/>
  <c r="AT626" i="2"/>
  <c r="AS626" i="2"/>
  <c r="AR626" i="2"/>
  <c r="AQ626" i="2"/>
  <c r="AN626" i="2"/>
  <c r="AM626" i="2"/>
  <c r="AL626" i="2"/>
  <c r="AJ626" i="2"/>
  <c r="AF626" i="2"/>
  <c r="AY625" i="2"/>
  <c r="AX625" i="2"/>
  <c r="AW625" i="2"/>
  <c r="AV625" i="2"/>
  <c r="AU625" i="2"/>
  <c r="AG625" i="2" s="1"/>
  <c r="AT625" i="2"/>
  <c r="AS625" i="2"/>
  <c r="AR625" i="2"/>
  <c r="AQ625" i="2"/>
  <c r="AN625" i="2"/>
  <c r="V625" i="2" s="1"/>
  <c r="AM625" i="2"/>
  <c r="AL625" i="2"/>
  <c r="T625" i="2" s="1"/>
  <c r="AJ625" i="2"/>
  <c r="AI625" i="2"/>
  <c r="AF625" i="2"/>
  <c r="U625" i="2"/>
  <c r="AY624" i="2"/>
  <c r="AX624" i="2"/>
  <c r="AW624" i="2"/>
  <c r="AV624" i="2"/>
  <c r="AU624" i="2"/>
  <c r="AT624" i="2"/>
  <c r="AS624" i="2"/>
  <c r="AR624" i="2"/>
  <c r="AQ624" i="2"/>
  <c r="AN624" i="2"/>
  <c r="AM624" i="2"/>
  <c r="AL624" i="2"/>
  <c r="AJ624" i="2"/>
  <c r="AG624" i="2"/>
  <c r="AF624" i="2"/>
  <c r="AY623" i="2"/>
  <c r="AI623" i="2" s="1"/>
  <c r="AX623" i="2"/>
  <c r="AW623" i="2"/>
  <c r="AV623" i="2"/>
  <c r="AU623" i="2"/>
  <c r="AG623" i="2" s="1"/>
  <c r="AT623" i="2"/>
  <c r="AS623" i="2"/>
  <c r="AH623" i="2" s="1"/>
  <c r="J623" i="2" s="1"/>
  <c r="AR623" i="2"/>
  <c r="AQ623" i="2"/>
  <c r="AN623" i="2"/>
  <c r="AM623" i="2"/>
  <c r="U623" i="2" s="1"/>
  <c r="AA623" i="2" s="1"/>
  <c r="AL623" i="2"/>
  <c r="AJ623" i="2"/>
  <c r="AF623" i="2"/>
  <c r="AY622" i="2"/>
  <c r="AX622" i="2"/>
  <c r="AW622" i="2"/>
  <c r="AV622" i="2"/>
  <c r="AU622" i="2"/>
  <c r="AG622" i="2" s="1"/>
  <c r="AT622" i="2"/>
  <c r="AS622" i="2"/>
  <c r="AR622" i="2"/>
  <c r="AQ622" i="2"/>
  <c r="AN622" i="2"/>
  <c r="AM622" i="2"/>
  <c r="AL622" i="2"/>
  <c r="AJ622" i="2"/>
  <c r="AF622" i="2"/>
  <c r="AY621" i="2"/>
  <c r="AX621" i="2"/>
  <c r="AW621" i="2"/>
  <c r="AV621" i="2"/>
  <c r="AU621" i="2"/>
  <c r="AG621" i="2" s="1"/>
  <c r="AT621" i="2"/>
  <c r="AS621" i="2"/>
  <c r="AR621" i="2"/>
  <c r="AQ621" i="2"/>
  <c r="AN621" i="2"/>
  <c r="V621" i="2" s="1"/>
  <c r="AM621" i="2"/>
  <c r="AL621" i="2"/>
  <c r="T621" i="2" s="1"/>
  <c r="AJ621" i="2"/>
  <c r="AI621" i="2"/>
  <c r="AF621" i="2"/>
  <c r="AY620" i="2"/>
  <c r="AX620" i="2"/>
  <c r="AW620" i="2"/>
  <c r="AV620" i="2"/>
  <c r="AU620" i="2"/>
  <c r="AT620" i="2"/>
  <c r="AS620" i="2"/>
  <c r="AR620" i="2"/>
  <c r="AQ620" i="2"/>
  <c r="AH620" i="2" s="1"/>
  <c r="J620" i="2" s="1"/>
  <c r="AN620" i="2"/>
  <c r="AM620" i="2"/>
  <c r="AL620" i="2"/>
  <c r="AJ620" i="2"/>
  <c r="AG620" i="2"/>
  <c r="AF620" i="2"/>
  <c r="AY619" i="2"/>
  <c r="AI619" i="2" s="1"/>
  <c r="AX619" i="2"/>
  <c r="AW619" i="2"/>
  <c r="AV619" i="2"/>
  <c r="AU619" i="2"/>
  <c r="AT619" i="2"/>
  <c r="AS619" i="2"/>
  <c r="AH619" i="2" s="1"/>
  <c r="J619" i="2" s="1"/>
  <c r="AR619" i="2"/>
  <c r="AQ619" i="2"/>
  <c r="AN619" i="2"/>
  <c r="AM619" i="2"/>
  <c r="AL619" i="2"/>
  <c r="AJ619" i="2"/>
  <c r="AG619" i="2"/>
  <c r="AF619" i="2"/>
  <c r="U619" i="2"/>
  <c r="AA619" i="2" s="1"/>
  <c r="AY618" i="2"/>
  <c r="AX618" i="2"/>
  <c r="AW618" i="2"/>
  <c r="AV618" i="2"/>
  <c r="AU618" i="2"/>
  <c r="AT618" i="2"/>
  <c r="AS618" i="2"/>
  <c r="AR618" i="2"/>
  <c r="AQ618" i="2"/>
  <c r="AH618" i="2" s="1"/>
  <c r="J618" i="2" s="1"/>
  <c r="AN618" i="2"/>
  <c r="AM618" i="2"/>
  <c r="AL618" i="2"/>
  <c r="AJ618" i="2"/>
  <c r="AG618" i="2"/>
  <c r="AF618" i="2"/>
  <c r="AY617" i="2"/>
  <c r="AI617" i="2" s="1"/>
  <c r="AX617" i="2"/>
  <c r="AW617" i="2"/>
  <c r="AV617" i="2"/>
  <c r="AU617" i="2"/>
  <c r="AG617" i="2" s="1"/>
  <c r="AT617" i="2"/>
  <c r="AS617" i="2"/>
  <c r="AR617" i="2"/>
  <c r="AQ617" i="2"/>
  <c r="AN617" i="2"/>
  <c r="AM617" i="2"/>
  <c r="AL617" i="2"/>
  <c r="AJ617" i="2"/>
  <c r="AF617" i="2"/>
  <c r="AY616" i="2"/>
  <c r="AX616" i="2"/>
  <c r="AW616" i="2"/>
  <c r="AV616" i="2"/>
  <c r="AU616" i="2"/>
  <c r="AG616" i="2" s="1"/>
  <c r="AT616" i="2"/>
  <c r="AS616" i="2"/>
  <c r="AR616" i="2"/>
  <c r="AQ616" i="2"/>
  <c r="AH616" i="2" s="1"/>
  <c r="J616" i="2" s="1"/>
  <c r="AN616" i="2"/>
  <c r="AM616" i="2"/>
  <c r="AL616" i="2"/>
  <c r="AJ616" i="2"/>
  <c r="AF616" i="2"/>
  <c r="AY615" i="2"/>
  <c r="AX615" i="2"/>
  <c r="AW615" i="2"/>
  <c r="AV615" i="2"/>
  <c r="AU615" i="2"/>
  <c r="AT615" i="2"/>
  <c r="AS615" i="2"/>
  <c r="AH615" i="2" s="1"/>
  <c r="J615" i="2" s="1"/>
  <c r="AR615" i="2"/>
  <c r="AQ615" i="2"/>
  <c r="AN615" i="2"/>
  <c r="V615" i="2" s="1"/>
  <c r="AM615" i="2"/>
  <c r="U615" i="2" s="1"/>
  <c r="AL615" i="2"/>
  <c r="AJ615" i="2"/>
  <c r="AI615" i="2"/>
  <c r="AG615" i="2"/>
  <c r="AF615" i="2"/>
  <c r="AY614" i="2"/>
  <c r="AX614" i="2"/>
  <c r="AW614" i="2"/>
  <c r="AV614" i="2"/>
  <c r="AU614" i="2"/>
  <c r="AT614" i="2"/>
  <c r="AS614" i="2"/>
  <c r="AR614" i="2"/>
  <c r="AQ614" i="2"/>
  <c r="AN614" i="2"/>
  <c r="AM614" i="2"/>
  <c r="AL614" i="2"/>
  <c r="AJ614" i="2"/>
  <c r="AG614" i="2"/>
  <c r="AF614" i="2"/>
  <c r="AY613" i="2"/>
  <c r="AI613" i="2" s="1"/>
  <c r="AX613" i="2"/>
  <c r="AW613" i="2"/>
  <c r="AV613" i="2"/>
  <c r="AU613" i="2"/>
  <c r="AT613" i="2"/>
  <c r="AS613" i="2"/>
  <c r="AH613" i="2" s="1"/>
  <c r="J613" i="2" s="1"/>
  <c r="AR613" i="2"/>
  <c r="AQ613" i="2"/>
  <c r="AN613" i="2"/>
  <c r="AM613" i="2"/>
  <c r="U613" i="2" s="1"/>
  <c r="AL613" i="2"/>
  <c r="AJ613" i="2"/>
  <c r="AG613" i="2"/>
  <c r="AF613" i="2"/>
  <c r="V613" i="2"/>
  <c r="AY612" i="2"/>
  <c r="AX612" i="2"/>
  <c r="AW612" i="2"/>
  <c r="AV612" i="2"/>
  <c r="AU612" i="2"/>
  <c r="AG612" i="2" s="1"/>
  <c r="AT612" i="2"/>
  <c r="AS612" i="2"/>
  <c r="AR612" i="2"/>
  <c r="AQ612" i="2"/>
  <c r="AH612" i="2" s="1"/>
  <c r="J612" i="2" s="1"/>
  <c r="AN612" i="2"/>
  <c r="AM612" i="2"/>
  <c r="AL612" i="2"/>
  <c r="AJ612" i="2"/>
  <c r="AF612" i="2"/>
  <c r="AY611" i="2"/>
  <c r="AX611" i="2"/>
  <c r="AW611" i="2"/>
  <c r="AV611" i="2"/>
  <c r="AU611" i="2"/>
  <c r="AT611" i="2"/>
  <c r="AS611" i="2"/>
  <c r="AH611" i="2" s="1"/>
  <c r="J611" i="2" s="1"/>
  <c r="AR611" i="2"/>
  <c r="AQ611" i="2"/>
  <c r="AN611" i="2"/>
  <c r="V611" i="2" s="1"/>
  <c r="AM611" i="2"/>
  <c r="U611" i="2" s="1"/>
  <c r="AL611" i="2"/>
  <c r="T611" i="2" s="1"/>
  <c r="AJ611" i="2"/>
  <c r="AI611" i="2"/>
  <c r="AG611" i="2"/>
  <c r="AF611" i="2"/>
  <c r="AY610" i="2"/>
  <c r="AX610" i="2"/>
  <c r="AW610" i="2"/>
  <c r="AV610" i="2"/>
  <c r="AU610" i="2"/>
  <c r="AG610" i="2" s="1"/>
  <c r="AT610" i="2"/>
  <c r="AS610" i="2"/>
  <c r="AR610" i="2"/>
  <c r="AQ610" i="2"/>
  <c r="AN610" i="2"/>
  <c r="AM610" i="2"/>
  <c r="AL610" i="2"/>
  <c r="AJ610" i="2"/>
  <c r="AF610" i="2"/>
  <c r="AY609" i="2"/>
  <c r="AX609" i="2"/>
  <c r="AW609" i="2"/>
  <c r="AV609" i="2"/>
  <c r="AU609" i="2"/>
  <c r="AG609" i="2" s="1"/>
  <c r="AT609" i="2"/>
  <c r="AS609" i="2"/>
  <c r="AR609" i="2"/>
  <c r="AQ609" i="2"/>
  <c r="AN609" i="2"/>
  <c r="V609" i="2" s="1"/>
  <c r="AM609" i="2"/>
  <c r="AL609" i="2"/>
  <c r="T609" i="2" s="1"/>
  <c r="Z609" i="2" s="1"/>
  <c r="AJ609" i="2"/>
  <c r="AI609" i="2"/>
  <c r="AF609" i="2"/>
  <c r="AY608" i="2"/>
  <c r="AX608" i="2"/>
  <c r="AW608" i="2"/>
  <c r="AV608" i="2"/>
  <c r="AU608" i="2"/>
  <c r="AG608" i="2" s="1"/>
  <c r="AT608" i="2"/>
  <c r="AS608" i="2"/>
  <c r="AR608" i="2"/>
  <c r="AQ608" i="2"/>
  <c r="AN608" i="2"/>
  <c r="AM608" i="2"/>
  <c r="AL608" i="2"/>
  <c r="AJ608" i="2"/>
  <c r="AF608" i="2"/>
  <c r="AY607" i="2"/>
  <c r="AX607" i="2"/>
  <c r="AW607" i="2"/>
  <c r="AV607" i="2"/>
  <c r="AU607" i="2"/>
  <c r="AG607" i="2" s="1"/>
  <c r="AT607" i="2"/>
  <c r="AS607" i="2"/>
  <c r="AR607" i="2"/>
  <c r="AQ607" i="2"/>
  <c r="AN607" i="2"/>
  <c r="V607" i="2" s="1"/>
  <c r="AM607" i="2"/>
  <c r="AL607" i="2"/>
  <c r="T607" i="2" s="1"/>
  <c r="Z607" i="2" s="1"/>
  <c r="AJ607" i="2"/>
  <c r="AI607" i="2"/>
  <c r="AF607" i="2"/>
  <c r="AY606" i="2"/>
  <c r="AX606" i="2"/>
  <c r="AW606" i="2"/>
  <c r="AV606" i="2"/>
  <c r="AU606" i="2"/>
  <c r="AG606" i="2" s="1"/>
  <c r="AT606" i="2"/>
  <c r="AS606" i="2"/>
  <c r="AR606" i="2"/>
  <c r="AQ606" i="2"/>
  <c r="AN606" i="2"/>
  <c r="AM606" i="2"/>
  <c r="AL606" i="2"/>
  <c r="AJ606" i="2"/>
  <c r="AF606" i="2"/>
  <c r="AY605" i="2"/>
  <c r="AI605" i="2" s="1"/>
  <c r="AX605" i="2"/>
  <c r="AW605" i="2"/>
  <c r="AV605" i="2"/>
  <c r="AU605" i="2"/>
  <c r="AG605" i="2" s="1"/>
  <c r="AT605" i="2"/>
  <c r="AS605" i="2"/>
  <c r="AR605" i="2"/>
  <c r="AQ605" i="2"/>
  <c r="AN605" i="2"/>
  <c r="AM605" i="2"/>
  <c r="U605" i="2" s="1"/>
  <c r="AL605" i="2"/>
  <c r="AJ605" i="2"/>
  <c r="AH605" i="2"/>
  <c r="J605" i="2" s="1"/>
  <c r="AF605" i="2"/>
  <c r="AY604" i="2"/>
  <c r="AX604" i="2"/>
  <c r="AW604" i="2"/>
  <c r="AV604" i="2"/>
  <c r="AU604" i="2"/>
  <c r="AG604" i="2" s="1"/>
  <c r="AT604" i="2"/>
  <c r="AS604" i="2"/>
  <c r="AR604" i="2"/>
  <c r="AQ604" i="2"/>
  <c r="AH604" i="2" s="1"/>
  <c r="J604" i="2" s="1"/>
  <c r="AN604" i="2"/>
  <c r="AM604" i="2"/>
  <c r="AL604" i="2"/>
  <c r="AJ604" i="2"/>
  <c r="AF604" i="2"/>
  <c r="V604" i="2"/>
  <c r="AY603" i="2"/>
  <c r="AI603" i="2" s="1"/>
  <c r="AX603" i="2"/>
  <c r="AW603" i="2"/>
  <c r="AV603" i="2"/>
  <c r="AU603" i="2"/>
  <c r="AT603" i="2"/>
  <c r="AS603" i="2"/>
  <c r="AR603" i="2"/>
  <c r="AQ603" i="2"/>
  <c r="AN603" i="2"/>
  <c r="AM603" i="2"/>
  <c r="U603" i="2" s="1"/>
  <c r="AL603" i="2"/>
  <c r="AJ603" i="2"/>
  <c r="AH603" i="2"/>
  <c r="J603" i="2" s="1"/>
  <c r="AG603" i="2"/>
  <c r="AF603" i="2"/>
  <c r="AY602" i="2"/>
  <c r="AX602" i="2"/>
  <c r="AW602" i="2"/>
  <c r="AV602" i="2"/>
  <c r="AU602" i="2"/>
  <c r="AT602" i="2"/>
  <c r="AS602" i="2"/>
  <c r="AR602" i="2"/>
  <c r="AQ602" i="2"/>
  <c r="AN602" i="2"/>
  <c r="V602" i="2" s="1"/>
  <c r="AM602" i="2"/>
  <c r="AL602" i="2"/>
  <c r="AJ602" i="2"/>
  <c r="AH602" i="2"/>
  <c r="J602" i="2" s="1"/>
  <c r="AG602" i="2"/>
  <c r="AF602" i="2"/>
  <c r="AY601" i="2"/>
  <c r="AX601" i="2"/>
  <c r="AW601" i="2"/>
  <c r="AV601" i="2"/>
  <c r="AU601" i="2"/>
  <c r="AT601" i="2"/>
  <c r="AS601" i="2"/>
  <c r="AR601" i="2"/>
  <c r="AQ601" i="2"/>
  <c r="AN601" i="2"/>
  <c r="V601" i="2" s="1"/>
  <c r="AM601" i="2"/>
  <c r="U601" i="2" s="1"/>
  <c r="AL601" i="2"/>
  <c r="T601" i="2" s="1"/>
  <c r="AJ601" i="2"/>
  <c r="AI601" i="2"/>
  <c r="AH601" i="2"/>
  <c r="AG601" i="2"/>
  <c r="AF601" i="2"/>
  <c r="AY600" i="2"/>
  <c r="AI600" i="2" s="1"/>
  <c r="AX600" i="2"/>
  <c r="AW600" i="2"/>
  <c r="AV600" i="2"/>
  <c r="AU600" i="2"/>
  <c r="AG600" i="2" s="1"/>
  <c r="AT600" i="2"/>
  <c r="AS600" i="2"/>
  <c r="AR600" i="2"/>
  <c r="AQ600" i="2"/>
  <c r="AH600" i="2" s="1"/>
  <c r="J600" i="2" s="1"/>
  <c r="AN600" i="2"/>
  <c r="AM600" i="2"/>
  <c r="AL600" i="2"/>
  <c r="AJ600" i="2"/>
  <c r="AF600" i="2"/>
  <c r="AY599" i="2"/>
  <c r="AI599" i="2" s="1"/>
  <c r="AX599" i="2"/>
  <c r="AW599" i="2"/>
  <c r="AV599" i="2"/>
  <c r="AU599" i="2"/>
  <c r="AG599" i="2" s="1"/>
  <c r="AT599" i="2"/>
  <c r="AS599" i="2"/>
  <c r="AR599" i="2"/>
  <c r="AQ599" i="2"/>
  <c r="AN599" i="2"/>
  <c r="AM599" i="2"/>
  <c r="AL599" i="2"/>
  <c r="AJ599" i="2"/>
  <c r="AF599" i="2"/>
  <c r="AY598" i="2"/>
  <c r="AX598" i="2"/>
  <c r="AW598" i="2"/>
  <c r="AV598" i="2"/>
  <c r="AU598" i="2"/>
  <c r="AG598" i="2" s="1"/>
  <c r="AT598" i="2"/>
  <c r="AS598" i="2"/>
  <c r="AR598" i="2"/>
  <c r="AQ598" i="2"/>
  <c r="AN598" i="2"/>
  <c r="V598" i="2" s="1"/>
  <c r="AM598" i="2"/>
  <c r="AL598" i="2"/>
  <c r="T598" i="2" s="1"/>
  <c r="Z598" i="2" s="1"/>
  <c r="AJ598" i="2"/>
  <c r="AI598" i="2"/>
  <c r="AF598" i="2"/>
  <c r="AY597" i="2"/>
  <c r="AI597" i="2" s="1"/>
  <c r="AX597" i="2"/>
  <c r="AW597" i="2"/>
  <c r="AV597" i="2"/>
  <c r="AU597" i="2"/>
  <c r="AT597" i="2"/>
  <c r="AS597" i="2"/>
  <c r="AR597" i="2"/>
  <c r="AQ597" i="2"/>
  <c r="AH597" i="2" s="1"/>
  <c r="J597" i="2" s="1"/>
  <c r="AN597" i="2"/>
  <c r="AM597" i="2"/>
  <c r="AL597" i="2"/>
  <c r="AJ597" i="2"/>
  <c r="AG597" i="2"/>
  <c r="AF597" i="2"/>
  <c r="AY596" i="2"/>
  <c r="AI596" i="2" s="1"/>
  <c r="AX596" i="2"/>
  <c r="AW596" i="2"/>
  <c r="AV596" i="2"/>
  <c r="AU596" i="2"/>
  <c r="AG596" i="2" s="1"/>
  <c r="AT596" i="2"/>
  <c r="AS596" i="2"/>
  <c r="AR596" i="2"/>
  <c r="AQ596" i="2"/>
  <c r="AN596" i="2"/>
  <c r="AM596" i="2"/>
  <c r="AL596" i="2"/>
  <c r="AJ596" i="2"/>
  <c r="AF596" i="2"/>
  <c r="V596" i="2"/>
  <c r="AY595" i="2"/>
  <c r="AI595" i="2" s="1"/>
  <c r="AX595" i="2"/>
  <c r="AW595" i="2"/>
  <c r="AV595" i="2"/>
  <c r="AU595" i="2"/>
  <c r="AT595" i="2"/>
  <c r="AS595" i="2"/>
  <c r="AR595" i="2"/>
  <c r="AQ595" i="2"/>
  <c r="AH595" i="2" s="1"/>
  <c r="J595" i="2" s="1"/>
  <c r="AN595" i="2"/>
  <c r="AM595" i="2"/>
  <c r="AL595" i="2"/>
  <c r="AJ595" i="2"/>
  <c r="AG595" i="2"/>
  <c r="AF595" i="2"/>
  <c r="AY594" i="2"/>
  <c r="AI594" i="2" s="1"/>
  <c r="AX594" i="2"/>
  <c r="AW594" i="2"/>
  <c r="AV594" i="2"/>
  <c r="AU594" i="2"/>
  <c r="AG594" i="2" s="1"/>
  <c r="AT594" i="2"/>
  <c r="AS594" i="2"/>
  <c r="AR594" i="2"/>
  <c r="AQ594" i="2"/>
  <c r="AN594" i="2"/>
  <c r="AM594" i="2"/>
  <c r="AL594" i="2"/>
  <c r="AJ594" i="2"/>
  <c r="AF594" i="2"/>
  <c r="U594" i="2"/>
  <c r="AY593" i="2"/>
  <c r="AI593" i="2" s="1"/>
  <c r="AX593" i="2"/>
  <c r="AW593" i="2"/>
  <c r="AV593" i="2"/>
  <c r="AU593" i="2"/>
  <c r="AT593" i="2"/>
  <c r="AS593" i="2"/>
  <c r="AR593" i="2"/>
  <c r="AQ593" i="2"/>
  <c r="AH593" i="2" s="1"/>
  <c r="J593" i="2" s="1"/>
  <c r="AN593" i="2"/>
  <c r="AM593" i="2"/>
  <c r="AL593" i="2"/>
  <c r="AJ593" i="2"/>
  <c r="AG593" i="2"/>
  <c r="AF593" i="2"/>
  <c r="AY592" i="2"/>
  <c r="AI592" i="2" s="1"/>
  <c r="AX592" i="2"/>
  <c r="AW592" i="2"/>
  <c r="AV592" i="2"/>
  <c r="AU592" i="2"/>
  <c r="AG592" i="2" s="1"/>
  <c r="AT592" i="2"/>
  <c r="AS592" i="2"/>
  <c r="AR592" i="2"/>
  <c r="AQ592" i="2"/>
  <c r="AN592" i="2"/>
  <c r="AM592" i="2"/>
  <c r="AL592" i="2"/>
  <c r="AJ592" i="2"/>
  <c r="AF592" i="2"/>
  <c r="AY591" i="2"/>
  <c r="AI591" i="2" s="1"/>
  <c r="AX591" i="2"/>
  <c r="AW591" i="2"/>
  <c r="AV591" i="2"/>
  <c r="AU591" i="2"/>
  <c r="AG591" i="2" s="1"/>
  <c r="AT591" i="2"/>
  <c r="AS591" i="2"/>
  <c r="AR591" i="2"/>
  <c r="AQ591" i="2"/>
  <c r="AH591" i="2" s="1"/>
  <c r="J591" i="2" s="1"/>
  <c r="AN591" i="2"/>
  <c r="AM591" i="2"/>
  <c r="AL591" i="2"/>
  <c r="AJ591" i="2"/>
  <c r="AF591" i="2"/>
  <c r="AY590" i="2"/>
  <c r="AX590" i="2"/>
  <c r="AW590" i="2"/>
  <c r="AV590" i="2"/>
  <c r="AU590" i="2"/>
  <c r="AT590" i="2"/>
  <c r="AS590" i="2"/>
  <c r="AH590" i="2" s="1"/>
  <c r="J590" i="2" s="1"/>
  <c r="AR590" i="2"/>
  <c r="AQ590" i="2"/>
  <c r="AN590" i="2"/>
  <c r="V590" i="2" s="1"/>
  <c r="AM590" i="2"/>
  <c r="U590" i="2" s="1"/>
  <c r="AL590" i="2"/>
  <c r="T590" i="2" s="1"/>
  <c r="Z590" i="2" s="1"/>
  <c r="AJ590" i="2"/>
  <c r="AI590" i="2"/>
  <c r="AG590" i="2"/>
  <c r="AF590" i="2"/>
  <c r="AY589" i="2"/>
  <c r="AI589" i="2" s="1"/>
  <c r="AX589" i="2"/>
  <c r="AW589" i="2"/>
  <c r="AV589" i="2"/>
  <c r="AU589" i="2"/>
  <c r="AG589" i="2" s="1"/>
  <c r="AT589" i="2"/>
  <c r="AS589" i="2"/>
  <c r="AR589" i="2"/>
  <c r="AQ589" i="2"/>
  <c r="AH589" i="2" s="1"/>
  <c r="J589" i="2" s="1"/>
  <c r="AN589" i="2"/>
  <c r="AM589" i="2"/>
  <c r="AL589" i="2"/>
  <c r="AJ589" i="2"/>
  <c r="AF589" i="2"/>
  <c r="AY588" i="2"/>
  <c r="AX588" i="2"/>
  <c r="AW588" i="2"/>
  <c r="AV588" i="2"/>
  <c r="AU588" i="2"/>
  <c r="AT588" i="2"/>
  <c r="AS588" i="2"/>
  <c r="AH588" i="2" s="1"/>
  <c r="J588" i="2" s="1"/>
  <c r="AR588" i="2"/>
  <c r="AQ588" i="2"/>
  <c r="AN588" i="2"/>
  <c r="V588" i="2" s="1"/>
  <c r="AB588" i="2" s="1"/>
  <c r="AM588" i="2"/>
  <c r="U588" i="2" s="1"/>
  <c r="AL588" i="2"/>
  <c r="AJ588" i="2"/>
  <c r="AI588" i="2"/>
  <c r="AG588" i="2"/>
  <c r="AF588" i="2"/>
  <c r="AY587" i="2"/>
  <c r="AI587" i="2" s="1"/>
  <c r="AX587" i="2"/>
  <c r="AW587" i="2"/>
  <c r="AV587" i="2"/>
  <c r="AU587" i="2"/>
  <c r="AG587" i="2" s="1"/>
  <c r="AT587" i="2"/>
  <c r="AS587" i="2"/>
  <c r="AR587" i="2"/>
  <c r="AQ587" i="2"/>
  <c r="AH587" i="2" s="1"/>
  <c r="J587" i="2" s="1"/>
  <c r="AN587" i="2"/>
  <c r="AM587" i="2"/>
  <c r="AL587" i="2"/>
  <c r="AJ587" i="2"/>
  <c r="AF587" i="2"/>
  <c r="AY586" i="2"/>
  <c r="AX586" i="2"/>
  <c r="AW586" i="2"/>
  <c r="AV586" i="2"/>
  <c r="AU586" i="2"/>
  <c r="AT586" i="2"/>
  <c r="AS586" i="2"/>
  <c r="AH586" i="2" s="1"/>
  <c r="J586" i="2" s="1"/>
  <c r="AR586" i="2"/>
  <c r="AQ586" i="2"/>
  <c r="AN586" i="2"/>
  <c r="V586" i="2" s="1"/>
  <c r="AM586" i="2"/>
  <c r="U586" i="2" s="1"/>
  <c r="AA586" i="2" s="1"/>
  <c r="AL586" i="2"/>
  <c r="AJ586" i="2"/>
  <c r="AI586" i="2"/>
  <c r="AG586" i="2"/>
  <c r="AF586" i="2"/>
  <c r="AY585" i="2"/>
  <c r="AI585" i="2" s="1"/>
  <c r="AX585" i="2"/>
  <c r="AW585" i="2"/>
  <c r="AV585" i="2"/>
  <c r="AU585" i="2"/>
  <c r="AG585" i="2" s="1"/>
  <c r="AT585" i="2"/>
  <c r="AS585" i="2"/>
  <c r="AR585" i="2"/>
  <c r="AQ585" i="2"/>
  <c r="AH585" i="2" s="1"/>
  <c r="J585" i="2" s="1"/>
  <c r="AN585" i="2"/>
  <c r="AM585" i="2"/>
  <c r="AL585" i="2"/>
  <c r="AJ585" i="2"/>
  <c r="AF585" i="2"/>
  <c r="AY584" i="2"/>
  <c r="AX584" i="2"/>
  <c r="AW584" i="2"/>
  <c r="AV584" i="2"/>
  <c r="AU584" i="2"/>
  <c r="AT584" i="2"/>
  <c r="AS584" i="2"/>
  <c r="AH584" i="2" s="1"/>
  <c r="J584" i="2" s="1"/>
  <c r="AR584" i="2"/>
  <c r="AQ584" i="2"/>
  <c r="AN584" i="2"/>
  <c r="V584" i="2" s="1"/>
  <c r="AB584" i="2" s="1"/>
  <c r="AM584" i="2"/>
  <c r="U584" i="2" s="1"/>
  <c r="AL584" i="2"/>
  <c r="AJ584" i="2"/>
  <c r="AI584" i="2"/>
  <c r="AG584" i="2"/>
  <c r="AF584" i="2"/>
  <c r="T584" i="2"/>
  <c r="AY583" i="2"/>
  <c r="AX583" i="2"/>
  <c r="AW583" i="2"/>
  <c r="AV583" i="2"/>
  <c r="AU583" i="2"/>
  <c r="AG583" i="2" s="1"/>
  <c r="AT583" i="2"/>
  <c r="AS583" i="2"/>
  <c r="AR583" i="2"/>
  <c r="AQ583" i="2"/>
  <c r="AH583" i="2" s="1"/>
  <c r="J583" i="2" s="1"/>
  <c r="AN583" i="2"/>
  <c r="AM583" i="2"/>
  <c r="AL583" i="2"/>
  <c r="AJ583" i="2"/>
  <c r="AF583" i="2"/>
  <c r="AY582" i="2"/>
  <c r="AI582" i="2" s="1"/>
  <c r="AX582" i="2"/>
  <c r="AW582" i="2"/>
  <c r="AV582" i="2"/>
  <c r="AU582" i="2"/>
  <c r="AG582" i="2" s="1"/>
  <c r="AT582" i="2"/>
  <c r="AS582" i="2"/>
  <c r="AR582" i="2"/>
  <c r="AQ582" i="2"/>
  <c r="AN582" i="2"/>
  <c r="AM582" i="2"/>
  <c r="AL582" i="2"/>
  <c r="AJ582" i="2"/>
  <c r="AF582" i="2"/>
  <c r="T582" i="2"/>
  <c r="AY581" i="2"/>
  <c r="AX581" i="2"/>
  <c r="AW581" i="2"/>
  <c r="AV581" i="2"/>
  <c r="AU581" i="2"/>
  <c r="AG581" i="2" s="1"/>
  <c r="AT581" i="2"/>
  <c r="AS581" i="2"/>
  <c r="AR581" i="2"/>
  <c r="AQ581" i="2"/>
  <c r="AH581" i="2" s="1"/>
  <c r="J581" i="2" s="1"/>
  <c r="AN581" i="2"/>
  <c r="AM581" i="2"/>
  <c r="AL581" i="2"/>
  <c r="AJ581" i="2"/>
  <c r="AF581" i="2"/>
  <c r="AY580" i="2"/>
  <c r="AI580" i="2" s="1"/>
  <c r="AX580" i="2"/>
  <c r="AW580" i="2"/>
  <c r="AV580" i="2"/>
  <c r="AU580" i="2"/>
  <c r="AG580" i="2" s="1"/>
  <c r="AT580" i="2"/>
  <c r="AS580" i="2"/>
  <c r="AR580" i="2"/>
  <c r="AQ580" i="2"/>
  <c r="AN580" i="2"/>
  <c r="AM580" i="2"/>
  <c r="AL580" i="2"/>
  <c r="AJ580" i="2"/>
  <c r="AF580" i="2"/>
  <c r="AY579" i="2"/>
  <c r="AI579" i="2" s="1"/>
  <c r="AX579" i="2"/>
  <c r="AW579" i="2"/>
  <c r="AV579" i="2"/>
  <c r="AU579" i="2"/>
  <c r="AG579" i="2" s="1"/>
  <c r="AT579" i="2"/>
  <c r="AS579" i="2"/>
  <c r="AR579" i="2"/>
  <c r="AQ579" i="2"/>
  <c r="AH579" i="2" s="1"/>
  <c r="J579" i="2" s="1"/>
  <c r="AN579" i="2"/>
  <c r="AM579" i="2"/>
  <c r="AL579" i="2"/>
  <c r="AJ579" i="2"/>
  <c r="AF579" i="2"/>
  <c r="AY578" i="2"/>
  <c r="AX578" i="2"/>
  <c r="AW578" i="2"/>
  <c r="AV578" i="2"/>
  <c r="AU578" i="2"/>
  <c r="AT578" i="2"/>
  <c r="AS578" i="2"/>
  <c r="AH578" i="2" s="1"/>
  <c r="J578" i="2" s="1"/>
  <c r="AR578" i="2"/>
  <c r="AQ578" i="2"/>
  <c r="AN578" i="2"/>
  <c r="V578" i="2" s="1"/>
  <c r="AM578" i="2"/>
  <c r="U578" i="2" s="1"/>
  <c r="AA578" i="2" s="1"/>
  <c r="AL578" i="2"/>
  <c r="AJ578" i="2"/>
  <c r="AI578" i="2"/>
  <c r="AG578" i="2"/>
  <c r="AF578" i="2"/>
  <c r="AY577" i="2"/>
  <c r="AI577" i="2" s="1"/>
  <c r="AX577" i="2"/>
  <c r="AW577" i="2"/>
  <c r="AV577" i="2"/>
  <c r="AU577" i="2"/>
  <c r="AG577" i="2" s="1"/>
  <c r="AT577" i="2"/>
  <c r="AS577" i="2"/>
  <c r="AR577" i="2"/>
  <c r="AQ577" i="2"/>
  <c r="AH577" i="2" s="1"/>
  <c r="J577" i="2" s="1"/>
  <c r="AN577" i="2"/>
  <c r="AM577" i="2"/>
  <c r="AL577" i="2"/>
  <c r="AJ577" i="2"/>
  <c r="AF577" i="2"/>
  <c r="AY576" i="2"/>
  <c r="AX576" i="2"/>
  <c r="AW576" i="2"/>
  <c r="AV576" i="2"/>
  <c r="AU576" i="2"/>
  <c r="AT576" i="2"/>
  <c r="AS576" i="2"/>
  <c r="AH576" i="2" s="1"/>
  <c r="J576" i="2" s="1"/>
  <c r="AR576" i="2"/>
  <c r="AQ576" i="2"/>
  <c r="AN576" i="2"/>
  <c r="V576" i="2" s="1"/>
  <c r="AB576" i="2" s="1"/>
  <c r="AM576" i="2"/>
  <c r="U576" i="2" s="1"/>
  <c r="AL576" i="2"/>
  <c r="AJ576" i="2"/>
  <c r="AI576" i="2"/>
  <c r="AG576" i="2"/>
  <c r="AF576" i="2"/>
  <c r="T576" i="2"/>
  <c r="AY575" i="2"/>
  <c r="AX575" i="2"/>
  <c r="AW575" i="2"/>
  <c r="AV575" i="2"/>
  <c r="AU575" i="2"/>
  <c r="AG575" i="2" s="1"/>
  <c r="AT575" i="2"/>
  <c r="AS575" i="2"/>
  <c r="AR575" i="2"/>
  <c r="AQ575" i="2"/>
  <c r="AH575" i="2" s="1"/>
  <c r="J575" i="2" s="1"/>
  <c r="AN575" i="2"/>
  <c r="AM575" i="2"/>
  <c r="AL575" i="2"/>
  <c r="AJ575" i="2"/>
  <c r="AF575" i="2"/>
  <c r="AY574" i="2"/>
  <c r="AI574" i="2" s="1"/>
  <c r="AX574" i="2"/>
  <c r="AW574" i="2"/>
  <c r="AV574" i="2"/>
  <c r="AU574" i="2"/>
  <c r="AG574" i="2" s="1"/>
  <c r="AT574" i="2"/>
  <c r="AS574" i="2"/>
  <c r="AR574" i="2"/>
  <c r="AQ574" i="2"/>
  <c r="AN574" i="2"/>
  <c r="AM574" i="2"/>
  <c r="AL574" i="2"/>
  <c r="AJ574" i="2"/>
  <c r="AF574" i="2"/>
  <c r="T574" i="2"/>
  <c r="AY573" i="2"/>
  <c r="AX573" i="2"/>
  <c r="AW573" i="2"/>
  <c r="AV573" i="2"/>
  <c r="AU573" i="2"/>
  <c r="AG573" i="2" s="1"/>
  <c r="AT573" i="2"/>
  <c r="AS573" i="2"/>
  <c r="AR573" i="2"/>
  <c r="AQ573" i="2"/>
  <c r="AH573" i="2" s="1"/>
  <c r="J573" i="2" s="1"/>
  <c r="AN573" i="2"/>
  <c r="AM573" i="2"/>
  <c r="AL573" i="2"/>
  <c r="AJ573" i="2"/>
  <c r="AF573" i="2"/>
  <c r="AY572" i="2"/>
  <c r="AI572" i="2" s="1"/>
  <c r="AX572" i="2"/>
  <c r="AW572" i="2"/>
  <c r="AV572" i="2"/>
  <c r="AU572" i="2"/>
  <c r="AG572" i="2" s="1"/>
  <c r="AT572" i="2"/>
  <c r="AS572" i="2"/>
  <c r="AR572" i="2"/>
  <c r="AQ572" i="2"/>
  <c r="AN572" i="2"/>
  <c r="AM572" i="2"/>
  <c r="AL572" i="2"/>
  <c r="AJ572" i="2"/>
  <c r="AF572" i="2"/>
  <c r="AY571" i="2"/>
  <c r="AI571" i="2" s="1"/>
  <c r="AX571" i="2"/>
  <c r="AW571" i="2"/>
  <c r="AV571" i="2"/>
  <c r="AU571" i="2"/>
  <c r="AG571" i="2" s="1"/>
  <c r="AT571" i="2"/>
  <c r="AS571" i="2"/>
  <c r="AR571" i="2"/>
  <c r="AQ571" i="2"/>
  <c r="AH571" i="2" s="1"/>
  <c r="J571" i="2" s="1"/>
  <c r="AN571" i="2"/>
  <c r="AM571" i="2"/>
  <c r="AL571" i="2"/>
  <c r="AJ571" i="2"/>
  <c r="AF571" i="2"/>
  <c r="AY570" i="2"/>
  <c r="AX570" i="2"/>
  <c r="AW570" i="2"/>
  <c r="AV570" i="2"/>
  <c r="AU570" i="2"/>
  <c r="AT570" i="2"/>
  <c r="AS570" i="2"/>
  <c r="AH570" i="2" s="1"/>
  <c r="J570" i="2" s="1"/>
  <c r="AR570" i="2"/>
  <c r="AQ570" i="2"/>
  <c r="AN570" i="2"/>
  <c r="V570" i="2" s="1"/>
  <c r="AB570" i="2" s="1"/>
  <c r="AM570" i="2"/>
  <c r="AL570" i="2"/>
  <c r="AJ570" i="2"/>
  <c r="AI570" i="2"/>
  <c r="AG570" i="2"/>
  <c r="AF570" i="2"/>
  <c r="U570" i="2"/>
  <c r="AA570" i="2" s="1"/>
  <c r="AY569" i="2"/>
  <c r="AX569" i="2"/>
  <c r="AW569" i="2"/>
  <c r="AV569" i="2"/>
  <c r="AU569" i="2"/>
  <c r="AG569" i="2" s="1"/>
  <c r="AT569" i="2"/>
  <c r="AS569" i="2"/>
  <c r="AR569" i="2"/>
  <c r="AQ569" i="2"/>
  <c r="AH569" i="2" s="1"/>
  <c r="J569" i="2" s="1"/>
  <c r="AN569" i="2"/>
  <c r="AM569" i="2"/>
  <c r="AL569" i="2"/>
  <c r="AJ569" i="2"/>
  <c r="AF569" i="2"/>
  <c r="AY568" i="2"/>
  <c r="AI568" i="2" s="1"/>
  <c r="AX568" i="2"/>
  <c r="AW568" i="2"/>
  <c r="AV568" i="2"/>
  <c r="AU568" i="2"/>
  <c r="AG568" i="2" s="1"/>
  <c r="AT568" i="2"/>
  <c r="AS568" i="2"/>
  <c r="AR568" i="2"/>
  <c r="AQ568" i="2"/>
  <c r="AN568" i="2"/>
  <c r="AM568" i="2"/>
  <c r="AL568" i="2"/>
  <c r="AJ568" i="2"/>
  <c r="AF568" i="2"/>
  <c r="V568" i="2"/>
  <c r="AY567" i="2"/>
  <c r="AX567" i="2"/>
  <c r="AW567" i="2"/>
  <c r="AV567" i="2"/>
  <c r="AU567" i="2"/>
  <c r="AT567" i="2"/>
  <c r="AS567" i="2"/>
  <c r="AR567" i="2"/>
  <c r="AQ567" i="2"/>
  <c r="AN567" i="2"/>
  <c r="AM567" i="2"/>
  <c r="AL567" i="2"/>
  <c r="AJ567" i="2"/>
  <c r="AG567" i="2"/>
  <c r="AF567" i="2"/>
  <c r="AY566" i="2"/>
  <c r="AI566" i="2" s="1"/>
  <c r="AX566" i="2"/>
  <c r="AW566" i="2"/>
  <c r="AV566" i="2"/>
  <c r="AU566" i="2"/>
  <c r="AT566" i="2"/>
  <c r="AS566" i="2"/>
  <c r="AH566" i="2" s="1"/>
  <c r="J566" i="2" s="1"/>
  <c r="AR566" i="2"/>
  <c r="AQ566" i="2"/>
  <c r="AN566" i="2"/>
  <c r="AM566" i="2"/>
  <c r="U566" i="2" s="1"/>
  <c r="AL566" i="2"/>
  <c r="T566" i="2" s="1"/>
  <c r="AJ566" i="2"/>
  <c r="AG566" i="2"/>
  <c r="AF566" i="2"/>
  <c r="AY565" i="2"/>
  <c r="AX565" i="2"/>
  <c r="AW565" i="2"/>
  <c r="AV565" i="2"/>
  <c r="AU565" i="2"/>
  <c r="AG565" i="2" s="1"/>
  <c r="AT565" i="2"/>
  <c r="AS565" i="2"/>
  <c r="AR565" i="2"/>
  <c r="AQ565" i="2"/>
  <c r="AN565" i="2"/>
  <c r="AM565" i="2"/>
  <c r="AL565" i="2"/>
  <c r="AJ565" i="2"/>
  <c r="AF565" i="2"/>
  <c r="AY564" i="2"/>
  <c r="AI564" i="2" s="1"/>
  <c r="AX564" i="2"/>
  <c r="AW564" i="2"/>
  <c r="AV564" i="2"/>
  <c r="AU564" i="2"/>
  <c r="AG564" i="2" s="1"/>
  <c r="AT564" i="2"/>
  <c r="AS564" i="2"/>
  <c r="AR564" i="2"/>
  <c r="AQ564" i="2"/>
  <c r="AN564" i="2"/>
  <c r="AM564" i="2"/>
  <c r="AL564" i="2"/>
  <c r="T564" i="2" s="1"/>
  <c r="AJ564" i="2"/>
  <c r="AF564" i="2"/>
  <c r="AY563" i="2"/>
  <c r="AX563" i="2"/>
  <c r="AW563" i="2"/>
  <c r="AV563" i="2"/>
  <c r="AU563" i="2"/>
  <c r="AG563" i="2" s="1"/>
  <c r="AT563" i="2"/>
  <c r="AS563" i="2"/>
  <c r="AR563" i="2"/>
  <c r="AQ563" i="2"/>
  <c r="AH563" i="2" s="1"/>
  <c r="J563" i="2" s="1"/>
  <c r="AN563" i="2"/>
  <c r="AM563" i="2"/>
  <c r="AL563" i="2"/>
  <c r="AJ563" i="2"/>
  <c r="AF563" i="2"/>
  <c r="AY562" i="2"/>
  <c r="AI562" i="2" s="1"/>
  <c r="AX562" i="2"/>
  <c r="AW562" i="2"/>
  <c r="AV562" i="2"/>
  <c r="AU562" i="2"/>
  <c r="AG562" i="2" s="1"/>
  <c r="AT562" i="2"/>
  <c r="AS562" i="2"/>
  <c r="AR562" i="2"/>
  <c r="AQ562" i="2"/>
  <c r="AN562" i="2"/>
  <c r="AM562" i="2"/>
  <c r="AL562" i="2"/>
  <c r="AJ562" i="2"/>
  <c r="AF562" i="2"/>
  <c r="V562" i="2"/>
  <c r="AY561" i="2"/>
  <c r="AX561" i="2"/>
  <c r="AW561" i="2"/>
  <c r="AV561" i="2"/>
  <c r="AU561" i="2"/>
  <c r="AG561" i="2" s="1"/>
  <c r="AT561" i="2"/>
  <c r="AS561" i="2"/>
  <c r="AR561" i="2"/>
  <c r="AQ561" i="2"/>
  <c r="AH561" i="2" s="1"/>
  <c r="J561" i="2" s="1"/>
  <c r="AN561" i="2"/>
  <c r="AM561" i="2"/>
  <c r="AL561" i="2"/>
  <c r="AJ561" i="2"/>
  <c r="AF561" i="2"/>
  <c r="AY560" i="2"/>
  <c r="AI560" i="2" s="1"/>
  <c r="AX560" i="2"/>
  <c r="AW560" i="2"/>
  <c r="AV560" i="2"/>
  <c r="AU560" i="2"/>
  <c r="AG560" i="2" s="1"/>
  <c r="AT560" i="2"/>
  <c r="AS560" i="2"/>
  <c r="AR560" i="2"/>
  <c r="AQ560" i="2"/>
  <c r="AN560" i="2"/>
  <c r="AM560" i="2"/>
  <c r="AL560" i="2"/>
  <c r="AJ560" i="2"/>
  <c r="AF560" i="2"/>
  <c r="V560" i="2"/>
  <c r="AY559" i="2"/>
  <c r="AX559" i="2"/>
  <c r="AW559" i="2"/>
  <c r="AV559" i="2"/>
  <c r="AU559" i="2"/>
  <c r="AG559" i="2" s="1"/>
  <c r="AT559" i="2"/>
  <c r="AS559" i="2"/>
  <c r="AR559" i="2"/>
  <c r="AQ559" i="2"/>
  <c r="AN559" i="2"/>
  <c r="AM559" i="2"/>
  <c r="AL559" i="2"/>
  <c r="AJ559" i="2"/>
  <c r="AF559" i="2"/>
  <c r="AY558" i="2"/>
  <c r="AI558" i="2" s="1"/>
  <c r="AX558" i="2"/>
  <c r="AW558" i="2"/>
  <c r="AV558" i="2"/>
  <c r="AU558" i="2"/>
  <c r="AG558" i="2" s="1"/>
  <c r="AT558" i="2"/>
  <c r="AS558" i="2"/>
  <c r="AR558" i="2"/>
  <c r="AQ558" i="2"/>
  <c r="AN558" i="2"/>
  <c r="AM558" i="2"/>
  <c r="AL558" i="2"/>
  <c r="T558" i="2" s="1"/>
  <c r="AJ558" i="2"/>
  <c r="AF558" i="2"/>
  <c r="AY557" i="2"/>
  <c r="AX557" i="2"/>
  <c r="AW557" i="2"/>
  <c r="AV557" i="2"/>
  <c r="AU557" i="2"/>
  <c r="AG557" i="2" s="1"/>
  <c r="AT557" i="2"/>
  <c r="AS557" i="2"/>
  <c r="AR557" i="2"/>
  <c r="AQ557" i="2"/>
  <c r="AH557" i="2" s="1"/>
  <c r="J557" i="2" s="1"/>
  <c r="AN557" i="2"/>
  <c r="AM557" i="2"/>
  <c r="AL557" i="2"/>
  <c r="AJ557" i="2"/>
  <c r="AF557" i="2"/>
  <c r="AY556" i="2"/>
  <c r="AX556" i="2"/>
  <c r="AJ556" i="2" s="1"/>
  <c r="AW556" i="2"/>
  <c r="AV556" i="2"/>
  <c r="AU556" i="2"/>
  <c r="AT556" i="2"/>
  <c r="AS556" i="2"/>
  <c r="AG556" i="2" s="1"/>
  <c r="AR556" i="2"/>
  <c r="AE556" i="2" s="1"/>
  <c r="AQ556" i="2"/>
  <c r="AM556" i="2"/>
  <c r="U556" i="2" s="1"/>
  <c r="AL556" i="2"/>
  <c r="AI556" i="2"/>
  <c r="AH556" i="2"/>
  <c r="AF556" i="2"/>
  <c r="AY555" i="2"/>
  <c r="AX555" i="2"/>
  <c r="AJ555" i="2" s="1"/>
  <c r="AW555" i="2"/>
  <c r="AV555" i="2"/>
  <c r="AU555" i="2"/>
  <c r="AT555" i="2"/>
  <c r="AS555" i="2"/>
  <c r="AG555" i="2" s="1"/>
  <c r="AR555" i="2"/>
  <c r="AE555" i="2" s="1"/>
  <c r="AQ555" i="2"/>
  <c r="AM555" i="2"/>
  <c r="AL555" i="2"/>
  <c r="AI555" i="2"/>
  <c r="AH555" i="2"/>
  <c r="AF555" i="2"/>
  <c r="AY554" i="2"/>
  <c r="AX554" i="2"/>
  <c r="AJ554" i="2" s="1"/>
  <c r="AW554" i="2"/>
  <c r="AV554" i="2"/>
  <c r="AU554" i="2"/>
  <c r="AT554" i="2"/>
  <c r="AS554" i="2"/>
  <c r="AG554" i="2" s="1"/>
  <c r="AR554" i="2"/>
  <c r="AE554" i="2" s="1"/>
  <c r="AQ554" i="2"/>
  <c r="AM554" i="2"/>
  <c r="U554" i="2" s="1"/>
  <c r="AA554" i="2" s="1"/>
  <c r="AL554" i="2"/>
  <c r="AI554" i="2"/>
  <c r="AH554" i="2"/>
  <c r="AF554" i="2"/>
  <c r="AY553" i="2"/>
  <c r="AX553" i="2"/>
  <c r="AJ553" i="2" s="1"/>
  <c r="AW553" i="2"/>
  <c r="AV553" i="2"/>
  <c r="AU553" i="2"/>
  <c r="AT553" i="2"/>
  <c r="AS553" i="2"/>
  <c r="AG553" i="2" s="1"/>
  <c r="AR553" i="2"/>
  <c r="AE553" i="2" s="1"/>
  <c r="AQ553" i="2"/>
  <c r="AM553" i="2"/>
  <c r="AL553" i="2"/>
  <c r="AI553" i="2"/>
  <c r="AH553" i="2"/>
  <c r="AF553" i="2"/>
  <c r="AY552" i="2"/>
  <c r="AX552" i="2"/>
  <c r="AJ552" i="2" s="1"/>
  <c r="AW552" i="2"/>
  <c r="AV552" i="2"/>
  <c r="AU552" i="2"/>
  <c r="AT552" i="2"/>
  <c r="AS552" i="2"/>
  <c r="AG552" i="2" s="1"/>
  <c r="AR552" i="2"/>
  <c r="AE552" i="2" s="1"/>
  <c r="AQ552" i="2"/>
  <c r="AM552" i="2"/>
  <c r="U552" i="2" s="1"/>
  <c r="AL552" i="2"/>
  <c r="AI552" i="2"/>
  <c r="AH552" i="2"/>
  <c r="AF552" i="2"/>
  <c r="AY551" i="2"/>
  <c r="AX551" i="2"/>
  <c r="AW551" i="2"/>
  <c r="AV551" i="2"/>
  <c r="AU551" i="2"/>
  <c r="AT551" i="2"/>
  <c r="AS551" i="2"/>
  <c r="AG551" i="2" s="1"/>
  <c r="AR551" i="2"/>
  <c r="AE551" i="2" s="1"/>
  <c r="J551" i="2" s="1"/>
  <c r="AQ551" i="2"/>
  <c r="AM551" i="2"/>
  <c r="U551" i="2" s="1"/>
  <c r="AL551" i="2"/>
  <c r="AI551" i="2"/>
  <c r="AH551" i="2"/>
  <c r="AF551" i="2"/>
  <c r="AY550" i="2"/>
  <c r="AX550" i="2"/>
  <c r="AW550" i="2"/>
  <c r="AV550" i="2"/>
  <c r="AU550" i="2"/>
  <c r="AT550" i="2"/>
  <c r="AS550" i="2"/>
  <c r="AG550" i="2" s="1"/>
  <c r="AR550" i="2"/>
  <c r="AE550" i="2" s="1"/>
  <c r="J550" i="2" s="1"/>
  <c r="AQ550" i="2"/>
  <c r="AM550" i="2"/>
  <c r="AL550" i="2"/>
  <c r="AI550" i="2"/>
  <c r="AH550" i="2"/>
  <c r="AF550" i="2"/>
  <c r="AY549" i="2"/>
  <c r="AX549" i="2"/>
  <c r="AW549" i="2"/>
  <c r="AV549" i="2"/>
  <c r="AU549" i="2"/>
  <c r="AT549" i="2"/>
  <c r="AS549" i="2"/>
  <c r="AG549" i="2" s="1"/>
  <c r="AR549" i="2"/>
  <c r="AE549" i="2" s="1"/>
  <c r="AQ549" i="2"/>
  <c r="AM549" i="2"/>
  <c r="AL549" i="2"/>
  <c r="AI549" i="2"/>
  <c r="AH549" i="2"/>
  <c r="AF549" i="2"/>
  <c r="AY548" i="2"/>
  <c r="AX548" i="2"/>
  <c r="AW548" i="2"/>
  <c r="AV548" i="2"/>
  <c r="AU548" i="2"/>
  <c r="AT548" i="2"/>
  <c r="AS548" i="2"/>
  <c r="AG548" i="2" s="1"/>
  <c r="AR548" i="2"/>
  <c r="AE548" i="2" s="1"/>
  <c r="AQ548" i="2"/>
  <c r="AM548" i="2"/>
  <c r="U548" i="2" s="1"/>
  <c r="AL548" i="2"/>
  <c r="AI548" i="2"/>
  <c r="AH548" i="2"/>
  <c r="AF548" i="2"/>
  <c r="AY547" i="2"/>
  <c r="AX547" i="2"/>
  <c r="AW547" i="2"/>
  <c r="AV547" i="2"/>
  <c r="AU547" i="2"/>
  <c r="AT547" i="2"/>
  <c r="AS547" i="2"/>
  <c r="AG547" i="2" s="1"/>
  <c r="AR547" i="2"/>
  <c r="AE547" i="2" s="1"/>
  <c r="J547" i="2" s="1"/>
  <c r="AQ547" i="2"/>
  <c r="AM547" i="2"/>
  <c r="U547" i="2" s="1"/>
  <c r="AL547" i="2"/>
  <c r="AI547" i="2"/>
  <c r="AH547" i="2"/>
  <c r="AF547" i="2"/>
  <c r="AY546" i="2"/>
  <c r="AX546" i="2"/>
  <c r="AJ546" i="2" s="1"/>
  <c r="AW546" i="2"/>
  <c r="AV546" i="2"/>
  <c r="AU546" i="2"/>
  <c r="AT546" i="2"/>
  <c r="AS546" i="2"/>
  <c r="AG546" i="2" s="1"/>
  <c r="AR546" i="2"/>
  <c r="AE546" i="2" s="1"/>
  <c r="J546" i="2" s="1"/>
  <c r="AQ546" i="2"/>
  <c r="AM546" i="2"/>
  <c r="AL546" i="2"/>
  <c r="AI546" i="2"/>
  <c r="AH546" i="2"/>
  <c r="AF546" i="2"/>
  <c r="H546" i="2"/>
  <c r="AY545" i="2"/>
  <c r="AX545" i="2"/>
  <c r="AJ545" i="2" s="1"/>
  <c r="AW545" i="2"/>
  <c r="AV545" i="2"/>
  <c r="AU545" i="2"/>
  <c r="AT545" i="2"/>
  <c r="AS545" i="2"/>
  <c r="AG545" i="2" s="1"/>
  <c r="AR545" i="2"/>
  <c r="AQ545" i="2"/>
  <c r="AM545" i="2"/>
  <c r="AL545" i="2"/>
  <c r="AI545" i="2"/>
  <c r="AH545" i="2"/>
  <c r="AF545" i="2"/>
  <c r="H545" i="2"/>
  <c r="AY544" i="2"/>
  <c r="AX544" i="2"/>
  <c r="AJ544" i="2" s="1"/>
  <c r="AW544" i="2"/>
  <c r="AV544" i="2"/>
  <c r="AU544" i="2"/>
  <c r="AT544" i="2"/>
  <c r="AS544" i="2"/>
  <c r="AG544" i="2" s="1"/>
  <c r="AR544" i="2"/>
  <c r="AQ544" i="2"/>
  <c r="AM544" i="2"/>
  <c r="AL544" i="2"/>
  <c r="AI544" i="2"/>
  <c r="AH544" i="2"/>
  <c r="AF544" i="2"/>
  <c r="H544" i="2"/>
  <c r="AY543" i="2"/>
  <c r="AX543" i="2"/>
  <c r="AJ543" i="2" s="1"/>
  <c r="AW543" i="2"/>
  <c r="AV543" i="2"/>
  <c r="AU543" i="2"/>
  <c r="AT543" i="2"/>
  <c r="AS543" i="2"/>
  <c r="AG543" i="2" s="1"/>
  <c r="AR543" i="2"/>
  <c r="AQ543" i="2"/>
  <c r="AM543" i="2"/>
  <c r="AL543" i="2"/>
  <c r="AI543" i="2"/>
  <c r="AH543" i="2"/>
  <c r="AF543" i="2"/>
  <c r="H543" i="2"/>
  <c r="AY542" i="2"/>
  <c r="AX542" i="2"/>
  <c r="AJ542" i="2" s="1"/>
  <c r="AW542" i="2"/>
  <c r="AV542" i="2"/>
  <c r="AU542" i="2"/>
  <c r="AT542" i="2"/>
  <c r="AS542" i="2"/>
  <c r="AR542" i="2"/>
  <c r="AQ542" i="2"/>
  <c r="AM542" i="2"/>
  <c r="U542" i="2" s="1"/>
  <c r="AA542" i="2" s="1"/>
  <c r="AL542" i="2"/>
  <c r="AK542" i="2" s="1"/>
  <c r="AI542" i="2"/>
  <c r="AH542" i="2"/>
  <c r="AG542" i="2"/>
  <c r="AF542" i="2"/>
  <c r="AY541" i="2"/>
  <c r="AX541" i="2"/>
  <c r="H541" i="2" s="1"/>
  <c r="AW541" i="2"/>
  <c r="AV541" i="2"/>
  <c r="AU541" i="2"/>
  <c r="AT541" i="2"/>
  <c r="AS541" i="2"/>
  <c r="AR541" i="2"/>
  <c r="AE541" i="2" s="1"/>
  <c r="AQ541" i="2"/>
  <c r="AH541" i="2" s="1"/>
  <c r="AM541" i="2"/>
  <c r="AL541" i="2"/>
  <c r="AI541" i="2"/>
  <c r="AG541" i="2"/>
  <c r="AF541" i="2"/>
  <c r="AY540" i="2"/>
  <c r="AX540" i="2"/>
  <c r="H540" i="2" s="1"/>
  <c r="AW540" i="2"/>
  <c r="AV540" i="2"/>
  <c r="AU540" i="2"/>
  <c r="AT540" i="2"/>
  <c r="AS540" i="2"/>
  <c r="AG540" i="2" s="1"/>
  <c r="AR540" i="2"/>
  <c r="AE540" i="2" s="1"/>
  <c r="AQ540" i="2"/>
  <c r="AH540" i="2" s="1"/>
  <c r="AM540" i="2"/>
  <c r="AL540" i="2"/>
  <c r="AJ540" i="2"/>
  <c r="AI540" i="2"/>
  <c r="AF540" i="2"/>
  <c r="AY539" i="2"/>
  <c r="AX539" i="2"/>
  <c r="H539" i="2" s="1"/>
  <c r="AW539" i="2"/>
  <c r="AV539" i="2"/>
  <c r="AU539" i="2"/>
  <c r="AT539" i="2"/>
  <c r="AS539" i="2"/>
  <c r="AR539" i="2"/>
  <c r="AE539" i="2" s="1"/>
  <c r="AQ539" i="2"/>
  <c r="AH539" i="2" s="1"/>
  <c r="AM539" i="2"/>
  <c r="AL539" i="2"/>
  <c r="AJ539" i="2"/>
  <c r="AI539" i="2"/>
  <c r="AG539" i="2"/>
  <c r="AF539" i="2"/>
  <c r="AY538" i="2"/>
  <c r="AX538" i="2"/>
  <c r="H538" i="2" s="1"/>
  <c r="AW538" i="2"/>
  <c r="AV538" i="2"/>
  <c r="AU538" i="2"/>
  <c r="AT538" i="2"/>
  <c r="AS538" i="2"/>
  <c r="AR538" i="2"/>
  <c r="AE538" i="2" s="1"/>
  <c r="AQ538" i="2"/>
  <c r="AH538" i="2" s="1"/>
  <c r="AM538" i="2"/>
  <c r="AL538" i="2"/>
  <c r="AI538" i="2"/>
  <c r="AG538" i="2"/>
  <c r="AF538" i="2"/>
  <c r="AY537" i="2"/>
  <c r="AX537" i="2"/>
  <c r="H537" i="2" s="1"/>
  <c r="AW537" i="2"/>
  <c r="AV537" i="2"/>
  <c r="AU537" i="2"/>
  <c r="AT537" i="2"/>
  <c r="AS537" i="2"/>
  <c r="AG537" i="2" s="1"/>
  <c r="AR537" i="2"/>
  <c r="AE537" i="2" s="1"/>
  <c r="AQ537" i="2"/>
  <c r="AH537" i="2" s="1"/>
  <c r="AM537" i="2"/>
  <c r="AL537" i="2"/>
  <c r="AJ537" i="2"/>
  <c r="AI537" i="2"/>
  <c r="AF537" i="2"/>
  <c r="AY536" i="2"/>
  <c r="AX536" i="2"/>
  <c r="H536" i="2" s="1"/>
  <c r="AW536" i="2"/>
  <c r="AV536" i="2"/>
  <c r="AU536" i="2"/>
  <c r="AT536" i="2"/>
  <c r="AS536" i="2"/>
  <c r="AG536" i="2" s="1"/>
  <c r="AR536" i="2"/>
  <c r="AE536" i="2" s="1"/>
  <c r="AQ536" i="2"/>
  <c r="AH536" i="2" s="1"/>
  <c r="AM536" i="2"/>
  <c r="AL536" i="2"/>
  <c r="AJ536" i="2"/>
  <c r="AI536" i="2"/>
  <c r="AF536" i="2"/>
  <c r="AY535" i="2"/>
  <c r="AX535" i="2"/>
  <c r="H535" i="2" s="1"/>
  <c r="AW535" i="2"/>
  <c r="AV535" i="2"/>
  <c r="AU535" i="2"/>
  <c r="AT535" i="2"/>
  <c r="AS535" i="2"/>
  <c r="AR535" i="2"/>
  <c r="AE535" i="2" s="1"/>
  <c r="AQ535" i="2"/>
  <c r="AH535" i="2" s="1"/>
  <c r="AM535" i="2"/>
  <c r="AL535" i="2"/>
  <c r="AJ535" i="2"/>
  <c r="AI535" i="2"/>
  <c r="AG535" i="2"/>
  <c r="AF535" i="2"/>
  <c r="AY534" i="2"/>
  <c r="AX534" i="2"/>
  <c r="AH534" i="2" s="1"/>
  <c r="J534" i="2" s="1"/>
  <c r="AW534" i="2"/>
  <c r="AV534" i="2"/>
  <c r="AU534" i="2"/>
  <c r="AG534" i="2" s="1"/>
  <c r="AT534" i="2"/>
  <c r="AS534" i="2"/>
  <c r="AR534" i="2"/>
  <c r="AQ534" i="2"/>
  <c r="AM534" i="2"/>
  <c r="AL534" i="2"/>
  <c r="T534" i="2" s="1"/>
  <c r="AI534" i="2"/>
  <c r="AF534" i="2"/>
  <c r="AY533" i="2"/>
  <c r="AX533" i="2"/>
  <c r="AJ533" i="2" s="1"/>
  <c r="AW533" i="2"/>
  <c r="AV533" i="2"/>
  <c r="AU533" i="2"/>
  <c r="AT533" i="2"/>
  <c r="AS533" i="2"/>
  <c r="AR533" i="2"/>
  <c r="AQ533" i="2"/>
  <c r="AM533" i="2"/>
  <c r="AL533" i="2"/>
  <c r="AH533" i="2"/>
  <c r="J533" i="2" s="1"/>
  <c r="AG533" i="2"/>
  <c r="AF533" i="2"/>
  <c r="V533" i="2"/>
  <c r="AY532" i="2"/>
  <c r="AX532" i="2"/>
  <c r="AW532" i="2"/>
  <c r="AV532" i="2"/>
  <c r="AU532" i="2"/>
  <c r="AG532" i="2" s="1"/>
  <c r="AT532" i="2"/>
  <c r="AS532" i="2"/>
  <c r="AR532" i="2"/>
  <c r="AQ532" i="2"/>
  <c r="AM532" i="2"/>
  <c r="AL532" i="2"/>
  <c r="AJ532" i="2"/>
  <c r="AI532" i="2"/>
  <c r="AF532" i="2"/>
  <c r="AY531" i="2"/>
  <c r="AX531" i="2"/>
  <c r="AH531" i="2" s="1"/>
  <c r="J531" i="2" s="1"/>
  <c r="AW531" i="2"/>
  <c r="AI531" i="2" s="1"/>
  <c r="AV531" i="2"/>
  <c r="AU531" i="2"/>
  <c r="AT531" i="2"/>
  <c r="AS531" i="2"/>
  <c r="AR531" i="2"/>
  <c r="AQ531" i="2"/>
  <c r="AM531" i="2"/>
  <c r="U531" i="2" s="1"/>
  <c r="AL531" i="2"/>
  <c r="AJ531" i="2"/>
  <c r="AG531" i="2"/>
  <c r="AF531" i="2"/>
  <c r="V531" i="2"/>
  <c r="AY530" i="2"/>
  <c r="AX530" i="2"/>
  <c r="AH530" i="2" s="1"/>
  <c r="J530" i="2" s="1"/>
  <c r="AW530" i="2"/>
  <c r="AI530" i="2" s="1"/>
  <c r="AV530" i="2"/>
  <c r="AU530" i="2"/>
  <c r="AG530" i="2" s="1"/>
  <c r="AT530" i="2"/>
  <c r="AS530" i="2"/>
  <c r="AR530" i="2"/>
  <c r="AQ530" i="2"/>
  <c r="AM530" i="2"/>
  <c r="AL530" i="2"/>
  <c r="T530" i="2" s="1"/>
  <c r="AJ530" i="2"/>
  <c r="AF530" i="2"/>
  <c r="AY529" i="2"/>
  <c r="AX529" i="2"/>
  <c r="AW529" i="2"/>
  <c r="AV529" i="2"/>
  <c r="AU529" i="2"/>
  <c r="AG529" i="2" s="1"/>
  <c r="AT529" i="2"/>
  <c r="AS529" i="2"/>
  <c r="AR529" i="2"/>
  <c r="AQ529" i="2"/>
  <c r="AM529" i="2"/>
  <c r="AL529" i="2"/>
  <c r="AJ529" i="2"/>
  <c r="AH529" i="2"/>
  <c r="J529" i="2" s="1"/>
  <c r="AF529" i="2"/>
  <c r="V529" i="2"/>
  <c r="U529" i="2"/>
  <c r="AY528" i="2"/>
  <c r="AX528" i="2"/>
  <c r="AW528" i="2"/>
  <c r="AI528" i="2" s="1"/>
  <c r="AV528" i="2"/>
  <c r="AU528" i="2"/>
  <c r="AG528" i="2" s="1"/>
  <c r="AT528" i="2"/>
  <c r="AS528" i="2"/>
  <c r="AR528" i="2"/>
  <c r="AQ528" i="2"/>
  <c r="AM528" i="2"/>
  <c r="AL528" i="2"/>
  <c r="T528" i="2" s="1"/>
  <c r="AJ528" i="2"/>
  <c r="AF528" i="2"/>
  <c r="AY527" i="2"/>
  <c r="AX527" i="2"/>
  <c r="AJ527" i="2" s="1"/>
  <c r="AW527" i="2"/>
  <c r="AV527" i="2"/>
  <c r="AU527" i="2"/>
  <c r="AT527" i="2"/>
  <c r="AS527" i="2"/>
  <c r="AR527" i="2"/>
  <c r="AQ527" i="2"/>
  <c r="AM527" i="2"/>
  <c r="U527" i="2" s="1"/>
  <c r="AL527" i="2"/>
  <c r="AG527" i="2"/>
  <c r="AF527" i="2"/>
  <c r="AY526" i="2"/>
  <c r="AX526" i="2"/>
  <c r="AW526" i="2"/>
  <c r="AV526" i="2"/>
  <c r="AU526" i="2"/>
  <c r="AG526" i="2" s="1"/>
  <c r="AT526" i="2"/>
  <c r="AS526" i="2"/>
  <c r="AR526" i="2"/>
  <c r="AQ526" i="2"/>
  <c r="AM526" i="2"/>
  <c r="AL526" i="2"/>
  <c r="AJ526" i="2"/>
  <c r="AI526" i="2"/>
  <c r="AF526" i="2"/>
  <c r="AY525" i="2"/>
  <c r="AX525" i="2"/>
  <c r="AH525" i="2" s="1"/>
  <c r="J525" i="2" s="1"/>
  <c r="AW525" i="2"/>
  <c r="AI525" i="2" s="1"/>
  <c r="AV525" i="2"/>
  <c r="AU525" i="2"/>
  <c r="AT525" i="2"/>
  <c r="AS525" i="2"/>
  <c r="AR525" i="2"/>
  <c r="AQ525" i="2"/>
  <c r="AM525" i="2"/>
  <c r="U525" i="2" s="1"/>
  <c r="AL525" i="2"/>
  <c r="AK525" i="2" s="1"/>
  <c r="AJ525" i="2"/>
  <c r="AG525" i="2"/>
  <c r="AF525" i="2"/>
  <c r="V525" i="2"/>
  <c r="AY524" i="2"/>
  <c r="AX524" i="2"/>
  <c r="AH524" i="2" s="1"/>
  <c r="J524" i="2" s="1"/>
  <c r="AW524" i="2"/>
  <c r="AV524" i="2"/>
  <c r="AU524" i="2"/>
  <c r="AG524" i="2" s="1"/>
  <c r="AT524" i="2"/>
  <c r="AS524" i="2"/>
  <c r="AR524" i="2"/>
  <c r="AQ524" i="2"/>
  <c r="AM524" i="2"/>
  <c r="AL524" i="2"/>
  <c r="T524" i="2" s="1"/>
  <c r="AI524" i="2"/>
  <c r="AF524" i="2"/>
  <c r="AY523" i="2"/>
  <c r="AX523" i="2"/>
  <c r="AW523" i="2"/>
  <c r="AI523" i="2" s="1"/>
  <c r="AV523" i="2"/>
  <c r="AU523" i="2"/>
  <c r="AG523" i="2" s="1"/>
  <c r="AT523" i="2"/>
  <c r="AS523" i="2"/>
  <c r="AR523" i="2"/>
  <c r="AQ523" i="2"/>
  <c r="AM523" i="2"/>
  <c r="AL523" i="2"/>
  <c r="AJ523" i="2"/>
  <c r="AH523" i="2"/>
  <c r="J523" i="2" s="1"/>
  <c r="AF523" i="2"/>
  <c r="V523" i="2"/>
  <c r="AY522" i="2"/>
  <c r="AX522" i="2"/>
  <c r="AW522" i="2"/>
  <c r="AV522" i="2"/>
  <c r="AU522" i="2"/>
  <c r="AG522" i="2" s="1"/>
  <c r="AT522" i="2"/>
  <c r="AS522" i="2"/>
  <c r="AR522" i="2"/>
  <c r="AQ522" i="2"/>
  <c r="AM522" i="2"/>
  <c r="AL522" i="2"/>
  <c r="T522" i="2" s="1"/>
  <c r="AJ522" i="2"/>
  <c r="AI522" i="2"/>
  <c r="AF522" i="2"/>
  <c r="AY521" i="2"/>
  <c r="AX521" i="2"/>
  <c r="AJ521" i="2" s="1"/>
  <c r="AW521" i="2"/>
  <c r="AV521" i="2"/>
  <c r="AU521" i="2"/>
  <c r="AT521" i="2"/>
  <c r="AS521" i="2"/>
  <c r="AR521" i="2"/>
  <c r="AQ521" i="2"/>
  <c r="AM521" i="2"/>
  <c r="U521" i="2" s="1"/>
  <c r="AL521" i="2"/>
  <c r="AG521" i="2"/>
  <c r="AF521" i="2"/>
  <c r="AY520" i="2"/>
  <c r="AX520" i="2"/>
  <c r="AW520" i="2"/>
  <c r="AV520" i="2"/>
  <c r="AU520" i="2"/>
  <c r="AG520" i="2" s="1"/>
  <c r="AT520" i="2"/>
  <c r="AS520" i="2"/>
  <c r="AR520" i="2"/>
  <c r="AQ520" i="2"/>
  <c r="AM520" i="2"/>
  <c r="AL520" i="2"/>
  <c r="AJ520" i="2"/>
  <c r="AI520" i="2"/>
  <c r="AF520" i="2"/>
  <c r="AY519" i="2"/>
  <c r="AX519" i="2"/>
  <c r="AH519" i="2" s="1"/>
  <c r="J519" i="2" s="1"/>
  <c r="AW519" i="2"/>
  <c r="AI519" i="2" s="1"/>
  <c r="AV519" i="2"/>
  <c r="AU519" i="2"/>
  <c r="AT519" i="2"/>
  <c r="AS519" i="2"/>
  <c r="AR519" i="2"/>
  <c r="AQ519" i="2"/>
  <c r="AM519" i="2"/>
  <c r="V519" i="2" s="1"/>
  <c r="AL519" i="2"/>
  <c r="AJ519" i="2"/>
  <c r="AG519" i="2"/>
  <c r="AF519" i="2"/>
  <c r="AY518" i="2"/>
  <c r="AX518" i="2"/>
  <c r="AW518" i="2"/>
  <c r="AV518" i="2"/>
  <c r="AU518" i="2"/>
  <c r="AG518" i="2" s="1"/>
  <c r="AT518" i="2"/>
  <c r="AS518" i="2"/>
  <c r="AR518" i="2"/>
  <c r="AQ518" i="2"/>
  <c r="AM518" i="2"/>
  <c r="AL518" i="2"/>
  <c r="T518" i="2" s="1"/>
  <c r="AJ518" i="2"/>
  <c r="AI518" i="2"/>
  <c r="AF518" i="2"/>
  <c r="AY517" i="2"/>
  <c r="AX517" i="2"/>
  <c r="AJ517" i="2" s="1"/>
  <c r="AW517" i="2"/>
  <c r="AV517" i="2"/>
  <c r="AU517" i="2"/>
  <c r="AT517" i="2"/>
  <c r="AS517" i="2"/>
  <c r="AR517" i="2"/>
  <c r="AQ517" i="2"/>
  <c r="AM517" i="2"/>
  <c r="U517" i="2" s="1"/>
  <c r="AL517" i="2"/>
  <c r="AG517" i="2"/>
  <c r="AF517" i="2"/>
  <c r="AY516" i="2"/>
  <c r="AX516" i="2"/>
  <c r="AW516" i="2"/>
  <c r="AV516" i="2"/>
  <c r="AU516" i="2"/>
  <c r="AG516" i="2" s="1"/>
  <c r="AT516" i="2"/>
  <c r="AS516" i="2"/>
  <c r="AR516" i="2"/>
  <c r="AQ516" i="2"/>
  <c r="AM516" i="2"/>
  <c r="AL516" i="2"/>
  <c r="AJ516" i="2"/>
  <c r="AI516" i="2"/>
  <c r="AF516" i="2"/>
  <c r="AY515" i="2"/>
  <c r="AX515" i="2"/>
  <c r="AH515" i="2" s="1"/>
  <c r="J515" i="2" s="1"/>
  <c r="AW515" i="2"/>
  <c r="AI515" i="2" s="1"/>
  <c r="AV515" i="2"/>
  <c r="AU515" i="2"/>
  <c r="AT515" i="2"/>
  <c r="AS515" i="2"/>
  <c r="AR515" i="2"/>
  <c r="AQ515" i="2"/>
  <c r="AM515" i="2"/>
  <c r="V515" i="2" s="1"/>
  <c r="AL515" i="2"/>
  <c r="AJ515" i="2"/>
  <c r="AG515" i="2"/>
  <c r="AF515" i="2"/>
  <c r="AY514" i="2"/>
  <c r="AX514" i="2"/>
  <c r="AW514" i="2"/>
  <c r="AV514" i="2"/>
  <c r="AU514" i="2"/>
  <c r="AG514" i="2" s="1"/>
  <c r="AT514" i="2"/>
  <c r="AS514" i="2"/>
  <c r="AR514" i="2"/>
  <c r="AQ514" i="2"/>
  <c r="AM514" i="2"/>
  <c r="AL514" i="2"/>
  <c r="T514" i="2" s="1"/>
  <c r="AJ514" i="2"/>
  <c r="AI514" i="2"/>
  <c r="AF514" i="2"/>
  <c r="AY513" i="2"/>
  <c r="AX513" i="2"/>
  <c r="AJ513" i="2" s="1"/>
  <c r="AW513" i="2"/>
  <c r="AV513" i="2"/>
  <c r="AU513" i="2"/>
  <c r="AT513" i="2"/>
  <c r="AS513" i="2"/>
  <c r="AR513" i="2"/>
  <c r="AQ513" i="2"/>
  <c r="AM513" i="2"/>
  <c r="U513" i="2" s="1"/>
  <c r="AL513" i="2"/>
  <c r="AG513" i="2"/>
  <c r="AF513" i="2"/>
  <c r="AY512" i="2"/>
  <c r="AX512" i="2"/>
  <c r="AW512" i="2"/>
  <c r="AV512" i="2"/>
  <c r="AU512" i="2"/>
  <c r="AG512" i="2" s="1"/>
  <c r="AT512" i="2"/>
  <c r="AS512" i="2"/>
  <c r="AR512" i="2"/>
  <c r="AQ512" i="2"/>
  <c r="AM512" i="2"/>
  <c r="AL512" i="2"/>
  <c r="AJ512" i="2"/>
  <c r="AI512" i="2"/>
  <c r="AF512" i="2"/>
  <c r="AY511" i="2"/>
  <c r="AX511" i="2"/>
  <c r="AH511" i="2" s="1"/>
  <c r="J511" i="2" s="1"/>
  <c r="AW511" i="2"/>
  <c r="AI511" i="2" s="1"/>
  <c r="AV511" i="2"/>
  <c r="AU511" i="2"/>
  <c r="AT511" i="2"/>
  <c r="AS511" i="2"/>
  <c r="AR511" i="2"/>
  <c r="AQ511" i="2"/>
  <c r="AM511" i="2"/>
  <c r="U511" i="2" s="1"/>
  <c r="AL511" i="2"/>
  <c r="AJ511" i="2"/>
  <c r="AG511" i="2"/>
  <c r="AF511" i="2"/>
  <c r="V511" i="2"/>
  <c r="AY510" i="2"/>
  <c r="AX510" i="2"/>
  <c r="AH510" i="2" s="1"/>
  <c r="J510" i="2" s="1"/>
  <c r="AW510" i="2"/>
  <c r="AV510" i="2"/>
  <c r="AU510" i="2"/>
  <c r="AG510" i="2" s="1"/>
  <c r="AT510" i="2"/>
  <c r="AS510" i="2"/>
  <c r="AR510" i="2"/>
  <c r="AQ510" i="2"/>
  <c r="AM510" i="2"/>
  <c r="U510" i="2" s="1"/>
  <c r="AL510" i="2"/>
  <c r="AI510" i="2"/>
  <c r="AF510" i="2"/>
  <c r="AY509" i="2"/>
  <c r="AX509" i="2"/>
  <c r="AW509" i="2"/>
  <c r="AI509" i="2" s="1"/>
  <c r="AV509" i="2"/>
  <c r="AU509" i="2"/>
  <c r="AG509" i="2" s="1"/>
  <c r="AT509" i="2"/>
  <c r="AS509" i="2"/>
  <c r="AR509" i="2"/>
  <c r="U509" i="2" s="1"/>
  <c r="AQ509" i="2"/>
  <c r="AM509" i="2"/>
  <c r="AL509" i="2"/>
  <c r="AJ509" i="2"/>
  <c r="AH509" i="2"/>
  <c r="J509" i="2" s="1"/>
  <c r="AF509" i="2"/>
  <c r="V509" i="2"/>
  <c r="AB509" i="2" s="1"/>
  <c r="AY508" i="2"/>
  <c r="AX508" i="2"/>
  <c r="AH508" i="2" s="1"/>
  <c r="J508" i="2" s="1"/>
  <c r="AW508" i="2"/>
  <c r="AI508" i="2" s="1"/>
  <c r="AV508" i="2"/>
  <c r="AU508" i="2"/>
  <c r="AG508" i="2" s="1"/>
  <c r="AT508" i="2"/>
  <c r="AS508" i="2"/>
  <c r="AR508" i="2"/>
  <c r="AQ508" i="2"/>
  <c r="AM508" i="2"/>
  <c r="AL508" i="2"/>
  <c r="T508" i="2" s="1"/>
  <c r="AJ508" i="2"/>
  <c r="AF508" i="2"/>
  <c r="AY507" i="2"/>
  <c r="AX507" i="2"/>
  <c r="AW507" i="2"/>
  <c r="AV507" i="2"/>
  <c r="AU507" i="2"/>
  <c r="AG507" i="2" s="1"/>
  <c r="AT507" i="2"/>
  <c r="AS507" i="2"/>
  <c r="AR507" i="2"/>
  <c r="AQ507" i="2"/>
  <c r="AM507" i="2"/>
  <c r="AL507" i="2"/>
  <c r="AJ507" i="2"/>
  <c r="AH507" i="2"/>
  <c r="J507" i="2" s="1"/>
  <c r="AF507" i="2"/>
  <c r="V507" i="2"/>
  <c r="AY506" i="2"/>
  <c r="T506" i="2" s="1"/>
  <c r="Z506" i="2" s="1"/>
  <c r="AX506" i="2"/>
  <c r="AW506" i="2"/>
  <c r="AV506" i="2"/>
  <c r="AU506" i="2"/>
  <c r="AG506" i="2" s="1"/>
  <c r="AT506" i="2"/>
  <c r="AS506" i="2"/>
  <c r="AR506" i="2"/>
  <c r="AQ506" i="2"/>
  <c r="AM506" i="2"/>
  <c r="AL506" i="2"/>
  <c r="AJ506" i="2"/>
  <c r="AI506" i="2"/>
  <c r="AF506" i="2"/>
  <c r="AY505" i="2"/>
  <c r="AX505" i="2"/>
  <c r="AJ505" i="2" s="1"/>
  <c r="AW505" i="2"/>
  <c r="AI505" i="2" s="1"/>
  <c r="AV505" i="2"/>
  <c r="AU505" i="2"/>
  <c r="AT505" i="2"/>
  <c r="AS505" i="2"/>
  <c r="AR505" i="2"/>
  <c r="AQ505" i="2"/>
  <c r="AM505" i="2"/>
  <c r="U505" i="2" s="1"/>
  <c r="AL505" i="2"/>
  <c r="AG505" i="2"/>
  <c r="AF505" i="2"/>
  <c r="AY504" i="2"/>
  <c r="AX504" i="2"/>
  <c r="AJ504" i="2" s="1"/>
  <c r="AW504" i="2"/>
  <c r="AV504" i="2"/>
  <c r="AU504" i="2"/>
  <c r="AG504" i="2" s="1"/>
  <c r="AT504" i="2"/>
  <c r="AS504" i="2"/>
  <c r="AR504" i="2"/>
  <c r="AQ504" i="2"/>
  <c r="AM504" i="2"/>
  <c r="AL504" i="2"/>
  <c r="AI504" i="2"/>
  <c r="AF504" i="2"/>
  <c r="AY503" i="2"/>
  <c r="AX503" i="2"/>
  <c r="AH503" i="2" s="1"/>
  <c r="J503" i="2" s="1"/>
  <c r="AW503" i="2"/>
  <c r="AI503" i="2" s="1"/>
  <c r="AV503" i="2"/>
  <c r="AU503" i="2"/>
  <c r="AT503" i="2"/>
  <c r="AS503" i="2"/>
  <c r="AR503" i="2"/>
  <c r="AQ503" i="2"/>
  <c r="AM503" i="2"/>
  <c r="U503" i="2" s="1"/>
  <c r="AL503" i="2"/>
  <c r="AK503" i="2" s="1"/>
  <c r="AJ503" i="2"/>
  <c r="AG503" i="2"/>
  <c r="AF503" i="2"/>
  <c r="V503" i="2"/>
  <c r="AY502" i="2"/>
  <c r="AX502" i="2"/>
  <c r="AH502" i="2" s="1"/>
  <c r="J502" i="2" s="1"/>
  <c r="AW502" i="2"/>
  <c r="AI502" i="2" s="1"/>
  <c r="AV502" i="2"/>
  <c r="AU502" i="2"/>
  <c r="AG502" i="2" s="1"/>
  <c r="AT502" i="2"/>
  <c r="AS502" i="2"/>
  <c r="AR502" i="2"/>
  <c r="AQ502" i="2"/>
  <c r="AM502" i="2"/>
  <c r="AL502" i="2"/>
  <c r="T502" i="2" s="1"/>
  <c r="Z502" i="2" s="1"/>
  <c r="AF502" i="2"/>
  <c r="AY501" i="2"/>
  <c r="AX501" i="2"/>
  <c r="AW501" i="2"/>
  <c r="AV501" i="2"/>
  <c r="AU501" i="2"/>
  <c r="AG501" i="2" s="1"/>
  <c r="AT501" i="2"/>
  <c r="AS501" i="2"/>
  <c r="AR501" i="2"/>
  <c r="U501" i="2" s="1"/>
  <c r="AQ501" i="2"/>
  <c r="AM501" i="2"/>
  <c r="AL501" i="2"/>
  <c r="AJ501" i="2"/>
  <c r="AH501" i="2"/>
  <c r="J501" i="2" s="1"/>
  <c r="AF501" i="2"/>
  <c r="V501" i="2"/>
  <c r="AY500" i="2"/>
  <c r="AX500" i="2"/>
  <c r="AH500" i="2" s="1"/>
  <c r="J500" i="2" s="1"/>
  <c r="AW500" i="2"/>
  <c r="AI500" i="2" s="1"/>
  <c r="AV500" i="2"/>
  <c r="AU500" i="2"/>
  <c r="AG500" i="2" s="1"/>
  <c r="AT500" i="2"/>
  <c r="AS500" i="2"/>
  <c r="AR500" i="2"/>
  <c r="AQ500" i="2"/>
  <c r="AM500" i="2"/>
  <c r="AL500" i="2"/>
  <c r="T500" i="2" s="1"/>
  <c r="Z500" i="2" s="1"/>
  <c r="AJ500" i="2"/>
  <c r="AF500" i="2"/>
  <c r="AY499" i="2"/>
  <c r="AX499" i="2"/>
  <c r="AJ499" i="2" s="1"/>
  <c r="AW499" i="2"/>
  <c r="AV499" i="2"/>
  <c r="AU499" i="2"/>
  <c r="AG499" i="2" s="1"/>
  <c r="AT499" i="2"/>
  <c r="AS499" i="2"/>
  <c r="AR499" i="2"/>
  <c r="AQ499" i="2"/>
  <c r="AM499" i="2"/>
  <c r="AL499" i="2"/>
  <c r="AH499" i="2"/>
  <c r="J499" i="2" s="1"/>
  <c r="AF499" i="2"/>
  <c r="U499" i="2"/>
  <c r="AY498" i="2"/>
  <c r="AX498" i="2"/>
  <c r="AW498" i="2"/>
  <c r="AV498" i="2"/>
  <c r="AU498" i="2"/>
  <c r="AG498" i="2" s="1"/>
  <c r="AT498" i="2"/>
  <c r="AS498" i="2"/>
  <c r="AR498" i="2"/>
  <c r="AQ498" i="2"/>
  <c r="AM498" i="2"/>
  <c r="AL498" i="2"/>
  <c r="AI498" i="2"/>
  <c r="AF498" i="2"/>
  <c r="AY497" i="2"/>
  <c r="AX497" i="2"/>
  <c r="AH497" i="2" s="1"/>
  <c r="J497" i="2" s="1"/>
  <c r="AW497" i="2"/>
  <c r="AI497" i="2" s="1"/>
  <c r="AV497" i="2"/>
  <c r="AU497" i="2"/>
  <c r="AT497" i="2"/>
  <c r="AS497" i="2"/>
  <c r="AR497" i="2"/>
  <c r="V497" i="2" s="1"/>
  <c r="AQ497" i="2"/>
  <c r="AM497" i="2"/>
  <c r="AL497" i="2"/>
  <c r="T497" i="2" s="1"/>
  <c r="AJ497" i="2"/>
  <c r="AG497" i="2"/>
  <c r="AF497" i="2"/>
  <c r="AY496" i="2"/>
  <c r="AX496" i="2"/>
  <c r="AW496" i="2"/>
  <c r="AV496" i="2"/>
  <c r="AU496" i="2"/>
  <c r="AG496" i="2" s="1"/>
  <c r="AT496" i="2"/>
  <c r="AS496" i="2"/>
  <c r="AR496" i="2"/>
  <c r="AQ496" i="2"/>
  <c r="AM496" i="2"/>
  <c r="AL496" i="2"/>
  <c r="T496" i="2" s="1"/>
  <c r="Z496" i="2" s="1"/>
  <c r="AI496" i="2"/>
  <c r="AF496" i="2"/>
  <c r="AY495" i="2"/>
  <c r="AX495" i="2"/>
  <c r="AJ495" i="2" s="1"/>
  <c r="AW495" i="2"/>
  <c r="AI495" i="2" s="1"/>
  <c r="AV495" i="2"/>
  <c r="AU495" i="2"/>
  <c r="AT495" i="2"/>
  <c r="AS495" i="2"/>
  <c r="AR495" i="2"/>
  <c r="AQ495" i="2"/>
  <c r="AM495" i="2"/>
  <c r="U495" i="2" s="1"/>
  <c r="AA495" i="2" s="1"/>
  <c r="AL495" i="2"/>
  <c r="T495" i="2" s="1"/>
  <c r="AG495" i="2"/>
  <c r="AF495" i="2"/>
  <c r="AY494" i="2"/>
  <c r="AX494" i="2"/>
  <c r="AH494" i="2" s="1"/>
  <c r="J494" i="2" s="1"/>
  <c r="AW494" i="2"/>
  <c r="AI494" i="2" s="1"/>
  <c r="AV494" i="2"/>
  <c r="AU494" i="2"/>
  <c r="AG494" i="2" s="1"/>
  <c r="AT494" i="2"/>
  <c r="AS494" i="2"/>
  <c r="AR494" i="2"/>
  <c r="AQ494" i="2"/>
  <c r="AM494" i="2"/>
  <c r="AL494" i="2"/>
  <c r="T494" i="2" s="1"/>
  <c r="Z494" i="2" s="1"/>
  <c r="AF494" i="2"/>
  <c r="AY493" i="2"/>
  <c r="AX493" i="2"/>
  <c r="AJ493" i="2" s="1"/>
  <c r="AW493" i="2"/>
  <c r="AV493" i="2"/>
  <c r="AU493" i="2"/>
  <c r="AG493" i="2" s="1"/>
  <c r="AT493" i="2"/>
  <c r="AS493" i="2"/>
  <c r="AR493" i="2"/>
  <c r="AQ493" i="2"/>
  <c r="AM493" i="2"/>
  <c r="AL493" i="2"/>
  <c r="AH493" i="2"/>
  <c r="J493" i="2" s="1"/>
  <c r="AF493" i="2"/>
  <c r="AY492" i="2"/>
  <c r="AI492" i="2" s="1"/>
  <c r="AX492" i="2"/>
  <c r="AH492" i="2" s="1"/>
  <c r="J492" i="2" s="1"/>
  <c r="AW492" i="2"/>
  <c r="AV492" i="2"/>
  <c r="AU492" i="2"/>
  <c r="AG492" i="2" s="1"/>
  <c r="AT492" i="2"/>
  <c r="AS492" i="2"/>
  <c r="AR492" i="2"/>
  <c r="AQ492" i="2"/>
  <c r="AM492" i="2"/>
  <c r="U492" i="2" s="1"/>
  <c r="AL492" i="2"/>
  <c r="AF492" i="2"/>
  <c r="T492" i="2"/>
  <c r="Z492" i="2" s="1"/>
  <c r="AY491" i="2"/>
  <c r="AX491" i="2"/>
  <c r="AW491" i="2"/>
  <c r="AV491" i="2"/>
  <c r="AU491" i="2"/>
  <c r="AG491" i="2" s="1"/>
  <c r="AT491" i="2"/>
  <c r="AS491" i="2"/>
  <c r="AR491" i="2"/>
  <c r="AQ491" i="2"/>
  <c r="AM491" i="2"/>
  <c r="AL491" i="2"/>
  <c r="AJ491" i="2"/>
  <c r="AH491" i="2"/>
  <c r="J491" i="2" s="1"/>
  <c r="AF491" i="2"/>
  <c r="V491" i="2"/>
  <c r="AY490" i="2"/>
  <c r="AX490" i="2"/>
  <c r="AW490" i="2"/>
  <c r="AV490" i="2"/>
  <c r="AU490" i="2"/>
  <c r="AG490" i="2" s="1"/>
  <c r="AT490" i="2"/>
  <c r="AS490" i="2"/>
  <c r="AR490" i="2"/>
  <c r="AQ490" i="2"/>
  <c r="AM490" i="2"/>
  <c r="AL490" i="2"/>
  <c r="T490" i="2" s="1"/>
  <c r="Z490" i="2" s="1"/>
  <c r="AI490" i="2"/>
  <c r="AF490" i="2"/>
  <c r="AY489" i="2"/>
  <c r="AX489" i="2"/>
  <c r="AJ489" i="2" s="1"/>
  <c r="AW489" i="2"/>
  <c r="AI489" i="2" s="1"/>
  <c r="AV489" i="2"/>
  <c r="AU489" i="2"/>
  <c r="AT489" i="2"/>
  <c r="AS489" i="2"/>
  <c r="AR489" i="2"/>
  <c r="AQ489" i="2"/>
  <c r="AM489" i="2"/>
  <c r="U489" i="2" s="1"/>
  <c r="AA489" i="2" s="1"/>
  <c r="AL489" i="2"/>
  <c r="T489" i="2" s="1"/>
  <c r="AG489" i="2"/>
  <c r="AF489" i="2"/>
  <c r="AY488" i="2"/>
  <c r="AI488" i="2" s="1"/>
  <c r="AX488" i="2"/>
  <c r="AH488" i="2" s="1"/>
  <c r="J488" i="2" s="1"/>
  <c r="AW488" i="2"/>
  <c r="AV488" i="2"/>
  <c r="AU488" i="2"/>
  <c r="AG488" i="2" s="1"/>
  <c r="AT488" i="2"/>
  <c r="AS488" i="2"/>
  <c r="AR488" i="2"/>
  <c r="AQ488" i="2"/>
  <c r="AM488" i="2"/>
  <c r="U488" i="2" s="1"/>
  <c r="AL488" i="2"/>
  <c r="AF488" i="2"/>
  <c r="T488" i="2"/>
  <c r="Z488" i="2" s="1"/>
  <c r="AY487" i="2"/>
  <c r="AX487" i="2"/>
  <c r="AW487" i="2"/>
  <c r="AV487" i="2"/>
  <c r="AU487" i="2"/>
  <c r="AG487" i="2" s="1"/>
  <c r="AT487" i="2"/>
  <c r="AS487" i="2"/>
  <c r="AR487" i="2"/>
  <c r="AQ487" i="2"/>
  <c r="AM487" i="2"/>
  <c r="AL487" i="2"/>
  <c r="AJ487" i="2"/>
  <c r="AH487" i="2"/>
  <c r="J487" i="2" s="1"/>
  <c r="AF487" i="2"/>
  <c r="V487" i="2"/>
  <c r="AY486" i="2"/>
  <c r="AX486" i="2"/>
  <c r="AW486" i="2"/>
  <c r="AV486" i="2"/>
  <c r="AU486" i="2"/>
  <c r="AG486" i="2" s="1"/>
  <c r="AT486" i="2"/>
  <c r="AS486" i="2"/>
  <c r="AR486" i="2"/>
  <c r="AQ486" i="2"/>
  <c r="AM486" i="2"/>
  <c r="AL486" i="2"/>
  <c r="T486" i="2" s="1"/>
  <c r="Z486" i="2" s="1"/>
  <c r="AI486" i="2"/>
  <c r="AF486" i="2"/>
  <c r="AY485" i="2"/>
  <c r="AX485" i="2"/>
  <c r="AW485" i="2"/>
  <c r="AI485" i="2" s="1"/>
  <c r="AV485" i="2"/>
  <c r="AU485" i="2"/>
  <c r="AT485" i="2"/>
  <c r="AS485" i="2"/>
  <c r="AR485" i="2"/>
  <c r="AQ485" i="2"/>
  <c r="AM485" i="2"/>
  <c r="U485" i="2" s="1"/>
  <c r="AA485" i="2" s="1"/>
  <c r="AL485" i="2"/>
  <c r="T485" i="2" s="1"/>
  <c r="AG485" i="2"/>
  <c r="AF485" i="2"/>
  <c r="AY484" i="2"/>
  <c r="AI484" i="2" s="1"/>
  <c r="AX484" i="2"/>
  <c r="AW484" i="2"/>
  <c r="AV484" i="2"/>
  <c r="AU484" i="2"/>
  <c r="AG484" i="2" s="1"/>
  <c r="AT484" i="2"/>
  <c r="AS484" i="2"/>
  <c r="AR484" i="2"/>
  <c r="AQ484" i="2"/>
  <c r="AM484" i="2"/>
  <c r="AL484" i="2"/>
  <c r="AF484" i="2"/>
  <c r="T484" i="2"/>
  <c r="Z484" i="2" s="1"/>
  <c r="AY483" i="2"/>
  <c r="AX483" i="2"/>
  <c r="AH483" i="2" s="1"/>
  <c r="J483" i="2" s="1"/>
  <c r="AW483" i="2"/>
  <c r="AI483" i="2" s="1"/>
  <c r="AV483" i="2"/>
  <c r="AU483" i="2"/>
  <c r="AT483" i="2"/>
  <c r="AS483" i="2"/>
  <c r="AR483" i="2"/>
  <c r="AQ483" i="2"/>
  <c r="AM483" i="2"/>
  <c r="U483" i="2" s="1"/>
  <c r="AA483" i="2" s="1"/>
  <c r="AL483" i="2"/>
  <c r="T483" i="2" s="1"/>
  <c r="AJ483" i="2"/>
  <c r="AG483" i="2"/>
  <c r="AF483" i="2"/>
  <c r="V483" i="2"/>
  <c r="AB483" i="2" s="1"/>
  <c r="AY482" i="2"/>
  <c r="AX482" i="2"/>
  <c r="AH482" i="2" s="1"/>
  <c r="J482" i="2" s="1"/>
  <c r="AW482" i="2"/>
  <c r="AV482" i="2"/>
  <c r="AU482" i="2"/>
  <c r="AG482" i="2" s="1"/>
  <c r="AT482" i="2"/>
  <c r="AS482" i="2"/>
  <c r="AR482" i="2"/>
  <c r="AQ482" i="2"/>
  <c r="AM482" i="2"/>
  <c r="AL482" i="2"/>
  <c r="AI482" i="2"/>
  <c r="AF482" i="2"/>
  <c r="T482" i="2"/>
  <c r="Z482" i="2" s="1"/>
  <c r="AY481" i="2"/>
  <c r="AX481" i="2"/>
  <c r="AW481" i="2"/>
  <c r="AV481" i="2"/>
  <c r="AU481" i="2"/>
  <c r="AT481" i="2"/>
  <c r="AS481" i="2"/>
  <c r="AR481" i="2"/>
  <c r="AQ481" i="2"/>
  <c r="AM481" i="2"/>
  <c r="U481" i="2" s="1"/>
  <c r="AL481" i="2"/>
  <c r="T481" i="2" s="1"/>
  <c r="AJ481" i="2"/>
  <c r="AH481" i="2"/>
  <c r="J481" i="2" s="1"/>
  <c r="AG481" i="2"/>
  <c r="AF481" i="2"/>
  <c r="V481" i="2"/>
  <c r="AY480" i="2"/>
  <c r="AX480" i="2"/>
  <c r="AH480" i="2" s="1"/>
  <c r="J480" i="2" s="1"/>
  <c r="AW480" i="2"/>
  <c r="AV480" i="2"/>
  <c r="AU480" i="2"/>
  <c r="AG480" i="2" s="1"/>
  <c r="AT480" i="2"/>
  <c r="AS480" i="2"/>
  <c r="AR480" i="2"/>
  <c r="AQ480" i="2"/>
  <c r="AM480" i="2"/>
  <c r="AL480" i="2"/>
  <c r="AI480" i="2"/>
  <c r="AF480" i="2"/>
  <c r="T480" i="2"/>
  <c r="Z480" i="2" s="1"/>
  <c r="AY479" i="2"/>
  <c r="AX479" i="2"/>
  <c r="AW479" i="2"/>
  <c r="AV479" i="2"/>
  <c r="AU479" i="2"/>
  <c r="AT479" i="2"/>
  <c r="AS479" i="2"/>
  <c r="AR479" i="2"/>
  <c r="AQ479" i="2"/>
  <c r="AM479" i="2"/>
  <c r="U479" i="2" s="1"/>
  <c r="AL479" i="2"/>
  <c r="AJ479" i="2"/>
  <c r="AH479" i="2"/>
  <c r="J479" i="2" s="1"/>
  <c r="AG479" i="2"/>
  <c r="AF479" i="2"/>
  <c r="V479" i="2"/>
  <c r="AY478" i="2"/>
  <c r="AX478" i="2"/>
  <c r="AH478" i="2" s="1"/>
  <c r="J478" i="2" s="1"/>
  <c r="AW478" i="2"/>
  <c r="AV478" i="2"/>
  <c r="AU478" i="2"/>
  <c r="AG478" i="2" s="1"/>
  <c r="AT478" i="2"/>
  <c r="AS478" i="2"/>
  <c r="AR478" i="2"/>
  <c r="AQ478" i="2"/>
  <c r="AM478" i="2"/>
  <c r="AL478" i="2"/>
  <c r="AI478" i="2"/>
  <c r="AF478" i="2"/>
  <c r="T478" i="2"/>
  <c r="Z478" i="2" s="1"/>
  <c r="AY477" i="2"/>
  <c r="AX477" i="2"/>
  <c r="AW477" i="2"/>
  <c r="AI477" i="2" s="1"/>
  <c r="AV477" i="2"/>
  <c r="AU477" i="2"/>
  <c r="AT477" i="2"/>
  <c r="AS477" i="2"/>
  <c r="AR477" i="2"/>
  <c r="AQ477" i="2"/>
  <c r="AM477" i="2"/>
  <c r="V477" i="2" s="1"/>
  <c r="AB477" i="2" s="1"/>
  <c r="AL477" i="2"/>
  <c r="T477" i="2" s="1"/>
  <c r="AJ477" i="2"/>
  <c r="AH477" i="2"/>
  <c r="J477" i="2" s="1"/>
  <c r="AG477" i="2"/>
  <c r="AF477" i="2"/>
  <c r="AY476" i="2"/>
  <c r="AI476" i="2" s="1"/>
  <c r="AX476" i="2"/>
  <c r="AW476" i="2"/>
  <c r="AV476" i="2"/>
  <c r="AU476" i="2"/>
  <c r="AG476" i="2" s="1"/>
  <c r="AT476" i="2"/>
  <c r="AS476" i="2"/>
  <c r="AR476" i="2"/>
  <c r="AQ476" i="2"/>
  <c r="AM476" i="2"/>
  <c r="AL476" i="2"/>
  <c r="T476" i="2" s="1"/>
  <c r="Z476" i="2" s="1"/>
  <c r="AF476" i="2"/>
  <c r="AY475" i="2"/>
  <c r="AX475" i="2"/>
  <c r="AW475" i="2"/>
  <c r="AI475" i="2" s="1"/>
  <c r="AV475" i="2"/>
  <c r="AU475" i="2"/>
  <c r="AT475" i="2"/>
  <c r="AS475" i="2"/>
  <c r="AR475" i="2"/>
  <c r="AQ475" i="2"/>
  <c r="AM475" i="2"/>
  <c r="U475" i="2" s="1"/>
  <c r="AL475" i="2"/>
  <c r="T475" i="2" s="1"/>
  <c r="AJ475" i="2"/>
  <c r="AH475" i="2"/>
  <c r="J475" i="2" s="1"/>
  <c r="AG475" i="2"/>
  <c r="AF475" i="2"/>
  <c r="AY474" i="2"/>
  <c r="AX474" i="2"/>
  <c r="AH474" i="2" s="1"/>
  <c r="J474" i="2" s="1"/>
  <c r="AW474" i="2"/>
  <c r="AV474" i="2"/>
  <c r="AU474" i="2"/>
  <c r="AG474" i="2" s="1"/>
  <c r="AT474" i="2"/>
  <c r="AS474" i="2"/>
  <c r="AR474" i="2"/>
  <c r="AQ474" i="2"/>
  <c r="AM474" i="2"/>
  <c r="AL474" i="2"/>
  <c r="AI474" i="2"/>
  <c r="AF474" i="2"/>
  <c r="T474" i="2"/>
  <c r="Z474" i="2" s="1"/>
  <c r="AY473" i="2"/>
  <c r="AX473" i="2"/>
  <c r="AH473" i="2" s="1"/>
  <c r="J473" i="2" s="1"/>
  <c r="AW473" i="2"/>
  <c r="AV473" i="2"/>
  <c r="AU473" i="2"/>
  <c r="AT473" i="2"/>
  <c r="AS473" i="2"/>
  <c r="AR473" i="2"/>
  <c r="AQ473" i="2"/>
  <c r="AM473" i="2"/>
  <c r="U473" i="2" s="1"/>
  <c r="AL473" i="2"/>
  <c r="T473" i="2" s="1"/>
  <c r="AJ473" i="2"/>
  <c r="AG473" i="2"/>
  <c r="AF473" i="2"/>
  <c r="AY472" i="2"/>
  <c r="AI472" i="2" s="1"/>
  <c r="AX472" i="2"/>
  <c r="AW472" i="2"/>
  <c r="AV472" i="2"/>
  <c r="AU472" i="2"/>
  <c r="AG472" i="2" s="1"/>
  <c r="AT472" i="2"/>
  <c r="AS472" i="2"/>
  <c r="AR472" i="2"/>
  <c r="AQ472" i="2"/>
  <c r="AM472" i="2"/>
  <c r="AL472" i="2"/>
  <c r="T472" i="2" s="1"/>
  <c r="Z472" i="2" s="1"/>
  <c r="AF472" i="2"/>
  <c r="AY471" i="2"/>
  <c r="AX471" i="2"/>
  <c r="AJ471" i="2" s="1"/>
  <c r="AW471" i="2"/>
  <c r="AV471" i="2"/>
  <c r="AU471" i="2"/>
  <c r="AT471" i="2"/>
  <c r="AS471" i="2"/>
  <c r="AR471" i="2"/>
  <c r="AQ471" i="2"/>
  <c r="AM471" i="2"/>
  <c r="U471" i="2" s="1"/>
  <c r="AL471" i="2"/>
  <c r="AG471" i="2"/>
  <c r="AF471" i="2"/>
  <c r="AY470" i="2"/>
  <c r="AX470" i="2"/>
  <c r="AH470" i="2" s="1"/>
  <c r="J470" i="2" s="1"/>
  <c r="AW470" i="2"/>
  <c r="AV470" i="2"/>
  <c r="AU470" i="2"/>
  <c r="AG470" i="2" s="1"/>
  <c r="AT470" i="2"/>
  <c r="AS470" i="2"/>
  <c r="AR470" i="2"/>
  <c r="AQ470" i="2"/>
  <c r="AM470" i="2"/>
  <c r="AL470" i="2"/>
  <c r="T470" i="2" s="1"/>
  <c r="Z470" i="2" s="1"/>
  <c r="AI470" i="2"/>
  <c r="AF470" i="2"/>
  <c r="AY469" i="2"/>
  <c r="AX469" i="2"/>
  <c r="AJ469" i="2" s="1"/>
  <c r="AW469" i="2"/>
  <c r="AV469" i="2"/>
  <c r="AU469" i="2"/>
  <c r="AG469" i="2" s="1"/>
  <c r="AT469" i="2"/>
  <c r="AS469" i="2"/>
  <c r="AR469" i="2"/>
  <c r="AQ469" i="2"/>
  <c r="AM469" i="2"/>
  <c r="AL469" i="2"/>
  <c r="AH469" i="2"/>
  <c r="J469" i="2" s="1"/>
  <c r="AF469" i="2"/>
  <c r="AY468" i="2"/>
  <c r="AI468" i="2" s="1"/>
  <c r="AX468" i="2"/>
  <c r="AW468" i="2"/>
  <c r="AV468" i="2"/>
  <c r="AU468" i="2"/>
  <c r="AG468" i="2" s="1"/>
  <c r="AT468" i="2"/>
  <c r="AS468" i="2"/>
  <c r="AR468" i="2"/>
  <c r="AQ468" i="2"/>
  <c r="AM468" i="2"/>
  <c r="AL468" i="2"/>
  <c r="AF468" i="2"/>
  <c r="AY467" i="2"/>
  <c r="AX467" i="2"/>
  <c r="AW467" i="2"/>
  <c r="AV467" i="2"/>
  <c r="AU467" i="2"/>
  <c r="AT467" i="2"/>
  <c r="AS467" i="2"/>
  <c r="AR467" i="2"/>
  <c r="AQ467" i="2"/>
  <c r="AM467" i="2"/>
  <c r="AL467" i="2"/>
  <c r="AJ467" i="2"/>
  <c r="AH467" i="2"/>
  <c r="J467" i="2" s="1"/>
  <c r="AG467" i="2"/>
  <c r="AF467" i="2"/>
  <c r="V467" i="2"/>
  <c r="AY466" i="2"/>
  <c r="AX466" i="2"/>
  <c r="AW466" i="2"/>
  <c r="AV466" i="2"/>
  <c r="AU466" i="2"/>
  <c r="AG466" i="2" s="1"/>
  <c r="AT466" i="2"/>
  <c r="AS466" i="2"/>
  <c r="AR466" i="2"/>
  <c r="AQ466" i="2"/>
  <c r="AM466" i="2"/>
  <c r="AL466" i="2"/>
  <c r="AI466" i="2"/>
  <c r="AF466" i="2"/>
  <c r="AY465" i="2"/>
  <c r="AX465" i="2"/>
  <c r="AW465" i="2"/>
  <c r="AI465" i="2" s="1"/>
  <c r="AV465" i="2"/>
  <c r="AU465" i="2"/>
  <c r="AG465" i="2" s="1"/>
  <c r="AT465" i="2"/>
  <c r="AS465" i="2"/>
  <c r="AR465" i="2"/>
  <c r="AQ465" i="2"/>
  <c r="AM465" i="2"/>
  <c r="AL465" i="2"/>
  <c r="T465" i="2" s="1"/>
  <c r="AJ465" i="2"/>
  <c r="AH465" i="2"/>
  <c r="J465" i="2" s="1"/>
  <c r="AF465" i="2"/>
  <c r="V465" i="2"/>
  <c r="AY464" i="2"/>
  <c r="AX464" i="2"/>
  <c r="AW464" i="2"/>
  <c r="AI464" i="2" s="1"/>
  <c r="AV464" i="2"/>
  <c r="AU464" i="2"/>
  <c r="AG464" i="2" s="1"/>
  <c r="AT464" i="2"/>
  <c r="AS464" i="2"/>
  <c r="AR464" i="2"/>
  <c r="AQ464" i="2"/>
  <c r="AM464" i="2"/>
  <c r="U464" i="2" s="1"/>
  <c r="AL464" i="2"/>
  <c r="T464" i="2" s="1"/>
  <c r="Z464" i="2" s="1"/>
  <c r="AF464" i="2"/>
  <c r="AY463" i="2"/>
  <c r="AX463" i="2"/>
  <c r="AJ463" i="2" s="1"/>
  <c r="AW463" i="2"/>
  <c r="AV463" i="2"/>
  <c r="AU463" i="2"/>
  <c r="AT463" i="2"/>
  <c r="AS463" i="2"/>
  <c r="AR463" i="2"/>
  <c r="AQ463" i="2"/>
  <c r="AM463" i="2"/>
  <c r="U463" i="2" s="1"/>
  <c r="AL463" i="2"/>
  <c r="T463" i="2" s="1"/>
  <c r="AG463" i="2"/>
  <c r="AF463" i="2"/>
  <c r="AY462" i="2"/>
  <c r="AX462" i="2"/>
  <c r="AH462" i="2" s="1"/>
  <c r="J462" i="2" s="1"/>
  <c r="AW462" i="2"/>
  <c r="AV462" i="2"/>
  <c r="AU462" i="2"/>
  <c r="AG462" i="2" s="1"/>
  <c r="AT462" i="2"/>
  <c r="AS462" i="2"/>
  <c r="AR462" i="2"/>
  <c r="AQ462" i="2"/>
  <c r="AM462" i="2"/>
  <c r="AL462" i="2"/>
  <c r="T462" i="2" s="1"/>
  <c r="Z462" i="2" s="1"/>
  <c r="AI462" i="2"/>
  <c r="AF462" i="2"/>
  <c r="AY461" i="2"/>
  <c r="AX461" i="2"/>
  <c r="AJ461" i="2" s="1"/>
  <c r="AW461" i="2"/>
  <c r="AV461" i="2"/>
  <c r="AU461" i="2"/>
  <c r="AG461" i="2" s="1"/>
  <c r="AT461" i="2"/>
  <c r="AS461" i="2"/>
  <c r="AR461" i="2"/>
  <c r="AQ461" i="2"/>
  <c r="AM461" i="2"/>
  <c r="AL461" i="2"/>
  <c r="AH461" i="2"/>
  <c r="J461" i="2" s="1"/>
  <c r="AF461" i="2"/>
  <c r="U461" i="2"/>
  <c r="AY460" i="2"/>
  <c r="AX460" i="2"/>
  <c r="AW460" i="2"/>
  <c r="AV460" i="2"/>
  <c r="AU460" i="2"/>
  <c r="AG460" i="2" s="1"/>
  <c r="AT460" i="2"/>
  <c r="AS460" i="2"/>
  <c r="AR460" i="2"/>
  <c r="T460" i="2" s="1"/>
  <c r="Z460" i="2" s="1"/>
  <c r="AQ460" i="2"/>
  <c r="AM460" i="2"/>
  <c r="AL460" i="2"/>
  <c r="AI460" i="2"/>
  <c r="AF460" i="2"/>
  <c r="AY459" i="2"/>
  <c r="AX459" i="2"/>
  <c r="AJ459" i="2" s="1"/>
  <c r="AW459" i="2"/>
  <c r="AI459" i="2" s="1"/>
  <c r="AV459" i="2"/>
  <c r="AU459" i="2"/>
  <c r="AT459" i="2"/>
  <c r="AS459" i="2"/>
  <c r="AR459" i="2"/>
  <c r="AQ459" i="2"/>
  <c r="AM459" i="2"/>
  <c r="U459" i="2" s="1"/>
  <c r="AA459" i="2" s="1"/>
  <c r="AL459" i="2"/>
  <c r="T459" i="2" s="1"/>
  <c r="AG459" i="2"/>
  <c r="AF459" i="2"/>
  <c r="AY458" i="2"/>
  <c r="AX458" i="2"/>
  <c r="AH458" i="2" s="1"/>
  <c r="J458" i="2" s="1"/>
  <c r="AW458" i="2"/>
  <c r="AI458" i="2" s="1"/>
  <c r="AV458" i="2"/>
  <c r="AU458" i="2"/>
  <c r="AG458" i="2" s="1"/>
  <c r="AT458" i="2"/>
  <c r="AS458" i="2"/>
  <c r="AR458" i="2"/>
  <c r="AQ458" i="2"/>
  <c r="AM458" i="2"/>
  <c r="AL458" i="2"/>
  <c r="AF458" i="2"/>
  <c r="T458" i="2"/>
  <c r="Z458" i="2" s="1"/>
  <c r="AY457" i="2"/>
  <c r="AX457" i="2"/>
  <c r="AW457" i="2"/>
  <c r="AV457" i="2"/>
  <c r="AU457" i="2"/>
  <c r="AG457" i="2" s="1"/>
  <c r="AT457" i="2"/>
  <c r="AS457" i="2"/>
  <c r="AR457" i="2"/>
  <c r="AQ457" i="2"/>
  <c r="AM457" i="2"/>
  <c r="AL457" i="2"/>
  <c r="AJ457" i="2"/>
  <c r="AH457" i="2"/>
  <c r="J457" i="2" s="1"/>
  <c r="AF457" i="2"/>
  <c r="V457" i="2"/>
  <c r="AY456" i="2"/>
  <c r="T456" i="2" s="1"/>
  <c r="Z456" i="2" s="1"/>
  <c r="AX456" i="2"/>
  <c r="AW456" i="2"/>
  <c r="AV456" i="2"/>
  <c r="AU456" i="2"/>
  <c r="AG456" i="2" s="1"/>
  <c r="AT456" i="2"/>
  <c r="AS456" i="2"/>
  <c r="AR456" i="2"/>
  <c r="AQ456" i="2"/>
  <c r="AM456" i="2"/>
  <c r="AL456" i="2"/>
  <c r="AI456" i="2"/>
  <c r="AF456" i="2"/>
  <c r="AY455" i="2"/>
  <c r="AX455" i="2"/>
  <c r="AJ455" i="2" s="1"/>
  <c r="AW455" i="2"/>
  <c r="AI455" i="2" s="1"/>
  <c r="AV455" i="2"/>
  <c r="AU455" i="2"/>
  <c r="AT455" i="2"/>
  <c r="AS455" i="2"/>
  <c r="AR455" i="2"/>
  <c r="AQ455" i="2"/>
  <c r="AM455" i="2"/>
  <c r="U455" i="2" s="1"/>
  <c r="AA455" i="2" s="1"/>
  <c r="AL455" i="2"/>
  <c r="T455" i="2" s="1"/>
  <c r="AG455" i="2"/>
  <c r="AF455" i="2"/>
  <c r="AY454" i="2"/>
  <c r="AX454" i="2"/>
  <c r="AW454" i="2"/>
  <c r="AI454" i="2" s="1"/>
  <c r="AV454" i="2"/>
  <c r="AU454" i="2"/>
  <c r="AG454" i="2" s="1"/>
  <c r="AT454" i="2"/>
  <c r="AS454" i="2"/>
  <c r="AR454" i="2"/>
  <c r="AQ454" i="2"/>
  <c r="AM454" i="2"/>
  <c r="AL454" i="2"/>
  <c r="T454" i="2" s="1"/>
  <c r="Z454" i="2" s="1"/>
  <c r="AF454" i="2"/>
  <c r="AY453" i="2"/>
  <c r="AX453" i="2"/>
  <c r="AJ453" i="2" s="1"/>
  <c r="AW453" i="2"/>
  <c r="AI453" i="2" s="1"/>
  <c r="AV453" i="2"/>
  <c r="AU453" i="2"/>
  <c r="AT453" i="2"/>
  <c r="AS453" i="2"/>
  <c r="AR453" i="2"/>
  <c r="AQ453" i="2"/>
  <c r="AM453" i="2"/>
  <c r="U453" i="2" s="1"/>
  <c r="AL453" i="2"/>
  <c r="T453" i="2" s="1"/>
  <c r="AG453" i="2"/>
  <c r="AF453" i="2"/>
  <c r="AY452" i="2"/>
  <c r="AX452" i="2"/>
  <c r="AW452" i="2"/>
  <c r="AI452" i="2" s="1"/>
  <c r="AV452" i="2"/>
  <c r="AU452" i="2"/>
  <c r="AG452" i="2" s="1"/>
  <c r="AT452" i="2"/>
  <c r="AS452" i="2"/>
  <c r="AR452" i="2"/>
  <c r="AQ452" i="2"/>
  <c r="AM452" i="2"/>
  <c r="AL452" i="2"/>
  <c r="T452" i="2" s="1"/>
  <c r="Z452" i="2" s="1"/>
  <c r="AF452" i="2"/>
  <c r="AY451" i="2"/>
  <c r="AX451" i="2"/>
  <c r="AJ451" i="2" s="1"/>
  <c r="AW451" i="2"/>
  <c r="AV451" i="2"/>
  <c r="AU451" i="2"/>
  <c r="AG451" i="2" s="1"/>
  <c r="AT451" i="2"/>
  <c r="AS451" i="2"/>
  <c r="AR451" i="2"/>
  <c r="AQ451" i="2"/>
  <c r="AM451" i="2"/>
  <c r="AL451" i="2"/>
  <c r="AH451" i="2"/>
  <c r="J451" i="2" s="1"/>
  <c r="AF451" i="2"/>
  <c r="AY450" i="2"/>
  <c r="AX450" i="2"/>
  <c r="AJ450" i="2" s="1"/>
  <c r="AW450" i="2"/>
  <c r="AV450" i="2"/>
  <c r="AU450" i="2"/>
  <c r="AG450" i="2" s="1"/>
  <c r="AT450" i="2"/>
  <c r="AS450" i="2"/>
  <c r="AR450" i="2"/>
  <c r="AQ450" i="2"/>
  <c r="AM450" i="2"/>
  <c r="U450" i="2" s="1"/>
  <c r="AA450" i="2" s="1"/>
  <c r="AL450" i="2"/>
  <c r="AF450" i="2"/>
  <c r="AE450" i="2"/>
  <c r="T450" i="2"/>
  <c r="Z450" i="2" s="1"/>
  <c r="AY449" i="2"/>
  <c r="AX449" i="2"/>
  <c r="AW449" i="2"/>
  <c r="AV449" i="2"/>
  <c r="AU449" i="2"/>
  <c r="AT449" i="2"/>
  <c r="AS449" i="2"/>
  <c r="AR449" i="2"/>
  <c r="AE449" i="2" s="1"/>
  <c r="AQ449" i="2"/>
  <c r="AM449" i="2"/>
  <c r="AL449" i="2"/>
  <c r="AH449" i="2"/>
  <c r="AG449" i="2"/>
  <c r="AF449" i="2"/>
  <c r="T449" i="2"/>
  <c r="Z449" i="2" s="1"/>
  <c r="AY448" i="2"/>
  <c r="AX448" i="2"/>
  <c r="AW448" i="2"/>
  <c r="AV448" i="2"/>
  <c r="AJ448" i="2" s="1"/>
  <c r="AU448" i="2"/>
  <c r="AT448" i="2"/>
  <c r="AS448" i="2"/>
  <c r="AR448" i="2"/>
  <c r="AE448" i="2" s="1"/>
  <c r="AQ448" i="2"/>
  <c r="AM448" i="2"/>
  <c r="AL448" i="2"/>
  <c r="AH448" i="2"/>
  <c r="AG448" i="2"/>
  <c r="AF448" i="2"/>
  <c r="AY447" i="2"/>
  <c r="AX447" i="2"/>
  <c r="AJ447" i="2" s="1"/>
  <c r="AW447" i="2"/>
  <c r="AV447" i="2"/>
  <c r="AU447" i="2"/>
  <c r="AG447" i="2" s="1"/>
  <c r="AT447" i="2"/>
  <c r="AS447" i="2"/>
  <c r="AR447" i="2"/>
  <c r="AE447" i="2" s="1"/>
  <c r="AQ447" i="2"/>
  <c r="AM447" i="2"/>
  <c r="AL447" i="2"/>
  <c r="AF447" i="2"/>
  <c r="AY446" i="2"/>
  <c r="AX446" i="2"/>
  <c r="AJ446" i="2" s="1"/>
  <c r="AW446" i="2"/>
  <c r="AV446" i="2"/>
  <c r="AU446" i="2"/>
  <c r="AG446" i="2" s="1"/>
  <c r="AT446" i="2"/>
  <c r="AS446" i="2"/>
  <c r="AR446" i="2"/>
  <c r="AQ446" i="2"/>
  <c r="AH446" i="2" s="1"/>
  <c r="AM446" i="2"/>
  <c r="AL446" i="2"/>
  <c r="AF446" i="2"/>
  <c r="AE446" i="2"/>
  <c r="AY445" i="2"/>
  <c r="AX445" i="2"/>
  <c r="AW445" i="2"/>
  <c r="AV445" i="2"/>
  <c r="AU445" i="2"/>
  <c r="AG445" i="2" s="1"/>
  <c r="AT445" i="2"/>
  <c r="AS445" i="2"/>
  <c r="AR445" i="2"/>
  <c r="AE445" i="2" s="1"/>
  <c r="AQ445" i="2"/>
  <c r="AM445" i="2"/>
  <c r="AL445" i="2"/>
  <c r="AH445" i="2"/>
  <c r="AF445" i="2"/>
  <c r="AY444" i="2"/>
  <c r="AX444" i="2"/>
  <c r="AW444" i="2"/>
  <c r="AV444" i="2"/>
  <c r="AU444" i="2"/>
  <c r="AT444" i="2"/>
  <c r="AS444" i="2"/>
  <c r="AH444" i="2" s="1"/>
  <c r="AR444" i="2"/>
  <c r="AE444" i="2" s="1"/>
  <c r="AQ444" i="2"/>
  <c r="AM444" i="2"/>
  <c r="U444" i="2" s="1"/>
  <c r="O444" i="2" s="1"/>
  <c r="AL444" i="2"/>
  <c r="AG444" i="2"/>
  <c r="AF444" i="2"/>
  <c r="AY443" i="2"/>
  <c r="AX443" i="2"/>
  <c r="AW443" i="2"/>
  <c r="AV443" i="2"/>
  <c r="AU443" i="2"/>
  <c r="AG443" i="2" s="1"/>
  <c r="AT443" i="2"/>
  <c r="AS443" i="2"/>
  <c r="AR443" i="2"/>
  <c r="AE443" i="2" s="1"/>
  <c r="AQ443" i="2"/>
  <c r="AH443" i="2" s="1"/>
  <c r="AM443" i="2"/>
  <c r="AL443" i="2"/>
  <c r="AJ443" i="2"/>
  <c r="AF443" i="2"/>
  <c r="AY442" i="2"/>
  <c r="AX442" i="2"/>
  <c r="AW442" i="2"/>
  <c r="AV442" i="2"/>
  <c r="AU442" i="2"/>
  <c r="AG442" i="2" s="1"/>
  <c r="AT442" i="2"/>
  <c r="AS442" i="2"/>
  <c r="AR442" i="2"/>
  <c r="AE442" i="2" s="1"/>
  <c r="AQ442" i="2"/>
  <c r="AM442" i="2"/>
  <c r="U442" i="2" s="1"/>
  <c r="AA442" i="2" s="1"/>
  <c r="AL442" i="2"/>
  <c r="AF442" i="2"/>
  <c r="AY441" i="2"/>
  <c r="AX441" i="2"/>
  <c r="AJ441" i="2" s="1"/>
  <c r="AW441" i="2"/>
  <c r="AV441" i="2"/>
  <c r="AU441" i="2"/>
  <c r="AG441" i="2" s="1"/>
  <c r="AT441" i="2"/>
  <c r="AS441" i="2"/>
  <c r="AR441" i="2"/>
  <c r="AQ441" i="2"/>
  <c r="AH441" i="2" s="1"/>
  <c r="J441" i="2" s="1"/>
  <c r="AM441" i="2"/>
  <c r="U441" i="2" s="1"/>
  <c r="O441" i="2" s="1"/>
  <c r="AL441" i="2"/>
  <c r="AF441" i="2"/>
  <c r="AE441" i="2"/>
  <c r="AY440" i="2"/>
  <c r="AX440" i="2"/>
  <c r="AW440" i="2"/>
  <c r="AV440" i="2"/>
  <c r="AJ440" i="2" s="1"/>
  <c r="AU440" i="2"/>
  <c r="AT440" i="2"/>
  <c r="AS440" i="2"/>
  <c r="AR440" i="2"/>
  <c r="AE440" i="2" s="1"/>
  <c r="AQ440" i="2"/>
  <c r="AM440" i="2"/>
  <c r="AL440" i="2"/>
  <c r="AH440" i="2"/>
  <c r="AG440" i="2"/>
  <c r="AF440" i="2"/>
  <c r="AY439" i="2"/>
  <c r="AX439" i="2"/>
  <c r="AJ439" i="2" s="1"/>
  <c r="AW439" i="2"/>
  <c r="AV439" i="2"/>
  <c r="AU439" i="2"/>
  <c r="AG439" i="2" s="1"/>
  <c r="AT439" i="2"/>
  <c r="AS439" i="2"/>
  <c r="AR439" i="2"/>
  <c r="AE439" i="2" s="1"/>
  <c r="AQ439" i="2"/>
  <c r="AM439" i="2"/>
  <c r="AL439" i="2"/>
  <c r="AF439" i="2"/>
  <c r="AY438" i="2"/>
  <c r="AX438" i="2"/>
  <c r="AJ438" i="2" s="1"/>
  <c r="AW438" i="2"/>
  <c r="AV438" i="2"/>
  <c r="AU438" i="2"/>
  <c r="AG438" i="2" s="1"/>
  <c r="AT438" i="2"/>
  <c r="AS438" i="2"/>
  <c r="AR438" i="2"/>
  <c r="AQ438" i="2"/>
  <c r="AH438" i="2" s="1"/>
  <c r="AM438" i="2"/>
  <c r="AL438" i="2"/>
  <c r="AF438" i="2"/>
  <c r="AE438" i="2"/>
  <c r="AY437" i="2"/>
  <c r="AX437" i="2"/>
  <c r="AW437" i="2"/>
  <c r="AV437" i="2"/>
  <c r="AU437" i="2"/>
  <c r="AG437" i="2" s="1"/>
  <c r="AT437" i="2"/>
  <c r="AS437" i="2"/>
  <c r="AR437" i="2"/>
  <c r="AE437" i="2" s="1"/>
  <c r="AQ437" i="2"/>
  <c r="AM437" i="2"/>
  <c r="AL437" i="2"/>
  <c r="AF437" i="2"/>
  <c r="AY436" i="2"/>
  <c r="AX436" i="2"/>
  <c r="AW436" i="2"/>
  <c r="AV436" i="2"/>
  <c r="AU436" i="2"/>
  <c r="AT436" i="2"/>
  <c r="AS436" i="2"/>
  <c r="AH436" i="2" s="1"/>
  <c r="AR436" i="2"/>
  <c r="AE436" i="2" s="1"/>
  <c r="AQ436" i="2"/>
  <c r="AM436" i="2"/>
  <c r="U436" i="2" s="1"/>
  <c r="O436" i="2" s="1"/>
  <c r="AL436" i="2"/>
  <c r="AG436" i="2"/>
  <c r="AF436" i="2"/>
  <c r="AY435" i="2"/>
  <c r="AX435" i="2"/>
  <c r="AW435" i="2"/>
  <c r="AV435" i="2"/>
  <c r="AU435" i="2"/>
  <c r="AG435" i="2" s="1"/>
  <c r="AT435" i="2"/>
  <c r="AS435" i="2"/>
  <c r="AR435" i="2"/>
  <c r="AE435" i="2" s="1"/>
  <c r="AQ435" i="2"/>
  <c r="AH435" i="2" s="1"/>
  <c r="J435" i="2" s="1"/>
  <c r="AM435" i="2"/>
  <c r="AL435" i="2"/>
  <c r="AJ435" i="2"/>
  <c r="AF435" i="2"/>
  <c r="AY434" i="2"/>
  <c r="AX434" i="2"/>
  <c r="AW434" i="2"/>
  <c r="AV434" i="2"/>
  <c r="AU434" i="2"/>
  <c r="AG434" i="2" s="1"/>
  <c r="AT434" i="2"/>
  <c r="AS434" i="2"/>
  <c r="AR434" i="2"/>
  <c r="AE434" i="2" s="1"/>
  <c r="J434" i="2" s="1"/>
  <c r="AQ434" i="2"/>
  <c r="AH434" i="2" s="1"/>
  <c r="AM434" i="2"/>
  <c r="AL434" i="2"/>
  <c r="AF434" i="2"/>
  <c r="AY433" i="2"/>
  <c r="AX433" i="2"/>
  <c r="AW433" i="2"/>
  <c r="AV433" i="2"/>
  <c r="AU433" i="2"/>
  <c r="AG433" i="2" s="1"/>
  <c r="AT433" i="2"/>
  <c r="AS433" i="2"/>
  <c r="AH433" i="2" s="1"/>
  <c r="AR433" i="2"/>
  <c r="AE433" i="2" s="1"/>
  <c r="AQ433" i="2"/>
  <c r="AM433" i="2"/>
  <c r="U433" i="2" s="1"/>
  <c r="AL433" i="2"/>
  <c r="AF433" i="2"/>
  <c r="AY432" i="2"/>
  <c r="AX432" i="2"/>
  <c r="AW432" i="2"/>
  <c r="AV432" i="2"/>
  <c r="AU432" i="2"/>
  <c r="AT432" i="2"/>
  <c r="AS432" i="2"/>
  <c r="AR432" i="2"/>
  <c r="AE432" i="2" s="1"/>
  <c r="AQ432" i="2"/>
  <c r="AH432" i="2" s="1"/>
  <c r="J432" i="2" s="1"/>
  <c r="AM432" i="2"/>
  <c r="U432" i="2" s="1"/>
  <c r="O432" i="2" s="1"/>
  <c r="AL432" i="2"/>
  <c r="AG432" i="2"/>
  <c r="AF432" i="2"/>
  <c r="AY431" i="2"/>
  <c r="AX431" i="2"/>
  <c r="AW431" i="2"/>
  <c r="AV431" i="2"/>
  <c r="AU431" i="2"/>
  <c r="AG431" i="2" s="1"/>
  <c r="AT431" i="2"/>
  <c r="AS431" i="2"/>
  <c r="AR431" i="2"/>
  <c r="AE431" i="2" s="1"/>
  <c r="AQ431" i="2"/>
  <c r="AH431" i="2" s="1"/>
  <c r="AM431" i="2"/>
  <c r="AL431" i="2"/>
  <c r="AK431" i="2" s="1"/>
  <c r="AJ431" i="2"/>
  <c r="AF431" i="2"/>
  <c r="AY430" i="2"/>
  <c r="AX430" i="2"/>
  <c r="AJ430" i="2" s="1"/>
  <c r="AW430" i="2"/>
  <c r="AV430" i="2"/>
  <c r="AU430" i="2"/>
  <c r="AG430" i="2" s="1"/>
  <c r="AT430" i="2"/>
  <c r="AS430" i="2"/>
  <c r="AR430" i="2"/>
  <c r="AQ430" i="2"/>
  <c r="AM430" i="2"/>
  <c r="AL430" i="2"/>
  <c r="AF430" i="2"/>
  <c r="AE430" i="2"/>
  <c r="AY429" i="2"/>
  <c r="AX429" i="2"/>
  <c r="AJ429" i="2" s="1"/>
  <c r="AW429" i="2"/>
  <c r="AV429" i="2"/>
  <c r="AU429" i="2"/>
  <c r="AG429" i="2" s="1"/>
  <c r="AT429" i="2"/>
  <c r="AS429" i="2"/>
  <c r="AR429" i="2"/>
  <c r="AQ429" i="2"/>
  <c r="AM429" i="2"/>
  <c r="U429" i="2" s="1"/>
  <c r="O429" i="2" s="1"/>
  <c r="AL429" i="2"/>
  <c r="AF429" i="2"/>
  <c r="AE429" i="2"/>
  <c r="AY428" i="2"/>
  <c r="AX428" i="2"/>
  <c r="AW428" i="2"/>
  <c r="AV428" i="2"/>
  <c r="AJ428" i="2" s="1"/>
  <c r="AU428" i="2"/>
  <c r="AG428" i="2" s="1"/>
  <c r="AT428" i="2"/>
  <c r="AS428" i="2"/>
  <c r="AR428" i="2"/>
  <c r="AE428" i="2" s="1"/>
  <c r="AQ428" i="2"/>
  <c r="AM428" i="2"/>
  <c r="AL428" i="2"/>
  <c r="AF428" i="2"/>
  <c r="AY427" i="2"/>
  <c r="AX427" i="2"/>
  <c r="AW427" i="2"/>
  <c r="AV427" i="2"/>
  <c r="AU427" i="2"/>
  <c r="AG427" i="2" s="1"/>
  <c r="AT427" i="2"/>
  <c r="AS427" i="2"/>
  <c r="AR427" i="2"/>
  <c r="AE427" i="2" s="1"/>
  <c r="AQ427" i="2"/>
  <c r="AM427" i="2"/>
  <c r="AL427" i="2"/>
  <c r="AJ427" i="2"/>
  <c r="AF427" i="2"/>
  <c r="AY426" i="2"/>
  <c r="AX426" i="2"/>
  <c r="AJ426" i="2" s="1"/>
  <c r="AW426" i="2"/>
  <c r="AV426" i="2"/>
  <c r="AU426" i="2"/>
  <c r="AG426" i="2" s="1"/>
  <c r="AT426" i="2"/>
  <c r="AS426" i="2"/>
  <c r="AR426" i="2"/>
  <c r="AQ426" i="2"/>
  <c r="AM426" i="2"/>
  <c r="AL426" i="2"/>
  <c r="AF426" i="2"/>
  <c r="AE426" i="2"/>
  <c r="AY425" i="2"/>
  <c r="AX425" i="2"/>
  <c r="AJ425" i="2" s="1"/>
  <c r="AW425" i="2"/>
  <c r="AV425" i="2"/>
  <c r="AU425" i="2"/>
  <c r="AG425" i="2" s="1"/>
  <c r="AT425" i="2"/>
  <c r="AS425" i="2"/>
  <c r="AR425" i="2"/>
  <c r="AQ425" i="2"/>
  <c r="AH425" i="2" s="1"/>
  <c r="J425" i="2" s="1"/>
  <c r="AM425" i="2"/>
  <c r="U425" i="2" s="1"/>
  <c r="AL425" i="2"/>
  <c r="T425" i="2" s="1"/>
  <c r="AF425" i="2"/>
  <c r="AE425" i="2"/>
  <c r="AY424" i="2"/>
  <c r="AX424" i="2"/>
  <c r="AW424" i="2"/>
  <c r="AV424" i="2"/>
  <c r="AU424" i="2"/>
  <c r="AT424" i="2"/>
  <c r="AS424" i="2"/>
  <c r="AH424" i="2" s="1"/>
  <c r="AR424" i="2"/>
  <c r="AE424" i="2" s="1"/>
  <c r="AQ424" i="2"/>
  <c r="AM424" i="2"/>
  <c r="U424" i="2" s="1"/>
  <c r="O424" i="2" s="1"/>
  <c r="AL424" i="2"/>
  <c r="AG424" i="2"/>
  <c r="AF424" i="2"/>
  <c r="AY423" i="2"/>
  <c r="AX423" i="2"/>
  <c r="AW423" i="2"/>
  <c r="AV423" i="2"/>
  <c r="AU423" i="2"/>
  <c r="AG423" i="2" s="1"/>
  <c r="AT423" i="2"/>
  <c r="AS423" i="2"/>
  <c r="AR423" i="2"/>
  <c r="AE423" i="2" s="1"/>
  <c r="AQ423" i="2"/>
  <c r="AH423" i="2" s="1"/>
  <c r="AM423" i="2"/>
  <c r="AL423" i="2"/>
  <c r="AF423" i="2"/>
  <c r="AY422" i="2"/>
  <c r="AX422" i="2"/>
  <c r="AW422" i="2"/>
  <c r="AV422" i="2"/>
  <c r="AU422" i="2"/>
  <c r="AG422" i="2" s="1"/>
  <c r="AT422" i="2"/>
  <c r="AS422" i="2"/>
  <c r="AR422" i="2"/>
  <c r="AE422" i="2" s="1"/>
  <c r="AQ422" i="2"/>
  <c r="AM422" i="2"/>
  <c r="AL422" i="2"/>
  <c r="AF422" i="2"/>
  <c r="AY421" i="2"/>
  <c r="AX421" i="2"/>
  <c r="AJ421" i="2" s="1"/>
  <c r="AW421" i="2"/>
  <c r="AV421" i="2"/>
  <c r="AU421" i="2"/>
  <c r="AG421" i="2" s="1"/>
  <c r="AT421" i="2"/>
  <c r="AS421" i="2"/>
  <c r="AR421" i="2"/>
  <c r="AQ421" i="2"/>
  <c r="AH421" i="2" s="1"/>
  <c r="J421" i="2" s="1"/>
  <c r="AM421" i="2"/>
  <c r="U421" i="2" s="1"/>
  <c r="O421" i="2" s="1"/>
  <c r="AL421" i="2"/>
  <c r="AF421" i="2"/>
  <c r="AE421" i="2"/>
  <c r="AY420" i="2"/>
  <c r="AX420" i="2"/>
  <c r="AW420" i="2"/>
  <c r="AV420" i="2"/>
  <c r="AU420" i="2"/>
  <c r="AG420" i="2" s="1"/>
  <c r="AT420" i="2"/>
  <c r="AS420" i="2"/>
  <c r="AR420" i="2"/>
  <c r="AE420" i="2" s="1"/>
  <c r="AQ420" i="2"/>
  <c r="AM420" i="2"/>
  <c r="U420" i="2" s="1"/>
  <c r="AL420" i="2"/>
  <c r="AF420" i="2"/>
  <c r="AY419" i="2"/>
  <c r="AX419" i="2"/>
  <c r="AW419" i="2"/>
  <c r="AV419" i="2"/>
  <c r="AU419" i="2"/>
  <c r="AT419" i="2"/>
  <c r="AS419" i="2"/>
  <c r="AR419" i="2"/>
  <c r="AE419" i="2" s="1"/>
  <c r="AQ419" i="2"/>
  <c r="AH419" i="2" s="1"/>
  <c r="J419" i="2" s="1"/>
  <c r="AM419" i="2"/>
  <c r="AL419" i="2"/>
  <c r="AJ419" i="2"/>
  <c r="AG419" i="2"/>
  <c r="AF419" i="2"/>
  <c r="AY418" i="2"/>
  <c r="AX418" i="2"/>
  <c r="AW418" i="2"/>
  <c r="AV418" i="2"/>
  <c r="AU418" i="2"/>
  <c r="AG418" i="2" s="1"/>
  <c r="AT418" i="2"/>
  <c r="AS418" i="2"/>
  <c r="AR418" i="2"/>
  <c r="AQ418" i="2"/>
  <c r="AM418" i="2"/>
  <c r="AL418" i="2"/>
  <c r="AJ418" i="2"/>
  <c r="AF418" i="2"/>
  <c r="AE418" i="2"/>
  <c r="AY417" i="2"/>
  <c r="AX417" i="2"/>
  <c r="AW417" i="2"/>
  <c r="AV417" i="2"/>
  <c r="AU417" i="2"/>
  <c r="AG417" i="2" s="1"/>
  <c r="AT417" i="2"/>
  <c r="AS417" i="2"/>
  <c r="AH417" i="2" s="1"/>
  <c r="AR417" i="2"/>
  <c r="AE417" i="2" s="1"/>
  <c r="AQ417" i="2"/>
  <c r="AM417" i="2"/>
  <c r="U417" i="2" s="1"/>
  <c r="AL417" i="2"/>
  <c r="T417" i="2" s="1"/>
  <c r="AF417" i="2"/>
  <c r="AY416" i="2"/>
  <c r="AX416" i="2"/>
  <c r="AW416" i="2"/>
  <c r="AV416" i="2"/>
  <c r="AU416" i="2"/>
  <c r="AT416" i="2"/>
  <c r="AS416" i="2"/>
  <c r="AR416" i="2"/>
  <c r="AE416" i="2" s="1"/>
  <c r="AQ416" i="2"/>
  <c r="AH416" i="2" s="1"/>
  <c r="J416" i="2" s="1"/>
  <c r="AM416" i="2"/>
  <c r="U416" i="2" s="1"/>
  <c r="O416" i="2" s="1"/>
  <c r="AL416" i="2"/>
  <c r="AG416" i="2"/>
  <c r="AF416" i="2"/>
  <c r="AY415" i="2"/>
  <c r="AX415" i="2"/>
  <c r="AW415" i="2"/>
  <c r="AV415" i="2"/>
  <c r="AU415" i="2"/>
  <c r="AG415" i="2" s="1"/>
  <c r="AT415" i="2"/>
  <c r="AS415" i="2"/>
  <c r="AR415" i="2"/>
  <c r="AE415" i="2" s="1"/>
  <c r="AQ415" i="2"/>
  <c r="AM415" i="2"/>
  <c r="AL415" i="2"/>
  <c r="AK415" i="2" s="1"/>
  <c r="AF415" i="2"/>
  <c r="AY414" i="2"/>
  <c r="AX414" i="2"/>
  <c r="AW414" i="2"/>
  <c r="AV414" i="2"/>
  <c r="AU414" i="2"/>
  <c r="AT414" i="2"/>
  <c r="AS414" i="2"/>
  <c r="AR414" i="2"/>
  <c r="AE414" i="2" s="1"/>
  <c r="AQ414" i="2"/>
  <c r="AM414" i="2"/>
  <c r="AL414" i="2"/>
  <c r="AJ414" i="2"/>
  <c r="AG414" i="2"/>
  <c r="AF414" i="2"/>
  <c r="AY413" i="2"/>
  <c r="AX413" i="2"/>
  <c r="AW413" i="2"/>
  <c r="AV413" i="2"/>
  <c r="AU413" i="2"/>
  <c r="AG413" i="2" s="1"/>
  <c r="AT413" i="2"/>
  <c r="AS413" i="2"/>
  <c r="AR413" i="2"/>
  <c r="AE413" i="2" s="1"/>
  <c r="AQ413" i="2"/>
  <c r="AH413" i="2" s="1"/>
  <c r="AM413" i="2"/>
  <c r="AL413" i="2"/>
  <c r="AJ413" i="2"/>
  <c r="AF413" i="2"/>
  <c r="AY412" i="2"/>
  <c r="AX412" i="2"/>
  <c r="AW412" i="2"/>
  <c r="AV412" i="2"/>
  <c r="AU412" i="2"/>
  <c r="AT412" i="2"/>
  <c r="AS412" i="2"/>
  <c r="AH412" i="2" s="1"/>
  <c r="J412" i="2" s="1"/>
  <c r="AR412" i="2"/>
  <c r="AQ412" i="2"/>
  <c r="AM412" i="2"/>
  <c r="U412" i="2" s="1"/>
  <c r="O412" i="2" s="1"/>
  <c r="AL412" i="2"/>
  <c r="AK412" i="2" s="1"/>
  <c r="AJ412" i="2"/>
  <c r="AG412" i="2"/>
  <c r="AF412" i="2"/>
  <c r="AE412" i="2"/>
  <c r="AY411" i="2"/>
  <c r="AX411" i="2"/>
  <c r="AW411" i="2"/>
  <c r="AV411" i="2"/>
  <c r="AU411" i="2"/>
  <c r="AT411" i="2"/>
  <c r="AS411" i="2"/>
  <c r="AR411" i="2"/>
  <c r="AE411" i="2" s="1"/>
  <c r="AQ411" i="2"/>
  <c r="AH411" i="2" s="1"/>
  <c r="AM411" i="2"/>
  <c r="U411" i="2" s="1"/>
  <c r="AA411" i="2" s="1"/>
  <c r="AL411" i="2"/>
  <c r="AG411" i="2"/>
  <c r="AF411" i="2"/>
  <c r="AY410" i="2"/>
  <c r="AX410" i="2"/>
  <c r="AW410" i="2"/>
  <c r="AV410" i="2"/>
  <c r="AU410" i="2"/>
  <c r="AG410" i="2" s="1"/>
  <c r="AT410" i="2"/>
  <c r="AS410" i="2"/>
  <c r="AR410" i="2"/>
  <c r="AE410" i="2" s="1"/>
  <c r="AQ410" i="2"/>
  <c r="AM410" i="2"/>
  <c r="AL410" i="2"/>
  <c r="T410" i="2" s="1"/>
  <c r="Z410" i="2" s="1"/>
  <c r="AJ410" i="2"/>
  <c r="AF410" i="2"/>
  <c r="AY409" i="2"/>
  <c r="AX409" i="2"/>
  <c r="AW409" i="2"/>
  <c r="AV409" i="2"/>
  <c r="AU409" i="2"/>
  <c r="AG409" i="2" s="1"/>
  <c r="AT409" i="2"/>
  <c r="AS409" i="2"/>
  <c r="AR409" i="2"/>
  <c r="AQ409" i="2"/>
  <c r="AH409" i="2" s="1"/>
  <c r="AM409" i="2"/>
  <c r="AL409" i="2"/>
  <c r="AF409" i="2"/>
  <c r="AE409" i="2"/>
  <c r="AY408" i="2"/>
  <c r="AX408" i="2"/>
  <c r="AW408" i="2"/>
  <c r="AV408" i="2"/>
  <c r="AU408" i="2"/>
  <c r="AG408" i="2" s="1"/>
  <c r="AT408" i="2"/>
  <c r="AS408" i="2"/>
  <c r="AH408" i="2" s="1"/>
  <c r="J408" i="2" s="1"/>
  <c r="AR408" i="2"/>
  <c r="AE408" i="2" s="1"/>
  <c r="AQ408" i="2"/>
  <c r="AM408" i="2"/>
  <c r="AL408" i="2"/>
  <c r="AJ408" i="2"/>
  <c r="AF408" i="2"/>
  <c r="AY407" i="2"/>
  <c r="AX407" i="2"/>
  <c r="AW407" i="2"/>
  <c r="AV407" i="2"/>
  <c r="AU407" i="2"/>
  <c r="AT407" i="2"/>
  <c r="AS407" i="2"/>
  <c r="AR407" i="2"/>
  <c r="AE407" i="2" s="1"/>
  <c r="AQ407" i="2"/>
  <c r="AH407" i="2" s="1"/>
  <c r="AM407" i="2"/>
  <c r="U407" i="2" s="1"/>
  <c r="AA407" i="2" s="1"/>
  <c r="AL407" i="2"/>
  <c r="AG407" i="2"/>
  <c r="AF407" i="2"/>
  <c r="AY406" i="2"/>
  <c r="AX406" i="2"/>
  <c r="AJ406" i="2" s="1"/>
  <c r="AW406" i="2"/>
  <c r="AV406" i="2"/>
  <c r="AU406" i="2"/>
  <c r="AG406" i="2" s="1"/>
  <c r="AT406" i="2"/>
  <c r="AS406" i="2"/>
  <c r="AR406" i="2"/>
  <c r="AE406" i="2" s="1"/>
  <c r="AQ406" i="2"/>
  <c r="AH406" i="2" s="1"/>
  <c r="AM406" i="2"/>
  <c r="AL406" i="2"/>
  <c r="AF406" i="2"/>
  <c r="T406" i="2"/>
  <c r="Z406" i="2" s="1"/>
  <c r="AY405" i="2"/>
  <c r="AX405" i="2"/>
  <c r="AW405" i="2"/>
  <c r="AV405" i="2"/>
  <c r="AJ405" i="2" s="1"/>
  <c r="AU405" i="2"/>
  <c r="AT405" i="2"/>
  <c r="AS405" i="2"/>
  <c r="AR405" i="2"/>
  <c r="AE405" i="2" s="1"/>
  <c r="AQ405" i="2"/>
  <c r="AM405" i="2"/>
  <c r="AL405" i="2"/>
  <c r="AG405" i="2"/>
  <c r="AF405" i="2"/>
  <c r="AY404" i="2"/>
  <c r="AX404" i="2"/>
  <c r="AJ404" i="2" s="1"/>
  <c r="AW404" i="2"/>
  <c r="AV404" i="2"/>
  <c r="AU404" i="2"/>
  <c r="AG404" i="2" s="1"/>
  <c r="AT404" i="2"/>
  <c r="AS404" i="2"/>
  <c r="AR404" i="2"/>
  <c r="AQ404" i="2"/>
  <c r="AH404" i="2" s="1"/>
  <c r="AM404" i="2"/>
  <c r="AL404" i="2"/>
  <c r="T404" i="2" s="1"/>
  <c r="AF404" i="2"/>
  <c r="AE404" i="2"/>
  <c r="AY403" i="2"/>
  <c r="AX403" i="2"/>
  <c r="AW403" i="2"/>
  <c r="AV403" i="2"/>
  <c r="AU403" i="2"/>
  <c r="AT403" i="2"/>
  <c r="AS403" i="2"/>
  <c r="AR403" i="2"/>
  <c r="AE403" i="2" s="1"/>
  <c r="J403" i="2" s="1"/>
  <c r="AQ403" i="2"/>
  <c r="AM403" i="2"/>
  <c r="AL403" i="2"/>
  <c r="AH403" i="2"/>
  <c r="AG403" i="2"/>
  <c r="AF403" i="2"/>
  <c r="AY402" i="2"/>
  <c r="AX402" i="2"/>
  <c r="AW402" i="2"/>
  <c r="AV402" i="2"/>
  <c r="AU402" i="2"/>
  <c r="AG402" i="2" s="1"/>
  <c r="AT402" i="2"/>
  <c r="AS402" i="2"/>
  <c r="AH402" i="2" s="1"/>
  <c r="J402" i="2" s="1"/>
  <c r="AR402" i="2"/>
  <c r="AE402" i="2" s="1"/>
  <c r="AQ402" i="2"/>
  <c r="AM402" i="2"/>
  <c r="AL402" i="2"/>
  <c r="AJ402" i="2"/>
  <c r="AF402" i="2"/>
  <c r="AY401" i="2"/>
  <c r="AX401" i="2"/>
  <c r="AW401" i="2"/>
  <c r="AV401" i="2"/>
  <c r="AU401" i="2"/>
  <c r="AG401" i="2" s="1"/>
  <c r="AT401" i="2"/>
  <c r="AS401" i="2"/>
  <c r="AR401" i="2"/>
  <c r="AE401" i="2" s="1"/>
  <c r="AQ401" i="2"/>
  <c r="AH401" i="2" s="1"/>
  <c r="J401" i="2" s="1"/>
  <c r="AM401" i="2"/>
  <c r="U401" i="2" s="1"/>
  <c r="O401" i="2" s="1"/>
  <c r="AL401" i="2"/>
  <c r="AF401" i="2"/>
  <c r="AY400" i="2"/>
  <c r="AX400" i="2"/>
  <c r="AW400" i="2"/>
  <c r="AV400" i="2"/>
  <c r="AU400" i="2"/>
  <c r="AG400" i="2" s="1"/>
  <c r="AT400" i="2"/>
  <c r="AS400" i="2"/>
  <c r="AR400" i="2"/>
  <c r="AQ400" i="2"/>
  <c r="AH400" i="2" s="1"/>
  <c r="J400" i="2" s="1"/>
  <c r="AM400" i="2"/>
  <c r="AL400" i="2"/>
  <c r="AJ400" i="2"/>
  <c r="AF400" i="2"/>
  <c r="AE400" i="2"/>
  <c r="AY399" i="2"/>
  <c r="AX399" i="2"/>
  <c r="AW399" i="2"/>
  <c r="AV399" i="2"/>
  <c r="AU399" i="2"/>
  <c r="AT399" i="2"/>
  <c r="AS399" i="2"/>
  <c r="AH399" i="2" s="1"/>
  <c r="J399" i="2" s="1"/>
  <c r="AR399" i="2"/>
  <c r="AQ399" i="2"/>
  <c r="AM399" i="2"/>
  <c r="AL399" i="2"/>
  <c r="AG399" i="2"/>
  <c r="AF399" i="2"/>
  <c r="AE399" i="2"/>
  <c r="AY398" i="2"/>
  <c r="AX398" i="2"/>
  <c r="AW398" i="2"/>
  <c r="AV398" i="2"/>
  <c r="AU398" i="2"/>
  <c r="AG398" i="2" s="1"/>
  <c r="AT398" i="2"/>
  <c r="AS398" i="2"/>
  <c r="AH398" i="2" s="1"/>
  <c r="AR398" i="2"/>
  <c r="AE398" i="2" s="1"/>
  <c r="AQ398" i="2"/>
  <c r="AM398" i="2"/>
  <c r="AL398" i="2"/>
  <c r="T398" i="2" s="1"/>
  <c r="Z398" i="2" s="1"/>
  <c r="AJ398" i="2"/>
  <c r="AF398" i="2"/>
  <c r="AY397" i="2"/>
  <c r="AX397" i="2"/>
  <c r="AW397" i="2"/>
  <c r="AV397" i="2"/>
  <c r="AJ397" i="2" s="1"/>
  <c r="AU397" i="2"/>
  <c r="AG397" i="2" s="1"/>
  <c r="AT397" i="2"/>
  <c r="AS397" i="2"/>
  <c r="AR397" i="2"/>
  <c r="AE397" i="2" s="1"/>
  <c r="AQ397" i="2"/>
  <c r="AH397" i="2" s="1"/>
  <c r="AM397" i="2"/>
  <c r="AL397" i="2"/>
  <c r="AF397" i="2"/>
  <c r="AY396" i="2"/>
  <c r="AX396" i="2"/>
  <c r="AW396" i="2"/>
  <c r="AV396" i="2"/>
  <c r="AU396" i="2"/>
  <c r="AG396" i="2" s="1"/>
  <c r="AT396" i="2"/>
  <c r="AS396" i="2"/>
  <c r="AR396" i="2"/>
  <c r="AE396" i="2" s="1"/>
  <c r="AQ396" i="2"/>
  <c r="AH396" i="2" s="1"/>
  <c r="AM396" i="2"/>
  <c r="AL396" i="2"/>
  <c r="AJ396" i="2"/>
  <c r="AF396" i="2"/>
  <c r="AY395" i="2"/>
  <c r="AX395" i="2"/>
  <c r="AW395" i="2"/>
  <c r="AV395" i="2"/>
  <c r="AU395" i="2"/>
  <c r="AT395" i="2"/>
  <c r="AS395" i="2"/>
  <c r="AR395" i="2"/>
  <c r="AQ395" i="2"/>
  <c r="AH395" i="2" s="1"/>
  <c r="J395" i="2" s="1"/>
  <c r="AM395" i="2"/>
  <c r="AK395" i="2" s="1"/>
  <c r="AL395" i="2"/>
  <c r="AG395" i="2"/>
  <c r="AF395" i="2"/>
  <c r="AE395" i="2"/>
  <c r="AY394" i="2"/>
  <c r="AX394" i="2"/>
  <c r="AJ394" i="2" s="1"/>
  <c r="AW394" i="2"/>
  <c r="AV394" i="2"/>
  <c r="AU394" i="2"/>
  <c r="AG394" i="2" s="1"/>
  <c r="AT394" i="2"/>
  <c r="AS394" i="2"/>
  <c r="AR394" i="2"/>
  <c r="AE394" i="2" s="1"/>
  <c r="AQ394" i="2"/>
  <c r="AM394" i="2"/>
  <c r="AL394" i="2"/>
  <c r="AH394" i="2"/>
  <c r="J394" i="2" s="1"/>
  <c r="AF394" i="2"/>
  <c r="AY393" i="2"/>
  <c r="AX393" i="2"/>
  <c r="AW393" i="2"/>
  <c r="AV393" i="2"/>
  <c r="AJ393" i="2" s="1"/>
  <c r="AU393" i="2"/>
  <c r="AT393" i="2"/>
  <c r="AS393" i="2"/>
  <c r="AR393" i="2"/>
  <c r="AE393" i="2" s="1"/>
  <c r="AQ393" i="2"/>
  <c r="AH393" i="2" s="1"/>
  <c r="AM393" i="2"/>
  <c r="AL393" i="2"/>
  <c r="AG393" i="2"/>
  <c r="AF393" i="2"/>
  <c r="AY392" i="2"/>
  <c r="AX392" i="2"/>
  <c r="AW392" i="2"/>
  <c r="AV392" i="2"/>
  <c r="AU392" i="2"/>
  <c r="AG392" i="2" s="1"/>
  <c r="AT392" i="2"/>
  <c r="AS392" i="2"/>
  <c r="AR392" i="2"/>
  <c r="AQ392" i="2"/>
  <c r="AM392" i="2"/>
  <c r="AL392" i="2"/>
  <c r="AJ392" i="2"/>
  <c r="AF392" i="2"/>
  <c r="AE392" i="2"/>
  <c r="AY391" i="2"/>
  <c r="AX391" i="2"/>
  <c r="AW391" i="2"/>
  <c r="AV391" i="2"/>
  <c r="AU391" i="2"/>
  <c r="AT391" i="2"/>
  <c r="AS391" i="2"/>
  <c r="AR391" i="2"/>
  <c r="AQ391" i="2"/>
  <c r="AH391" i="2" s="1"/>
  <c r="J391" i="2" s="1"/>
  <c r="AM391" i="2"/>
  <c r="AL391" i="2"/>
  <c r="AG391" i="2"/>
  <c r="AF391" i="2"/>
  <c r="AE391" i="2"/>
  <c r="AY390" i="2"/>
  <c r="AX390" i="2"/>
  <c r="AW390" i="2"/>
  <c r="AV390" i="2"/>
  <c r="AU390" i="2"/>
  <c r="AG390" i="2" s="1"/>
  <c r="AT390" i="2"/>
  <c r="AS390" i="2"/>
  <c r="AR390" i="2"/>
  <c r="AE390" i="2" s="1"/>
  <c r="AQ390" i="2"/>
  <c r="AM390" i="2"/>
  <c r="AL390" i="2"/>
  <c r="T390" i="2" s="1"/>
  <c r="Z390" i="2" s="1"/>
  <c r="AJ390" i="2"/>
  <c r="AH390" i="2"/>
  <c r="AF390" i="2"/>
  <c r="AY389" i="2"/>
  <c r="AX389" i="2"/>
  <c r="AW389" i="2"/>
  <c r="AV389" i="2"/>
  <c r="AJ389" i="2" s="1"/>
  <c r="AU389" i="2"/>
  <c r="AT389" i="2"/>
  <c r="AS389" i="2"/>
  <c r="AR389" i="2"/>
  <c r="AE389" i="2" s="1"/>
  <c r="AQ389" i="2"/>
  <c r="AM389" i="2"/>
  <c r="U389" i="2" s="1"/>
  <c r="O389" i="2" s="1"/>
  <c r="AL389" i="2"/>
  <c r="AG389" i="2"/>
  <c r="AF389" i="2"/>
  <c r="AY388" i="2"/>
  <c r="AX388" i="2"/>
  <c r="AW388" i="2"/>
  <c r="AV388" i="2"/>
  <c r="AU388" i="2"/>
  <c r="AT388" i="2"/>
  <c r="AJ388" i="2" s="1"/>
  <c r="AS388" i="2"/>
  <c r="AR388" i="2"/>
  <c r="AQ388" i="2"/>
  <c r="AH388" i="2" s="1"/>
  <c r="AL388" i="2"/>
  <c r="T388" i="2" s="1"/>
  <c r="AG388" i="2"/>
  <c r="AF388" i="2"/>
  <c r="AE388" i="2"/>
  <c r="AY387" i="2"/>
  <c r="AX387" i="2"/>
  <c r="AW387" i="2"/>
  <c r="AV387" i="2"/>
  <c r="AU387" i="2"/>
  <c r="AT387" i="2"/>
  <c r="AS387" i="2"/>
  <c r="AR387" i="2"/>
  <c r="AJ387" i="2" s="1"/>
  <c r="AQ387" i="2"/>
  <c r="AH387" i="2" s="1"/>
  <c r="J387" i="2" s="1"/>
  <c r="AL387" i="2"/>
  <c r="AK387" i="2" s="1"/>
  <c r="AG387" i="2"/>
  <c r="AF387" i="2"/>
  <c r="AE387" i="2"/>
  <c r="H387" i="2"/>
  <c r="AY386" i="2"/>
  <c r="AX386" i="2"/>
  <c r="AW386" i="2"/>
  <c r="AV386" i="2"/>
  <c r="AU386" i="2"/>
  <c r="AT386" i="2"/>
  <c r="AJ386" i="2" s="1"/>
  <c r="AS386" i="2"/>
  <c r="AR386" i="2"/>
  <c r="AQ386" i="2"/>
  <c r="AH386" i="2" s="1"/>
  <c r="AL386" i="2"/>
  <c r="T386" i="2" s="1"/>
  <c r="AG386" i="2"/>
  <c r="AF386" i="2"/>
  <c r="AE386" i="2"/>
  <c r="AY385" i="2"/>
  <c r="AJ385" i="2" s="1"/>
  <c r="AX385" i="2"/>
  <c r="AW385" i="2"/>
  <c r="AV385" i="2"/>
  <c r="AU385" i="2"/>
  <c r="AT385" i="2"/>
  <c r="AS385" i="2"/>
  <c r="AR385" i="2"/>
  <c r="AQ385" i="2"/>
  <c r="AH385" i="2" s="1"/>
  <c r="AL385" i="2"/>
  <c r="U385" i="2" s="1"/>
  <c r="AA385" i="2" s="1"/>
  <c r="AG385" i="2"/>
  <c r="AF385" i="2"/>
  <c r="AE385" i="2"/>
  <c r="AY384" i="2"/>
  <c r="AX384" i="2"/>
  <c r="AW384" i="2"/>
  <c r="AV384" i="2"/>
  <c r="AU384" i="2"/>
  <c r="AT384" i="2"/>
  <c r="AS384" i="2"/>
  <c r="AR384" i="2"/>
  <c r="AQ384" i="2"/>
  <c r="AH384" i="2" s="1"/>
  <c r="AL384" i="2"/>
  <c r="AG384" i="2"/>
  <c r="AF384" i="2"/>
  <c r="AE384" i="2"/>
  <c r="H384" i="2"/>
  <c r="AY383" i="2"/>
  <c r="AX383" i="2"/>
  <c r="AW383" i="2"/>
  <c r="AV383" i="2"/>
  <c r="AU383" i="2"/>
  <c r="AT383" i="2"/>
  <c r="AJ383" i="2" s="1"/>
  <c r="AS383" i="2"/>
  <c r="AR383" i="2"/>
  <c r="AQ383" i="2"/>
  <c r="AH383" i="2" s="1"/>
  <c r="AL383" i="2"/>
  <c r="AG383" i="2"/>
  <c r="AF383" i="2"/>
  <c r="AE383" i="2"/>
  <c r="AY382" i="2"/>
  <c r="AX382" i="2"/>
  <c r="AW382" i="2"/>
  <c r="AV382" i="2"/>
  <c r="AU382" i="2"/>
  <c r="AT382" i="2"/>
  <c r="AS382" i="2"/>
  <c r="AR382" i="2"/>
  <c r="AQ382" i="2"/>
  <c r="AH382" i="2" s="1"/>
  <c r="AL382" i="2"/>
  <c r="T382" i="2" s="1"/>
  <c r="AG382" i="2"/>
  <c r="AF382" i="2"/>
  <c r="AE382" i="2"/>
  <c r="H382" i="2"/>
  <c r="AY381" i="2"/>
  <c r="AJ381" i="2" s="1"/>
  <c r="AX381" i="2"/>
  <c r="AW381" i="2"/>
  <c r="AV381" i="2"/>
  <c r="AU381" i="2"/>
  <c r="AT381" i="2"/>
  <c r="AS381" i="2"/>
  <c r="AR381" i="2"/>
  <c r="AQ381" i="2"/>
  <c r="AH381" i="2" s="1"/>
  <c r="AL381" i="2"/>
  <c r="U381" i="2" s="1"/>
  <c r="AG381" i="2"/>
  <c r="AF381" i="2"/>
  <c r="AE381" i="2"/>
  <c r="AY380" i="2"/>
  <c r="H380" i="2" s="1"/>
  <c r="AX380" i="2"/>
  <c r="AW380" i="2"/>
  <c r="AV380" i="2"/>
  <c r="AU380" i="2"/>
  <c r="AT380" i="2"/>
  <c r="AS380" i="2"/>
  <c r="AR380" i="2"/>
  <c r="AQ380" i="2"/>
  <c r="AH380" i="2" s="1"/>
  <c r="AL380" i="2"/>
  <c r="AG380" i="2"/>
  <c r="AF380" i="2"/>
  <c r="AE380" i="2"/>
  <c r="AY379" i="2"/>
  <c r="AX379" i="2"/>
  <c r="AW379" i="2"/>
  <c r="AV379" i="2"/>
  <c r="AU379" i="2"/>
  <c r="AT379" i="2"/>
  <c r="AS379" i="2"/>
  <c r="AR379" i="2"/>
  <c r="AQ379" i="2"/>
  <c r="AH379" i="2" s="1"/>
  <c r="AL379" i="2"/>
  <c r="AG379" i="2"/>
  <c r="AF379" i="2"/>
  <c r="AE379" i="2"/>
  <c r="AY378" i="2"/>
  <c r="AX378" i="2"/>
  <c r="AW378" i="2"/>
  <c r="AV378" i="2"/>
  <c r="AU378" i="2"/>
  <c r="AT378" i="2"/>
  <c r="AS378" i="2"/>
  <c r="AR378" i="2"/>
  <c r="AQ378" i="2"/>
  <c r="AH378" i="2" s="1"/>
  <c r="AL378" i="2"/>
  <c r="T378" i="2" s="1"/>
  <c r="AG378" i="2"/>
  <c r="AF378" i="2"/>
  <c r="AE378" i="2"/>
  <c r="AY377" i="2"/>
  <c r="AJ377" i="2" s="1"/>
  <c r="AX377" i="2"/>
  <c r="AW377" i="2"/>
  <c r="AV377" i="2"/>
  <c r="AU377" i="2"/>
  <c r="AT377" i="2"/>
  <c r="AS377" i="2"/>
  <c r="AR377" i="2"/>
  <c r="AQ377" i="2"/>
  <c r="AH377" i="2" s="1"/>
  <c r="AL377" i="2"/>
  <c r="U377" i="2" s="1"/>
  <c r="AG377" i="2"/>
  <c r="AF377" i="2"/>
  <c r="AE377" i="2"/>
  <c r="AY376" i="2"/>
  <c r="H376" i="2" s="1"/>
  <c r="AX376" i="2"/>
  <c r="AW376" i="2"/>
  <c r="AV376" i="2"/>
  <c r="AU376" i="2"/>
  <c r="AT376" i="2"/>
  <c r="AS376" i="2"/>
  <c r="AR376" i="2"/>
  <c r="AQ376" i="2"/>
  <c r="AH376" i="2" s="1"/>
  <c r="AL376" i="2"/>
  <c r="AG376" i="2"/>
  <c r="AF376" i="2"/>
  <c r="AE376" i="2"/>
  <c r="U376" i="2"/>
  <c r="AA376" i="2" s="1"/>
  <c r="AY375" i="2"/>
  <c r="AX375" i="2"/>
  <c r="AW375" i="2"/>
  <c r="AV375" i="2"/>
  <c r="AU375" i="2"/>
  <c r="AT375" i="2"/>
  <c r="AJ375" i="2" s="1"/>
  <c r="AS375" i="2"/>
  <c r="AR375" i="2"/>
  <c r="AQ375" i="2"/>
  <c r="AH375" i="2" s="1"/>
  <c r="AL375" i="2"/>
  <c r="U375" i="2" s="1"/>
  <c r="AG375" i="2"/>
  <c r="AF375" i="2"/>
  <c r="AE375" i="2"/>
  <c r="AY374" i="2"/>
  <c r="AX374" i="2"/>
  <c r="AW374" i="2"/>
  <c r="AV374" i="2"/>
  <c r="AU374" i="2"/>
  <c r="AT374" i="2"/>
  <c r="AS374" i="2"/>
  <c r="AR374" i="2"/>
  <c r="AQ374" i="2"/>
  <c r="AH374" i="2" s="1"/>
  <c r="AL374" i="2"/>
  <c r="T374" i="2" s="1"/>
  <c r="AJ374" i="2"/>
  <c r="AG374" i="2"/>
  <c r="AF374" i="2"/>
  <c r="AE374" i="2"/>
  <c r="H374" i="2"/>
  <c r="AY373" i="2"/>
  <c r="AX373" i="2"/>
  <c r="AW373" i="2"/>
  <c r="AV373" i="2"/>
  <c r="AU373" i="2"/>
  <c r="AT373" i="2"/>
  <c r="AS373" i="2"/>
  <c r="AR373" i="2"/>
  <c r="AJ373" i="2" s="1"/>
  <c r="AQ373" i="2"/>
  <c r="AH373" i="2" s="1"/>
  <c r="AL373" i="2"/>
  <c r="AK373" i="2" s="1"/>
  <c r="AG373" i="2"/>
  <c r="AF373" i="2"/>
  <c r="AE373" i="2"/>
  <c r="H373" i="2"/>
  <c r="V373" i="2" s="1"/>
  <c r="AY372" i="2"/>
  <c r="H372" i="2" s="1"/>
  <c r="AX372" i="2"/>
  <c r="AW372" i="2"/>
  <c r="AV372" i="2"/>
  <c r="AU372" i="2"/>
  <c r="AT372" i="2"/>
  <c r="AS372" i="2"/>
  <c r="AR372" i="2"/>
  <c r="AQ372" i="2"/>
  <c r="AH372" i="2" s="1"/>
  <c r="AL372" i="2"/>
  <c r="U372" i="2" s="1"/>
  <c r="AA372" i="2" s="1"/>
  <c r="AG372" i="2"/>
  <c r="AF372" i="2"/>
  <c r="AE372" i="2"/>
  <c r="AY371" i="2"/>
  <c r="AX371" i="2"/>
  <c r="AW371" i="2"/>
  <c r="AV371" i="2"/>
  <c r="AU371" i="2"/>
  <c r="AT371" i="2"/>
  <c r="AS371" i="2"/>
  <c r="AR371" i="2"/>
  <c r="AQ371" i="2"/>
  <c r="AH371" i="2" s="1"/>
  <c r="AL371" i="2"/>
  <c r="U371" i="2" s="1"/>
  <c r="AG371" i="2"/>
  <c r="AF371" i="2"/>
  <c r="AE371" i="2"/>
  <c r="AY370" i="2"/>
  <c r="H370" i="2" s="1"/>
  <c r="AX370" i="2"/>
  <c r="AW370" i="2"/>
  <c r="AV370" i="2"/>
  <c r="AU370" i="2"/>
  <c r="AT370" i="2"/>
  <c r="AS370" i="2"/>
  <c r="AR370" i="2"/>
  <c r="AQ370" i="2"/>
  <c r="AH370" i="2" s="1"/>
  <c r="AL370" i="2"/>
  <c r="T370" i="2" s="1"/>
  <c r="AG370" i="2"/>
  <c r="AF370" i="2"/>
  <c r="AE370" i="2"/>
  <c r="AY369" i="2"/>
  <c r="AX369" i="2"/>
  <c r="AW369" i="2"/>
  <c r="AV369" i="2"/>
  <c r="AU369" i="2"/>
  <c r="AT369" i="2"/>
  <c r="AS369" i="2"/>
  <c r="AR369" i="2"/>
  <c r="AQ369" i="2"/>
  <c r="AH369" i="2" s="1"/>
  <c r="AL369" i="2"/>
  <c r="U369" i="2" s="1"/>
  <c r="AG369" i="2"/>
  <c r="AF369" i="2"/>
  <c r="AE369" i="2"/>
  <c r="AY368" i="2"/>
  <c r="H368" i="2" s="1"/>
  <c r="AX368" i="2"/>
  <c r="AW368" i="2"/>
  <c r="AV368" i="2"/>
  <c r="AU368" i="2"/>
  <c r="AT368" i="2"/>
  <c r="AS368" i="2"/>
  <c r="AR368" i="2"/>
  <c r="AQ368" i="2"/>
  <c r="AH368" i="2" s="1"/>
  <c r="AL368" i="2"/>
  <c r="T368" i="2" s="1"/>
  <c r="AG368" i="2"/>
  <c r="AF368" i="2"/>
  <c r="AE368" i="2"/>
  <c r="AY367" i="2"/>
  <c r="AX367" i="2"/>
  <c r="AW367" i="2"/>
  <c r="AV367" i="2"/>
  <c r="AU367" i="2"/>
  <c r="AT367" i="2"/>
  <c r="AS367" i="2"/>
  <c r="AR367" i="2"/>
  <c r="AQ367" i="2"/>
  <c r="AH367" i="2" s="1"/>
  <c r="AL367" i="2"/>
  <c r="U367" i="2" s="1"/>
  <c r="AG367" i="2"/>
  <c r="AF367" i="2"/>
  <c r="AE367" i="2"/>
  <c r="AY366" i="2"/>
  <c r="AX366" i="2"/>
  <c r="AW366" i="2"/>
  <c r="AV366" i="2"/>
  <c r="AU366" i="2"/>
  <c r="AT366" i="2"/>
  <c r="AS366" i="2"/>
  <c r="AR366" i="2"/>
  <c r="AQ366" i="2"/>
  <c r="AH366" i="2" s="1"/>
  <c r="J366" i="2" s="1"/>
  <c r="AL366" i="2"/>
  <c r="AJ366" i="2"/>
  <c r="AG366" i="2"/>
  <c r="AF366" i="2"/>
  <c r="AE366" i="2"/>
  <c r="H366" i="2"/>
  <c r="AY365" i="2"/>
  <c r="AX365" i="2"/>
  <c r="AW365" i="2"/>
  <c r="AV365" i="2"/>
  <c r="AU365" i="2"/>
  <c r="AT365" i="2"/>
  <c r="H365" i="2" s="1"/>
  <c r="AS365" i="2"/>
  <c r="AR365" i="2"/>
  <c r="AJ365" i="2" s="1"/>
  <c r="AQ365" i="2"/>
  <c r="AH365" i="2" s="1"/>
  <c r="AL365" i="2"/>
  <c r="AG365" i="2"/>
  <c r="AF365" i="2"/>
  <c r="AE365" i="2"/>
  <c r="AY364" i="2"/>
  <c r="AX364" i="2"/>
  <c r="AW364" i="2"/>
  <c r="AV364" i="2"/>
  <c r="AU364" i="2"/>
  <c r="AT364" i="2"/>
  <c r="AS364" i="2"/>
  <c r="AR364" i="2"/>
  <c r="AQ364" i="2"/>
  <c r="AH364" i="2" s="1"/>
  <c r="J364" i="2" s="1"/>
  <c r="AL364" i="2"/>
  <c r="T364" i="2" s="1"/>
  <c r="AJ364" i="2"/>
  <c r="AG364" i="2"/>
  <c r="AF364" i="2"/>
  <c r="AE364" i="2"/>
  <c r="H364" i="2"/>
  <c r="AY363" i="2"/>
  <c r="AX363" i="2"/>
  <c r="AW363" i="2"/>
  <c r="AV363" i="2"/>
  <c r="AU363" i="2"/>
  <c r="AT363" i="2"/>
  <c r="AS363" i="2"/>
  <c r="AR363" i="2"/>
  <c r="AQ363" i="2"/>
  <c r="AH363" i="2" s="1"/>
  <c r="AL363" i="2"/>
  <c r="U363" i="2" s="1"/>
  <c r="AG363" i="2"/>
  <c r="AF363" i="2"/>
  <c r="AE363" i="2"/>
  <c r="AY362" i="2"/>
  <c r="H362" i="2" s="1"/>
  <c r="AX362" i="2"/>
  <c r="AW362" i="2"/>
  <c r="AV362" i="2"/>
  <c r="AU362" i="2"/>
  <c r="AT362" i="2"/>
  <c r="AS362" i="2"/>
  <c r="AR362" i="2"/>
  <c r="AQ362" i="2"/>
  <c r="AH362" i="2" s="1"/>
  <c r="AL362" i="2"/>
  <c r="T362" i="2" s="1"/>
  <c r="AG362" i="2"/>
  <c r="AF362" i="2"/>
  <c r="AE362" i="2"/>
  <c r="AY361" i="2"/>
  <c r="AX361" i="2"/>
  <c r="AW361" i="2"/>
  <c r="AV361" i="2"/>
  <c r="AU361" i="2"/>
  <c r="AT361" i="2"/>
  <c r="AS361" i="2"/>
  <c r="AR361" i="2"/>
  <c r="AQ361" i="2"/>
  <c r="AH361" i="2" s="1"/>
  <c r="AL361" i="2"/>
  <c r="U361" i="2" s="1"/>
  <c r="AA361" i="2" s="1"/>
  <c r="AG361" i="2"/>
  <c r="AF361" i="2"/>
  <c r="AE361" i="2"/>
  <c r="AY360" i="2"/>
  <c r="H360" i="2" s="1"/>
  <c r="AX360" i="2"/>
  <c r="AW360" i="2"/>
  <c r="AV360" i="2"/>
  <c r="AU360" i="2"/>
  <c r="AT360" i="2"/>
  <c r="AS360" i="2"/>
  <c r="AR360" i="2"/>
  <c r="AQ360" i="2"/>
  <c r="AH360" i="2" s="1"/>
  <c r="AL360" i="2"/>
  <c r="AG360" i="2"/>
  <c r="AF360" i="2"/>
  <c r="AE360" i="2"/>
  <c r="AY359" i="2"/>
  <c r="AX359" i="2"/>
  <c r="AW359" i="2"/>
  <c r="AV359" i="2"/>
  <c r="AU359" i="2"/>
  <c r="AT359" i="2"/>
  <c r="AS359" i="2"/>
  <c r="AR359" i="2"/>
  <c r="AQ359" i="2"/>
  <c r="AH359" i="2" s="1"/>
  <c r="AL359" i="2"/>
  <c r="U359" i="2" s="1"/>
  <c r="AA359" i="2" s="1"/>
  <c r="AG359" i="2"/>
  <c r="AF359" i="2"/>
  <c r="AE359" i="2"/>
  <c r="AY358" i="2"/>
  <c r="H358" i="2" s="1"/>
  <c r="AX358" i="2"/>
  <c r="AW358" i="2"/>
  <c r="AV358" i="2"/>
  <c r="AU358" i="2"/>
  <c r="AT358" i="2"/>
  <c r="AS358" i="2"/>
  <c r="AR358" i="2"/>
  <c r="AQ358" i="2"/>
  <c r="AH358" i="2" s="1"/>
  <c r="AL358" i="2"/>
  <c r="T358" i="2" s="1"/>
  <c r="AG358" i="2"/>
  <c r="AF358" i="2"/>
  <c r="AE358" i="2"/>
  <c r="AY357" i="2"/>
  <c r="AX357" i="2"/>
  <c r="AW357" i="2"/>
  <c r="AV357" i="2"/>
  <c r="AU357" i="2"/>
  <c r="AT357" i="2"/>
  <c r="AS357" i="2"/>
  <c r="AJ357" i="2" s="1"/>
  <c r="AR357" i="2"/>
  <c r="AQ357" i="2"/>
  <c r="AL357" i="2"/>
  <c r="AK357" i="2" s="1"/>
  <c r="AG357" i="2"/>
  <c r="AF357" i="2"/>
  <c r="AE357" i="2"/>
  <c r="H357" i="2"/>
  <c r="AY356" i="2"/>
  <c r="AX356" i="2"/>
  <c r="AW356" i="2"/>
  <c r="AV356" i="2"/>
  <c r="AU356" i="2"/>
  <c r="AT356" i="2"/>
  <c r="AG356" i="2" s="1"/>
  <c r="AS356" i="2"/>
  <c r="AR356" i="2"/>
  <c r="AQ356" i="2"/>
  <c r="AL356" i="2"/>
  <c r="T356" i="2" s="1"/>
  <c r="AF356" i="2"/>
  <c r="AE356" i="2"/>
  <c r="H356" i="2"/>
  <c r="AY355" i="2"/>
  <c r="AX355" i="2"/>
  <c r="AW355" i="2"/>
  <c r="AV355" i="2"/>
  <c r="AU355" i="2"/>
  <c r="AT355" i="2"/>
  <c r="AS355" i="2"/>
  <c r="AJ355" i="2" s="1"/>
  <c r="AR355" i="2"/>
  <c r="AQ355" i="2"/>
  <c r="AL355" i="2"/>
  <c r="T355" i="2" s="1"/>
  <c r="AG355" i="2"/>
  <c r="AF355" i="2"/>
  <c r="AE355" i="2"/>
  <c r="H355" i="2"/>
  <c r="AY354" i="2"/>
  <c r="AX354" i="2"/>
  <c r="AW354" i="2"/>
  <c r="AV354" i="2"/>
  <c r="AU354" i="2"/>
  <c r="AT354" i="2"/>
  <c r="AG354" i="2" s="1"/>
  <c r="AS354" i="2"/>
  <c r="AR354" i="2"/>
  <c r="AQ354" i="2"/>
  <c r="AL354" i="2"/>
  <c r="T354" i="2" s="1"/>
  <c r="AF354" i="2"/>
  <c r="AE354" i="2"/>
  <c r="H354" i="2"/>
  <c r="AY353" i="2"/>
  <c r="AX353" i="2"/>
  <c r="AW353" i="2"/>
  <c r="AV353" i="2"/>
  <c r="AU353" i="2"/>
  <c r="AT353" i="2"/>
  <c r="AS353" i="2"/>
  <c r="AJ353" i="2" s="1"/>
  <c r="AR353" i="2"/>
  <c r="AQ353" i="2"/>
  <c r="AL353" i="2"/>
  <c r="T353" i="2" s="1"/>
  <c r="AG353" i="2"/>
  <c r="AF353" i="2"/>
  <c r="AE353" i="2"/>
  <c r="H353" i="2"/>
  <c r="AY352" i="2"/>
  <c r="AX352" i="2"/>
  <c r="H352" i="2" s="1"/>
  <c r="AW352" i="2"/>
  <c r="AV352" i="2"/>
  <c r="AU352" i="2"/>
  <c r="AT352" i="2"/>
  <c r="AG352" i="2" s="1"/>
  <c r="AS352" i="2"/>
  <c r="AR352" i="2"/>
  <c r="AQ352" i="2"/>
  <c r="AL352" i="2"/>
  <c r="T352" i="2" s="1"/>
  <c r="AF352" i="2"/>
  <c r="AE352" i="2"/>
  <c r="AY351" i="2"/>
  <c r="AX351" i="2"/>
  <c r="H351" i="2" s="1"/>
  <c r="AW351" i="2"/>
  <c r="AV351" i="2"/>
  <c r="AU351" i="2"/>
  <c r="AT351" i="2"/>
  <c r="AS351" i="2"/>
  <c r="AJ351" i="2" s="1"/>
  <c r="AR351" i="2"/>
  <c r="AQ351" i="2"/>
  <c r="AH351" i="2" s="1"/>
  <c r="AL351" i="2"/>
  <c r="AG351" i="2"/>
  <c r="AF351" i="2"/>
  <c r="AE351" i="2"/>
  <c r="AY350" i="2"/>
  <c r="AX350" i="2"/>
  <c r="H350" i="2" s="1"/>
  <c r="AW350" i="2"/>
  <c r="AV350" i="2"/>
  <c r="AU350" i="2"/>
  <c r="AT350" i="2"/>
  <c r="AG350" i="2" s="1"/>
  <c r="AS350" i="2"/>
  <c r="AJ350" i="2" s="1"/>
  <c r="AR350" i="2"/>
  <c r="AQ350" i="2"/>
  <c r="AL350" i="2"/>
  <c r="T350" i="2" s="1"/>
  <c r="AF350" i="2"/>
  <c r="AE350" i="2"/>
  <c r="AY349" i="2"/>
  <c r="AX349" i="2"/>
  <c r="H349" i="2" s="1"/>
  <c r="AW349" i="2"/>
  <c r="AV349" i="2"/>
  <c r="AU349" i="2"/>
  <c r="AT349" i="2"/>
  <c r="AS349" i="2"/>
  <c r="AJ349" i="2" s="1"/>
  <c r="AR349" i="2"/>
  <c r="AQ349" i="2"/>
  <c r="AH349" i="2" s="1"/>
  <c r="AL349" i="2"/>
  <c r="AG349" i="2"/>
  <c r="AF349" i="2"/>
  <c r="AE349" i="2"/>
  <c r="AY348" i="2"/>
  <c r="AX348" i="2"/>
  <c r="H348" i="2" s="1"/>
  <c r="AW348" i="2"/>
  <c r="AV348" i="2"/>
  <c r="AU348" i="2"/>
  <c r="AT348" i="2"/>
  <c r="AG348" i="2" s="1"/>
  <c r="AS348" i="2"/>
  <c r="AR348" i="2"/>
  <c r="AQ348" i="2"/>
  <c r="AL348" i="2"/>
  <c r="T348" i="2" s="1"/>
  <c r="AF348" i="2"/>
  <c r="AE348" i="2"/>
  <c r="AY347" i="2"/>
  <c r="AX347" i="2"/>
  <c r="H347" i="2" s="1"/>
  <c r="AW347" i="2"/>
  <c r="AV347" i="2"/>
  <c r="AU347" i="2"/>
  <c r="AT347" i="2"/>
  <c r="AS347" i="2"/>
  <c r="AJ347" i="2" s="1"/>
  <c r="AR347" i="2"/>
  <c r="AQ347" i="2"/>
  <c r="AH347" i="2" s="1"/>
  <c r="AL347" i="2"/>
  <c r="AG347" i="2"/>
  <c r="AF347" i="2"/>
  <c r="AE347" i="2"/>
  <c r="AY346" i="2"/>
  <c r="AX346" i="2"/>
  <c r="H346" i="2" s="1"/>
  <c r="AW346" i="2"/>
  <c r="AV346" i="2"/>
  <c r="AU346" i="2"/>
  <c r="AT346" i="2"/>
  <c r="AG346" i="2" s="1"/>
  <c r="AS346" i="2"/>
  <c r="AR346" i="2"/>
  <c r="AQ346" i="2"/>
  <c r="AL346" i="2"/>
  <c r="T346" i="2" s="1"/>
  <c r="AF346" i="2"/>
  <c r="AE346" i="2"/>
  <c r="AY345" i="2"/>
  <c r="AX345" i="2"/>
  <c r="H345" i="2" s="1"/>
  <c r="AW345" i="2"/>
  <c r="AV345" i="2"/>
  <c r="AU345" i="2"/>
  <c r="AT345" i="2"/>
  <c r="AS345" i="2"/>
  <c r="AJ345" i="2" s="1"/>
  <c r="AR345" i="2"/>
  <c r="AQ345" i="2"/>
  <c r="AH345" i="2" s="1"/>
  <c r="AL345" i="2"/>
  <c r="AG345" i="2"/>
  <c r="AF345" i="2"/>
  <c r="AE345" i="2"/>
  <c r="AY344" i="2"/>
  <c r="AX344" i="2"/>
  <c r="H344" i="2" s="1"/>
  <c r="AW344" i="2"/>
  <c r="AV344" i="2"/>
  <c r="AU344" i="2"/>
  <c r="AT344" i="2"/>
  <c r="AS344" i="2"/>
  <c r="AR344" i="2"/>
  <c r="AQ344" i="2"/>
  <c r="AL344" i="2"/>
  <c r="T344" i="2" s="1"/>
  <c r="AG344" i="2"/>
  <c r="AF344" i="2"/>
  <c r="AE344" i="2"/>
  <c r="AY343" i="2"/>
  <c r="AX343" i="2"/>
  <c r="H343" i="2" s="1"/>
  <c r="AW343" i="2"/>
  <c r="AV343" i="2"/>
  <c r="AU343" i="2"/>
  <c r="AT343" i="2"/>
  <c r="AG343" i="2" s="1"/>
  <c r="AS343" i="2"/>
  <c r="AR343" i="2"/>
  <c r="AQ343" i="2"/>
  <c r="AH343" i="2" s="1"/>
  <c r="AL343" i="2"/>
  <c r="T343" i="2" s="1"/>
  <c r="AF343" i="2"/>
  <c r="AE343" i="2"/>
  <c r="AY342" i="2"/>
  <c r="AX342" i="2"/>
  <c r="H342" i="2" s="1"/>
  <c r="AW342" i="2"/>
  <c r="AV342" i="2"/>
  <c r="AU342" i="2"/>
  <c r="AT342" i="2"/>
  <c r="AG342" i="2" s="1"/>
  <c r="AS342" i="2"/>
  <c r="AR342" i="2"/>
  <c r="AQ342" i="2"/>
  <c r="AH342" i="2" s="1"/>
  <c r="AL342" i="2"/>
  <c r="AF342" i="2"/>
  <c r="AE342" i="2"/>
  <c r="AY341" i="2"/>
  <c r="AX341" i="2"/>
  <c r="H341" i="2" s="1"/>
  <c r="AW341" i="2"/>
  <c r="AV341" i="2"/>
  <c r="AU341" i="2"/>
  <c r="AT341" i="2"/>
  <c r="AS341" i="2"/>
  <c r="AJ341" i="2" s="1"/>
  <c r="AR341" i="2"/>
  <c r="AQ341" i="2"/>
  <c r="AL341" i="2"/>
  <c r="AG341" i="2"/>
  <c r="AF341" i="2"/>
  <c r="AE341" i="2"/>
  <c r="AY340" i="2"/>
  <c r="AX340" i="2"/>
  <c r="H340" i="2" s="1"/>
  <c r="AW340" i="2"/>
  <c r="AV340" i="2"/>
  <c r="AU340" i="2"/>
  <c r="AT340" i="2"/>
  <c r="AS340" i="2"/>
  <c r="AJ340" i="2" s="1"/>
  <c r="AR340" i="2"/>
  <c r="AQ340" i="2"/>
  <c r="AL340" i="2"/>
  <c r="T340" i="2" s="1"/>
  <c r="AG340" i="2"/>
  <c r="AF340" i="2"/>
  <c r="AE340" i="2"/>
  <c r="AY339" i="2"/>
  <c r="AX339" i="2"/>
  <c r="H339" i="2" s="1"/>
  <c r="AW339" i="2"/>
  <c r="AV339" i="2"/>
  <c r="AU339" i="2"/>
  <c r="AT339" i="2"/>
  <c r="AG339" i="2" s="1"/>
  <c r="AS339" i="2"/>
  <c r="AR339" i="2"/>
  <c r="AQ339" i="2"/>
  <c r="AH339" i="2" s="1"/>
  <c r="AL339" i="2"/>
  <c r="T339" i="2" s="1"/>
  <c r="AF339" i="2"/>
  <c r="AE339" i="2"/>
  <c r="AY338" i="2"/>
  <c r="AX338" i="2"/>
  <c r="H338" i="2" s="1"/>
  <c r="AW338" i="2"/>
  <c r="AV338" i="2"/>
  <c r="AU338" i="2"/>
  <c r="AT338" i="2"/>
  <c r="AS338" i="2"/>
  <c r="AJ338" i="2" s="1"/>
  <c r="AR338" i="2"/>
  <c r="AQ338" i="2"/>
  <c r="AH338" i="2" s="1"/>
  <c r="AL338" i="2"/>
  <c r="AG338" i="2"/>
  <c r="AF338" i="2"/>
  <c r="AE338" i="2"/>
  <c r="AY337" i="2"/>
  <c r="AX337" i="2"/>
  <c r="H337" i="2" s="1"/>
  <c r="AW337" i="2"/>
  <c r="AV337" i="2"/>
  <c r="AU337" i="2"/>
  <c r="AT337" i="2"/>
  <c r="AS337" i="2"/>
  <c r="AJ337" i="2" s="1"/>
  <c r="AR337" i="2"/>
  <c r="AQ337" i="2"/>
  <c r="AL337" i="2"/>
  <c r="T337" i="2" s="1"/>
  <c r="AG337" i="2"/>
  <c r="AF337" i="2"/>
  <c r="AE337" i="2"/>
  <c r="AY336" i="2"/>
  <c r="AX336" i="2"/>
  <c r="H336" i="2" s="1"/>
  <c r="AW336" i="2"/>
  <c r="AV336" i="2"/>
  <c r="AU336" i="2"/>
  <c r="AT336" i="2"/>
  <c r="AS336" i="2"/>
  <c r="AJ336" i="2" s="1"/>
  <c r="AR336" i="2"/>
  <c r="AQ336" i="2"/>
  <c r="AH336" i="2" s="1"/>
  <c r="AL336" i="2"/>
  <c r="T336" i="2" s="1"/>
  <c r="AG336" i="2"/>
  <c r="AF336" i="2"/>
  <c r="AE336" i="2"/>
  <c r="AY335" i="2"/>
  <c r="AX335" i="2"/>
  <c r="H335" i="2" s="1"/>
  <c r="AW335" i="2"/>
  <c r="AV335" i="2"/>
  <c r="AU335" i="2"/>
  <c r="AT335" i="2"/>
  <c r="AG335" i="2" s="1"/>
  <c r="AS335" i="2"/>
  <c r="AR335" i="2"/>
  <c r="AQ335" i="2"/>
  <c r="AH335" i="2" s="1"/>
  <c r="AL335" i="2"/>
  <c r="T335" i="2" s="1"/>
  <c r="AF335" i="2"/>
  <c r="AE335" i="2"/>
  <c r="AY334" i="2"/>
  <c r="AX334" i="2"/>
  <c r="H334" i="2" s="1"/>
  <c r="AW334" i="2"/>
  <c r="AV334" i="2"/>
  <c r="AU334" i="2"/>
  <c r="AT334" i="2"/>
  <c r="AS334" i="2"/>
  <c r="AJ334" i="2" s="1"/>
  <c r="AR334" i="2"/>
  <c r="AQ334" i="2"/>
  <c r="AH334" i="2" s="1"/>
  <c r="AL334" i="2"/>
  <c r="AG334" i="2"/>
  <c r="AF334" i="2"/>
  <c r="AE334" i="2"/>
  <c r="AY333" i="2"/>
  <c r="AX333" i="2"/>
  <c r="H333" i="2" s="1"/>
  <c r="AW333" i="2"/>
  <c r="AV333" i="2"/>
  <c r="AU333" i="2"/>
  <c r="AT333" i="2"/>
  <c r="AS333" i="2"/>
  <c r="AJ333" i="2" s="1"/>
  <c r="AR333" i="2"/>
  <c r="AQ333" i="2"/>
  <c r="AL333" i="2"/>
  <c r="T333" i="2" s="1"/>
  <c r="AG333" i="2"/>
  <c r="AF333" i="2"/>
  <c r="AE333" i="2"/>
  <c r="AY332" i="2"/>
  <c r="AX332" i="2"/>
  <c r="H332" i="2" s="1"/>
  <c r="AW332" i="2"/>
  <c r="AV332" i="2"/>
  <c r="AU332" i="2"/>
  <c r="AT332" i="2"/>
  <c r="AS332" i="2"/>
  <c r="AJ332" i="2" s="1"/>
  <c r="AR332" i="2"/>
  <c r="AQ332" i="2"/>
  <c r="AH332" i="2" s="1"/>
  <c r="AL332" i="2"/>
  <c r="T332" i="2" s="1"/>
  <c r="AG332" i="2"/>
  <c r="AF332" i="2"/>
  <c r="AE332" i="2"/>
  <c r="AY331" i="2"/>
  <c r="AX331" i="2"/>
  <c r="H331" i="2" s="1"/>
  <c r="AW331" i="2"/>
  <c r="AV331" i="2"/>
  <c r="AU331" i="2"/>
  <c r="AT331" i="2"/>
  <c r="AG331" i="2" s="1"/>
  <c r="AS331" i="2"/>
  <c r="AR331" i="2"/>
  <c r="AQ331" i="2"/>
  <c r="AH331" i="2" s="1"/>
  <c r="AL331" i="2"/>
  <c r="T331" i="2" s="1"/>
  <c r="AF331" i="2"/>
  <c r="AE331" i="2"/>
  <c r="AY330" i="2"/>
  <c r="AX330" i="2"/>
  <c r="H330" i="2" s="1"/>
  <c r="AW330" i="2"/>
  <c r="AV330" i="2"/>
  <c r="AU330" i="2"/>
  <c r="AT330" i="2"/>
  <c r="AS330" i="2"/>
  <c r="AJ330" i="2" s="1"/>
  <c r="AR330" i="2"/>
  <c r="AQ330" i="2"/>
  <c r="AH330" i="2" s="1"/>
  <c r="AL330" i="2"/>
  <c r="AG330" i="2"/>
  <c r="AF330" i="2"/>
  <c r="AE330" i="2"/>
  <c r="AY329" i="2"/>
  <c r="AX329" i="2"/>
  <c r="H329" i="2" s="1"/>
  <c r="AW329" i="2"/>
  <c r="AV329" i="2"/>
  <c r="AU329" i="2"/>
  <c r="AT329" i="2"/>
  <c r="AS329" i="2"/>
  <c r="AJ329" i="2" s="1"/>
  <c r="AR329" i="2"/>
  <c r="AQ329" i="2"/>
  <c r="AL329" i="2"/>
  <c r="T329" i="2" s="1"/>
  <c r="AG329" i="2"/>
  <c r="AF329" i="2"/>
  <c r="AE329" i="2"/>
  <c r="AY328" i="2"/>
  <c r="AX328" i="2"/>
  <c r="H328" i="2" s="1"/>
  <c r="AW328" i="2"/>
  <c r="AV328" i="2"/>
  <c r="AU328" i="2"/>
  <c r="AT328" i="2"/>
  <c r="AS328" i="2"/>
  <c r="AJ328" i="2" s="1"/>
  <c r="AR328" i="2"/>
  <c r="AQ328" i="2"/>
  <c r="AH328" i="2" s="1"/>
  <c r="AL328" i="2"/>
  <c r="T328" i="2" s="1"/>
  <c r="AG328" i="2"/>
  <c r="AF328" i="2"/>
  <c r="AE328" i="2"/>
  <c r="AY327" i="2"/>
  <c r="AX327" i="2"/>
  <c r="H327" i="2" s="1"/>
  <c r="AW327" i="2"/>
  <c r="AV327" i="2"/>
  <c r="AU327" i="2"/>
  <c r="AT327" i="2"/>
  <c r="AG327" i="2" s="1"/>
  <c r="AS327" i="2"/>
  <c r="AR327" i="2"/>
  <c r="AQ327" i="2"/>
  <c r="AH327" i="2" s="1"/>
  <c r="AL327" i="2"/>
  <c r="T327" i="2" s="1"/>
  <c r="AF327" i="2"/>
  <c r="AE327" i="2"/>
  <c r="AY326" i="2"/>
  <c r="AX326" i="2"/>
  <c r="H326" i="2" s="1"/>
  <c r="AW326" i="2"/>
  <c r="AV326" i="2"/>
  <c r="AU326" i="2"/>
  <c r="AT326" i="2"/>
  <c r="AS326" i="2"/>
  <c r="AJ326" i="2" s="1"/>
  <c r="AR326" i="2"/>
  <c r="AQ326" i="2"/>
  <c r="AH326" i="2" s="1"/>
  <c r="AL326" i="2"/>
  <c r="AG326" i="2"/>
  <c r="AF326" i="2"/>
  <c r="AE326" i="2"/>
  <c r="AY325" i="2"/>
  <c r="AX325" i="2"/>
  <c r="H325" i="2" s="1"/>
  <c r="AW325" i="2"/>
  <c r="AV325" i="2"/>
  <c r="AU325" i="2"/>
  <c r="AT325" i="2"/>
  <c r="AS325" i="2"/>
  <c r="AJ325" i="2" s="1"/>
  <c r="AR325" i="2"/>
  <c r="AQ325" i="2"/>
  <c r="AL325" i="2"/>
  <c r="T325" i="2" s="1"/>
  <c r="AG325" i="2"/>
  <c r="AF325" i="2"/>
  <c r="AE325" i="2"/>
  <c r="AY324" i="2"/>
  <c r="AX324" i="2"/>
  <c r="H324" i="2" s="1"/>
  <c r="AW324" i="2"/>
  <c r="AV324" i="2"/>
  <c r="AU324" i="2"/>
  <c r="AT324" i="2"/>
  <c r="AS324" i="2"/>
  <c r="AJ324" i="2" s="1"/>
  <c r="AR324" i="2"/>
  <c r="AQ324" i="2"/>
  <c r="AH324" i="2" s="1"/>
  <c r="AL324" i="2"/>
  <c r="T324" i="2" s="1"/>
  <c r="AG324" i="2"/>
  <c r="AF324" i="2"/>
  <c r="AE324" i="2"/>
  <c r="AY323" i="2"/>
  <c r="AX323" i="2"/>
  <c r="H323" i="2" s="1"/>
  <c r="AW323" i="2"/>
  <c r="AV323" i="2"/>
  <c r="AU323" i="2"/>
  <c r="AT323" i="2"/>
  <c r="AG323" i="2" s="1"/>
  <c r="AS323" i="2"/>
  <c r="AR323" i="2"/>
  <c r="AQ323" i="2"/>
  <c r="AH323" i="2" s="1"/>
  <c r="AL323" i="2"/>
  <c r="T323" i="2" s="1"/>
  <c r="AF323" i="2"/>
  <c r="AE323" i="2"/>
  <c r="AY322" i="2"/>
  <c r="AX322" i="2"/>
  <c r="H322" i="2" s="1"/>
  <c r="AW322" i="2"/>
  <c r="AV322" i="2"/>
  <c r="AU322" i="2"/>
  <c r="AT322" i="2"/>
  <c r="AS322" i="2"/>
  <c r="AJ322" i="2" s="1"/>
  <c r="AR322" i="2"/>
  <c r="AQ322" i="2"/>
  <c r="AH322" i="2" s="1"/>
  <c r="AL322" i="2"/>
  <c r="AG322" i="2"/>
  <c r="AF322" i="2"/>
  <c r="AE322" i="2"/>
  <c r="AY321" i="2"/>
  <c r="AX321" i="2"/>
  <c r="H321" i="2" s="1"/>
  <c r="AW321" i="2"/>
  <c r="AV321" i="2"/>
  <c r="AU321" i="2"/>
  <c r="AT321" i="2"/>
  <c r="AS321" i="2"/>
  <c r="AJ321" i="2" s="1"/>
  <c r="AR321" i="2"/>
  <c r="AQ321" i="2"/>
  <c r="AL321" i="2"/>
  <c r="T321" i="2" s="1"/>
  <c r="AG321" i="2"/>
  <c r="AF321" i="2"/>
  <c r="AE321" i="2"/>
  <c r="AY320" i="2"/>
  <c r="AX320" i="2"/>
  <c r="H320" i="2" s="1"/>
  <c r="AW320" i="2"/>
  <c r="AV320" i="2"/>
  <c r="AU320" i="2"/>
  <c r="AT320" i="2"/>
  <c r="AS320" i="2"/>
  <c r="AJ320" i="2" s="1"/>
  <c r="AR320" i="2"/>
  <c r="AQ320" i="2"/>
  <c r="AH320" i="2" s="1"/>
  <c r="AL320" i="2"/>
  <c r="T320" i="2" s="1"/>
  <c r="AG320" i="2"/>
  <c r="AF320" i="2"/>
  <c r="AE320" i="2"/>
  <c r="AY319" i="2"/>
  <c r="AX319" i="2"/>
  <c r="H319" i="2" s="1"/>
  <c r="AW319" i="2"/>
  <c r="AV319" i="2"/>
  <c r="AU319" i="2"/>
  <c r="AT319" i="2"/>
  <c r="AG319" i="2" s="1"/>
  <c r="AS319" i="2"/>
  <c r="AR319" i="2"/>
  <c r="AQ319" i="2"/>
  <c r="AH319" i="2" s="1"/>
  <c r="AL319" i="2"/>
  <c r="T319" i="2" s="1"/>
  <c r="AF319" i="2"/>
  <c r="AE319" i="2"/>
  <c r="AY318" i="2"/>
  <c r="AX318" i="2"/>
  <c r="H318" i="2" s="1"/>
  <c r="AW318" i="2"/>
  <c r="AV318" i="2"/>
  <c r="AU318" i="2"/>
  <c r="AT318" i="2"/>
  <c r="AS318" i="2"/>
  <c r="AJ318" i="2" s="1"/>
  <c r="AR318" i="2"/>
  <c r="AQ318" i="2"/>
  <c r="AH318" i="2" s="1"/>
  <c r="AL318" i="2"/>
  <c r="AG318" i="2"/>
  <c r="AF318" i="2"/>
  <c r="AE318" i="2"/>
  <c r="AY317" i="2"/>
  <c r="AX317" i="2"/>
  <c r="H317" i="2" s="1"/>
  <c r="AW317" i="2"/>
  <c r="AV317" i="2"/>
  <c r="AU317" i="2"/>
  <c r="AT317" i="2"/>
  <c r="AS317" i="2"/>
  <c r="AJ317" i="2" s="1"/>
  <c r="AR317" i="2"/>
  <c r="AQ317" i="2"/>
  <c r="AL317" i="2"/>
  <c r="T317" i="2" s="1"/>
  <c r="AG317" i="2"/>
  <c r="AF317" i="2"/>
  <c r="AE317" i="2"/>
  <c r="AY316" i="2"/>
  <c r="AX316" i="2"/>
  <c r="H316" i="2" s="1"/>
  <c r="AW316" i="2"/>
  <c r="AV316" i="2"/>
  <c r="AU316" i="2"/>
  <c r="AT316" i="2"/>
  <c r="AS316" i="2"/>
  <c r="AJ316" i="2" s="1"/>
  <c r="AR316" i="2"/>
  <c r="AQ316" i="2"/>
  <c r="AH316" i="2" s="1"/>
  <c r="AL316" i="2"/>
  <c r="T316" i="2" s="1"/>
  <c r="AG316" i="2"/>
  <c r="AF316" i="2"/>
  <c r="AE316" i="2"/>
  <c r="AY315" i="2"/>
  <c r="AX315" i="2"/>
  <c r="H315" i="2" s="1"/>
  <c r="AW315" i="2"/>
  <c r="AV315" i="2"/>
  <c r="AU315" i="2"/>
  <c r="AT315" i="2"/>
  <c r="AG315" i="2" s="1"/>
  <c r="AS315" i="2"/>
  <c r="AR315" i="2"/>
  <c r="AQ315" i="2"/>
  <c r="AH315" i="2" s="1"/>
  <c r="AL315" i="2"/>
  <c r="T315" i="2" s="1"/>
  <c r="AF315" i="2"/>
  <c r="AE315" i="2"/>
  <c r="AY314" i="2"/>
  <c r="AX314" i="2"/>
  <c r="H314" i="2" s="1"/>
  <c r="AW314" i="2"/>
  <c r="AV314" i="2"/>
  <c r="AU314" i="2"/>
  <c r="AT314" i="2"/>
  <c r="AS314" i="2"/>
  <c r="AJ314" i="2" s="1"/>
  <c r="AR314" i="2"/>
  <c r="AQ314" i="2"/>
  <c r="AH314" i="2" s="1"/>
  <c r="J314" i="2" s="1"/>
  <c r="AL314" i="2"/>
  <c r="AK314" i="2"/>
  <c r="AG314" i="2"/>
  <c r="AF314" i="2"/>
  <c r="AE314" i="2"/>
  <c r="AY313" i="2"/>
  <c r="AJ313" i="2" s="1"/>
  <c r="AX313" i="2"/>
  <c r="AW313" i="2"/>
  <c r="AV313" i="2"/>
  <c r="AU313" i="2"/>
  <c r="X313" i="2" s="1"/>
  <c r="AT313" i="2"/>
  <c r="AG313" i="2" s="1"/>
  <c r="AS313" i="2"/>
  <c r="AR313" i="2"/>
  <c r="AQ313" i="2"/>
  <c r="AM313" i="2"/>
  <c r="AL313" i="2"/>
  <c r="AH313" i="2"/>
  <c r="J313" i="2" s="1"/>
  <c r="AF313" i="2"/>
  <c r="AE313" i="2"/>
  <c r="AY312" i="2"/>
  <c r="AX312" i="2"/>
  <c r="AW312" i="2"/>
  <c r="AV312" i="2"/>
  <c r="AU312" i="2"/>
  <c r="X312" i="2" s="1"/>
  <c r="AT312" i="2"/>
  <c r="AG312" i="2" s="1"/>
  <c r="AS312" i="2"/>
  <c r="AR312" i="2"/>
  <c r="AQ312" i="2"/>
  <c r="AH312" i="2" s="1"/>
  <c r="AM312" i="2"/>
  <c r="AL312" i="2"/>
  <c r="AK312" i="2" s="1"/>
  <c r="AJ312" i="2"/>
  <c r="AF312" i="2"/>
  <c r="AE312" i="2"/>
  <c r="T312" i="2"/>
  <c r="Z312" i="2" s="1"/>
  <c r="AY311" i="2"/>
  <c r="AX311" i="2"/>
  <c r="AW311" i="2"/>
  <c r="AV311" i="2"/>
  <c r="AU311" i="2"/>
  <c r="AT311" i="2"/>
  <c r="AG311" i="2" s="1"/>
  <c r="AS311" i="2"/>
  <c r="AR311" i="2"/>
  <c r="AQ311" i="2"/>
  <c r="AM311" i="2"/>
  <c r="U311" i="2" s="1"/>
  <c r="AL311" i="2"/>
  <c r="AK311" i="2" s="1"/>
  <c r="AJ311" i="2"/>
  <c r="AH311" i="2"/>
  <c r="AF311" i="2"/>
  <c r="AE311" i="2"/>
  <c r="X311" i="2"/>
  <c r="AD311" i="2" s="1"/>
  <c r="AY310" i="2"/>
  <c r="AX310" i="2"/>
  <c r="AW310" i="2"/>
  <c r="AV310" i="2"/>
  <c r="AU310" i="2"/>
  <c r="X310" i="2" s="1"/>
  <c r="AT310" i="2"/>
  <c r="AG310" i="2" s="1"/>
  <c r="AS310" i="2"/>
  <c r="AR310" i="2"/>
  <c r="AQ310" i="2"/>
  <c r="AH310" i="2" s="1"/>
  <c r="AM310" i="2"/>
  <c r="AL310" i="2"/>
  <c r="T310" i="2" s="1"/>
  <c r="Z310" i="2" s="1"/>
  <c r="AJ310" i="2"/>
  <c r="AF310" i="2"/>
  <c r="AE310" i="2"/>
  <c r="AY309" i="2"/>
  <c r="AX309" i="2"/>
  <c r="AW309" i="2"/>
  <c r="AV309" i="2"/>
  <c r="AU309" i="2"/>
  <c r="AT309" i="2"/>
  <c r="AG309" i="2" s="1"/>
  <c r="AS309" i="2"/>
  <c r="AR309" i="2"/>
  <c r="AQ309" i="2"/>
  <c r="AM309" i="2"/>
  <c r="AL309" i="2"/>
  <c r="AJ309" i="2"/>
  <c r="AH309" i="2"/>
  <c r="AF309" i="2"/>
  <c r="AE309" i="2"/>
  <c r="AY308" i="2"/>
  <c r="AX308" i="2"/>
  <c r="AW308" i="2"/>
  <c r="AV308" i="2"/>
  <c r="AU308" i="2"/>
  <c r="X308" i="2" s="1"/>
  <c r="AT308" i="2"/>
  <c r="AS308" i="2"/>
  <c r="AR308" i="2"/>
  <c r="AQ308" i="2"/>
  <c r="AH308" i="2" s="1"/>
  <c r="J308" i="2" s="1"/>
  <c r="AM308" i="2"/>
  <c r="AL308" i="2"/>
  <c r="AJ308" i="2"/>
  <c r="AG308" i="2"/>
  <c r="AF308" i="2"/>
  <c r="AE308" i="2"/>
  <c r="AY307" i="2"/>
  <c r="AJ307" i="2" s="1"/>
  <c r="AX307" i="2"/>
  <c r="AW307" i="2"/>
  <c r="AV307" i="2"/>
  <c r="AU307" i="2"/>
  <c r="X307" i="2" s="1"/>
  <c r="AD307" i="2" s="1"/>
  <c r="AT307" i="2"/>
  <c r="AG307" i="2" s="1"/>
  <c r="AS307" i="2"/>
  <c r="AR307" i="2"/>
  <c r="AQ307" i="2"/>
  <c r="AM307" i="2"/>
  <c r="U307" i="2" s="1"/>
  <c r="AL307" i="2"/>
  <c r="AH307" i="2"/>
  <c r="AF307" i="2"/>
  <c r="AE307" i="2"/>
  <c r="AY306" i="2"/>
  <c r="AJ306" i="2" s="1"/>
  <c r="AX306" i="2"/>
  <c r="AW306" i="2"/>
  <c r="AV306" i="2"/>
  <c r="AU306" i="2"/>
  <c r="AT306" i="2"/>
  <c r="AG306" i="2" s="1"/>
  <c r="AS306" i="2"/>
  <c r="AR306" i="2"/>
  <c r="AQ306" i="2"/>
  <c r="AH306" i="2" s="1"/>
  <c r="AM306" i="2"/>
  <c r="AL306" i="2"/>
  <c r="T306" i="2" s="1"/>
  <c r="Z306" i="2" s="1"/>
  <c r="AF306" i="2"/>
  <c r="AE306" i="2"/>
  <c r="AY305" i="2"/>
  <c r="AX305" i="2"/>
  <c r="AW305" i="2"/>
  <c r="AV305" i="2"/>
  <c r="AU305" i="2"/>
  <c r="AT305" i="2"/>
  <c r="AG305" i="2" s="1"/>
  <c r="AS305" i="2"/>
  <c r="AR305" i="2"/>
  <c r="AQ305" i="2"/>
  <c r="AM305" i="2"/>
  <c r="U305" i="2" s="1"/>
  <c r="AL305" i="2"/>
  <c r="AJ305" i="2"/>
  <c r="AH305" i="2"/>
  <c r="AF305" i="2"/>
  <c r="AE305" i="2"/>
  <c r="X305" i="2"/>
  <c r="AD305" i="2" s="1"/>
  <c r="AY304" i="2"/>
  <c r="AX304" i="2"/>
  <c r="AW304" i="2"/>
  <c r="AV304" i="2"/>
  <c r="AU304" i="2"/>
  <c r="X304" i="2" s="1"/>
  <c r="AT304" i="2"/>
  <c r="AG304" i="2" s="1"/>
  <c r="AS304" i="2"/>
  <c r="AR304" i="2"/>
  <c r="AQ304" i="2"/>
  <c r="AH304" i="2" s="1"/>
  <c r="AM304" i="2"/>
  <c r="AL304" i="2"/>
  <c r="T304" i="2" s="1"/>
  <c r="Z304" i="2" s="1"/>
  <c r="AJ304" i="2"/>
  <c r="AF304" i="2"/>
  <c r="AE304" i="2"/>
  <c r="AY303" i="2"/>
  <c r="AX303" i="2"/>
  <c r="AW303" i="2"/>
  <c r="AV303" i="2"/>
  <c r="AU303" i="2"/>
  <c r="AT303" i="2"/>
  <c r="AG303" i="2" s="1"/>
  <c r="AS303" i="2"/>
  <c r="AR303" i="2"/>
  <c r="AQ303" i="2"/>
  <c r="AM303" i="2"/>
  <c r="AL303" i="2"/>
  <c r="AJ303" i="2"/>
  <c r="AH303" i="2"/>
  <c r="AF303" i="2"/>
  <c r="AE303" i="2"/>
  <c r="AY302" i="2"/>
  <c r="AX302" i="2"/>
  <c r="AW302" i="2"/>
  <c r="AV302" i="2"/>
  <c r="AU302" i="2"/>
  <c r="X302" i="2" s="1"/>
  <c r="AT302" i="2"/>
  <c r="AS302" i="2"/>
  <c r="AR302" i="2"/>
  <c r="AQ302" i="2"/>
  <c r="AH302" i="2" s="1"/>
  <c r="J302" i="2" s="1"/>
  <c r="AM302" i="2"/>
  <c r="AL302" i="2"/>
  <c r="AJ302" i="2"/>
  <c r="AG302" i="2"/>
  <c r="AF302" i="2"/>
  <c r="AE302" i="2"/>
  <c r="AY301" i="2"/>
  <c r="AJ301" i="2" s="1"/>
  <c r="AX301" i="2"/>
  <c r="AW301" i="2"/>
  <c r="AV301" i="2"/>
  <c r="AU301" i="2"/>
  <c r="X301" i="2" s="1"/>
  <c r="AD301" i="2" s="1"/>
  <c r="AT301" i="2"/>
  <c r="AG301" i="2" s="1"/>
  <c r="AS301" i="2"/>
  <c r="AR301" i="2"/>
  <c r="AQ301" i="2"/>
  <c r="AM301" i="2"/>
  <c r="U301" i="2" s="1"/>
  <c r="AL301" i="2"/>
  <c r="AH301" i="2"/>
  <c r="J301" i="2" s="1"/>
  <c r="AF301" i="2"/>
  <c r="AE301" i="2"/>
  <c r="AY300" i="2"/>
  <c r="AJ300" i="2" s="1"/>
  <c r="AX300" i="2"/>
  <c r="AW300" i="2"/>
  <c r="AV300" i="2"/>
  <c r="AU300" i="2"/>
  <c r="AT300" i="2"/>
  <c r="AG300" i="2" s="1"/>
  <c r="AS300" i="2"/>
  <c r="AR300" i="2"/>
  <c r="AQ300" i="2"/>
  <c r="AH300" i="2" s="1"/>
  <c r="AM300" i="2"/>
  <c r="AL300" i="2"/>
  <c r="T300" i="2" s="1"/>
  <c r="Z300" i="2" s="1"/>
  <c r="AF300" i="2"/>
  <c r="AE300" i="2"/>
  <c r="AY299" i="2"/>
  <c r="AX299" i="2"/>
  <c r="AW299" i="2"/>
  <c r="AV299" i="2"/>
  <c r="AU299" i="2"/>
  <c r="AT299" i="2"/>
  <c r="AG299" i="2" s="1"/>
  <c r="AS299" i="2"/>
  <c r="AR299" i="2"/>
  <c r="AQ299" i="2"/>
  <c r="AM299" i="2"/>
  <c r="AL299" i="2"/>
  <c r="AJ299" i="2"/>
  <c r="AH299" i="2"/>
  <c r="AF299" i="2"/>
  <c r="AE299" i="2"/>
  <c r="X299" i="2"/>
  <c r="AD299" i="2" s="1"/>
  <c r="AY298" i="2"/>
  <c r="AX298" i="2"/>
  <c r="AW298" i="2"/>
  <c r="AV298" i="2"/>
  <c r="AU298" i="2"/>
  <c r="X298" i="2" s="1"/>
  <c r="AT298" i="2"/>
  <c r="AG298" i="2" s="1"/>
  <c r="AS298" i="2"/>
  <c r="AR298" i="2"/>
  <c r="AQ298" i="2"/>
  <c r="AH298" i="2" s="1"/>
  <c r="AM298" i="2"/>
  <c r="AL298" i="2"/>
  <c r="AJ298" i="2"/>
  <c r="AF298" i="2"/>
  <c r="AE298" i="2"/>
  <c r="AY297" i="2"/>
  <c r="AX297" i="2"/>
  <c r="AW297" i="2"/>
  <c r="AV297" i="2"/>
  <c r="AU297" i="2"/>
  <c r="AT297" i="2"/>
  <c r="AG297" i="2" s="1"/>
  <c r="AS297" i="2"/>
  <c r="AR297" i="2"/>
  <c r="AQ297" i="2"/>
  <c r="AM297" i="2"/>
  <c r="AL297" i="2"/>
  <c r="AK297" i="2" s="1"/>
  <c r="AJ297" i="2"/>
  <c r="AH297" i="2"/>
  <c r="AF297" i="2"/>
  <c r="AE297" i="2"/>
  <c r="AY296" i="2"/>
  <c r="AX296" i="2"/>
  <c r="AW296" i="2"/>
  <c r="AV296" i="2"/>
  <c r="AU296" i="2"/>
  <c r="X296" i="2" s="1"/>
  <c r="AT296" i="2"/>
  <c r="AS296" i="2"/>
  <c r="AR296" i="2"/>
  <c r="AQ296" i="2"/>
  <c r="AH296" i="2" s="1"/>
  <c r="J296" i="2" s="1"/>
  <c r="AM296" i="2"/>
  <c r="AL296" i="2"/>
  <c r="AJ296" i="2"/>
  <c r="AG296" i="2"/>
  <c r="AF296" i="2"/>
  <c r="AE296" i="2"/>
  <c r="AY295" i="2"/>
  <c r="AJ295" i="2" s="1"/>
  <c r="AX295" i="2"/>
  <c r="AW295" i="2"/>
  <c r="AV295" i="2"/>
  <c r="AU295" i="2"/>
  <c r="X295" i="2" s="1"/>
  <c r="AD295" i="2" s="1"/>
  <c r="AT295" i="2"/>
  <c r="AG295" i="2" s="1"/>
  <c r="AS295" i="2"/>
  <c r="AR295" i="2"/>
  <c r="AQ295" i="2"/>
  <c r="AM295" i="2"/>
  <c r="U295" i="2" s="1"/>
  <c r="AL295" i="2"/>
  <c r="AH295" i="2"/>
  <c r="J295" i="2" s="1"/>
  <c r="AF295" i="2"/>
  <c r="AE295" i="2"/>
  <c r="AY294" i="2"/>
  <c r="AJ294" i="2" s="1"/>
  <c r="AX294" i="2"/>
  <c r="AW294" i="2"/>
  <c r="AV294" i="2"/>
  <c r="AU294" i="2"/>
  <c r="AT294" i="2"/>
  <c r="AG294" i="2" s="1"/>
  <c r="AS294" i="2"/>
  <c r="AR294" i="2"/>
  <c r="AQ294" i="2"/>
  <c r="AH294" i="2" s="1"/>
  <c r="J294" i="2" s="1"/>
  <c r="AM294" i="2"/>
  <c r="AL294" i="2"/>
  <c r="T294" i="2" s="1"/>
  <c r="Z294" i="2" s="1"/>
  <c r="AF294" i="2"/>
  <c r="AE294" i="2"/>
  <c r="AY293" i="2"/>
  <c r="AX293" i="2"/>
  <c r="AW293" i="2"/>
  <c r="AV293" i="2"/>
  <c r="AU293" i="2"/>
  <c r="AT293" i="2"/>
  <c r="AG293" i="2" s="1"/>
  <c r="AS293" i="2"/>
  <c r="AR293" i="2"/>
  <c r="AQ293" i="2"/>
  <c r="AM293" i="2"/>
  <c r="AL293" i="2"/>
  <c r="AJ293" i="2"/>
  <c r="AH293" i="2"/>
  <c r="AF293" i="2"/>
  <c r="AE293" i="2"/>
  <c r="X293" i="2"/>
  <c r="AD293" i="2" s="1"/>
  <c r="AY292" i="2"/>
  <c r="AX292" i="2"/>
  <c r="AW292" i="2"/>
  <c r="AV292" i="2"/>
  <c r="AG292" i="2" s="1"/>
  <c r="AU292" i="2"/>
  <c r="AT292" i="2"/>
  <c r="AS292" i="2"/>
  <c r="AR292" i="2"/>
  <c r="AQ292" i="2"/>
  <c r="AH292" i="2" s="1"/>
  <c r="AL292" i="2"/>
  <c r="AK292" i="2" s="1"/>
  <c r="AJ292" i="2"/>
  <c r="AF292" i="2"/>
  <c r="AE292" i="2"/>
  <c r="AY291" i="2"/>
  <c r="AX291" i="2"/>
  <c r="AJ291" i="2" s="1"/>
  <c r="AW291" i="2"/>
  <c r="AV291" i="2"/>
  <c r="AG291" i="2" s="1"/>
  <c r="AU291" i="2"/>
  <c r="AT291" i="2"/>
  <c r="AS291" i="2"/>
  <c r="AR291" i="2"/>
  <c r="AQ291" i="2"/>
  <c r="AH291" i="2" s="1"/>
  <c r="J291" i="2" s="1"/>
  <c r="AL291" i="2"/>
  <c r="AK291" i="2" s="1"/>
  <c r="AF291" i="2"/>
  <c r="AE291" i="2"/>
  <c r="AY290" i="2"/>
  <c r="AX290" i="2"/>
  <c r="AW290" i="2"/>
  <c r="AV290" i="2"/>
  <c r="AU290" i="2"/>
  <c r="AT290" i="2"/>
  <c r="AS290" i="2"/>
  <c r="AR290" i="2"/>
  <c r="AQ290" i="2"/>
  <c r="AL290" i="2"/>
  <c r="AH290" i="2"/>
  <c r="AG290" i="2"/>
  <c r="AF290" i="2"/>
  <c r="AE290" i="2"/>
  <c r="J290" i="2"/>
  <c r="AY289" i="2"/>
  <c r="AX289" i="2"/>
  <c r="AW289" i="2"/>
  <c r="AV289" i="2"/>
  <c r="AG289" i="2" s="1"/>
  <c r="AU289" i="2"/>
  <c r="AT289" i="2"/>
  <c r="AS289" i="2"/>
  <c r="AR289" i="2"/>
  <c r="AJ289" i="2" s="1"/>
  <c r="AQ289" i="2"/>
  <c r="AH289" i="2" s="1"/>
  <c r="J289" i="2" s="1"/>
  <c r="AL289" i="2"/>
  <c r="AF289" i="2"/>
  <c r="AE289" i="2"/>
  <c r="AY288" i="2"/>
  <c r="AX288" i="2"/>
  <c r="AW288" i="2"/>
  <c r="AV288" i="2"/>
  <c r="AG288" i="2" s="1"/>
  <c r="AU288" i="2"/>
  <c r="AT288" i="2"/>
  <c r="AS288" i="2"/>
  <c r="AR288" i="2"/>
  <c r="AJ288" i="2" s="1"/>
  <c r="AQ288" i="2"/>
  <c r="AH288" i="2" s="1"/>
  <c r="AL288" i="2"/>
  <c r="AK288" i="2" s="1"/>
  <c r="AF288" i="2"/>
  <c r="AE288" i="2"/>
  <c r="AY287" i="2"/>
  <c r="AX287" i="2"/>
  <c r="AW287" i="2"/>
  <c r="AV287" i="2"/>
  <c r="AG287" i="2" s="1"/>
  <c r="AU287" i="2"/>
  <c r="AT287" i="2"/>
  <c r="AS287" i="2"/>
  <c r="AR287" i="2"/>
  <c r="AQ287" i="2"/>
  <c r="AH287" i="2" s="1"/>
  <c r="J287" i="2" s="1"/>
  <c r="AL287" i="2"/>
  <c r="AF287" i="2"/>
  <c r="AE287" i="2"/>
  <c r="AY286" i="2"/>
  <c r="AX286" i="2"/>
  <c r="AW286" i="2"/>
  <c r="AV286" i="2"/>
  <c r="AU286" i="2"/>
  <c r="AT286" i="2"/>
  <c r="AS286" i="2"/>
  <c r="AR286" i="2"/>
  <c r="AQ286" i="2"/>
  <c r="AL286" i="2"/>
  <c r="AK286" i="2" s="1"/>
  <c r="AH286" i="2"/>
  <c r="AG286" i="2"/>
  <c r="AF286" i="2"/>
  <c r="AE286" i="2"/>
  <c r="J286" i="2"/>
  <c r="AY285" i="2"/>
  <c r="AX285" i="2"/>
  <c r="AW285" i="2"/>
  <c r="AV285" i="2"/>
  <c r="AG285" i="2" s="1"/>
  <c r="AU285" i="2"/>
  <c r="AT285" i="2"/>
  <c r="AS285" i="2"/>
  <c r="AR285" i="2"/>
  <c r="AJ285" i="2" s="1"/>
  <c r="AQ285" i="2"/>
  <c r="AH285" i="2" s="1"/>
  <c r="J285" i="2" s="1"/>
  <c r="AL285" i="2"/>
  <c r="AF285" i="2"/>
  <c r="AE285" i="2"/>
  <c r="AY284" i="2"/>
  <c r="AX284" i="2"/>
  <c r="AJ284" i="2" s="1"/>
  <c r="AW284" i="2"/>
  <c r="AV284" i="2"/>
  <c r="AG284" i="2" s="1"/>
  <c r="AU284" i="2"/>
  <c r="AT284" i="2"/>
  <c r="AS284" i="2"/>
  <c r="AR284" i="2"/>
  <c r="AQ284" i="2"/>
  <c r="AH284" i="2" s="1"/>
  <c r="AL284" i="2"/>
  <c r="AK284" i="2" s="1"/>
  <c r="AF284" i="2"/>
  <c r="AE284" i="2"/>
  <c r="AY283" i="2"/>
  <c r="AX283" i="2"/>
  <c r="AW283" i="2"/>
  <c r="AV283" i="2"/>
  <c r="AG283" i="2" s="1"/>
  <c r="AU283" i="2"/>
  <c r="AT283" i="2"/>
  <c r="AS283" i="2"/>
  <c r="AR283" i="2"/>
  <c r="AQ283" i="2"/>
  <c r="AH283" i="2" s="1"/>
  <c r="J283" i="2" s="1"/>
  <c r="AL283" i="2"/>
  <c r="AF283" i="2"/>
  <c r="AE283" i="2"/>
  <c r="AY282" i="2"/>
  <c r="AX282" i="2"/>
  <c r="AW282" i="2"/>
  <c r="AV282" i="2"/>
  <c r="AU282" i="2"/>
  <c r="AT282" i="2"/>
  <c r="AS282" i="2"/>
  <c r="AR282" i="2"/>
  <c r="AQ282" i="2"/>
  <c r="AH282" i="2" s="1"/>
  <c r="J282" i="2" s="1"/>
  <c r="AL282" i="2"/>
  <c r="AK282" i="2" s="1"/>
  <c r="AG282" i="2"/>
  <c r="AF282" i="2"/>
  <c r="AE282" i="2"/>
  <c r="AY281" i="2"/>
  <c r="AX281" i="2"/>
  <c r="AW281" i="2"/>
  <c r="AV281" i="2"/>
  <c r="AG281" i="2" s="1"/>
  <c r="AU281" i="2"/>
  <c r="AT281" i="2"/>
  <c r="AS281" i="2"/>
  <c r="AR281" i="2"/>
  <c r="AQ281" i="2"/>
  <c r="AH281" i="2" s="1"/>
  <c r="J281" i="2" s="1"/>
  <c r="AL281" i="2"/>
  <c r="AJ281" i="2"/>
  <c r="AF281" i="2"/>
  <c r="AE281" i="2"/>
  <c r="AY280" i="2"/>
  <c r="AX280" i="2"/>
  <c r="AJ280" i="2" s="1"/>
  <c r="AW280" i="2"/>
  <c r="AV280" i="2"/>
  <c r="AG280" i="2" s="1"/>
  <c r="AU280" i="2"/>
  <c r="AT280" i="2"/>
  <c r="AS280" i="2"/>
  <c r="AR280" i="2"/>
  <c r="AQ280" i="2"/>
  <c r="AH280" i="2" s="1"/>
  <c r="AL280" i="2"/>
  <c r="AK280" i="2" s="1"/>
  <c r="AF280" i="2"/>
  <c r="AE280" i="2"/>
  <c r="AY279" i="2"/>
  <c r="AX279" i="2"/>
  <c r="AW279" i="2"/>
  <c r="AV279" i="2"/>
  <c r="AG279" i="2" s="1"/>
  <c r="AU279" i="2"/>
  <c r="AT279" i="2"/>
  <c r="AS279" i="2"/>
  <c r="AR279" i="2"/>
  <c r="AQ279" i="2"/>
  <c r="AH279" i="2" s="1"/>
  <c r="J279" i="2" s="1"/>
  <c r="AL279" i="2"/>
  <c r="AF279" i="2"/>
  <c r="AE279" i="2"/>
  <c r="AY278" i="2"/>
  <c r="AX278" i="2"/>
  <c r="AW278" i="2"/>
  <c r="AV278" i="2"/>
  <c r="AU278" i="2"/>
  <c r="AT278" i="2"/>
  <c r="AS278" i="2"/>
  <c r="AR278" i="2"/>
  <c r="AQ278" i="2"/>
  <c r="AH278" i="2" s="1"/>
  <c r="J278" i="2" s="1"/>
  <c r="AL278" i="2"/>
  <c r="AK278" i="2" s="1"/>
  <c r="AG278" i="2"/>
  <c r="AF278" i="2"/>
  <c r="AE278" i="2"/>
  <c r="AY277" i="2"/>
  <c r="AX277" i="2"/>
  <c r="AW277" i="2"/>
  <c r="AV277" i="2"/>
  <c r="AU277" i="2"/>
  <c r="AT277" i="2"/>
  <c r="AS277" i="2"/>
  <c r="AR277" i="2"/>
  <c r="AQ277" i="2"/>
  <c r="AH277" i="2" s="1"/>
  <c r="J277" i="2" s="1"/>
  <c r="AL277" i="2"/>
  <c r="AK277" i="2" s="1"/>
  <c r="AJ277" i="2"/>
  <c r="AG277" i="2"/>
  <c r="AF277" i="2"/>
  <c r="AE277" i="2"/>
  <c r="AY276" i="2"/>
  <c r="AX276" i="2"/>
  <c r="AJ276" i="2" s="1"/>
  <c r="AW276" i="2"/>
  <c r="AV276" i="2"/>
  <c r="AG276" i="2" s="1"/>
  <c r="AU276" i="2"/>
  <c r="AT276" i="2"/>
  <c r="AS276" i="2"/>
  <c r="AR276" i="2"/>
  <c r="AQ276" i="2"/>
  <c r="AH276" i="2" s="1"/>
  <c r="AL276" i="2"/>
  <c r="AK276" i="2" s="1"/>
  <c r="AF276" i="2"/>
  <c r="AE276" i="2"/>
  <c r="AY275" i="2"/>
  <c r="AX275" i="2"/>
  <c r="AW275" i="2"/>
  <c r="AV275" i="2"/>
  <c r="AG275" i="2" s="1"/>
  <c r="AU275" i="2"/>
  <c r="AT275" i="2"/>
  <c r="AS275" i="2"/>
  <c r="AR275" i="2"/>
  <c r="AQ275" i="2"/>
  <c r="AH275" i="2" s="1"/>
  <c r="J275" i="2" s="1"/>
  <c r="AL275" i="2"/>
  <c r="AF275" i="2"/>
  <c r="AE275" i="2"/>
  <c r="AY274" i="2"/>
  <c r="AX274" i="2"/>
  <c r="AW274" i="2"/>
  <c r="AV274" i="2"/>
  <c r="AU274" i="2"/>
  <c r="AT274" i="2"/>
  <c r="AS274" i="2"/>
  <c r="AR274" i="2"/>
  <c r="AQ274" i="2"/>
  <c r="AH274" i="2" s="1"/>
  <c r="J274" i="2" s="1"/>
  <c r="AL274" i="2"/>
  <c r="AG274" i="2"/>
  <c r="AF274" i="2"/>
  <c r="AE274" i="2"/>
  <c r="AY273" i="2"/>
  <c r="AX273" i="2"/>
  <c r="AJ273" i="2" s="1"/>
  <c r="AW273" i="2"/>
  <c r="AV273" i="2"/>
  <c r="AG273" i="2" s="1"/>
  <c r="AU273" i="2"/>
  <c r="AT273" i="2"/>
  <c r="AS273" i="2"/>
  <c r="AR273" i="2"/>
  <c r="AQ273" i="2"/>
  <c r="AH273" i="2" s="1"/>
  <c r="J273" i="2" s="1"/>
  <c r="AL273" i="2"/>
  <c r="T273" i="2" s="1"/>
  <c r="S273" i="2" s="1"/>
  <c r="AF273" i="2"/>
  <c r="AE273" i="2"/>
  <c r="AY272" i="2"/>
  <c r="AX272" i="2"/>
  <c r="AW272" i="2"/>
  <c r="AV272" i="2"/>
  <c r="AG272" i="2" s="1"/>
  <c r="AU272" i="2"/>
  <c r="AT272" i="2"/>
  <c r="AS272" i="2"/>
  <c r="AR272" i="2"/>
  <c r="AQ272" i="2"/>
  <c r="AH272" i="2" s="1"/>
  <c r="AL272" i="2"/>
  <c r="AK272" i="2" s="1"/>
  <c r="AJ272" i="2"/>
  <c r="AF272" i="2"/>
  <c r="AE272" i="2"/>
  <c r="AY271" i="2"/>
  <c r="AX271" i="2"/>
  <c r="AW271" i="2"/>
  <c r="AV271" i="2"/>
  <c r="AG271" i="2" s="1"/>
  <c r="AU271" i="2"/>
  <c r="AT271" i="2"/>
  <c r="AS271" i="2"/>
  <c r="AR271" i="2"/>
  <c r="AQ271" i="2"/>
  <c r="AH271" i="2" s="1"/>
  <c r="J271" i="2" s="1"/>
  <c r="AL271" i="2"/>
  <c r="AK271" i="2" s="1"/>
  <c r="AF271" i="2"/>
  <c r="AE271" i="2"/>
  <c r="AY270" i="2"/>
  <c r="AX270" i="2"/>
  <c r="AW270" i="2"/>
  <c r="AV270" i="2"/>
  <c r="AU270" i="2"/>
  <c r="AT270" i="2"/>
  <c r="AS270" i="2"/>
  <c r="AR270" i="2"/>
  <c r="AQ270" i="2"/>
  <c r="AL270" i="2"/>
  <c r="AH270" i="2"/>
  <c r="AG270" i="2"/>
  <c r="AF270" i="2"/>
  <c r="AE270" i="2"/>
  <c r="J270" i="2"/>
  <c r="AY269" i="2"/>
  <c r="AX269" i="2"/>
  <c r="AW269" i="2"/>
  <c r="AV269" i="2"/>
  <c r="AU269" i="2"/>
  <c r="AT269" i="2"/>
  <c r="AS269" i="2"/>
  <c r="AR269" i="2"/>
  <c r="AQ269" i="2"/>
  <c r="AH269" i="2" s="1"/>
  <c r="J269" i="2" s="1"/>
  <c r="AL269" i="2"/>
  <c r="AK269" i="2" s="1"/>
  <c r="AG269" i="2"/>
  <c r="AF269" i="2"/>
  <c r="AE269" i="2"/>
  <c r="AY268" i="2"/>
  <c r="AX268" i="2"/>
  <c r="AW268" i="2"/>
  <c r="AV268" i="2"/>
  <c r="AU268" i="2"/>
  <c r="AT268" i="2"/>
  <c r="AS268" i="2"/>
  <c r="AR268" i="2"/>
  <c r="AQ268" i="2"/>
  <c r="AH268" i="2" s="1"/>
  <c r="AL268" i="2"/>
  <c r="AK268" i="2" s="1"/>
  <c r="AG268" i="2"/>
  <c r="AF268" i="2"/>
  <c r="AE268" i="2"/>
  <c r="AY267" i="2"/>
  <c r="AX267" i="2"/>
  <c r="AJ267" i="2" s="1"/>
  <c r="AW267" i="2"/>
  <c r="AV267" i="2"/>
  <c r="AU267" i="2"/>
  <c r="AT267" i="2"/>
  <c r="AS267" i="2"/>
  <c r="AR267" i="2"/>
  <c r="AQ267" i="2"/>
  <c r="AH267" i="2" s="1"/>
  <c r="J267" i="2" s="1"/>
  <c r="AL267" i="2"/>
  <c r="AK267" i="2" s="1"/>
  <c r="AG267" i="2"/>
  <c r="AF267" i="2"/>
  <c r="AE267" i="2"/>
  <c r="AY266" i="2"/>
  <c r="AX266" i="2"/>
  <c r="AW266" i="2"/>
  <c r="AV266" i="2"/>
  <c r="AU266" i="2"/>
  <c r="AT266" i="2"/>
  <c r="AS266" i="2"/>
  <c r="AR266" i="2"/>
  <c r="AQ266" i="2"/>
  <c r="AH266" i="2" s="1"/>
  <c r="AL266" i="2"/>
  <c r="AK266" i="2" s="1"/>
  <c r="AJ266" i="2"/>
  <c r="AG266" i="2"/>
  <c r="AF266" i="2"/>
  <c r="AE266" i="2"/>
  <c r="AY265" i="2"/>
  <c r="AX265" i="2"/>
  <c r="AW265" i="2"/>
  <c r="AV265" i="2"/>
  <c r="AG265" i="2" s="1"/>
  <c r="AU265" i="2"/>
  <c r="AT265" i="2"/>
  <c r="AS265" i="2"/>
  <c r="AR265" i="2"/>
  <c r="AJ265" i="2" s="1"/>
  <c r="AQ265" i="2"/>
  <c r="AH265" i="2" s="1"/>
  <c r="AL265" i="2"/>
  <c r="AK265" i="2" s="1"/>
  <c r="AF265" i="2"/>
  <c r="AE265" i="2"/>
  <c r="AY264" i="2"/>
  <c r="AX264" i="2"/>
  <c r="AW264" i="2"/>
  <c r="AV264" i="2"/>
  <c r="AG264" i="2" s="1"/>
  <c r="AU264" i="2"/>
  <c r="AT264" i="2"/>
  <c r="AS264" i="2"/>
  <c r="AR264" i="2"/>
  <c r="AQ264" i="2"/>
  <c r="AH264" i="2" s="1"/>
  <c r="AL264" i="2"/>
  <c r="AK264" i="2" s="1"/>
  <c r="AF264" i="2"/>
  <c r="AE264" i="2"/>
  <c r="AY263" i="2"/>
  <c r="AX263" i="2"/>
  <c r="AJ263" i="2" s="1"/>
  <c r="AW263" i="2"/>
  <c r="AV263" i="2"/>
  <c r="AU263" i="2"/>
  <c r="AT263" i="2"/>
  <c r="AS263" i="2"/>
  <c r="AR263" i="2"/>
  <c r="AQ263" i="2"/>
  <c r="AL263" i="2"/>
  <c r="AK263" i="2" s="1"/>
  <c r="AH263" i="2"/>
  <c r="AG263" i="2"/>
  <c r="AF263" i="2"/>
  <c r="AE263" i="2"/>
  <c r="J263" i="2"/>
  <c r="AY262" i="2"/>
  <c r="AX262" i="2"/>
  <c r="AW262" i="2"/>
  <c r="AV262" i="2"/>
  <c r="AU262" i="2"/>
  <c r="AT262" i="2"/>
  <c r="AS262" i="2"/>
  <c r="AR262" i="2"/>
  <c r="AJ262" i="2" s="1"/>
  <c r="AQ262" i="2"/>
  <c r="AH262" i="2" s="1"/>
  <c r="J262" i="2" s="1"/>
  <c r="AL262" i="2"/>
  <c r="AK262" i="2" s="1"/>
  <c r="AG262" i="2"/>
  <c r="AF262" i="2"/>
  <c r="AE262" i="2"/>
  <c r="AY261" i="2"/>
  <c r="AX261" i="2"/>
  <c r="AJ261" i="2" s="1"/>
  <c r="AW261" i="2"/>
  <c r="AV261" i="2"/>
  <c r="AG261" i="2" s="1"/>
  <c r="AU261" i="2"/>
  <c r="AT261" i="2"/>
  <c r="AS261" i="2"/>
  <c r="AR261" i="2"/>
  <c r="AQ261" i="2"/>
  <c r="AH261" i="2" s="1"/>
  <c r="AL261" i="2"/>
  <c r="AK261" i="2" s="1"/>
  <c r="AF261" i="2"/>
  <c r="AE261" i="2"/>
  <c r="AY260" i="2"/>
  <c r="AX260" i="2"/>
  <c r="AW260" i="2"/>
  <c r="AV260" i="2"/>
  <c r="AG260" i="2" s="1"/>
  <c r="AU260" i="2"/>
  <c r="AT260" i="2"/>
  <c r="AS260" i="2"/>
  <c r="AR260" i="2"/>
  <c r="AQ260" i="2"/>
  <c r="AH260" i="2" s="1"/>
  <c r="AL260" i="2"/>
  <c r="AK260" i="2" s="1"/>
  <c r="AF260" i="2"/>
  <c r="AE260" i="2"/>
  <c r="AY259" i="2"/>
  <c r="AX259" i="2"/>
  <c r="AW259" i="2"/>
  <c r="AV259" i="2"/>
  <c r="AU259" i="2"/>
  <c r="AT259" i="2"/>
  <c r="AS259" i="2"/>
  <c r="AR259" i="2"/>
  <c r="AQ259" i="2"/>
  <c r="AL259" i="2"/>
  <c r="AK259" i="2" s="1"/>
  <c r="AH259" i="2"/>
  <c r="AG259" i="2"/>
  <c r="AF259" i="2"/>
  <c r="AE259" i="2"/>
  <c r="J259" i="2"/>
  <c r="AY258" i="2"/>
  <c r="AX258" i="2"/>
  <c r="AW258" i="2"/>
  <c r="AV258" i="2"/>
  <c r="AU258" i="2"/>
  <c r="AT258" i="2"/>
  <c r="AS258" i="2"/>
  <c r="AR258" i="2"/>
  <c r="AJ258" i="2" s="1"/>
  <c r="AQ258" i="2"/>
  <c r="AH258" i="2" s="1"/>
  <c r="J258" i="2" s="1"/>
  <c r="AL258" i="2"/>
  <c r="AK258" i="2" s="1"/>
  <c r="AG258" i="2"/>
  <c r="AF258" i="2"/>
  <c r="AE258" i="2"/>
  <c r="AY257" i="2"/>
  <c r="AX257" i="2"/>
  <c r="AW257" i="2"/>
  <c r="AV257" i="2"/>
  <c r="AG257" i="2" s="1"/>
  <c r="AU257" i="2"/>
  <c r="AT257" i="2"/>
  <c r="AS257" i="2"/>
  <c r="AR257" i="2"/>
  <c r="AQ257" i="2"/>
  <c r="AH257" i="2" s="1"/>
  <c r="AL257" i="2"/>
  <c r="AK257" i="2" s="1"/>
  <c r="AJ257" i="2"/>
  <c r="AF257" i="2"/>
  <c r="AE257" i="2"/>
  <c r="AY256" i="2"/>
  <c r="AX256" i="2"/>
  <c r="AJ256" i="2" s="1"/>
  <c r="AW256" i="2"/>
  <c r="AV256" i="2"/>
  <c r="AU256" i="2"/>
  <c r="AT256" i="2"/>
  <c r="AS256" i="2"/>
  <c r="AR256" i="2"/>
  <c r="AQ256" i="2"/>
  <c r="AH256" i="2" s="1"/>
  <c r="AL256" i="2"/>
  <c r="AK256" i="2" s="1"/>
  <c r="AG256" i="2"/>
  <c r="AF256" i="2"/>
  <c r="AE256" i="2"/>
  <c r="AY255" i="2"/>
  <c r="AX255" i="2"/>
  <c r="AW255" i="2"/>
  <c r="AV255" i="2"/>
  <c r="AU255" i="2"/>
  <c r="AT255" i="2"/>
  <c r="AS255" i="2"/>
  <c r="AR255" i="2"/>
  <c r="AQ255" i="2"/>
  <c r="AH255" i="2" s="1"/>
  <c r="J255" i="2" s="1"/>
  <c r="AL255" i="2"/>
  <c r="AK255" i="2" s="1"/>
  <c r="AG255" i="2"/>
  <c r="AF255" i="2"/>
  <c r="AE255" i="2"/>
  <c r="AY254" i="2"/>
  <c r="AX254" i="2"/>
  <c r="AJ254" i="2" s="1"/>
  <c r="AW254" i="2"/>
  <c r="AV254" i="2"/>
  <c r="AU254" i="2"/>
  <c r="AT254" i="2"/>
  <c r="AS254" i="2"/>
  <c r="AR254" i="2"/>
  <c r="AQ254" i="2"/>
  <c r="AH254" i="2" s="1"/>
  <c r="AL254" i="2"/>
  <c r="AK254" i="2" s="1"/>
  <c r="AG254" i="2"/>
  <c r="AF254" i="2"/>
  <c r="AE254" i="2"/>
  <c r="AY253" i="2"/>
  <c r="AX253" i="2"/>
  <c r="AW253" i="2"/>
  <c r="AV253" i="2"/>
  <c r="AG253" i="2" s="1"/>
  <c r="AU253" i="2"/>
  <c r="AT253" i="2"/>
  <c r="AS253" i="2"/>
  <c r="AR253" i="2"/>
  <c r="AJ253" i="2" s="1"/>
  <c r="AQ253" i="2"/>
  <c r="AH253" i="2" s="1"/>
  <c r="AL253" i="2"/>
  <c r="AK253" i="2" s="1"/>
  <c r="AF253" i="2"/>
  <c r="AE253" i="2"/>
  <c r="AY252" i="2"/>
  <c r="AX252" i="2"/>
  <c r="AW252" i="2"/>
  <c r="AV252" i="2"/>
  <c r="AU252" i="2"/>
  <c r="AT252" i="2"/>
  <c r="AS252" i="2"/>
  <c r="AR252" i="2"/>
  <c r="AQ252" i="2"/>
  <c r="AH252" i="2" s="1"/>
  <c r="AL252" i="2"/>
  <c r="AK252" i="2" s="1"/>
  <c r="AG252" i="2"/>
  <c r="AF252" i="2"/>
  <c r="AE252" i="2"/>
  <c r="AY251" i="2"/>
  <c r="AX251" i="2"/>
  <c r="AJ251" i="2" s="1"/>
  <c r="AW251" i="2"/>
  <c r="AV251" i="2"/>
  <c r="AU251" i="2"/>
  <c r="AT251" i="2"/>
  <c r="AS251" i="2"/>
  <c r="AR251" i="2"/>
  <c r="AQ251" i="2"/>
  <c r="AH251" i="2" s="1"/>
  <c r="J251" i="2" s="1"/>
  <c r="AL251" i="2"/>
  <c r="AK251" i="2" s="1"/>
  <c r="AG251" i="2"/>
  <c r="AF251" i="2"/>
  <c r="AE251" i="2"/>
  <c r="AY250" i="2"/>
  <c r="AX250" i="2"/>
  <c r="AW250" i="2"/>
  <c r="AV250" i="2"/>
  <c r="AU250" i="2"/>
  <c r="AT250" i="2"/>
  <c r="AS250" i="2"/>
  <c r="AR250" i="2"/>
  <c r="AQ250" i="2"/>
  <c r="AH250" i="2" s="1"/>
  <c r="J250" i="2" s="1"/>
  <c r="AL250" i="2"/>
  <c r="AK250" i="2" s="1"/>
  <c r="AJ250" i="2"/>
  <c r="AG250" i="2"/>
  <c r="AF250" i="2"/>
  <c r="AE250" i="2"/>
  <c r="AY249" i="2"/>
  <c r="AX249" i="2"/>
  <c r="AW249" i="2"/>
  <c r="AV249" i="2"/>
  <c r="AG249" i="2" s="1"/>
  <c r="AU249" i="2"/>
  <c r="AT249" i="2"/>
  <c r="AS249" i="2"/>
  <c r="AR249" i="2"/>
  <c r="AQ249" i="2"/>
  <c r="AH249" i="2" s="1"/>
  <c r="AL249" i="2"/>
  <c r="AK249" i="2" s="1"/>
  <c r="AJ249" i="2"/>
  <c r="AF249" i="2"/>
  <c r="AE249" i="2"/>
  <c r="AY248" i="2"/>
  <c r="AX248" i="2"/>
  <c r="AJ248" i="2" s="1"/>
  <c r="AW248" i="2"/>
  <c r="AV248" i="2"/>
  <c r="AU248" i="2"/>
  <c r="AT248" i="2"/>
  <c r="AS248" i="2"/>
  <c r="AR248" i="2"/>
  <c r="AQ248" i="2"/>
  <c r="AH248" i="2" s="1"/>
  <c r="AL248" i="2"/>
  <c r="AK248" i="2" s="1"/>
  <c r="AG248" i="2"/>
  <c r="AF248" i="2"/>
  <c r="AE248" i="2"/>
  <c r="AY247" i="2"/>
  <c r="AX247" i="2"/>
  <c r="AW247" i="2"/>
  <c r="AV247" i="2"/>
  <c r="AU247" i="2"/>
  <c r="AT247" i="2"/>
  <c r="AS247" i="2"/>
  <c r="AR247" i="2"/>
  <c r="AQ247" i="2"/>
  <c r="AH247" i="2" s="1"/>
  <c r="J247" i="2" s="1"/>
  <c r="AL247" i="2"/>
  <c r="AK247" i="2" s="1"/>
  <c r="AG247" i="2"/>
  <c r="AF247" i="2"/>
  <c r="AE247" i="2"/>
  <c r="AY246" i="2"/>
  <c r="AX246" i="2"/>
  <c r="AJ246" i="2" s="1"/>
  <c r="AW246" i="2"/>
  <c r="AV246" i="2"/>
  <c r="AU246" i="2"/>
  <c r="AT246" i="2"/>
  <c r="AS246" i="2"/>
  <c r="AR246" i="2"/>
  <c r="AQ246" i="2"/>
  <c r="AH246" i="2" s="1"/>
  <c r="J246" i="2" s="1"/>
  <c r="AL246" i="2"/>
  <c r="AK246" i="2" s="1"/>
  <c r="AG246" i="2"/>
  <c r="AF246" i="2"/>
  <c r="AE246" i="2"/>
  <c r="AY245" i="2"/>
  <c r="AX245" i="2"/>
  <c r="AJ245" i="2" s="1"/>
  <c r="AW245" i="2"/>
  <c r="AV245" i="2"/>
  <c r="AG245" i="2" s="1"/>
  <c r="AU245" i="2"/>
  <c r="AT245" i="2"/>
  <c r="AS245" i="2"/>
  <c r="AR245" i="2"/>
  <c r="AQ245" i="2"/>
  <c r="AH245" i="2" s="1"/>
  <c r="AL245" i="2"/>
  <c r="AK245" i="2" s="1"/>
  <c r="AF245" i="2"/>
  <c r="AE245" i="2"/>
  <c r="AY244" i="2"/>
  <c r="AX244" i="2"/>
  <c r="AW244" i="2"/>
  <c r="AV244" i="2"/>
  <c r="AG244" i="2" s="1"/>
  <c r="AU244" i="2"/>
  <c r="AT244" i="2"/>
  <c r="AS244" i="2"/>
  <c r="AR244" i="2"/>
  <c r="AQ244" i="2"/>
  <c r="AH244" i="2" s="1"/>
  <c r="AL244" i="2"/>
  <c r="AK244" i="2" s="1"/>
  <c r="AF244" i="2"/>
  <c r="AE244" i="2"/>
  <c r="AY243" i="2"/>
  <c r="AX243" i="2"/>
  <c r="AW243" i="2"/>
  <c r="AV243" i="2"/>
  <c r="AU243" i="2"/>
  <c r="AT243" i="2"/>
  <c r="AS243" i="2"/>
  <c r="AR243" i="2"/>
  <c r="AQ243" i="2"/>
  <c r="AL243" i="2"/>
  <c r="AK243" i="2" s="1"/>
  <c r="AH243" i="2"/>
  <c r="AG243" i="2"/>
  <c r="AF243" i="2"/>
  <c r="AE243" i="2"/>
  <c r="J243" i="2"/>
  <c r="AY242" i="2"/>
  <c r="AX242" i="2"/>
  <c r="AW242" i="2"/>
  <c r="AV242" i="2"/>
  <c r="AU242" i="2"/>
  <c r="AT242" i="2"/>
  <c r="AS242" i="2"/>
  <c r="AR242" i="2"/>
  <c r="AJ242" i="2" s="1"/>
  <c r="AQ242" i="2"/>
  <c r="AH242" i="2" s="1"/>
  <c r="J242" i="2" s="1"/>
  <c r="AL242" i="2"/>
  <c r="AK242" i="2" s="1"/>
  <c r="AG242" i="2"/>
  <c r="AF242" i="2"/>
  <c r="AE242" i="2"/>
  <c r="AY241" i="2"/>
  <c r="AX241" i="2"/>
  <c r="AW241" i="2"/>
  <c r="AV241" i="2"/>
  <c r="AG241" i="2" s="1"/>
  <c r="AU241" i="2"/>
  <c r="AT241" i="2"/>
  <c r="AS241" i="2"/>
  <c r="AR241" i="2"/>
  <c r="AJ241" i="2" s="1"/>
  <c r="AQ241" i="2"/>
  <c r="AH241" i="2" s="1"/>
  <c r="AL241" i="2"/>
  <c r="AK241" i="2" s="1"/>
  <c r="AF241" i="2"/>
  <c r="AE241" i="2"/>
  <c r="AY240" i="2"/>
  <c r="AX240" i="2"/>
  <c r="AW240" i="2"/>
  <c r="AV240" i="2"/>
  <c r="AG240" i="2" s="1"/>
  <c r="AU240" i="2"/>
  <c r="AT240" i="2"/>
  <c r="AS240" i="2"/>
  <c r="AR240" i="2"/>
  <c r="AQ240" i="2"/>
  <c r="AH240" i="2" s="1"/>
  <c r="AL240" i="2"/>
  <c r="AK240" i="2" s="1"/>
  <c r="AF240" i="2"/>
  <c r="AE240" i="2"/>
  <c r="AY239" i="2"/>
  <c r="AX239" i="2"/>
  <c r="AW239" i="2"/>
  <c r="AV239" i="2"/>
  <c r="AU239" i="2"/>
  <c r="AT239" i="2"/>
  <c r="AS239" i="2"/>
  <c r="AR239" i="2"/>
  <c r="AQ239" i="2"/>
  <c r="AL239" i="2"/>
  <c r="AK239" i="2" s="1"/>
  <c r="AH239" i="2"/>
  <c r="AG239" i="2"/>
  <c r="AF239" i="2"/>
  <c r="AE239" i="2"/>
  <c r="J239" i="2"/>
  <c r="AY238" i="2"/>
  <c r="AX238" i="2"/>
  <c r="AW238" i="2"/>
  <c r="AV238" i="2"/>
  <c r="AG238" i="2" s="1"/>
  <c r="AU238" i="2"/>
  <c r="AT238" i="2"/>
  <c r="AS238" i="2"/>
  <c r="AR238" i="2"/>
  <c r="AJ238" i="2" s="1"/>
  <c r="AQ238" i="2"/>
  <c r="AL238" i="2"/>
  <c r="AK238" i="2" s="1"/>
  <c r="AH238" i="2"/>
  <c r="AF238" i="2"/>
  <c r="AE238" i="2"/>
  <c r="J238" i="2"/>
  <c r="AY237" i="2"/>
  <c r="AX237" i="2"/>
  <c r="AW237" i="2"/>
  <c r="AV237" i="2"/>
  <c r="AG237" i="2" s="1"/>
  <c r="AU237" i="2"/>
  <c r="AT237" i="2"/>
  <c r="AS237" i="2"/>
  <c r="AR237" i="2"/>
  <c r="AJ237" i="2" s="1"/>
  <c r="AQ237" i="2"/>
  <c r="AH237" i="2" s="1"/>
  <c r="AL237" i="2"/>
  <c r="AK237" i="2" s="1"/>
  <c r="AF237" i="2"/>
  <c r="AE237" i="2"/>
  <c r="AY236" i="2"/>
  <c r="AX236" i="2"/>
  <c r="AW236" i="2"/>
  <c r="AV236" i="2"/>
  <c r="AU236" i="2"/>
  <c r="AT236" i="2"/>
  <c r="AS236" i="2"/>
  <c r="AR236" i="2"/>
  <c r="AQ236" i="2"/>
  <c r="AH236" i="2" s="1"/>
  <c r="AL236" i="2"/>
  <c r="AK236" i="2" s="1"/>
  <c r="AG236" i="2"/>
  <c r="AF236" i="2"/>
  <c r="AE236" i="2"/>
  <c r="AY235" i="2"/>
  <c r="AX235" i="2"/>
  <c r="AW235" i="2"/>
  <c r="AV235" i="2"/>
  <c r="AU235" i="2"/>
  <c r="AT235" i="2"/>
  <c r="AS235" i="2"/>
  <c r="AR235" i="2"/>
  <c r="AQ235" i="2"/>
  <c r="AH235" i="2" s="1"/>
  <c r="J235" i="2" s="1"/>
  <c r="AL235" i="2"/>
  <c r="AK235" i="2" s="1"/>
  <c r="AG235" i="2"/>
  <c r="AF235" i="2"/>
  <c r="AE235" i="2"/>
  <c r="AY234" i="2"/>
  <c r="AX234" i="2"/>
  <c r="AW234" i="2"/>
  <c r="AV234" i="2"/>
  <c r="AU234" i="2"/>
  <c r="AT234" i="2"/>
  <c r="AS234" i="2"/>
  <c r="AR234" i="2"/>
  <c r="AQ234" i="2"/>
  <c r="AH234" i="2" s="1"/>
  <c r="J234" i="2" s="1"/>
  <c r="AL234" i="2"/>
  <c r="AK234" i="2" s="1"/>
  <c r="AJ234" i="2"/>
  <c r="AG234" i="2"/>
  <c r="AF234" i="2"/>
  <c r="AE234" i="2"/>
  <c r="AY233" i="2"/>
  <c r="AX233" i="2"/>
  <c r="AW233" i="2"/>
  <c r="AV233" i="2"/>
  <c r="AG233" i="2" s="1"/>
  <c r="AU233" i="2"/>
  <c r="AT233" i="2"/>
  <c r="AS233" i="2"/>
  <c r="AR233" i="2"/>
  <c r="AQ233" i="2"/>
  <c r="AH233" i="2" s="1"/>
  <c r="AL233" i="2"/>
  <c r="AK233" i="2" s="1"/>
  <c r="AJ233" i="2"/>
  <c r="AF233" i="2"/>
  <c r="AE233" i="2"/>
  <c r="AY232" i="2"/>
  <c r="AX232" i="2"/>
  <c r="AW232" i="2"/>
  <c r="AV232" i="2"/>
  <c r="AG232" i="2" s="1"/>
  <c r="AU232" i="2"/>
  <c r="AT232" i="2"/>
  <c r="AS232" i="2"/>
  <c r="AR232" i="2"/>
  <c r="AQ232" i="2"/>
  <c r="AH232" i="2" s="1"/>
  <c r="AL232" i="2"/>
  <c r="AK232" i="2" s="1"/>
  <c r="AF232" i="2"/>
  <c r="AE232" i="2"/>
  <c r="AY231" i="2"/>
  <c r="AX231" i="2"/>
  <c r="AW231" i="2"/>
  <c r="AV231" i="2"/>
  <c r="AU231" i="2"/>
  <c r="AT231" i="2"/>
  <c r="AS231" i="2"/>
  <c r="AR231" i="2"/>
  <c r="AQ231" i="2"/>
  <c r="AH231" i="2" s="1"/>
  <c r="J231" i="2" s="1"/>
  <c r="AL231" i="2"/>
  <c r="AK231" i="2" s="1"/>
  <c r="AG231" i="2"/>
  <c r="AF231" i="2"/>
  <c r="AE231" i="2"/>
  <c r="AY230" i="2"/>
  <c r="AX230" i="2"/>
  <c r="AJ230" i="2" s="1"/>
  <c r="AW230" i="2"/>
  <c r="AV230" i="2"/>
  <c r="AU230" i="2"/>
  <c r="AT230" i="2"/>
  <c r="AS230" i="2"/>
  <c r="AR230" i="2"/>
  <c r="AQ230" i="2"/>
  <c r="AL230" i="2"/>
  <c r="AK230" i="2" s="1"/>
  <c r="AG230" i="2"/>
  <c r="AF230" i="2"/>
  <c r="AE230" i="2"/>
  <c r="AY229" i="2"/>
  <c r="AX229" i="2"/>
  <c r="AW229" i="2"/>
  <c r="AV229" i="2"/>
  <c r="AU229" i="2"/>
  <c r="AT229" i="2"/>
  <c r="AS229" i="2"/>
  <c r="AR229" i="2"/>
  <c r="AQ229" i="2"/>
  <c r="AL229" i="2"/>
  <c r="AK229" i="2" s="1"/>
  <c r="AG229" i="2"/>
  <c r="AF229" i="2"/>
  <c r="AE229" i="2"/>
  <c r="AY228" i="2"/>
  <c r="AX228" i="2"/>
  <c r="AW228" i="2"/>
  <c r="AV228" i="2"/>
  <c r="AU228" i="2"/>
  <c r="AT228" i="2"/>
  <c r="AS228" i="2"/>
  <c r="AR228" i="2"/>
  <c r="AQ228" i="2"/>
  <c r="AL228" i="2"/>
  <c r="AK228" i="2" s="1"/>
  <c r="AJ228" i="2"/>
  <c r="AG228" i="2"/>
  <c r="AF228" i="2"/>
  <c r="AE228" i="2"/>
  <c r="AY227" i="2"/>
  <c r="AX227" i="2"/>
  <c r="AW227" i="2"/>
  <c r="AV227" i="2"/>
  <c r="AU227" i="2"/>
  <c r="AT227" i="2"/>
  <c r="AS227" i="2"/>
  <c r="AR227" i="2"/>
  <c r="AQ227" i="2"/>
  <c r="AH227" i="2" s="1"/>
  <c r="AL227" i="2"/>
  <c r="AK227" i="2" s="1"/>
  <c r="AG227" i="2"/>
  <c r="AF227" i="2"/>
  <c r="AE227" i="2"/>
  <c r="AY226" i="2"/>
  <c r="AX226" i="2"/>
  <c r="AW226" i="2"/>
  <c r="AV226" i="2"/>
  <c r="AU226" i="2"/>
  <c r="AT226" i="2"/>
  <c r="AS226" i="2"/>
  <c r="AR226" i="2"/>
  <c r="AH226" i="2" s="1"/>
  <c r="J226" i="2" s="1"/>
  <c r="AQ226" i="2"/>
  <c r="AL226" i="2"/>
  <c r="AK226" i="2" s="1"/>
  <c r="AJ226" i="2"/>
  <c r="AG226" i="2"/>
  <c r="AF226" i="2"/>
  <c r="AE226" i="2"/>
  <c r="AY225" i="2"/>
  <c r="AX225" i="2"/>
  <c r="AJ225" i="2" s="1"/>
  <c r="AW225" i="2"/>
  <c r="AV225" i="2"/>
  <c r="AU225" i="2"/>
  <c r="AT225" i="2"/>
  <c r="AS225" i="2"/>
  <c r="AR225" i="2"/>
  <c r="AQ225" i="2"/>
  <c r="AL225" i="2"/>
  <c r="AK225" i="2" s="1"/>
  <c r="AG225" i="2"/>
  <c r="AF225" i="2"/>
  <c r="AE225" i="2"/>
  <c r="AY224" i="2"/>
  <c r="AE224" i="2" s="1"/>
  <c r="AX224" i="2"/>
  <c r="AW224" i="2"/>
  <c r="AV224" i="2"/>
  <c r="AU224" i="2"/>
  <c r="AJ224" i="2" s="1"/>
  <c r="AT224" i="2"/>
  <c r="AS224" i="2"/>
  <c r="AR224" i="2"/>
  <c r="AQ224" i="2"/>
  <c r="AL224" i="2"/>
  <c r="AK224" i="2" s="1"/>
  <c r="AG224" i="2"/>
  <c r="AF224" i="2"/>
  <c r="AY223" i="2"/>
  <c r="AX223" i="2"/>
  <c r="AW223" i="2"/>
  <c r="AV223" i="2"/>
  <c r="AU223" i="2"/>
  <c r="AT223" i="2"/>
  <c r="AS223" i="2"/>
  <c r="AR223" i="2"/>
  <c r="AQ223" i="2"/>
  <c r="AL223" i="2"/>
  <c r="AK223" i="2" s="1"/>
  <c r="AG223" i="2"/>
  <c r="AF223" i="2"/>
  <c r="AE223" i="2"/>
  <c r="AY222" i="2"/>
  <c r="AX222" i="2"/>
  <c r="AJ222" i="2" s="1"/>
  <c r="AW222" i="2"/>
  <c r="AV222" i="2"/>
  <c r="AU222" i="2"/>
  <c r="AT222" i="2"/>
  <c r="AS222" i="2"/>
  <c r="AR222" i="2"/>
  <c r="AQ222" i="2"/>
  <c r="AL222" i="2"/>
  <c r="AK222" i="2" s="1"/>
  <c r="AG222" i="2"/>
  <c r="AF222" i="2"/>
  <c r="AE222" i="2"/>
  <c r="AY221" i="2"/>
  <c r="AX221" i="2"/>
  <c r="AW221" i="2"/>
  <c r="AV221" i="2"/>
  <c r="AU221" i="2"/>
  <c r="AT221" i="2"/>
  <c r="AS221" i="2"/>
  <c r="AR221" i="2"/>
  <c r="AQ221" i="2"/>
  <c r="AL221" i="2"/>
  <c r="AG221" i="2"/>
  <c r="AF221" i="2"/>
  <c r="AE221" i="2"/>
  <c r="AY220" i="2"/>
  <c r="AX220" i="2"/>
  <c r="AW220" i="2"/>
  <c r="AV220" i="2"/>
  <c r="AU220" i="2"/>
  <c r="AJ220" i="2" s="1"/>
  <c r="AT220" i="2"/>
  <c r="AS220" i="2"/>
  <c r="AR220" i="2"/>
  <c r="AQ220" i="2"/>
  <c r="AH220" i="2" s="1"/>
  <c r="AL220" i="2"/>
  <c r="AK220" i="2" s="1"/>
  <c r="AG220" i="2"/>
  <c r="AF220" i="2"/>
  <c r="AE220" i="2"/>
  <c r="AY219" i="2"/>
  <c r="AX219" i="2"/>
  <c r="AJ219" i="2" s="1"/>
  <c r="AW219" i="2"/>
  <c r="AV219" i="2"/>
  <c r="AU219" i="2"/>
  <c r="AT219" i="2"/>
  <c r="AS219" i="2"/>
  <c r="AR219" i="2"/>
  <c r="AQ219" i="2"/>
  <c r="AL219" i="2"/>
  <c r="AK219" i="2" s="1"/>
  <c r="AG219" i="2"/>
  <c r="AF219" i="2"/>
  <c r="AE219" i="2"/>
  <c r="X219" i="2"/>
  <c r="AD219" i="2" s="1"/>
  <c r="AY218" i="2"/>
  <c r="AX218" i="2"/>
  <c r="AW218" i="2"/>
  <c r="AV218" i="2"/>
  <c r="AU218" i="2"/>
  <c r="AT218" i="2"/>
  <c r="AS218" i="2"/>
  <c r="AR218" i="2"/>
  <c r="AQ218" i="2"/>
  <c r="AL218" i="2"/>
  <c r="AK218" i="2" s="1"/>
  <c r="AG218" i="2"/>
  <c r="AF218" i="2"/>
  <c r="AE218" i="2"/>
  <c r="AY217" i="2"/>
  <c r="AX217" i="2"/>
  <c r="AW217" i="2"/>
  <c r="AV217" i="2"/>
  <c r="AU217" i="2"/>
  <c r="AT217" i="2"/>
  <c r="AS217" i="2"/>
  <c r="AR217" i="2"/>
  <c r="AQ217" i="2"/>
  <c r="AH217" i="2" s="1"/>
  <c r="AL217" i="2"/>
  <c r="X217" i="2" s="1"/>
  <c r="AD217" i="2" s="1"/>
  <c r="AG217" i="2"/>
  <c r="AF217" i="2"/>
  <c r="AE217" i="2"/>
  <c r="AY216" i="2"/>
  <c r="AX216" i="2"/>
  <c r="AW216" i="2"/>
  <c r="AV216" i="2"/>
  <c r="AU216" i="2"/>
  <c r="AJ216" i="2" s="1"/>
  <c r="AT216" i="2"/>
  <c r="AS216" i="2"/>
  <c r="AR216" i="2"/>
  <c r="AQ216" i="2"/>
  <c r="AH216" i="2" s="1"/>
  <c r="AL216" i="2"/>
  <c r="AG216" i="2"/>
  <c r="AF216" i="2"/>
  <c r="AE216" i="2"/>
  <c r="AY215" i="2"/>
  <c r="AX215" i="2"/>
  <c r="AW215" i="2"/>
  <c r="AV215" i="2"/>
  <c r="AU215" i="2"/>
  <c r="AJ215" i="2" s="1"/>
  <c r="AT215" i="2"/>
  <c r="AS215" i="2"/>
  <c r="AR215" i="2"/>
  <c r="AQ215" i="2"/>
  <c r="AH215" i="2" s="1"/>
  <c r="AL215" i="2"/>
  <c r="AK215" i="2" s="1"/>
  <c r="AG215" i="2"/>
  <c r="AF215" i="2"/>
  <c r="AE215" i="2"/>
  <c r="AY214" i="2"/>
  <c r="AX214" i="2"/>
  <c r="AW214" i="2"/>
  <c r="AV214" i="2"/>
  <c r="AU214" i="2"/>
  <c r="AT214" i="2"/>
  <c r="AS214" i="2"/>
  <c r="AR214" i="2"/>
  <c r="AQ214" i="2"/>
  <c r="AL214" i="2"/>
  <c r="T214" i="2" s="1"/>
  <c r="Z214" i="2" s="1"/>
  <c r="AG214" i="2"/>
  <c r="AF214" i="2"/>
  <c r="AE214" i="2"/>
  <c r="AY213" i="2"/>
  <c r="AX213" i="2"/>
  <c r="AW213" i="2"/>
  <c r="AV213" i="2"/>
  <c r="AU213" i="2"/>
  <c r="AJ213" i="2" s="1"/>
  <c r="AT213" i="2"/>
  <c r="AS213" i="2"/>
  <c r="AR213" i="2"/>
  <c r="AQ213" i="2"/>
  <c r="AH213" i="2" s="1"/>
  <c r="AL213" i="2"/>
  <c r="AK213" i="2" s="1"/>
  <c r="AG213" i="2"/>
  <c r="AF213" i="2"/>
  <c r="AE213" i="2"/>
  <c r="AY212" i="2"/>
  <c r="AX212" i="2"/>
  <c r="AW212" i="2"/>
  <c r="AV212" i="2"/>
  <c r="AU212" i="2"/>
  <c r="AJ212" i="2" s="1"/>
  <c r="AT212" i="2"/>
  <c r="AS212" i="2"/>
  <c r="AR212" i="2"/>
  <c r="AQ212" i="2"/>
  <c r="AH212" i="2" s="1"/>
  <c r="AL212" i="2"/>
  <c r="AG212" i="2"/>
  <c r="AF212" i="2"/>
  <c r="AE212" i="2"/>
  <c r="AY211" i="2"/>
  <c r="AX211" i="2"/>
  <c r="AW211" i="2"/>
  <c r="AV211" i="2"/>
  <c r="AU211" i="2"/>
  <c r="AJ211" i="2" s="1"/>
  <c r="AT211" i="2"/>
  <c r="AS211" i="2"/>
  <c r="AR211" i="2"/>
  <c r="AQ211" i="2"/>
  <c r="AH211" i="2" s="1"/>
  <c r="AL211" i="2"/>
  <c r="AK211" i="2" s="1"/>
  <c r="AG211" i="2"/>
  <c r="AF211" i="2"/>
  <c r="AE211" i="2"/>
  <c r="AY210" i="2"/>
  <c r="AX210" i="2"/>
  <c r="AW210" i="2"/>
  <c r="AV210" i="2"/>
  <c r="AU210" i="2"/>
  <c r="AT210" i="2"/>
  <c r="AS210" i="2"/>
  <c r="AR210" i="2"/>
  <c r="AQ210" i="2"/>
  <c r="AL210" i="2"/>
  <c r="T210" i="2" s="1"/>
  <c r="Z210" i="2" s="1"/>
  <c r="AG210" i="2"/>
  <c r="AF210" i="2"/>
  <c r="AE210" i="2"/>
  <c r="AY209" i="2"/>
  <c r="AX209" i="2"/>
  <c r="AW209" i="2"/>
  <c r="AV209" i="2"/>
  <c r="AU209" i="2"/>
  <c r="AJ209" i="2" s="1"/>
  <c r="AT209" i="2"/>
  <c r="AS209" i="2"/>
  <c r="AR209" i="2"/>
  <c r="AQ209" i="2"/>
  <c r="AH209" i="2" s="1"/>
  <c r="AL209" i="2"/>
  <c r="AK209" i="2" s="1"/>
  <c r="AG209" i="2"/>
  <c r="AF209" i="2"/>
  <c r="AE209" i="2"/>
  <c r="AY208" i="2"/>
  <c r="AX208" i="2"/>
  <c r="AW208" i="2"/>
  <c r="AV208" i="2"/>
  <c r="AU208" i="2"/>
  <c r="AJ208" i="2" s="1"/>
  <c r="AT208" i="2"/>
  <c r="AS208" i="2"/>
  <c r="AR208" i="2"/>
  <c r="AQ208" i="2"/>
  <c r="AH208" i="2" s="1"/>
  <c r="AL208" i="2"/>
  <c r="AK208" i="2" s="1"/>
  <c r="AG208" i="2"/>
  <c r="AF208" i="2"/>
  <c r="AE208" i="2"/>
  <c r="AY207" i="2"/>
  <c r="AX207" i="2"/>
  <c r="AW207" i="2"/>
  <c r="AV207" i="2"/>
  <c r="AU207" i="2"/>
  <c r="AJ207" i="2" s="1"/>
  <c r="AT207" i="2"/>
  <c r="AS207" i="2"/>
  <c r="X207" i="2" s="1"/>
  <c r="AD207" i="2" s="1"/>
  <c r="AR207" i="2"/>
  <c r="AQ207" i="2"/>
  <c r="AL207" i="2"/>
  <c r="AK207" i="2" s="1"/>
  <c r="AG207" i="2"/>
  <c r="AF207" i="2"/>
  <c r="AE207" i="2"/>
  <c r="AY206" i="2"/>
  <c r="AX206" i="2"/>
  <c r="AW206" i="2"/>
  <c r="AV206" i="2"/>
  <c r="AU206" i="2"/>
  <c r="AT206" i="2"/>
  <c r="AS206" i="2"/>
  <c r="AR206" i="2"/>
  <c r="AQ206" i="2"/>
  <c r="AH206" i="2" s="1"/>
  <c r="J206" i="2" s="1"/>
  <c r="AL206" i="2"/>
  <c r="AK206" i="2" s="1"/>
  <c r="AJ206" i="2"/>
  <c r="AG206" i="2"/>
  <c r="AF206" i="2"/>
  <c r="AE206" i="2"/>
  <c r="AY205" i="2"/>
  <c r="AX205" i="2"/>
  <c r="AW205" i="2"/>
  <c r="AV205" i="2"/>
  <c r="AU205" i="2"/>
  <c r="AT205" i="2"/>
  <c r="AS205" i="2"/>
  <c r="AR205" i="2"/>
  <c r="AQ205" i="2"/>
  <c r="AL205" i="2"/>
  <c r="AK205" i="2" s="1"/>
  <c r="AG205" i="2"/>
  <c r="AF205" i="2"/>
  <c r="AE205" i="2"/>
  <c r="AY204" i="2"/>
  <c r="AX204" i="2"/>
  <c r="AJ204" i="2" s="1"/>
  <c r="AW204" i="2"/>
  <c r="AV204" i="2"/>
  <c r="AU204" i="2"/>
  <c r="AT204" i="2"/>
  <c r="AS204" i="2"/>
  <c r="AR204" i="2"/>
  <c r="AQ204" i="2"/>
  <c r="AH204" i="2" s="1"/>
  <c r="J204" i="2" s="1"/>
  <c r="AL204" i="2"/>
  <c r="AK204" i="2" s="1"/>
  <c r="AG204" i="2"/>
  <c r="AF204" i="2"/>
  <c r="AE204" i="2"/>
  <c r="AY203" i="2"/>
  <c r="AX203" i="2"/>
  <c r="AW203" i="2"/>
  <c r="AV203" i="2"/>
  <c r="AU203" i="2"/>
  <c r="AT203" i="2"/>
  <c r="AS203" i="2"/>
  <c r="AR203" i="2"/>
  <c r="AQ203" i="2"/>
  <c r="AL203" i="2"/>
  <c r="AK203" i="2" s="1"/>
  <c r="AG203" i="2"/>
  <c r="AF203" i="2"/>
  <c r="AE203" i="2"/>
  <c r="AY202" i="2"/>
  <c r="AE202" i="2" s="1"/>
  <c r="AX202" i="2"/>
  <c r="AJ202" i="2" s="1"/>
  <c r="AW202" i="2"/>
  <c r="AV202" i="2"/>
  <c r="AU202" i="2"/>
  <c r="AT202" i="2"/>
  <c r="AS202" i="2"/>
  <c r="AR202" i="2"/>
  <c r="AQ202" i="2"/>
  <c r="AH202" i="2" s="1"/>
  <c r="J202" i="2" s="1"/>
  <c r="AL202" i="2"/>
  <c r="AK202" i="2" s="1"/>
  <c r="AG202" i="2"/>
  <c r="AF202" i="2"/>
  <c r="AY201" i="2"/>
  <c r="AX201" i="2"/>
  <c r="AW201" i="2"/>
  <c r="AV201" i="2"/>
  <c r="AU201" i="2"/>
  <c r="AT201" i="2"/>
  <c r="AS201" i="2"/>
  <c r="AR201" i="2"/>
  <c r="AQ201" i="2"/>
  <c r="AH201" i="2" s="1"/>
  <c r="AL201" i="2"/>
  <c r="AK201" i="2" s="1"/>
  <c r="AG201" i="2"/>
  <c r="AF201" i="2"/>
  <c r="AE201" i="2"/>
  <c r="AY200" i="2"/>
  <c r="AE200" i="2" s="1"/>
  <c r="AX200" i="2"/>
  <c r="AJ200" i="2" s="1"/>
  <c r="AW200" i="2"/>
  <c r="AV200" i="2"/>
  <c r="AU200" i="2"/>
  <c r="AT200" i="2"/>
  <c r="AS200" i="2"/>
  <c r="AR200" i="2"/>
  <c r="AQ200" i="2"/>
  <c r="AH200" i="2" s="1"/>
  <c r="J200" i="2" s="1"/>
  <c r="AL200" i="2"/>
  <c r="AK200" i="2" s="1"/>
  <c r="AG200" i="2"/>
  <c r="AF200" i="2"/>
  <c r="AY199" i="2"/>
  <c r="AX199" i="2"/>
  <c r="AW199" i="2"/>
  <c r="AV199" i="2"/>
  <c r="AU199" i="2"/>
  <c r="AT199" i="2"/>
  <c r="AS199" i="2"/>
  <c r="AR199" i="2"/>
  <c r="AQ199" i="2"/>
  <c r="AH199" i="2" s="1"/>
  <c r="AL199" i="2"/>
  <c r="AK199" i="2" s="1"/>
  <c r="AG199" i="2"/>
  <c r="AF199" i="2"/>
  <c r="AE199" i="2"/>
  <c r="AY198" i="2"/>
  <c r="AX198" i="2"/>
  <c r="AW198" i="2"/>
  <c r="AV198" i="2"/>
  <c r="AU198" i="2"/>
  <c r="AT198" i="2"/>
  <c r="AS198" i="2"/>
  <c r="AR198" i="2"/>
  <c r="AQ198" i="2"/>
  <c r="AH198" i="2" s="1"/>
  <c r="J198" i="2" s="1"/>
  <c r="AL198" i="2"/>
  <c r="AK198" i="2" s="1"/>
  <c r="AG198" i="2"/>
  <c r="AF198" i="2"/>
  <c r="AE198" i="2"/>
  <c r="AY197" i="2"/>
  <c r="AX197" i="2"/>
  <c r="AW197" i="2"/>
  <c r="AV197" i="2"/>
  <c r="AU197" i="2"/>
  <c r="AT197" i="2"/>
  <c r="AS197" i="2"/>
  <c r="AR197" i="2"/>
  <c r="AQ197" i="2"/>
  <c r="AH197" i="2" s="1"/>
  <c r="J197" i="2" s="1"/>
  <c r="AL197" i="2"/>
  <c r="T197" i="2" s="1"/>
  <c r="AJ197" i="2"/>
  <c r="AG197" i="2"/>
  <c r="AF197" i="2"/>
  <c r="AE197" i="2"/>
  <c r="AY196" i="2"/>
  <c r="AX196" i="2"/>
  <c r="AW196" i="2"/>
  <c r="AV196" i="2"/>
  <c r="AG196" i="2" s="1"/>
  <c r="AU196" i="2"/>
  <c r="AT196" i="2"/>
  <c r="AS196" i="2"/>
  <c r="AR196" i="2"/>
  <c r="AQ196" i="2"/>
  <c r="AL196" i="2"/>
  <c r="T196" i="2" s="1"/>
  <c r="S196" i="2" s="1"/>
  <c r="AJ196" i="2"/>
  <c r="AF196" i="2"/>
  <c r="AE196" i="2"/>
  <c r="AY195" i="2"/>
  <c r="AJ195" i="2" s="1"/>
  <c r="AX195" i="2"/>
  <c r="AW195" i="2"/>
  <c r="AV195" i="2"/>
  <c r="AG195" i="2" s="1"/>
  <c r="AU195" i="2"/>
  <c r="AT195" i="2"/>
  <c r="AS195" i="2"/>
  <c r="AR195" i="2"/>
  <c r="AQ195" i="2"/>
  <c r="AH195" i="2" s="1"/>
  <c r="AL195" i="2"/>
  <c r="AK195" i="2" s="1"/>
  <c r="AF195" i="2"/>
  <c r="AE195" i="2"/>
  <c r="AY194" i="2"/>
  <c r="AX194" i="2"/>
  <c r="AW194" i="2"/>
  <c r="AV194" i="2"/>
  <c r="AU194" i="2"/>
  <c r="AT194" i="2"/>
  <c r="AS194" i="2"/>
  <c r="AR194" i="2"/>
  <c r="AQ194" i="2"/>
  <c r="AH194" i="2" s="1"/>
  <c r="J194" i="2" s="1"/>
  <c r="AL194" i="2"/>
  <c r="AK194" i="2" s="1"/>
  <c r="AG194" i="2"/>
  <c r="AF194" i="2"/>
  <c r="AE194" i="2"/>
  <c r="AY193" i="2"/>
  <c r="AX193" i="2"/>
  <c r="AJ193" i="2" s="1"/>
  <c r="AW193" i="2"/>
  <c r="AV193" i="2"/>
  <c r="AU193" i="2"/>
  <c r="AT193" i="2"/>
  <c r="AS193" i="2"/>
  <c r="AR193" i="2"/>
  <c r="AQ193" i="2"/>
  <c r="AH193" i="2" s="1"/>
  <c r="J193" i="2" s="1"/>
  <c r="AL193" i="2"/>
  <c r="AG193" i="2"/>
  <c r="AF193" i="2"/>
  <c r="AE193" i="2"/>
  <c r="AY192" i="2"/>
  <c r="AX192" i="2"/>
  <c r="AJ192" i="2" s="1"/>
  <c r="AW192" i="2"/>
  <c r="AV192" i="2"/>
  <c r="AG192" i="2" s="1"/>
  <c r="AU192" i="2"/>
  <c r="AT192" i="2"/>
  <c r="AS192" i="2"/>
  <c r="AR192" i="2"/>
  <c r="AQ192" i="2"/>
  <c r="AL192" i="2"/>
  <c r="T192" i="2" s="1"/>
  <c r="S192" i="2" s="1"/>
  <c r="AF192" i="2"/>
  <c r="AE192" i="2"/>
  <c r="AY191" i="2"/>
  <c r="AJ191" i="2" s="1"/>
  <c r="AX191" i="2"/>
  <c r="AW191" i="2"/>
  <c r="AV191" i="2"/>
  <c r="AG191" i="2" s="1"/>
  <c r="AU191" i="2"/>
  <c r="AT191" i="2"/>
  <c r="AS191" i="2"/>
  <c r="AR191" i="2"/>
  <c r="AQ191" i="2"/>
  <c r="AH191" i="2" s="1"/>
  <c r="AL191" i="2"/>
  <c r="AK191" i="2" s="1"/>
  <c r="AF191" i="2"/>
  <c r="AE191" i="2"/>
  <c r="AY190" i="2"/>
  <c r="AX190" i="2"/>
  <c r="AW190" i="2"/>
  <c r="AV190" i="2"/>
  <c r="AU190" i="2"/>
  <c r="AT190" i="2"/>
  <c r="AS190" i="2"/>
  <c r="AR190" i="2"/>
  <c r="AH190" i="2" s="1"/>
  <c r="J190" i="2" s="1"/>
  <c r="AQ190" i="2"/>
  <c r="AL190" i="2"/>
  <c r="AK190" i="2" s="1"/>
  <c r="AG190" i="2"/>
  <c r="AF190" i="2"/>
  <c r="AE190" i="2"/>
  <c r="AY189" i="2"/>
  <c r="AJ189" i="2" s="1"/>
  <c r="AX189" i="2"/>
  <c r="AW189" i="2"/>
  <c r="AV189" i="2"/>
  <c r="AU189" i="2"/>
  <c r="AT189" i="2"/>
  <c r="AS189" i="2"/>
  <c r="AR189" i="2"/>
  <c r="AQ189" i="2"/>
  <c r="AH189" i="2" s="1"/>
  <c r="J189" i="2" s="1"/>
  <c r="AL189" i="2"/>
  <c r="AK189" i="2" s="1"/>
  <c r="AG189" i="2"/>
  <c r="AF189" i="2"/>
  <c r="AE189" i="2"/>
  <c r="AY188" i="2"/>
  <c r="AJ188" i="2" s="1"/>
  <c r="AX188" i="2"/>
  <c r="AW188" i="2"/>
  <c r="AV188" i="2"/>
  <c r="AG188" i="2" s="1"/>
  <c r="AU188" i="2"/>
  <c r="AT188" i="2"/>
  <c r="AS188" i="2"/>
  <c r="AR188" i="2"/>
  <c r="AQ188" i="2"/>
  <c r="AL188" i="2"/>
  <c r="AK188" i="2" s="1"/>
  <c r="AF188" i="2"/>
  <c r="AE188" i="2"/>
  <c r="AY187" i="2"/>
  <c r="AJ187" i="2" s="1"/>
  <c r="AX187" i="2"/>
  <c r="AW187" i="2"/>
  <c r="AV187" i="2"/>
  <c r="AG187" i="2" s="1"/>
  <c r="AU187" i="2"/>
  <c r="AT187" i="2"/>
  <c r="AS187" i="2"/>
  <c r="AR187" i="2"/>
  <c r="AQ187" i="2"/>
  <c r="AL187" i="2"/>
  <c r="AK187" i="2" s="1"/>
  <c r="AF187" i="2"/>
  <c r="AE187" i="2"/>
  <c r="AY186" i="2"/>
  <c r="AX186" i="2"/>
  <c r="AJ186" i="2" s="1"/>
  <c r="AW186" i="2"/>
  <c r="AV186" i="2"/>
  <c r="AU186" i="2"/>
  <c r="AT186" i="2"/>
  <c r="AS186" i="2"/>
  <c r="AR186" i="2"/>
  <c r="AQ186" i="2"/>
  <c r="AL186" i="2"/>
  <c r="AK186" i="2" s="1"/>
  <c r="AH186" i="2"/>
  <c r="AG186" i="2"/>
  <c r="AF186" i="2"/>
  <c r="AE186" i="2"/>
  <c r="J186" i="2"/>
  <c r="AY185" i="2"/>
  <c r="AX185" i="2"/>
  <c r="AW185" i="2"/>
  <c r="AV185" i="2"/>
  <c r="AG185" i="2" s="1"/>
  <c r="AU185" i="2"/>
  <c r="AT185" i="2"/>
  <c r="AS185" i="2"/>
  <c r="AR185" i="2"/>
  <c r="AQ185" i="2"/>
  <c r="AL185" i="2"/>
  <c r="AK185" i="2" s="1"/>
  <c r="AJ185" i="2"/>
  <c r="AH185" i="2"/>
  <c r="AF185" i="2"/>
  <c r="AE185" i="2"/>
  <c r="J185" i="2" s="1"/>
  <c r="AY184" i="2"/>
  <c r="AX184" i="2"/>
  <c r="AW184" i="2"/>
  <c r="AV184" i="2"/>
  <c r="AG184" i="2" s="1"/>
  <c r="AU184" i="2"/>
  <c r="AT184" i="2"/>
  <c r="AS184" i="2"/>
  <c r="AR184" i="2"/>
  <c r="AH184" i="2" s="1"/>
  <c r="J184" i="2" s="1"/>
  <c r="AQ184" i="2"/>
  <c r="AL184" i="2"/>
  <c r="AK184" i="2" s="1"/>
  <c r="AJ184" i="2"/>
  <c r="AF184" i="2"/>
  <c r="AE184" i="2"/>
  <c r="AY183" i="2"/>
  <c r="AX183" i="2"/>
  <c r="AW183" i="2"/>
  <c r="AV183" i="2"/>
  <c r="AU183" i="2"/>
  <c r="AT183" i="2"/>
  <c r="AS183" i="2"/>
  <c r="AR183" i="2"/>
  <c r="AQ183" i="2"/>
  <c r="AH183" i="2" s="1"/>
  <c r="AL183" i="2"/>
  <c r="AK183" i="2" s="1"/>
  <c r="AG183" i="2"/>
  <c r="AF183" i="2"/>
  <c r="AE183" i="2"/>
  <c r="AY182" i="2"/>
  <c r="AX182" i="2"/>
  <c r="AW182" i="2"/>
  <c r="AV182" i="2"/>
  <c r="AU182" i="2"/>
  <c r="AT182" i="2"/>
  <c r="AS182" i="2"/>
  <c r="AR182" i="2"/>
  <c r="AQ182" i="2"/>
  <c r="AH182" i="2" s="1"/>
  <c r="J182" i="2" s="1"/>
  <c r="AL182" i="2"/>
  <c r="AK182" i="2" s="1"/>
  <c r="AG182" i="2"/>
  <c r="AF182" i="2"/>
  <c r="AE182" i="2"/>
  <c r="AY181" i="2"/>
  <c r="AX181" i="2"/>
  <c r="AW181" i="2"/>
  <c r="AV181" i="2"/>
  <c r="AU181" i="2"/>
  <c r="AT181" i="2"/>
  <c r="AS181" i="2"/>
  <c r="AR181" i="2"/>
  <c r="AQ181" i="2"/>
  <c r="AH181" i="2" s="1"/>
  <c r="J181" i="2" s="1"/>
  <c r="AL181" i="2"/>
  <c r="AK181" i="2" s="1"/>
  <c r="AJ181" i="2"/>
  <c r="AG181" i="2"/>
  <c r="AF181" i="2"/>
  <c r="AE181" i="2"/>
  <c r="AY180" i="2"/>
  <c r="AX180" i="2"/>
  <c r="AW180" i="2"/>
  <c r="AV180" i="2"/>
  <c r="AG180" i="2" s="1"/>
  <c r="AU180" i="2"/>
  <c r="AT180" i="2"/>
  <c r="AS180" i="2"/>
  <c r="AR180" i="2"/>
  <c r="AQ180" i="2"/>
  <c r="AL180" i="2"/>
  <c r="AK180" i="2" s="1"/>
  <c r="AJ180" i="2"/>
  <c r="AF180" i="2"/>
  <c r="AE180" i="2"/>
  <c r="AY179" i="2"/>
  <c r="AJ179" i="2" s="1"/>
  <c r="AX179" i="2"/>
  <c r="AW179" i="2"/>
  <c r="AV179" i="2"/>
  <c r="AG179" i="2" s="1"/>
  <c r="AU179" i="2"/>
  <c r="AT179" i="2"/>
  <c r="AS179" i="2"/>
  <c r="AR179" i="2"/>
  <c r="AQ179" i="2"/>
  <c r="AH179" i="2" s="1"/>
  <c r="AL179" i="2"/>
  <c r="AK179" i="2" s="1"/>
  <c r="AF179" i="2"/>
  <c r="AE179" i="2"/>
  <c r="AY178" i="2"/>
  <c r="AX178" i="2"/>
  <c r="AW178" i="2"/>
  <c r="AV178" i="2"/>
  <c r="AU178" i="2"/>
  <c r="AT178" i="2"/>
  <c r="AS178" i="2"/>
  <c r="AR178" i="2"/>
  <c r="AQ178" i="2"/>
  <c r="AH178" i="2" s="1"/>
  <c r="J178" i="2" s="1"/>
  <c r="AL178" i="2"/>
  <c r="AK178" i="2" s="1"/>
  <c r="AG178" i="2"/>
  <c r="AF178" i="2"/>
  <c r="AE178" i="2"/>
  <c r="AY177" i="2"/>
  <c r="AX177" i="2"/>
  <c r="AJ177" i="2" s="1"/>
  <c r="AW177" i="2"/>
  <c r="AV177" i="2"/>
  <c r="AU177" i="2"/>
  <c r="AT177" i="2"/>
  <c r="AS177" i="2"/>
  <c r="AR177" i="2"/>
  <c r="AQ177" i="2"/>
  <c r="AH177" i="2" s="1"/>
  <c r="J177" i="2" s="1"/>
  <c r="AL177" i="2"/>
  <c r="AK177" i="2" s="1"/>
  <c r="AG177" i="2"/>
  <c r="AF177" i="2"/>
  <c r="AE177" i="2"/>
  <c r="AY176" i="2"/>
  <c r="AX176" i="2"/>
  <c r="AJ176" i="2" s="1"/>
  <c r="AW176" i="2"/>
  <c r="AV176" i="2"/>
  <c r="AG176" i="2" s="1"/>
  <c r="AU176" i="2"/>
  <c r="AT176" i="2"/>
  <c r="AS176" i="2"/>
  <c r="AR176" i="2"/>
  <c r="AQ176" i="2"/>
  <c r="AL176" i="2"/>
  <c r="AK176" i="2" s="1"/>
  <c r="AF176" i="2"/>
  <c r="AE176" i="2"/>
  <c r="AY175" i="2"/>
  <c r="AX175" i="2"/>
  <c r="AW175" i="2"/>
  <c r="AV175" i="2"/>
  <c r="AU175" i="2"/>
  <c r="AT175" i="2"/>
  <c r="AS175" i="2"/>
  <c r="AR175" i="2"/>
  <c r="AQ175" i="2"/>
  <c r="AH175" i="2" s="1"/>
  <c r="J175" i="2" s="1"/>
  <c r="AL175" i="2"/>
  <c r="AK175" i="2" s="1"/>
  <c r="AJ175" i="2"/>
  <c r="AG175" i="2"/>
  <c r="AF175" i="2"/>
  <c r="AE175" i="2"/>
  <c r="AY174" i="2"/>
  <c r="AX174" i="2"/>
  <c r="AJ174" i="2" s="1"/>
  <c r="AW174" i="2"/>
  <c r="AV174" i="2"/>
  <c r="AU174" i="2"/>
  <c r="AT174" i="2"/>
  <c r="AS174" i="2"/>
  <c r="AR174" i="2"/>
  <c r="AQ174" i="2"/>
  <c r="AL174" i="2"/>
  <c r="AK174" i="2" s="1"/>
  <c r="AH174" i="2"/>
  <c r="AG174" i="2"/>
  <c r="AF174" i="2"/>
  <c r="AE174" i="2"/>
  <c r="J174" i="2" s="1"/>
  <c r="AY173" i="2"/>
  <c r="AX173" i="2"/>
  <c r="AW173" i="2"/>
  <c r="AV173" i="2"/>
  <c r="AG173" i="2" s="1"/>
  <c r="AU173" i="2"/>
  <c r="AT173" i="2"/>
  <c r="AS173" i="2"/>
  <c r="AR173" i="2"/>
  <c r="AQ173" i="2"/>
  <c r="AL173" i="2"/>
  <c r="AJ173" i="2"/>
  <c r="AH173" i="2"/>
  <c r="AF173" i="2"/>
  <c r="AE173" i="2"/>
  <c r="J173" i="2" s="1"/>
  <c r="AY172" i="2"/>
  <c r="AX172" i="2"/>
  <c r="AW172" i="2"/>
  <c r="AV172" i="2"/>
  <c r="AG172" i="2" s="1"/>
  <c r="AU172" i="2"/>
  <c r="AT172" i="2"/>
  <c r="AS172" i="2"/>
  <c r="AR172" i="2"/>
  <c r="AH172" i="2" s="1"/>
  <c r="J172" i="2" s="1"/>
  <c r="AQ172" i="2"/>
  <c r="AL172" i="2"/>
  <c r="AK172" i="2" s="1"/>
  <c r="AJ172" i="2"/>
  <c r="AF172" i="2"/>
  <c r="AE172" i="2"/>
  <c r="AY171" i="2"/>
  <c r="AX171" i="2"/>
  <c r="AW171" i="2"/>
  <c r="AV171" i="2"/>
  <c r="AU171" i="2"/>
  <c r="AT171" i="2"/>
  <c r="AS171" i="2"/>
  <c r="AR171" i="2"/>
  <c r="AQ171" i="2"/>
  <c r="AH171" i="2" s="1"/>
  <c r="AL171" i="2"/>
  <c r="AK171" i="2" s="1"/>
  <c r="AJ171" i="2"/>
  <c r="AG171" i="2"/>
  <c r="AF171" i="2"/>
  <c r="AE171" i="2"/>
  <c r="AY170" i="2"/>
  <c r="AX170" i="2"/>
  <c r="AJ170" i="2" s="1"/>
  <c r="AW170" i="2"/>
  <c r="AV170" i="2"/>
  <c r="AU170" i="2"/>
  <c r="AT170" i="2"/>
  <c r="AS170" i="2"/>
  <c r="AR170" i="2"/>
  <c r="AQ170" i="2"/>
  <c r="AH170" i="2" s="1"/>
  <c r="J170" i="2" s="1"/>
  <c r="AL170" i="2"/>
  <c r="AK170" i="2" s="1"/>
  <c r="AG170" i="2"/>
  <c r="AF170" i="2"/>
  <c r="AE170" i="2"/>
  <c r="AY169" i="2"/>
  <c r="AX169" i="2"/>
  <c r="AJ169" i="2" s="1"/>
  <c r="AW169" i="2"/>
  <c r="AV169" i="2"/>
  <c r="AU169" i="2"/>
  <c r="AT169" i="2"/>
  <c r="AS169" i="2"/>
  <c r="AR169" i="2"/>
  <c r="AQ169" i="2"/>
  <c r="AH169" i="2" s="1"/>
  <c r="J169" i="2" s="1"/>
  <c r="AL169" i="2"/>
  <c r="T169" i="2" s="1"/>
  <c r="AG169" i="2"/>
  <c r="AF169" i="2"/>
  <c r="AE169" i="2"/>
  <c r="AY168" i="2"/>
  <c r="AX168" i="2"/>
  <c r="AW168" i="2"/>
  <c r="AV168" i="2"/>
  <c r="AU168" i="2"/>
  <c r="AT168" i="2"/>
  <c r="AS168" i="2"/>
  <c r="AR168" i="2"/>
  <c r="AQ168" i="2"/>
  <c r="AH168" i="2" s="1"/>
  <c r="J168" i="2" s="1"/>
  <c r="AL168" i="2"/>
  <c r="AK168" i="2" s="1"/>
  <c r="AJ168" i="2"/>
  <c r="AG168" i="2"/>
  <c r="AF168" i="2"/>
  <c r="AE168" i="2"/>
  <c r="AY167" i="2"/>
  <c r="AX167" i="2"/>
  <c r="AW167" i="2"/>
  <c r="AV167" i="2"/>
  <c r="AU167" i="2"/>
  <c r="AT167" i="2"/>
  <c r="AS167" i="2"/>
  <c r="AR167" i="2"/>
  <c r="AQ167" i="2"/>
  <c r="AH167" i="2" s="1"/>
  <c r="AL167" i="2"/>
  <c r="AK167" i="2" s="1"/>
  <c r="AJ167" i="2"/>
  <c r="AG167" i="2"/>
  <c r="AF167" i="2"/>
  <c r="AE167" i="2"/>
  <c r="AY166" i="2"/>
  <c r="AX166" i="2"/>
  <c r="AW166" i="2"/>
  <c r="AV166" i="2"/>
  <c r="AU166" i="2"/>
  <c r="AT166" i="2"/>
  <c r="AS166" i="2"/>
  <c r="AR166" i="2"/>
  <c r="AQ166" i="2"/>
  <c r="AL166" i="2"/>
  <c r="AK166" i="2" s="1"/>
  <c r="AJ166" i="2"/>
  <c r="AH166" i="2"/>
  <c r="AG166" i="2"/>
  <c r="AF166" i="2"/>
  <c r="AE166" i="2"/>
  <c r="J166" i="2"/>
  <c r="AY165" i="2"/>
  <c r="AX165" i="2"/>
  <c r="AW165" i="2"/>
  <c r="AV165" i="2"/>
  <c r="AU165" i="2"/>
  <c r="AT165" i="2"/>
  <c r="AS165" i="2"/>
  <c r="AJ165" i="2" s="1"/>
  <c r="AR165" i="2"/>
  <c r="AQ165" i="2"/>
  <c r="AL165" i="2"/>
  <c r="AH165" i="2"/>
  <c r="AG165" i="2"/>
  <c r="AF165" i="2"/>
  <c r="AE165" i="2"/>
  <c r="J165" i="2"/>
  <c r="AY164" i="2"/>
  <c r="AX164" i="2"/>
  <c r="AW164" i="2"/>
  <c r="AV164" i="2"/>
  <c r="AU164" i="2"/>
  <c r="AT164" i="2"/>
  <c r="AS164" i="2"/>
  <c r="AR164" i="2"/>
  <c r="AQ164" i="2"/>
  <c r="AH164" i="2" s="1"/>
  <c r="J164" i="2" s="1"/>
  <c r="AL164" i="2"/>
  <c r="AK164" i="2" s="1"/>
  <c r="AJ164" i="2"/>
  <c r="AG164" i="2"/>
  <c r="AF164" i="2"/>
  <c r="AE164" i="2"/>
  <c r="AY163" i="2"/>
  <c r="AX163" i="2"/>
  <c r="AW163" i="2"/>
  <c r="AV163" i="2"/>
  <c r="AU163" i="2"/>
  <c r="AT163" i="2"/>
  <c r="AS163" i="2"/>
  <c r="AR163" i="2"/>
  <c r="AQ163" i="2"/>
  <c r="AH163" i="2" s="1"/>
  <c r="J163" i="2" s="1"/>
  <c r="AL163" i="2"/>
  <c r="AK163" i="2" s="1"/>
  <c r="AJ163" i="2"/>
  <c r="AG163" i="2"/>
  <c r="AF163" i="2"/>
  <c r="AE163" i="2"/>
  <c r="AY162" i="2"/>
  <c r="AX162" i="2"/>
  <c r="AW162" i="2"/>
  <c r="AV162" i="2"/>
  <c r="AU162" i="2"/>
  <c r="AT162" i="2"/>
  <c r="AS162" i="2"/>
  <c r="AR162" i="2"/>
  <c r="AQ162" i="2"/>
  <c r="AL162" i="2"/>
  <c r="AK162" i="2" s="1"/>
  <c r="AJ162" i="2"/>
  <c r="AH162" i="2"/>
  <c r="AG162" i="2"/>
  <c r="AF162" i="2"/>
  <c r="AE162" i="2"/>
  <c r="J162" i="2" s="1"/>
  <c r="AY161" i="2"/>
  <c r="AX161" i="2"/>
  <c r="AW161" i="2"/>
  <c r="AV161" i="2"/>
  <c r="AU161" i="2"/>
  <c r="AT161" i="2"/>
  <c r="AS161" i="2"/>
  <c r="AJ161" i="2" s="1"/>
  <c r="AR161" i="2"/>
  <c r="AQ161" i="2"/>
  <c r="AL161" i="2"/>
  <c r="T161" i="2" s="1"/>
  <c r="AH161" i="2"/>
  <c r="AG161" i="2"/>
  <c r="AF161" i="2"/>
  <c r="AE161" i="2"/>
  <c r="J161" i="2" s="1"/>
  <c r="AY160" i="2"/>
  <c r="AX160" i="2"/>
  <c r="AW160" i="2"/>
  <c r="AV160" i="2"/>
  <c r="AU160" i="2"/>
  <c r="AT160" i="2"/>
  <c r="AS160" i="2"/>
  <c r="AR160" i="2"/>
  <c r="AQ160" i="2"/>
  <c r="AL160" i="2"/>
  <c r="AK160" i="2" s="1"/>
  <c r="AJ160" i="2"/>
  <c r="AH160" i="2"/>
  <c r="AG160" i="2"/>
  <c r="AF160" i="2"/>
  <c r="AE160" i="2"/>
  <c r="J160" i="2" s="1"/>
  <c r="AY159" i="2"/>
  <c r="AX159" i="2"/>
  <c r="AW159" i="2"/>
  <c r="AV159" i="2"/>
  <c r="AU159" i="2"/>
  <c r="AT159" i="2"/>
  <c r="AS159" i="2"/>
  <c r="AR159" i="2"/>
  <c r="AQ159" i="2"/>
  <c r="AH159" i="2" s="1"/>
  <c r="AL159" i="2"/>
  <c r="AK159" i="2" s="1"/>
  <c r="AJ159" i="2"/>
  <c r="AG159" i="2"/>
  <c r="AF159" i="2"/>
  <c r="AE159" i="2"/>
  <c r="AY158" i="2"/>
  <c r="AX158" i="2"/>
  <c r="AW158" i="2"/>
  <c r="AV158" i="2"/>
  <c r="AU158" i="2"/>
  <c r="AT158" i="2"/>
  <c r="AS158" i="2"/>
  <c r="AR158" i="2"/>
  <c r="AQ158" i="2"/>
  <c r="AH158" i="2" s="1"/>
  <c r="J158" i="2" s="1"/>
  <c r="AL158" i="2"/>
  <c r="AK158" i="2" s="1"/>
  <c r="AJ158" i="2"/>
  <c r="AG158" i="2"/>
  <c r="AF158" i="2"/>
  <c r="AE158" i="2"/>
  <c r="AY157" i="2"/>
  <c r="AX157" i="2"/>
  <c r="AW157" i="2"/>
  <c r="AV157" i="2"/>
  <c r="AU157" i="2"/>
  <c r="AT157" i="2"/>
  <c r="AS157" i="2"/>
  <c r="AJ157" i="2" s="1"/>
  <c r="AR157" i="2"/>
  <c r="AQ157" i="2"/>
  <c r="AH157" i="2" s="1"/>
  <c r="J157" i="2" s="1"/>
  <c r="AL157" i="2"/>
  <c r="T157" i="2" s="1"/>
  <c r="AG157" i="2"/>
  <c r="AF157" i="2"/>
  <c r="AE157" i="2"/>
  <c r="AY156" i="2"/>
  <c r="AX156" i="2"/>
  <c r="AW156" i="2"/>
  <c r="AV156" i="2"/>
  <c r="AU156" i="2"/>
  <c r="AT156" i="2"/>
  <c r="AS156" i="2"/>
  <c r="AR156" i="2"/>
  <c r="AQ156" i="2"/>
  <c r="AH156" i="2" s="1"/>
  <c r="J156" i="2" s="1"/>
  <c r="AL156" i="2"/>
  <c r="AK156" i="2" s="1"/>
  <c r="AJ156" i="2"/>
  <c r="AG156" i="2"/>
  <c r="AF156" i="2"/>
  <c r="AE156" i="2"/>
  <c r="AY155" i="2"/>
  <c r="AX155" i="2"/>
  <c r="AW155" i="2"/>
  <c r="AV155" i="2"/>
  <c r="AU155" i="2"/>
  <c r="AT155" i="2"/>
  <c r="AS155" i="2"/>
  <c r="AR155" i="2"/>
  <c r="AQ155" i="2"/>
  <c r="AH155" i="2" s="1"/>
  <c r="AL155" i="2"/>
  <c r="AK155" i="2" s="1"/>
  <c r="AJ155" i="2"/>
  <c r="AG155" i="2"/>
  <c r="AF155" i="2"/>
  <c r="AE155" i="2"/>
  <c r="AY154" i="2"/>
  <c r="AX154" i="2"/>
  <c r="AW154" i="2"/>
  <c r="AV154" i="2"/>
  <c r="AU154" i="2"/>
  <c r="AT154" i="2"/>
  <c r="AS154" i="2"/>
  <c r="AR154" i="2"/>
  <c r="AQ154" i="2"/>
  <c r="AL154" i="2"/>
  <c r="AK154" i="2" s="1"/>
  <c r="AJ154" i="2"/>
  <c r="AH154" i="2"/>
  <c r="AG154" i="2"/>
  <c r="AF154" i="2"/>
  <c r="AE154" i="2"/>
  <c r="J154" i="2"/>
  <c r="AY153" i="2"/>
  <c r="AX153" i="2"/>
  <c r="AW153" i="2"/>
  <c r="AV153" i="2"/>
  <c r="AU153" i="2"/>
  <c r="AT153" i="2"/>
  <c r="AS153" i="2"/>
  <c r="AJ153" i="2" s="1"/>
  <c r="AR153" i="2"/>
  <c r="AQ153" i="2"/>
  <c r="AH153" i="2" s="1"/>
  <c r="J153" i="2" s="1"/>
  <c r="AL153" i="2"/>
  <c r="AG153" i="2"/>
  <c r="AF153" i="2"/>
  <c r="AE153" i="2"/>
  <c r="AY152" i="2"/>
  <c r="AX152" i="2"/>
  <c r="AW152" i="2"/>
  <c r="AV152" i="2"/>
  <c r="AU152" i="2"/>
  <c r="AT152" i="2"/>
  <c r="AS152" i="2"/>
  <c r="AR152" i="2"/>
  <c r="AQ152" i="2"/>
  <c r="AH152" i="2" s="1"/>
  <c r="J152" i="2" s="1"/>
  <c r="AL152" i="2"/>
  <c r="AK152" i="2" s="1"/>
  <c r="AJ152" i="2"/>
  <c r="AG152" i="2"/>
  <c r="AF152" i="2"/>
  <c r="AE152" i="2"/>
  <c r="AY151" i="2"/>
  <c r="AX151" i="2"/>
  <c r="AW151" i="2"/>
  <c r="AV151" i="2"/>
  <c r="AU151" i="2"/>
  <c r="AT151" i="2"/>
  <c r="AS151" i="2"/>
  <c r="AR151" i="2"/>
  <c r="AQ151" i="2"/>
  <c r="AH151" i="2" s="1"/>
  <c r="AL151" i="2"/>
  <c r="AK151" i="2" s="1"/>
  <c r="AJ151" i="2"/>
  <c r="AG151" i="2"/>
  <c r="AF151" i="2"/>
  <c r="AE151" i="2"/>
  <c r="AY150" i="2"/>
  <c r="AX150" i="2"/>
  <c r="AW150" i="2"/>
  <c r="AV150" i="2"/>
  <c r="AU150" i="2"/>
  <c r="AT150" i="2"/>
  <c r="AS150" i="2"/>
  <c r="AR150" i="2"/>
  <c r="AQ150" i="2"/>
  <c r="AL150" i="2"/>
  <c r="AK150" i="2" s="1"/>
  <c r="AJ150" i="2"/>
  <c r="AH150" i="2"/>
  <c r="AG150" i="2"/>
  <c r="AF150" i="2"/>
  <c r="AE150" i="2"/>
  <c r="J150" i="2"/>
  <c r="AY149" i="2"/>
  <c r="AX149" i="2"/>
  <c r="AW149" i="2"/>
  <c r="AV149" i="2"/>
  <c r="AU149" i="2"/>
  <c r="AT149" i="2"/>
  <c r="AS149" i="2"/>
  <c r="AJ149" i="2" s="1"/>
  <c r="AR149" i="2"/>
  <c r="AQ149" i="2"/>
  <c r="AL149" i="2"/>
  <c r="AH149" i="2"/>
  <c r="AG149" i="2"/>
  <c r="AF149" i="2"/>
  <c r="AE149" i="2"/>
  <c r="J149" i="2"/>
  <c r="AY148" i="2"/>
  <c r="AX148" i="2"/>
  <c r="AW148" i="2"/>
  <c r="AV148" i="2"/>
  <c r="AU148" i="2"/>
  <c r="AT148" i="2"/>
  <c r="AS148" i="2"/>
  <c r="AR148" i="2"/>
  <c r="AQ148" i="2"/>
  <c r="AH148" i="2" s="1"/>
  <c r="J148" i="2" s="1"/>
  <c r="AL148" i="2"/>
  <c r="AK148" i="2" s="1"/>
  <c r="AJ148" i="2"/>
  <c r="AG148" i="2"/>
  <c r="AF148" i="2"/>
  <c r="AE148" i="2"/>
  <c r="AY147" i="2"/>
  <c r="AJ147" i="2" s="1"/>
  <c r="AX147" i="2"/>
  <c r="AW147" i="2"/>
  <c r="AV147" i="2"/>
  <c r="AU147" i="2"/>
  <c r="AT147" i="2"/>
  <c r="AS147" i="2"/>
  <c r="AR147" i="2"/>
  <c r="AQ147" i="2"/>
  <c r="AH147" i="2" s="1"/>
  <c r="J147" i="2" s="1"/>
  <c r="AM147" i="2"/>
  <c r="AL147" i="2"/>
  <c r="AG147" i="2"/>
  <c r="AF147" i="2"/>
  <c r="AE147" i="2"/>
  <c r="AY146" i="2"/>
  <c r="AJ146" i="2" s="1"/>
  <c r="AX146" i="2"/>
  <c r="AW146" i="2"/>
  <c r="AV146" i="2"/>
  <c r="AU146" i="2"/>
  <c r="AT146" i="2"/>
  <c r="AS146" i="2"/>
  <c r="AR146" i="2"/>
  <c r="AQ146" i="2"/>
  <c r="AM146" i="2"/>
  <c r="U146" i="2" s="1"/>
  <c r="AA146" i="2" s="1"/>
  <c r="AL146" i="2"/>
  <c r="AH146" i="2"/>
  <c r="AG146" i="2"/>
  <c r="AF146" i="2"/>
  <c r="AE146" i="2"/>
  <c r="J146" i="2"/>
  <c r="AY145" i="2"/>
  <c r="AX145" i="2"/>
  <c r="AW145" i="2"/>
  <c r="AV145" i="2"/>
  <c r="AU145" i="2"/>
  <c r="AT145" i="2"/>
  <c r="AS145" i="2"/>
  <c r="AR145" i="2"/>
  <c r="AQ145" i="2"/>
  <c r="AM145" i="2"/>
  <c r="AL145" i="2"/>
  <c r="AJ145" i="2"/>
  <c r="AH145" i="2"/>
  <c r="AG145" i="2"/>
  <c r="AF145" i="2"/>
  <c r="AE145" i="2"/>
  <c r="AY144" i="2"/>
  <c r="AX144" i="2"/>
  <c r="AW144" i="2"/>
  <c r="AV144" i="2"/>
  <c r="AU144" i="2"/>
  <c r="AT144" i="2"/>
  <c r="AS144" i="2"/>
  <c r="AR144" i="2"/>
  <c r="AQ144" i="2"/>
  <c r="AM144" i="2"/>
  <c r="AL144" i="2"/>
  <c r="T144" i="2" s="1"/>
  <c r="AJ144" i="2"/>
  <c r="AH144" i="2"/>
  <c r="AG144" i="2"/>
  <c r="AF144" i="2"/>
  <c r="AE144" i="2"/>
  <c r="J144" i="2" s="1"/>
  <c r="U144" i="2"/>
  <c r="O144" i="2" s="1"/>
  <c r="AY143" i="2"/>
  <c r="AJ143" i="2" s="1"/>
  <c r="AX143" i="2"/>
  <c r="AW143" i="2"/>
  <c r="AV143" i="2"/>
  <c r="AU143" i="2"/>
  <c r="AT143" i="2"/>
  <c r="AS143" i="2"/>
  <c r="AR143" i="2"/>
  <c r="AQ143" i="2"/>
  <c r="AH143" i="2" s="1"/>
  <c r="J143" i="2" s="1"/>
  <c r="AM143" i="2"/>
  <c r="AL143" i="2"/>
  <c r="AG143" i="2"/>
  <c r="AF143" i="2"/>
  <c r="AE143" i="2"/>
  <c r="AY142" i="2"/>
  <c r="AX142" i="2"/>
  <c r="AW142" i="2"/>
  <c r="AV142" i="2"/>
  <c r="AU142" i="2"/>
  <c r="AT142" i="2"/>
  <c r="AS142" i="2"/>
  <c r="AR142" i="2"/>
  <c r="AQ142" i="2"/>
  <c r="AH142" i="2" s="1"/>
  <c r="AM142" i="2"/>
  <c r="AL142" i="2"/>
  <c r="AJ142" i="2"/>
  <c r="AG142" i="2"/>
  <c r="AF142" i="2"/>
  <c r="AE142" i="2"/>
  <c r="AY141" i="2"/>
  <c r="AX141" i="2"/>
  <c r="AW141" i="2"/>
  <c r="AV141" i="2"/>
  <c r="AU141" i="2"/>
  <c r="AT141" i="2"/>
  <c r="AS141" i="2"/>
  <c r="AR141" i="2"/>
  <c r="AQ141" i="2"/>
  <c r="AM141" i="2"/>
  <c r="AL141" i="2"/>
  <c r="AJ141" i="2"/>
  <c r="AH141" i="2"/>
  <c r="AG141" i="2"/>
  <c r="AF141" i="2"/>
  <c r="AE141" i="2"/>
  <c r="AY140" i="2"/>
  <c r="AX140" i="2"/>
  <c r="AW140" i="2"/>
  <c r="AV140" i="2"/>
  <c r="AU140" i="2"/>
  <c r="AT140" i="2"/>
  <c r="AS140" i="2"/>
  <c r="AR140" i="2"/>
  <c r="AQ140" i="2"/>
  <c r="AM140" i="2"/>
  <c r="AL140" i="2"/>
  <c r="AJ140" i="2"/>
  <c r="AH140" i="2"/>
  <c r="AG140" i="2"/>
  <c r="AF140" i="2"/>
  <c r="AE140" i="2"/>
  <c r="J140" i="2" s="1"/>
  <c r="AY139" i="2"/>
  <c r="AX139" i="2"/>
  <c r="AW139" i="2"/>
  <c r="AV139" i="2"/>
  <c r="AU139" i="2"/>
  <c r="AT139" i="2"/>
  <c r="AS139" i="2"/>
  <c r="AR139" i="2"/>
  <c r="AQ139" i="2"/>
  <c r="AH139" i="2" s="1"/>
  <c r="AM139" i="2"/>
  <c r="AL139" i="2"/>
  <c r="AJ139" i="2"/>
  <c r="AG139" i="2"/>
  <c r="AF139" i="2"/>
  <c r="AE139" i="2"/>
  <c r="AY138" i="2"/>
  <c r="AX138" i="2"/>
  <c r="AW138" i="2"/>
  <c r="AV138" i="2"/>
  <c r="AU138" i="2"/>
  <c r="AT138" i="2"/>
  <c r="AS138" i="2"/>
  <c r="AR138" i="2"/>
  <c r="AQ138" i="2"/>
  <c r="AH138" i="2" s="1"/>
  <c r="J138" i="2" s="1"/>
  <c r="AM138" i="2"/>
  <c r="AL138" i="2"/>
  <c r="AJ138" i="2"/>
  <c r="AG138" i="2"/>
  <c r="AF138" i="2"/>
  <c r="AE138" i="2"/>
  <c r="AY137" i="2"/>
  <c r="AX137" i="2"/>
  <c r="AW137" i="2"/>
  <c r="AV137" i="2"/>
  <c r="AU137" i="2"/>
  <c r="AT137" i="2"/>
  <c r="AS137" i="2"/>
  <c r="AR137" i="2"/>
  <c r="AQ137" i="2"/>
  <c r="AM137" i="2"/>
  <c r="AL137" i="2"/>
  <c r="AJ137" i="2"/>
  <c r="AH137" i="2"/>
  <c r="AG137" i="2"/>
  <c r="AF137" i="2"/>
  <c r="AE137" i="2"/>
  <c r="AY136" i="2"/>
  <c r="AX136" i="2"/>
  <c r="AW136" i="2"/>
  <c r="AV136" i="2"/>
  <c r="AU136" i="2"/>
  <c r="AT136" i="2"/>
  <c r="AS136" i="2"/>
  <c r="AR136" i="2"/>
  <c r="AQ136" i="2"/>
  <c r="AM136" i="2"/>
  <c r="U136" i="2" s="1"/>
  <c r="AL136" i="2"/>
  <c r="AJ136" i="2"/>
  <c r="AH136" i="2"/>
  <c r="AG136" i="2"/>
  <c r="AF136" i="2"/>
  <c r="AE136" i="2"/>
  <c r="J136" i="2"/>
  <c r="AY135" i="2"/>
  <c r="AX135" i="2"/>
  <c r="AW135" i="2"/>
  <c r="AV135" i="2"/>
  <c r="AU135" i="2"/>
  <c r="AT135" i="2"/>
  <c r="AS135" i="2"/>
  <c r="AR135" i="2"/>
  <c r="AQ135" i="2"/>
  <c r="AH135" i="2" s="1"/>
  <c r="AM135" i="2"/>
  <c r="AL135" i="2"/>
  <c r="AJ135" i="2"/>
  <c r="AG135" i="2"/>
  <c r="AF135" i="2"/>
  <c r="AE135" i="2"/>
  <c r="AY134" i="2"/>
  <c r="AJ134" i="2" s="1"/>
  <c r="AX134" i="2"/>
  <c r="AW134" i="2"/>
  <c r="AV134" i="2"/>
  <c r="AU134" i="2"/>
  <c r="AT134" i="2"/>
  <c r="AS134" i="2"/>
  <c r="AR134" i="2"/>
  <c r="AQ134" i="2"/>
  <c r="AH134" i="2" s="1"/>
  <c r="J134" i="2" s="1"/>
  <c r="AM134" i="2"/>
  <c r="AL134" i="2"/>
  <c r="AG134" i="2"/>
  <c r="AF134" i="2"/>
  <c r="AE134" i="2"/>
  <c r="AY133" i="2"/>
  <c r="AX133" i="2"/>
  <c r="AW133" i="2"/>
  <c r="AV133" i="2"/>
  <c r="AU133" i="2"/>
  <c r="AT133" i="2"/>
  <c r="AS133" i="2"/>
  <c r="AR133" i="2"/>
  <c r="AQ133" i="2"/>
  <c r="AM133" i="2"/>
  <c r="AL133" i="2"/>
  <c r="AJ133" i="2"/>
  <c r="AH133" i="2"/>
  <c r="AG133" i="2"/>
  <c r="AF133" i="2"/>
  <c r="AE133" i="2"/>
  <c r="AY132" i="2"/>
  <c r="AX132" i="2"/>
  <c r="AW132" i="2"/>
  <c r="AV132" i="2"/>
  <c r="AU132" i="2"/>
  <c r="AT132" i="2"/>
  <c r="AS132" i="2"/>
  <c r="AR132" i="2"/>
  <c r="AQ132" i="2"/>
  <c r="AM132" i="2"/>
  <c r="U132" i="2" s="1"/>
  <c r="AL132" i="2"/>
  <c r="AJ132" i="2"/>
  <c r="AH132" i="2"/>
  <c r="AG132" i="2"/>
  <c r="AF132" i="2"/>
  <c r="AE132" i="2"/>
  <c r="J132" i="2" s="1"/>
  <c r="AY131" i="2"/>
  <c r="AJ131" i="2" s="1"/>
  <c r="AX131" i="2"/>
  <c r="AW131" i="2"/>
  <c r="AV131" i="2"/>
  <c r="AU131" i="2"/>
  <c r="AT131" i="2"/>
  <c r="AS131" i="2"/>
  <c r="AR131" i="2"/>
  <c r="AQ131" i="2"/>
  <c r="AH131" i="2" s="1"/>
  <c r="J131" i="2" s="1"/>
  <c r="AM131" i="2"/>
  <c r="AL131" i="2"/>
  <c r="T131" i="2" s="1"/>
  <c r="AG131" i="2"/>
  <c r="AF131" i="2"/>
  <c r="AE131" i="2"/>
  <c r="AY130" i="2"/>
  <c r="AX130" i="2"/>
  <c r="AW130" i="2"/>
  <c r="AV130" i="2"/>
  <c r="AU130" i="2"/>
  <c r="AT130" i="2"/>
  <c r="AS130" i="2"/>
  <c r="AR130" i="2"/>
  <c r="AQ130" i="2"/>
  <c r="AH130" i="2" s="1"/>
  <c r="AM130" i="2"/>
  <c r="AL130" i="2"/>
  <c r="AJ130" i="2"/>
  <c r="AG130" i="2"/>
  <c r="AF130" i="2"/>
  <c r="AE130" i="2"/>
  <c r="AY129" i="2"/>
  <c r="AX129" i="2"/>
  <c r="AW129" i="2"/>
  <c r="AV129" i="2"/>
  <c r="AU129" i="2"/>
  <c r="AT129" i="2"/>
  <c r="AS129" i="2"/>
  <c r="AR129" i="2"/>
  <c r="AQ129" i="2"/>
  <c r="AM129" i="2"/>
  <c r="AL129" i="2"/>
  <c r="AJ129" i="2"/>
  <c r="AH129" i="2"/>
  <c r="J129" i="2" s="1"/>
  <c r="AG129" i="2"/>
  <c r="AF129" i="2"/>
  <c r="AE129" i="2"/>
  <c r="AY128" i="2"/>
  <c r="AX128" i="2"/>
  <c r="AW128" i="2"/>
  <c r="U128" i="2" s="1"/>
  <c r="AV128" i="2"/>
  <c r="AU128" i="2"/>
  <c r="AT128" i="2"/>
  <c r="AS128" i="2"/>
  <c r="AR128" i="2"/>
  <c r="AQ128" i="2"/>
  <c r="AM128" i="2"/>
  <c r="AL128" i="2"/>
  <c r="T128" i="2" s="1"/>
  <c r="AJ128" i="2"/>
  <c r="AH128" i="2"/>
  <c r="AG128" i="2"/>
  <c r="AF128" i="2"/>
  <c r="AE128" i="2"/>
  <c r="J128" i="2"/>
  <c r="AY127" i="2"/>
  <c r="AX127" i="2"/>
  <c r="AW127" i="2"/>
  <c r="AV127" i="2"/>
  <c r="AU127" i="2"/>
  <c r="AT127" i="2"/>
  <c r="AS127" i="2"/>
  <c r="AR127" i="2"/>
  <c r="AQ127" i="2"/>
  <c r="AH127" i="2" s="1"/>
  <c r="AM127" i="2"/>
  <c r="AL127" i="2"/>
  <c r="T127" i="2" s="1"/>
  <c r="AJ127" i="2"/>
  <c r="AG127" i="2"/>
  <c r="AF127" i="2"/>
  <c r="AE127" i="2"/>
  <c r="AY126" i="2"/>
  <c r="AJ126" i="2" s="1"/>
  <c r="AX126" i="2"/>
  <c r="AW126" i="2"/>
  <c r="AV126" i="2"/>
  <c r="AU126" i="2"/>
  <c r="AT126" i="2"/>
  <c r="AS126" i="2"/>
  <c r="AR126" i="2"/>
  <c r="AQ126" i="2"/>
  <c r="AM126" i="2"/>
  <c r="AL126" i="2"/>
  <c r="AH126" i="2"/>
  <c r="J126" i="2" s="1"/>
  <c r="AG126" i="2"/>
  <c r="AF126" i="2"/>
  <c r="AE126" i="2"/>
  <c r="U126" i="2"/>
  <c r="AA126" i="2" s="1"/>
  <c r="AY125" i="2"/>
  <c r="AX125" i="2"/>
  <c r="AW125" i="2"/>
  <c r="AV125" i="2"/>
  <c r="AU125" i="2"/>
  <c r="AT125" i="2"/>
  <c r="AS125" i="2"/>
  <c r="AR125" i="2"/>
  <c r="AQ125" i="2"/>
  <c r="AM125" i="2"/>
  <c r="AL125" i="2"/>
  <c r="T125" i="2" s="1"/>
  <c r="Z125" i="2" s="1"/>
  <c r="AJ125" i="2"/>
  <c r="AH125" i="2"/>
  <c r="J125" i="2" s="1"/>
  <c r="AG125" i="2"/>
  <c r="AF125" i="2"/>
  <c r="AE125" i="2"/>
  <c r="AY124" i="2"/>
  <c r="AX124" i="2"/>
  <c r="AW124" i="2"/>
  <c r="AV124" i="2"/>
  <c r="AU124" i="2"/>
  <c r="AT124" i="2"/>
  <c r="AS124" i="2"/>
  <c r="AR124" i="2"/>
  <c r="AQ124" i="2"/>
  <c r="AH124" i="2" s="1"/>
  <c r="AM124" i="2"/>
  <c r="AL124" i="2"/>
  <c r="AJ124" i="2"/>
  <c r="AG124" i="2"/>
  <c r="AF124" i="2"/>
  <c r="AE124" i="2"/>
  <c r="AY123" i="2"/>
  <c r="AX123" i="2"/>
  <c r="AW123" i="2"/>
  <c r="AV123" i="2"/>
  <c r="AU123" i="2"/>
  <c r="AT123" i="2"/>
  <c r="AS123" i="2"/>
  <c r="AR123" i="2"/>
  <c r="AQ123" i="2"/>
  <c r="AH123" i="2" s="1"/>
  <c r="AM123" i="2"/>
  <c r="AL123" i="2"/>
  <c r="AJ123" i="2"/>
  <c r="AG123" i="2"/>
  <c r="AF123" i="2"/>
  <c r="AE123" i="2"/>
  <c r="AY122" i="2"/>
  <c r="AJ122" i="2" s="1"/>
  <c r="AX122" i="2"/>
  <c r="AW122" i="2"/>
  <c r="AV122" i="2"/>
  <c r="AU122" i="2"/>
  <c r="AT122" i="2"/>
  <c r="AS122" i="2"/>
  <c r="AR122" i="2"/>
  <c r="AQ122" i="2"/>
  <c r="AH122" i="2" s="1"/>
  <c r="J122" i="2" s="1"/>
  <c r="AM122" i="2"/>
  <c r="AL122" i="2"/>
  <c r="AG122" i="2"/>
  <c r="AF122" i="2"/>
  <c r="AE122" i="2"/>
  <c r="U122" i="2"/>
  <c r="AA122" i="2" s="1"/>
  <c r="AY121" i="2"/>
  <c r="AX121" i="2"/>
  <c r="AW121" i="2"/>
  <c r="AV121" i="2"/>
  <c r="AU121" i="2"/>
  <c r="AT121" i="2"/>
  <c r="AS121" i="2"/>
  <c r="AR121" i="2"/>
  <c r="AQ121" i="2"/>
  <c r="AM121" i="2"/>
  <c r="AL121" i="2"/>
  <c r="T121" i="2" s="1"/>
  <c r="Z121" i="2" s="1"/>
  <c r="AJ121" i="2"/>
  <c r="AH121" i="2"/>
  <c r="AG121" i="2"/>
  <c r="AF121" i="2"/>
  <c r="AE121" i="2"/>
  <c r="AY120" i="2"/>
  <c r="AX120" i="2"/>
  <c r="AW120" i="2"/>
  <c r="AV120" i="2"/>
  <c r="AU120" i="2"/>
  <c r="AT120" i="2"/>
  <c r="AS120" i="2"/>
  <c r="AR120" i="2"/>
  <c r="AQ120" i="2"/>
  <c r="AH120" i="2" s="1"/>
  <c r="AM120" i="2"/>
  <c r="AL120" i="2"/>
  <c r="AK120" i="2" s="1"/>
  <c r="AJ120" i="2"/>
  <c r="AG120" i="2"/>
  <c r="AF120" i="2"/>
  <c r="AE120" i="2"/>
  <c r="AY119" i="2"/>
  <c r="AX119" i="2"/>
  <c r="AW119" i="2"/>
  <c r="AV119" i="2"/>
  <c r="AU119" i="2"/>
  <c r="AT119" i="2"/>
  <c r="AS119" i="2"/>
  <c r="AR119" i="2"/>
  <c r="AQ119" i="2"/>
  <c r="AH119" i="2" s="1"/>
  <c r="J119" i="2" s="1"/>
  <c r="AM119" i="2"/>
  <c r="AL119" i="2"/>
  <c r="AJ119" i="2"/>
  <c r="AG119" i="2"/>
  <c r="AF119" i="2"/>
  <c r="AE119" i="2"/>
  <c r="AY118" i="2"/>
  <c r="AJ118" i="2" s="1"/>
  <c r="AX118" i="2"/>
  <c r="AW118" i="2"/>
  <c r="AV118" i="2"/>
  <c r="AU118" i="2"/>
  <c r="AT118" i="2"/>
  <c r="AS118" i="2"/>
  <c r="AR118" i="2"/>
  <c r="AQ118" i="2"/>
  <c r="AH118" i="2" s="1"/>
  <c r="J118" i="2" s="1"/>
  <c r="AM118" i="2"/>
  <c r="AL118" i="2"/>
  <c r="AG118" i="2"/>
  <c r="AF118" i="2"/>
  <c r="AE118" i="2"/>
  <c r="U118" i="2"/>
  <c r="AA118" i="2" s="1"/>
  <c r="AY117" i="2"/>
  <c r="AX117" i="2"/>
  <c r="AW117" i="2"/>
  <c r="AV117" i="2"/>
  <c r="AE117" i="2" s="1"/>
  <c r="AU117" i="2"/>
  <c r="AT117" i="2"/>
  <c r="AS117" i="2"/>
  <c r="AR117" i="2"/>
  <c r="AQ117" i="2"/>
  <c r="AH117" i="2" s="1"/>
  <c r="AL117" i="2"/>
  <c r="AK117" i="2" s="1"/>
  <c r="AJ117" i="2"/>
  <c r="AG117" i="2"/>
  <c r="AF117" i="2"/>
  <c r="AY116" i="2"/>
  <c r="AX116" i="2"/>
  <c r="AW116" i="2"/>
  <c r="AV116" i="2"/>
  <c r="AU116" i="2"/>
  <c r="AT116" i="2"/>
  <c r="AS116" i="2"/>
  <c r="AR116" i="2"/>
  <c r="AQ116" i="2"/>
  <c r="AH116" i="2" s="1"/>
  <c r="J116" i="2" s="1"/>
  <c r="AL116" i="2"/>
  <c r="AJ116" i="2"/>
  <c r="AG116" i="2"/>
  <c r="AF116" i="2"/>
  <c r="AE116" i="2"/>
  <c r="AY115" i="2"/>
  <c r="AX115" i="2"/>
  <c r="AV115" i="2"/>
  <c r="AE115" i="2" s="1"/>
  <c r="AU115" i="2"/>
  <c r="AT115" i="2"/>
  <c r="AS115" i="2"/>
  <c r="AR115" i="2"/>
  <c r="AQ115" i="2"/>
  <c r="AH115" i="2" s="1"/>
  <c r="AL115" i="2"/>
  <c r="AK115" i="2" s="1"/>
  <c r="AJ115" i="2"/>
  <c r="AG115" i="2"/>
  <c r="AF115" i="2"/>
  <c r="AY114" i="2"/>
  <c r="AX114" i="2"/>
  <c r="AW114" i="2"/>
  <c r="AV114" i="2"/>
  <c r="AU114" i="2"/>
  <c r="AT114" i="2"/>
  <c r="AS114" i="2"/>
  <c r="AR114" i="2"/>
  <c r="AQ114" i="2"/>
  <c r="AH114" i="2" s="1"/>
  <c r="AL114" i="2"/>
  <c r="X114" i="2" s="1"/>
  <c r="AD114" i="2" s="1"/>
  <c r="AJ114" i="2"/>
  <c r="AG114" i="2"/>
  <c r="AF114" i="2"/>
  <c r="AE114" i="2"/>
  <c r="AY113" i="2"/>
  <c r="AX113" i="2"/>
  <c r="AW113" i="2"/>
  <c r="AV113" i="2"/>
  <c r="AE113" i="2" s="1"/>
  <c r="AU113" i="2"/>
  <c r="AT113" i="2"/>
  <c r="AS113" i="2"/>
  <c r="AR113" i="2"/>
  <c r="AQ113" i="2"/>
  <c r="AH113" i="2" s="1"/>
  <c r="AL113" i="2"/>
  <c r="AK113" i="2" s="1"/>
  <c r="AJ113" i="2"/>
  <c r="AG113" i="2"/>
  <c r="AF113" i="2"/>
  <c r="AY112" i="2"/>
  <c r="AX112" i="2"/>
  <c r="AV112" i="2"/>
  <c r="AE112" i="2" s="1"/>
  <c r="AU112" i="2"/>
  <c r="AT112" i="2"/>
  <c r="AS112" i="2"/>
  <c r="AR112" i="2"/>
  <c r="AQ112" i="2"/>
  <c r="AH112" i="2" s="1"/>
  <c r="AL112" i="2"/>
  <c r="AK112" i="2" s="1"/>
  <c r="AJ112" i="2"/>
  <c r="AG112" i="2"/>
  <c r="AF112" i="2"/>
  <c r="AY111" i="2"/>
  <c r="AX111" i="2"/>
  <c r="AW111" i="2"/>
  <c r="AV111" i="2"/>
  <c r="AU111" i="2"/>
  <c r="AT111" i="2"/>
  <c r="AS111" i="2"/>
  <c r="AR111" i="2"/>
  <c r="AQ111" i="2"/>
  <c r="AH111" i="2" s="1"/>
  <c r="J111" i="2" s="1"/>
  <c r="AL111" i="2"/>
  <c r="AK111" i="2" s="1"/>
  <c r="AJ111" i="2"/>
  <c r="AG111" i="2"/>
  <c r="AF111" i="2"/>
  <c r="AE111" i="2"/>
  <c r="AY110" i="2"/>
  <c r="AX110" i="2"/>
  <c r="AW110" i="2"/>
  <c r="AV110" i="2"/>
  <c r="AE110" i="2" s="1"/>
  <c r="AU110" i="2"/>
  <c r="AT110" i="2"/>
  <c r="AS110" i="2"/>
  <c r="AR110" i="2"/>
  <c r="AQ110" i="2"/>
  <c r="AH110" i="2" s="1"/>
  <c r="AL110" i="2"/>
  <c r="AJ110" i="2"/>
  <c r="AG110" i="2"/>
  <c r="AF110" i="2"/>
  <c r="AY109" i="2"/>
  <c r="AX109" i="2"/>
  <c r="AV109" i="2"/>
  <c r="AU109" i="2"/>
  <c r="AT109" i="2"/>
  <c r="AS109" i="2"/>
  <c r="AR109" i="2"/>
  <c r="AQ109" i="2"/>
  <c r="AH109" i="2" s="1"/>
  <c r="AL109" i="2"/>
  <c r="AK109" i="2" s="1"/>
  <c r="AJ109" i="2"/>
  <c r="AG109" i="2"/>
  <c r="AF109" i="2"/>
  <c r="AE109" i="2"/>
  <c r="AY108" i="2"/>
  <c r="AX108" i="2"/>
  <c r="AW108" i="2"/>
  <c r="AV108" i="2"/>
  <c r="AE108" i="2" s="1"/>
  <c r="AU108" i="2"/>
  <c r="AT108" i="2"/>
  <c r="AS108" i="2"/>
  <c r="AR108" i="2"/>
  <c r="AQ108" i="2"/>
  <c r="AH108" i="2" s="1"/>
  <c r="AL108" i="2"/>
  <c r="AJ108" i="2"/>
  <c r="AG108" i="2"/>
  <c r="AF108" i="2"/>
  <c r="AY107" i="2"/>
  <c r="AX107" i="2"/>
  <c r="AW107" i="2"/>
  <c r="AV107" i="2"/>
  <c r="AU107" i="2"/>
  <c r="AT107" i="2"/>
  <c r="AS107" i="2"/>
  <c r="AR107" i="2"/>
  <c r="AQ107" i="2"/>
  <c r="AH107" i="2" s="1"/>
  <c r="AL107" i="2"/>
  <c r="AK107" i="2" s="1"/>
  <c r="AJ107" i="2"/>
  <c r="AG107" i="2"/>
  <c r="AF107" i="2"/>
  <c r="AE107" i="2"/>
  <c r="AY106" i="2"/>
  <c r="AX106" i="2"/>
  <c r="AW106" i="2"/>
  <c r="AV106" i="2"/>
  <c r="AU106" i="2"/>
  <c r="AT106" i="2"/>
  <c r="AG106" i="2" s="1"/>
  <c r="AS106" i="2"/>
  <c r="AE106" i="2" s="1"/>
  <c r="AR106" i="2"/>
  <c r="AQ106" i="2"/>
  <c r="AH106" i="2" s="1"/>
  <c r="AL106" i="2"/>
  <c r="AK106" i="2" s="1"/>
  <c r="AY105" i="2"/>
  <c r="AJ105" i="2" s="1"/>
  <c r="AX105" i="2"/>
  <c r="AW105" i="2"/>
  <c r="AV105" i="2"/>
  <c r="AU105" i="2"/>
  <c r="AT105" i="2"/>
  <c r="AS105" i="2"/>
  <c r="AE105" i="2" s="1"/>
  <c r="AR105" i="2"/>
  <c r="AQ105" i="2"/>
  <c r="AH105" i="2" s="1"/>
  <c r="J105" i="2" s="1"/>
  <c r="AL105" i="2"/>
  <c r="AK105" i="2" s="1"/>
  <c r="AG105" i="2"/>
  <c r="AY104" i="2"/>
  <c r="AX104" i="2"/>
  <c r="AW104" i="2"/>
  <c r="AV104" i="2"/>
  <c r="AU104" i="2"/>
  <c r="AT104" i="2"/>
  <c r="AG104" i="2" s="1"/>
  <c r="AS104" i="2"/>
  <c r="AE104" i="2" s="1"/>
  <c r="AR104" i="2"/>
  <c r="AQ104" i="2"/>
  <c r="AH104" i="2" s="1"/>
  <c r="AL104" i="2"/>
  <c r="AK104" i="2" s="1"/>
  <c r="AY103" i="2"/>
  <c r="AX103" i="2"/>
  <c r="AW103" i="2"/>
  <c r="AV103" i="2"/>
  <c r="AU103" i="2"/>
  <c r="AT103" i="2"/>
  <c r="AS103" i="2"/>
  <c r="AE103" i="2" s="1"/>
  <c r="AR103" i="2"/>
  <c r="AQ103" i="2"/>
  <c r="AH103" i="2" s="1"/>
  <c r="AL103" i="2"/>
  <c r="AK103" i="2" s="1"/>
  <c r="AJ103" i="2"/>
  <c r="AG103" i="2"/>
  <c r="AY102" i="2"/>
  <c r="AX102" i="2"/>
  <c r="AW102" i="2"/>
  <c r="AV102" i="2"/>
  <c r="AU102" i="2"/>
  <c r="AT102" i="2"/>
  <c r="AS102" i="2"/>
  <c r="AE102" i="2" s="1"/>
  <c r="AR102" i="2"/>
  <c r="AQ102" i="2"/>
  <c r="AH102" i="2" s="1"/>
  <c r="AL102" i="2"/>
  <c r="AK102" i="2" s="1"/>
  <c r="AG102" i="2"/>
  <c r="AY101" i="2"/>
  <c r="AX101" i="2"/>
  <c r="AW101" i="2"/>
  <c r="AV101" i="2"/>
  <c r="AU101" i="2"/>
  <c r="AT101" i="2"/>
  <c r="AS101" i="2"/>
  <c r="AE101" i="2" s="1"/>
  <c r="AR101" i="2"/>
  <c r="AQ101" i="2"/>
  <c r="AH101" i="2" s="1"/>
  <c r="AL101" i="2"/>
  <c r="AJ101" i="2"/>
  <c r="AG101" i="2"/>
  <c r="AY100" i="2"/>
  <c r="AJ100" i="2" s="1"/>
  <c r="AX100" i="2"/>
  <c r="AW100" i="2"/>
  <c r="AV100" i="2"/>
  <c r="AU100" i="2"/>
  <c r="AT100" i="2"/>
  <c r="AG100" i="2" s="1"/>
  <c r="AS100" i="2"/>
  <c r="AR100" i="2"/>
  <c r="AQ100" i="2"/>
  <c r="AH100" i="2" s="1"/>
  <c r="AL100" i="2"/>
  <c r="AK100" i="2" s="1"/>
  <c r="AE100" i="2"/>
  <c r="AY99" i="2"/>
  <c r="AX99" i="2"/>
  <c r="AW99" i="2"/>
  <c r="AV99" i="2"/>
  <c r="AU99" i="2"/>
  <c r="AT99" i="2"/>
  <c r="AG99" i="2" s="1"/>
  <c r="AS99" i="2"/>
  <c r="AE99" i="2" s="1"/>
  <c r="AR99" i="2"/>
  <c r="AQ99" i="2"/>
  <c r="AL99" i="2"/>
  <c r="AK99" i="2" s="1"/>
  <c r="AJ99" i="2"/>
  <c r="AH99" i="2"/>
  <c r="J99" i="2" s="1"/>
  <c r="AY98" i="2"/>
  <c r="AJ98" i="2" s="1"/>
  <c r="AX98" i="2"/>
  <c r="AW98" i="2"/>
  <c r="AV98" i="2"/>
  <c r="AU98" i="2"/>
  <c r="AT98" i="2"/>
  <c r="AG98" i="2" s="1"/>
  <c r="AS98" i="2"/>
  <c r="AR98" i="2"/>
  <c r="AQ98" i="2"/>
  <c r="AH98" i="2" s="1"/>
  <c r="J98" i="2" s="1"/>
  <c r="AL98" i="2"/>
  <c r="AK98" i="2" s="1"/>
  <c r="AE98" i="2"/>
  <c r="AY97" i="2"/>
  <c r="AX97" i="2"/>
  <c r="AW97" i="2"/>
  <c r="AV97" i="2"/>
  <c r="AU97" i="2"/>
  <c r="AT97" i="2"/>
  <c r="AG97" i="2" s="1"/>
  <c r="AS97" i="2"/>
  <c r="AE97" i="2" s="1"/>
  <c r="AR97" i="2"/>
  <c r="AQ97" i="2"/>
  <c r="AH97" i="2" s="1"/>
  <c r="J97" i="2" s="1"/>
  <c r="AL97" i="2"/>
  <c r="AK97" i="2" s="1"/>
  <c r="AJ97" i="2"/>
  <c r="AY96" i="2"/>
  <c r="AJ96" i="2" s="1"/>
  <c r="AX96" i="2"/>
  <c r="AW96" i="2"/>
  <c r="AV96" i="2"/>
  <c r="AU96" i="2"/>
  <c r="AT96" i="2"/>
  <c r="AG96" i="2" s="1"/>
  <c r="AS96" i="2"/>
  <c r="AR96" i="2"/>
  <c r="AQ96" i="2"/>
  <c r="AH96" i="2" s="1"/>
  <c r="J96" i="2" s="1"/>
  <c r="AL96" i="2"/>
  <c r="AK96" i="2" s="1"/>
  <c r="AE96" i="2"/>
  <c r="AY95" i="2"/>
  <c r="AX95" i="2"/>
  <c r="AW95" i="2"/>
  <c r="AV95" i="2"/>
  <c r="AU95" i="2"/>
  <c r="AT95" i="2"/>
  <c r="AG95" i="2" s="1"/>
  <c r="AS95" i="2"/>
  <c r="AE95" i="2" s="1"/>
  <c r="AR95" i="2"/>
  <c r="AQ95" i="2"/>
  <c r="AH95" i="2" s="1"/>
  <c r="J95" i="2" s="1"/>
  <c r="AL95" i="2"/>
  <c r="AK95" i="2" s="1"/>
  <c r="AJ95" i="2"/>
  <c r="AY94" i="2"/>
  <c r="AJ94" i="2" s="1"/>
  <c r="AX94" i="2"/>
  <c r="AW94" i="2"/>
  <c r="AV94" i="2"/>
  <c r="AU94" i="2"/>
  <c r="AT94" i="2"/>
  <c r="AG94" i="2" s="1"/>
  <c r="AS94" i="2"/>
  <c r="AR94" i="2"/>
  <c r="AQ94" i="2"/>
  <c r="AH94" i="2" s="1"/>
  <c r="J94" i="2" s="1"/>
  <c r="AL94" i="2"/>
  <c r="AK94" i="2" s="1"/>
  <c r="AE94" i="2"/>
  <c r="AY93" i="2"/>
  <c r="AX93" i="2"/>
  <c r="AW93" i="2"/>
  <c r="AV93" i="2"/>
  <c r="AU93" i="2"/>
  <c r="AT93" i="2"/>
  <c r="AG93" i="2" s="1"/>
  <c r="AS93" i="2"/>
  <c r="AE93" i="2" s="1"/>
  <c r="AR93" i="2"/>
  <c r="AQ93" i="2"/>
  <c r="AH93" i="2" s="1"/>
  <c r="J93" i="2" s="1"/>
  <c r="AL93" i="2"/>
  <c r="AK93" i="2" s="1"/>
  <c r="AJ93" i="2"/>
  <c r="AY92" i="2"/>
  <c r="AJ92" i="2" s="1"/>
  <c r="AX92" i="2"/>
  <c r="AW92" i="2"/>
  <c r="AV92" i="2"/>
  <c r="AU92" i="2"/>
  <c r="AT92" i="2"/>
  <c r="AG92" i="2" s="1"/>
  <c r="AS92" i="2"/>
  <c r="AR92" i="2"/>
  <c r="AQ92" i="2"/>
  <c r="AH92" i="2" s="1"/>
  <c r="J92" i="2" s="1"/>
  <c r="AL92" i="2"/>
  <c r="AK92" i="2" s="1"/>
  <c r="AE92" i="2"/>
  <c r="AY91" i="2"/>
  <c r="AX91" i="2"/>
  <c r="AW91" i="2"/>
  <c r="AV91" i="2"/>
  <c r="AU91" i="2"/>
  <c r="AT91" i="2"/>
  <c r="AG91" i="2" s="1"/>
  <c r="AS91" i="2"/>
  <c r="AE91" i="2" s="1"/>
  <c r="AR91" i="2"/>
  <c r="AQ91" i="2"/>
  <c r="AH91" i="2" s="1"/>
  <c r="J91" i="2" s="1"/>
  <c r="AL91" i="2"/>
  <c r="AK91" i="2" s="1"/>
  <c r="AJ91" i="2"/>
  <c r="AY90" i="2"/>
  <c r="AJ90" i="2" s="1"/>
  <c r="AX90" i="2"/>
  <c r="AW90" i="2"/>
  <c r="AV90" i="2"/>
  <c r="AU90" i="2"/>
  <c r="AT90" i="2"/>
  <c r="AG90" i="2" s="1"/>
  <c r="AS90" i="2"/>
  <c r="AR90" i="2"/>
  <c r="AQ90" i="2"/>
  <c r="AH90" i="2" s="1"/>
  <c r="J90" i="2" s="1"/>
  <c r="AL90" i="2"/>
  <c r="AK90" i="2" s="1"/>
  <c r="AE90" i="2"/>
  <c r="AY89" i="2"/>
  <c r="AX89" i="2"/>
  <c r="AW89" i="2"/>
  <c r="AV89" i="2"/>
  <c r="AU89" i="2"/>
  <c r="AT89" i="2"/>
  <c r="AG89" i="2" s="1"/>
  <c r="AS89" i="2"/>
  <c r="AE89" i="2" s="1"/>
  <c r="AR89" i="2"/>
  <c r="AQ89" i="2"/>
  <c r="AH89" i="2" s="1"/>
  <c r="J89" i="2" s="1"/>
  <c r="AL89" i="2"/>
  <c r="AK89" i="2" s="1"/>
  <c r="AJ89" i="2"/>
  <c r="AY88" i="2"/>
  <c r="AJ88" i="2" s="1"/>
  <c r="AX88" i="2"/>
  <c r="AW88" i="2"/>
  <c r="AV88" i="2"/>
  <c r="AU88" i="2"/>
  <c r="AT88" i="2"/>
  <c r="AG88" i="2" s="1"/>
  <c r="AS88" i="2"/>
  <c r="AR88" i="2"/>
  <c r="AQ88" i="2"/>
  <c r="AH88" i="2" s="1"/>
  <c r="J88" i="2" s="1"/>
  <c r="AL88" i="2"/>
  <c r="AK88" i="2" s="1"/>
  <c r="AE88" i="2"/>
  <c r="AY87" i="2"/>
  <c r="AX87" i="2"/>
  <c r="AW87" i="2"/>
  <c r="AV87" i="2"/>
  <c r="AU87" i="2"/>
  <c r="AT87" i="2"/>
  <c r="AG87" i="2" s="1"/>
  <c r="AS87" i="2"/>
  <c r="AE87" i="2" s="1"/>
  <c r="AR87" i="2"/>
  <c r="AQ87" i="2"/>
  <c r="AH87" i="2" s="1"/>
  <c r="J87" i="2" s="1"/>
  <c r="AL87" i="2"/>
  <c r="AK87" i="2" s="1"/>
  <c r="AJ87" i="2"/>
  <c r="AY86" i="2"/>
  <c r="AJ86" i="2" s="1"/>
  <c r="AX86" i="2"/>
  <c r="AW86" i="2"/>
  <c r="AV86" i="2"/>
  <c r="AU86" i="2"/>
  <c r="AT86" i="2"/>
  <c r="AG86" i="2" s="1"/>
  <c r="AS86" i="2"/>
  <c r="AR86" i="2"/>
  <c r="AQ86" i="2"/>
  <c r="AH86" i="2" s="1"/>
  <c r="J86" i="2" s="1"/>
  <c r="AL86" i="2"/>
  <c r="AK86" i="2" s="1"/>
  <c r="AE86" i="2"/>
  <c r="AY85" i="2"/>
  <c r="AX85" i="2"/>
  <c r="AW85" i="2"/>
  <c r="AV85" i="2"/>
  <c r="AU85" i="2"/>
  <c r="AT85" i="2"/>
  <c r="AG85" i="2" s="1"/>
  <c r="AS85" i="2"/>
  <c r="AE85" i="2" s="1"/>
  <c r="AR85" i="2"/>
  <c r="AQ85" i="2"/>
  <c r="AH85" i="2" s="1"/>
  <c r="J85" i="2" s="1"/>
  <c r="AL85" i="2"/>
  <c r="AK85" i="2" s="1"/>
  <c r="AJ85" i="2"/>
  <c r="AY84" i="2"/>
  <c r="AJ84" i="2" s="1"/>
  <c r="AX84" i="2"/>
  <c r="AW84" i="2"/>
  <c r="AV84" i="2"/>
  <c r="AU84" i="2"/>
  <c r="AT84" i="2"/>
  <c r="AG84" i="2" s="1"/>
  <c r="AS84" i="2"/>
  <c r="AR84" i="2"/>
  <c r="AQ84" i="2"/>
  <c r="AH84" i="2" s="1"/>
  <c r="J84" i="2" s="1"/>
  <c r="AL84" i="2"/>
  <c r="AK84" i="2" s="1"/>
  <c r="AE84" i="2"/>
  <c r="AY83" i="2"/>
  <c r="AJ83" i="2" s="1"/>
  <c r="AX83" i="2"/>
  <c r="AW83" i="2"/>
  <c r="AV83" i="2"/>
  <c r="AU83" i="2"/>
  <c r="AT83" i="2"/>
  <c r="AG83" i="2" s="1"/>
  <c r="AS83" i="2"/>
  <c r="AE83" i="2" s="1"/>
  <c r="AR83" i="2"/>
  <c r="AQ83" i="2"/>
  <c r="AL83" i="2"/>
  <c r="AK83" i="2" s="1"/>
  <c r="AH83" i="2"/>
  <c r="AY82" i="2"/>
  <c r="AJ82" i="2" s="1"/>
  <c r="AX82" i="2"/>
  <c r="AW82" i="2"/>
  <c r="AV82" i="2"/>
  <c r="AU82" i="2"/>
  <c r="AT82" i="2"/>
  <c r="AG82" i="2" s="1"/>
  <c r="AS82" i="2"/>
  <c r="AR82" i="2"/>
  <c r="AQ82" i="2"/>
  <c r="AL82" i="2"/>
  <c r="AH82" i="2"/>
  <c r="AE82" i="2"/>
  <c r="AY81" i="2"/>
  <c r="AX81" i="2"/>
  <c r="AW81" i="2"/>
  <c r="AV81" i="2"/>
  <c r="AU81" i="2"/>
  <c r="AT81" i="2"/>
  <c r="AS81" i="2"/>
  <c r="AE81" i="2" s="1"/>
  <c r="AR81" i="2"/>
  <c r="AQ81" i="2"/>
  <c r="AH81" i="2" s="1"/>
  <c r="AL81" i="2"/>
  <c r="AK81" i="2" s="1"/>
  <c r="AJ81" i="2"/>
  <c r="AG81" i="2"/>
  <c r="AY80" i="2"/>
  <c r="AJ80" i="2" s="1"/>
  <c r="AX80" i="2"/>
  <c r="AW80" i="2"/>
  <c r="AV80" i="2"/>
  <c r="AU80" i="2"/>
  <c r="AT80" i="2"/>
  <c r="AG80" i="2" s="1"/>
  <c r="AS80" i="2"/>
  <c r="AR80" i="2"/>
  <c r="AQ80" i="2"/>
  <c r="AH80" i="2" s="1"/>
  <c r="J80" i="2" s="1"/>
  <c r="AL80" i="2"/>
  <c r="AK80" i="2" s="1"/>
  <c r="AE80" i="2"/>
  <c r="AY79" i="2"/>
  <c r="AX79" i="2"/>
  <c r="AW79" i="2"/>
  <c r="AV79" i="2"/>
  <c r="AU79" i="2"/>
  <c r="AT79" i="2"/>
  <c r="AG79" i="2" s="1"/>
  <c r="AS79" i="2"/>
  <c r="AE79" i="2" s="1"/>
  <c r="AR79" i="2"/>
  <c r="AQ79" i="2"/>
  <c r="AL79" i="2"/>
  <c r="AK79" i="2" s="1"/>
  <c r="AJ79" i="2"/>
  <c r="AH79" i="2"/>
  <c r="J79" i="2" s="1"/>
  <c r="AY78" i="2"/>
  <c r="AJ78" i="2" s="1"/>
  <c r="AX78" i="2"/>
  <c r="AW78" i="2"/>
  <c r="AV78" i="2"/>
  <c r="AU78" i="2"/>
  <c r="AT78" i="2"/>
  <c r="AG78" i="2" s="1"/>
  <c r="AS78" i="2"/>
  <c r="AR78" i="2"/>
  <c r="AQ78" i="2"/>
  <c r="AH78" i="2" s="1"/>
  <c r="J78" i="2" s="1"/>
  <c r="AL78" i="2"/>
  <c r="AK78" i="2" s="1"/>
  <c r="AE78" i="2"/>
  <c r="AY77" i="2"/>
  <c r="AX77" i="2"/>
  <c r="AW77" i="2"/>
  <c r="AV77" i="2"/>
  <c r="AU77" i="2"/>
  <c r="AT77" i="2"/>
  <c r="AG77" i="2" s="1"/>
  <c r="AS77" i="2"/>
  <c r="AE77" i="2" s="1"/>
  <c r="AR77" i="2"/>
  <c r="AQ77" i="2"/>
  <c r="AL77" i="2"/>
  <c r="AK77" i="2" s="1"/>
  <c r="AJ77" i="2"/>
  <c r="AH77" i="2"/>
  <c r="J77" i="2" s="1"/>
  <c r="AY76" i="2"/>
  <c r="AJ76" i="2" s="1"/>
  <c r="AX76" i="2"/>
  <c r="AW76" i="2"/>
  <c r="AV76" i="2"/>
  <c r="AU76" i="2"/>
  <c r="AT76" i="2"/>
  <c r="AG76" i="2" s="1"/>
  <c r="AS76" i="2"/>
  <c r="AE76" i="2" s="1"/>
  <c r="AR76" i="2"/>
  <c r="AQ76" i="2"/>
  <c r="AH76" i="2" s="1"/>
  <c r="AL76" i="2"/>
  <c r="AK76" i="2" s="1"/>
  <c r="AC53" i="2"/>
  <c r="AQ208" i="1"/>
  <c r="AM208" i="1"/>
  <c r="U208" i="1" s="1"/>
  <c r="AL208" i="1"/>
  <c r="AK208" i="1" s="1"/>
  <c r="AJ208" i="1"/>
  <c r="AI208" i="1"/>
  <c r="AH208" i="1"/>
  <c r="J208" i="1" s="1"/>
  <c r="AG208" i="1"/>
  <c r="AE208" i="1"/>
  <c r="X208" i="1"/>
  <c r="AD208" i="1" s="1"/>
  <c r="R208" i="1"/>
  <c r="AQ207" i="1"/>
  <c r="AH207" i="1" s="1"/>
  <c r="J207" i="1" s="1"/>
  <c r="AL207" i="1"/>
  <c r="AK207" i="1" s="1"/>
  <c r="AJ207" i="1"/>
  <c r="AI207" i="1"/>
  <c r="AC207" i="1" s="1"/>
  <c r="AG207" i="1"/>
  <c r="AE207" i="1"/>
  <c r="W207" i="1"/>
  <c r="V207" i="1"/>
  <c r="AB207" i="1" s="1"/>
  <c r="U207" i="1"/>
  <c r="AA207" i="1" s="1"/>
  <c r="H207" i="1"/>
  <c r="AQ206" i="1"/>
  <c r="AL206" i="1"/>
  <c r="X206" i="1" s="1"/>
  <c r="AJ206" i="1"/>
  <c r="AI206" i="1"/>
  <c r="AH206" i="1"/>
  <c r="J206" i="1" s="1"/>
  <c r="AG206" i="1"/>
  <c r="AE206" i="1"/>
  <c r="U206" i="1"/>
  <c r="AA206" i="1" s="1"/>
  <c r="O206" i="1"/>
  <c r="AQ205" i="1"/>
  <c r="AL205" i="1"/>
  <c r="X205" i="1" s="1"/>
  <c r="AJ205" i="1"/>
  <c r="AI205" i="1"/>
  <c r="AH205" i="1"/>
  <c r="J205" i="1" s="1"/>
  <c r="AG205" i="1"/>
  <c r="AE205" i="1"/>
  <c r="U205" i="1"/>
  <c r="AA205" i="1" s="1"/>
  <c r="O205" i="1"/>
  <c r="AQ204" i="1"/>
  <c r="AM204" i="1"/>
  <c r="U204" i="1" s="1"/>
  <c r="AL204" i="1"/>
  <c r="AK204" i="1" s="1"/>
  <c r="AJ204" i="1"/>
  <c r="AI204" i="1"/>
  <c r="AH204" i="1"/>
  <c r="J204" i="1" s="1"/>
  <c r="AG204" i="1"/>
  <c r="AE204" i="1"/>
  <c r="X204" i="1"/>
  <c r="AD204" i="1" s="1"/>
  <c r="R204" i="1"/>
  <c r="AQ203" i="1"/>
  <c r="AH203" i="1" s="1"/>
  <c r="J203" i="1" s="1"/>
  <c r="AM203" i="1"/>
  <c r="U203" i="1" s="1"/>
  <c r="AL203" i="1"/>
  <c r="AJ203" i="1"/>
  <c r="AI203" i="1"/>
  <c r="N203" i="1" s="1"/>
  <c r="AG203" i="1"/>
  <c r="AE203" i="1"/>
  <c r="X203" i="1"/>
  <c r="AD203" i="1" s="1"/>
  <c r="T203" i="1"/>
  <c r="Z203" i="1" s="1"/>
  <c r="R203" i="1"/>
  <c r="AQ202" i="1"/>
  <c r="AH202" i="1" s="1"/>
  <c r="J202" i="1" s="1"/>
  <c r="AL202" i="1"/>
  <c r="AK202" i="1"/>
  <c r="AJ202" i="1"/>
  <c r="AI202" i="1"/>
  <c r="O202" i="1" s="1"/>
  <c r="AG202" i="1"/>
  <c r="AE202" i="1"/>
  <c r="X202" i="1"/>
  <c r="AD202" i="1" s="1"/>
  <c r="U202" i="1"/>
  <c r="AA202" i="1" s="1"/>
  <c r="T202" i="1"/>
  <c r="Z202" i="1" s="1"/>
  <c r="S202" i="1"/>
  <c r="R202" i="1"/>
  <c r="AQ201" i="1"/>
  <c r="AH201" i="1" s="1"/>
  <c r="J201" i="1" s="1"/>
  <c r="AL201" i="1"/>
  <c r="AK201" i="1"/>
  <c r="AJ201" i="1"/>
  <c r="AI201" i="1"/>
  <c r="AG201" i="1"/>
  <c r="AE201" i="1"/>
  <c r="AA201" i="1"/>
  <c r="Z201" i="1"/>
  <c r="W201" i="1"/>
  <c r="AC201" i="1" s="1"/>
  <c r="V201" i="1"/>
  <c r="AB201" i="1" s="1"/>
  <c r="U201" i="1"/>
  <c r="T201" i="1"/>
  <c r="O201" i="1"/>
  <c r="N201" i="1"/>
  <c r="H201" i="1"/>
  <c r="X201" i="1" s="1"/>
  <c r="AQ200" i="1"/>
  <c r="AH200" i="1" s="1"/>
  <c r="J200" i="1" s="1"/>
  <c r="AM200" i="1"/>
  <c r="AJ200" i="1"/>
  <c r="AI200" i="1"/>
  <c r="AG200" i="1"/>
  <c r="AE200" i="1"/>
  <c r="U200" i="1"/>
  <c r="O200" i="1" s="1"/>
  <c r="H200" i="1"/>
  <c r="AL200" i="1" s="1"/>
  <c r="AQ199" i="1"/>
  <c r="AL199" i="1"/>
  <c r="T199" i="1" s="1"/>
  <c r="AJ199" i="1"/>
  <c r="AI199" i="1"/>
  <c r="AH199" i="1"/>
  <c r="J199" i="1" s="1"/>
  <c r="AG199" i="1"/>
  <c r="AE199" i="1"/>
  <c r="AQ198" i="1"/>
  <c r="AL198" i="1"/>
  <c r="V198" i="1" s="1"/>
  <c r="AJ198" i="1"/>
  <c r="AI198" i="1"/>
  <c r="AH198" i="1"/>
  <c r="J198" i="1" s="1"/>
  <c r="AG198" i="1"/>
  <c r="AE198" i="1"/>
  <c r="U198" i="1"/>
  <c r="AA198" i="1" s="1"/>
  <c r="H198" i="1"/>
  <c r="W198" i="1" s="1"/>
  <c r="AQ197" i="1"/>
  <c r="AM197" i="1"/>
  <c r="AL197" i="1"/>
  <c r="AK197" i="1" s="1"/>
  <c r="AJ197" i="1"/>
  <c r="AI197" i="1"/>
  <c r="AH197" i="1"/>
  <c r="J197" i="1" s="1"/>
  <c r="AG197" i="1"/>
  <c r="P197" i="1" s="1"/>
  <c r="AE197" i="1"/>
  <c r="V197" i="1"/>
  <c r="AB197" i="1" s="1"/>
  <c r="U197" i="1"/>
  <c r="AA197" i="1" s="1"/>
  <c r="O197" i="1"/>
  <c r="AQ196" i="1"/>
  <c r="AM196" i="1"/>
  <c r="U196" i="1" s="1"/>
  <c r="AL196" i="1"/>
  <c r="AK196" i="1" s="1"/>
  <c r="AJ196" i="1"/>
  <c r="AI196" i="1"/>
  <c r="AH196" i="1"/>
  <c r="J196" i="1" s="1"/>
  <c r="AG196" i="1"/>
  <c r="AE196" i="1"/>
  <c r="T196" i="1"/>
  <c r="N196" i="1" s="1"/>
  <c r="H196" i="1"/>
  <c r="AQ195" i="1"/>
  <c r="AN195" i="1"/>
  <c r="V195" i="1" s="1"/>
  <c r="AM195" i="1"/>
  <c r="AL195" i="1"/>
  <c r="AK195" i="1" s="1"/>
  <c r="AJ195" i="1"/>
  <c r="AI195" i="1"/>
  <c r="AH195" i="1"/>
  <c r="AG195" i="1"/>
  <c r="AE195" i="1"/>
  <c r="J195" i="1" s="1"/>
  <c r="Z195" i="1"/>
  <c r="U195" i="1"/>
  <c r="AA195" i="1" s="1"/>
  <c r="T195" i="1"/>
  <c r="AQ194" i="1"/>
  <c r="AH194" i="1" s="1"/>
  <c r="J194" i="1" s="1"/>
  <c r="AM194" i="1"/>
  <c r="U194" i="1" s="1"/>
  <c r="AL194" i="1"/>
  <c r="AK194" i="1" s="1"/>
  <c r="AJ194" i="1"/>
  <c r="AI194" i="1"/>
  <c r="AG194" i="1"/>
  <c r="AE194" i="1"/>
  <c r="V194" i="1"/>
  <c r="AB194" i="1" s="1"/>
  <c r="P194" i="1"/>
  <c r="AQ193" i="1"/>
  <c r="AH193" i="1" s="1"/>
  <c r="J193" i="1" s="1"/>
  <c r="AL193" i="1"/>
  <c r="AK193" i="1" s="1"/>
  <c r="AJ193" i="1"/>
  <c r="AI193" i="1"/>
  <c r="AG193" i="1"/>
  <c r="AE193" i="1"/>
  <c r="X193" i="1"/>
  <c r="R193" i="1" s="1"/>
  <c r="T193" i="1"/>
  <c r="Z193" i="1" s="1"/>
  <c r="N193" i="1"/>
  <c r="M193" i="1" s="1"/>
  <c r="I193" i="1" s="1"/>
  <c r="AQ192" i="1"/>
  <c r="AM192" i="1"/>
  <c r="AL192" i="1"/>
  <c r="T192" i="1" s="1"/>
  <c r="AJ192" i="1"/>
  <c r="AI192" i="1"/>
  <c r="AH192" i="1"/>
  <c r="J192" i="1" s="1"/>
  <c r="AG192" i="1"/>
  <c r="AE192" i="1"/>
  <c r="U192" i="1"/>
  <c r="AA192" i="1" s="1"/>
  <c r="O192" i="1"/>
  <c r="AQ191" i="1"/>
  <c r="AH191" i="1" s="1"/>
  <c r="J191" i="1" s="1"/>
  <c r="AN191" i="1"/>
  <c r="AM191" i="1"/>
  <c r="AL191" i="1"/>
  <c r="AK191" i="1"/>
  <c r="AJ191" i="1"/>
  <c r="AI191" i="1"/>
  <c r="AG191" i="1"/>
  <c r="AE191" i="1"/>
  <c r="AA191" i="1"/>
  <c r="Z191" i="1"/>
  <c r="V191" i="1"/>
  <c r="AB191" i="1" s="1"/>
  <c r="U191" i="1"/>
  <c r="O191" i="1" s="1"/>
  <c r="T191" i="1"/>
  <c r="W191" i="1" s="1"/>
  <c r="AQ190" i="1"/>
  <c r="AH190" i="1" s="1"/>
  <c r="J190" i="1" s="1"/>
  <c r="AL190" i="1"/>
  <c r="AK190" i="1" s="1"/>
  <c r="AJ190" i="1"/>
  <c r="AI190" i="1"/>
  <c r="AG190" i="1"/>
  <c r="AE190" i="1"/>
  <c r="X190" i="1"/>
  <c r="R190" i="1" s="1"/>
  <c r="T190" i="1"/>
  <c r="Z190" i="1" s="1"/>
  <c r="N190" i="1"/>
  <c r="AQ189" i="1"/>
  <c r="AM189" i="1"/>
  <c r="AL189" i="1"/>
  <c r="AK189" i="1" s="1"/>
  <c r="AJ189" i="1"/>
  <c r="AI189" i="1"/>
  <c r="AH189" i="1"/>
  <c r="J189" i="1" s="1"/>
  <c r="AG189" i="1"/>
  <c r="P189" i="1" s="1"/>
  <c r="AE189" i="1"/>
  <c r="V189" i="1"/>
  <c r="AB189" i="1" s="1"/>
  <c r="U189" i="1"/>
  <c r="O189" i="1" s="1"/>
  <c r="AQ188" i="1"/>
  <c r="AM188" i="1"/>
  <c r="U188" i="1" s="1"/>
  <c r="AL188" i="1"/>
  <c r="AK188" i="1" s="1"/>
  <c r="AJ188" i="1"/>
  <c r="AI188" i="1"/>
  <c r="AH188" i="1"/>
  <c r="J188" i="1" s="1"/>
  <c r="AG188" i="1"/>
  <c r="AE188" i="1"/>
  <c r="T188" i="1"/>
  <c r="N188" i="1" s="1"/>
  <c r="AQ187" i="1"/>
  <c r="AH187" i="1" s="1"/>
  <c r="J187" i="1" s="1"/>
  <c r="AM187" i="1"/>
  <c r="AL187" i="1"/>
  <c r="AK187" i="1"/>
  <c r="AJ187" i="1"/>
  <c r="AI187" i="1"/>
  <c r="AG187" i="1"/>
  <c r="N187" i="1" s="1"/>
  <c r="M187" i="1" s="1"/>
  <c r="I187" i="1" s="1"/>
  <c r="AE187" i="1"/>
  <c r="U187" i="1"/>
  <c r="AA187" i="1" s="1"/>
  <c r="T187" i="1"/>
  <c r="Z187" i="1" s="1"/>
  <c r="O187" i="1"/>
  <c r="AQ186" i="1"/>
  <c r="AL186" i="1"/>
  <c r="T186" i="1" s="1"/>
  <c r="AJ186" i="1"/>
  <c r="AI186" i="1"/>
  <c r="AH186" i="1"/>
  <c r="J186" i="1" s="1"/>
  <c r="AG186" i="1"/>
  <c r="AE186" i="1"/>
  <c r="AQ185" i="1"/>
  <c r="AH185" i="1" s="1"/>
  <c r="J185" i="1" s="1"/>
  <c r="AN185" i="1"/>
  <c r="AM185" i="1"/>
  <c r="AL185" i="1"/>
  <c r="AK185" i="1"/>
  <c r="AJ185" i="1"/>
  <c r="AI185" i="1"/>
  <c r="AG185" i="1"/>
  <c r="AE185" i="1"/>
  <c r="AA185" i="1"/>
  <c r="Z185" i="1"/>
  <c r="V185" i="1"/>
  <c r="AB185" i="1" s="1"/>
  <c r="U185" i="1"/>
  <c r="O185" i="1" s="1"/>
  <c r="T185" i="1"/>
  <c r="W185" i="1" s="1"/>
  <c r="AQ184" i="1"/>
  <c r="AH184" i="1" s="1"/>
  <c r="J184" i="1" s="1"/>
  <c r="AL184" i="1"/>
  <c r="AK184" i="1" s="1"/>
  <c r="AJ184" i="1"/>
  <c r="AI184" i="1"/>
  <c r="AG184" i="1"/>
  <c r="AE184" i="1"/>
  <c r="X184" i="1"/>
  <c r="R184" i="1" s="1"/>
  <c r="T184" i="1"/>
  <c r="Z184" i="1" s="1"/>
  <c r="N184" i="1"/>
  <c r="AQ183" i="1"/>
  <c r="AM183" i="1"/>
  <c r="AL183" i="1"/>
  <c r="T183" i="1" s="1"/>
  <c r="AJ183" i="1"/>
  <c r="AI183" i="1"/>
  <c r="AH183" i="1"/>
  <c r="J183" i="1" s="1"/>
  <c r="AG183" i="1"/>
  <c r="AE183" i="1"/>
  <c r="U183" i="1"/>
  <c r="AA183" i="1" s="1"/>
  <c r="O183" i="1"/>
  <c r="AQ182" i="1"/>
  <c r="AH182" i="1" s="1"/>
  <c r="J182" i="1" s="1"/>
  <c r="AL182" i="1"/>
  <c r="X182" i="1" s="1"/>
  <c r="AJ182" i="1"/>
  <c r="AI182" i="1"/>
  <c r="AG182" i="1"/>
  <c r="AE182" i="1"/>
  <c r="T182" i="1"/>
  <c r="N182" i="1" s="1"/>
  <c r="AQ181" i="1"/>
  <c r="AH181" i="1" s="1"/>
  <c r="J181" i="1" s="1"/>
  <c r="AM181" i="1"/>
  <c r="AL181" i="1"/>
  <c r="AK181" i="1"/>
  <c r="AJ181" i="1"/>
  <c r="AI181" i="1"/>
  <c r="AG181" i="1"/>
  <c r="N181" i="1" s="1"/>
  <c r="M181" i="1" s="1"/>
  <c r="I181" i="1" s="1"/>
  <c r="AE181" i="1"/>
  <c r="U181" i="1"/>
  <c r="AA181" i="1" s="1"/>
  <c r="T181" i="1"/>
  <c r="Z181" i="1" s="1"/>
  <c r="Y181" i="1" s="1"/>
  <c r="O181" i="1"/>
  <c r="AQ180" i="1"/>
  <c r="AM180" i="1"/>
  <c r="U180" i="1" s="1"/>
  <c r="AL180" i="1"/>
  <c r="AK180" i="1" s="1"/>
  <c r="AJ180" i="1"/>
  <c r="AI180" i="1"/>
  <c r="AH180" i="1"/>
  <c r="J180" i="1" s="1"/>
  <c r="AG180" i="1"/>
  <c r="AE180" i="1"/>
  <c r="V180" i="1"/>
  <c r="AB180" i="1" s="1"/>
  <c r="AQ179" i="1"/>
  <c r="AH179" i="1" s="1"/>
  <c r="J179" i="1" s="1"/>
  <c r="AM179" i="1"/>
  <c r="AL179" i="1"/>
  <c r="AK179" i="1" s="1"/>
  <c r="AJ179" i="1"/>
  <c r="AI179" i="1"/>
  <c r="AG179" i="1"/>
  <c r="AE179" i="1"/>
  <c r="U179" i="1"/>
  <c r="O179" i="1" s="1"/>
  <c r="T179" i="1"/>
  <c r="Z179" i="1" s="1"/>
  <c r="N179" i="1"/>
  <c r="M179" i="1" s="1"/>
  <c r="I179" i="1" s="1"/>
  <c r="AQ178" i="1"/>
  <c r="AM178" i="1"/>
  <c r="AL178" i="1"/>
  <c r="T178" i="1" s="1"/>
  <c r="AJ178" i="1"/>
  <c r="AI178" i="1"/>
  <c r="AH178" i="1"/>
  <c r="J178" i="1" s="1"/>
  <c r="AG178" i="1"/>
  <c r="AE178" i="1"/>
  <c r="U178" i="1"/>
  <c r="AA178" i="1" s="1"/>
  <c r="O178" i="1"/>
  <c r="AQ177" i="1"/>
  <c r="AH177" i="1" s="1"/>
  <c r="J177" i="1" s="1"/>
  <c r="AL177" i="1"/>
  <c r="X177" i="1" s="1"/>
  <c r="AJ177" i="1"/>
  <c r="AI177" i="1"/>
  <c r="AG177" i="1"/>
  <c r="AE177" i="1"/>
  <c r="T177" i="1"/>
  <c r="N177" i="1" s="1"/>
  <c r="AQ176" i="1"/>
  <c r="AN176" i="1"/>
  <c r="AM176" i="1"/>
  <c r="AL176" i="1"/>
  <c r="T176" i="1" s="1"/>
  <c r="AJ176" i="1"/>
  <c r="AI176" i="1"/>
  <c r="AH176" i="1"/>
  <c r="AG176" i="1"/>
  <c r="AE176" i="1"/>
  <c r="AB176" i="1"/>
  <c r="AA176" i="1"/>
  <c r="V176" i="1"/>
  <c r="P176" i="1" s="1"/>
  <c r="U176" i="1"/>
  <c r="O176" i="1" s="1"/>
  <c r="J176" i="1"/>
  <c r="AQ175" i="1"/>
  <c r="AM175" i="1"/>
  <c r="AL175" i="1"/>
  <c r="T175" i="1" s="1"/>
  <c r="AJ175" i="1"/>
  <c r="AI175" i="1"/>
  <c r="AH175" i="1"/>
  <c r="J175" i="1" s="1"/>
  <c r="AG175" i="1"/>
  <c r="AE175" i="1"/>
  <c r="U175" i="1"/>
  <c r="AA175" i="1" s="1"/>
  <c r="O175" i="1"/>
  <c r="AQ174" i="1"/>
  <c r="AH174" i="1" s="1"/>
  <c r="J174" i="1" s="1"/>
  <c r="AL174" i="1"/>
  <c r="X174" i="1" s="1"/>
  <c r="AJ174" i="1"/>
  <c r="AI174" i="1"/>
  <c r="AG174" i="1"/>
  <c r="AE174" i="1"/>
  <c r="T174" i="1"/>
  <c r="N174" i="1" s="1"/>
  <c r="AQ173" i="1"/>
  <c r="AH173" i="1" s="1"/>
  <c r="J173" i="1" s="1"/>
  <c r="AM173" i="1"/>
  <c r="AL173" i="1"/>
  <c r="AK173" i="1"/>
  <c r="AJ173" i="1"/>
  <c r="AI173" i="1"/>
  <c r="AG173" i="1"/>
  <c r="N173" i="1" s="1"/>
  <c r="M173" i="1" s="1"/>
  <c r="I173" i="1" s="1"/>
  <c r="AE173" i="1"/>
  <c r="U173" i="1"/>
  <c r="AA173" i="1" s="1"/>
  <c r="T173" i="1"/>
  <c r="Z173" i="1" s="1"/>
  <c r="O173" i="1"/>
  <c r="AQ172" i="1"/>
  <c r="AL172" i="1"/>
  <c r="AK172" i="1" s="1"/>
  <c r="AJ172" i="1"/>
  <c r="AI172" i="1"/>
  <c r="AH172" i="1"/>
  <c r="J172" i="1" s="1"/>
  <c r="AG172" i="1"/>
  <c r="AE172" i="1"/>
  <c r="H172" i="1"/>
  <c r="AQ171" i="1"/>
  <c r="AH171" i="1" s="1"/>
  <c r="J171" i="1" s="1"/>
  <c r="AL171" i="1"/>
  <c r="AK171" i="1"/>
  <c r="AJ171" i="1"/>
  <c r="AI171" i="1"/>
  <c r="AG171" i="1"/>
  <c r="AE171" i="1"/>
  <c r="T171" i="1"/>
  <c r="S171" i="1" s="1"/>
  <c r="AQ170" i="1"/>
  <c r="AH170" i="1" s="1"/>
  <c r="J170" i="1" s="1"/>
  <c r="AL170" i="1"/>
  <c r="AK170" i="1" s="1"/>
  <c r="AJ170" i="1"/>
  <c r="AI170" i="1"/>
  <c r="AG170" i="1"/>
  <c r="AE170" i="1"/>
  <c r="AQ169" i="1"/>
  <c r="AM169" i="1"/>
  <c r="AL169" i="1"/>
  <c r="T169" i="1" s="1"/>
  <c r="AJ169" i="1"/>
  <c r="AI169" i="1"/>
  <c r="AH169" i="1"/>
  <c r="J169" i="1" s="1"/>
  <c r="AG169" i="1"/>
  <c r="AE169" i="1"/>
  <c r="U169" i="1"/>
  <c r="AA169" i="1" s="1"/>
  <c r="O169" i="1"/>
  <c r="AQ168" i="1"/>
  <c r="AH168" i="1" s="1"/>
  <c r="J168" i="1" s="1"/>
  <c r="AM168" i="1"/>
  <c r="AL168" i="1"/>
  <c r="AK168" i="1" s="1"/>
  <c r="AJ168" i="1"/>
  <c r="AI168" i="1"/>
  <c r="AG168" i="1"/>
  <c r="AE168" i="1"/>
  <c r="U168" i="1"/>
  <c r="O168" i="1" s="1"/>
  <c r="T168" i="1"/>
  <c r="Z168" i="1" s="1"/>
  <c r="N168" i="1"/>
  <c r="AQ167" i="1"/>
  <c r="AH167" i="1" s="1"/>
  <c r="J167" i="1" s="1"/>
  <c r="AL167" i="1"/>
  <c r="AK167" i="1"/>
  <c r="AJ167" i="1"/>
  <c r="AI167" i="1"/>
  <c r="AG167" i="1"/>
  <c r="AE167" i="1"/>
  <c r="T167" i="1"/>
  <c r="S167" i="1" s="1"/>
  <c r="AQ166" i="1"/>
  <c r="AH166" i="1" s="1"/>
  <c r="J166" i="1" s="1"/>
  <c r="AL166" i="1"/>
  <c r="AK166" i="1" s="1"/>
  <c r="AJ166" i="1"/>
  <c r="AI166" i="1"/>
  <c r="AG166" i="1"/>
  <c r="AE166" i="1"/>
  <c r="H166" i="1"/>
  <c r="AQ165" i="1"/>
  <c r="AM165" i="1"/>
  <c r="U165" i="1" s="1"/>
  <c r="AL165" i="1"/>
  <c r="AK165" i="1" s="1"/>
  <c r="AJ165" i="1"/>
  <c r="AI165" i="1"/>
  <c r="AH165" i="1"/>
  <c r="J165" i="1" s="1"/>
  <c r="AG165" i="1"/>
  <c r="AE165" i="1"/>
  <c r="T165" i="1"/>
  <c r="N165" i="1" s="1"/>
  <c r="AQ164" i="1"/>
  <c r="AH164" i="1" s="1"/>
  <c r="J164" i="1" s="1"/>
  <c r="AL164" i="1"/>
  <c r="T164" i="1" s="1"/>
  <c r="AJ164" i="1"/>
  <c r="AI164" i="1"/>
  <c r="O164" i="1" s="1"/>
  <c r="AG164" i="1"/>
  <c r="AE164" i="1"/>
  <c r="U164" i="1"/>
  <c r="AA164" i="1" s="1"/>
  <c r="H164" i="1"/>
  <c r="AK164" i="1" s="1"/>
  <c r="AQ163" i="1"/>
  <c r="AH163" i="1" s="1"/>
  <c r="J163" i="1" s="1"/>
  <c r="AL163" i="1"/>
  <c r="AK163" i="1"/>
  <c r="AJ163" i="1"/>
  <c r="AI163" i="1"/>
  <c r="AG163" i="1"/>
  <c r="AE163" i="1"/>
  <c r="T163" i="1"/>
  <c r="S163" i="1" s="1"/>
  <c r="AQ162" i="1"/>
  <c r="AH162" i="1" s="1"/>
  <c r="J162" i="1" s="1"/>
  <c r="AL162" i="1"/>
  <c r="AK162" i="1" s="1"/>
  <c r="AJ162" i="1"/>
  <c r="AI162" i="1"/>
  <c r="AG162" i="1"/>
  <c r="AE162" i="1"/>
  <c r="AQ161" i="1"/>
  <c r="AM161" i="1"/>
  <c r="AL161" i="1"/>
  <c r="T161" i="1" s="1"/>
  <c r="AJ161" i="1"/>
  <c r="AI161" i="1"/>
  <c r="AH161" i="1"/>
  <c r="J161" i="1" s="1"/>
  <c r="AG161" i="1"/>
  <c r="AE161" i="1"/>
  <c r="U161" i="1"/>
  <c r="AA161" i="1" s="1"/>
  <c r="O161" i="1"/>
  <c r="AQ160" i="1"/>
  <c r="AH160" i="1" s="1"/>
  <c r="J160" i="1" s="1"/>
  <c r="AM160" i="1"/>
  <c r="U160" i="1" s="1"/>
  <c r="AL160" i="1"/>
  <c r="AK160" i="1" s="1"/>
  <c r="AJ160" i="1"/>
  <c r="AI160" i="1"/>
  <c r="AG160" i="1"/>
  <c r="AE160" i="1"/>
  <c r="AQ159" i="1"/>
  <c r="AH159" i="1" s="1"/>
  <c r="J159" i="1" s="1"/>
  <c r="AM159" i="1"/>
  <c r="AL159" i="1"/>
  <c r="AK159" i="1"/>
  <c r="AJ159" i="1"/>
  <c r="AI159" i="1"/>
  <c r="AG159" i="1"/>
  <c r="N159" i="1" s="1"/>
  <c r="M159" i="1" s="1"/>
  <c r="I159" i="1" s="1"/>
  <c r="AE159" i="1"/>
  <c r="U159" i="1"/>
  <c r="AA159" i="1" s="1"/>
  <c r="T159" i="1"/>
  <c r="Z159" i="1" s="1"/>
  <c r="O159" i="1"/>
  <c r="AQ158" i="1"/>
  <c r="AL158" i="1"/>
  <c r="AK158" i="1" s="1"/>
  <c r="AJ158" i="1"/>
  <c r="AI158" i="1"/>
  <c r="AH158" i="1"/>
  <c r="J158" i="1" s="1"/>
  <c r="AG158" i="1"/>
  <c r="AE158" i="1"/>
  <c r="AQ157" i="1"/>
  <c r="AH157" i="1" s="1"/>
  <c r="J157" i="1" s="1"/>
  <c r="AL157" i="1"/>
  <c r="AK157" i="1" s="1"/>
  <c r="AJ157" i="1"/>
  <c r="AI157" i="1"/>
  <c r="AG157" i="1"/>
  <c r="AE157" i="1"/>
  <c r="X157" i="1"/>
  <c r="R157" i="1" s="1"/>
  <c r="T157" i="1"/>
  <c r="Z157" i="1" s="1"/>
  <c r="N157" i="1"/>
  <c r="M157" i="1" s="1"/>
  <c r="I157" i="1" s="1"/>
  <c r="AQ156" i="1"/>
  <c r="AH156" i="1" s="1"/>
  <c r="J156" i="1" s="1"/>
  <c r="AL156" i="1"/>
  <c r="AK156" i="1"/>
  <c r="AJ156" i="1"/>
  <c r="AI156" i="1"/>
  <c r="AG156" i="1"/>
  <c r="AE156" i="1"/>
  <c r="T156" i="1"/>
  <c r="S156" i="1" s="1"/>
  <c r="AQ152" i="1"/>
  <c r="AH152" i="1" s="1"/>
  <c r="J152" i="1" s="1"/>
  <c r="AL152" i="1"/>
  <c r="X152" i="1" s="1"/>
  <c r="AJ152" i="1"/>
  <c r="AI152" i="1"/>
  <c r="AG152" i="1"/>
  <c r="AE152" i="1"/>
  <c r="T152" i="1"/>
  <c r="N152" i="1" s="1"/>
  <c r="AQ151" i="1"/>
  <c r="AH151" i="1" s="1"/>
  <c r="J151" i="1" s="1"/>
  <c r="AM151" i="1"/>
  <c r="U151" i="1" s="1"/>
  <c r="AL151" i="1"/>
  <c r="AK151" i="1" s="1"/>
  <c r="AJ151" i="1"/>
  <c r="AI151" i="1"/>
  <c r="AG151" i="1"/>
  <c r="AE151" i="1"/>
  <c r="X151" i="1"/>
  <c r="AD151" i="1" s="1"/>
  <c r="R151" i="1"/>
  <c r="AQ150" i="1"/>
  <c r="AH150" i="1" s="1"/>
  <c r="J150" i="1" s="1"/>
  <c r="AM150" i="1"/>
  <c r="U150" i="1" s="1"/>
  <c r="AL150" i="1"/>
  <c r="AK150" i="1" s="1"/>
  <c r="AJ150" i="1"/>
  <c r="AI150" i="1"/>
  <c r="AG150" i="1"/>
  <c r="AE150" i="1"/>
  <c r="V150" i="1"/>
  <c r="AB150" i="1" s="1"/>
  <c r="P150" i="1"/>
  <c r="AQ149" i="1"/>
  <c r="AH149" i="1" s="1"/>
  <c r="J149" i="1" s="1"/>
  <c r="AM149" i="1"/>
  <c r="AL149" i="1"/>
  <c r="AK149" i="1" s="1"/>
  <c r="AJ149" i="1"/>
  <c r="AI149" i="1"/>
  <c r="AG149" i="1"/>
  <c r="AE149" i="1"/>
  <c r="U149" i="1"/>
  <c r="O149" i="1" s="1"/>
  <c r="T149" i="1"/>
  <c r="Z149" i="1" s="1"/>
  <c r="N149" i="1"/>
  <c r="AQ148" i="1"/>
  <c r="AH148" i="1" s="1"/>
  <c r="J148" i="1" s="1"/>
  <c r="AL148" i="1"/>
  <c r="AK148" i="1" s="1"/>
  <c r="AJ148" i="1"/>
  <c r="AI148" i="1"/>
  <c r="AG148" i="1"/>
  <c r="AE148" i="1"/>
  <c r="AA148" i="1"/>
  <c r="W148" i="1"/>
  <c r="AC148" i="1" s="1"/>
  <c r="V148" i="1"/>
  <c r="AB148" i="1" s="1"/>
  <c r="U148" i="1"/>
  <c r="O148" i="1"/>
  <c r="H148" i="1"/>
  <c r="AQ147" i="1"/>
  <c r="AL147" i="1"/>
  <c r="AK147" i="1" s="1"/>
  <c r="AJ147" i="1"/>
  <c r="AI147" i="1"/>
  <c r="AH147" i="1"/>
  <c r="J147" i="1" s="1"/>
  <c r="AG147" i="1"/>
  <c r="AE147" i="1"/>
  <c r="H147" i="1"/>
  <c r="AQ146" i="1"/>
  <c r="AH146" i="1" s="1"/>
  <c r="J146" i="1" s="1"/>
  <c r="AL146" i="1"/>
  <c r="AK146" i="1" s="1"/>
  <c r="AJ146" i="1"/>
  <c r="AI146" i="1"/>
  <c r="AG146" i="1"/>
  <c r="AE146" i="1"/>
  <c r="AQ145" i="1"/>
  <c r="AM145" i="1"/>
  <c r="AL145" i="1"/>
  <c r="AK145" i="1" s="1"/>
  <c r="AJ145" i="1"/>
  <c r="AI145" i="1"/>
  <c r="AH145" i="1"/>
  <c r="J145" i="1" s="1"/>
  <c r="AG145" i="1"/>
  <c r="AE145" i="1"/>
  <c r="U145" i="1"/>
  <c r="AA145" i="1" s="1"/>
  <c r="O145" i="1"/>
  <c r="H145" i="1"/>
  <c r="T145" i="1" s="1"/>
  <c r="AQ144" i="1"/>
  <c r="AH144" i="1" s="1"/>
  <c r="J144" i="1" s="1"/>
  <c r="AL144" i="1"/>
  <c r="AK144" i="1" s="1"/>
  <c r="AJ144" i="1"/>
  <c r="AI144" i="1"/>
  <c r="O144" i="1" s="1"/>
  <c r="AG144" i="1"/>
  <c r="AE144" i="1"/>
  <c r="X144" i="1"/>
  <c r="AD144" i="1" s="1"/>
  <c r="U144" i="1"/>
  <c r="AA144" i="1" s="1"/>
  <c r="AQ143" i="1"/>
  <c r="AN143" i="1"/>
  <c r="V143" i="1" s="1"/>
  <c r="AM143" i="1"/>
  <c r="AL143" i="1"/>
  <c r="AK143" i="1" s="1"/>
  <c r="AJ143" i="1"/>
  <c r="AI143" i="1"/>
  <c r="AH143" i="1"/>
  <c r="AG143" i="1"/>
  <c r="AE143" i="1"/>
  <c r="J143" i="1" s="1"/>
  <c r="Z143" i="1"/>
  <c r="U143" i="1"/>
  <c r="AA143" i="1" s="1"/>
  <c r="T143" i="1"/>
  <c r="W143" i="1" s="1"/>
  <c r="AQ142" i="1"/>
  <c r="AL142" i="1"/>
  <c r="X142" i="1" s="1"/>
  <c r="AJ142" i="1"/>
  <c r="AI142" i="1"/>
  <c r="AH142" i="1"/>
  <c r="AG142" i="1"/>
  <c r="AE142" i="1"/>
  <c r="J142" i="1"/>
  <c r="AQ141" i="1"/>
  <c r="AM141" i="1"/>
  <c r="AL141" i="1"/>
  <c r="AK141" i="1" s="1"/>
  <c r="AJ141" i="1"/>
  <c r="AI141" i="1"/>
  <c r="AH141" i="1"/>
  <c r="AG141" i="1"/>
  <c r="AE141" i="1"/>
  <c r="X141" i="1"/>
  <c r="AD141" i="1" s="1"/>
  <c r="U141" i="1"/>
  <c r="AA141" i="1" s="1"/>
  <c r="R141" i="1"/>
  <c r="O141" i="1"/>
  <c r="J141" i="1"/>
  <c r="AQ140" i="1"/>
  <c r="AM140" i="1"/>
  <c r="AL140" i="1"/>
  <c r="AK140" i="1" s="1"/>
  <c r="AJ140" i="1"/>
  <c r="AI140" i="1"/>
  <c r="AH140" i="1"/>
  <c r="AG140" i="1"/>
  <c r="AE140" i="1"/>
  <c r="X140" i="1"/>
  <c r="AD140" i="1" s="1"/>
  <c r="U140" i="1"/>
  <c r="AA140" i="1" s="1"/>
  <c r="R140" i="1"/>
  <c r="O140" i="1"/>
  <c r="J140" i="1"/>
  <c r="AQ139" i="1"/>
  <c r="AH139" i="1" s="1"/>
  <c r="J139" i="1" s="1"/>
  <c r="AL139" i="1"/>
  <c r="AK139" i="1"/>
  <c r="AJ139" i="1"/>
  <c r="AI139" i="1"/>
  <c r="AG139" i="1"/>
  <c r="AE139" i="1"/>
  <c r="T139" i="1"/>
  <c r="S139" i="1" s="1"/>
  <c r="AQ138" i="1"/>
  <c r="AM138" i="1"/>
  <c r="U138" i="1" s="1"/>
  <c r="AL138" i="1"/>
  <c r="AK138" i="1" s="1"/>
  <c r="AJ138" i="1"/>
  <c r="AI138" i="1"/>
  <c r="AH138" i="1"/>
  <c r="J138" i="1" s="1"/>
  <c r="AG138" i="1"/>
  <c r="AE138" i="1"/>
  <c r="T138" i="1"/>
  <c r="N138" i="1" s="1"/>
  <c r="AQ137" i="1"/>
  <c r="AH137" i="1" s="1"/>
  <c r="J137" i="1" s="1"/>
  <c r="AM137" i="1"/>
  <c r="U137" i="1" s="1"/>
  <c r="AL137" i="1"/>
  <c r="AK137" i="1" s="1"/>
  <c r="AJ137" i="1"/>
  <c r="AI137" i="1"/>
  <c r="AG137" i="1"/>
  <c r="AE137" i="1"/>
  <c r="V137" i="1"/>
  <c r="AB137" i="1" s="1"/>
  <c r="P137" i="1"/>
  <c r="AQ136" i="1"/>
  <c r="AH136" i="1" s="1"/>
  <c r="J136" i="1" s="1"/>
  <c r="AL136" i="1"/>
  <c r="X136" i="1" s="1"/>
  <c r="AJ136" i="1"/>
  <c r="AI136" i="1"/>
  <c r="AG136" i="1"/>
  <c r="AE136" i="1"/>
  <c r="T136" i="1"/>
  <c r="N136" i="1" s="1"/>
  <c r="AQ135" i="1"/>
  <c r="AH135" i="1" s="1"/>
  <c r="J135" i="1" s="1"/>
  <c r="AM135" i="1"/>
  <c r="AL135" i="1"/>
  <c r="AK135" i="1" s="1"/>
  <c r="AJ135" i="1"/>
  <c r="AI135" i="1"/>
  <c r="AG135" i="1"/>
  <c r="AE135" i="1"/>
  <c r="U135" i="1"/>
  <c r="O135" i="1" s="1"/>
  <c r="T135" i="1"/>
  <c r="Z135" i="1" s="1"/>
  <c r="N135" i="1"/>
  <c r="AQ134" i="1"/>
  <c r="AH134" i="1" s="1"/>
  <c r="J134" i="1" s="1"/>
  <c r="AL134" i="1"/>
  <c r="AK134" i="1" s="1"/>
  <c r="AJ134" i="1"/>
  <c r="AI134" i="1"/>
  <c r="AG134" i="1"/>
  <c r="AE134" i="1"/>
  <c r="AQ133" i="1"/>
  <c r="AH133" i="1" s="1"/>
  <c r="J133" i="1" s="1"/>
  <c r="AL133" i="1"/>
  <c r="AK133" i="1"/>
  <c r="AJ133" i="1"/>
  <c r="AI133" i="1"/>
  <c r="AG133" i="1"/>
  <c r="AE133" i="1"/>
  <c r="T133" i="1"/>
  <c r="S133" i="1" s="1"/>
  <c r="H133" i="1"/>
  <c r="AQ132" i="1"/>
  <c r="AH132" i="1" s="1"/>
  <c r="J132" i="1" s="1"/>
  <c r="AL132" i="1"/>
  <c r="AK132" i="1" s="1"/>
  <c r="AJ132" i="1"/>
  <c r="AI132" i="1"/>
  <c r="O132" i="1" s="1"/>
  <c r="AG132" i="1"/>
  <c r="AE132" i="1"/>
  <c r="X132" i="1"/>
  <c r="AD132" i="1" s="1"/>
  <c r="U132" i="1"/>
  <c r="AA132" i="1" s="1"/>
  <c r="R132" i="1"/>
  <c r="AQ131" i="1"/>
  <c r="AM131" i="1"/>
  <c r="U131" i="1" s="1"/>
  <c r="AL131" i="1"/>
  <c r="AK131" i="1" s="1"/>
  <c r="AJ131" i="1"/>
  <c r="AI131" i="1"/>
  <c r="AH131" i="1"/>
  <c r="J131" i="1" s="1"/>
  <c r="AG131" i="1"/>
  <c r="AE131" i="1"/>
  <c r="T131" i="1"/>
  <c r="N131" i="1" s="1"/>
  <c r="AQ130" i="1"/>
  <c r="AH130" i="1" s="1"/>
  <c r="J130" i="1" s="1"/>
  <c r="AL130" i="1"/>
  <c r="AK130" i="1" s="1"/>
  <c r="AJ130" i="1"/>
  <c r="AI130" i="1"/>
  <c r="AG130" i="1"/>
  <c r="AE130" i="1"/>
  <c r="V130" i="1"/>
  <c r="AB130" i="1" s="1"/>
  <c r="U130" i="1"/>
  <c r="AA130" i="1" s="1"/>
  <c r="H130" i="1"/>
  <c r="W130" i="1" s="1"/>
  <c r="AQ129" i="1"/>
  <c r="AM129" i="1"/>
  <c r="AL129" i="1"/>
  <c r="T129" i="1" s="1"/>
  <c r="N129" i="1" s="1"/>
  <c r="M129" i="1" s="1"/>
  <c r="I129" i="1" s="1"/>
  <c r="AJ129" i="1"/>
  <c r="AI129" i="1"/>
  <c r="AH129" i="1"/>
  <c r="J129" i="1" s="1"/>
  <c r="AG129" i="1"/>
  <c r="AE129" i="1"/>
  <c r="Z129" i="1"/>
  <c r="Y129" i="1" s="1"/>
  <c r="U129" i="1"/>
  <c r="AA129" i="1" s="1"/>
  <c r="S129" i="1"/>
  <c r="O129" i="1"/>
  <c r="AQ128" i="1"/>
  <c r="AL128" i="1"/>
  <c r="AJ128" i="1"/>
  <c r="AI128" i="1"/>
  <c r="AH128" i="1"/>
  <c r="AG128" i="1"/>
  <c r="AE128" i="1"/>
  <c r="J128" i="1"/>
  <c r="H128" i="1"/>
  <c r="AQ127" i="1"/>
  <c r="AL127" i="1"/>
  <c r="AJ127" i="1"/>
  <c r="AI127" i="1"/>
  <c r="AH127" i="1"/>
  <c r="J127" i="1" s="1"/>
  <c r="AG127" i="1"/>
  <c r="AE127" i="1"/>
  <c r="AQ126" i="1"/>
  <c r="AH126" i="1" s="1"/>
  <c r="J126" i="1" s="1"/>
  <c r="AN126" i="1"/>
  <c r="AM126" i="1"/>
  <c r="AL126" i="1"/>
  <c r="AK126" i="1"/>
  <c r="AJ126" i="1"/>
  <c r="AI126" i="1"/>
  <c r="AG126" i="1"/>
  <c r="AE126" i="1"/>
  <c r="AA126" i="1"/>
  <c r="Z126" i="1"/>
  <c r="V126" i="1"/>
  <c r="U126" i="1"/>
  <c r="O126" i="1" s="1"/>
  <c r="T126" i="1"/>
  <c r="W126" i="1" s="1"/>
  <c r="AC126" i="1" s="1"/>
  <c r="Q126" i="1"/>
  <c r="AQ125" i="1"/>
  <c r="AH125" i="1" s="1"/>
  <c r="J125" i="1" s="1"/>
  <c r="AL125" i="1"/>
  <c r="X125" i="1" s="1"/>
  <c r="R125" i="1" s="1"/>
  <c r="AJ125" i="1"/>
  <c r="AI125" i="1"/>
  <c r="AG125" i="1"/>
  <c r="AE125" i="1"/>
  <c r="AD125" i="1"/>
  <c r="T125" i="1"/>
  <c r="AQ124" i="1"/>
  <c r="AH124" i="1" s="1"/>
  <c r="J124" i="1" s="1"/>
  <c r="AL124" i="1"/>
  <c r="AK124" i="1" s="1"/>
  <c r="AJ124" i="1"/>
  <c r="AI124" i="1"/>
  <c r="AG124" i="1"/>
  <c r="AE124" i="1"/>
  <c r="AQ123" i="1"/>
  <c r="AH123" i="1" s="1"/>
  <c r="AM123" i="1"/>
  <c r="AK123" i="1"/>
  <c r="AJ123" i="1"/>
  <c r="AI123" i="1"/>
  <c r="AG123" i="1"/>
  <c r="AE123" i="1"/>
  <c r="U123" i="1"/>
  <c r="AA123" i="1" s="1"/>
  <c r="O123" i="1"/>
  <c r="J123" i="1"/>
  <c r="H123" i="1"/>
  <c r="AL123" i="1" s="1"/>
  <c r="T123" i="1" s="1"/>
  <c r="AQ122" i="1"/>
  <c r="AM122" i="1"/>
  <c r="U122" i="1" s="1"/>
  <c r="AL122" i="1"/>
  <c r="AK122" i="1" s="1"/>
  <c r="AJ122" i="1"/>
  <c r="AI122" i="1"/>
  <c r="AH122" i="1"/>
  <c r="AG122" i="1"/>
  <c r="AE122" i="1"/>
  <c r="AB122" i="1"/>
  <c r="V122" i="1"/>
  <c r="P122" i="1"/>
  <c r="J122" i="1"/>
  <c r="AQ121" i="1"/>
  <c r="AM121" i="1"/>
  <c r="U121" i="1" s="1"/>
  <c r="O121" i="1" s="1"/>
  <c r="AL121" i="1"/>
  <c r="AJ121" i="1"/>
  <c r="AI121" i="1"/>
  <c r="AH121" i="1"/>
  <c r="J121" i="1" s="1"/>
  <c r="AG121" i="1"/>
  <c r="AE121" i="1"/>
  <c r="T121" i="1"/>
  <c r="AQ120" i="1"/>
  <c r="AH120" i="1" s="1"/>
  <c r="AM120" i="1"/>
  <c r="AL120" i="1"/>
  <c r="AK120" i="1" s="1"/>
  <c r="AJ120" i="1"/>
  <c r="AI120" i="1"/>
  <c r="AG120" i="1"/>
  <c r="AE120" i="1"/>
  <c r="U120" i="1"/>
  <c r="T120" i="1"/>
  <c r="Z120" i="1" s="1"/>
  <c r="N120" i="1"/>
  <c r="AQ119" i="1"/>
  <c r="AH119" i="1" s="1"/>
  <c r="AM119" i="1"/>
  <c r="AL119" i="1"/>
  <c r="AK119" i="1"/>
  <c r="AJ119" i="1"/>
  <c r="AI119" i="1"/>
  <c r="AG119" i="1"/>
  <c r="N119" i="1" s="1"/>
  <c r="AE119" i="1"/>
  <c r="Y119" i="1"/>
  <c r="U119" i="1"/>
  <c r="AA119" i="1" s="1"/>
  <c r="T119" i="1"/>
  <c r="Z119" i="1" s="1"/>
  <c r="O119" i="1"/>
  <c r="J119" i="1"/>
  <c r="AQ118" i="1"/>
  <c r="AH118" i="1" s="1"/>
  <c r="AL118" i="1"/>
  <c r="AK118" i="1"/>
  <c r="AJ118" i="1"/>
  <c r="AI118" i="1"/>
  <c r="AG118" i="1"/>
  <c r="N118" i="1" s="1"/>
  <c r="AE118" i="1"/>
  <c r="X118" i="1"/>
  <c r="AD118" i="1" s="1"/>
  <c r="T118" i="1"/>
  <c r="Z118" i="1" s="1"/>
  <c r="Y118" i="1" s="1"/>
  <c r="R118" i="1"/>
  <c r="J118" i="1"/>
  <c r="AQ117" i="1"/>
  <c r="AM117" i="1"/>
  <c r="AL117" i="1"/>
  <c r="AJ117" i="1"/>
  <c r="AI117" i="1"/>
  <c r="AH117" i="1"/>
  <c r="J117" i="1" s="1"/>
  <c r="AG117" i="1"/>
  <c r="AE117" i="1"/>
  <c r="U117" i="1"/>
  <c r="X117" i="1" s="1"/>
  <c r="O117" i="1"/>
  <c r="AQ116" i="1"/>
  <c r="AN116" i="1"/>
  <c r="AM116" i="1"/>
  <c r="U116" i="1" s="1"/>
  <c r="AA116" i="1" s="1"/>
  <c r="AL116" i="1"/>
  <c r="AJ116" i="1"/>
  <c r="AI116" i="1"/>
  <c r="AB116" i="1" s="1"/>
  <c r="AH116" i="1"/>
  <c r="AG116" i="1"/>
  <c r="AE116" i="1"/>
  <c r="V116" i="1"/>
  <c r="T116" i="1"/>
  <c r="J116" i="1"/>
  <c r="AQ115" i="1"/>
  <c r="AH115" i="1" s="1"/>
  <c r="J115" i="1" s="1"/>
  <c r="AL115" i="1"/>
  <c r="AK115" i="1"/>
  <c r="AJ115" i="1"/>
  <c r="AI115" i="1"/>
  <c r="AG115" i="1"/>
  <c r="AE115" i="1"/>
  <c r="X115" i="1"/>
  <c r="R115" i="1" s="1"/>
  <c r="T115" i="1"/>
  <c r="Z115" i="1" s="1"/>
  <c r="Y115" i="1" s="1"/>
  <c r="N115" i="1"/>
  <c r="AQ114" i="1"/>
  <c r="AH114" i="1" s="1"/>
  <c r="AL114" i="1"/>
  <c r="AK114" i="1" s="1"/>
  <c r="AJ114" i="1"/>
  <c r="AI114" i="1"/>
  <c r="AG114" i="1"/>
  <c r="AE114" i="1"/>
  <c r="AA114" i="1"/>
  <c r="W114" i="1"/>
  <c r="V114" i="1"/>
  <c r="AB114" i="1" s="1"/>
  <c r="U114" i="1"/>
  <c r="O114" i="1"/>
  <c r="J114" i="1"/>
  <c r="H114" i="1"/>
  <c r="AQ113" i="1"/>
  <c r="AL113" i="1"/>
  <c r="AJ113" i="1"/>
  <c r="AI113" i="1"/>
  <c r="AH113" i="1"/>
  <c r="J113" i="1" s="1"/>
  <c r="AG113" i="1"/>
  <c r="AE113" i="1"/>
  <c r="AQ112" i="1"/>
  <c r="AM112" i="1"/>
  <c r="U112" i="1" s="1"/>
  <c r="O112" i="1" s="1"/>
  <c r="AL112" i="1"/>
  <c r="AK112" i="1" s="1"/>
  <c r="AJ112" i="1"/>
  <c r="AI112" i="1"/>
  <c r="AH112" i="1"/>
  <c r="J112" i="1" s="1"/>
  <c r="AG112" i="1"/>
  <c r="AE112" i="1"/>
  <c r="AA112" i="1"/>
  <c r="T112" i="1"/>
  <c r="AQ111" i="1"/>
  <c r="AH111" i="1" s="1"/>
  <c r="AM111" i="1"/>
  <c r="AL111" i="1"/>
  <c r="AK111" i="1" s="1"/>
  <c r="AJ111" i="1"/>
  <c r="AI111" i="1"/>
  <c r="AG111" i="1"/>
  <c r="AE111" i="1"/>
  <c r="U111" i="1"/>
  <c r="T111" i="1"/>
  <c r="Z111" i="1" s="1"/>
  <c r="N111" i="1"/>
  <c r="AQ110" i="1"/>
  <c r="AH110" i="1" s="1"/>
  <c r="AL110" i="1"/>
  <c r="AK110" i="1" s="1"/>
  <c r="AJ110" i="1"/>
  <c r="AI110" i="1"/>
  <c r="AG110" i="1"/>
  <c r="AE110" i="1"/>
  <c r="J110" i="1"/>
  <c r="AQ109" i="1"/>
  <c r="AH109" i="1" s="1"/>
  <c r="AL109" i="1"/>
  <c r="AK109" i="1"/>
  <c r="AJ109" i="1"/>
  <c r="AI109" i="1"/>
  <c r="AG109" i="1"/>
  <c r="N109" i="1" s="1"/>
  <c r="AE109" i="1"/>
  <c r="X109" i="1"/>
  <c r="AD109" i="1" s="1"/>
  <c r="T109" i="1"/>
  <c r="Z109" i="1" s="1"/>
  <c r="Y109" i="1" s="1"/>
  <c r="R109" i="1"/>
  <c r="J109" i="1"/>
  <c r="AQ108" i="1"/>
  <c r="AH108" i="1" s="1"/>
  <c r="AL108" i="1"/>
  <c r="AK108" i="1"/>
  <c r="AJ108" i="1"/>
  <c r="AI108" i="1"/>
  <c r="AG108" i="1"/>
  <c r="N108" i="1" s="1"/>
  <c r="AE108" i="1"/>
  <c r="X108" i="1"/>
  <c r="AD108" i="1" s="1"/>
  <c r="T108" i="1"/>
  <c r="Z108" i="1" s="1"/>
  <c r="Y108" i="1" s="1"/>
  <c r="R108" i="1"/>
  <c r="J108" i="1"/>
  <c r="AQ107" i="1"/>
  <c r="AH107" i="1" s="1"/>
  <c r="J107" i="1" s="1"/>
  <c r="AL107" i="1"/>
  <c r="AK107" i="1"/>
  <c r="AJ107" i="1"/>
  <c r="AI107" i="1"/>
  <c r="AG107" i="1"/>
  <c r="AE107" i="1"/>
  <c r="T107" i="1"/>
  <c r="AQ106" i="1"/>
  <c r="AM106" i="1"/>
  <c r="AL106" i="1"/>
  <c r="AJ106" i="1"/>
  <c r="AI106" i="1"/>
  <c r="O106" i="1" s="1"/>
  <c r="AH106" i="1"/>
  <c r="J106" i="1" s="1"/>
  <c r="AG106" i="1"/>
  <c r="AE106" i="1"/>
  <c r="AA106" i="1"/>
  <c r="U106" i="1"/>
  <c r="T106" i="1"/>
  <c r="AQ105" i="1"/>
  <c r="AH105" i="1" s="1"/>
  <c r="J105" i="1" s="1"/>
  <c r="AM105" i="1"/>
  <c r="U105" i="1" s="1"/>
  <c r="AL105" i="1"/>
  <c r="AK105" i="1" s="1"/>
  <c r="AJ105" i="1"/>
  <c r="AI105" i="1"/>
  <c r="AG105" i="1"/>
  <c r="AE105" i="1"/>
  <c r="V105" i="1"/>
  <c r="AB105" i="1" s="1"/>
  <c r="P105" i="1"/>
  <c r="AQ104" i="1"/>
  <c r="AH104" i="1" s="1"/>
  <c r="J104" i="1" s="1"/>
  <c r="AM104" i="1"/>
  <c r="AL104" i="1"/>
  <c r="AK104" i="1" s="1"/>
  <c r="AJ104" i="1"/>
  <c r="AI104" i="1"/>
  <c r="AG104" i="1"/>
  <c r="AE104" i="1"/>
  <c r="U104" i="1"/>
  <c r="T104" i="1"/>
  <c r="Z104" i="1" s="1"/>
  <c r="N104" i="1"/>
  <c r="AQ103" i="1"/>
  <c r="AH103" i="1" s="1"/>
  <c r="AM103" i="1"/>
  <c r="AL103" i="1"/>
  <c r="AK103" i="1"/>
  <c r="AJ103" i="1"/>
  <c r="AI103" i="1"/>
  <c r="AG103" i="1"/>
  <c r="N103" i="1" s="1"/>
  <c r="M103" i="1" s="1"/>
  <c r="I103" i="1" s="1"/>
  <c r="AE103" i="1"/>
  <c r="U103" i="1"/>
  <c r="AA103" i="1" s="1"/>
  <c r="T103" i="1"/>
  <c r="Z103" i="1" s="1"/>
  <c r="Y103" i="1" s="1"/>
  <c r="O103" i="1"/>
  <c r="J103" i="1"/>
  <c r="AQ102" i="1"/>
  <c r="AH102" i="1" s="1"/>
  <c r="J102" i="1" s="1"/>
  <c r="AL102" i="1"/>
  <c r="AK102" i="1"/>
  <c r="AJ102" i="1"/>
  <c r="AI102" i="1"/>
  <c r="AG102" i="1"/>
  <c r="N102" i="1" s="1"/>
  <c r="AE102" i="1"/>
  <c r="X102" i="1"/>
  <c r="AD102" i="1" s="1"/>
  <c r="T102" i="1"/>
  <c r="Z102" i="1" s="1"/>
  <c r="Y102" i="1" s="1"/>
  <c r="AQ101" i="1"/>
  <c r="AN101" i="1"/>
  <c r="AM101" i="1"/>
  <c r="U101" i="1" s="1"/>
  <c r="AL101" i="1"/>
  <c r="AJ101" i="1"/>
  <c r="AI101" i="1"/>
  <c r="AB101" i="1" s="1"/>
  <c r="AH101" i="1"/>
  <c r="AG101" i="1"/>
  <c r="AE101" i="1"/>
  <c r="V101" i="1"/>
  <c r="T101" i="1"/>
  <c r="J101" i="1"/>
  <c r="AQ100" i="1"/>
  <c r="AM100" i="1"/>
  <c r="AL100" i="1"/>
  <c r="AJ100" i="1"/>
  <c r="AI100" i="1"/>
  <c r="AH100" i="1"/>
  <c r="J100" i="1" s="1"/>
  <c r="AG100" i="1"/>
  <c r="AE100" i="1"/>
  <c r="U100" i="1"/>
  <c r="AA100" i="1" s="1"/>
  <c r="O100" i="1"/>
  <c r="AQ96" i="1"/>
  <c r="AL96" i="1"/>
  <c r="AJ96" i="1"/>
  <c r="AI96" i="1"/>
  <c r="AH96" i="1"/>
  <c r="J96" i="1" s="1"/>
  <c r="AG96" i="1"/>
  <c r="AE96" i="1"/>
  <c r="AQ95" i="1"/>
  <c r="AL95" i="1"/>
  <c r="AJ95" i="1"/>
  <c r="AI95" i="1"/>
  <c r="AH95" i="1"/>
  <c r="J95" i="1" s="1"/>
  <c r="AG95" i="1"/>
  <c r="AE95" i="1"/>
  <c r="AC95" i="1"/>
  <c r="U95" i="1"/>
  <c r="Q95" i="1"/>
  <c r="H95" i="1"/>
  <c r="W95" i="1" s="1"/>
  <c r="AQ94" i="1"/>
  <c r="AH94" i="1" s="1"/>
  <c r="J94" i="1" s="1"/>
  <c r="AL94" i="1"/>
  <c r="AK94" i="1"/>
  <c r="AJ94" i="1"/>
  <c r="AI94" i="1"/>
  <c r="AG94" i="1"/>
  <c r="O94" i="1" s="1"/>
  <c r="AE94" i="1"/>
  <c r="AB94" i="1"/>
  <c r="AA94" i="1"/>
  <c r="X94" i="1"/>
  <c r="V94" i="1"/>
  <c r="U94" i="1"/>
  <c r="T94" i="1"/>
  <c r="P94" i="1"/>
  <c r="H94" i="1"/>
  <c r="W94" i="1" s="1"/>
  <c r="AQ93" i="1"/>
  <c r="AH93" i="1" s="1"/>
  <c r="AL93" i="1"/>
  <c r="AK93" i="1" s="1"/>
  <c r="AJ93" i="1"/>
  <c r="AI93" i="1"/>
  <c r="AG93" i="1"/>
  <c r="AE93" i="1"/>
  <c r="AA93" i="1"/>
  <c r="W93" i="1"/>
  <c r="V93" i="1"/>
  <c r="AB93" i="1" s="1"/>
  <c r="U93" i="1"/>
  <c r="O93" i="1"/>
  <c r="H93" i="1"/>
  <c r="AQ92" i="1"/>
  <c r="AH92" i="1" s="1"/>
  <c r="AM92" i="1"/>
  <c r="AJ92" i="1"/>
  <c r="AI92" i="1"/>
  <c r="AG92" i="1"/>
  <c r="AE92" i="1"/>
  <c r="U92" i="1"/>
  <c r="J92" i="1"/>
  <c r="H92" i="1"/>
  <c r="AL92" i="1" s="1"/>
  <c r="AQ91" i="1"/>
  <c r="AM91" i="1"/>
  <c r="U91" i="1" s="1"/>
  <c r="AL91" i="1"/>
  <c r="AJ91" i="1"/>
  <c r="AI91" i="1"/>
  <c r="AH91" i="1"/>
  <c r="J91" i="1" s="1"/>
  <c r="AG91" i="1"/>
  <c r="AE91" i="1"/>
  <c r="AQ90" i="1"/>
  <c r="AH90" i="1" s="1"/>
  <c r="J90" i="1" s="1"/>
  <c r="AM90" i="1"/>
  <c r="U90" i="1" s="1"/>
  <c r="AL90" i="1"/>
  <c r="AK90" i="1" s="1"/>
  <c r="AJ90" i="1"/>
  <c r="AI90" i="1"/>
  <c r="AG90" i="1"/>
  <c r="AE90" i="1"/>
  <c r="X90" i="1"/>
  <c r="AD90" i="1" s="1"/>
  <c r="R90" i="1"/>
  <c r="AQ89" i="1"/>
  <c r="AH89" i="1" s="1"/>
  <c r="J89" i="1" s="1"/>
  <c r="AM89" i="1"/>
  <c r="U89" i="1" s="1"/>
  <c r="AL89" i="1"/>
  <c r="AK89" i="1"/>
  <c r="AJ89" i="1"/>
  <c r="AI89" i="1"/>
  <c r="AG89" i="1"/>
  <c r="AE89" i="1"/>
  <c r="Z89" i="1"/>
  <c r="X89" i="1"/>
  <c r="AD89" i="1" s="1"/>
  <c r="T89" i="1"/>
  <c r="S89" i="1" s="1"/>
  <c r="R89" i="1"/>
  <c r="N89" i="1"/>
  <c r="AQ88" i="1"/>
  <c r="AH88" i="1" s="1"/>
  <c r="AL88" i="1"/>
  <c r="AK88" i="1"/>
  <c r="AJ88" i="1"/>
  <c r="AI88" i="1"/>
  <c r="O88" i="1" s="1"/>
  <c r="AG88" i="1"/>
  <c r="AE88" i="1"/>
  <c r="X88" i="1"/>
  <c r="AD88" i="1" s="1"/>
  <c r="U88" i="1"/>
  <c r="AA88" i="1" s="1"/>
  <c r="T88" i="1"/>
  <c r="S88" i="1" s="1"/>
  <c r="R88" i="1"/>
  <c r="J88" i="1"/>
  <c r="AQ87" i="1"/>
  <c r="AH87" i="1" s="1"/>
  <c r="J87" i="1" s="1"/>
  <c r="AL87" i="1"/>
  <c r="AK87" i="1"/>
  <c r="AJ87" i="1"/>
  <c r="AI87" i="1"/>
  <c r="O87" i="1" s="1"/>
  <c r="AG87" i="1"/>
  <c r="AE87" i="1"/>
  <c r="X87" i="1"/>
  <c r="AD87" i="1" s="1"/>
  <c r="U87" i="1"/>
  <c r="AA87" i="1" s="1"/>
  <c r="T87" i="1"/>
  <c r="S87" i="1" s="1"/>
  <c r="R87" i="1"/>
  <c r="N87" i="1"/>
  <c r="M87" i="1" s="1"/>
  <c r="I87" i="1" s="1"/>
  <c r="AQ86" i="1"/>
  <c r="AH86" i="1" s="1"/>
  <c r="AL86" i="1"/>
  <c r="AK86" i="1"/>
  <c r="AJ86" i="1"/>
  <c r="AI86" i="1"/>
  <c r="O86" i="1" s="1"/>
  <c r="AG86" i="1"/>
  <c r="AE86" i="1"/>
  <c r="X86" i="1"/>
  <c r="AD86" i="1" s="1"/>
  <c r="U86" i="1"/>
  <c r="AA86" i="1" s="1"/>
  <c r="T86" i="1"/>
  <c r="S86" i="1" s="1"/>
  <c r="R86" i="1"/>
  <c r="J86" i="1"/>
  <c r="AQ85" i="1"/>
  <c r="AH85" i="1" s="1"/>
  <c r="J85" i="1" s="1"/>
  <c r="AL85" i="1"/>
  <c r="AK85" i="1"/>
  <c r="AJ85" i="1"/>
  <c r="AI85" i="1"/>
  <c r="AG85" i="1"/>
  <c r="N85" i="1" s="1"/>
  <c r="AE85" i="1"/>
  <c r="X85" i="1"/>
  <c r="AD85" i="1" s="1"/>
  <c r="Y85" i="1" s="1"/>
  <c r="T85" i="1"/>
  <c r="Z85" i="1" s="1"/>
  <c r="R85" i="1"/>
  <c r="AQ84" i="1"/>
  <c r="AL84" i="1"/>
  <c r="AJ84" i="1"/>
  <c r="AI84" i="1"/>
  <c r="AH84" i="1"/>
  <c r="J84" i="1" s="1"/>
  <c r="AG84" i="1"/>
  <c r="AE84" i="1"/>
  <c r="AQ83" i="1"/>
  <c r="AH83" i="1" s="1"/>
  <c r="J83" i="1" s="1"/>
  <c r="AL83" i="1"/>
  <c r="X83" i="1" s="1"/>
  <c r="R83" i="1" s="1"/>
  <c r="AJ83" i="1"/>
  <c r="AI83" i="1"/>
  <c r="AG83" i="1"/>
  <c r="AE83" i="1"/>
  <c r="AD83" i="1"/>
  <c r="T83" i="1"/>
  <c r="AQ82" i="1"/>
  <c r="AH82" i="1" s="1"/>
  <c r="J82" i="1" s="1"/>
  <c r="AL82" i="1"/>
  <c r="AK82" i="1" s="1"/>
  <c r="AJ82" i="1"/>
  <c r="AI82" i="1"/>
  <c r="AG82" i="1"/>
  <c r="AE82" i="1"/>
  <c r="X82" i="1"/>
  <c r="T82" i="1"/>
  <c r="Z82" i="1" s="1"/>
  <c r="N82" i="1"/>
  <c r="AQ81" i="1"/>
  <c r="AH81" i="1" s="1"/>
  <c r="J81" i="1" s="1"/>
  <c r="AL81" i="1"/>
  <c r="AK81" i="1"/>
  <c r="AJ81" i="1"/>
  <c r="AI81" i="1"/>
  <c r="AG81" i="1"/>
  <c r="N81" i="1" s="1"/>
  <c r="AE81" i="1"/>
  <c r="X81" i="1"/>
  <c r="AD81" i="1" s="1"/>
  <c r="T81" i="1"/>
  <c r="Z81" i="1" s="1"/>
  <c r="Y81" i="1" s="1"/>
  <c r="R81" i="1"/>
  <c r="AQ80" i="1"/>
  <c r="AL80" i="1"/>
  <c r="AJ80" i="1"/>
  <c r="AI80" i="1"/>
  <c r="AH80" i="1"/>
  <c r="J80" i="1" s="1"/>
  <c r="AG80" i="1"/>
  <c r="AE80" i="1"/>
  <c r="AQ79" i="1"/>
  <c r="AH79" i="1" s="1"/>
  <c r="J79" i="1" s="1"/>
  <c r="AM79" i="1"/>
  <c r="U79" i="1" s="1"/>
  <c r="AL79" i="1"/>
  <c r="AK79" i="1" s="1"/>
  <c r="AJ79" i="1"/>
  <c r="AI79" i="1"/>
  <c r="AG79" i="1"/>
  <c r="AE79" i="1"/>
  <c r="V79" i="1"/>
  <c r="AB79" i="1" s="1"/>
  <c r="P79" i="1"/>
  <c r="AQ78" i="1"/>
  <c r="AH78" i="1" s="1"/>
  <c r="AM78" i="1"/>
  <c r="U78" i="1" s="1"/>
  <c r="AL78" i="1"/>
  <c r="AK78" i="1"/>
  <c r="AJ78" i="1"/>
  <c r="AI78" i="1"/>
  <c r="AG78" i="1"/>
  <c r="P78" i="1" s="1"/>
  <c r="AE78" i="1"/>
  <c r="V78" i="1"/>
  <c r="AB78" i="1" s="1"/>
  <c r="T78" i="1"/>
  <c r="S78" i="1" s="1"/>
  <c r="N78" i="1"/>
  <c r="J78" i="1"/>
  <c r="AQ77" i="1"/>
  <c r="AM77" i="1"/>
  <c r="AL77" i="1"/>
  <c r="AJ77" i="1"/>
  <c r="AI77" i="1"/>
  <c r="AH77" i="1"/>
  <c r="J77" i="1" s="1"/>
  <c r="AG77" i="1"/>
  <c r="P77" i="1" s="1"/>
  <c r="AE77" i="1"/>
  <c r="V77" i="1"/>
  <c r="AB77" i="1" s="1"/>
  <c r="U77" i="1"/>
  <c r="O77" i="1" s="1"/>
  <c r="AQ76" i="1"/>
  <c r="AM76" i="1"/>
  <c r="U76" i="1" s="1"/>
  <c r="AL76" i="1"/>
  <c r="AJ76" i="1"/>
  <c r="AI76" i="1"/>
  <c r="AH76" i="1"/>
  <c r="J76" i="1" s="1"/>
  <c r="AG76" i="1"/>
  <c r="AE76" i="1"/>
  <c r="AQ75" i="1"/>
  <c r="AH75" i="1" s="1"/>
  <c r="J75" i="1" s="1"/>
  <c r="AM75" i="1"/>
  <c r="AL75" i="1"/>
  <c r="AK75" i="1" s="1"/>
  <c r="AJ75" i="1"/>
  <c r="AI75" i="1"/>
  <c r="AG75" i="1"/>
  <c r="AE75" i="1"/>
  <c r="U75" i="1"/>
  <c r="T75" i="1"/>
  <c r="Z75" i="1" s="1"/>
  <c r="N75" i="1"/>
  <c r="H75" i="1"/>
  <c r="AQ74" i="1"/>
  <c r="AM74" i="1"/>
  <c r="U74" i="1" s="1"/>
  <c r="O74" i="1" s="1"/>
  <c r="AL74" i="1"/>
  <c r="AJ74" i="1"/>
  <c r="AI74" i="1"/>
  <c r="AH74" i="1"/>
  <c r="J74" i="1" s="1"/>
  <c r="AG74" i="1"/>
  <c r="AE74" i="1"/>
  <c r="T74" i="1"/>
  <c r="AQ73" i="1"/>
  <c r="AH73" i="1" s="1"/>
  <c r="J73" i="1" s="1"/>
  <c r="AM73" i="1"/>
  <c r="AL73" i="1"/>
  <c r="AK73" i="1"/>
  <c r="AJ73" i="1"/>
  <c r="AI73" i="1"/>
  <c r="AG73" i="1"/>
  <c r="N73" i="1" s="1"/>
  <c r="AE73" i="1"/>
  <c r="U73" i="1"/>
  <c r="AA73" i="1" s="1"/>
  <c r="Y73" i="1" s="1"/>
  <c r="T73" i="1"/>
  <c r="Z73" i="1" s="1"/>
  <c r="O73" i="1"/>
  <c r="AQ72" i="1"/>
  <c r="AM72" i="1"/>
  <c r="U72" i="1" s="1"/>
  <c r="AL72" i="1"/>
  <c r="AJ72" i="1"/>
  <c r="AI72" i="1"/>
  <c r="AH72" i="1"/>
  <c r="J72" i="1" s="1"/>
  <c r="AG72" i="1"/>
  <c r="AE72" i="1"/>
  <c r="AA72" i="1"/>
  <c r="T72" i="1"/>
  <c r="AQ71" i="1"/>
  <c r="AH71" i="1" s="1"/>
  <c r="J71" i="1" s="1"/>
  <c r="AM71" i="1"/>
  <c r="AL71" i="1"/>
  <c r="AK71" i="1"/>
  <c r="AJ71" i="1"/>
  <c r="AI71" i="1"/>
  <c r="AG71" i="1"/>
  <c r="N71" i="1" s="1"/>
  <c r="AE71" i="1"/>
  <c r="Y71" i="1"/>
  <c r="U71" i="1"/>
  <c r="AA71" i="1" s="1"/>
  <c r="T71" i="1"/>
  <c r="Z71" i="1" s="1"/>
  <c r="O71" i="1"/>
  <c r="AQ70" i="1"/>
  <c r="AM70" i="1"/>
  <c r="AL70" i="1"/>
  <c r="AK70" i="1" s="1"/>
  <c r="AJ70" i="1"/>
  <c r="AI70" i="1"/>
  <c r="O70" i="1" s="1"/>
  <c r="AH70" i="1"/>
  <c r="J70" i="1" s="1"/>
  <c r="AG70" i="1"/>
  <c r="AE70" i="1"/>
  <c r="AA70" i="1"/>
  <c r="U70" i="1"/>
  <c r="T70" i="1"/>
  <c r="AQ69" i="1"/>
  <c r="AH69" i="1" s="1"/>
  <c r="J69" i="1" s="1"/>
  <c r="AM69" i="1"/>
  <c r="AL69" i="1"/>
  <c r="AK69" i="1"/>
  <c r="AJ69" i="1"/>
  <c r="AI69" i="1"/>
  <c r="AG69" i="1"/>
  <c r="N69" i="1" s="1"/>
  <c r="M69" i="1" s="1"/>
  <c r="I69" i="1" s="1"/>
  <c r="AE69" i="1"/>
  <c r="U69" i="1"/>
  <c r="AA69" i="1" s="1"/>
  <c r="T69" i="1"/>
  <c r="Z69" i="1" s="1"/>
  <c r="Y69" i="1" s="1"/>
  <c r="O69" i="1"/>
  <c r="AQ68" i="1"/>
  <c r="AM68" i="1"/>
  <c r="AL68" i="1"/>
  <c r="AJ68" i="1"/>
  <c r="AI68" i="1"/>
  <c r="AH68" i="1"/>
  <c r="J68" i="1" s="1"/>
  <c r="AG68" i="1"/>
  <c r="AE68" i="1"/>
  <c r="AA68" i="1"/>
  <c r="U68" i="1"/>
  <c r="O68" i="1" s="1"/>
  <c r="T68" i="1"/>
  <c r="AQ67" i="1"/>
  <c r="AH67" i="1" s="1"/>
  <c r="J67" i="1" s="1"/>
  <c r="AM67" i="1"/>
  <c r="AL67" i="1"/>
  <c r="T67" i="1" s="1"/>
  <c r="AK67" i="1"/>
  <c r="AJ67" i="1"/>
  <c r="AI67" i="1"/>
  <c r="AG67" i="1"/>
  <c r="AE67" i="1"/>
  <c r="U67" i="1"/>
  <c r="AA67" i="1" s="1"/>
  <c r="O67" i="1"/>
  <c r="AQ66" i="1"/>
  <c r="AN66" i="1"/>
  <c r="V66" i="1" s="1"/>
  <c r="AB66" i="1" s="1"/>
  <c r="AM66" i="1"/>
  <c r="AL66" i="1"/>
  <c r="AJ66" i="1"/>
  <c r="AI66" i="1"/>
  <c r="AH66" i="1"/>
  <c r="AG66" i="1"/>
  <c r="AE66" i="1"/>
  <c r="J66" i="1" s="1"/>
  <c r="Z66" i="1"/>
  <c r="U66" i="1"/>
  <c r="T66" i="1"/>
  <c r="P66" i="1"/>
  <c r="AQ65" i="1"/>
  <c r="AH65" i="1" s="1"/>
  <c r="J65" i="1" s="1"/>
  <c r="AN65" i="1"/>
  <c r="AM65" i="1"/>
  <c r="AL65" i="1"/>
  <c r="AK65" i="1"/>
  <c r="AJ65" i="1"/>
  <c r="AI65" i="1"/>
  <c r="AG65" i="1"/>
  <c r="AE65" i="1"/>
  <c r="AA65" i="1"/>
  <c r="Z65" i="1"/>
  <c r="V65" i="1"/>
  <c r="U65" i="1"/>
  <c r="T65" i="1"/>
  <c r="AQ64" i="1"/>
  <c r="AN64" i="1"/>
  <c r="AM64" i="1"/>
  <c r="AL64" i="1"/>
  <c r="AJ64" i="1"/>
  <c r="AI64" i="1"/>
  <c r="AH64" i="1"/>
  <c r="J64" i="1" s="1"/>
  <c r="AG64" i="1"/>
  <c r="AE64" i="1"/>
  <c r="AB64" i="1"/>
  <c r="AA64" i="1"/>
  <c r="V64" i="1"/>
  <c r="P64" i="1" s="1"/>
  <c r="U64" i="1"/>
  <c r="O64" i="1" s="1"/>
  <c r="AQ63" i="1"/>
  <c r="AN63" i="1"/>
  <c r="AM63" i="1"/>
  <c r="U63" i="1" s="1"/>
  <c r="AL63" i="1"/>
  <c r="AJ63" i="1"/>
  <c r="AI63" i="1"/>
  <c r="AB63" i="1" s="1"/>
  <c r="AH63" i="1"/>
  <c r="AG63" i="1"/>
  <c r="AE63" i="1"/>
  <c r="V63" i="1"/>
  <c r="T63" i="1"/>
  <c r="O63" i="1"/>
  <c r="J63" i="1"/>
  <c r="AQ62" i="1"/>
  <c r="AL62" i="1"/>
  <c r="AJ62" i="1"/>
  <c r="AI62" i="1"/>
  <c r="AH62" i="1"/>
  <c r="J62" i="1" s="1"/>
  <c r="AG62" i="1"/>
  <c r="AE62" i="1"/>
  <c r="AQ61" i="1"/>
  <c r="AH61" i="1" s="1"/>
  <c r="J61" i="1" s="1"/>
  <c r="AL61" i="1"/>
  <c r="T61" i="1" s="1"/>
  <c r="AJ61" i="1"/>
  <c r="AI61" i="1"/>
  <c r="O61" i="1" s="1"/>
  <c r="AG61" i="1"/>
  <c r="AE61" i="1"/>
  <c r="U61" i="1"/>
  <c r="AA61" i="1" s="1"/>
  <c r="H61" i="1"/>
  <c r="AK61" i="1" s="1"/>
  <c r="AQ60" i="1"/>
  <c r="AM60" i="1"/>
  <c r="AL60" i="1"/>
  <c r="AJ60" i="1"/>
  <c r="AI60" i="1"/>
  <c r="AH60" i="1"/>
  <c r="J60" i="1" s="1"/>
  <c r="AG60" i="1"/>
  <c r="AE60" i="1"/>
  <c r="U60" i="1"/>
  <c r="AA60" i="1" s="1"/>
  <c r="O60" i="1"/>
  <c r="AQ59" i="1"/>
  <c r="AH59" i="1" s="1"/>
  <c r="AM59" i="1"/>
  <c r="AL59" i="1"/>
  <c r="AK59" i="1" s="1"/>
  <c r="AJ59" i="1"/>
  <c r="AI59" i="1"/>
  <c r="AG59" i="1"/>
  <c r="AE59" i="1"/>
  <c r="U59" i="1"/>
  <c r="T59" i="1"/>
  <c r="Z59" i="1" s="1"/>
  <c r="N59" i="1"/>
  <c r="J59" i="1"/>
  <c r="AQ58" i="1"/>
  <c r="AH58" i="1" s="1"/>
  <c r="J58" i="1" s="1"/>
  <c r="AL58" i="1"/>
  <c r="AK58" i="1"/>
  <c r="AJ58" i="1"/>
  <c r="AI58" i="1"/>
  <c r="AG58" i="1"/>
  <c r="AE58" i="1"/>
  <c r="T58" i="1"/>
  <c r="AQ57" i="1"/>
  <c r="AH57" i="1" s="1"/>
  <c r="AL57" i="1"/>
  <c r="AK57" i="1" s="1"/>
  <c r="AJ57" i="1"/>
  <c r="AI57" i="1"/>
  <c r="AG57" i="1"/>
  <c r="AE57" i="1"/>
  <c r="J57" i="1"/>
  <c r="AQ56" i="1"/>
  <c r="AH56" i="1" s="1"/>
  <c r="J56" i="1" s="1"/>
  <c r="AL56" i="1"/>
  <c r="AK56" i="1"/>
  <c r="AJ56" i="1"/>
  <c r="AI56" i="1"/>
  <c r="AG56" i="1"/>
  <c r="N56" i="1" s="1"/>
  <c r="AE56" i="1"/>
  <c r="X56" i="1"/>
  <c r="AD56" i="1" s="1"/>
  <c r="T56" i="1"/>
  <c r="Z56" i="1" s="1"/>
  <c r="Y56" i="1" s="1"/>
  <c r="AQ55" i="1"/>
  <c r="AM55" i="1"/>
  <c r="U55" i="1" s="1"/>
  <c r="O55" i="1" s="1"/>
  <c r="AL55" i="1"/>
  <c r="AK55" i="1" s="1"/>
  <c r="AJ55" i="1"/>
  <c r="AI55" i="1"/>
  <c r="AH55" i="1"/>
  <c r="J55" i="1" s="1"/>
  <c r="AG55" i="1"/>
  <c r="AE55" i="1"/>
  <c r="AA55" i="1"/>
  <c r="AQ54" i="1"/>
  <c r="AH54" i="1" s="1"/>
  <c r="J54" i="1" s="1"/>
  <c r="AM54" i="1"/>
  <c r="AL54" i="1"/>
  <c r="AK54" i="1"/>
  <c r="AJ54" i="1"/>
  <c r="AI54" i="1"/>
  <c r="AG54" i="1"/>
  <c r="AE54" i="1"/>
  <c r="Y54" i="1"/>
  <c r="U54" i="1"/>
  <c r="AA54" i="1" s="1"/>
  <c r="T54" i="1"/>
  <c r="Z54" i="1" s="1"/>
  <c r="O54" i="1"/>
  <c r="N54" i="1"/>
  <c r="AQ53" i="1"/>
  <c r="AM53" i="1"/>
  <c r="U53" i="1" s="1"/>
  <c r="AL53" i="1"/>
  <c r="AJ53" i="1"/>
  <c r="AI53" i="1"/>
  <c r="AH53" i="1"/>
  <c r="J53" i="1" s="1"/>
  <c r="AG53" i="1"/>
  <c r="AE53" i="1"/>
  <c r="AA53" i="1"/>
  <c r="Z53" i="1"/>
  <c r="T53" i="1"/>
  <c r="AQ52" i="1"/>
  <c r="AH52" i="1" s="1"/>
  <c r="AM52" i="1"/>
  <c r="AL52" i="1"/>
  <c r="AK52" i="1"/>
  <c r="AJ52" i="1"/>
  <c r="AI52" i="1"/>
  <c r="AG52" i="1"/>
  <c r="N52" i="1" s="1"/>
  <c r="AE52" i="1"/>
  <c r="U52" i="1"/>
  <c r="AA52" i="1" s="1"/>
  <c r="T52" i="1"/>
  <c r="Z52" i="1" s="1"/>
  <c r="Y52" i="1" s="1"/>
  <c r="J52" i="1"/>
  <c r="AQ51" i="1"/>
  <c r="AL51" i="1"/>
  <c r="AK51" i="1"/>
  <c r="AJ51" i="1"/>
  <c r="AI51" i="1"/>
  <c r="AH51" i="1"/>
  <c r="J51" i="1" s="1"/>
  <c r="AG51" i="1"/>
  <c r="AE51" i="1"/>
  <c r="T51" i="1"/>
  <c r="H51" i="1"/>
  <c r="S51" i="1" s="1"/>
  <c r="AQ50" i="1"/>
  <c r="AL50" i="1"/>
  <c r="AK50" i="1"/>
  <c r="AJ50" i="1"/>
  <c r="AI50" i="1"/>
  <c r="AH50" i="1"/>
  <c r="AG50" i="1"/>
  <c r="AE50" i="1"/>
  <c r="J50" i="1" s="1"/>
  <c r="T50" i="1"/>
  <c r="H50" i="1"/>
  <c r="S50" i="1" s="1"/>
  <c r="AQ49" i="1"/>
  <c r="AH49" i="1" s="1"/>
  <c r="J49" i="1" s="1"/>
  <c r="AL49" i="1"/>
  <c r="AK49" i="1" s="1"/>
  <c r="AJ49" i="1"/>
  <c r="AI49" i="1"/>
  <c r="AG49" i="1"/>
  <c r="AE49" i="1"/>
  <c r="AQ48" i="1"/>
  <c r="AL48" i="1"/>
  <c r="AK48" i="1" s="1"/>
  <c r="AJ48" i="1"/>
  <c r="AI48" i="1"/>
  <c r="AH48" i="1"/>
  <c r="J48" i="1" s="1"/>
  <c r="AG48" i="1"/>
  <c r="AE48" i="1"/>
  <c r="AQ47" i="1"/>
  <c r="AH47" i="1" s="1"/>
  <c r="AM47" i="1"/>
  <c r="U47" i="1" s="1"/>
  <c r="AL47" i="1"/>
  <c r="AK47" i="1" s="1"/>
  <c r="AJ47" i="1"/>
  <c r="AI47" i="1"/>
  <c r="AG47" i="1"/>
  <c r="AE47" i="1"/>
  <c r="AD47" i="1"/>
  <c r="X47" i="1"/>
  <c r="R47" i="1"/>
  <c r="AQ46" i="1"/>
  <c r="AH46" i="1" s="1"/>
  <c r="J46" i="1" s="1"/>
  <c r="AL46" i="1"/>
  <c r="AK46" i="1" s="1"/>
  <c r="AJ46" i="1"/>
  <c r="AI46" i="1"/>
  <c r="AG46" i="1"/>
  <c r="AE46" i="1"/>
  <c r="AQ45" i="1"/>
  <c r="AL45" i="1"/>
  <c r="AK45" i="1" s="1"/>
  <c r="AJ45" i="1"/>
  <c r="AI45" i="1"/>
  <c r="AH45" i="1"/>
  <c r="J45" i="1" s="1"/>
  <c r="AG45" i="1"/>
  <c r="AE45" i="1"/>
  <c r="T45" i="1"/>
  <c r="AQ44" i="1"/>
  <c r="AH44" i="1" s="1"/>
  <c r="J44" i="1" s="1"/>
  <c r="AL44" i="1"/>
  <c r="AK44" i="1" s="1"/>
  <c r="AJ44" i="1"/>
  <c r="AI44" i="1"/>
  <c r="AG44" i="1"/>
  <c r="AE44" i="1"/>
  <c r="AC21" i="1"/>
  <c r="J720" i="2" l="1"/>
  <c r="J538" i="2"/>
  <c r="J548" i="2"/>
  <c r="J535" i="2"/>
  <c r="J549" i="2"/>
  <c r="J552" i="2"/>
  <c r="J554" i="2"/>
  <c r="J556" i="2"/>
  <c r="J732" i="2"/>
  <c r="J739" i="2"/>
  <c r="J539" i="2"/>
  <c r="J541" i="2"/>
  <c r="N686" i="2"/>
  <c r="J82" i="2"/>
  <c r="J108" i="2"/>
  <c r="J113" i="2"/>
  <c r="J115" i="2"/>
  <c r="X116" i="2"/>
  <c r="AD116" i="2" s="1"/>
  <c r="J123" i="2"/>
  <c r="J127" i="2"/>
  <c r="AK132" i="2"/>
  <c r="T133" i="2"/>
  <c r="Z133" i="2" s="1"/>
  <c r="U134" i="2"/>
  <c r="AA134" i="2" s="1"/>
  <c r="J135" i="2"/>
  <c r="AK137" i="2"/>
  <c r="J76" i="2"/>
  <c r="J83" i="2"/>
  <c r="J100" i="2"/>
  <c r="T101" i="2"/>
  <c r="S101" i="2" s="1"/>
  <c r="J107" i="2"/>
  <c r="J109" i="2"/>
  <c r="X110" i="2"/>
  <c r="AD110" i="2" s="1"/>
  <c r="J114" i="2"/>
  <c r="U120" i="2"/>
  <c r="U124" i="2"/>
  <c r="AA124" i="2" s="1"/>
  <c r="J130" i="2"/>
  <c r="J133" i="2"/>
  <c r="AK135" i="2"/>
  <c r="J137" i="2"/>
  <c r="AK139" i="2"/>
  <c r="AD313" i="2"/>
  <c r="R313" i="2"/>
  <c r="J102" i="2"/>
  <c r="X108" i="2"/>
  <c r="AD108" i="2" s="1"/>
  <c r="J110" i="2"/>
  <c r="J112" i="2"/>
  <c r="J117" i="2"/>
  <c r="J120" i="2"/>
  <c r="J121" i="2"/>
  <c r="J124" i="2"/>
  <c r="AJ182" i="2"/>
  <c r="J191" i="2"/>
  <c r="T193" i="2"/>
  <c r="AJ198" i="2"/>
  <c r="J208" i="2"/>
  <c r="J212" i="2"/>
  <c r="J216" i="2"/>
  <c r="AJ217" i="2"/>
  <c r="AH219" i="2"/>
  <c r="J219" i="2" s="1"/>
  <c r="AJ223" i="2"/>
  <c r="AH224" i="2"/>
  <c r="J224" i="2" s="1"/>
  <c r="AH225" i="2"/>
  <c r="J225" i="2" s="1"/>
  <c r="J232" i="2"/>
  <c r="AJ236" i="2"/>
  <c r="AJ239" i="2"/>
  <c r="J245" i="2"/>
  <c r="J248" i="2"/>
  <c r="AJ252" i="2"/>
  <c r="J254" i="2"/>
  <c r="J256" i="2"/>
  <c r="J261" i="2"/>
  <c r="AJ268" i="2"/>
  <c r="J315" i="2"/>
  <c r="J319" i="2"/>
  <c r="J323" i="2"/>
  <c r="J327" i="2"/>
  <c r="J331" i="2"/>
  <c r="J335" i="2"/>
  <c r="J339" i="2"/>
  <c r="J343" i="2"/>
  <c r="J151" i="2"/>
  <c r="J167" i="2"/>
  <c r="J179" i="2"/>
  <c r="AH188" i="2"/>
  <c r="J188" i="2" s="1"/>
  <c r="J195" i="2"/>
  <c r="J209" i="2"/>
  <c r="J213" i="2"/>
  <c r="J217" i="2"/>
  <c r="J220" i="2"/>
  <c r="T221" i="2"/>
  <c r="AJ221" i="2"/>
  <c r="AH222" i="2"/>
  <c r="J222" i="2" s="1"/>
  <c r="AH223" i="2"/>
  <c r="J223" i="2" s="1"/>
  <c r="AJ229" i="2"/>
  <c r="AH230" i="2"/>
  <c r="J230" i="2" s="1"/>
  <c r="J233" i="2"/>
  <c r="J236" i="2"/>
  <c r="AJ240" i="2"/>
  <c r="AJ243" i="2"/>
  <c r="J249" i="2"/>
  <c r="J252" i="2"/>
  <c r="J257" i="2"/>
  <c r="AJ259" i="2"/>
  <c r="AJ264" i="2"/>
  <c r="J266" i="2"/>
  <c r="J268" i="2"/>
  <c r="T270" i="2"/>
  <c r="S270" i="2" s="1"/>
  <c r="AJ270" i="2"/>
  <c r="AJ271" i="2"/>
  <c r="J280" i="2"/>
  <c r="J284" i="2"/>
  <c r="J288" i="2"/>
  <c r="U293" i="2"/>
  <c r="U299" i="2"/>
  <c r="J300" i="2"/>
  <c r="J306" i="2"/>
  <c r="J307" i="2"/>
  <c r="AK310" i="2"/>
  <c r="J316" i="2"/>
  <c r="J320" i="2"/>
  <c r="J324" i="2"/>
  <c r="J328" i="2"/>
  <c r="J332" i="2"/>
  <c r="J336" i="2"/>
  <c r="AH340" i="2"/>
  <c r="J340" i="2" s="1"/>
  <c r="T341" i="2"/>
  <c r="AJ342" i="2"/>
  <c r="AH344" i="2"/>
  <c r="J344" i="2" s="1"/>
  <c r="J139" i="2"/>
  <c r="U140" i="2"/>
  <c r="J142" i="2"/>
  <c r="T149" i="2"/>
  <c r="Z149" i="2" s="1"/>
  <c r="Y149" i="2" s="1"/>
  <c r="J155" i="2"/>
  <c r="T165" i="2"/>
  <c r="J171" i="2"/>
  <c r="T173" i="2"/>
  <c r="Z173" i="2" s="1"/>
  <c r="Y173" i="2" s="1"/>
  <c r="AH176" i="2"/>
  <c r="J176" i="2" s="1"/>
  <c r="J183" i="2"/>
  <c r="AJ183" i="2"/>
  <c r="AJ190" i="2"/>
  <c r="AH192" i="2"/>
  <c r="J192" i="2" s="1"/>
  <c r="J199" i="2"/>
  <c r="AJ199" i="2"/>
  <c r="J201" i="2"/>
  <c r="AJ201" i="2"/>
  <c r="AH203" i="2"/>
  <c r="J203" i="2" s="1"/>
  <c r="AJ203" i="2"/>
  <c r="AH205" i="2"/>
  <c r="J205" i="2" s="1"/>
  <c r="AJ205" i="2"/>
  <c r="AH210" i="2"/>
  <c r="J210" i="2" s="1"/>
  <c r="AJ210" i="2"/>
  <c r="AH214" i="2"/>
  <c r="J214" i="2" s="1"/>
  <c r="AJ214" i="2"/>
  <c r="AH218" i="2"/>
  <c r="J218" i="2" s="1"/>
  <c r="AJ218" i="2"/>
  <c r="AH221" i="2"/>
  <c r="J221" i="2" s="1"/>
  <c r="AJ227" i="2"/>
  <c r="AH228" i="2"/>
  <c r="J228" i="2" s="1"/>
  <c r="AH229" i="2"/>
  <c r="J229" i="2" s="1"/>
  <c r="AJ231" i="2"/>
  <c r="J237" i="2"/>
  <c r="J240" i="2"/>
  <c r="AJ244" i="2"/>
  <c r="AJ247" i="2"/>
  <c r="J253" i="2"/>
  <c r="AJ255" i="2"/>
  <c r="AJ260" i="2"/>
  <c r="J264" i="2"/>
  <c r="AJ269" i="2"/>
  <c r="T274" i="2"/>
  <c r="S274" i="2" s="1"/>
  <c r="AJ274" i="2"/>
  <c r="AJ275" i="2"/>
  <c r="AJ278" i="2"/>
  <c r="AJ282" i="2"/>
  <c r="AJ286" i="2"/>
  <c r="T290" i="2"/>
  <c r="AJ290" i="2"/>
  <c r="J292" i="2"/>
  <c r="J293" i="2"/>
  <c r="T296" i="2"/>
  <c r="Z296" i="2" s="1"/>
  <c r="U297" i="2"/>
  <c r="J298" i="2"/>
  <c r="J299" i="2"/>
  <c r="U303" i="2"/>
  <c r="O303" i="2" s="1"/>
  <c r="J304" i="2"/>
  <c r="J305" i="2"/>
  <c r="U309" i="2"/>
  <c r="J310" i="2"/>
  <c r="J311" i="2"/>
  <c r="J312" i="2"/>
  <c r="U313" i="2"/>
  <c r="T314" i="2"/>
  <c r="S314" i="2" s="1"/>
  <c r="AJ315" i="2"/>
  <c r="AH317" i="2"/>
  <c r="J317" i="2" s="1"/>
  <c r="T318" i="2"/>
  <c r="AJ319" i="2"/>
  <c r="AH321" i="2"/>
  <c r="J321" i="2" s="1"/>
  <c r="T322" i="2"/>
  <c r="AJ323" i="2"/>
  <c r="AH325" i="2"/>
  <c r="J325" i="2" s="1"/>
  <c r="T326" i="2"/>
  <c r="AJ327" i="2"/>
  <c r="AH329" i="2"/>
  <c r="J329" i="2" s="1"/>
  <c r="T330" i="2"/>
  <c r="S330" i="2" s="1"/>
  <c r="AJ331" i="2"/>
  <c r="AH333" i="2"/>
  <c r="J333" i="2" s="1"/>
  <c r="T334" i="2"/>
  <c r="AJ335" i="2"/>
  <c r="AH337" i="2"/>
  <c r="J337" i="2" s="1"/>
  <c r="T338" i="2"/>
  <c r="AJ339" i="2"/>
  <c r="AH341" i="2"/>
  <c r="J341" i="2" s="1"/>
  <c r="T342" i="2"/>
  <c r="AJ343" i="2"/>
  <c r="J345" i="2"/>
  <c r="J141" i="2"/>
  <c r="T143" i="2"/>
  <c r="J145" i="2"/>
  <c r="T153" i="2"/>
  <c r="J159" i="2"/>
  <c r="AJ178" i="2"/>
  <c r="AH180" i="2"/>
  <c r="J180" i="2" s="1"/>
  <c r="AH187" i="2"/>
  <c r="J187" i="2" s="1"/>
  <c r="AJ194" i="2"/>
  <c r="AH196" i="2"/>
  <c r="J196" i="2" s="1"/>
  <c r="AH207" i="2"/>
  <c r="J207" i="2" s="1"/>
  <c r="J211" i="2"/>
  <c r="J215" i="2"/>
  <c r="J227" i="2"/>
  <c r="AJ232" i="2"/>
  <c r="AJ235" i="2"/>
  <c r="J241" i="2"/>
  <c r="J244" i="2"/>
  <c r="J260" i="2"/>
  <c r="J265" i="2"/>
  <c r="AJ279" i="2"/>
  <c r="T281" i="2"/>
  <c r="AJ283" i="2"/>
  <c r="T285" i="2"/>
  <c r="AJ287" i="2"/>
  <c r="T289" i="2"/>
  <c r="S289" i="2" s="1"/>
  <c r="J297" i="2"/>
  <c r="J303" i="2"/>
  <c r="J309" i="2"/>
  <c r="J318" i="2"/>
  <c r="J322" i="2"/>
  <c r="J326" i="2"/>
  <c r="J330" i="2"/>
  <c r="J334" i="2"/>
  <c r="J338" i="2"/>
  <c r="J342" i="2"/>
  <c r="J347" i="2"/>
  <c r="J351" i="2"/>
  <c r="J358" i="2"/>
  <c r="J362" i="2"/>
  <c r="J368" i="2"/>
  <c r="J372" i="2"/>
  <c r="J377" i="2"/>
  <c r="J381" i="2"/>
  <c r="AK383" i="2"/>
  <c r="J385" i="2"/>
  <c r="J413" i="2"/>
  <c r="J433" i="2"/>
  <c r="J438" i="2"/>
  <c r="J445" i="2"/>
  <c r="J446" i="2"/>
  <c r="J449" i="2"/>
  <c r="AB457" i="2"/>
  <c r="AA471" i="2"/>
  <c r="AA479" i="2"/>
  <c r="AH484" i="2"/>
  <c r="J484" i="2" s="1"/>
  <c r="T345" i="2"/>
  <c r="AJ346" i="2"/>
  <c r="AH348" i="2"/>
  <c r="J348" i="2" s="1"/>
  <c r="T349" i="2"/>
  <c r="AH352" i="2"/>
  <c r="J352" i="2" s="1"/>
  <c r="AH354" i="2"/>
  <c r="J354" i="2" s="1"/>
  <c r="AH356" i="2"/>
  <c r="J356" i="2" s="1"/>
  <c r="J359" i="2"/>
  <c r="AJ359" i="2"/>
  <c r="T360" i="2"/>
  <c r="J363" i="2"/>
  <c r="AJ363" i="2"/>
  <c r="U366" i="2"/>
  <c r="AA366" i="2" s="1"/>
  <c r="J369" i="2"/>
  <c r="AJ369" i="2"/>
  <c r="J375" i="2"/>
  <c r="J378" i="2"/>
  <c r="H378" i="2"/>
  <c r="U379" i="2"/>
  <c r="AJ382" i="2"/>
  <c r="J383" i="2"/>
  <c r="J386" i="2"/>
  <c r="H386" i="2"/>
  <c r="J388" i="2"/>
  <c r="H388" i="2"/>
  <c r="U394" i="2"/>
  <c r="T396" i="2"/>
  <c r="N396" i="2" s="1"/>
  <c r="J404" i="2"/>
  <c r="U406" i="2"/>
  <c r="J407" i="2"/>
  <c r="T408" i="2"/>
  <c r="N408" i="2" s="1"/>
  <c r="J409" i="2"/>
  <c r="J417" i="2"/>
  <c r="AK418" i="2"/>
  <c r="AK426" i="2"/>
  <c r="AJ433" i="2"/>
  <c r="AH437" i="2"/>
  <c r="J437" i="2" s="1"/>
  <c r="AH439" i="2"/>
  <c r="J439" i="2" s="1"/>
  <c r="AJ442" i="2"/>
  <c r="AH447" i="2"/>
  <c r="J447" i="2" s="1"/>
  <c r="U447" i="2"/>
  <c r="AH450" i="2"/>
  <c r="J450" i="2" s="1"/>
  <c r="AH452" i="2"/>
  <c r="J452" i="2" s="1"/>
  <c r="AH453" i="2"/>
  <c r="J453" i="2" s="1"/>
  <c r="U454" i="2"/>
  <c r="AH454" i="2"/>
  <c r="J454" i="2" s="1"/>
  <c r="AH455" i="2"/>
  <c r="J455" i="2" s="1"/>
  <c r="T457" i="2"/>
  <c r="AI457" i="2"/>
  <c r="AH459" i="2"/>
  <c r="J459" i="2" s="1"/>
  <c r="V461" i="2"/>
  <c r="AH463" i="2"/>
  <c r="J463" i="2" s="1"/>
  <c r="AH464" i="2"/>
  <c r="J464" i="2" s="1"/>
  <c r="U465" i="2"/>
  <c r="AA465" i="2" s="1"/>
  <c r="T466" i="2"/>
  <c r="Z466" i="2" s="1"/>
  <c r="T467" i="2"/>
  <c r="AI467" i="2"/>
  <c r="AB467" i="2" s="1"/>
  <c r="V469" i="2"/>
  <c r="AH471" i="2"/>
  <c r="J471" i="2" s="1"/>
  <c r="AH472" i="2"/>
  <c r="J472" i="2" s="1"/>
  <c r="AA475" i="2"/>
  <c r="AJ485" i="2"/>
  <c r="V485" i="2"/>
  <c r="AB485" i="2" s="1"/>
  <c r="AH485" i="2"/>
  <c r="J485" i="2" s="1"/>
  <c r="J349" i="2"/>
  <c r="J360" i="2"/>
  <c r="AK365" i="2"/>
  <c r="J370" i="2"/>
  <c r="J374" i="2"/>
  <c r="T376" i="2"/>
  <c r="Z376" i="2" s="1"/>
  <c r="J379" i="2"/>
  <c r="AJ379" i="2"/>
  <c r="T380" i="2"/>
  <c r="AJ380" i="2"/>
  <c r="J382" i="2"/>
  <c r="T384" i="2"/>
  <c r="AJ384" i="2"/>
  <c r="AH389" i="2"/>
  <c r="AH392" i="2"/>
  <c r="J392" i="2" s="1"/>
  <c r="U393" i="2"/>
  <c r="O393" i="2" s="1"/>
  <c r="AJ401" i="2"/>
  <c r="AK405" i="2"/>
  <c r="AK407" i="2"/>
  <c r="AJ409" i="2"/>
  <c r="J411" i="2"/>
  <c r="AJ416" i="2"/>
  <c r="AJ417" i="2"/>
  <c r="AH418" i="2"/>
  <c r="J418" i="2" s="1"/>
  <c r="AJ420" i="2"/>
  <c r="AJ422" i="2"/>
  <c r="J426" i="2"/>
  <c r="AH426" i="2"/>
  <c r="AH428" i="2"/>
  <c r="J428" i="2" s="1"/>
  <c r="AH430" i="2"/>
  <c r="J430" i="2" s="1"/>
  <c r="AJ434" i="2"/>
  <c r="U437" i="2"/>
  <c r="AJ437" i="2"/>
  <c r="U440" i="2"/>
  <c r="O440" i="2" s="1"/>
  <c r="AH442" i="2"/>
  <c r="J442" i="2" s="1"/>
  <c r="AJ444" i="2"/>
  <c r="U445" i="2"/>
  <c r="AJ445" i="2"/>
  <c r="U448" i="2"/>
  <c r="O448" i="2" s="1"/>
  <c r="U449" i="2"/>
  <c r="O449" i="2" s="1"/>
  <c r="AJ449" i="2"/>
  <c r="T451" i="2"/>
  <c r="AI451" i="2"/>
  <c r="U456" i="2"/>
  <c r="AH456" i="2"/>
  <c r="J456" i="2" s="1"/>
  <c r="U457" i="2"/>
  <c r="AA457" i="2" s="1"/>
  <c r="V459" i="2"/>
  <c r="AB459" i="2" s="1"/>
  <c r="AH460" i="2"/>
  <c r="J460" i="2" s="1"/>
  <c r="T461" i="2"/>
  <c r="AI461" i="2"/>
  <c r="AA461" i="2" s="1"/>
  <c r="V463" i="2"/>
  <c r="AH466" i="2"/>
  <c r="J466" i="2" s="1"/>
  <c r="U467" i="2"/>
  <c r="AA467" i="2" s="1"/>
  <c r="T468" i="2"/>
  <c r="Z468" i="2" s="1"/>
  <c r="T469" i="2"/>
  <c r="AI469" i="2"/>
  <c r="V471" i="2"/>
  <c r="AB471" i="2" s="1"/>
  <c r="AB479" i="2"/>
  <c r="AJ344" i="2"/>
  <c r="AH346" i="2"/>
  <c r="J346" i="2" s="1"/>
  <c r="T347" i="2"/>
  <c r="N347" i="2" s="1"/>
  <c r="M347" i="2" s="1"/>
  <c r="I347" i="2" s="1"/>
  <c r="AJ348" i="2"/>
  <c r="AH350" i="2"/>
  <c r="J350" i="2" s="1"/>
  <c r="T351" i="2"/>
  <c r="AJ352" i="2"/>
  <c r="AH353" i="2"/>
  <c r="J353" i="2" s="1"/>
  <c r="AJ354" i="2"/>
  <c r="AH355" i="2"/>
  <c r="J355" i="2" s="1"/>
  <c r="AJ356" i="2"/>
  <c r="AH357" i="2"/>
  <c r="J357" i="2" s="1"/>
  <c r="J361" i="2"/>
  <c r="AJ361" i="2"/>
  <c r="J365" i="2"/>
  <c r="J367" i="2"/>
  <c r="AJ367" i="2"/>
  <c r="J371" i="2"/>
  <c r="AJ371" i="2"/>
  <c r="J373" i="2"/>
  <c r="H375" i="2"/>
  <c r="J376" i="2"/>
  <c r="J380" i="2"/>
  <c r="H383" i="2"/>
  <c r="J384" i="2"/>
  <c r="J393" i="2"/>
  <c r="AK394" i="2"/>
  <c r="J396" i="2"/>
  <c r="U396" i="2"/>
  <c r="U397" i="2"/>
  <c r="O397" i="2" s="1"/>
  <c r="AH405" i="2"/>
  <c r="J405" i="2" s="1"/>
  <c r="AH410" i="2"/>
  <c r="J410" i="2" s="1"/>
  <c r="AH414" i="2"/>
  <c r="J414" i="2" s="1"/>
  <c r="AH415" i="2"/>
  <c r="AK416" i="2"/>
  <c r="AK420" i="2"/>
  <c r="AH420" i="2"/>
  <c r="J420" i="2" s="1"/>
  <c r="AH422" i="2"/>
  <c r="J422" i="2" s="1"/>
  <c r="AJ424" i="2"/>
  <c r="N425" i="2"/>
  <c r="AH427" i="2"/>
  <c r="J427" i="2" s="1"/>
  <c r="U428" i="2"/>
  <c r="AH429" i="2"/>
  <c r="J429" i="2" s="1"/>
  <c r="AK432" i="2"/>
  <c r="J443" i="2"/>
  <c r="U451" i="2"/>
  <c r="AA451" i="2" s="1"/>
  <c r="AI463" i="2"/>
  <c r="AA463" i="2" s="1"/>
  <c r="AB465" i="2"/>
  <c r="AH468" i="2"/>
  <c r="J468" i="2" s="1"/>
  <c r="U469" i="2"/>
  <c r="AA469" i="2" s="1"/>
  <c r="T471" i="2"/>
  <c r="S471" i="2" s="1"/>
  <c r="AI471" i="2"/>
  <c r="AI473" i="2"/>
  <c r="AA473" i="2" s="1"/>
  <c r="AH476" i="2"/>
  <c r="J476" i="2" s="1"/>
  <c r="T479" i="2"/>
  <c r="Z479" i="2" s="1"/>
  <c r="Y479" i="2" s="1"/>
  <c r="AI479" i="2"/>
  <c r="AA613" i="2"/>
  <c r="T487" i="2"/>
  <c r="S487" i="2" s="1"/>
  <c r="AI487" i="2"/>
  <c r="AB487" i="2" s="1"/>
  <c r="AH489" i="2"/>
  <c r="J489" i="2" s="1"/>
  <c r="T491" i="2"/>
  <c r="AI491" i="2"/>
  <c r="AB491" i="2" s="1"/>
  <c r="AH495" i="2"/>
  <c r="J495" i="2" s="1"/>
  <c r="U497" i="2"/>
  <c r="T498" i="2"/>
  <c r="Z498" i="2" s="1"/>
  <c r="V499" i="2"/>
  <c r="AI501" i="2"/>
  <c r="AH505" i="2"/>
  <c r="J505" i="2" s="1"/>
  <c r="AH513" i="2"/>
  <c r="J513" i="2" s="1"/>
  <c r="AH517" i="2"/>
  <c r="J517" i="2" s="1"/>
  <c r="AH521" i="2"/>
  <c r="J521" i="2" s="1"/>
  <c r="AH527" i="2"/>
  <c r="J527" i="2" s="1"/>
  <c r="AB533" i="2"/>
  <c r="AI533" i="2"/>
  <c r="U544" i="2"/>
  <c r="U546" i="2"/>
  <c r="AA546" i="2" s="1"/>
  <c r="U550" i="2"/>
  <c r="U553" i="2"/>
  <c r="AA553" i="2" s="1"/>
  <c r="U555" i="2"/>
  <c r="AA555" i="2" s="1"/>
  <c r="U558" i="2"/>
  <c r="AA558" i="2" s="1"/>
  <c r="AH558" i="2"/>
  <c r="J558" i="2" s="1"/>
  <c r="T560" i="2"/>
  <c r="U564" i="2"/>
  <c r="AA564" i="2" s="1"/>
  <c r="AH564" i="2"/>
  <c r="J564" i="2" s="1"/>
  <c r="V566" i="2"/>
  <c r="AB566" i="2" s="1"/>
  <c r="AH567" i="2"/>
  <c r="J567" i="2" s="1"/>
  <c r="AI567" i="2"/>
  <c r="T572" i="2"/>
  <c r="Z572" i="2" s="1"/>
  <c r="T580" i="2"/>
  <c r="Z580" i="2" s="1"/>
  <c r="AK589" i="2"/>
  <c r="U598" i="2"/>
  <c r="AA598" i="2" s="1"/>
  <c r="AH598" i="2"/>
  <c r="J598" i="2" s="1"/>
  <c r="V603" i="2"/>
  <c r="AB603" i="2" s="1"/>
  <c r="V605" i="2"/>
  <c r="AB605" i="2" s="1"/>
  <c r="U607" i="2"/>
  <c r="AH607" i="2"/>
  <c r="U609" i="2"/>
  <c r="AH609" i="2"/>
  <c r="J609" i="2" s="1"/>
  <c r="AH610" i="2"/>
  <c r="J610" i="2" s="1"/>
  <c r="AB627" i="2"/>
  <c r="AH645" i="2"/>
  <c r="J645" i="2" s="1"/>
  <c r="AB653" i="2"/>
  <c r="U667" i="2"/>
  <c r="AH667" i="2"/>
  <c r="AH668" i="2"/>
  <c r="J668" i="2" s="1"/>
  <c r="AH676" i="2"/>
  <c r="J676" i="2" s="1"/>
  <c r="O683" i="2"/>
  <c r="AI481" i="2"/>
  <c r="AB481" i="2" s="1"/>
  <c r="U486" i="2"/>
  <c r="AH486" i="2"/>
  <c r="J486" i="2" s="1"/>
  <c r="U487" i="2"/>
  <c r="AA487" i="2" s="1"/>
  <c r="V489" i="2"/>
  <c r="AB489" i="2" s="1"/>
  <c r="U490" i="2"/>
  <c r="AH490" i="2"/>
  <c r="J490" i="2" s="1"/>
  <c r="U491" i="2"/>
  <c r="AA491" i="2" s="1"/>
  <c r="T493" i="2"/>
  <c r="AI493" i="2"/>
  <c r="AH496" i="2"/>
  <c r="J496" i="2" s="1"/>
  <c r="AH498" i="2"/>
  <c r="J498" i="2" s="1"/>
  <c r="AI499" i="2"/>
  <c r="AJ502" i="2"/>
  <c r="T504" i="2"/>
  <c r="Z504" i="2" s="1"/>
  <c r="V505" i="2"/>
  <c r="AB505" i="2" s="1"/>
  <c r="AI507" i="2"/>
  <c r="AJ510" i="2"/>
  <c r="T512" i="2"/>
  <c r="V513" i="2"/>
  <c r="AB513" i="2" s="1"/>
  <c r="AK514" i="2"/>
  <c r="AH514" i="2"/>
  <c r="J514" i="2" s="1"/>
  <c r="T516" i="2"/>
  <c r="V517" i="2"/>
  <c r="AB517" i="2" s="1"/>
  <c r="AH518" i="2"/>
  <c r="J518" i="2" s="1"/>
  <c r="T520" i="2"/>
  <c r="Z520" i="2" s="1"/>
  <c r="V521" i="2"/>
  <c r="AH522" i="2"/>
  <c r="J522" i="2" s="1"/>
  <c r="U523" i="2"/>
  <c r="AJ524" i="2"/>
  <c r="T526" i="2"/>
  <c r="V527" i="2"/>
  <c r="AH528" i="2"/>
  <c r="J528" i="2" s="1"/>
  <c r="AK529" i="2"/>
  <c r="AI529" i="2"/>
  <c r="AB529" i="2" s="1"/>
  <c r="T532" i="2"/>
  <c r="N532" i="2" s="1"/>
  <c r="U533" i="2"/>
  <c r="AA533" i="2" s="1"/>
  <c r="AJ534" i="2"/>
  <c r="J537" i="2"/>
  <c r="AJ538" i="2"/>
  <c r="H542" i="2"/>
  <c r="U549" i="2"/>
  <c r="J553" i="2"/>
  <c r="J555" i="2"/>
  <c r="V558" i="2"/>
  <c r="AH559" i="2"/>
  <c r="J559" i="2" s="1"/>
  <c r="AI559" i="2"/>
  <c r="AH560" i="2"/>
  <c r="J560" i="2" s="1"/>
  <c r="U562" i="2"/>
  <c r="AA562" i="2" s="1"/>
  <c r="AH562" i="2"/>
  <c r="J562" i="2" s="1"/>
  <c r="V564" i="2"/>
  <c r="AB564" i="2" s="1"/>
  <c r="AH565" i="2"/>
  <c r="J565" i="2" s="1"/>
  <c r="AI565" i="2"/>
  <c r="T568" i="2"/>
  <c r="AH568" i="2"/>
  <c r="J568" i="2" s="1"/>
  <c r="U572" i="2"/>
  <c r="AA572" i="2" s="1"/>
  <c r="AH572" i="2"/>
  <c r="J572" i="2" s="1"/>
  <c r="U574" i="2"/>
  <c r="AA574" i="2" s="1"/>
  <c r="AH574" i="2"/>
  <c r="J574" i="2" s="1"/>
  <c r="U580" i="2"/>
  <c r="AA580" i="2" s="1"/>
  <c r="AH580" i="2"/>
  <c r="J580" i="2" s="1"/>
  <c r="U582" i="2"/>
  <c r="AA582" i="2" s="1"/>
  <c r="AH582" i="2"/>
  <c r="J582" i="2" s="1"/>
  <c r="U592" i="2"/>
  <c r="AA592" i="2" s="1"/>
  <c r="AH592" i="2"/>
  <c r="J592" i="2" s="1"/>
  <c r="AH594" i="2"/>
  <c r="J594" i="2" s="1"/>
  <c r="U596" i="2"/>
  <c r="AA596" i="2" s="1"/>
  <c r="AH596" i="2"/>
  <c r="J596" i="2" s="1"/>
  <c r="AH599" i="2"/>
  <c r="J599" i="2" s="1"/>
  <c r="U600" i="2"/>
  <c r="AA600" i="2" s="1"/>
  <c r="AH606" i="2"/>
  <c r="J606" i="2" s="1"/>
  <c r="AH608" i="2"/>
  <c r="J608" i="2" s="1"/>
  <c r="Z611" i="2"/>
  <c r="AB613" i="2"/>
  <c r="AK614" i="2"/>
  <c r="U617" i="2"/>
  <c r="AA617" i="2" s="1"/>
  <c r="AH617" i="2"/>
  <c r="J617" i="2" s="1"/>
  <c r="Z621" i="2"/>
  <c r="AA625" i="2"/>
  <c r="AB629" i="2"/>
  <c r="U631" i="2"/>
  <c r="AA631" i="2" s="1"/>
  <c r="AH631" i="2"/>
  <c r="J631" i="2" s="1"/>
  <c r="AB637" i="2"/>
  <c r="U639" i="2"/>
  <c r="AA639" i="2" s="1"/>
  <c r="AH639" i="2"/>
  <c r="J639" i="2" s="1"/>
  <c r="U643" i="2"/>
  <c r="AA643" i="2" s="1"/>
  <c r="AH643" i="2"/>
  <c r="J643" i="2" s="1"/>
  <c r="Z647" i="2"/>
  <c r="AA651" i="2"/>
  <c r="U655" i="2"/>
  <c r="AI661" i="2"/>
  <c r="V661" i="2"/>
  <c r="P661" i="2" s="1"/>
  <c r="U663" i="2"/>
  <c r="AA663" i="2" s="1"/>
  <c r="V669" i="2"/>
  <c r="AB669" i="2" s="1"/>
  <c r="T669" i="2"/>
  <c r="U671" i="2"/>
  <c r="AH671" i="2"/>
  <c r="J671" i="2" s="1"/>
  <c r="AH672" i="2"/>
  <c r="J672" i="2" s="1"/>
  <c r="Z673" i="2"/>
  <c r="AB675" i="2"/>
  <c r="U677" i="2"/>
  <c r="AH677" i="2"/>
  <c r="AH678" i="2"/>
  <c r="J678" i="2" s="1"/>
  <c r="U493" i="2"/>
  <c r="AH504" i="2"/>
  <c r="J504" i="2" s="1"/>
  <c r="U506" i="2"/>
  <c r="AH506" i="2"/>
  <c r="J506" i="2" s="1"/>
  <c r="U507" i="2"/>
  <c r="AH512" i="2"/>
  <c r="J512" i="2" s="1"/>
  <c r="AI513" i="2"/>
  <c r="AH516" i="2"/>
  <c r="J516" i="2" s="1"/>
  <c r="AI517" i="2"/>
  <c r="AH520" i="2"/>
  <c r="J520" i="2" s="1"/>
  <c r="AK521" i="2"/>
  <c r="AI521" i="2"/>
  <c r="AA521" i="2" s="1"/>
  <c r="AB525" i="2"/>
  <c r="AH526" i="2"/>
  <c r="J526" i="2" s="1"/>
  <c r="AI527" i="2"/>
  <c r="AB531" i="2"/>
  <c r="AH532" i="2"/>
  <c r="J532" i="2" s="1"/>
  <c r="J536" i="2"/>
  <c r="J540" i="2"/>
  <c r="AE542" i="2"/>
  <c r="J542" i="2" s="1"/>
  <c r="T543" i="2"/>
  <c r="AE543" i="2"/>
  <c r="J543" i="2" s="1"/>
  <c r="T544" i="2"/>
  <c r="AE544" i="2"/>
  <c r="J544" i="2" s="1"/>
  <c r="AE545" i="2"/>
  <c r="J545" i="2" s="1"/>
  <c r="AI557" i="2"/>
  <c r="U560" i="2"/>
  <c r="AA560" i="2" s="1"/>
  <c r="AI561" i="2"/>
  <c r="AI563" i="2"/>
  <c r="U568" i="2"/>
  <c r="AA568" i="2" s="1"/>
  <c r="AI569" i="2"/>
  <c r="V572" i="2"/>
  <c r="AB572" i="2" s="1"/>
  <c r="AI573" i="2"/>
  <c r="V574" i="2"/>
  <c r="AI575" i="2"/>
  <c r="AA576" i="2"/>
  <c r="V580" i="2"/>
  <c r="AB580" i="2" s="1"/>
  <c r="AI581" i="2"/>
  <c r="V582" i="2"/>
  <c r="AI583" i="2"/>
  <c r="AA584" i="2"/>
  <c r="AA588" i="2"/>
  <c r="AA590" i="2"/>
  <c r="V592" i="2"/>
  <c r="P592" i="2" s="1"/>
  <c r="V594" i="2"/>
  <c r="AB594" i="2" s="1"/>
  <c r="AK613" i="2"/>
  <c r="AA615" i="2"/>
  <c r="V617" i="2"/>
  <c r="P617" i="2" s="1"/>
  <c r="AH622" i="2"/>
  <c r="J622" i="2" s="1"/>
  <c r="AH626" i="2"/>
  <c r="J626" i="2" s="1"/>
  <c r="AA635" i="2"/>
  <c r="AH636" i="2"/>
  <c r="J636" i="2" s="1"/>
  <c r="AL695" i="2"/>
  <c r="AM695" i="2"/>
  <c r="AA499" i="2"/>
  <c r="AB501" i="2"/>
  <c r="AB560" i="2"/>
  <c r="AB562" i="2"/>
  <c r="Z564" i="2"/>
  <c r="AA566" i="2"/>
  <c r="AB568" i="2"/>
  <c r="Z574" i="2"/>
  <c r="AB578" i="2"/>
  <c r="Z582" i="2"/>
  <c r="AB586" i="2"/>
  <c r="AA594" i="2"/>
  <c r="AB596" i="2"/>
  <c r="AA605" i="2"/>
  <c r="AB611" i="2"/>
  <c r="AB615" i="2"/>
  <c r="AB625" i="2"/>
  <c r="AB635" i="2"/>
  <c r="V645" i="2"/>
  <c r="AB645" i="2" s="1"/>
  <c r="AB651" i="2"/>
  <c r="T655" i="2"/>
  <c r="AI655" i="2"/>
  <c r="AA661" i="2"/>
  <c r="AH614" i="2"/>
  <c r="J614" i="2" s="1"/>
  <c r="T617" i="2"/>
  <c r="Z617" i="2" s="1"/>
  <c r="U621" i="2"/>
  <c r="AA621" i="2" s="1"/>
  <c r="AH621" i="2"/>
  <c r="J621" i="2" s="1"/>
  <c r="V623" i="2"/>
  <c r="AB623" i="2" s="1"/>
  <c r="AH624" i="2"/>
  <c r="J624" i="2" s="1"/>
  <c r="AH625" i="2"/>
  <c r="J625" i="2" s="1"/>
  <c r="U627" i="2"/>
  <c r="AA627" i="2" s="1"/>
  <c r="AH627" i="2"/>
  <c r="J627" i="2" s="1"/>
  <c r="U629" i="2"/>
  <c r="AA629" i="2" s="1"/>
  <c r="AH629" i="2"/>
  <c r="J629" i="2" s="1"/>
  <c r="V631" i="2"/>
  <c r="AH632" i="2"/>
  <c r="J632" i="2" s="1"/>
  <c r="T639" i="2"/>
  <c r="Z639" i="2" s="1"/>
  <c r="U641" i="2"/>
  <c r="AA641" i="2" s="1"/>
  <c r="AH641" i="2"/>
  <c r="J641" i="2" s="1"/>
  <c r="T645" i="2"/>
  <c r="U647" i="2"/>
  <c r="AA647" i="2" s="1"/>
  <c r="AH647" i="2"/>
  <c r="J647" i="2" s="1"/>
  <c r="V649" i="2"/>
  <c r="AH650" i="2"/>
  <c r="J650" i="2" s="1"/>
  <c r="AH651" i="2"/>
  <c r="J651" i="2" s="1"/>
  <c r="U653" i="2"/>
  <c r="AA653" i="2" s="1"/>
  <c r="U657" i="2"/>
  <c r="AA657" i="2" s="1"/>
  <c r="AH660" i="2"/>
  <c r="J660" i="2" s="1"/>
  <c r="T661" i="2"/>
  <c r="U665" i="2"/>
  <c r="AA665" i="2" s="1"/>
  <c r="AH665" i="2"/>
  <c r="V667" i="2"/>
  <c r="T671" i="2"/>
  <c r="Z671" i="2" s="1"/>
  <c r="U673" i="2"/>
  <c r="AH673" i="2"/>
  <c r="J673" i="2" s="1"/>
  <c r="U675" i="2"/>
  <c r="AH675" i="2"/>
  <c r="V677" i="2"/>
  <c r="V679" i="2"/>
  <c r="AB679" i="2" s="1"/>
  <c r="J682" i="2"/>
  <c r="AM683" i="2"/>
  <c r="AJ683" i="2"/>
  <c r="AE685" i="2"/>
  <c r="J685" i="2" s="1"/>
  <c r="AJ686" i="2"/>
  <c r="AE687" i="2"/>
  <c r="J687" i="2" s="1"/>
  <c r="AE688" i="2"/>
  <c r="J688" i="2" s="1"/>
  <c r="AE690" i="2"/>
  <c r="J690" i="2" s="1"/>
  <c r="U691" i="2"/>
  <c r="O691" i="2" s="1"/>
  <c r="J691" i="2"/>
  <c r="AE694" i="2"/>
  <c r="U695" i="2"/>
  <c r="O695" i="2" s="1"/>
  <c r="J695" i="2"/>
  <c r="AE698" i="2"/>
  <c r="J698" i="2" s="1"/>
  <c r="AE699" i="2"/>
  <c r="AE700" i="2"/>
  <c r="J700" i="2" s="1"/>
  <c r="AJ702" i="2"/>
  <c r="AE703" i="2"/>
  <c r="J703" i="2" s="1"/>
  <c r="AE704" i="2"/>
  <c r="AJ706" i="2"/>
  <c r="AE707" i="2"/>
  <c r="AE708" i="2"/>
  <c r="AJ710" i="2"/>
  <c r="AE711" i="2"/>
  <c r="J711" i="2" s="1"/>
  <c r="AE712" i="2"/>
  <c r="J714" i="2"/>
  <c r="AM715" i="2"/>
  <c r="AJ715" i="2"/>
  <c r="AE719" i="2"/>
  <c r="AE724" i="2"/>
  <c r="J724" i="2" s="1"/>
  <c r="AJ740" i="2"/>
  <c r="AM744" i="2"/>
  <c r="AJ769" i="2"/>
  <c r="AG929" i="2"/>
  <c r="H929" i="2"/>
  <c r="W929" i="2" s="1"/>
  <c r="AC929" i="2" s="1"/>
  <c r="H949" i="2"/>
  <c r="AL949" i="2" s="1"/>
  <c r="AJ949" i="2"/>
  <c r="X917" i="2"/>
  <c r="AK917" i="2"/>
  <c r="V619" i="2"/>
  <c r="T623" i="2"/>
  <c r="Z623" i="2" s="1"/>
  <c r="T631" i="2"/>
  <c r="Z631" i="2" s="1"/>
  <c r="AA633" i="2"/>
  <c r="AA637" i="2"/>
  <c r="V639" i="2"/>
  <c r="T649" i="2"/>
  <c r="W649" i="2" s="1"/>
  <c r="V663" i="2"/>
  <c r="T667" i="2"/>
  <c r="Z667" i="2" s="1"/>
  <c r="T677" i="2"/>
  <c r="Z677" i="2" s="1"/>
  <c r="T679" i="2"/>
  <c r="Z679" i="2" s="1"/>
  <c r="AE681" i="2"/>
  <c r="J681" i="2" s="1"/>
  <c r="AJ682" i="2"/>
  <c r="AE683" i="2"/>
  <c r="J683" i="2" s="1"/>
  <c r="AE684" i="2"/>
  <c r="J684" i="2" s="1"/>
  <c r="AJ687" i="2"/>
  <c r="AE689" i="2"/>
  <c r="J689" i="2" s="1"/>
  <c r="U690" i="2"/>
  <c r="AE693" i="2"/>
  <c r="U694" i="2"/>
  <c r="AE697" i="2"/>
  <c r="U698" i="2"/>
  <c r="U699" i="2"/>
  <c r="O699" i="2" s="1"/>
  <c r="AJ699" i="2"/>
  <c r="AJ701" i="2"/>
  <c r="AJ703" i="2"/>
  <c r="AJ705" i="2"/>
  <c r="AJ707" i="2"/>
  <c r="AJ709" i="2"/>
  <c r="AJ711" i="2"/>
  <c r="AE713" i="2"/>
  <c r="AL714" i="2"/>
  <c r="T714" i="2" s="1"/>
  <c r="AJ714" i="2"/>
  <c r="AE715" i="2"/>
  <c r="J715" i="2" s="1"/>
  <c r="AE716" i="2"/>
  <c r="AE718" i="2"/>
  <c r="J718" i="2" s="1"/>
  <c r="AE721" i="2"/>
  <c r="J721" i="2" s="1"/>
  <c r="AL721" i="2"/>
  <c r="AM721" i="2"/>
  <c r="AE722" i="2"/>
  <c r="J722" i="2" s="1"/>
  <c r="U723" i="2"/>
  <c r="O723" i="2" s="1"/>
  <c r="J725" i="2"/>
  <c r="J726" i="2"/>
  <c r="AJ693" i="2"/>
  <c r="AJ697" i="2"/>
  <c r="J699" i="2"/>
  <c r="O703" i="2"/>
  <c r="O707" i="2"/>
  <c r="J707" i="2"/>
  <c r="O711" i="2"/>
  <c r="AM717" i="2"/>
  <c r="AK717" i="2" s="1"/>
  <c r="AL725" i="2"/>
  <c r="AM725" i="2"/>
  <c r="U727" i="2"/>
  <c r="O727" i="2" s="1"/>
  <c r="AM729" i="2"/>
  <c r="AM732" i="2"/>
  <c r="U735" i="2"/>
  <c r="O735" i="2" s="1"/>
  <c r="AL739" i="2"/>
  <c r="T739" i="2" s="1"/>
  <c r="AJ742" i="2"/>
  <c r="AJ771" i="2"/>
  <c r="T780" i="2"/>
  <c r="H926" i="2"/>
  <c r="X926" i="2" s="1"/>
  <c r="AG926" i="2"/>
  <c r="AG938" i="2"/>
  <c r="R938" i="2" s="1"/>
  <c r="H938" i="2"/>
  <c r="AJ721" i="2"/>
  <c r="AJ723" i="2"/>
  <c r="AJ725" i="2"/>
  <c r="AJ727" i="2"/>
  <c r="AE731" i="2"/>
  <c r="J731" i="2" s="1"/>
  <c r="U731" i="2"/>
  <c r="O731" i="2" s="1"/>
  <c r="AE733" i="2"/>
  <c r="J733" i="2" s="1"/>
  <c r="AE734" i="2"/>
  <c r="AE736" i="2"/>
  <c r="J736" i="2" s="1"/>
  <c r="AE737" i="2"/>
  <c r="J737" i="2" s="1"/>
  <c r="AJ739" i="2"/>
  <c r="AE742" i="2"/>
  <c r="J742" i="2" s="1"/>
  <c r="AJ743" i="2"/>
  <c r="AJ744" i="2"/>
  <c r="AE745" i="2"/>
  <c r="J745" i="2" s="1"/>
  <c r="U746" i="2"/>
  <c r="AE747" i="2"/>
  <c r="J747" i="2" s="1"/>
  <c r="AE752" i="2"/>
  <c r="J752" i="2" s="1"/>
  <c r="AE753" i="2"/>
  <c r="AJ758" i="2"/>
  <c r="AL759" i="2"/>
  <c r="T759" i="2" s="1"/>
  <c r="Z759" i="2" s="1"/>
  <c r="AM760" i="2"/>
  <c r="AE762" i="2"/>
  <c r="J762" i="2" s="1"/>
  <c r="AM765" i="2"/>
  <c r="AJ765" i="2"/>
  <c r="AE768" i="2"/>
  <c r="AE769" i="2"/>
  <c r="J769" i="2" s="1"/>
  <c r="AE771" i="2"/>
  <c r="AL775" i="2"/>
  <c r="T775" i="2" s="1"/>
  <c r="Z775" i="2" s="1"/>
  <c r="U775" i="2"/>
  <c r="U776" i="2"/>
  <c r="AA776" i="2" s="1"/>
  <c r="U778" i="2"/>
  <c r="AJ779" i="2"/>
  <c r="U782" i="2"/>
  <c r="AA782" i="2" s="1"/>
  <c r="AE783" i="2"/>
  <c r="J787" i="2"/>
  <c r="AJ788" i="2"/>
  <c r="AE791" i="2"/>
  <c r="AE796" i="2"/>
  <c r="J796" i="2" s="1"/>
  <c r="AE801" i="2"/>
  <c r="AJ804" i="2"/>
  <c r="T825" i="2"/>
  <c r="T831" i="2"/>
  <c r="X843" i="2"/>
  <c r="X847" i="2"/>
  <c r="X851" i="2"/>
  <c r="T883" i="2"/>
  <c r="Z883" i="2" s="1"/>
  <c r="T887" i="2"/>
  <c r="Z887" i="2" s="1"/>
  <c r="J893" i="2"/>
  <c r="X918" i="2"/>
  <c r="U918" i="2"/>
  <c r="AA918" i="2" s="1"/>
  <c r="J935" i="2"/>
  <c r="H944" i="2"/>
  <c r="AL944" i="2" s="1"/>
  <c r="AJ730" i="2"/>
  <c r="AJ733" i="2"/>
  <c r="AJ735" i="2"/>
  <c r="U736" i="2"/>
  <c r="AE740" i="2"/>
  <c r="J740" i="2" s="1"/>
  <c r="J741" i="2"/>
  <c r="U749" i="2"/>
  <c r="AE750" i="2"/>
  <c r="J750" i="2" s="1"/>
  <c r="J756" i="2"/>
  <c r="AE757" i="2"/>
  <c r="J757" i="2" s="1"/>
  <c r="AE759" i="2"/>
  <c r="AE760" i="2"/>
  <c r="J760" i="2" s="1"/>
  <c r="AE764" i="2"/>
  <c r="AE765" i="2"/>
  <c r="J765" i="2" s="1"/>
  <c r="AE766" i="2"/>
  <c r="J766" i="2" s="1"/>
  <c r="AE767" i="2"/>
  <c r="J767" i="2" s="1"/>
  <c r="U768" i="2"/>
  <c r="AA768" i="2" s="1"/>
  <c r="AJ770" i="2"/>
  <c r="AE773" i="2"/>
  <c r="AE775" i="2"/>
  <c r="AE776" i="2"/>
  <c r="AE777" i="2"/>
  <c r="AJ778" i="2"/>
  <c r="AE781" i="2"/>
  <c r="J781" i="2" s="1"/>
  <c r="AJ782" i="2"/>
  <c r="AE786" i="2"/>
  <c r="J786" i="2" s="1"/>
  <c r="AE789" i="2"/>
  <c r="J789" i="2" s="1"/>
  <c r="AJ790" i="2"/>
  <c r="AE793" i="2"/>
  <c r="AJ794" i="2"/>
  <c r="AE795" i="2"/>
  <c r="U796" i="2"/>
  <c r="AE798" i="2"/>
  <c r="T823" i="2"/>
  <c r="X841" i="2"/>
  <c r="X845" i="2"/>
  <c r="X849" i="2"/>
  <c r="X853" i="2"/>
  <c r="T857" i="2"/>
  <c r="X928" i="2"/>
  <c r="H928" i="2"/>
  <c r="AG936" i="2"/>
  <c r="H936" i="2"/>
  <c r="AJ938" i="2"/>
  <c r="H941" i="2"/>
  <c r="J963" i="2"/>
  <c r="J971" i="2"/>
  <c r="U792" i="2"/>
  <c r="O792" i="2" s="1"/>
  <c r="AJ795" i="2"/>
  <c r="AJ798" i="2"/>
  <c r="T867" i="2"/>
  <c r="Z867" i="2" s="1"/>
  <c r="T879" i="2"/>
  <c r="Z879" i="2" s="1"/>
  <c r="T884" i="2"/>
  <c r="T888" i="2"/>
  <c r="T892" i="2"/>
  <c r="Z892" i="2" s="1"/>
  <c r="J905" i="2"/>
  <c r="J909" i="2"/>
  <c r="J912" i="2"/>
  <c r="J914" i="2"/>
  <c r="J916" i="2"/>
  <c r="X934" i="2"/>
  <c r="J937" i="2"/>
  <c r="O946" i="2"/>
  <c r="J947" i="2"/>
  <c r="R975" i="2"/>
  <c r="J976" i="2"/>
  <c r="X855" i="2"/>
  <c r="J856" i="2"/>
  <c r="T859" i="2"/>
  <c r="T863" i="2"/>
  <c r="X867" i="2"/>
  <c r="J869" i="2"/>
  <c r="J870" i="2"/>
  <c r="J878" i="2"/>
  <c r="T881" i="2"/>
  <c r="Z881" i="2" s="1"/>
  <c r="T882" i="2"/>
  <c r="X883" i="2"/>
  <c r="J885" i="2"/>
  <c r="J886" i="2"/>
  <c r="J889" i="2"/>
  <c r="J891" i="2"/>
  <c r="J892" i="2"/>
  <c r="T895" i="2"/>
  <c r="Z895" i="2" s="1"/>
  <c r="J897" i="2"/>
  <c r="J898" i="2"/>
  <c r="J904" i="2"/>
  <c r="H911" i="2"/>
  <c r="X911" i="2" s="1"/>
  <c r="H912" i="2"/>
  <c r="X913" i="2"/>
  <c r="H913" i="2"/>
  <c r="X914" i="2"/>
  <c r="H914" i="2"/>
  <c r="X915" i="2"/>
  <c r="H915" i="2"/>
  <c r="H916" i="2"/>
  <c r="V917" i="2"/>
  <c r="X919" i="2"/>
  <c r="X920" i="2"/>
  <c r="X927" i="2"/>
  <c r="J928" i="2"/>
  <c r="AJ928" i="2"/>
  <c r="J929" i="2"/>
  <c r="AJ929" i="2"/>
  <c r="J930" i="2"/>
  <c r="AJ930" i="2"/>
  <c r="J931" i="2"/>
  <c r="AJ931" i="2"/>
  <c r="J932" i="2"/>
  <c r="AJ932" i="2"/>
  <c r="U947" i="2"/>
  <c r="U950" i="2"/>
  <c r="AJ950" i="2"/>
  <c r="U951" i="2"/>
  <c r="AA951" i="2" s="1"/>
  <c r="AJ951" i="2"/>
  <c r="U955" i="2"/>
  <c r="AH957" i="2"/>
  <c r="J957" i="2" s="1"/>
  <c r="T960" i="2"/>
  <c r="T964" i="2"/>
  <c r="AH969" i="2"/>
  <c r="T972" i="2"/>
  <c r="T861" i="2"/>
  <c r="AK875" i="2"/>
  <c r="AK877" i="2"/>
  <c r="X879" i="2"/>
  <c r="J882" i="2"/>
  <c r="X887" i="2"/>
  <c r="X889" i="2"/>
  <c r="X891" i="2"/>
  <c r="J900" i="2"/>
  <c r="J901" i="2"/>
  <c r="J902" i="2"/>
  <c r="J908" i="2"/>
  <c r="AJ917" i="2"/>
  <c r="J918" i="2"/>
  <c r="AJ918" i="2"/>
  <c r="X921" i="2"/>
  <c r="U922" i="2"/>
  <c r="AA922" i="2" s="1"/>
  <c r="X923" i="2"/>
  <c r="X925" i="2"/>
  <c r="J926" i="2"/>
  <c r="AJ926" i="2"/>
  <c r="AJ933" i="2"/>
  <c r="X935" i="2"/>
  <c r="AD935" i="2" s="1"/>
  <c r="J941" i="2"/>
  <c r="AJ941" i="2"/>
  <c r="U944" i="2"/>
  <c r="U945" i="2"/>
  <c r="AJ945" i="2"/>
  <c r="J946" i="2"/>
  <c r="U949" i="2"/>
  <c r="O949" i="2" s="1"/>
  <c r="J956" i="2"/>
  <c r="AH960" i="2"/>
  <c r="J960" i="2" s="1"/>
  <c r="AH964" i="2"/>
  <c r="J964" i="2" s="1"/>
  <c r="AH967" i="2"/>
  <c r="J967" i="2" s="1"/>
  <c r="AH972" i="2"/>
  <c r="J972" i="2" s="1"/>
  <c r="AH975" i="2"/>
  <c r="J975" i="2" s="1"/>
  <c r="AH977" i="2"/>
  <c r="J977" i="2" s="1"/>
  <c r="O136" i="2"/>
  <c r="O128" i="2"/>
  <c r="P607" i="2"/>
  <c r="N714" i="2"/>
  <c r="AJ748" i="2"/>
  <c r="J749" i="2"/>
  <c r="U756" i="2"/>
  <c r="AA756" i="2" s="1"/>
  <c r="J758" i="2"/>
  <c r="AJ759" i="2"/>
  <c r="U760" i="2"/>
  <c r="AA760" i="2" s="1"/>
  <c r="AJ766" i="2"/>
  <c r="AJ772" i="2"/>
  <c r="AJ773" i="2"/>
  <c r="AJ775" i="2"/>
  <c r="J776" i="2"/>
  <c r="U780" i="2"/>
  <c r="J782" i="2"/>
  <c r="AJ785" i="2"/>
  <c r="AJ786" i="2"/>
  <c r="AM800" i="2"/>
  <c r="U800" i="2" s="1"/>
  <c r="J802" i="2"/>
  <c r="AJ802" i="2"/>
  <c r="J819" i="2"/>
  <c r="T822" i="2"/>
  <c r="T826" i="2"/>
  <c r="T830" i="2"/>
  <c r="AJ750" i="2"/>
  <c r="U752" i="2"/>
  <c r="AA752" i="2" s="1"/>
  <c r="U763" i="2"/>
  <c r="O763" i="2" s="1"/>
  <c r="J764" i="2"/>
  <c r="U764" i="2"/>
  <c r="AA764" i="2" s="1"/>
  <c r="AL767" i="2"/>
  <c r="T767" i="2" s="1"/>
  <c r="Z767" i="2" s="1"/>
  <c r="J768" i="2"/>
  <c r="AL771" i="2"/>
  <c r="T771" i="2" s="1"/>
  <c r="AL779" i="2"/>
  <c r="AK779" i="2" s="1"/>
  <c r="X811" i="2"/>
  <c r="R811" i="2" s="1"/>
  <c r="T824" i="2"/>
  <c r="T828" i="2"/>
  <c r="Z828" i="2" s="1"/>
  <c r="AM749" i="2"/>
  <c r="J751" i="2"/>
  <c r="AJ753" i="2"/>
  <c r="AJ754" i="2"/>
  <c r="AJ760" i="2"/>
  <c r="AJ761" i="2"/>
  <c r="AJ763" i="2"/>
  <c r="AJ764" i="2"/>
  <c r="AJ774" i="2"/>
  <c r="AM777" i="2"/>
  <c r="J780" i="2"/>
  <c r="J784" i="2"/>
  <c r="U784" i="2"/>
  <c r="AM789" i="2"/>
  <c r="U789" i="2" s="1"/>
  <c r="AA789" i="2" s="1"/>
  <c r="AJ789" i="2"/>
  <c r="AJ791" i="2"/>
  <c r="AM793" i="2"/>
  <c r="U793" i="2" s="1"/>
  <c r="O793" i="2" s="1"/>
  <c r="AJ800" i="2"/>
  <c r="J820" i="2"/>
  <c r="AK142" i="2"/>
  <c r="T280" i="2"/>
  <c r="U477" i="2"/>
  <c r="AA477" i="2" s="1"/>
  <c r="AK660" i="2"/>
  <c r="AK126" i="2"/>
  <c r="U147" i="2"/>
  <c r="T156" i="2"/>
  <c r="S156" i="2" s="1"/>
  <c r="R305" i="2"/>
  <c r="R311" i="2"/>
  <c r="AK334" i="2"/>
  <c r="T361" i="2"/>
  <c r="Z361" i="2" s="1"/>
  <c r="AK435" i="2"/>
  <c r="AK445" i="2"/>
  <c r="AK496" i="2"/>
  <c r="AK539" i="2"/>
  <c r="AK540" i="2"/>
  <c r="T540" i="2"/>
  <c r="S540" i="2" s="1"/>
  <c r="AK543" i="2"/>
  <c r="AK946" i="2"/>
  <c r="AK953" i="2"/>
  <c r="AK302" i="2"/>
  <c r="AK303" i="2"/>
  <c r="AK304" i="2"/>
  <c r="AK321" i="2"/>
  <c r="AK439" i="2"/>
  <c r="AK440" i="2"/>
  <c r="AK441" i="2"/>
  <c r="AK627" i="2"/>
  <c r="AK628" i="2"/>
  <c r="AK676" i="2"/>
  <c r="U923" i="2"/>
  <c r="AA923" i="2" s="1"/>
  <c r="AK951" i="2"/>
  <c r="T99" i="2"/>
  <c r="S99" i="2" s="1"/>
  <c r="T105" i="2"/>
  <c r="S105" i="2" s="1"/>
  <c r="T106" i="2"/>
  <c r="AK118" i="2"/>
  <c r="T118" i="2"/>
  <c r="N118" i="2" s="1"/>
  <c r="AK141" i="2"/>
  <c r="T249" i="2"/>
  <c r="S249" i="2" s="1"/>
  <c r="AK281" i="2"/>
  <c r="AK298" i="2"/>
  <c r="U402" i="2"/>
  <c r="AK421" i="2"/>
  <c r="AK434" i="2"/>
  <c r="U435" i="2"/>
  <c r="AA435" i="2" s="1"/>
  <c r="AK444" i="2"/>
  <c r="AK447" i="2"/>
  <c r="N468" i="2"/>
  <c r="AK505" i="2"/>
  <c r="AK506" i="2"/>
  <c r="AK515" i="2"/>
  <c r="AK544" i="2"/>
  <c r="AK551" i="2"/>
  <c r="AK563" i="2"/>
  <c r="AK635" i="2"/>
  <c r="AK636" i="2"/>
  <c r="T642" i="2"/>
  <c r="AK643" i="2"/>
  <c r="T644" i="2"/>
  <c r="AK672" i="2"/>
  <c r="AK772" i="2"/>
  <c r="AK145" i="2"/>
  <c r="AK400" i="2"/>
  <c r="AK419" i="2"/>
  <c r="T435" i="2"/>
  <c r="S435" i="2" s="1"/>
  <c r="V453" i="2"/>
  <c r="AK454" i="2"/>
  <c r="AK456" i="2"/>
  <c r="W560" i="2"/>
  <c r="AC560" i="2" s="1"/>
  <c r="Y560" i="2" s="1"/>
  <c r="AK560" i="2"/>
  <c r="AK561" i="2"/>
  <c r="AK565" i="2"/>
  <c r="AK569" i="2"/>
  <c r="AK597" i="2"/>
  <c r="AK633" i="2"/>
  <c r="AK651" i="2"/>
  <c r="AK652" i="2"/>
  <c r="AK678" i="2"/>
  <c r="AK710" i="2"/>
  <c r="AK714" i="2"/>
  <c r="T837" i="2"/>
  <c r="N837" i="2" s="1"/>
  <c r="U910" i="2"/>
  <c r="AA910" i="2" s="1"/>
  <c r="W935" i="2"/>
  <c r="T83" i="2"/>
  <c r="AK124" i="2"/>
  <c r="T219" i="2"/>
  <c r="Z219" i="2" s="1"/>
  <c r="T225" i="2"/>
  <c r="Z225" i="2" s="1"/>
  <c r="AK305" i="2"/>
  <c r="AK306" i="2"/>
  <c r="AK313" i="2"/>
  <c r="AK317" i="2"/>
  <c r="AK326" i="2"/>
  <c r="T385" i="2"/>
  <c r="AK397" i="2"/>
  <c r="T434" i="2"/>
  <c r="AK436" i="2"/>
  <c r="AK464" i="2"/>
  <c r="AK486" i="2"/>
  <c r="AK488" i="2"/>
  <c r="AK510" i="2"/>
  <c r="AK523" i="2"/>
  <c r="AK531" i="2"/>
  <c r="T542" i="2"/>
  <c r="AK547" i="2"/>
  <c r="AK554" i="2"/>
  <c r="AK571" i="2"/>
  <c r="AK585" i="2"/>
  <c r="AK605" i="2"/>
  <c r="AK612" i="2"/>
  <c r="AK883" i="2"/>
  <c r="U899" i="2"/>
  <c r="AA899" i="2" s="1"/>
  <c r="AK926" i="2"/>
  <c r="V926" i="2"/>
  <c r="T957" i="2"/>
  <c r="T91" i="2"/>
  <c r="S91" i="2" s="1"/>
  <c r="T132" i="2"/>
  <c r="AK140" i="2"/>
  <c r="AK210" i="2"/>
  <c r="X210" i="2"/>
  <c r="S210" i="2" s="1"/>
  <c r="AK587" i="2"/>
  <c r="AK702" i="2"/>
  <c r="T838" i="2"/>
  <c r="Z838" i="2" s="1"/>
  <c r="T877" i="2"/>
  <c r="X899" i="2"/>
  <c r="AK908" i="2"/>
  <c r="U911" i="2"/>
  <c r="AA911" i="2" s="1"/>
  <c r="AK944" i="2"/>
  <c r="AK945" i="2"/>
  <c r="AK957" i="2"/>
  <c r="AK130" i="2"/>
  <c r="T130" i="2"/>
  <c r="U142" i="2"/>
  <c r="AA142" i="2" s="1"/>
  <c r="T212" i="2"/>
  <c r="Z212" i="2" s="1"/>
  <c r="AK212" i="2"/>
  <c r="T216" i="2"/>
  <c r="AK216" i="2"/>
  <c r="T95" i="2"/>
  <c r="S95" i="2" s="1"/>
  <c r="AK122" i="2"/>
  <c r="U145" i="2"/>
  <c r="AA145" i="2" s="1"/>
  <c r="Y145" i="2" s="1"/>
  <c r="AK146" i="2"/>
  <c r="T146" i="2"/>
  <c r="T152" i="2"/>
  <c r="S152" i="2" s="1"/>
  <c r="X203" i="2"/>
  <c r="X212" i="2"/>
  <c r="R212" i="2" s="1"/>
  <c r="T359" i="2"/>
  <c r="Z359" i="2" s="1"/>
  <c r="T366" i="2"/>
  <c r="Z366" i="2" s="1"/>
  <c r="T372" i="2"/>
  <c r="T373" i="2"/>
  <c r="Z373" i="2" s="1"/>
  <c r="T377" i="2"/>
  <c r="Z377" i="2" s="1"/>
  <c r="T383" i="2"/>
  <c r="Z383" i="2" s="1"/>
  <c r="T445" i="2"/>
  <c r="Z445" i="2" s="1"/>
  <c r="AK446" i="2"/>
  <c r="T447" i="2"/>
  <c r="AK455" i="2"/>
  <c r="N460" i="2"/>
  <c r="AK461" i="2"/>
  <c r="V473" i="2"/>
  <c r="AB473" i="2" s="1"/>
  <c r="N484" i="2"/>
  <c r="AK485" i="2"/>
  <c r="AK494" i="2"/>
  <c r="N496" i="2"/>
  <c r="U519" i="2"/>
  <c r="T612" i="2"/>
  <c r="T614" i="2"/>
  <c r="T633" i="2"/>
  <c r="V657" i="2"/>
  <c r="AA689" i="2"/>
  <c r="AA713" i="2"/>
  <c r="AA714" i="2"/>
  <c r="T832" i="2"/>
  <c r="T834" i="2"/>
  <c r="N834" i="2" s="1"/>
  <c r="T836" i="2"/>
  <c r="T839" i="2"/>
  <c r="N839" i="2" s="1"/>
  <c r="U871" i="2"/>
  <c r="S871" i="2" s="1"/>
  <c r="AK882" i="2"/>
  <c r="T903" i="2"/>
  <c r="V930" i="2"/>
  <c r="U932" i="2"/>
  <c r="O932" i="2" s="1"/>
  <c r="T940" i="2"/>
  <c r="Z940" i="2" s="1"/>
  <c r="AK214" i="2"/>
  <c r="X214" i="2"/>
  <c r="T218" i="2"/>
  <c r="N219" i="2"/>
  <c r="T226" i="2"/>
  <c r="T233" i="2"/>
  <c r="S233" i="2" s="1"/>
  <c r="T242" i="2"/>
  <c r="T276" i="2"/>
  <c r="N276" i="2" s="1"/>
  <c r="M276" i="2" s="1"/>
  <c r="I276" i="2" s="1"/>
  <c r="T277" i="2"/>
  <c r="S277" i="2" s="1"/>
  <c r="R295" i="2"/>
  <c r="R299" i="2"/>
  <c r="AK315" i="2"/>
  <c r="AK318" i="2"/>
  <c r="AK323" i="2"/>
  <c r="AK335" i="2"/>
  <c r="T371" i="2"/>
  <c r="Z371" i="2" s="1"/>
  <c r="T381" i="2"/>
  <c r="U383" i="2"/>
  <c r="AA383" i="2" s="1"/>
  <c r="T416" i="2"/>
  <c r="AA449" i="2"/>
  <c r="Y449" i="2" s="1"/>
  <c r="AK469" i="2"/>
  <c r="N494" i="2"/>
  <c r="AK577" i="2"/>
  <c r="AK606" i="2"/>
  <c r="AK626" i="2"/>
  <c r="AK634" i="2"/>
  <c r="T650" i="2"/>
  <c r="T652" i="2"/>
  <c r="T660" i="2"/>
  <c r="T840" i="2"/>
  <c r="Z840" i="2" s="1"/>
  <c r="T841" i="2"/>
  <c r="T842" i="2"/>
  <c r="T843" i="2"/>
  <c r="N843" i="2" s="1"/>
  <c r="T844" i="2"/>
  <c r="Z844" i="2" s="1"/>
  <c r="T845" i="2"/>
  <c r="T846" i="2"/>
  <c r="Z846" i="2" s="1"/>
  <c r="T847" i="2"/>
  <c r="T848" i="2"/>
  <c r="Z848" i="2" s="1"/>
  <c r="T849" i="2"/>
  <c r="T850" i="2"/>
  <c r="Z850" i="2" s="1"/>
  <c r="T851" i="2"/>
  <c r="T852" i="2"/>
  <c r="Z852" i="2" s="1"/>
  <c r="T853" i="2"/>
  <c r="T854" i="2"/>
  <c r="Z854" i="2" s="1"/>
  <c r="T855" i="2"/>
  <c r="T865" i="2"/>
  <c r="Z865" i="2" s="1"/>
  <c r="T866" i="2"/>
  <c r="U875" i="2"/>
  <c r="X898" i="2"/>
  <c r="AD898" i="2" s="1"/>
  <c r="AK913" i="2"/>
  <c r="V913" i="2"/>
  <c r="U914" i="2"/>
  <c r="AA914" i="2" s="1"/>
  <c r="AK921" i="2"/>
  <c r="V921" i="2"/>
  <c r="AK975" i="2"/>
  <c r="X216" i="2"/>
  <c r="AD216" i="2" s="1"/>
  <c r="AK351" i="2"/>
  <c r="U362" i="2"/>
  <c r="AA362" i="2" s="1"/>
  <c r="U368" i="2"/>
  <c r="AA368" i="2" s="1"/>
  <c r="T439" i="2"/>
  <c r="S439" i="2" s="1"/>
  <c r="N476" i="2"/>
  <c r="AK477" i="2"/>
  <c r="N492" i="2"/>
  <c r="T626" i="2"/>
  <c r="T628" i="2"/>
  <c r="T634" i="2"/>
  <c r="T636" i="2"/>
  <c r="AK811" i="2"/>
  <c r="T811" i="2"/>
  <c r="X812" i="2"/>
  <c r="AD812" i="2" s="1"/>
  <c r="T812" i="2"/>
  <c r="T833" i="2"/>
  <c r="Z833" i="2" s="1"/>
  <c r="T835" i="2"/>
  <c r="N835" i="2" s="1"/>
  <c r="X902" i="2"/>
  <c r="AD902" i="2" s="1"/>
  <c r="AK903" i="2"/>
  <c r="AK922" i="2"/>
  <c r="V922" i="2"/>
  <c r="P922" i="2" s="1"/>
  <c r="AK290" i="2"/>
  <c r="T292" i="2"/>
  <c r="AK294" i="2"/>
  <c r="AK300" i="2"/>
  <c r="R301" i="2"/>
  <c r="R307" i="2"/>
  <c r="AK327" i="2"/>
  <c r="N502" i="2"/>
  <c r="AK872" i="2"/>
  <c r="U877" i="2"/>
  <c r="O877" i="2" s="1"/>
  <c r="AK925" i="2"/>
  <c r="V925" i="2"/>
  <c r="AK928" i="2"/>
  <c r="V928" i="2"/>
  <c r="O775" i="2"/>
  <c r="AA775" i="2"/>
  <c r="J761" i="2"/>
  <c r="J763" i="2"/>
  <c r="J804" i="2"/>
  <c r="U750" i="2"/>
  <c r="O750" i="2" s="1"/>
  <c r="T760" i="2"/>
  <c r="AL764" i="2"/>
  <c r="AK764" i="2" s="1"/>
  <c r="U765" i="2"/>
  <c r="O765" i="2" s="1"/>
  <c r="U774" i="2"/>
  <c r="AL776" i="2"/>
  <c r="AK776" i="2" s="1"/>
  <c r="J790" i="2"/>
  <c r="AJ793" i="2"/>
  <c r="J806" i="2"/>
  <c r="J810" i="2"/>
  <c r="J813" i="2"/>
  <c r="J817" i="2"/>
  <c r="X819" i="2"/>
  <c r="J801" i="2"/>
  <c r="J814" i="2"/>
  <c r="J818" i="2"/>
  <c r="AJ751" i="2"/>
  <c r="AL752" i="2"/>
  <c r="T752" i="2" s="1"/>
  <c r="AJ752" i="2"/>
  <c r="J753" i="2"/>
  <c r="J755" i="2"/>
  <c r="U755" i="2"/>
  <c r="O755" i="2" s="1"/>
  <c r="AM757" i="2"/>
  <c r="U757" i="2" s="1"/>
  <c r="AL763" i="2"/>
  <c r="AK763" i="2" s="1"/>
  <c r="U767" i="2"/>
  <c r="O767" i="2" s="1"/>
  <c r="AM769" i="2"/>
  <c r="AK769" i="2" s="1"/>
  <c r="J774" i="2"/>
  <c r="J777" i="2"/>
  <c r="AM781" i="2"/>
  <c r="AJ781" i="2"/>
  <c r="U783" i="2"/>
  <c r="O783" i="2" s="1"/>
  <c r="AL784" i="2"/>
  <c r="AK784" i="2" s="1"/>
  <c r="AJ784" i="2"/>
  <c r="J785" i="2"/>
  <c r="AJ787" i="2"/>
  <c r="J788" i="2"/>
  <c r="AL792" i="2"/>
  <c r="AJ792" i="2"/>
  <c r="J792" i="2"/>
  <c r="J793" i="2"/>
  <c r="AM797" i="2"/>
  <c r="U797" i="2" s="1"/>
  <c r="O797" i="2" s="1"/>
  <c r="AJ797" i="2"/>
  <c r="AJ799" i="2"/>
  <c r="AL804" i="2"/>
  <c r="T804" i="2" s="1"/>
  <c r="J805" i="2"/>
  <c r="J809" i="2"/>
  <c r="J811" i="2"/>
  <c r="J812" i="2"/>
  <c r="J816" i="2"/>
  <c r="J773" i="2"/>
  <c r="J807" i="2"/>
  <c r="AL751" i="2"/>
  <c r="T751" i="2" s="1"/>
  <c r="Z751" i="2" s="1"/>
  <c r="AJ755" i="2"/>
  <c r="AJ756" i="2"/>
  <c r="J759" i="2"/>
  <c r="U759" i="2"/>
  <c r="AM761" i="2"/>
  <c r="AK761" i="2" s="1"/>
  <c r="AJ767" i="2"/>
  <c r="AJ768" i="2"/>
  <c r="J771" i="2"/>
  <c r="U771" i="2"/>
  <c r="AM773" i="2"/>
  <c r="U773" i="2" s="1"/>
  <c r="J775" i="2"/>
  <c r="J778" i="2"/>
  <c r="J779" i="2"/>
  <c r="AJ783" i="2"/>
  <c r="J794" i="2"/>
  <c r="T796" i="2"/>
  <c r="N796" i="2" s="1"/>
  <c r="AJ796" i="2"/>
  <c r="J797" i="2"/>
  <c r="J798" i="2"/>
  <c r="AM801" i="2"/>
  <c r="U801" i="2" s="1"/>
  <c r="O801" i="2" s="1"/>
  <c r="AJ801" i="2"/>
  <c r="AJ803" i="2"/>
  <c r="X807" i="2"/>
  <c r="R807" i="2" s="1"/>
  <c r="J808" i="2"/>
  <c r="J815" i="2"/>
  <c r="T819" i="2"/>
  <c r="Z819" i="2" s="1"/>
  <c r="T820" i="2"/>
  <c r="X835" i="2"/>
  <c r="X837" i="2"/>
  <c r="S837" i="2" s="1"/>
  <c r="X839" i="2"/>
  <c r="AD839" i="2" s="1"/>
  <c r="O544" i="2"/>
  <c r="O120" i="2"/>
  <c r="N404" i="2"/>
  <c r="N416" i="2"/>
  <c r="M416" i="2" s="1"/>
  <c r="I416" i="2" s="1"/>
  <c r="T181" i="2"/>
  <c r="AK192" i="2"/>
  <c r="X201" i="2"/>
  <c r="T208" i="2"/>
  <c r="Z208" i="2" s="1"/>
  <c r="T213" i="2"/>
  <c r="N213" i="2" s="1"/>
  <c r="AK295" i="2"/>
  <c r="AK308" i="2"/>
  <c r="AK309" i="2"/>
  <c r="AK319" i="2"/>
  <c r="AK330" i="2"/>
  <c r="AK347" i="2"/>
  <c r="AK356" i="2"/>
  <c r="T363" i="2"/>
  <c r="Z363" i="2" s="1"/>
  <c r="T365" i="2"/>
  <c r="V366" i="2"/>
  <c r="P366" i="2" s="1"/>
  <c r="AK366" i="2"/>
  <c r="T369" i="2"/>
  <c r="Z369" i="2" s="1"/>
  <c r="AK374" i="2"/>
  <c r="T375" i="2"/>
  <c r="U378" i="2"/>
  <c r="AA378" i="2" s="1"/>
  <c r="V382" i="2"/>
  <c r="AK389" i="2"/>
  <c r="AK392" i="2"/>
  <c r="AK401" i="2"/>
  <c r="AK424" i="2"/>
  <c r="AK427" i="2"/>
  <c r="U431" i="2"/>
  <c r="AK438" i="2"/>
  <c r="U439" i="2"/>
  <c r="AK443" i="2"/>
  <c r="AA444" i="2"/>
  <c r="P457" i="2"/>
  <c r="P465" i="2"/>
  <c r="P473" i="2"/>
  <c r="P481" i="2"/>
  <c r="P489" i="2"/>
  <c r="AK497" i="2"/>
  <c r="N506" i="2"/>
  <c r="AK507" i="2"/>
  <c r="T510" i="2"/>
  <c r="N510" i="2" s="1"/>
  <c r="AK513" i="2"/>
  <c r="N518" i="2"/>
  <c r="AK579" i="2"/>
  <c r="O751" i="2"/>
  <c r="AA751" i="2"/>
  <c r="AK815" i="2"/>
  <c r="X815" i="2"/>
  <c r="R815" i="2" s="1"/>
  <c r="AK873" i="2"/>
  <c r="T873" i="2"/>
  <c r="Z873" i="2" s="1"/>
  <c r="AA949" i="2"/>
  <c r="T976" i="2"/>
  <c r="X976" i="2"/>
  <c r="R976" i="2" s="1"/>
  <c r="T97" i="2"/>
  <c r="N97" i="2" s="1"/>
  <c r="M97" i="2" s="1"/>
  <c r="I97" i="2" s="1"/>
  <c r="T140" i="2"/>
  <c r="Z140" i="2" s="1"/>
  <c r="AK161" i="2"/>
  <c r="T164" i="2"/>
  <c r="T217" i="2"/>
  <c r="S217" i="2" s="1"/>
  <c r="T224" i="2"/>
  <c r="AB619" i="2"/>
  <c r="P619" i="2"/>
  <c r="O719" i="2"/>
  <c r="AA719" i="2"/>
  <c r="N893" i="2"/>
  <c r="Z893" i="2"/>
  <c r="AK906" i="2"/>
  <c r="U906" i="2"/>
  <c r="AA906" i="2" s="1"/>
  <c r="X916" i="2"/>
  <c r="U916" i="2"/>
  <c r="AA916" i="2" s="1"/>
  <c r="X924" i="2"/>
  <c r="AK924" i="2"/>
  <c r="AK967" i="2"/>
  <c r="T967" i="2"/>
  <c r="S128" i="2"/>
  <c r="AK128" i="2"/>
  <c r="T135" i="2"/>
  <c r="U135" i="2"/>
  <c r="T137" i="2"/>
  <c r="AK138" i="2"/>
  <c r="T138" i="2"/>
  <c r="T180" i="2"/>
  <c r="T188" i="2"/>
  <c r="S188" i="2" s="1"/>
  <c r="AK196" i="2"/>
  <c r="X205" i="2"/>
  <c r="X208" i="2"/>
  <c r="T211" i="2"/>
  <c r="T215" i="2"/>
  <c r="N215" i="2" s="1"/>
  <c r="AK217" i="2"/>
  <c r="X220" i="2"/>
  <c r="AD220" i="2" s="1"/>
  <c r="X223" i="2"/>
  <c r="X224" i="2"/>
  <c r="T257" i="2"/>
  <c r="T258" i="2"/>
  <c r="S258" i="2" s="1"/>
  <c r="T265" i="2"/>
  <c r="S265" i="2" s="1"/>
  <c r="T266" i="2"/>
  <c r="AK293" i="2"/>
  <c r="T298" i="2"/>
  <c r="AK339" i="2"/>
  <c r="U360" i="2"/>
  <c r="AA360" i="2" s="1"/>
  <c r="U373" i="2"/>
  <c r="V374" i="2"/>
  <c r="P374" i="2" s="1"/>
  <c r="AK375" i="2"/>
  <c r="U380" i="2"/>
  <c r="AA380" i="2" s="1"/>
  <c r="U390" i="2"/>
  <c r="U395" i="2"/>
  <c r="AK403" i="2"/>
  <c r="U404" i="2"/>
  <c r="AK409" i="2"/>
  <c r="U410" i="2"/>
  <c r="AA416" i="2"/>
  <c r="T424" i="2"/>
  <c r="AA432" i="2"/>
  <c r="O435" i="2"/>
  <c r="AA441" i="2"/>
  <c r="AK452" i="2"/>
  <c r="P469" i="2"/>
  <c r="V475" i="2"/>
  <c r="P477" i="2"/>
  <c r="N514" i="2"/>
  <c r="AK517" i="2"/>
  <c r="T668" i="2"/>
  <c r="AK668" i="2"/>
  <c r="O743" i="2"/>
  <c r="AA743" i="2"/>
  <c r="Y743" i="2" s="1"/>
  <c r="AK869" i="2"/>
  <c r="T869" i="2"/>
  <c r="AK891" i="2"/>
  <c r="T891" i="2"/>
  <c r="T87" i="2"/>
  <c r="T93" i="2"/>
  <c r="T107" i="2"/>
  <c r="N107" i="2" s="1"/>
  <c r="T113" i="2"/>
  <c r="T122" i="2"/>
  <c r="AK129" i="2"/>
  <c r="U129" i="2"/>
  <c r="AK136" i="2"/>
  <c r="S144" i="2"/>
  <c r="AK144" i="2"/>
  <c r="AK147" i="2"/>
  <c r="T148" i="2"/>
  <c r="T163" i="2"/>
  <c r="AK325" i="2"/>
  <c r="AK331" i="2"/>
  <c r="AK343" i="2"/>
  <c r="U358" i="2"/>
  <c r="AA358" i="2" s="1"/>
  <c r="V364" i="2"/>
  <c r="U370" i="2"/>
  <c r="T379" i="2"/>
  <c r="Z379" i="2" s="1"/>
  <c r="T387" i="2"/>
  <c r="Z387" i="2" s="1"/>
  <c r="AK393" i="2"/>
  <c r="U398" i="2"/>
  <c r="AA398" i="2" s="1"/>
  <c r="Y398" i="2" s="1"/>
  <c r="AK402" i="2"/>
  <c r="U403" i="2"/>
  <c r="AA403" i="2" s="1"/>
  <c r="AK411" i="2"/>
  <c r="T414" i="2"/>
  <c r="U418" i="2"/>
  <c r="AA418" i="2" s="1"/>
  <c r="T418" i="2"/>
  <c r="AK423" i="2"/>
  <c r="T446" i="2"/>
  <c r="N446" i="2" s="1"/>
  <c r="AK448" i="2"/>
  <c r="N452" i="2"/>
  <c r="N456" i="2"/>
  <c r="AK457" i="2"/>
  <c r="N464" i="2"/>
  <c r="AK465" i="2"/>
  <c r="N472" i="2"/>
  <c r="AK473" i="2"/>
  <c r="N480" i="2"/>
  <c r="AK481" i="2"/>
  <c r="N488" i="2"/>
  <c r="AK489" i="2"/>
  <c r="AK490" i="2"/>
  <c r="AK492" i="2"/>
  <c r="AK501" i="2"/>
  <c r="AK511" i="2"/>
  <c r="U515" i="2"/>
  <c r="AA515" i="2" s="1"/>
  <c r="AK595" i="2"/>
  <c r="T776" i="2"/>
  <c r="Z776" i="2" s="1"/>
  <c r="Y776" i="2" s="1"/>
  <c r="T875" i="2"/>
  <c r="X885" i="2"/>
  <c r="AK885" i="2"/>
  <c r="U885" i="2"/>
  <c r="T896" i="2"/>
  <c r="AK896" i="2"/>
  <c r="X912" i="2"/>
  <c r="U912" i="2"/>
  <c r="AA912" i="2" s="1"/>
  <c r="T953" i="2"/>
  <c r="N953" i="2" s="1"/>
  <c r="M953" i="2" s="1"/>
  <c r="AK534" i="2"/>
  <c r="AK535" i="2"/>
  <c r="T535" i="2"/>
  <c r="N535" i="2" s="1"/>
  <c r="AK536" i="2"/>
  <c r="T536" i="2"/>
  <c r="AK537" i="2"/>
  <c r="T537" i="2"/>
  <c r="AK538" i="2"/>
  <c r="T538" i="2"/>
  <c r="AK541" i="2"/>
  <c r="T541" i="2"/>
  <c r="S541" i="2" s="1"/>
  <c r="T545" i="2"/>
  <c r="T546" i="2"/>
  <c r="AK552" i="2"/>
  <c r="AK559" i="2"/>
  <c r="AK570" i="2"/>
  <c r="AK578" i="2"/>
  <c r="AK586" i="2"/>
  <c r="AK594" i="2"/>
  <c r="AK608" i="2"/>
  <c r="P609" i="2"/>
  <c r="AK622" i="2"/>
  <c r="AK624" i="2"/>
  <c r="W625" i="2"/>
  <c r="AC625" i="2" s="1"/>
  <c r="Y625" i="2" s="1"/>
  <c r="AK625" i="2"/>
  <c r="AK641" i="2"/>
  <c r="AK649" i="2"/>
  <c r="P653" i="2"/>
  <c r="V659" i="2"/>
  <c r="AK666" i="2"/>
  <c r="Z669" i="2"/>
  <c r="AK698" i="2"/>
  <c r="T736" i="2"/>
  <c r="U741" i="2"/>
  <c r="AK748" i="2"/>
  <c r="T768" i="2"/>
  <c r="S768" i="2" s="1"/>
  <c r="U790" i="2"/>
  <c r="AK807" i="2"/>
  <c r="T807" i="2"/>
  <c r="S807" i="2" s="1"/>
  <c r="X808" i="2"/>
  <c r="AD808" i="2" s="1"/>
  <c r="T808" i="2"/>
  <c r="AK870" i="2"/>
  <c r="T904" i="2"/>
  <c r="X904" i="2"/>
  <c r="R904" i="2" s="1"/>
  <c r="V935" i="2"/>
  <c r="AB935" i="2" s="1"/>
  <c r="X936" i="2"/>
  <c r="T938" i="2"/>
  <c r="V941" i="2"/>
  <c r="AB941" i="2" s="1"/>
  <c r="AK954" i="2"/>
  <c r="N968" i="2"/>
  <c r="AK557" i="2"/>
  <c r="W568" i="2"/>
  <c r="Q568" i="2" s="1"/>
  <c r="AK568" i="2"/>
  <c r="AK573" i="2"/>
  <c r="W576" i="2"/>
  <c r="AK576" i="2"/>
  <c r="AK581" i="2"/>
  <c r="AK583" i="2"/>
  <c r="W584" i="2"/>
  <c r="Q584" i="2" s="1"/>
  <c r="AK584" i="2"/>
  <c r="AK592" i="2"/>
  <c r="AK618" i="2"/>
  <c r="AK620" i="2"/>
  <c r="AK632" i="2"/>
  <c r="AK640" i="2"/>
  <c r="AK648" i="2"/>
  <c r="AK654" i="2"/>
  <c r="AK664" i="2"/>
  <c r="AK674" i="2"/>
  <c r="AK680" i="2"/>
  <c r="AK739" i="2"/>
  <c r="AK759" i="2"/>
  <c r="AK871" i="2"/>
  <c r="U873" i="2"/>
  <c r="O873" i="2" s="1"/>
  <c r="AK884" i="2"/>
  <c r="T889" i="2"/>
  <c r="U891" i="2"/>
  <c r="X910" i="2"/>
  <c r="AK911" i="2"/>
  <c r="AK915" i="2"/>
  <c r="V915" i="2"/>
  <c r="P915" i="2" s="1"/>
  <c r="AK923" i="2"/>
  <c r="U928" i="2"/>
  <c r="AA953" i="2"/>
  <c r="AK519" i="2"/>
  <c r="AK527" i="2"/>
  <c r="U539" i="2"/>
  <c r="AK545" i="2"/>
  <c r="AK556" i="2"/>
  <c r="AK562" i="2"/>
  <c r="AK567" i="2"/>
  <c r="AK575" i="2"/>
  <c r="AK591" i="2"/>
  <c r="T592" i="2"/>
  <c r="Z592" i="2" s="1"/>
  <c r="AK593" i="2"/>
  <c r="AK599" i="2"/>
  <c r="AK610" i="2"/>
  <c r="AK616" i="2"/>
  <c r="AK630" i="2"/>
  <c r="AK638" i="2"/>
  <c r="AK642" i="2"/>
  <c r="AK646" i="2"/>
  <c r="AK650" i="2"/>
  <c r="T653" i="2"/>
  <c r="N653" i="2" s="1"/>
  <c r="T654" i="2"/>
  <c r="AK656" i="2"/>
  <c r="AK658" i="2"/>
  <c r="AK706" i="2"/>
  <c r="U737" i="2"/>
  <c r="AA737" i="2" s="1"/>
  <c r="T744" i="2"/>
  <c r="AK756" i="2"/>
  <c r="T815" i="2"/>
  <c r="X816" i="2"/>
  <c r="T816" i="2"/>
  <c r="AK881" i="2"/>
  <c r="U883" i="2"/>
  <c r="U889" i="2"/>
  <c r="O889" i="2" s="1"/>
  <c r="X901" i="2"/>
  <c r="AD901" i="2" s="1"/>
  <c r="U903" i="2"/>
  <c r="X907" i="2"/>
  <c r="AD907" i="2" s="1"/>
  <c r="X909" i="2"/>
  <c r="AD909" i="2" s="1"/>
  <c r="O910" i="2"/>
  <c r="U920" i="2"/>
  <c r="AA920" i="2" s="1"/>
  <c r="U921" i="2"/>
  <c r="AA921" i="2" s="1"/>
  <c r="V924" i="2"/>
  <c r="U926" i="2"/>
  <c r="X930" i="2"/>
  <c r="U930" i="2"/>
  <c r="T939" i="2"/>
  <c r="AK952" i="2"/>
  <c r="T961" i="2"/>
  <c r="T963" i="2"/>
  <c r="N963" i="2" s="1"/>
  <c r="N127" i="2"/>
  <c r="O952" i="2"/>
  <c r="M952" i="2" s="1"/>
  <c r="I952" i="2" s="1"/>
  <c r="O955" i="2"/>
  <c r="N972" i="2"/>
  <c r="N417" i="2"/>
  <c r="O551" i="2"/>
  <c r="P655" i="2"/>
  <c r="O667" i="2"/>
  <c r="P677" i="2"/>
  <c r="N964" i="2"/>
  <c r="N967" i="2"/>
  <c r="O549" i="2"/>
  <c r="N724" i="2"/>
  <c r="N732" i="2"/>
  <c r="O132" i="2"/>
  <c r="N143" i="2"/>
  <c r="O497" i="2"/>
  <c r="O547" i="2"/>
  <c r="N131" i="2"/>
  <c r="N424" i="2"/>
  <c r="M424" i="2" s="1"/>
  <c r="I424" i="2" s="1"/>
  <c r="N434" i="2"/>
  <c r="O453" i="2"/>
  <c r="O556" i="2"/>
  <c r="O663" i="2"/>
  <c r="P673" i="2"/>
  <c r="R819" i="2"/>
  <c r="N841" i="2"/>
  <c r="N845" i="2"/>
  <c r="N849" i="2"/>
  <c r="N853" i="2"/>
  <c r="N855" i="2"/>
  <c r="N866" i="2"/>
  <c r="O950" i="2"/>
  <c r="N960" i="2"/>
  <c r="O140" i="2"/>
  <c r="N221" i="2"/>
  <c r="Z221" i="2"/>
  <c r="T77" i="2"/>
  <c r="T79" i="2"/>
  <c r="T81" i="2"/>
  <c r="AK101" i="2"/>
  <c r="T103" i="2"/>
  <c r="X107" i="2"/>
  <c r="X113" i="2"/>
  <c r="T120" i="2"/>
  <c r="T124" i="2"/>
  <c r="Z128" i="2"/>
  <c r="AK131" i="2"/>
  <c r="U131" i="2"/>
  <c r="S132" i="2"/>
  <c r="T136" i="2"/>
  <c r="N136" i="2" s="1"/>
  <c r="M136" i="2" s="1"/>
  <c r="I136" i="2" s="1"/>
  <c r="U137" i="2"/>
  <c r="T139" i="2"/>
  <c r="N139" i="2" s="1"/>
  <c r="U139" i="2"/>
  <c r="T141" i="2"/>
  <c r="Z141" i="2" s="1"/>
  <c r="Z144" i="2"/>
  <c r="T147" i="2"/>
  <c r="N147" i="2" s="1"/>
  <c r="T209" i="2"/>
  <c r="X211" i="2"/>
  <c r="X213" i="2"/>
  <c r="AD213" i="2" s="1"/>
  <c r="X215" i="2"/>
  <c r="AD215" i="2" s="1"/>
  <c r="AA367" i="2"/>
  <c r="O367" i="2"/>
  <c r="AA371" i="2"/>
  <c r="O371" i="2"/>
  <c r="AA375" i="2"/>
  <c r="O375" i="2"/>
  <c r="O428" i="2"/>
  <c r="AA428" i="2"/>
  <c r="O445" i="2"/>
  <c r="AA445" i="2"/>
  <c r="T85" i="2"/>
  <c r="AK108" i="2"/>
  <c r="AK110" i="2"/>
  <c r="X111" i="2"/>
  <c r="AK114" i="2"/>
  <c r="AK116" i="2"/>
  <c r="X117" i="2"/>
  <c r="AK119" i="2"/>
  <c r="U119" i="2"/>
  <c r="AK121" i="2"/>
  <c r="U121" i="2"/>
  <c r="AA121" i="2" s="1"/>
  <c r="AK123" i="2"/>
  <c r="AK125" i="2"/>
  <c r="U125" i="2"/>
  <c r="T126" i="2"/>
  <c r="S126" i="2" s="1"/>
  <c r="AK127" i="2"/>
  <c r="U130" i="2"/>
  <c r="AA130" i="2" s="1"/>
  <c r="AK133" i="2"/>
  <c r="U133" i="2"/>
  <c r="T142" i="2"/>
  <c r="AK143" i="2"/>
  <c r="AK149" i="2"/>
  <c r="AK153" i="2"/>
  <c r="AK157" i="2"/>
  <c r="T160" i="2"/>
  <c r="S160" i="2" s="1"/>
  <c r="T172" i="2"/>
  <c r="T176" i="2"/>
  <c r="T185" i="2"/>
  <c r="N185" i="2" s="1"/>
  <c r="M185" i="2" s="1"/>
  <c r="I185" i="2" s="1"/>
  <c r="T189" i="2"/>
  <c r="AK193" i="2"/>
  <c r="AK197" i="2"/>
  <c r="X209" i="2"/>
  <c r="AD209" i="2" s="1"/>
  <c r="N210" i="2"/>
  <c r="N212" i="2"/>
  <c r="N214" i="2"/>
  <c r="Z215" i="2"/>
  <c r="AA379" i="2"/>
  <c r="O379" i="2"/>
  <c r="T200" i="2"/>
  <c r="X200" i="2"/>
  <c r="T201" i="2"/>
  <c r="T202" i="2"/>
  <c r="X202" i="2"/>
  <c r="T203" i="2"/>
  <c r="T204" i="2"/>
  <c r="X204" i="2"/>
  <c r="T205" i="2"/>
  <c r="T206" i="2"/>
  <c r="X206" i="2"/>
  <c r="T207" i="2"/>
  <c r="S207" i="2" s="1"/>
  <c r="N208" i="2"/>
  <c r="AK221" i="2"/>
  <c r="X221" i="2"/>
  <c r="AA363" i="2"/>
  <c r="O363" i="2"/>
  <c r="AA369" i="2"/>
  <c r="O369" i="2"/>
  <c r="T89" i="2"/>
  <c r="N89" i="2" s="1"/>
  <c r="M89" i="2" s="1"/>
  <c r="I89" i="2" s="1"/>
  <c r="T102" i="2"/>
  <c r="T104" i="2"/>
  <c r="T108" i="2"/>
  <c r="N108" i="2" s="1"/>
  <c r="T110" i="2"/>
  <c r="Z110" i="2" s="1"/>
  <c r="Y110" i="2" s="1"/>
  <c r="T111" i="2"/>
  <c r="T114" i="2"/>
  <c r="T116" i="2"/>
  <c r="T117" i="2"/>
  <c r="Z117" i="2" s="1"/>
  <c r="T119" i="2"/>
  <c r="T123" i="2"/>
  <c r="N123" i="2" s="1"/>
  <c r="U123" i="2"/>
  <c r="AA123" i="2" s="1"/>
  <c r="O124" i="2"/>
  <c r="U127" i="2"/>
  <c r="N128" i="2"/>
  <c r="M128" i="2" s="1"/>
  <c r="I128" i="2" s="1"/>
  <c r="T129" i="2"/>
  <c r="AK134" i="2"/>
  <c r="T134" i="2"/>
  <c r="U138" i="2"/>
  <c r="AA138" i="2" s="1"/>
  <c r="U141" i="2"/>
  <c r="U143" i="2"/>
  <c r="S143" i="2" s="1"/>
  <c r="N144" i="2"/>
  <c r="M144" i="2" s="1"/>
  <c r="I144" i="2" s="1"/>
  <c r="T145" i="2"/>
  <c r="Z145" i="2" s="1"/>
  <c r="T151" i="2"/>
  <c r="T155" i="2"/>
  <c r="T159" i="2"/>
  <c r="AK165" i="2"/>
  <c r="T168" i="2"/>
  <c r="AK169" i="2"/>
  <c r="AK173" i="2"/>
  <c r="T177" i="2"/>
  <c r="T184" i="2"/>
  <c r="AA377" i="2"/>
  <c r="O377" i="2"/>
  <c r="AA381" i="2"/>
  <c r="O381" i="2"/>
  <c r="O420" i="2"/>
  <c r="AA420" i="2"/>
  <c r="O433" i="2"/>
  <c r="AA433" i="2"/>
  <c r="O437" i="2"/>
  <c r="AA437" i="2"/>
  <c r="X225" i="2"/>
  <c r="AD225" i="2" s="1"/>
  <c r="Y225" i="2" s="1"/>
  <c r="X226" i="2"/>
  <c r="R226" i="2" s="1"/>
  <c r="T227" i="2"/>
  <c r="S227" i="2" s="1"/>
  <c r="T228" i="2"/>
  <c r="T238" i="2"/>
  <c r="T245" i="2"/>
  <c r="T261" i="2"/>
  <c r="T262" i="2"/>
  <c r="AK273" i="2"/>
  <c r="T284" i="2"/>
  <c r="AK285" i="2"/>
  <c r="T288" i="2"/>
  <c r="AK289" i="2"/>
  <c r="N294" i="2"/>
  <c r="AK296" i="2"/>
  <c r="AK299" i="2"/>
  <c r="AK316" i="2"/>
  <c r="AK320" i="2"/>
  <c r="AK324" i="2"/>
  <c r="AK328" i="2"/>
  <c r="AK332" i="2"/>
  <c r="AK336" i="2"/>
  <c r="AK340" i="2"/>
  <c r="AK344" i="2"/>
  <c r="AK348" i="2"/>
  <c r="AK352" i="2"/>
  <c r="AK353" i="2"/>
  <c r="AK354" i="2"/>
  <c r="AK355" i="2"/>
  <c r="U364" i="2"/>
  <c r="U365" i="2"/>
  <c r="O376" i="2"/>
  <c r="N377" i="2"/>
  <c r="O378" i="2"/>
  <c r="O380" i="2"/>
  <c r="N387" i="2"/>
  <c r="AK422" i="2"/>
  <c r="AA424" i="2"/>
  <c r="T430" i="2"/>
  <c r="N430" i="2" s="1"/>
  <c r="T431" i="2"/>
  <c r="AK437" i="2"/>
  <c r="T442" i="2"/>
  <c r="AK451" i="2"/>
  <c r="V451" i="2"/>
  <c r="O493" i="2"/>
  <c r="AK495" i="2"/>
  <c r="V495" i="2"/>
  <c r="P499" i="2"/>
  <c r="X218" i="2"/>
  <c r="T222" i="2"/>
  <c r="X227" i="2"/>
  <c r="AD227" i="2" s="1"/>
  <c r="X228" i="2"/>
  <c r="T229" i="2"/>
  <c r="T230" i="2"/>
  <c r="T234" i="2"/>
  <c r="T241" i="2"/>
  <c r="T250" i="2"/>
  <c r="T308" i="2"/>
  <c r="Z308" i="2" s="1"/>
  <c r="N312" i="2"/>
  <c r="V365" i="2"/>
  <c r="T367" i="2"/>
  <c r="Z367" i="2" s="1"/>
  <c r="O368" i="2"/>
  <c r="N369" i="2"/>
  <c r="O370" i="2"/>
  <c r="U382" i="2"/>
  <c r="AA382" i="2" s="1"/>
  <c r="V383" i="2"/>
  <c r="S383" i="2" s="1"/>
  <c r="V384" i="2"/>
  <c r="U387" i="2"/>
  <c r="AK391" i="2"/>
  <c r="T395" i="2"/>
  <c r="AK399" i="2"/>
  <c r="T403" i="2"/>
  <c r="U405" i="2"/>
  <c r="O405" i="2" s="1"/>
  <c r="AK406" i="2"/>
  <c r="T407" i="2"/>
  <c r="S407" i="2" s="1"/>
  <c r="U408" i="2"/>
  <c r="AA412" i="2"/>
  <c r="U413" i="2"/>
  <c r="O413" i="2" s="1"/>
  <c r="U419" i="2"/>
  <c r="U423" i="2"/>
  <c r="U427" i="2"/>
  <c r="AA427" i="2" s="1"/>
  <c r="Y445" i="2"/>
  <c r="N450" i="2"/>
  <c r="O451" i="2"/>
  <c r="AK453" i="2"/>
  <c r="O457" i="2"/>
  <c r="AK458" i="2"/>
  <c r="AK462" i="2"/>
  <c r="O465" i="2"/>
  <c r="AK466" i="2"/>
  <c r="O469" i="2"/>
  <c r="AK470" i="2"/>
  <c r="O473" i="2"/>
  <c r="AK474" i="2"/>
  <c r="O477" i="2"/>
  <c r="AK478" i="2"/>
  <c r="O481" i="2"/>
  <c r="AK482" i="2"/>
  <c r="O485" i="2"/>
  <c r="O489" i="2"/>
  <c r="O495" i="2"/>
  <c r="W558" i="2"/>
  <c r="Z558" i="2"/>
  <c r="P566" i="2"/>
  <c r="AB574" i="2"/>
  <c r="P574" i="2"/>
  <c r="AB582" i="2"/>
  <c r="P582" i="2"/>
  <c r="AB592" i="2"/>
  <c r="AB621" i="2"/>
  <c r="P621" i="2"/>
  <c r="T220" i="2"/>
  <c r="N220" i="2" s="1"/>
  <c r="X222" i="2"/>
  <c r="T223" i="2"/>
  <c r="N225" i="2"/>
  <c r="X229" i="2"/>
  <c r="X230" i="2"/>
  <c r="T237" i="2"/>
  <c r="S237" i="2" s="1"/>
  <c r="T246" i="2"/>
  <c r="T253" i="2"/>
  <c r="T254" i="2"/>
  <c r="T271" i="2"/>
  <c r="T272" i="2"/>
  <c r="R293" i="2"/>
  <c r="T302" i="2"/>
  <c r="Z302" i="2" s="1"/>
  <c r="N306" i="2"/>
  <c r="AK307" i="2"/>
  <c r="N310" i="2"/>
  <c r="AK322" i="2"/>
  <c r="AK338" i="2"/>
  <c r="AK342" i="2"/>
  <c r="AK346" i="2"/>
  <c r="AK350" i="2"/>
  <c r="T357" i="2"/>
  <c r="O359" i="2"/>
  <c r="O361" i="2"/>
  <c r="AK364" i="2"/>
  <c r="N366" i="2"/>
  <c r="O372" i="2"/>
  <c r="U374" i="2"/>
  <c r="AK382" i="2"/>
  <c r="O383" i="2"/>
  <c r="U384" i="2"/>
  <c r="AA384" i="2" s="1"/>
  <c r="O385" i="2"/>
  <c r="V387" i="2"/>
  <c r="U388" i="2"/>
  <c r="AA388" i="2" s="1"/>
  <c r="AK390" i="2"/>
  <c r="U391" i="2"/>
  <c r="U392" i="2"/>
  <c r="AK396" i="2"/>
  <c r="AK398" i="2"/>
  <c r="U399" i="2"/>
  <c r="U400" i="2"/>
  <c r="AK404" i="2"/>
  <c r="U409" i="2"/>
  <c r="O409" i="2" s="1"/>
  <c r="AK410" i="2"/>
  <c r="T411" i="2"/>
  <c r="AK414" i="2"/>
  <c r="U415" i="2"/>
  <c r="Z416" i="2"/>
  <c r="T419" i="2"/>
  <c r="N419" i="2" s="1"/>
  <c r="T422" i="2"/>
  <c r="T423" i="2"/>
  <c r="N423" i="2" s="1"/>
  <c r="T426" i="2"/>
  <c r="T427" i="2"/>
  <c r="Z427" i="2" s="1"/>
  <c r="Y427" i="2" s="1"/>
  <c r="AK429" i="2"/>
  <c r="AK430" i="2"/>
  <c r="AA436" i="2"/>
  <c r="T438" i="2"/>
  <c r="AA440" i="2"/>
  <c r="AK442" i="2"/>
  <c r="U443" i="2"/>
  <c r="AA448" i="2"/>
  <c r="Y450" i="2"/>
  <c r="V455" i="2"/>
  <c r="N458" i="2"/>
  <c r="AK459" i="2"/>
  <c r="N462" i="2"/>
  <c r="AK463" i="2"/>
  <c r="AK467" i="2"/>
  <c r="N470" i="2"/>
  <c r="AK471" i="2"/>
  <c r="N474" i="2"/>
  <c r="AK475" i="2"/>
  <c r="N478" i="2"/>
  <c r="AK479" i="2"/>
  <c r="N482" i="2"/>
  <c r="AK483" i="2"/>
  <c r="N486" i="2"/>
  <c r="AK487" i="2"/>
  <c r="N490" i="2"/>
  <c r="AK491" i="2"/>
  <c r="AK498" i="2"/>
  <c r="AB590" i="2"/>
  <c r="P590" i="2"/>
  <c r="AB598" i="2"/>
  <c r="P598" i="2"/>
  <c r="AB617" i="2"/>
  <c r="N300" i="2"/>
  <c r="AK301" i="2"/>
  <c r="N304" i="2"/>
  <c r="AK329" i="2"/>
  <c r="AK333" i="2"/>
  <c r="AK337" i="2"/>
  <c r="AK341" i="2"/>
  <c r="AK345" i="2"/>
  <c r="AK349" i="2"/>
  <c r="O358" i="2"/>
  <c r="N359" i="2"/>
  <c r="O360" i="2"/>
  <c r="N361" i="2"/>
  <c r="O362" i="2"/>
  <c r="N363" i="2"/>
  <c r="O366" i="2"/>
  <c r="N373" i="2"/>
  <c r="V375" i="2"/>
  <c r="AB375" i="2" s="1"/>
  <c r="N376" i="2"/>
  <c r="N383" i="2"/>
  <c r="AK384" i="2"/>
  <c r="U386" i="2"/>
  <c r="AA386" i="2" s="1"/>
  <c r="T391" i="2"/>
  <c r="T392" i="2"/>
  <c r="T394" i="2"/>
  <c r="Z394" i="2" s="1"/>
  <c r="T399" i="2"/>
  <c r="T400" i="2"/>
  <c r="T402" i="2"/>
  <c r="N402" i="2" s="1"/>
  <c r="AK408" i="2"/>
  <c r="T412" i="2"/>
  <c r="N412" i="2" s="1"/>
  <c r="M412" i="2" s="1"/>
  <c r="I412" i="2" s="1"/>
  <c r="AK413" i="2"/>
  <c r="T415" i="2"/>
  <c r="Z415" i="2" s="1"/>
  <c r="N418" i="2"/>
  <c r="U426" i="2"/>
  <c r="AA426" i="2" s="1"/>
  <c r="AK428" i="2"/>
  <c r="AK433" i="2"/>
  <c r="U438" i="2"/>
  <c r="AA438" i="2" s="1"/>
  <c r="T441" i="2"/>
  <c r="Z441" i="2" s="1"/>
  <c r="T443" i="2"/>
  <c r="S443" i="2" s="1"/>
  <c r="U446" i="2"/>
  <c r="AK449" i="2"/>
  <c r="AK450" i="2"/>
  <c r="N454" i="2"/>
  <c r="O455" i="2"/>
  <c r="P459" i="2"/>
  <c r="O459" i="2"/>
  <c r="AK460" i="2"/>
  <c r="P467" i="2"/>
  <c r="O467" i="2"/>
  <c r="AK468" i="2"/>
  <c r="P471" i="2"/>
  <c r="O471" i="2"/>
  <c r="AK472" i="2"/>
  <c r="O475" i="2"/>
  <c r="AK476" i="2"/>
  <c r="P479" i="2"/>
  <c r="O479" i="2"/>
  <c r="AK480" i="2"/>
  <c r="P483" i="2"/>
  <c r="O483" i="2"/>
  <c r="AK484" i="2"/>
  <c r="P487" i="2"/>
  <c r="O487" i="2"/>
  <c r="P491" i="2"/>
  <c r="AK493" i="2"/>
  <c r="V493" i="2"/>
  <c r="P493" i="2" s="1"/>
  <c r="T499" i="2"/>
  <c r="Z499" i="2" s="1"/>
  <c r="AK499" i="2"/>
  <c r="O499" i="2"/>
  <c r="AK500" i="2"/>
  <c r="AB558" i="2"/>
  <c r="P558" i="2"/>
  <c r="Z566" i="2"/>
  <c r="N498" i="2"/>
  <c r="AK502" i="2"/>
  <c r="AK518" i="2"/>
  <c r="AK522" i="2"/>
  <c r="AK526" i="2"/>
  <c r="AK530" i="2"/>
  <c r="N534" i="2"/>
  <c r="U536" i="2"/>
  <c r="U538" i="2"/>
  <c r="T539" i="2"/>
  <c r="AK549" i="2"/>
  <c r="AK550" i="2"/>
  <c r="AK555" i="2"/>
  <c r="AA556" i="2"/>
  <c r="P560" i="2"/>
  <c r="Z560" i="2"/>
  <c r="T562" i="2"/>
  <c r="N562" i="2" s="1"/>
  <c r="AK564" i="2"/>
  <c r="P568" i="2"/>
  <c r="Z568" i="2"/>
  <c r="T570" i="2"/>
  <c r="N570" i="2" s="1"/>
  <c r="AK572" i="2"/>
  <c r="P576" i="2"/>
  <c r="Z576" i="2"/>
  <c r="T578" i="2"/>
  <c r="N578" i="2" s="1"/>
  <c r="AK580" i="2"/>
  <c r="P584" i="2"/>
  <c r="Z584" i="2"/>
  <c r="T586" i="2"/>
  <c r="N586" i="2" s="1"/>
  <c r="AK588" i="2"/>
  <c r="T594" i="2"/>
  <c r="AK596" i="2"/>
  <c r="AK602" i="2"/>
  <c r="P605" i="2"/>
  <c r="T613" i="2"/>
  <c r="N613" i="2" s="1"/>
  <c r="AK615" i="2"/>
  <c r="T616" i="2"/>
  <c r="AK619" i="2"/>
  <c r="T619" i="2"/>
  <c r="N619" i="2" s="1"/>
  <c r="T620" i="2"/>
  <c r="O694" i="2"/>
  <c r="AA694" i="2"/>
  <c r="O710" i="2"/>
  <c r="AA710" i="2"/>
  <c r="O788" i="2"/>
  <c r="AA788" i="2"/>
  <c r="O796" i="2"/>
  <c r="AA796" i="2"/>
  <c r="N522" i="2"/>
  <c r="N526" i="2"/>
  <c r="N530" i="2"/>
  <c r="W592" i="2"/>
  <c r="Z629" i="2"/>
  <c r="AB633" i="2"/>
  <c r="P633" i="2"/>
  <c r="W637" i="2"/>
  <c r="Z637" i="2"/>
  <c r="AB641" i="2"/>
  <c r="P641" i="2"/>
  <c r="Z645" i="2"/>
  <c r="AB649" i="2"/>
  <c r="P649" i="2"/>
  <c r="AB667" i="2"/>
  <c r="P667" i="2"/>
  <c r="O698" i="2"/>
  <c r="AA698" i="2"/>
  <c r="O800" i="2"/>
  <c r="AA800" i="2"/>
  <c r="AK504" i="2"/>
  <c r="AK508" i="2"/>
  <c r="AK512" i="2"/>
  <c r="AK516" i="2"/>
  <c r="AK520" i="2"/>
  <c r="AK524" i="2"/>
  <c r="AK528" i="2"/>
  <c r="AK532" i="2"/>
  <c r="AK533" i="2"/>
  <c r="U535" i="2"/>
  <c r="U537" i="2"/>
  <c r="U540" i="2"/>
  <c r="AA540" i="2" s="1"/>
  <c r="U543" i="2"/>
  <c r="U545" i="2"/>
  <c r="AK546" i="2"/>
  <c r="AK553" i="2"/>
  <c r="P564" i="2"/>
  <c r="P572" i="2"/>
  <c r="W574" i="2"/>
  <c r="P580" i="2"/>
  <c r="W582" i="2"/>
  <c r="AC582" i="2" s="1"/>
  <c r="Y582" i="2" s="1"/>
  <c r="P588" i="2"/>
  <c r="W590" i="2"/>
  <c r="P596" i="2"/>
  <c r="W598" i="2"/>
  <c r="Q598" i="2" s="1"/>
  <c r="AK600" i="2"/>
  <c r="P615" i="2"/>
  <c r="P623" i="2"/>
  <c r="AB631" i="2"/>
  <c r="P631" i="2"/>
  <c r="AB639" i="2"/>
  <c r="P639" i="2"/>
  <c r="AB647" i="2"/>
  <c r="P647" i="2"/>
  <c r="O702" i="2"/>
  <c r="AA702" i="2"/>
  <c r="N500" i="2"/>
  <c r="N504" i="2"/>
  <c r="N508" i="2"/>
  <c r="AK509" i="2"/>
  <c r="N512" i="2"/>
  <c r="N516" i="2"/>
  <c r="N520" i="2"/>
  <c r="N524" i="2"/>
  <c r="N528" i="2"/>
  <c r="U541" i="2"/>
  <c r="AA541" i="2" s="1"/>
  <c r="AK548" i="2"/>
  <c r="AK558" i="2"/>
  <c r="P562" i="2"/>
  <c r="W564" i="2"/>
  <c r="AK566" i="2"/>
  <c r="P570" i="2"/>
  <c r="AK574" i="2"/>
  <c r="P578" i="2"/>
  <c r="W580" i="2"/>
  <c r="AC580" i="2" s="1"/>
  <c r="Y580" i="2" s="1"/>
  <c r="AK582" i="2"/>
  <c r="P586" i="2"/>
  <c r="T588" i="2"/>
  <c r="N588" i="2" s="1"/>
  <c r="AK590" i="2"/>
  <c r="P594" i="2"/>
  <c r="T596" i="2"/>
  <c r="AK598" i="2"/>
  <c r="AK604" i="2"/>
  <c r="O605" i="2"/>
  <c r="P611" i="2"/>
  <c r="P613" i="2"/>
  <c r="T615" i="2"/>
  <c r="N615" i="2" s="1"/>
  <c r="AK617" i="2"/>
  <c r="T618" i="2"/>
  <c r="W623" i="2"/>
  <c r="O690" i="2"/>
  <c r="AA690" i="2"/>
  <c r="O706" i="2"/>
  <c r="AA706" i="2"/>
  <c r="W633" i="2"/>
  <c r="AC633" i="2" s="1"/>
  <c r="Y633" i="2" s="1"/>
  <c r="W641" i="2"/>
  <c r="AB655" i="2"/>
  <c r="P675" i="2"/>
  <c r="AK679" i="2"/>
  <c r="P679" i="2"/>
  <c r="AA681" i="2"/>
  <c r="AA682" i="2"/>
  <c r="AK682" i="2"/>
  <c r="M686" i="2"/>
  <c r="AK690" i="2"/>
  <c r="AK694" i="2"/>
  <c r="T740" i="2"/>
  <c r="U742" i="2"/>
  <c r="AK744" i="2"/>
  <c r="AA747" i="2"/>
  <c r="Y747" i="2" s="1"/>
  <c r="T755" i="2"/>
  <c r="Z755" i="2" s="1"/>
  <c r="AK760" i="2"/>
  <c r="T764" i="2"/>
  <c r="U766" i="2"/>
  <c r="O782" i="2"/>
  <c r="U785" i="2"/>
  <c r="AK788" i="2"/>
  <c r="AA792" i="2"/>
  <c r="M800" i="2"/>
  <c r="AK809" i="2"/>
  <c r="X809" i="2"/>
  <c r="R809" i="2" s="1"/>
  <c r="AD896" i="2"/>
  <c r="R896" i="2"/>
  <c r="P629" i="2"/>
  <c r="W631" i="2"/>
  <c r="P637" i="2"/>
  <c r="P645" i="2"/>
  <c r="W647" i="2"/>
  <c r="S647" i="2" s="1"/>
  <c r="AK659" i="2"/>
  <c r="N776" i="2"/>
  <c r="X805" i="2"/>
  <c r="R805" i="2" s="1"/>
  <c r="AK805" i="2"/>
  <c r="AD903" i="2"/>
  <c r="R903" i="2"/>
  <c r="Z907" i="2"/>
  <c r="N907" i="2"/>
  <c r="O922" i="2"/>
  <c r="O947" i="2"/>
  <c r="AA947" i="2"/>
  <c r="W621" i="2"/>
  <c r="AK623" i="2"/>
  <c r="T624" i="2"/>
  <c r="P627" i="2"/>
  <c r="AK631" i="2"/>
  <c r="T632" i="2"/>
  <c r="P635" i="2"/>
  <c r="AK639" i="2"/>
  <c r="T640" i="2"/>
  <c r="P643" i="2"/>
  <c r="AK647" i="2"/>
  <c r="T648" i="2"/>
  <c r="P651" i="2"/>
  <c r="AK653" i="2"/>
  <c r="T656" i="2"/>
  <c r="AK657" i="2"/>
  <c r="U659" i="2"/>
  <c r="T664" i="2"/>
  <c r="Z665" i="2"/>
  <c r="P669" i="2"/>
  <c r="AK669" i="2"/>
  <c r="P671" i="2"/>
  <c r="AK673" i="2"/>
  <c r="T682" i="2"/>
  <c r="AA685" i="2"/>
  <c r="AA686" i="2"/>
  <c r="AK686" i="2"/>
  <c r="T690" i="2"/>
  <c r="N690" i="2" s="1"/>
  <c r="T694" i="2"/>
  <c r="T698" i="2"/>
  <c r="N698" i="2" s="1"/>
  <c r="T702" i="2"/>
  <c r="T706" i="2"/>
  <c r="N706" i="2" s="1"/>
  <c r="T710" i="2"/>
  <c r="AA723" i="2"/>
  <c r="AA727" i="2"/>
  <c r="AA731" i="2"/>
  <c r="AA735" i="2"/>
  <c r="T748" i="2"/>
  <c r="Z748" i="2" s="1"/>
  <c r="Y748" i="2" s="1"/>
  <c r="AK752" i="2"/>
  <c r="U753" i="2"/>
  <c r="T756" i="2"/>
  <c r="Z756" i="2" s="1"/>
  <c r="U758" i="2"/>
  <c r="O758" i="2" s="1"/>
  <c r="T763" i="2"/>
  <c r="Z763" i="2" s="1"/>
  <c r="AK767" i="2"/>
  <c r="AK768" i="2"/>
  <c r="T772" i="2"/>
  <c r="N772" i="2" s="1"/>
  <c r="O777" i="2"/>
  <c r="AK817" i="2"/>
  <c r="X817" i="2"/>
  <c r="R817" i="2" s="1"/>
  <c r="AA894" i="2"/>
  <c r="O894" i="2"/>
  <c r="AK621" i="2"/>
  <c r="T622" i="2"/>
  <c r="P625" i="2"/>
  <c r="Z625" i="2"/>
  <c r="T627" i="2"/>
  <c r="N627" i="2" s="1"/>
  <c r="AK629" i="2"/>
  <c r="T630" i="2"/>
  <c r="Z633" i="2"/>
  <c r="T635" i="2"/>
  <c r="AK637" i="2"/>
  <c r="T638" i="2"/>
  <c r="Z641" i="2"/>
  <c r="T643" i="2"/>
  <c r="N643" i="2" s="1"/>
  <c r="AK645" i="2"/>
  <c r="T646" i="2"/>
  <c r="T651" i="2"/>
  <c r="N651" i="2" s="1"/>
  <c r="AK655" i="2"/>
  <c r="AK662" i="2"/>
  <c r="U724" i="2"/>
  <c r="U728" i="2"/>
  <c r="AA728" i="2" s="1"/>
  <c r="U732" i="2"/>
  <c r="X813" i="2"/>
  <c r="R813" i="2" s="1"/>
  <c r="AK813" i="2"/>
  <c r="U867" i="2"/>
  <c r="O871" i="2"/>
  <c r="AK879" i="2"/>
  <c r="N883" i="2"/>
  <c r="AK887" i="2"/>
  <c r="O892" i="2"/>
  <c r="X892" i="2"/>
  <c r="X894" i="2"/>
  <c r="U898" i="2"/>
  <c r="S898" i="2" s="1"/>
  <c r="AK898" i="2"/>
  <c r="U907" i="2"/>
  <c r="AK907" i="2"/>
  <c r="P941" i="2"/>
  <c r="Y954" i="2"/>
  <c r="T973" i="2"/>
  <c r="T805" i="2"/>
  <c r="N805" i="2" s="1"/>
  <c r="X806" i="2"/>
  <c r="AD806" i="2" s="1"/>
  <c r="T806" i="2"/>
  <c r="T813" i="2"/>
  <c r="X814" i="2"/>
  <c r="S814" i="2" s="1"/>
  <c r="T814" i="2"/>
  <c r="N814" i="2" s="1"/>
  <c r="AK867" i="2"/>
  <c r="N871" i="2"/>
  <c r="N873" i="2"/>
  <c r="N881" i="2"/>
  <c r="N897" i="2"/>
  <c r="W911" i="2"/>
  <c r="Q911" i="2" s="1"/>
  <c r="W913" i="2"/>
  <c r="W915" i="2"/>
  <c r="W917" i="2"/>
  <c r="Q917" i="2" s="1"/>
  <c r="AK918" i="2"/>
  <c r="V918" i="2"/>
  <c r="U919" i="2"/>
  <c r="AA919" i="2" s="1"/>
  <c r="AC920" i="2"/>
  <c r="U927" i="2"/>
  <c r="V929" i="2"/>
  <c r="X931" i="2"/>
  <c r="U931" i="2"/>
  <c r="T937" i="2"/>
  <c r="V938" i="2"/>
  <c r="AB938" i="2" s="1"/>
  <c r="V939" i="2"/>
  <c r="AB939" i="2" s="1"/>
  <c r="V940" i="2"/>
  <c r="AA946" i="2"/>
  <c r="AA950" i="2"/>
  <c r="T951" i="2"/>
  <c r="N951" i="2" s="1"/>
  <c r="X968" i="2"/>
  <c r="R968" i="2" s="1"/>
  <c r="T969" i="2"/>
  <c r="T971" i="2"/>
  <c r="N971" i="2" s="1"/>
  <c r="T975" i="2"/>
  <c r="N975" i="2" s="1"/>
  <c r="M975" i="2" s="1"/>
  <c r="AK977" i="2"/>
  <c r="N869" i="2"/>
  <c r="S873" i="2"/>
  <c r="N879" i="2"/>
  <c r="AK880" i="2"/>
  <c r="U881" i="2"/>
  <c r="O881" i="2" s="1"/>
  <c r="N887" i="2"/>
  <c r="AK888" i="2"/>
  <c r="AK890" i="2"/>
  <c r="T899" i="2"/>
  <c r="Z899" i="2" s="1"/>
  <c r="T900" i="2"/>
  <c r="X900" i="2"/>
  <c r="R902" i="2"/>
  <c r="X906" i="2"/>
  <c r="R907" i="2"/>
  <c r="U908" i="2"/>
  <c r="X908" i="2"/>
  <c r="V911" i="2"/>
  <c r="AB911" i="2" s="1"/>
  <c r="AK912" i="2"/>
  <c r="V912" i="2"/>
  <c r="U913" i="2"/>
  <c r="AA913" i="2" s="1"/>
  <c r="AK914" i="2"/>
  <c r="V914" i="2"/>
  <c r="U915" i="2"/>
  <c r="AA915" i="2" s="1"/>
  <c r="AK916" i="2"/>
  <c r="V916" i="2"/>
  <c r="P916" i="2" s="1"/>
  <c r="U917" i="2"/>
  <c r="AA917" i="2" s="1"/>
  <c r="AK919" i="2"/>
  <c r="V919" i="2"/>
  <c r="AK920" i="2"/>
  <c r="V920" i="2"/>
  <c r="U924" i="2"/>
  <c r="W927" i="2"/>
  <c r="AC927" i="2" s="1"/>
  <c r="X932" i="2"/>
  <c r="R932" i="2" s="1"/>
  <c r="AA932" i="2"/>
  <c r="T936" i="2"/>
  <c r="V937" i="2"/>
  <c r="AB937" i="2" s="1"/>
  <c r="X938" i="2"/>
  <c r="AD938" i="2" s="1"/>
  <c r="X939" i="2"/>
  <c r="X940" i="2"/>
  <c r="X941" i="2"/>
  <c r="U941" i="2"/>
  <c r="AA941" i="2" s="1"/>
  <c r="U942" i="2"/>
  <c r="U943" i="2"/>
  <c r="AA952" i="2"/>
  <c r="N954" i="2"/>
  <c r="AA955" i="2"/>
  <c r="X961" i="2"/>
  <c r="R961" i="2" s="1"/>
  <c r="X964" i="2"/>
  <c r="R964" i="2" s="1"/>
  <c r="T965" i="2"/>
  <c r="Z965" i="2" s="1"/>
  <c r="Y965" i="2" s="1"/>
  <c r="X969" i="2"/>
  <c r="R969" i="2" s="1"/>
  <c r="X973" i="2"/>
  <c r="R973" i="2" s="1"/>
  <c r="U794" i="2"/>
  <c r="AK796" i="2"/>
  <c r="U798" i="2"/>
  <c r="AK800" i="2"/>
  <c r="U802" i="2"/>
  <c r="T809" i="2"/>
  <c r="N809" i="2" s="1"/>
  <c r="X810" i="2"/>
  <c r="T810" i="2"/>
  <c r="T817" i="2"/>
  <c r="N817" i="2" s="1"/>
  <c r="M817" i="2" s="1"/>
  <c r="I817" i="2" s="1"/>
  <c r="X818" i="2"/>
  <c r="R818" i="2" s="1"/>
  <c r="T818" i="2"/>
  <c r="N867" i="2"/>
  <c r="AK868" i="2"/>
  <c r="U869" i="2"/>
  <c r="O869" i="2" s="1"/>
  <c r="N874" i="2"/>
  <c r="AK874" i="2"/>
  <c r="AK876" i="2"/>
  <c r="AK878" i="2"/>
  <c r="U879" i="2"/>
  <c r="O879" i="2" s="1"/>
  <c r="N885" i="2"/>
  <c r="AK886" i="2"/>
  <c r="U887" i="2"/>
  <c r="O887" i="2" s="1"/>
  <c r="AK894" i="2"/>
  <c r="N895" i="2"/>
  <c r="O896" i="2"/>
  <c r="AK897" i="2"/>
  <c r="R898" i="2"/>
  <c r="R901" i="2"/>
  <c r="U902" i="2"/>
  <c r="AK902" i="2"/>
  <c r="X905" i="2"/>
  <c r="O906" i="2"/>
  <c r="N908" i="2"/>
  <c r="R909" i="2"/>
  <c r="W912" i="2"/>
  <c r="W914" i="2"/>
  <c r="W916" i="2"/>
  <c r="U925" i="2"/>
  <c r="AK927" i="2"/>
  <c r="V927" i="2"/>
  <c r="W928" i="2"/>
  <c r="AC928" i="2" s="1"/>
  <c r="X929" i="2"/>
  <c r="U929" i="2"/>
  <c r="V931" i="2"/>
  <c r="V932" i="2"/>
  <c r="V934" i="2"/>
  <c r="V936" i="2"/>
  <c r="AB936" i="2" s="1"/>
  <c r="X937" i="2"/>
  <c r="T941" i="2"/>
  <c r="Z941" i="2" s="1"/>
  <c r="S954" i="2"/>
  <c r="X960" i="2"/>
  <c r="R960" i="2" s="1"/>
  <c r="X965" i="2"/>
  <c r="X972" i="2"/>
  <c r="R972" i="2" s="1"/>
  <c r="T977" i="2"/>
  <c r="N74" i="1"/>
  <c r="M74" i="1" s="1"/>
  <c r="I74" i="1" s="1"/>
  <c r="Z74" i="1"/>
  <c r="S74" i="1"/>
  <c r="AA90" i="1"/>
  <c r="O90" i="1"/>
  <c r="J47" i="1"/>
  <c r="O52" i="1"/>
  <c r="M52" i="1" s="1"/>
  <c r="I52" i="1" s="1"/>
  <c r="N53" i="1"/>
  <c r="AK53" i="1"/>
  <c r="R56" i="1"/>
  <c r="M56" i="1" s="1"/>
  <c r="I56" i="1" s="1"/>
  <c r="O59" i="1"/>
  <c r="AA59" i="1"/>
  <c r="AA63" i="1"/>
  <c r="T64" i="1"/>
  <c r="AK64" i="1"/>
  <c r="O65" i="1"/>
  <c r="AA66" i="1"/>
  <c r="O66" i="1"/>
  <c r="Z67" i="1"/>
  <c r="Y67" i="1" s="1"/>
  <c r="S67" i="1"/>
  <c r="N67" i="1"/>
  <c r="M67" i="1" s="1"/>
  <c r="I67" i="1" s="1"/>
  <c r="M71" i="1"/>
  <c r="I71" i="1" s="1"/>
  <c r="AK72" i="1"/>
  <c r="O75" i="1"/>
  <c r="M75" i="1" s="1"/>
  <c r="I75" i="1" s="1"/>
  <c r="AA75" i="1"/>
  <c r="AA77" i="1"/>
  <c r="AA78" i="1"/>
  <c r="O78" i="1"/>
  <c r="R82" i="1"/>
  <c r="AD82" i="1"/>
  <c r="N86" i="1"/>
  <c r="M86" i="1" s="1"/>
  <c r="I86" i="1" s="1"/>
  <c r="N88" i="1"/>
  <c r="M88" i="1" s="1"/>
  <c r="I88" i="1" s="1"/>
  <c r="AK92" i="1"/>
  <c r="T92" i="1"/>
  <c r="AC93" i="1"/>
  <c r="Q93" i="1"/>
  <c r="AC94" i="1"/>
  <c r="Q94" i="1"/>
  <c r="AA95" i="1"/>
  <c r="O95" i="1"/>
  <c r="V95" i="1"/>
  <c r="AK95" i="1"/>
  <c r="X95" i="1"/>
  <c r="T95" i="1"/>
  <c r="P101" i="1"/>
  <c r="AK101" i="1"/>
  <c r="O104" i="1"/>
  <c r="AA104" i="1"/>
  <c r="O111" i="1"/>
  <c r="AA111" i="1"/>
  <c r="M115" i="1"/>
  <c r="I115" i="1" s="1"/>
  <c r="Z116" i="1"/>
  <c r="W116" i="1"/>
  <c r="S116" i="1" s="1"/>
  <c r="N116" i="1"/>
  <c r="AA117" i="1"/>
  <c r="J120" i="1"/>
  <c r="V128" i="1"/>
  <c r="AA138" i="1"/>
  <c r="O138" i="1"/>
  <c r="Q143" i="1"/>
  <c r="AC143" i="1"/>
  <c r="N145" i="1"/>
  <c r="M145" i="1" s="1"/>
  <c r="I145" i="1" s="1"/>
  <c r="Z145" i="1"/>
  <c r="Y145" i="1" s="1"/>
  <c r="S145" i="1"/>
  <c r="X160" i="1"/>
  <c r="AA160" i="1"/>
  <c r="O160" i="1"/>
  <c r="Z164" i="1"/>
  <c r="N164" i="1"/>
  <c r="AD174" i="1"/>
  <c r="R174" i="1"/>
  <c r="Z178" i="1"/>
  <c r="Y178" i="1" s="1"/>
  <c r="S178" i="1"/>
  <c r="N178" i="1"/>
  <c r="M178" i="1" s="1"/>
  <c r="I178" i="1" s="1"/>
  <c r="AA180" i="1"/>
  <c r="O180" i="1"/>
  <c r="N192" i="1"/>
  <c r="M192" i="1" s="1"/>
  <c r="I192" i="1" s="1"/>
  <c r="Z192" i="1"/>
  <c r="Y192" i="1" s="1"/>
  <c r="S192" i="1"/>
  <c r="Z199" i="1"/>
  <c r="Y199" i="1" s="1"/>
  <c r="N199" i="1"/>
  <c r="Y202" i="1"/>
  <c r="AA204" i="1"/>
  <c r="O204" i="1"/>
  <c r="T60" i="1"/>
  <c r="AK60" i="1"/>
  <c r="V76" i="1"/>
  <c r="AK77" i="1"/>
  <c r="T77" i="1"/>
  <c r="M82" i="1"/>
  <c r="I82" i="1" s="1"/>
  <c r="X91" i="1"/>
  <c r="Z45" i="1"/>
  <c r="Y45" i="1" s="1"/>
  <c r="N45" i="1"/>
  <c r="M45" i="1" s="1"/>
  <c r="I45" i="1" s="1"/>
  <c r="S45" i="1"/>
  <c r="T48" i="1"/>
  <c r="X48" i="1"/>
  <c r="Y53" i="1"/>
  <c r="O53" i="1"/>
  <c r="M54" i="1"/>
  <c r="I54" i="1" s="1"/>
  <c r="S58" i="1"/>
  <c r="Z58" i="1"/>
  <c r="Y58" i="1" s="1"/>
  <c r="N58" i="1"/>
  <c r="M58" i="1" s="1"/>
  <c r="I58" i="1" s="1"/>
  <c r="AK62" i="1"/>
  <c r="T62" i="1"/>
  <c r="AB65" i="1"/>
  <c r="P65" i="1"/>
  <c r="N68" i="1"/>
  <c r="M68" i="1" s="1"/>
  <c r="I68" i="1" s="1"/>
  <c r="Z68" i="1"/>
  <c r="Y68" i="1" s="1"/>
  <c r="S68" i="1"/>
  <c r="AK68" i="1"/>
  <c r="N72" i="1"/>
  <c r="Z72" i="1"/>
  <c r="Y72" i="1" s="1"/>
  <c r="S72" i="1"/>
  <c r="O72" i="1"/>
  <c r="M73" i="1"/>
  <c r="I73" i="1" s="1"/>
  <c r="AK74" i="1"/>
  <c r="AK76" i="1"/>
  <c r="Z78" i="1"/>
  <c r="Y78" i="1" s="1"/>
  <c r="AA79" i="1"/>
  <c r="O79" i="1"/>
  <c r="N83" i="1"/>
  <c r="M83" i="1" s="1"/>
  <c r="I83" i="1" s="1"/>
  <c r="Z83" i="1"/>
  <c r="Y83" i="1" s="1"/>
  <c r="S83" i="1"/>
  <c r="T84" i="1"/>
  <c r="AK84" i="1"/>
  <c r="X84" i="1"/>
  <c r="M85" i="1"/>
  <c r="I85" i="1" s="1"/>
  <c r="Z86" i="1"/>
  <c r="Y86" i="1" s="1"/>
  <c r="Z88" i="1"/>
  <c r="Y88" i="1" s="1"/>
  <c r="AA89" i="1"/>
  <c r="Y89" i="1" s="1"/>
  <c r="O89" i="1"/>
  <c r="M89" i="1" s="1"/>
  <c r="I89" i="1" s="1"/>
  <c r="AK91" i="1"/>
  <c r="AA101" i="1"/>
  <c r="R102" i="1"/>
  <c r="M102" i="1" s="1"/>
  <c r="I102" i="1" s="1"/>
  <c r="N106" i="1"/>
  <c r="M106" i="1" s="1"/>
  <c r="I106" i="1" s="1"/>
  <c r="Z106" i="1"/>
  <c r="Y106" i="1" s="1"/>
  <c r="S106" i="1"/>
  <c r="AK106" i="1"/>
  <c r="S107" i="1"/>
  <c r="Z107" i="1"/>
  <c r="Y107" i="1" s="1"/>
  <c r="N107" i="1"/>
  <c r="M107" i="1" s="1"/>
  <c r="I107" i="1" s="1"/>
  <c r="N112" i="1"/>
  <c r="M112" i="1" s="1"/>
  <c r="I112" i="1" s="1"/>
  <c r="Z112" i="1"/>
  <c r="Y112" i="1" s="1"/>
  <c r="S112" i="1"/>
  <c r="P116" i="1"/>
  <c r="AK116" i="1"/>
  <c r="O120" i="1"/>
  <c r="AA120" i="1"/>
  <c r="Y120" i="1" s="1"/>
  <c r="AK121" i="1"/>
  <c r="Z123" i="1"/>
  <c r="Y123" i="1" s="1"/>
  <c r="S123" i="1"/>
  <c r="N123" i="1"/>
  <c r="M123" i="1" s="1"/>
  <c r="I123" i="1" s="1"/>
  <c r="AC130" i="1"/>
  <c r="Q130" i="1"/>
  <c r="O131" i="1"/>
  <c r="AA131" i="1"/>
  <c r="M138" i="1"/>
  <c r="I138" i="1" s="1"/>
  <c r="M149" i="1"/>
  <c r="I149" i="1" s="1"/>
  <c r="Y159" i="1"/>
  <c r="Z161" i="1"/>
  <c r="Y161" i="1" s="1"/>
  <c r="S161" i="1"/>
  <c r="N161" i="1"/>
  <c r="M161" i="1" s="1"/>
  <c r="I161" i="1" s="1"/>
  <c r="AA165" i="1"/>
  <c r="O165" i="1"/>
  <c r="Y173" i="1"/>
  <c r="Z175" i="1"/>
  <c r="Y175" i="1" s="1"/>
  <c r="S175" i="1"/>
  <c r="N175" i="1"/>
  <c r="M175" i="1" s="1"/>
  <c r="I175" i="1" s="1"/>
  <c r="Y187" i="1"/>
  <c r="W195" i="1"/>
  <c r="O196" i="1"/>
  <c r="AA196" i="1"/>
  <c r="AB198" i="1"/>
  <c r="P198" i="1"/>
  <c r="AD205" i="1"/>
  <c r="R205" i="1"/>
  <c r="Z81" i="2"/>
  <c r="Y81" i="2" s="1"/>
  <c r="N81" i="2"/>
  <c r="M81" i="2" s="1"/>
  <c r="I81" i="2" s="1"/>
  <c r="S81" i="2"/>
  <c r="S87" i="2"/>
  <c r="Z87" i="2"/>
  <c r="Y87" i="2" s="1"/>
  <c r="N87" i="2"/>
  <c r="M87" i="2" s="1"/>
  <c r="I87" i="2" s="1"/>
  <c r="M104" i="1"/>
  <c r="I104" i="1" s="1"/>
  <c r="AA105" i="1"/>
  <c r="O105" i="1"/>
  <c r="M111" i="1"/>
  <c r="I111" i="1" s="1"/>
  <c r="AK117" i="1"/>
  <c r="T117" i="1"/>
  <c r="N121" i="1"/>
  <c r="M121" i="1" s="1"/>
  <c r="I121" i="1" s="1"/>
  <c r="Z121" i="1"/>
  <c r="S121" i="1"/>
  <c r="AK127" i="1"/>
  <c r="T127" i="1"/>
  <c r="AK128" i="1"/>
  <c r="T128" i="1"/>
  <c r="M131" i="1"/>
  <c r="I131" i="1" s="1"/>
  <c r="R136" i="1"/>
  <c r="M136" i="1" s="1"/>
  <c r="I136" i="1" s="1"/>
  <c r="AD136" i="1"/>
  <c r="AD142" i="1"/>
  <c r="R142" i="1"/>
  <c r="Y143" i="1"/>
  <c r="AB143" i="1"/>
  <c r="P143" i="1"/>
  <c r="AA150" i="1"/>
  <c r="O150" i="1"/>
  <c r="R152" i="1"/>
  <c r="M152" i="1" s="1"/>
  <c r="I152" i="1" s="1"/>
  <c r="AD152" i="1"/>
  <c r="M165" i="1"/>
  <c r="I165" i="1" s="1"/>
  <c r="M168" i="1"/>
  <c r="I168" i="1" s="1"/>
  <c r="Z176" i="1"/>
  <c r="W176" i="1"/>
  <c r="N176" i="1"/>
  <c r="AD182" i="1"/>
  <c r="R182" i="1"/>
  <c r="M182" i="1" s="1"/>
  <c r="I182" i="1" s="1"/>
  <c r="M184" i="1"/>
  <c r="I184" i="1" s="1"/>
  <c r="Z186" i="1"/>
  <c r="N186" i="1"/>
  <c r="O188" i="1"/>
  <c r="AA188" i="1"/>
  <c r="M190" i="1"/>
  <c r="I190" i="1" s="1"/>
  <c r="M196" i="1"/>
  <c r="I196" i="1" s="1"/>
  <c r="AC198" i="1"/>
  <c r="Q198" i="1"/>
  <c r="AK200" i="1"/>
  <c r="T200" i="1"/>
  <c r="S201" i="1"/>
  <c r="AD201" i="1"/>
  <c r="Y201" i="1" s="1"/>
  <c r="R201" i="1"/>
  <c r="AA203" i="1"/>
  <c r="O203" i="1"/>
  <c r="S203" i="1"/>
  <c r="AD206" i="1"/>
  <c r="R206" i="1"/>
  <c r="AA208" i="1"/>
  <c r="O208" i="1"/>
  <c r="S85" i="2"/>
  <c r="Z85" i="2"/>
  <c r="Y85" i="2" s="1"/>
  <c r="N85" i="2"/>
  <c r="M85" i="2" s="1"/>
  <c r="I85" i="2" s="1"/>
  <c r="Z50" i="1"/>
  <c r="Y50" i="1" s="1"/>
  <c r="N50" i="1"/>
  <c r="M50" i="1" s="1"/>
  <c r="I50" i="1" s="1"/>
  <c r="T55" i="1"/>
  <c r="M59" i="1"/>
  <c r="I59" i="1" s="1"/>
  <c r="Z63" i="1"/>
  <c r="W63" i="1"/>
  <c r="S63" i="1"/>
  <c r="N63" i="1"/>
  <c r="AA76" i="1"/>
  <c r="O76" i="1"/>
  <c r="M78" i="1"/>
  <c r="I78" i="1" s="1"/>
  <c r="AA91" i="1"/>
  <c r="O91" i="1"/>
  <c r="AD94" i="1"/>
  <c r="R94" i="1"/>
  <c r="AK96" i="1"/>
  <c r="X96" i="1"/>
  <c r="R96" i="1" s="1"/>
  <c r="T96" i="1"/>
  <c r="T100" i="1"/>
  <c r="AK100" i="1"/>
  <c r="O101" i="1"/>
  <c r="AA47" i="1"/>
  <c r="O47" i="1"/>
  <c r="Z51" i="1"/>
  <c r="Y51" i="1" s="1"/>
  <c r="N51" i="1"/>
  <c r="M51" i="1" s="1"/>
  <c r="I51" i="1" s="1"/>
  <c r="S53" i="1"/>
  <c r="Y59" i="1"/>
  <c r="Z61" i="1"/>
  <c r="N61" i="1"/>
  <c r="P63" i="1"/>
  <c r="AK63" i="1"/>
  <c r="W65" i="1"/>
  <c r="W66" i="1"/>
  <c r="AK66" i="1"/>
  <c r="N70" i="1"/>
  <c r="M70" i="1" s="1"/>
  <c r="I70" i="1" s="1"/>
  <c r="Z70" i="1"/>
  <c r="Y70" i="1" s="1"/>
  <c r="S70" i="1"/>
  <c r="AA74" i="1"/>
  <c r="Y75" i="1"/>
  <c r="T80" i="1"/>
  <c r="AK80" i="1"/>
  <c r="X80" i="1"/>
  <c r="M81" i="1"/>
  <c r="I81" i="1" s="1"/>
  <c r="Y82" i="1"/>
  <c r="Z87" i="1"/>
  <c r="Y87" i="1" s="1"/>
  <c r="O92" i="1"/>
  <c r="AA92" i="1"/>
  <c r="J93" i="1"/>
  <c r="S94" i="1"/>
  <c r="Z94" i="1"/>
  <c r="Y94" i="1" s="1"/>
  <c r="N94" i="1"/>
  <c r="M94" i="1" s="1"/>
  <c r="I94" i="1" s="1"/>
  <c r="Z101" i="1"/>
  <c r="W101" i="1"/>
  <c r="S101" i="1"/>
  <c r="N101" i="1"/>
  <c r="Y104" i="1"/>
  <c r="M108" i="1"/>
  <c r="I108" i="1" s="1"/>
  <c r="M109" i="1"/>
  <c r="I109" i="1" s="1"/>
  <c r="Y111" i="1"/>
  <c r="J111" i="1"/>
  <c r="T113" i="1"/>
  <c r="AK113" i="1"/>
  <c r="X113" i="1"/>
  <c r="AC114" i="1"/>
  <c r="Q114" i="1"/>
  <c r="O116" i="1"/>
  <c r="AD117" i="1"/>
  <c r="R117" i="1"/>
  <c r="M118" i="1"/>
  <c r="I118" i="1" s="1"/>
  <c r="M119" i="1"/>
  <c r="I119" i="1" s="1"/>
  <c r="M120" i="1"/>
  <c r="I120" i="1" s="1"/>
  <c r="AA121" i="1"/>
  <c r="AA122" i="1"/>
  <c r="O122" i="1"/>
  <c r="N125" i="1"/>
  <c r="M125" i="1" s="1"/>
  <c r="I125" i="1" s="1"/>
  <c r="Z125" i="1"/>
  <c r="Y125" i="1" s="1"/>
  <c r="S125" i="1"/>
  <c r="AB126" i="1"/>
  <c r="Y126" i="1" s="1"/>
  <c r="P126" i="1"/>
  <c r="U128" i="1"/>
  <c r="M135" i="1"/>
  <c r="I135" i="1" s="1"/>
  <c r="AA137" i="1"/>
  <c r="O137" i="1"/>
  <c r="AA151" i="1"/>
  <c r="O151" i="1"/>
  <c r="N169" i="1"/>
  <c r="M169" i="1" s="1"/>
  <c r="I169" i="1" s="1"/>
  <c r="Z169" i="1"/>
  <c r="Y169" i="1" s="1"/>
  <c r="S169" i="1"/>
  <c r="M174" i="1"/>
  <c r="I174" i="1" s="1"/>
  <c r="AD177" i="1"/>
  <c r="R177" i="1"/>
  <c r="M177" i="1" s="1"/>
  <c r="I177" i="1" s="1"/>
  <c r="Z183" i="1"/>
  <c r="Y183" i="1" s="1"/>
  <c r="S183" i="1"/>
  <c r="N183" i="1"/>
  <c r="M183" i="1" s="1"/>
  <c r="I183" i="1" s="1"/>
  <c r="Q185" i="1"/>
  <c r="AC185" i="1"/>
  <c r="Y185" i="1" s="1"/>
  <c r="M188" i="1"/>
  <c r="I188" i="1" s="1"/>
  <c r="Q191" i="1"/>
  <c r="AC191" i="1"/>
  <c r="Y191" i="1" s="1"/>
  <c r="AA194" i="1"/>
  <c r="O194" i="1"/>
  <c r="P195" i="1"/>
  <c r="AB195" i="1"/>
  <c r="Y203" i="1"/>
  <c r="M203" i="1"/>
  <c r="I203" i="1" s="1"/>
  <c r="N83" i="2"/>
  <c r="M83" i="2" s="1"/>
  <c r="I83" i="2" s="1"/>
  <c r="R144" i="1"/>
  <c r="P180" i="1"/>
  <c r="AA189" i="1"/>
  <c r="T57" i="1"/>
  <c r="S59" i="1"/>
  <c r="N66" i="1"/>
  <c r="S66" i="1"/>
  <c r="S75" i="1"/>
  <c r="T76" i="1"/>
  <c r="S82" i="1"/>
  <c r="AK83" i="1"/>
  <c r="T91" i="1"/>
  <c r="S104" i="1"/>
  <c r="S111" i="1"/>
  <c r="S115" i="1"/>
  <c r="S120" i="1"/>
  <c r="T122" i="1"/>
  <c r="T124" i="1"/>
  <c r="AK125" i="1"/>
  <c r="P130" i="1"/>
  <c r="T130" i="1"/>
  <c r="X130" i="1"/>
  <c r="T132" i="1"/>
  <c r="N133" i="1"/>
  <c r="M133" i="1" s="1"/>
  <c r="I133" i="1" s="1"/>
  <c r="Z133" i="1"/>
  <c r="Y133" i="1" s="1"/>
  <c r="S135" i="1"/>
  <c r="AK136" i="1"/>
  <c r="N139" i="1"/>
  <c r="M139" i="1" s="1"/>
  <c r="I139" i="1" s="1"/>
  <c r="Z139" i="1"/>
  <c r="Y139" i="1" s="1"/>
  <c r="N143" i="1"/>
  <c r="S143" i="1"/>
  <c r="T144" i="1"/>
  <c r="Q148" i="1"/>
  <c r="S149" i="1"/>
  <c r="AK152" i="1"/>
  <c r="N156" i="1"/>
  <c r="M156" i="1" s="1"/>
  <c r="I156" i="1" s="1"/>
  <c r="Z156" i="1"/>
  <c r="Y156" i="1" s="1"/>
  <c r="S157" i="1"/>
  <c r="T162" i="1"/>
  <c r="N163" i="1"/>
  <c r="M163" i="1" s="1"/>
  <c r="I163" i="1" s="1"/>
  <c r="Z163" i="1"/>
  <c r="Y163" i="1" s="1"/>
  <c r="T166" i="1"/>
  <c r="S166" i="1" s="1"/>
  <c r="N167" i="1"/>
  <c r="M167" i="1" s="1"/>
  <c r="I167" i="1" s="1"/>
  <c r="Z167" i="1"/>
  <c r="Y167" i="1" s="1"/>
  <c r="S168" i="1"/>
  <c r="T170" i="1"/>
  <c r="N171" i="1"/>
  <c r="M171" i="1" s="1"/>
  <c r="I171" i="1" s="1"/>
  <c r="Z171" i="1"/>
  <c r="Y171" i="1" s="1"/>
  <c r="AK174" i="1"/>
  <c r="AK177" i="1"/>
  <c r="S179" i="1"/>
  <c r="T180" i="1"/>
  <c r="AK182" i="1"/>
  <c r="S184" i="1"/>
  <c r="X186" i="1"/>
  <c r="S190" i="1"/>
  <c r="S193" i="1"/>
  <c r="N195" i="1"/>
  <c r="S195" i="1"/>
  <c r="S196" i="1"/>
  <c r="Z196" i="1"/>
  <c r="Y196" i="1" s="1"/>
  <c r="T197" i="1"/>
  <c r="T198" i="1"/>
  <c r="X198" i="1"/>
  <c r="AK198" i="1"/>
  <c r="X199" i="1"/>
  <c r="R199" i="1" s="1"/>
  <c r="AK199" i="1"/>
  <c r="AA200" i="1"/>
  <c r="T205" i="1"/>
  <c r="AK205" i="1"/>
  <c r="T206" i="1"/>
  <c r="AK206" i="1"/>
  <c r="Q207" i="1"/>
  <c r="N102" i="2"/>
  <c r="M102" i="2" s="1"/>
  <c r="I102" i="2" s="1"/>
  <c r="J104" i="2"/>
  <c r="S104" i="2"/>
  <c r="Z104" i="2"/>
  <c r="Y104" i="2" s="1"/>
  <c r="N104" i="2"/>
  <c r="M104" i="2" s="1"/>
  <c r="I104" i="2" s="1"/>
  <c r="Z108" i="2"/>
  <c r="Y108" i="2" s="1"/>
  <c r="S108" i="2"/>
  <c r="S110" i="2"/>
  <c r="Z111" i="2"/>
  <c r="Z114" i="2"/>
  <c r="Y114" i="2" s="1"/>
  <c r="S114" i="2"/>
  <c r="N114" i="2"/>
  <c r="N116" i="2"/>
  <c r="O123" i="2"/>
  <c r="M123" i="2" s="1"/>
  <c r="I123" i="2" s="1"/>
  <c r="Z134" i="2"/>
  <c r="Y134" i="2" s="1"/>
  <c r="S151" i="2"/>
  <c r="S159" i="2"/>
  <c r="S177" i="2"/>
  <c r="Z177" i="2"/>
  <c r="Y177" i="2" s="1"/>
  <c r="N177" i="2"/>
  <c r="M177" i="2" s="1"/>
  <c r="I177" i="2" s="1"/>
  <c r="AD212" i="2"/>
  <c r="Y212" i="2" s="1"/>
  <c r="S212" i="2"/>
  <c r="R214" i="2"/>
  <c r="AD214" i="2"/>
  <c r="S214" i="2"/>
  <c r="Y219" i="2"/>
  <c r="R220" i="2"/>
  <c r="R224" i="2"/>
  <c r="AD224" i="2"/>
  <c r="N226" i="2"/>
  <c r="S242" i="2"/>
  <c r="Z242" i="2"/>
  <c r="Y242" i="2" s="1"/>
  <c r="N242" i="2"/>
  <c r="M242" i="2" s="1"/>
  <c r="I242" i="2" s="1"/>
  <c r="Z258" i="2"/>
  <c r="Y258" i="2" s="1"/>
  <c r="N258" i="2"/>
  <c r="M258" i="2" s="1"/>
  <c r="I258" i="2" s="1"/>
  <c r="V61" i="1"/>
  <c r="AK129" i="1"/>
  <c r="S131" i="1"/>
  <c r="Z131" i="1"/>
  <c r="Y131" i="1" s="1"/>
  <c r="AA135" i="1"/>
  <c r="Y135" i="1" s="1"/>
  <c r="S136" i="1"/>
  <c r="Z136" i="1"/>
  <c r="Y136" i="1" s="1"/>
  <c r="S138" i="1"/>
  <c r="Z138" i="1"/>
  <c r="Y138" i="1" s="1"/>
  <c r="T140" i="1"/>
  <c r="T141" i="1"/>
  <c r="T142" i="1"/>
  <c r="AK142" i="1"/>
  <c r="O143" i="1"/>
  <c r="T147" i="1"/>
  <c r="AA149" i="1"/>
  <c r="Y149" i="1" s="1"/>
  <c r="S152" i="1"/>
  <c r="Z152" i="1"/>
  <c r="Y152" i="1" s="1"/>
  <c r="AD157" i="1"/>
  <c r="Y157" i="1" s="1"/>
  <c r="T158" i="1"/>
  <c r="AK161" i="1"/>
  <c r="V164" i="1"/>
  <c r="S164" i="1" s="1"/>
  <c r="S165" i="1"/>
  <c r="Z165" i="1"/>
  <c r="Y165" i="1" s="1"/>
  <c r="AA168" i="1"/>
  <c r="Y168" i="1" s="1"/>
  <c r="AK169" i="1"/>
  <c r="T172" i="1"/>
  <c r="S172" i="1" s="1"/>
  <c r="S174" i="1"/>
  <c r="Z174" i="1"/>
  <c r="Y174" i="1" s="1"/>
  <c r="AK175" i="1"/>
  <c r="AK176" i="1"/>
  <c r="S177" i="1"/>
  <c r="Z177" i="1"/>
  <c r="Y177" i="1" s="1"/>
  <c r="AK178" i="1"/>
  <c r="AA179" i="1"/>
  <c r="Y179" i="1" s="1"/>
  <c r="S182" i="1"/>
  <c r="Z182" i="1"/>
  <c r="Y182" i="1" s="1"/>
  <c r="AK183" i="1"/>
  <c r="AD184" i="1"/>
  <c r="Y184" i="1" s="1"/>
  <c r="P185" i="1"/>
  <c r="AK186" i="1"/>
  <c r="S188" i="1"/>
  <c r="Z188" i="1"/>
  <c r="Y188" i="1" s="1"/>
  <c r="T189" i="1"/>
  <c r="AD190" i="1"/>
  <c r="Y190" i="1" s="1"/>
  <c r="P191" i="1"/>
  <c r="AK192" i="1"/>
  <c r="AD193" i="1"/>
  <c r="Y193" i="1" s="1"/>
  <c r="O195" i="1"/>
  <c r="AK82" i="2"/>
  <c r="T82" i="2"/>
  <c r="R113" i="2"/>
  <c r="AD113" i="2"/>
  <c r="N120" i="2"/>
  <c r="Z120" i="2"/>
  <c r="S120" i="2"/>
  <c r="S124" i="2"/>
  <c r="AA131" i="2"/>
  <c r="O131" i="2"/>
  <c r="O137" i="2"/>
  <c r="AA137" i="2"/>
  <c r="AA139" i="2"/>
  <c r="O139" i="2"/>
  <c r="M139" i="2" s="1"/>
  <c r="I139" i="2" s="1"/>
  <c r="AA147" i="2"/>
  <c r="O147" i="2"/>
  <c r="M147" i="2" s="1"/>
  <c r="I147" i="2" s="1"/>
  <c r="S165" i="2"/>
  <c r="Z165" i="2"/>
  <c r="Y165" i="2" s="1"/>
  <c r="N165" i="2"/>
  <c r="M165" i="2" s="1"/>
  <c r="I165" i="2" s="1"/>
  <c r="S169" i="2"/>
  <c r="Z169" i="2"/>
  <c r="Y169" i="2" s="1"/>
  <c r="N169" i="2"/>
  <c r="M169" i="2" s="1"/>
  <c r="I169" i="2" s="1"/>
  <c r="N173" i="2"/>
  <c r="M173" i="2" s="1"/>
  <c r="I173" i="2" s="1"/>
  <c r="R208" i="2"/>
  <c r="N218" i="2"/>
  <c r="Z218" i="2"/>
  <c r="AD226" i="2"/>
  <c r="S238" i="2"/>
  <c r="Z238" i="2"/>
  <c r="Y238" i="2" s="1"/>
  <c r="N238" i="2"/>
  <c r="M238" i="2" s="1"/>
  <c r="I238" i="2" s="1"/>
  <c r="Z262" i="2"/>
  <c r="Y262" i="2" s="1"/>
  <c r="P201" i="1"/>
  <c r="M201" i="1" s="1"/>
  <c r="I201" i="1" s="1"/>
  <c r="N202" i="1"/>
  <c r="M202" i="1" s="1"/>
  <c r="I202" i="1" s="1"/>
  <c r="AK203" i="1"/>
  <c r="O207" i="1"/>
  <c r="J101" i="2"/>
  <c r="Z118" i="2"/>
  <c r="Y118" i="2" s="1"/>
  <c r="S118" i="2"/>
  <c r="AA119" i="2"/>
  <c r="O119" i="2"/>
  <c r="O121" i="2"/>
  <c r="Z122" i="2"/>
  <c r="Y122" i="2" s="1"/>
  <c r="S122" i="2"/>
  <c r="N122" i="2"/>
  <c r="O125" i="2"/>
  <c r="AA125" i="2"/>
  <c r="Y125" i="2" s="1"/>
  <c r="AA135" i="2"/>
  <c r="O135" i="2"/>
  <c r="N142" i="2"/>
  <c r="S161" i="2"/>
  <c r="Z161" i="2"/>
  <c r="Y161" i="2" s="1"/>
  <c r="N161" i="2"/>
  <c r="M161" i="2" s="1"/>
  <c r="I161" i="2" s="1"/>
  <c r="S185" i="2"/>
  <c r="S189" i="2"/>
  <c r="Z189" i="2"/>
  <c r="Y189" i="2" s="1"/>
  <c r="N189" i="2"/>
  <c r="M189" i="2" s="1"/>
  <c r="I189" i="2" s="1"/>
  <c r="N222" i="2"/>
  <c r="Z222" i="2"/>
  <c r="S222" i="2"/>
  <c r="N230" i="2"/>
  <c r="Z230" i="2"/>
  <c r="S230" i="2"/>
  <c r="S234" i="2"/>
  <c r="Z234" i="2"/>
  <c r="Y234" i="2" s="1"/>
  <c r="N234" i="2"/>
  <c r="M234" i="2" s="1"/>
  <c r="I234" i="2" s="1"/>
  <c r="N250" i="2"/>
  <c r="M250" i="2" s="1"/>
  <c r="I250" i="2" s="1"/>
  <c r="S266" i="2"/>
  <c r="Z266" i="2"/>
  <c r="Y266" i="2" s="1"/>
  <c r="N266" i="2"/>
  <c r="M266" i="2" s="1"/>
  <c r="I266" i="2" s="1"/>
  <c r="U142" i="1"/>
  <c r="T44" i="1"/>
  <c r="T46" i="1"/>
  <c r="T47" i="1"/>
  <c r="T49" i="1"/>
  <c r="S52" i="1"/>
  <c r="S54" i="1"/>
  <c r="S56" i="1"/>
  <c r="N65" i="1"/>
  <c r="S65" i="1"/>
  <c r="S69" i="1"/>
  <c r="S71" i="1"/>
  <c r="S73" i="1"/>
  <c r="T79" i="1"/>
  <c r="S81" i="1"/>
  <c r="S85" i="1"/>
  <c r="T90" i="1"/>
  <c r="P93" i="1"/>
  <c r="T93" i="1"/>
  <c r="X93" i="1"/>
  <c r="S102" i="1"/>
  <c r="S103" i="1"/>
  <c r="T105" i="1"/>
  <c r="S108" i="1"/>
  <c r="S109" i="1"/>
  <c r="T110" i="1"/>
  <c r="P114" i="1"/>
  <c r="T114" i="1"/>
  <c r="X114" i="1"/>
  <c r="S118" i="1"/>
  <c r="S119" i="1"/>
  <c r="N126" i="1"/>
  <c r="M126" i="1" s="1"/>
  <c r="I126" i="1" s="1"/>
  <c r="S126" i="1"/>
  <c r="O130" i="1"/>
  <c r="T134" i="1"/>
  <c r="T137" i="1"/>
  <c r="T146" i="1"/>
  <c r="P148" i="1"/>
  <c r="T148" i="1"/>
  <c r="X148" i="1"/>
  <c r="T150" i="1"/>
  <c r="T151" i="1"/>
  <c r="S159" i="1"/>
  <c r="T160" i="1"/>
  <c r="S173" i="1"/>
  <c r="S181" i="1"/>
  <c r="N185" i="1"/>
  <c r="M185" i="1" s="1"/>
  <c r="I185" i="1" s="1"/>
  <c r="S185" i="1"/>
  <c r="S187" i="1"/>
  <c r="N191" i="1"/>
  <c r="M191" i="1" s="1"/>
  <c r="I191" i="1" s="1"/>
  <c r="S191" i="1"/>
  <c r="T194" i="1"/>
  <c r="O198" i="1"/>
  <c r="Q201" i="1"/>
  <c r="T204" i="1"/>
  <c r="P207" i="1"/>
  <c r="T207" i="1"/>
  <c r="X207" i="1"/>
  <c r="T208" i="1"/>
  <c r="AW112" i="2"/>
  <c r="X112" i="2" s="1"/>
  <c r="AW115" i="2"/>
  <c r="X115" i="2" s="1"/>
  <c r="AW109" i="2"/>
  <c r="X109" i="2" s="1"/>
  <c r="T76" i="2"/>
  <c r="T78" i="2"/>
  <c r="T80" i="2"/>
  <c r="J81" i="2"/>
  <c r="J103" i="2"/>
  <c r="J106" i="2"/>
  <c r="S106" i="2"/>
  <c r="Z106" i="2"/>
  <c r="Y106" i="2" s="1"/>
  <c r="N106" i="2"/>
  <c r="M106" i="2" s="1"/>
  <c r="I106" i="2" s="1"/>
  <c r="Z107" i="2"/>
  <c r="S107" i="2"/>
  <c r="Y121" i="2"/>
  <c r="S138" i="2"/>
  <c r="Z146" i="2"/>
  <c r="Y146" i="2" s="1"/>
  <c r="S146" i="2"/>
  <c r="N146" i="2"/>
  <c r="N149" i="2"/>
  <c r="M149" i="2" s="1"/>
  <c r="I149" i="2" s="1"/>
  <c r="S153" i="2"/>
  <c r="Z153" i="2"/>
  <c r="Y153" i="2" s="1"/>
  <c r="N153" i="2"/>
  <c r="M153" i="2" s="1"/>
  <c r="I153" i="2" s="1"/>
  <c r="S157" i="2"/>
  <c r="Z157" i="2"/>
  <c r="Y157" i="2" s="1"/>
  <c r="N157" i="2"/>
  <c r="M157" i="2" s="1"/>
  <c r="I157" i="2" s="1"/>
  <c r="Z163" i="2"/>
  <c r="Y163" i="2" s="1"/>
  <c r="N163" i="2"/>
  <c r="M163" i="2" s="1"/>
  <c r="I163" i="2" s="1"/>
  <c r="S163" i="2"/>
  <c r="S181" i="2"/>
  <c r="Z181" i="2"/>
  <c r="Y181" i="2" s="1"/>
  <c r="N181" i="2"/>
  <c r="M181" i="2" s="1"/>
  <c r="I181" i="2" s="1"/>
  <c r="S193" i="2"/>
  <c r="Z193" i="2"/>
  <c r="Y193" i="2" s="1"/>
  <c r="N193" i="2"/>
  <c r="M193" i="2" s="1"/>
  <c r="I193" i="2" s="1"/>
  <c r="S197" i="2"/>
  <c r="Z197" i="2"/>
  <c r="Y197" i="2" s="1"/>
  <c r="N197" i="2"/>
  <c r="M197" i="2" s="1"/>
  <c r="I197" i="2" s="1"/>
  <c r="R200" i="2"/>
  <c r="AD200" i="2"/>
  <c r="AD202" i="2"/>
  <c r="S204" i="2"/>
  <c r="R206" i="2"/>
  <c r="Y214" i="2"/>
  <c r="Z220" i="2"/>
  <c r="Y220" i="2" s="1"/>
  <c r="R222" i="2"/>
  <c r="AD222" i="2"/>
  <c r="N224" i="2"/>
  <c r="Z224" i="2"/>
  <c r="S224" i="2"/>
  <c r="R230" i="2"/>
  <c r="AD230" i="2"/>
  <c r="Z246" i="2"/>
  <c r="Y246" i="2" s="1"/>
  <c r="S254" i="2"/>
  <c r="Z254" i="2"/>
  <c r="Y254" i="2" s="1"/>
  <c r="N254" i="2"/>
  <c r="M254" i="2" s="1"/>
  <c r="I254" i="2" s="1"/>
  <c r="Z277" i="2"/>
  <c r="Y277" i="2" s="1"/>
  <c r="N277" i="2"/>
  <c r="M277" i="2" s="1"/>
  <c r="I277" i="2" s="1"/>
  <c r="Z280" i="2"/>
  <c r="Y280" i="2" s="1"/>
  <c r="N280" i="2"/>
  <c r="M280" i="2" s="1"/>
  <c r="I280" i="2" s="1"/>
  <c r="S285" i="2"/>
  <c r="Z285" i="2"/>
  <c r="Y285" i="2" s="1"/>
  <c r="N285" i="2"/>
  <c r="M285" i="2" s="1"/>
  <c r="I285" i="2" s="1"/>
  <c r="AK287" i="2"/>
  <c r="T287" i="2"/>
  <c r="AD296" i="2"/>
  <c r="R296" i="2"/>
  <c r="AD304" i="2"/>
  <c r="R304" i="2"/>
  <c r="AA307" i="2"/>
  <c r="O307" i="2"/>
  <c r="AA311" i="2"/>
  <c r="O311" i="2"/>
  <c r="Z314" i="2"/>
  <c r="Y314" i="2" s="1"/>
  <c r="Z318" i="2"/>
  <c r="Y318" i="2" s="1"/>
  <c r="N318" i="2"/>
  <c r="M318" i="2" s="1"/>
  <c r="I318" i="2" s="1"/>
  <c r="S318" i="2"/>
  <c r="Z322" i="2"/>
  <c r="Y322" i="2" s="1"/>
  <c r="N322" i="2"/>
  <c r="M322" i="2" s="1"/>
  <c r="I322" i="2" s="1"/>
  <c r="S322" i="2"/>
  <c r="Z326" i="2"/>
  <c r="Y326" i="2" s="1"/>
  <c r="N326" i="2"/>
  <c r="M326" i="2" s="1"/>
  <c r="I326" i="2" s="1"/>
  <c r="S326" i="2"/>
  <c r="Z330" i="2"/>
  <c r="Y330" i="2" s="1"/>
  <c r="Z334" i="2"/>
  <c r="Y334" i="2" s="1"/>
  <c r="N334" i="2"/>
  <c r="M334" i="2" s="1"/>
  <c r="I334" i="2" s="1"/>
  <c r="S334" i="2"/>
  <c r="Z338" i="2"/>
  <c r="Y338" i="2" s="1"/>
  <c r="N338" i="2"/>
  <c r="M338" i="2" s="1"/>
  <c r="I338" i="2" s="1"/>
  <c r="S338" i="2"/>
  <c r="Z342" i="2"/>
  <c r="Y342" i="2" s="1"/>
  <c r="N342" i="2"/>
  <c r="M342" i="2" s="1"/>
  <c r="I342" i="2" s="1"/>
  <c r="S342" i="2"/>
  <c r="Z346" i="2"/>
  <c r="Y346" i="2" s="1"/>
  <c r="N346" i="2"/>
  <c r="M346" i="2" s="1"/>
  <c r="I346" i="2" s="1"/>
  <c r="S346" i="2"/>
  <c r="Z350" i="2"/>
  <c r="Y350" i="2" s="1"/>
  <c r="N350" i="2"/>
  <c r="M350" i="2" s="1"/>
  <c r="I350" i="2" s="1"/>
  <c r="S350" i="2"/>
  <c r="Z364" i="2"/>
  <c r="N364" i="2"/>
  <c r="V368" i="2"/>
  <c r="AK368" i="2"/>
  <c r="V370" i="2"/>
  <c r="AK370" i="2"/>
  <c r="P375" i="2"/>
  <c r="S382" i="2"/>
  <c r="Z382" i="2"/>
  <c r="N382" i="2"/>
  <c r="Z388" i="2"/>
  <c r="N388" i="2"/>
  <c r="J390" i="2"/>
  <c r="N391" i="2"/>
  <c r="J398" i="2"/>
  <c r="N399" i="2"/>
  <c r="Z399" i="2"/>
  <c r="N400" i="2"/>
  <c r="J406" i="2"/>
  <c r="AA406" i="2"/>
  <c r="O406" i="2"/>
  <c r="AJ102" i="2"/>
  <c r="AJ104" i="2"/>
  <c r="AJ106" i="2"/>
  <c r="R110" i="2"/>
  <c r="R114" i="2"/>
  <c r="R116" i="2"/>
  <c r="O118" i="2"/>
  <c r="Z119" i="2"/>
  <c r="Y119" i="2" s="1"/>
  <c r="AA120" i="2"/>
  <c r="N121" i="2"/>
  <c r="O122" i="2"/>
  <c r="S123" i="2"/>
  <c r="Z123" i="2"/>
  <c r="Y123" i="2" s="1"/>
  <c r="N125" i="2"/>
  <c r="O126" i="2"/>
  <c r="S127" i="2"/>
  <c r="Z127" i="2"/>
  <c r="AA128" i="2"/>
  <c r="O130" i="2"/>
  <c r="S131" i="2"/>
  <c r="Z131" i="2"/>
  <c r="AA132" i="2"/>
  <c r="N133" i="2"/>
  <c r="O134" i="2"/>
  <c r="AA136" i="2"/>
  <c r="O138" i="2"/>
  <c r="S139" i="2"/>
  <c r="Z139" i="2"/>
  <c r="AA140" i="2"/>
  <c r="Y140" i="2" s="1"/>
  <c r="O142" i="2"/>
  <c r="Z143" i="2"/>
  <c r="AA144" i="2"/>
  <c r="Y144" i="2" s="1"/>
  <c r="N145" i="2"/>
  <c r="O146" i="2"/>
  <c r="S147" i="2"/>
  <c r="Z147" i="2"/>
  <c r="Y147" i="2" s="1"/>
  <c r="T167" i="2"/>
  <c r="T171" i="2"/>
  <c r="T175" i="2"/>
  <c r="T179" i="2"/>
  <c r="T183" i="2"/>
  <c r="T187" i="2"/>
  <c r="T191" i="2"/>
  <c r="T195" i="2"/>
  <c r="T199" i="2"/>
  <c r="R207" i="2"/>
  <c r="R213" i="2"/>
  <c r="R215" i="2"/>
  <c r="R217" i="2"/>
  <c r="R219" i="2"/>
  <c r="R223" i="2"/>
  <c r="R225" i="2"/>
  <c r="M225" i="2" s="1"/>
  <c r="I225" i="2" s="1"/>
  <c r="R227" i="2"/>
  <c r="T232" i="2"/>
  <c r="T236" i="2"/>
  <c r="T240" i="2"/>
  <c r="T244" i="2"/>
  <c r="T248" i="2"/>
  <c r="T252" i="2"/>
  <c r="T256" i="2"/>
  <c r="T260" i="2"/>
  <c r="T264" i="2"/>
  <c r="T268" i="2"/>
  <c r="Z270" i="2"/>
  <c r="Y270" i="2" s="1"/>
  <c r="N271" i="2"/>
  <c r="M271" i="2" s="1"/>
  <c r="I271" i="2" s="1"/>
  <c r="Z274" i="2"/>
  <c r="Y274" i="2" s="1"/>
  <c r="T278" i="2"/>
  <c r="S280" i="2"/>
  <c r="N284" i="2"/>
  <c r="M284" i="2" s="1"/>
  <c r="I284" i="2" s="1"/>
  <c r="S288" i="2"/>
  <c r="AD298" i="2"/>
  <c r="R298" i="2"/>
  <c r="AA301" i="2"/>
  <c r="O301" i="2"/>
  <c r="AA305" i="2"/>
  <c r="O305" i="2"/>
  <c r="X309" i="2"/>
  <c r="AA309" i="2"/>
  <c r="O309" i="2"/>
  <c r="Z317" i="2"/>
  <c r="Y317" i="2" s="1"/>
  <c r="N317" i="2"/>
  <c r="M317" i="2" s="1"/>
  <c r="I317" i="2" s="1"/>
  <c r="S317" i="2"/>
  <c r="Z321" i="2"/>
  <c r="Y321" i="2" s="1"/>
  <c r="N321" i="2"/>
  <c r="M321" i="2" s="1"/>
  <c r="I321" i="2" s="1"/>
  <c r="S321" i="2"/>
  <c r="Z325" i="2"/>
  <c r="Y325" i="2" s="1"/>
  <c r="N325" i="2"/>
  <c r="M325" i="2" s="1"/>
  <c r="I325" i="2" s="1"/>
  <c r="S325" i="2"/>
  <c r="Z329" i="2"/>
  <c r="Y329" i="2" s="1"/>
  <c r="N329" i="2"/>
  <c r="M329" i="2" s="1"/>
  <c r="I329" i="2" s="1"/>
  <c r="S329" i="2"/>
  <c r="Z333" i="2"/>
  <c r="Y333" i="2" s="1"/>
  <c r="N333" i="2"/>
  <c r="M333" i="2" s="1"/>
  <c r="I333" i="2" s="1"/>
  <c r="S333" i="2"/>
  <c r="Z337" i="2"/>
  <c r="Y337" i="2" s="1"/>
  <c r="N337" i="2"/>
  <c r="M337" i="2" s="1"/>
  <c r="I337" i="2" s="1"/>
  <c r="S337" i="2"/>
  <c r="Z341" i="2"/>
  <c r="Y341" i="2" s="1"/>
  <c r="N341" i="2"/>
  <c r="M341" i="2" s="1"/>
  <c r="I341" i="2" s="1"/>
  <c r="S341" i="2"/>
  <c r="Z345" i="2"/>
  <c r="Y345" i="2" s="1"/>
  <c r="N345" i="2"/>
  <c r="M345" i="2" s="1"/>
  <c r="I345" i="2" s="1"/>
  <c r="S345" i="2"/>
  <c r="Z349" i="2"/>
  <c r="Y349" i="2" s="1"/>
  <c r="N349" i="2"/>
  <c r="M349" i="2" s="1"/>
  <c r="I349" i="2" s="1"/>
  <c r="S349" i="2"/>
  <c r="Z358" i="2"/>
  <c r="N358" i="2"/>
  <c r="Z360" i="2"/>
  <c r="N360" i="2"/>
  <c r="Z362" i="2"/>
  <c r="N362" i="2"/>
  <c r="V372" i="2"/>
  <c r="AK372" i="2"/>
  <c r="AB382" i="2"/>
  <c r="P382" i="2"/>
  <c r="S384" i="2"/>
  <c r="Z384" i="2"/>
  <c r="N384" i="2"/>
  <c r="Z386" i="2"/>
  <c r="N386" i="2"/>
  <c r="V388" i="2"/>
  <c r="AK388" i="2"/>
  <c r="J389" i="2"/>
  <c r="O396" i="2"/>
  <c r="AA396" i="2"/>
  <c r="J397" i="2"/>
  <c r="O398" i="2"/>
  <c r="O404" i="2"/>
  <c r="M404" i="2" s="1"/>
  <c r="I404" i="2" s="1"/>
  <c r="AA404" i="2"/>
  <c r="O410" i="2"/>
  <c r="O425" i="2"/>
  <c r="M425" i="2" s="1"/>
  <c r="I425" i="2" s="1"/>
  <c r="AA425" i="2"/>
  <c r="T84" i="2"/>
  <c r="T86" i="2"/>
  <c r="T88" i="2"/>
  <c r="T90" i="2"/>
  <c r="T92" i="2"/>
  <c r="Z93" i="2"/>
  <c r="Y93" i="2" s="1"/>
  <c r="T94" i="2"/>
  <c r="N95" i="2"/>
  <c r="M95" i="2" s="1"/>
  <c r="I95" i="2" s="1"/>
  <c r="Z95" i="2"/>
  <c r="Y95" i="2" s="1"/>
  <c r="T96" i="2"/>
  <c r="T98" i="2"/>
  <c r="N99" i="2"/>
  <c r="M99" i="2" s="1"/>
  <c r="I99" i="2" s="1"/>
  <c r="Z99" i="2"/>
  <c r="Y99" i="2" s="1"/>
  <c r="T100" i="2"/>
  <c r="N101" i="2"/>
  <c r="M101" i="2" s="1"/>
  <c r="I101" i="2" s="1"/>
  <c r="Z101" i="2"/>
  <c r="Y101" i="2" s="1"/>
  <c r="N103" i="2"/>
  <c r="M103" i="2" s="1"/>
  <c r="I103" i="2" s="1"/>
  <c r="N105" i="2"/>
  <c r="M105" i="2" s="1"/>
  <c r="I105" i="2" s="1"/>
  <c r="Z105" i="2"/>
  <c r="Y105" i="2" s="1"/>
  <c r="T150" i="2"/>
  <c r="N152" i="2"/>
  <c r="M152" i="2" s="1"/>
  <c r="I152" i="2" s="1"/>
  <c r="Z152" i="2"/>
  <c r="Y152" i="2" s="1"/>
  <c r="T154" i="2"/>
  <c r="N156" i="2"/>
  <c r="M156" i="2" s="1"/>
  <c r="I156" i="2" s="1"/>
  <c r="Z156" i="2"/>
  <c r="Y156" i="2" s="1"/>
  <c r="T158" i="2"/>
  <c r="N160" i="2"/>
  <c r="M160" i="2" s="1"/>
  <c r="I160" i="2" s="1"/>
  <c r="Z160" i="2"/>
  <c r="Y160" i="2" s="1"/>
  <c r="T162" i="2"/>
  <c r="T166" i="2"/>
  <c r="T170" i="2"/>
  <c r="Z172" i="2"/>
  <c r="Y172" i="2" s="1"/>
  <c r="T174" i="2"/>
  <c r="Z176" i="2"/>
  <c r="Y176" i="2" s="1"/>
  <c r="T178" i="2"/>
  <c r="T182" i="2"/>
  <c r="N184" i="2"/>
  <c r="M184" i="2" s="1"/>
  <c r="I184" i="2" s="1"/>
  <c r="T186" i="2"/>
  <c r="N188" i="2"/>
  <c r="M188" i="2" s="1"/>
  <c r="I188" i="2" s="1"/>
  <c r="Z188" i="2"/>
  <c r="Y188" i="2" s="1"/>
  <c r="T190" i="2"/>
  <c r="N192" i="2"/>
  <c r="M192" i="2" s="1"/>
  <c r="I192" i="2" s="1"/>
  <c r="Z192" i="2"/>
  <c r="Y192" i="2" s="1"/>
  <c r="T194" i="2"/>
  <c r="N196" i="2"/>
  <c r="M196" i="2" s="1"/>
  <c r="I196" i="2" s="1"/>
  <c r="Z196" i="2"/>
  <c r="Y196" i="2" s="1"/>
  <c r="T198" i="2"/>
  <c r="S201" i="2"/>
  <c r="S211" i="2"/>
  <c r="S213" i="2"/>
  <c r="S215" i="2"/>
  <c r="S219" i="2"/>
  <c r="S225" i="2"/>
  <c r="T231" i="2"/>
  <c r="N233" i="2"/>
  <c r="M233" i="2" s="1"/>
  <c r="I233" i="2" s="1"/>
  <c r="Z233" i="2"/>
  <c r="Y233" i="2" s="1"/>
  <c r="T235" i="2"/>
  <c r="N237" i="2"/>
  <c r="M237" i="2" s="1"/>
  <c r="I237" i="2" s="1"/>
  <c r="Z237" i="2"/>
  <c r="Y237" i="2" s="1"/>
  <c r="T239" i="2"/>
  <c r="T243" i="2"/>
  <c r="Z245" i="2"/>
  <c r="Y245" i="2" s="1"/>
  <c r="T247" i="2"/>
  <c r="N249" i="2"/>
  <c r="M249" i="2" s="1"/>
  <c r="I249" i="2" s="1"/>
  <c r="Z249" i="2"/>
  <c r="Y249" i="2" s="1"/>
  <c r="T251" i="2"/>
  <c r="N253" i="2"/>
  <c r="M253" i="2" s="1"/>
  <c r="I253" i="2" s="1"/>
  <c r="T255" i="2"/>
  <c r="T259" i="2"/>
  <c r="T263" i="2"/>
  <c r="N265" i="2"/>
  <c r="M265" i="2" s="1"/>
  <c r="I265" i="2" s="1"/>
  <c r="Z265" i="2"/>
  <c r="Y265" i="2" s="1"/>
  <c r="T267" i="2"/>
  <c r="T269" i="2"/>
  <c r="N270" i="2"/>
  <c r="M270" i="2" s="1"/>
  <c r="I270" i="2" s="1"/>
  <c r="J272" i="2"/>
  <c r="Z273" i="2"/>
  <c r="Y273" i="2" s="1"/>
  <c r="AK279" i="2"/>
  <c r="T279" i="2"/>
  <c r="T282" i="2"/>
  <c r="S292" i="2"/>
  <c r="Z292" i="2"/>
  <c r="Y292" i="2" s="1"/>
  <c r="N292" i="2"/>
  <c r="M292" i="2" s="1"/>
  <c r="I292" i="2" s="1"/>
  <c r="AA295" i="2"/>
  <c r="O295" i="2"/>
  <c r="AA299" i="2"/>
  <c r="O299" i="2"/>
  <c r="X303" i="2"/>
  <c r="AA303" i="2"/>
  <c r="AD308" i="2"/>
  <c r="R308" i="2"/>
  <c r="AD312" i="2"/>
  <c r="R312" i="2"/>
  <c r="Z316" i="2"/>
  <c r="Y316" i="2" s="1"/>
  <c r="N316" i="2"/>
  <c r="M316" i="2" s="1"/>
  <c r="I316" i="2" s="1"/>
  <c r="S316" i="2"/>
  <c r="Z320" i="2"/>
  <c r="Y320" i="2" s="1"/>
  <c r="N320" i="2"/>
  <c r="M320" i="2" s="1"/>
  <c r="I320" i="2" s="1"/>
  <c r="S320" i="2"/>
  <c r="Z324" i="2"/>
  <c r="Y324" i="2" s="1"/>
  <c r="N324" i="2"/>
  <c r="M324" i="2" s="1"/>
  <c r="I324" i="2" s="1"/>
  <c r="S324" i="2"/>
  <c r="Z328" i="2"/>
  <c r="Y328" i="2" s="1"/>
  <c r="N328" i="2"/>
  <c r="M328" i="2" s="1"/>
  <c r="I328" i="2" s="1"/>
  <c r="S328" i="2"/>
  <c r="Z332" i="2"/>
  <c r="Y332" i="2" s="1"/>
  <c r="N332" i="2"/>
  <c r="M332" i="2" s="1"/>
  <c r="I332" i="2" s="1"/>
  <c r="S332" i="2"/>
  <c r="Z336" i="2"/>
  <c r="Y336" i="2" s="1"/>
  <c r="N336" i="2"/>
  <c r="M336" i="2" s="1"/>
  <c r="I336" i="2" s="1"/>
  <c r="S336" i="2"/>
  <c r="Z340" i="2"/>
  <c r="Y340" i="2" s="1"/>
  <c r="N340" i="2"/>
  <c r="M340" i="2" s="1"/>
  <c r="I340" i="2" s="1"/>
  <c r="S340" i="2"/>
  <c r="Z344" i="2"/>
  <c r="Y344" i="2" s="1"/>
  <c r="N344" i="2"/>
  <c r="M344" i="2" s="1"/>
  <c r="I344" i="2" s="1"/>
  <c r="S344" i="2"/>
  <c r="Z348" i="2"/>
  <c r="Y348" i="2" s="1"/>
  <c r="N348" i="2"/>
  <c r="M348" i="2" s="1"/>
  <c r="I348" i="2" s="1"/>
  <c r="S348" i="2"/>
  <c r="Z352" i="2"/>
  <c r="Y352" i="2" s="1"/>
  <c r="N352" i="2"/>
  <c r="M352" i="2" s="1"/>
  <c r="I352" i="2" s="1"/>
  <c r="S352" i="2"/>
  <c r="S353" i="2"/>
  <c r="Z353" i="2"/>
  <c r="Y353" i="2" s="1"/>
  <c r="N353" i="2"/>
  <c r="M353" i="2" s="1"/>
  <c r="I353" i="2" s="1"/>
  <c r="S354" i="2"/>
  <c r="Z354" i="2"/>
  <c r="Y354" i="2" s="1"/>
  <c r="N354" i="2"/>
  <c r="M354" i="2" s="1"/>
  <c r="I354" i="2" s="1"/>
  <c r="S355" i="2"/>
  <c r="Z355" i="2"/>
  <c r="Y355" i="2" s="1"/>
  <c r="N355" i="2"/>
  <c r="M355" i="2" s="1"/>
  <c r="I355" i="2" s="1"/>
  <c r="S356" i="2"/>
  <c r="Z356" i="2"/>
  <c r="Y356" i="2" s="1"/>
  <c r="N356" i="2"/>
  <c r="M356" i="2" s="1"/>
  <c r="I356" i="2" s="1"/>
  <c r="V358" i="2"/>
  <c r="AK358" i="2"/>
  <c r="V360" i="2"/>
  <c r="S360" i="2" s="1"/>
  <c r="AK360" i="2"/>
  <c r="V362" i="2"/>
  <c r="S362" i="2" s="1"/>
  <c r="AK362" i="2"/>
  <c r="AB365" i="2"/>
  <c r="P365" i="2"/>
  <c r="AB373" i="2"/>
  <c r="P373" i="2"/>
  <c r="AB374" i="2"/>
  <c r="Z374" i="2"/>
  <c r="N374" i="2"/>
  <c r="Z378" i="2"/>
  <c r="N378" i="2"/>
  <c r="Z380" i="2"/>
  <c r="N380" i="2"/>
  <c r="V386" i="2"/>
  <c r="AK386" i="2"/>
  <c r="N403" i="2"/>
  <c r="Z403" i="2"/>
  <c r="Y403" i="2" s="1"/>
  <c r="S403" i="2"/>
  <c r="Y406" i="2"/>
  <c r="N407" i="2"/>
  <c r="Z407" i="2"/>
  <c r="Y407" i="2" s="1"/>
  <c r="O408" i="2"/>
  <c r="AA408" i="2"/>
  <c r="O417" i="2"/>
  <c r="M417" i="2" s="1"/>
  <c r="I417" i="2" s="1"/>
  <c r="AA417" i="2"/>
  <c r="S121" i="2"/>
  <c r="S125" i="2"/>
  <c r="S141" i="2"/>
  <c r="AK270" i="2"/>
  <c r="N273" i="2"/>
  <c r="M273" i="2" s="1"/>
  <c r="I273" i="2" s="1"/>
  <c r="N274" i="2"/>
  <c r="M274" i="2" s="1"/>
  <c r="I274" i="2" s="1"/>
  <c r="AK274" i="2"/>
  <c r="AK275" i="2"/>
  <c r="T275" i="2"/>
  <c r="J276" i="2"/>
  <c r="S281" i="2"/>
  <c r="Z281" i="2"/>
  <c r="Y281" i="2" s="1"/>
  <c r="N281" i="2"/>
  <c r="M281" i="2" s="1"/>
  <c r="I281" i="2" s="1"/>
  <c r="AK283" i="2"/>
  <c r="T283" i="2"/>
  <c r="T286" i="2"/>
  <c r="S290" i="2"/>
  <c r="Z290" i="2"/>
  <c r="Y290" i="2" s="1"/>
  <c r="N290" i="2"/>
  <c r="M290" i="2" s="1"/>
  <c r="I290" i="2" s="1"/>
  <c r="AA293" i="2"/>
  <c r="O293" i="2"/>
  <c r="X297" i="2"/>
  <c r="AA297" i="2"/>
  <c r="O297" i="2"/>
  <c r="AD302" i="2"/>
  <c r="R302" i="2"/>
  <c r="AD310" i="2"/>
  <c r="R310" i="2"/>
  <c r="AA313" i="2"/>
  <c r="O313" i="2"/>
  <c r="Z315" i="2"/>
  <c r="Y315" i="2" s="1"/>
  <c r="N315" i="2"/>
  <c r="M315" i="2" s="1"/>
  <c r="I315" i="2" s="1"/>
  <c r="S315" i="2"/>
  <c r="Z319" i="2"/>
  <c r="Y319" i="2" s="1"/>
  <c r="N319" i="2"/>
  <c r="M319" i="2" s="1"/>
  <c r="I319" i="2" s="1"/>
  <c r="S319" i="2"/>
  <c r="Z323" i="2"/>
  <c r="Y323" i="2" s="1"/>
  <c r="N323" i="2"/>
  <c r="M323" i="2" s="1"/>
  <c r="I323" i="2" s="1"/>
  <c r="S323" i="2"/>
  <c r="Z327" i="2"/>
  <c r="Y327" i="2" s="1"/>
  <c r="N327" i="2"/>
  <c r="M327" i="2" s="1"/>
  <c r="I327" i="2" s="1"/>
  <c r="S327" i="2"/>
  <c r="Z331" i="2"/>
  <c r="Y331" i="2" s="1"/>
  <c r="N331" i="2"/>
  <c r="M331" i="2" s="1"/>
  <c r="I331" i="2" s="1"/>
  <c r="S331" i="2"/>
  <c r="Z335" i="2"/>
  <c r="Y335" i="2" s="1"/>
  <c r="N335" i="2"/>
  <c r="M335" i="2" s="1"/>
  <c r="I335" i="2" s="1"/>
  <c r="S335" i="2"/>
  <c r="Z339" i="2"/>
  <c r="Y339" i="2" s="1"/>
  <c r="N339" i="2"/>
  <c r="M339" i="2" s="1"/>
  <c r="I339" i="2" s="1"/>
  <c r="S339" i="2"/>
  <c r="Z343" i="2"/>
  <c r="Y343" i="2" s="1"/>
  <c r="N343" i="2"/>
  <c r="M343" i="2" s="1"/>
  <c r="I343" i="2" s="1"/>
  <c r="S343" i="2"/>
  <c r="Z347" i="2"/>
  <c r="Y347" i="2" s="1"/>
  <c r="S347" i="2"/>
  <c r="Z351" i="2"/>
  <c r="Y351" i="2" s="1"/>
  <c r="N351" i="2"/>
  <c r="M351" i="2" s="1"/>
  <c r="I351" i="2" s="1"/>
  <c r="S351" i="2"/>
  <c r="S368" i="2"/>
  <c r="Z368" i="2"/>
  <c r="N368" i="2"/>
  <c r="Z370" i="2"/>
  <c r="N370" i="2"/>
  <c r="V376" i="2"/>
  <c r="AK376" i="2"/>
  <c r="V378" i="2"/>
  <c r="AK378" i="2"/>
  <c r="V380" i="2"/>
  <c r="S380" i="2" s="1"/>
  <c r="AK380" i="2"/>
  <c r="AB387" i="2"/>
  <c r="P387" i="2"/>
  <c r="O392" i="2"/>
  <c r="AA392" i="2"/>
  <c r="AA394" i="2"/>
  <c r="Y394" i="2" s="1"/>
  <c r="O394" i="2"/>
  <c r="O400" i="2"/>
  <c r="AA400" i="2"/>
  <c r="AA402" i="2"/>
  <c r="O402" i="2"/>
  <c r="N411" i="2"/>
  <c r="Z411" i="2"/>
  <c r="Y411" i="2" s="1"/>
  <c r="S411" i="2"/>
  <c r="U294" i="2"/>
  <c r="U296" i="2"/>
  <c r="S296" i="2" s="1"/>
  <c r="U298" i="2"/>
  <c r="S298" i="2" s="1"/>
  <c r="U300" i="2"/>
  <c r="U302" i="2"/>
  <c r="U304" i="2"/>
  <c r="S304" i="2" s="1"/>
  <c r="U306" i="2"/>
  <c r="X306" i="2" s="1"/>
  <c r="U308" i="2"/>
  <c r="S308" i="2" s="1"/>
  <c r="U310" i="2"/>
  <c r="U312" i="2"/>
  <c r="AJ358" i="2"/>
  <c r="H359" i="2"/>
  <c r="AJ360" i="2"/>
  <c r="H361" i="2"/>
  <c r="AJ362" i="2"/>
  <c r="H363" i="2"/>
  <c r="H367" i="2"/>
  <c r="AJ368" i="2"/>
  <c r="H369" i="2"/>
  <c r="AJ370" i="2"/>
  <c r="H371" i="2"/>
  <c r="AJ372" i="2"/>
  <c r="AJ376" i="2"/>
  <c r="H377" i="2"/>
  <c r="AJ378" i="2"/>
  <c r="H379" i="2"/>
  <c r="H381" i="2"/>
  <c r="H385" i="2"/>
  <c r="T389" i="2"/>
  <c r="AA389" i="2"/>
  <c r="N390" i="2"/>
  <c r="AJ391" i="2"/>
  <c r="T393" i="2"/>
  <c r="AA393" i="2"/>
  <c r="N394" i="2"/>
  <c r="AJ395" i="2"/>
  <c r="S396" i="2"/>
  <c r="Z396" i="2"/>
  <c r="T397" i="2"/>
  <c r="AA397" i="2"/>
  <c r="N398" i="2"/>
  <c r="AJ399" i="2"/>
  <c r="S400" i="2"/>
  <c r="Z400" i="2"/>
  <c r="Y400" i="2" s="1"/>
  <c r="T401" i="2"/>
  <c r="AA401" i="2"/>
  <c r="O403" i="2"/>
  <c r="AJ403" i="2"/>
  <c r="S404" i="2"/>
  <c r="Z404" i="2"/>
  <c r="Y404" i="2" s="1"/>
  <c r="T405" i="2"/>
  <c r="AA405" i="2"/>
  <c r="N406" i="2"/>
  <c r="O407" i="2"/>
  <c r="AJ407" i="2"/>
  <c r="S408" i="2"/>
  <c r="Z408" i="2"/>
  <c r="T409" i="2"/>
  <c r="AA409" i="2"/>
  <c r="N410" i="2"/>
  <c r="O411" i="2"/>
  <c r="AJ411" i="2"/>
  <c r="S412" i="2"/>
  <c r="Z412" i="2"/>
  <c r="Y412" i="2" s="1"/>
  <c r="U414" i="2"/>
  <c r="O418" i="2"/>
  <c r="T420" i="2"/>
  <c r="T421" i="2"/>
  <c r="Z423" i="2"/>
  <c r="AJ423" i="2"/>
  <c r="J423" i="2"/>
  <c r="S424" i="2"/>
  <c r="AK425" i="2"/>
  <c r="S426" i="2"/>
  <c r="AA429" i="2"/>
  <c r="AJ432" i="2"/>
  <c r="T432" i="2"/>
  <c r="AJ436" i="2"/>
  <c r="T436" i="2"/>
  <c r="N443" i="2"/>
  <c r="Z443" i="2"/>
  <c r="J444" i="2"/>
  <c r="AA453" i="2"/>
  <c r="Z455" i="2"/>
  <c r="N455" i="2"/>
  <c r="AA456" i="2"/>
  <c r="O456" i="2"/>
  <c r="Z459" i="2"/>
  <c r="Y459" i="2" s="1"/>
  <c r="N459" i="2"/>
  <c r="S459" i="2"/>
  <c r="Z463" i="2"/>
  <c r="N463" i="2"/>
  <c r="S463" i="2"/>
  <c r="AA464" i="2"/>
  <c r="O464" i="2"/>
  <c r="Z467" i="2"/>
  <c r="N467" i="2"/>
  <c r="S467" i="2"/>
  <c r="Z471" i="2"/>
  <c r="Y471" i="2" s="1"/>
  <c r="N471" i="2"/>
  <c r="Z475" i="2"/>
  <c r="N475" i="2"/>
  <c r="N479" i="2"/>
  <c r="S479" i="2"/>
  <c r="Z483" i="2"/>
  <c r="Y483" i="2" s="1"/>
  <c r="N483" i="2"/>
  <c r="S483" i="2"/>
  <c r="Z487" i="2"/>
  <c r="Y487" i="2" s="1"/>
  <c r="N487" i="2"/>
  <c r="AA488" i="2"/>
  <c r="O488" i="2"/>
  <c r="Z491" i="2"/>
  <c r="N491" i="2"/>
  <c r="S491" i="2"/>
  <c r="AA492" i="2"/>
  <c r="O492" i="2"/>
  <c r="AA497" i="2"/>
  <c r="AA501" i="2"/>
  <c r="AA505" i="2"/>
  <c r="AA506" i="2"/>
  <c r="O506" i="2"/>
  <c r="AA509" i="2"/>
  <c r="AA510" i="2"/>
  <c r="O510" i="2"/>
  <c r="AA513" i="2"/>
  <c r="AA517" i="2"/>
  <c r="AA525" i="2"/>
  <c r="AA529" i="2"/>
  <c r="N539" i="2"/>
  <c r="Z539" i="2"/>
  <c r="S539" i="2"/>
  <c r="N289" i="2"/>
  <c r="M289" i="2" s="1"/>
  <c r="I289" i="2" s="1"/>
  <c r="Z289" i="2"/>
  <c r="Y289" i="2" s="1"/>
  <c r="T291" i="2"/>
  <c r="T293" i="2"/>
  <c r="T295" i="2"/>
  <c r="T297" i="2"/>
  <c r="T299" i="2"/>
  <c r="T301" i="2"/>
  <c r="T303" i="2"/>
  <c r="T305" i="2"/>
  <c r="T307" i="2"/>
  <c r="T309" i="2"/>
  <c r="T311" i="2"/>
  <c r="T313" i="2"/>
  <c r="S387" i="2"/>
  <c r="Z425" i="2"/>
  <c r="Y425" i="2" s="1"/>
  <c r="S425" i="2"/>
  <c r="Z430" i="2"/>
  <c r="Z434" i="2"/>
  <c r="O439" i="2"/>
  <c r="AA439" i="2"/>
  <c r="N442" i="2"/>
  <c r="Z442" i="2"/>
  <c r="Y442" i="2" s="1"/>
  <c r="S442" i="2"/>
  <c r="O447" i="2"/>
  <c r="AA447" i="2"/>
  <c r="Z493" i="2"/>
  <c r="N493" i="2"/>
  <c r="AB495" i="2"/>
  <c r="P495" i="2"/>
  <c r="O503" i="2"/>
  <c r="P503" i="2"/>
  <c r="O507" i="2"/>
  <c r="P507" i="2"/>
  <c r="O511" i="2"/>
  <c r="P511" i="2"/>
  <c r="O515" i="2"/>
  <c r="P515" i="2"/>
  <c r="O519" i="2"/>
  <c r="P519" i="2"/>
  <c r="O523" i="2"/>
  <c r="P523" i="2"/>
  <c r="O527" i="2"/>
  <c r="P527" i="2"/>
  <c r="O531" i="2"/>
  <c r="P531" i="2"/>
  <c r="Z535" i="2"/>
  <c r="S537" i="2"/>
  <c r="N540" i="2"/>
  <c r="Z540" i="2"/>
  <c r="Y540" i="2" s="1"/>
  <c r="Z541" i="2"/>
  <c r="Y541" i="2" s="1"/>
  <c r="S543" i="2"/>
  <c r="Z543" i="2"/>
  <c r="N543" i="2"/>
  <c r="N545" i="2"/>
  <c r="S302" i="2"/>
  <c r="S310" i="2"/>
  <c r="S312" i="2"/>
  <c r="S390" i="2"/>
  <c r="S394" i="2"/>
  <c r="S398" i="2"/>
  <c r="S406" i="2"/>
  <c r="T413" i="2"/>
  <c r="AJ415" i="2"/>
  <c r="J415" i="2"/>
  <c r="S416" i="2"/>
  <c r="AK417" i="2"/>
  <c r="Z418" i="2"/>
  <c r="AA421" i="2"/>
  <c r="U422" i="2"/>
  <c r="S423" i="2"/>
  <c r="O426" i="2"/>
  <c r="O427" i="2"/>
  <c r="N427" i="2"/>
  <c r="T428" i="2"/>
  <c r="T429" i="2"/>
  <c r="U430" i="2"/>
  <c r="J431" i="2"/>
  <c r="T433" i="2"/>
  <c r="U434" i="2"/>
  <c r="J436" i="2"/>
  <c r="T437" i="2"/>
  <c r="J440" i="2"/>
  <c r="N447" i="2"/>
  <c r="Z447" i="2"/>
  <c r="S447" i="2"/>
  <c r="J448" i="2"/>
  <c r="Z451" i="2"/>
  <c r="N451" i="2"/>
  <c r="AB453" i="2"/>
  <c r="P453" i="2"/>
  <c r="Z457" i="2"/>
  <c r="Y457" i="2" s="1"/>
  <c r="N457" i="2"/>
  <c r="S457" i="2"/>
  <c r="Z461" i="2"/>
  <c r="N461" i="2"/>
  <c r="S461" i="2"/>
  <c r="Z465" i="2"/>
  <c r="Y465" i="2" s="1"/>
  <c r="N465" i="2"/>
  <c r="S465" i="2"/>
  <c r="Z469" i="2"/>
  <c r="N469" i="2"/>
  <c r="S469" i="2"/>
  <c r="Z473" i="2"/>
  <c r="Y473" i="2" s="1"/>
  <c r="N473" i="2"/>
  <c r="S473" i="2"/>
  <c r="Z477" i="2"/>
  <c r="Y477" i="2" s="1"/>
  <c r="N477" i="2"/>
  <c r="M477" i="2" s="1"/>
  <c r="I477" i="2" s="1"/>
  <c r="S477" i="2"/>
  <c r="Z481" i="2"/>
  <c r="N481" i="2"/>
  <c r="S481" i="2"/>
  <c r="Z485" i="2"/>
  <c r="Y485" i="2" s="1"/>
  <c r="N485" i="2"/>
  <c r="S485" i="2"/>
  <c r="AA486" i="2"/>
  <c r="O486" i="2"/>
  <c r="Z489" i="2"/>
  <c r="Y489" i="2" s="1"/>
  <c r="N489" i="2"/>
  <c r="S489" i="2"/>
  <c r="AA490" i="2"/>
  <c r="O490" i="2"/>
  <c r="AA493" i="2"/>
  <c r="Z495" i="2"/>
  <c r="N495" i="2"/>
  <c r="S495" i="2"/>
  <c r="AB497" i="2"/>
  <c r="P497" i="2"/>
  <c r="AB499" i="2"/>
  <c r="AA503" i="2"/>
  <c r="AA507" i="2"/>
  <c r="AA511" i="2"/>
  <c r="AA519" i="2"/>
  <c r="AA523" i="2"/>
  <c r="AA527" i="2"/>
  <c r="AA531" i="2"/>
  <c r="O533" i="2"/>
  <c r="P533" i="2"/>
  <c r="Z417" i="2"/>
  <c r="Y417" i="2" s="1"/>
  <c r="S417" i="2"/>
  <c r="S422" i="2"/>
  <c r="Z424" i="2"/>
  <c r="Y424" i="2" s="1"/>
  <c r="J424" i="2"/>
  <c r="S427" i="2"/>
  <c r="N431" i="2"/>
  <c r="N435" i="2"/>
  <c r="Z435" i="2"/>
  <c r="Y435" i="2" s="1"/>
  <c r="N438" i="2"/>
  <c r="Z438" i="2"/>
  <c r="Y438" i="2" s="1"/>
  <c r="S438" i="2"/>
  <c r="Z446" i="2"/>
  <c r="Z453" i="2"/>
  <c r="N453" i="2"/>
  <c r="S453" i="2"/>
  <c r="AA454" i="2"/>
  <c r="O454" i="2"/>
  <c r="Z497" i="2"/>
  <c r="Y497" i="2" s="1"/>
  <c r="N497" i="2"/>
  <c r="S497" i="2"/>
  <c r="O501" i="2"/>
  <c r="P501" i="2"/>
  <c r="AB503" i="2"/>
  <c r="O505" i="2"/>
  <c r="P505" i="2"/>
  <c r="AB507" i="2"/>
  <c r="O509" i="2"/>
  <c r="P509" i="2"/>
  <c r="AB511" i="2"/>
  <c r="O513" i="2"/>
  <c r="P513" i="2"/>
  <c r="AB515" i="2"/>
  <c r="O517" i="2"/>
  <c r="P517" i="2"/>
  <c r="AB519" i="2"/>
  <c r="O521" i="2"/>
  <c r="AB523" i="2"/>
  <c r="O525" i="2"/>
  <c r="P525" i="2"/>
  <c r="AB527" i="2"/>
  <c r="O529" i="2"/>
  <c r="P529" i="2"/>
  <c r="Z536" i="2"/>
  <c r="S538" i="2"/>
  <c r="N542" i="2"/>
  <c r="S542" i="2"/>
  <c r="Z542" i="2"/>
  <c r="Y542" i="2" s="1"/>
  <c r="S544" i="2"/>
  <c r="Z544" i="2"/>
  <c r="N544" i="2"/>
  <c r="M544" i="2" s="1"/>
  <c r="I544" i="2" s="1"/>
  <c r="Z546" i="2"/>
  <c r="Y546" i="2" s="1"/>
  <c r="O438" i="2"/>
  <c r="T440" i="2"/>
  <c r="N441" i="2"/>
  <c r="M441" i="2" s="1"/>
  <c r="I441" i="2" s="1"/>
  <c r="O442" i="2"/>
  <c r="T444" i="2"/>
  <c r="O446" i="2"/>
  <c r="T448" i="2"/>
  <c r="N449" i="2"/>
  <c r="M449" i="2" s="1"/>
  <c r="I449" i="2" s="1"/>
  <c r="O450" i="2"/>
  <c r="AJ452" i="2"/>
  <c r="AJ454" i="2"/>
  <c r="AJ456" i="2"/>
  <c r="AJ458" i="2"/>
  <c r="AJ460" i="2"/>
  <c r="AJ462" i="2"/>
  <c r="AJ464" i="2"/>
  <c r="AJ466" i="2"/>
  <c r="AJ468" i="2"/>
  <c r="AJ470" i="2"/>
  <c r="AJ472" i="2"/>
  <c r="AJ474" i="2"/>
  <c r="AJ476" i="2"/>
  <c r="AJ478" i="2"/>
  <c r="AJ480" i="2"/>
  <c r="AJ482" i="2"/>
  <c r="AJ484" i="2"/>
  <c r="AJ486" i="2"/>
  <c r="AJ488" i="2"/>
  <c r="AJ490" i="2"/>
  <c r="AJ492" i="2"/>
  <c r="AJ494" i="2"/>
  <c r="AJ496" i="2"/>
  <c r="AJ498" i="2"/>
  <c r="Z508" i="2"/>
  <c r="Z510" i="2"/>
  <c r="Z512" i="2"/>
  <c r="Z514" i="2"/>
  <c r="Z516" i="2"/>
  <c r="Z518" i="2"/>
  <c r="Z522" i="2"/>
  <c r="Z524" i="2"/>
  <c r="Z526" i="2"/>
  <c r="Z528" i="2"/>
  <c r="Z530" i="2"/>
  <c r="Z532" i="2"/>
  <c r="Z534" i="2"/>
  <c r="O540" i="2"/>
  <c r="O541" i="2"/>
  <c r="AJ541" i="2"/>
  <c r="O542" i="2"/>
  <c r="AA547" i="2"/>
  <c r="AJ548" i="2"/>
  <c r="H548" i="2"/>
  <c r="T548" i="2" s="1"/>
  <c r="AA549" i="2"/>
  <c r="AJ550" i="2"/>
  <c r="H550" i="2"/>
  <c r="T550" i="2" s="1"/>
  <c r="AA551" i="2"/>
  <c r="AA601" i="2"/>
  <c r="O601" i="2"/>
  <c r="S450" i="2"/>
  <c r="U452" i="2"/>
  <c r="U458" i="2"/>
  <c r="U460" i="2"/>
  <c r="U462" i="2"/>
  <c r="U466" i="2"/>
  <c r="U468" i="2"/>
  <c r="U470" i="2"/>
  <c r="U472" i="2"/>
  <c r="U474" i="2"/>
  <c r="U476" i="2"/>
  <c r="U478" i="2"/>
  <c r="U480" i="2"/>
  <c r="U482" i="2"/>
  <c r="U484" i="2"/>
  <c r="U494" i="2"/>
  <c r="U496" i="2"/>
  <c r="U498" i="2"/>
  <c r="U500" i="2"/>
  <c r="U502" i="2"/>
  <c r="U504" i="2"/>
  <c r="U508" i="2"/>
  <c r="U512" i="2"/>
  <c r="U514" i="2"/>
  <c r="U516" i="2"/>
  <c r="U518" i="2"/>
  <c r="U520" i="2"/>
  <c r="U522" i="2"/>
  <c r="U524" i="2"/>
  <c r="U526" i="2"/>
  <c r="U528" i="2"/>
  <c r="U530" i="2"/>
  <c r="U532" i="2"/>
  <c r="U534" i="2"/>
  <c r="AA544" i="2"/>
  <c r="O548" i="2"/>
  <c r="O550" i="2"/>
  <c r="O552" i="2"/>
  <c r="O553" i="2"/>
  <c r="O554" i="2"/>
  <c r="Q560" i="2"/>
  <c r="AC568" i="2"/>
  <c r="Y568" i="2" s="1"/>
  <c r="Q576" i="2"/>
  <c r="AC584" i="2"/>
  <c r="Y584" i="2" s="1"/>
  <c r="AB601" i="2"/>
  <c r="P601" i="2"/>
  <c r="AA603" i="2"/>
  <c r="O603" i="2"/>
  <c r="AA607" i="2"/>
  <c r="O607" i="2"/>
  <c r="S441" i="2"/>
  <c r="S449" i="2"/>
  <c r="V452" i="2"/>
  <c r="V454" i="2"/>
  <c r="S454" i="2" s="1"/>
  <c r="V456" i="2"/>
  <c r="V458" i="2"/>
  <c r="V460" i="2"/>
  <c r="V462" i="2"/>
  <c r="V464" i="2"/>
  <c r="V466" i="2"/>
  <c r="V468" i="2"/>
  <c r="V470" i="2"/>
  <c r="V472" i="2"/>
  <c r="V474" i="2"/>
  <c r="V476" i="2"/>
  <c r="V478" i="2"/>
  <c r="V480" i="2"/>
  <c r="V482" i="2"/>
  <c r="V484" i="2"/>
  <c r="V486" i="2"/>
  <c r="V488" i="2"/>
  <c r="V490" i="2"/>
  <c r="S490" i="2" s="1"/>
  <c r="V492" i="2"/>
  <c r="S492" i="2" s="1"/>
  <c r="V494" i="2"/>
  <c r="V496" i="2"/>
  <c r="V498" i="2"/>
  <c r="V500" i="2"/>
  <c r="T501" i="2"/>
  <c r="V502" i="2"/>
  <c r="T503" i="2"/>
  <c r="V504" i="2"/>
  <c r="T505" i="2"/>
  <c r="V506" i="2"/>
  <c r="T507" i="2"/>
  <c r="V508" i="2"/>
  <c r="T509" i="2"/>
  <c r="V510" i="2"/>
  <c r="T511" i="2"/>
  <c r="V512" i="2"/>
  <c r="T513" i="2"/>
  <c r="V514" i="2"/>
  <c r="T515" i="2"/>
  <c r="V516" i="2"/>
  <c r="T517" i="2"/>
  <c r="V518" i="2"/>
  <c r="T519" i="2"/>
  <c r="V520" i="2"/>
  <c r="T521" i="2"/>
  <c r="V522" i="2"/>
  <c r="T523" i="2"/>
  <c r="V524" i="2"/>
  <c r="T525" i="2"/>
  <c r="V526" i="2"/>
  <c r="T527" i="2"/>
  <c r="V528" i="2"/>
  <c r="T529" i="2"/>
  <c r="V530" i="2"/>
  <c r="T531" i="2"/>
  <c r="V532" i="2"/>
  <c r="T533" i="2"/>
  <c r="V534" i="2"/>
  <c r="AJ547" i="2"/>
  <c r="H547" i="2"/>
  <c r="T547" i="2" s="1"/>
  <c r="AA548" i="2"/>
  <c r="AJ549" i="2"/>
  <c r="H549" i="2"/>
  <c r="T549" i="2" s="1"/>
  <c r="AA550" i="2"/>
  <c r="AJ551" i="2"/>
  <c r="H551" i="2"/>
  <c r="T551" i="2" s="1"/>
  <c r="AA552" i="2"/>
  <c r="O555" i="2"/>
  <c r="AC558" i="2"/>
  <c r="Q574" i="2"/>
  <c r="AC574" i="2"/>
  <c r="Y574" i="2" s="1"/>
  <c r="Q582" i="2"/>
  <c r="Q590" i="2"/>
  <c r="AC590" i="2"/>
  <c r="O546" i="2"/>
  <c r="Q564" i="2"/>
  <c r="AC564" i="2"/>
  <c r="Y564" i="2" s="1"/>
  <c r="AA609" i="2"/>
  <c r="O609" i="2"/>
  <c r="AA611" i="2"/>
  <c r="O611" i="2"/>
  <c r="H552" i="2"/>
  <c r="T552" i="2" s="1"/>
  <c r="H553" i="2"/>
  <c r="T553" i="2" s="1"/>
  <c r="H554" i="2"/>
  <c r="T554" i="2" s="1"/>
  <c r="H555" i="2"/>
  <c r="T555" i="2" s="1"/>
  <c r="H556" i="2"/>
  <c r="T556" i="2" s="1"/>
  <c r="V557" i="2"/>
  <c r="O558" i="2"/>
  <c r="V559" i="2"/>
  <c r="O560" i="2"/>
  <c r="V561" i="2"/>
  <c r="O562" i="2"/>
  <c r="V563" i="2"/>
  <c r="O564" i="2"/>
  <c r="V565" i="2"/>
  <c r="O566" i="2"/>
  <c r="V567" i="2"/>
  <c r="O568" i="2"/>
  <c r="V569" i="2"/>
  <c r="O570" i="2"/>
  <c r="V571" i="2"/>
  <c r="O572" i="2"/>
  <c r="V573" i="2"/>
  <c r="O574" i="2"/>
  <c r="V575" i="2"/>
  <c r="O576" i="2"/>
  <c r="V577" i="2"/>
  <c r="O578" i="2"/>
  <c r="V579" i="2"/>
  <c r="O580" i="2"/>
  <c r="V581" i="2"/>
  <c r="O582" i="2"/>
  <c r="V583" i="2"/>
  <c r="O584" i="2"/>
  <c r="V585" i="2"/>
  <c r="O586" i="2"/>
  <c r="V587" i="2"/>
  <c r="O588" i="2"/>
  <c r="V589" i="2"/>
  <c r="O590" i="2"/>
  <c r="V591" i="2"/>
  <c r="O592" i="2"/>
  <c r="V593" i="2"/>
  <c r="O594" i="2"/>
  <c r="V595" i="2"/>
  <c r="O596" i="2"/>
  <c r="V597" i="2"/>
  <c r="O598" i="2"/>
  <c r="V599" i="2"/>
  <c r="O600" i="2"/>
  <c r="T600" i="2"/>
  <c r="J601" i="2"/>
  <c r="AK603" i="2"/>
  <c r="T604" i="2"/>
  <c r="AI604" i="2"/>
  <c r="P604" i="2" s="1"/>
  <c r="U604" i="2"/>
  <c r="T605" i="2"/>
  <c r="AB607" i="2"/>
  <c r="J607" i="2"/>
  <c r="T608" i="2"/>
  <c r="V608" i="2"/>
  <c r="AI608" i="2"/>
  <c r="U608" i="2"/>
  <c r="AK609" i="2"/>
  <c r="W611" i="2"/>
  <c r="S611" i="2" s="1"/>
  <c r="Q637" i="2"/>
  <c r="AC637" i="2"/>
  <c r="Y637" i="2" s="1"/>
  <c r="AB665" i="2"/>
  <c r="P665" i="2"/>
  <c r="AA677" i="2"/>
  <c r="O677" i="2"/>
  <c r="AB604" i="2"/>
  <c r="AB609" i="2"/>
  <c r="T610" i="2"/>
  <c r="V610" i="2"/>
  <c r="AI610" i="2"/>
  <c r="U610" i="2"/>
  <c r="AK611" i="2"/>
  <c r="Z661" i="2"/>
  <c r="W661" i="2"/>
  <c r="S661" i="2" s="1"/>
  <c r="N661" i="2"/>
  <c r="O669" i="2"/>
  <c r="AA669" i="2"/>
  <c r="T557" i="2"/>
  <c r="T559" i="2"/>
  <c r="T561" i="2"/>
  <c r="T563" i="2"/>
  <c r="T565" i="2"/>
  <c r="T567" i="2"/>
  <c r="T569" i="2"/>
  <c r="T571" i="2"/>
  <c r="T573" i="2"/>
  <c r="T575" i="2"/>
  <c r="T577" i="2"/>
  <c r="T579" i="2"/>
  <c r="T581" i="2"/>
  <c r="T583" i="2"/>
  <c r="T585" i="2"/>
  <c r="T587" i="2"/>
  <c r="T589" i="2"/>
  <c r="T591" i="2"/>
  <c r="T593" i="2"/>
  <c r="T595" i="2"/>
  <c r="T597" i="2"/>
  <c r="T599" i="2"/>
  <c r="V600" i="2"/>
  <c r="W601" i="2"/>
  <c r="S601" i="2" s="1"/>
  <c r="N601" i="2"/>
  <c r="Z601" i="2"/>
  <c r="W607" i="2"/>
  <c r="Q625" i="2"/>
  <c r="Q641" i="2"/>
  <c r="AC641" i="2"/>
  <c r="Y641" i="2" s="1"/>
  <c r="Z653" i="2"/>
  <c r="W653" i="2"/>
  <c r="S653" i="2" s="1"/>
  <c r="P657" i="2"/>
  <c r="AB657" i="2"/>
  <c r="AB663" i="2"/>
  <c r="P663" i="2"/>
  <c r="AA675" i="2"/>
  <c r="O675" i="2"/>
  <c r="U557" i="2"/>
  <c r="N558" i="2"/>
  <c r="U559" i="2"/>
  <c r="N560" i="2"/>
  <c r="U561" i="2"/>
  <c r="U563" i="2"/>
  <c r="N564" i="2"/>
  <c r="S564" i="2"/>
  <c r="U565" i="2"/>
  <c r="N566" i="2"/>
  <c r="U567" i="2"/>
  <c r="N568" i="2"/>
  <c r="S568" i="2"/>
  <c r="U569" i="2"/>
  <c r="U571" i="2"/>
  <c r="N572" i="2"/>
  <c r="U573" i="2"/>
  <c r="N574" i="2"/>
  <c r="S574" i="2"/>
  <c r="U575" i="2"/>
  <c r="N576" i="2"/>
  <c r="U577" i="2"/>
  <c r="U579" i="2"/>
  <c r="N580" i="2"/>
  <c r="U581" i="2"/>
  <c r="N582" i="2"/>
  <c r="S582" i="2"/>
  <c r="U583" i="2"/>
  <c r="N584" i="2"/>
  <c r="S584" i="2"/>
  <c r="U585" i="2"/>
  <c r="U587" i="2"/>
  <c r="U589" i="2"/>
  <c r="N590" i="2"/>
  <c r="S590" i="2"/>
  <c r="U591" i="2"/>
  <c r="N592" i="2"/>
  <c r="U593" i="2"/>
  <c r="N594" i="2"/>
  <c r="U595" i="2"/>
  <c r="N596" i="2"/>
  <c r="U597" i="2"/>
  <c r="N598" i="2"/>
  <c r="U599" i="2"/>
  <c r="AK601" i="2"/>
  <c r="T602" i="2"/>
  <c r="AI602" i="2"/>
  <c r="AB602" i="2" s="1"/>
  <c r="U602" i="2"/>
  <c r="T603" i="2"/>
  <c r="T606" i="2"/>
  <c r="V606" i="2"/>
  <c r="AI606" i="2"/>
  <c r="U606" i="2"/>
  <c r="AK607" i="2"/>
  <c r="W609" i="2"/>
  <c r="Q623" i="2"/>
  <c r="AC623" i="2"/>
  <c r="Y623" i="2" s="1"/>
  <c r="Z655" i="2"/>
  <c r="W655" i="2"/>
  <c r="S655" i="2" s="1"/>
  <c r="N655" i="2"/>
  <c r="O671" i="2"/>
  <c r="AA671" i="2"/>
  <c r="N607" i="2"/>
  <c r="S607" i="2"/>
  <c r="N609" i="2"/>
  <c r="S609" i="2"/>
  <c r="N611" i="2"/>
  <c r="U612" i="2"/>
  <c r="AI612" i="2"/>
  <c r="U614" i="2"/>
  <c r="AI614" i="2"/>
  <c r="N614" i="2" s="1"/>
  <c r="U616" i="2"/>
  <c r="AI616" i="2"/>
  <c r="N616" i="2" s="1"/>
  <c r="N617" i="2"/>
  <c r="U618" i="2"/>
  <c r="AI618" i="2"/>
  <c r="N618" i="2" s="1"/>
  <c r="U620" i="2"/>
  <c r="AI620" i="2"/>
  <c r="N621" i="2"/>
  <c r="U622" i="2"/>
  <c r="AI622" i="2"/>
  <c r="N622" i="2" s="1"/>
  <c r="N623" i="2"/>
  <c r="S623" i="2"/>
  <c r="U624" i="2"/>
  <c r="AI624" i="2"/>
  <c r="N625" i="2"/>
  <c r="S625" i="2"/>
  <c r="U626" i="2"/>
  <c r="AI626" i="2"/>
  <c r="U628" i="2"/>
  <c r="AI628" i="2"/>
  <c r="N628" i="2" s="1"/>
  <c r="N629" i="2"/>
  <c r="U630" i="2"/>
  <c r="AI630" i="2"/>
  <c r="N630" i="2" s="1"/>
  <c r="N631" i="2"/>
  <c r="S631" i="2"/>
  <c r="U632" i="2"/>
  <c r="AI632" i="2"/>
  <c r="N632" i="2" s="1"/>
  <c r="N633" i="2"/>
  <c r="U634" i="2"/>
  <c r="AI634" i="2"/>
  <c r="Z634" i="2" s="1"/>
  <c r="N635" i="2"/>
  <c r="U636" i="2"/>
  <c r="AI636" i="2"/>
  <c r="N636" i="2" s="1"/>
  <c r="N637" i="2"/>
  <c r="S637" i="2"/>
  <c r="U638" i="2"/>
  <c r="AI638" i="2"/>
  <c r="Z638" i="2" s="1"/>
  <c r="N639" i="2"/>
  <c r="U640" i="2"/>
  <c r="AI640" i="2"/>
  <c r="N641" i="2"/>
  <c r="S641" i="2"/>
  <c r="U642" i="2"/>
  <c r="AI642" i="2"/>
  <c r="N642" i="2" s="1"/>
  <c r="U644" i="2"/>
  <c r="AI644" i="2"/>
  <c r="Z644" i="2" s="1"/>
  <c r="N645" i="2"/>
  <c r="U646" i="2"/>
  <c r="AI646" i="2"/>
  <c r="N646" i="2" s="1"/>
  <c r="N647" i="2"/>
  <c r="U648" i="2"/>
  <c r="AI648" i="2"/>
  <c r="N648" i="2" s="1"/>
  <c r="N649" i="2"/>
  <c r="U650" i="2"/>
  <c r="AI650" i="2"/>
  <c r="N650" i="2" s="1"/>
  <c r="U652" i="2"/>
  <c r="AI652" i="2"/>
  <c r="U654" i="2"/>
  <c r="AI654" i="2"/>
  <c r="U656" i="2"/>
  <c r="AI656" i="2"/>
  <c r="U658" i="2"/>
  <c r="AI658" i="2"/>
  <c r="N658" i="2" s="1"/>
  <c r="U660" i="2"/>
  <c r="AI660" i="2"/>
  <c r="N660" i="2" s="1"/>
  <c r="AK663" i="2"/>
  <c r="V664" i="2"/>
  <c r="AI664" i="2"/>
  <c r="U664" i="2"/>
  <c r="AK665" i="2"/>
  <c r="J667" i="2"/>
  <c r="W669" i="2"/>
  <c r="S669" i="2" s="1"/>
  <c r="J675" i="2"/>
  <c r="T676" i="2"/>
  <c r="V676" i="2"/>
  <c r="AI676" i="2"/>
  <c r="U676" i="2"/>
  <c r="AK677" i="2"/>
  <c r="N682" i="2"/>
  <c r="M682" i="2" s="1"/>
  <c r="I682" i="2" s="1"/>
  <c r="Z682" i="2"/>
  <c r="S682" i="2"/>
  <c r="O688" i="2"/>
  <c r="AA688" i="2"/>
  <c r="T689" i="2"/>
  <c r="T693" i="2"/>
  <c r="J694" i="2"/>
  <c r="T697" i="2"/>
  <c r="T701" i="2"/>
  <c r="J702" i="2"/>
  <c r="T705" i="2"/>
  <c r="J706" i="2"/>
  <c r="T709" i="2"/>
  <c r="J710" i="2"/>
  <c r="J716" i="2"/>
  <c r="O716" i="2"/>
  <c r="AA716" i="2"/>
  <c r="V612" i="2"/>
  <c r="O613" i="2"/>
  <c r="V614" i="2"/>
  <c r="O615" i="2"/>
  <c r="V616" i="2"/>
  <c r="O617" i="2"/>
  <c r="V618" i="2"/>
  <c r="O619" i="2"/>
  <c r="V620" i="2"/>
  <c r="O621" i="2"/>
  <c r="V622" i="2"/>
  <c r="O623" i="2"/>
  <c r="V624" i="2"/>
  <c r="O625" i="2"/>
  <c r="V626" i="2"/>
  <c r="O627" i="2"/>
  <c r="V628" i="2"/>
  <c r="O629" i="2"/>
  <c r="V630" i="2"/>
  <c r="O631" i="2"/>
  <c r="V632" i="2"/>
  <c r="O633" i="2"/>
  <c r="V634" i="2"/>
  <c r="O635" i="2"/>
  <c r="V636" i="2"/>
  <c r="O637" i="2"/>
  <c r="V638" i="2"/>
  <c r="O639" i="2"/>
  <c r="V640" i="2"/>
  <c r="O641" i="2"/>
  <c r="V642" i="2"/>
  <c r="O643" i="2"/>
  <c r="V644" i="2"/>
  <c r="O645" i="2"/>
  <c r="V646" i="2"/>
  <c r="O647" i="2"/>
  <c r="V648" i="2"/>
  <c r="O649" i="2"/>
  <c r="V650" i="2"/>
  <c r="O651" i="2"/>
  <c r="V652" i="2"/>
  <c r="O653" i="2"/>
  <c r="V654" i="2"/>
  <c r="O655" i="2"/>
  <c r="V656" i="2"/>
  <c r="O657" i="2"/>
  <c r="T657" i="2"/>
  <c r="V658" i="2"/>
  <c r="T659" i="2"/>
  <c r="V660" i="2"/>
  <c r="O661" i="2"/>
  <c r="J663" i="2"/>
  <c r="J665" i="2"/>
  <c r="T666" i="2"/>
  <c r="W667" i="2"/>
  <c r="S667" i="2" s="1"/>
  <c r="AA667" i="2"/>
  <c r="AK670" i="2"/>
  <c r="V670" i="2"/>
  <c r="AI670" i="2"/>
  <c r="N670" i="2" s="1"/>
  <c r="U670" i="2"/>
  <c r="AB671" i="2"/>
  <c r="AK671" i="2"/>
  <c r="W673" i="2"/>
  <c r="S673" i="2" s="1"/>
  <c r="AB677" i="2"/>
  <c r="J677" i="2"/>
  <c r="T678" i="2"/>
  <c r="V678" i="2"/>
  <c r="AI678" i="2"/>
  <c r="U678" i="2"/>
  <c r="U679" i="2"/>
  <c r="W679" i="2" s="1"/>
  <c r="T687" i="2"/>
  <c r="AK687" i="2"/>
  <c r="J693" i="2"/>
  <c r="J697" i="2"/>
  <c r="J701" i="2"/>
  <c r="J705" i="2"/>
  <c r="J709" i="2"/>
  <c r="T715" i="2"/>
  <c r="AK715" i="2"/>
  <c r="O720" i="2"/>
  <c r="M720" i="2" s="1"/>
  <c r="I720" i="2" s="1"/>
  <c r="AA720" i="2"/>
  <c r="O724" i="2"/>
  <c r="M724" i="2" s="1"/>
  <c r="AA724" i="2"/>
  <c r="O728" i="2"/>
  <c r="M728" i="2" s="1"/>
  <c r="I728" i="2" s="1"/>
  <c r="O732" i="2"/>
  <c r="AA732" i="2"/>
  <c r="W665" i="2"/>
  <c r="V668" i="2"/>
  <c r="AI668" i="2"/>
  <c r="N668" i="2" s="1"/>
  <c r="U668" i="2"/>
  <c r="T672" i="2"/>
  <c r="V672" i="2"/>
  <c r="AI672" i="2"/>
  <c r="U672" i="2"/>
  <c r="AA673" i="2"/>
  <c r="O673" i="2"/>
  <c r="W675" i="2"/>
  <c r="T680" i="2"/>
  <c r="V680" i="2"/>
  <c r="AI680" i="2"/>
  <c r="U680" i="2"/>
  <c r="AL681" i="2"/>
  <c r="AM681" i="2"/>
  <c r="O684" i="2"/>
  <c r="AA684" i="2"/>
  <c r="T685" i="2"/>
  <c r="I686" i="2"/>
  <c r="J686" i="2"/>
  <c r="J692" i="2"/>
  <c r="U692" i="2"/>
  <c r="J696" i="2"/>
  <c r="U696" i="2"/>
  <c r="U700" i="2"/>
  <c r="J704" i="2"/>
  <c r="U704" i="2"/>
  <c r="J708" i="2"/>
  <c r="U708" i="2"/>
  <c r="J712" i="2"/>
  <c r="O712" i="2"/>
  <c r="AA712" i="2"/>
  <c r="T713" i="2"/>
  <c r="M714" i="2"/>
  <c r="I714" i="2" s="1"/>
  <c r="AA740" i="2"/>
  <c r="O740" i="2"/>
  <c r="AB661" i="2"/>
  <c r="AK661" i="2"/>
  <c r="T662" i="2"/>
  <c r="AI662" i="2"/>
  <c r="AB662" i="2" s="1"/>
  <c r="U662" i="2"/>
  <c r="T663" i="2"/>
  <c r="N664" i="2"/>
  <c r="O665" i="2"/>
  <c r="V666" i="2"/>
  <c r="AI666" i="2"/>
  <c r="U666" i="2"/>
  <c r="AK667" i="2"/>
  <c r="W671" i="2"/>
  <c r="S671" i="2" s="1"/>
  <c r="AB673" i="2"/>
  <c r="T674" i="2"/>
  <c r="V674" i="2"/>
  <c r="AI674" i="2"/>
  <c r="U674" i="2"/>
  <c r="AK675" i="2"/>
  <c r="W677" i="2"/>
  <c r="S677" i="2" s="1"/>
  <c r="T683" i="2"/>
  <c r="AK683" i="2"/>
  <c r="T691" i="2"/>
  <c r="AK691" i="2"/>
  <c r="T695" i="2"/>
  <c r="AK695" i="2"/>
  <c r="T699" i="2"/>
  <c r="AK699" i="2"/>
  <c r="T703" i="2"/>
  <c r="AK703" i="2"/>
  <c r="T707" i="2"/>
  <c r="AK707" i="2"/>
  <c r="T711" i="2"/>
  <c r="AK711" i="2"/>
  <c r="J713" i="2"/>
  <c r="N665" i="2"/>
  <c r="S665" i="2"/>
  <c r="N667" i="2"/>
  <c r="N669" i="2"/>
  <c r="N671" i="2"/>
  <c r="N673" i="2"/>
  <c r="N675" i="2"/>
  <c r="N677" i="2"/>
  <c r="N679" i="2"/>
  <c r="AL684" i="2"/>
  <c r="AM685" i="2"/>
  <c r="AK685" i="2" s="1"/>
  <c r="AL688" i="2"/>
  <c r="AM689" i="2"/>
  <c r="AK689" i="2" s="1"/>
  <c r="AL692" i="2"/>
  <c r="AM693" i="2"/>
  <c r="U693" i="2" s="1"/>
  <c r="AL696" i="2"/>
  <c r="AM697" i="2"/>
  <c r="U697" i="2" s="1"/>
  <c r="AL700" i="2"/>
  <c r="AM701" i="2"/>
  <c r="U701" i="2" s="1"/>
  <c r="AL704" i="2"/>
  <c r="AM705" i="2"/>
  <c r="U705" i="2" s="1"/>
  <c r="AL708" i="2"/>
  <c r="AM709" i="2"/>
  <c r="U709" i="2" s="1"/>
  <c r="AL712" i="2"/>
  <c r="AM713" i="2"/>
  <c r="AK713" i="2" s="1"/>
  <c r="AL716" i="2"/>
  <c r="O717" i="2"/>
  <c r="AL719" i="2"/>
  <c r="U721" i="2"/>
  <c r="T721" i="2"/>
  <c r="AK721" i="2"/>
  <c r="AM722" i="2"/>
  <c r="AL722" i="2"/>
  <c r="AL723" i="2"/>
  <c r="U725" i="2"/>
  <c r="T725" i="2"/>
  <c r="AK725" i="2"/>
  <c r="AM726" i="2"/>
  <c r="U726" i="2" s="1"/>
  <c r="AL726" i="2"/>
  <c r="AL727" i="2"/>
  <c r="U729" i="2"/>
  <c r="T729" i="2"/>
  <c r="AK729" i="2"/>
  <c r="AM730" i="2"/>
  <c r="AL730" i="2"/>
  <c r="AL731" i="2"/>
  <c r="U733" i="2"/>
  <c r="T733" i="2"/>
  <c r="AK733" i="2"/>
  <c r="AM734" i="2"/>
  <c r="U734" i="2" s="1"/>
  <c r="AL734" i="2"/>
  <c r="AL735" i="2"/>
  <c r="AJ737" i="2"/>
  <c r="AM738" i="2"/>
  <c r="U738" i="2" s="1"/>
  <c r="AL738" i="2"/>
  <c r="N748" i="2"/>
  <c r="T749" i="2"/>
  <c r="AK749" i="2"/>
  <c r="AA750" i="2"/>
  <c r="T757" i="2"/>
  <c r="AK757" i="2"/>
  <c r="AA758" i="2"/>
  <c r="O759" i="2"/>
  <c r="AA759" i="2"/>
  <c r="Y759" i="2" s="1"/>
  <c r="T773" i="2"/>
  <c r="AK773" i="2"/>
  <c r="O774" i="2"/>
  <c r="AA774" i="2"/>
  <c r="T777" i="2"/>
  <c r="AK777" i="2"/>
  <c r="O778" i="2"/>
  <c r="AA778" i="2"/>
  <c r="AA683" i="2"/>
  <c r="S686" i="2"/>
  <c r="Z686" i="2"/>
  <c r="Y686" i="2" s="1"/>
  <c r="AA687" i="2"/>
  <c r="S690" i="2"/>
  <c r="Z690" i="2"/>
  <c r="Y690" i="2" s="1"/>
  <c r="AA691" i="2"/>
  <c r="AA695" i="2"/>
  <c r="S698" i="2"/>
  <c r="Z698" i="2"/>
  <c r="AA699" i="2"/>
  <c r="AA703" i="2"/>
  <c r="S706" i="2"/>
  <c r="Z706" i="2"/>
  <c r="AA707" i="2"/>
  <c r="AA711" i="2"/>
  <c r="S714" i="2"/>
  <c r="Z714" i="2"/>
  <c r="Y714" i="2" s="1"/>
  <c r="AA715" i="2"/>
  <c r="T717" i="2"/>
  <c r="AL718" i="2"/>
  <c r="J719" i="2"/>
  <c r="AK720" i="2"/>
  <c r="AJ720" i="2"/>
  <c r="J723" i="2"/>
  <c r="AK724" i="2"/>
  <c r="AJ724" i="2"/>
  <c r="J727" i="2"/>
  <c r="AK728" i="2"/>
  <c r="AJ728" i="2"/>
  <c r="AK732" i="2"/>
  <c r="AJ732" i="2"/>
  <c r="J735" i="2"/>
  <c r="AK740" i="2"/>
  <c r="AA741" i="2"/>
  <c r="O741" i="2"/>
  <c r="T753" i="2"/>
  <c r="AK753" i="2"/>
  <c r="J754" i="2"/>
  <c r="U754" i="2"/>
  <c r="AA755" i="2"/>
  <c r="Y755" i="2" s="1"/>
  <c r="AA765" i="2"/>
  <c r="Z768" i="2"/>
  <c r="Y768" i="2" s="1"/>
  <c r="N768" i="2"/>
  <c r="T769" i="2"/>
  <c r="J770" i="2"/>
  <c r="U770" i="2"/>
  <c r="O771" i="2"/>
  <c r="AA771" i="2"/>
  <c r="Z720" i="2"/>
  <c r="S720" i="2"/>
  <c r="Z724" i="2"/>
  <c r="Y724" i="2" s="1"/>
  <c r="S724" i="2"/>
  <c r="Z728" i="2"/>
  <c r="S728" i="2"/>
  <c r="Z732" i="2"/>
  <c r="S732" i="2"/>
  <c r="AA736" i="2"/>
  <c r="O736" i="2"/>
  <c r="Z739" i="2"/>
  <c r="S739" i="2"/>
  <c r="N739" i="2"/>
  <c r="M739" i="2" s="1"/>
  <c r="I739" i="2" s="1"/>
  <c r="Z740" i="2"/>
  <c r="Y740" i="2" s="1"/>
  <c r="S740" i="2"/>
  <c r="T741" i="2"/>
  <c r="AK741" i="2"/>
  <c r="O742" i="2"/>
  <c r="AA742" i="2"/>
  <c r="AK743" i="2"/>
  <c r="AA745" i="2"/>
  <c r="O745" i="2"/>
  <c r="Z764" i="2"/>
  <c r="Y764" i="2" s="1"/>
  <c r="T765" i="2"/>
  <c r="AK765" i="2"/>
  <c r="O766" i="2"/>
  <c r="AA766" i="2"/>
  <c r="U722" i="2"/>
  <c r="J730" i="2"/>
  <c r="U730" i="2"/>
  <c r="J734" i="2"/>
  <c r="AK736" i="2"/>
  <c r="AJ736" i="2"/>
  <c r="O737" i="2"/>
  <c r="T737" i="2"/>
  <c r="AK737" i="2"/>
  <c r="J738" i="2"/>
  <c r="AA739" i="2"/>
  <c r="N740" i="2"/>
  <c r="Z744" i="2"/>
  <c r="Y744" i="2" s="1"/>
  <c r="S744" i="2"/>
  <c r="N744" i="2"/>
  <c r="T745" i="2"/>
  <c r="AK745" i="2"/>
  <c r="J746" i="2"/>
  <c r="O746" i="2"/>
  <c r="AA746" i="2"/>
  <c r="AK747" i="2"/>
  <c r="AA749" i="2"/>
  <c r="O749" i="2"/>
  <c r="Z760" i="2"/>
  <c r="Y760" i="2" s="1"/>
  <c r="S760" i="2"/>
  <c r="N760" i="2"/>
  <c r="T761" i="2"/>
  <c r="U762" i="2"/>
  <c r="AK771" i="2"/>
  <c r="O780" i="2"/>
  <c r="AA780" i="2"/>
  <c r="O784" i="2"/>
  <c r="AA784" i="2"/>
  <c r="Z780" i="2"/>
  <c r="S780" i="2"/>
  <c r="T784" i="2"/>
  <c r="U786" i="2"/>
  <c r="T788" i="2"/>
  <c r="T793" i="2"/>
  <c r="AK793" i="2"/>
  <c r="T797" i="2"/>
  <c r="AK797" i="2"/>
  <c r="T801" i="2"/>
  <c r="AK801" i="2"/>
  <c r="N811" i="2"/>
  <c r="Z811" i="2"/>
  <c r="S811" i="2"/>
  <c r="Z812" i="2"/>
  <c r="S812" i="2"/>
  <c r="N812" i="2"/>
  <c r="N819" i="2"/>
  <c r="S819" i="2"/>
  <c r="Z820" i="2"/>
  <c r="N820" i="2"/>
  <c r="AL742" i="2"/>
  <c r="N743" i="2"/>
  <c r="M743" i="2" s="1"/>
  <c r="I743" i="2" s="1"/>
  <c r="O744" i="2"/>
  <c r="AL746" i="2"/>
  <c r="N747" i="2"/>
  <c r="M747" i="2" s="1"/>
  <c r="O748" i="2"/>
  <c r="AL750" i="2"/>
  <c r="N751" i="2"/>
  <c r="O752" i="2"/>
  <c r="AL754" i="2"/>
  <c r="N755" i="2"/>
  <c r="AL758" i="2"/>
  <c r="N759" i="2"/>
  <c r="O760" i="2"/>
  <c r="AL762" i="2"/>
  <c r="O764" i="2"/>
  <c r="AL766" i="2"/>
  <c r="N767" i="2"/>
  <c r="O768" i="2"/>
  <c r="AL770" i="2"/>
  <c r="N771" i="2"/>
  <c r="O772" i="2"/>
  <c r="AL774" i="2"/>
  <c r="N775" i="2"/>
  <c r="O776" i="2"/>
  <c r="AL778" i="2"/>
  <c r="AA779" i="2"/>
  <c r="T789" i="2"/>
  <c r="T791" i="2"/>
  <c r="T795" i="2"/>
  <c r="T799" i="2"/>
  <c r="I800" i="2"/>
  <c r="J800" i="2"/>
  <c r="T803" i="2"/>
  <c r="N804" i="2"/>
  <c r="AK804" i="2"/>
  <c r="N806" i="2"/>
  <c r="N813" i="2"/>
  <c r="M813" i="2" s="1"/>
  <c r="I813" i="2" s="1"/>
  <c r="Z813" i="2"/>
  <c r="S813" i="2"/>
  <c r="Z814" i="2"/>
  <c r="S776" i="2"/>
  <c r="T779" i="2"/>
  <c r="U781" i="2"/>
  <c r="T781" i="2"/>
  <c r="AK781" i="2"/>
  <c r="AM782" i="2"/>
  <c r="AL782" i="2"/>
  <c r="AL783" i="2"/>
  <c r="T785" i="2"/>
  <c r="AK785" i="2"/>
  <c r="AL787" i="2"/>
  <c r="AM787" i="2"/>
  <c r="U787" i="2" s="1"/>
  <c r="J791" i="2"/>
  <c r="J795" i="2"/>
  <c r="J799" i="2"/>
  <c r="J803" i="2"/>
  <c r="U804" i="2"/>
  <c r="S804" i="2" s="1"/>
  <c r="N807" i="2"/>
  <c r="Z807" i="2"/>
  <c r="Z808" i="2"/>
  <c r="Z815" i="2"/>
  <c r="AD816" i="2"/>
  <c r="R816" i="2"/>
  <c r="Z816" i="2"/>
  <c r="S743" i="2"/>
  <c r="S747" i="2"/>
  <c r="S751" i="2"/>
  <c r="S755" i="2"/>
  <c r="S759" i="2"/>
  <c r="S763" i="2"/>
  <c r="S775" i="2"/>
  <c r="N780" i="2"/>
  <c r="AK780" i="2"/>
  <c r="AJ780" i="2"/>
  <c r="J783" i="2"/>
  <c r="O789" i="2"/>
  <c r="O798" i="2"/>
  <c r="AA798" i="2"/>
  <c r="AD810" i="2"/>
  <c r="R810" i="2"/>
  <c r="Z810" i="2"/>
  <c r="S810" i="2"/>
  <c r="N810" i="2"/>
  <c r="Z818" i="2"/>
  <c r="N818" i="2"/>
  <c r="AL786" i="2"/>
  <c r="AL790" i="2"/>
  <c r="AM791" i="2"/>
  <c r="U791" i="2" s="1"/>
  <c r="AL794" i="2"/>
  <c r="AM795" i="2"/>
  <c r="U795" i="2" s="1"/>
  <c r="AL798" i="2"/>
  <c r="AM799" i="2"/>
  <c r="U799" i="2" s="1"/>
  <c r="AL802" i="2"/>
  <c r="AM803" i="2"/>
  <c r="U803" i="2" s="1"/>
  <c r="X820" i="2"/>
  <c r="S820" i="2" s="1"/>
  <c r="N821" i="2"/>
  <c r="Z821" i="2"/>
  <c r="X821" i="2"/>
  <c r="S821" i="2" s="1"/>
  <c r="AK821" i="2"/>
  <c r="N823" i="2"/>
  <c r="Z823" i="2"/>
  <c r="X823" i="2"/>
  <c r="AK823" i="2"/>
  <c r="N825" i="2"/>
  <c r="Z825" i="2"/>
  <c r="X825" i="2"/>
  <c r="AK825" i="2"/>
  <c r="N827" i="2"/>
  <c r="Z827" i="2"/>
  <c r="X827" i="2"/>
  <c r="AK827" i="2"/>
  <c r="N829" i="2"/>
  <c r="Z829" i="2"/>
  <c r="X829" i="2"/>
  <c r="S829" i="2" s="1"/>
  <c r="AK829" i="2"/>
  <c r="N831" i="2"/>
  <c r="Z831" i="2"/>
  <c r="X831" i="2"/>
  <c r="AK831" i="2"/>
  <c r="N833" i="2"/>
  <c r="X833" i="2"/>
  <c r="AK833" i="2"/>
  <c r="R835" i="2"/>
  <c r="AD835" i="2"/>
  <c r="R839" i="2"/>
  <c r="R841" i="2"/>
  <c r="AD841" i="2"/>
  <c r="R843" i="2"/>
  <c r="AD843" i="2"/>
  <c r="R845" i="2"/>
  <c r="M845" i="2" s="1"/>
  <c r="I845" i="2" s="1"/>
  <c r="AD845" i="2"/>
  <c r="R847" i="2"/>
  <c r="AD847" i="2"/>
  <c r="R849" i="2"/>
  <c r="AD849" i="2"/>
  <c r="R851" i="2"/>
  <c r="AD851" i="2"/>
  <c r="R853" i="2"/>
  <c r="AD853" i="2"/>
  <c r="R855" i="2"/>
  <c r="M855" i="2" s="1"/>
  <c r="I855" i="2" s="1"/>
  <c r="AD855" i="2"/>
  <c r="AA793" i="2"/>
  <c r="S796" i="2"/>
  <c r="Z796" i="2"/>
  <c r="AA797" i="2"/>
  <c r="S800" i="2"/>
  <c r="Z800" i="2"/>
  <c r="Y800" i="2" s="1"/>
  <c r="AA801" i="2"/>
  <c r="Z804" i="2"/>
  <c r="AD807" i="2"/>
  <c r="AD813" i="2"/>
  <c r="AD815" i="2"/>
  <c r="AD819" i="2"/>
  <c r="AK820" i="2"/>
  <c r="J821" i="2"/>
  <c r="J823" i="2"/>
  <c r="J825" i="2"/>
  <c r="J827" i="2"/>
  <c r="J829" i="2"/>
  <c r="J831" i="2"/>
  <c r="J833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Z822" i="2"/>
  <c r="N822" i="2"/>
  <c r="AK822" i="2"/>
  <c r="X822" i="2"/>
  <c r="S822" i="2" s="1"/>
  <c r="Z824" i="2"/>
  <c r="N824" i="2"/>
  <c r="AK824" i="2"/>
  <c r="X824" i="2"/>
  <c r="Z826" i="2"/>
  <c r="N826" i="2"/>
  <c r="AK826" i="2"/>
  <c r="X826" i="2"/>
  <c r="S826" i="2" s="1"/>
  <c r="N828" i="2"/>
  <c r="AK828" i="2"/>
  <c r="X828" i="2"/>
  <c r="S828" i="2" s="1"/>
  <c r="AK830" i="2"/>
  <c r="X830" i="2"/>
  <c r="Z832" i="2"/>
  <c r="N832" i="2"/>
  <c r="AK832" i="2"/>
  <c r="X832" i="2"/>
  <c r="J822" i="2"/>
  <c r="J824" i="2"/>
  <c r="J826" i="2"/>
  <c r="J828" i="2"/>
  <c r="J830" i="2"/>
  <c r="J832" i="2"/>
  <c r="J834" i="2"/>
  <c r="X834" i="2"/>
  <c r="S835" i="2"/>
  <c r="Z835" i="2"/>
  <c r="AK835" i="2"/>
  <c r="X836" i="2"/>
  <c r="S836" i="2" s="1"/>
  <c r="Z837" i="2"/>
  <c r="AK837" i="2"/>
  <c r="N838" i="2"/>
  <c r="X838" i="2"/>
  <c r="S838" i="2" s="1"/>
  <c r="S839" i="2"/>
  <c r="AK839" i="2"/>
  <c r="X840" i="2"/>
  <c r="S841" i="2"/>
  <c r="Z841" i="2"/>
  <c r="AK841" i="2"/>
  <c r="X842" i="2"/>
  <c r="S842" i="2" s="1"/>
  <c r="S843" i="2"/>
  <c r="Z843" i="2"/>
  <c r="Y843" i="2" s="1"/>
  <c r="AK843" i="2"/>
  <c r="X844" i="2"/>
  <c r="S845" i="2"/>
  <c r="Z845" i="2"/>
  <c r="Y845" i="2" s="1"/>
  <c r="AK845" i="2"/>
  <c r="N846" i="2"/>
  <c r="X846" i="2"/>
  <c r="S847" i="2"/>
  <c r="AK847" i="2"/>
  <c r="X848" i="2"/>
  <c r="S849" i="2"/>
  <c r="Z849" i="2"/>
  <c r="AK849" i="2"/>
  <c r="N850" i="2"/>
  <c r="X850" i="2"/>
  <c r="Z851" i="2"/>
  <c r="Y851" i="2" s="1"/>
  <c r="AK851" i="2"/>
  <c r="X852" i="2"/>
  <c r="S853" i="2"/>
  <c r="Z853" i="2"/>
  <c r="Y853" i="2" s="1"/>
  <c r="AK853" i="2"/>
  <c r="N854" i="2"/>
  <c r="X854" i="2"/>
  <c r="S855" i="2"/>
  <c r="Z855" i="2"/>
  <c r="Y855" i="2" s="1"/>
  <c r="AK855" i="2"/>
  <c r="J857" i="2"/>
  <c r="J859" i="2"/>
  <c r="J861" i="2"/>
  <c r="J863" i="2"/>
  <c r="R866" i="2"/>
  <c r="AD866" i="2"/>
  <c r="S867" i="2"/>
  <c r="Z882" i="2"/>
  <c r="N882" i="2"/>
  <c r="AD883" i="2"/>
  <c r="R883" i="2"/>
  <c r="AD892" i="2"/>
  <c r="Y892" i="2" s="1"/>
  <c r="S892" i="2"/>
  <c r="R892" i="2"/>
  <c r="Z856" i="2"/>
  <c r="X856" i="2"/>
  <c r="S856" i="2" s="1"/>
  <c r="AK856" i="2"/>
  <c r="N858" i="2"/>
  <c r="Z858" i="2"/>
  <c r="X858" i="2"/>
  <c r="S858" i="2" s="1"/>
  <c r="AK858" i="2"/>
  <c r="N860" i="2"/>
  <c r="Z860" i="2"/>
  <c r="X860" i="2"/>
  <c r="AK860" i="2"/>
  <c r="N862" i="2"/>
  <c r="Z862" i="2"/>
  <c r="X862" i="2"/>
  <c r="S862" i="2" s="1"/>
  <c r="AK862" i="2"/>
  <c r="N864" i="2"/>
  <c r="Z864" i="2"/>
  <c r="X864" i="2"/>
  <c r="S864" i="2" s="1"/>
  <c r="AK864" i="2"/>
  <c r="J866" i="2"/>
  <c r="Z870" i="2"/>
  <c r="N870" i="2"/>
  <c r="Z872" i="2"/>
  <c r="N872" i="2"/>
  <c r="Z880" i="2"/>
  <c r="N880" i="2"/>
  <c r="AD881" i="2"/>
  <c r="R881" i="2"/>
  <c r="Z888" i="2"/>
  <c r="N888" i="2"/>
  <c r="Z890" i="2"/>
  <c r="N890" i="2"/>
  <c r="J858" i="2"/>
  <c r="J860" i="2"/>
  <c r="J862" i="2"/>
  <c r="J864" i="2"/>
  <c r="Z868" i="2"/>
  <c r="N868" i="2"/>
  <c r="AD869" i="2"/>
  <c r="R869" i="2"/>
  <c r="AD871" i="2"/>
  <c r="R871" i="2"/>
  <c r="AD873" i="2"/>
  <c r="R873" i="2"/>
  <c r="Z876" i="2"/>
  <c r="N876" i="2"/>
  <c r="Z878" i="2"/>
  <c r="N878" i="2"/>
  <c r="AD879" i="2"/>
  <c r="R879" i="2"/>
  <c r="S881" i="2"/>
  <c r="Z886" i="2"/>
  <c r="N886" i="2"/>
  <c r="AD887" i="2"/>
  <c r="R887" i="2"/>
  <c r="AD889" i="2"/>
  <c r="R889" i="2"/>
  <c r="AD891" i="2"/>
  <c r="R891" i="2"/>
  <c r="N856" i="2"/>
  <c r="Z857" i="2"/>
  <c r="N857" i="2"/>
  <c r="AK857" i="2"/>
  <c r="X857" i="2"/>
  <c r="Z859" i="2"/>
  <c r="N859" i="2"/>
  <c r="AK859" i="2"/>
  <c r="X859" i="2"/>
  <c r="S859" i="2" s="1"/>
  <c r="Z861" i="2"/>
  <c r="N861" i="2"/>
  <c r="AK861" i="2"/>
  <c r="X861" i="2"/>
  <c r="S861" i="2" s="1"/>
  <c r="Z863" i="2"/>
  <c r="N863" i="2"/>
  <c r="AK863" i="2"/>
  <c r="X863" i="2"/>
  <c r="S863" i="2" s="1"/>
  <c r="J865" i="2"/>
  <c r="AD867" i="2"/>
  <c r="R867" i="2"/>
  <c r="AD875" i="2"/>
  <c r="R875" i="2"/>
  <c r="AD877" i="2"/>
  <c r="R877" i="2"/>
  <c r="S879" i="2"/>
  <c r="Z884" i="2"/>
  <c r="N884" i="2"/>
  <c r="R885" i="2"/>
  <c r="S887" i="2"/>
  <c r="X865" i="2"/>
  <c r="S866" i="2"/>
  <c r="Z866" i="2"/>
  <c r="AK866" i="2"/>
  <c r="X868" i="2"/>
  <c r="X870" i="2"/>
  <c r="X872" i="2"/>
  <c r="X874" i="2"/>
  <c r="X876" i="2"/>
  <c r="X878" i="2"/>
  <c r="X880" i="2"/>
  <c r="X882" i="2"/>
  <c r="X884" i="2"/>
  <c r="X886" i="2"/>
  <c r="X888" i="2"/>
  <c r="X890" i="2"/>
  <c r="AK892" i="2"/>
  <c r="Z894" i="2"/>
  <c r="N894" i="2"/>
  <c r="S894" i="2"/>
  <c r="AD897" i="2"/>
  <c r="R897" i="2"/>
  <c r="Z902" i="2"/>
  <c r="N902" i="2"/>
  <c r="S902" i="2"/>
  <c r="AB913" i="2"/>
  <c r="P913" i="2"/>
  <c r="AB915" i="2"/>
  <c r="AB917" i="2"/>
  <c r="P917" i="2"/>
  <c r="AA871" i="2"/>
  <c r="AA873" i="2"/>
  <c r="Y873" i="2" s="1"/>
  <c r="AA877" i="2"/>
  <c r="AA881" i="2"/>
  <c r="AA883" i="2"/>
  <c r="AA887" i="2"/>
  <c r="AA889" i="2"/>
  <c r="AA891" i="2"/>
  <c r="AD895" i="2"/>
  <c r="R895" i="2"/>
  <c r="Z898" i="2"/>
  <c r="N898" i="2"/>
  <c r="Z904" i="2"/>
  <c r="N904" i="2"/>
  <c r="AD904" i="2"/>
  <c r="AD911" i="2"/>
  <c r="R911" i="2"/>
  <c r="AC911" i="2"/>
  <c r="AD913" i="2"/>
  <c r="R913" i="2"/>
  <c r="AC913" i="2"/>
  <c r="Q913" i="2"/>
  <c r="AD915" i="2"/>
  <c r="R915" i="2"/>
  <c r="AC915" i="2"/>
  <c r="Q915" i="2"/>
  <c r="AD917" i="2"/>
  <c r="R917" i="2"/>
  <c r="AC917" i="2"/>
  <c r="AB918" i="2"/>
  <c r="P918" i="2"/>
  <c r="AB922" i="2"/>
  <c r="N892" i="2"/>
  <c r="X893" i="2"/>
  <c r="AK893" i="2"/>
  <c r="U893" i="2"/>
  <c r="Z896" i="2"/>
  <c r="Y896" i="2" s="1"/>
  <c r="N896" i="2"/>
  <c r="S896" i="2"/>
  <c r="Z900" i="2"/>
  <c r="N900" i="2"/>
  <c r="AD900" i="2"/>
  <c r="R900" i="2"/>
  <c r="S908" i="2"/>
  <c r="AA908" i="2"/>
  <c r="O908" i="2"/>
  <c r="AD908" i="2"/>
  <c r="R908" i="2"/>
  <c r="AB912" i="2"/>
  <c r="P912" i="2"/>
  <c r="AB914" i="2"/>
  <c r="P914" i="2"/>
  <c r="AB916" i="2"/>
  <c r="AD918" i="2"/>
  <c r="R918" i="2"/>
  <c r="AB919" i="2"/>
  <c r="P919" i="2"/>
  <c r="AB920" i="2"/>
  <c r="P920" i="2"/>
  <c r="AB921" i="2"/>
  <c r="P921" i="2"/>
  <c r="U868" i="2"/>
  <c r="S868" i="2" s="1"/>
  <c r="U870" i="2"/>
  <c r="U872" i="2"/>
  <c r="U874" i="2"/>
  <c r="U876" i="2"/>
  <c r="U878" i="2"/>
  <c r="U880" i="2"/>
  <c r="S880" i="2" s="1"/>
  <c r="U882" i="2"/>
  <c r="U884" i="2"/>
  <c r="S884" i="2" s="1"/>
  <c r="U886" i="2"/>
  <c r="U888" i="2"/>
  <c r="U890" i="2"/>
  <c r="AD912" i="2"/>
  <c r="R912" i="2"/>
  <c r="AC912" i="2"/>
  <c r="Q912" i="2"/>
  <c r="AD914" i="2"/>
  <c r="R914" i="2"/>
  <c r="AC914" i="2"/>
  <c r="Q914" i="2"/>
  <c r="AD916" i="2"/>
  <c r="R916" i="2"/>
  <c r="AC916" i="2"/>
  <c r="Q916" i="2"/>
  <c r="AD919" i="2"/>
  <c r="R919" i="2"/>
  <c r="AD920" i="2"/>
  <c r="R920" i="2"/>
  <c r="AD921" i="2"/>
  <c r="R921" i="2"/>
  <c r="AC921" i="2"/>
  <c r="Q921" i="2"/>
  <c r="U895" i="2"/>
  <c r="AK895" i="2"/>
  <c r="U897" i="2"/>
  <c r="U900" i="2"/>
  <c r="T901" i="2"/>
  <c r="U904" i="2"/>
  <c r="T905" i="2"/>
  <c r="T909" i="2"/>
  <c r="O911" i="2"/>
  <c r="O912" i="2"/>
  <c r="O913" i="2"/>
  <c r="O915" i="2"/>
  <c r="O916" i="2"/>
  <c r="O917" i="2"/>
  <c r="O918" i="2"/>
  <c r="W918" i="2"/>
  <c r="O919" i="2"/>
  <c r="W919" i="2"/>
  <c r="O920" i="2"/>
  <c r="O921" i="2"/>
  <c r="Q923" i="2"/>
  <c r="V923" i="2"/>
  <c r="AB924" i="2"/>
  <c r="P924" i="2"/>
  <c r="AA926" i="2"/>
  <c r="O926" i="2"/>
  <c r="AD927" i="2"/>
  <c r="R927" i="2"/>
  <c r="AB928" i="2"/>
  <c r="P928" i="2"/>
  <c r="AD930" i="2"/>
  <c r="R930" i="2"/>
  <c r="AA930" i="2"/>
  <c r="O930" i="2"/>
  <c r="R934" i="2"/>
  <c r="AD934" i="2"/>
  <c r="U901" i="2"/>
  <c r="S903" i="2"/>
  <c r="U905" i="2"/>
  <c r="T906" i="2"/>
  <c r="S907" i="2"/>
  <c r="U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X922" i="2"/>
  <c r="AD923" i="2"/>
  <c r="R923" i="2"/>
  <c r="AD924" i="2"/>
  <c r="R924" i="2"/>
  <c r="AB925" i="2"/>
  <c r="P925" i="2"/>
  <c r="AA927" i="2"/>
  <c r="O927" i="2"/>
  <c r="AD928" i="2"/>
  <c r="R928" i="2"/>
  <c r="AB929" i="2"/>
  <c r="P929" i="2"/>
  <c r="AD931" i="2"/>
  <c r="R931" i="2"/>
  <c r="AA931" i="2"/>
  <c r="O931" i="2"/>
  <c r="AD925" i="2"/>
  <c r="R925" i="2"/>
  <c r="AB926" i="2"/>
  <c r="P926" i="2"/>
  <c r="AA928" i="2"/>
  <c r="O928" i="2"/>
  <c r="AB930" i="2"/>
  <c r="P930" i="2"/>
  <c r="AD932" i="2"/>
  <c r="Q922" i="2"/>
  <c r="O923" i="2"/>
  <c r="AC924" i="2"/>
  <c r="Q924" i="2"/>
  <c r="AA925" i="2"/>
  <c r="O925" i="2"/>
  <c r="AD926" i="2"/>
  <c r="R926" i="2"/>
  <c r="AB927" i="2"/>
  <c r="P927" i="2"/>
  <c r="AD929" i="2"/>
  <c r="R929" i="2"/>
  <c r="AA929" i="2"/>
  <c r="O929" i="2"/>
  <c r="AB931" i="2"/>
  <c r="P931" i="2"/>
  <c r="AB932" i="2"/>
  <c r="P932" i="2"/>
  <c r="AC935" i="2"/>
  <c r="Q935" i="2"/>
  <c r="AD936" i="2"/>
  <c r="R936" i="2"/>
  <c r="T922" i="2"/>
  <c r="T923" i="2"/>
  <c r="T924" i="2"/>
  <c r="T925" i="2"/>
  <c r="T926" i="2"/>
  <c r="T927" i="2"/>
  <c r="T928" i="2"/>
  <c r="T929" i="2"/>
  <c r="T930" i="2"/>
  <c r="T931" i="2"/>
  <c r="T932" i="2"/>
  <c r="H933" i="2"/>
  <c r="W933" i="2" s="1"/>
  <c r="T933" i="2"/>
  <c r="X933" i="2"/>
  <c r="P936" i="2"/>
  <c r="N936" i="2"/>
  <c r="Q925" i="2"/>
  <c r="Q927" i="2"/>
  <c r="Q928" i="2"/>
  <c r="Q929" i="2"/>
  <c r="Q930" i="2"/>
  <c r="Q931" i="2"/>
  <c r="Q932" i="2"/>
  <c r="U933" i="2"/>
  <c r="AC934" i="2"/>
  <c r="Q934" i="2"/>
  <c r="AK934" i="2"/>
  <c r="U934" i="2"/>
  <c r="AD939" i="2"/>
  <c r="R939" i="2"/>
  <c r="AD940" i="2"/>
  <c r="R940" i="2"/>
  <c r="AD941" i="2"/>
  <c r="R941" i="2"/>
  <c r="O942" i="2"/>
  <c r="AA942" i="2"/>
  <c r="O943" i="2"/>
  <c r="AA943" i="2"/>
  <c r="O944" i="2"/>
  <c r="AA944" i="2"/>
  <c r="O945" i="2"/>
  <c r="AA945" i="2"/>
  <c r="V933" i="2"/>
  <c r="T934" i="2"/>
  <c r="R935" i="2"/>
  <c r="AD937" i="2"/>
  <c r="R937" i="2"/>
  <c r="AK942" i="2"/>
  <c r="T942" i="2"/>
  <c r="AK943" i="2"/>
  <c r="T943" i="2"/>
  <c r="U935" i="2"/>
  <c r="AK935" i="2"/>
  <c r="U936" i="2"/>
  <c r="U937" i="2"/>
  <c r="U938" i="2"/>
  <c r="U939" i="2"/>
  <c r="U940" i="2"/>
  <c r="T944" i="2"/>
  <c r="T955" i="2"/>
  <c r="AK955" i="2"/>
  <c r="Z961" i="2"/>
  <c r="Y961" i="2" s="1"/>
  <c r="S961" i="2"/>
  <c r="N961" i="2"/>
  <c r="Z973" i="2"/>
  <c r="Y973" i="2" s="1"/>
  <c r="S973" i="2"/>
  <c r="N973" i="2"/>
  <c r="Z936" i="2"/>
  <c r="N937" i="2"/>
  <c r="Z937" i="2"/>
  <c r="N938" i="2"/>
  <c r="Z938" i="2"/>
  <c r="N939" i="2"/>
  <c r="Z939" i="2"/>
  <c r="N940" i="2"/>
  <c r="N941" i="2"/>
  <c r="T947" i="2"/>
  <c r="AK947" i="2"/>
  <c r="I953" i="2"/>
  <c r="W936" i="2"/>
  <c r="W937" i="2"/>
  <c r="W938" i="2"/>
  <c r="W939" i="2"/>
  <c r="W940" i="2"/>
  <c r="W941" i="2"/>
  <c r="O948" i="2"/>
  <c r="T948" i="2"/>
  <c r="AK948" i="2"/>
  <c r="O951" i="2"/>
  <c r="P935" i="2"/>
  <c r="T935" i="2"/>
  <c r="T945" i="2"/>
  <c r="T946" i="2"/>
  <c r="T949" i="2"/>
  <c r="AK949" i="2"/>
  <c r="T950" i="2"/>
  <c r="AK950" i="2"/>
  <c r="T956" i="2"/>
  <c r="AK956" i="2"/>
  <c r="Z977" i="2"/>
  <c r="Y977" i="2" s="1"/>
  <c r="S977" i="2"/>
  <c r="N977" i="2"/>
  <c r="Z957" i="2"/>
  <c r="Y957" i="2" s="1"/>
  <c r="S957" i="2"/>
  <c r="AK958" i="2"/>
  <c r="X958" i="2"/>
  <c r="R958" i="2" s="1"/>
  <c r="J961" i="2"/>
  <c r="R965" i="2"/>
  <c r="AK966" i="2"/>
  <c r="X966" i="2"/>
  <c r="R966" i="2" s="1"/>
  <c r="T966" i="2"/>
  <c r="X967" i="2"/>
  <c r="R967" i="2" s="1"/>
  <c r="J973" i="2"/>
  <c r="Z976" i="2"/>
  <c r="Y976" i="2" s="1"/>
  <c r="S976" i="2"/>
  <c r="S951" i="2"/>
  <c r="Z951" i="2"/>
  <c r="Y951" i="2" s="1"/>
  <c r="S952" i="2"/>
  <c r="Z952" i="2"/>
  <c r="Y952" i="2" s="1"/>
  <c r="S953" i="2"/>
  <c r="Z953" i="2"/>
  <c r="Y953" i="2" s="1"/>
  <c r="O954" i="2"/>
  <c r="R957" i="2"/>
  <c r="T958" i="2"/>
  <c r="J958" i="2"/>
  <c r="Z960" i="2"/>
  <c r="Y960" i="2" s="1"/>
  <c r="S960" i="2"/>
  <c r="AK962" i="2"/>
  <c r="X962" i="2"/>
  <c r="R962" i="2" s="1"/>
  <c r="T962" i="2"/>
  <c r="X963" i="2"/>
  <c r="R963" i="2" s="1"/>
  <c r="J969" i="2"/>
  <c r="Z972" i="2"/>
  <c r="Y972" i="2" s="1"/>
  <c r="S972" i="2"/>
  <c r="N976" i="2"/>
  <c r="Z968" i="2"/>
  <c r="Y968" i="2" s="1"/>
  <c r="S968" i="2"/>
  <c r="Z969" i="2"/>
  <c r="Y969" i="2" s="1"/>
  <c r="S969" i="2"/>
  <c r="N969" i="2"/>
  <c r="AK974" i="2"/>
  <c r="X974" i="2"/>
  <c r="R974" i="2" s="1"/>
  <c r="T974" i="2"/>
  <c r="I975" i="2"/>
  <c r="R977" i="2"/>
  <c r="O956" i="2"/>
  <c r="N957" i="2"/>
  <c r="M957" i="2" s="1"/>
  <c r="X959" i="2"/>
  <c r="R959" i="2" s="1"/>
  <c r="T959" i="2"/>
  <c r="Z964" i="2"/>
  <c r="Y964" i="2" s="1"/>
  <c r="S964" i="2"/>
  <c r="N965" i="2"/>
  <c r="M965" i="2" s="1"/>
  <c r="AK970" i="2"/>
  <c r="X970" i="2"/>
  <c r="R970" i="2" s="1"/>
  <c r="T970" i="2"/>
  <c r="X971" i="2"/>
  <c r="R971" i="2" s="1"/>
  <c r="AK960" i="2"/>
  <c r="Z963" i="2"/>
  <c r="Y963" i="2" s="1"/>
  <c r="AK964" i="2"/>
  <c r="S967" i="2"/>
  <c r="Z967" i="2"/>
  <c r="Y967" i="2" s="1"/>
  <c r="AK968" i="2"/>
  <c r="Z971" i="2"/>
  <c r="Y971" i="2" s="1"/>
  <c r="AK972" i="2"/>
  <c r="S975" i="2"/>
  <c r="Z975" i="2"/>
  <c r="Y975" i="2" s="1"/>
  <c r="AK976" i="2"/>
  <c r="I747" i="2" l="1"/>
  <c r="I724" i="2"/>
  <c r="M447" i="2"/>
  <c r="I447" i="2" s="1"/>
  <c r="M892" i="2"/>
  <c r="M489" i="2"/>
  <c r="I489" i="2" s="1"/>
  <c r="M853" i="2"/>
  <c r="I853" i="2" s="1"/>
  <c r="M751" i="2"/>
  <c r="I751" i="2" s="1"/>
  <c r="M435" i="2"/>
  <c r="I435" i="2" s="1"/>
  <c r="M406" i="2"/>
  <c r="I406" i="2" s="1"/>
  <c r="M398" i="2"/>
  <c r="I398" i="2" s="1"/>
  <c r="N702" i="2"/>
  <c r="M702" i="2" s="1"/>
  <c r="I702" i="2" s="1"/>
  <c r="S702" i="2"/>
  <c r="N422" i="2"/>
  <c r="Z422" i="2"/>
  <c r="Q558" i="2"/>
  <c r="S558" i="2"/>
  <c r="S261" i="2"/>
  <c r="Z261" i="2"/>
  <c r="Y261" i="2" s="1"/>
  <c r="S155" i="2"/>
  <c r="N155" i="2"/>
  <c r="M155" i="2" s="1"/>
  <c r="I155" i="2" s="1"/>
  <c r="AD204" i="2"/>
  <c r="R204" i="2"/>
  <c r="S148" i="2"/>
  <c r="Z148" i="2"/>
  <c r="Y148" i="2" s="1"/>
  <c r="Z113" i="2"/>
  <c r="N113" i="2"/>
  <c r="Z891" i="2"/>
  <c r="N891" i="2"/>
  <c r="O875" i="2"/>
  <c r="AA875" i="2"/>
  <c r="Z842" i="2"/>
  <c r="N842" i="2"/>
  <c r="Z372" i="2"/>
  <c r="N372" i="2"/>
  <c r="AD203" i="2"/>
  <c r="R203" i="2"/>
  <c r="S203" i="2"/>
  <c r="Z216" i="2"/>
  <c r="Y216" i="2" s="1"/>
  <c r="N216" i="2"/>
  <c r="S216" i="2"/>
  <c r="N130" i="2"/>
  <c r="M130" i="2" s="1"/>
  <c r="I130" i="2" s="1"/>
  <c r="S130" i="2"/>
  <c r="Z877" i="2"/>
  <c r="S877" i="2"/>
  <c r="AC649" i="2"/>
  <c r="Q649" i="2"/>
  <c r="S971" i="2"/>
  <c r="S965" i="2"/>
  <c r="O941" i="2"/>
  <c r="P911" i="2"/>
  <c r="S899" i="2"/>
  <c r="AA869" i="2"/>
  <c r="S850" i="2"/>
  <c r="S846" i="2"/>
  <c r="Z834" i="2"/>
  <c r="Z656" i="2"/>
  <c r="N652" i="2"/>
  <c r="S649" i="2"/>
  <c r="N626" i="2"/>
  <c r="N624" i="2"/>
  <c r="N445" i="2"/>
  <c r="Z439" i="2"/>
  <c r="S418" i="2"/>
  <c r="N541" i="2"/>
  <c r="S535" i="2"/>
  <c r="S415" i="2"/>
  <c r="S145" i="2"/>
  <c r="N261" i="2"/>
  <c r="M261" i="2" s="1"/>
  <c r="I261" i="2" s="1"/>
  <c r="S209" i="2"/>
  <c r="N141" i="2"/>
  <c r="S113" i="2"/>
  <c r="N91" i="2"/>
  <c r="M91" i="2" s="1"/>
  <c r="I91" i="2" s="1"/>
  <c r="Z185" i="2"/>
  <c r="Y185" i="2" s="1"/>
  <c r="AD210" i="2"/>
  <c r="Y210" i="2" s="1"/>
  <c r="O143" i="2"/>
  <c r="N117" i="2"/>
  <c r="Z89" i="2"/>
  <c r="Y89" i="2" s="1"/>
  <c r="S875" i="2"/>
  <c r="U769" i="2"/>
  <c r="M698" i="2"/>
  <c r="I698" i="2" s="1"/>
  <c r="Z664" i="2"/>
  <c r="AC631" i="2"/>
  <c r="Y631" i="2" s="1"/>
  <c r="Q631" i="2"/>
  <c r="S391" i="2"/>
  <c r="Z391" i="2"/>
  <c r="AA364" i="2"/>
  <c r="S364" i="2"/>
  <c r="S284" i="2"/>
  <c r="Z284" i="2"/>
  <c r="Y284" i="2" s="1"/>
  <c r="S245" i="2"/>
  <c r="N245" i="2"/>
  <c r="M245" i="2" s="1"/>
  <c r="I245" i="2" s="1"/>
  <c r="S184" i="2"/>
  <c r="Z184" i="2"/>
  <c r="Y184" i="2" s="1"/>
  <c r="S168" i="2"/>
  <c r="Z168" i="2"/>
  <c r="Y168" i="2" s="1"/>
  <c r="N168" i="2"/>
  <c r="M168" i="2" s="1"/>
  <c r="I168" i="2" s="1"/>
  <c r="N151" i="2"/>
  <c r="M151" i="2" s="1"/>
  <c r="I151" i="2" s="1"/>
  <c r="Z151" i="2"/>
  <c r="Y151" i="2" s="1"/>
  <c r="AA141" i="2"/>
  <c r="Y141" i="2" s="1"/>
  <c r="O141" i="2"/>
  <c r="Z129" i="2"/>
  <c r="N129" i="2"/>
  <c r="S129" i="2"/>
  <c r="S116" i="2"/>
  <c r="Z116" i="2"/>
  <c r="Y116" i="2" s="1"/>
  <c r="AD221" i="2"/>
  <c r="R221" i="2"/>
  <c r="S221" i="2"/>
  <c r="S206" i="2"/>
  <c r="AD206" i="2"/>
  <c r="Z889" i="2"/>
  <c r="N889" i="2"/>
  <c r="S889" i="2"/>
  <c r="Z545" i="2"/>
  <c r="S545" i="2"/>
  <c r="Z875" i="2"/>
  <c r="N875" i="2"/>
  <c r="Z414" i="2"/>
  <c r="N414" i="2"/>
  <c r="AA370" i="2"/>
  <c r="S370" i="2"/>
  <c r="AA129" i="2"/>
  <c r="Y129" i="2" s="1"/>
  <c r="O129" i="2"/>
  <c r="T792" i="2"/>
  <c r="AK792" i="2"/>
  <c r="Z809" i="2"/>
  <c r="N763" i="2"/>
  <c r="Z702" i="2"/>
  <c r="Y702" i="2" s="1"/>
  <c r="S772" i="2"/>
  <c r="M560" i="2"/>
  <c r="I560" i="2" s="1"/>
  <c r="Y590" i="2"/>
  <c r="N439" i="2"/>
  <c r="Y418" i="2"/>
  <c r="S276" i="2"/>
  <c r="O145" i="2"/>
  <c r="Z91" i="2"/>
  <c r="Y91" i="2" s="1"/>
  <c r="R210" i="2"/>
  <c r="M210" i="2" s="1"/>
  <c r="I210" i="2" s="1"/>
  <c r="AA143" i="2"/>
  <c r="S89" i="2"/>
  <c r="AC647" i="2"/>
  <c r="Q647" i="2"/>
  <c r="U761" i="2"/>
  <c r="S598" i="2"/>
  <c r="AC598" i="2"/>
  <c r="Y598" i="2" s="1"/>
  <c r="O543" i="2"/>
  <c r="M543" i="2" s="1"/>
  <c r="I543" i="2" s="1"/>
  <c r="AA543" i="2"/>
  <c r="AB493" i="2"/>
  <c r="S493" i="2"/>
  <c r="AA399" i="2"/>
  <c r="S399" i="2"/>
  <c r="O399" i="2"/>
  <c r="AA391" i="2"/>
  <c r="O391" i="2"/>
  <c r="AA374" i="2"/>
  <c r="S374" i="2"/>
  <c r="S253" i="2"/>
  <c r="Z253" i="2"/>
  <c r="Y253" i="2" s="1"/>
  <c r="AD229" i="2"/>
  <c r="R229" i="2"/>
  <c r="N371" i="2"/>
  <c r="Z250" i="2"/>
  <c r="Y250" i="2" s="1"/>
  <c r="S250" i="2"/>
  <c r="S229" i="2"/>
  <c r="AD218" i="2"/>
  <c r="S218" i="2"/>
  <c r="R218" i="2"/>
  <c r="S142" i="2"/>
  <c r="Z142" i="2"/>
  <c r="Y142" i="2" s="1"/>
  <c r="AD111" i="2"/>
  <c r="R111" i="2"/>
  <c r="AD211" i="2"/>
  <c r="R211" i="2"/>
  <c r="AA539" i="2"/>
  <c r="O539" i="2"/>
  <c r="AC576" i="2"/>
  <c r="Y576" i="2" s="1"/>
  <c r="S576" i="2"/>
  <c r="Z537" i="2"/>
  <c r="N537" i="2"/>
  <c r="O885" i="2"/>
  <c r="AA885" i="2"/>
  <c r="AD223" i="2"/>
  <c r="S223" i="2"/>
  <c r="N211" i="2"/>
  <c r="Z211" i="2"/>
  <c r="Z137" i="2"/>
  <c r="N137" i="2"/>
  <c r="S137" i="2"/>
  <c r="S97" i="2"/>
  <c r="Z97" i="2"/>
  <c r="Y97" i="2" s="1"/>
  <c r="O899" i="2"/>
  <c r="AD201" i="2"/>
  <c r="R201" i="2"/>
  <c r="Z385" i="2"/>
  <c r="N385" i="2"/>
  <c r="Z771" i="2"/>
  <c r="Y771" i="2" s="1"/>
  <c r="S771" i="2"/>
  <c r="N830" i="2"/>
  <c r="Z830" i="2"/>
  <c r="O914" i="2"/>
  <c r="R814" i="2"/>
  <c r="Y732" i="2"/>
  <c r="Z772" i="2"/>
  <c r="Y772" i="2" s="1"/>
  <c r="M576" i="2"/>
  <c r="I576" i="2" s="1"/>
  <c r="S445" i="2"/>
  <c r="N415" i="2"/>
  <c r="Y495" i="2"/>
  <c r="AA413" i="2"/>
  <c r="N148" i="2"/>
  <c r="M148" i="2" s="1"/>
  <c r="I148" i="2" s="1"/>
  <c r="R209" i="2"/>
  <c r="Z276" i="2"/>
  <c r="Y276" i="2" s="1"/>
  <c r="S220" i="2"/>
  <c r="Z130" i="2"/>
  <c r="Y130" i="2" s="1"/>
  <c r="R216" i="2"/>
  <c r="M216" i="2" s="1"/>
  <c r="I216" i="2" s="1"/>
  <c r="Z155" i="2"/>
  <c r="Y155" i="2" s="1"/>
  <c r="N110" i="2"/>
  <c r="N877" i="2"/>
  <c r="O867" i="2"/>
  <c r="AA867" i="2"/>
  <c r="S455" i="2"/>
  <c r="P455" i="2"/>
  <c r="AB455" i="2"/>
  <c r="AA419" i="2"/>
  <c r="O419" i="2"/>
  <c r="P384" i="2"/>
  <c r="AB384" i="2"/>
  <c r="Y384" i="2" s="1"/>
  <c r="AD228" i="2"/>
  <c r="R228" i="2"/>
  <c r="S176" i="2"/>
  <c r="N176" i="2"/>
  <c r="M176" i="2" s="1"/>
  <c r="I176" i="2" s="1"/>
  <c r="Z124" i="2"/>
  <c r="Y124" i="2" s="1"/>
  <c r="N124" i="2"/>
  <c r="S103" i="2"/>
  <c r="Z103" i="2"/>
  <c r="Y103" i="2" s="1"/>
  <c r="Z77" i="2"/>
  <c r="Y77" i="2" s="1"/>
  <c r="N77" i="2"/>
  <c r="M77" i="2" s="1"/>
  <c r="I77" i="2" s="1"/>
  <c r="S77" i="2"/>
  <c r="AB475" i="2"/>
  <c r="Y475" i="2" s="1"/>
  <c r="P475" i="2"/>
  <c r="M475" i="2" s="1"/>
  <c r="I475" i="2" s="1"/>
  <c r="S475" i="2"/>
  <c r="AA410" i="2"/>
  <c r="Y410" i="2" s="1"/>
  <c r="S410" i="2"/>
  <c r="AA395" i="2"/>
  <c r="O395" i="2"/>
  <c r="Z298" i="2"/>
  <c r="N298" i="2"/>
  <c r="S208" i="2"/>
  <c r="AD208" i="2"/>
  <c r="Y208" i="2" s="1"/>
  <c r="S180" i="2"/>
  <c r="Z180" i="2"/>
  <c r="Y180" i="2" s="1"/>
  <c r="N180" i="2"/>
  <c r="M180" i="2" s="1"/>
  <c r="I180" i="2" s="1"/>
  <c r="Z365" i="2"/>
  <c r="N365" i="2"/>
  <c r="S365" i="2"/>
  <c r="N851" i="2"/>
  <c r="S851" i="2"/>
  <c r="Z847" i="2"/>
  <c r="Y847" i="2" s="1"/>
  <c r="N847" i="2"/>
  <c r="M847" i="2" s="1"/>
  <c r="I847" i="2" s="1"/>
  <c r="Z381" i="2"/>
  <c r="N381" i="2"/>
  <c r="S226" i="2"/>
  <c r="Z226" i="2"/>
  <c r="Z903" i="2"/>
  <c r="N903" i="2"/>
  <c r="Z836" i="2"/>
  <c r="N836" i="2"/>
  <c r="M212" i="2"/>
  <c r="I212" i="2" s="1"/>
  <c r="AD899" i="2"/>
  <c r="Y899" i="2" s="1"/>
  <c r="R899" i="2"/>
  <c r="Z132" i="2"/>
  <c r="N132" i="2"/>
  <c r="Z83" i="2"/>
  <c r="Y83" i="2" s="1"/>
  <c r="S83" i="2"/>
  <c r="M396" i="2"/>
  <c r="I396" i="2" s="1"/>
  <c r="S560" i="2"/>
  <c r="M453" i="2"/>
  <c r="I453" i="2" s="1"/>
  <c r="M469" i="2"/>
  <c r="I469" i="2" s="1"/>
  <c r="Y491" i="2"/>
  <c r="M487" i="2"/>
  <c r="I487" i="2" s="1"/>
  <c r="M471" i="2"/>
  <c r="I471" i="2" s="1"/>
  <c r="Y467" i="2"/>
  <c r="M410" i="2"/>
  <c r="I410" i="2" s="1"/>
  <c r="Y139" i="2"/>
  <c r="Y131" i="2"/>
  <c r="Y399" i="2"/>
  <c r="N330" i="2"/>
  <c r="M330" i="2" s="1"/>
  <c r="I330" i="2" s="1"/>
  <c r="N314" i="2"/>
  <c r="M314" i="2" s="1"/>
  <c r="I314" i="2" s="1"/>
  <c r="S149" i="2"/>
  <c r="S173" i="2"/>
  <c r="AK775" i="2"/>
  <c r="W572" i="2"/>
  <c r="W645" i="2"/>
  <c r="W629" i="2"/>
  <c r="P603" i="2"/>
  <c r="O491" i="2"/>
  <c r="P463" i="2"/>
  <c r="N466" i="2"/>
  <c r="Y416" i="2"/>
  <c r="O461" i="2"/>
  <c r="Y775" i="2"/>
  <c r="W926" i="2"/>
  <c r="AA481" i="2"/>
  <c r="Y481" i="2" s="1"/>
  <c r="AB463" i="2"/>
  <c r="Y463" i="2" s="1"/>
  <c r="AB461" i="2"/>
  <c r="AB521" i="2"/>
  <c r="AB469" i="2"/>
  <c r="Y469" i="2" s="1"/>
  <c r="S854" i="2"/>
  <c r="M775" i="2"/>
  <c r="I775" i="2" s="1"/>
  <c r="M740" i="2"/>
  <c r="I740" i="2" s="1"/>
  <c r="Y720" i="2"/>
  <c r="Y706" i="2"/>
  <c r="N620" i="2"/>
  <c r="N612" i="2"/>
  <c r="P521" i="2"/>
  <c r="Y461" i="2"/>
  <c r="Y539" i="2"/>
  <c r="M459" i="2"/>
  <c r="I459" i="2" s="1"/>
  <c r="Y408" i="2"/>
  <c r="Y143" i="2"/>
  <c r="Y132" i="2"/>
  <c r="R108" i="2"/>
  <c r="Y137" i="2"/>
  <c r="Z649" i="2"/>
  <c r="Y756" i="2"/>
  <c r="W639" i="2"/>
  <c r="S639" i="2" s="1"/>
  <c r="W617" i="2"/>
  <c r="W566" i="2"/>
  <c r="O463" i="2"/>
  <c r="M463" i="2" s="1"/>
  <c r="I463" i="2" s="1"/>
  <c r="Y441" i="2"/>
  <c r="N296" i="2"/>
  <c r="S816" i="2"/>
  <c r="P485" i="2"/>
  <c r="P461" i="2"/>
  <c r="AA655" i="2"/>
  <c r="M969" i="2"/>
  <c r="I969" i="2" s="1"/>
  <c r="M954" i="2"/>
  <c r="M887" i="2"/>
  <c r="I887" i="2" s="1"/>
  <c r="M877" i="2"/>
  <c r="M873" i="2"/>
  <c r="I873" i="2" s="1"/>
  <c r="M960" i="2"/>
  <c r="I960" i="2" s="1"/>
  <c r="M964" i="2"/>
  <c r="I877" i="2"/>
  <c r="M867" i="2"/>
  <c r="I867" i="2" s="1"/>
  <c r="M875" i="2"/>
  <c r="I875" i="2" s="1"/>
  <c r="M951" i="2"/>
  <c r="I951" i="2" s="1"/>
  <c r="M871" i="2"/>
  <c r="I871" i="2" s="1"/>
  <c r="M968" i="2"/>
  <c r="I968" i="2" s="1"/>
  <c r="M796" i="2"/>
  <c r="I796" i="2" s="1"/>
  <c r="M976" i="2"/>
  <c r="I976" i="2" s="1"/>
  <c r="M961" i="2"/>
  <c r="I961" i="2" s="1"/>
  <c r="M908" i="2"/>
  <c r="M971" i="2"/>
  <c r="I971" i="2" s="1"/>
  <c r="M889" i="2"/>
  <c r="I889" i="2" s="1"/>
  <c r="M972" i="2"/>
  <c r="I972" i="2" s="1"/>
  <c r="M963" i="2"/>
  <c r="I954" i="2"/>
  <c r="M977" i="2"/>
  <c r="M973" i="2"/>
  <c r="I973" i="2" s="1"/>
  <c r="M896" i="2"/>
  <c r="I896" i="2" s="1"/>
  <c r="M885" i="2"/>
  <c r="I885" i="2" s="1"/>
  <c r="M879" i="2"/>
  <c r="I879" i="2" s="1"/>
  <c r="M869" i="2"/>
  <c r="M881" i="2"/>
  <c r="I881" i="2" s="1"/>
  <c r="M967" i="2"/>
  <c r="I967" i="2" s="1"/>
  <c r="M418" i="2"/>
  <c r="I418" i="2" s="1"/>
  <c r="M214" i="2"/>
  <c r="I214" i="2" s="1"/>
  <c r="M131" i="2"/>
  <c r="I131" i="2" s="1"/>
  <c r="M215" i="2"/>
  <c r="I215" i="2" s="1"/>
  <c r="M141" i="2"/>
  <c r="I141" i="2" s="1"/>
  <c r="M450" i="2"/>
  <c r="I450" i="2" s="1"/>
  <c r="M224" i="2"/>
  <c r="I224" i="2" s="1"/>
  <c r="M208" i="2"/>
  <c r="I208" i="2" s="1"/>
  <c r="M132" i="2"/>
  <c r="I132" i="2" s="1"/>
  <c r="M125" i="2"/>
  <c r="I125" i="2" s="1"/>
  <c r="M221" i="2"/>
  <c r="I221" i="2" s="1"/>
  <c r="M120" i="2"/>
  <c r="I120" i="2" s="1"/>
  <c r="M219" i="2"/>
  <c r="I219" i="2" s="1"/>
  <c r="M211" i="2"/>
  <c r="I211" i="2" s="1"/>
  <c r="M124" i="2"/>
  <c r="I124" i="2" s="1"/>
  <c r="M213" i="2"/>
  <c r="I213" i="2" s="1"/>
  <c r="M145" i="2"/>
  <c r="I145" i="2" s="1"/>
  <c r="M143" i="2"/>
  <c r="I143" i="2" s="1"/>
  <c r="S830" i="2"/>
  <c r="AD837" i="2"/>
  <c r="Y837" i="2" s="1"/>
  <c r="AD814" i="2"/>
  <c r="AA763" i="2"/>
  <c r="Y763" i="2" s="1"/>
  <c r="N756" i="2"/>
  <c r="S748" i="2"/>
  <c r="Y751" i="2"/>
  <c r="S865" i="2"/>
  <c r="N840" i="2"/>
  <c r="N865" i="2"/>
  <c r="S844" i="2"/>
  <c r="AD811" i="2"/>
  <c r="R837" i="2"/>
  <c r="M837" i="2" s="1"/>
  <c r="I837" i="2" s="1"/>
  <c r="N816" i="2"/>
  <c r="Z805" i="2"/>
  <c r="O756" i="2"/>
  <c r="R812" i="2"/>
  <c r="M811" i="2"/>
  <c r="I811" i="2" s="1"/>
  <c r="AA767" i="2"/>
  <c r="Y767" i="2" s="1"/>
  <c r="S756" i="2"/>
  <c r="M839" i="2"/>
  <c r="I839" i="2" s="1"/>
  <c r="N848" i="2"/>
  <c r="S852" i="2"/>
  <c r="N852" i="2"/>
  <c r="N844" i="2"/>
  <c r="Z839" i="2"/>
  <c r="Y839" i="2" s="1"/>
  <c r="AD817" i="2"/>
  <c r="S767" i="2"/>
  <c r="AK789" i="2"/>
  <c r="M776" i="2"/>
  <c r="I776" i="2" s="1"/>
  <c r="AA783" i="2"/>
  <c r="AK751" i="2"/>
  <c r="S963" i="2"/>
  <c r="Y908" i="2"/>
  <c r="Y877" i="2"/>
  <c r="Y867" i="2"/>
  <c r="Y453" i="2"/>
  <c r="Y439" i="2"/>
  <c r="M493" i="2"/>
  <c r="I493" i="2" s="1"/>
  <c r="M113" i="2"/>
  <c r="I113" i="2" s="1"/>
  <c r="S818" i="2"/>
  <c r="O388" i="2"/>
  <c r="O384" i="2"/>
  <c r="M384" i="2" s="1"/>
  <c r="I384" i="2" s="1"/>
  <c r="O374" i="2"/>
  <c r="M374" i="2" s="1"/>
  <c r="I374" i="2" s="1"/>
  <c r="S200" i="2"/>
  <c r="Y215" i="2"/>
  <c r="AD805" i="2"/>
  <c r="AD818" i="2"/>
  <c r="M809" i="2"/>
  <c r="I809" i="2" s="1"/>
  <c r="R806" i="2"/>
  <c r="M805" i="2"/>
  <c r="I805" i="2" s="1"/>
  <c r="R808" i="2"/>
  <c r="M807" i="2"/>
  <c r="I807" i="2" s="1"/>
  <c r="AD809" i="2"/>
  <c r="S809" i="2"/>
  <c r="S805" i="2"/>
  <c r="Y780" i="2"/>
  <c r="I963" i="2"/>
  <c r="I908" i="2"/>
  <c r="Y889" i="2"/>
  <c r="Y881" i="2"/>
  <c r="Y871" i="2"/>
  <c r="Y816" i="2"/>
  <c r="Y808" i="2"/>
  <c r="Y211" i="2"/>
  <c r="AA757" i="2"/>
  <c r="O757" i="2"/>
  <c r="O386" i="2"/>
  <c r="O364" i="2"/>
  <c r="W664" i="2"/>
  <c r="M220" i="2"/>
  <c r="I220" i="2" s="1"/>
  <c r="Z213" i="2"/>
  <c r="Y213" i="2" s="1"/>
  <c r="M851" i="2"/>
  <c r="I851" i="2" s="1"/>
  <c r="M843" i="2"/>
  <c r="I843" i="2" s="1"/>
  <c r="M835" i="2"/>
  <c r="I835" i="2" s="1"/>
  <c r="N379" i="2"/>
  <c r="N140" i="2"/>
  <c r="M140" i="2" s="1"/>
  <c r="I140" i="2" s="1"/>
  <c r="S140" i="2"/>
  <c r="AA773" i="2"/>
  <c r="O773" i="2"/>
  <c r="N752" i="2"/>
  <c r="Z752" i="2"/>
  <c r="Y752" i="2" s="1"/>
  <c r="S752" i="2"/>
  <c r="I892" i="2"/>
  <c r="M759" i="2"/>
  <c r="I759" i="2" s="1"/>
  <c r="M366" i="2"/>
  <c r="I366" i="2" s="1"/>
  <c r="S938" i="2"/>
  <c r="Y447" i="2"/>
  <c r="Z806" i="2"/>
  <c r="S806" i="2"/>
  <c r="O133" i="2"/>
  <c r="M133" i="2" s="1"/>
  <c r="I133" i="2" s="1"/>
  <c r="AA133" i="2"/>
  <c r="Y133" i="2" s="1"/>
  <c r="S133" i="2"/>
  <c r="N126" i="2"/>
  <c r="M126" i="2" s="1"/>
  <c r="I126" i="2" s="1"/>
  <c r="Z126" i="2"/>
  <c r="Y126" i="2" s="1"/>
  <c r="R117" i="2"/>
  <c r="M117" i="2" s="1"/>
  <c r="I117" i="2" s="1"/>
  <c r="S117" i="2"/>
  <c r="AD117" i="2"/>
  <c r="R107" i="2"/>
  <c r="M107" i="2" s="1"/>
  <c r="I107" i="2" s="1"/>
  <c r="AD107" i="2"/>
  <c r="Z79" i="2"/>
  <c r="Y79" i="2" s="1"/>
  <c r="S79" i="2"/>
  <c r="N79" i="2"/>
  <c r="M79" i="2" s="1"/>
  <c r="I79" i="2" s="1"/>
  <c r="AA903" i="2"/>
  <c r="Y903" i="2" s="1"/>
  <c r="O903" i="2"/>
  <c r="M903" i="2" s="1"/>
  <c r="I903" i="2" s="1"/>
  <c r="S883" i="2"/>
  <c r="O883" i="2"/>
  <c r="M883" i="2" s="1"/>
  <c r="I883" i="2" s="1"/>
  <c r="S815" i="2"/>
  <c r="N815" i="2"/>
  <c r="M815" i="2" s="1"/>
  <c r="I815" i="2" s="1"/>
  <c r="O891" i="2"/>
  <c r="M891" i="2" s="1"/>
  <c r="I891" i="2" s="1"/>
  <c r="S891" i="2"/>
  <c r="S808" i="2"/>
  <c r="N808" i="2"/>
  <c r="M808" i="2" s="1"/>
  <c r="I808" i="2" s="1"/>
  <c r="AA790" i="2"/>
  <c r="O790" i="2"/>
  <c r="Z736" i="2"/>
  <c r="Y736" i="2" s="1"/>
  <c r="N736" i="2"/>
  <c r="S736" i="2"/>
  <c r="P659" i="2"/>
  <c r="AB659" i="2"/>
  <c r="N546" i="2"/>
  <c r="S546" i="2"/>
  <c r="N538" i="2"/>
  <c r="Z538" i="2"/>
  <c r="S536" i="2"/>
  <c r="N536" i="2"/>
  <c r="S885" i="2"/>
  <c r="AD885" i="2"/>
  <c r="Y885" i="2" s="1"/>
  <c r="AB364" i="2"/>
  <c r="P364" i="2"/>
  <c r="M364" i="2" s="1"/>
  <c r="I364" i="2" s="1"/>
  <c r="S93" i="2"/>
  <c r="N93" i="2"/>
  <c r="M93" i="2" s="1"/>
  <c r="I93" i="2" s="1"/>
  <c r="Z869" i="2"/>
  <c r="S869" i="2"/>
  <c r="AA390" i="2"/>
  <c r="Y390" i="2" s="1"/>
  <c r="O390" i="2"/>
  <c r="M390" i="2" s="1"/>
  <c r="I390" i="2" s="1"/>
  <c r="AA373" i="2"/>
  <c r="O373" i="2"/>
  <c r="M373" i="2" s="1"/>
  <c r="I373" i="2" s="1"/>
  <c r="S373" i="2"/>
  <c r="S257" i="2"/>
  <c r="N257" i="2"/>
  <c r="M257" i="2" s="1"/>
  <c r="I257" i="2" s="1"/>
  <c r="Z257" i="2"/>
  <c r="Y257" i="2" s="1"/>
  <c r="AD205" i="2"/>
  <c r="R205" i="2"/>
  <c r="N138" i="2"/>
  <c r="Z138" i="2"/>
  <c r="Y138" i="2" s="1"/>
  <c r="N135" i="2"/>
  <c r="M135" i="2" s="1"/>
  <c r="I135" i="2" s="1"/>
  <c r="S135" i="2"/>
  <c r="Z135" i="2"/>
  <c r="Y135" i="2" s="1"/>
  <c r="S164" i="2"/>
  <c r="N164" i="2"/>
  <c r="M164" i="2" s="1"/>
  <c r="I164" i="2" s="1"/>
  <c r="Z164" i="2"/>
  <c r="Y164" i="2" s="1"/>
  <c r="Z375" i="2"/>
  <c r="Y375" i="2" s="1"/>
  <c r="N375" i="2"/>
  <c r="M375" i="2" s="1"/>
  <c r="I375" i="2" s="1"/>
  <c r="S375" i="2"/>
  <c r="S366" i="2"/>
  <c r="AB366" i="2"/>
  <c r="Y366" i="2" s="1"/>
  <c r="Y887" i="2"/>
  <c r="AA879" i="2"/>
  <c r="Y879" i="2" s="1"/>
  <c r="Z272" i="2"/>
  <c r="Y272" i="2" s="1"/>
  <c r="N272" i="2"/>
  <c r="M272" i="2" s="1"/>
  <c r="I272" i="2" s="1"/>
  <c r="S272" i="2"/>
  <c r="N246" i="2"/>
  <c r="M246" i="2" s="1"/>
  <c r="I246" i="2" s="1"/>
  <c r="S246" i="2"/>
  <c r="N395" i="2"/>
  <c r="Z395" i="2"/>
  <c r="Y395" i="2" s="1"/>
  <c r="S395" i="2"/>
  <c r="AB383" i="2"/>
  <c r="Y383" i="2" s="1"/>
  <c r="P383" i="2"/>
  <c r="M383" i="2" s="1"/>
  <c r="I383" i="2" s="1"/>
  <c r="S241" i="2"/>
  <c r="N241" i="2"/>
  <c r="M241" i="2" s="1"/>
  <c r="I241" i="2" s="1"/>
  <c r="Z241" i="2"/>
  <c r="Y241" i="2" s="1"/>
  <c r="AB451" i="2"/>
  <c r="S451" i="2"/>
  <c r="P451" i="2"/>
  <c r="M451" i="2" s="1"/>
  <c r="I451" i="2" s="1"/>
  <c r="Z431" i="2"/>
  <c r="S431" i="2"/>
  <c r="Z288" i="2"/>
  <c r="Y288" i="2" s="1"/>
  <c r="N288" i="2"/>
  <c r="M288" i="2" s="1"/>
  <c r="I288" i="2" s="1"/>
  <c r="N262" i="2"/>
  <c r="M262" i="2" s="1"/>
  <c r="I262" i="2" s="1"/>
  <c r="S262" i="2"/>
  <c r="N228" i="2"/>
  <c r="M228" i="2" s="1"/>
  <c r="I228" i="2" s="1"/>
  <c r="Z228" i="2"/>
  <c r="S228" i="2"/>
  <c r="Z159" i="2"/>
  <c r="Y159" i="2" s="1"/>
  <c r="N159" i="2"/>
  <c r="M159" i="2" s="1"/>
  <c r="I159" i="2" s="1"/>
  <c r="S134" i="2"/>
  <c r="N134" i="2"/>
  <c r="AA127" i="2"/>
  <c r="O127" i="2"/>
  <c r="M127" i="2" s="1"/>
  <c r="I127" i="2" s="1"/>
  <c r="N119" i="2"/>
  <c r="S119" i="2"/>
  <c r="S111" i="2"/>
  <c r="N111" i="2"/>
  <c r="M111" i="2" s="1"/>
  <c r="I111" i="2" s="1"/>
  <c r="S102" i="2"/>
  <c r="Z102" i="2"/>
  <c r="Y102" i="2" s="1"/>
  <c r="S205" i="2"/>
  <c r="S202" i="2"/>
  <c r="R202" i="2"/>
  <c r="S172" i="2"/>
  <c r="N172" i="2"/>
  <c r="M172" i="2" s="1"/>
  <c r="I172" i="2" s="1"/>
  <c r="Z817" i="2"/>
  <c r="S817" i="2"/>
  <c r="O802" i="2"/>
  <c r="AA802" i="2"/>
  <c r="O794" i="2"/>
  <c r="AA794" i="2"/>
  <c r="S357" i="2"/>
  <c r="Z357" i="2"/>
  <c r="Y357" i="2" s="1"/>
  <c r="N357" i="2"/>
  <c r="M357" i="2" s="1"/>
  <c r="I357" i="2" s="1"/>
  <c r="Y891" i="2"/>
  <c r="Y883" i="2"/>
  <c r="Y866" i="2"/>
  <c r="AA753" i="2"/>
  <c r="O753" i="2"/>
  <c r="N710" i="2"/>
  <c r="M710" i="2" s="1"/>
  <c r="I710" i="2" s="1"/>
  <c r="S710" i="2"/>
  <c r="Z710" i="2"/>
  <c r="Y710" i="2" s="1"/>
  <c r="N694" i="2"/>
  <c r="M694" i="2" s="1"/>
  <c r="I694" i="2" s="1"/>
  <c r="S694" i="2"/>
  <c r="Z694" i="2"/>
  <c r="Y694" i="2" s="1"/>
  <c r="AA659" i="2"/>
  <c r="O659" i="2"/>
  <c r="Q621" i="2"/>
  <c r="AC621" i="2"/>
  <c r="Y621" i="2" s="1"/>
  <c r="S621" i="2"/>
  <c r="Q639" i="2"/>
  <c r="AC639" i="2"/>
  <c r="Y639" i="2" s="1"/>
  <c r="AA785" i="2"/>
  <c r="O785" i="2"/>
  <c r="S764" i="2"/>
  <c r="N764" i="2"/>
  <c r="S633" i="2"/>
  <c r="Q633" i="2"/>
  <c r="M633" i="2" s="1"/>
  <c r="I633" i="2" s="1"/>
  <c r="Q580" i="2"/>
  <c r="M580" i="2" s="1"/>
  <c r="I580" i="2" s="1"/>
  <c r="S580" i="2"/>
  <c r="O545" i="2"/>
  <c r="M545" i="2" s="1"/>
  <c r="I545" i="2" s="1"/>
  <c r="AA545" i="2"/>
  <c r="Y545" i="2" s="1"/>
  <c r="Q592" i="2"/>
  <c r="AC592" i="2"/>
  <c r="Y592" i="2" s="1"/>
  <c r="S592" i="2"/>
  <c r="N499" i="2"/>
  <c r="M499" i="2" s="1"/>
  <c r="I499" i="2" s="1"/>
  <c r="S499" i="2"/>
  <c r="AA446" i="2"/>
  <c r="Y446" i="2" s="1"/>
  <c r="S446" i="2"/>
  <c r="Z402" i="2"/>
  <c r="S402" i="2"/>
  <c r="N392" i="2"/>
  <c r="M392" i="2" s="1"/>
  <c r="I392" i="2" s="1"/>
  <c r="S392" i="2"/>
  <c r="Z392" i="2"/>
  <c r="Y392" i="2" s="1"/>
  <c r="O443" i="2"/>
  <c r="AA443" i="2"/>
  <c r="N426" i="2"/>
  <c r="M426" i="2" s="1"/>
  <c r="I426" i="2" s="1"/>
  <c r="Z426" i="2"/>
  <c r="Y426" i="2" s="1"/>
  <c r="Y869" i="2"/>
  <c r="M866" i="2"/>
  <c r="I866" i="2" s="1"/>
  <c r="Y835" i="2"/>
  <c r="Y728" i="2"/>
  <c r="Y682" i="2"/>
  <c r="M590" i="2"/>
  <c r="I590" i="2" s="1"/>
  <c r="M445" i="2"/>
  <c r="I445" i="2" s="1"/>
  <c r="M481" i="2"/>
  <c r="I481" i="2" s="1"/>
  <c r="M465" i="2"/>
  <c r="I465" i="2" s="1"/>
  <c r="Y451" i="2"/>
  <c r="Y224" i="2"/>
  <c r="Y107" i="2"/>
  <c r="M119" i="2"/>
  <c r="I119" i="2" s="1"/>
  <c r="I964" i="2"/>
  <c r="N302" i="2"/>
  <c r="O382" i="2"/>
  <c r="M382" i="2" s="1"/>
  <c r="I382" i="2" s="1"/>
  <c r="N367" i="2"/>
  <c r="N308" i="2"/>
  <c r="I869" i="2"/>
  <c r="Y796" i="2"/>
  <c r="M849" i="2"/>
  <c r="I849" i="2" s="1"/>
  <c r="M841" i="2"/>
  <c r="I841" i="2" s="1"/>
  <c r="Y812" i="2"/>
  <c r="M732" i="2"/>
  <c r="I732" i="2" s="1"/>
  <c r="N654" i="2"/>
  <c r="Z640" i="2"/>
  <c r="Y647" i="2"/>
  <c r="Y558" i="2"/>
  <c r="M485" i="2"/>
  <c r="I485" i="2" s="1"/>
  <c r="M479" i="2"/>
  <c r="I479" i="2" s="1"/>
  <c r="Y396" i="2"/>
  <c r="Y402" i="2"/>
  <c r="M408" i="2"/>
  <c r="I408" i="2" s="1"/>
  <c r="Y128" i="2"/>
  <c r="M121" i="2"/>
  <c r="I121" i="2" s="1"/>
  <c r="Y113" i="2"/>
  <c r="P939" i="2"/>
  <c r="M819" i="2"/>
  <c r="I819" i="2" s="1"/>
  <c r="Y698" i="2"/>
  <c r="M598" i="2"/>
  <c r="I598" i="2" s="1"/>
  <c r="M582" i="2"/>
  <c r="I582" i="2" s="1"/>
  <c r="M495" i="2"/>
  <c r="I495" i="2" s="1"/>
  <c r="M473" i="2"/>
  <c r="I473" i="2" s="1"/>
  <c r="M457" i="2"/>
  <c r="I457" i="2" s="1"/>
  <c r="M491" i="2"/>
  <c r="I491" i="2" s="1"/>
  <c r="M483" i="2"/>
  <c r="I483" i="2" s="1"/>
  <c r="M467" i="2"/>
  <c r="I467" i="2" s="1"/>
  <c r="Y373" i="2"/>
  <c r="M137" i="2"/>
  <c r="I137" i="2" s="1"/>
  <c r="Y127" i="2"/>
  <c r="Y364" i="2"/>
  <c r="AD910" i="2"/>
  <c r="R910" i="2"/>
  <c r="Z217" i="2"/>
  <c r="Y217" i="2" s="1"/>
  <c r="N217" i="2"/>
  <c r="M217" i="2" s="1"/>
  <c r="I217" i="2" s="1"/>
  <c r="AA431" i="2"/>
  <c r="O431" i="2"/>
  <c r="M431" i="2" s="1"/>
  <c r="I431" i="2" s="1"/>
  <c r="M439" i="2"/>
  <c r="I439" i="2" s="1"/>
  <c r="M419" i="2"/>
  <c r="I419" i="2" s="1"/>
  <c r="M129" i="2"/>
  <c r="I129" i="2" s="1"/>
  <c r="M767" i="2"/>
  <c r="I767" i="2" s="1"/>
  <c r="M592" i="2"/>
  <c r="I592" i="2" s="1"/>
  <c r="M574" i="2"/>
  <c r="I574" i="2" s="1"/>
  <c r="M568" i="2"/>
  <c r="I568" i="2" s="1"/>
  <c r="M497" i="2"/>
  <c r="I497" i="2" s="1"/>
  <c r="I957" i="2"/>
  <c r="M780" i="2"/>
  <c r="I780" i="2" s="1"/>
  <c r="M771" i="2"/>
  <c r="I771" i="2" s="1"/>
  <c r="M755" i="2"/>
  <c r="I755" i="2" s="1"/>
  <c r="M584" i="2"/>
  <c r="I584" i="2" s="1"/>
  <c r="M564" i="2"/>
  <c r="I564" i="2" s="1"/>
  <c r="M558" i="2"/>
  <c r="I558" i="2" s="1"/>
  <c r="M706" i="2"/>
  <c r="I706" i="2" s="1"/>
  <c r="M690" i="2"/>
  <c r="I690" i="2" s="1"/>
  <c r="S939" i="2"/>
  <c r="S528" i="2"/>
  <c r="S512" i="2"/>
  <c r="M402" i="2"/>
  <c r="I402" i="2" s="1"/>
  <c r="AD905" i="2"/>
  <c r="R905" i="2"/>
  <c r="AA924" i="2"/>
  <c r="O924" i="2"/>
  <c r="N899" i="2"/>
  <c r="P938" i="2"/>
  <c r="W651" i="2"/>
  <c r="Z651" i="2"/>
  <c r="W643" i="2"/>
  <c r="Z643" i="2"/>
  <c r="W635" i="2"/>
  <c r="Z635" i="2"/>
  <c r="W627" i="2"/>
  <c r="Z627" i="2"/>
  <c r="W615" i="2"/>
  <c r="Z615" i="2"/>
  <c r="AA535" i="2"/>
  <c r="O535" i="2"/>
  <c r="M535" i="2" s="1"/>
  <c r="I535" i="2" s="1"/>
  <c r="Z229" i="2"/>
  <c r="Y229" i="2" s="1"/>
  <c r="N229" i="2"/>
  <c r="AA365" i="2"/>
  <c r="Y365" i="2" s="1"/>
  <c r="O365" i="2"/>
  <c r="M365" i="2" s="1"/>
  <c r="I365" i="2" s="1"/>
  <c r="N204" i="2"/>
  <c r="Z204" i="2"/>
  <c r="Y204" i="2" s="1"/>
  <c r="Z201" i="2"/>
  <c r="Y201" i="2" s="1"/>
  <c r="N201" i="2"/>
  <c r="M201" i="2" s="1"/>
  <c r="I201" i="2" s="1"/>
  <c r="Y221" i="2"/>
  <c r="M814" i="2"/>
  <c r="I814" i="2" s="1"/>
  <c r="M806" i="2"/>
  <c r="I806" i="2" s="1"/>
  <c r="AB934" i="2"/>
  <c r="P934" i="2"/>
  <c r="P937" i="2"/>
  <c r="W588" i="2"/>
  <c r="Z588" i="2"/>
  <c r="W586" i="2"/>
  <c r="Z586" i="2"/>
  <c r="W578" i="2"/>
  <c r="Z578" i="2"/>
  <c r="W570" i="2"/>
  <c r="Z570" i="2"/>
  <c r="W562" i="2"/>
  <c r="Z562" i="2"/>
  <c r="AA538" i="2"/>
  <c r="O538" i="2"/>
  <c r="M538" i="2" s="1"/>
  <c r="I538" i="2" s="1"/>
  <c r="Z419" i="2"/>
  <c r="Y419" i="2" s="1"/>
  <c r="S419" i="2"/>
  <c r="N206" i="2"/>
  <c r="M206" i="2" s="1"/>
  <c r="I206" i="2" s="1"/>
  <c r="Z206" i="2"/>
  <c r="Y206" i="2" s="1"/>
  <c r="Z203" i="2"/>
  <c r="Y203" i="2" s="1"/>
  <c r="N203" i="2"/>
  <c r="M203" i="2" s="1"/>
  <c r="I203" i="2" s="1"/>
  <c r="S937" i="2"/>
  <c r="M818" i="2"/>
  <c r="I818" i="2" s="1"/>
  <c r="M810" i="2"/>
  <c r="I810" i="2" s="1"/>
  <c r="W660" i="2"/>
  <c r="W650" i="2"/>
  <c r="W636" i="2"/>
  <c r="AC636" i="2" s="1"/>
  <c r="W632" i="2"/>
  <c r="W630" i="2"/>
  <c r="W628" i="2"/>
  <c r="W626" i="2"/>
  <c r="AC626" i="2" s="1"/>
  <c r="W624" i="2"/>
  <c r="W622" i="2"/>
  <c r="W618" i="2"/>
  <c r="S532" i="2"/>
  <c r="S524" i="2"/>
  <c r="S516" i="2"/>
  <c r="Y374" i="2"/>
  <c r="M229" i="2"/>
  <c r="I229" i="2" s="1"/>
  <c r="AD906" i="2"/>
  <c r="R906" i="2"/>
  <c r="AA898" i="2"/>
  <c r="Y898" i="2" s="1"/>
  <c r="O898" i="2"/>
  <c r="M898" i="2" s="1"/>
  <c r="W596" i="2"/>
  <c r="Z596" i="2"/>
  <c r="W619" i="2"/>
  <c r="Z619" i="2"/>
  <c r="W613" i="2"/>
  <c r="Z613" i="2"/>
  <c r="AA536" i="2"/>
  <c r="Y536" i="2" s="1"/>
  <c r="O536" i="2"/>
  <c r="M536" i="2" s="1"/>
  <c r="I536" i="2" s="1"/>
  <c r="S271" i="2"/>
  <c r="Z271" i="2"/>
  <c r="Y271" i="2" s="1"/>
  <c r="Z223" i="2"/>
  <c r="Y223" i="2" s="1"/>
  <c r="N223" i="2"/>
  <c r="M223" i="2" s="1"/>
  <c r="I223" i="2" s="1"/>
  <c r="Z227" i="2"/>
  <c r="Y227" i="2" s="1"/>
  <c r="N227" i="2"/>
  <c r="M227" i="2" s="1"/>
  <c r="I227" i="2" s="1"/>
  <c r="Z205" i="2"/>
  <c r="Y205" i="2" s="1"/>
  <c r="N205" i="2"/>
  <c r="N200" i="2"/>
  <c r="M200" i="2" s="1"/>
  <c r="I200" i="2" s="1"/>
  <c r="Z200" i="2"/>
  <c r="Y200" i="2" s="1"/>
  <c r="Z209" i="2"/>
  <c r="Y209" i="2" s="1"/>
  <c r="N209" i="2"/>
  <c r="S136" i="2"/>
  <c r="Z136" i="2"/>
  <c r="Y136" i="2" s="1"/>
  <c r="M816" i="2"/>
  <c r="I816" i="2" s="1"/>
  <c r="Y535" i="2"/>
  <c r="M204" i="2"/>
  <c r="I204" i="2" s="1"/>
  <c r="AA902" i="2"/>
  <c r="Y902" i="2" s="1"/>
  <c r="O902" i="2"/>
  <c r="P940" i="2"/>
  <c r="AB940" i="2"/>
  <c r="AA907" i="2"/>
  <c r="Y907" i="2" s="1"/>
  <c r="O907" i="2"/>
  <c r="M907" i="2" s="1"/>
  <c r="AD894" i="2"/>
  <c r="Y894" i="2" s="1"/>
  <c r="R894" i="2"/>
  <c r="AA537" i="2"/>
  <c r="Y537" i="2" s="1"/>
  <c r="O537" i="2"/>
  <c r="M537" i="2" s="1"/>
  <c r="I537" i="2" s="1"/>
  <c r="W594" i="2"/>
  <c r="Z594" i="2"/>
  <c r="AA415" i="2"/>
  <c r="Y415" i="2" s="1"/>
  <c r="O415" i="2"/>
  <c r="AA423" i="2"/>
  <c r="Y423" i="2" s="1"/>
  <c r="O423" i="2"/>
  <c r="M423" i="2" s="1"/>
  <c r="I423" i="2" s="1"/>
  <c r="AA387" i="2"/>
  <c r="Y387" i="2" s="1"/>
  <c r="O387" i="2"/>
  <c r="M387" i="2" s="1"/>
  <c r="I387" i="2" s="1"/>
  <c r="Z207" i="2"/>
  <c r="Y207" i="2" s="1"/>
  <c r="N207" i="2"/>
  <c r="M207" i="2" s="1"/>
  <c r="I207" i="2" s="1"/>
  <c r="N202" i="2"/>
  <c r="M202" i="2" s="1"/>
  <c r="I202" i="2" s="1"/>
  <c r="Z202" i="2"/>
  <c r="Y202" i="2" s="1"/>
  <c r="AD306" i="2"/>
  <c r="R306" i="2"/>
  <c r="S306" i="2"/>
  <c r="AC660" i="2"/>
  <c r="Q660" i="2"/>
  <c r="AC650" i="2"/>
  <c r="Q650" i="2"/>
  <c r="AC632" i="2"/>
  <c r="Q632" i="2"/>
  <c r="AC630" i="2"/>
  <c r="Q630" i="2"/>
  <c r="AC628" i="2"/>
  <c r="Q628" i="2"/>
  <c r="AC624" i="2"/>
  <c r="Q624" i="2"/>
  <c r="AC622" i="2"/>
  <c r="Q622" i="2"/>
  <c r="AC618" i="2"/>
  <c r="Q618" i="2"/>
  <c r="Q679" i="2"/>
  <c r="AC679" i="2"/>
  <c r="S679" i="2"/>
  <c r="N950" i="2"/>
  <c r="Z950" i="2"/>
  <c r="Y950" i="2" s="1"/>
  <c r="S950" i="2"/>
  <c r="Z945" i="2"/>
  <c r="Y945" i="2" s="1"/>
  <c r="S945" i="2"/>
  <c r="N945" i="2"/>
  <c r="AC941" i="2"/>
  <c r="Y941" i="2" s="1"/>
  <c r="Q941" i="2"/>
  <c r="M941" i="2" s="1"/>
  <c r="AC937" i="2"/>
  <c r="Q937" i="2"/>
  <c r="AA940" i="2"/>
  <c r="O940" i="2"/>
  <c r="AA936" i="2"/>
  <c r="O936" i="2"/>
  <c r="AB933" i="2"/>
  <c r="P933" i="2"/>
  <c r="S936" i="2"/>
  <c r="Z932" i="2"/>
  <c r="Y932" i="2" s="1"/>
  <c r="N932" i="2"/>
  <c r="S932" i="2"/>
  <c r="Z928" i="2"/>
  <c r="Y928" i="2" s="1"/>
  <c r="N928" i="2"/>
  <c r="S928" i="2"/>
  <c r="Z924" i="2"/>
  <c r="Y924" i="2" s="1"/>
  <c r="N924" i="2"/>
  <c r="S924" i="2"/>
  <c r="Z920" i="2"/>
  <c r="Y920" i="2" s="1"/>
  <c r="N920" i="2"/>
  <c r="S920" i="2"/>
  <c r="Z916" i="2"/>
  <c r="Y916" i="2" s="1"/>
  <c r="N916" i="2"/>
  <c r="S916" i="2"/>
  <c r="Z912" i="2"/>
  <c r="Y912" i="2" s="1"/>
  <c r="N912" i="2"/>
  <c r="S912" i="2"/>
  <c r="AA909" i="2"/>
  <c r="O909" i="2"/>
  <c r="S909" i="2"/>
  <c r="Z909" i="2"/>
  <c r="N909" i="2"/>
  <c r="AA900" i="2"/>
  <c r="O900" i="2"/>
  <c r="M900" i="2" s="1"/>
  <c r="I900" i="2" s="1"/>
  <c r="AA890" i="2"/>
  <c r="O890" i="2"/>
  <c r="AA882" i="2"/>
  <c r="O882" i="2"/>
  <c r="AA874" i="2"/>
  <c r="O874" i="2"/>
  <c r="S874" i="2"/>
  <c r="AA893" i="2"/>
  <c r="O893" i="2"/>
  <c r="AD888" i="2"/>
  <c r="R888" i="2"/>
  <c r="AD880" i="2"/>
  <c r="R880" i="2"/>
  <c r="AD872" i="2"/>
  <c r="R872" i="2"/>
  <c r="R857" i="2"/>
  <c r="AD857" i="2"/>
  <c r="Y857" i="2" s="1"/>
  <c r="S890" i="2"/>
  <c r="AD862" i="2"/>
  <c r="R862" i="2"/>
  <c r="S882" i="2"/>
  <c r="AD850" i="2"/>
  <c r="Y850" i="2" s="1"/>
  <c r="R850" i="2"/>
  <c r="M850" i="2" s="1"/>
  <c r="I850" i="2" s="1"/>
  <c r="AD842" i="2"/>
  <c r="Y842" i="2" s="1"/>
  <c r="R842" i="2"/>
  <c r="M842" i="2" s="1"/>
  <c r="I842" i="2" s="1"/>
  <c r="R834" i="2"/>
  <c r="M834" i="2" s="1"/>
  <c r="I834" i="2" s="1"/>
  <c r="AD834" i="2"/>
  <c r="R832" i="2"/>
  <c r="AD832" i="2"/>
  <c r="Y832" i="2" s="1"/>
  <c r="R824" i="2"/>
  <c r="M824" i="2" s="1"/>
  <c r="I824" i="2" s="1"/>
  <c r="AD824" i="2"/>
  <c r="Y824" i="2" s="1"/>
  <c r="R827" i="2"/>
  <c r="AD827" i="2"/>
  <c r="AA803" i="2"/>
  <c r="O803" i="2"/>
  <c r="AA795" i="2"/>
  <c r="O795" i="2"/>
  <c r="AK786" i="2"/>
  <c r="T786" i="2"/>
  <c r="Z785" i="2"/>
  <c r="Y785" i="2" s="1"/>
  <c r="S785" i="2"/>
  <c r="N785" i="2"/>
  <c r="M785" i="2" s="1"/>
  <c r="I785" i="2" s="1"/>
  <c r="Z803" i="2"/>
  <c r="S803" i="2"/>
  <c r="N803" i="2"/>
  <c r="Z799" i="2"/>
  <c r="S799" i="2"/>
  <c r="N799" i="2"/>
  <c r="Z795" i="2"/>
  <c r="Y795" i="2" s="1"/>
  <c r="S795" i="2"/>
  <c r="N795" i="2"/>
  <c r="Z791" i="2"/>
  <c r="S791" i="2"/>
  <c r="N791" i="2"/>
  <c r="T778" i="2"/>
  <c r="AK778" i="2"/>
  <c r="T762" i="2"/>
  <c r="AK762" i="2"/>
  <c r="T746" i="2"/>
  <c r="AK746" i="2"/>
  <c r="Y819" i="2"/>
  <c r="Y811" i="2"/>
  <c r="N788" i="2"/>
  <c r="M788" i="2" s="1"/>
  <c r="I788" i="2" s="1"/>
  <c r="Z788" i="2"/>
  <c r="Y788" i="2" s="1"/>
  <c r="S788" i="2"/>
  <c r="O738" i="2"/>
  <c r="AA738" i="2"/>
  <c r="AA722" i="2"/>
  <c r="O722" i="2"/>
  <c r="O770" i="2"/>
  <c r="AA770" i="2"/>
  <c r="M768" i="2"/>
  <c r="I768" i="2" s="1"/>
  <c r="O754" i="2"/>
  <c r="AA754" i="2"/>
  <c r="M752" i="2"/>
  <c r="I752" i="2" s="1"/>
  <c r="T718" i="2"/>
  <c r="AK718" i="2"/>
  <c r="M748" i="2"/>
  <c r="I748" i="2" s="1"/>
  <c r="AK735" i="2"/>
  <c r="T735" i="2"/>
  <c r="Z733" i="2"/>
  <c r="S733" i="2"/>
  <c r="N733" i="2"/>
  <c r="AK727" i="2"/>
  <c r="T727" i="2"/>
  <c r="Z725" i="2"/>
  <c r="S725" i="2"/>
  <c r="N725" i="2"/>
  <c r="AK719" i="2"/>
  <c r="T719" i="2"/>
  <c r="AK712" i="2"/>
  <c r="T712" i="2"/>
  <c r="AK704" i="2"/>
  <c r="T704" i="2"/>
  <c r="AK696" i="2"/>
  <c r="T696" i="2"/>
  <c r="AK688" i="2"/>
  <c r="T688" i="2"/>
  <c r="Q677" i="2"/>
  <c r="AC677" i="2"/>
  <c r="Y677" i="2" s="1"/>
  <c r="P674" i="2"/>
  <c r="AB674" i="2"/>
  <c r="AA662" i="2"/>
  <c r="O662" i="2"/>
  <c r="Q675" i="2"/>
  <c r="M675" i="2" s="1"/>
  <c r="I675" i="2" s="1"/>
  <c r="AC675" i="2"/>
  <c r="Y675" i="2" s="1"/>
  <c r="AA668" i="2"/>
  <c r="O668" i="2"/>
  <c r="O678" i="2"/>
  <c r="AA678" i="2"/>
  <c r="P670" i="2"/>
  <c r="AB670" i="2"/>
  <c r="Z666" i="2"/>
  <c r="W666" i="2"/>
  <c r="N666" i="2"/>
  <c r="AB660" i="2"/>
  <c r="P660" i="2"/>
  <c r="Z657" i="2"/>
  <c r="W657" i="2"/>
  <c r="S657" i="2" s="1"/>
  <c r="N657" i="2"/>
  <c r="AB654" i="2"/>
  <c r="P654" i="2"/>
  <c r="AB650" i="2"/>
  <c r="P650" i="2"/>
  <c r="AB646" i="2"/>
  <c r="P646" i="2"/>
  <c r="AB642" i="2"/>
  <c r="P642" i="2"/>
  <c r="AB638" i="2"/>
  <c r="P638" i="2"/>
  <c r="AB634" i="2"/>
  <c r="P634" i="2"/>
  <c r="AB630" i="2"/>
  <c r="P630" i="2"/>
  <c r="AB626" i="2"/>
  <c r="P626" i="2"/>
  <c r="AB622" i="2"/>
  <c r="P622" i="2"/>
  <c r="AB618" i="2"/>
  <c r="P618" i="2"/>
  <c r="AB614" i="2"/>
  <c r="P614" i="2"/>
  <c r="AK709" i="2"/>
  <c r="AK705" i="2"/>
  <c r="AK701" i="2"/>
  <c r="O658" i="2"/>
  <c r="AA658" i="2"/>
  <c r="O654" i="2"/>
  <c r="AA654" i="2"/>
  <c r="M649" i="2"/>
  <c r="I649" i="2" s="1"/>
  <c r="M647" i="2"/>
  <c r="I647" i="2" s="1"/>
  <c r="M641" i="2"/>
  <c r="I641" i="2" s="1"/>
  <c r="M639" i="2"/>
  <c r="I639" i="2" s="1"/>
  <c r="M637" i="2"/>
  <c r="I637" i="2" s="1"/>
  <c r="M631" i="2"/>
  <c r="I631" i="2" s="1"/>
  <c r="M625" i="2"/>
  <c r="I625" i="2" s="1"/>
  <c r="M623" i="2"/>
  <c r="I623" i="2" s="1"/>
  <c r="M621" i="2"/>
  <c r="I621" i="2" s="1"/>
  <c r="P662" i="2"/>
  <c r="W658" i="2"/>
  <c r="W654" i="2"/>
  <c r="Z642" i="2"/>
  <c r="N634" i="2"/>
  <c r="O606" i="2"/>
  <c r="AA606" i="2"/>
  <c r="W603" i="2"/>
  <c r="S603" i="2" s="1"/>
  <c r="N603" i="2"/>
  <c r="Z603" i="2"/>
  <c r="O597" i="2"/>
  <c r="AA597" i="2"/>
  <c r="O589" i="2"/>
  <c r="AA589" i="2"/>
  <c r="O581" i="2"/>
  <c r="AA581" i="2"/>
  <c r="O573" i="2"/>
  <c r="AA573" i="2"/>
  <c r="O565" i="2"/>
  <c r="AA565" i="2"/>
  <c r="O557" i="2"/>
  <c r="AA557" i="2"/>
  <c r="W670" i="2"/>
  <c r="S670" i="2" s="1"/>
  <c r="S660" i="2"/>
  <c r="Z652" i="2"/>
  <c r="N644" i="2"/>
  <c r="S636" i="2"/>
  <c r="Z620" i="2"/>
  <c r="Z597" i="2"/>
  <c r="W597" i="2"/>
  <c r="S597" i="2" s="1"/>
  <c r="N597" i="2"/>
  <c r="Z589" i="2"/>
  <c r="W589" i="2"/>
  <c r="S589" i="2" s="1"/>
  <c r="N589" i="2"/>
  <c r="Z581" i="2"/>
  <c r="W581" i="2"/>
  <c r="S581" i="2" s="1"/>
  <c r="N581" i="2"/>
  <c r="Z573" i="2"/>
  <c r="W573" i="2"/>
  <c r="S573" i="2" s="1"/>
  <c r="N573" i="2"/>
  <c r="Z565" i="2"/>
  <c r="W565" i="2"/>
  <c r="S565" i="2" s="1"/>
  <c r="N565" i="2"/>
  <c r="Z557" i="2"/>
  <c r="W557" i="2"/>
  <c r="S557" i="2" s="1"/>
  <c r="N557" i="2"/>
  <c r="Z646" i="2"/>
  <c r="N638" i="2"/>
  <c r="S630" i="2"/>
  <c r="Z614" i="2"/>
  <c r="Z610" i="2"/>
  <c r="W610" i="2"/>
  <c r="S610" i="2" s="1"/>
  <c r="N610" i="2"/>
  <c r="W668" i="2"/>
  <c r="N656" i="2"/>
  <c r="Z648" i="2"/>
  <c r="N640" i="2"/>
  <c r="S632" i="2"/>
  <c r="Z616" i="2"/>
  <c r="O608" i="2"/>
  <c r="AA608" i="2"/>
  <c r="W600" i="2"/>
  <c r="S600" i="2" s="1"/>
  <c r="N600" i="2"/>
  <c r="Z600" i="2"/>
  <c r="P597" i="2"/>
  <c r="AB597" i="2"/>
  <c r="P593" i="2"/>
  <c r="AB593" i="2"/>
  <c r="P589" i="2"/>
  <c r="AB589" i="2"/>
  <c r="P585" i="2"/>
  <c r="AB585" i="2"/>
  <c r="P581" i="2"/>
  <c r="AB581" i="2"/>
  <c r="P577" i="2"/>
  <c r="AB577" i="2"/>
  <c r="P573" i="2"/>
  <c r="AB573" i="2"/>
  <c r="P569" i="2"/>
  <c r="AB569" i="2"/>
  <c r="P565" i="2"/>
  <c r="AB565" i="2"/>
  <c r="P561" i="2"/>
  <c r="AB561" i="2"/>
  <c r="P557" i="2"/>
  <c r="AB557" i="2"/>
  <c r="N553" i="2"/>
  <c r="M553" i="2" s="1"/>
  <c r="I553" i="2" s="1"/>
  <c r="Z553" i="2"/>
  <c r="Y553" i="2" s="1"/>
  <c r="S553" i="2"/>
  <c r="P602" i="2"/>
  <c r="Z551" i="2"/>
  <c r="Y551" i="2" s="1"/>
  <c r="S551" i="2"/>
  <c r="N551" i="2"/>
  <c r="M551" i="2" s="1"/>
  <c r="I551" i="2" s="1"/>
  <c r="AB534" i="2"/>
  <c r="P534" i="2"/>
  <c r="AB530" i="2"/>
  <c r="P530" i="2"/>
  <c r="AB526" i="2"/>
  <c r="P526" i="2"/>
  <c r="AB522" i="2"/>
  <c r="P522" i="2"/>
  <c r="AB518" i="2"/>
  <c r="P518" i="2"/>
  <c r="AB514" i="2"/>
  <c r="P514" i="2"/>
  <c r="AB510" i="2"/>
  <c r="P510" i="2"/>
  <c r="M510" i="2" s="1"/>
  <c r="I510" i="2" s="1"/>
  <c r="AB506" i="2"/>
  <c r="Y506" i="2" s="1"/>
  <c r="P506" i="2"/>
  <c r="M506" i="2" s="1"/>
  <c r="I506" i="2" s="1"/>
  <c r="AB502" i="2"/>
  <c r="P502" i="2"/>
  <c r="AB496" i="2"/>
  <c r="P496" i="2"/>
  <c r="AB488" i="2"/>
  <c r="Y488" i="2" s="1"/>
  <c r="P488" i="2"/>
  <c r="M488" i="2" s="1"/>
  <c r="I488" i="2" s="1"/>
  <c r="AB480" i="2"/>
  <c r="P480" i="2"/>
  <c r="AB472" i="2"/>
  <c r="P472" i="2"/>
  <c r="AB464" i="2"/>
  <c r="Y464" i="2" s="1"/>
  <c r="P464" i="2"/>
  <c r="M464" i="2" s="1"/>
  <c r="I464" i="2" s="1"/>
  <c r="AB456" i="2"/>
  <c r="Y456" i="2" s="1"/>
  <c r="P456" i="2"/>
  <c r="M456" i="2" s="1"/>
  <c r="I456" i="2" s="1"/>
  <c r="AA534" i="2"/>
  <c r="O534" i="2"/>
  <c r="AA526" i="2"/>
  <c r="O526" i="2"/>
  <c r="M526" i="2" s="1"/>
  <c r="I526" i="2" s="1"/>
  <c r="AA518" i="2"/>
  <c r="O518" i="2"/>
  <c r="AA508" i="2"/>
  <c r="O508" i="2"/>
  <c r="S498" i="2"/>
  <c r="AA498" i="2"/>
  <c r="O498" i="2"/>
  <c r="S482" i="2"/>
  <c r="AA482" i="2"/>
  <c r="O482" i="2"/>
  <c r="S474" i="2"/>
  <c r="AA474" i="2"/>
  <c r="O474" i="2"/>
  <c r="S466" i="2"/>
  <c r="AA466" i="2"/>
  <c r="O466" i="2"/>
  <c r="S452" i="2"/>
  <c r="AA452" i="2"/>
  <c r="O452" i="2"/>
  <c r="Z550" i="2"/>
  <c r="Y550" i="2" s="1"/>
  <c r="S550" i="2"/>
  <c r="N550" i="2"/>
  <c r="M550" i="2" s="1"/>
  <c r="I550" i="2" s="1"/>
  <c r="Z440" i="2"/>
  <c r="Y440" i="2" s="1"/>
  <c r="S440" i="2"/>
  <c r="N440" i="2"/>
  <c r="M440" i="2" s="1"/>
  <c r="I440" i="2" s="1"/>
  <c r="M438" i="2"/>
  <c r="I438" i="2" s="1"/>
  <c r="S526" i="2"/>
  <c r="S518" i="2"/>
  <c r="S510" i="2"/>
  <c r="AA434" i="2"/>
  <c r="O434" i="2"/>
  <c r="M434" i="2" s="1"/>
  <c r="I434" i="2" s="1"/>
  <c r="Z429" i="2"/>
  <c r="Y429" i="2" s="1"/>
  <c r="S429" i="2"/>
  <c r="N429" i="2"/>
  <c r="M429" i="2" s="1"/>
  <c r="I429" i="2" s="1"/>
  <c r="Y499" i="2"/>
  <c r="S434" i="2"/>
  <c r="Z309" i="2"/>
  <c r="N309" i="2"/>
  <c r="S309" i="2"/>
  <c r="Z301" i="2"/>
  <c r="Y301" i="2" s="1"/>
  <c r="N301" i="2"/>
  <c r="M301" i="2" s="1"/>
  <c r="I301" i="2" s="1"/>
  <c r="S301" i="2"/>
  <c r="Z293" i="2"/>
  <c r="Y293" i="2" s="1"/>
  <c r="N293" i="2"/>
  <c r="M293" i="2" s="1"/>
  <c r="I293" i="2" s="1"/>
  <c r="S293" i="2"/>
  <c r="S464" i="2"/>
  <c r="Y455" i="2"/>
  <c r="N420" i="2"/>
  <c r="M420" i="2" s="1"/>
  <c r="I420" i="2" s="1"/>
  <c r="S420" i="2"/>
  <c r="Z420" i="2"/>
  <c r="Y420" i="2" s="1"/>
  <c r="Z409" i="2"/>
  <c r="Y409" i="2" s="1"/>
  <c r="S409" i="2"/>
  <c r="N409" i="2"/>
  <c r="M409" i="2" s="1"/>
  <c r="I409" i="2" s="1"/>
  <c r="Z393" i="2"/>
  <c r="Y393" i="2" s="1"/>
  <c r="S393" i="2"/>
  <c r="N393" i="2"/>
  <c r="M393" i="2" s="1"/>
  <c r="I393" i="2" s="1"/>
  <c r="AK385" i="2"/>
  <c r="V385" i="2"/>
  <c r="AK377" i="2"/>
  <c r="V377" i="2"/>
  <c r="AK363" i="2"/>
  <c r="V363" i="2"/>
  <c r="AK359" i="2"/>
  <c r="V359" i="2"/>
  <c r="AA308" i="2"/>
  <c r="Y308" i="2" s="1"/>
  <c r="O308" i="2"/>
  <c r="M308" i="2" s="1"/>
  <c r="I308" i="2" s="1"/>
  <c r="AA300" i="2"/>
  <c r="O300" i="2"/>
  <c r="AD297" i="2"/>
  <c r="R297" i="2"/>
  <c r="M407" i="2"/>
  <c r="I407" i="2" s="1"/>
  <c r="AD303" i="2"/>
  <c r="R303" i="2"/>
  <c r="S282" i="2"/>
  <c r="Z282" i="2"/>
  <c r="Y282" i="2" s="1"/>
  <c r="N282" i="2"/>
  <c r="M282" i="2" s="1"/>
  <c r="I282" i="2" s="1"/>
  <c r="S255" i="2"/>
  <c r="Z255" i="2"/>
  <c r="Y255" i="2" s="1"/>
  <c r="N255" i="2"/>
  <c r="M255" i="2" s="1"/>
  <c r="I255" i="2" s="1"/>
  <c r="S239" i="2"/>
  <c r="Z239" i="2"/>
  <c r="Y239" i="2" s="1"/>
  <c r="N239" i="2"/>
  <c r="M239" i="2" s="1"/>
  <c r="I239" i="2" s="1"/>
  <c r="S190" i="2"/>
  <c r="Z190" i="2"/>
  <c r="Y190" i="2" s="1"/>
  <c r="N190" i="2"/>
  <c r="M190" i="2" s="1"/>
  <c r="I190" i="2" s="1"/>
  <c r="S174" i="2"/>
  <c r="Z174" i="2"/>
  <c r="Y174" i="2" s="1"/>
  <c r="N174" i="2"/>
  <c r="M174" i="2" s="1"/>
  <c r="I174" i="2" s="1"/>
  <c r="S158" i="2"/>
  <c r="Z158" i="2"/>
  <c r="Y158" i="2" s="1"/>
  <c r="N158" i="2"/>
  <c r="M158" i="2" s="1"/>
  <c r="I158" i="2" s="1"/>
  <c r="S94" i="2"/>
  <c r="Z94" i="2"/>
  <c r="Y94" i="2" s="1"/>
  <c r="N94" i="2"/>
  <c r="M94" i="2" s="1"/>
  <c r="I94" i="2" s="1"/>
  <c r="S90" i="2"/>
  <c r="Z90" i="2"/>
  <c r="Y90" i="2" s="1"/>
  <c r="N90" i="2"/>
  <c r="M90" i="2" s="1"/>
  <c r="I90" i="2" s="1"/>
  <c r="AB388" i="2"/>
  <c r="P388" i="2"/>
  <c r="Z264" i="2"/>
  <c r="Y264" i="2" s="1"/>
  <c r="N264" i="2"/>
  <c r="M264" i="2" s="1"/>
  <c r="I264" i="2" s="1"/>
  <c r="S264" i="2"/>
  <c r="Z248" i="2"/>
  <c r="Y248" i="2" s="1"/>
  <c r="N248" i="2"/>
  <c r="M248" i="2" s="1"/>
  <c r="I248" i="2" s="1"/>
  <c r="S248" i="2"/>
  <c r="Z232" i="2"/>
  <c r="Y232" i="2" s="1"/>
  <c r="N232" i="2"/>
  <c r="M232" i="2" s="1"/>
  <c r="I232" i="2" s="1"/>
  <c r="S232" i="2"/>
  <c r="Z199" i="2"/>
  <c r="Y199" i="2" s="1"/>
  <c r="N199" i="2"/>
  <c r="M199" i="2" s="1"/>
  <c r="I199" i="2" s="1"/>
  <c r="S199" i="2"/>
  <c r="Z183" i="2"/>
  <c r="Y183" i="2" s="1"/>
  <c r="N183" i="2"/>
  <c r="M183" i="2" s="1"/>
  <c r="I183" i="2" s="1"/>
  <c r="S183" i="2"/>
  <c r="Z167" i="2"/>
  <c r="Y167" i="2" s="1"/>
  <c r="N167" i="2"/>
  <c r="M167" i="2" s="1"/>
  <c r="I167" i="2" s="1"/>
  <c r="S167" i="2"/>
  <c r="AB368" i="2"/>
  <c r="Y368" i="2" s="1"/>
  <c r="P368" i="2"/>
  <c r="M138" i="2"/>
  <c r="I138" i="2" s="1"/>
  <c r="S78" i="2"/>
  <c r="Z78" i="2"/>
  <c r="Y78" i="2" s="1"/>
  <c r="N78" i="2"/>
  <c r="M78" i="2" s="1"/>
  <c r="I78" i="2" s="1"/>
  <c r="R115" i="2"/>
  <c r="AD115" i="2"/>
  <c r="S207" i="1"/>
  <c r="Z207" i="1"/>
  <c r="N207" i="1"/>
  <c r="Z150" i="1"/>
  <c r="Y150" i="1" s="1"/>
  <c r="N150" i="1"/>
  <c r="M150" i="1" s="1"/>
  <c r="I150" i="1" s="1"/>
  <c r="S150" i="1"/>
  <c r="Z146" i="1"/>
  <c r="Y146" i="1" s="1"/>
  <c r="N146" i="1"/>
  <c r="M146" i="1" s="1"/>
  <c r="I146" i="1" s="1"/>
  <c r="S146" i="1"/>
  <c r="AD114" i="1"/>
  <c r="R114" i="1"/>
  <c r="Z90" i="1"/>
  <c r="Y90" i="1" s="1"/>
  <c r="N90" i="1"/>
  <c r="M90" i="1" s="1"/>
  <c r="I90" i="1" s="1"/>
  <c r="S90" i="1"/>
  <c r="Z49" i="1"/>
  <c r="Y49" i="1" s="1"/>
  <c r="S49" i="1"/>
  <c r="N49" i="1"/>
  <c r="M49" i="1" s="1"/>
  <c r="I49" i="1" s="1"/>
  <c r="AA142" i="1"/>
  <c r="O142" i="1"/>
  <c r="M230" i="2"/>
  <c r="I230" i="2" s="1"/>
  <c r="Y218" i="2"/>
  <c r="Z189" i="1"/>
  <c r="Y189" i="1" s="1"/>
  <c r="N189" i="1"/>
  <c r="M189" i="1" s="1"/>
  <c r="I189" i="1" s="1"/>
  <c r="S189" i="1"/>
  <c r="Z158" i="1"/>
  <c r="Y158" i="1" s="1"/>
  <c r="N158" i="1"/>
  <c r="M158" i="1" s="1"/>
  <c r="I158" i="1" s="1"/>
  <c r="S158" i="1"/>
  <c r="Z142" i="1"/>
  <c r="Y142" i="1" s="1"/>
  <c r="N142" i="1"/>
  <c r="M142" i="1" s="1"/>
  <c r="I142" i="1" s="1"/>
  <c r="S142" i="1"/>
  <c r="Y226" i="2"/>
  <c r="M134" i="2"/>
  <c r="I134" i="2" s="1"/>
  <c r="M116" i="2"/>
  <c r="I116" i="2" s="1"/>
  <c r="M114" i="2"/>
  <c r="I114" i="2" s="1"/>
  <c r="AD198" i="1"/>
  <c r="R198" i="1"/>
  <c r="S180" i="1"/>
  <c r="Z180" i="1"/>
  <c r="Y180" i="1" s="1"/>
  <c r="N180" i="1"/>
  <c r="M180" i="1" s="1"/>
  <c r="I180" i="1" s="1"/>
  <c r="S144" i="1"/>
  <c r="Z144" i="1"/>
  <c r="Y144" i="1" s="1"/>
  <c r="N144" i="1"/>
  <c r="M144" i="1" s="1"/>
  <c r="I144" i="1" s="1"/>
  <c r="S91" i="1"/>
  <c r="Z91" i="1"/>
  <c r="N91" i="1"/>
  <c r="S57" i="1"/>
  <c r="Z57" i="1"/>
  <c r="Y57" i="1" s="1"/>
  <c r="N57" i="1"/>
  <c r="M57" i="1" s="1"/>
  <c r="I57" i="1" s="1"/>
  <c r="AD80" i="1"/>
  <c r="R80" i="1"/>
  <c r="Z96" i="1"/>
  <c r="Y96" i="1" s="1"/>
  <c r="S96" i="1"/>
  <c r="N96" i="1"/>
  <c r="M96" i="1" s="1"/>
  <c r="I96" i="1" s="1"/>
  <c r="N55" i="1"/>
  <c r="M55" i="1" s="1"/>
  <c r="I55" i="1" s="1"/>
  <c r="Z55" i="1"/>
  <c r="Y55" i="1" s="1"/>
  <c r="S55" i="1"/>
  <c r="Z200" i="1"/>
  <c r="Y200" i="1" s="1"/>
  <c r="S200" i="1"/>
  <c r="N200" i="1"/>
  <c r="M200" i="1" s="1"/>
  <c r="I200" i="1" s="1"/>
  <c r="AC176" i="1"/>
  <c r="Q176" i="1"/>
  <c r="Z127" i="1"/>
  <c r="Y127" i="1" s="1"/>
  <c r="N127" i="1"/>
  <c r="M127" i="1" s="1"/>
  <c r="I127" i="1" s="1"/>
  <c r="S127" i="1"/>
  <c r="N84" i="1"/>
  <c r="Z84" i="1"/>
  <c r="S84" i="1"/>
  <c r="AB76" i="1"/>
  <c r="P76" i="1"/>
  <c r="AD95" i="1"/>
  <c r="R95" i="1"/>
  <c r="M53" i="1"/>
  <c r="I53" i="1" s="1"/>
  <c r="I965" i="2"/>
  <c r="S935" i="2"/>
  <c r="Z935" i="2"/>
  <c r="N935" i="2"/>
  <c r="AC940" i="2"/>
  <c r="Q940" i="2"/>
  <c r="AC936" i="2"/>
  <c r="Q936" i="2"/>
  <c r="N947" i="2"/>
  <c r="Z947" i="2"/>
  <c r="Y947" i="2" s="1"/>
  <c r="S947" i="2"/>
  <c r="N955" i="2"/>
  <c r="S955" i="2"/>
  <c r="Z955" i="2"/>
  <c r="Y955" i="2" s="1"/>
  <c r="AA939" i="2"/>
  <c r="O939" i="2"/>
  <c r="Z942" i="2"/>
  <c r="Y942" i="2" s="1"/>
  <c r="S942" i="2"/>
  <c r="N942" i="2"/>
  <c r="AA934" i="2"/>
  <c r="O934" i="2"/>
  <c r="AA933" i="2"/>
  <c r="O933" i="2"/>
  <c r="R933" i="2"/>
  <c r="AD933" i="2"/>
  <c r="Z931" i="2"/>
  <c r="Y931" i="2" s="1"/>
  <c r="N931" i="2"/>
  <c r="S931" i="2"/>
  <c r="Z927" i="2"/>
  <c r="Y927" i="2" s="1"/>
  <c r="N927" i="2"/>
  <c r="S927" i="2"/>
  <c r="Z923" i="2"/>
  <c r="N923" i="2"/>
  <c r="S923" i="2"/>
  <c r="Z919" i="2"/>
  <c r="N919" i="2"/>
  <c r="S919" i="2"/>
  <c r="Z915" i="2"/>
  <c r="Y915" i="2" s="1"/>
  <c r="N915" i="2"/>
  <c r="S915" i="2"/>
  <c r="Z911" i="2"/>
  <c r="Y911" i="2" s="1"/>
  <c r="N911" i="2"/>
  <c r="S911" i="2"/>
  <c r="AA901" i="2"/>
  <c r="O901" i="2"/>
  <c r="AB923" i="2"/>
  <c r="P923" i="2"/>
  <c r="AC919" i="2"/>
  <c r="Q919" i="2"/>
  <c r="S905" i="2"/>
  <c r="Z905" i="2"/>
  <c r="N905" i="2"/>
  <c r="S897" i="2"/>
  <c r="AA897" i="2"/>
  <c r="Y897" i="2" s="1"/>
  <c r="O897" i="2"/>
  <c r="M897" i="2" s="1"/>
  <c r="AA888" i="2"/>
  <c r="Y888" i="2" s="1"/>
  <c r="O888" i="2"/>
  <c r="M888" i="2" s="1"/>
  <c r="I888" i="2" s="1"/>
  <c r="AA880" i="2"/>
  <c r="O880" i="2"/>
  <c r="M880" i="2" s="1"/>
  <c r="AA872" i="2"/>
  <c r="Y872" i="2" s="1"/>
  <c r="O872" i="2"/>
  <c r="M872" i="2" s="1"/>
  <c r="I872" i="2" s="1"/>
  <c r="S900" i="2"/>
  <c r="AD886" i="2"/>
  <c r="R886" i="2"/>
  <c r="AD878" i="2"/>
  <c r="R878" i="2"/>
  <c r="AD870" i="2"/>
  <c r="R870" i="2"/>
  <c r="R863" i="2"/>
  <c r="AD863" i="2"/>
  <c r="Y863" i="2" s="1"/>
  <c r="S888" i="2"/>
  <c r="S872" i="2"/>
  <c r="AD860" i="2"/>
  <c r="R860" i="2"/>
  <c r="M860" i="2" s="1"/>
  <c r="I860" i="2" s="1"/>
  <c r="AD848" i="2"/>
  <c r="Y848" i="2" s="1"/>
  <c r="R848" i="2"/>
  <c r="AD840" i="2"/>
  <c r="Y840" i="2" s="1"/>
  <c r="R840" i="2"/>
  <c r="R830" i="2"/>
  <c r="AD830" i="2"/>
  <c r="Y830" i="2" s="1"/>
  <c r="R822" i="2"/>
  <c r="AD822" i="2"/>
  <c r="Y822" i="2" s="1"/>
  <c r="R833" i="2"/>
  <c r="M833" i="2" s="1"/>
  <c r="I833" i="2" s="1"/>
  <c r="AD833" i="2"/>
  <c r="S827" i="2"/>
  <c r="R825" i="2"/>
  <c r="M825" i="2" s="1"/>
  <c r="I825" i="2" s="1"/>
  <c r="AD825" i="2"/>
  <c r="Y825" i="2" s="1"/>
  <c r="AK802" i="2"/>
  <c r="T802" i="2"/>
  <c r="AK794" i="2"/>
  <c r="T794" i="2"/>
  <c r="Y815" i="2"/>
  <c r="Y807" i="2"/>
  <c r="AA787" i="2"/>
  <c r="O787" i="2"/>
  <c r="T783" i="2"/>
  <c r="AK783" i="2"/>
  <c r="Z781" i="2"/>
  <c r="S781" i="2"/>
  <c r="N781" i="2"/>
  <c r="T766" i="2"/>
  <c r="AK766" i="2"/>
  <c r="T750" i="2"/>
  <c r="AK750" i="2"/>
  <c r="N797" i="2"/>
  <c r="M797" i="2" s="1"/>
  <c r="I797" i="2" s="1"/>
  <c r="Z797" i="2"/>
  <c r="Y797" i="2" s="1"/>
  <c r="S797" i="2"/>
  <c r="AA786" i="2"/>
  <c r="O786" i="2"/>
  <c r="N761" i="2"/>
  <c r="Z761" i="2"/>
  <c r="S761" i="2"/>
  <c r="AA730" i="2"/>
  <c r="O730" i="2"/>
  <c r="N765" i="2"/>
  <c r="M765" i="2" s="1"/>
  <c r="I765" i="2" s="1"/>
  <c r="Z765" i="2"/>
  <c r="Y765" i="2" s="1"/>
  <c r="S765" i="2"/>
  <c r="N717" i="2"/>
  <c r="M717" i="2" s="1"/>
  <c r="I717" i="2" s="1"/>
  <c r="S717" i="2"/>
  <c r="Z717" i="2"/>
  <c r="Y717" i="2" s="1"/>
  <c r="T734" i="2"/>
  <c r="AK734" i="2"/>
  <c r="AA733" i="2"/>
  <c r="O733" i="2"/>
  <c r="T726" i="2"/>
  <c r="AK726" i="2"/>
  <c r="AA725" i="2"/>
  <c r="O725" i="2"/>
  <c r="AA709" i="2"/>
  <c r="O709" i="2"/>
  <c r="AA701" i="2"/>
  <c r="O701" i="2"/>
  <c r="AA693" i="2"/>
  <c r="O693" i="2"/>
  <c r="N711" i="2"/>
  <c r="M711" i="2" s="1"/>
  <c r="I711" i="2" s="1"/>
  <c r="Z711" i="2"/>
  <c r="Y711" i="2" s="1"/>
  <c r="S711" i="2"/>
  <c r="N703" i="2"/>
  <c r="M703" i="2" s="1"/>
  <c r="I703" i="2" s="1"/>
  <c r="Z703" i="2"/>
  <c r="Y703" i="2" s="1"/>
  <c r="S703" i="2"/>
  <c r="N695" i="2"/>
  <c r="M695" i="2" s="1"/>
  <c r="I695" i="2" s="1"/>
  <c r="Z695" i="2"/>
  <c r="Y695" i="2" s="1"/>
  <c r="S695" i="2"/>
  <c r="Z674" i="2"/>
  <c r="N674" i="2"/>
  <c r="W674" i="2"/>
  <c r="S674" i="2" s="1"/>
  <c r="AA666" i="2"/>
  <c r="O666" i="2"/>
  <c r="Q664" i="2"/>
  <c r="AC664" i="2"/>
  <c r="Z713" i="2"/>
  <c r="Y713" i="2" s="1"/>
  <c r="S713" i="2"/>
  <c r="N713" i="2"/>
  <c r="M713" i="2" s="1"/>
  <c r="I713" i="2" s="1"/>
  <c r="O708" i="2"/>
  <c r="AA708" i="2"/>
  <c r="O700" i="2"/>
  <c r="AA700" i="2"/>
  <c r="O692" i="2"/>
  <c r="AA692" i="2"/>
  <c r="P680" i="2"/>
  <c r="AB680" i="2"/>
  <c r="P672" i="2"/>
  <c r="AB672" i="2"/>
  <c r="Z659" i="2"/>
  <c r="W659" i="2"/>
  <c r="S659" i="2" s="1"/>
  <c r="N659" i="2"/>
  <c r="Z709" i="2"/>
  <c r="S709" i="2"/>
  <c r="N709" i="2"/>
  <c r="Z705" i="2"/>
  <c r="S705" i="2"/>
  <c r="N705" i="2"/>
  <c r="Z701" i="2"/>
  <c r="Y701" i="2" s="1"/>
  <c r="S701" i="2"/>
  <c r="N701" i="2"/>
  <c r="AK697" i="2"/>
  <c r="P676" i="2"/>
  <c r="AB676" i="2"/>
  <c r="AC669" i="2"/>
  <c r="Y669" i="2" s="1"/>
  <c r="Q669" i="2"/>
  <c r="M669" i="2" s="1"/>
  <c r="I669" i="2" s="1"/>
  <c r="AA664" i="2"/>
  <c r="O664" i="2"/>
  <c r="Z658" i="2"/>
  <c r="Z654" i="2"/>
  <c r="Z650" i="2"/>
  <c r="Z618" i="2"/>
  <c r="AA602" i="2"/>
  <c r="O602" i="2"/>
  <c r="O599" i="2"/>
  <c r="AA599" i="2"/>
  <c r="O591" i="2"/>
  <c r="AA591" i="2"/>
  <c r="O583" i="2"/>
  <c r="AA583" i="2"/>
  <c r="O575" i="2"/>
  <c r="AA575" i="2"/>
  <c r="O567" i="2"/>
  <c r="AA567" i="2"/>
  <c r="O559" i="2"/>
  <c r="AA559" i="2"/>
  <c r="Z628" i="2"/>
  <c r="Q607" i="2"/>
  <c r="M607" i="2" s="1"/>
  <c r="I607" i="2" s="1"/>
  <c r="AC607" i="2"/>
  <c r="Y607" i="2" s="1"/>
  <c r="Q601" i="2"/>
  <c r="M601" i="2" s="1"/>
  <c r="I601" i="2" s="1"/>
  <c r="AC601" i="2"/>
  <c r="Z595" i="2"/>
  <c r="W595" i="2"/>
  <c r="S595" i="2" s="1"/>
  <c r="N595" i="2"/>
  <c r="Z587" i="2"/>
  <c r="W587" i="2"/>
  <c r="S587" i="2" s="1"/>
  <c r="N587" i="2"/>
  <c r="Z579" i="2"/>
  <c r="W579" i="2"/>
  <c r="S579" i="2" s="1"/>
  <c r="N579" i="2"/>
  <c r="Z571" i="2"/>
  <c r="W571" i="2"/>
  <c r="S571" i="2" s="1"/>
  <c r="N571" i="2"/>
  <c r="Z563" i="2"/>
  <c r="W563" i="2"/>
  <c r="S563" i="2" s="1"/>
  <c r="N563" i="2"/>
  <c r="Q661" i="2"/>
  <c r="AC661" i="2"/>
  <c r="Z622" i="2"/>
  <c r="O610" i="2"/>
  <c r="AA610" i="2"/>
  <c r="S668" i="2"/>
  <c r="Z624" i="2"/>
  <c r="Z604" i="2"/>
  <c r="W604" i="2"/>
  <c r="S604" i="2" s="1"/>
  <c r="N604" i="2"/>
  <c r="N556" i="2"/>
  <c r="M556" i="2" s="1"/>
  <c r="I556" i="2" s="1"/>
  <c r="Z556" i="2"/>
  <c r="Y556" i="2" s="1"/>
  <c r="S556" i="2"/>
  <c r="Z552" i="2"/>
  <c r="Y552" i="2" s="1"/>
  <c r="S552" i="2"/>
  <c r="N552" i="2"/>
  <c r="M552" i="2" s="1"/>
  <c r="I552" i="2" s="1"/>
  <c r="Z533" i="2"/>
  <c r="Y533" i="2" s="1"/>
  <c r="N533" i="2"/>
  <c r="M533" i="2" s="1"/>
  <c r="I533" i="2" s="1"/>
  <c r="S533" i="2"/>
  <c r="Z529" i="2"/>
  <c r="Y529" i="2" s="1"/>
  <c r="N529" i="2"/>
  <c r="M529" i="2" s="1"/>
  <c r="I529" i="2" s="1"/>
  <c r="S529" i="2"/>
  <c r="Z525" i="2"/>
  <c r="Y525" i="2" s="1"/>
  <c r="N525" i="2"/>
  <c r="M525" i="2" s="1"/>
  <c r="I525" i="2" s="1"/>
  <c r="S525" i="2"/>
  <c r="Z521" i="2"/>
  <c r="Y521" i="2" s="1"/>
  <c r="N521" i="2"/>
  <c r="M521" i="2" s="1"/>
  <c r="I521" i="2" s="1"/>
  <c r="S521" i="2"/>
  <c r="Z517" i="2"/>
  <c r="Y517" i="2" s="1"/>
  <c r="N517" i="2"/>
  <c r="M517" i="2" s="1"/>
  <c r="I517" i="2" s="1"/>
  <c r="S517" i="2"/>
  <c r="Z513" i="2"/>
  <c r="Y513" i="2" s="1"/>
  <c r="N513" i="2"/>
  <c r="M513" i="2" s="1"/>
  <c r="I513" i="2" s="1"/>
  <c r="S513" i="2"/>
  <c r="Z509" i="2"/>
  <c r="Y509" i="2" s="1"/>
  <c r="N509" i="2"/>
  <c r="M509" i="2" s="1"/>
  <c r="I509" i="2" s="1"/>
  <c r="S509" i="2"/>
  <c r="Z505" i="2"/>
  <c r="Y505" i="2" s="1"/>
  <c r="N505" i="2"/>
  <c r="M505" i="2" s="1"/>
  <c r="I505" i="2" s="1"/>
  <c r="S505" i="2"/>
  <c r="Z501" i="2"/>
  <c r="Y501" i="2" s="1"/>
  <c r="N501" i="2"/>
  <c r="M501" i="2" s="1"/>
  <c r="I501" i="2" s="1"/>
  <c r="S501" i="2"/>
  <c r="AB494" i="2"/>
  <c r="P494" i="2"/>
  <c r="AB486" i="2"/>
  <c r="Y486" i="2" s="1"/>
  <c r="P486" i="2"/>
  <c r="M486" i="2" s="1"/>
  <c r="I486" i="2" s="1"/>
  <c r="AB478" i="2"/>
  <c r="P478" i="2"/>
  <c r="AB470" i="2"/>
  <c r="P470" i="2"/>
  <c r="AB462" i="2"/>
  <c r="P462" i="2"/>
  <c r="AB454" i="2"/>
  <c r="Y454" i="2" s="1"/>
  <c r="P454" i="2"/>
  <c r="M454" i="2" s="1"/>
  <c r="I454" i="2" s="1"/>
  <c r="AA532" i="2"/>
  <c r="O532" i="2"/>
  <c r="AA524" i="2"/>
  <c r="O524" i="2"/>
  <c r="AA516" i="2"/>
  <c r="O516" i="2"/>
  <c r="S504" i="2"/>
  <c r="AA504" i="2"/>
  <c r="O504" i="2"/>
  <c r="S496" i="2"/>
  <c r="AA496" i="2"/>
  <c r="Y496" i="2" s="1"/>
  <c r="O496" i="2"/>
  <c r="M496" i="2" s="1"/>
  <c r="I496" i="2" s="1"/>
  <c r="S480" i="2"/>
  <c r="AA480" i="2"/>
  <c r="Y480" i="2" s="1"/>
  <c r="O480" i="2"/>
  <c r="M480" i="2" s="1"/>
  <c r="I480" i="2" s="1"/>
  <c r="S472" i="2"/>
  <c r="AA472" i="2"/>
  <c r="Y472" i="2" s="1"/>
  <c r="O472" i="2"/>
  <c r="S462" i="2"/>
  <c r="AA462" i="2"/>
  <c r="O462" i="2"/>
  <c r="Z444" i="2"/>
  <c r="Y444" i="2" s="1"/>
  <c r="S444" i="2"/>
  <c r="N444" i="2"/>
  <c r="M444" i="2" s="1"/>
  <c r="I444" i="2" s="1"/>
  <c r="Z433" i="2"/>
  <c r="Y433" i="2" s="1"/>
  <c r="S433" i="2"/>
  <c r="N433" i="2"/>
  <c r="M433" i="2" s="1"/>
  <c r="I433" i="2" s="1"/>
  <c r="N428" i="2"/>
  <c r="M428" i="2" s="1"/>
  <c r="I428" i="2" s="1"/>
  <c r="S428" i="2"/>
  <c r="Z428" i="2"/>
  <c r="Y428" i="2" s="1"/>
  <c r="S534" i="2"/>
  <c r="M442" i="2"/>
  <c r="I442" i="2" s="1"/>
  <c r="Y434" i="2"/>
  <c r="Z307" i="2"/>
  <c r="Y307" i="2" s="1"/>
  <c r="N307" i="2"/>
  <c r="M307" i="2" s="1"/>
  <c r="I307" i="2" s="1"/>
  <c r="S307" i="2"/>
  <c r="Z299" i="2"/>
  <c r="Y299" i="2" s="1"/>
  <c r="N299" i="2"/>
  <c r="M299" i="2" s="1"/>
  <c r="I299" i="2" s="1"/>
  <c r="S299" i="2"/>
  <c r="Z291" i="2"/>
  <c r="Y291" i="2" s="1"/>
  <c r="N291" i="2"/>
  <c r="M291" i="2" s="1"/>
  <c r="I291" i="2" s="1"/>
  <c r="S291" i="2"/>
  <c r="S506" i="2"/>
  <c r="S456" i="2"/>
  <c r="Y443" i="2"/>
  <c r="N432" i="2"/>
  <c r="M432" i="2" s="1"/>
  <c r="I432" i="2" s="1"/>
  <c r="Z432" i="2"/>
  <c r="Y432" i="2" s="1"/>
  <c r="S432" i="2"/>
  <c r="AA414" i="2"/>
  <c r="Y414" i="2" s="1"/>
  <c r="S414" i="2"/>
  <c r="O414" i="2"/>
  <c r="M414" i="2" s="1"/>
  <c r="I414" i="2" s="1"/>
  <c r="Z397" i="2"/>
  <c r="Y397" i="2" s="1"/>
  <c r="S397" i="2"/>
  <c r="N397" i="2"/>
  <c r="M397" i="2" s="1"/>
  <c r="I397" i="2" s="1"/>
  <c r="AK381" i="2"/>
  <c r="V381" i="2"/>
  <c r="AK369" i="2"/>
  <c r="V369" i="2"/>
  <c r="AA306" i="2"/>
  <c r="Y306" i="2" s="1"/>
  <c r="O306" i="2"/>
  <c r="AA298" i="2"/>
  <c r="Y298" i="2" s="1"/>
  <c r="O298" i="2"/>
  <c r="AB378" i="2"/>
  <c r="Y378" i="2" s="1"/>
  <c r="P378" i="2"/>
  <c r="M378" i="2" s="1"/>
  <c r="I378" i="2" s="1"/>
  <c r="M403" i="2"/>
  <c r="I403" i="2" s="1"/>
  <c r="AB386" i="2"/>
  <c r="Y386" i="2" s="1"/>
  <c r="P386" i="2"/>
  <c r="AB360" i="2"/>
  <c r="Y360" i="2" s="1"/>
  <c r="P360" i="2"/>
  <c r="M360" i="2" s="1"/>
  <c r="I360" i="2" s="1"/>
  <c r="S279" i="2"/>
  <c r="Z279" i="2"/>
  <c r="Y279" i="2" s="1"/>
  <c r="N279" i="2"/>
  <c r="M279" i="2" s="1"/>
  <c r="I279" i="2" s="1"/>
  <c r="S259" i="2"/>
  <c r="Z259" i="2"/>
  <c r="Y259" i="2" s="1"/>
  <c r="N259" i="2"/>
  <c r="M259" i="2" s="1"/>
  <c r="I259" i="2" s="1"/>
  <c r="S243" i="2"/>
  <c r="Z243" i="2"/>
  <c r="Y243" i="2" s="1"/>
  <c r="N243" i="2"/>
  <c r="M243" i="2" s="1"/>
  <c r="I243" i="2" s="1"/>
  <c r="S194" i="2"/>
  <c r="Z194" i="2"/>
  <c r="Y194" i="2" s="1"/>
  <c r="N194" i="2"/>
  <c r="M194" i="2" s="1"/>
  <c r="I194" i="2" s="1"/>
  <c r="S178" i="2"/>
  <c r="Z178" i="2"/>
  <c r="Y178" i="2" s="1"/>
  <c r="N178" i="2"/>
  <c r="M178" i="2" s="1"/>
  <c r="I178" i="2" s="1"/>
  <c r="S162" i="2"/>
  <c r="Z162" i="2"/>
  <c r="Y162" i="2" s="1"/>
  <c r="N162" i="2"/>
  <c r="M162" i="2" s="1"/>
  <c r="I162" i="2" s="1"/>
  <c r="S96" i="2"/>
  <c r="Z96" i="2"/>
  <c r="Y96" i="2" s="1"/>
  <c r="N96" i="2"/>
  <c r="M96" i="2" s="1"/>
  <c r="I96" i="2" s="1"/>
  <c r="S88" i="2"/>
  <c r="Z88" i="2"/>
  <c r="Y88" i="2" s="1"/>
  <c r="N88" i="2"/>
  <c r="M88" i="2" s="1"/>
  <c r="I88" i="2" s="1"/>
  <c r="S386" i="2"/>
  <c r="AD309" i="2"/>
  <c r="R309" i="2"/>
  <c r="Z260" i="2"/>
  <c r="Y260" i="2" s="1"/>
  <c r="N260" i="2"/>
  <c r="M260" i="2" s="1"/>
  <c r="I260" i="2" s="1"/>
  <c r="S260" i="2"/>
  <c r="Z244" i="2"/>
  <c r="Y244" i="2" s="1"/>
  <c r="N244" i="2"/>
  <c r="M244" i="2" s="1"/>
  <c r="I244" i="2" s="1"/>
  <c r="S244" i="2"/>
  <c r="Z195" i="2"/>
  <c r="Y195" i="2" s="1"/>
  <c r="N195" i="2"/>
  <c r="M195" i="2" s="1"/>
  <c r="I195" i="2" s="1"/>
  <c r="S195" i="2"/>
  <c r="Z179" i="2"/>
  <c r="Y179" i="2" s="1"/>
  <c r="N179" i="2"/>
  <c r="M179" i="2" s="1"/>
  <c r="I179" i="2" s="1"/>
  <c r="S179" i="2"/>
  <c r="M399" i="2"/>
  <c r="I399" i="2" s="1"/>
  <c r="Y382" i="2"/>
  <c r="X300" i="2"/>
  <c r="AD112" i="2"/>
  <c r="R112" i="2"/>
  <c r="Z194" i="1"/>
  <c r="Y194" i="1" s="1"/>
  <c r="N194" i="1"/>
  <c r="M194" i="1" s="1"/>
  <c r="I194" i="1" s="1"/>
  <c r="S194" i="1"/>
  <c r="Z160" i="1"/>
  <c r="N160" i="1"/>
  <c r="S160" i="1"/>
  <c r="AD148" i="1"/>
  <c r="R148" i="1"/>
  <c r="Z137" i="1"/>
  <c r="Y137" i="1" s="1"/>
  <c r="N137" i="1"/>
  <c r="M137" i="1" s="1"/>
  <c r="I137" i="1" s="1"/>
  <c r="S137" i="1"/>
  <c r="Z114" i="1"/>
  <c r="Y114" i="1" s="1"/>
  <c r="N114" i="1"/>
  <c r="M114" i="1" s="1"/>
  <c r="I114" i="1" s="1"/>
  <c r="S114" i="1"/>
  <c r="AD93" i="1"/>
  <c r="R93" i="1"/>
  <c r="Z47" i="1"/>
  <c r="Y47" i="1" s="1"/>
  <c r="N47" i="1"/>
  <c r="M47" i="1" s="1"/>
  <c r="I47" i="1" s="1"/>
  <c r="S47" i="1"/>
  <c r="Y222" i="2"/>
  <c r="M118" i="2"/>
  <c r="I118" i="2" s="1"/>
  <c r="Y228" i="2"/>
  <c r="M218" i="2"/>
  <c r="I218" i="2" s="1"/>
  <c r="S82" i="2"/>
  <c r="N82" i="2"/>
  <c r="M82" i="2" s="1"/>
  <c r="I82" i="2" s="1"/>
  <c r="Z82" i="2"/>
  <c r="Y82" i="2" s="1"/>
  <c r="Z172" i="1"/>
  <c r="Y172" i="1" s="1"/>
  <c r="N172" i="1"/>
  <c r="M172" i="1" s="1"/>
  <c r="I172" i="1" s="1"/>
  <c r="Z147" i="1"/>
  <c r="Y147" i="1" s="1"/>
  <c r="N147" i="1"/>
  <c r="M147" i="1" s="1"/>
  <c r="I147" i="1" s="1"/>
  <c r="Z141" i="1"/>
  <c r="Y141" i="1" s="1"/>
  <c r="N141" i="1"/>
  <c r="M141" i="1" s="1"/>
  <c r="I141" i="1" s="1"/>
  <c r="S141" i="1"/>
  <c r="M226" i="2"/>
  <c r="I226" i="2" s="1"/>
  <c r="Y111" i="2"/>
  <c r="S206" i="1"/>
  <c r="Z206" i="1"/>
  <c r="Y206" i="1" s="1"/>
  <c r="N206" i="1"/>
  <c r="M206" i="1" s="1"/>
  <c r="I206" i="1" s="1"/>
  <c r="S198" i="1"/>
  <c r="Z198" i="1"/>
  <c r="Y198" i="1" s="1"/>
  <c r="N198" i="1"/>
  <c r="M198" i="1" s="1"/>
  <c r="I198" i="1" s="1"/>
  <c r="AD186" i="1"/>
  <c r="R186" i="1"/>
  <c r="S162" i="1"/>
  <c r="Z162" i="1"/>
  <c r="Y162" i="1" s="1"/>
  <c r="N162" i="1"/>
  <c r="M162" i="1" s="1"/>
  <c r="I162" i="1" s="1"/>
  <c r="S132" i="1"/>
  <c r="Z132" i="1"/>
  <c r="Y132" i="1" s="1"/>
  <c r="N132" i="1"/>
  <c r="M132" i="1" s="1"/>
  <c r="I132" i="1" s="1"/>
  <c r="N113" i="1"/>
  <c r="Z113" i="1"/>
  <c r="S113" i="1"/>
  <c r="Q101" i="1"/>
  <c r="AC101" i="1"/>
  <c r="Q66" i="1"/>
  <c r="AC66" i="1"/>
  <c r="Y66" i="1" s="1"/>
  <c r="Q63" i="1"/>
  <c r="AC63" i="1"/>
  <c r="M186" i="1"/>
  <c r="I186" i="1" s="1"/>
  <c r="Y176" i="1"/>
  <c r="Z117" i="1"/>
  <c r="Y117" i="1" s="1"/>
  <c r="N117" i="1"/>
  <c r="M117" i="1" s="1"/>
  <c r="I117" i="1" s="1"/>
  <c r="S117" i="1"/>
  <c r="Q195" i="1"/>
  <c r="AC195" i="1"/>
  <c r="Y195" i="1" s="1"/>
  <c r="S147" i="1"/>
  <c r="M72" i="1"/>
  <c r="I72" i="1" s="1"/>
  <c r="Z62" i="1"/>
  <c r="Y62" i="1" s="1"/>
  <c r="N62" i="1"/>
  <c r="M62" i="1" s="1"/>
  <c r="I62" i="1" s="1"/>
  <c r="S62" i="1"/>
  <c r="AD48" i="1"/>
  <c r="R48" i="1"/>
  <c r="M199" i="1"/>
  <c r="I199" i="1" s="1"/>
  <c r="Z92" i="1"/>
  <c r="Y92" i="1" s="1"/>
  <c r="S92" i="1"/>
  <c r="N92" i="1"/>
  <c r="M92" i="1" s="1"/>
  <c r="I92" i="1" s="1"/>
  <c r="N970" i="2"/>
  <c r="S970" i="2"/>
  <c r="Z970" i="2"/>
  <c r="Y970" i="2" s="1"/>
  <c r="N959" i="2"/>
  <c r="Z959" i="2"/>
  <c r="Y959" i="2" s="1"/>
  <c r="S959" i="2"/>
  <c r="I977" i="2"/>
  <c r="N956" i="2"/>
  <c r="S956" i="2"/>
  <c r="Z956" i="2"/>
  <c r="Y956" i="2" s="1"/>
  <c r="N949" i="2"/>
  <c r="Z949" i="2"/>
  <c r="Y949" i="2" s="1"/>
  <c r="S949" i="2"/>
  <c r="N948" i="2"/>
  <c r="Z948" i="2"/>
  <c r="Y948" i="2" s="1"/>
  <c r="S948" i="2"/>
  <c r="AC939" i="2"/>
  <c r="Y939" i="2" s="1"/>
  <c r="Q939" i="2"/>
  <c r="AA938" i="2"/>
  <c r="O938" i="2"/>
  <c r="AA935" i="2"/>
  <c r="O935" i="2"/>
  <c r="S941" i="2"/>
  <c r="Z933" i="2"/>
  <c r="N933" i="2"/>
  <c r="S933" i="2"/>
  <c r="Z930" i="2"/>
  <c r="Y930" i="2" s="1"/>
  <c r="N930" i="2"/>
  <c r="S930" i="2"/>
  <c r="Z926" i="2"/>
  <c r="N926" i="2"/>
  <c r="S926" i="2"/>
  <c r="Z922" i="2"/>
  <c r="S922" i="2"/>
  <c r="N922" i="2"/>
  <c r="M922" i="2" s="1"/>
  <c r="AD922" i="2"/>
  <c r="R922" i="2"/>
  <c r="Z918" i="2"/>
  <c r="N918" i="2"/>
  <c r="S918" i="2"/>
  <c r="Z914" i="2"/>
  <c r="Y914" i="2" s="1"/>
  <c r="N914" i="2"/>
  <c r="S914" i="2"/>
  <c r="Z906" i="2"/>
  <c r="Y906" i="2" s="1"/>
  <c r="N906" i="2"/>
  <c r="M906" i="2" s="1"/>
  <c r="S906" i="2"/>
  <c r="AA904" i="2"/>
  <c r="Y904" i="2" s="1"/>
  <c r="O904" i="2"/>
  <c r="AA886" i="2"/>
  <c r="Y886" i="2" s="1"/>
  <c r="O886" i="2"/>
  <c r="M886" i="2" s="1"/>
  <c r="AA878" i="2"/>
  <c r="Y878" i="2" s="1"/>
  <c r="O878" i="2"/>
  <c r="AA870" i="2"/>
  <c r="Y870" i="2" s="1"/>
  <c r="O870" i="2"/>
  <c r="M870" i="2" s="1"/>
  <c r="AD893" i="2"/>
  <c r="R893" i="2"/>
  <c r="AD884" i="2"/>
  <c r="R884" i="2"/>
  <c r="AD876" i="2"/>
  <c r="R876" i="2"/>
  <c r="AD868" i="2"/>
  <c r="R868" i="2"/>
  <c r="AD865" i="2"/>
  <c r="Y865" i="2" s="1"/>
  <c r="R865" i="2"/>
  <c r="M865" i="2" s="1"/>
  <c r="I865" i="2" s="1"/>
  <c r="R861" i="2"/>
  <c r="M861" i="2" s="1"/>
  <c r="I861" i="2" s="1"/>
  <c r="AD861" i="2"/>
  <c r="Y861" i="2" s="1"/>
  <c r="M857" i="2"/>
  <c r="I857" i="2" s="1"/>
  <c r="S886" i="2"/>
  <c r="S878" i="2"/>
  <c r="S848" i="2"/>
  <c r="S840" i="2"/>
  <c r="Y880" i="2"/>
  <c r="S870" i="2"/>
  <c r="Y862" i="2"/>
  <c r="S860" i="2"/>
  <c r="AD858" i="2"/>
  <c r="Y858" i="2" s="1"/>
  <c r="R858" i="2"/>
  <c r="M858" i="2" s="1"/>
  <c r="I858" i="2" s="1"/>
  <c r="S893" i="2"/>
  <c r="AD854" i="2"/>
  <c r="Y854" i="2" s="1"/>
  <c r="R854" i="2"/>
  <c r="AD846" i="2"/>
  <c r="Y846" i="2" s="1"/>
  <c r="R846" i="2"/>
  <c r="M840" i="2"/>
  <c r="I840" i="2" s="1"/>
  <c r="AD838" i="2"/>
  <c r="Y838" i="2" s="1"/>
  <c r="R838" i="2"/>
  <c r="M838" i="2" s="1"/>
  <c r="I838" i="2" s="1"/>
  <c r="S834" i="2"/>
  <c r="M832" i="2"/>
  <c r="I832" i="2" s="1"/>
  <c r="R828" i="2"/>
  <c r="M828" i="2" s="1"/>
  <c r="I828" i="2" s="1"/>
  <c r="AD828" i="2"/>
  <c r="Y828" i="2" s="1"/>
  <c r="S833" i="2"/>
  <c r="R831" i="2"/>
  <c r="M831" i="2" s="1"/>
  <c r="I831" i="2" s="1"/>
  <c r="AD831" i="2"/>
  <c r="Y831" i="2" s="1"/>
  <c r="Y827" i="2"/>
  <c r="S825" i="2"/>
  <c r="R823" i="2"/>
  <c r="M823" i="2" s="1"/>
  <c r="I823" i="2" s="1"/>
  <c r="AD823" i="2"/>
  <c r="Y823" i="2" s="1"/>
  <c r="AA799" i="2"/>
  <c r="O799" i="2"/>
  <c r="AA791" i="2"/>
  <c r="O791" i="2"/>
  <c r="T787" i="2"/>
  <c r="AK787" i="2"/>
  <c r="T782" i="2"/>
  <c r="AK782" i="2"/>
  <c r="AA781" i="2"/>
  <c r="O781" i="2"/>
  <c r="Z789" i="2"/>
  <c r="Y789" i="2" s="1"/>
  <c r="S789" i="2"/>
  <c r="N789" i="2"/>
  <c r="M789" i="2" s="1"/>
  <c r="I789" i="2" s="1"/>
  <c r="T770" i="2"/>
  <c r="AK770" i="2"/>
  <c r="T754" i="2"/>
  <c r="AK754" i="2"/>
  <c r="M812" i="2"/>
  <c r="I812" i="2" s="1"/>
  <c r="O762" i="2"/>
  <c r="AA762" i="2"/>
  <c r="M760" i="2"/>
  <c r="I760" i="2" s="1"/>
  <c r="N745" i="2"/>
  <c r="M745" i="2" s="1"/>
  <c r="I745" i="2" s="1"/>
  <c r="Z745" i="2"/>
  <c r="Y745" i="2" s="1"/>
  <c r="S745" i="2"/>
  <c r="M764" i="2"/>
  <c r="I764" i="2" s="1"/>
  <c r="N741" i="2"/>
  <c r="M741" i="2" s="1"/>
  <c r="I741" i="2" s="1"/>
  <c r="Z741" i="2"/>
  <c r="Y741" i="2" s="1"/>
  <c r="S741" i="2"/>
  <c r="M736" i="2"/>
  <c r="I736" i="2" s="1"/>
  <c r="N777" i="2"/>
  <c r="M777" i="2" s="1"/>
  <c r="I777" i="2" s="1"/>
  <c r="Z777" i="2"/>
  <c r="Y777" i="2" s="1"/>
  <c r="S777" i="2"/>
  <c r="N773" i="2"/>
  <c r="Z773" i="2"/>
  <c r="Y773" i="2" s="1"/>
  <c r="S773" i="2"/>
  <c r="N757" i="2"/>
  <c r="M757" i="2" s="1"/>
  <c r="I757" i="2" s="1"/>
  <c r="Z757" i="2"/>
  <c r="Y757" i="2" s="1"/>
  <c r="S757" i="2"/>
  <c r="AK731" i="2"/>
  <c r="T731" i="2"/>
  <c r="Z729" i="2"/>
  <c r="S729" i="2"/>
  <c r="N729" i="2"/>
  <c r="AK723" i="2"/>
  <c r="T723" i="2"/>
  <c r="Z721" i="2"/>
  <c r="S721" i="2"/>
  <c r="N721" i="2"/>
  <c r="AK716" i="2"/>
  <c r="T716" i="2"/>
  <c r="AK708" i="2"/>
  <c r="T708" i="2"/>
  <c r="AK700" i="2"/>
  <c r="T700" i="2"/>
  <c r="AK692" i="2"/>
  <c r="T692" i="2"/>
  <c r="AK684" i="2"/>
  <c r="T684" i="2"/>
  <c r="M677" i="2"/>
  <c r="I677" i="2" s="1"/>
  <c r="N683" i="2"/>
  <c r="M683" i="2" s="1"/>
  <c r="I683" i="2" s="1"/>
  <c r="Z683" i="2"/>
  <c r="Y683" i="2" s="1"/>
  <c r="S683" i="2"/>
  <c r="O674" i="2"/>
  <c r="AA674" i="2"/>
  <c r="Z662" i="2"/>
  <c r="N662" i="2"/>
  <c r="W662" i="2"/>
  <c r="Z685" i="2"/>
  <c r="Y685" i="2" s="1"/>
  <c r="S685" i="2"/>
  <c r="N685" i="2"/>
  <c r="M685" i="2" s="1"/>
  <c r="I685" i="2" s="1"/>
  <c r="T681" i="2"/>
  <c r="AK681" i="2"/>
  <c r="Z680" i="2"/>
  <c r="N680" i="2"/>
  <c r="W680" i="2"/>
  <c r="S680" i="2" s="1"/>
  <c r="Z672" i="2"/>
  <c r="N672" i="2"/>
  <c r="W672" i="2"/>
  <c r="S672" i="2" s="1"/>
  <c r="P668" i="2"/>
  <c r="AB668" i="2"/>
  <c r="N715" i="2"/>
  <c r="M715" i="2" s="1"/>
  <c r="I715" i="2" s="1"/>
  <c r="Z715" i="2"/>
  <c r="Y715" i="2" s="1"/>
  <c r="S715" i="2"/>
  <c r="N687" i="2"/>
  <c r="M687" i="2" s="1"/>
  <c r="I687" i="2" s="1"/>
  <c r="Z687" i="2"/>
  <c r="Y687" i="2" s="1"/>
  <c r="S687" i="2"/>
  <c r="P678" i="2"/>
  <c r="AB678" i="2"/>
  <c r="AA670" i="2"/>
  <c r="O670" i="2"/>
  <c r="AB656" i="2"/>
  <c r="P656" i="2"/>
  <c r="AB652" i="2"/>
  <c r="P652" i="2"/>
  <c r="AB648" i="2"/>
  <c r="P648" i="2"/>
  <c r="AB644" i="2"/>
  <c r="P644" i="2"/>
  <c r="AB640" i="2"/>
  <c r="P640" i="2"/>
  <c r="AB636" i="2"/>
  <c r="P636" i="2"/>
  <c r="AB632" i="2"/>
  <c r="P632" i="2"/>
  <c r="AB628" i="2"/>
  <c r="P628" i="2"/>
  <c r="AB624" i="2"/>
  <c r="P624" i="2"/>
  <c r="AB620" i="2"/>
  <c r="P620" i="2"/>
  <c r="AB616" i="2"/>
  <c r="P616" i="2"/>
  <c r="P612" i="2"/>
  <c r="AB612" i="2"/>
  <c r="Z697" i="2"/>
  <c r="S697" i="2"/>
  <c r="N697" i="2"/>
  <c r="AK693" i="2"/>
  <c r="Z676" i="2"/>
  <c r="W676" i="2"/>
  <c r="S676" i="2" s="1"/>
  <c r="N676" i="2"/>
  <c r="O660" i="2"/>
  <c r="M660" i="2" s="1"/>
  <c r="I660" i="2" s="1"/>
  <c r="AA660" i="2"/>
  <c r="O656" i="2"/>
  <c r="AA656" i="2"/>
  <c r="O652" i="2"/>
  <c r="AA652" i="2"/>
  <c r="O650" i="2"/>
  <c r="M650" i="2" s="1"/>
  <c r="I650" i="2" s="1"/>
  <c r="AA650" i="2"/>
  <c r="O648" i="2"/>
  <c r="AA648" i="2"/>
  <c r="O646" i="2"/>
  <c r="AA646" i="2"/>
  <c r="O644" i="2"/>
  <c r="AA644" i="2"/>
  <c r="O642" i="2"/>
  <c r="AA642" i="2"/>
  <c r="O640" i="2"/>
  <c r="AA640" i="2"/>
  <c r="O638" i="2"/>
  <c r="AA638" i="2"/>
  <c r="O636" i="2"/>
  <c r="AA636" i="2"/>
  <c r="O634" i="2"/>
  <c r="AA634" i="2"/>
  <c r="O632" i="2"/>
  <c r="AA632" i="2"/>
  <c r="O630" i="2"/>
  <c r="AA630" i="2"/>
  <c r="O628" i="2"/>
  <c r="AA628" i="2"/>
  <c r="O626" i="2"/>
  <c r="AA626" i="2"/>
  <c r="O624" i="2"/>
  <c r="AA624" i="2"/>
  <c r="O622" i="2"/>
  <c r="AA622" i="2"/>
  <c r="O620" i="2"/>
  <c r="AA620" i="2"/>
  <c r="O618" i="2"/>
  <c r="M618" i="2" s="1"/>
  <c r="I618" i="2" s="1"/>
  <c r="AA618" i="2"/>
  <c r="O616" i="2"/>
  <c r="AA616" i="2"/>
  <c r="O614" i="2"/>
  <c r="AA614" i="2"/>
  <c r="O612" i="2"/>
  <c r="AA612" i="2"/>
  <c r="W634" i="2"/>
  <c r="Z626" i="2"/>
  <c r="Q609" i="2"/>
  <c r="M609" i="2" s="1"/>
  <c r="I609" i="2" s="1"/>
  <c r="AC609" i="2"/>
  <c r="Y609" i="2" s="1"/>
  <c r="P606" i="2"/>
  <c r="AB606" i="2"/>
  <c r="O593" i="2"/>
  <c r="AA593" i="2"/>
  <c r="O585" i="2"/>
  <c r="AA585" i="2"/>
  <c r="O577" i="2"/>
  <c r="AA577" i="2"/>
  <c r="O569" i="2"/>
  <c r="AA569" i="2"/>
  <c r="O561" i="2"/>
  <c r="AA561" i="2"/>
  <c r="Z670" i="2"/>
  <c r="Z660" i="2"/>
  <c r="Q653" i="2"/>
  <c r="M653" i="2" s="1"/>
  <c r="I653" i="2" s="1"/>
  <c r="AC653" i="2"/>
  <c r="W644" i="2"/>
  <c r="S644" i="2" s="1"/>
  <c r="Z636" i="2"/>
  <c r="Y601" i="2"/>
  <c r="AB600" i="2"/>
  <c r="P600" i="2"/>
  <c r="Z593" i="2"/>
  <c r="W593" i="2"/>
  <c r="N593" i="2"/>
  <c r="Z585" i="2"/>
  <c r="W585" i="2"/>
  <c r="N585" i="2"/>
  <c r="Z577" i="2"/>
  <c r="W577" i="2"/>
  <c r="N577" i="2"/>
  <c r="Z569" i="2"/>
  <c r="W569" i="2"/>
  <c r="N569" i="2"/>
  <c r="Z561" i="2"/>
  <c r="W561" i="2"/>
  <c r="N561" i="2"/>
  <c r="Y661" i="2"/>
  <c r="W638" i="2"/>
  <c r="S638" i="2" s="1"/>
  <c r="Z630" i="2"/>
  <c r="Y630" i="2" s="1"/>
  <c r="Z668" i="2"/>
  <c r="S664" i="2"/>
  <c r="W656" i="2"/>
  <c r="W640" i="2"/>
  <c r="Z632" i="2"/>
  <c r="Q611" i="2"/>
  <c r="M611" i="2" s="1"/>
  <c r="I611" i="2" s="1"/>
  <c r="AC611" i="2"/>
  <c r="Y611" i="2" s="1"/>
  <c r="P608" i="2"/>
  <c r="AB608" i="2"/>
  <c r="W605" i="2"/>
  <c r="S605" i="2" s="1"/>
  <c r="N605" i="2"/>
  <c r="Z605" i="2"/>
  <c r="P599" i="2"/>
  <c r="AB599" i="2"/>
  <c r="P595" i="2"/>
  <c r="AB595" i="2"/>
  <c r="P591" i="2"/>
  <c r="AB591" i="2"/>
  <c r="P587" i="2"/>
  <c r="AB587" i="2"/>
  <c r="P583" i="2"/>
  <c r="AB583" i="2"/>
  <c r="P579" i="2"/>
  <c r="AB579" i="2"/>
  <c r="P575" i="2"/>
  <c r="AB575" i="2"/>
  <c r="P571" i="2"/>
  <c r="AB571" i="2"/>
  <c r="P567" i="2"/>
  <c r="AB567" i="2"/>
  <c r="P563" i="2"/>
  <c r="AB563" i="2"/>
  <c r="P559" i="2"/>
  <c r="AB559" i="2"/>
  <c r="N555" i="2"/>
  <c r="M555" i="2" s="1"/>
  <c r="I555" i="2" s="1"/>
  <c r="Z555" i="2"/>
  <c r="Y555" i="2" s="1"/>
  <c r="S555" i="2"/>
  <c r="W612" i="2"/>
  <c r="Z547" i="2"/>
  <c r="Y547" i="2" s="1"/>
  <c r="S547" i="2"/>
  <c r="N547" i="2"/>
  <c r="M547" i="2" s="1"/>
  <c r="I547" i="2" s="1"/>
  <c r="AB532" i="2"/>
  <c r="P532" i="2"/>
  <c r="AB528" i="2"/>
  <c r="P528" i="2"/>
  <c r="AB524" i="2"/>
  <c r="P524" i="2"/>
  <c r="AB520" i="2"/>
  <c r="P520" i="2"/>
  <c r="AB516" i="2"/>
  <c r="P516" i="2"/>
  <c r="AB512" i="2"/>
  <c r="P512" i="2"/>
  <c r="AB508" i="2"/>
  <c r="P508" i="2"/>
  <c r="AB504" i="2"/>
  <c r="P504" i="2"/>
  <c r="AB500" i="2"/>
  <c r="P500" i="2"/>
  <c r="AB492" i="2"/>
  <c r="Y492" i="2" s="1"/>
  <c r="P492" i="2"/>
  <c r="M492" i="2" s="1"/>
  <c r="I492" i="2" s="1"/>
  <c r="AB484" i="2"/>
  <c r="P484" i="2"/>
  <c r="AB476" i="2"/>
  <c r="P476" i="2"/>
  <c r="AB468" i="2"/>
  <c r="P468" i="2"/>
  <c r="AB460" i="2"/>
  <c r="P460" i="2"/>
  <c r="AB452" i="2"/>
  <c r="P452" i="2"/>
  <c r="AA530" i="2"/>
  <c r="Y530" i="2" s="1"/>
  <c r="O530" i="2"/>
  <c r="M530" i="2" s="1"/>
  <c r="I530" i="2" s="1"/>
  <c r="AA522" i="2"/>
  <c r="Y522" i="2" s="1"/>
  <c r="O522" i="2"/>
  <c r="M522" i="2" s="1"/>
  <c r="I522" i="2" s="1"/>
  <c r="AA514" i="2"/>
  <c r="Y514" i="2" s="1"/>
  <c r="O514" i="2"/>
  <c r="M514" i="2" s="1"/>
  <c r="I514" i="2" s="1"/>
  <c r="S502" i="2"/>
  <c r="AA502" i="2"/>
  <c r="Y502" i="2" s="1"/>
  <c r="O502" i="2"/>
  <c r="M502" i="2" s="1"/>
  <c r="I502" i="2" s="1"/>
  <c r="S494" i="2"/>
  <c r="AA494" i="2"/>
  <c r="O494" i="2"/>
  <c r="M494" i="2" s="1"/>
  <c r="I494" i="2" s="1"/>
  <c r="S478" i="2"/>
  <c r="AA478" i="2"/>
  <c r="O478" i="2"/>
  <c r="M478" i="2" s="1"/>
  <c r="I478" i="2" s="1"/>
  <c r="S470" i="2"/>
  <c r="AA470" i="2"/>
  <c r="Y470" i="2" s="1"/>
  <c r="O470" i="2"/>
  <c r="M470" i="2" s="1"/>
  <c r="I470" i="2" s="1"/>
  <c r="S460" i="2"/>
  <c r="AA460" i="2"/>
  <c r="O460" i="2"/>
  <c r="Y518" i="2"/>
  <c r="Y510" i="2"/>
  <c r="Z448" i="2"/>
  <c r="Y448" i="2" s="1"/>
  <c r="S448" i="2"/>
  <c r="N448" i="2"/>
  <c r="M448" i="2" s="1"/>
  <c r="I448" i="2" s="1"/>
  <c r="M546" i="2"/>
  <c r="I546" i="2" s="1"/>
  <c r="Y544" i="2"/>
  <c r="M542" i="2"/>
  <c r="I542" i="2" s="1"/>
  <c r="S530" i="2"/>
  <c r="S522" i="2"/>
  <c r="S514" i="2"/>
  <c r="S486" i="2"/>
  <c r="Z437" i="2"/>
  <c r="Y437" i="2" s="1"/>
  <c r="S437" i="2"/>
  <c r="N437" i="2"/>
  <c r="M437" i="2" s="1"/>
  <c r="I437" i="2" s="1"/>
  <c r="M427" i="2"/>
  <c r="I427" i="2" s="1"/>
  <c r="AA422" i="2"/>
  <c r="O422" i="2"/>
  <c r="Z413" i="2"/>
  <c r="Y413" i="2" s="1"/>
  <c r="S413" i="2"/>
  <c r="N413" i="2"/>
  <c r="M413" i="2" s="1"/>
  <c r="I413" i="2" s="1"/>
  <c r="M540" i="2"/>
  <c r="I540" i="2" s="1"/>
  <c r="Y493" i="2"/>
  <c r="Z313" i="2"/>
  <c r="Y313" i="2" s="1"/>
  <c r="N313" i="2"/>
  <c r="M313" i="2" s="1"/>
  <c r="I313" i="2" s="1"/>
  <c r="S313" i="2"/>
  <c r="Z305" i="2"/>
  <c r="Y305" i="2" s="1"/>
  <c r="N305" i="2"/>
  <c r="M305" i="2" s="1"/>
  <c r="I305" i="2" s="1"/>
  <c r="S305" i="2"/>
  <c r="Z297" i="2"/>
  <c r="Y297" i="2" s="1"/>
  <c r="N297" i="2"/>
  <c r="M297" i="2" s="1"/>
  <c r="I297" i="2" s="1"/>
  <c r="S297" i="2"/>
  <c r="M539" i="2"/>
  <c r="I539" i="2" s="1"/>
  <c r="S508" i="2"/>
  <c r="M443" i="2"/>
  <c r="I443" i="2" s="1"/>
  <c r="Z401" i="2"/>
  <c r="Y401" i="2" s="1"/>
  <c r="S401" i="2"/>
  <c r="N401" i="2"/>
  <c r="M401" i="2" s="1"/>
  <c r="I401" i="2" s="1"/>
  <c r="M394" i="2"/>
  <c r="I394" i="2" s="1"/>
  <c r="AK379" i="2"/>
  <c r="V379" i="2"/>
  <c r="AK361" i="2"/>
  <c r="V361" i="2"/>
  <c r="AA312" i="2"/>
  <c r="Y312" i="2" s="1"/>
  <c r="O312" i="2"/>
  <c r="M312" i="2" s="1"/>
  <c r="I312" i="2" s="1"/>
  <c r="AA304" i="2"/>
  <c r="Y304" i="2" s="1"/>
  <c r="O304" i="2"/>
  <c r="M304" i="2" s="1"/>
  <c r="I304" i="2" s="1"/>
  <c r="AA296" i="2"/>
  <c r="Y296" i="2" s="1"/>
  <c r="O296" i="2"/>
  <c r="M296" i="2" s="1"/>
  <c r="I296" i="2" s="1"/>
  <c r="M411" i="2"/>
  <c r="I411" i="2" s="1"/>
  <c r="S286" i="2"/>
  <c r="Z286" i="2"/>
  <c r="Y286" i="2" s="1"/>
  <c r="N286" i="2"/>
  <c r="M286" i="2" s="1"/>
  <c r="I286" i="2" s="1"/>
  <c r="Z275" i="2"/>
  <c r="Y275" i="2" s="1"/>
  <c r="S275" i="2"/>
  <c r="N275" i="2"/>
  <c r="M275" i="2" s="1"/>
  <c r="I275" i="2" s="1"/>
  <c r="M395" i="2"/>
  <c r="I395" i="2" s="1"/>
  <c r="S269" i="2"/>
  <c r="N269" i="2"/>
  <c r="M269" i="2" s="1"/>
  <c r="I269" i="2" s="1"/>
  <c r="Z269" i="2"/>
  <c r="Y269" i="2" s="1"/>
  <c r="S263" i="2"/>
  <c r="Z263" i="2"/>
  <c r="Y263" i="2" s="1"/>
  <c r="N263" i="2"/>
  <c r="M263" i="2" s="1"/>
  <c r="I263" i="2" s="1"/>
  <c r="S247" i="2"/>
  <c r="Z247" i="2"/>
  <c r="Y247" i="2" s="1"/>
  <c r="N247" i="2"/>
  <c r="M247" i="2" s="1"/>
  <c r="I247" i="2" s="1"/>
  <c r="S231" i="2"/>
  <c r="Z231" i="2"/>
  <c r="Y231" i="2" s="1"/>
  <c r="N231" i="2"/>
  <c r="M231" i="2" s="1"/>
  <c r="I231" i="2" s="1"/>
  <c r="S198" i="2"/>
  <c r="Z198" i="2"/>
  <c r="Y198" i="2" s="1"/>
  <c r="N198" i="2"/>
  <c r="M198" i="2" s="1"/>
  <c r="I198" i="2" s="1"/>
  <c r="S182" i="2"/>
  <c r="Z182" i="2"/>
  <c r="Y182" i="2" s="1"/>
  <c r="N182" i="2"/>
  <c r="M182" i="2" s="1"/>
  <c r="I182" i="2" s="1"/>
  <c r="S166" i="2"/>
  <c r="Z166" i="2"/>
  <c r="Y166" i="2" s="1"/>
  <c r="N166" i="2"/>
  <c r="M166" i="2" s="1"/>
  <c r="I166" i="2" s="1"/>
  <c r="S150" i="2"/>
  <c r="Z150" i="2"/>
  <c r="Y150" i="2" s="1"/>
  <c r="N150" i="2"/>
  <c r="M150" i="2" s="1"/>
  <c r="I150" i="2" s="1"/>
  <c r="S98" i="2"/>
  <c r="Z98" i="2"/>
  <c r="Y98" i="2" s="1"/>
  <c r="N98" i="2"/>
  <c r="M98" i="2" s="1"/>
  <c r="I98" i="2" s="1"/>
  <c r="S86" i="2"/>
  <c r="Z86" i="2"/>
  <c r="Y86" i="2" s="1"/>
  <c r="N86" i="2"/>
  <c r="M86" i="2" s="1"/>
  <c r="I86" i="2" s="1"/>
  <c r="S372" i="2"/>
  <c r="AB372" i="2"/>
  <c r="Y372" i="2" s="1"/>
  <c r="P372" i="2"/>
  <c r="M372" i="2" s="1"/>
  <c r="I372" i="2" s="1"/>
  <c r="Z256" i="2"/>
  <c r="Y256" i="2" s="1"/>
  <c r="N256" i="2"/>
  <c r="M256" i="2" s="1"/>
  <c r="I256" i="2" s="1"/>
  <c r="S256" i="2"/>
  <c r="Z240" i="2"/>
  <c r="Y240" i="2" s="1"/>
  <c r="N240" i="2"/>
  <c r="M240" i="2" s="1"/>
  <c r="I240" i="2" s="1"/>
  <c r="S240" i="2"/>
  <c r="Z191" i="2"/>
  <c r="Y191" i="2" s="1"/>
  <c r="N191" i="2"/>
  <c r="M191" i="2" s="1"/>
  <c r="I191" i="2" s="1"/>
  <c r="S191" i="2"/>
  <c r="Z175" i="2"/>
  <c r="Y175" i="2" s="1"/>
  <c r="N175" i="2"/>
  <c r="M175" i="2" s="1"/>
  <c r="I175" i="2" s="1"/>
  <c r="S175" i="2"/>
  <c r="M400" i="2"/>
  <c r="I400" i="2" s="1"/>
  <c r="Y388" i="2"/>
  <c r="AB370" i="2"/>
  <c r="Y370" i="2" s="1"/>
  <c r="P370" i="2"/>
  <c r="M370" i="2" s="1"/>
  <c r="I370" i="2" s="1"/>
  <c r="S80" i="2"/>
  <c r="Z80" i="2"/>
  <c r="Y80" i="2" s="1"/>
  <c r="N80" i="2"/>
  <c r="M80" i="2" s="1"/>
  <c r="I80" i="2" s="1"/>
  <c r="S76" i="2"/>
  <c r="Z76" i="2"/>
  <c r="Y76" i="2" s="1"/>
  <c r="N76" i="2"/>
  <c r="M76" i="2" s="1"/>
  <c r="I76" i="2" s="1"/>
  <c r="Z208" i="1"/>
  <c r="Y208" i="1" s="1"/>
  <c r="N208" i="1"/>
  <c r="M208" i="1" s="1"/>
  <c r="I208" i="1" s="1"/>
  <c r="S208" i="1"/>
  <c r="Z204" i="1"/>
  <c r="Y204" i="1" s="1"/>
  <c r="N204" i="1"/>
  <c r="M204" i="1" s="1"/>
  <c r="I204" i="1" s="1"/>
  <c r="S204" i="1"/>
  <c r="Z148" i="1"/>
  <c r="Y148" i="1" s="1"/>
  <c r="N148" i="1"/>
  <c r="M148" i="1" s="1"/>
  <c r="I148" i="1" s="1"/>
  <c r="S148" i="1"/>
  <c r="Z134" i="1"/>
  <c r="Y134" i="1" s="1"/>
  <c r="N134" i="1"/>
  <c r="M134" i="1" s="1"/>
  <c r="I134" i="1" s="1"/>
  <c r="S134" i="1"/>
  <c r="Z105" i="1"/>
  <c r="Y105" i="1" s="1"/>
  <c r="N105" i="1"/>
  <c r="M105" i="1" s="1"/>
  <c r="I105" i="1" s="1"/>
  <c r="S105" i="1"/>
  <c r="Z93" i="1"/>
  <c r="Y93" i="1" s="1"/>
  <c r="N93" i="1"/>
  <c r="M93" i="1" s="1"/>
  <c r="I93" i="1" s="1"/>
  <c r="S93" i="1"/>
  <c r="Z46" i="1"/>
  <c r="Y46" i="1" s="1"/>
  <c r="S46" i="1"/>
  <c r="N46" i="1"/>
  <c r="M46" i="1" s="1"/>
  <c r="I46" i="1" s="1"/>
  <c r="M222" i="2"/>
  <c r="I222" i="2" s="1"/>
  <c r="M142" i="2"/>
  <c r="I142" i="2" s="1"/>
  <c r="M122" i="2"/>
  <c r="I122" i="2" s="1"/>
  <c r="AB164" i="1"/>
  <c r="P164" i="1"/>
  <c r="Z140" i="1"/>
  <c r="Y140" i="1" s="1"/>
  <c r="N140" i="1"/>
  <c r="M140" i="1" s="1"/>
  <c r="I140" i="1" s="1"/>
  <c r="S140" i="1"/>
  <c r="Y117" i="2"/>
  <c r="T109" i="2"/>
  <c r="S197" i="1"/>
  <c r="Z197" i="1"/>
  <c r="Y197" i="1" s="1"/>
  <c r="N197" i="1"/>
  <c r="M197" i="1" s="1"/>
  <c r="I197" i="1" s="1"/>
  <c r="M195" i="1"/>
  <c r="I195" i="1" s="1"/>
  <c r="S170" i="1"/>
  <c r="Z170" i="1"/>
  <c r="Y170" i="1" s="1"/>
  <c r="N170" i="1"/>
  <c r="M170" i="1" s="1"/>
  <c r="I170" i="1" s="1"/>
  <c r="Z166" i="1"/>
  <c r="Y166" i="1" s="1"/>
  <c r="N166" i="1"/>
  <c r="M166" i="1" s="1"/>
  <c r="I166" i="1" s="1"/>
  <c r="M143" i="1"/>
  <c r="I143" i="1" s="1"/>
  <c r="AD130" i="1"/>
  <c r="R130" i="1"/>
  <c r="S124" i="1"/>
  <c r="Z124" i="1"/>
  <c r="Y124" i="1" s="1"/>
  <c r="N124" i="1"/>
  <c r="M124" i="1" s="1"/>
  <c r="I124" i="1" s="1"/>
  <c r="M66" i="1"/>
  <c r="I66" i="1" s="1"/>
  <c r="O128" i="1"/>
  <c r="AA128" i="1"/>
  <c r="Y101" i="1"/>
  <c r="N80" i="1"/>
  <c r="M80" i="1" s="1"/>
  <c r="I80" i="1" s="1"/>
  <c r="Z80" i="1"/>
  <c r="Y80" i="1" s="1"/>
  <c r="S80" i="1"/>
  <c r="AC65" i="1"/>
  <c r="Y65" i="1" s="1"/>
  <c r="Q65" i="1"/>
  <c r="M65" i="1" s="1"/>
  <c r="I65" i="1" s="1"/>
  <c r="Y63" i="1"/>
  <c r="S186" i="1"/>
  <c r="S176" i="1"/>
  <c r="Z128" i="1"/>
  <c r="N128" i="1"/>
  <c r="S128" i="1"/>
  <c r="AD84" i="1"/>
  <c r="R84" i="1"/>
  <c r="N48" i="1"/>
  <c r="M48" i="1" s="1"/>
  <c r="I48" i="1" s="1"/>
  <c r="Z48" i="1"/>
  <c r="Y48" i="1" s="1"/>
  <c r="S48" i="1"/>
  <c r="Z77" i="1"/>
  <c r="Y77" i="1" s="1"/>
  <c r="N77" i="1"/>
  <c r="M77" i="1" s="1"/>
  <c r="I77" i="1" s="1"/>
  <c r="S77" i="1"/>
  <c r="N60" i="1"/>
  <c r="M60" i="1" s="1"/>
  <c r="I60" i="1" s="1"/>
  <c r="S60" i="1"/>
  <c r="Z60" i="1"/>
  <c r="Y60" i="1" s="1"/>
  <c r="S199" i="1"/>
  <c r="M164" i="1"/>
  <c r="I164" i="1" s="1"/>
  <c r="AD160" i="1"/>
  <c r="R160" i="1"/>
  <c r="Q116" i="1"/>
  <c r="M116" i="1" s="1"/>
  <c r="I116" i="1" s="1"/>
  <c r="AC116" i="1"/>
  <c r="AB95" i="1"/>
  <c r="P95" i="1"/>
  <c r="Z64" i="1"/>
  <c r="S64" i="1"/>
  <c r="W64" i="1"/>
  <c r="N64" i="1"/>
  <c r="Y74" i="1"/>
  <c r="N974" i="2"/>
  <c r="Z974" i="2"/>
  <c r="Y974" i="2" s="1"/>
  <c r="S974" i="2"/>
  <c r="N962" i="2"/>
  <c r="Z962" i="2"/>
  <c r="Y962" i="2" s="1"/>
  <c r="S962" i="2"/>
  <c r="N966" i="2"/>
  <c r="Z966" i="2"/>
  <c r="Y966" i="2" s="1"/>
  <c r="S966" i="2"/>
  <c r="N958" i="2"/>
  <c r="Z958" i="2"/>
  <c r="Y958" i="2" s="1"/>
  <c r="S958" i="2"/>
  <c r="N946" i="2"/>
  <c r="Z946" i="2"/>
  <c r="Y946" i="2" s="1"/>
  <c r="S946" i="2"/>
  <c r="AC938" i="2"/>
  <c r="Y938" i="2" s="1"/>
  <c r="Q938" i="2"/>
  <c r="Y936" i="2"/>
  <c r="Z944" i="2"/>
  <c r="Y944" i="2" s="1"/>
  <c r="S944" i="2"/>
  <c r="N944" i="2"/>
  <c r="AA937" i="2"/>
  <c r="Y937" i="2" s="1"/>
  <c r="O937" i="2"/>
  <c r="M937" i="2" s="1"/>
  <c r="Z943" i="2"/>
  <c r="Y943" i="2" s="1"/>
  <c r="S943" i="2"/>
  <c r="N943" i="2"/>
  <c r="Z934" i="2"/>
  <c r="S934" i="2"/>
  <c r="N934" i="2"/>
  <c r="AC933" i="2"/>
  <c r="Q933" i="2"/>
  <c r="Z929" i="2"/>
  <c r="Y929" i="2" s="1"/>
  <c r="N929" i="2"/>
  <c r="S929" i="2"/>
  <c r="Z925" i="2"/>
  <c r="Y925" i="2" s="1"/>
  <c r="N925" i="2"/>
  <c r="S925" i="2"/>
  <c r="S940" i="2"/>
  <c r="Z921" i="2"/>
  <c r="Y921" i="2" s="1"/>
  <c r="N921" i="2"/>
  <c r="S921" i="2"/>
  <c r="Z917" i="2"/>
  <c r="Y917" i="2" s="1"/>
  <c r="N917" i="2"/>
  <c r="S917" i="2"/>
  <c r="Z913" i="2"/>
  <c r="Y913" i="2" s="1"/>
  <c r="N913" i="2"/>
  <c r="S913" i="2"/>
  <c r="Z910" i="2"/>
  <c r="Y910" i="2" s="1"/>
  <c r="N910" i="2"/>
  <c r="M910" i="2" s="1"/>
  <c r="S910" i="2"/>
  <c r="AA905" i="2"/>
  <c r="O905" i="2"/>
  <c r="AC918" i="2"/>
  <c r="Q918" i="2"/>
  <c r="S901" i="2"/>
  <c r="Z901" i="2"/>
  <c r="N901" i="2"/>
  <c r="S895" i="2"/>
  <c r="AA895" i="2"/>
  <c r="Y895" i="2" s="1"/>
  <c r="O895" i="2"/>
  <c r="AA884" i="2"/>
  <c r="Y884" i="2" s="1"/>
  <c r="O884" i="2"/>
  <c r="AA876" i="2"/>
  <c r="Y876" i="2" s="1"/>
  <c r="O876" i="2"/>
  <c r="M876" i="2" s="1"/>
  <c r="AA868" i="2"/>
  <c r="Y868" i="2" s="1"/>
  <c r="O868" i="2"/>
  <c r="Y900" i="2"/>
  <c r="S904" i="2"/>
  <c r="AD890" i="2"/>
  <c r="Y890" i="2" s="1"/>
  <c r="R890" i="2"/>
  <c r="AD882" i="2"/>
  <c r="Y882" i="2" s="1"/>
  <c r="R882" i="2"/>
  <c r="AD874" i="2"/>
  <c r="R874" i="2"/>
  <c r="M863" i="2"/>
  <c r="I863" i="2" s="1"/>
  <c r="R859" i="2"/>
  <c r="M859" i="2" s="1"/>
  <c r="I859" i="2" s="1"/>
  <c r="AD859" i="2"/>
  <c r="Y859" i="2" s="1"/>
  <c r="S857" i="2"/>
  <c r="S876" i="2"/>
  <c r="AD864" i="2"/>
  <c r="Y864" i="2" s="1"/>
  <c r="R864" i="2"/>
  <c r="M864" i="2" s="1"/>
  <c r="I864" i="2" s="1"/>
  <c r="M862" i="2"/>
  <c r="I862" i="2" s="1"/>
  <c r="Y860" i="2"/>
  <c r="AD856" i="2"/>
  <c r="Y856" i="2" s="1"/>
  <c r="R856" i="2"/>
  <c r="M856" i="2" s="1"/>
  <c r="I856" i="2" s="1"/>
  <c r="M854" i="2"/>
  <c r="I854" i="2" s="1"/>
  <c r="AD852" i="2"/>
  <c r="Y852" i="2" s="1"/>
  <c r="R852" i="2"/>
  <c r="M852" i="2" s="1"/>
  <c r="I852" i="2" s="1"/>
  <c r="Y849" i="2"/>
  <c r="M846" i="2"/>
  <c r="I846" i="2" s="1"/>
  <c r="AD844" i="2"/>
  <c r="Y844" i="2" s="1"/>
  <c r="R844" i="2"/>
  <c r="M844" i="2" s="1"/>
  <c r="I844" i="2" s="1"/>
  <c r="Y841" i="2"/>
  <c r="AD836" i="2"/>
  <c r="Y836" i="2" s="1"/>
  <c r="R836" i="2"/>
  <c r="M836" i="2" s="1"/>
  <c r="I836" i="2" s="1"/>
  <c r="Y834" i="2"/>
  <c r="S832" i="2"/>
  <c r="M830" i="2"/>
  <c r="I830" i="2" s="1"/>
  <c r="R826" i="2"/>
  <c r="M826" i="2" s="1"/>
  <c r="I826" i="2" s="1"/>
  <c r="AD826" i="2"/>
  <c r="Y826" i="2" s="1"/>
  <c r="S824" i="2"/>
  <c r="M822" i="2"/>
  <c r="I822" i="2" s="1"/>
  <c r="Y833" i="2"/>
  <c r="S831" i="2"/>
  <c r="R829" i="2"/>
  <c r="M829" i="2" s="1"/>
  <c r="I829" i="2" s="1"/>
  <c r="AD829" i="2"/>
  <c r="Y829" i="2" s="1"/>
  <c r="M827" i="2"/>
  <c r="I827" i="2" s="1"/>
  <c r="S823" i="2"/>
  <c r="R821" i="2"/>
  <c r="M821" i="2" s="1"/>
  <c r="I821" i="2" s="1"/>
  <c r="AD821" i="2"/>
  <c r="Y821" i="2" s="1"/>
  <c r="AD820" i="2"/>
  <c r="Y820" i="2" s="1"/>
  <c r="R820" i="2"/>
  <c r="M820" i="2" s="1"/>
  <c r="I820" i="2" s="1"/>
  <c r="AK798" i="2"/>
  <c r="T798" i="2"/>
  <c r="AK790" i="2"/>
  <c r="T790" i="2"/>
  <c r="Y818" i="2"/>
  <c r="Y817" i="2"/>
  <c r="Y810" i="2"/>
  <c r="Y809" i="2"/>
  <c r="AA804" i="2"/>
  <c r="Y804" i="2" s="1"/>
  <c r="O804" i="2"/>
  <c r="M804" i="2" s="1"/>
  <c r="I804" i="2" s="1"/>
  <c r="S779" i="2"/>
  <c r="Z779" i="2"/>
  <c r="Y779" i="2" s="1"/>
  <c r="N779" i="2"/>
  <c r="M779" i="2" s="1"/>
  <c r="I779" i="2" s="1"/>
  <c r="Y814" i="2"/>
  <c r="Y813" i="2"/>
  <c r="Y806" i="2"/>
  <c r="Y805" i="2"/>
  <c r="AK803" i="2"/>
  <c r="AK799" i="2"/>
  <c r="AK795" i="2"/>
  <c r="AK791" i="2"/>
  <c r="T774" i="2"/>
  <c r="AK774" i="2"/>
  <c r="M763" i="2"/>
  <c r="I763" i="2" s="1"/>
  <c r="T758" i="2"/>
  <c r="AK758" i="2"/>
  <c r="T742" i="2"/>
  <c r="AK742" i="2"/>
  <c r="N801" i="2"/>
  <c r="M801" i="2" s="1"/>
  <c r="I801" i="2" s="1"/>
  <c r="Z801" i="2"/>
  <c r="Y801" i="2" s="1"/>
  <c r="S801" i="2"/>
  <c r="N793" i="2"/>
  <c r="M793" i="2" s="1"/>
  <c r="I793" i="2" s="1"/>
  <c r="Z793" i="2"/>
  <c r="Y793" i="2" s="1"/>
  <c r="S793" i="2"/>
  <c r="Z784" i="2"/>
  <c r="Y784" i="2" s="1"/>
  <c r="S784" i="2"/>
  <c r="N784" i="2"/>
  <c r="M784" i="2" s="1"/>
  <c r="I784" i="2" s="1"/>
  <c r="M744" i="2"/>
  <c r="I744" i="2" s="1"/>
  <c r="N737" i="2"/>
  <c r="M737" i="2" s="1"/>
  <c r="I737" i="2" s="1"/>
  <c r="Z737" i="2"/>
  <c r="Y737" i="2" s="1"/>
  <c r="S737" i="2"/>
  <c r="AA734" i="2"/>
  <c r="O734" i="2"/>
  <c r="AA726" i="2"/>
  <c r="O726" i="2"/>
  <c r="Y739" i="2"/>
  <c r="N769" i="2"/>
  <c r="Z769" i="2"/>
  <c r="S769" i="2"/>
  <c r="N753" i="2"/>
  <c r="M753" i="2" s="1"/>
  <c r="I753" i="2" s="1"/>
  <c r="Z753" i="2"/>
  <c r="S753" i="2"/>
  <c r="M772" i="2"/>
  <c r="I772" i="2" s="1"/>
  <c r="M756" i="2"/>
  <c r="I756" i="2" s="1"/>
  <c r="N749" i="2"/>
  <c r="M749" i="2" s="1"/>
  <c r="I749" i="2" s="1"/>
  <c r="Z749" i="2"/>
  <c r="Y749" i="2" s="1"/>
  <c r="S749" i="2"/>
  <c r="T738" i="2"/>
  <c r="AK738" i="2"/>
  <c r="T730" i="2"/>
  <c r="AK730" i="2"/>
  <c r="AA729" i="2"/>
  <c r="O729" i="2"/>
  <c r="T722" i="2"/>
  <c r="AK722" i="2"/>
  <c r="AA721" i="2"/>
  <c r="O721" i="2"/>
  <c r="AA705" i="2"/>
  <c r="O705" i="2"/>
  <c r="AA697" i="2"/>
  <c r="O697" i="2"/>
  <c r="S675" i="2"/>
  <c r="N707" i="2"/>
  <c r="M707" i="2" s="1"/>
  <c r="I707" i="2" s="1"/>
  <c r="Z707" i="2"/>
  <c r="Y707" i="2" s="1"/>
  <c r="S707" i="2"/>
  <c r="N699" i="2"/>
  <c r="M699" i="2" s="1"/>
  <c r="I699" i="2" s="1"/>
  <c r="Z699" i="2"/>
  <c r="Y699" i="2" s="1"/>
  <c r="S699" i="2"/>
  <c r="N691" i="2"/>
  <c r="M691" i="2" s="1"/>
  <c r="I691" i="2" s="1"/>
  <c r="Z691" i="2"/>
  <c r="Y691" i="2" s="1"/>
  <c r="S691" i="2"/>
  <c r="AC671" i="2"/>
  <c r="Y671" i="2" s="1"/>
  <c r="Q671" i="2"/>
  <c r="M671" i="2" s="1"/>
  <c r="I671" i="2" s="1"/>
  <c r="P666" i="2"/>
  <c r="AB666" i="2"/>
  <c r="W663" i="2"/>
  <c r="S663" i="2"/>
  <c r="N663" i="2"/>
  <c r="Z663" i="2"/>
  <c r="O704" i="2"/>
  <c r="AA704" i="2"/>
  <c r="O696" i="2"/>
  <c r="AA696" i="2"/>
  <c r="O680" i="2"/>
  <c r="AA680" i="2"/>
  <c r="O672" i="2"/>
  <c r="AA672" i="2"/>
  <c r="AC665" i="2"/>
  <c r="Y665" i="2" s="1"/>
  <c r="Q665" i="2"/>
  <c r="M665" i="2" s="1"/>
  <c r="I665" i="2" s="1"/>
  <c r="AA679" i="2"/>
  <c r="Y679" i="2" s="1"/>
  <c r="O679" i="2"/>
  <c r="M679" i="2" s="1"/>
  <c r="I679" i="2" s="1"/>
  <c r="Z678" i="2"/>
  <c r="W678" i="2"/>
  <c r="S678" i="2" s="1"/>
  <c r="N678" i="2"/>
  <c r="Q673" i="2"/>
  <c r="M673" i="2" s="1"/>
  <c r="I673" i="2" s="1"/>
  <c r="AC673" i="2"/>
  <c r="Y673" i="2" s="1"/>
  <c r="AC667" i="2"/>
  <c r="Y667" i="2" s="1"/>
  <c r="Q667" i="2"/>
  <c r="M667" i="2" s="1"/>
  <c r="I667" i="2" s="1"/>
  <c r="AB658" i="2"/>
  <c r="P658" i="2"/>
  <c r="Z693" i="2"/>
  <c r="Y693" i="2" s="1"/>
  <c r="S693" i="2"/>
  <c r="N693" i="2"/>
  <c r="M693" i="2" s="1"/>
  <c r="I693" i="2" s="1"/>
  <c r="Z689" i="2"/>
  <c r="Y689" i="2" s="1"/>
  <c r="S689" i="2"/>
  <c r="N689" i="2"/>
  <c r="M689" i="2" s="1"/>
  <c r="I689" i="2" s="1"/>
  <c r="O676" i="2"/>
  <c r="AA676" i="2"/>
  <c r="P664" i="2"/>
  <c r="M664" i="2" s="1"/>
  <c r="I664" i="2" s="1"/>
  <c r="AB664" i="2"/>
  <c r="S658" i="2"/>
  <c r="Q655" i="2"/>
  <c r="M655" i="2" s="1"/>
  <c r="I655" i="2" s="1"/>
  <c r="AC655" i="2"/>
  <c r="Y655" i="2" s="1"/>
  <c r="S654" i="2"/>
  <c r="S650" i="2"/>
  <c r="W642" i="2"/>
  <c r="S618" i="2"/>
  <c r="Z606" i="2"/>
  <c r="N606" i="2"/>
  <c r="W606" i="2"/>
  <c r="S606" i="2"/>
  <c r="Z602" i="2"/>
  <c r="N602" i="2"/>
  <c r="W602" i="2"/>
  <c r="S602" i="2" s="1"/>
  <c r="O595" i="2"/>
  <c r="AA595" i="2"/>
  <c r="O587" i="2"/>
  <c r="AA587" i="2"/>
  <c r="O579" i="2"/>
  <c r="AA579" i="2"/>
  <c r="O571" i="2"/>
  <c r="AA571" i="2"/>
  <c r="O563" i="2"/>
  <c r="AA563" i="2"/>
  <c r="Y653" i="2"/>
  <c r="W652" i="2"/>
  <c r="S652" i="2" s="1"/>
  <c r="S628" i="2"/>
  <c r="W620" i="2"/>
  <c r="Z612" i="2"/>
  <c r="Z599" i="2"/>
  <c r="W599" i="2"/>
  <c r="S599" i="2" s="1"/>
  <c r="N599" i="2"/>
  <c r="Z591" i="2"/>
  <c r="W591" i="2"/>
  <c r="S591" i="2" s="1"/>
  <c r="N591" i="2"/>
  <c r="Z583" i="2"/>
  <c r="W583" i="2"/>
  <c r="S583" i="2" s="1"/>
  <c r="N583" i="2"/>
  <c r="Z575" i="2"/>
  <c r="W575" i="2"/>
  <c r="S575" i="2" s="1"/>
  <c r="N575" i="2"/>
  <c r="Z567" i="2"/>
  <c r="W567" i="2"/>
  <c r="S567" i="2" s="1"/>
  <c r="N567" i="2"/>
  <c r="Z559" i="2"/>
  <c r="W559" i="2"/>
  <c r="S559" i="2" s="1"/>
  <c r="N559" i="2"/>
  <c r="M661" i="2"/>
  <c r="I661" i="2" s="1"/>
  <c r="W646" i="2"/>
  <c r="S646" i="2" s="1"/>
  <c r="S622" i="2"/>
  <c r="W614" i="2"/>
  <c r="S614" i="2" s="1"/>
  <c r="P610" i="2"/>
  <c r="AB610" i="2"/>
  <c r="W648" i="2"/>
  <c r="S624" i="2"/>
  <c r="W616" i="2"/>
  <c r="Z608" i="2"/>
  <c r="W608" i="2"/>
  <c r="S608" i="2" s="1"/>
  <c r="N608" i="2"/>
  <c r="O604" i="2"/>
  <c r="AA604" i="2"/>
  <c r="N554" i="2"/>
  <c r="M554" i="2" s="1"/>
  <c r="I554" i="2" s="1"/>
  <c r="Z554" i="2"/>
  <c r="Y554" i="2" s="1"/>
  <c r="S554" i="2"/>
  <c r="Z549" i="2"/>
  <c r="Y549" i="2" s="1"/>
  <c r="S549" i="2"/>
  <c r="N549" i="2"/>
  <c r="M549" i="2" s="1"/>
  <c r="I549" i="2" s="1"/>
  <c r="Z531" i="2"/>
  <c r="Y531" i="2" s="1"/>
  <c r="N531" i="2"/>
  <c r="M531" i="2" s="1"/>
  <c r="I531" i="2" s="1"/>
  <c r="S531" i="2"/>
  <c r="Z527" i="2"/>
  <c r="Y527" i="2" s="1"/>
  <c r="N527" i="2"/>
  <c r="M527" i="2" s="1"/>
  <c r="I527" i="2" s="1"/>
  <c r="S527" i="2"/>
  <c r="Z523" i="2"/>
  <c r="Y523" i="2" s="1"/>
  <c r="N523" i="2"/>
  <c r="M523" i="2" s="1"/>
  <c r="I523" i="2" s="1"/>
  <c r="S523" i="2"/>
  <c r="Z519" i="2"/>
  <c r="Y519" i="2" s="1"/>
  <c r="N519" i="2"/>
  <c r="M519" i="2" s="1"/>
  <c r="I519" i="2" s="1"/>
  <c r="S519" i="2"/>
  <c r="Z515" i="2"/>
  <c r="Y515" i="2" s="1"/>
  <c r="N515" i="2"/>
  <c r="M515" i="2" s="1"/>
  <c r="I515" i="2" s="1"/>
  <c r="S515" i="2"/>
  <c r="Z511" i="2"/>
  <c r="Y511" i="2" s="1"/>
  <c r="N511" i="2"/>
  <c r="M511" i="2" s="1"/>
  <c r="I511" i="2" s="1"/>
  <c r="S511" i="2"/>
  <c r="Z507" i="2"/>
  <c r="Y507" i="2" s="1"/>
  <c r="N507" i="2"/>
  <c r="M507" i="2" s="1"/>
  <c r="I507" i="2" s="1"/>
  <c r="S507" i="2"/>
  <c r="Z503" i="2"/>
  <c r="Y503" i="2" s="1"/>
  <c r="N503" i="2"/>
  <c r="M503" i="2" s="1"/>
  <c r="I503" i="2" s="1"/>
  <c r="S503" i="2"/>
  <c r="AB498" i="2"/>
  <c r="P498" i="2"/>
  <c r="AB490" i="2"/>
  <c r="Y490" i="2" s="1"/>
  <c r="P490" i="2"/>
  <c r="M490" i="2" s="1"/>
  <c r="I490" i="2" s="1"/>
  <c r="AB482" i="2"/>
  <c r="P482" i="2"/>
  <c r="AB474" i="2"/>
  <c r="P474" i="2"/>
  <c r="AB466" i="2"/>
  <c r="P466" i="2"/>
  <c r="AB458" i="2"/>
  <c r="P458" i="2"/>
  <c r="AA528" i="2"/>
  <c r="O528" i="2"/>
  <c r="M528" i="2" s="1"/>
  <c r="I528" i="2" s="1"/>
  <c r="S520" i="2"/>
  <c r="AA520" i="2"/>
  <c r="O520" i="2"/>
  <c r="M520" i="2" s="1"/>
  <c r="I520" i="2" s="1"/>
  <c r="AA512" i="2"/>
  <c r="Y512" i="2" s="1"/>
  <c r="O512" i="2"/>
  <c r="M512" i="2" s="1"/>
  <c r="I512" i="2" s="1"/>
  <c r="S500" i="2"/>
  <c r="AA500" i="2"/>
  <c r="Y500" i="2" s="1"/>
  <c r="O500" i="2"/>
  <c r="M500" i="2" s="1"/>
  <c r="I500" i="2" s="1"/>
  <c r="S484" i="2"/>
  <c r="AA484" i="2"/>
  <c r="Y484" i="2" s="1"/>
  <c r="O484" i="2"/>
  <c r="M484" i="2" s="1"/>
  <c r="I484" i="2" s="1"/>
  <c r="S476" i="2"/>
  <c r="AA476" i="2"/>
  <c r="O476" i="2"/>
  <c r="M476" i="2" s="1"/>
  <c r="I476" i="2" s="1"/>
  <c r="S468" i="2"/>
  <c r="AA468" i="2"/>
  <c r="Y468" i="2" s="1"/>
  <c r="O468" i="2"/>
  <c r="M468" i="2" s="1"/>
  <c r="I468" i="2" s="1"/>
  <c r="S458" i="2"/>
  <c r="AA458" i="2"/>
  <c r="O458" i="2"/>
  <c r="Z548" i="2"/>
  <c r="Y548" i="2" s="1"/>
  <c r="S548" i="2"/>
  <c r="N548" i="2"/>
  <c r="M548" i="2" s="1"/>
  <c r="I548" i="2" s="1"/>
  <c r="Y534" i="2"/>
  <c r="Y526" i="2"/>
  <c r="Y508" i="2"/>
  <c r="M446" i="2"/>
  <c r="I446" i="2" s="1"/>
  <c r="Y422" i="2"/>
  <c r="AA430" i="2"/>
  <c r="Y430" i="2" s="1"/>
  <c r="O430" i="2"/>
  <c r="M430" i="2" s="1"/>
  <c r="I430" i="2" s="1"/>
  <c r="Y543" i="2"/>
  <c r="M541" i="2"/>
  <c r="I541" i="2" s="1"/>
  <c r="S430" i="2"/>
  <c r="Z311" i="2"/>
  <c r="Y311" i="2" s="1"/>
  <c r="N311" i="2"/>
  <c r="M311" i="2" s="1"/>
  <c r="I311" i="2" s="1"/>
  <c r="S311" i="2"/>
  <c r="Z303" i="2"/>
  <c r="Y303" i="2" s="1"/>
  <c r="N303" i="2"/>
  <c r="M303" i="2" s="1"/>
  <c r="I303" i="2" s="1"/>
  <c r="S303" i="2"/>
  <c r="Z295" i="2"/>
  <c r="Y295" i="2" s="1"/>
  <c r="N295" i="2"/>
  <c r="M295" i="2" s="1"/>
  <c r="I295" i="2" s="1"/>
  <c r="S295" i="2"/>
  <c r="S488" i="2"/>
  <c r="M455" i="2"/>
  <c r="I455" i="2" s="1"/>
  <c r="N436" i="2"/>
  <c r="M436" i="2" s="1"/>
  <c r="I436" i="2" s="1"/>
  <c r="Z436" i="2"/>
  <c r="Y436" i="2" s="1"/>
  <c r="S436" i="2"/>
  <c r="Z421" i="2"/>
  <c r="Y421" i="2" s="1"/>
  <c r="S421" i="2"/>
  <c r="N421" i="2"/>
  <c r="M421" i="2" s="1"/>
  <c r="I421" i="2" s="1"/>
  <c r="Z405" i="2"/>
  <c r="Y405" i="2" s="1"/>
  <c r="S405" i="2"/>
  <c r="N405" i="2"/>
  <c r="M405" i="2" s="1"/>
  <c r="I405" i="2" s="1"/>
  <c r="Z389" i="2"/>
  <c r="Y389" i="2" s="1"/>
  <c r="S389" i="2"/>
  <c r="N389" i="2"/>
  <c r="M389" i="2" s="1"/>
  <c r="I389" i="2" s="1"/>
  <c r="AK371" i="2"/>
  <c r="V371" i="2"/>
  <c r="AK367" i="2"/>
  <c r="V367" i="2"/>
  <c r="AA310" i="2"/>
  <c r="Y310" i="2" s="1"/>
  <c r="O310" i="2"/>
  <c r="M310" i="2" s="1"/>
  <c r="I310" i="2" s="1"/>
  <c r="AA302" i="2"/>
  <c r="Y302" i="2" s="1"/>
  <c r="O302" i="2"/>
  <c r="AA294" i="2"/>
  <c r="O294" i="2"/>
  <c r="AB380" i="2"/>
  <c r="Y380" i="2" s="1"/>
  <c r="P380" i="2"/>
  <c r="M380" i="2" s="1"/>
  <c r="I380" i="2" s="1"/>
  <c r="S376" i="2"/>
  <c r="AB376" i="2"/>
  <c r="Y376" i="2" s="1"/>
  <c r="P376" i="2"/>
  <c r="M376" i="2" s="1"/>
  <c r="I376" i="2" s="1"/>
  <c r="M368" i="2"/>
  <c r="I368" i="2" s="1"/>
  <c r="S283" i="2"/>
  <c r="Z283" i="2"/>
  <c r="Y283" i="2" s="1"/>
  <c r="N283" i="2"/>
  <c r="M283" i="2" s="1"/>
  <c r="I283" i="2" s="1"/>
  <c r="S378" i="2"/>
  <c r="AB362" i="2"/>
  <c r="Y362" i="2" s="1"/>
  <c r="P362" i="2"/>
  <c r="M362" i="2" s="1"/>
  <c r="I362" i="2" s="1"/>
  <c r="AB358" i="2"/>
  <c r="Y358" i="2" s="1"/>
  <c r="P358" i="2"/>
  <c r="M358" i="2" s="1"/>
  <c r="I358" i="2" s="1"/>
  <c r="S267" i="2"/>
  <c r="Z267" i="2"/>
  <c r="Y267" i="2" s="1"/>
  <c r="N267" i="2"/>
  <c r="M267" i="2" s="1"/>
  <c r="I267" i="2" s="1"/>
  <c r="S251" i="2"/>
  <c r="Z251" i="2"/>
  <c r="Y251" i="2" s="1"/>
  <c r="N251" i="2"/>
  <c r="M251" i="2" s="1"/>
  <c r="I251" i="2" s="1"/>
  <c r="S235" i="2"/>
  <c r="Z235" i="2"/>
  <c r="Y235" i="2" s="1"/>
  <c r="N235" i="2"/>
  <c r="M235" i="2" s="1"/>
  <c r="I235" i="2" s="1"/>
  <c r="S186" i="2"/>
  <c r="Z186" i="2"/>
  <c r="Y186" i="2" s="1"/>
  <c r="N186" i="2"/>
  <c r="M186" i="2" s="1"/>
  <c r="I186" i="2" s="1"/>
  <c r="S170" i="2"/>
  <c r="Z170" i="2"/>
  <c r="Y170" i="2" s="1"/>
  <c r="N170" i="2"/>
  <c r="M170" i="2" s="1"/>
  <c r="I170" i="2" s="1"/>
  <c r="S154" i="2"/>
  <c r="Z154" i="2"/>
  <c r="Y154" i="2" s="1"/>
  <c r="N154" i="2"/>
  <c r="M154" i="2" s="1"/>
  <c r="I154" i="2" s="1"/>
  <c r="S100" i="2"/>
  <c r="Z100" i="2"/>
  <c r="Y100" i="2" s="1"/>
  <c r="N100" i="2"/>
  <c r="M100" i="2" s="1"/>
  <c r="I100" i="2" s="1"/>
  <c r="S92" i="2"/>
  <c r="Z92" i="2"/>
  <c r="Y92" i="2" s="1"/>
  <c r="N92" i="2"/>
  <c r="M92" i="2" s="1"/>
  <c r="I92" i="2" s="1"/>
  <c r="S84" i="2"/>
  <c r="Z84" i="2"/>
  <c r="Y84" i="2" s="1"/>
  <c r="N84" i="2"/>
  <c r="M84" i="2" s="1"/>
  <c r="I84" i="2" s="1"/>
  <c r="S358" i="2"/>
  <c r="X294" i="2"/>
  <c r="S278" i="2"/>
  <c r="Z278" i="2"/>
  <c r="Y278" i="2" s="1"/>
  <c r="N278" i="2"/>
  <c r="M278" i="2" s="1"/>
  <c r="I278" i="2" s="1"/>
  <c r="Z268" i="2"/>
  <c r="Y268" i="2" s="1"/>
  <c r="N268" i="2"/>
  <c r="M268" i="2" s="1"/>
  <c r="I268" i="2" s="1"/>
  <c r="S268" i="2"/>
  <c r="Z252" i="2"/>
  <c r="Y252" i="2" s="1"/>
  <c r="N252" i="2"/>
  <c r="M252" i="2" s="1"/>
  <c r="I252" i="2" s="1"/>
  <c r="S252" i="2"/>
  <c r="Z236" i="2"/>
  <c r="Y236" i="2" s="1"/>
  <c r="N236" i="2"/>
  <c r="M236" i="2" s="1"/>
  <c r="I236" i="2" s="1"/>
  <c r="S236" i="2"/>
  <c r="Z187" i="2"/>
  <c r="Y187" i="2" s="1"/>
  <c r="N187" i="2"/>
  <c r="M187" i="2" s="1"/>
  <c r="I187" i="2" s="1"/>
  <c r="S187" i="2"/>
  <c r="Z171" i="2"/>
  <c r="Y171" i="2" s="1"/>
  <c r="N171" i="2"/>
  <c r="M171" i="2" s="1"/>
  <c r="I171" i="2" s="1"/>
  <c r="S171" i="2"/>
  <c r="M391" i="2"/>
  <c r="I391" i="2" s="1"/>
  <c r="S388" i="2"/>
  <c r="S287" i="2"/>
  <c r="Z287" i="2"/>
  <c r="Y287" i="2" s="1"/>
  <c r="N287" i="2"/>
  <c r="M287" i="2" s="1"/>
  <c r="I287" i="2" s="1"/>
  <c r="M146" i="2"/>
  <c r="I146" i="2" s="1"/>
  <c r="R109" i="2"/>
  <c r="AD109" i="2"/>
  <c r="AD207" i="1"/>
  <c r="R207" i="1"/>
  <c r="Z151" i="1"/>
  <c r="Y151" i="1" s="1"/>
  <c r="N151" i="1"/>
  <c r="M151" i="1" s="1"/>
  <c r="I151" i="1" s="1"/>
  <c r="S151" i="1"/>
  <c r="Z110" i="1"/>
  <c r="Y110" i="1" s="1"/>
  <c r="N110" i="1"/>
  <c r="M110" i="1" s="1"/>
  <c r="I110" i="1" s="1"/>
  <c r="S110" i="1"/>
  <c r="Z79" i="1"/>
  <c r="Y79" i="1" s="1"/>
  <c r="N79" i="1"/>
  <c r="M79" i="1" s="1"/>
  <c r="I79" i="1" s="1"/>
  <c r="S79" i="1"/>
  <c r="N44" i="1"/>
  <c r="M44" i="1" s="1"/>
  <c r="I44" i="1" s="1"/>
  <c r="S44" i="1"/>
  <c r="Z44" i="1"/>
  <c r="Y44" i="1" s="1"/>
  <c r="Y230" i="2"/>
  <c r="Y120" i="2"/>
  <c r="AB61" i="1"/>
  <c r="Y61" i="1" s="1"/>
  <c r="P61" i="1"/>
  <c r="M61" i="1" s="1"/>
  <c r="I61" i="1" s="1"/>
  <c r="S61" i="1"/>
  <c r="T115" i="2"/>
  <c r="T112" i="2"/>
  <c r="M110" i="2"/>
  <c r="I110" i="2" s="1"/>
  <c r="M108" i="2"/>
  <c r="I108" i="2" s="1"/>
  <c r="S205" i="1"/>
  <c r="Z205" i="1"/>
  <c r="Y205" i="1" s="1"/>
  <c r="N205" i="1"/>
  <c r="M205" i="1" s="1"/>
  <c r="I205" i="1" s="1"/>
  <c r="S130" i="1"/>
  <c r="Z130" i="1"/>
  <c r="Y130" i="1" s="1"/>
  <c r="N130" i="1"/>
  <c r="M130" i="1" s="1"/>
  <c r="I130" i="1" s="1"/>
  <c r="S122" i="1"/>
  <c r="Z122" i="1"/>
  <c r="Y122" i="1" s="1"/>
  <c r="N122" i="1"/>
  <c r="M122" i="1" s="1"/>
  <c r="I122" i="1" s="1"/>
  <c r="S76" i="1"/>
  <c r="Z76" i="1"/>
  <c r="Y76" i="1" s="1"/>
  <c r="N76" i="1"/>
  <c r="M76" i="1" s="1"/>
  <c r="I76" i="1" s="1"/>
  <c r="AD113" i="1"/>
  <c r="R113" i="1"/>
  <c r="M101" i="1"/>
  <c r="I101" i="1" s="1"/>
  <c r="N100" i="1"/>
  <c r="M100" i="1" s="1"/>
  <c r="I100" i="1" s="1"/>
  <c r="Z100" i="1"/>
  <c r="Y100" i="1" s="1"/>
  <c r="S100" i="1"/>
  <c r="M63" i="1"/>
  <c r="I63" i="1" s="1"/>
  <c r="Y186" i="1"/>
  <c r="M176" i="1"/>
  <c r="I176" i="1" s="1"/>
  <c r="Y121" i="1"/>
  <c r="AD91" i="1"/>
  <c r="R91" i="1"/>
  <c r="Y164" i="1"/>
  <c r="AB128" i="1"/>
  <c r="P128" i="1"/>
  <c r="Y116" i="1"/>
  <c r="Z95" i="1"/>
  <c r="Y95" i="1" s="1"/>
  <c r="N95" i="1"/>
  <c r="M95" i="1" s="1"/>
  <c r="I95" i="1" s="1"/>
  <c r="S95" i="1"/>
  <c r="M302" i="2" l="1"/>
  <c r="I302" i="2" s="1"/>
  <c r="M422" i="2"/>
  <c r="I422" i="2" s="1"/>
  <c r="M298" i="2"/>
  <c r="I298" i="2" s="1"/>
  <c r="M209" i="2"/>
  <c r="I209" i="2" s="1"/>
  <c r="M415" i="2"/>
  <c r="I415" i="2" s="1"/>
  <c r="M461" i="2"/>
  <c r="I461" i="2" s="1"/>
  <c r="M909" i="2"/>
  <c r="I909" i="2" s="1"/>
  <c r="M939" i="2"/>
  <c r="M893" i="2"/>
  <c r="AC926" i="2"/>
  <c r="Q926" i="2"/>
  <c r="AC629" i="2"/>
  <c r="Y629" i="2" s="1"/>
  <c r="S629" i="2"/>
  <c r="Q629" i="2"/>
  <c r="M629" i="2" s="1"/>
  <c r="I629" i="2" s="1"/>
  <c r="Y926" i="2"/>
  <c r="M882" i="2"/>
  <c r="M936" i="2"/>
  <c r="AC645" i="2"/>
  <c r="Y645" i="2" s="1"/>
  <c r="Q645" i="2"/>
  <c r="M645" i="2" s="1"/>
  <c r="I645" i="2" s="1"/>
  <c r="S645" i="2"/>
  <c r="Y391" i="2"/>
  <c r="AC566" i="2"/>
  <c r="Y566" i="2" s="1"/>
  <c r="Q566" i="2"/>
  <c r="M566" i="2" s="1"/>
  <c r="I566" i="2" s="1"/>
  <c r="S566" i="2"/>
  <c r="AC572" i="2"/>
  <c r="Y572" i="2" s="1"/>
  <c r="Q572" i="2"/>
  <c r="M572" i="2" s="1"/>
  <c r="I572" i="2" s="1"/>
  <c r="S572" i="2"/>
  <c r="N792" i="2"/>
  <c r="M792" i="2" s="1"/>
  <c r="I792" i="2" s="1"/>
  <c r="Z792" i="2"/>
  <c r="Y792" i="2" s="1"/>
  <c r="S792" i="2"/>
  <c r="Y875" i="2"/>
  <c r="M938" i="2"/>
  <c r="M923" i="2"/>
  <c r="M874" i="2"/>
  <c r="M890" i="2"/>
  <c r="I890" i="2" s="1"/>
  <c r="M940" i="2"/>
  <c r="Q617" i="2"/>
  <c r="M617" i="2" s="1"/>
  <c r="I617" i="2" s="1"/>
  <c r="AC617" i="2"/>
  <c r="Y617" i="2" s="1"/>
  <c r="S617" i="2"/>
  <c r="AA761" i="2"/>
  <c r="Y761" i="2" s="1"/>
  <c r="O761" i="2"/>
  <c r="M761" i="2" s="1"/>
  <c r="I761" i="2" s="1"/>
  <c r="AA769" i="2"/>
  <c r="Y769" i="2" s="1"/>
  <c r="O769" i="2"/>
  <c r="M769" i="2" s="1"/>
  <c r="I769" i="2" s="1"/>
  <c r="Y649" i="2"/>
  <c r="M917" i="2"/>
  <c r="I917" i="2" s="1"/>
  <c r="M966" i="2"/>
  <c r="I966" i="2" s="1"/>
  <c r="M933" i="2"/>
  <c r="I933" i="2" s="1"/>
  <c r="M970" i="2"/>
  <c r="I970" i="2" s="1"/>
  <c r="M911" i="2"/>
  <c r="I911" i="2" s="1"/>
  <c r="M927" i="2"/>
  <c r="I927" i="2" s="1"/>
  <c r="M795" i="2"/>
  <c r="I795" i="2" s="1"/>
  <c r="M924" i="2"/>
  <c r="I924" i="2" s="1"/>
  <c r="M950" i="2"/>
  <c r="I950" i="2" s="1"/>
  <c r="M913" i="2"/>
  <c r="I913" i="2" s="1"/>
  <c r="M943" i="2"/>
  <c r="I943" i="2" s="1"/>
  <c r="M958" i="2"/>
  <c r="I958" i="2" s="1"/>
  <c r="M930" i="2"/>
  <c r="I930" i="2" s="1"/>
  <c r="M956" i="2"/>
  <c r="I956" i="2" s="1"/>
  <c r="M959" i="2"/>
  <c r="I959" i="2" s="1"/>
  <c r="M947" i="2"/>
  <c r="I947" i="2" s="1"/>
  <c r="M920" i="2"/>
  <c r="I920" i="2" s="1"/>
  <c r="I941" i="2"/>
  <c r="M894" i="2"/>
  <c r="I894" i="2" s="1"/>
  <c r="M901" i="2"/>
  <c r="I901" i="2" s="1"/>
  <c r="M929" i="2"/>
  <c r="I929" i="2" s="1"/>
  <c r="M934" i="2"/>
  <c r="I934" i="2" s="1"/>
  <c r="M944" i="2"/>
  <c r="I944" i="2" s="1"/>
  <c r="M946" i="2"/>
  <c r="I946" i="2" s="1"/>
  <c r="M974" i="2"/>
  <c r="I974" i="2" s="1"/>
  <c r="M918" i="2"/>
  <c r="M926" i="2"/>
  <c r="I926" i="2" s="1"/>
  <c r="M949" i="2"/>
  <c r="I949" i="2" s="1"/>
  <c r="M905" i="2"/>
  <c r="M919" i="2"/>
  <c r="M955" i="2"/>
  <c r="I955" i="2" s="1"/>
  <c r="I936" i="2"/>
  <c r="M935" i="2"/>
  <c r="M916" i="2"/>
  <c r="I916" i="2" s="1"/>
  <c r="M932" i="2"/>
  <c r="I932" i="2" s="1"/>
  <c r="I898" i="2"/>
  <c r="M899" i="2"/>
  <c r="I899" i="2" s="1"/>
  <c r="M904" i="2"/>
  <c r="I904" i="2" s="1"/>
  <c r="M878" i="2"/>
  <c r="I878" i="2" s="1"/>
  <c r="I882" i="2"/>
  <c r="I876" i="2"/>
  <c r="M921" i="2"/>
  <c r="I921" i="2" s="1"/>
  <c r="M925" i="2"/>
  <c r="I925" i="2" s="1"/>
  <c r="M962" i="2"/>
  <c r="I962" i="2" s="1"/>
  <c r="M914" i="2"/>
  <c r="I914" i="2" s="1"/>
  <c r="M948" i="2"/>
  <c r="I948" i="2" s="1"/>
  <c r="I880" i="2"/>
  <c r="I897" i="2"/>
  <c r="M915" i="2"/>
  <c r="I915" i="2" s="1"/>
  <c r="M931" i="2"/>
  <c r="I931" i="2" s="1"/>
  <c r="M942" i="2"/>
  <c r="I942" i="2" s="1"/>
  <c r="M912" i="2"/>
  <c r="I912" i="2" s="1"/>
  <c r="M928" i="2"/>
  <c r="I928" i="2" s="1"/>
  <c r="M945" i="2"/>
  <c r="I945" i="2" s="1"/>
  <c r="I907" i="2"/>
  <c r="M895" i="2"/>
  <c r="I895" i="2" s="1"/>
  <c r="M868" i="2"/>
  <c r="I868" i="2" s="1"/>
  <c r="M884" i="2"/>
  <c r="I884" i="2" s="1"/>
  <c r="M902" i="2"/>
  <c r="I902" i="2" s="1"/>
  <c r="M388" i="2"/>
  <c r="I388" i="2" s="1"/>
  <c r="M848" i="2"/>
  <c r="I848" i="2" s="1"/>
  <c r="M462" i="2"/>
  <c r="I462" i="2" s="1"/>
  <c r="Y516" i="2"/>
  <c r="I870" i="2"/>
  <c r="I886" i="2"/>
  <c r="Y940" i="2"/>
  <c r="M386" i="2"/>
  <c r="I386" i="2" s="1"/>
  <c r="Y528" i="2"/>
  <c r="Y934" i="2"/>
  <c r="I937" i="2"/>
  <c r="Y460" i="2"/>
  <c r="Y636" i="2"/>
  <c r="Y660" i="2"/>
  <c r="Y626" i="2"/>
  <c r="M306" i="2"/>
  <c r="I306" i="2" s="1"/>
  <c r="Y709" i="2"/>
  <c r="Y909" i="2"/>
  <c r="Q626" i="2"/>
  <c r="M626" i="2" s="1"/>
  <c r="I626" i="2" s="1"/>
  <c r="Q636" i="2"/>
  <c r="Y538" i="2"/>
  <c r="Y520" i="2"/>
  <c r="I910" i="2"/>
  <c r="Y494" i="2"/>
  <c r="M622" i="2"/>
  <c r="I622" i="2" s="1"/>
  <c r="M630" i="2"/>
  <c r="I630" i="2" s="1"/>
  <c r="M773" i="2"/>
  <c r="I773" i="2" s="1"/>
  <c r="I940" i="2"/>
  <c r="M518" i="2"/>
  <c r="I518" i="2" s="1"/>
  <c r="M534" i="2"/>
  <c r="I534" i="2" s="1"/>
  <c r="S626" i="2"/>
  <c r="M205" i="2"/>
  <c r="I205" i="2" s="1"/>
  <c r="Y476" i="2"/>
  <c r="Y753" i="2"/>
  <c r="Y901" i="2"/>
  <c r="Y478" i="2"/>
  <c r="Y632" i="2"/>
  <c r="I906" i="2"/>
  <c r="I939" i="2"/>
  <c r="M472" i="2"/>
  <c r="I472" i="2" s="1"/>
  <c r="Y431" i="2"/>
  <c r="M458" i="2"/>
  <c r="I458" i="2" s="1"/>
  <c r="I922" i="2"/>
  <c r="M624" i="2"/>
  <c r="I624" i="2" s="1"/>
  <c r="M628" i="2"/>
  <c r="I628" i="2" s="1"/>
  <c r="M632" i="2"/>
  <c r="I632" i="2" s="1"/>
  <c r="M636" i="2"/>
  <c r="I636" i="2" s="1"/>
  <c r="M701" i="2"/>
  <c r="I701" i="2" s="1"/>
  <c r="M803" i="2"/>
  <c r="I803" i="2" s="1"/>
  <c r="M460" i="2"/>
  <c r="I460" i="2" s="1"/>
  <c r="Y462" i="2"/>
  <c r="S562" i="2"/>
  <c r="Q562" i="2"/>
  <c r="M562" i="2" s="1"/>
  <c r="I562" i="2" s="1"/>
  <c r="AC562" i="2"/>
  <c r="Y562" i="2" s="1"/>
  <c r="S578" i="2"/>
  <c r="Q578" i="2"/>
  <c r="M578" i="2" s="1"/>
  <c r="I578" i="2" s="1"/>
  <c r="AC578" i="2"/>
  <c r="Y578" i="2" s="1"/>
  <c r="Q588" i="2"/>
  <c r="M588" i="2" s="1"/>
  <c r="I588" i="2" s="1"/>
  <c r="AC588" i="2"/>
  <c r="Y588" i="2" s="1"/>
  <c r="S588" i="2"/>
  <c r="Y524" i="2"/>
  <c r="S594" i="2"/>
  <c r="Q594" i="2"/>
  <c r="M594" i="2" s="1"/>
  <c r="I594" i="2" s="1"/>
  <c r="AC594" i="2"/>
  <c r="Y594" i="2" s="1"/>
  <c r="Q619" i="2"/>
  <c r="M619" i="2" s="1"/>
  <c r="I619" i="2" s="1"/>
  <c r="S619" i="2"/>
  <c r="AC619" i="2"/>
  <c r="Y619" i="2" s="1"/>
  <c r="S627" i="2"/>
  <c r="Q627" i="2"/>
  <c r="M627" i="2" s="1"/>
  <c r="I627" i="2" s="1"/>
  <c r="AC627" i="2"/>
  <c r="Y627" i="2" s="1"/>
  <c r="S643" i="2"/>
  <c r="Q643" i="2"/>
  <c r="M643" i="2" s="1"/>
  <c r="I643" i="2" s="1"/>
  <c r="AC643" i="2"/>
  <c r="Y643" i="2" s="1"/>
  <c r="I938" i="2"/>
  <c r="Y664" i="2"/>
  <c r="M709" i="2"/>
  <c r="I709" i="2" s="1"/>
  <c r="Y803" i="2"/>
  <c r="AC570" i="2"/>
  <c r="Y570" i="2" s="1"/>
  <c r="S570" i="2"/>
  <c r="Q570" i="2"/>
  <c r="M570" i="2" s="1"/>
  <c r="I570" i="2" s="1"/>
  <c r="AC586" i="2"/>
  <c r="Y586" i="2" s="1"/>
  <c r="S586" i="2"/>
  <c r="Q586" i="2"/>
  <c r="M586" i="2" s="1"/>
  <c r="I586" i="2" s="1"/>
  <c r="Y532" i="2"/>
  <c r="S613" i="2"/>
  <c r="Q613" i="2"/>
  <c r="M613" i="2" s="1"/>
  <c r="I613" i="2" s="1"/>
  <c r="AC613" i="2"/>
  <c r="Y613" i="2" s="1"/>
  <c r="Q596" i="2"/>
  <c r="M596" i="2" s="1"/>
  <c r="I596" i="2" s="1"/>
  <c r="AC596" i="2"/>
  <c r="Y596" i="2" s="1"/>
  <c r="S596" i="2"/>
  <c r="Q615" i="2"/>
  <c r="M615" i="2" s="1"/>
  <c r="I615" i="2" s="1"/>
  <c r="S615" i="2"/>
  <c r="AC615" i="2"/>
  <c r="Y615" i="2" s="1"/>
  <c r="Q635" i="2"/>
  <c r="M635" i="2" s="1"/>
  <c r="I635" i="2" s="1"/>
  <c r="S635" i="2"/>
  <c r="AC635" i="2"/>
  <c r="Y635" i="2" s="1"/>
  <c r="Q651" i="2"/>
  <c r="M651" i="2" s="1"/>
  <c r="I651" i="2" s="1"/>
  <c r="S651" i="2"/>
  <c r="AC651" i="2"/>
  <c r="Y651" i="2" s="1"/>
  <c r="L61" i="1"/>
  <c r="K61" i="1"/>
  <c r="L174" i="1"/>
  <c r="K78" i="1"/>
  <c r="L59" i="1"/>
  <c r="K174" i="1"/>
  <c r="L58" i="1"/>
  <c r="K203" i="1"/>
  <c r="L168" i="1"/>
  <c r="K192" i="1"/>
  <c r="K59" i="1"/>
  <c r="L188" i="1"/>
  <c r="Z112" i="2"/>
  <c r="Y112" i="2" s="1"/>
  <c r="S112" i="2"/>
  <c r="N112" i="2"/>
  <c r="M112" i="2" s="1"/>
  <c r="I112" i="2" s="1"/>
  <c r="K110" i="1"/>
  <c r="AC608" i="2"/>
  <c r="Q608" i="2"/>
  <c r="M608" i="2" s="1"/>
  <c r="I608" i="2" s="1"/>
  <c r="AC648" i="2"/>
  <c r="Q648" i="2"/>
  <c r="M648" i="2" s="1"/>
  <c r="I648" i="2" s="1"/>
  <c r="AC606" i="2"/>
  <c r="Y606" i="2" s="1"/>
  <c r="Q606" i="2"/>
  <c r="AC642" i="2"/>
  <c r="Y642" i="2" s="1"/>
  <c r="Q642" i="2"/>
  <c r="M642" i="2" s="1"/>
  <c r="I642" i="2" s="1"/>
  <c r="N738" i="2"/>
  <c r="M738" i="2" s="1"/>
  <c r="I738" i="2" s="1"/>
  <c r="Z738" i="2"/>
  <c r="Y738" i="2" s="1"/>
  <c r="S738" i="2"/>
  <c r="Z790" i="2"/>
  <c r="Y790" i="2" s="1"/>
  <c r="S790" i="2"/>
  <c r="N790" i="2"/>
  <c r="M790" i="2" s="1"/>
  <c r="I790" i="2" s="1"/>
  <c r="AC64" i="1"/>
  <c r="Q64" i="1"/>
  <c r="K54" i="1"/>
  <c r="L66" i="1"/>
  <c r="N109" i="2"/>
  <c r="M109" i="2" s="1"/>
  <c r="I109" i="2" s="1"/>
  <c r="Z109" i="2"/>
  <c r="Y109" i="2" s="1"/>
  <c r="S109" i="2"/>
  <c r="L46" i="1"/>
  <c r="K93" i="1"/>
  <c r="AB379" i="2"/>
  <c r="Y379" i="2" s="1"/>
  <c r="P379" i="2"/>
  <c r="M379" i="2" s="1"/>
  <c r="I379" i="2" s="1"/>
  <c r="S379" i="2"/>
  <c r="AC612" i="2"/>
  <c r="Y612" i="2" s="1"/>
  <c r="Q612" i="2"/>
  <c r="M612" i="2" s="1"/>
  <c r="I612" i="2" s="1"/>
  <c r="AC640" i="2"/>
  <c r="Y640" i="2" s="1"/>
  <c r="Q640" i="2"/>
  <c r="M640" i="2" s="1"/>
  <c r="I640" i="2" s="1"/>
  <c r="AC561" i="2"/>
  <c r="Y561" i="2" s="1"/>
  <c r="Q561" i="2"/>
  <c r="M561" i="2" s="1"/>
  <c r="I561" i="2" s="1"/>
  <c r="AC569" i="2"/>
  <c r="Y569" i="2" s="1"/>
  <c r="Q569" i="2"/>
  <c r="M569" i="2" s="1"/>
  <c r="I569" i="2" s="1"/>
  <c r="AC577" i="2"/>
  <c r="Y577" i="2" s="1"/>
  <c r="Q577" i="2"/>
  <c r="M577" i="2" s="1"/>
  <c r="I577" i="2" s="1"/>
  <c r="AC585" i="2"/>
  <c r="Y585" i="2" s="1"/>
  <c r="Q585" i="2"/>
  <c r="AC593" i="2"/>
  <c r="Y593" i="2" s="1"/>
  <c r="Q593" i="2"/>
  <c r="M593" i="2" s="1"/>
  <c r="I593" i="2" s="1"/>
  <c r="M697" i="2"/>
  <c r="I697" i="2" s="1"/>
  <c r="N681" i="2"/>
  <c r="M681" i="2" s="1"/>
  <c r="I681" i="2" s="1"/>
  <c r="Z681" i="2"/>
  <c r="Y681" i="2" s="1"/>
  <c r="S681" i="2"/>
  <c r="AC662" i="2"/>
  <c r="Q662" i="2"/>
  <c r="M662" i="2" s="1"/>
  <c r="I662" i="2" s="1"/>
  <c r="Z692" i="2"/>
  <c r="Y692" i="2" s="1"/>
  <c r="S692" i="2"/>
  <c r="N692" i="2"/>
  <c r="M692" i="2" s="1"/>
  <c r="I692" i="2" s="1"/>
  <c r="Z708" i="2"/>
  <c r="Y708" i="2" s="1"/>
  <c r="S708" i="2"/>
  <c r="N708" i="2"/>
  <c r="M708" i="2" s="1"/>
  <c r="I708" i="2" s="1"/>
  <c r="M721" i="2"/>
  <c r="I721" i="2" s="1"/>
  <c r="N731" i="2"/>
  <c r="M731" i="2" s="1"/>
  <c r="I731" i="2" s="1"/>
  <c r="S731" i="2"/>
  <c r="Z731" i="2"/>
  <c r="Y731" i="2" s="1"/>
  <c r="I918" i="2"/>
  <c r="K68" i="1"/>
  <c r="K50" i="1"/>
  <c r="Y113" i="1"/>
  <c r="K171" i="1"/>
  <c r="M160" i="1"/>
  <c r="I160" i="1" s="1"/>
  <c r="AB369" i="2"/>
  <c r="Y369" i="2" s="1"/>
  <c r="P369" i="2"/>
  <c r="M369" i="2" s="1"/>
  <c r="I369" i="2" s="1"/>
  <c r="S369" i="2"/>
  <c r="M504" i="2"/>
  <c r="I504" i="2" s="1"/>
  <c r="Y705" i="2"/>
  <c r="M781" i="2"/>
  <c r="I781" i="2" s="1"/>
  <c r="N783" i="2"/>
  <c r="M783" i="2" s="1"/>
  <c r="I783" i="2" s="1"/>
  <c r="Z783" i="2"/>
  <c r="Y783" i="2" s="1"/>
  <c r="S783" i="2"/>
  <c r="I905" i="2"/>
  <c r="I919" i="2"/>
  <c r="Y923" i="2"/>
  <c r="I935" i="2"/>
  <c r="K53" i="1"/>
  <c r="L53" i="1"/>
  <c r="Y84" i="1"/>
  <c r="K119" i="1"/>
  <c r="L163" i="1"/>
  <c r="L49" i="1"/>
  <c r="K49" i="1"/>
  <c r="Y207" i="1"/>
  <c r="Y452" i="2"/>
  <c r="M482" i="2"/>
  <c r="I482" i="2" s="1"/>
  <c r="Y498" i="2"/>
  <c r="Q600" i="2"/>
  <c r="M600" i="2" s="1"/>
  <c r="I600" i="2" s="1"/>
  <c r="AC600" i="2"/>
  <c r="Q668" i="2"/>
  <c r="M668" i="2" s="1"/>
  <c r="I668" i="2" s="1"/>
  <c r="AC668" i="2"/>
  <c r="Y668" i="2" s="1"/>
  <c r="Q666" i="2"/>
  <c r="M666" i="2" s="1"/>
  <c r="I666" i="2" s="1"/>
  <c r="AC666" i="2"/>
  <c r="M733" i="2"/>
  <c r="I733" i="2" s="1"/>
  <c r="Y791" i="2"/>
  <c r="M799" i="2"/>
  <c r="I799" i="2" s="1"/>
  <c r="I874" i="2"/>
  <c r="S612" i="2"/>
  <c r="L63" i="1"/>
  <c r="L187" i="1"/>
  <c r="K122" i="1"/>
  <c r="N115" i="2"/>
  <c r="M115" i="2" s="1"/>
  <c r="I115" i="2" s="1"/>
  <c r="Z115" i="2"/>
  <c r="Y115" i="2" s="1"/>
  <c r="S115" i="2"/>
  <c r="K191" i="1"/>
  <c r="AB367" i="2"/>
  <c r="Y367" i="2" s="1"/>
  <c r="P367" i="2"/>
  <c r="M367" i="2" s="1"/>
  <c r="I367" i="2" s="1"/>
  <c r="S367" i="2"/>
  <c r="Y458" i="2"/>
  <c r="Y608" i="2"/>
  <c r="AC646" i="2"/>
  <c r="Y646" i="2" s="1"/>
  <c r="Q646" i="2"/>
  <c r="M646" i="2" s="1"/>
  <c r="I646" i="2" s="1"/>
  <c r="AC559" i="2"/>
  <c r="Q559" i="2"/>
  <c r="M559" i="2" s="1"/>
  <c r="I559" i="2" s="1"/>
  <c r="AC567" i="2"/>
  <c r="Q567" i="2"/>
  <c r="M567" i="2" s="1"/>
  <c r="I567" i="2" s="1"/>
  <c r="AC575" i="2"/>
  <c r="Q575" i="2"/>
  <c r="M575" i="2" s="1"/>
  <c r="I575" i="2" s="1"/>
  <c r="AC583" i="2"/>
  <c r="Q583" i="2"/>
  <c r="M583" i="2" s="1"/>
  <c r="I583" i="2" s="1"/>
  <c r="AC591" i="2"/>
  <c r="Q591" i="2"/>
  <c r="M591" i="2" s="1"/>
  <c r="I591" i="2" s="1"/>
  <c r="AC599" i="2"/>
  <c r="Q599" i="2"/>
  <c r="AC620" i="2"/>
  <c r="Q620" i="2"/>
  <c r="M620" i="2" s="1"/>
  <c r="I620" i="2" s="1"/>
  <c r="M606" i="2"/>
  <c r="I606" i="2" s="1"/>
  <c r="Q663" i="2"/>
  <c r="M663" i="2" s="1"/>
  <c r="I663" i="2" s="1"/>
  <c r="AC663" i="2"/>
  <c r="Y663" i="2" s="1"/>
  <c r="N722" i="2"/>
  <c r="M722" i="2" s="1"/>
  <c r="I722" i="2" s="1"/>
  <c r="S722" i="2"/>
  <c r="Z722" i="2"/>
  <c r="Y722" i="2" s="1"/>
  <c r="N730" i="2"/>
  <c r="M730" i="2" s="1"/>
  <c r="I730" i="2" s="1"/>
  <c r="S730" i="2"/>
  <c r="Z730" i="2"/>
  <c r="Y730" i="2" s="1"/>
  <c r="L164" i="1"/>
  <c r="L60" i="1"/>
  <c r="L54" i="1"/>
  <c r="K170" i="1"/>
  <c r="L170" i="1"/>
  <c r="K148" i="1"/>
  <c r="Q605" i="2"/>
  <c r="M605" i="2" s="1"/>
  <c r="I605" i="2" s="1"/>
  <c r="AC605" i="2"/>
  <c r="S648" i="2"/>
  <c r="S620" i="2"/>
  <c r="AC676" i="2"/>
  <c r="Q676" i="2"/>
  <c r="M676" i="2" s="1"/>
  <c r="I676" i="2" s="1"/>
  <c r="S662" i="2"/>
  <c r="M729" i="2"/>
  <c r="I729" i="2" s="1"/>
  <c r="N754" i="2"/>
  <c r="M754" i="2" s="1"/>
  <c r="I754" i="2" s="1"/>
  <c r="Z754" i="2"/>
  <c r="Y754" i="2" s="1"/>
  <c r="S754" i="2"/>
  <c r="N770" i="2"/>
  <c r="M770" i="2" s="1"/>
  <c r="I770" i="2" s="1"/>
  <c r="Z770" i="2"/>
  <c r="Y770" i="2" s="1"/>
  <c r="S770" i="2"/>
  <c r="N782" i="2"/>
  <c r="M782" i="2" s="1"/>
  <c r="I782" i="2" s="1"/>
  <c r="Z782" i="2"/>
  <c r="Y782" i="2" s="1"/>
  <c r="S782" i="2"/>
  <c r="Y918" i="2"/>
  <c r="L82" i="1"/>
  <c r="M113" i="1"/>
  <c r="I113" i="1" s="1"/>
  <c r="K113" i="1" s="1"/>
  <c r="L171" i="1"/>
  <c r="Y160" i="1"/>
  <c r="AD300" i="2"/>
  <c r="Y300" i="2" s="1"/>
  <c r="R300" i="2"/>
  <c r="M300" i="2" s="1"/>
  <c r="I300" i="2" s="1"/>
  <c r="S300" i="2"/>
  <c r="Y504" i="2"/>
  <c r="M524" i="2"/>
  <c r="I524" i="2" s="1"/>
  <c r="Y628" i="2"/>
  <c r="N726" i="2"/>
  <c r="M726" i="2" s="1"/>
  <c r="I726" i="2" s="1"/>
  <c r="S726" i="2"/>
  <c r="Z726" i="2"/>
  <c r="Y726" i="2" s="1"/>
  <c r="N734" i="2"/>
  <c r="M734" i="2" s="1"/>
  <c r="I734" i="2" s="1"/>
  <c r="S734" i="2"/>
  <c r="Z734" i="2"/>
  <c r="Y734" i="2" s="1"/>
  <c r="N750" i="2"/>
  <c r="M750" i="2" s="1"/>
  <c r="I750" i="2" s="1"/>
  <c r="Z750" i="2"/>
  <c r="Y750" i="2" s="1"/>
  <c r="S750" i="2"/>
  <c r="N766" i="2"/>
  <c r="M766" i="2" s="1"/>
  <c r="I766" i="2" s="1"/>
  <c r="Z766" i="2"/>
  <c r="Y766" i="2" s="1"/>
  <c r="S766" i="2"/>
  <c r="Z794" i="2"/>
  <c r="Y794" i="2" s="1"/>
  <c r="S794" i="2"/>
  <c r="N794" i="2"/>
  <c r="M794" i="2" s="1"/>
  <c r="I794" i="2" s="1"/>
  <c r="Y905" i="2"/>
  <c r="Y919" i="2"/>
  <c r="Y935" i="2"/>
  <c r="L45" i="1"/>
  <c r="M84" i="1"/>
  <c r="I84" i="1" s="1"/>
  <c r="K55" i="1"/>
  <c r="L55" i="1"/>
  <c r="K133" i="1"/>
  <c r="L158" i="1"/>
  <c r="K150" i="1"/>
  <c r="AB359" i="2"/>
  <c r="Y359" i="2" s="1"/>
  <c r="P359" i="2"/>
  <c r="M359" i="2" s="1"/>
  <c r="I359" i="2" s="1"/>
  <c r="S359" i="2"/>
  <c r="AB377" i="2"/>
  <c r="Y377" i="2" s="1"/>
  <c r="P377" i="2"/>
  <c r="M377" i="2" s="1"/>
  <c r="I377" i="2" s="1"/>
  <c r="S377" i="2"/>
  <c r="M309" i="2"/>
  <c r="I309" i="2" s="1"/>
  <c r="M474" i="2"/>
  <c r="I474" i="2" s="1"/>
  <c r="Y482" i="2"/>
  <c r="Y600" i="2"/>
  <c r="Y620" i="2"/>
  <c r="Q603" i="2"/>
  <c r="AC603" i="2"/>
  <c r="Y603" i="2" s="1"/>
  <c r="AC658" i="2"/>
  <c r="Q658" i="2"/>
  <c r="M658" i="2" s="1"/>
  <c r="I658" i="2" s="1"/>
  <c r="Y666" i="2"/>
  <c r="Z688" i="2"/>
  <c r="Y688" i="2" s="1"/>
  <c r="S688" i="2"/>
  <c r="N688" i="2"/>
  <c r="M688" i="2" s="1"/>
  <c r="I688" i="2" s="1"/>
  <c r="Z704" i="2"/>
  <c r="Y704" i="2" s="1"/>
  <c r="S704" i="2"/>
  <c r="N704" i="2"/>
  <c r="M704" i="2" s="1"/>
  <c r="I704" i="2" s="1"/>
  <c r="N719" i="2"/>
  <c r="M719" i="2" s="1"/>
  <c r="I719" i="2" s="1"/>
  <c r="S719" i="2"/>
  <c r="Z719" i="2"/>
  <c r="Y719" i="2" s="1"/>
  <c r="Y725" i="2"/>
  <c r="N746" i="2"/>
  <c r="M746" i="2" s="1"/>
  <c r="I746" i="2" s="1"/>
  <c r="Z746" i="2"/>
  <c r="Y746" i="2" s="1"/>
  <c r="S746" i="2"/>
  <c r="N762" i="2"/>
  <c r="M762" i="2" s="1"/>
  <c r="I762" i="2" s="1"/>
  <c r="Z762" i="2"/>
  <c r="Y762" i="2" s="1"/>
  <c r="S762" i="2"/>
  <c r="N778" i="2"/>
  <c r="M778" i="2" s="1"/>
  <c r="I778" i="2" s="1"/>
  <c r="Z778" i="2"/>
  <c r="Y778" i="2" s="1"/>
  <c r="S778" i="2"/>
  <c r="I893" i="2"/>
  <c r="Y874" i="2"/>
  <c r="L56" i="1"/>
  <c r="L75" i="1"/>
  <c r="K100" i="1"/>
  <c r="AC616" i="2"/>
  <c r="Y616" i="2" s="1"/>
  <c r="Q616" i="2"/>
  <c r="M616" i="2" s="1"/>
  <c r="I616" i="2" s="1"/>
  <c r="Y559" i="2"/>
  <c r="Y567" i="2"/>
  <c r="Y575" i="2"/>
  <c r="Y583" i="2"/>
  <c r="Y591" i="2"/>
  <c r="Y599" i="2"/>
  <c r="AC678" i="2"/>
  <c r="Q678" i="2"/>
  <c r="M678" i="2" s="1"/>
  <c r="I678" i="2" s="1"/>
  <c r="N774" i="2"/>
  <c r="M774" i="2" s="1"/>
  <c r="I774" i="2" s="1"/>
  <c r="Z774" i="2"/>
  <c r="Y774" i="2" s="1"/>
  <c r="S774" i="2"/>
  <c r="Z798" i="2"/>
  <c r="Y798" i="2" s="1"/>
  <c r="S798" i="2"/>
  <c r="N798" i="2"/>
  <c r="M798" i="2" s="1"/>
  <c r="I798" i="2" s="1"/>
  <c r="Y64" i="1"/>
  <c r="M128" i="1"/>
  <c r="I128" i="1" s="1"/>
  <c r="K128" i="1" s="1"/>
  <c r="L169" i="1"/>
  <c r="L204" i="1"/>
  <c r="AB361" i="2"/>
  <c r="Y361" i="2" s="1"/>
  <c r="P361" i="2"/>
  <c r="M361" i="2" s="1"/>
  <c r="I361" i="2" s="1"/>
  <c r="S361" i="2"/>
  <c r="Y605" i="2"/>
  <c r="S616" i="2"/>
  <c r="AC656" i="2"/>
  <c r="Y656" i="2" s="1"/>
  <c r="Q656" i="2"/>
  <c r="M656" i="2" s="1"/>
  <c r="I656" i="2" s="1"/>
  <c r="M585" i="2"/>
  <c r="I585" i="2" s="1"/>
  <c r="AC634" i="2"/>
  <c r="Y634" i="2" s="1"/>
  <c r="Q634" i="2"/>
  <c r="M634" i="2" s="1"/>
  <c r="I634" i="2" s="1"/>
  <c r="Y676" i="2"/>
  <c r="Y697" i="2"/>
  <c r="Z684" i="2"/>
  <c r="Y684" i="2" s="1"/>
  <c r="S684" i="2"/>
  <c r="N684" i="2"/>
  <c r="M684" i="2" s="1"/>
  <c r="I684" i="2" s="1"/>
  <c r="Z700" i="2"/>
  <c r="Y700" i="2" s="1"/>
  <c r="S700" i="2"/>
  <c r="N700" i="2"/>
  <c r="M700" i="2" s="1"/>
  <c r="I700" i="2" s="1"/>
  <c r="Z716" i="2"/>
  <c r="Y716" i="2" s="1"/>
  <c r="S716" i="2"/>
  <c r="N716" i="2"/>
  <c r="M716" i="2" s="1"/>
  <c r="I716" i="2" s="1"/>
  <c r="Y721" i="2"/>
  <c r="Y922" i="2"/>
  <c r="K178" i="1"/>
  <c r="L62" i="1"/>
  <c r="L72" i="1"/>
  <c r="L186" i="1"/>
  <c r="L167" i="1"/>
  <c r="L47" i="1"/>
  <c r="AB381" i="2"/>
  <c r="Y381" i="2" s="1"/>
  <c r="P381" i="2"/>
  <c r="M381" i="2" s="1"/>
  <c r="I381" i="2" s="1"/>
  <c r="S381" i="2"/>
  <c r="Y624" i="2"/>
  <c r="Y622" i="2"/>
  <c r="Y618" i="2"/>
  <c r="Y658" i="2"/>
  <c r="M705" i="2"/>
  <c r="I705" i="2" s="1"/>
  <c r="Q659" i="2"/>
  <c r="M659" i="2" s="1"/>
  <c r="I659" i="2" s="1"/>
  <c r="AC659" i="2"/>
  <c r="AC674" i="2"/>
  <c r="Y674" i="2" s="1"/>
  <c r="Q674" i="2"/>
  <c r="Y781" i="2"/>
  <c r="K45" i="1"/>
  <c r="K165" i="1"/>
  <c r="L183" i="1"/>
  <c r="M91" i="1"/>
  <c r="I91" i="1" s="1"/>
  <c r="L93" i="1" s="1"/>
  <c r="K156" i="1"/>
  <c r="K142" i="1"/>
  <c r="Y309" i="2"/>
  <c r="M466" i="2"/>
  <c r="I466" i="2" s="1"/>
  <c r="Y474" i="2"/>
  <c r="M508" i="2"/>
  <c r="I508" i="2" s="1"/>
  <c r="Y648" i="2"/>
  <c r="Q657" i="2"/>
  <c r="M657" i="2" s="1"/>
  <c r="I657" i="2" s="1"/>
  <c r="AC657" i="2"/>
  <c r="S666" i="2"/>
  <c r="N727" i="2"/>
  <c r="M727" i="2" s="1"/>
  <c r="I727" i="2" s="1"/>
  <c r="S727" i="2"/>
  <c r="Z727" i="2"/>
  <c r="Y727" i="2" s="1"/>
  <c r="Y733" i="2"/>
  <c r="M791" i="2"/>
  <c r="I791" i="2" s="1"/>
  <c r="Y799" i="2"/>
  <c r="Y893" i="2"/>
  <c r="L89" i="1"/>
  <c r="L95" i="1"/>
  <c r="K176" i="1"/>
  <c r="L205" i="1"/>
  <c r="L44" i="1"/>
  <c r="K159" i="1"/>
  <c r="L173" i="1"/>
  <c r="K157" i="1"/>
  <c r="L157" i="1"/>
  <c r="L159" i="1"/>
  <c r="K193" i="1"/>
  <c r="AD294" i="2"/>
  <c r="Y294" i="2" s="1"/>
  <c r="R294" i="2"/>
  <c r="M294" i="2" s="1"/>
  <c r="I294" i="2" s="1"/>
  <c r="S294" i="2"/>
  <c r="AB371" i="2"/>
  <c r="Y371" i="2" s="1"/>
  <c r="P371" i="2"/>
  <c r="M371" i="2" s="1"/>
  <c r="I371" i="2" s="1"/>
  <c r="S371" i="2"/>
  <c r="AC614" i="2"/>
  <c r="Y614" i="2" s="1"/>
  <c r="Q614" i="2"/>
  <c r="M614" i="2" s="1"/>
  <c r="I614" i="2" s="1"/>
  <c r="M599" i="2"/>
  <c r="I599" i="2" s="1"/>
  <c r="AC652" i="2"/>
  <c r="Y652" i="2" s="1"/>
  <c r="Q652" i="2"/>
  <c r="M652" i="2" s="1"/>
  <c r="I652" i="2" s="1"/>
  <c r="AC602" i="2"/>
  <c r="Y602" i="2" s="1"/>
  <c r="Q602" i="2"/>
  <c r="M602" i="2" s="1"/>
  <c r="I602" i="2" s="1"/>
  <c r="Y678" i="2"/>
  <c r="N742" i="2"/>
  <c r="M742" i="2" s="1"/>
  <c r="I742" i="2" s="1"/>
  <c r="Z742" i="2"/>
  <c r="Y742" i="2" s="1"/>
  <c r="S742" i="2"/>
  <c r="N758" i="2"/>
  <c r="M758" i="2" s="1"/>
  <c r="I758" i="2" s="1"/>
  <c r="Z758" i="2"/>
  <c r="Y758" i="2" s="1"/>
  <c r="S758" i="2"/>
  <c r="M64" i="1"/>
  <c r="I64" i="1" s="1"/>
  <c r="K75" i="1" s="1"/>
  <c r="K77" i="1"/>
  <c r="K48" i="1"/>
  <c r="L48" i="1"/>
  <c r="L161" i="1"/>
  <c r="Y128" i="1"/>
  <c r="K190" i="1"/>
  <c r="K169" i="1"/>
  <c r="L166" i="1"/>
  <c r="K185" i="1"/>
  <c r="AC638" i="2"/>
  <c r="Y638" i="2" s="1"/>
  <c r="Q638" i="2"/>
  <c r="M638" i="2" s="1"/>
  <c r="I638" i="2" s="1"/>
  <c r="S561" i="2"/>
  <c r="S569" i="2"/>
  <c r="S577" i="2"/>
  <c r="S585" i="2"/>
  <c r="S593" i="2"/>
  <c r="AC644" i="2"/>
  <c r="Y644" i="2" s="1"/>
  <c r="Q644" i="2"/>
  <c r="S642" i="2"/>
  <c r="AC672" i="2"/>
  <c r="Y672" i="2" s="1"/>
  <c r="Q672" i="2"/>
  <c r="M672" i="2" s="1"/>
  <c r="I672" i="2" s="1"/>
  <c r="AC680" i="2"/>
  <c r="Y680" i="2" s="1"/>
  <c r="Q680" i="2"/>
  <c r="M680" i="2" s="1"/>
  <c r="I680" i="2" s="1"/>
  <c r="Y662" i="2"/>
  <c r="N723" i="2"/>
  <c r="M723" i="2" s="1"/>
  <c r="I723" i="2" s="1"/>
  <c r="S723" i="2"/>
  <c r="Z723" i="2"/>
  <c r="Y723" i="2" s="1"/>
  <c r="Y729" i="2"/>
  <c r="N787" i="2"/>
  <c r="M787" i="2" s="1"/>
  <c r="I787" i="2" s="1"/>
  <c r="Z787" i="2"/>
  <c r="Y787" i="2" s="1"/>
  <c r="S787" i="2"/>
  <c r="Y933" i="2"/>
  <c r="L178" i="1"/>
  <c r="K73" i="1"/>
  <c r="K106" i="1"/>
  <c r="L50" i="1"/>
  <c r="L51" i="1"/>
  <c r="K135" i="1"/>
  <c r="K162" i="1"/>
  <c r="L162" i="1"/>
  <c r="K167" i="1"/>
  <c r="L206" i="1"/>
  <c r="K206" i="1"/>
  <c r="K141" i="1"/>
  <c r="L172" i="1"/>
  <c r="K172" i="1"/>
  <c r="K114" i="1"/>
  <c r="K137" i="1"/>
  <c r="L194" i="1"/>
  <c r="K194" i="1"/>
  <c r="M516" i="2"/>
  <c r="I516" i="2" s="1"/>
  <c r="M532" i="2"/>
  <c r="I532" i="2" s="1"/>
  <c r="AC604" i="2"/>
  <c r="Y604" i="2" s="1"/>
  <c r="Q604" i="2"/>
  <c r="M604" i="2" s="1"/>
  <c r="I604" i="2" s="1"/>
  <c r="AC563" i="2"/>
  <c r="Y563" i="2" s="1"/>
  <c r="Q563" i="2"/>
  <c r="M563" i="2" s="1"/>
  <c r="I563" i="2" s="1"/>
  <c r="AC571" i="2"/>
  <c r="Y571" i="2" s="1"/>
  <c r="Q571" i="2"/>
  <c r="M571" i="2" s="1"/>
  <c r="I571" i="2" s="1"/>
  <c r="AC579" i="2"/>
  <c r="Y579" i="2" s="1"/>
  <c r="Q579" i="2"/>
  <c r="M579" i="2" s="1"/>
  <c r="I579" i="2" s="1"/>
  <c r="AC587" i="2"/>
  <c r="Y587" i="2" s="1"/>
  <c r="Q587" i="2"/>
  <c r="M587" i="2" s="1"/>
  <c r="I587" i="2" s="1"/>
  <c r="AC595" i="2"/>
  <c r="Y595" i="2" s="1"/>
  <c r="Q595" i="2"/>
  <c r="M595" i="2" s="1"/>
  <c r="I595" i="2" s="1"/>
  <c r="Y650" i="2"/>
  <c r="Y659" i="2"/>
  <c r="M674" i="2"/>
  <c r="I674" i="2" s="1"/>
  <c r="Z802" i="2"/>
  <c r="Y802" i="2" s="1"/>
  <c r="S802" i="2"/>
  <c r="N802" i="2"/>
  <c r="M802" i="2" s="1"/>
  <c r="I802" i="2" s="1"/>
  <c r="I923" i="2"/>
  <c r="K149" i="1"/>
  <c r="L165" i="1"/>
  <c r="K196" i="1"/>
  <c r="K109" i="1"/>
  <c r="K188" i="1"/>
  <c r="K57" i="1"/>
  <c r="L57" i="1"/>
  <c r="Y91" i="1"/>
  <c r="K144" i="1"/>
  <c r="L156" i="1"/>
  <c r="M207" i="1"/>
  <c r="I207" i="1" s="1"/>
  <c r="AB363" i="2"/>
  <c r="Y363" i="2" s="1"/>
  <c r="P363" i="2"/>
  <c r="M363" i="2" s="1"/>
  <c r="I363" i="2" s="1"/>
  <c r="S363" i="2"/>
  <c r="AB385" i="2"/>
  <c r="Y385" i="2" s="1"/>
  <c r="P385" i="2"/>
  <c r="M385" i="2" s="1"/>
  <c r="I385" i="2" s="1"/>
  <c r="S385" i="2"/>
  <c r="M452" i="2"/>
  <c r="I452" i="2" s="1"/>
  <c r="Y466" i="2"/>
  <c r="M498" i="2"/>
  <c r="I498" i="2" s="1"/>
  <c r="AC610" i="2"/>
  <c r="Y610" i="2" s="1"/>
  <c r="Q610" i="2"/>
  <c r="M610" i="2" s="1"/>
  <c r="I610" i="2" s="1"/>
  <c r="AC557" i="2"/>
  <c r="Y557" i="2" s="1"/>
  <c r="Q557" i="2"/>
  <c r="M557" i="2" s="1"/>
  <c r="I557" i="2" s="1"/>
  <c r="AC565" i="2"/>
  <c r="Y565" i="2" s="1"/>
  <c r="Q565" i="2"/>
  <c r="M565" i="2" s="1"/>
  <c r="I565" i="2" s="1"/>
  <c r="AC573" i="2"/>
  <c r="Y573" i="2" s="1"/>
  <c r="Q573" i="2"/>
  <c r="M573" i="2" s="1"/>
  <c r="I573" i="2" s="1"/>
  <c r="AC581" i="2"/>
  <c r="Y581" i="2" s="1"/>
  <c r="Q581" i="2"/>
  <c r="M581" i="2" s="1"/>
  <c r="I581" i="2" s="1"/>
  <c r="AC589" i="2"/>
  <c r="Y589" i="2" s="1"/>
  <c r="Q589" i="2"/>
  <c r="M589" i="2" s="1"/>
  <c r="I589" i="2" s="1"/>
  <c r="AC597" i="2"/>
  <c r="Y597" i="2" s="1"/>
  <c r="Q597" i="2"/>
  <c r="M597" i="2" s="1"/>
  <c r="I597" i="2" s="1"/>
  <c r="M644" i="2"/>
  <c r="I644" i="2" s="1"/>
  <c r="Q670" i="2"/>
  <c r="M670" i="2" s="1"/>
  <c r="I670" i="2" s="1"/>
  <c r="AC670" i="2"/>
  <c r="Y670" i="2" s="1"/>
  <c r="M603" i="2"/>
  <c r="I603" i="2" s="1"/>
  <c r="AC654" i="2"/>
  <c r="Y654" i="2" s="1"/>
  <c r="Q654" i="2"/>
  <c r="M654" i="2" s="1"/>
  <c r="I654" i="2" s="1"/>
  <c r="Y657" i="2"/>
  <c r="Z696" i="2"/>
  <c r="Y696" i="2" s="1"/>
  <c r="S696" i="2"/>
  <c r="N696" i="2"/>
  <c r="M696" i="2" s="1"/>
  <c r="I696" i="2" s="1"/>
  <c r="Z712" i="2"/>
  <c r="Y712" i="2" s="1"/>
  <c r="S712" i="2"/>
  <c r="N712" i="2"/>
  <c r="M712" i="2" s="1"/>
  <c r="I712" i="2" s="1"/>
  <c r="M725" i="2"/>
  <c r="I725" i="2" s="1"/>
  <c r="N735" i="2"/>
  <c r="M735" i="2" s="1"/>
  <c r="I735" i="2" s="1"/>
  <c r="S735" i="2"/>
  <c r="Z735" i="2"/>
  <c r="Y735" i="2" s="1"/>
  <c r="N718" i="2"/>
  <c r="M718" i="2" s="1"/>
  <c r="I718" i="2" s="1"/>
  <c r="S718" i="2"/>
  <c r="Z718" i="2"/>
  <c r="Y718" i="2" s="1"/>
  <c r="N786" i="2"/>
  <c r="M786" i="2" s="1"/>
  <c r="I786" i="2" s="1"/>
  <c r="Z786" i="2"/>
  <c r="Y786" i="2" s="1"/>
  <c r="S786" i="2"/>
  <c r="L182" i="1"/>
  <c r="K89" i="1"/>
  <c r="L52" i="1"/>
  <c r="S634" i="2"/>
  <c r="S640" i="2"/>
  <c r="S656" i="2"/>
  <c r="K136" i="1"/>
  <c r="L930" i="2" l="1"/>
  <c r="L962" i="2"/>
  <c r="L365" i="2"/>
  <c r="L108" i="2"/>
  <c r="L268" i="2"/>
  <c r="L289" i="2"/>
  <c r="L346" i="2"/>
  <c r="L437" i="2"/>
  <c r="L243" i="2"/>
  <c r="L407" i="2"/>
  <c r="L206" i="2"/>
  <c r="L401" i="2"/>
  <c r="L162" i="2"/>
  <c r="L308" i="2"/>
  <c r="L211" i="2"/>
  <c r="L151" i="2"/>
  <c r="L241" i="2"/>
  <c r="L384" i="2"/>
  <c r="L279" i="2"/>
  <c r="L426" i="2"/>
  <c r="L95" i="2"/>
  <c r="L76" i="2"/>
  <c r="L259" i="2"/>
  <c r="L272" i="2"/>
  <c r="L225" i="2"/>
  <c r="L213" i="2"/>
  <c r="L196" i="2"/>
  <c r="L348" i="2"/>
  <c r="L287" i="2"/>
  <c r="L290" i="2"/>
  <c r="L156" i="2"/>
  <c r="L141" i="2"/>
  <c r="L353" i="2"/>
  <c r="L397" i="2"/>
  <c r="L110" i="2"/>
  <c r="L424" i="2"/>
  <c r="L128" i="2"/>
  <c r="L208" i="2"/>
  <c r="L414" i="2"/>
  <c r="L134" i="2"/>
  <c r="L429" i="2"/>
  <c r="L201" i="2"/>
  <c r="L391" i="2"/>
  <c r="L405" i="2"/>
  <c r="L395" i="2"/>
  <c r="L394" i="2"/>
  <c r="L317" i="2"/>
  <c r="L90" i="2"/>
  <c r="L104" i="2"/>
  <c r="L374" i="2"/>
  <c r="L388" i="2"/>
  <c r="L169" i="2"/>
  <c r="L356" i="2"/>
  <c r="L859" i="2"/>
  <c r="L886" i="2"/>
  <c r="K277" i="2"/>
  <c r="L970" i="2"/>
  <c r="L950" i="2"/>
  <c r="L904" i="2"/>
  <c r="L870" i="2"/>
  <c r="L595" i="2"/>
  <c r="K595" i="2"/>
  <c r="L579" i="2"/>
  <c r="K579" i="2"/>
  <c r="L563" i="2"/>
  <c r="K563" i="2"/>
  <c r="L602" i="2"/>
  <c r="K602" i="2"/>
  <c r="L659" i="2"/>
  <c r="K659" i="2"/>
  <c r="K656" i="2"/>
  <c r="L656" i="2"/>
  <c r="K678" i="2"/>
  <c r="L678" i="2"/>
  <c r="L593" i="2"/>
  <c r="K593" i="2"/>
  <c r="L577" i="2"/>
  <c r="K577" i="2"/>
  <c r="L561" i="2"/>
  <c r="K561" i="2"/>
  <c r="K642" i="2"/>
  <c r="L642" i="2"/>
  <c r="K648" i="2"/>
  <c r="L648" i="2"/>
  <c r="K620" i="2"/>
  <c r="L620" i="2"/>
  <c r="L575" i="2"/>
  <c r="K575" i="2"/>
  <c r="K679" i="2"/>
  <c r="L581" i="2"/>
  <c r="K581" i="2"/>
  <c r="K638" i="2"/>
  <c r="L638" i="2"/>
  <c r="K616" i="2"/>
  <c r="L616" i="2"/>
  <c r="L604" i="2"/>
  <c r="K604" i="2"/>
  <c r="K610" i="2"/>
  <c r="L610" i="2"/>
  <c r="K680" i="2"/>
  <c r="L680" i="2"/>
  <c r="K614" i="2"/>
  <c r="L614" i="2"/>
  <c r="K658" i="2"/>
  <c r="L658" i="2"/>
  <c r="L571" i="2"/>
  <c r="K571" i="2"/>
  <c r="K654" i="2"/>
  <c r="L654" i="2"/>
  <c r="L670" i="2"/>
  <c r="K670" i="2"/>
  <c r="L589" i="2"/>
  <c r="K589" i="2"/>
  <c r="L573" i="2"/>
  <c r="K573" i="2"/>
  <c r="L557" i="2"/>
  <c r="K557" i="2"/>
  <c r="K526" i="2"/>
  <c r="K785" i="2"/>
  <c r="K241" i="2"/>
  <c r="K503" i="2"/>
  <c r="K863" i="2"/>
  <c r="K968" i="2"/>
  <c r="K86" i="2"/>
  <c r="K275" i="2"/>
  <c r="K555" i="2"/>
  <c r="L736" i="2"/>
  <c r="K266" i="2"/>
  <c r="K447" i="2"/>
  <c r="K81" i="2"/>
  <c r="K167" i="2"/>
  <c r="K641" i="2"/>
  <c r="K301" i="2"/>
  <c r="L623" i="2"/>
  <c r="L639" i="2"/>
  <c r="K767" i="2"/>
  <c r="K211" i="2"/>
  <c r="K234" i="2"/>
  <c r="K347" i="2"/>
  <c r="K732" i="2"/>
  <c r="K936" i="2"/>
  <c r="K907" i="2"/>
  <c r="K330" i="2"/>
  <c r="K263" i="2"/>
  <c r="K305" i="2"/>
  <c r="K596" i="2"/>
  <c r="K949" i="2"/>
  <c r="K352" i="2"/>
  <c r="K513" i="2"/>
  <c r="K420" i="2"/>
  <c r="L675" i="2"/>
  <c r="K887" i="2"/>
  <c r="K488" i="2"/>
  <c r="K920" i="2"/>
  <c r="K213" i="2"/>
  <c r="L455" i="2"/>
  <c r="L468" i="2"/>
  <c r="K554" i="2"/>
  <c r="K910" i="2"/>
  <c r="K337" i="2"/>
  <c r="K489" i="2"/>
  <c r="K669" i="2"/>
  <c r="K195" i="2"/>
  <c r="L797" i="2"/>
  <c r="K947" i="2"/>
  <c r="K625" i="2"/>
  <c r="K932" i="2"/>
  <c r="K776" i="2"/>
  <c r="L553" i="2"/>
  <c r="K568" i="2"/>
  <c r="K383" i="2"/>
  <c r="K364" i="2"/>
  <c r="K541" i="2"/>
  <c r="K769" i="2"/>
  <c r="K222" i="2"/>
  <c r="K694" i="2"/>
  <c r="K150" i="2"/>
  <c r="L494" i="2"/>
  <c r="K564" i="2"/>
  <c r="K792" i="2"/>
  <c r="L472" i="2"/>
  <c r="K855" i="2"/>
  <c r="K103" i="2"/>
  <c r="K293" i="2"/>
  <c r="L803" i="2"/>
  <c r="K849" i="2"/>
  <c r="K951" i="2"/>
  <c r="K672" i="2"/>
  <c r="L672" i="2"/>
  <c r="L657" i="2"/>
  <c r="K657" i="2"/>
  <c r="K676" i="2"/>
  <c r="L676" i="2"/>
  <c r="L668" i="2"/>
  <c r="K668" i="2"/>
  <c r="K735" i="2"/>
  <c r="L735" i="2"/>
  <c r="K674" i="2"/>
  <c r="L674" i="2"/>
  <c r="K183" i="2"/>
  <c r="K755" i="2"/>
  <c r="K423" i="2"/>
  <c r="K906" i="2"/>
  <c r="K453" i="2"/>
  <c r="K286" i="2"/>
  <c r="K228" i="2"/>
  <c r="K838" i="2"/>
  <c r="K545" i="2"/>
  <c r="K373" i="2"/>
  <c r="K645" i="2"/>
  <c r="K239" i="2"/>
  <c r="K220" i="2"/>
  <c r="K834" i="2"/>
  <c r="K766" i="2"/>
  <c r="L766" i="2"/>
  <c r="L433" i="2"/>
  <c r="K194" i="2"/>
  <c r="K276" i="2"/>
  <c r="L840" i="2"/>
  <c r="K770" i="2"/>
  <c r="L770" i="2"/>
  <c r="K547" i="2"/>
  <c r="L530" i="2"/>
  <c r="L470" i="2"/>
  <c r="L540" i="2"/>
  <c r="L191" i="2"/>
  <c r="K865" i="2"/>
  <c r="L801" i="2"/>
  <c r="K511" i="2"/>
  <c r="L484" i="2"/>
  <c r="K290" i="2"/>
  <c r="K350" i="2"/>
  <c r="L373" i="2"/>
  <c r="K963" i="2"/>
  <c r="L752" i="2"/>
  <c r="L627" i="2"/>
  <c r="L551" i="2"/>
  <c r="K402" i="2"/>
  <c r="L232" i="2"/>
  <c r="K147" i="2"/>
  <c r="K537" i="2"/>
  <c r="K369" i="2"/>
  <c r="L369" i="2"/>
  <c r="K96" i="2"/>
  <c r="L118" i="2"/>
  <c r="L948" i="2"/>
  <c r="K812" i="2"/>
  <c r="K443" i="2"/>
  <c r="K101" i="2"/>
  <c r="L921" i="2"/>
  <c r="K744" i="2"/>
  <c r="K528" i="2"/>
  <c r="K251" i="2"/>
  <c r="L133" i="2"/>
  <c r="K652" i="2"/>
  <c r="L652" i="2"/>
  <c r="L653" i="2"/>
  <c r="L869" i="2"/>
  <c r="L883" i="2"/>
  <c r="L820" i="2"/>
  <c r="L200" i="2"/>
  <c r="K646" i="2"/>
  <c r="L646" i="2"/>
  <c r="L618" i="2"/>
  <c r="K611" i="2"/>
  <c r="L852" i="2"/>
  <c r="L836" i="2"/>
  <c r="L804" i="2"/>
  <c r="K673" i="2"/>
  <c r="L860" i="2"/>
  <c r="L938" i="2"/>
  <c r="L858" i="2"/>
  <c r="L831" i="2"/>
  <c r="L207" i="1"/>
  <c r="K207" i="1"/>
  <c r="K255" i="2"/>
  <c r="K272" i="2"/>
  <c r="K713" i="2"/>
  <c r="K432" i="2"/>
  <c r="K224" i="2"/>
  <c r="K759" i="2"/>
  <c r="L539" i="2"/>
  <c r="K175" i="2"/>
  <c r="K946" i="2"/>
  <c r="L798" i="2"/>
  <c r="K798" i="2"/>
  <c r="K446" i="2"/>
  <c r="K867" i="2"/>
  <c r="L795" i="2"/>
  <c r="L704" i="2"/>
  <c r="K704" i="2"/>
  <c r="K438" i="2"/>
  <c r="L392" i="2"/>
  <c r="K897" i="2"/>
  <c r="K709" i="2"/>
  <c r="K406" i="2"/>
  <c r="L88" i="2"/>
  <c r="K106" i="2"/>
  <c r="L782" i="2"/>
  <c r="K782" i="2"/>
  <c r="K685" i="2"/>
  <c r="K354" i="2"/>
  <c r="K157" i="2"/>
  <c r="K582" i="2"/>
  <c r="L421" i="2"/>
  <c r="K267" i="2"/>
  <c r="K136" i="2"/>
  <c r="K219" i="2"/>
  <c r="K928" i="2"/>
  <c r="L643" i="2"/>
  <c r="K440" i="2"/>
  <c r="L97" i="2"/>
  <c r="K155" i="2"/>
  <c r="K578" i="2"/>
  <c r="L509" i="2"/>
  <c r="L462" i="2"/>
  <c r="L339" i="2"/>
  <c r="K179" i="2"/>
  <c r="L177" i="2"/>
  <c r="K900" i="2"/>
  <c r="L431" i="2"/>
  <c r="L343" i="2"/>
  <c r="K902" i="2"/>
  <c r="K738" i="2"/>
  <c r="L738" i="2"/>
  <c r="L531" i="2"/>
  <c r="K398" i="2"/>
  <c r="L624" i="2"/>
  <c r="L902" i="2"/>
  <c r="L971" i="2"/>
  <c r="K868" i="2"/>
  <c r="L380" i="2"/>
  <c r="K667" i="2"/>
  <c r="K825" i="2"/>
  <c r="L626" i="2"/>
  <c r="K876" i="2"/>
  <c r="L856" i="2"/>
  <c r="L387" i="2"/>
  <c r="K202" i="2"/>
  <c r="K837" i="2"/>
  <c r="L932" i="2"/>
  <c r="K871" i="2"/>
  <c r="L718" i="2"/>
  <c r="K718" i="2"/>
  <c r="L725" i="2"/>
  <c r="K725" i="2"/>
  <c r="L696" i="2"/>
  <c r="K696" i="2"/>
  <c r="K675" i="2"/>
  <c r="L641" i="2"/>
  <c r="L625" i="2"/>
  <c r="K644" i="2"/>
  <c r="L644" i="2"/>
  <c r="L452" i="2"/>
  <c r="K452" i="2"/>
  <c r="L690" i="2"/>
  <c r="L694" i="2"/>
  <c r="L698" i="2"/>
  <c r="L809" i="2"/>
  <c r="L767" i="2"/>
  <c r="L751" i="2"/>
  <c r="L592" i="2"/>
  <c r="L584" i="2"/>
  <c r="L576" i="2"/>
  <c r="L568" i="2"/>
  <c r="L560" i="2"/>
  <c r="L536" i="2"/>
  <c r="L535" i="2"/>
  <c r="L814" i="2"/>
  <c r="L771" i="2"/>
  <c r="L755" i="2"/>
  <c r="L724" i="2"/>
  <c r="L471" i="2"/>
  <c r="L775" i="2"/>
  <c r="L759" i="2"/>
  <c r="L743" i="2"/>
  <c r="L497" i="2"/>
  <c r="L477" i="2"/>
  <c r="L475" i="2"/>
  <c r="L816" i="2"/>
  <c r="L706" i="2"/>
  <c r="L465" i="2"/>
  <c r="L491" i="2"/>
  <c r="L835" i="2"/>
  <c r="L849" i="2"/>
  <c r="L837" i="2"/>
  <c r="L866" i="2"/>
  <c r="L780" i="2"/>
  <c r="L805" i="2"/>
  <c r="L682" i="2"/>
  <c r="L469" i="2"/>
  <c r="L467" i="2"/>
  <c r="L855" i="2"/>
  <c r="L847" i="2"/>
  <c r="L839" i="2"/>
  <c r="L810" i="2"/>
  <c r="L819" i="2"/>
  <c r="L739" i="2"/>
  <c r="L544" i="2"/>
  <c r="L473" i="2"/>
  <c r="L815" i="2"/>
  <c r="L796" i="2"/>
  <c r="L489" i="2"/>
  <c r="L543" i="2"/>
  <c r="L598" i="2"/>
  <c r="L590" i="2"/>
  <c r="L582" i="2"/>
  <c r="L574" i="2"/>
  <c r="L566" i="2"/>
  <c r="L558" i="2"/>
  <c r="L817" i="2"/>
  <c r="L806" i="2"/>
  <c r="L594" i="2"/>
  <c r="L586" i="2"/>
  <c r="L578" i="2"/>
  <c r="L570" i="2"/>
  <c r="L562" i="2"/>
  <c r="L538" i="2"/>
  <c r="L537" i="2"/>
  <c r="L493" i="2"/>
  <c r="L487" i="2"/>
  <c r="L459" i="2"/>
  <c r="L740" i="2"/>
  <c r="L453" i="2"/>
  <c r="L461" i="2"/>
  <c r="L463" i="2"/>
  <c r="L808" i="2"/>
  <c r="L747" i="2"/>
  <c r="L714" i="2"/>
  <c r="L710" i="2"/>
  <c r="L702" i="2"/>
  <c r="L481" i="2"/>
  <c r="L451" i="2"/>
  <c r="L545" i="2"/>
  <c r="L499" i="2"/>
  <c r="L776" i="2"/>
  <c r="L841" i="2"/>
  <c r="L853" i="2"/>
  <c r="L845" i="2"/>
  <c r="L720" i="2"/>
  <c r="L813" i="2"/>
  <c r="L728" i="2"/>
  <c r="L686" i="2"/>
  <c r="L485" i="2"/>
  <c r="L483" i="2"/>
  <c r="L851" i="2"/>
  <c r="L843" i="2"/>
  <c r="L818" i="2"/>
  <c r="L811" i="2"/>
  <c r="L457" i="2"/>
  <c r="L807" i="2"/>
  <c r="L800" i="2"/>
  <c r="L792" i="2"/>
  <c r="L596" i="2"/>
  <c r="L588" i="2"/>
  <c r="L580" i="2"/>
  <c r="L572" i="2"/>
  <c r="L564" i="2"/>
  <c r="L495" i="2"/>
  <c r="L732" i="2"/>
  <c r="L479" i="2"/>
  <c r="L293" i="2"/>
  <c r="K363" i="2"/>
  <c r="L363" i="2"/>
  <c r="K425" i="2"/>
  <c r="L332" i="2"/>
  <c r="K180" i="2"/>
  <c r="L329" i="2"/>
  <c r="L167" i="2"/>
  <c r="L181" i="2"/>
  <c r="L230" i="2"/>
  <c r="K120" i="2"/>
  <c r="K114" i="2"/>
  <c r="L947" i="2"/>
  <c r="K847" i="2"/>
  <c r="K797" i="2"/>
  <c r="L529" i="2"/>
  <c r="L532" i="2"/>
  <c r="K532" i="2"/>
  <c r="K449" i="2"/>
  <c r="K307" i="2"/>
  <c r="K414" i="2"/>
  <c r="K320" i="2"/>
  <c r="L184" i="2"/>
  <c r="L99" i="2"/>
  <c r="L195" i="2"/>
  <c r="L326" i="2"/>
  <c r="K153" i="2"/>
  <c r="L189" i="2"/>
  <c r="K970" i="2"/>
  <c r="L949" i="2"/>
  <c r="L872" i="2"/>
  <c r="K764" i="2"/>
  <c r="K773" i="2"/>
  <c r="K588" i="2"/>
  <c r="K522" i="2"/>
  <c r="L546" i="2"/>
  <c r="K422" i="2"/>
  <c r="L305" i="2"/>
  <c r="K411" i="2"/>
  <c r="L275" i="2"/>
  <c r="K340" i="2"/>
  <c r="L263" i="2"/>
  <c r="L150" i="2"/>
  <c r="L86" i="2"/>
  <c r="K256" i="2"/>
  <c r="L277" i="2"/>
  <c r="K690" i="2"/>
  <c r="K412" i="2"/>
  <c r="K972" i="2"/>
  <c r="K698" i="2"/>
  <c r="K122" i="2"/>
  <c r="K962" i="2"/>
  <c r="L936" i="2"/>
  <c r="L910" i="2"/>
  <c r="L863" i="2"/>
  <c r="K742" i="2"/>
  <c r="L742" i="2"/>
  <c r="L769" i="2"/>
  <c r="L699" i="2"/>
  <c r="K601" i="2"/>
  <c r="L583" i="2"/>
  <c r="K583" i="2"/>
  <c r="L519" i="2"/>
  <c r="K512" i="2"/>
  <c r="K441" i="2"/>
  <c r="L541" i="2"/>
  <c r="K455" i="2"/>
  <c r="K310" i="2"/>
  <c r="K315" i="2"/>
  <c r="K235" i="2"/>
  <c r="L341" i="2"/>
  <c r="K252" i="2"/>
  <c r="K334" i="2"/>
  <c r="K179" i="1"/>
  <c r="K69" i="1"/>
  <c r="K87" i="1"/>
  <c r="L161" i="2"/>
  <c r="K205" i="1"/>
  <c r="K95" i="1"/>
  <c r="L215" i="2"/>
  <c r="L202" i="2"/>
  <c r="L204" i="2"/>
  <c r="K365" i="2"/>
  <c r="K182" i="1"/>
  <c r="L920" i="2"/>
  <c r="K894" i="2"/>
  <c r="L785" i="2"/>
  <c r="K751" i="2"/>
  <c r="K727" i="2"/>
  <c r="L727" i="2"/>
  <c r="K647" i="2"/>
  <c r="K631" i="2"/>
  <c r="K615" i="2"/>
  <c r="K592" i="2"/>
  <c r="K560" i="2"/>
  <c r="K553" i="2"/>
  <c r="L488" i="2"/>
  <c r="L526" i="2"/>
  <c r="K536" i="2"/>
  <c r="L301" i="2"/>
  <c r="L351" i="2"/>
  <c r="K356" i="2"/>
  <c r="L255" i="2"/>
  <c r="L158" i="2"/>
  <c r="K329" i="2"/>
  <c r="L183" i="2"/>
  <c r="K181" i="2"/>
  <c r="L238" i="2"/>
  <c r="L127" i="2"/>
  <c r="K139" i="1"/>
  <c r="K96" i="1"/>
  <c r="K121" i="1"/>
  <c r="K86" i="1"/>
  <c r="L911" i="2"/>
  <c r="K761" i="2"/>
  <c r="K703" i="2"/>
  <c r="L713" i="2"/>
  <c r="K517" i="2"/>
  <c r="L480" i="2"/>
  <c r="K487" i="2"/>
  <c r="K419" i="2"/>
  <c r="L306" i="2"/>
  <c r="L336" i="2"/>
  <c r="L265" i="2"/>
  <c r="L168" i="2"/>
  <c r="L288" i="2"/>
  <c r="L121" i="2"/>
  <c r="L193" i="2"/>
  <c r="K47" i="1"/>
  <c r="K82" i="2"/>
  <c r="K118" i="1"/>
  <c r="K131" i="1"/>
  <c r="K62" i="1"/>
  <c r="L92" i="1"/>
  <c r="K953" i="2"/>
  <c r="L906" i="2"/>
  <c r="K743" i="2"/>
  <c r="L777" i="2"/>
  <c r="L684" i="2"/>
  <c r="K684" i="2"/>
  <c r="L502" i="2"/>
  <c r="L415" i="2"/>
  <c r="K313" i="2"/>
  <c r="K463" i="2"/>
  <c r="L304" i="2"/>
  <c r="L286" i="2"/>
  <c r="L354" i="2"/>
  <c r="L247" i="2"/>
  <c r="K105" i="2"/>
  <c r="K360" i="2"/>
  <c r="L175" i="2"/>
  <c r="L314" i="2"/>
  <c r="K80" i="2"/>
  <c r="K134" i="1"/>
  <c r="K140" i="1"/>
  <c r="L80" i="1"/>
  <c r="K161" i="1"/>
  <c r="L946" i="2"/>
  <c r="K886" i="2"/>
  <c r="L854" i="2"/>
  <c r="L838" i="2"/>
  <c r="L707" i="2"/>
  <c r="K661" i="2"/>
  <c r="K608" i="2"/>
  <c r="L608" i="2"/>
  <c r="K523" i="2"/>
  <c r="L490" i="2"/>
  <c r="L446" i="2"/>
  <c r="K499" i="2"/>
  <c r="L436" i="2"/>
  <c r="K376" i="2"/>
  <c r="K283" i="2"/>
  <c r="K192" i="2"/>
  <c r="L362" i="2"/>
  <c r="K171" i="2"/>
  <c r="L350" i="2"/>
  <c r="L191" i="1"/>
  <c r="L117" i="2"/>
  <c r="L76" i="1"/>
  <c r="L78" i="1"/>
  <c r="L383" i="2"/>
  <c r="K889" i="2"/>
  <c r="L221" i="2"/>
  <c r="L219" i="2"/>
  <c r="K853" i="2"/>
  <c r="K891" i="2"/>
  <c r="L201" i="1"/>
  <c r="K924" i="2"/>
  <c r="K780" i="2"/>
  <c r="K746" i="2"/>
  <c r="L746" i="2"/>
  <c r="L645" i="2"/>
  <c r="L629" i="2"/>
  <c r="L613" i="2"/>
  <c r="L438" i="2"/>
  <c r="L309" i="2"/>
  <c r="K309" i="2"/>
  <c r="L393" i="2"/>
  <c r="K351" i="2"/>
  <c r="L316" i="2"/>
  <c r="L239" i="2"/>
  <c r="K94" i="2"/>
  <c r="K199" i="2"/>
  <c r="K392" i="2"/>
  <c r="L163" i="2"/>
  <c r="K90" i="1"/>
  <c r="K238" i="2"/>
  <c r="L155" i="2"/>
  <c r="K83" i="2"/>
  <c r="K87" i="2"/>
  <c r="K115" i="1"/>
  <c r="L942" i="2"/>
  <c r="K915" i="2"/>
  <c r="L897" i="2"/>
  <c r="L850" i="2"/>
  <c r="L834" i="2"/>
  <c r="K810" i="2"/>
  <c r="K765" i="2"/>
  <c r="L726" i="2"/>
  <c r="K726" i="2"/>
  <c r="L709" i="2"/>
  <c r="L556" i="2"/>
  <c r="L505" i="2"/>
  <c r="L524" i="2"/>
  <c r="K524" i="2"/>
  <c r="K457" i="2"/>
  <c r="L423" i="2"/>
  <c r="L390" i="2"/>
  <c r="L378" i="2"/>
  <c r="L270" i="2"/>
  <c r="L194" i="2"/>
  <c r="K349" i="2"/>
  <c r="L260" i="2"/>
  <c r="L224" i="2"/>
  <c r="L126" i="2"/>
  <c r="K226" i="2"/>
  <c r="K184" i="1"/>
  <c r="K145" i="1"/>
  <c r="K952" i="2"/>
  <c r="L888" i="2"/>
  <c r="K832" i="2"/>
  <c r="K807" i="2"/>
  <c r="K796" i="2"/>
  <c r="L760" i="2"/>
  <c r="L683" i="2"/>
  <c r="L685" i="2"/>
  <c r="K492" i="2"/>
  <c r="K514" i="2"/>
  <c r="K542" i="2"/>
  <c r="K427" i="2"/>
  <c r="K366" i="2"/>
  <c r="K324" i="2"/>
  <c r="L231" i="2"/>
  <c r="L105" i="2"/>
  <c r="K346" i="2"/>
  <c r="L91" i="2"/>
  <c r="L214" i="2"/>
  <c r="K197" i="1"/>
  <c r="K124" i="1"/>
  <c r="K60" i="1"/>
  <c r="K958" i="2"/>
  <c r="L865" i="2"/>
  <c r="K870" i="2"/>
  <c r="K801" i="2"/>
  <c r="L772" i="2"/>
  <c r="K574" i="2"/>
  <c r="L527" i="2"/>
  <c r="K520" i="2"/>
  <c r="K289" i="2"/>
  <c r="L398" i="2"/>
  <c r="K367" i="2"/>
  <c r="L367" i="2"/>
  <c r="K368" i="2"/>
  <c r="K396" i="2"/>
  <c r="L267" i="2"/>
  <c r="L170" i="2"/>
  <c r="L84" i="2"/>
  <c r="K318" i="2"/>
  <c r="K79" i="1"/>
  <c r="L165" i="2"/>
  <c r="K101" i="1"/>
  <c r="L193" i="1"/>
  <c r="K135" i="2"/>
  <c r="L207" i="2"/>
  <c r="K221" i="2"/>
  <c r="K203" i="2"/>
  <c r="L418" i="2"/>
  <c r="K201" i="2"/>
  <c r="K945" i="2"/>
  <c r="L928" i="2"/>
  <c r="K879" i="2"/>
  <c r="K788" i="2"/>
  <c r="L733" i="2"/>
  <c r="K733" i="2"/>
  <c r="K651" i="2"/>
  <c r="K635" i="2"/>
  <c r="K619" i="2"/>
  <c r="K551" i="2"/>
  <c r="L464" i="2"/>
  <c r="L518" i="2"/>
  <c r="L550" i="2"/>
  <c r="L440" i="2"/>
  <c r="L425" i="2"/>
  <c r="K348" i="2"/>
  <c r="K190" i="2"/>
  <c r="K345" i="2"/>
  <c r="K145" i="2"/>
  <c r="K280" i="2"/>
  <c r="K78" i="2"/>
  <c r="K189" i="1"/>
  <c r="K116" i="2"/>
  <c r="K200" i="1"/>
  <c r="K175" i="1"/>
  <c r="L935" i="2"/>
  <c r="K935" i="2"/>
  <c r="L919" i="2"/>
  <c r="K919" i="2"/>
  <c r="K783" i="2"/>
  <c r="L783" i="2"/>
  <c r="L717" i="2"/>
  <c r="K570" i="2"/>
  <c r="K552" i="2"/>
  <c r="K509" i="2"/>
  <c r="L449" i="2"/>
  <c r="L439" i="2"/>
  <c r="K442" i="2"/>
  <c r="K471" i="2"/>
  <c r="K281" i="2"/>
  <c r="L320" i="2"/>
  <c r="K178" i="2"/>
  <c r="L96" i="2"/>
  <c r="L179" i="2"/>
  <c r="K342" i="2"/>
  <c r="L153" i="2"/>
  <c r="L266" i="2"/>
  <c r="L218" i="2"/>
  <c r="K128" i="2"/>
  <c r="K132" i="1"/>
  <c r="L184" i="1"/>
  <c r="K199" i="1"/>
  <c r="L959" i="2"/>
  <c r="K939" i="2"/>
  <c r="K922" i="2"/>
  <c r="L900" i="2"/>
  <c r="L848" i="2"/>
  <c r="L812" i="2"/>
  <c r="K757" i="2"/>
  <c r="K731" i="2"/>
  <c r="L731" i="2"/>
  <c r="K681" i="2"/>
  <c r="L681" i="2"/>
  <c r="K715" i="2"/>
  <c r="K448" i="2"/>
  <c r="K477" i="2"/>
  <c r="L297" i="2"/>
  <c r="L312" i="2"/>
  <c r="K404" i="2"/>
  <c r="K172" i="2"/>
  <c r="K98" i="2"/>
  <c r="L240" i="2"/>
  <c r="L197" i="2"/>
  <c r="L142" i="2"/>
  <c r="K102" i="2"/>
  <c r="K66" i="1"/>
  <c r="K969" i="2"/>
  <c r="K944" i="2"/>
  <c r="K925" i="2"/>
  <c r="K895" i="2"/>
  <c r="L884" i="2"/>
  <c r="L790" i="2"/>
  <c r="K790" i="2"/>
  <c r="K763" i="2"/>
  <c r="L744" i="2"/>
  <c r="L756" i="2"/>
  <c r="L691" i="2"/>
  <c r="K710" i="2"/>
  <c r="K531" i="2"/>
  <c r="L528" i="2"/>
  <c r="L458" i="2"/>
  <c r="K295" i="2"/>
  <c r="K355" i="2"/>
  <c r="L251" i="2"/>
  <c r="L154" i="2"/>
  <c r="K386" i="2"/>
  <c r="L278" i="2"/>
  <c r="L364" i="2"/>
  <c r="L234" i="2"/>
  <c r="L242" i="2"/>
  <c r="K130" i="1"/>
  <c r="K607" i="2"/>
  <c r="K632" i="2"/>
  <c r="K624" i="2"/>
  <c r="L609" i="2"/>
  <c r="K116" i="1"/>
  <c r="L871" i="2"/>
  <c r="L903" i="2"/>
  <c r="L975" i="2"/>
  <c r="L973" i="2"/>
  <c r="L952" i="2"/>
  <c r="L889" i="2"/>
  <c r="L892" i="2"/>
  <c r="L877" i="2"/>
  <c r="L967" i="2"/>
  <c r="L964" i="2"/>
  <c r="L890" i="2"/>
  <c r="K829" i="2"/>
  <c r="L671" i="2"/>
  <c r="K664" i="2"/>
  <c r="L861" i="2"/>
  <c r="K821" i="2"/>
  <c r="K358" i="2"/>
  <c r="L825" i="2"/>
  <c r="K626" i="2"/>
  <c r="K618" i="2"/>
  <c r="K65" i="1"/>
  <c r="L882" i="2"/>
  <c r="K844" i="2"/>
  <c r="K826" i="2"/>
  <c r="L679" i="2"/>
  <c r="K74" i="1"/>
  <c r="K94" i="1"/>
  <c r="K58" i="1"/>
  <c r="K70" i="1"/>
  <c r="K833" i="2"/>
  <c r="K904" i="2"/>
  <c r="K828" i="2"/>
  <c r="K823" i="2"/>
  <c r="K864" i="2"/>
  <c r="K655" i="2"/>
  <c r="L666" i="2"/>
  <c r="K666" i="2"/>
  <c r="L591" i="2"/>
  <c r="K591" i="2"/>
  <c r="L559" i="2"/>
  <c r="K559" i="2"/>
  <c r="K911" i="2"/>
  <c r="K480" i="2"/>
  <c r="K306" i="2"/>
  <c r="K956" i="2"/>
  <c r="K502" i="2"/>
  <c r="K304" i="2"/>
  <c r="K793" i="2"/>
  <c r="L689" i="2"/>
  <c r="L523" i="2"/>
  <c r="K362" i="2"/>
  <c r="K841" i="2"/>
  <c r="K629" i="2"/>
  <c r="K393" i="2"/>
  <c r="L300" i="2"/>
  <c r="K300" i="2"/>
  <c r="L284" i="2"/>
  <c r="K942" i="2"/>
  <c r="K811" i="2"/>
  <c r="L587" i="2"/>
  <c r="K587" i="2"/>
  <c r="L486" i="2"/>
  <c r="K378" i="2"/>
  <c r="K260" i="2"/>
  <c r="K126" i="2"/>
  <c r="L941" i="2"/>
  <c r="L824" i="2"/>
  <c r="K677" i="2"/>
  <c r="K231" i="2"/>
  <c r="L102" i="2"/>
  <c r="L958" i="2"/>
  <c r="L730" i="2"/>
  <c r="K730" i="2"/>
  <c r="K606" i="2"/>
  <c r="L606" i="2"/>
  <c r="L302" i="2"/>
  <c r="K84" i="2"/>
  <c r="L223" i="2"/>
  <c r="K217" i="2"/>
  <c r="K518" i="2"/>
  <c r="K196" i="2"/>
  <c r="K338" i="2"/>
  <c r="K717" i="2"/>
  <c r="L552" i="2"/>
  <c r="L299" i="2"/>
  <c r="K184" i="2"/>
  <c r="K208" i="2"/>
  <c r="L160" i="1"/>
  <c r="K160" i="1"/>
  <c r="K848" i="2"/>
  <c r="K297" i="2"/>
  <c r="L188" i="2"/>
  <c r="K142" i="2"/>
  <c r="K974" i="2"/>
  <c r="L934" i="2"/>
  <c r="L822" i="2"/>
  <c r="K756" i="2"/>
  <c r="K458" i="2"/>
  <c r="L396" i="2"/>
  <c r="L92" i="2"/>
  <c r="K165" i="2"/>
  <c r="L632" i="2"/>
  <c r="L898" i="2"/>
  <c r="L879" i="2"/>
  <c r="L953" i="2"/>
  <c r="K861" i="2"/>
  <c r="L370" i="2"/>
  <c r="K200" i="2"/>
  <c r="K873" i="2"/>
  <c r="K204" i="2"/>
  <c r="L209" i="2"/>
  <c r="L786" i="2"/>
  <c r="K786" i="2"/>
  <c r="K768" i="2"/>
  <c r="L139" i="2"/>
  <c r="K223" i="2"/>
  <c r="K881" i="2"/>
  <c r="K408" i="2"/>
  <c r="K418" i="2"/>
  <c r="K206" i="2"/>
  <c r="K916" i="2"/>
  <c r="K866" i="2"/>
  <c r="K805" i="2"/>
  <c r="L768" i="2"/>
  <c r="L712" i="2"/>
  <c r="K712" i="2"/>
  <c r="K728" i="2"/>
  <c r="K649" i="2"/>
  <c r="K633" i="2"/>
  <c r="K617" i="2"/>
  <c r="L603" i="2"/>
  <c r="K603" i="2"/>
  <c r="K445" i="2"/>
  <c r="K467" i="2"/>
  <c r="K385" i="2"/>
  <c r="L385" i="2"/>
  <c r="K357" i="2"/>
  <c r="K282" i="2"/>
  <c r="K174" i="2"/>
  <c r="K248" i="2"/>
  <c r="L129" i="2"/>
  <c r="L149" i="2"/>
  <c r="K230" i="2"/>
  <c r="K258" i="2"/>
  <c r="L114" i="2"/>
  <c r="K965" i="2"/>
  <c r="L923" i="2"/>
  <c r="K923" i="2"/>
  <c r="K839" i="2"/>
  <c r="K818" i="2"/>
  <c r="L695" i="2"/>
  <c r="K701" i="2"/>
  <c r="K529" i="2"/>
  <c r="L516" i="2"/>
  <c r="K516" i="2"/>
  <c r="K544" i="2"/>
  <c r="L307" i="2"/>
  <c r="K339" i="2"/>
  <c r="K265" i="2"/>
  <c r="K168" i="2"/>
  <c r="K333" i="2"/>
  <c r="K125" i="2"/>
  <c r="L285" i="2"/>
  <c r="L113" i="2"/>
  <c r="L262" i="2"/>
  <c r="K977" i="2"/>
  <c r="K872" i="2"/>
  <c r="K787" i="2"/>
  <c r="L787" i="2"/>
  <c r="L764" i="2"/>
  <c r="L773" i="2"/>
  <c r="K723" i="2"/>
  <c r="L723" i="2"/>
  <c r="K580" i="2"/>
  <c r="L605" i="2"/>
  <c r="K605" i="2"/>
  <c r="L522" i="2"/>
  <c r="K546" i="2"/>
  <c r="L422" i="2"/>
  <c r="L410" i="2"/>
  <c r="L411" i="2"/>
  <c r="L404" i="2"/>
  <c r="L269" i="2"/>
  <c r="L172" i="2"/>
  <c r="L101" i="2"/>
  <c r="K372" i="2"/>
  <c r="L256" i="2"/>
  <c r="K197" i="2"/>
  <c r="L412" i="2"/>
  <c r="K424" i="2"/>
  <c r="K964" i="2"/>
  <c r="K416" i="2"/>
  <c r="K105" i="1"/>
  <c r="L122" i="2"/>
  <c r="K166" i="1"/>
  <c r="L77" i="1"/>
  <c r="K943" i="2"/>
  <c r="K929" i="2"/>
  <c r="K901" i="2"/>
  <c r="L779" i="2"/>
  <c r="K758" i="2"/>
  <c r="L758" i="2"/>
  <c r="K737" i="2"/>
  <c r="K749" i="2"/>
  <c r="K699" i="2"/>
  <c r="L601" i="2"/>
  <c r="K519" i="2"/>
  <c r="L512" i="2"/>
  <c r="K430" i="2"/>
  <c r="K303" i="2"/>
  <c r="L310" i="2"/>
  <c r="L344" i="2"/>
  <c r="L235" i="2"/>
  <c r="L252" i="2"/>
  <c r="K79" i="2"/>
  <c r="K181" i="1"/>
  <c r="K129" i="1"/>
  <c r="K103" i="1"/>
  <c r="K44" i="1"/>
  <c r="K140" i="2"/>
  <c r="L408" i="2"/>
  <c r="K52" i="1"/>
  <c r="K225" i="2"/>
  <c r="K957" i="2"/>
  <c r="L909" i="2"/>
  <c r="K909" i="2"/>
  <c r="K885" i="2"/>
  <c r="L647" i="2"/>
  <c r="L631" i="2"/>
  <c r="L615" i="2"/>
  <c r="K584" i="2"/>
  <c r="K510" i="2"/>
  <c r="K456" i="2"/>
  <c r="L508" i="2"/>
  <c r="K508" i="2"/>
  <c r="K535" i="2"/>
  <c r="K409" i="2"/>
  <c r="L319" i="2"/>
  <c r="K332" i="2"/>
  <c r="L180" i="2"/>
  <c r="L103" i="2"/>
  <c r="K264" i="2"/>
  <c r="K129" i="2"/>
  <c r="K149" i="2"/>
  <c r="K169" i="2"/>
  <c r="L180" i="1"/>
  <c r="K91" i="1"/>
  <c r="L91" i="1"/>
  <c r="L94" i="1"/>
  <c r="L87" i="1"/>
  <c r="L202" i="1"/>
  <c r="L86" i="1"/>
  <c r="L203" i="1"/>
  <c r="L88" i="1"/>
  <c r="L96" i="1"/>
  <c r="L81" i="2"/>
  <c r="K927" i="2"/>
  <c r="K877" i="2"/>
  <c r="K814" i="2"/>
  <c r="L761" i="2"/>
  <c r="L533" i="2"/>
  <c r="L501" i="2"/>
  <c r="L447" i="2"/>
  <c r="K459" i="2"/>
  <c r="L406" i="2"/>
  <c r="K381" i="2"/>
  <c r="L381" i="2"/>
  <c r="L323" i="2"/>
  <c r="K292" i="2"/>
  <c r="K249" i="2"/>
  <c r="K152" i="2"/>
  <c r="K244" i="2"/>
  <c r="K326" i="2"/>
  <c r="K132" i="2"/>
  <c r="K189" i="2"/>
  <c r="L82" i="2"/>
  <c r="K108" i="1"/>
  <c r="L85" i="1"/>
  <c r="K92" i="1"/>
  <c r="L933" i="2"/>
  <c r="K933" i="2"/>
  <c r="K896" i="2"/>
  <c r="K741" i="2"/>
  <c r="L700" i="2"/>
  <c r="K700" i="2"/>
  <c r="L569" i="2"/>
  <c r="K569" i="2"/>
  <c r="K460" i="2"/>
  <c r="K461" i="2"/>
  <c r="L313" i="2"/>
  <c r="K410" i="2"/>
  <c r="K361" i="2"/>
  <c r="L361" i="2"/>
  <c r="L366" i="2"/>
  <c r="K273" i="2"/>
  <c r="L324" i="2"/>
  <c r="K198" i="2"/>
  <c r="L93" i="2"/>
  <c r="L360" i="2"/>
  <c r="L400" i="2"/>
  <c r="L254" i="2"/>
  <c r="L80" i="2"/>
  <c r="K214" i="2"/>
  <c r="K104" i="2"/>
  <c r="K80" i="1"/>
  <c r="K913" i="2"/>
  <c r="K862" i="2"/>
  <c r="K846" i="2"/>
  <c r="K827" i="2"/>
  <c r="K774" i="2"/>
  <c r="L774" i="2"/>
  <c r="K707" i="2"/>
  <c r="K706" i="2"/>
  <c r="L661" i="2"/>
  <c r="L549" i="2"/>
  <c r="L507" i="2"/>
  <c r="K476" i="2"/>
  <c r="K481" i="2"/>
  <c r="K311" i="2"/>
  <c r="K436" i="2"/>
  <c r="L376" i="2"/>
  <c r="L283" i="2"/>
  <c r="K186" i="2"/>
  <c r="K341" i="2"/>
  <c r="L171" i="2"/>
  <c r="L318" i="2"/>
  <c r="K161" i="2"/>
  <c r="K117" i="2"/>
  <c r="K76" i="1"/>
  <c r="L135" i="2"/>
  <c r="K215" i="2"/>
  <c r="K869" i="2"/>
  <c r="L205" i="2"/>
  <c r="L203" i="2"/>
  <c r="K845" i="2"/>
  <c r="L450" i="2"/>
  <c r="K152" i="1"/>
  <c r="L924" i="2"/>
  <c r="K813" i="2"/>
  <c r="K762" i="2"/>
  <c r="L762" i="2"/>
  <c r="K748" i="2"/>
  <c r="K637" i="2"/>
  <c r="K621" i="2"/>
  <c r="K485" i="2"/>
  <c r="K483" i="2"/>
  <c r="K359" i="2"/>
  <c r="L359" i="2"/>
  <c r="K319" i="2"/>
  <c r="L261" i="2"/>
  <c r="L164" i="2"/>
  <c r="L94" i="2"/>
  <c r="L199" i="2"/>
  <c r="L338" i="2"/>
  <c r="K138" i="2"/>
  <c r="L90" i="1"/>
  <c r="L147" i="2"/>
  <c r="K127" i="2"/>
  <c r="K183" i="1"/>
  <c r="L175" i="1"/>
  <c r="K931" i="2"/>
  <c r="L915" i="2"/>
  <c r="L880" i="2"/>
  <c r="K851" i="2"/>
  <c r="L794" i="2"/>
  <c r="K794" i="2"/>
  <c r="L765" i="2"/>
  <c r="L734" i="2"/>
  <c r="K734" i="2"/>
  <c r="L711" i="2"/>
  <c r="K556" i="2"/>
  <c r="K505" i="2"/>
  <c r="K439" i="2"/>
  <c r="K291" i="2"/>
  <c r="K323" i="2"/>
  <c r="K353" i="2"/>
  <c r="L249" i="2"/>
  <c r="L152" i="2"/>
  <c r="K317" i="2"/>
  <c r="K141" i="2"/>
  <c r="K193" i="2"/>
  <c r="K126" i="1"/>
  <c r="K124" i="2"/>
  <c r="K159" i="2"/>
  <c r="K85" i="1"/>
  <c r="L71" i="1"/>
  <c r="K888" i="2"/>
  <c r="L832" i="2"/>
  <c r="L729" i="2"/>
  <c r="K729" i="2"/>
  <c r="K683" i="2"/>
  <c r="L687" i="2"/>
  <c r="L492" i="2"/>
  <c r="L514" i="2"/>
  <c r="L542" i="2"/>
  <c r="L427" i="2"/>
  <c r="K327" i="2"/>
  <c r="L253" i="2"/>
  <c r="K188" i="2"/>
  <c r="K321" i="2"/>
  <c r="K314" i="2"/>
  <c r="K208" i="1"/>
  <c r="L111" i="2"/>
  <c r="L197" i="1"/>
  <c r="K138" i="1"/>
  <c r="K164" i="1"/>
  <c r="K917" i="2"/>
  <c r="L878" i="2"/>
  <c r="K830" i="2"/>
  <c r="K784" i="2"/>
  <c r="K693" i="2"/>
  <c r="K598" i="2"/>
  <c r="K566" i="2"/>
  <c r="K527" i="2"/>
  <c r="L520" i="2"/>
  <c r="L548" i="2"/>
  <c r="K479" i="2"/>
  <c r="K389" i="2"/>
  <c r="L368" i="2"/>
  <c r="L355" i="2"/>
  <c r="L192" i="2"/>
  <c r="K100" i="2"/>
  <c r="K187" i="2"/>
  <c r="K146" i="2"/>
  <c r="L79" i="1"/>
  <c r="K130" i="2"/>
  <c r="L69" i="1"/>
  <c r="L179" i="1"/>
  <c r="K177" i="1"/>
  <c r="K205" i="2"/>
  <c r="K119" i="2"/>
  <c r="K954" i="2"/>
  <c r="K201" i="1"/>
  <c r="L945" i="2"/>
  <c r="K912" i="2"/>
  <c r="K809" i="2"/>
  <c r="L788" i="2"/>
  <c r="L651" i="2"/>
  <c r="L635" i="2"/>
  <c r="L619" i="2"/>
  <c r="K506" i="2"/>
  <c r="K534" i="2"/>
  <c r="K550" i="2"/>
  <c r="K434" i="2"/>
  <c r="L357" i="2"/>
  <c r="K316" i="2"/>
  <c r="L190" i="2"/>
  <c r="K284" i="2"/>
  <c r="K382" i="2"/>
  <c r="L220" i="2"/>
  <c r="L78" i="2"/>
  <c r="K250" i="2"/>
  <c r="L189" i="1"/>
  <c r="L116" i="2"/>
  <c r="L200" i="1"/>
  <c r="L955" i="2"/>
  <c r="L905" i="2"/>
  <c r="K905" i="2"/>
  <c r="L781" i="2"/>
  <c r="K781" i="2"/>
  <c r="K594" i="2"/>
  <c r="K562" i="2"/>
  <c r="L525" i="2"/>
  <c r="L504" i="2"/>
  <c r="K504" i="2"/>
  <c r="K444" i="2"/>
  <c r="L428" i="2"/>
  <c r="L442" i="2"/>
  <c r="K390" i="2"/>
  <c r="K298" i="2"/>
  <c r="K403" i="2"/>
  <c r="K270" i="2"/>
  <c r="L178" i="2"/>
  <c r="L333" i="2"/>
  <c r="L125" i="2"/>
  <c r="K285" i="2"/>
  <c r="K113" i="2"/>
  <c r="L216" i="2"/>
  <c r="K218" i="2"/>
  <c r="L198" i="1"/>
  <c r="K117" i="1"/>
  <c r="L199" i="1"/>
  <c r="K960" i="2"/>
  <c r="L939" i="2"/>
  <c r="L922" i="2"/>
  <c r="K857" i="2"/>
  <c r="L789" i="2"/>
  <c r="K745" i="2"/>
  <c r="L757" i="2"/>
  <c r="L721" i="2"/>
  <c r="K721" i="2"/>
  <c r="L692" i="2"/>
  <c r="K692" i="2"/>
  <c r="L697" i="2"/>
  <c r="K697" i="2"/>
  <c r="L448" i="2"/>
  <c r="K413" i="2"/>
  <c r="K475" i="2"/>
  <c r="K379" i="2"/>
  <c r="L379" i="2"/>
  <c r="K296" i="2"/>
  <c r="L340" i="2"/>
  <c r="K166" i="2"/>
  <c r="L98" i="2"/>
  <c r="L137" i="2"/>
  <c r="L131" i="2"/>
  <c r="K46" i="1"/>
  <c r="L195" i="1"/>
  <c r="K104" i="1"/>
  <c r="L966" i="2"/>
  <c r="L944" i="2"/>
  <c r="L925" i="2"/>
  <c r="L895" i="2"/>
  <c r="K884" i="2"/>
  <c r="L763" i="2"/>
  <c r="K753" i="2"/>
  <c r="K691" i="2"/>
  <c r="K702" i="2"/>
  <c r="L515" i="2"/>
  <c r="K500" i="2"/>
  <c r="L441" i="2"/>
  <c r="L295" i="2"/>
  <c r="L347" i="2"/>
  <c r="K328" i="2"/>
  <c r="L176" i="2"/>
  <c r="K95" i="2"/>
  <c r="L386" i="2"/>
  <c r="K236" i="2"/>
  <c r="L334" i="2"/>
  <c r="L212" i="2"/>
  <c r="L112" i="2"/>
  <c r="K112" i="2"/>
  <c r="L70" i="1"/>
  <c r="L660" i="2"/>
  <c r="L636" i="2"/>
  <c r="L628" i="2"/>
  <c r="K609" i="2"/>
  <c r="K937" i="2"/>
  <c r="L887" i="2"/>
  <c r="L968" i="2"/>
  <c r="L969" i="2"/>
  <c r="L963" i="2"/>
  <c r="L961" i="2"/>
  <c r="L899" i="2"/>
  <c r="L976" i="2"/>
  <c r="L885" i="2"/>
  <c r="L957" i="2"/>
  <c r="L907" i="2"/>
  <c r="K890" i="2"/>
  <c r="L829" i="2"/>
  <c r="K671" i="2"/>
  <c r="L664" i="2"/>
  <c r="K454" i="2"/>
  <c r="L821" i="2"/>
  <c r="L358" i="2"/>
  <c r="K940" i="2"/>
  <c r="L650" i="2"/>
  <c r="L630" i="2"/>
  <c r="L622" i="2"/>
  <c r="L65" i="1"/>
  <c r="K882" i="2"/>
  <c r="L844" i="2"/>
  <c r="L826" i="2"/>
  <c r="K88" i="1"/>
  <c r="K120" i="1"/>
  <c r="K81" i="1"/>
  <c r="K107" i="1"/>
  <c r="K111" i="1"/>
  <c r="L833" i="2"/>
  <c r="L828" i="2"/>
  <c r="L823" i="2"/>
  <c r="L864" i="2"/>
  <c r="L655" i="2"/>
  <c r="L466" i="2"/>
  <c r="K466" i="2"/>
  <c r="K158" i="2"/>
  <c r="K210" i="2"/>
  <c r="L842" i="2"/>
  <c r="L703" i="2"/>
  <c r="L705" i="2"/>
  <c r="K705" i="2"/>
  <c r="L517" i="2"/>
  <c r="K173" i="2"/>
  <c r="K777" i="2"/>
  <c r="L662" i="2"/>
  <c r="K662" i="2"/>
  <c r="L585" i="2"/>
  <c r="K585" i="2"/>
  <c r="K247" i="2"/>
  <c r="K91" i="2"/>
  <c r="K854" i="2"/>
  <c r="K490" i="2"/>
  <c r="L893" i="2"/>
  <c r="K893" i="2"/>
  <c r="K613" i="2"/>
  <c r="K634" i="2"/>
  <c r="L634" i="2"/>
  <c r="L597" i="2"/>
  <c r="K597" i="2"/>
  <c r="L565" i="2"/>
  <c r="K565" i="2"/>
  <c r="K640" i="2"/>
  <c r="L640" i="2"/>
  <c r="K97" i="2"/>
  <c r="L210" i="2"/>
  <c r="K850" i="2"/>
  <c r="K521" i="2"/>
  <c r="L496" i="2"/>
  <c r="L292" i="2"/>
  <c r="L342" i="2"/>
  <c r="L226" i="2"/>
  <c r="L914" i="2"/>
  <c r="K760" i="2"/>
  <c r="K495" i="2"/>
  <c r="L182" i="2"/>
  <c r="K772" i="2"/>
  <c r="L435" i="2"/>
  <c r="K170" i="2"/>
  <c r="K151" i="2"/>
  <c r="K875" i="2"/>
  <c r="K874" i="2"/>
  <c r="L874" i="2"/>
  <c r="K464" i="2"/>
  <c r="L375" i="2"/>
  <c r="K107" i="2"/>
  <c r="L87" i="2"/>
  <c r="K538" i="2"/>
  <c r="L352" i="2"/>
  <c r="L399" i="2"/>
  <c r="K959" i="2"/>
  <c r="L926" i="2"/>
  <c r="K740" i="2"/>
  <c r="L715" i="2"/>
  <c r="L478" i="2"/>
  <c r="K312" i="2"/>
  <c r="K240" i="2"/>
  <c r="K109" i="2"/>
  <c r="L109" i="2"/>
  <c r="K242" i="2"/>
  <c r="K123" i="2"/>
  <c r="K89" i="2"/>
  <c r="K85" i="2"/>
  <c r="L89" i="2"/>
  <c r="L85" i="2"/>
  <c r="L123" i="2"/>
  <c r="K975" i="2"/>
  <c r="K808" i="2"/>
  <c r="K465" i="2"/>
  <c r="K154" i="2"/>
  <c r="K278" i="2"/>
  <c r="L607" i="2"/>
  <c r="K612" i="2"/>
  <c r="L612" i="2"/>
  <c r="L873" i="2"/>
  <c r="L972" i="2"/>
  <c r="L908" i="2"/>
  <c r="K665" i="2"/>
  <c r="K207" i="2"/>
  <c r="L229" i="2"/>
  <c r="L227" i="2"/>
  <c r="K835" i="2"/>
  <c r="K720" i="2"/>
  <c r="L916" i="2"/>
  <c r="K803" i="2"/>
  <c r="K686" i="2"/>
  <c r="L649" i="2"/>
  <c r="L633" i="2"/>
  <c r="L617" i="2"/>
  <c r="L498" i="2"/>
  <c r="K498" i="2"/>
  <c r="K469" i="2"/>
  <c r="L420" i="2"/>
  <c r="K308" i="2"/>
  <c r="K335" i="2"/>
  <c r="L282" i="2"/>
  <c r="L174" i="2"/>
  <c r="L248" i="2"/>
  <c r="L322" i="2"/>
  <c r="L107" i="2"/>
  <c r="K185" i="2"/>
  <c r="K134" i="2"/>
  <c r="L965" i="2"/>
  <c r="K898" i="2"/>
  <c r="L802" i="2"/>
  <c r="K802" i="2"/>
  <c r="K819" i="2"/>
  <c r="K695" i="2"/>
  <c r="L701" i="2"/>
  <c r="L513" i="2"/>
  <c r="K472" i="2"/>
  <c r="K473" i="2"/>
  <c r="L419" i="2"/>
  <c r="L281" i="2"/>
  <c r="K259" i="2"/>
  <c r="K162" i="2"/>
  <c r="L271" i="2"/>
  <c r="K388" i="2"/>
  <c r="K246" i="2"/>
  <c r="K77" i="2"/>
  <c r="L173" i="2"/>
  <c r="K177" i="2"/>
  <c r="L977" i="2"/>
  <c r="K930" i="2"/>
  <c r="K815" i="2"/>
  <c r="K800" i="2"/>
  <c r="K736" i="2"/>
  <c r="L669" i="2"/>
  <c r="K572" i="2"/>
  <c r="L555" i="2"/>
  <c r="K494" i="2"/>
  <c r="K431" i="2"/>
  <c r="K543" i="2"/>
  <c r="K401" i="2"/>
  <c r="K343" i="2"/>
  <c r="K374" i="2"/>
  <c r="K269" i="2"/>
  <c r="K156" i="2"/>
  <c r="K93" i="2"/>
  <c r="L372" i="2"/>
  <c r="K137" i="2"/>
  <c r="K131" i="2"/>
  <c r="K903" i="2"/>
  <c r="L416" i="2"/>
  <c r="K899" i="2"/>
  <c r="K76" i="2"/>
  <c r="L222" i="2"/>
  <c r="L144" i="2"/>
  <c r="K64" i="1"/>
  <c r="L64" i="1"/>
  <c r="L67" i="1"/>
  <c r="L83" i="1"/>
  <c r="L192" i="1"/>
  <c r="L74" i="1"/>
  <c r="L943" i="2"/>
  <c r="L929" i="2"/>
  <c r="L901" i="2"/>
  <c r="K779" i="2"/>
  <c r="L737" i="2"/>
  <c r="L749" i="2"/>
  <c r="L663" i="2"/>
  <c r="K663" i="2"/>
  <c r="L599" i="2"/>
  <c r="K599" i="2"/>
  <c r="L567" i="2"/>
  <c r="K567" i="2"/>
  <c r="L554" i="2"/>
  <c r="L503" i="2"/>
  <c r="K468" i="2"/>
  <c r="L430" i="2"/>
  <c r="L303" i="2"/>
  <c r="K371" i="2"/>
  <c r="L371" i="2"/>
  <c r="L294" i="2"/>
  <c r="K294" i="2"/>
  <c r="L257" i="2"/>
  <c r="L160" i="2"/>
  <c r="K133" i="2"/>
  <c r="K151" i="1"/>
  <c r="K187" i="1"/>
  <c r="K173" i="1"/>
  <c r="K110" i="2"/>
  <c r="L176" i="1"/>
  <c r="K139" i="2"/>
  <c r="K229" i="2"/>
  <c r="K227" i="2"/>
  <c r="K883" i="2"/>
  <c r="K209" i="2"/>
  <c r="K967" i="2"/>
  <c r="K908" i="2"/>
  <c r="K817" i="2"/>
  <c r="L791" i="2"/>
  <c r="K791" i="2"/>
  <c r="K639" i="2"/>
  <c r="K623" i="2"/>
  <c r="K576" i="2"/>
  <c r="L600" i="2"/>
  <c r="K600" i="2"/>
  <c r="L510" i="2"/>
  <c r="L456" i="2"/>
  <c r="L409" i="2"/>
  <c r="K407" i="2"/>
  <c r="K261" i="2"/>
  <c r="K164" i="2"/>
  <c r="K90" i="2"/>
  <c r="L264" i="2"/>
  <c r="K322" i="2"/>
  <c r="K146" i="1"/>
  <c r="L120" i="2"/>
  <c r="K180" i="1"/>
  <c r="L83" i="2"/>
  <c r="L196" i="1"/>
  <c r="K123" i="1"/>
  <c r="L927" i="2"/>
  <c r="K842" i="2"/>
  <c r="K771" i="2"/>
  <c r="K724" i="2"/>
  <c r="K533" i="2"/>
  <c r="K501" i="2"/>
  <c r="K493" i="2"/>
  <c r="L432" i="2"/>
  <c r="K397" i="2"/>
  <c r="L274" i="2"/>
  <c r="K279" i="2"/>
  <c r="K243" i="2"/>
  <c r="L349" i="2"/>
  <c r="L244" i="2"/>
  <c r="L276" i="2"/>
  <c r="L106" i="2"/>
  <c r="K262" i="2"/>
  <c r="L159" i="2"/>
  <c r="K186" i="1"/>
  <c r="K72" i="1"/>
  <c r="K82" i="1"/>
  <c r="L956" i="2"/>
  <c r="K775" i="2"/>
  <c r="L741" i="2"/>
  <c r="L716" i="2"/>
  <c r="K716" i="2"/>
  <c r="L460" i="2"/>
  <c r="K437" i="2"/>
  <c r="K539" i="2"/>
  <c r="K394" i="2"/>
  <c r="L327" i="2"/>
  <c r="K395" i="2"/>
  <c r="K253" i="2"/>
  <c r="L198" i="2"/>
  <c r="K384" i="2"/>
  <c r="L321" i="2"/>
  <c r="K400" i="2"/>
  <c r="L157" i="2"/>
  <c r="K204" i="1"/>
  <c r="L228" i="2"/>
  <c r="K143" i="1"/>
  <c r="L190" i="1"/>
  <c r="K976" i="2"/>
  <c r="L913" i="2"/>
  <c r="L862" i="2"/>
  <c r="L846" i="2"/>
  <c r="L827" i="2"/>
  <c r="K816" i="2"/>
  <c r="L793" i="2"/>
  <c r="K689" i="2"/>
  <c r="K549" i="2"/>
  <c r="K507" i="2"/>
  <c r="L476" i="2"/>
  <c r="K451" i="2"/>
  <c r="L311" i="2"/>
  <c r="K405" i="2"/>
  <c r="L331" i="2"/>
  <c r="K344" i="2"/>
  <c r="L186" i="2"/>
  <c r="K268" i="2"/>
  <c r="K391" i="2"/>
  <c r="K287" i="2"/>
  <c r="L140" i="2"/>
  <c r="K108" i="2"/>
  <c r="L81" i="1"/>
  <c r="L177" i="1"/>
  <c r="K971" i="2"/>
  <c r="L417" i="2"/>
  <c r="L143" i="2"/>
  <c r="L119" i="2"/>
  <c r="K426" i="2"/>
  <c r="L217" i="2"/>
  <c r="K950" i="2"/>
  <c r="K795" i="2"/>
  <c r="K778" i="2"/>
  <c r="L778" i="2"/>
  <c r="L748" i="2"/>
  <c r="K719" i="2"/>
  <c r="L719" i="2"/>
  <c r="L688" i="2"/>
  <c r="K688" i="2"/>
  <c r="K682" i="2"/>
  <c r="L637" i="2"/>
  <c r="L621" i="2"/>
  <c r="L474" i="2"/>
  <c r="K474" i="2"/>
  <c r="K429" i="2"/>
  <c r="L402" i="2"/>
  <c r="K377" i="2"/>
  <c r="L377" i="2"/>
  <c r="K375" i="2"/>
  <c r="K245" i="2"/>
  <c r="K148" i="2"/>
  <c r="L345" i="2"/>
  <c r="L145" i="2"/>
  <c r="L280" i="2"/>
  <c r="L138" i="2"/>
  <c r="L250" i="2"/>
  <c r="K158" i="1"/>
  <c r="K163" i="1"/>
  <c r="K84" i="1"/>
  <c r="L84" i="1"/>
  <c r="K961" i="2"/>
  <c r="L931" i="2"/>
  <c r="K880" i="2"/>
  <c r="K843" i="2"/>
  <c r="K750" i="2"/>
  <c r="L750" i="2"/>
  <c r="K739" i="2"/>
  <c r="K711" i="2"/>
  <c r="L521" i="2"/>
  <c r="K486" i="2"/>
  <c r="K496" i="2"/>
  <c r="K433" i="2"/>
  <c r="L291" i="2"/>
  <c r="K274" i="2"/>
  <c r="K336" i="2"/>
  <c r="K233" i="2"/>
  <c r="K88" i="2"/>
  <c r="K288" i="2"/>
  <c r="K121" i="2"/>
  <c r="L132" i="2"/>
  <c r="K216" i="2"/>
  <c r="K147" i="1"/>
  <c r="L68" i="1"/>
  <c r="K941" i="2"/>
  <c r="K914" i="2"/>
  <c r="K840" i="2"/>
  <c r="K824" i="2"/>
  <c r="K754" i="2"/>
  <c r="L754" i="2"/>
  <c r="L677" i="2"/>
  <c r="K687" i="2"/>
  <c r="L547" i="2"/>
  <c r="K530" i="2"/>
  <c r="K470" i="2"/>
  <c r="K415" i="2"/>
  <c r="K540" i="2"/>
  <c r="L273" i="2"/>
  <c r="K237" i="2"/>
  <c r="K182" i="2"/>
  <c r="K191" i="2"/>
  <c r="K254" i="2"/>
  <c r="L208" i="1"/>
  <c r="K111" i="2"/>
  <c r="L917" i="2"/>
  <c r="K878" i="2"/>
  <c r="L830" i="2"/>
  <c r="L784" i="2"/>
  <c r="L722" i="2"/>
  <c r="K722" i="2"/>
  <c r="L693" i="2"/>
  <c r="K590" i="2"/>
  <c r="K558" i="2"/>
  <c r="L511" i="2"/>
  <c r="K484" i="2"/>
  <c r="K548" i="2"/>
  <c r="K421" i="2"/>
  <c r="L389" i="2"/>
  <c r="K302" i="2"/>
  <c r="K331" i="2"/>
  <c r="L328" i="2"/>
  <c r="K176" i="2"/>
  <c r="L100" i="2"/>
  <c r="L187" i="2"/>
  <c r="L146" i="2"/>
  <c r="K212" i="2"/>
  <c r="L130" i="2"/>
  <c r="K115" i="2"/>
  <c r="L115" i="2"/>
  <c r="L181" i="1"/>
  <c r="K63" i="1"/>
  <c r="K387" i="2"/>
  <c r="K417" i="2"/>
  <c r="K143" i="2"/>
  <c r="K56" i="1"/>
  <c r="K450" i="2"/>
  <c r="K102" i="1"/>
  <c r="K973" i="2"/>
  <c r="L912" i="2"/>
  <c r="L799" i="2"/>
  <c r="K799" i="2"/>
  <c r="K752" i="2"/>
  <c r="K643" i="2"/>
  <c r="K627" i="2"/>
  <c r="L506" i="2"/>
  <c r="L534" i="2"/>
  <c r="L482" i="2"/>
  <c r="K482" i="2"/>
  <c r="L445" i="2"/>
  <c r="L434" i="2"/>
  <c r="L335" i="2"/>
  <c r="L245" i="2"/>
  <c r="L148" i="2"/>
  <c r="K232" i="2"/>
  <c r="L382" i="2"/>
  <c r="K163" i="2"/>
  <c r="L185" i="2"/>
  <c r="L258" i="2"/>
  <c r="K127" i="1"/>
  <c r="K955" i="2"/>
  <c r="K806" i="2"/>
  <c r="K586" i="2"/>
  <c r="K525" i="2"/>
  <c r="K462" i="2"/>
  <c r="L444" i="2"/>
  <c r="K428" i="2"/>
  <c r="K299" i="2"/>
  <c r="L298" i="2"/>
  <c r="L403" i="2"/>
  <c r="L233" i="2"/>
  <c r="K99" i="2"/>
  <c r="K271" i="2"/>
  <c r="K399" i="2"/>
  <c r="L246" i="2"/>
  <c r="L77" i="2"/>
  <c r="K118" i="2"/>
  <c r="L124" i="2"/>
  <c r="K198" i="1"/>
  <c r="K51" i="1"/>
  <c r="L73" i="1"/>
  <c r="K71" i="1"/>
  <c r="K948" i="2"/>
  <c r="K926" i="2"/>
  <c r="L918" i="2"/>
  <c r="K918" i="2"/>
  <c r="L857" i="2"/>
  <c r="K789" i="2"/>
  <c r="L745" i="2"/>
  <c r="L708" i="2"/>
  <c r="K708" i="2"/>
  <c r="K478" i="2"/>
  <c r="K497" i="2"/>
  <c r="L413" i="2"/>
  <c r="L443" i="2"/>
  <c r="L296" i="2"/>
  <c r="L237" i="2"/>
  <c r="L166" i="2"/>
  <c r="L337" i="2"/>
  <c r="L330" i="2"/>
  <c r="L185" i="1"/>
  <c r="K195" i="1"/>
  <c r="K112" i="1"/>
  <c r="L974" i="2"/>
  <c r="K966" i="2"/>
  <c r="K934" i="2"/>
  <c r="K921" i="2"/>
  <c r="K892" i="2"/>
  <c r="K822" i="2"/>
  <c r="K747" i="2"/>
  <c r="L753" i="2"/>
  <c r="K714" i="2"/>
  <c r="K515" i="2"/>
  <c r="L500" i="2"/>
  <c r="K435" i="2"/>
  <c r="K491" i="2"/>
  <c r="L315" i="2"/>
  <c r="K257" i="2"/>
  <c r="K160" i="2"/>
  <c r="K92" i="2"/>
  <c r="K325" i="2"/>
  <c r="L236" i="2"/>
  <c r="L79" i="2"/>
  <c r="L136" i="2"/>
  <c r="K660" i="2"/>
  <c r="K636" i="2"/>
  <c r="K628" i="2"/>
  <c r="K653" i="2"/>
  <c r="L937" i="2"/>
  <c r="L881" i="2"/>
  <c r="L951" i="2"/>
  <c r="L960" i="2"/>
  <c r="L875" i="2"/>
  <c r="L891" i="2"/>
  <c r="L867" i="2"/>
  <c r="L896" i="2"/>
  <c r="L894" i="2"/>
  <c r="L954" i="2"/>
  <c r="L868" i="2"/>
  <c r="K859" i="2"/>
  <c r="K820" i="2"/>
  <c r="L665" i="2"/>
  <c r="K380" i="2"/>
  <c r="L454" i="2"/>
  <c r="L667" i="2"/>
  <c r="L325" i="2"/>
  <c r="L940" i="2"/>
  <c r="K650" i="2"/>
  <c r="K630" i="2"/>
  <c r="K622" i="2"/>
  <c r="L611" i="2"/>
  <c r="L876" i="2"/>
  <c r="K852" i="2"/>
  <c r="K836" i="2"/>
  <c r="K804" i="2"/>
  <c r="L673" i="2"/>
  <c r="K83" i="1"/>
  <c r="K67" i="1"/>
  <c r="K125" i="1"/>
  <c r="K168" i="1"/>
  <c r="K202" i="1"/>
  <c r="K860" i="2"/>
  <c r="K938" i="2"/>
  <c r="K858" i="2"/>
  <c r="K831" i="2"/>
  <c r="K370" i="2"/>
  <c r="K856" i="2"/>
  <c r="K144" i="2"/>
</calcChain>
</file>

<file path=xl/sharedStrings.xml><?xml version="1.0" encoding="utf-8"?>
<sst xmlns="http://schemas.openxmlformats.org/spreadsheetml/2006/main" count="13162" uniqueCount="252">
  <si>
    <r>
      <t xml:space="preserve">가용한 조합에 대해 측정한 자료입니다. </t>
    </r>
    <r>
      <rPr>
        <sz val="14"/>
        <color rgb="FFFF0000"/>
        <rFont val="맑은 고딕"/>
        <family val="3"/>
        <charset val="129"/>
      </rPr>
      <t>오차</t>
    </r>
    <r>
      <rPr>
        <sz val="14"/>
        <color rgb="FF000000"/>
        <rFont val="맑은 고딕"/>
        <family val="3"/>
        <charset val="129"/>
      </rPr>
      <t>는 대략 쁠마 5%이하입니다.</t>
    </r>
  </si>
  <si>
    <t>데미지및마나시트</t>
  </si>
  <si>
    <t>나선의 추적자</t>
  </si>
  <si>
    <t>류탄</t>
  </si>
  <si>
    <t>사형 집행</t>
  </si>
  <si>
    <t>플라즈마 불릿</t>
  </si>
  <si>
    <t>메테오 스트림</t>
  </si>
  <si>
    <t>썸머쏠트 샷</t>
  </si>
  <si>
    <t>종말의 전조</t>
  </si>
  <si>
    <t>스파이럴 플레임</t>
  </si>
  <si>
    <t>이퀼리브리엄</t>
  </si>
  <si>
    <t>심판의 시간</t>
  </si>
  <si>
    <t>대재앙</t>
  </si>
  <si>
    <t>데스파이어</t>
  </si>
  <si>
    <t>샷건 연사</t>
  </si>
  <si>
    <t>트리플 익스플로젼</t>
  </si>
  <si>
    <t>민첩한 사격</t>
  </si>
  <si>
    <t>퀵 샷</t>
  </si>
  <si>
    <t>샷건의 지배자</t>
  </si>
  <si>
    <t>조준 사격</t>
  </si>
  <si>
    <t>잔혹한 추적자</t>
  </si>
  <si>
    <t>최후의 만찬</t>
  </si>
  <si>
    <t>퍼펙트 샷</t>
  </si>
  <si>
    <t>치명타 피해가 증가하는 특성만 치명타 피해 측정을 하였습니다.</t>
  </si>
  <si>
    <t>쿨타임</t>
  </si>
  <si>
    <t>치명타 적중률이나 쿨타임 관련 특성이 포함된 것은 측정하지 않고 복붙입니다.</t>
  </si>
  <si>
    <t>류탄, 이퀼리 브리엄에 버그가 있습니다. 실제값으로 나오게 공식을 맞춰논 상태입니다.</t>
  </si>
  <si>
    <t>공식으로 계산한 이론 값</t>
  </si>
  <si>
    <t>실제 측정 값</t>
  </si>
  <si>
    <t>치명 안뜬 피해</t>
  </si>
  <si>
    <t>치명 뜬 피해</t>
  </si>
  <si>
    <t>1타</t>
  </si>
  <si>
    <t>2타</t>
  </si>
  <si>
    <t>마나소모</t>
  </si>
  <si>
    <t>핸드건</t>
  </si>
  <si>
    <t>샷건</t>
  </si>
  <si>
    <t>라이플</t>
  </si>
  <si>
    <t>3타</t>
  </si>
  <si>
    <t>4타</t>
  </si>
  <si>
    <t>기타</t>
  </si>
  <si>
    <t>치명 안뜬 값 오차</t>
  </si>
  <si>
    <t>1타크리</t>
  </si>
  <si>
    <t>2타크리</t>
  </si>
  <si>
    <t>3타크리</t>
  </si>
  <si>
    <t>4타크리</t>
  </si>
  <si>
    <t>치명 뜬 값 오차</t>
  </si>
  <si>
    <t>비고</t>
  </si>
  <si>
    <t>번호</t>
  </si>
  <si>
    <t>레벨</t>
  </si>
  <si>
    <t>스킬이름</t>
  </si>
  <si>
    <t>트라이포드</t>
  </si>
  <si>
    <t>횟수나거리</t>
  </si>
  <si>
    <t>총합딜</t>
  </si>
  <si>
    <t>스킬능력치시트</t>
  </si>
  <si>
    <t>1단계</t>
  </si>
  <si>
    <t>2단계</t>
  </si>
  <si>
    <t>3단계</t>
  </si>
  <si>
    <t>총합치명딜</t>
  </si>
  <si>
    <t>평균</t>
  </si>
  <si>
    <t>1차</t>
  </si>
  <si>
    <t>2차</t>
  </si>
  <si>
    <t>3차</t>
  </si>
  <si>
    <t>4차</t>
  </si>
  <si>
    <t>5차</t>
  </si>
  <si>
    <t>종합</t>
  </si>
  <si>
    <t>보스를 기준으로한 스킬 비교 예시 시트입니다.</t>
  </si>
  <si>
    <t>보는 방법</t>
  </si>
  <si>
    <t>0/0/0/</t>
  </si>
  <si>
    <t>공격력</t>
  </si>
  <si>
    <t>1. 왼쪽의 작은 상자를 본다.</t>
  </si>
  <si>
    <t>전투중 마나 회복량</t>
  </si>
  <si>
    <t>조건있는 스킬은 조건 충족 못시킬때도 넣었습니다.</t>
  </si>
  <si>
    <t>마나</t>
  </si>
  <si>
    <t>모든 스킬은 풀 히트 기준입니다.</t>
  </si>
  <si>
    <t>2. 뻘건부분을 입력한다.</t>
  </si>
  <si>
    <t>치명타율</t>
  </si>
  <si>
    <t>치명타피해</t>
  </si>
  <si>
    <t>3. 밑에 변하는 값들을 확인한다.</t>
  </si>
  <si>
    <t>감소율</t>
  </si>
  <si>
    <t>2/0/0/</t>
  </si>
  <si>
    <t>원거리</t>
  </si>
  <si>
    <t>근접</t>
  </si>
  <si>
    <t>첫번째는 스킬 나열, 번호가 같으면 같은 스킬입니다.</t>
  </si>
  <si>
    <t>두번째는 모든 스킬 순위</t>
  </si>
  <si>
    <t>세번째는 장비별 스킬 순위</t>
  </si>
  <si>
    <t>최종 DPS는 풀히트 기준입니다.</t>
  </si>
  <si>
    <t>보스대상</t>
  </si>
  <si>
    <t>3/0/0/</t>
  </si>
  <si>
    <t>백어택은 데미지 20%, 치명타 적중률 20% 증가 계산</t>
  </si>
  <si>
    <t>0/2/0/</t>
  </si>
  <si>
    <t>밑에 초록색칸에서 실질DPS, 마나소모, DPS순위를 확인할 수 있습니다.</t>
  </si>
  <si>
    <t>0/3/0/</t>
  </si>
  <si>
    <t>0/0/2/</t>
  </si>
  <si>
    <t>성립 요건</t>
  </si>
  <si>
    <t>다른건 전~~~혀 안건드셔도 됩니다.</t>
  </si>
  <si>
    <t>0/2/2/</t>
  </si>
  <si>
    <t>치명 고려한 실질 기대값</t>
  </si>
  <si>
    <t>치명 안뜬 피해값</t>
  </si>
  <si>
    <t>0/3/2/</t>
  </si>
  <si>
    <t>2/0/2/</t>
  </si>
  <si>
    <t>치명 뜬 피해값</t>
  </si>
  <si>
    <t>2/2/0/</t>
  </si>
  <si>
    <t>2/2/2/</t>
  </si>
  <si>
    <t>2/3/0/</t>
  </si>
  <si>
    <t>백어택여부</t>
  </si>
  <si>
    <t>조건</t>
  </si>
  <si>
    <t>실질DPS</t>
  </si>
  <si>
    <t>초당마나소모</t>
  </si>
  <si>
    <t>2/3/2/</t>
  </si>
  <si>
    <t>DPS순위</t>
  </si>
  <si>
    <t>장비내순위</t>
  </si>
  <si>
    <t>3/0/2/</t>
  </si>
  <si>
    <t>최종기대딜</t>
  </si>
  <si>
    <t>1타기대</t>
  </si>
  <si>
    <t>2타기대</t>
  </si>
  <si>
    <t>3타기대</t>
  </si>
  <si>
    <t>4타기대</t>
  </si>
  <si>
    <t>3/2/0/</t>
  </si>
  <si>
    <t>기타딜기대</t>
  </si>
  <si>
    <t>계산쿨타임</t>
  </si>
  <si>
    <t>계산무력화</t>
  </si>
  <si>
    <t>계산치명타율</t>
  </si>
  <si>
    <t>계산마나소모</t>
  </si>
  <si>
    <t>계산치명타피해</t>
  </si>
  <si>
    <t>시전시간</t>
  </si>
  <si>
    <t>총기본피해</t>
  </si>
  <si>
    <t>1타기본</t>
  </si>
  <si>
    <t>2타기본</t>
  </si>
  <si>
    <t>3타기본</t>
  </si>
  <si>
    <t>기본쿨</t>
  </si>
  <si>
    <t>기본무력화</t>
  </si>
  <si>
    <t>기본마나소모</t>
  </si>
  <si>
    <t>3/2/2/</t>
  </si>
  <si>
    <t>원의중심부</t>
  </si>
  <si>
    <t>3/3/0/</t>
  </si>
  <si>
    <t>3/3/2/</t>
  </si>
  <si>
    <t>0/1/0/</t>
  </si>
  <si>
    <t>버그있음</t>
  </si>
  <si>
    <t>0/1/1/</t>
  </si>
  <si>
    <t>0/1/2/</t>
  </si>
  <si>
    <t>0/2/1/</t>
  </si>
  <si>
    <t>0/3/1/</t>
  </si>
  <si>
    <t>원의외곽부</t>
  </si>
  <si>
    <t>생명50%이상</t>
  </si>
  <si>
    <t>0/0/1/</t>
  </si>
  <si>
    <t>3/1/2/</t>
  </si>
  <si>
    <t>3/0/1/</t>
  </si>
  <si>
    <t>3/3/1/</t>
  </si>
  <si>
    <t>1/0/0/</t>
  </si>
  <si>
    <t>백어택</t>
  </si>
  <si>
    <t>1/0/1/</t>
  </si>
  <si>
    <t>1/0/2/</t>
  </si>
  <si>
    <t>1/2/0/</t>
  </si>
  <si>
    <t>1/2/1/</t>
  </si>
  <si>
    <t>1/2/2/</t>
  </si>
  <si>
    <t>1/3/0/</t>
  </si>
  <si>
    <t>1/3/1/</t>
  </si>
  <si>
    <t>1/3/2/</t>
  </si>
  <si>
    <t>생명50%이하</t>
  </si>
  <si>
    <t>3/2/1/</t>
  </si>
  <si>
    <t>잡몹대상</t>
  </si>
  <si>
    <t>2/0/1/</t>
  </si>
  <si>
    <t>2/2/1/</t>
  </si>
  <si>
    <t>1/1/0/</t>
  </si>
  <si>
    <t>1/1/1/</t>
  </si>
  <si>
    <t>1/1/2/</t>
  </si>
  <si>
    <t>생명력50%이하</t>
  </si>
  <si>
    <t>공중</t>
  </si>
  <si>
    <t>2/1/0/</t>
  </si>
  <si>
    <t>2/1/1/</t>
  </si>
  <si>
    <t>2/1/2/</t>
  </si>
  <si>
    <t>2/3/1/</t>
  </si>
  <si>
    <t>생명50%이상, 공중</t>
  </si>
  <si>
    <t>적용안됨</t>
  </si>
  <si>
    <t>생명력40%이하</t>
  </si>
  <si>
    <t>공중에뜬적</t>
  </si>
  <si>
    <t>넘어진적</t>
  </si>
  <si>
    <t>무력화대상</t>
  </si>
  <si>
    <t>안무력화대상</t>
  </si>
  <si>
    <t>3/1/0/</t>
  </si>
  <si>
    <t>생명40%이하</t>
  </si>
  <si>
    <t>생명40%이상</t>
  </si>
  <si>
    <t>3/1/1/</t>
  </si>
  <si>
    <t>넘어짐</t>
  </si>
  <si>
    <t>잡몹</t>
  </si>
  <si>
    <t xml:space="preserve"> 버그있음, 잡몹</t>
  </si>
  <si>
    <t>5명사망</t>
  </si>
  <si>
    <t>노말</t>
  </si>
  <si>
    <t>치명</t>
  </si>
  <si>
    <t>치명확율</t>
  </si>
  <si>
    <t>입력란</t>
    <phoneticPr fontId="16" type="noConversion"/>
  </si>
  <si>
    <t>무기공격력평균</t>
    <phoneticPr fontId="16" type="noConversion"/>
  </si>
  <si>
    <t>스탯</t>
    <phoneticPr fontId="16" type="noConversion"/>
  </si>
  <si>
    <t>빨강룬 공격력</t>
    <phoneticPr fontId="16" type="noConversion"/>
  </si>
  <si>
    <t>속성무기 고려x</t>
    <phoneticPr fontId="16" type="noConversion"/>
  </si>
  <si>
    <t>오차범위 2~3퍼센트</t>
    <phoneticPr fontId="16" type="noConversion"/>
  </si>
  <si>
    <t>노랑색만 수정하셔서 계산하시면 됩니다.</t>
    <phoneticPr fontId="16" type="noConversion"/>
  </si>
  <si>
    <t>공격속도(신속)</t>
    <phoneticPr fontId="16" type="noConversion"/>
  </si>
  <si>
    <t>쿨타임(신속)</t>
    <phoneticPr fontId="16" type="noConversion"/>
  </si>
  <si>
    <t>치명타피해</t>
    <phoneticPr fontId="16" type="noConversion"/>
  </si>
  <si>
    <t>특화</t>
    <phoneticPr fontId="16" type="noConversion"/>
  </si>
  <si>
    <t>핸드건치피</t>
    <phoneticPr fontId="16" type="noConversion"/>
  </si>
  <si>
    <t>샷건쿨감</t>
    <phoneticPr fontId="16" type="noConversion"/>
  </si>
  <si>
    <t>라이플방관</t>
    <phoneticPr fontId="16" type="noConversion"/>
  </si>
  <si>
    <t>라이플증뎀</t>
    <phoneticPr fontId="16" type="noConversion"/>
  </si>
  <si>
    <t>백어택증뎀</t>
    <phoneticPr fontId="16" type="noConversion"/>
  </si>
  <si>
    <t>백어택치명률</t>
    <phoneticPr fontId="16" type="noConversion"/>
  </si>
  <si>
    <t>샷건근접증뎀</t>
    <phoneticPr fontId="16" type="noConversion"/>
  </si>
  <si>
    <t>공격력</t>
    <phoneticPr fontId="16" type="noConversion"/>
  </si>
  <si>
    <t>특화</t>
    <phoneticPr fontId="15" type="noConversion"/>
  </si>
  <si>
    <t>신속</t>
    <phoneticPr fontId="15" type="noConversion"/>
  </si>
  <si>
    <t>2. 빨간부분은 필요하면 수정(강화무기 각인 등)</t>
    <phoneticPr fontId="15" type="noConversion"/>
  </si>
  <si>
    <t>1. 제일 위에 본인 스탯 입력(노란색 박스)</t>
    <phoneticPr fontId="15" type="noConversion"/>
  </si>
  <si>
    <t>백어택 : 데미지 20%, 치명타 적중률 8% 증가 계산</t>
    <phoneticPr fontId="15" type="noConversion"/>
  </si>
  <si>
    <t>아래 다른 탭들(보스, 모든조합시트 등) 의미 없음</t>
    <phoneticPr fontId="15" type="noConversion"/>
  </si>
  <si>
    <t>공격력</t>
    <phoneticPr fontId="15" type="noConversion"/>
  </si>
  <si>
    <t>치벞적용</t>
    <phoneticPr fontId="15" type="noConversion"/>
  </si>
  <si>
    <t>4. 밑에 변하는 값들을 확인한다, 필터 알아서 적용</t>
    <phoneticPr fontId="15" type="noConversion"/>
  </si>
  <si>
    <t>3. 시너지(치명15%) 적용은 1, 미적용은 0 입력</t>
    <phoneticPr fontId="15" type="noConversion"/>
  </si>
  <si>
    <t>3. 밑에 변하는 값들을 확인한다, 필터 알아서 적용</t>
    <phoneticPr fontId="15" type="noConversion"/>
  </si>
  <si>
    <t>3/1/1/</t>
    <phoneticPr fontId="15" type="noConversion"/>
  </si>
  <si>
    <t>3/2/1/</t>
    <phoneticPr fontId="15" type="noConversion"/>
  </si>
  <si>
    <t>3/3/1/</t>
    <phoneticPr fontId="15" type="noConversion"/>
  </si>
  <si>
    <t>3/1/2/</t>
    <phoneticPr fontId="15" type="noConversion"/>
  </si>
  <si>
    <t>3/2/2/</t>
    <phoneticPr fontId="15" type="noConversion"/>
  </si>
  <si>
    <t>3/3/2/</t>
    <phoneticPr fontId="15" type="noConversion"/>
  </si>
  <si>
    <t>3/1/0/</t>
    <phoneticPr fontId="15" type="noConversion"/>
  </si>
  <si>
    <t>3/2/0/</t>
    <phoneticPr fontId="15" type="noConversion"/>
  </si>
  <si>
    <t>3/3/0/</t>
    <phoneticPr fontId="15" type="noConversion"/>
  </si>
  <si>
    <t>3/0/0/</t>
    <phoneticPr fontId="15" type="noConversion"/>
  </si>
  <si>
    <t>치명 안 뜬 피해값</t>
    <phoneticPr fontId="15" type="noConversion"/>
  </si>
  <si>
    <t>보스대상</t>
    <phoneticPr fontId="15" type="noConversion"/>
  </si>
  <si>
    <t>보스대상,넘어짐</t>
    <phoneticPr fontId="15" type="noConversion"/>
  </si>
  <si>
    <t>0/0/2/</t>
    <phoneticPr fontId="15" type="noConversion"/>
  </si>
  <si>
    <t>0/2/2/</t>
    <phoneticPr fontId="15" type="noConversion"/>
  </si>
  <si>
    <t>1/0/2/</t>
    <phoneticPr fontId="15" type="noConversion"/>
  </si>
  <si>
    <t>1/2/2/</t>
    <phoneticPr fontId="15" type="noConversion"/>
  </si>
  <si>
    <t>2/0/2/</t>
    <phoneticPr fontId="15" type="noConversion"/>
  </si>
  <si>
    <t>2/2/2/</t>
    <phoneticPr fontId="15" type="noConversion"/>
  </si>
  <si>
    <t>시드이하</t>
    <phoneticPr fontId="15" type="noConversion"/>
  </si>
  <si>
    <t>버그있음</t>
    <phoneticPr fontId="15" type="noConversion"/>
  </si>
  <si>
    <t>피격이상</t>
    <phoneticPr fontId="15" type="noConversion"/>
  </si>
  <si>
    <t>유물세트옵션</t>
    <phoneticPr fontId="15" type="noConversion"/>
  </si>
  <si>
    <t>유물세트옵션 공격력 10%</t>
    <phoneticPr fontId="15" type="noConversion"/>
  </si>
  <si>
    <t>적용 : 1입력</t>
    <phoneticPr fontId="15" type="noConversion"/>
  </si>
  <si>
    <t>미적용 : 0입력</t>
    <phoneticPr fontId="15" type="noConversion"/>
  </si>
  <si>
    <t>공격속도(신속)</t>
    <phoneticPr fontId="16" type="noConversion"/>
  </si>
  <si>
    <t>치명확률</t>
    <phoneticPr fontId="15" type="noConversion"/>
  </si>
  <si>
    <t>무기 최소공격력</t>
    <phoneticPr fontId="15" type="noConversion"/>
  </si>
  <si>
    <t>무기 최대공격력</t>
    <phoneticPr fontId="15" type="noConversion"/>
  </si>
  <si>
    <t>치명타 적중률 5%</t>
    <phoneticPr fontId="15" type="noConversion"/>
  </si>
  <si>
    <t>치명타 피해 15%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</si>
</sst>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0_ "/>
    <numFmt numFmtId="178" formatCode="0.00_);[Red]\(0.00\)"/>
    <numFmt numFmtId="179" formatCode="0_);[Red]\(0\)"/>
    <numFmt numFmtId="180" formatCode="0.000_ "/>
    <numFmt numFmtId="181" formatCode="0.0000_ "/>
  </numFmts>
  <fonts count="25">
    <font>
      <sz val="11"/>
      <color rgb="FF000000"/>
      <name val="맑은 고딕"/>
    </font>
    <font>
      <sz val="9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11"/>
      <name val="맑은 고딕"/>
      <family val="3"/>
      <charset val="129"/>
    </font>
    <font>
      <sz val="9"/>
      <color rgb="FF9C6500"/>
      <name val="맑은 고딕"/>
      <family val="3"/>
      <charset val="129"/>
    </font>
    <font>
      <sz val="9"/>
      <color rgb="FF006100"/>
      <name val="맑은 고딕"/>
      <family val="3"/>
      <charset val="129"/>
    </font>
    <font>
      <sz val="22"/>
      <color rgb="FF000000"/>
      <name val="맑은 고딕"/>
      <family val="3"/>
      <charset val="129"/>
    </font>
    <font>
      <sz val="9"/>
      <color rgb="FF9C0006"/>
      <name val="맑은 고딕"/>
      <family val="3"/>
      <charset val="129"/>
    </font>
    <font>
      <sz val="9"/>
      <color rgb="FFFF0000"/>
      <name val="맑은 고딕"/>
      <family val="3"/>
      <charset val="129"/>
    </font>
    <font>
      <sz val="20"/>
      <color rgb="FF000000"/>
      <name val="맑은 고딕"/>
      <family val="3"/>
      <charset val="129"/>
    </font>
    <font>
      <sz val="16"/>
      <color rgb="FF000000"/>
      <name val="맑은 고딕"/>
      <family val="3"/>
      <charset val="129"/>
    </font>
    <font>
      <sz val="9"/>
      <color rgb="FFFFC000"/>
      <name val="맑은 고딕"/>
      <family val="3"/>
      <charset val="129"/>
    </font>
    <font>
      <sz val="9"/>
      <color rgb="FF00B0F0"/>
      <name val="맑은 고딕"/>
      <family val="3"/>
      <charset val="129"/>
    </font>
    <font>
      <sz val="9"/>
      <color rgb="FF7030A0"/>
      <name val="맑은 고딕"/>
      <family val="3"/>
      <charset val="129"/>
    </font>
    <font>
      <sz val="14"/>
      <color rgb="FFFF0000"/>
      <name val="맑은 고딕"/>
      <family val="3"/>
      <charset val="129"/>
    </font>
    <font>
      <sz val="8"/>
      <name val="돋움"/>
      <family val="3"/>
      <charset val="129"/>
    </font>
    <font>
      <sz val="8"/>
      <name val="맑은 고딕"/>
      <family val="2"/>
      <charset val="129"/>
      <scheme val="minor"/>
    </font>
    <font>
      <sz val="6"/>
      <color rgb="FF000000"/>
      <name val="맑은 고딕"/>
      <family val="3"/>
      <charset val="129"/>
    </font>
    <font>
      <b/>
      <sz val="6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</font>
    <font>
      <b/>
      <sz val="6"/>
      <color rgb="FFFF0000"/>
      <name val="맑은 고딕"/>
      <family val="3"/>
      <charset val="129"/>
    </font>
    <font>
      <u/>
      <sz val="6"/>
      <color rgb="FFFF0000"/>
      <name val="맑은 고딕"/>
      <family val="3"/>
      <charset val="129"/>
    </font>
    <font>
      <sz val="6"/>
      <color rgb="FFFF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7"/>
      <color theme="1"/>
      <name val="맑은 고딕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indexed="64"/>
      </patternFill>
    </fill>
  </fills>
  <borders count="5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7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center" vertical="center"/>
    </xf>
    <xf numFmtId="2" fontId="1" fillId="0" borderId="5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5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5" fillId="3" borderId="16" xfId="0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5" fillId="3" borderId="20" xfId="0" applyFont="1" applyFill="1" applyBorder="1" applyAlignment="1">
      <alignment horizontal="right" vertical="center"/>
    </xf>
    <xf numFmtId="0" fontId="1" fillId="0" borderId="5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right" vertical="center"/>
    </xf>
    <xf numFmtId="0" fontId="1" fillId="0" borderId="22" xfId="0" applyFont="1" applyBorder="1" applyAlignment="1">
      <alignment horizontal="center" vertical="center"/>
    </xf>
    <xf numFmtId="0" fontId="5" fillId="3" borderId="23" xfId="0" applyFont="1" applyFill="1" applyBorder="1" applyAlignment="1">
      <alignment horizontal="right" vertical="center"/>
    </xf>
    <xf numFmtId="0" fontId="1" fillId="0" borderId="6" xfId="0" applyFont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5" fillId="3" borderId="21" xfId="0" applyFont="1" applyFill="1" applyBorder="1" applyAlignment="1">
      <alignment vertical="center"/>
    </xf>
    <xf numFmtId="0" fontId="1" fillId="0" borderId="8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2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5" xfId="0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27" xfId="0" applyFont="1" applyBorder="1" applyAlignment="1">
      <alignment horizontal="right" vertical="center"/>
    </xf>
    <xf numFmtId="1" fontId="1" fillId="0" borderId="25" xfId="0" applyNumberFormat="1" applyFont="1" applyBorder="1" applyAlignment="1">
      <alignment horizontal="right" vertical="center"/>
    </xf>
    <xf numFmtId="1" fontId="1" fillId="0" borderId="26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1" fontId="1" fillId="0" borderId="27" xfId="0" applyNumberFormat="1" applyFont="1" applyBorder="1" applyAlignment="1">
      <alignment horizontal="right" vertical="center"/>
    </xf>
    <xf numFmtId="0" fontId="7" fillId="4" borderId="28" xfId="0" applyFont="1" applyFill="1" applyBorder="1" applyAlignment="1">
      <alignment horizontal="center" vertical="center"/>
    </xf>
    <xf numFmtId="176" fontId="8" fillId="0" borderId="25" xfId="0" applyNumberFormat="1" applyFont="1" applyBorder="1" applyAlignment="1">
      <alignment horizontal="right" vertical="center"/>
    </xf>
    <xf numFmtId="176" fontId="1" fillId="0" borderId="26" xfId="0" applyNumberFormat="1" applyFont="1" applyBorder="1" applyAlignment="1">
      <alignment horizontal="right" vertical="center"/>
    </xf>
    <xf numFmtId="176" fontId="1" fillId="0" borderId="27" xfId="0" applyNumberFormat="1" applyFont="1" applyBorder="1" applyAlignment="1">
      <alignment horizontal="right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26" xfId="0" applyFont="1" applyBorder="1" applyAlignment="1">
      <alignment horizontal="right" vertical="center"/>
    </xf>
    <xf numFmtId="0" fontId="8" fillId="0" borderId="29" xfId="0" applyFont="1" applyBorder="1" applyAlignment="1">
      <alignment horizontal="right" vertical="center"/>
    </xf>
    <xf numFmtId="0" fontId="7" fillId="4" borderId="18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right" vertical="center"/>
    </xf>
    <xf numFmtId="0" fontId="1" fillId="0" borderId="32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2" xfId="0" applyFont="1" applyBorder="1" applyAlignment="1">
      <alignment vertical="center"/>
    </xf>
    <xf numFmtId="0" fontId="1" fillId="0" borderId="33" xfId="0" applyFont="1" applyBorder="1" applyAlignment="1">
      <alignment horizontal="right" vertical="center"/>
    </xf>
    <xf numFmtId="1" fontId="1" fillId="0" borderId="31" xfId="0" applyNumberFormat="1" applyFont="1" applyBorder="1" applyAlignment="1">
      <alignment horizontal="right" vertical="center"/>
    </xf>
    <xf numFmtId="1" fontId="1" fillId="0" borderId="32" xfId="0" applyNumberFormat="1" applyFont="1" applyBorder="1" applyAlignment="1">
      <alignment horizontal="right" vertical="center"/>
    </xf>
    <xf numFmtId="1" fontId="1" fillId="0" borderId="33" xfId="0" applyNumberFormat="1" applyFont="1" applyBorder="1" applyAlignment="1">
      <alignment horizontal="right" vertical="center"/>
    </xf>
    <xf numFmtId="1" fontId="1" fillId="0" borderId="5" xfId="0" applyNumberFormat="1" applyFont="1" applyBorder="1" applyAlignment="1">
      <alignment horizontal="right" vertical="center"/>
    </xf>
    <xf numFmtId="176" fontId="8" fillId="0" borderId="31" xfId="0" applyNumberFormat="1" applyFont="1" applyBorder="1" applyAlignment="1">
      <alignment horizontal="right" vertical="center"/>
    </xf>
    <xf numFmtId="176" fontId="1" fillId="0" borderId="32" xfId="0" applyNumberFormat="1" applyFont="1" applyBorder="1" applyAlignment="1">
      <alignment horizontal="right" vertical="center"/>
    </xf>
    <xf numFmtId="176" fontId="1" fillId="0" borderId="33" xfId="0" applyNumberFormat="1" applyFont="1" applyBorder="1" applyAlignment="1">
      <alignment horizontal="right" vertical="center"/>
    </xf>
    <xf numFmtId="0" fontId="1" fillId="0" borderId="32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8" fillId="0" borderId="34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3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0" fontId="1" fillId="0" borderId="12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5" fillId="3" borderId="35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vertical="center"/>
    </xf>
    <xf numFmtId="0" fontId="5" fillId="3" borderId="2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1" fillId="0" borderId="14" xfId="0" applyFont="1" applyBorder="1" applyAlignment="1">
      <alignment vertical="center"/>
    </xf>
    <xf numFmtId="0" fontId="11" fillId="0" borderId="2" xfId="0" applyFont="1" applyBorder="1" applyAlignment="1">
      <alignment horizontal="left" vertical="center"/>
    </xf>
    <xf numFmtId="1" fontId="1" fillId="0" borderId="4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1" fontId="1" fillId="0" borderId="2" xfId="0" applyNumberFormat="1" applyFont="1" applyBorder="1" applyAlignment="1">
      <alignment horizontal="right" vertical="center"/>
    </xf>
    <xf numFmtId="176" fontId="1" fillId="0" borderId="2" xfId="0" applyNumberFormat="1" applyFont="1" applyBorder="1" applyAlignment="1">
      <alignment horizontal="right" vertical="center"/>
    </xf>
    <xf numFmtId="176" fontId="1" fillId="0" borderId="3" xfId="0" applyNumberFormat="1" applyFont="1" applyBorder="1" applyAlignment="1">
      <alignment horizontal="right" vertical="center"/>
    </xf>
    <xf numFmtId="1" fontId="1" fillId="0" borderId="3" xfId="0" applyNumberFormat="1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" fillId="0" borderId="36" xfId="0" applyFont="1" applyBorder="1" applyAlignment="1">
      <alignment vertical="center"/>
    </xf>
    <xf numFmtId="176" fontId="1" fillId="0" borderId="0" xfId="0" applyNumberFormat="1" applyFont="1" applyAlignment="1">
      <alignment horizontal="right" vertical="center"/>
    </xf>
    <xf numFmtId="176" fontId="1" fillId="0" borderId="5" xfId="0" applyNumberFormat="1" applyFont="1" applyBorder="1" applyAlignment="1">
      <alignment horizontal="right" vertical="center"/>
    </xf>
    <xf numFmtId="176" fontId="8" fillId="0" borderId="34" xfId="0" applyNumberFormat="1" applyFont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1" fontId="1" fillId="0" borderId="32" xfId="0" applyNumberFormat="1" applyFont="1" applyBorder="1" applyAlignment="1">
      <alignment vertical="center"/>
    </xf>
    <xf numFmtId="1" fontId="1" fillId="0" borderId="33" xfId="0" applyNumberFormat="1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3" fillId="0" borderId="13" xfId="0" applyFont="1" applyBorder="1" applyAlignment="1">
      <alignment horizontal="left" vertical="center"/>
    </xf>
    <xf numFmtId="1" fontId="1" fillId="0" borderId="12" xfId="0" applyNumberFormat="1" applyFont="1" applyBorder="1" applyAlignment="1">
      <alignment horizontal="right" vertical="center"/>
    </xf>
    <xf numFmtId="1" fontId="1" fillId="0" borderId="13" xfId="0" applyNumberFormat="1" applyFont="1" applyBorder="1" applyAlignment="1">
      <alignment horizontal="right" vertical="center"/>
    </xf>
    <xf numFmtId="1" fontId="1" fillId="0" borderId="15" xfId="0" applyNumberFormat="1" applyFont="1" applyBorder="1" applyAlignment="1">
      <alignment horizontal="right" vertical="center"/>
    </xf>
    <xf numFmtId="176" fontId="1" fillId="0" borderId="13" xfId="0" applyNumberFormat="1" applyFont="1" applyBorder="1" applyAlignment="1">
      <alignment horizontal="right" vertical="center"/>
    </xf>
    <xf numFmtId="176" fontId="1" fillId="0" borderId="15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left" vertical="center"/>
    </xf>
    <xf numFmtId="1" fontId="8" fillId="0" borderId="0" xfId="0" applyNumberFormat="1" applyFont="1" applyAlignment="1">
      <alignment horizontal="right" vertical="center"/>
    </xf>
    <xf numFmtId="2" fontId="1" fillId="0" borderId="2" xfId="0" applyNumberFormat="1" applyFont="1" applyBorder="1" applyAlignment="1">
      <alignment horizontal="right" vertical="center"/>
    </xf>
    <xf numFmtId="0" fontId="1" fillId="0" borderId="34" xfId="0" applyFont="1" applyBorder="1" applyAlignment="1">
      <alignment horizontal="right" vertical="center"/>
    </xf>
    <xf numFmtId="0" fontId="1" fillId="0" borderId="38" xfId="0" applyFont="1" applyBorder="1" applyAlignment="1">
      <alignment horizontal="left" vertical="center"/>
    </xf>
    <xf numFmtId="0" fontId="1" fillId="0" borderId="39" xfId="0" applyFont="1" applyBorder="1" applyAlignment="1">
      <alignment horizontal="right" vertical="center"/>
    </xf>
    <xf numFmtId="0" fontId="1" fillId="0" borderId="40" xfId="0" applyFont="1" applyBorder="1" applyAlignment="1">
      <alignment horizontal="left" vertical="center"/>
    </xf>
    <xf numFmtId="0" fontId="1" fillId="0" borderId="40" xfId="0" applyFont="1" applyBorder="1" applyAlignment="1">
      <alignment vertical="center"/>
    </xf>
    <xf numFmtId="0" fontId="1" fillId="0" borderId="41" xfId="0" applyFont="1" applyBorder="1" applyAlignment="1">
      <alignment horizontal="right" vertical="center"/>
    </xf>
    <xf numFmtId="1" fontId="1" fillId="0" borderId="39" xfId="0" applyNumberFormat="1" applyFont="1" applyBorder="1" applyAlignment="1">
      <alignment horizontal="right" vertical="center"/>
    </xf>
    <xf numFmtId="1" fontId="1" fillId="0" borderId="40" xfId="0" applyNumberFormat="1" applyFont="1" applyBorder="1" applyAlignment="1">
      <alignment horizontal="right" vertical="center"/>
    </xf>
    <xf numFmtId="1" fontId="1" fillId="0" borderId="41" xfId="0" applyNumberFormat="1" applyFont="1" applyBorder="1" applyAlignment="1">
      <alignment horizontal="right" vertical="center"/>
    </xf>
    <xf numFmtId="176" fontId="8" fillId="0" borderId="39" xfId="0" applyNumberFormat="1" applyFont="1" applyBorder="1" applyAlignment="1">
      <alignment horizontal="right" vertical="center"/>
    </xf>
    <xf numFmtId="176" fontId="1" fillId="0" borderId="40" xfId="0" applyNumberFormat="1" applyFont="1" applyBorder="1" applyAlignment="1">
      <alignment horizontal="right" vertical="center"/>
    </xf>
    <xf numFmtId="176" fontId="1" fillId="0" borderId="41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horizontal="right" vertical="center"/>
    </xf>
    <xf numFmtId="0" fontId="8" fillId="0" borderId="42" xfId="0" applyFont="1" applyBorder="1" applyAlignment="1">
      <alignment horizontal="right" vertical="center"/>
    </xf>
    <xf numFmtId="0" fontId="1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1" fontId="8" fillId="0" borderId="13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1" fontId="8" fillId="0" borderId="5" xfId="0" applyNumberFormat="1" applyFont="1" applyBorder="1" applyAlignment="1">
      <alignment horizontal="right" vertical="center"/>
    </xf>
    <xf numFmtId="1" fontId="8" fillId="0" borderId="15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9" fillId="0" borderId="17" xfId="0" applyFont="1" applyBorder="1" applyAlignment="1">
      <alignment vertical="center" wrapText="1"/>
    </xf>
    <xf numFmtId="0" fontId="17" fillId="0" borderId="43" xfId="0" applyFont="1" applyBorder="1" applyAlignment="1">
      <alignment horizontal="center" vertical="center" wrapText="1"/>
    </xf>
    <xf numFmtId="1" fontId="20" fillId="6" borderId="43" xfId="0" applyNumberFormat="1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177" fontId="20" fillId="6" borderId="43" xfId="0" applyNumberFormat="1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vertical="center"/>
    </xf>
    <xf numFmtId="176" fontId="20" fillId="6" borderId="43" xfId="0" applyNumberFormat="1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176" fontId="20" fillId="0" borderId="17" xfId="0" applyNumberFormat="1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17" fillId="8" borderId="43" xfId="0" applyFont="1" applyFill="1" applyBorder="1" applyAlignment="1">
      <alignment horizontal="center" vertical="center" wrapText="1"/>
    </xf>
    <xf numFmtId="0" fontId="17" fillId="5" borderId="43" xfId="0" applyFont="1" applyFill="1" applyBorder="1" applyAlignment="1">
      <alignment horizontal="center" vertical="center" wrapText="1"/>
    </xf>
    <xf numFmtId="177" fontId="17" fillId="0" borderId="43" xfId="0" applyNumberFormat="1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0" fontId="19" fillId="5" borderId="43" xfId="0" applyFont="1" applyFill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19" fillId="0" borderId="17" xfId="0" applyFont="1" applyFill="1" applyBorder="1" applyAlignment="1">
      <alignment vertical="center"/>
    </xf>
    <xf numFmtId="177" fontId="7" fillId="4" borderId="1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178" fontId="1" fillId="0" borderId="1" xfId="0" applyNumberFormat="1" applyFont="1" applyBorder="1" applyAlignment="1">
      <alignment horizontal="right" vertical="center"/>
    </xf>
    <xf numFmtId="178" fontId="1" fillId="0" borderId="2" xfId="0" applyNumberFormat="1" applyFont="1" applyBorder="1" applyAlignment="1">
      <alignment horizontal="right" vertical="center"/>
    </xf>
    <xf numFmtId="178" fontId="1" fillId="0" borderId="3" xfId="0" applyNumberFormat="1" applyFont="1" applyBorder="1" applyAlignment="1">
      <alignment horizontal="right" vertical="center"/>
    </xf>
    <xf numFmtId="178" fontId="1" fillId="0" borderId="2" xfId="0" applyNumberFormat="1" applyFont="1" applyBorder="1" applyAlignment="1">
      <alignment vertical="center"/>
    </xf>
    <xf numFmtId="178" fontId="1" fillId="0" borderId="4" xfId="0" applyNumberFormat="1" applyFont="1" applyBorder="1" applyAlignment="1">
      <alignment horizontal="right" vertical="center"/>
    </xf>
    <xf numFmtId="178" fontId="1" fillId="0" borderId="0" xfId="0" applyNumberFormat="1" applyFont="1" applyAlignment="1">
      <alignment horizontal="right" vertical="center"/>
    </xf>
    <xf numFmtId="178" fontId="1" fillId="0" borderId="5" xfId="0" applyNumberFormat="1" applyFont="1" applyBorder="1" applyAlignment="1">
      <alignment horizontal="right" vertical="center"/>
    </xf>
    <xf numFmtId="178" fontId="1" fillId="0" borderId="0" xfId="0" applyNumberFormat="1" applyFont="1" applyAlignment="1">
      <alignment vertical="center"/>
    </xf>
    <xf numFmtId="178" fontId="1" fillId="0" borderId="0" xfId="0" applyNumberFormat="1" applyFont="1" applyBorder="1" applyAlignment="1">
      <alignment horizontal="right" vertical="center"/>
    </xf>
    <xf numFmtId="178" fontId="1" fillId="0" borderId="0" xfId="0" applyNumberFormat="1" applyFont="1" applyBorder="1" applyAlignment="1">
      <alignment vertical="center"/>
    </xf>
    <xf numFmtId="178" fontId="1" fillId="0" borderId="12" xfId="0" applyNumberFormat="1" applyFont="1" applyBorder="1" applyAlignment="1">
      <alignment horizontal="right" vertical="center"/>
    </xf>
    <xf numFmtId="178" fontId="1" fillId="0" borderId="13" xfId="0" applyNumberFormat="1" applyFont="1" applyBorder="1" applyAlignment="1">
      <alignment horizontal="right" vertical="center"/>
    </xf>
    <xf numFmtId="178" fontId="1" fillId="0" borderId="15" xfId="0" applyNumberFormat="1" applyFont="1" applyBorder="1" applyAlignment="1">
      <alignment horizontal="right" vertical="center"/>
    </xf>
    <xf numFmtId="178" fontId="1" fillId="0" borderId="13" xfId="0" applyNumberFormat="1" applyFont="1" applyBorder="1" applyAlignment="1">
      <alignment vertical="center"/>
    </xf>
    <xf numFmtId="178" fontId="1" fillId="0" borderId="49" xfId="0" applyNumberFormat="1" applyFont="1" applyBorder="1" applyAlignment="1">
      <alignment horizontal="right" vertical="center"/>
    </xf>
    <xf numFmtId="178" fontId="1" fillId="0" borderId="47" xfId="0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178" fontId="1" fillId="0" borderId="16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right" vertical="center"/>
    </xf>
    <xf numFmtId="179" fontId="1" fillId="0" borderId="0" xfId="0" applyNumberFormat="1" applyFont="1" applyAlignment="1">
      <alignment horizontal="right" vertical="center"/>
    </xf>
    <xf numFmtId="179" fontId="1" fillId="0" borderId="5" xfId="0" applyNumberFormat="1" applyFont="1" applyBorder="1" applyAlignment="1">
      <alignment horizontal="right" vertical="center"/>
    </xf>
    <xf numFmtId="179" fontId="1" fillId="0" borderId="0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right" vertical="center"/>
    </xf>
    <xf numFmtId="179" fontId="1" fillId="0" borderId="48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left" vertical="center"/>
    </xf>
    <xf numFmtId="178" fontId="1" fillId="0" borderId="50" xfId="0" applyNumberFormat="1" applyFont="1" applyBorder="1" applyAlignment="1">
      <alignment horizontal="right" vertical="center"/>
    </xf>
    <xf numFmtId="180" fontId="1" fillId="0" borderId="0" xfId="0" applyNumberFormat="1" applyFont="1" applyAlignment="1">
      <alignment vertical="center"/>
    </xf>
    <xf numFmtId="180" fontId="1" fillId="0" borderId="5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1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178" fontId="1" fillId="0" borderId="35" xfId="0" applyNumberFormat="1" applyFont="1" applyBorder="1" applyAlignment="1">
      <alignment horizontal="right" vertical="center"/>
    </xf>
    <xf numFmtId="178" fontId="1" fillId="0" borderId="17" xfId="0" applyNumberFormat="1" applyFont="1" applyBorder="1" applyAlignment="1">
      <alignment horizontal="right" vertical="center"/>
    </xf>
    <xf numFmtId="0" fontId="1" fillId="0" borderId="5" xfId="0" applyNumberFormat="1" applyFont="1" applyBorder="1" applyAlignment="1">
      <alignment horizontal="right" vertical="center"/>
    </xf>
    <xf numFmtId="178" fontId="1" fillId="0" borderId="23" xfId="0" applyNumberFormat="1" applyFont="1" applyBorder="1" applyAlignment="1">
      <alignment horizontal="right" vertical="center"/>
    </xf>
    <xf numFmtId="0" fontId="7" fillId="4" borderId="21" xfId="0" applyNumberFormat="1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20" fillId="6" borderId="43" xfId="0" applyFont="1" applyFill="1" applyBorder="1" applyAlignment="1">
      <alignment horizontal="center" vertical="center"/>
    </xf>
    <xf numFmtId="0" fontId="20" fillId="6" borderId="4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8" fillId="5" borderId="43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19" fillId="5" borderId="45" xfId="0" applyFont="1" applyFill="1" applyBorder="1" applyAlignment="1">
      <alignment horizontal="center" vertical="center"/>
    </xf>
    <xf numFmtId="0" fontId="19" fillId="5" borderId="46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9" fillId="0" borderId="51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7" fillId="0" borderId="5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181" fontId="7" fillId="4" borderId="18" xfId="0" applyNumberFormat="1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00"/>
  <sheetViews>
    <sheetView topLeftCell="A18" workbookViewId="0">
      <selection activeCell="F54" sqref="F54:O55"/>
    </sheetView>
  </sheetViews>
  <sheetFormatPr defaultColWidth="12.625" defaultRowHeight="15" customHeight="1"/>
  <cols>
    <col min="1" max="1" width="7.875" customWidth="1"/>
    <col min="2" max="2" width="3.125" customWidth="1"/>
    <col min="3" max="3" width="2.75" customWidth="1"/>
    <col min="4" max="4" width="11.75" customWidth="1"/>
    <col min="5" max="6" width="7.875" customWidth="1"/>
    <col min="7" max="7" width="9.125" customWidth="1"/>
    <col min="8" max="12" width="7.875" customWidth="1"/>
    <col min="13" max="55" width="7.875" hidden="1" customWidth="1"/>
    <col min="56" max="63" width="7.875" customWidth="1"/>
  </cols>
  <sheetData>
    <row r="1" spans="1:63" ht="12" hidden="1" customHeight="1">
      <c r="A1" s="2"/>
      <c r="B1" s="2"/>
      <c r="C1" s="2"/>
      <c r="D1" s="2"/>
      <c r="E1" s="2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" hidden="1" customHeight="1">
      <c r="A2" s="2"/>
      <c r="B2" s="5" t="s">
        <v>1</v>
      </c>
      <c r="C2" s="6" t="s">
        <v>2</v>
      </c>
      <c r="D2" s="6" t="s">
        <v>3</v>
      </c>
      <c r="E2" s="6" t="s">
        <v>4</v>
      </c>
      <c r="F2" s="8"/>
      <c r="G2" s="6" t="s">
        <v>5</v>
      </c>
      <c r="H2" s="6" t="s">
        <v>6</v>
      </c>
      <c r="I2" s="6" t="s">
        <v>7</v>
      </c>
      <c r="J2" s="6" t="s">
        <v>8</v>
      </c>
      <c r="K2" s="6"/>
      <c r="L2" s="6" t="s">
        <v>9</v>
      </c>
      <c r="M2" s="6"/>
      <c r="N2" s="6" t="s">
        <v>10</v>
      </c>
      <c r="O2" s="6" t="s">
        <v>11</v>
      </c>
      <c r="P2" s="6"/>
      <c r="Q2" s="6" t="s">
        <v>12</v>
      </c>
      <c r="R2" s="6" t="s">
        <v>13</v>
      </c>
      <c r="S2" s="6"/>
      <c r="T2" s="6" t="s">
        <v>14</v>
      </c>
      <c r="U2" s="6"/>
      <c r="V2" s="6"/>
      <c r="W2" s="6" t="s">
        <v>15</v>
      </c>
      <c r="X2" s="6" t="s">
        <v>16</v>
      </c>
      <c r="Y2" s="6" t="s">
        <v>17</v>
      </c>
      <c r="Z2" s="6" t="s">
        <v>18</v>
      </c>
      <c r="AA2" s="6"/>
      <c r="AB2" s="6" t="s">
        <v>19</v>
      </c>
      <c r="AC2" s="6"/>
      <c r="AD2" s="6" t="s">
        <v>20</v>
      </c>
      <c r="AE2" s="6"/>
      <c r="AF2" s="6" t="s">
        <v>21</v>
      </c>
      <c r="AG2" s="9" t="s">
        <v>22</v>
      </c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2" hidden="1" customHeight="1">
      <c r="A3" s="2"/>
      <c r="B3" s="10" t="s">
        <v>24</v>
      </c>
      <c r="C3" s="1">
        <v>8</v>
      </c>
      <c r="D3" s="1">
        <v>6</v>
      </c>
      <c r="E3" s="1">
        <v>12</v>
      </c>
      <c r="F3" s="3"/>
      <c r="G3" s="1">
        <v>8</v>
      </c>
      <c r="H3" s="1">
        <v>20</v>
      </c>
      <c r="I3" s="1">
        <v>9</v>
      </c>
      <c r="J3" s="1">
        <v>24</v>
      </c>
      <c r="K3" s="1"/>
      <c r="L3" s="1">
        <v>36</v>
      </c>
      <c r="M3" s="1"/>
      <c r="N3" s="1">
        <v>16</v>
      </c>
      <c r="O3" s="1">
        <v>30</v>
      </c>
      <c r="P3" s="1"/>
      <c r="Q3" s="1">
        <v>24</v>
      </c>
      <c r="R3" s="1">
        <v>24</v>
      </c>
      <c r="S3" s="1"/>
      <c r="T3" s="1">
        <v>36</v>
      </c>
      <c r="U3" s="1"/>
      <c r="V3" s="1"/>
      <c r="W3" s="1">
        <v>30</v>
      </c>
      <c r="X3" s="1">
        <v>6</v>
      </c>
      <c r="Y3" s="1">
        <v>8</v>
      </c>
      <c r="Z3" s="1">
        <v>24</v>
      </c>
      <c r="AA3" s="1"/>
      <c r="AB3" s="1">
        <v>24</v>
      </c>
      <c r="AC3" s="1"/>
      <c r="AD3" s="1">
        <v>18</v>
      </c>
      <c r="AE3" s="1"/>
      <c r="AF3" s="1">
        <v>36</v>
      </c>
      <c r="AG3" s="11">
        <v>30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" hidden="1" customHeight="1">
      <c r="A4" s="2"/>
      <c r="B4" s="10">
        <v>1</v>
      </c>
      <c r="C4" s="1">
        <v>209</v>
      </c>
      <c r="D4" s="1">
        <v>123</v>
      </c>
      <c r="E4" s="1">
        <v>40</v>
      </c>
      <c r="F4" s="3">
        <v>159</v>
      </c>
      <c r="G4" s="1">
        <v>18</v>
      </c>
      <c r="H4" s="1">
        <v>403</v>
      </c>
      <c r="I4" s="1">
        <v>78</v>
      </c>
      <c r="J4" s="1">
        <v>152</v>
      </c>
      <c r="K4" s="1">
        <v>193</v>
      </c>
      <c r="L4" s="1">
        <v>489</v>
      </c>
      <c r="M4" s="1">
        <v>41</v>
      </c>
      <c r="N4" s="1">
        <v>574</v>
      </c>
      <c r="O4" s="1">
        <v>116</v>
      </c>
      <c r="P4" s="1">
        <v>46</v>
      </c>
      <c r="Q4" s="1">
        <v>491</v>
      </c>
      <c r="R4" s="1">
        <v>385</v>
      </c>
      <c r="S4" s="1">
        <v>215</v>
      </c>
      <c r="T4" s="1">
        <v>171</v>
      </c>
      <c r="U4" s="1">
        <v>171</v>
      </c>
      <c r="V4" s="1">
        <v>231</v>
      </c>
      <c r="W4" s="1">
        <v>161</v>
      </c>
      <c r="X4" s="1">
        <v>72</v>
      </c>
      <c r="Y4" s="1">
        <v>67</v>
      </c>
      <c r="Z4" s="1">
        <v>230</v>
      </c>
      <c r="AA4" s="1">
        <v>156</v>
      </c>
      <c r="AB4" s="1">
        <v>120</v>
      </c>
      <c r="AC4" s="1">
        <v>203</v>
      </c>
      <c r="AD4" s="1">
        <v>174</v>
      </c>
      <c r="AE4" s="1">
        <v>173</v>
      </c>
      <c r="AF4" s="1">
        <v>705</v>
      </c>
      <c r="AG4" s="11">
        <v>740</v>
      </c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2" hidden="1" customHeight="1">
      <c r="A5" s="2"/>
      <c r="B5" s="10">
        <v>4</v>
      </c>
      <c r="C5" s="1">
        <v>599</v>
      </c>
      <c r="D5" s="1">
        <v>326</v>
      </c>
      <c r="E5" s="1">
        <v>104</v>
      </c>
      <c r="F5" s="3">
        <v>417</v>
      </c>
      <c r="G5" s="1">
        <v>48</v>
      </c>
      <c r="H5" s="1">
        <v>1070</v>
      </c>
      <c r="I5" s="1">
        <v>207</v>
      </c>
      <c r="J5" s="1">
        <v>403</v>
      </c>
      <c r="K5" s="1">
        <v>514</v>
      </c>
      <c r="L5" s="1">
        <v>1298</v>
      </c>
      <c r="M5" s="1">
        <v>107</v>
      </c>
      <c r="N5" s="1">
        <v>1524</v>
      </c>
      <c r="O5" s="1">
        <v>307</v>
      </c>
      <c r="P5" s="1">
        <v>122</v>
      </c>
      <c r="Q5" s="1">
        <v>1305</v>
      </c>
      <c r="R5" s="1">
        <v>1030</v>
      </c>
      <c r="S5" s="1">
        <v>571</v>
      </c>
      <c r="T5" s="1">
        <v>453</v>
      </c>
      <c r="U5" s="1">
        <v>453</v>
      </c>
      <c r="V5" s="1">
        <v>614</v>
      </c>
      <c r="W5" s="1">
        <v>427</v>
      </c>
      <c r="X5" s="1">
        <v>193</v>
      </c>
      <c r="Y5" s="1">
        <v>176</v>
      </c>
      <c r="Z5" s="1">
        <v>613</v>
      </c>
      <c r="AA5" s="1">
        <v>414</v>
      </c>
      <c r="AB5" s="1">
        <v>318</v>
      </c>
      <c r="AC5" s="1">
        <v>536</v>
      </c>
      <c r="AD5" s="1">
        <v>462</v>
      </c>
      <c r="AE5" s="1">
        <v>460</v>
      </c>
      <c r="AF5" s="1">
        <v>1872</v>
      </c>
      <c r="AG5" s="11">
        <v>1996</v>
      </c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2" hidden="1" customHeight="1">
      <c r="A6" s="2"/>
      <c r="B6" s="10">
        <v>7</v>
      </c>
      <c r="C6" s="1">
        <v>722</v>
      </c>
      <c r="D6" s="1">
        <v>419</v>
      </c>
      <c r="E6" s="1">
        <v>135</v>
      </c>
      <c r="F6" s="3">
        <v>542</v>
      </c>
      <c r="G6" s="1">
        <v>61</v>
      </c>
      <c r="H6" s="1">
        <v>1380</v>
      </c>
      <c r="I6" s="1">
        <v>267</v>
      </c>
      <c r="J6" s="1">
        <v>520</v>
      </c>
      <c r="K6" s="1">
        <v>663</v>
      </c>
      <c r="L6" s="1">
        <v>1676</v>
      </c>
      <c r="M6" s="1">
        <v>139</v>
      </c>
      <c r="N6" s="1">
        <v>1965</v>
      </c>
      <c r="O6" s="1">
        <v>396</v>
      </c>
      <c r="P6" s="1">
        <v>158</v>
      </c>
      <c r="Q6" s="1">
        <v>1683</v>
      </c>
      <c r="R6" s="1">
        <v>1327</v>
      </c>
      <c r="S6" s="1">
        <v>737</v>
      </c>
      <c r="T6" s="1">
        <v>585</v>
      </c>
      <c r="U6" s="1">
        <v>585</v>
      </c>
      <c r="V6" s="1">
        <v>792</v>
      </c>
      <c r="W6" s="1">
        <v>552</v>
      </c>
      <c r="X6" s="1">
        <v>249</v>
      </c>
      <c r="Y6" s="1">
        <v>228</v>
      </c>
      <c r="Z6" s="1">
        <v>791</v>
      </c>
      <c r="AA6" s="1">
        <v>536</v>
      </c>
      <c r="AB6" s="1">
        <v>412</v>
      </c>
      <c r="AC6" s="1">
        <v>694</v>
      </c>
      <c r="AD6" s="1">
        <v>595</v>
      </c>
      <c r="AE6" s="1">
        <v>594</v>
      </c>
      <c r="AF6" s="1">
        <v>2415</v>
      </c>
      <c r="AG6" s="11">
        <v>2537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2" hidden="1" customHeight="1">
      <c r="A7" s="2"/>
      <c r="B7" s="10">
        <v>10</v>
      </c>
      <c r="C7" s="1">
        <v>827</v>
      </c>
      <c r="D7" s="1">
        <v>479</v>
      </c>
      <c r="E7" s="1">
        <v>154</v>
      </c>
      <c r="F7" s="3">
        <v>618</v>
      </c>
      <c r="G7" s="1">
        <v>69</v>
      </c>
      <c r="H7" s="1">
        <v>1577</v>
      </c>
      <c r="I7" s="1">
        <v>305</v>
      </c>
      <c r="J7" s="1">
        <v>595</v>
      </c>
      <c r="K7" s="1">
        <v>759</v>
      </c>
      <c r="L7" s="1">
        <v>1916</v>
      </c>
      <c r="M7" s="1">
        <v>157</v>
      </c>
      <c r="N7" s="1">
        <v>2245</v>
      </c>
      <c r="O7" s="1">
        <v>452</v>
      </c>
      <c r="P7" s="1">
        <v>180</v>
      </c>
      <c r="Q7" s="1">
        <v>1925</v>
      </c>
      <c r="R7" s="1">
        <v>1530</v>
      </c>
      <c r="S7" s="1">
        <v>844</v>
      </c>
      <c r="T7" s="1">
        <v>670</v>
      </c>
      <c r="U7" s="1">
        <v>670</v>
      </c>
      <c r="V7" s="1">
        <v>906</v>
      </c>
      <c r="W7" s="1">
        <v>629</v>
      </c>
      <c r="X7" s="1">
        <v>284</v>
      </c>
      <c r="Y7" s="1">
        <v>262</v>
      </c>
      <c r="Z7" s="1">
        <v>907</v>
      </c>
      <c r="AA7" s="1">
        <v>614</v>
      </c>
      <c r="AB7" s="1">
        <v>471</v>
      </c>
      <c r="AC7" s="1">
        <v>794</v>
      </c>
      <c r="AD7" s="1">
        <v>677</v>
      </c>
      <c r="AE7" s="1">
        <v>680</v>
      </c>
      <c r="AF7" s="1">
        <v>2761</v>
      </c>
      <c r="AG7" s="11">
        <v>2901</v>
      </c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2" hidden="1" customHeight="1">
      <c r="A8" s="2"/>
      <c r="B8" s="10">
        <v>1</v>
      </c>
      <c r="C8" s="13">
        <v>3.7225609756097562</v>
      </c>
      <c r="D8" s="13">
        <v>2.1981707317073171</v>
      </c>
      <c r="E8" s="13">
        <v>0.69817073170731703</v>
      </c>
      <c r="F8" s="14">
        <v>2.7957317073170733</v>
      </c>
      <c r="G8" s="13">
        <v>0.31707317073170732</v>
      </c>
      <c r="H8" s="13">
        <v>7.2164634146341466</v>
      </c>
      <c r="I8" s="13">
        <v>1.3932926829268293</v>
      </c>
      <c r="J8" s="13">
        <v>2.7134146341463414</v>
      </c>
      <c r="K8" s="13">
        <v>3.4664634146341462</v>
      </c>
      <c r="L8" s="13">
        <v>8.75</v>
      </c>
      <c r="M8" s="13">
        <v>0.72865853658536583</v>
      </c>
      <c r="N8" s="13">
        <v>10.301829268292684</v>
      </c>
      <c r="O8" s="13">
        <v>2.0731707317073171</v>
      </c>
      <c r="P8" s="13">
        <v>0.82926829268292679</v>
      </c>
      <c r="Q8" s="13">
        <v>8.7896341463414629</v>
      </c>
      <c r="R8" s="13">
        <v>6.8414634146341466</v>
      </c>
      <c r="S8" s="13">
        <v>3.8475609756097562</v>
      </c>
      <c r="T8" s="13">
        <v>2.8841463414634148</v>
      </c>
      <c r="U8" s="13">
        <v>2.8841463414634148</v>
      </c>
      <c r="V8" s="13">
        <v>4.1371951219512191</v>
      </c>
      <c r="W8" s="13">
        <v>2.8689024390243905</v>
      </c>
      <c r="X8" s="13">
        <v>1.2896341463414633</v>
      </c>
      <c r="Y8" s="13">
        <v>1.1890243902439024</v>
      </c>
      <c r="Z8" s="13">
        <v>4.1463414634146343</v>
      </c>
      <c r="AA8" s="13">
        <v>2.7987804878048781</v>
      </c>
      <c r="AB8" s="13">
        <v>2.1402439024390243</v>
      </c>
      <c r="AC8" s="13">
        <v>3.6128048780487805</v>
      </c>
      <c r="AD8" s="13">
        <v>3.100609756097561</v>
      </c>
      <c r="AE8" s="13">
        <v>3.100609756097561</v>
      </c>
      <c r="AF8" s="13">
        <v>12.609756097560975</v>
      </c>
      <c r="AG8" s="15">
        <v>13.25</v>
      </c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2" hidden="1" customHeight="1">
      <c r="A9" s="2"/>
      <c r="B9" s="10">
        <v>4</v>
      </c>
      <c r="C9" s="13">
        <v>4.2987804878048781</v>
      </c>
      <c r="D9" s="13">
        <v>2.6097560975609757</v>
      </c>
      <c r="E9" s="13">
        <v>0.83231707317073167</v>
      </c>
      <c r="F9" s="14">
        <v>3.3201219512195124</v>
      </c>
      <c r="G9" s="13">
        <v>0.37804878048780488</v>
      </c>
      <c r="H9" s="13">
        <v>8.5640243902439028</v>
      </c>
      <c r="I9" s="13">
        <v>1.6554878048780488</v>
      </c>
      <c r="J9" s="13">
        <v>3.225609756097561</v>
      </c>
      <c r="K9" s="13">
        <v>4.1128048780487809</v>
      </c>
      <c r="L9" s="13">
        <v>10.390243902439025</v>
      </c>
      <c r="M9" s="13">
        <v>0.86585365853658536</v>
      </c>
      <c r="N9" s="13">
        <v>12.228658536585366</v>
      </c>
      <c r="O9" s="13">
        <v>2.4603658536585367</v>
      </c>
      <c r="P9" s="13">
        <v>0.9847560975609756</v>
      </c>
      <c r="Q9" s="13">
        <v>10.435975609756097</v>
      </c>
      <c r="R9" s="13">
        <v>8.1219512195121943</v>
      </c>
      <c r="S9" s="13">
        <v>4.5701219512195124</v>
      </c>
      <c r="T9" s="13">
        <v>3.6402439024390243</v>
      </c>
      <c r="U9" s="13">
        <v>3.6402439024390243</v>
      </c>
      <c r="V9" s="13">
        <v>4.9146341463414638</v>
      </c>
      <c r="W9" s="13">
        <v>3.4054878048780486</v>
      </c>
      <c r="X9" s="13">
        <v>1.5304878048780488</v>
      </c>
      <c r="Y9" s="13">
        <v>1.4115853658536586</v>
      </c>
      <c r="Z9" s="13">
        <v>4.9207317073170733</v>
      </c>
      <c r="AA9" s="13">
        <v>3.3231707317073171</v>
      </c>
      <c r="AB9" s="13">
        <v>2.5426829268292681</v>
      </c>
      <c r="AC9" s="13">
        <v>4.2896341463414638</v>
      </c>
      <c r="AD9" s="13">
        <v>3.6798780487804876</v>
      </c>
      <c r="AE9" s="13">
        <v>3.6798780487804876</v>
      </c>
      <c r="AF9" s="13">
        <v>14.972560975609756</v>
      </c>
      <c r="AG9" s="15">
        <v>15.640243902439025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2" hidden="1" customHeight="1">
      <c r="A10" s="2"/>
      <c r="B10" s="10">
        <v>7</v>
      </c>
      <c r="C10" s="13">
        <v>4.6768292682926829</v>
      </c>
      <c r="D10" s="13">
        <v>2.7652439024390243</v>
      </c>
      <c r="E10" s="13">
        <v>0.88109756097560976</v>
      </c>
      <c r="F10" s="14">
        <v>3.5121951219512195</v>
      </c>
      <c r="G10" s="13">
        <v>0.39939024390243905</v>
      </c>
      <c r="H10" s="13">
        <v>8.7713414634146343</v>
      </c>
      <c r="I10" s="13">
        <v>1.7530487804878048</v>
      </c>
      <c r="J10" s="13">
        <v>3.4146341463414633</v>
      </c>
      <c r="K10" s="13">
        <v>4.3628048780487809</v>
      </c>
      <c r="L10" s="13">
        <v>11.009146341463415</v>
      </c>
      <c r="M10" s="13">
        <v>0.91768292682926833</v>
      </c>
      <c r="N10" s="13">
        <v>12.957317073170731</v>
      </c>
      <c r="O10" s="13">
        <v>2.6097560975609757</v>
      </c>
      <c r="P10" s="13">
        <v>1.0426829268292683</v>
      </c>
      <c r="Q10" s="13">
        <v>11.060975609756097</v>
      </c>
      <c r="R10" s="13">
        <v>8.6158536585365848</v>
      </c>
      <c r="S10" s="13">
        <v>4.8414634146341466</v>
      </c>
      <c r="T10" s="13">
        <v>3.8567073170731709</v>
      </c>
      <c r="U10" s="13">
        <v>3.8567073170731709</v>
      </c>
      <c r="V10" s="13">
        <v>5.2073170731707314</v>
      </c>
      <c r="W10" s="13">
        <v>3.6097560975609757</v>
      </c>
      <c r="X10" s="13">
        <v>1.6219512195121952</v>
      </c>
      <c r="Y10" s="13">
        <v>1.4939024390243902</v>
      </c>
      <c r="Z10" s="13">
        <v>5.2164634146341466</v>
      </c>
      <c r="AA10" s="13">
        <v>3.5213414634146343</v>
      </c>
      <c r="AB10" s="13">
        <v>2.6920731707317072</v>
      </c>
      <c r="AC10" s="13">
        <v>4.5426829268292686</v>
      </c>
      <c r="AD10" s="13">
        <v>3.899390243902439</v>
      </c>
      <c r="AE10" s="13">
        <v>3.899390243902439</v>
      </c>
      <c r="AF10" s="13">
        <v>15.865853658536585</v>
      </c>
      <c r="AG10" s="15">
        <v>16.670731707317074</v>
      </c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2" hidden="1" customHeight="1">
      <c r="A11" s="2"/>
      <c r="B11" s="10">
        <v>10</v>
      </c>
      <c r="C11" s="13">
        <v>4.8323170731707314</v>
      </c>
      <c r="D11" s="13">
        <v>2.8597560975609757</v>
      </c>
      <c r="E11" s="13">
        <v>0.90853658536585369</v>
      </c>
      <c r="F11" s="14">
        <v>3.6280487804878048</v>
      </c>
      <c r="G11" s="13">
        <v>0.41158536585365851</v>
      </c>
      <c r="H11" s="13">
        <v>9.3810975609756095</v>
      </c>
      <c r="I11" s="13">
        <v>1.8140243902439024</v>
      </c>
      <c r="J11" s="13">
        <v>3.5304878048780486</v>
      </c>
      <c r="K11" s="13">
        <v>4.5060975609756095</v>
      </c>
      <c r="L11" s="13">
        <v>11.378048780487806</v>
      </c>
      <c r="M11" s="13">
        <v>0.94817073170731703</v>
      </c>
      <c r="N11" s="13">
        <v>13.390243902439025</v>
      </c>
      <c r="O11" s="13">
        <v>2.6951219512195124</v>
      </c>
      <c r="P11" s="13">
        <v>1.0762195121951219</v>
      </c>
      <c r="Q11" s="13">
        <v>11.426829268292684</v>
      </c>
      <c r="R11" s="13">
        <v>8.8993902439024382</v>
      </c>
      <c r="S11" s="13">
        <v>5.0030487804878048</v>
      </c>
      <c r="T11" s="13">
        <v>3.9847560975609757</v>
      </c>
      <c r="U11" s="13">
        <v>3.9847560975609757</v>
      </c>
      <c r="V11" s="13">
        <v>5.3841463414634143</v>
      </c>
      <c r="W11" s="13">
        <v>3.7317073170731709</v>
      </c>
      <c r="X11" s="13">
        <v>1.6737804878048781</v>
      </c>
      <c r="Y11" s="13">
        <v>1.5426829268292683</v>
      </c>
      <c r="Z11" s="13">
        <v>5.3932926829268295</v>
      </c>
      <c r="AA11" s="13">
        <v>3.6371951219512195</v>
      </c>
      <c r="AB11" s="13">
        <v>2.7835365853658538</v>
      </c>
      <c r="AC11" s="13">
        <v>4.6951219512195124</v>
      </c>
      <c r="AD11" s="13">
        <v>4.0304878048780486</v>
      </c>
      <c r="AE11" s="13">
        <v>4.0274390243902438</v>
      </c>
      <c r="AF11" s="13">
        <v>16.39329268292683</v>
      </c>
      <c r="AG11" s="15">
        <v>17.225609756097562</v>
      </c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2" hidden="1" customHeight="1">
      <c r="A12" s="2"/>
      <c r="B12" s="10" t="s">
        <v>33</v>
      </c>
      <c r="C12" s="1" t="s">
        <v>34</v>
      </c>
      <c r="D12" s="1" t="s">
        <v>34</v>
      </c>
      <c r="E12" s="1" t="s">
        <v>34</v>
      </c>
      <c r="F12" s="3"/>
      <c r="G12" s="1" t="s">
        <v>34</v>
      </c>
      <c r="H12" s="1" t="s">
        <v>34</v>
      </c>
      <c r="I12" s="1" t="s">
        <v>34</v>
      </c>
      <c r="J12" s="1" t="s">
        <v>35</v>
      </c>
      <c r="K12" s="1"/>
      <c r="L12" s="1" t="s">
        <v>36</v>
      </c>
      <c r="M12" s="1"/>
      <c r="N12" s="1" t="s">
        <v>34</v>
      </c>
      <c r="O12" s="1" t="s">
        <v>35</v>
      </c>
      <c r="P12" s="1"/>
      <c r="Q12" s="1" t="s">
        <v>36</v>
      </c>
      <c r="R12" s="1" t="s">
        <v>34</v>
      </c>
      <c r="S12" s="1"/>
      <c r="T12" s="1" t="s">
        <v>35</v>
      </c>
      <c r="U12" s="1"/>
      <c r="V12" s="1"/>
      <c r="W12" s="1" t="s">
        <v>36</v>
      </c>
      <c r="X12" s="1" t="s">
        <v>34</v>
      </c>
      <c r="Y12" s="1" t="s">
        <v>34</v>
      </c>
      <c r="Z12" s="1" t="s">
        <v>35</v>
      </c>
      <c r="AA12" s="1"/>
      <c r="AB12" s="1" t="s">
        <v>36</v>
      </c>
      <c r="AC12" s="1"/>
      <c r="AD12" s="1" t="s">
        <v>34</v>
      </c>
      <c r="AE12" s="1"/>
      <c r="AF12" s="1" t="s">
        <v>35</v>
      </c>
      <c r="AG12" s="11" t="s">
        <v>36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2" hidden="1" customHeight="1">
      <c r="A13" s="2"/>
      <c r="B13" s="10">
        <v>1</v>
      </c>
      <c r="C13" s="1">
        <v>53</v>
      </c>
      <c r="D13" s="1">
        <v>45</v>
      </c>
      <c r="E13" s="1">
        <v>67</v>
      </c>
      <c r="F13" s="3"/>
      <c r="G13" s="1">
        <v>53</v>
      </c>
      <c r="H13" s="1">
        <v>91</v>
      </c>
      <c r="I13" s="1">
        <v>57</v>
      </c>
      <c r="J13" s="1">
        <v>101</v>
      </c>
      <c r="K13" s="1"/>
      <c r="L13" s="1">
        <v>127</v>
      </c>
      <c r="M13" s="1"/>
      <c r="N13" s="1">
        <v>80</v>
      </c>
      <c r="O13" s="1">
        <v>114</v>
      </c>
      <c r="P13" s="1"/>
      <c r="Q13" s="1">
        <v>101</v>
      </c>
      <c r="R13" s="1">
        <v>101</v>
      </c>
      <c r="S13" s="1"/>
      <c r="T13" s="1">
        <v>127</v>
      </c>
      <c r="U13" s="1"/>
      <c r="V13" s="1"/>
      <c r="W13" s="1">
        <v>114</v>
      </c>
      <c r="X13" s="1">
        <v>45</v>
      </c>
      <c r="Y13" s="1">
        <v>53</v>
      </c>
      <c r="Z13" s="1">
        <v>101</v>
      </c>
      <c r="AA13" s="1"/>
      <c r="AB13" s="1">
        <v>101</v>
      </c>
      <c r="AC13" s="1"/>
      <c r="AD13" s="1">
        <v>85</v>
      </c>
      <c r="AE13" s="1"/>
      <c r="AF13" s="1">
        <v>127</v>
      </c>
      <c r="AG13" s="11">
        <v>114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2" hidden="1" customHeight="1">
      <c r="A14" s="2"/>
      <c r="B14" s="10">
        <v>4</v>
      </c>
      <c r="C14" s="1">
        <v>106</v>
      </c>
      <c r="D14" s="1">
        <v>90</v>
      </c>
      <c r="E14" s="1">
        <v>134</v>
      </c>
      <c r="F14" s="3"/>
      <c r="G14" s="1">
        <v>106</v>
      </c>
      <c r="H14" s="1">
        <v>179</v>
      </c>
      <c r="I14" s="1">
        <v>113</v>
      </c>
      <c r="J14" s="1">
        <v>199</v>
      </c>
      <c r="K14" s="1"/>
      <c r="L14" s="1">
        <v>252</v>
      </c>
      <c r="M14" s="1"/>
      <c r="N14" s="1">
        <v>158</v>
      </c>
      <c r="O14" s="1">
        <v>227</v>
      </c>
      <c r="P14" s="1"/>
      <c r="Q14" s="1">
        <v>199</v>
      </c>
      <c r="R14" s="1">
        <v>199</v>
      </c>
      <c r="S14" s="1"/>
      <c r="T14" s="1">
        <v>252</v>
      </c>
      <c r="U14" s="1"/>
      <c r="V14" s="1"/>
      <c r="W14" s="1">
        <v>227</v>
      </c>
      <c r="X14" s="1">
        <v>90</v>
      </c>
      <c r="Y14" s="1">
        <v>106</v>
      </c>
      <c r="Z14" s="1">
        <v>199</v>
      </c>
      <c r="AA14" s="1"/>
      <c r="AB14" s="1">
        <v>199</v>
      </c>
      <c r="AC14" s="1"/>
      <c r="AD14" s="1">
        <v>169</v>
      </c>
      <c r="AE14" s="1"/>
      <c r="AF14" s="1">
        <v>252</v>
      </c>
      <c r="AG14" s="11">
        <v>227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2" hidden="1" customHeight="1">
      <c r="A15" s="2"/>
      <c r="B15" s="10">
        <v>7</v>
      </c>
      <c r="C15" s="1">
        <v>193</v>
      </c>
      <c r="D15" s="1">
        <v>163</v>
      </c>
      <c r="E15" s="1">
        <v>243</v>
      </c>
      <c r="F15" s="3"/>
      <c r="G15" s="1">
        <v>193</v>
      </c>
      <c r="H15" s="1">
        <v>326</v>
      </c>
      <c r="I15" s="1">
        <v>206</v>
      </c>
      <c r="J15" s="1">
        <v>363</v>
      </c>
      <c r="K15" s="1"/>
      <c r="L15" s="1">
        <v>458</v>
      </c>
      <c r="M15" s="1"/>
      <c r="N15" s="1">
        <v>287</v>
      </c>
      <c r="O15" s="1">
        <v>412</v>
      </c>
      <c r="P15" s="1"/>
      <c r="Q15" s="1">
        <v>363</v>
      </c>
      <c r="R15" s="1">
        <v>363</v>
      </c>
      <c r="S15" s="1"/>
      <c r="T15" s="1">
        <v>458</v>
      </c>
      <c r="U15" s="1"/>
      <c r="V15" s="1"/>
      <c r="W15" s="1">
        <v>412</v>
      </c>
      <c r="X15" s="1">
        <v>163</v>
      </c>
      <c r="Y15" s="1">
        <v>193</v>
      </c>
      <c r="Z15" s="1">
        <v>363</v>
      </c>
      <c r="AA15" s="1"/>
      <c r="AB15" s="1">
        <v>363</v>
      </c>
      <c r="AC15" s="1"/>
      <c r="AD15" s="1">
        <v>307</v>
      </c>
      <c r="AE15" s="1"/>
      <c r="AF15" s="1">
        <v>458</v>
      </c>
      <c r="AG15" s="11">
        <v>412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2" hidden="1" customHeight="1">
      <c r="A16" s="2"/>
      <c r="B16" s="10">
        <v>10</v>
      </c>
      <c r="C16" s="1">
        <v>277</v>
      </c>
      <c r="D16" s="1">
        <v>235</v>
      </c>
      <c r="E16" s="1">
        <v>349</v>
      </c>
      <c r="F16" s="3"/>
      <c r="G16" s="1">
        <v>277</v>
      </c>
      <c r="H16" s="1">
        <v>469</v>
      </c>
      <c r="I16" s="1">
        <v>296</v>
      </c>
      <c r="J16" s="1">
        <v>521</v>
      </c>
      <c r="K16" s="1"/>
      <c r="L16" s="1">
        <v>657</v>
      </c>
      <c r="M16" s="1"/>
      <c r="N16" s="1">
        <v>412</v>
      </c>
      <c r="O16" s="1">
        <v>592</v>
      </c>
      <c r="P16" s="1"/>
      <c r="Q16" s="1">
        <v>521</v>
      </c>
      <c r="R16" s="1">
        <v>521</v>
      </c>
      <c r="S16" s="1"/>
      <c r="T16" s="1">
        <v>657</v>
      </c>
      <c r="U16" s="1"/>
      <c r="V16" s="1"/>
      <c r="W16" s="1">
        <v>592</v>
      </c>
      <c r="X16" s="1">
        <v>235</v>
      </c>
      <c r="Y16" s="1">
        <v>277</v>
      </c>
      <c r="Z16" s="1">
        <v>521</v>
      </c>
      <c r="AA16" s="1"/>
      <c r="AB16" s="1">
        <v>521</v>
      </c>
      <c r="AC16" s="1"/>
      <c r="AD16" s="1">
        <v>441</v>
      </c>
      <c r="AE16" s="1"/>
      <c r="AF16" s="1">
        <v>657</v>
      </c>
      <c r="AG16" s="11">
        <v>592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2" hidden="1" customHeight="1">
      <c r="A17" s="2"/>
      <c r="B17" s="16">
        <v>1</v>
      </c>
      <c r="C17" s="17">
        <v>2</v>
      </c>
      <c r="D17" s="17">
        <v>3</v>
      </c>
      <c r="E17" s="17">
        <v>4</v>
      </c>
      <c r="F17" s="19">
        <v>5</v>
      </c>
      <c r="G17" s="17">
        <v>6</v>
      </c>
      <c r="H17" s="17">
        <v>7</v>
      </c>
      <c r="I17" s="17">
        <v>8</v>
      </c>
      <c r="J17" s="17">
        <v>9</v>
      </c>
      <c r="K17" s="17">
        <v>10</v>
      </c>
      <c r="L17" s="17">
        <v>11</v>
      </c>
      <c r="M17" s="17">
        <v>12</v>
      </c>
      <c r="N17" s="17">
        <v>13</v>
      </c>
      <c r="O17" s="17">
        <v>14</v>
      </c>
      <c r="P17" s="17">
        <v>15</v>
      </c>
      <c r="Q17" s="17">
        <v>16</v>
      </c>
      <c r="R17" s="17">
        <v>17</v>
      </c>
      <c r="S17" s="17">
        <v>18</v>
      </c>
      <c r="T17" s="17">
        <v>19</v>
      </c>
      <c r="U17" s="17">
        <v>20</v>
      </c>
      <c r="V17" s="17">
        <v>21</v>
      </c>
      <c r="W17" s="17">
        <v>22</v>
      </c>
      <c r="X17" s="17">
        <v>23</v>
      </c>
      <c r="Y17" s="17">
        <v>24</v>
      </c>
      <c r="Z17" s="17">
        <v>25</v>
      </c>
      <c r="AA17" s="17">
        <v>26</v>
      </c>
      <c r="AB17" s="17">
        <v>27</v>
      </c>
      <c r="AC17" s="17">
        <v>28</v>
      </c>
      <c r="AD17" s="17">
        <v>29</v>
      </c>
      <c r="AE17" s="17">
        <v>30</v>
      </c>
      <c r="AF17" s="17">
        <v>31</v>
      </c>
      <c r="AG17" s="21">
        <v>32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2" customHeight="1">
      <c r="A18" s="2"/>
      <c r="B18" s="20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4"/>
      <c r="Q18" s="25" t="s">
        <v>53</v>
      </c>
      <c r="R18" s="26" t="s">
        <v>54</v>
      </c>
      <c r="S18" s="27"/>
      <c r="T18" s="27"/>
      <c r="U18" s="28"/>
      <c r="V18" s="27"/>
      <c r="W18" s="29"/>
      <c r="X18" s="26" t="s">
        <v>55</v>
      </c>
      <c r="Y18" s="27"/>
      <c r="Z18" s="27"/>
      <c r="AA18" s="27"/>
      <c r="AB18" s="27"/>
      <c r="AC18" s="29"/>
      <c r="AD18" s="26" t="s">
        <v>56</v>
      </c>
      <c r="AE18" s="27"/>
      <c r="AF18" s="27"/>
      <c r="AG18" s="29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2"/>
      <c r="AX18" s="2"/>
      <c r="AY18" s="2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2" customHeight="1">
      <c r="A19" s="2"/>
      <c r="B19" s="3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33"/>
      <c r="Q19" s="35" t="s">
        <v>49</v>
      </c>
      <c r="R19" s="37">
        <v>1</v>
      </c>
      <c r="S19" s="39"/>
      <c r="T19" s="37">
        <v>2</v>
      </c>
      <c r="U19" s="42"/>
      <c r="V19" s="37">
        <v>3</v>
      </c>
      <c r="W19" s="39"/>
      <c r="X19" s="37">
        <v>1</v>
      </c>
      <c r="Y19" s="39"/>
      <c r="Z19" s="37">
        <v>2</v>
      </c>
      <c r="AA19" s="39"/>
      <c r="AB19" s="43">
        <v>3</v>
      </c>
      <c r="AC19" s="39"/>
      <c r="AD19" s="37">
        <v>1</v>
      </c>
      <c r="AE19" s="39"/>
      <c r="AF19" s="43">
        <v>2</v>
      </c>
      <c r="AG19" s="39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2"/>
      <c r="AX19" s="2"/>
      <c r="AY19" s="2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2" customHeight="1">
      <c r="A20" s="2"/>
      <c r="B20" s="31"/>
      <c r="C20" s="2"/>
      <c r="D20" s="2"/>
      <c r="E20" s="2"/>
      <c r="F20" s="220" t="s">
        <v>65</v>
      </c>
      <c r="G20" s="219"/>
      <c r="H20" s="219"/>
      <c r="I20" s="219"/>
      <c r="J20" s="219"/>
      <c r="K20" s="219"/>
      <c r="L20" s="219"/>
      <c r="M20" s="219"/>
      <c r="N20" s="219"/>
      <c r="O20" s="219"/>
      <c r="P20" s="33"/>
      <c r="Q20" s="45" t="s">
        <v>2</v>
      </c>
      <c r="R20" s="20"/>
      <c r="S20" s="24"/>
      <c r="T20" s="20">
        <v>0</v>
      </c>
      <c r="U20" s="23">
        <v>1</v>
      </c>
      <c r="V20" s="20">
        <v>0</v>
      </c>
      <c r="W20" s="24">
        <v>15</v>
      </c>
      <c r="X20" s="20"/>
      <c r="Y20" s="24"/>
      <c r="Z20" s="20">
        <v>1</v>
      </c>
      <c r="AA20" s="24">
        <v>1.18</v>
      </c>
      <c r="AB20" s="20">
        <v>1</v>
      </c>
      <c r="AC20" s="24">
        <v>1.3</v>
      </c>
      <c r="AD20" s="20"/>
      <c r="AE20" s="24"/>
      <c r="AF20" s="22">
        <v>1</v>
      </c>
      <c r="AG20" s="24">
        <v>2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2"/>
      <c r="AX20" s="2"/>
      <c r="AY20" s="2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2" customHeight="1">
      <c r="A21" s="2"/>
      <c r="B21" s="31"/>
      <c r="C21" s="2"/>
      <c r="D21" s="2"/>
      <c r="E21" s="2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33"/>
      <c r="Q21" s="47" t="s">
        <v>3</v>
      </c>
      <c r="R21" s="31"/>
      <c r="S21" s="33"/>
      <c r="T21" s="31"/>
      <c r="U21" s="50"/>
      <c r="V21" s="31"/>
      <c r="W21" s="33"/>
      <c r="X21" s="31">
        <v>1</v>
      </c>
      <c r="Y21" s="33">
        <v>1.5</v>
      </c>
      <c r="Z21" s="31">
        <v>1</v>
      </c>
      <c r="AA21" s="33">
        <v>0.5</v>
      </c>
      <c r="AB21" s="31">
        <v>1</v>
      </c>
      <c r="AC21" s="33">
        <f>0.25*0.25</f>
        <v>6.25E-2</v>
      </c>
      <c r="AD21" s="31">
        <v>1</v>
      </c>
      <c r="AE21" s="33">
        <v>1.2</v>
      </c>
      <c r="AF21" s="2">
        <v>0</v>
      </c>
      <c r="AG21" s="33">
        <v>1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2"/>
      <c r="AX21" s="2"/>
      <c r="AY21" s="2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2" customHeight="1">
      <c r="A22" s="2"/>
      <c r="B22" s="31"/>
      <c r="C22" s="54" t="s">
        <v>68</v>
      </c>
      <c r="D22" s="56">
        <v>300</v>
      </c>
      <c r="E22" s="2"/>
      <c r="F22" s="220" t="s">
        <v>71</v>
      </c>
      <c r="G22" s="219"/>
      <c r="H22" s="219"/>
      <c r="I22" s="219"/>
      <c r="J22" s="219"/>
      <c r="K22" s="219"/>
      <c r="L22" s="219"/>
      <c r="M22" s="219"/>
      <c r="N22" s="219"/>
      <c r="O22" s="219"/>
      <c r="P22" s="33"/>
      <c r="Q22" s="47" t="s">
        <v>4</v>
      </c>
      <c r="R22" s="31"/>
      <c r="S22" s="33"/>
      <c r="T22" s="31"/>
      <c r="U22" s="50"/>
      <c r="V22" s="31">
        <v>1</v>
      </c>
      <c r="W22" s="33">
        <v>1.5</v>
      </c>
      <c r="X22" s="31"/>
      <c r="Y22" s="33"/>
      <c r="Z22" s="31"/>
      <c r="AA22" s="33"/>
      <c r="AB22" s="31">
        <v>1</v>
      </c>
      <c r="AC22" s="33">
        <v>1.4</v>
      </c>
      <c r="AD22" s="31">
        <v>1</v>
      </c>
      <c r="AE22" s="33">
        <v>2</v>
      </c>
      <c r="AF22" s="2">
        <v>1</v>
      </c>
      <c r="AG22" s="33">
        <v>1.75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"/>
      <c r="AX22" s="2"/>
      <c r="AY22" s="2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2" customHeight="1">
      <c r="A23" s="2"/>
      <c r="B23" s="31"/>
      <c r="C23" s="25" t="s">
        <v>70</v>
      </c>
      <c r="D23" s="50">
        <v>101</v>
      </c>
      <c r="E23" s="2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33"/>
      <c r="Q23" s="47" t="s">
        <v>5</v>
      </c>
      <c r="R23" s="31"/>
      <c r="S23" s="33"/>
      <c r="T23" s="31">
        <v>1</v>
      </c>
      <c r="U23" s="50">
        <v>0.8</v>
      </c>
      <c r="V23" s="31"/>
      <c r="W23" s="33"/>
      <c r="X23" s="31">
        <v>1</v>
      </c>
      <c r="Y23" s="33">
        <v>1.25</v>
      </c>
      <c r="Z23" s="31"/>
      <c r="AA23" s="33"/>
      <c r="AB23" s="31">
        <v>1</v>
      </c>
      <c r="AC23" s="60">
        <v>1.2133333333333334</v>
      </c>
      <c r="AD23" s="31">
        <v>1</v>
      </c>
      <c r="AE23" s="33">
        <v>1.5</v>
      </c>
      <c r="AF23" s="2">
        <v>1</v>
      </c>
      <c r="AG23" s="33">
        <v>2.4</v>
      </c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2"/>
      <c r="AX23" s="2"/>
      <c r="AY23" s="2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2" customHeight="1">
      <c r="A24" s="2"/>
      <c r="B24" s="31"/>
      <c r="C24" s="25" t="s">
        <v>72</v>
      </c>
      <c r="D24" s="50">
        <v>2817</v>
      </c>
      <c r="E24" s="2"/>
      <c r="F24" s="220" t="s">
        <v>73</v>
      </c>
      <c r="G24" s="219"/>
      <c r="H24" s="219"/>
      <c r="I24" s="219"/>
      <c r="J24" s="219"/>
      <c r="K24" s="219"/>
      <c r="L24" s="219"/>
      <c r="M24" s="219"/>
      <c r="N24" s="219"/>
      <c r="O24" s="219"/>
      <c r="P24" s="33"/>
      <c r="Q24" s="47" t="s">
        <v>6</v>
      </c>
      <c r="R24" s="31">
        <v>1</v>
      </c>
      <c r="S24" s="33">
        <v>0.5</v>
      </c>
      <c r="T24" s="31"/>
      <c r="U24" s="50"/>
      <c r="V24" s="31">
        <v>1</v>
      </c>
      <c r="W24" s="33">
        <v>1.2</v>
      </c>
      <c r="X24" s="31"/>
      <c r="Y24" s="33"/>
      <c r="Z24" s="31">
        <v>0</v>
      </c>
      <c r="AA24" s="33">
        <v>60</v>
      </c>
      <c r="AB24" s="31">
        <v>1</v>
      </c>
      <c r="AC24" s="33">
        <v>1.24</v>
      </c>
      <c r="AD24" s="31">
        <v>1</v>
      </c>
      <c r="AE24" s="33">
        <v>1.6</v>
      </c>
      <c r="AF24" s="2">
        <v>1</v>
      </c>
      <c r="AG24" s="33">
        <v>1.4</v>
      </c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2"/>
      <c r="AX24" s="2"/>
      <c r="AY24" s="2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2" customHeight="1">
      <c r="A25" s="2"/>
      <c r="B25" s="31"/>
      <c r="C25" s="25" t="s">
        <v>75</v>
      </c>
      <c r="D25" s="63">
        <v>20</v>
      </c>
      <c r="E25" s="2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33"/>
      <c r="Q25" s="47" t="s">
        <v>7</v>
      </c>
      <c r="R25" s="31">
        <v>1</v>
      </c>
      <c r="S25" s="33">
        <v>0.5</v>
      </c>
      <c r="T25" s="31">
        <v>0</v>
      </c>
      <c r="U25" s="50">
        <v>0.625</v>
      </c>
      <c r="V25" s="31"/>
      <c r="W25" s="33"/>
      <c r="X25" s="31">
        <v>1</v>
      </c>
      <c r="Y25" s="33">
        <v>0.8</v>
      </c>
      <c r="Z25" s="31">
        <v>1</v>
      </c>
      <c r="AA25" s="33">
        <v>1.5</v>
      </c>
      <c r="AB25" s="31"/>
      <c r="AC25" s="33"/>
      <c r="AD25" s="31">
        <v>1</v>
      </c>
      <c r="AE25" s="33">
        <v>2</v>
      </c>
      <c r="AF25" s="2">
        <v>0</v>
      </c>
      <c r="AG25" s="33">
        <v>3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2"/>
      <c r="AX25" s="2"/>
      <c r="AY25" s="2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2" customHeight="1">
      <c r="A26" s="2"/>
      <c r="B26" s="31"/>
      <c r="C26" s="25" t="s">
        <v>76</v>
      </c>
      <c r="D26" s="63">
        <v>200</v>
      </c>
      <c r="E26" s="2"/>
      <c r="F26" s="220"/>
      <c r="G26" s="219"/>
      <c r="H26" s="219"/>
      <c r="I26" s="219"/>
      <c r="J26" s="219"/>
      <c r="K26" s="219"/>
      <c r="L26" s="219"/>
      <c r="M26" s="219"/>
      <c r="N26" s="219"/>
      <c r="O26" s="219"/>
      <c r="P26" s="33"/>
      <c r="Q26" s="47" t="s">
        <v>8</v>
      </c>
      <c r="R26" s="31">
        <v>1</v>
      </c>
      <c r="S26" s="33">
        <v>1.2</v>
      </c>
      <c r="T26" s="31"/>
      <c r="U26" s="50"/>
      <c r="V26" s="31"/>
      <c r="W26" s="33"/>
      <c r="X26" s="31">
        <v>0</v>
      </c>
      <c r="Y26" s="33">
        <v>25</v>
      </c>
      <c r="Z26" s="31"/>
      <c r="AA26" s="33"/>
      <c r="AB26" s="31">
        <v>1</v>
      </c>
      <c r="AC26" s="33">
        <v>1.24</v>
      </c>
      <c r="AD26" s="31">
        <v>1</v>
      </c>
      <c r="AE26" s="33">
        <v>1.5</v>
      </c>
      <c r="AF26" s="2">
        <v>1</v>
      </c>
      <c r="AG26" s="33">
        <v>1.2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2"/>
      <c r="AX26" s="2"/>
      <c r="AY26" s="2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2" customHeight="1">
      <c r="A27" s="2"/>
      <c r="B27" s="31"/>
      <c r="C27" s="67" t="s">
        <v>78</v>
      </c>
      <c r="D27" s="68">
        <v>40</v>
      </c>
      <c r="E27" s="2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33"/>
      <c r="Q27" s="47" t="s">
        <v>9</v>
      </c>
      <c r="R27" s="31"/>
      <c r="S27" s="33"/>
      <c r="T27" s="31">
        <v>0</v>
      </c>
      <c r="U27" s="50">
        <v>1</v>
      </c>
      <c r="V27" s="31">
        <v>0</v>
      </c>
      <c r="W27" s="33">
        <v>1</v>
      </c>
      <c r="X27" s="31">
        <v>1</v>
      </c>
      <c r="Y27" s="33">
        <v>1.5</v>
      </c>
      <c r="Z27" s="31"/>
      <c r="AA27" s="33"/>
      <c r="AB27" s="31">
        <v>0</v>
      </c>
      <c r="AC27" s="33">
        <v>60</v>
      </c>
      <c r="AD27" s="31">
        <v>1</v>
      </c>
      <c r="AE27" s="33">
        <v>3</v>
      </c>
      <c r="AF27" s="2">
        <v>1</v>
      </c>
      <c r="AG27" s="33">
        <v>1.3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2"/>
      <c r="AX27" s="2"/>
      <c r="AY27" s="2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2" customHeight="1">
      <c r="A28" s="2"/>
      <c r="B28" s="31"/>
      <c r="C28" s="54" t="s">
        <v>80</v>
      </c>
      <c r="D28" s="23">
        <v>1</v>
      </c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33"/>
      <c r="Q28" s="47" t="s">
        <v>10</v>
      </c>
      <c r="R28" s="31">
        <v>1</v>
      </c>
      <c r="S28" s="33">
        <v>0.85</v>
      </c>
      <c r="T28" s="31">
        <v>1</v>
      </c>
      <c r="U28" s="50">
        <v>1.18</v>
      </c>
      <c r="V28" s="31"/>
      <c r="W28" s="33"/>
      <c r="X28" s="31">
        <v>1</v>
      </c>
      <c r="Y28" s="33">
        <v>1.25</v>
      </c>
      <c r="Z28" s="31">
        <v>0</v>
      </c>
      <c r="AA28" s="33">
        <v>30</v>
      </c>
      <c r="AB28" s="31"/>
      <c r="AC28" s="33"/>
      <c r="AD28" s="31">
        <v>1</v>
      </c>
      <c r="AE28" s="33">
        <v>1</v>
      </c>
      <c r="AF28" s="2">
        <v>0</v>
      </c>
      <c r="AG28" s="33">
        <v>100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2"/>
      <c r="AX28" s="2"/>
      <c r="AY28" s="2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2" customHeight="1">
      <c r="A29" s="2"/>
      <c r="B29" s="31"/>
      <c r="C29" s="67" t="s">
        <v>81</v>
      </c>
      <c r="D29" s="68">
        <v>1.5</v>
      </c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33"/>
      <c r="Q29" s="47" t="s">
        <v>11</v>
      </c>
      <c r="R29" s="31">
        <v>0</v>
      </c>
      <c r="S29" s="33">
        <v>5</v>
      </c>
      <c r="T29" s="31">
        <v>0</v>
      </c>
      <c r="U29" s="50">
        <v>15</v>
      </c>
      <c r="V29" s="31"/>
      <c r="W29" s="33"/>
      <c r="X29" s="31"/>
      <c r="Y29" s="33"/>
      <c r="Z29" s="31">
        <v>1</v>
      </c>
      <c r="AA29" s="33">
        <v>1.5</v>
      </c>
      <c r="AB29" s="31"/>
      <c r="AC29" s="33"/>
      <c r="AD29" s="31">
        <v>1</v>
      </c>
      <c r="AE29" s="33">
        <v>6</v>
      </c>
      <c r="AF29" s="2"/>
      <c r="AG29" s="33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2"/>
      <c r="AX29" s="2"/>
      <c r="AY29" s="2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2" customHeight="1">
      <c r="A30" s="2"/>
      <c r="B30" s="31"/>
      <c r="C30" s="2"/>
      <c r="D30" s="1"/>
      <c r="E30" s="2"/>
      <c r="F30" s="218" t="s">
        <v>82</v>
      </c>
      <c r="G30" s="219"/>
      <c r="H30" s="219"/>
      <c r="I30" s="219"/>
      <c r="J30" s="219"/>
      <c r="K30" s="219"/>
      <c r="L30" s="219"/>
      <c r="M30" s="219"/>
      <c r="N30" s="219"/>
      <c r="O30" s="219"/>
      <c r="P30" s="33"/>
      <c r="Q30" s="47" t="s">
        <v>12</v>
      </c>
      <c r="R30" s="31"/>
      <c r="S30" s="33"/>
      <c r="T30" s="31"/>
      <c r="U30" s="50"/>
      <c r="V30" s="31"/>
      <c r="W30" s="33"/>
      <c r="X30" s="31">
        <v>1</v>
      </c>
      <c r="Y30" s="33">
        <v>1.3</v>
      </c>
      <c r="Z30" s="31">
        <v>0</v>
      </c>
      <c r="AA30" s="33">
        <v>40</v>
      </c>
      <c r="AB30" s="31">
        <v>1</v>
      </c>
      <c r="AC30" s="33">
        <v>1.4</v>
      </c>
      <c r="AD30" s="31">
        <v>0</v>
      </c>
      <c r="AE30" s="33">
        <v>0.5</v>
      </c>
      <c r="AF30" s="2">
        <v>0</v>
      </c>
      <c r="AG30" s="33">
        <v>0.6</v>
      </c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2"/>
      <c r="AX30" s="2"/>
      <c r="AY30" s="2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2" customHeight="1">
      <c r="A31" s="2"/>
      <c r="B31" s="31"/>
      <c r="C31" s="2"/>
      <c r="D31" s="1"/>
      <c r="E31" s="2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33"/>
      <c r="Q31" s="47" t="s">
        <v>13</v>
      </c>
      <c r="R31" s="31"/>
      <c r="S31" s="33"/>
      <c r="T31" s="31"/>
      <c r="U31" s="50"/>
      <c r="V31" s="31">
        <v>0</v>
      </c>
      <c r="W31" s="33">
        <v>40</v>
      </c>
      <c r="X31" s="31">
        <v>1</v>
      </c>
      <c r="Y31" s="33">
        <v>1.3</v>
      </c>
      <c r="Z31" s="31"/>
      <c r="AA31" s="33"/>
      <c r="AB31" s="31">
        <v>1</v>
      </c>
      <c r="AC31" s="33">
        <v>2</v>
      </c>
      <c r="AD31" s="31"/>
      <c r="AE31" s="33"/>
      <c r="AF31" s="2">
        <v>1</v>
      </c>
      <c r="AG31" s="33">
        <v>1.33</v>
      </c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2"/>
      <c r="AX31" s="2"/>
      <c r="AY31" s="2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2" customHeight="1">
      <c r="A32" s="2"/>
      <c r="B32" s="31"/>
      <c r="C32" s="2"/>
      <c r="D32" s="2"/>
      <c r="E32" s="2"/>
      <c r="F32" s="218" t="s">
        <v>83</v>
      </c>
      <c r="G32" s="219"/>
      <c r="H32" s="219"/>
      <c r="I32" s="219"/>
      <c r="J32" s="219"/>
      <c r="K32" s="219"/>
      <c r="L32" s="219"/>
      <c r="M32" s="219"/>
      <c r="N32" s="219"/>
      <c r="O32" s="219"/>
      <c r="P32" s="33"/>
      <c r="Q32" s="47" t="s">
        <v>14</v>
      </c>
      <c r="R32" s="31">
        <v>0</v>
      </c>
      <c r="S32" s="33">
        <v>50</v>
      </c>
      <c r="T32" s="31">
        <v>1</v>
      </c>
      <c r="U32" s="50">
        <v>0.5</v>
      </c>
      <c r="V32" s="31"/>
      <c r="W32" s="33"/>
      <c r="X32" s="31">
        <v>0</v>
      </c>
      <c r="Y32" s="33">
        <v>25</v>
      </c>
      <c r="Z32" s="31"/>
      <c r="AA32" s="33"/>
      <c r="AB32" s="31">
        <v>1</v>
      </c>
      <c r="AC32" s="33">
        <v>1.36</v>
      </c>
      <c r="AD32" s="31">
        <v>1</v>
      </c>
      <c r="AE32" s="33">
        <v>0.6</v>
      </c>
      <c r="AF32" s="2">
        <v>1</v>
      </c>
      <c r="AG32" s="33">
        <v>1.2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2"/>
      <c r="AX32" s="2"/>
      <c r="AY32" s="2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2" customHeight="1">
      <c r="A33" s="2"/>
      <c r="B33" s="31"/>
      <c r="C33" s="2"/>
      <c r="D33" s="2"/>
      <c r="E33" s="2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33"/>
      <c r="Q33" s="47" t="s">
        <v>15</v>
      </c>
      <c r="R33" s="31"/>
      <c r="S33" s="33"/>
      <c r="T33" s="31">
        <v>1</v>
      </c>
      <c r="U33" s="50">
        <v>1.25</v>
      </c>
      <c r="V33" s="31">
        <v>0</v>
      </c>
      <c r="W33" s="74">
        <v>1</v>
      </c>
      <c r="X33" s="31">
        <v>1</v>
      </c>
      <c r="Y33" s="33">
        <v>0.8</v>
      </c>
      <c r="Z33" s="31"/>
      <c r="AA33" s="33"/>
      <c r="AB33" s="31">
        <v>1</v>
      </c>
      <c r="AC33" s="33">
        <v>0.2</v>
      </c>
      <c r="AD33" s="31">
        <v>0</v>
      </c>
      <c r="AE33" s="33">
        <v>40</v>
      </c>
      <c r="AF33" s="2">
        <v>1</v>
      </c>
      <c r="AG33" s="33">
        <v>1.3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2" customHeight="1">
      <c r="A34" s="2"/>
      <c r="B34" s="31"/>
      <c r="C34" s="2"/>
      <c r="D34" s="2"/>
      <c r="E34" s="2"/>
      <c r="F34" s="218" t="s">
        <v>84</v>
      </c>
      <c r="G34" s="219"/>
      <c r="H34" s="219"/>
      <c r="I34" s="219"/>
      <c r="J34" s="219"/>
      <c r="K34" s="219"/>
      <c r="L34" s="219"/>
      <c r="M34" s="219"/>
      <c r="N34" s="219"/>
      <c r="O34" s="219"/>
      <c r="P34" s="33"/>
      <c r="Q34" s="47" t="s">
        <v>16</v>
      </c>
      <c r="R34" s="31">
        <v>1</v>
      </c>
      <c r="S34" s="33">
        <v>0.5</v>
      </c>
      <c r="T34" s="31">
        <v>1</v>
      </c>
      <c r="U34" s="50">
        <v>0.9</v>
      </c>
      <c r="V34" s="31">
        <v>0</v>
      </c>
      <c r="W34" s="33">
        <v>15</v>
      </c>
      <c r="X34" s="31">
        <v>1</v>
      </c>
      <c r="Y34" s="33">
        <v>1.4</v>
      </c>
      <c r="Z34" s="31"/>
      <c r="AA34" s="33"/>
      <c r="AB34" s="31"/>
      <c r="AC34" s="33"/>
      <c r="AD34" s="31">
        <v>1</v>
      </c>
      <c r="AE34" s="33">
        <v>1.5</v>
      </c>
      <c r="AF34" s="2">
        <v>1</v>
      </c>
      <c r="AG34" s="33">
        <v>1.5</v>
      </c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2" customHeight="1">
      <c r="A35" s="2"/>
      <c r="B35" s="31"/>
      <c r="C35" s="2"/>
      <c r="D35" s="2"/>
      <c r="E35" s="2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33"/>
      <c r="Q35" s="47" t="s">
        <v>17</v>
      </c>
      <c r="R35" s="31">
        <v>1</v>
      </c>
      <c r="S35" s="33">
        <v>0.8</v>
      </c>
      <c r="T35" s="31"/>
      <c r="U35" s="50"/>
      <c r="V35" s="31">
        <v>0</v>
      </c>
      <c r="W35" s="33">
        <v>1</v>
      </c>
      <c r="X35" s="31"/>
      <c r="Y35" s="33"/>
      <c r="Z35" s="31">
        <v>1</v>
      </c>
      <c r="AA35" s="33">
        <v>1.5</v>
      </c>
      <c r="AB35" s="31">
        <v>1</v>
      </c>
      <c r="AC35" s="33">
        <v>1.4</v>
      </c>
      <c r="AD35" s="31">
        <v>0</v>
      </c>
      <c r="AE35" s="33">
        <v>150</v>
      </c>
      <c r="AF35" s="2">
        <v>0</v>
      </c>
      <c r="AG35" s="33">
        <v>1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2" customHeight="1">
      <c r="A36" s="2"/>
      <c r="B36" s="31"/>
      <c r="C36" s="2"/>
      <c r="D36" s="2"/>
      <c r="E36" s="2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33"/>
      <c r="Q36" s="47" t="s">
        <v>18</v>
      </c>
      <c r="R36" s="31">
        <v>0</v>
      </c>
      <c r="S36" s="33">
        <v>4</v>
      </c>
      <c r="T36" s="31">
        <v>1</v>
      </c>
      <c r="U36" s="50">
        <v>0.8</v>
      </c>
      <c r="V36" s="31">
        <v>1</v>
      </c>
      <c r="W36" s="33">
        <v>1.2</v>
      </c>
      <c r="X36" s="31">
        <v>0</v>
      </c>
      <c r="Y36" s="33">
        <v>40</v>
      </c>
      <c r="Z36" s="31">
        <v>0</v>
      </c>
      <c r="AA36" s="33">
        <v>1</v>
      </c>
      <c r="AB36" s="31" t="s">
        <v>86</v>
      </c>
      <c r="AC36" s="33">
        <v>5</v>
      </c>
      <c r="AD36" s="31">
        <v>1</v>
      </c>
      <c r="AE36" s="33">
        <v>2.8</v>
      </c>
      <c r="AF36" s="2">
        <v>1</v>
      </c>
      <c r="AG36" s="33">
        <v>3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2" customHeight="1">
      <c r="A37" s="2"/>
      <c r="B37" s="31"/>
      <c r="C37" s="2"/>
      <c r="D37" s="2"/>
      <c r="E37" s="2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33"/>
      <c r="Q37" s="47" t="s">
        <v>19</v>
      </c>
      <c r="R37" s="31"/>
      <c r="S37" s="33"/>
      <c r="T37" s="31"/>
      <c r="U37" s="50"/>
      <c r="V37" s="31">
        <v>0</v>
      </c>
      <c r="W37" s="33">
        <v>100</v>
      </c>
      <c r="X37" s="31">
        <v>1</v>
      </c>
      <c r="Y37" s="33">
        <v>1.25</v>
      </c>
      <c r="Z37" s="31"/>
      <c r="AA37" s="33"/>
      <c r="AB37" s="31"/>
      <c r="AC37" s="33"/>
      <c r="AD37" s="31">
        <v>0</v>
      </c>
      <c r="AE37" s="33">
        <v>1</v>
      </c>
      <c r="AF37" s="2">
        <v>1</v>
      </c>
      <c r="AG37" s="33">
        <v>2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2" customHeight="1">
      <c r="A38" s="2"/>
      <c r="B38" s="31"/>
      <c r="C38" s="2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33"/>
      <c r="Q38" s="47" t="s">
        <v>20</v>
      </c>
      <c r="R38" s="31">
        <v>0</v>
      </c>
      <c r="S38" s="33">
        <v>3</v>
      </c>
      <c r="T38" s="31">
        <v>1</v>
      </c>
      <c r="U38" s="50">
        <v>0.5</v>
      </c>
      <c r="V38" s="31"/>
      <c r="W38" s="33"/>
      <c r="X38" s="31">
        <v>0</v>
      </c>
      <c r="Y38" s="33">
        <v>60</v>
      </c>
      <c r="Z38" s="31">
        <v>1</v>
      </c>
      <c r="AA38" s="33">
        <v>1.5</v>
      </c>
      <c r="AB38" s="31"/>
      <c r="AC38" s="33"/>
      <c r="AD38" s="31">
        <v>1</v>
      </c>
      <c r="AE38" s="33">
        <v>2</v>
      </c>
      <c r="AF38" s="2">
        <v>1</v>
      </c>
      <c r="AG38" s="33">
        <v>2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2" customHeight="1">
      <c r="A39" s="2"/>
      <c r="B39" s="31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33"/>
      <c r="Q39" s="47" t="s">
        <v>21</v>
      </c>
      <c r="R39" s="31">
        <v>0</v>
      </c>
      <c r="S39" s="33">
        <v>6</v>
      </c>
      <c r="T39" s="31">
        <v>0</v>
      </c>
      <c r="U39" s="50">
        <v>0.2</v>
      </c>
      <c r="V39" s="31"/>
      <c r="W39" s="33"/>
      <c r="X39" s="31">
        <v>0</v>
      </c>
      <c r="Y39" s="33">
        <v>0.3</v>
      </c>
      <c r="Z39" s="31"/>
      <c r="AA39" s="33"/>
      <c r="AB39" s="31">
        <v>1</v>
      </c>
      <c r="AC39" s="33">
        <v>1.5</v>
      </c>
      <c r="AD39" s="31">
        <v>1</v>
      </c>
      <c r="AE39" s="33">
        <v>1.4</v>
      </c>
      <c r="AF39" s="2">
        <v>1</v>
      </c>
      <c r="AG39" s="33">
        <v>1.6</v>
      </c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2" customHeight="1">
      <c r="A40" s="2"/>
      <c r="B40" s="81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3"/>
      <c r="Q40" s="84" t="s">
        <v>22</v>
      </c>
      <c r="R40" s="81">
        <v>1</v>
      </c>
      <c r="S40" s="83">
        <v>0.5</v>
      </c>
      <c r="T40" s="81"/>
      <c r="U40" s="68"/>
      <c r="V40" s="81"/>
      <c r="W40" s="83"/>
      <c r="X40" s="81">
        <v>1</v>
      </c>
      <c r="Y40" s="83">
        <v>1.3</v>
      </c>
      <c r="Z40" s="81"/>
      <c r="AA40" s="83"/>
      <c r="AB40" s="81">
        <v>0</v>
      </c>
      <c r="AC40" s="83">
        <v>0.4</v>
      </c>
      <c r="AD40" s="81"/>
      <c r="AE40" s="83"/>
      <c r="AF40" s="82">
        <v>0</v>
      </c>
      <c r="AG40" s="83">
        <v>100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2" customHeight="1">
      <c r="A41" s="2"/>
      <c r="B41" s="86"/>
      <c r="C41" s="2"/>
      <c r="D41" s="2"/>
      <c r="E41" s="2"/>
      <c r="F41" s="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2" customHeight="1">
      <c r="A42" s="1"/>
      <c r="B42" s="20"/>
      <c r="C42" s="22"/>
      <c r="D42" s="22"/>
      <c r="E42" s="6"/>
      <c r="F42" s="212" t="s">
        <v>93</v>
      </c>
      <c r="G42" s="213"/>
      <c r="H42" s="214"/>
      <c r="I42" s="212" t="s">
        <v>96</v>
      </c>
      <c r="J42" s="213"/>
      <c r="K42" s="213"/>
      <c r="L42" s="213"/>
      <c r="M42" s="213"/>
      <c r="N42" s="213"/>
      <c r="O42" s="213"/>
      <c r="P42" s="213"/>
      <c r="Q42" s="213"/>
      <c r="R42" s="214"/>
      <c r="S42" s="215" t="s">
        <v>97</v>
      </c>
      <c r="T42" s="216"/>
      <c r="U42" s="216"/>
      <c r="V42" s="216"/>
      <c r="W42" s="216"/>
      <c r="X42" s="217"/>
      <c r="Y42" s="215" t="s">
        <v>100</v>
      </c>
      <c r="Z42" s="216"/>
      <c r="AA42" s="216"/>
      <c r="AB42" s="216"/>
      <c r="AC42" s="216"/>
      <c r="AD42" s="217"/>
      <c r="AE42" s="1"/>
      <c r="AF42" s="1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87" t="s">
        <v>54</v>
      </c>
      <c r="AS42" s="88"/>
      <c r="AT42" s="88"/>
      <c r="AU42" s="87" t="s">
        <v>55</v>
      </c>
      <c r="AV42" s="88"/>
      <c r="AW42" s="88"/>
      <c r="AX42" s="38" t="s">
        <v>56</v>
      </c>
      <c r="AY42" s="40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2" customHeight="1">
      <c r="A43" s="1"/>
      <c r="B43" s="89" t="s">
        <v>47</v>
      </c>
      <c r="C43" s="54" t="s">
        <v>48</v>
      </c>
      <c r="D43" s="8" t="s">
        <v>49</v>
      </c>
      <c r="E43" s="8" t="s">
        <v>50</v>
      </c>
      <c r="F43" s="12" t="s">
        <v>104</v>
      </c>
      <c r="G43" s="90" t="s">
        <v>105</v>
      </c>
      <c r="H43" s="42" t="s">
        <v>51</v>
      </c>
      <c r="I43" s="91" t="s">
        <v>106</v>
      </c>
      <c r="J43" s="92" t="s">
        <v>107</v>
      </c>
      <c r="K43" s="92" t="s">
        <v>109</v>
      </c>
      <c r="L43" s="94" t="s">
        <v>110</v>
      </c>
      <c r="M43" s="6" t="s">
        <v>112</v>
      </c>
      <c r="N43" s="6" t="s">
        <v>113</v>
      </c>
      <c r="O43" s="6" t="s">
        <v>114</v>
      </c>
      <c r="P43" s="6" t="s">
        <v>115</v>
      </c>
      <c r="Q43" s="6" t="s">
        <v>116</v>
      </c>
      <c r="R43" s="9" t="s">
        <v>118</v>
      </c>
      <c r="S43" s="5" t="s">
        <v>52</v>
      </c>
      <c r="T43" s="6" t="s">
        <v>31</v>
      </c>
      <c r="U43" s="6" t="s">
        <v>32</v>
      </c>
      <c r="V43" s="6" t="s">
        <v>37</v>
      </c>
      <c r="W43" s="6" t="s">
        <v>38</v>
      </c>
      <c r="X43" s="9" t="s">
        <v>39</v>
      </c>
      <c r="Y43" s="5" t="s">
        <v>57</v>
      </c>
      <c r="Z43" s="6" t="s">
        <v>31</v>
      </c>
      <c r="AA43" s="6" t="s">
        <v>32</v>
      </c>
      <c r="AB43" s="6" t="s">
        <v>37</v>
      </c>
      <c r="AC43" s="6" t="s">
        <v>38</v>
      </c>
      <c r="AD43" s="9" t="s">
        <v>39</v>
      </c>
      <c r="AE43" s="95" t="s">
        <v>119</v>
      </c>
      <c r="AF43" s="96" t="s">
        <v>120</v>
      </c>
      <c r="AG43" s="96" t="s">
        <v>121</v>
      </c>
      <c r="AH43" s="96" t="s">
        <v>122</v>
      </c>
      <c r="AI43" s="96" t="s">
        <v>123</v>
      </c>
      <c r="AJ43" s="96" t="s">
        <v>124</v>
      </c>
      <c r="AK43" s="8" t="s">
        <v>125</v>
      </c>
      <c r="AL43" s="8" t="s">
        <v>126</v>
      </c>
      <c r="AM43" s="8" t="s">
        <v>127</v>
      </c>
      <c r="AN43" s="8" t="s">
        <v>128</v>
      </c>
      <c r="AO43" s="8" t="s">
        <v>129</v>
      </c>
      <c r="AP43" s="8" t="s">
        <v>130</v>
      </c>
      <c r="AQ43" s="8" t="s">
        <v>131</v>
      </c>
      <c r="AR43" s="5">
        <v>1</v>
      </c>
      <c r="AS43" s="6">
        <v>2</v>
      </c>
      <c r="AT43" s="9">
        <v>3</v>
      </c>
      <c r="AU43" s="5">
        <v>1</v>
      </c>
      <c r="AV43" s="6">
        <v>2</v>
      </c>
      <c r="AW43" s="9">
        <v>3</v>
      </c>
      <c r="AX43" s="5">
        <v>1</v>
      </c>
      <c r="AY43" s="6">
        <v>2</v>
      </c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2" customHeight="1">
      <c r="A44" s="1"/>
      <c r="B44" s="97">
        <v>1</v>
      </c>
      <c r="C44" s="20">
        <v>10</v>
      </c>
      <c r="D44" s="98" t="s">
        <v>2</v>
      </c>
      <c r="E44" s="22" t="s">
        <v>108</v>
      </c>
      <c r="F44" s="54"/>
      <c r="G44" s="22" t="s">
        <v>133</v>
      </c>
      <c r="H44" s="24"/>
      <c r="I44" s="99">
        <f t="shared" ref="I44:I96" si="0">M44/AE44</f>
        <v>202.95110801393727</v>
      </c>
      <c r="J44" s="101">
        <f t="shared" ref="J44:J96" si="1">AH44/AE44</f>
        <v>39.571428571428569</v>
      </c>
      <c r="K44" s="101">
        <f t="shared" ref="K44:K96" si="2">RANK(I44,$I$44:$I$96)</f>
        <v>35</v>
      </c>
      <c r="L44" s="74">
        <f t="shared" ref="L44:L62" si="3">RANK(I44,$I$44:$I$62)</f>
        <v>12</v>
      </c>
      <c r="M44" s="100">
        <f t="shared" ref="M44:M55" si="4">SUM(N44:R44)</f>
        <v>1420.6577560975609</v>
      </c>
      <c r="N44" s="103">
        <f t="shared" ref="N44:N49" si="5">T44*(1+(AG44/100)*(AI44/100-1))</f>
        <v>1420.6577560975609</v>
      </c>
      <c r="O44" s="103"/>
      <c r="P44" s="103"/>
      <c r="Q44" s="103"/>
      <c r="R44" s="104"/>
      <c r="S44" s="100">
        <f t="shared" ref="S44:S49" si="6">SUM(T44:X44)</f>
        <v>1183.881463414634</v>
      </c>
      <c r="T44" s="103">
        <f t="shared" ref="T44:T46" si="7">AL44*AV44*AW44*AY44</f>
        <v>1183.881463414634</v>
      </c>
      <c r="U44" s="103"/>
      <c r="V44" s="103"/>
      <c r="W44" s="103"/>
      <c r="X44" s="104"/>
      <c r="Y44" s="100">
        <f t="shared" ref="Y44:Y96" si="8">SUM(Z44:AD44)</f>
        <v>2367.7629268292681</v>
      </c>
      <c r="Z44" s="103">
        <f t="shared" ref="Z44:Z56" si="9">T44*$D$26/100</f>
        <v>2367.7629268292681</v>
      </c>
      <c r="AA44" s="103"/>
      <c r="AB44" s="103"/>
      <c r="AC44" s="103"/>
      <c r="AD44" s="104"/>
      <c r="AE44" s="100">
        <f t="shared" ref="AE44:AE46" si="10">AO44-AS44</f>
        <v>7</v>
      </c>
      <c r="AF44" s="102"/>
      <c r="AG44" s="102">
        <f t="shared" ref="AG44:AG47" si="11">IF($D$25+AT44&gt;100,100,$D$25+AT44)</f>
        <v>20</v>
      </c>
      <c r="AH44" s="102">
        <f t="shared" ref="AH44:AH48" si="12">AQ44</f>
        <v>277</v>
      </c>
      <c r="AI44" s="102">
        <f t="shared" ref="AI44:AI46" si="13">$D$26</f>
        <v>200</v>
      </c>
      <c r="AJ44" s="103">
        <f t="shared" ref="AJ44:AJ46" si="14">10*AY44/12</f>
        <v>0.83333333333333337</v>
      </c>
      <c r="AK44" s="102">
        <f t="shared" ref="AK44:AK60" si="15">SUM(AL44:AN44)</f>
        <v>910.67804878048776</v>
      </c>
      <c r="AL44" s="102">
        <f t="shared" ref="AL44:AL46" si="16">(VLOOKUP(C44,$B$4:$AA$7,2,FALSE)+VLOOKUP(C44,$B$8:$AA$11,2,FALSE)*$D$22)*$D$27/100</f>
        <v>910.67804878048776</v>
      </c>
      <c r="AM44" s="102"/>
      <c r="AN44" s="102"/>
      <c r="AO44" s="6">
        <v>8</v>
      </c>
      <c r="AP44" s="22"/>
      <c r="AQ44" s="105">
        <f t="shared" ref="AQ44:AQ46" si="17">VLOOKUP(C44,$B$13:$AA$16,2,FALSE)</f>
        <v>277</v>
      </c>
      <c r="AR44" s="5"/>
      <c r="AS44" s="6">
        <v>1</v>
      </c>
      <c r="AT44" s="9">
        <v>0</v>
      </c>
      <c r="AU44" s="5"/>
      <c r="AV44" s="6">
        <v>1</v>
      </c>
      <c r="AW44" s="6">
        <v>1.3</v>
      </c>
      <c r="AX44" s="5"/>
      <c r="AY44" s="9">
        <v>1</v>
      </c>
      <c r="AZ44" s="2"/>
      <c r="BA44" s="2"/>
      <c r="BB44" s="2"/>
      <c r="BC44" s="1"/>
      <c r="BD44" s="106"/>
      <c r="BE44" s="2"/>
      <c r="BF44" s="2"/>
      <c r="BG44" s="2"/>
      <c r="BH44" s="2"/>
      <c r="BI44" s="1"/>
      <c r="BJ44" s="1"/>
      <c r="BK44" s="1"/>
    </row>
    <row r="45" spans="1:63" ht="12" customHeight="1">
      <c r="A45" s="1"/>
      <c r="B45" s="107">
        <v>1</v>
      </c>
      <c r="C45" s="31">
        <v>10</v>
      </c>
      <c r="D45" s="106" t="s">
        <v>2</v>
      </c>
      <c r="E45" s="2" t="s">
        <v>108</v>
      </c>
      <c r="F45" s="25"/>
      <c r="G45" s="2" t="s">
        <v>142</v>
      </c>
      <c r="H45" s="33"/>
      <c r="I45" s="99">
        <f t="shared" si="0"/>
        <v>156.11623693379789</v>
      </c>
      <c r="J45" s="101">
        <f t="shared" si="1"/>
        <v>39.571428571428569</v>
      </c>
      <c r="K45" s="101">
        <f t="shared" si="2"/>
        <v>47</v>
      </c>
      <c r="L45" s="74">
        <f t="shared" si="3"/>
        <v>16</v>
      </c>
      <c r="M45" s="99">
        <f t="shared" si="4"/>
        <v>1092.8136585365853</v>
      </c>
      <c r="N45" s="108">
        <f t="shared" si="5"/>
        <v>1092.8136585365853</v>
      </c>
      <c r="O45" s="108"/>
      <c r="P45" s="108"/>
      <c r="Q45" s="108"/>
      <c r="R45" s="109"/>
      <c r="S45" s="99">
        <f t="shared" si="6"/>
        <v>910.67804878048776</v>
      </c>
      <c r="T45" s="108">
        <f t="shared" si="7"/>
        <v>910.67804878048776</v>
      </c>
      <c r="U45" s="108"/>
      <c r="V45" s="108"/>
      <c r="W45" s="108"/>
      <c r="X45" s="109"/>
      <c r="Y45" s="99">
        <f t="shared" si="8"/>
        <v>1821.3560975609755</v>
      </c>
      <c r="Z45" s="108">
        <f t="shared" si="9"/>
        <v>1821.3560975609755</v>
      </c>
      <c r="AA45" s="108"/>
      <c r="AB45" s="108"/>
      <c r="AC45" s="108"/>
      <c r="AD45" s="109"/>
      <c r="AE45" s="99">
        <f t="shared" si="10"/>
        <v>7</v>
      </c>
      <c r="AF45" s="101"/>
      <c r="AG45" s="101">
        <f t="shared" si="11"/>
        <v>20</v>
      </c>
      <c r="AH45" s="101">
        <f t="shared" si="12"/>
        <v>277</v>
      </c>
      <c r="AI45" s="101">
        <f t="shared" si="13"/>
        <v>200</v>
      </c>
      <c r="AJ45" s="108">
        <f t="shared" si="14"/>
        <v>0.83333333333333337</v>
      </c>
      <c r="AK45" s="101">
        <f t="shared" si="15"/>
        <v>910.67804878048776</v>
      </c>
      <c r="AL45" s="101">
        <f t="shared" si="16"/>
        <v>910.67804878048776</v>
      </c>
      <c r="AM45" s="101"/>
      <c r="AN45" s="101"/>
      <c r="AO45" s="1">
        <v>8</v>
      </c>
      <c r="AP45" s="2"/>
      <c r="AQ45" s="74">
        <f t="shared" si="17"/>
        <v>277</v>
      </c>
      <c r="AR45" s="10"/>
      <c r="AS45" s="1">
        <v>1</v>
      </c>
      <c r="AT45" s="11">
        <v>0</v>
      </c>
      <c r="AU45" s="10"/>
      <c r="AV45" s="1">
        <v>1</v>
      </c>
      <c r="AW45" s="1">
        <v>1</v>
      </c>
      <c r="AX45" s="10"/>
      <c r="AY45" s="11">
        <v>1</v>
      </c>
      <c r="AZ45" s="2"/>
      <c r="BA45" s="2"/>
      <c r="BB45" s="2"/>
      <c r="BC45" s="1"/>
      <c r="BD45" s="106"/>
      <c r="BE45" s="2"/>
      <c r="BF45" s="2"/>
      <c r="BG45" s="2"/>
      <c r="BH45" s="2"/>
      <c r="BI45" s="1"/>
      <c r="BJ45" s="1"/>
      <c r="BK45" s="1"/>
    </row>
    <row r="46" spans="1:63" ht="12" customHeight="1">
      <c r="A46" s="2"/>
      <c r="B46" s="107">
        <v>2</v>
      </c>
      <c r="C46" s="31">
        <v>10</v>
      </c>
      <c r="D46" s="106" t="s">
        <v>2</v>
      </c>
      <c r="E46" s="2" t="s">
        <v>101</v>
      </c>
      <c r="F46" s="31"/>
      <c r="G46" s="2"/>
      <c r="H46" s="33"/>
      <c r="I46" s="99">
        <f t="shared" si="0"/>
        <v>184.2171595818815</v>
      </c>
      <c r="J46" s="101">
        <f t="shared" si="1"/>
        <v>39.571428571428569</v>
      </c>
      <c r="K46" s="101">
        <f t="shared" si="2"/>
        <v>40</v>
      </c>
      <c r="L46" s="74">
        <f t="shared" si="3"/>
        <v>15</v>
      </c>
      <c r="M46" s="99">
        <f t="shared" si="4"/>
        <v>1289.5201170731705</v>
      </c>
      <c r="N46" s="108">
        <f t="shared" si="5"/>
        <v>1289.5201170731705</v>
      </c>
      <c r="O46" s="108"/>
      <c r="P46" s="108"/>
      <c r="Q46" s="108"/>
      <c r="R46" s="109"/>
      <c r="S46" s="99">
        <f t="shared" si="6"/>
        <v>1074.6000975609754</v>
      </c>
      <c r="T46" s="108">
        <f t="shared" si="7"/>
        <v>1074.6000975609754</v>
      </c>
      <c r="U46" s="108"/>
      <c r="V46" s="108"/>
      <c r="W46" s="108"/>
      <c r="X46" s="109"/>
      <c r="Y46" s="99">
        <f t="shared" si="8"/>
        <v>2149.2001951219509</v>
      </c>
      <c r="Z46" s="108">
        <f t="shared" si="9"/>
        <v>2149.2001951219509</v>
      </c>
      <c r="AA46" s="108"/>
      <c r="AB46" s="108"/>
      <c r="AC46" s="108"/>
      <c r="AD46" s="109"/>
      <c r="AE46" s="99">
        <f t="shared" si="10"/>
        <v>7</v>
      </c>
      <c r="AF46" s="101"/>
      <c r="AG46" s="101">
        <f t="shared" si="11"/>
        <v>20</v>
      </c>
      <c r="AH46" s="101">
        <f t="shared" si="12"/>
        <v>277</v>
      </c>
      <c r="AI46" s="101">
        <f t="shared" si="13"/>
        <v>200</v>
      </c>
      <c r="AJ46" s="108">
        <f t="shared" si="14"/>
        <v>0.83333333333333337</v>
      </c>
      <c r="AK46" s="101">
        <f t="shared" si="15"/>
        <v>910.67804878048776</v>
      </c>
      <c r="AL46" s="101">
        <f t="shared" si="16"/>
        <v>910.67804878048776</v>
      </c>
      <c r="AM46" s="101"/>
      <c r="AN46" s="101"/>
      <c r="AO46" s="1">
        <v>8</v>
      </c>
      <c r="AP46" s="2"/>
      <c r="AQ46" s="74">
        <f t="shared" si="17"/>
        <v>277</v>
      </c>
      <c r="AR46" s="10"/>
      <c r="AS46" s="1">
        <v>1</v>
      </c>
      <c r="AT46" s="11">
        <v>0</v>
      </c>
      <c r="AU46" s="10"/>
      <c r="AV46" s="1">
        <v>1.18</v>
      </c>
      <c r="AW46" s="1">
        <v>1</v>
      </c>
      <c r="AX46" s="10"/>
      <c r="AY46" s="11">
        <v>1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2" customHeight="1">
      <c r="A47" s="1"/>
      <c r="B47" s="107">
        <v>3</v>
      </c>
      <c r="C47" s="31">
        <v>10</v>
      </c>
      <c r="D47" s="106" t="s">
        <v>13</v>
      </c>
      <c r="E47" s="2" t="s">
        <v>145</v>
      </c>
      <c r="F47" s="25"/>
      <c r="G47" s="2"/>
      <c r="H47" s="33"/>
      <c r="I47" s="99">
        <f t="shared" si="0"/>
        <v>275.95493902439028</v>
      </c>
      <c r="J47" s="101">
        <f t="shared" si="1"/>
        <v>21.708333333333332</v>
      </c>
      <c r="K47" s="101">
        <f t="shared" si="2"/>
        <v>18</v>
      </c>
      <c r="L47" s="74">
        <f t="shared" si="3"/>
        <v>5</v>
      </c>
      <c r="M47" s="99">
        <f t="shared" si="4"/>
        <v>6622.9185365853673</v>
      </c>
      <c r="N47" s="108">
        <f t="shared" si="5"/>
        <v>4245.1750975609766</v>
      </c>
      <c r="O47" s="108">
        <f>U47*(1+($D$25/100)*($D$26/100-1))</f>
        <v>1463.2267317073172</v>
      </c>
      <c r="P47" s="108"/>
      <c r="Q47" s="108"/>
      <c r="R47" s="109">
        <f>X47*(1+($D$25/100)*($D$26/100-1))</f>
        <v>914.51670731707327</v>
      </c>
      <c r="S47" s="99">
        <f t="shared" si="6"/>
        <v>4215.7555487804884</v>
      </c>
      <c r="T47" s="108">
        <f>AL47*AY47</f>
        <v>2234.3026829268297</v>
      </c>
      <c r="U47" s="108">
        <f>AM47*AU47*AW47</f>
        <v>1219.3556097560977</v>
      </c>
      <c r="V47" s="108"/>
      <c r="W47" s="108"/>
      <c r="X47" s="109">
        <f>IF(AU47=1,0,U47*0.625)</f>
        <v>762.09725609756106</v>
      </c>
      <c r="Y47" s="99">
        <f t="shared" si="8"/>
        <v>8431.5110975609769</v>
      </c>
      <c r="Z47" s="108">
        <f t="shared" si="9"/>
        <v>4468.6053658536594</v>
      </c>
      <c r="AA47" s="108">
        <f>U47*$D$26/100</f>
        <v>2438.7112195121954</v>
      </c>
      <c r="AB47" s="108"/>
      <c r="AC47" s="108"/>
      <c r="AD47" s="109">
        <f t="shared" ref="AD47:AD48" si="18">X47*$D$26/100</f>
        <v>1524.1945121951221</v>
      </c>
      <c r="AE47" s="99">
        <f>AO47</f>
        <v>24</v>
      </c>
      <c r="AF47" s="101"/>
      <c r="AG47" s="101">
        <f t="shared" si="11"/>
        <v>60</v>
      </c>
      <c r="AH47" s="101">
        <f t="shared" si="12"/>
        <v>521</v>
      </c>
      <c r="AI47" s="101">
        <f>IF(AY47=1,$D$26,$D$26+50)</f>
        <v>250</v>
      </c>
      <c r="AJ47" s="101">
        <f>10/IF(AY47=1,2.5,2)</f>
        <v>5</v>
      </c>
      <c r="AK47" s="101">
        <f t="shared" si="15"/>
        <v>2617.8926829268294</v>
      </c>
      <c r="AL47" s="101">
        <f>(VLOOKUP(C47,$B$4:$AG$7,17,FALSE)+VLOOKUP(C47,$B$8:$AG$11,17,FALSE)*$D$22)*$D$27/100</f>
        <v>1679.9268292682927</v>
      </c>
      <c r="AM47" s="101">
        <f>(VLOOKUP(C47,$B$4:$AG$7,18,FALSE)+VLOOKUP(C47,$B$8:$AG$11,18,FALSE)*$D$22)*$D$27/100</f>
        <v>937.96585365853662</v>
      </c>
      <c r="AN47" s="101"/>
      <c r="AO47" s="1">
        <v>24</v>
      </c>
      <c r="AP47" s="2"/>
      <c r="AQ47" s="74">
        <f>VLOOKUP(C47,$B$13:$AA$16,17,FALSE)</f>
        <v>521</v>
      </c>
      <c r="AR47" s="10"/>
      <c r="AS47" s="1"/>
      <c r="AT47" s="11">
        <v>40</v>
      </c>
      <c r="AU47" s="10">
        <v>1.3</v>
      </c>
      <c r="AV47" s="1"/>
      <c r="AW47" s="1">
        <v>1</v>
      </c>
      <c r="AX47" s="10"/>
      <c r="AY47" s="11">
        <v>1.33</v>
      </c>
      <c r="AZ47" s="2"/>
      <c r="BA47" s="2"/>
      <c r="BB47" s="2"/>
      <c r="BC47" s="1"/>
      <c r="BD47" s="106"/>
      <c r="BE47" s="2"/>
      <c r="BF47" s="2"/>
      <c r="BG47" s="2"/>
      <c r="BH47" s="2"/>
      <c r="BI47" s="1"/>
      <c r="BJ47" s="1"/>
      <c r="BK47" s="1"/>
    </row>
    <row r="48" spans="1:63" ht="12" customHeight="1">
      <c r="A48" s="1"/>
      <c r="B48" s="107">
        <v>4</v>
      </c>
      <c r="C48" s="31">
        <v>10</v>
      </c>
      <c r="D48" s="106" t="s">
        <v>3</v>
      </c>
      <c r="E48" s="2" t="s">
        <v>139</v>
      </c>
      <c r="F48" s="25"/>
      <c r="G48" s="2"/>
      <c r="H48" s="33"/>
      <c r="I48" s="99">
        <f t="shared" si="0"/>
        <v>320.8624390243902</v>
      </c>
      <c r="J48" s="101">
        <f t="shared" si="1"/>
        <v>39.166666666666664</v>
      </c>
      <c r="K48" s="101">
        <f t="shared" si="2"/>
        <v>9</v>
      </c>
      <c r="L48" s="74">
        <f t="shared" si="3"/>
        <v>2</v>
      </c>
      <c r="M48" s="99">
        <f t="shared" si="4"/>
        <v>1925.1746341463413</v>
      </c>
      <c r="N48" s="108">
        <f t="shared" si="5"/>
        <v>962.58731707317065</v>
      </c>
      <c r="O48" s="108"/>
      <c r="P48" s="108"/>
      <c r="Q48" s="108"/>
      <c r="R48" s="109">
        <f>X48*(1+(AG48/100)*(AI48/100-1))</f>
        <v>962.58731707317065</v>
      </c>
      <c r="S48" s="99">
        <f t="shared" si="6"/>
        <v>1604.3121951219512</v>
      </c>
      <c r="T48" s="108">
        <f>AL48*AU48*AV48*AW48*AX48</f>
        <v>802.15609756097558</v>
      </c>
      <c r="U48" s="108"/>
      <c r="V48" s="108"/>
      <c r="W48" s="108"/>
      <c r="X48" s="109">
        <f>AL48*AU48*AV48*IF(AW48=1,1,0.25)*AX48*AY48</f>
        <v>802.15609756097558</v>
      </c>
      <c r="Y48" s="99">
        <f t="shared" si="8"/>
        <v>3208.6243902439023</v>
      </c>
      <c r="Z48" s="108">
        <f t="shared" si="9"/>
        <v>1604.3121951219512</v>
      </c>
      <c r="AA48" s="108"/>
      <c r="AB48" s="108"/>
      <c r="AC48" s="108"/>
      <c r="AD48" s="109">
        <f t="shared" si="18"/>
        <v>1604.3121951219512</v>
      </c>
      <c r="AE48" s="99">
        <f>IF(AV48=1,AO48,AO48+6)</f>
        <v>6</v>
      </c>
      <c r="AF48" s="101"/>
      <c r="AG48" s="101">
        <f>IF($D$25&gt;100,100,$D$25)</f>
        <v>20</v>
      </c>
      <c r="AH48" s="101">
        <f t="shared" si="12"/>
        <v>235</v>
      </c>
      <c r="AI48" s="101">
        <f t="shared" ref="AI48:AI56" si="19">$D$26</f>
        <v>200</v>
      </c>
      <c r="AJ48" s="108">
        <f>10/13</f>
        <v>0.76923076923076927</v>
      </c>
      <c r="AK48" s="101">
        <f t="shared" si="15"/>
        <v>534.77073170731705</v>
      </c>
      <c r="AL48" s="101">
        <f>(VLOOKUP(C48,$B$4:$AG$7,3,FALSE)+VLOOKUP(C48,$B$8:$AG$11,3,FALSE)*$D$22)*$D$27/100</f>
        <v>534.77073170731705</v>
      </c>
      <c r="AM48" s="101"/>
      <c r="AN48" s="101"/>
      <c r="AO48" s="1">
        <v>6</v>
      </c>
      <c r="AP48" s="2"/>
      <c r="AQ48" s="74">
        <f>VLOOKUP(C48,$B$13:$AA$16,3,FALSE)</f>
        <v>235</v>
      </c>
      <c r="AR48" s="10"/>
      <c r="AS48" s="1"/>
      <c r="AT48" s="11"/>
      <c r="AU48" s="10">
        <v>1.5</v>
      </c>
      <c r="AV48" s="1">
        <v>1</v>
      </c>
      <c r="AW48" s="1">
        <v>1</v>
      </c>
      <c r="AX48" s="10">
        <v>1</v>
      </c>
      <c r="AY48" s="11">
        <v>1</v>
      </c>
      <c r="AZ48" s="2"/>
      <c r="BA48" s="2"/>
      <c r="BB48" s="2"/>
      <c r="BC48" s="1"/>
      <c r="BD48" s="106"/>
      <c r="BE48" s="2"/>
      <c r="BF48" s="2"/>
      <c r="BG48" s="2"/>
      <c r="BH48" s="2"/>
      <c r="BI48" s="1"/>
      <c r="BJ48" s="1"/>
      <c r="BK48" s="2"/>
    </row>
    <row r="49" spans="1:63" ht="12" customHeight="1">
      <c r="A49" s="1"/>
      <c r="B49" s="107">
        <v>5</v>
      </c>
      <c r="C49" s="31">
        <v>10</v>
      </c>
      <c r="D49" s="106" t="s">
        <v>6</v>
      </c>
      <c r="E49" s="2" t="s">
        <v>147</v>
      </c>
      <c r="F49" s="25"/>
      <c r="G49" s="2" t="s">
        <v>86</v>
      </c>
      <c r="H49" s="33"/>
      <c r="I49" s="99">
        <f t="shared" si="0"/>
        <v>250.91704132682929</v>
      </c>
      <c r="J49" s="101">
        <f t="shared" si="1"/>
        <v>23.45</v>
      </c>
      <c r="K49" s="101">
        <f t="shared" si="2"/>
        <v>25</v>
      </c>
      <c r="L49" s="74">
        <f t="shared" si="3"/>
        <v>7</v>
      </c>
      <c r="M49" s="99">
        <f t="shared" si="4"/>
        <v>5018.3408265365861</v>
      </c>
      <c r="N49" s="108">
        <f t="shared" si="5"/>
        <v>5018.3408265365861</v>
      </c>
      <c r="O49" s="108"/>
      <c r="P49" s="108"/>
      <c r="Q49" s="108"/>
      <c r="R49" s="109"/>
      <c r="S49" s="99">
        <f t="shared" si="6"/>
        <v>4181.9506887804882</v>
      </c>
      <c r="T49" s="108">
        <f>AL49*AW49*AT49*AX49*AY49</f>
        <v>4181.9506887804882</v>
      </c>
      <c r="U49" s="108"/>
      <c r="V49" s="108"/>
      <c r="W49" s="108"/>
      <c r="X49" s="109"/>
      <c r="Y49" s="99">
        <f t="shared" si="8"/>
        <v>8363.9013775609765</v>
      </c>
      <c r="Z49" s="108">
        <f t="shared" si="9"/>
        <v>8363.9013775609765</v>
      </c>
      <c r="AA49" s="108"/>
      <c r="AB49" s="108"/>
      <c r="AC49" s="108"/>
      <c r="AD49" s="109"/>
      <c r="AE49" s="99">
        <f t="shared" ref="AE49:AE55" si="20">AO49</f>
        <v>20</v>
      </c>
      <c r="AF49" s="101"/>
      <c r="AG49" s="101">
        <f>IF($D$25+AV49&gt;100,100,$D$25+AV49)</f>
        <v>20</v>
      </c>
      <c r="AH49" s="101">
        <f t="shared" ref="AH49:AH51" si="21">AQ49*AR49</f>
        <v>469</v>
      </c>
      <c r="AI49" s="101">
        <f t="shared" si="19"/>
        <v>200</v>
      </c>
      <c r="AJ49" s="108">
        <f>10/IF(AX49=1,IF(AY49=1,5,6),4)</f>
        <v>2.5</v>
      </c>
      <c r="AK49" s="101">
        <f t="shared" si="15"/>
        <v>1756.5317073170734</v>
      </c>
      <c r="AL49" s="101">
        <f>(VLOOKUP(C49,$B$4:$AG$7,7,FALSE)+VLOOKUP(C49,$B$8:$AG$11,7,FALSE)*$D$22)*$D$27/100</f>
        <v>1756.5317073170734</v>
      </c>
      <c r="AM49" s="101"/>
      <c r="AN49" s="101"/>
      <c r="AO49" s="1">
        <v>20</v>
      </c>
      <c r="AP49" s="2"/>
      <c r="AQ49" s="74">
        <f>VLOOKUP(C49,$B$13:$AA$16,7,FALSE)</f>
        <v>469</v>
      </c>
      <c r="AR49" s="10">
        <v>1</v>
      </c>
      <c r="AS49" s="1"/>
      <c r="AT49" s="11">
        <v>1.2</v>
      </c>
      <c r="AU49" s="10"/>
      <c r="AV49" s="1">
        <v>0</v>
      </c>
      <c r="AW49" s="1">
        <v>1.24</v>
      </c>
      <c r="AX49" s="10">
        <v>1.6</v>
      </c>
      <c r="AY49" s="11">
        <v>1</v>
      </c>
      <c r="AZ49" s="2"/>
      <c r="BA49" s="2"/>
      <c r="BB49" s="2"/>
      <c r="BC49" s="1"/>
      <c r="BD49" s="106"/>
      <c r="BE49" s="2"/>
      <c r="BF49" s="2"/>
      <c r="BG49" s="2"/>
      <c r="BH49" s="2"/>
      <c r="BI49" s="1"/>
      <c r="BJ49" s="1"/>
      <c r="BK49" s="2"/>
    </row>
    <row r="50" spans="1:63" ht="12" customHeight="1">
      <c r="A50" s="1"/>
      <c r="B50" s="107">
        <v>6</v>
      </c>
      <c r="C50" s="31">
        <v>10</v>
      </c>
      <c r="D50" s="106" t="s">
        <v>16</v>
      </c>
      <c r="E50" s="2" t="s">
        <v>145</v>
      </c>
      <c r="F50" s="25" t="s">
        <v>149</v>
      </c>
      <c r="G50" s="2"/>
      <c r="H50" s="33">
        <f t="shared" ref="H50:H51" si="22">AX50*2</f>
        <v>2</v>
      </c>
      <c r="I50" s="99">
        <f t="shared" si="0"/>
        <v>204.70933170731703</v>
      </c>
      <c r="J50" s="101">
        <f t="shared" si="1"/>
        <v>39.166666666666664</v>
      </c>
      <c r="K50" s="101">
        <f t="shared" si="2"/>
        <v>34</v>
      </c>
      <c r="L50" s="74">
        <f t="shared" si="3"/>
        <v>11</v>
      </c>
      <c r="M50" s="99">
        <f t="shared" si="4"/>
        <v>1228.2559902439023</v>
      </c>
      <c r="N50" s="108">
        <f t="shared" ref="N50:N51" si="23">T50*(1+((AG50+IF(F50="백어택",20,0))/100)*(AI50/100-1))</f>
        <v>1228.2559902439023</v>
      </c>
      <c r="O50" s="108"/>
      <c r="P50" s="108"/>
      <c r="Q50" s="108"/>
      <c r="R50" s="109"/>
      <c r="S50" s="99">
        <f t="shared" ref="S50:S51" si="24">SUM(T50:X50)*H50</f>
        <v>1584.8464390243901</v>
      </c>
      <c r="T50" s="108">
        <f t="shared" ref="T50:T51" si="25">AL50*AU50*AY50*IF(F50="백어택",1.2,1)</f>
        <v>792.42321951219503</v>
      </c>
      <c r="U50" s="108"/>
      <c r="V50" s="108"/>
      <c r="W50" s="108"/>
      <c r="X50" s="109"/>
      <c r="Y50" s="99">
        <f t="shared" si="8"/>
        <v>1584.8464390243901</v>
      </c>
      <c r="Z50" s="108">
        <f t="shared" si="9"/>
        <v>1584.8464390243901</v>
      </c>
      <c r="AA50" s="108"/>
      <c r="AB50" s="108"/>
      <c r="AC50" s="108"/>
      <c r="AD50" s="109"/>
      <c r="AE50" s="99">
        <f t="shared" si="20"/>
        <v>6</v>
      </c>
      <c r="AF50" s="101"/>
      <c r="AG50" s="101">
        <f t="shared" ref="AG50:AG51" si="26">IF($D$25+AT50&gt;100,100,$D$25+AT50)</f>
        <v>35</v>
      </c>
      <c r="AH50" s="101">
        <f t="shared" si="21"/>
        <v>235</v>
      </c>
      <c r="AI50" s="101">
        <f t="shared" si="19"/>
        <v>200</v>
      </c>
      <c r="AJ50" s="108">
        <f t="shared" ref="AJ50:AJ51" si="27">10*AS50/IF(AX50=1,5,3.5)</f>
        <v>2</v>
      </c>
      <c r="AK50" s="101">
        <f t="shared" si="15"/>
        <v>314.45365853658535</v>
      </c>
      <c r="AL50" s="101">
        <f t="shared" ref="AL50:AL51" si="28">((VLOOKUP(C50,$B$4:$AG$7,23,FALSE)+VLOOKUP(C50,$B$8:$AG$11,23,FALSE)*$D$22))*$D$27/100</f>
        <v>314.45365853658535</v>
      </c>
      <c r="AM50" s="101"/>
      <c r="AN50" s="101"/>
      <c r="AO50" s="1">
        <v>6</v>
      </c>
      <c r="AP50" s="2"/>
      <c r="AQ50" s="74">
        <f t="shared" ref="AQ50:AQ51" si="29">VLOOKUP(C50,$B$13:$AA$16,23,FALSE)</f>
        <v>235</v>
      </c>
      <c r="AR50" s="10">
        <v>1</v>
      </c>
      <c r="AS50" s="1">
        <v>1</v>
      </c>
      <c r="AT50" s="11">
        <v>15</v>
      </c>
      <c r="AU50" s="10">
        <v>1.4</v>
      </c>
      <c r="AV50" s="1"/>
      <c r="AW50" s="1"/>
      <c r="AX50" s="10">
        <v>1</v>
      </c>
      <c r="AY50" s="11">
        <v>1.5</v>
      </c>
      <c r="AZ50" s="2"/>
      <c r="BA50" s="2"/>
      <c r="BB50" s="2"/>
      <c r="BC50" s="1"/>
      <c r="BD50" s="106"/>
      <c r="BE50" s="2"/>
      <c r="BF50" s="2"/>
      <c r="BG50" s="2"/>
      <c r="BH50" s="2"/>
      <c r="BI50" s="1"/>
      <c r="BJ50" s="1"/>
      <c r="BK50" s="1"/>
    </row>
    <row r="51" spans="1:63" ht="12" customHeight="1">
      <c r="A51" s="1"/>
      <c r="B51" s="107">
        <v>6</v>
      </c>
      <c r="C51" s="31">
        <v>10</v>
      </c>
      <c r="D51" s="106" t="s">
        <v>16</v>
      </c>
      <c r="E51" s="2" t="s">
        <v>145</v>
      </c>
      <c r="F51" s="25"/>
      <c r="G51" s="2"/>
      <c r="H51" s="33">
        <f t="shared" si="22"/>
        <v>2</v>
      </c>
      <c r="I51" s="99">
        <f t="shared" si="0"/>
        <v>148.57935365853658</v>
      </c>
      <c r="J51" s="101">
        <f t="shared" si="1"/>
        <v>39.166666666666664</v>
      </c>
      <c r="K51" s="101">
        <f t="shared" si="2"/>
        <v>48</v>
      </c>
      <c r="L51" s="74">
        <f t="shared" si="3"/>
        <v>17</v>
      </c>
      <c r="M51" s="99">
        <f t="shared" si="4"/>
        <v>891.4761219512194</v>
      </c>
      <c r="N51" s="108">
        <f t="shared" si="23"/>
        <v>891.4761219512194</v>
      </c>
      <c r="O51" s="108"/>
      <c r="P51" s="108"/>
      <c r="Q51" s="108"/>
      <c r="R51" s="109"/>
      <c r="S51" s="99">
        <f t="shared" si="24"/>
        <v>1320.7053658536583</v>
      </c>
      <c r="T51" s="108">
        <f t="shared" si="25"/>
        <v>660.35268292682917</v>
      </c>
      <c r="U51" s="108"/>
      <c r="V51" s="108"/>
      <c r="W51" s="108"/>
      <c r="X51" s="109"/>
      <c r="Y51" s="99">
        <f t="shared" si="8"/>
        <v>1320.7053658536583</v>
      </c>
      <c r="Z51" s="108">
        <f t="shared" si="9"/>
        <v>1320.7053658536583</v>
      </c>
      <c r="AA51" s="108"/>
      <c r="AB51" s="108"/>
      <c r="AC51" s="108"/>
      <c r="AD51" s="109"/>
      <c r="AE51" s="99">
        <f t="shared" si="20"/>
        <v>6</v>
      </c>
      <c r="AF51" s="101"/>
      <c r="AG51" s="101">
        <f t="shared" si="26"/>
        <v>35</v>
      </c>
      <c r="AH51" s="101">
        <f t="shared" si="21"/>
        <v>235</v>
      </c>
      <c r="AI51" s="101">
        <f t="shared" si="19"/>
        <v>200</v>
      </c>
      <c r="AJ51" s="108">
        <f t="shared" si="27"/>
        <v>2</v>
      </c>
      <c r="AK51" s="101">
        <f t="shared" si="15"/>
        <v>314.45365853658535</v>
      </c>
      <c r="AL51" s="101">
        <f t="shared" si="28"/>
        <v>314.45365853658535</v>
      </c>
      <c r="AM51" s="101"/>
      <c r="AN51" s="101"/>
      <c r="AO51" s="1">
        <v>6</v>
      </c>
      <c r="AP51" s="2"/>
      <c r="AQ51" s="74">
        <f t="shared" si="29"/>
        <v>235</v>
      </c>
      <c r="AR51" s="10">
        <v>1</v>
      </c>
      <c r="AS51" s="1">
        <v>1</v>
      </c>
      <c r="AT51" s="11">
        <v>15</v>
      </c>
      <c r="AU51" s="10">
        <v>1.4</v>
      </c>
      <c r="AV51" s="1"/>
      <c r="AW51" s="1"/>
      <c r="AX51" s="10">
        <v>1</v>
      </c>
      <c r="AY51" s="11">
        <v>1.5</v>
      </c>
      <c r="AZ51" s="2"/>
      <c r="BA51" s="2"/>
      <c r="BB51" s="2"/>
      <c r="BC51" s="1"/>
      <c r="BD51" s="106"/>
      <c r="BE51" s="2"/>
      <c r="BF51" s="2"/>
      <c r="BG51" s="2"/>
      <c r="BH51" s="2"/>
      <c r="BI51" s="1"/>
      <c r="BJ51" s="1"/>
      <c r="BK51" s="1"/>
    </row>
    <row r="52" spans="1:63" ht="12" customHeight="1">
      <c r="A52" s="1"/>
      <c r="B52" s="107">
        <v>7</v>
      </c>
      <c r="C52" s="31">
        <v>10</v>
      </c>
      <c r="D52" s="106" t="s">
        <v>4</v>
      </c>
      <c r="E52" s="2" t="s">
        <v>135</v>
      </c>
      <c r="F52" s="25" t="s">
        <v>149</v>
      </c>
      <c r="G52" s="2" t="s">
        <v>143</v>
      </c>
      <c r="H52" s="33"/>
      <c r="I52" s="99">
        <f t="shared" si="0"/>
        <v>266.60663707317076</v>
      </c>
      <c r="J52" s="101">
        <f t="shared" si="1"/>
        <v>29.083333333333332</v>
      </c>
      <c r="K52" s="101">
        <f t="shared" si="2"/>
        <v>22</v>
      </c>
      <c r="L52" s="74">
        <f t="shared" si="3"/>
        <v>6</v>
      </c>
      <c r="M52" s="99">
        <f t="shared" si="4"/>
        <v>3199.2796448780491</v>
      </c>
      <c r="N52" s="108">
        <f t="shared" ref="N52:N55" si="30">T52*(1+((AG52+IF(F52="백어택",20,0))/100))*((AI52/100-1))</f>
        <v>429.97346341463413</v>
      </c>
      <c r="O52" s="108">
        <f t="shared" ref="O52:O55" si="31">U52*(1+((AG52+IF(F52="백어택",20,0))/100)*(AI52/100-1))</f>
        <v>2769.3061814634148</v>
      </c>
      <c r="P52" s="108"/>
      <c r="Q52" s="108"/>
      <c r="R52" s="109"/>
      <c r="S52" s="99">
        <f t="shared" ref="S52:S74" si="32">SUM(T52:X52)</f>
        <v>2285.1997463414637</v>
      </c>
      <c r="T52" s="108">
        <f t="shared" ref="T52:T55" si="33">AT52*AL52*IF(F52="백어택",1.2,1)</f>
        <v>307.12390243902439</v>
      </c>
      <c r="U52" s="108">
        <f t="shared" ref="U52:U55" si="34">AM52*AW52*AX52*AY52*IF(F52="백어택",1.2,1)</f>
        <v>1978.0758439024391</v>
      </c>
      <c r="V52" s="108"/>
      <c r="W52" s="108"/>
      <c r="X52" s="109"/>
      <c r="Y52" s="99">
        <f t="shared" si="8"/>
        <v>4570.3994926829273</v>
      </c>
      <c r="Z52" s="108">
        <f t="shared" si="9"/>
        <v>614.24780487804878</v>
      </c>
      <c r="AA52" s="108">
        <f t="shared" ref="AA52:AA55" si="35">U52*$D$26/100</f>
        <v>3956.1516878048783</v>
      </c>
      <c r="AB52" s="108"/>
      <c r="AC52" s="108"/>
      <c r="AD52" s="109"/>
      <c r="AE52" s="99">
        <f t="shared" si="20"/>
        <v>12</v>
      </c>
      <c r="AF52" s="101"/>
      <c r="AG52" s="101">
        <f t="shared" ref="AG52:AG56" si="36">IF($D$25&gt;100,100,$D$25)</f>
        <v>20</v>
      </c>
      <c r="AH52" s="101">
        <f t="shared" ref="AH52:AH55" si="37">AQ52</f>
        <v>349</v>
      </c>
      <c r="AI52" s="101">
        <f t="shared" si="19"/>
        <v>200</v>
      </c>
      <c r="AJ52" s="108">
        <f t="shared" ref="AJ52:AJ55" si="38">10/IF(AY52=1,5,4)</f>
        <v>2.5</v>
      </c>
      <c r="AK52" s="101">
        <f t="shared" si="15"/>
        <v>853.19024390243908</v>
      </c>
      <c r="AL52" s="101">
        <f t="shared" ref="AL52:AL55" si="39">(VLOOKUP(C52,$B$4:$AG$7,4,FALSE)+VLOOKUP(C52,$B$8:$AG$11,4,FALSE)*$D$22)*$D$27/100</f>
        <v>170.62439024390244</v>
      </c>
      <c r="AM52" s="101">
        <f t="shared" ref="AM52:AM55" si="40">(VLOOKUP(C52,$B$4:$AG$7,5,FALSE)+VLOOKUP(C52,$B$8:$AG$11,5,FALSE)*$D$22)*$D$27/100</f>
        <v>682.56585365853664</v>
      </c>
      <c r="AN52" s="101"/>
      <c r="AO52" s="1">
        <v>12</v>
      </c>
      <c r="AP52" s="2"/>
      <c r="AQ52" s="74">
        <f t="shared" ref="AQ52:AQ55" si="41">VLOOKUP(C52,$B$13:$AA$16,4,FALSE)</f>
        <v>349</v>
      </c>
      <c r="AR52" s="10"/>
      <c r="AS52" s="1"/>
      <c r="AT52" s="11">
        <v>1.5</v>
      </c>
      <c r="AU52" s="10"/>
      <c r="AV52" s="1"/>
      <c r="AW52" s="1">
        <v>1.4</v>
      </c>
      <c r="AX52" s="10">
        <v>1</v>
      </c>
      <c r="AY52" s="11">
        <v>1.7250000000000001</v>
      </c>
      <c r="AZ52" s="2"/>
      <c r="BA52" s="2"/>
      <c r="BB52" s="2"/>
      <c r="BC52" s="1"/>
      <c r="BD52" s="106"/>
      <c r="BE52" s="2"/>
      <c r="BF52" s="2"/>
      <c r="BG52" s="2"/>
      <c r="BH52" s="2"/>
      <c r="BI52" s="1"/>
      <c r="BJ52" s="1"/>
      <c r="BK52" s="1"/>
    </row>
    <row r="53" spans="1:63" ht="12" customHeight="1">
      <c r="A53" s="1"/>
      <c r="B53" s="107">
        <v>7</v>
      </c>
      <c r="C53" s="31">
        <v>10</v>
      </c>
      <c r="D53" s="106" t="s">
        <v>4</v>
      </c>
      <c r="E53" s="2" t="s">
        <v>135</v>
      </c>
      <c r="F53" s="25" t="s">
        <v>149</v>
      </c>
      <c r="G53" s="2" t="s">
        <v>158</v>
      </c>
      <c r="H53" s="33"/>
      <c r="I53" s="99">
        <f t="shared" si="0"/>
        <v>200.67077560975608</v>
      </c>
      <c r="J53" s="101">
        <f t="shared" si="1"/>
        <v>29.083333333333332</v>
      </c>
      <c r="K53" s="101">
        <f t="shared" si="2"/>
        <v>36</v>
      </c>
      <c r="L53" s="74">
        <f t="shared" si="3"/>
        <v>13</v>
      </c>
      <c r="M53" s="99">
        <f t="shared" si="4"/>
        <v>2408.0493073170728</v>
      </c>
      <c r="N53" s="108">
        <f t="shared" si="30"/>
        <v>429.97346341463413</v>
      </c>
      <c r="O53" s="108">
        <f t="shared" si="31"/>
        <v>1978.0758439024389</v>
      </c>
      <c r="P53" s="108"/>
      <c r="Q53" s="108"/>
      <c r="R53" s="109"/>
      <c r="S53" s="99">
        <f t="shared" si="32"/>
        <v>1720.035219512195</v>
      </c>
      <c r="T53" s="108">
        <f t="shared" si="33"/>
        <v>307.12390243902439</v>
      </c>
      <c r="U53" s="108">
        <f t="shared" si="34"/>
        <v>1412.9113170731707</v>
      </c>
      <c r="V53" s="108"/>
      <c r="W53" s="108"/>
      <c r="X53" s="109"/>
      <c r="Y53" s="99">
        <f t="shared" si="8"/>
        <v>3440.07043902439</v>
      </c>
      <c r="Z53" s="108">
        <f t="shared" si="9"/>
        <v>614.24780487804878</v>
      </c>
      <c r="AA53" s="108">
        <f t="shared" si="35"/>
        <v>2825.8226341463414</v>
      </c>
      <c r="AB53" s="108"/>
      <c r="AC53" s="108"/>
      <c r="AD53" s="109"/>
      <c r="AE53" s="99">
        <f t="shared" si="20"/>
        <v>12</v>
      </c>
      <c r="AF53" s="101"/>
      <c r="AG53" s="101">
        <f t="shared" si="36"/>
        <v>20</v>
      </c>
      <c r="AH53" s="101">
        <f t="shared" si="37"/>
        <v>349</v>
      </c>
      <c r="AI53" s="101">
        <f t="shared" si="19"/>
        <v>200</v>
      </c>
      <c r="AJ53" s="108">
        <f t="shared" si="38"/>
        <v>2.5</v>
      </c>
      <c r="AK53" s="101">
        <f t="shared" si="15"/>
        <v>853.19024390243908</v>
      </c>
      <c r="AL53" s="101">
        <f t="shared" si="39"/>
        <v>170.62439024390244</v>
      </c>
      <c r="AM53" s="101">
        <f t="shared" si="40"/>
        <v>682.56585365853664</v>
      </c>
      <c r="AN53" s="101"/>
      <c r="AO53" s="1">
        <v>12</v>
      </c>
      <c r="AP53" s="2"/>
      <c r="AQ53" s="74">
        <f t="shared" si="41"/>
        <v>349</v>
      </c>
      <c r="AR53" s="10"/>
      <c r="AS53" s="1"/>
      <c r="AT53" s="11">
        <v>1.5</v>
      </c>
      <c r="AU53" s="10"/>
      <c r="AV53" s="1"/>
      <c r="AW53" s="1">
        <v>1</v>
      </c>
      <c r="AX53" s="10">
        <v>1</v>
      </c>
      <c r="AY53" s="11">
        <v>1.7250000000000001</v>
      </c>
      <c r="AZ53" s="2"/>
      <c r="BA53" s="2"/>
      <c r="BB53" s="2"/>
      <c r="BC53" s="1"/>
      <c r="BD53" s="106"/>
      <c r="BE53" s="2"/>
      <c r="BF53" s="2"/>
      <c r="BG53" s="2"/>
      <c r="BH53" s="2"/>
      <c r="BI53" s="1"/>
      <c r="BJ53" s="1"/>
      <c r="BK53" s="1"/>
    </row>
    <row r="54" spans="1:63" ht="12" customHeight="1">
      <c r="A54" s="1"/>
      <c r="B54" s="107">
        <v>7</v>
      </c>
      <c r="C54" s="31">
        <v>10</v>
      </c>
      <c r="D54" s="106" t="s">
        <v>4</v>
      </c>
      <c r="E54" s="2" t="s">
        <v>135</v>
      </c>
      <c r="F54" s="25"/>
      <c r="G54" s="2" t="s">
        <v>143</v>
      </c>
      <c r="H54" s="33"/>
      <c r="I54" s="99">
        <f t="shared" si="0"/>
        <v>190.43331219512197</v>
      </c>
      <c r="J54" s="101">
        <f t="shared" si="1"/>
        <v>29.083333333333332</v>
      </c>
      <c r="K54" s="101">
        <f t="shared" si="2"/>
        <v>39</v>
      </c>
      <c r="L54" s="74">
        <f t="shared" si="3"/>
        <v>14</v>
      </c>
      <c r="M54" s="99">
        <f t="shared" si="4"/>
        <v>2285.1997463414637</v>
      </c>
      <c r="N54" s="108">
        <f t="shared" si="30"/>
        <v>307.12390243902439</v>
      </c>
      <c r="O54" s="108">
        <f t="shared" si="31"/>
        <v>1978.0758439024391</v>
      </c>
      <c r="P54" s="108"/>
      <c r="Q54" s="108"/>
      <c r="R54" s="109"/>
      <c r="S54" s="99">
        <f t="shared" si="32"/>
        <v>1904.3331219512197</v>
      </c>
      <c r="T54" s="108">
        <f t="shared" si="33"/>
        <v>255.93658536585366</v>
      </c>
      <c r="U54" s="108">
        <f t="shared" si="34"/>
        <v>1648.396536585366</v>
      </c>
      <c r="V54" s="108"/>
      <c r="W54" s="108"/>
      <c r="X54" s="109"/>
      <c r="Y54" s="99">
        <f t="shared" si="8"/>
        <v>3808.6662439024399</v>
      </c>
      <c r="Z54" s="108">
        <f t="shared" si="9"/>
        <v>511.87317073170726</v>
      </c>
      <c r="AA54" s="108">
        <f t="shared" si="35"/>
        <v>3296.7930731707324</v>
      </c>
      <c r="AB54" s="108"/>
      <c r="AC54" s="108"/>
      <c r="AD54" s="109"/>
      <c r="AE54" s="99">
        <f t="shared" si="20"/>
        <v>12</v>
      </c>
      <c r="AF54" s="101"/>
      <c r="AG54" s="101">
        <f t="shared" si="36"/>
        <v>20</v>
      </c>
      <c r="AH54" s="101">
        <f t="shared" si="37"/>
        <v>349</v>
      </c>
      <c r="AI54" s="101">
        <f t="shared" si="19"/>
        <v>200</v>
      </c>
      <c r="AJ54" s="108">
        <f t="shared" si="38"/>
        <v>2.5</v>
      </c>
      <c r="AK54" s="101">
        <f t="shared" si="15"/>
        <v>853.19024390243908</v>
      </c>
      <c r="AL54" s="101">
        <f t="shared" si="39"/>
        <v>170.62439024390244</v>
      </c>
      <c r="AM54" s="101">
        <f t="shared" si="40"/>
        <v>682.56585365853664</v>
      </c>
      <c r="AN54" s="101"/>
      <c r="AO54" s="1">
        <v>12</v>
      </c>
      <c r="AP54" s="2"/>
      <c r="AQ54" s="74">
        <f t="shared" si="41"/>
        <v>349</v>
      </c>
      <c r="AR54" s="10"/>
      <c r="AS54" s="1"/>
      <c r="AT54" s="11">
        <v>1.5</v>
      </c>
      <c r="AU54" s="10"/>
      <c r="AV54" s="1"/>
      <c r="AW54" s="1">
        <v>1.4</v>
      </c>
      <c r="AX54" s="10">
        <v>1</v>
      </c>
      <c r="AY54" s="11">
        <v>1.7250000000000001</v>
      </c>
      <c r="AZ54" s="2"/>
      <c r="BA54" s="2"/>
      <c r="BB54" s="2"/>
      <c r="BC54" s="1"/>
      <c r="BD54" s="106"/>
      <c r="BE54" s="2"/>
      <c r="BF54" s="2"/>
      <c r="BG54" s="2"/>
      <c r="BH54" s="2"/>
      <c r="BI54" s="1"/>
      <c r="BJ54" s="1"/>
      <c r="BK54" s="1"/>
    </row>
    <row r="55" spans="1:63" ht="12" customHeight="1">
      <c r="A55" s="1"/>
      <c r="B55" s="107">
        <v>7</v>
      </c>
      <c r="C55" s="31">
        <v>10</v>
      </c>
      <c r="D55" s="106" t="s">
        <v>4</v>
      </c>
      <c r="E55" s="2" t="s">
        <v>135</v>
      </c>
      <c r="F55" s="25"/>
      <c r="G55" s="2" t="s">
        <v>158</v>
      </c>
      <c r="H55" s="33"/>
      <c r="I55" s="99">
        <f t="shared" si="0"/>
        <v>143.33626829268292</v>
      </c>
      <c r="J55" s="101">
        <f t="shared" si="1"/>
        <v>29.083333333333332</v>
      </c>
      <c r="K55" s="101">
        <f t="shared" si="2"/>
        <v>50</v>
      </c>
      <c r="L55" s="74">
        <f t="shared" si="3"/>
        <v>18</v>
      </c>
      <c r="M55" s="99">
        <f t="shared" si="4"/>
        <v>1720.035219512195</v>
      </c>
      <c r="N55" s="108">
        <f t="shared" si="30"/>
        <v>307.12390243902439</v>
      </c>
      <c r="O55" s="108">
        <f t="shared" si="31"/>
        <v>1412.9113170731707</v>
      </c>
      <c r="P55" s="108"/>
      <c r="Q55" s="108"/>
      <c r="R55" s="109"/>
      <c r="S55" s="99">
        <f t="shared" si="32"/>
        <v>1433.3626829268294</v>
      </c>
      <c r="T55" s="108">
        <f t="shared" si="33"/>
        <v>255.93658536585366</v>
      </c>
      <c r="U55" s="108">
        <f t="shared" si="34"/>
        <v>1177.4260975609757</v>
      </c>
      <c r="V55" s="108"/>
      <c r="W55" s="108"/>
      <c r="X55" s="109"/>
      <c r="Y55" s="99">
        <f t="shared" si="8"/>
        <v>2866.7253658536588</v>
      </c>
      <c r="Z55" s="108">
        <f t="shared" si="9"/>
        <v>511.87317073170726</v>
      </c>
      <c r="AA55" s="108">
        <f t="shared" si="35"/>
        <v>2354.8521951219514</v>
      </c>
      <c r="AB55" s="108"/>
      <c r="AC55" s="108"/>
      <c r="AD55" s="109"/>
      <c r="AE55" s="99">
        <f t="shared" si="20"/>
        <v>12</v>
      </c>
      <c r="AF55" s="101"/>
      <c r="AG55" s="101">
        <f t="shared" si="36"/>
        <v>20</v>
      </c>
      <c r="AH55" s="101">
        <f t="shared" si="37"/>
        <v>349</v>
      </c>
      <c r="AI55" s="101">
        <f t="shared" si="19"/>
        <v>200</v>
      </c>
      <c r="AJ55" s="108">
        <f t="shared" si="38"/>
        <v>2.5</v>
      </c>
      <c r="AK55" s="101">
        <f t="shared" si="15"/>
        <v>853.19024390243908</v>
      </c>
      <c r="AL55" s="101">
        <f t="shared" si="39"/>
        <v>170.62439024390244</v>
      </c>
      <c r="AM55" s="101">
        <f t="shared" si="40"/>
        <v>682.56585365853664</v>
      </c>
      <c r="AN55" s="101"/>
      <c r="AO55" s="1">
        <v>12</v>
      </c>
      <c r="AP55" s="2"/>
      <c r="AQ55" s="74">
        <f t="shared" si="41"/>
        <v>349</v>
      </c>
      <c r="AR55" s="10"/>
      <c r="AS55" s="1"/>
      <c r="AT55" s="11">
        <v>1.5</v>
      </c>
      <c r="AU55" s="10"/>
      <c r="AV55" s="1"/>
      <c r="AW55" s="1">
        <v>1</v>
      </c>
      <c r="AX55" s="10">
        <v>1</v>
      </c>
      <c r="AY55" s="11">
        <v>1.7250000000000001</v>
      </c>
      <c r="AZ55" s="2"/>
      <c r="BA55" s="2"/>
      <c r="BB55" s="2"/>
      <c r="BC55" s="1"/>
      <c r="BD55" s="106"/>
      <c r="BE55" s="2"/>
      <c r="BF55" s="2"/>
      <c r="BG55" s="2"/>
      <c r="BH55" s="2"/>
      <c r="BI55" s="1"/>
      <c r="BJ55" s="1"/>
      <c r="BK55" s="1"/>
    </row>
    <row r="56" spans="1:63" ht="12" customHeight="1">
      <c r="A56" s="1"/>
      <c r="B56" s="107">
        <v>8</v>
      </c>
      <c r="C56" s="31">
        <v>10</v>
      </c>
      <c r="D56" s="106" t="s">
        <v>7</v>
      </c>
      <c r="E56" s="2" t="s">
        <v>140</v>
      </c>
      <c r="F56" s="25"/>
      <c r="G56" s="2"/>
      <c r="H56" s="33"/>
      <c r="I56" s="99">
        <f t="shared" si="0"/>
        <v>135.87317073170732</v>
      </c>
      <c r="J56" s="101">
        <f t="shared" si="1"/>
        <v>32.888888888888886</v>
      </c>
      <c r="K56" s="101">
        <f t="shared" si="2"/>
        <v>53</v>
      </c>
      <c r="L56" s="74">
        <f t="shared" si="3"/>
        <v>19</v>
      </c>
      <c r="M56" s="99">
        <f>N56+R56/2</f>
        <v>1222.858536585366</v>
      </c>
      <c r="N56" s="108">
        <f>T56*(1+(AG56/100)*(AI56/100-1))</f>
        <v>1222.858536585366</v>
      </c>
      <c r="O56" s="108"/>
      <c r="P56" s="108"/>
      <c r="Q56" s="108"/>
      <c r="R56" s="109">
        <f>X56*(1+(AG56/100)*(AI56/100-1))</f>
        <v>0</v>
      </c>
      <c r="S56" s="99">
        <f t="shared" si="32"/>
        <v>1019.0487804878051</v>
      </c>
      <c r="T56" s="108">
        <f>AL56*AV56*AX56</f>
        <v>1019.0487804878051</v>
      </c>
      <c r="U56" s="108"/>
      <c r="V56" s="108"/>
      <c r="W56" s="108"/>
      <c r="X56" s="109">
        <f>AS56*AL56</f>
        <v>0</v>
      </c>
      <c r="Y56" s="99">
        <f t="shared" si="8"/>
        <v>2038.0975609756101</v>
      </c>
      <c r="Z56" s="108">
        <f t="shared" si="9"/>
        <v>2038.0975609756101</v>
      </c>
      <c r="AA56" s="108"/>
      <c r="AB56" s="108"/>
      <c r="AC56" s="108"/>
      <c r="AD56" s="109">
        <f>X56*$D$26/100</f>
        <v>0</v>
      </c>
      <c r="AE56" s="99">
        <f>AO56-AY56</f>
        <v>9</v>
      </c>
      <c r="AF56" s="101"/>
      <c r="AG56" s="101">
        <f t="shared" si="36"/>
        <v>20</v>
      </c>
      <c r="AH56" s="101">
        <f>AQ56*AR56</f>
        <v>296</v>
      </c>
      <c r="AI56" s="101">
        <f t="shared" si="19"/>
        <v>200</v>
      </c>
      <c r="AJ56" s="108">
        <f>10*AX56*AU56/9</f>
        <v>2.2222222222222223</v>
      </c>
      <c r="AK56" s="101">
        <f t="shared" si="15"/>
        <v>339.68292682926835</v>
      </c>
      <c r="AL56" s="101">
        <f>(VLOOKUP(C56,$B$4:$AG$7,8,FALSE)+VLOOKUP(C56,$B$8:$AG$11,8,FALSE)*$D$22)*$D$27/100</f>
        <v>339.68292682926835</v>
      </c>
      <c r="AM56" s="101"/>
      <c r="AN56" s="101"/>
      <c r="AO56" s="1">
        <v>9</v>
      </c>
      <c r="AP56" s="2"/>
      <c r="AQ56" s="74">
        <f>VLOOKUP(C56,$B$13:$AA$16,8,FALSE)</f>
        <v>296</v>
      </c>
      <c r="AR56" s="10">
        <v>1</v>
      </c>
      <c r="AS56" s="1">
        <v>0</v>
      </c>
      <c r="AT56" s="11"/>
      <c r="AU56" s="10">
        <v>1</v>
      </c>
      <c r="AV56" s="1">
        <v>1.5</v>
      </c>
      <c r="AW56" s="1"/>
      <c r="AX56" s="10">
        <v>2</v>
      </c>
      <c r="AY56" s="11">
        <v>0</v>
      </c>
      <c r="AZ56" s="2"/>
      <c r="BA56" s="2"/>
      <c r="BB56" s="2"/>
      <c r="BC56" s="1"/>
      <c r="BD56" s="106"/>
      <c r="BE56" s="2"/>
      <c r="BF56" s="2"/>
      <c r="BG56" s="2"/>
      <c r="BH56" s="2"/>
      <c r="BI56" s="1"/>
      <c r="BJ56" s="1"/>
      <c r="BK56" s="1"/>
    </row>
    <row r="57" spans="1:63" ht="12" customHeight="1">
      <c r="A57" s="1"/>
      <c r="B57" s="107">
        <v>9</v>
      </c>
      <c r="C57" s="31">
        <v>10</v>
      </c>
      <c r="D57" s="106" t="s">
        <v>10</v>
      </c>
      <c r="E57" s="2" t="s">
        <v>138</v>
      </c>
      <c r="F57" s="25" t="s">
        <v>149</v>
      </c>
      <c r="G57" s="2" t="s">
        <v>137</v>
      </c>
      <c r="H57" s="33"/>
      <c r="I57" s="99">
        <f t="shared" si="0"/>
        <v>328.75884146341457</v>
      </c>
      <c r="J57" s="101">
        <f t="shared" si="1"/>
        <v>25.75</v>
      </c>
      <c r="K57" s="101">
        <f t="shared" si="2"/>
        <v>8</v>
      </c>
      <c r="L57" s="74">
        <f t="shared" si="3"/>
        <v>1</v>
      </c>
      <c r="M57" s="99">
        <f t="shared" ref="M57:M96" si="42">SUM(N57:R57)</f>
        <v>5260.1414634146331</v>
      </c>
      <c r="N57" s="108">
        <f t="shared" ref="N57:N60" si="43">T57*(1+((AG57+IF(F57="백어택",20,0))/100)*(AI57/100-1))</f>
        <v>5260.1414634146331</v>
      </c>
      <c r="O57" s="108"/>
      <c r="P57" s="108"/>
      <c r="Q57" s="108"/>
      <c r="R57" s="109"/>
      <c r="S57" s="99">
        <f t="shared" si="32"/>
        <v>3757.2439024390237</v>
      </c>
      <c r="T57" s="108">
        <f t="shared" ref="T57:T58" si="44">AL57*AS57*AU57*AX57*IF(AY57=0,1,0.5)*IF(F57="백어택",1.2,1)</f>
        <v>3757.2439024390237</v>
      </c>
      <c r="U57" s="108"/>
      <c r="V57" s="108"/>
      <c r="W57" s="108"/>
      <c r="X57" s="109"/>
      <c r="Y57" s="99">
        <f t="shared" si="8"/>
        <v>7514.4878048780483</v>
      </c>
      <c r="Z57" s="108">
        <f t="shared" ref="Z57:Z58" si="45">T57*AI57/100</f>
        <v>7514.4878048780483</v>
      </c>
      <c r="AA57" s="108"/>
      <c r="AB57" s="108"/>
      <c r="AC57" s="108"/>
      <c r="AD57" s="109"/>
      <c r="AE57" s="99">
        <f t="shared" ref="AE57:AE58" si="46">AO57</f>
        <v>16</v>
      </c>
      <c r="AF57" s="101"/>
      <c r="AG57" s="101">
        <f t="shared" ref="AG57:AG58" si="47">IF($D$25+AV57&gt;100,100,$D$25+AV57)</f>
        <v>20</v>
      </c>
      <c r="AH57" s="101">
        <f t="shared" ref="AH57:AH58" si="48">AQ57</f>
        <v>412</v>
      </c>
      <c r="AI57" s="101">
        <f t="shared" ref="AI57:AI58" si="49">$D$26+AY57</f>
        <v>200</v>
      </c>
      <c r="AJ57" s="108">
        <f t="shared" ref="AJ57:AJ58" si="50">10*AR57/(7-IF(AX57=1,0,3))</f>
        <v>1.4285714285714286</v>
      </c>
      <c r="AK57" s="101">
        <f t="shared" si="15"/>
        <v>2504.8292682926826</v>
      </c>
      <c r="AL57" s="101">
        <f t="shared" ref="AL57:AL58" si="51">(VLOOKUP(C57,$B$4:$AG$7,13,FALSE)+VLOOKUP(C57,$B$8:$AG$11,13,FALSE)*$D$22)*$D$27/100</f>
        <v>2504.8292682926826</v>
      </c>
      <c r="AM57" s="101"/>
      <c r="AN57" s="101"/>
      <c r="AO57" s="1">
        <v>16</v>
      </c>
      <c r="AP57" s="2"/>
      <c r="AQ57" s="74">
        <f t="shared" ref="AQ57:AQ58" si="52">VLOOKUP(C57,$B$13:$AA$16,13,FALSE)</f>
        <v>412</v>
      </c>
      <c r="AR57" s="10">
        <v>1</v>
      </c>
      <c r="AS57" s="1">
        <v>1</v>
      </c>
      <c r="AT57" s="11"/>
      <c r="AU57" s="10">
        <v>1.25</v>
      </c>
      <c r="AV57" s="1">
        <v>0</v>
      </c>
      <c r="AW57" s="1"/>
      <c r="AX57" s="10">
        <v>1</v>
      </c>
      <c r="AY57" s="11">
        <v>0</v>
      </c>
      <c r="AZ57" s="2"/>
      <c r="BA57" s="2"/>
      <c r="BB57" s="2"/>
      <c r="BC57" s="1"/>
      <c r="BD57" s="106"/>
      <c r="BE57" s="2"/>
      <c r="BF57" s="2"/>
      <c r="BG57" s="2"/>
      <c r="BH57" s="2"/>
      <c r="BI57" s="1"/>
      <c r="BJ57" s="1"/>
      <c r="BK57" s="1"/>
    </row>
    <row r="58" spans="1:63" ht="12" customHeight="1">
      <c r="A58" s="1"/>
      <c r="B58" s="107">
        <v>9</v>
      </c>
      <c r="C58" s="31">
        <v>10</v>
      </c>
      <c r="D58" s="106" t="s">
        <v>10</v>
      </c>
      <c r="E58" s="2" t="s">
        <v>138</v>
      </c>
      <c r="F58" s="25"/>
      <c r="G58" s="2" t="s">
        <v>137</v>
      </c>
      <c r="H58" s="33"/>
      <c r="I58" s="99">
        <f t="shared" si="0"/>
        <v>234.82774390243898</v>
      </c>
      <c r="J58" s="101">
        <f t="shared" si="1"/>
        <v>25.75</v>
      </c>
      <c r="K58" s="101">
        <f t="shared" si="2"/>
        <v>28</v>
      </c>
      <c r="L58" s="74">
        <f t="shared" si="3"/>
        <v>8</v>
      </c>
      <c r="M58" s="99">
        <f t="shared" si="42"/>
        <v>3757.2439024390237</v>
      </c>
      <c r="N58" s="108">
        <f t="shared" si="43"/>
        <v>3757.2439024390237</v>
      </c>
      <c r="O58" s="108"/>
      <c r="P58" s="108"/>
      <c r="Q58" s="108"/>
      <c r="R58" s="109"/>
      <c r="S58" s="99">
        <f t="shared" si="32"/>
        <v>3131.0365853658532</v>
      </c>
      <c r="T58" s="108">
        <f t="shared" si="44"/>
        <v>3131.0365853658532</v>
      </c>
      <c r="U58" s="108"/>
      <c r="V58" s="108"/>
      <c r="W58" s="108"/>
      <c r="X58" s="109"/>
      <c r="Y58" s="99">
        <f t="shared" si="8"/>
        <v>6262.0731707317063</v>
      </c>
      <c r="Z58" s="108">
        <f t="shared" si="45"/>
        <v>6262.0731707317063</v>
      </c>
      <c r="AA58" s="108"/>
      <c r="AB58" s="108"/>
      <c r="AC58" s="108"/>
      <c r="AD58" s="109"/>
      <c r="AE58" s="99">
        <f t="shared" si="46"/>
        <v>16</v>
      </c>
      <c r="AF58" s="101"/>
      <c r="AG58" s="101">
        <f t="shared" si="47"/>
        <v>20</v>
      </c>
      <c r="AH58" s="101">
        <f t="shared" si="48"/>
        <v>412</v>
      </c>
      <c r="AI58" s="101">
        <f t="shared" si="49"/>
        <v>200</v>
      </c>
      <c r="AJ58" s="108">
        <f t="shared" si="50"/>
        <v>1.4285714285714286</v>
      </c>
      <c r="AK58" s="101">
        <f t="shared" si="15"/>
        <v>2504.8292682926826</v>
      </c>
      <c r="AL58" s="101">
        <f t="shared" si="51"/>
        <v>2504.8292682926826</v>
      </c>
      <c r="AM58" s="101"/>
      <c r="AN58" s="101"/>
      <c r="AO58" s="1">
        <v>16</v>
      </c>
      <c r="AP58" s="2"/>
      <c r="AQ58" s="74">
        <f t="shared" si="52"/>
        <v>412</v>
      </c>
      <c r="AR58" s="10">
        <v>1</v>
      </c>
      <c r="AS58" s="1">
        <v>1</v>
      </c>
      <c r="AT58" s="11"/>
      <c r="AU58" s="10">
        <v>1.25</v>
      </c>
      <c r="AV58" s="1">
        <v>0</v>
      </c>
      <c r="AW58" s="1"/>
      <c r="AX58" s="10">
        <v>1</v>
      </c>
      <c r="AY58" s="11">
        <v>0</v>
      </c>
      <c r="AZ58" s="2"/>
      <c r="BA58" s="2"/>
      <c r="BB58" s="2"/>
      <c r="BC58" s="1"/>
      <c r="BD58" s="106"/>
      <c r="BE58" s="2"/>
      <c r="BF58" s="2"/>
      <c r="BG58" s="2"/>
      <c r="BH58" s="2"/>
      <c r="BI58" s="1"/>
      <c r="BJ58" s="1"/>
      <c r="BK58" s="1"/>
    </row>
    <row r="59" spans="1:63" ht="12" customHeight="1">
      <c r="A59" s="1"/>
      <c r="B59" s="107">
        <v>10</v>
      </c>
      <c r="C59" s="31">
        <v>10</v>
      </c>
      <c r="D59" s="106" t="s">
        <v>20</v>
      </c>
      <c r="E59" s="2" t="s">
        <v>153</v>
      </c>
      <c r="F59" s="25" t="s">
        <v>149</v>
      </c>
      <c r="G59" s="2"/>
      <c r="H59" s="33"/>
      <c r="I59" s="99">
        <f t="shared" si="0"/>
        <v>295.93459512195113</v>
      </c>
      <c r="J59" s="101">
        <f t="shared" si="1"/>
        <v>29.4</v>
      </c>
      <c r="K59" s="101">
        <f t="shared" si="2"/>
        <v>13</v>
      </c>
      <c r="L59" s="74">
        <f t="shared" si="3"/>
        <v>4</v>
      </c>
      <c r="M59" s="99">
        <f t="shared" si="42"/>
        <v>4439.018926829267</v>
      </c>
      <c r="N59" s="108">
        <f t="shared" si="43"/>
        <v>1901.2355121951214</v>
      </c>
      <c r="O59" s="108">
        <f t="shared" ref="O59:O60" si="53">U59*(1+(($D$25+IF(F59="백어택",20,0))/100)*($D$26/100-1))</f>
        <v>2537.7834146341461</v>
      </c>
      <c r="P59" s="108"/>
      <c r="Q59" s="108"/>
      <c r="R59" s="109"/>
      <c r="S59" s="99">
        <f t="shared" si="32"/>
        <v>3170.7278048780486</v>
      </c>
      <c r="T59" s="108">
        <f t="shared" ref="T59:T60" si="54">AL59*AV59*IF(F59="백어택",1.2,1)</f>
        <v>1358.0253658536583</v>
      </c>
      <c r="U59" s="108">
        <f t="shared" ref="U59:U60" si="55">AM59*AX59*AY59*IF(F59="백어택",1.2,1)</f>
        <v>1812.7024390243903</v>
      </c>
      <c r="V59" s="108"/>
      <c r="W59" s="108"/>
      <c r="X59" s="109"/>
      <c r="Y59" s="99">
        <f t="shared" si="8"/>
        <v>6341.4556097560971</v>
      </c>
      <c r="Z59" s="108">
        <f t="shared" ref="Z59:AA59" si="56">T59*$D$26/100</f>
        <v>2716.0507317073166</v>
      </c>
      <c r="AA59" s="108">
        <f t="shared" si="56"/>
        <v>3625.4048780487806</v>
      </c>
      <c r="AB59" s="108"/>
      <c r="AC59" s="108"/>
      <c r="AD59" s="109"/>
      <c r="AE59" s="99">
        <f t="shared" ref="AE59:AE60" si="57">AO59-AR59</f>
        <v>15</v>
      </c>
      <c r="AF59" s="101"/>
      <c r="AG59" s="101">
        <f t="shared" ref="AG59:AG60" si="58">IF($D$25+AU59&gt;100,100,$D$25+AU59)</f>
        <v>20</v>
      </c>
      <c r="AH59" s="101">
        <f t="shared" ref="AH59:AH60" si="59">AQ59*AS59</f>
        <v>441</v>
      </c>
      <c r="AI59" s="101">
        <f t="shared" ref="AI59:AI60" si="60">$D$26</f>
        <v>200</v>
      </c>
      <c r="AJ59" s="108">
        <f t="shared" ref="AJ59:AJ60" si="61">10*IF(AV59=1,1,5/4.5)/IF(AX59=1,5,3.5)</f>
        <v>3.1746031746031744</v>
      </c>
      <c r="AK59" s="101">
        <f t="shared" si="15"/>
        <v>1509.7512195121951</v>
      </c>
      <c r="AL59" s="101">
        <f t="shared" ref="AL59:AL60" si="62">(VLOOKUP(C59,$B$4:$AG$7,29,FALSE)+VLOOKUP(C59,$B$8:$AG$11,29,FALSE)*$D$22)*$D$27/100</f>
        <v>754.45853658536578</v>
      </c>
      <c r="AM59" s="101">
        <f t="shared" ref="AM59:AM60" si="63">(VLOOKUP(C59,$B$4:$AG$7,30,FALSE)+VLOOKUP(C59,$B$8:$AG$11,30,FALSE)*$D$22)*$D$27/100</f>
        <v>755.29268292682934</v>
      </c>
      <c r="AN59" s="101"/>
      <c r="AO59" s="1">
        <v>18</v>
      </c>
      <c r="AP59" s="2"/>
      <c r="AQ59" s="74">
        <f t="shared" ref="AQ59:AQ60" si="64">VLOOKUP(C59,$B$13:$AG$16,29,FALSE)</f>
        <v>441</v>
      </c>
      <c r="AR59" s="10">
        <v>3</v>
      </c>
      <c r="AS59" s="1">
        <v>1</v>
      </c>
      <c r="AT59" s="11"/>
      <c r="AU59" s="10">
        <v>0</v>
      </c>
      <c r="AV59" s="1">
        <v>1.5</v>
      </c>
      <c r="AW59" s="1"/>
      <c r="AX59" s="10">
        <v>2</v>
      </c>
      <c r="AY59" s="11">
        <v>1</v>
      </c>
      <c r="AZ59" s="2"/>
      <c r="BA59" s="2"/>
      <c r="BB59" s="2"/>
      <c r="BC59" s="1"/>
      <c r="BD59" s="106"/>
      <c r="BE59" s="2"/>
      <c r="BF59" s="2"/>
      <c r="BG59" s="2"/>
      <c r="BH59" s="2"/>
      <c r="BI59" s="1"/>
      <c r="BJ59" s="1"/>
      <c r="BK59" s="1"/>
    </row>
    <row r="60" spans="1:63" ht="12" customHeight="1">
      <c r="A60" s="1"/>
      <c r="B60" s="107">
        <v>10</v>
      </c>
      <c r="C60" s="31">
        <v>10</v>
      </c>
      <c r="D60" s="106" t="s">
        <v>20</v>
      </c>
      <c r="E60" s="2" t="s">
        <v>153</v>
      </c>
      <c r="F60" s="25"/>
      <c r="G60" s="2"/>
      <c r="H60" s="33"/>
      <c r="I60" s="99">
        <f t="shared" si="0"/>
        <v>211.38185365853658</v>
      </c>
      <c r="J60" s="101">
        <f t="shared" si="1"/>
        <v>29.4</v>
      </c>
      <c r="K60" s="101">
        <f t="shared" si="2"/>
        <v>32</v>
      </c>
      <c r="L60" s="74">
        <f t="shared" si="3"/>
        <v>10</v>
      </c>
      <c r="M60" s="99">
        <f t="shared" si="42"/>
        <v>3170.7278048780486</v>
      </c>
      <c r="N60" s="108">
        <f t="shared" si="43"/>
        <v>1358.0253658536583</v>
      </c>
      <c r="O60" s="108">
        <f t="shared" si="53"/>
        <v>1812.7024390243903</v>
      </c>
      <c r="P60" s="108"/>
      <c r="Q60" s="108"/>
      <c r="R60" s="109"/>
      <c r="S60" s="99">
        <f t="shared" si="32"/>
        <v>2642.2731707317071</v>
      </c>
      <c r="T60" s="108">
        <f t="shared" si="54"/>
        <v>1131.6878048780486</v>
      </c>
      <c r="U60" s="108">
        <f t="shared" si="55"/>
        <v>1510.5853658536587</v>
      </c>
      <c r="V60" s="108"/>
      <c r="W60" s="108"/>
      <c r="X60" s="109"/>
      <c r="Y60" s="99">
        <f t="shared" si="8"/>
        <v>5284.5463414634141</v>
      </c>
      <c r="Z60" s="108">
        <f t="shared" ref="Z60:AA60" si="65">T60*$D$26/100</f>
        <v>2263.3756097560972</v>
      </c>
      <c r="AA60" s="108">
        <f t="shared" si="65"/>
        <v>3021.1707317073174</v>
      </c>
      <c r="AB60" s="108"/>
      <c r="AC60" s="108"/>
      <c r="AD60" s="109"/>
      <c r="AE60" s="99">
        <f t="shared" si="57"/>
        <v>15</v>
      </c>
      <c r="AF60" s="101"/>
      <c r="AG60" s="101">
        <f t="shared" si="58"/>
        <v>20</v>
      </c>
      <c r="AH60" s="101">
        <f t="shared" si="59"/>
        <v>441</v>
      </c>
      <c r="AI60" s="101">
        <f t="shared" si="60"/>
        <v>200</v>
      </c>
      <c r="AJ60" s="108">
        <f t="shared" si="61"/>
        <v>3.1746031746031744</v>
      </c>
      <c r="AK60" s="101">
        <f t="shared" si="15"/>
        <v>1509.7512195121951</v>
      </c>
      <c r="AL60" s="101">
        <f t="shared" si="62"/>
        <v>754.45853658536578</v>
      </c>
      <c r="AM60" s="101">
        <f t="shared" si="63"/>
        <v>755.29268292682934</v>
      </c>
      <c r="AN60" s="101"/>
      <c r="AO60" s="1">
        <v>18</v>
      </c>
      <c r="AP60" s="2"/>
      <c r="AQ60" s="74">
        <f t="shared" si="64"/>
        <v>441</v>
      </c>
      <c r="AR60" s="10">
        <v>3</v>
      </c>
      <c r="AS60" s="1">
        <v>1</v>
      </c>
      <c r="AT60" s="11"/>
      <c r="AU60" s="10">
        <v>0</v>
      </c>
      <c r="AV60" s="1">
        <v>1.5</v>
      </c>
      <c r="AW60" s="1"/>
      <c r="AX60" s="10">
        <v>2</v>
      </c>
      <c r="AY60" s="11">
        <v>1</v>
      </c>
      <c r="AZ60" s="2"/>
      <c r="BA60" s="2"/>
      <c r="BB60" s="2"/>
      <c r="BC60" s="1"/>
      <c r="BD60" s="111"/>
      <c r="BE60" s="2"/>
      <c r="BF60" s="3"/>
      <c r="BG60" s="2"/>
      <c r="BH60" s="2"/>
      <c r="BI60" s="1"/>
      <c r="BJ60" s="1"/>
      <c r="BK60" s="1"/>
    </row>
    <row r="61" spans="1:63" ht="12" customHeight="1">
      <c r="A61" s="1"/>
      <c r="B61" s="107">
        <v>11</v>
      </c>
      <c r="C61" s="31">
        <v>10</v>
      </c>
      <c r="D61" s="106" t="s">
        <v>17</v>
      </c>
      <c r="E61" s="2" t="s">
        <v>147</v>
      </c>
      <c r="F61" s="25"/>
      <c r="G61" s="2"/>
      <c r="H61" s="33">
        <f>IF(AT61=1,3,IF(AY61=1,3,2))</f>
        <v>3</v>
      </c>
      <c r="I61" s="99">
        <f t="shared" si="0"/>
        <v>228.31353658536582</v>
      </c>
      <c r="J61" s="101">
        <f t="shared" si="1"/>
        <v>34.625</v>
      </c>
      <c r="K61" s="101">
        <f t="shared" si="2"/>
        <v>29</v>
      </c>
      <c r="L61" s="74">
        <f t="shared" si="3"/>
        <v>9</v>
      </c>
      <c r="M61" s="99">
        <f t="shared" si="42"/>
        <v>1826.5082926829266</v>
      </c>
      <c r="N61" s="108">
        <f t="shared" ref="N61:N62" si="66">T61*(1+(AG61/100)*(AI61/100-1))</f>
        <v>434.88292682926829</v>
      </c>
      <c r="O61" s="108">
        <f>U61*(1+(AG61/100)*(AI61/100-1))</f>
        <v>608.83609756097553</v>
      </c>
      <c r="P61" s="108">
        <f>V61*(1+(AG61/100)*(AI61/100-1))</f>
        <v>782.78926829268289</v>
      </c>
      <c r="Q61" s="108"/>
      <c r="R61" s="109"/>
      <c r="S61" s="99">
        <f t="shared" si="32"/>
        <v>1217.6721951219511</v>
      </c>
      <c r="T61" s="108">
        <f>AL61*AV61</f>
        <v>289.92195121951221</v>
      </c>
      <c r="U61" s="108">
        <f>AL61*AW61</f>
        <v>405.89073170731706</v>
      </c>
      <c r="V61" s="108">
        <f>IF(H61=3,AL61,0)*(1+AW61-1+AW61-1)</f>
        <v>521.85951219512197</v>
      </c>
      <c r="W61" s="108"/>
      <c r="X61" s="109"/>
      <c r="Y61" s="99">
        <f t="shared" si="8"/>
        <v>4261.8526829268294</v>
      </c>
      <c r="Z61" s="108">
        <f>T61*AI61/100</f>
        <v>1014.7268292682928</v>
      </c>
      <c r="AA61" s="108">
        <f>U61*AI61/100</f>
        <v>1420.6175609756099</v>
      </c>
      <c r="AB61" s="108">
        <f>V61*AI61/100</f>
        <v>1826.508292682927</v>
      </c>
      <c r="AC61" s="108"/>
      <c r="AD61" s="109"/>
      <c r="AE61" s="99">
        <f t="shared" ref="AE61:AE66" si="67">AO61</f>
        <v>8</v>
      </c>
      <c r="AF61" s="101"/>
      <c r="AG61" s="101">
        <f t="shared" ref="AG61:AG62" si="68">IF($D$25&gt;100,100,$D$25)</f>
        <v>20</v>
      </c>
      <c r="AH61" s="101">
        <f t="shared" ref="AH61:AH62" si="69">AQ61</f>
        <v>277</v>
      </c>
      <c r="AI61" s="101">
        <f>$D$26+AX61</f>
        <v>350</v>
      </c>
      <c r="AJ61" s="108">
        <f>10*AR61/IF(AT61=0,IF(AY61=0,8,5),5)</f>
        <v>2</v>
      </c>
      <c r="AK61" s="101">
        <f>H61*SUM(AL61:AN61)</f>
        <v>869.76585365853657</v>
      </c>
      <c r="AL61" s="101">
        <f>((VLOOKUP(C61,$B$4:$AG$7,24,FALSE)+VLOOKUP(C61,$B$8:$AG$11,24,FALSE)*$D$22))*$D$27/100</f>
        <v>289.92195121951221</v>
      </c>
      <c r="AM61" s="101"/>
      <c r="AN61" s="101"/>
      <c r="AO61" s="1">
        <v>8</v>
      </c>
      <c r="AP61" s="2"/>
      <c r="AQ61" s="74">
        <f>VLOOKUP(C61,$B$13:$AA$16,24,FALSE)</f>
        <v>277</v>
      </c>
      <c r="AR61" s="10">
        <v>1</v>
      </c>
      <c r="AS61" s="1"/>
      <c r="AT61" s="11">
        <v>1</v>
      </c>
      <c r="AU61" s="10"/>
      <c r="AV61" s="1">
        <v>1</v>
      </c>
      <c r="AW61" s="1">
        <v>1.4</v>
      </c>
      <c r="AX61" s="10">
        <v>150</v>
      </c>
      <c r="AY61" s="11">
        <v>0</v>
      </c>
      <c r="AZ61" s="2"/>
      <c r="BA61" s="2"/>
      <c r="BB61" s="2"/>
      <c r="BC61" s="1"/>
      <c r="BD61" s="106"/>
      <c r="BE61" s="2"/>
      <c r="BF61" s="2"/>
      <c r="BG61" s="2"/>
      <c r="BH61" s="2"/>
      <c r="BI61" s="1"/>
      <c r="BJ61" s="1"/>
      <c r="BK61" s="1"/>
    </row>
    <row r="62" spans="1:63" ht="12" customHeight="1">
      <c r="A62" s="1"/>
      <c r="B62" s="107">
        <v>12</v>
      </c>
      <c r="C62" s="31">
        <v>10</v>
      </c>
      <c r="D62" s="106" t="s">
        <v>5</v>
      </c>
      <c r="E62" s="2" t="s">
        <v>139</v>
      </c>
      <c r="F62" s="25"/>
      <c r="G62" s="2"/>
      <c r="H62" s="33">
        <v>9</v>
      </c>
      <c r="I62" s="99">
        <f t="shared" si="0"/>
        <v>311.81048780487799</v>
      </c>
      <c r="J62" s="101">
        <f t="shared" si="1"/>
        <v>34.625</v>
      </c>
      <c r="K62" s="101">
        <f t="shared" si="2"/>
        <v>11</v>
      </c>
      <c r="L62" s="74">
        <f t="shared" si="3"/>
        <v>3</v>
      </c>
      <c r="M62" s="99">
        <f t="shared" si="42"/>
        <v>2494.483902439024</v>
      </c>
      <c r="N62" s="108">
        <f t="shared" si="66"/>
        <v>2494.483902439024</v>
      </c>
      <c r="O62" s="108"/>
      <c r="P62" s="108"/>
      <c r="Q62" s="108"/>
      <c r="R62" s="109"/>
      <c r="S62" s="99">
        <f t="shared" si="32"/>
        <v>2078.7365853658534</v>
      </c>
      <c r="T62" s="108">
        <f>AL62*AU62*AW62*AX62*AY62</f>
        <v>2078.7365853658534</v>
      </c>
      <c r="U62" s="108"/>
      <c r="V62" s="108"/>
      <c r="W62" s="108"/>
      <c r="X62" s="109"/>
      <c r="Y62" s="99">
        <f t="shared" si="8"/>
        <v>4157.4731707317069</v>
      </c>
      <c r="Z62" s="108">
        <f>T62*$D$26/100</f>
        <v>4157.4731707317069</v>
      </c>
      <c r="AA62" s="108"/>
      <c r="AB62" s="108"/>
      <c r="AC62" s="108"/>
      <c r="AD62" s="109"/>
      <c r="AE62" s="99">
        <f t="shared" si="67"/>
        <v>8</v>
      </c>
      <c r="AF62" s="101"/>
      <c r="AG62" s="101">
        <f t="shared" si="68"/>
        <v>20</v>
      </c>
      <c r="AH62" s="101">
        <f t="shared" si="69"/>
        <v>277</v>
      </c>
      <c r="AI62" s="101">
        <f>$D$26</f>
        <v>200</v>
      </c>
      <c r="AJ62" s="108">
        <f>1*AS62</f>
        <v>1</v>
      </c>
      <c r="AK62" s="101">
        <f t="shared" ref="AK62:AK96" si="70">SUM(AL62:AN62)</f>
        <v>692.91219512195119</v>
      </c>
      <c r="AL62" s="101">
        <f>(H62*(VLOOKUP(C62,$B$4:$AG$7,6,FALSE)+VLOOKUP(C62,$B$8:$AG$11,6,FALSE)*$D$22))*$D$27/100</f>
        <v>692.91219512195119</v>
      </c>
      <c r="AM62" s="101"/>
      <c r="AN62" s="101"/>
      <c r="AO62" s="1">
        <v>8</v>
      </c>
      <c r="AP62" s="2"/>
      <c r="AQ62" s="74">
        <f>VLOOKUP(C62,$B$13:$AA$16,6,FALSE)</f>
        <v>277</v>
      </c>
      <c r="AR62" s="10"/>
      <c r="AS62" s="1">
        <v>1</v>
      </c>
      <c r="AT62" s="11"/>
      <c r="AU62" s="10">
        <v>1.25</v>
      </c>
      <c r="AV62" s="1"/>
      <c r="AW62" s="1">
        <v>1</v>
      </c>
      <c r="AX62" s="10">
        <v>1</v>
      </c>
      <c r="AY62" s="11">
        <v>2.4</v>
      </c>
      <c r="AZ62" s="2"/>
      <c r="BA62" s="2"/>
      <c r="BB62" s="2"/>
      <c r="BC62" s="1"/>
      <c r="BD62" s="106"/>
      <c r="BE62" s="2"/>
      <c r="BF62" s="2"/>
      <c r="BG62" s="2"/>
      <c r="BH62" s="2"/>
      <c r="BI62" s="1"/>
      <c r="BJ62" s="1"/>
      <c r="BK62" s="1"/>
    </row>
    <row r="63" spans="1:63" ht="12" customHeight="1">
      <c r="A63" s="1"/>
      <c r="B63" s="107">
        <v>13</v>
      </c>
      <c r="C63" s="31">
        <v>10</v>
      </c>
      <c r="D63" s="111" t="s">
        <v>14</v>
      </c>
      <c r="E63" s="2" t="s">
        <v>164</v>
      </c>
      <c r="F63" s="25"/>
      <c r="G63" s="2"/>
      <c r="H63" s="33" t="s">
        <v>81</v>
      </c>
      <c r="I63" s="99">
        <f t="shared" si="0"/>
        <v>279.26035772357721</v>
      </c>
      <c r="J63" s="101">
        <f t="shared" si="1"/>
        <v>18.25</v>
      </c>
      <c r="K63" s="101">
        <f t="shared" si="2"/>
        <v>17</v>
      </c>
      <c r="L63" s="74">
        <f t="shared" ref="L63:L85" si="71">RANK(I63,$I$63:$I$85)</f>
        <v>11</v>
      </c>
      <c r="M63" s="99">
        <f t="shared" si="42"/>
        <v>10053.37287804878</v>
      </c>
      <c r="N63" s="101">
        <f t="shared" ref="N63:N74" si="72">T63*(1+((AG63+IF(F63="백어택",20,0))/100)*(AI63/100-1))</f>
        <v>1874.7539634146342</v>
      </c>
      <c r="O63" s="101">
        <f t="shared" ref="O63:O66" si="73">U63*(1+((AG63+IF(F63="백어택",20,0))/100)*(AI63/100-1))</f>
        <v>1874.7539634146342</v>
      </c>
      <c r="P63" s="101">
        <f t="shared" ref="P63:P66" si="74">V63*(1+((AG63+IF(F63="백어택",20,0))/100)*(AI63*IF(AX63=1,AW63,1)/100-1))</f>
        <v>2533.8501219512191</v>
      </c>
      <c r="Q63" s="101">
        <f t="shared" ref="Q63:Q66" si="75">W63*(1+((AG63+IF(F63="백어택",20,0))/100)*(AI63*AW63/100-1))</f>
        <v>3770.0148292682925</v>
      </c>
      <c r="R63" s="109"/>
      <c r="S63" s="99">
        <f t="shared" si="32"/>
        <v>6002.0136585365854</v>
      </c>
      <c r="T63" s="101">
        <f t="shared" ref="T63:T66" si="76">AL63*AY63*IF(F63="백어택",1.2,1)</f>
        <v>1119.2560975609756</v>
      </c>
      <c r="U63" s="101">
        <f t="shared" ref="U63:U66" si="77">AM63*AY63*IF(F63="백어택",1.2,1)</f>
        <v>1119.2560975609756</v>
      </c>
      <c r="V63" s="101">
        <f t="shared" ref="V63:V66" si="78">AN63*AY63*IF(F63="백어택",1.2,1)</f>
        <v>1512.7463414634144</v>
      </c>
      <c r="W63" s="101">
        <f t="shared" ref="W63:W66" si="79">(T63+U63+V63)*IF(AX63=1,0,0.6)*IF(F63="백어택",1.2,1)</f>
        <v>2250.7551219512193</v>
      </c>
      <c r="X63" s="74"/>
      <c r="Y63" s="99">
        <f t="shared" si="8"/>
        <v>15005.034146341462</v>
      </c>
      <c r="Z63" s="101">
        <f t="shared" ref="Z63:Z66" si="80">T63*AI63/100</f>
        <v>2798.1402439024391</v>
      </c>
      <c r="AA63" s="101">
        <f t="shared" ref="AA63:AA66" si="81">U63*AI63/100</f>
        <v>2798.1402439024391</v>
      </c>
      <c r="AB63" s="101">
        <f t="shared" ref="AB63:AB66" si="82">V63*AI63*IF(AX63=1,AW63,1)/100</f>
        <v>3781.8658536585363</v>
      </c>
      <c r="AC63" s="101">
        <f t="shared" ref="AC63:AC66" si="83">W63*AI63*AW63/100</f>
        <v>5626.887804878048</v>
      </c>
      <c r="AD63" s="74"/>
      <c r="AE63" s="99">
        <f t="shared" si="67"/>
        <v>36</v>
      </c>
      <c r="AF63" s="101"/>
      <c r="AG63" s="101">
        <f t="shared" ref="AG63:AG66" si="84">IF($D$25+AU63&gt;100,100,$D$25+AU63)</f>
        <v>45</v>
      </c>
      <c r="AH63" s="101">
        <f t="shared" ref="AH63:AH66" si="85">AQ63*AS63</f>
        <v>657</v>
      </c>
      <c r="AI63" s="101">
        <f t="shared" ref="AI63:AI66" si="86">$D$26+IF(H63="근접",AR63,0)+IF(AY63=1,0,50)</f>
        <v>250</v>
      </c>
      <c r="AJ63" s="108">
        <f t="shared" ref="AJ63:AJ66" si="87">10/3</f>
        <v>3.3333333333333335</v>
      </c>
      <c r="AK63" s="101">
        <f t="shared" si="70"/>
        <v>3751.2585365853656</v>
      </c>
      <c r="AL63" s="101">
        <f t="shared" ref="AL63:AL66" si="88">(IF(H63="근접",$D$29*(VLOOKUP(C63,$B$4:$AG$7,19,FALSE)+VLOOKUP(C63,$B$8:$AG$11,19,FALSE)*$D$22),$D$28*(VLOOKUP(C63,$B$4:$AG$7,19,FALSE)+VLOOKUP(C63,$B$8:$AG$11,19,FALSE)*$D$22)))*$D$27/100</f>
        <v>1119.2560975609756</v>
      </c>
      <c r="AM63" s="101">
        <f t="shared" ref="AM63:AM66" si="89">(IF(H63="근접",$D$29*(VLOOKUP(C63,$B$4:$AG$7,20,FALSE)+VLOOKUP(C63,$B$8:$AG$11,20,FALSE)*$D$22),$D$28*(VLOOKUP(C63,$B$4:$AG$7,20,FALSE)+VLOOKUP(C63,$B$8:$AG$11,20,FALSE)*$D$22)))*$D$27/100</f>
        <v>1119.2560975609756</v>
      </c>
      <c r="AN63" s="101">
        <f t="shared" ref="AN63:AN66" si="90">(IF(H63="근접",$D$29*(VLOOKUP(C63,$B$4:$AG$7,21,FALSE)+VLOOKUP(C63,$B$8:$AG$11,21,FALSE)*$D$22),$D$28*(VLOOKUP(C63,$B$4:$AG$7,21,FALSE)+VLOOKUP(C63,$B$8:$AG$11,21,FALSE)*$D$22)))*$D$27/100</f>
        <v>1512.7463414634144</v>
      </c>
      <c r="AO63" s="1">
        <v>36</v>
      </c>
      <c r="AP63" s="2"/>
      <c r="AQ63" s="74">
        <f t="shared" ref="AQ63:AQ66" si="91">VLOOKUP(C63,$B$13:$AA$16,19,FALSE)</f>
        <v>657</v>
      </c>
      <c r="AR63" s="10">
        <v>50</v>
      </c>
      <c r="AS63" s="1">
        <v>1</v>
      </c>
      <c r="AT63" s="11"/>
      <c r="AU63" s="10">
        <v>25</v>
      </c>
      <c r="AV63" s="1"/>
      <c r="AW63" s="1">
        <v>1</v>
      </c>
      <c r="AX63" s="10">
        <v>0.6</v>
      </c>
      <c r="AY63" s="11">
        <v>1</v>
      </c>
      <c r="AZ63" s="2"/>
      <c r="BA63" s="2"/>
      <c r="BB63" s="2"/>
      <c r="BC63" s="1"/>
      <c r="BD63" s="111"/>
      <c r="BE63" s="2"/>
      <c r="BF63" s="3"/>
      <c r="BG63" s="2"/>
      <c r="BH63" s="2"/>
      <c r="BI63" s="1"/>
      <c r="BJ63" s="1"/>
      <c r="BK63" s="1"/>
    </row>
    <row r="64" spans="1:63" ht="12" customHeight="1">
      <c r="A64" s="1"/>
      <c r="B64" s="107">
        <v>13</v>
      </c>
      <c r="C64" s="31">
        <v>10</v>
      </c>
      <c r="D64" s="111" t="s">
        <v>14</v>
      </c>
      <c r="E64" s="2" t="s">
        <v>164</v>
      </c>
      <c r="F64" s="25"/>
      <c r="G64" s="2"/>
      <c r="H64" s="33" t="s">
        <v>80</v>
      </c>
      <c r="I64" s="99">
        <f t="shared" si="0"/>
        <v>161.16518157181571</v>
      </c>
      <c r="J64" s="101">
        <f t="shared" si="1"/>
        <v>18.25</v>
      </c>
      <c r="K64" s="101">
        <f t="shared" si="2"/>
        <v>44</v>
      </c>
      <c r="L64" s="74">
        <f t="shared" si="71"/>
        <v>21</v>
      </c>
      <c r="M64" s="99">
        <f t="shared" si="42"/>
        <v>5801.9465365853657</v>
      </c>
      <c r="N64" s="101">
        <f t="shared" si="72"/>
        <v>1081.9475609756098</v>
      </c>
      <c r="O64" s="101">
        <f t="shared" si="73"/>
        <v>1081.9475609756098</v>
      </c>
      <c r="P64" s="101">
        <f t="shared" si="74"/>
        <v>1462.3214634146339</v>
      </c>
      <c r="Q64" s="101">
        <f t="shared" si="75"/>
        <v>2175.7299512195123</v>
      </c>
      <c r="R64" s="109"/>
      <c r="S64" s="99">
        <f t="shared" si="32"/>
        <v>4001.3424390243904</v>
      </c>
      <c r="T64" s="101">
        <f t="shared" si="76"/>
        <v>746.17073170731715</v>
      </c>
      <c r="U64" s="101">
        <f t="shared" si="77"/>
        <v>746.17073170731715</v>
      </c>
      <c r="V64" s="101">
        <f t="shared" si="78"/>
        <v>1008.4975609756096</v>
      </c>
      <c r="W64" s="101">
        <f t="shared" si="79"/>
        <v>1500.5034146341463</v>
      </c>
      <c r="X64" s="74"/>
      <c r="Y64" s="99">
        <f t="shared" si="8"/>
        <v>8002.6848780487808</v>
      </c>
      <c r="Z64" s="101">
        <f t="shared" si="80"/>
        <v>1492.3414634146343</v>
      </c>
      <c r="AA64" s="101">
        <f t="shared" si="81"/>
        <v>1492.3414634146343</v>
      </c>
      <c r="AB64" s="101">
        <f t="shared" si="82"/>
        <v>2016.9951219512193</v>
      </c>
      <c r="AC64" s="101">
        <f t="shared" si="83"/>
        <v>3001.0068292682927</v>
      </c>
      <c r="AD64" s="74"/>
      <c r="AE64" s="99">
        <f t="shared" si="67"/>
        <v>36</v>
      </c>
      <c r="AF64" s="101"/>
      <c r="AG64" s="101">
        <f t="shared" si="84"/>
        <v>45</v>
      </c>
      <c r="AH64" s="101">
        <f t="shared" si="85"/>
        <v>657</v>
      </c>
      <c r="AI64" s="101">
        <f t="shared" si="86"/>
        <v>200</v>
      </c>
      <c r="AJ64" s="108">
        <f t="shared" si="87"/>
        <v>3.3333333333333335</v>
      </c>
      <c r="AK64" s="101">
        <f t="shared" si="70"/>
        <v>2500.839024390244</v>
      </c>
      <c r="AL64" s="101">
        <f t="shared" si="88"/>
        <v>746.17073170731715</v>
      </c>
      <c r="AM64" s="101">
        <f t="shared" si="89"/>
        <v>746.17073170731715</v>
      </c>
      <c r="AN64" s="101">
        <f t="shared" si="90"/>
        <v>1008.4975609756096</v>
      </c>
      <c r="AO64" s="1">
        <v>36</v>
      </c>
      <c r="AP64" s="2"/>
      <c r="AQ64" s="74">
        <f t="shared" si="91"/>
        <v>657</v>
      </c>
      <c r="AR64" s="10">
        <v>50</v>
      </c>
      <c r="AS64" s="1">
        <v>1</v>
      </c>
      <c r="AT64" s="11"/>
      <c r="AU64" s="10">
        <v>25</v>
      </c>
      <c r="AV64" s="1"/>
      <c r="AW64" s="1">
        <v>1</v>
      </c>
      <c r="AX64" s="10">
        <v>0.6</v>
      </c>
      <c r="AY64" s="11">
        <v>1</v>
      </c>
      <c r="AZ64" s="2"/>
      <c r="BA64" s="2"/>
      <c r="BB64" s="2"/>
      <c r="BC64" s="1"/>
      <c r="BD64" s="111"/>
      <c r="BE64" s="2"/>
      <c r="BF64" s="3"/>
      <c r="BG64" s="2"/>
      <c r="BH64" s="2"/>
      <c r="BI64" s="1"/>
      <c r="BJ64" s="1"/>
      <c r="BK64" s="1"/>
    </row>
    <row r="65" spans="1:63" ht="12" customHeight="1">
      <c r="A65" s="1"/>
      <c r="B65" s="107">
        <v>13</v>
      </c>
      <c r="C65" s="31">
        <v>10</v>
      </c>
      <c r="D65" s="111" t="s">
        <v>14</v>
      </c>
      <c r="E65" s="2" t="s">
        <v>164</v>
      </c>
      <c r="F65" s="25" t="s">
        <v>149</v>
      </c>
      <c r="G65" s="2"/>
      <c r="H65" s="33" t="s">
        <v>81</v>
      </c>
      <c r="I65" s="99">
        <f t="shared" si="0"/>
        <v>424.76750829268286</v>
      </c>
      <c r="J65" s="101">
        <f t="shared" si="1"/>
        <v>18.25</v>
      </c>
      <c r="K65" s="101">
        <f t="shared" si="2"/>
        <v>2</v>
      </c>
      <c r="L65" s="74">
        <f t="shared" si="71"/>
        <v>2</v>
      </c>
      <c r="M65" s="99">
        <f t="shared" si="42"/>
        <v>15291.630298536584</v>
      </c>
      <c r="N65" s="101">
        <f t="shared" si="72"/>
        <v>2652.636951219512</v>
      </c>
      <c r="O65" s="101">
        <f t="shared" si="73"/>
        <v>2652.636951219512</v>
      </c>
      <c r="P65" s="101">
        <f t="shared" si="74"/>
        <v>3585.2088292682924</v>
      </c>
      <c r="Q65" s="101">
        <f t="shared" si="75"/>
        <v>6401.1475668292678</v>
      </c>
      <c r="R65" s="109"/>
      <c r="S65" s="99">
        <f t="shared" si="32"/>
        <v>7742.5976195121948</v>
      </c>
      <c r="T65" s="101">
        <f t="shared" si="76"/>
        <v>1343.1073170731706</v>
      </c>
      <c r="U65" s="101">
        <f t="shared" si="77"/>
        <v>1343.1073170731706</v>
      </c>
      <c r="V65" s="101">
        <f t="shared" si="78"/>
        <v>1815.2956097560973</v>
      </c>
      <c r="W65" s="101">
        <f t="shared" si="79"/>
        <v>3241.0873756097558</v>
      </c>
      <c r="X65" s="74"/>
      <c r="Y65" s="99">
        <f t="shared" si="8"/>
        <v>19356.494048780485</v>
      </c>
      <c r="Z65" s="101">
        <f t="shared" si="80"/>
        <v>3357.7682926829266</v>
      </c>
      <c r="AA65" s="101">
        <f t="shared" si="81"/>
        <v>3357.7682926829266</v>
      </c>
      <c r="AB65" s="101">
        <f t="shared" si="82"/>
        <v>4538.2390243902428</v>
      </c>
      <c r="AC65" s="101">
        <f t="shared" si="83"/>
        <v>8102.7184390243901</v>
      </c>
      <c r="AD65" s="74"/>
      <c r="AE65" s="99">
        <f t="shared" si="67"/>
        <v>36</v>
      </c>
      <c r="AF65" s="101"/>
      <c r="AG65" s="101">
        <f t="shared" si="84"/>
        <v>45</v>
      </c>
      <c r="AH65" s="101">
        <f t="shared" si="85"/>
        <v>657</v>
      </c>
      <c r="AI65" s="101">
        <f t="shared" si="86"/>
        <v>250</v>
      </c>
      <c r="AJ65" s="108">
        <f t="shared" si="87"/>
        <v>3.3333333333333335</v>
      </c>
      <c r="AK65" s="101">
        <f t="shared" si="70"/>
        <v>3751.2585365853656</v>
      </c>
      <c r="AL65" s="101">
        <f t="shared" si="88"/>
        <v>1119.2560975609756</v>
      </c>
      <c r="AM65" s="101">
        <f t="shared" si="89"/>
        <v>1119.2560975609756</v>
      </c>
      <c r="AN65" s="101">
        <f t="shared" si="90"/>
        <v>1512.7463414634144</v>
      </c>
      <c r="AO65" s="1">
        <v>36</v>
      </c>
      <c r="AP65" s="2"/>
      <c r="AQ65" s="74">
        <f t="shared" si="91"/>
        <v>657</v>
      </c>
      <c r="AR65" s="10">
        <v>50</v>
      </c>
      <c r="AS65" s="1">
        <v>1</v>
      </c>
      <c r="AT65" s="11"/>
      <c r="AU65" s="10">
        <v>25</v>
      </c>
      <c r="AV65" s="1"/>
      <c r="AW65" s="1">
        <v>1</v>
      </c>
      <c r="AX65" s="10">
        <v>0.6</v>
      </c>
      <c r="AY65" s="11">
        <v>1</v>
      </c>
      <c r="AZ65" s="2"/>
      <c r="BA65" s="2"/>
      <c r="BB65" s="2"/>
      <c r="BC65" s="1"/>
      <c r="BD65" s="111"/>
      <c r="BE65" s="2"/>
      <c r="BF65" s="3"/>
      <c r="BG65" s="2"/>
      <c r="BH65" s="2"/>
      <c r="BI65" s="1"/>
      <c r="BJ65" s="1"/>
      <c r="BK65" s="1"/>
    </row>
    <row r="66" spans="1:63" ht="12" customHeight="1">
      <c r="A66" s="1"/>
      <c r="B66" s="107">
        <v>13</v>
      </c>
      <c r="C66" s="31">
        <v>10</v>
      </c>
      <c r="D66" s="111" t="s">
        <v>14</v>
      </c>
      <c r="E66" s="2" t="s">
        <v>164</v>
      </c>
      <c r="F66" s="25" t="s">
        <v>149</v>
      </c>
      <c r="G66" s="2"/>
      <c r="H66" s="33" t="s">
        <v>80</v>
      </c>
      <c r="I66" s="99">
        <f t="shared" si="0"/>
        <v>236.57937170731708</v>
      </c>
      <c r="J66" s="101">
        <f t="shared" si="1"/>
        <v>18.25</v>
      </c>
      <c r="K66" s="101">
        <f t="shared" si="2"/>
        <v>27</v>
      </c>
      <c r="L66" s="74">
        <f t="shared" si="71"/>
        <v>17</v>
      </c>
      <c r="M66" s="99">
        <f t="shared" si="42"/>
        <v>8516.8573814634146</v>
      </c>
      <c r="N66" s="101">
        <f t="shared" si="72"/>
        <v>1477.4180487804879</v>
      </c>
      <c r="O66" s="101">
        <f t="shared" si="73"/>
        <v>1477.4180487804879</v>
      </c>
      <c r="P66" s="101">
        <f t="shared" si="74"/>
        <v>1996.825170731707</v>
      </c>
      <c r="Q66" s="101">
        <f t="shared" si="75"/>
        <v>3565.1961131707312</v>
      </c>
      <c r="R66" s="109"/>
      <c r="S66" s="99">
        <f t="shared" si="32"/>
        <v>5161.7317463414638</v>
      </c>
      <c r="T66" s="101">
        <f t="shared" si="76"/>
        <v>895.40487804878057</v>
      </c>
      <c r="U66" s="101">
        <f t="shared" si="77"/>
        <v>895.40487804878057</v>
      </c>
      <c r="V66" s="101">
        <f t="shared" si="78"/>
        <v>1210.1970731707315</v>
      </c>
      <c r="W66" s="101">
        <f t="shared" si="79"/>
        <v>2160.7249170731707</v>
      </c>
      <c r="X66" s="74"/>
      <c r="Y66" s="99">
        <f t="shared" si="8"/>
        <v>10323.463492682928</v>
      </c>
      <c r="Z66" s="101">
        <f t="shared" si="80"/>
        <v>1790.8097560975611</v>
      </c>
      <c r="AA66" s="101">
        <f t="shared" si="81"/>
        <v>1790.8097560975611</v>
      </c>
      <c r="AB66" s="101">
        <f t="shared" si="82"/>
        <v>2420.3941463414631</v>
      </c>
      <c r="AC66" s="101">
        <f t="shared" si="83"/>
        <v>4321.4498341463413</v>
      </c>
      <c r="AD66" s="74"/>
      <c r="AE66" s="99">
        <f t="shared" si="67"/>
        <v>36</v>
      </c>
      <c r="AF66" s="101"/>
      <c r="AG66" s="101">
        <f t="shared" si="84"/>
        <v>45</v>
      </c>
      <c r="AH66" s="101">
        <f t="shared" si="85"/>
        <v>657</v>
      </c>
      <c r="AI66" s="101">
        <f t="shared" si="86"/>
        <v>200</v>
      </c>
      <c r="AJ66" s="108">
        <f t="shared" si="87"/>
        <v>3.3333333333333335</v>
      </c>
      <c r="AK66" s="101">
        <f t="shared" si="70"/>
        <v>2500.839024390244</v>
      </c>
      <c r="AL66" s="101">
        <f t="shared" si="88"/>
        <v>746.17073170731715</v>
      </c>
      <c r="AM66" s="101">
        <f t="shared" si="89"/>
        <v>746.17073170731715</v>
      </c>
      <c r="AN66" s="101">
        <f t="shared" si="90"/>
        <v>1008.4975609756096</v>
      </c>
      <c r="AO66" s="1">
        <v>36</v>
      </c>
      <c r="AP66" s="2"/>
      <c r="AQ66" s="74">
        <f t="shared" si="91"/>
        <v>657</v>
      </c>
      <c r="AR66" s="10">
        <v>50</v>
      </c>
      <c r="AS66" s="1">
        <v>1</v>
      </c>
      <c r="AT66" s="11"/>
      <c r="AU66" s="10">
        <v>25</v>
      </c>
      <c r="AV66" s="1"/>
      <c r="AW66" s="1">
        <v>1</v>
      </c>
      <c r="AX66" s="10">
        <v>0.6</v>
      </c>
      <c r="AY66" s="11">
        <v>1</v>
      </c>
      <c r="AZ66" s="2"/>
      <c r="BA66" s="2"/>
      <c r="BB66" s="2"/>
      <c r="BC66" s="1"/>
      <c r="BD66" s="111"/>
      <c r="BE66" s="2"/>
      <c r="BF66" s="3"/>
      <c r="BG66" s="2"/>
      <c r="BH66" s="2"/>
      <c r="BI66" s="1"/>
      <c r="BJ66" s="1"/>
      <c r="BK66" s="1"/>
    </row>
    <row r="67" spans="1:63" ht="12" customHeight="1">
      <c r="A67" s="1"/>
      <c r="B67" s="107">
        <v>14</v>
      </c>
      <c r="C67" s="31">
        <v>10</v>
      </c>
      <c r="D67" s="111" t="s">
        <v>18</v>
      </c>
      <c r="E67" s="2" t="s">
        <v>164</v>
      </c>
      <c r="F67" s="25"/>
      <c r="G67" s="2"/>
      <c r="H67" s="33" t="s">
        <v>81</v>
      </c>
      <c r="I67" s="99">
        <f t="shared" si="0"/>
        <v>339.3583609756098</v>
      </c>
      <c r="J67" s="101">
        <f t="shared" si="1"/>
        <v>26.05</v>
      </c>
      <c r="K67" s="101">
        <f t="shared" si="2"/>
        <v>7</v>
      </c>
      <c r="L67" s="74">
        <f t="shared" si="71"/>
        <v>7</v>
      </c>
      <c r="M67" s="99">
        <f t="shared" si="42"/>
        <v>6787.1672195121955</v>
      </c>
      <c r="N67" s="108">
        <f t="shared" si="72"/>
        <v>6787.1672195121955</v>
      </c>
      <c r="O67" s="108">
        <f t="shared" ref="O67:O74" si="92">U67*(1+(($D$25+IF(F67="백어택",20,0))/100)*(AI67/100-1))</f>
        <v>0</v>
      </c>
      <c r="P67" s="108"/>
      <c r="Q67" s="108"/>
      <c r="R67" s="109"/>
      <c r="S67" s="99">
        <f t="shared" si="32"/>
        <v>4241.979512195122</v>
      </c>
      <c r="T67" s="108">
        <f t="shared" ref="T67:T74" si="93">AL67*IF(H67="근접",AT67,IF(AV67=1,AT67,1))*AX67*IF(F67="백어택",1.2,1)</f>
        <v>4241.979512195122</v>
      </c>
      <c r="U67" s="108">
        <f t="shared" ref="U67:U74" si="94">IF(AX67=1,AM67*IF(H67="근접",AT67,IF(AV67=1,AT67,1)),0)*AY67*IF(AX67=1,1,0)*IF(F67="백어택",1.2,1)</f>
        <v>0</v>
      </c>
      <c r="V67" s="108"/>
      <c r="W67" s="108"/>
      <c r="X67" s="109"/>
      <c r="Y67" s="99">
        <f t="shared" si="8"/>
        <v>8483.9590243902439</v>
      </c>
      <c r="Z67" s="108">
        <f t="shared" ref="Z67:AA67" si="95">T67*$D$26/100</f>
        <v>8483.9590243902439</v>
      </c>
      <c r="AA67" s="108">
        <f t="shared" si="95"/>
        <v>0</v>
      </c>
      <c r="AB67" s="108"/>
      <c r="AC67" s="108"/>
      <c r="AD67" s="109"/>
      <c r="AE67" s="99">
        <f t="shared" ref="AE67:AE74" si="96">(AO67-AR67)*IF(AW67="보스대상",1,POWER(0.85,AW67))</f>
        <v>20</v>
      </c>
      <c r="AF67" s="101"/>
      <c r="AG67" s="101">
        <f t="shared" ref="AG67:AG74" si="97">IF($D$25&gt;100,100,$D$25)+AU67</f>
        <v>60</v>
      </c>
      <c r="AH67" s="101">
        <f t="shared" ref="AH67:AH75" si="98">AQ67</f>
        <v>521</v>
      </c>
      <c r="AI67" s="101">
        <f t="shared" ref="AI67:AI75" si="99">$D$26</f>
        <v>200</v>
      </c>
      <c r="AJ67" s="112">
        <f t="shared" ref="AJ67:AJ74" si="100">10*AS67/IF(AX67=1,IF(AY67=1,4.5,4),4)</f>
        <v>2.5</v>
      </c>
      <c r="AK67" s="101">
        <f t="shared" si="70"/>
        <v>2538.0878048780487</v>
      </c>
      <c r="AL67" s="101">
        <f t="shared" ref="AL67:AL74" si="101">IF(AV67=1,$D$29*(VLOOKUP(C67,$B$4:$AG$7,25,FALSE)+VLOOKUP(C67,$B$8:$AG$11,25,FALSE)*$D$22),(IF(H67="근접",$D$29*(VLOOKUP(C67,$B$4:$AG$7,25,FALSE)+VLOOKUP(C67,$B$8:$AG$11,25,FALSE)*$D$22),$D$28*(VLOOKUP(C67,$B$4:$AG$7,25,FALSE)+VLOOKUP(C67,$B$8:$AG$11,25,FALSE)*$D$22))))*$D$27/100</f>
        <v>1514.9926829268295</v>
      </c>
      <c r="AM67" s="101">
        <f t="shared" ref="AM67:AM74" si="102">(IF(AV67=1,$D$29*(VLOOKUP(C67,$B$4:$AG$7,26,FALSE)+VLOOKUP(C67,$B$8:$AG$11,26,FALSE)*$D$22),IF(H67="근접",$D$29*(VLOOKUP(C67,$B$4:$AG$7,26,FALSE)+VLOOKUP(C67,$B$8:$AG$11,26,FALSE)*$D$22),$D$28*(VLOOKUP(C67,$B$4:$AG$7,26,FALSE)+VLOOKUP(C67,$B$8:$AG$11,26,FALSE)*$D$22))))*$D$27/100</f>
        <v>1023.0951219512194</v>
      </c>
      <c r="AN67" s="101"/>
      <c r="AO67" s="1">
        <v>24</v>
      </c>
      <c r="AP67" s="2"/>
      <c r="AQ67" s="74">
        <f t="shared" ref="AQ67:AQ74" si="103">VLOOKUP(C67,$B$13:$AA$16,25,FALSE)</f>
        <v>521</v>
      </c>
      <c r="AR67" s="10">
        <v>4</v>
      </c>
      <c r="AS67" s="1">
        <v>1</v>
      </c>
      <c r="AT67" s="11">
        <v>1</v>
      </c>
      <c r="AU67" s="10">
        <v>40</v>
      </c>
      <c r="AV67" s="1">
        <v>0</v>
      </c>
      <c r="AW67" s="1" t="s">
        <v>86</v>
      </c>
      <c r="AX67" s="10">
        <v>2.8</v>
      </c>
      <c r="AY67" s="11">
        <v>1</v>
      </c>
      <c r="AZ67" s="2"/>
      <c r="BA67" s="2"/>
      <c r="BB67" s="2"/>
      <c r="BC67" s="1"/>
      <c r="BD67" s="111"/>
      <c r="BE67" s="2"/>
      <c r="BF67" s="3"/>
      <c r="BG67" s="2"/>
      <c r="BH67" s="2"/>
      <c r="BI67" s="1"/>
      <c r="BJ67" s="1"/>
      <c r="BK67" s="1"/>
    </row>
    <row r="68" spans="1:63" ht="12" customHeight="1">
      <c r="A68" s="1"/>
      <c r="B68" s="107">
        <v>14</v>
      </c>
      <c r="C68" s="31">
        <v>10</v>
      </c>
      <c r="D68" s="111" t="s">
        <v>18</v>
      </c>
      <c r="E68" s="2" t="s">
        <v>164</v>
      </c>
      <c r="F68" s="25"/>
      <c r="G68" s="2"/>
      <c r="H68" s="33" t="s">
        <v>80</v>
      </c>
      <c r="I68" s="99">
        <f t="shared" si="0"/>
        <v>226.2389073170732</v>
      </c>
      <c r="J68" s="101">
        <f t="shared" si="1"/>
        <v>26.05</v>
      </c>
      <c r="K68" s="101">
        <f t="shared" si="2"/>
        <v>30</v>
      </c>
      <c r="L68" s="74">
        <f t="shared" si="71"/>
        <v>18</v>
      </c>
      <c r="M68" s="99">
        <f t="shared" si="42"/>
        <v>4524.778146341464</v>
      </c>
      <c r="N68" s="108">
        <f t="shared" si="72"/>
        <v>4524.778146341464</v>
      </c>
      <c r="O68" s="108">
        <f t="shared" si="92"/>
        <v>0</v>
      </c>
      <c r="P68" s="108"/>
      <c r="Q68" s="108"/>
      <c r="R68" s="109"/>
      <c r="S68" s="99">
        <f t="shared" si="32"/>
        <v>2827.9863414634146</v>
      </c>
      <c r="T68" s="108">
        <f t="shared" si="93"/>
        <v>2827.9863414634146</v>
      </c>
      <c r="U68" s="108">
        <f t="shared" si="94"/>
        <v>0</v>
      </c>
      <c r="V68" s="108"/>
      <c r="W68" s="108"/>
      <c r="X68" s="109"/>
      <c r="Y68" s="99">
        <f t="shared" si="8"/>
        <v>5655.9726829268293</v>
      </c>
      <c r="Z68" s="108">
        <f t="shared" ref="Z68:AA68" si="104">T68*$D$26/100</f>
        <v>5655.9726829268293</v>
      </c>
      <c r="AA68" s="108">
        <f t="shared" si="104"/>
        <v>0</v>
      </c>
      <c r="AB68" s="108"/>
      <c r="AC68" s="108"/>
      <c r="AD68" s="109"/>
      <c r="AE68" s="99">
        <f t="shared" si="96"/>
        <v>20</v>
      </c>
      <c r="AF68" s="101"/>
      <c r="AG68" s="101">
        <f t="shared" si="97"/>
        <v>60</v>
      </c>
      <c r="AH68" s="101">
        <f t="shared" si="98"/>
        <v>521</v>
      </c>
      <c r="AI68" s="101">
        <f t="shared" si="99"/>
        <v>200</v>
      </c>
      <c r="AJ68" s="112">
        <f t="shared" si="100"/>
        <v>2.5</v>
      </c>
      <c r="AK68" s="101">
        <f t="shared" si="70"/>
        <v>1692.0585365853658</v>
      </c>
      <c r="AL68" s="101">
        <f t="shared" si="101"/>
        <v>1009.9951219512195</v>
      </c>
      <c r="AM68" s="101">
        <f t="shared" si="102"/>
        <v>682.06341463414628</v>
      </c>
      <c r="AN68" s="101"/>
      <c r="AO68" s="1">
        <v>24</v>
      </c>
      <c r="AP68" s="2"/>
      <c r="AQ68" s="74">
        <f t="shared" si="103"/>
        <v>521</v>
      </c>
      <c r="AR68" s="10">
        <v>4</v>
      </c>
      <c r="AS68" s="1">
        <v>1</v>
      </c>
      <c r="AT68" s="11">
        <v>1</v>
      </c>
      <c r="AU68" s="10">
        <v>40</v>
      </c>
      <c r="AV68" s="1">
        <v>0</v>
      </c>
      <c r="AW68" s="1" t="s">
        <v>86</v>
      </c>
      <c r="AX68" s="10">
        <v>2.8</v>
      </c>
      <c r="AY68" s="11">
        <v>1</v>
      </c>
      <c r="AZ68" s="2"/>
      <c r="BA68" s="2"/>
      <c r="BB68" s="2"/>
      <c r="BC68" s="1"/>
      <c r="BD68" s="111"/>
      <c r="BE68" s="2"/>
      <c r="BF68" s="3"/>
      <c r="BG68" s="2"/>
      <c r="BH68" s="2"/>
      <c r="BI68" s="1"/>
      <c r="BJ68" s="1"/>
      <c r="BK68" s="1"/>
    </row>
    <row r="69" spans="1:63" ht="12" customHeight="1">
      <c r="A69" s="1"/>
      <c r="B69" s="107">
        <v>14</v>
      </c>
      <c r="C69" s="31">
        <v>10</v>
      </c>
      <c r="D69" s="111" t="s">
        <v>18</v>
      </c>
      <c r="E69" s="2" t="s">
        <v>164</v>
      </c>
      <c r="F69" s="25" t="s">
        <v>149</v>
      </c>
      <c r="G69" s="2"/>
      <c r="H69" s="33" t="s">
        <v>81</v>
      </c>
      <c r="I69" s="99">
        <f t="shared" si="0"/>
        <v>458.13378731707314</v>
      </c>
      <c r="J69" s="101">
        <f t="shared" si="1"/>
        <v>26.05</v>
      </c>
      <c r="K69" s="101">
        <f t="shared" si="2"/>
        <v>1</v>
      </c>
      <c r="L69" s="74">
        <f t="shared" si="71"/>
        <v>1</v>
      </c>
      <c r="M69" s="99">
        <f t="shared" si="42"/>
        <v>9162.6757463414633</v>
      </c>
      <c r="N69" s="108">
        <f t="shared" si="72"/>
        <v>9162.6757463414633</v>
      </c>
      <c r="O69" s="108">
        <f t="shared" si="92"/>
        <v>0</v>
      </c>
      <c r="P69" s="108"/>
      <c r="Q69" s="108"/>
      <c r="R69" s="109"/>
      <c r="S69" s="99">
        <f t="shared" si="32"/>
        <v>5090.3754146341462</v>
      </c>
      <c r="T69" s="108">
        <f t="shared" si="93"/>
        <v>5090.3754146341462</v>
      </c>
      <c r="U69" s="108">
        <f t="shared" si="94"/>
        <v>0</v>
      </c>
      <c r="V69" s="108"/>
      <c r="W69" s="108"/>
      <c r="X69" s="109"/>
      <c r="Y69" s="99">
        <f t="shared" si="8"/>
        <v>10180.750829268292</v>
      </c>
      <c r="Z69" s="108">
        <f t="shared" ref="Z69:AA69" si="105">T69*$D$26/100</f>
        <v>10180.750829268292</v>
      </c>
      <c r="AA69" s="108">
        <f t="shared" si="105"/>
        <v>0</v>
      </c>
      <c r="AB69" s="108"/>
      <c r="AC69" s="108"/>
      <c r="AD69" s="109"/>
      <c r="AE69" s="99">
        <f t="shared" si="96"/>
        <v>20</v>
      </c>
      <c r="AF69" s="101"/>
      <c r="AG69" s="101">
        <f t="shared" si="97"/>
        <v>60</v>
      </c>
      <c r="AH69" s="101">
        <f t="shared" si="98"/>
        <v>521</v>
      </c>
      <c r="AI69" s="101">
        <f t="shared" si="99"/>
        <v>200</v>
      </c>
      <c r="AJ69" s="112">
        <f t="shared" si="100"/>
        <v>2.5</v>
      </c>
      <c r="AK69" s="101">
        <f t="shared" si="70"/>
        <v>2538.0878048780487</v>
      </c>
      <c r="AL69" s="101">
        <f t="shared" si="101"/>
        <v>1514.9926829268295</v>
      </c>
      <c r="AM69" s="101">
        <f t="shared" si="102"/>
        <v>1023.0951219512194</v>
      </c>
      <c r="AN69" s="101"/>
      <c r="AO69" s="1">
        <v>24</v>
      </c>
      <c r="AP69" s="2"/>
      <c r="AQ69" s="74">
        <f t="shared" si="103"/>
        <v>521</v>
      </c>
      <c r="AR69" s="10">
        <v>4</v>
      </c>
      <c r="AS69" s="1">
        <v>1</v>
      </c>
      <c r="AT69" s="11">
        <v>1</v>
      </c>
      <c r="AU69" s="10">
        <v>40</v>
      </c>
      <c r="AV69" s="1">
        <v>0</v>
      </c>
      <c r="AW69" s="1" t="s">
        <v>86</v>
      </c>
      <c r="AX69" s="10">
        <v>2.8</v>
      </c>
      <c r="AY69" s="11">
        <v>1</v>
      </c>
      <c r="AZ69" s="2"/>
      <c r="BA69" s="2"/>
      <c r="BB69" s="2"/>
      <c r="BC69" s="1"/>
      <c r="BD69" s="111"/>
      <c r="BE69" s="2"/>
      <c r="BF69" s="3"/>
      <c r="BG69" s="2"/>
      <c r="BH69" s="2"/>
      <c r="BI69" s="1"/>
      <c r="BJ69" s="1"/>
      <c r="BK69" s="1"/>
    </row>
    <row r="70" spans="1:63" ht="12" customHeight="1">
      <c r="A70" s="1"/>
      <c r="B70" s="107">
        <v>14</v>
      </c>
      <c r="C70" s="31">
        <v>10</v>
      </c>
      <c r="D70" s="111" t="s">
        <v>18</v>
      </c>
      <c r="E70" s="2" t="s">
        <v>164</v>
      </c>
      <c r="F70" s="25" t="s">
        <v>149</v>
      </c>
      <c r="G70" s="2"/>
      <c r="H70" s="33" t="s">
        <v>80</v>
      </c>
      <c r="I70" s="99">
        <f t="shared" si="0"/>
        <v>305.42252487804876</v>
      </c>
      <c r="J70" s="101">
        <f t="shared" si="1"/>
        <v>26.05</v>
      </c>
      <c r="K70" s="101">
        <f t="shared" si="2"/>
        <v>12</v>
      </c>
      <c r="L70" s="74">
        <f t="shared" si="71"/>
        <v>9</v>
      </c>
      <c r="M70" s="99">
        <f t="shared" si="42"/>
        <v>6108.4504975609752</v>
      </c>
      <c r="N70" s="108">
        <f t="shared" si="72"/>
        <v>6108.4504975609752</v>
      </c>
      <c r="O70" s="108">
        <f t="shared" si="92"/>
        <v>0</v>
      </c>
      <c r="P70" s="108"/>
      <c r="Q70" s="108"/>
      <c r="R70" s="109"/>
      <c r="S70" s="99">
        <f t="shared" si="32"/>
        <v>3393.5836097560973</v>
      </c>
      <c r="T70" s="108">
        <f t="shared" si="93"/>
        <v>3393.5836097560973</v>
      </c>
      <c r="U70" s="108">
        <f t="shared" si="94"/>
        <v>0</v>
      </c>
      <c r="V70" s="108"/>
      <c r="W70" s="108"/>
      <c r="X70" s="109"/>
      <c r="Y70" s="99">
        <f t="shared" si="8"/>
        <v>6787.1672195121946</v>
      </c>
      <c r="Z70" s="108">
        <f t="shared" ref="Z70:AA70" si="106">T70*$D$26/100</f>
        <v>6787.1672195121946</v>
      </c>
      <c r="AA70" s="108">
        <f t="shared" si="106"/>
        <v>0</v>
      </c>
      <c r="AB70" s="108"/>
      <c r="AC70" s="108"/>
      <c r="AD70" s="109"/>
      <c r="AE70" s="99">
        <f t="shared" si="96"/>
        <v>20</v>
      </c>
      <c r="AF70" s="101"/>
      <c r="AG70" s="101">
        <f t="shared" si="97"/>
        <v>60</v>
      </c>
      <c r="AH70" s="101">
        <f t="shared" si="98"/>
        <v>521</v>
      </c>
      <c r="AI70" s="101">
        <f t="shared" si="99"/>
        <v>200</v>
      </c>
      <c r="AJ70" s="112">
        <f t="shared" si="100"/>
        <v>2.5</v>
      </c>
      <c r="AK70" s="101">
        <f t="shared" si="70"/>
        <v>1692.0585365853658</v>
      </c>
      <c r="AL70" s="101">
        <f t="shared" si="101"/>
        <v>1009.9951219512195</v>
      </c>
      <c r="AM70" s="101">
        <f t="shared" si="102"/>
        <v>682.06341463414628</v>
      </c>
      <c r="AN70" s="101"/>
      <c r="AO70" s="1">
        <v>24</v>
      </c>
      <c r="AP70" s="2"/>
      <c r="AQ70" s="74">
        <f t="shared" si="103"/>
        <v>521</v>
      </c>
      <c r="AR70" s="10">
        <v>4</v>
      </c>
      <c r="AS70" s="1">
        <v>1</v>
      </c>
      <c r="AT70" s="11">
        <v>1</v>
      </c>
      <c r="AU70" s="10">
        <v>40</v>
      </c>
      <c r="AV70" s="1">
        <v>0</v>
      </c>
      <c r="AW70" s="1" t="s">
        <v>86</v>
      </c>
      <c r="AX70" s="10">
        <v>2.8</v>
      </c>
      <c r="AY70" s="11">
        <v>1</v>
      </c>
      <c r="AZ70" s="2"/>
      <c r="BA70" s="2"/>
      <c r="BB70" s="2"/>
      <c r="BC70" s="1"/>
      <c r="BD70" s="111"/>
      <c r="BE70" s="2"/>
      <c r="BF70" s="3"/>
      <c r="BG70" s="2"/>
      <c r="BH70" s="2"/>
      <c r="BI70" s="1"/>
      <c r="BJ70" s="1"/>
      <c r="BK70" s="1"/>
    </row>
    <row r="71" spans="1:63" ht="12" customHeight="1">
      <c r="A71" s="1"/>
      <c r="B71" s="107">
        <v>15</v>
      </c>
      <c r="C71" s="31">
        <v>10</v>
      </c>
      <c r="D71" s="111" t="s">
        <v>18</v>
      </c>
      <c r="E71" s="2" t="s">
        <v>154</v>
      </c>
      <c r="F71" s="25"/>
      <c r="G71" s="2"/>
      <c r="H71" s="33" t="s">
        <v>81</v>
      </c>
      <c r="I71" s="99">
        <f t="shared" si="0"/>
        <v>275.05668292682924</v>
      </c>
      <c r="J71" s="101">
        <f t="shared" si="1"/>
        <v>26.05</v>
      </c>
      <c r="K71" s="101">
        <f t="shared" si="2"/>
        <v>20</v>
      </c>
      <c r="L71" s="74">
        <f t="shared" si="71"/>
        <v>13</v>
      </c>
      <c r="M71" s="99">
        <f t="shared" si="42"/>
        <v>5501.1336585365852</v>
      </c>
      <c r="N71" s="108">
        <f t="shared" si="72"/>
        <v>1817.9912195121954</v>
      </c>
      <c r="O71" s="108">
        <f t="shared" si="92"/>
        <v>3683.1424390243897</v>
      </c>
      <c r="P71" s="108"/>
      <c r="Q71" s="108"/>
      <c r="R71" s="109"/>
      <c r="S71" s="99">
        <f t="shared" si="32"/>
        <v>4584.2780487804876</v>
      </c>
      <c r="T71" s="108">
        <f t="shared" si="93"/>
        <v>1514.9926829268295</v>
      </c>
      <c r="U71" s="108">
        <f t="shared" si="94"/>
        <v>3069.2853658536583</v>
      </c>
      <c r="V71" s="108"/>
      <c r="W71" s="108"/>
      <c r="X71" s="109"/>
      <c r="Y71" s="99">
        <f t="shared" si="8"/>
        <v>9168.5560975609751</v>
      </c>
      <c r="Z71" s="108">
        <f t="shared" ref="Z71:AA71" si="107">T71*$D$26/100</f>
        <v>3029.985365853659</v>
      </c>
      <c r="AA71" s="108">
        <f t="shared" si="107"/>
        <v>6138.5707317073166</v>
      </c>
      <c r="AB71" s="108"/>
      <c r="AC71" s="108"/>
      <c r="AD71" s="109"/>
      <c r="AE71" s="99">
        <f t="shared" si="96"/>
        <v>20</v>
      </c>
      <c r="AF71" s="101"/>
      <c r="AG71" s="101">
        <f t="shared" si="97"/>
        <v>20</v>
      </c>
      <c r="AH71" s="101">
        <f t="shared" si="98"/>
        <v>521</v>
      </c>
      <c r="AI71" s="101">
        <f t="shared" si="99"/>
        <v>200</v>
      </c>
      <c r="AJ71" s="112">
        <f t="shared" si="100"/>
        <v>2.5</v>
      </c>
      <c r="AK71" s="101">
        <f t="shared" si="70"/>
        <v>2538.0878048780487</v>
      </c>
      <c r="AL71" s="101">
        <f t="shared" si="101"/>
        <v>1514.9926829268295</v>
      </c>
      <c r="AM71" s="101">
        <f t="shared" si="102"/>
        <v>1023.0951219512194</v>
      </c>
      <c r="AN71" s="101"/>
      <c r="AO71" s="1">
        <v>24</v>
      </c>
      <c r="AP71" s="2"/>
      <c r="AQ71" s="74">
        <f t="shared" si="103"/>
        <v>521</v>
      </c>
      <c r="AR71" s="10">
        <v>4</v>
      </c>
      <c r="AS71" s="1">
        <v>1</v>
      </c>
      <c r="AT71" s="11">
        <v>1</v>
      </c>
      <c r="AU71" s="10">
        <v>0</v>
      </c>
      <c r="AV71" s="1">
        <v>1</v>
      </c>
      <c r="AW71" s="1" t="s">
        <v>86</v>
      </c>
      <c r="AX71" s="10">
        <v>1</v>
      </c>
      <c r="AY71" s="11">
        <v>3</v>
      </c>
      <c r="AZ71" s="2"/>
      <c r="BA71" s="2"/>
      <c r="BB71" s="2"/>
      <c r="BC71" s="1"/>
      <c r="BD71" s="111"/>
      <c r="BE71" s="2"/>
      <c r="BF71" s="3"/>
      <c r="BG71" s="2"/>
      <c r="BH71" s="2"/>
      <c r="BI71" s="1"/>
      <c r="BJ71" s="1"/>
      <c r="BK71" s="1"/>
    </row>
    <row r="72" spans="1:63" ht="12" customHeight="1">
      <c r="A72" s="1"/>
      <c r="B72" s="107">
        <v>15</v>
      </c>
      <c r="C72" s="31">
        <v>10</v>
      </c>
      <c r="D72" s="111" t="s">
        <v>18</v>
      </c>
      <c r="E72" s="2" t="s">
        <v>154</v>
      </c>
      <c r="F72" s="25"/>
      <c r="G72" s="2"/>
      <c r="H72" s="33" t="s">
        <v>80</v>
      </c>
      <c r="I72" s="99">
        <f t="shared" si="0"/>
        <v>275.05668292682924</v>
      </c>
      <c r="J72" s="101">
        <f t="shared" si="1"/>
        <v>26.05</v>
      </c>
      <c r="K72" s="101">
        <f t="shared" si="2"/>
        <v>20</v>
      </c>
      <c r="L72" s="74">
        <f t="shared" si="71"/>
        <v>13</v>
      </c>
      <c r="M72" s="99">
        <f t="shared" si="42"/>
        <v>5501.1336585365852</v>
      </c>
      <c r="N72" s="108">
        <f t="shared" si="72"/>
        <v>1817.9912195121954</v>
      </c>
      <c r="O72" s="108">
        <f t="shared" si="92"/>
        <v>3683.1424390243897</v>
      </c>
      <c r="P72" s="108"/>
      <c r="Q72" s="108"/>
      <c r="R72" s="109"/>
      <c r="S72" s="99">
        <f t="shared" si="32"/>
        <v>4584.2780487804876</v>
      </c>
      <c r="T72" s="108">
        <f t="shared" si="93"/>
        <v>1514.9926829268295</v>
      </c>
      <c r="U72" s="108">
        <f t="shared" si="94"/>
        <v>3069.2853658536583</v>
      </c>
      <c r="V72" s="108"/>
      <c r="W72" s="108"/>
      <c r="X72" s="109"/>
      <c r="Y72" s="99">
        <f t="shared" si="8"/>
        <v>9168.5560975609751</v>
      </c>
      <c r="Z72" s="108">
        <f t="shared" ref="Z72:AA72" si="108">T72*$D$26/100</f>
        <v>3029.985365853659</v>
      </c>
      <c r="AA72" s="108">
        <f t="shared" si="108"/>
        <v>6138.5707317073166</v>
      </c>
      <c r="AB72" s="108"/>
      <c r="AC72" s="108"/>
      <c r="AD72" s="109"/>
      <c r="AE72" s="99">
        <f t="shared" si="96"/>
        <v>20</v>
      </c>
      <c r="AF72" s="101"/>
      <c r="AG72" s="101">
        <f t="shared" si="97"/>
        <v>20</v>
      </c>
      <c r="AH72" s="101">
        <f t="shared" si="98"/>
        <v>521</v>
      </c>
      <c r="AI72" s="101">
        <f t="shared" si="99"/>
        <v>200</v>
      </c>
      <c r="AJ72" s="112">
        <f t="shared" si="100"/>
        <v>2.5</v>
      </c>
      <c r="AK72" s="101">
        <f t="shared" si="70"/>
        <v>2538.0878048780487</v>
      </c>
      <c r="AL72" s="101">
        <f t="shared" si="101"/>
        <v>1514.9926829268295</v>
      </c>
      <c r="AM72" s="101">
        <f t="shared" si="102"/>
        <v>1023.0951219512194</v>
      </c>
      <c r="AN72" s="101"/>
      <c r="AO72" s="1">
        <v>24</v>
      </c>
      <c r="AP72" s="2"/>
      <c r="AQ72" s="74">
        <f t="shared" si="103"/>
        <v>521</v>
      </c>
      <c r="AR72" s="10">
        <v>4</v>
      </c>
      <c r="AS72" s="1">
        <v>1</v>
      </c>
      <c r="AT72" s="11">
        <v>1</v>
      </c>
      <c r="AU72" s="10">
        <v>0</v>
      </c>
      <c r="AV72" s="1">
        <v>1</v>
      </c>
      <c r="AW72" s="1" t="s">
        <v>86</v>
      </c>
      <c r="AX72" s="10">
        <v>1</v>
      </c>
      <c r="AY72" s="11">
        <v>3</v>
      </c>
      <c r="AZ72" s="2"/>
      <c r="BA72" s="2"/>
      <c r="BB72" s="2"/>
      <c r="BC72" s="1"/>
      <c r="BD72" s="111"/>
      <c r="BE72" s="2"/>
      <c r="BF72" s="3"/>
      <c r="BG72" s="2"/>
      <c r="BH72" s="2"/>
      <c r="BI72" s="1"/>
      <c r="BJ72" s="1"/>
      <c r="BK72" s="2"/>
    </row>
    <row r="73" spans="1:63" ht="12" customHeight="1">
      <c r="A73" s="1"/>
      <c r="B73" s="107">
        <v>15</v>
      </c>
      <c r="C73" s="31">
        <v>10</v>
      </c>
      <c r="D73" s="111" t="s">
        <v>18</v>
      </c>
      <c r="E73" s="2" t="s">
        <v>154</v>
      </c>
      <c r="F73" s="25" t="s">
        <v>149</v>
      </c>
      <c r="G73" s="2"/>
      <c r="H73" s="33" t="s">
        <v>81</v>
      </c>
      <c r="I73" s="99">
        <f t="shared" si="0"/>
        <v>385.07935609756095</v>
      </c>
      <c r="J73" s="101">
        <f t="shared" si="1"/>
        <v>26.05</v>
      </c>
      <c r="K73" s="101">
        <f t="shared" si="2"/>
        <v>4</v>
      </c>
      <c r="L73" s="74">
        <f t="shared" si="71"/>
        <v>4</v>
      </c>
      <c r="M73" s="99">
        <f t="shared" si="42"/>
        <v>7701.5871219512192</v>
      </c>
      <c r="N73" s="108">
        <f t="shared" si="72"/>
        <v>2545.1877073170735</v>
      </c>
      <c r="O73" s="108">
        <f t="shared" si="92"/>
        <v>5156.3994146341456</v>
      </c>
      <c r="P73" s="108"/>
      <c r="Q73" s="108"/>
      <c r="R73" s="109"/>
      <c r="S73" s="99">
        <f t="shared" si="32"/>
        <v>5501.1336585365852</v>
      </c>
      <c r="T73" s="108">
        <f t="shared" si="93"/>
        <v>1817.9912195121954</v>
      </c>
      <c r="U73" s="108">
        <f t="shared" si="94"/>
        <v>3683.1424390243897</v>
      </c>
      <c r="V73" s="108"/>
      <c r="W73" s="108"/>
      <c r="X73" s="109"/>
      <c r="Y73" s="99">
        <f t="shared" si="8"/>
        <v>11002.26731707317</v>
      </c>
      <c r="Z73" s="108">
        <f t="shared" ref="Z73:AA73" si="109">T73*$D$26/100</f>
        <v>3635.9824390243907</v>
      </c>
      <c r="AA73" s="108">
        <f t="shared" si="109"/>
        <v>7366.2848780487793</v>
      </c>
      <c r="AB73" s="108"/>
      <c r="AC73" s="108"/>
      <c r="AD73" s="109"/>
      <c r="AE73" s="99">
        <f t="shared" si="96"/>
        <v>20</v>
      </c>
      <c r="AF73" s="101"/>
      <c r="AG73" s="101">
        <f t="shared" si="97"/>
        <v>20</v>
      </c>
      <c r="AH73" s="101">
        <f t="shared" si="98"/>
        <v>521</v>
      </c>
      <c r="AI73" s="101">
        <f t="shared" si="99"/>
        <v>200</v>
      </c>
      <c r="AJ73" s="112">
        <f t="shared" si="100"/>
        <v>2.5</v>
      </c>
      <c r="AK73" s="101">
        <f t="shared" si="70"/>
        <v>2538.0878048780487</v>
      </c>
      <c r="AL73" s="101">
        <f t="shared" si="101"/>
        <v>1514.9926829268295</v>
      </c>
      <c r="AM73" s="101">
        <f t="shared" si="102"/>
        <v>1023.0951219512194</v>
      </c>
      <c r="AN73" s="101"/>
      <c r="AO73" s="1">
        <v>24</v>
      </c>
      <c r="AP73" s="2"/>
      <c r="AQ73" s="74">
        <f t="shared" si="103"/>
        <v>521</v>
      </c>
      <c r="AR73" s="10">
        <v>4</v>
      </c>
      <c r="AS73" s="1">
        <v>1</v>
      </c>
      <c r="AT73" s="11">
        <v>1</v>
      </c>
      <c r="AU73" s="10">
        <v>0</v>
      </c>
      <c r="AV73" s="1">
        <v>1</v>
      </c>
      <c r="AW73" s="1" t="s">
        <v>86</v>
      </c>
      <c r="AX73" s="10">
        <v>1</v>
      </c>
      <c r="AY73" s="11">
        <v>3</v>
      </c>
      <c r="AZ73" s="2"/>
      <c r="BA73" s="2"/>
      <c r="BB73" s="2"/>
      <c r="BC73" s="1"/>
      <c r="BD73" s="111"/>
      <c r="BE73" s="2"/>
      <c r="BF73" s="3"/>
      <c r="BG73" s="2"/>
      <c r="BH73" s="2"/>
      <c r="BI73" s="1"/>
      <c r="BJ73" s="1"/>
      <c r="BK73" s="2"/>
    </row>
    <row r="74" spans="1:63" ht="12" customHeight="1">
      <c r="A74" s="1"/>
      <c r="B74" s="107">
        <v>15</v>
      </c>
      <c r="C74" s="31">
        <v>10</v>
      </c>
      <c r="D74" s="111" t="s">
        <v>18</v>
      </c>
      <c r="E74" s="2" t="s">
        <v>154</v>
      </c>
      <c r="F74" s="25" t="s">
        <v>149</v>
      </c>
      <c r="G74" s="2"/>
      <c r="H74" s="33" t="s">
        <v>80</v>
      </c>
      <c r="I74" s="99">
        <f t="shared" si="0"/>
        <v>385.07935609756095</v>
      </c>
      <c r="J74" s="101">
        <f t="shared" si="1"/>
        <v>26.05</v>
      </c>
      <c r="K74" s="101">
        <f t="shared" si="2"/>
        <v>4</v>
      </c>
      <c r="L74" s="74">
        <f t="shared" si="71"/>
        <v>4</v>
      </c>
      <c r="M74" s="99">
        <f t="shared" si="42"/>
        <v>7701.5871219512192</v>
      </c>
      <c r="N74" s="108">
        <f t="shared" si="72"/>
        <v>2545.1877073170735</v>
      </c>
      <c r="O74" s="108">
        <f t="shared" si="92"/>
        <v>5156.3994146341456</v>
      </c>
      <c r="P74" s="108"/>
      <c r="Q74" s="108"/>
      <c r="R74" s="109"/>
      <c r="S74" s="99">
        <f t="shared" si="32"/>
        <v>5501.1336585365852</v>
      </c>
      <c r="T74" s="108">
        <f t="shared" si="93"/>
        <v>1817.9912195121954</v>
      </c>
      <c r="U74" s="108">
        <f t="shared" si="94"/>
        <v>3683.1424390243897</v>
      </c>
      <c r="V74" s="108"/>
      <c r="W74" s="108"/>
      <c r="X74" s="109"/>
      <c r="Y74" s="99">
        <f t="shared" si="8"/>
        <v>11002.26731707317</v>
      </c>
      <c r="Z74" s="108">
        <f t="shared" ref="Z74:AA74" si="110">T74*$D$26/100</f>
        <v>3635.9824390243907</v>
      </c>
      <c r="AA74" s="108">
        <f t="shared" si="110"/>
        <v>7366.2848780487793</v>
      </c>
      <c r="AB74" s="108"/>
      <c r="AC74" s="108"/>
      <c r="AD74" s="109"/>
      <c r="AE74" s="99">
        <f t="shared" si="96"/>
        <v>20</v>
      </c>
      <c r="AF74" s="101"/>
      <c r="AG74" s="101">
        <f t="shared" si="97"/>
        <v>20</v>
      </c>
      <c r="AH74" s="101">
        <f t="shared" si="98"/>
        <v>521</v>
      </c>
      <c r="AI74" s="101">
        <f t="shared" si="99"/>
        <v>200</v>
      </c>
      <c r="AJ74" s="112">
        <f t="shared" si="100"/>
        <v>2.5</v>
      </c>
      <c r="AK74" s="101">
        <f t="shared" si="70"/>
        <v>2538.0878048780487</v>
      </c>
      <c r="AL74" s="101">
        <f t="shared" si="101"/>
        <v>1514.9926829268295</v>
      </c>
      <c r="AM74" s="101">
        <f t="shared" si="102"/>
        <v>1023.0951219512194</v>
      </c>
      <c r="AN74" s="101"/>
      <c r="AO74" s="1">
        <v>24</v>
      </c>
      <c r="AP74" s="2"/>
      <c r="AQ74" s="74">
        <f t="shared" si="103"/>
        <v>521</v>
      </c>
      <c r="AR74" s="10">
        <v>4</v>
      </c>
      <c r="AS74" s="1">
        <v>1</v>
      </c>
      <c r="AT74" s="11">
        <v>1</v>
      </c>
      <c r="AU74" s="10">
        <v>0</v>
      </c>
      <c r="AV74" s="1">
        <v>1</v>
      </c>
      <c r="AW74" s="1" t="s">
        <v>86</v>
      </c>
      <c r="AX74" s="10">
        <v>1</v>
      </c>
      <c r="AY74" s="11">
        <v>3</v>
      </c>
      <c r="AZ74" s="2"/>
      <c r="BA74" s="2"/>
      <c r="BB74" s="2"/>
      <c r="BC74" s="1"/>
      <c r="BD74" s="111"/>
      <c r="BE74" s="2"/>
      <c r="BF74" s="3"/>
      <c r="BG74" s="2"/>
      <c r="BH74" s="2"/>
      <c r="BI74" s="1"/>
      <c r="BJ74" s="1"/>
      <c r="BK74" s="1"/>
    </row>
    <row r="75" spans="1:63" ht="12" customHeight="1">
      <c r="A75" s="1"/>
      <c r="B75" s="107">
        <v>16</v>
      </c>
      <c r="C75" s="31">
        <v>10</v>
      </c>
      <c r="D75" s="111" t="s">
        <v>11</v>
      </c>
      <c r="E75" s="2" t="s">
        <v>153</v>
      </c>
      <c r="F75" s="25"/>
      <c r="G75" s="2"/>
      <c r="H75" s="33">
        <f>IF(AX75=1,5,1)</f>
        <v>1</v>
      </c>
      <c r="I75" s="99">
        <f t="shared" si="0"/>
        <v>159.69635121951217</v>
      </c>
      <c r="J75" s="101">
        <f t="shared" si="1"/>
        <v>23.68</v>
      </c>
      <c r="K75" s="101">
        <f t="shared" si="2"/>
        <v>46</v>
      </c>
      <c r="L75" s="74">
        <f t="shared" si="71"/>
        <v>22</v>
      </c>
      <c r="M75" s="99">
        <f t="shared" si="42"/>
        <v>3992.4087804878045</v>
      </c>
      <c r="N75" s="108">
        <f>T75*(1+(AG75/100)*(AI75/100-1))</f>
        <v>3630.3453658536582</v>
      </c>
      <c r="O75" s="108">
        <f>U75*(1+(AG75/100)*(AI75/100-1))</f>
        <v>362.06341463414634</v>
      </c>
      <c r="P75" s="108"/>
      <c r="Q75" s="108"/>
      <c r="R75" s="109"/>
      <c r="S75" s="99">
        <f>T75</f>
        <v>3025.2878048780485</v>
      </c>
      <c r="T75" s="108">
        <f>H75*AL75*AX75</f>
        <v>3025.2878048780485</v>
      </c>
      <c r="U75" s="108">
        <f>AM75*AV75</f>
        <v>301.71951219512198</v>
      </c>
      <c r="V75" s="108"/>
      <c r="W75" s="108"/>
      <c r="X75" s="109"/>
      <c r="Y75" s="99">
        <f t="shared" si="8"/>
        <v>6654.0146341463405</v>
      </c>
      <c r="Z75" s="108">
        <f t="shared" ref="Z75:AA75" si="111">T75*$D$26/100</f>
        <v>6050.575609756097</v>
      </c>
      <c r="AA75" s="108">
        <f t="shared" si="111"/>
        <v>603.43902439024396</v>
      </c>
      <c r="AB75" s="108"/>
      <c r="AC75" s="108"/>
      <c r="AD75" s="109"/>
      <c r="AE75" s="99">
        <f>AO75-AR75</f>
        <v>25</v>
      </c>
      <c r="AF75" s="101"/>
      <c r="AG75" s="101">
        <f>IF($D$25+AS75&gt;100,100,$D$25+AS75)</f>
        <v>20</v>
      </c>
      <c r="AH75" s="101">
        <f t="shared" si="98"/>
        <v>592</v>
      </c>
      <c r="AI75" s="101">
        <f t="shared" si="99"/>
        <v>200</v>
      </c>
      <c r="AJ75" s="108">
        <f>10/IF(AX75=1,7,6)</f>
        <v>1.6666666666666667</v>
      </c>
      <c r="AK75" s="101">
        <f t="shared" si="70"/>
        <v>705.36097560975611</v>
      </c>
      <c r="AL75" s="101">
        <f>(VLOOKUP(C75,$B$4:$AG$7,14,FALSE)+VLOOKUP(C75,$B$8:$AG$11,14,FALSE)*$D$22)*$D$27/100</f>
        <v>504.21463414634144</v>
      </c>
      <c r="AM75" s="101">
        <f>(VLOOKUP(C75,$B$4:$AG$7,15,FALSE)+VLOOKUP(C75,$B$8:$AG$11,15,FALSE)*$D$22)*$D$27/100</f>
        <v>201.14634146341464</v>
      </c>
      <c r="AN75" s="101"/>
      <c r="AO75" s="1">
        <v>30</v>
      </c>
      <c r="AP75" s="2"/>
      <c r="AQ75" s="74">
        <f>VLOOKUP(C75,$B$13:$AA$16,14,FALSE)</f>
        <v>592</v>
      </c>
      <c r="AR75" s="10">
        <v>5</v>
      </c>
      <c r="AS75" s="1">
        <v>0</v>
      </c>
      <c r="AT75" s="11"/>
      <c r="AU75" s="10"/>
      <c r="AV75" s="1">
        <v>1.5</v>
      </c>
      <c r="AW75" s="1"/>
      <c r="AX75" s="10">
        <v>6</v>
      </c>
      <c r="AY75" s="11"/>
      <c r="AZ75" s="2"/>
      <c r="BA75" s="2"/>
      <c r="BB75" s="2"/>
      <c r="BC75" s="1"/>
      <c r="BD75" s="111"/>
      <c r="BE75" s="2"/>
      <c r="BF75" s="3"/>
      <c r="BG75" s="2"/>
      <c r="BH75" s="2"/>
      <c r="BI75" s="1"/>
      <c r="BJ75" s="1"/>
      <c r="BK75" s="1"/>
    </row>
    <row r="76" spans="1:63" ht="12" customHeight="1">
      <c r="A76" s="1"/>
      <c r="B76" s="107">
        <v>17</v>
      </c>
      <c r="C76" s="31">
        <v>10</v>
      </c>
      <c r="D76" s="111" t="s">
        <v>8</v>
      </c>
      <c r="E76" s="2" t="s">
        <v>164</v>
      </c>
      <c r="F76" s="25"/>
      <c r="G76" s="2"/>
      <c r="H76" s="33" t="s">
        <v>81</v>
      </c>
      <c r="I76" s="99">
        <f t="shared" si="0"/>
        <v>255.59751219512194</v>
      </c>
      <c r="J76" s="101">
        <f t="shared" si="1"/>
        <v>30.391666666666666</v>
      </c>
      <c r="K76" s="101">
        <f t="shared" si="2"/>
        <v>23</v>
      </c>
      <c r="L76" s="74">
        <f t="shared" si="71"/>
        <v>15</v>
      </c>
      <c r="M76" s="99">
        <f t="shared" si="42"/>
        <v>6134.3402926829267</v>
      </c>
      <c r="N76" s="108">
        <f t="shared" ref="N76:N79" si="112">T76*(1+((AG76+IF(F76="백어택",20,0))/100)*(IF(AY76=1,$D$26,$D$26+50)/100-1))</f>
        <v>1726.9287804878049</v>
      </c>
      <c r="O76" s="108">
        <f t="shared" ref="O76:O79" si="113">U76*(1+((AG76+IF(F76="백어택",20,0))/100)*(AI76/100-1))</f>
        <v>2203.7057560975609</v>
      </c>
      <c r="P76" s="108">
        <f t="shared" ref="P76:P79" si="114">V76*(1+((AG76+IF(F76="백어택",20,0))/100)*(AI76/100-1))</f>
        <v>2203.7057560975609</v>
      </c>
      <c r="Q76" s="108"/>
      <c r="R76" s="109"/>
      <c r="S76" s="99">
        <f t="shared" ref="S76:S96" si="115">SUM(T76:X76)</f>
        <v>4230.5795121951223</v>
      </c>
      <c r="T76" s="108">
        <f t="shared" ref="T76:T79" si="116">AL76*IF(H76="근접",AR76,1)*AY76*IF(F76="백어택",1.2,1)</f>
        <v>1190.9853658536585</v>
      </c>
      <c r="U76" s="108">
        <f t="shared" ref="U76:U79" si="117">AM76*IF(H76="근접",AR76,1)*AY76*IF(F76="백어택",1.2,1)</f>
        <v>1519.7970731707317</v>
      </c>
      <c r="V76" s="108">
        <f t="shared" ref="V76:V79" si="118">IF(AX76=1,0,AM76*IF(H76="근접",AR76,1)*AY76)*IF(F76="백어택",1.2,1)</f>
        <v>1519.7970731707317</v>
      </c>
      <c r="W76" s="108"/>
      <c r="X76" s="109"/>
      <c r="Y76" s="99">
        <f t="shared" si="8"/>
        <v>8461.1590243902447</v>
      </c>
      <c r="Z76" s="108">
        <f t="shared" ref="Z76:Z79" si="119">T76*IF(AY76=1,$D$26,$D$26+50)/100</f>
        <v>2381.9707317073171</v>
      </c>
      <c r="AA76" s="108">
        <f t="shared" ref="AA76:AA79" si="120">U76*AI76/100</f>
        <v>3039.5941463414633</v>
      </c>
      <c r="AB76" s="108">
        <f t="shared" ref="AB76:AB79" si="121">V76*AI76/100</f>
        <v>3039.5941463414633</v>
      </c>
      <c r="AC76" s="108"/>
      <c r="AD76" s="109"/>
      <c r="AE76" s="99">
        <f t="shared" ref="AE76:AE79" si="122">AO76</f>
        <v>24</v>
      </c>
      <c r="AF76" s="101"/>
      <c r="AG76" s="101">
        <f t="shared" ref="AG76:AG79" si="123">IF($D$25+AU76&gt;100,100,$D$25+AU76)</f>
        <v>45</v>
      </c>
      <c r="AH76" s="101">
        <f t="shared" ref="AH76:AH79" si="124">IF(AX76=1,AQ76,AQ76*1.4)</f>
        <v>729.4</v>
      </c>
      <c r="AI76" s="101">
        <f t="shared" ref="AI76:AI79" si="125">IF(AY76=1,$D$26,$D$26+50)*AW76</f>
        <v>200</v>
      </c>
      <c r="AJ76" s="108">
        <f t="shared" ref="AJ76:AJ79" si="126">10/6/AX76</f>
        <v>1.1111111111111112</v>
      </c>
      <c r="AK76" s="101">
        <f t="shared" si="70"/>
        <v>2258.9853658536585</v>
      </c>
      <c r="AL76" s="101">
        <f t="shared" ref="AL76:AL79" si="127">(IF(H76="근접",$D$29*(VLOOKUP(C76,$B$4:$AG$7,9,FALSE)+VLOOKUP(C76,$B$8:$AG$11,9,FALSE)*$D$22),$D$28*(VLOOKUP(C76,$B$4:$AG$7,9,FALSE)+VLOOKUP(C76,$B$8:$AG$11,9,FALSE)*$D$22)))*$D$27/100</f>
        <v>992.48780487804879</v>
      </c>
      <c r="AM76" s="101">
        <f t="shared" ref="AM76:AM79" si="128">(IF(H76="근접",$D$29*(VLOOKUP(C76,$B$4:$AG$7,10,FALSE)+VLOOKUP(C76,$B$8:$AG$11,10,FALSE)*$D$22),$D$28*(VLOOKUP(C76,$B$4:$AG$7,10,FALSE)+VLOOKUP(C76,$B$8:$AG$11,10,FALSE)*$D$22)))*$D$27/100</f>
        <v>1266.4975609756098</v>
      </c>
      <c r="AN76" s="101"/>
      <c r="AO76" s="1">
        <v>24</v>
      </c>
      <c r="AP76" s="2"/>
      <c r="AQ76" s="74">
        <f t="shared" ref="AQ76:AQ79" si="129">VLOOKUP(C76,$B$13:$AA$16,9,FALSE)</f>
        <v>521</v>
      </c>
      <c r="AR76" s="10">
        <v>1.2</v>
      </c>
      <c r="AS76" s="1"/>
      <c r="AT76" s="11"/>
      <c r="AU76" s="10">
        <v>25</v>
      </c>
      <c r="AV76" s="1"/>
      <c r="AW76" s="1">
        <v>1</v>
      </c>
      <c r="AX76" s="10">
        <v>1.5</v>
      </c>
      <c r="AY76" s="11">
        <v>1</v>
      </c>
      <c r="AZ76" s="2"/>
      <c r="BA76" s="2"/>
      <c r="BB76" s="2"/>
      <c r="BC76" s="1"/>
      <c r="BD76" s="111"/>
      <c r="BE76" s="2"/>
      <c r="BF76" s="3"/>
      <c r="BG76" s="2"/>
      <c r="BH76" s="2"/>
      <c r="BI76" s="1"/>
      <c r="BJ76" s="1"/>
      <c r="BK76" s="1"/>
    </row>
    <row r="77" spans="1:63" ht="12" customHeight="1">
      <c r="A77" s="1"/>
      <c r="B77" s="107">
        <v>17</v>
      </c>
      <c r="C77" s="31">
        <v>10</v>
      </c>
      <c r="D77" s="111" t="s">
        <v>8</v>
      </c>
      <c r="E77" s="2" t="s">
        <v>164</v>
      </c>
      <c r="F77" s="25"/>
      <c r="G77" s="2"/>
      <c r="H77" s="33" t="s">
        <v>80</v>
      </c>
      <c r="I77" s="99">
        <f t="shared" si="0"/>
        <v>141.99861788617889</v>
      </c>
      <c r="J77" s="101">
        <f t="shared" si="1"/>
        <v>30.391666666666666</v>
      </c>
      <c r="K77" s="101">
        <f t="shared" si="2"/>
        <v>51</v>
      </c>
      <c r="L77" s="74">
        <f t="shared" si="71"/>
        <v>23</v>
      </c>
      <c r="M77" s="99">
        <f t="shared" si="42"/>
        <v>3407.9668292682932</v>
      </c>
      <c r="N77" s="108">
        <f t="shared" si="112"/>
        <v>959.40487804878046</v>
      </c>
      <c r="O77" s="108">
        <f t="shared" si="113"/>
        <v>1224.2809756097563</v>
      </c>
      <c r="P77" s="108">
        <f t="shared" si="114"/>
        <v>1224.2809756097563</v>
      </c>
      <c r="Q77" s="108"/>
      <c r="R77" s="109"/>
      <c r="S77" s="99">
        <f t="shared" si="115"/>
        <v>2350.3219512195124</v>
      </c>
      <c r="T77" s="108">
        <f t="shared" si="116"/>
        <v>661.65853658536582</v>
      </c>
      <c r="U77" s="108">
        <f t="shared" si="117"/>
        <v>844.33170731707332</v>
      </c>
      <c r="V77" s="108">
        <f t="shared" si="118"/>
        <v>844.33170731707332</v>
      </c>
      <c r="W77" s="108"/>
      <c r="X77" s="109"/>
      <c r="Y77" s="99">
        <f t="shared" si="8"/>
        <v>4700.6439024390247</v>
      </c>
      <c r="Z77" s="108">
        <f t="shared" si="119"/>
        <v>1323.3170731707316</v>
      </c>
      <c r="AA77" s="108">
        <f t="shared" si="120"/>
        <v>1688.6634146341466</v>
      </c>
      <c r="AB77" s="108">
        <f t="shared" si="121"/>
        <v>1688.6634146341466</v>
      </c>
      <c r="AC77" s="108"/>
      <c r="AD77" s="109"/>
      <c r="AE77" s="99">
        <f t="shared" si="122"/>
        <v>24</v>
      </c>
      <c r="AF77" s="101"/>
      <c r="AG77" s="101">
        <f t="shared" si="123"/>
        <v>45</v>
      </c>
      <c r="AH77" s="101">
        <f t="shared" si="124"/>
        <v>729.4</v>
      </c>
      <c r="AI77" s="101">
        <f t="shared" si="125"/>
        <v>200</v>
      </c>
      <c r="AJ77" s="108">
        <f t="shared" si="126"/>
        <v>1.1111111111111112</v>
      </c>
      <c r="AK77" s="101">
        <f t="shared" si="70"/>
        <v>1505.990243902439</v>
      </c>
      <c r="AL77" s="101">
        <f t="shared" si="127"/>
        <v>661.65853658536582</v>
      </c>
      <c r="AM77" s="101">
        <f t="shared" si="128"/>
        <v>844.33170731707332</v>
      </c>
      <c r="AN77" s="101"/>
      <c r="AO77" s="1">
        <v>24</v>
      </c>
      <c r="AP77" s="2"/>
      <c r="AQ77" s="74">
        <f t="shared" si="129"/>
        <v>521</v>
      </c>
      <c r="AR77" s="10">
        <v>1.2</v>
      </c>
      <c r="AS77" s="1"/>
      <c r="AT77" s="11"/>
      <c r="AU77" s="10">
        <v>25</v>
      </c>
      <c r="AV77" s="1"/>
      <c r="AW77" s="1">
        <v>1</v>
      </c>
      <c r="AX77" s="10">
        <v>1.5</v>
      </c>
      <c r="AY77" s="11">
        <v>1</v>
      </c>
      <c r="AZ77" s="2"/>
      <c r="BA77" s="2"/>
      <c r="BB77" s="2"/>
      <c r="BC77" s="1"/>
      <c r="BD77" s="111"/>
      <c r="BE77" s="2"/>
      <c r="BF77" s="3"/>
      <c r="BG77" s="2"/>
      <c r="BH77" s="2"/>
      <c r="BI77" s="1"/>
      <c r="BJ77" s="1"/>
      <c r="BK77" s="1"/>
    </row>
    <row r="78" spans="1:63" ht="12" customHeight="1">
      <c r="A78" s="1"/>
      <c r="B78" s="107">
        <v>17</v>
      </c>
      <c r="C78" s="31">
        <v>10</v>
      </c>
      <c r="D78" s="111" t="s">
        <v>8</v>
      </c>
      <c r="E78" s="2" t="s">
        <v>164</v>
      </c>
      <c r="F78" s="25" t="s">
        <v>149</v>
      </c>
      <c r="G78" s="2"/>
      <c r="H78" s="33" t="s">
        <v>81</v>
      </c>
      <c r="I78" s="99">
        <f t="shared" si="0"/>
        <v>349.02280975609756</v>
      </c>
      <c r="J78" s="101">
        <f t="shared" si="1"/>
        <v>30.391666666666666</v>
      </c>
      <c r="K78" s="101">
        <f t="shared" si="2"/>
        <v>6</v>
      </c>
      <c r="L78" s="74">
        <f t="shared" si="71"/>
        <v>6</v>
      </c>
      <c r="M78" s="99">
        <f t="shared" si="42"/>
        <v>8376.5474341463414</v>
      </c>
      <c r="N78" s="108">
        <f t="shared" si="112"/>
        <v>2358.1510243902439</v>
      </c>
      <c r="O78" s="108">
        <f t="shared" si="113"/>
        <v>3009.1982048780483</v>
      </c>
      <c r="P78" s="108">
        <f t="shared" si="114"/>
        <v>3009.1982048780483</v>
      </c>
      <c r="Q78" s="108"/>
      <c r="R78" s="109"/>
      <c r="S78" s="99">
        <f t="shared" si="115"/>
        <v>5076.6954146341459</v>
      </c>
      <c r="T78" s="108">
        <f t="shared" si="116"/>
        <v>1429.1824390243903</v>
      </c>
      <c r="U78" s="108">
        <f t="shared" si="117"/>
        <v>1823.7564878048779</v>
      </c>
      <c r="V78" s="108">
        <f t="shared" si="118"/>
        <v>1823.7564878048779</v>
      </c>
      <c r="W78" s="108"/>
      <c r="X78" s="109"/>
      <c r="Y78" s="99">
        <f t="shared" si="8"/>
        <v>10153.390829268292</v>
      </c>
      <c r="Z78" s="108">
        <f t="shared" si="119"/>
        <v>2858.3648780487802</v>
      </c>
      <c r="AA78" s="108">
        <f t="shared" si="120"/>
        <v>3647.5129756097558</v>
      </c>
      <c r="AB78" s="108">
        <f t="shared" si="121"/>
        <v>3647.5129756097558</v>
      </c>
      <c r="AC78" s="108"/>
      <c r="AD78" s="109"/>
      <c r="AE78" s="99">
        <f t="shared" si="122"/>
        <v>24</v>
      </c>
      <c r="AF78" s="101"/>
      <c r="AG78" s="101">
        <f t="shared" si="123"/>
        <v>45</v>
      </c>
      <c r="AH78" s="101">
        <f t="shared" si="124"/>
        <v>729.4</v>
      </c>
      <c r="AI78" s="101">
        <f t="shared" si="125"/>
        <v>200</v>
      </c>
      <c r="AJ78" s="108">
        <f t="shared" si="126"/>
        <v>1.1111111111111112</v>
      </c>
      <c r="AK78" s="101">
        <f t="shared" si="70"/>
        <v>2258.9853658536585</v>
      </c>
      <c r="AL78" s="101">
        <f t="shared" si="127"/>
        <v>992.48780487804879</v>
      </c>
      <c r="AM78" s="101">
        <f t="shared" si="128"/>
        <v>1266.4975609756098</v>
      </c>
      <c r="AN78" s="101"/>
      <c r="AO78" s="1">
        <v>24</v>
      </c>
      <c r="AP78" s="2"/>
      <c r="AQ78" s="74">
        <f t="shared" si="129"/>
        <v>521</v>
      </c>
      <c r="AR78" s="10">
        <v>1.2</v>
      </c>
      <c r="AS78" s="1"/>
      <c r="AT78" s="11"/>
      <c r="AU78" s="10">
        <v>25</v>
      </c>
      <c r="AV78" s="1"/>
      <c r="AW78" s="1">
        <v>1</v>
      </c>
      <c r="AX78" s="10">
        <v>1.5</v>
      </c>
      <c r="AY78" s="11">
        <v>1</v>
      </c>
      <c r="AZ78" s="2"/>
      <c r="BA78" s="2"/>
      <c r="BB78" s="2"/>
      <c r="BC78" s="1"/>
      <c r="BD78" s="111"/>
      <c r="BE78" s="2"/>
      <c r="BF78" s="3"/>
      <c r="BG78" s="2"/>
      <c r="BH78" s="2"/>
      <c r="BI78" s="1"/>
      <c r="BJ78" s="1"/>
      <c r="BK78" s="1"/>
    </row>
    <row r="79" spans="1:63" ht="12" customHeight="1">
      <c r="A79" s="1"/>
      <c r="B79" s="107">
        <v>17</v>
      </c>
      <c r="C79" s="31">
        <v>10</v>
      </c>
      <c r="D79" s="111" t="s">
        <v>8</v>
      </c>
      <c r="E79" s="2" t="s">
        <v>164</v>
      </c>
      <c r="F79" s="25" t="s">
        <v>149</v>
      </c>
      <c r="G79" s="2"/>
      <c r="H79" s="33" t="s">
        <v>80</v>
      </c>
      <c r="I79" s="99">
        <f t="shared" si="0"/>
        <v>193.90156097560975</v>
      </c>
      <c r="J79" s="101">
        <f t="shared" si="1"/>
        <v>30.391666666666666</v>
      </c>
      <c r="K79" s="101">
        <f t="shared" si="2"/>
        <v>38</v>
      </c>
      <c r="L79" s="74">
        <f t="shared" si="71"/>
        <v>20</v>
      </c>
      <c r="M79" s="99">
        <f t="shared" si="42"/>
        <v>4653.6374634146341</v>
      </c>
      <c r="N79" s="108">
        <f t="shared" si="112"/>
        <v>1310.0839024390241</v>
      </c>
      <c r="O79" s="108">
        <f t="shared" si="113"/>
        <v>1671.7767804878051</v>
      </c>
      <c r="P79" s="108">
        <f t="shared" si="114"/>
        <v>1671.7767804878051</v>
      </c>
      <c r="Q79" s="108"/>
      <c r="R79" s="109"/>
      <c r="S79" s="99">
        <f t="shared" si="115"/>
        <v>2820.3863414634147</v>
      </c>
      <c r="T79" s="108">
        <f t="shared" si="116"/>
        <v>793.99024390243892</v>
      </c>
      <c r="U79" s="108">
        <f t="shared" si="117"/>
        <v>1013.198048780488</v>
      </c>
      <c r="V79" s="108">
        <f t="shared" si="118"/>
        <v>1013.198048780488</v>
      </c>
      <c r="W79" s="108"/>
      <c r="X79" s="109"/>
      <c r="Y79" s="99">
        <f t="shared" si="8"/>
        <v>5640.7726829268304</v>
      </c>
      <c r="Z79" s="108">
        <f t="shared" si="119"/>
        <v>1587.9804878048778</v>
      </c>
      <c r="AA79" s="108">
        <f t="shared" si="120"/>
        <v>2026.3960975609762</v>
      </c>
      <c r="AB79" s="108">
        <f t="shared" si="121"/>
        <v>2026.3960975609762</v>
      </c>
      <c r="AC79" s="108"/>
      <c r="AD79" s="109"/>
      <c r="AE79" s="99">
        <f t="shared" si="122"/>
        <v>24</v>
      </c>
      <c r="AF79" s="101"/>
      <c r="AG79" s="101">
        <f t="shared" si="123"/>
        <v>45</v>
      </c>
      <c r="AH79" s="101">
        <f t="shared" si="124"/>
        <v>729.4</v>
      </c>
      <c r="AI79" s="101">
        <f t="shared" si="125"/>
        <v>200</v>
      </c>
      <c r="AJ79" s="108">
        <f t="shared" si="126"/>
        <v>1.1111111111111112</v>
      </c>
      <c r="AK79" s="101">
        <f t="shared" si="70"/>
        <v>1505.990243902439</v>
      </c>
      <c r="AL79" s="101">
        <f t="shared" si="127"/>
        <v>661.65853658536582</v>
      </c>
      <c r="AM79" s="101">
        <f t="shared" si="128"/>
        <v>844.33170731707332</v>
      </c>
      <c r="AN79" s="101"/>
      <c r="AO79" s="1">
        <v>24</v>
      </c>
      <c r="AP79" s="2"/>
      <c r="AQ79" s="74">
        <f t="shared" si="129"/>
        <v>521</v>
      </c>
      <c r="AR79" s="10">
        <v>1.2</v>
      </c>
      <c r="AS79" s="1"/>
      <c r="AT79" s="11"/>
      <c r="AU79" s="10">
        <v>25</v>
      </c>
      <c r="AV79" s="1"/>
      <c r="AW79" s="1">
        <v>1</v>
      </c>
      <c r="AX79" s="10">
        <v>1.5</v>
      </c>
      <c r="AY79" s="11">
        <v>1</v>
      </c>
      <c r="AZ79" s="2"/>
      <c r="BA79" s="2"/>
      <c r="BB79" s="2"/>
      <c r="BC79" s="1"/>
      <c r="BD79" s="111"/>
      <c r="BE79" s="2"/>
      <c r="BF79" s="3"/>
      <c r="BG79" s="2"/>
      <c r="BH79" s="2"/>
      <c r="BI79" s="1"/>
      <c r="BJ79" s="1"/>
      <c r="BK79" s="1"/>
    </row>
    <row r="80" spans="1:63" ht="12" customHeight="1">
      <c r="A80" s="1"/>
      <c r="B80" s="107">
        <v>18</v>
      </c>
      <c r="C80" s="31">
        <v>10</v>
      </c>
      <c r="D80" s="111" t="s">
        <v>21</v>
      </c>
      <c r="E80" s="2" t="s">
        <v>164</v>
      </c>
      <c r="F80" s="25"/>
      <c r="G80" s="2"/>
      <c r="H80" s="33"/>
      <c r="I80" s="99">
        <f t="shared" si="0"/>
        <v>245.72760975609756</v>
      </c>
      <c r="J80" s="101">
        <f t="shared" si="1"/>
        <v>21.9</v>
      </c>
      <c r="K80" s="101">
        <f t="shared" si="2"/>
        <v>26</v>
      </c>
      <c r="L80" s="74">
        <f t="shared" si="71"/>
        <v>16</v>
      </c>
      <c r="M80" s="99">
        <f t="shared" si="42"/>
        <v>7371.828292682927</v>
      </c>
      <c r="N80" s="108">
        <f t="shared" ref="N80:N85" si="130">T80*(1+((AG80+IF(F80="백어택",20,0))/100)*(AI80/100-1))</f>
        <v>5160.2798048780487</v>
      </c>
      <c r="O80" s="108"/>
      <c r="P80" s="108"/>
      <c r="Q80" s="108"/>
      <c r="R80" s="109">
        <f t="shared" ref="R80:R85" si="131">X80*(1+(AG80/100)*(AI80/100-1))</f>
        <v>2211.5484878048778</v>
      </c>
      <c r="S80" s="99">
        <f t="shared" si="115"/>
        <v>6143.1902439024389</v>
      </c>
      <c r="T80" s="108">
        <f t="shared" ref="T80:T85" si="132">AL80*AW80*AX80*AY80*IF(F80="백어택",1.2,1)</f>
        <v>4300.2331707317071</v>
      </c>
      <c r="U80" s="108"/>
      <c r="V80" s="108"/>
      <c r="W80" s="108"/>
      <c r="X80" s="109">
        <f t="shared" ref="X80:X85" si="133">AL80*AS80+IF(AX80=1,AL80*AU80,AL80*AU80*2)</f>
        <v>1842.9570731707315</v>
      </c>
      <c r="Y80" s="99">
        <f t="shared" si="8"/>
        <v>12286.380487804878</v>
      </c>
      <c r="Z80" s="108">
        <f t="shared" ref="Z80:Z92" si="134">T80*$D$26/100</f>
        <v>8600.4663414634142</v>
      </c>
      <c r="AA80" s="108"/>
      <c r="AB80" s="108"/>
      <c r="AC80" s="108"/>
      <c r="AD80" s="109">
        <f t="shared" ref="AD80:AD91" si="135">X80*$D$26/100</f>
        <v>3685.914146341463</v>
      </c>
      <c r="AE80" s="99">
        <f t="shared" ref="AE80:AE85" si="136">AO80-AR80</f>
        <v>30</v>
      </c>
      <c r="AF80" s="101"/>
      <c r="AG80" s="101">
        <f t="shared" ref="AG80:AG85" si="137">IF($D$25&gt;100,100,$D$25)</f>
        <v>20</v>
      </c>
      <c r="AH80" s="101">
        <f t="shared" ref="AH80:AH95" si="138">AQ80</f>
        <v>657</v>
      </c>
      <c r="AI80" s="101">
        <f t="shared" ref="AI80:AI96" si="139">$D$26</f>
        <v>200</v>
      </c>
      <c r="AJ80" s="108">
        <f t="shared" ref="AJ80:AJ85" si="140">10/6</f>
        <v>1.6666666666666667</v>
      </c>
      <c r="AK80" s="101">
        <f t="shared" si="70"/>
        <v>3071.5951219512194</v>
      </c>
      <c r="AL80" s="101">
        <f t="shared" ref="AL80:AL85" si="141">(VLOOKUP(C80,$B$4:$AG$7,31,FALSE)+VLOOKUP(C80,$B$8:$AG$11,31,FALSE)*$D$22)*$D$27/100</f>
        <v>3071.5951219512194</v>
      </c>
      <c r="AM80" s="101"/>
      <c r="AN80" s="101"/>
      <c r="AO80" s="1">
        <v>36</v>
      </c>
      <c r="AP80" s="2"/>
      <c r="AQ80" s="74">
        <f t="shared" ref="AQ80:AQ85" si="142">VLOOKUP(C80,$B$13:$AG$16,31,FALSE)</f>
        <v>657</v>
      </c>
      <c r="AR80" s="10">
        <v>6</v>
      </c>
      <c r="AS80" s="1">
        <v>0</v>
      </c>
      <c r="AT80" s="11"/>
      <c r="AU80" s="10">
        <v>0.3</v>
      </c>
      <c r="AV80" s="1"/>
      <c r="AW80" s="1">
        <v>1</v>
      </c>
      <c r="AX80" s="10">
        <v>1.4</v>
      </c>
      <c r="AY80" s="11">
        <v>1</v>
      </c>
      <c r="AZ80" s="2"/>
      <c r="BA80" s="2"/>
      <c r="BB80" s="2"/>
      <c r="BC80" s="1"/>
      <c r="BD80" s="111"/>
      <c r="BE80" s="2"/>
      <c r="BF80" s="3"/>
      <c r="BG80" s="2"/>
      <c r="BH80" s="2"/>
      <c r="BI80" s="1"/>
      <c r="BJ80" s="1"/>
      <c r="BK80" s="1"/>
    </row>
    <row r="81" spans="1:63" ht="12" customHeight="1">
      <c r="A81" s="1"/>
      <c r="B81" s="107">
        <v>18</v>
      </c>
      <c r="C81" s="31">
        <v>10</v>
      </c>
      <c r="D81" s="111" t="s">
        <v>21</v>
      </c>
      <c r="E81" s="2" t="s">
        <v>164</v>
      </c>
      <c r="F81" s="25" t="s">
        <v>149</v>
      </c>
      <c r="G81" s="2"/>
      <c r="H81" s="33"/>
      <c r="I81" s="99">
        <f t="shared" si="0"/>
        <v>314.53134048780487</v>
      </c>
      <c r="J81" s="101">
        <f t="shared" si="1"/>
        <v>21.9</v>
      </c>
      <c r="K81" s="101">
        <f t="shared" si="2"/>
        <v>10</v>
      </c>
      <c r="L81" s="74">
        <f t="shared" si="71"/>
        <v>8</v>
      </c>
      <c r="M81" s="99">
        <f t="shared" si="42"/>
        <v>9435.9402146341454</v>
      </c>
      <c r="N81" s="108">
        <f t="shared" si="130"/>
        <v>7224.391726829268</v>
      </c>
      <c r="O81" s="108"/>
      <c r="P81" s="108"/>
      <c r="Q81" s="108"/>
      <c r="R81" s="109">
        <f t="shared" si="131"/>
        <v>2211.5484878048778</v>
      </c>
      <c r="S81" s="99">
        <f t="shared" si="115"/>
        <v>7003.2368780487805</v>
      </c>
      <c r="T81" s="108">
        <f t="shared" si="132"/>
        <v>5160.2798048780487</v>
      </c>
      <c r="U81" s="108"/>
      <c r="V81" s="108"/>
      <c r="W81" s="108"/>
      <c r="X81" s="109">
        <f t="shared" si="133"/>
        <v>1842.9570731707315</v>
      </c>
      <c r="Y81" s="99">
        <f t="shared" si="8"/>
        <v>14006.473756097561</v>
      </c>
      <c r="Z81" s="108">
        <f t="shared" si="134"/>
        <v>10320.559609756097</v>
      </c>
      <c r="AA81" s="108"/>
      <c r="AB81" s="108"/>
      <c r="AC81" s="108"/>
      <c r="AD81" s="109">
        <f t="shared" si="135"/>
        <v>3685.914146341463</v>
      </c>
      <c r="AE81" s="99">
        <f t="shared" si="136"/>
        <v>30</v>
      </c>
      <c r="AF81" s="101"/>
      <c r="AG81" s="101">
        <f t="shared" si="137"/>
        <v>20</v>
      </c>
      <c r="AH81" s="101">
        <f t="shared" si="138"/>
        <v>657</v>
      </c>
      <c r="AI81" s="101">
        <f t="shared" si="139"/>
        <v>200</v>
      </c>
      <c r="AJ81" s="108">
        <f t="shared" si="140"/>
        <v>1.6666666666666667</v>
      </c>
      <c r="AK81" s="101">
        <f t="shared" si="70"/>
        <v>3071.5951219512194</v>
      </c>
      <c r="AL81" s="101">
        <f t="shared" si="141"/>
        <v>3071.5951219512194</v>
      </c>
      <c r="AM81" s="101"/>
      <c r="AN81" s="101"/>
      <c r="AO81" s="1">
        <v>36</v>
      </c>
      <c r="AP81" s="2"/>
      <c r="AQ81" s="74">
        <f t="shared" si="142"/>
        <v>657</v>
      </c>
      <c r="AR81" s="10">
        <v>6</v>
      </c>
      <c r="AS81" s="1">
        <v>0</v>
      </c>
      <c r="AT81" s="11"/>
      <c r="AU81" s="10">
        <v>0.3</v>
      </c>
      <c r="AV81" s="1"/>
      <c r="AW81" s="1">
        <v>1</v>
      </c>
      <c r="AX81" s="10">
        <v>1.4</v>
      </c>
      <c r="AY81" s="11">
        <v>1</v>
      </c>
      <c r="AZ81" s="2"/>
      <c r="BA81" s="2"/>
      <c r="BB81" s="2"/>
      <c r="BC81" s="1"/>
      <c r="BD81" s="113"/>
      <c r="BE81" s="2"/>
      <c r="BF81" s="2"/>
      <c r="BG81" s="2"/>
      <c r="BH81" s="2"/>
      <c r="BI81" s="1"/>
      <c r="BJ81" s="1"/>
      <c r="BK81" s="1"/>
    </row>
    <row r="82" spans="1:63" ht="12" customHeight="1">
      <c r="A82" s="1"/>
      <c r="B82" s="107">
        <v>19</v>
      </c>
      <c r="C82" s="31">
        <v>10</v>
      </c>
      <c r="D82" s="111" t="s">
        <v>21</v>
      </c>
      <c r="E82" s="2" t="s">
        <v>157</v>
      </c>
      <c r="F82" s="25"/>
      <c r="G82" s="2" t="s">
        <v>177</v>
      </c>
      <c r="H82" s="33"/>
      <c r="I82" s="99">
        <f t="shared" si="0"/>
        <v>294.87313170731704</v>
      </c>
      <c r="J82" s="101">
        <f t="shared" si="1"/>
        <v>21.9</v>
      </c>
      <c r="K82" s="101">
        <f t="shared" si="2"/>
        <v>14</v>
      </c>
      <c r="L82" s="74">
        <f t="shared" si="71"/>
        <v>10</v>
      </c>
      <c r="M82" s="99">
        <f t="shared" si="42"/>
        <v>8846.1939512195113</v>
      </c>
      <c r="N82" s="108">
        <f t="shared" si="130"/>
        <v>8846.1939512195113</v>
      </c>
      <c r="O82" s="108"/>
      <c r="P82" s="108"/>
      <c r="Q82" s="108"/>
      <c r="R82" s="109">
        <f t="shared" si="131"/>
        <v>0</v>
      </c>
      <c r="S82" s="99">
        <f t="shared" si="115"/>
        <v>7371.828292682927</v>
      </c>
      <c r="T82" s="108">
        <f t="shared" si="132"/>
        <v>7371.828292682927</v>
      </c>
      <c r="U82" s="108"/>
      <c r="V82" s="108"/>
      <c r="W82" s="108"/>
      <c r="X82" s="109">
        <f t="shared" si="133"/>
        <v>0</v>
      </c>
      <c r="Y82" s="99">
        <f t="shared" si="8"/>
        <v>14743.656585365856</v>
      </c>
      <c r="Z82" s="108">
        <f t="shared" si="134"/>
        <v>14743.656585365856</v>
      </c>
      <c r="AA82" s="108"/>
      <c r="AB82" s="108"/>
      <c r="AC82" s="108"/>
      <c r="AD82" s="109">
        <f t="shared" si="135"/>
        <v>0</v>
      </c>
      <c r="AE82" s="99">
        <f t="shared" si="136"/>
        <v>30</v>
      </c>
      <c r="AF82" s="101"/>
      <c r="AG82" s="101">
        <f t="shared" si="137"/>
        <v>20</v>
      </c>
      <c r="AH82" s="101">
        <f t="shared" si="138"/>
        <v>657</v>
      </c>
      <c r="AI82" s="101">
        <f t="shared" si="139"/>
        <v>200</v>
      </c>
      <c r="AJ82" s="108">
        <f t="shared" si="140"/>
        <v>1.6666666666666667</v>
      </c>
      <c r="AK82" s="101">
        <f t="shared" si="70"/>
        <v>3071.5951219512194</v>
      </c>
      <c r="AL82" s="101">
        <f t="shared" si="141"/>
        <v>3071.5951219512194</v>
      </c>
      <c r="AM82" s="101"/>
      <c r="AN82" s="101"/>
      <c r="AO82" s="1">
        <v>36</v>
      </c>
      <c r="AP82" s="2"/>
      <c r="AQ82" s="74">
        <f t="shared" si="142"/>
        <v>657</v>
      </c>
      <c r="AR82" s="10">
        <v>6</v>
      </c>
      <c r="AS82" s="1">
        <v>0</v>
      </c>
      <c r="AT82" s="11"/>
      <c r="AU82" s="10">
        <v>0</v>
      </c>
      <c r="AV82" s="1"/>
      <c r="AW82" s="1">
        <v>1.5</v>
      </c>
      <c r="AX82" s="10">
        <v>1</v>
      </c>
      <c r="AY82" s="11">
        <v>1.6</v>
      </c>
      <c r="AZ82" s="2"/>
      <c r="BA82" s="2"/>
      <c r="BB82" s="2"/>
      <c r="BC82" s="1"/>
      <c r="BD82" s="113"/>
      <c r="BE82" s="2"/>
      <c r="BF82" s="1"/>
      <c r="BG82" s="2"/>
      <c r="BH82" s="2"/>
      <c r="BI82" s="1"/>
      <c r="BJ82" s="1"/>
      <c r="BK82" s="1"/>
    </row>
    <row r="83" spans="1:63" ht="12" customHeight="1">
      <c r="A83" s="1"/>
      <c r="B83" s="107">
        <v>19</v>
      </c>
      <c r="C83" s="31">
        <v>10</v>
      </c>
      <c r="D83" s="111" t="s">
        <v>21</v>
      </c>
      <c r="E83" s="2" t="s">
        <v>157</v>
      </c>
      <c r="F83" s="25"/>
      <c r="G83" s="2" t="s">
        <v>178</v>
      </c>
      <c r="H83" s="33"/>
      <c r="I83" s="99">
        <f t="shared" si="0"/>
        <v>196.58208780487806</v>
      </c>
      <c r="J83" s="101">
        <f t="shared" si="1"/>
        <v>21.9</v>
      </c>
      <c r="K83" s="101">
        <f t="shared" si="2"/>
        <v>37</v>
      </c>
      <c r="L83" s="74">
        <f t="shared" si="71"/>
        <v>19</v>
      </c>
      <c r="M83" s="99">
        <f t="shared" si="42"/>
        <v>5897.4626341463418</v>
      </c>
      <c r="N83" s="108">
        <f t="shared" si="130"/>
        <v>5897.4626341463418</v>
      </c>
      <c r="O83" s="108"/>
      <c r="P83" s="108"/>
      <c r="Q83" s="108"/>
      <c r="R83" s="109">
        <f t="shared" si="131"/>
        <v>0</v>
      </c>
      <c r="S83" s="99">
        <f t="shared" si="115"/>
        <v>4914.5521951219516</v>
      </c>
      <c r="T83" s="108">
        <f t="shared" si="132"/>
        <v>4914.5521951219516</v>
      </c>
      <c r="U83" s="108"/>
      <c r="V83" s="108"/>
      <c r="W83" s="108"/>
      <c r="X83" s="109">
        <f t="shared" si="133"/>
        <v>0</v>
      </c>
      <c r="Y83" s="99">
        <f t="shared" si="8"/>
        <v>9829.1043902439033</v>
      </c>
      <c r="Z83" s="108">
        <f t="shared" si="134"/>
        <v>9829.1043902439033</v>
      </c>
      <c r="AA83" s="108"/>
      <c r="AB83" s="108"/>
      <c r="AC83" s="108"/>
      <c r="AD83" s="109">
        <f t="shared" si="135"/>
        <v>0</v>
      </c>
      <c r="AE83" s="99">
        <f t="shared" si="136"/>
        <v>30</v>
      </c>
      <c r="AF83" s="101"/>
      <c r="AG83" s="101">
        <f t="shared" si="137"/>
        <v>20</v>
      </c>
      <c r="AH83" s="101">
        <f t="shared" si="138"/>
        <v>657</v>
      </c>
      <c r="AI83" s="101">
        <f t="shared" si="139"/>
        <v>200</v>
      </c>
      <c r="AJ83" s="108">
        <f t="shared" si="140"/>
        <v>1.6666666666666667</v>
      </c>
      <c r="AK83" s="101">
        <f t="shared" si="70"/>
        <v>3071.5951219512194</v>
      </c>
      <c r="AL83" s="101">
        <f t="shared" si="141"/>
        <v>3071.5951219512194</v>
      </c>
      <c r="AM83" s="101"/>
      <c r="AN83" s="101"/>
      <c r="AO83" s="1">
        <v>36</v>
      </c>
      <c r="AP83" s="2"/>
      <c r="AQ83" s="74">
        <f t="shared" si="142"/>
        <v>657</v>
      </c>
      <c r="AR83" s="10">
        <v>6</v>
      </c>
      <c r="AS83" s="1">
        <v>0</v>
      </c>
      <c r="AT83" s="11"/>
      <c r="AU83" s="10">
        <v>0</v>
      </c>
      <c r="AV83" s="1"/>
      <c r="AW83" s="1">
        <v>1</v>
      </c>
      <c r="AX83" s="10">
        <v>1</v>
      </c>
      <c r="AY83" s="11">
        <v>1.6</v>
      </c>
      <c r="AZ83" s="2"/>
      <c r="BA83" s="2"/>
      <c r="BB83" s="2"/>
      <c r="BC83" s="1"/>
      <c r="BD83" s="113"/>
      <c r="BE83" s="2"/>
      <c r="BF83" s="1"/>
      <c r="BG83" s="2"/>
      <c r="BH83" s="2"/>
      <c r="BI83" s="1"/>
      <c r="BJ83" s="1"/>
      <c r="BK83" s="1"/>
    </row>
    <row r="84" spans="1:63" ht="12" customHeight="1">
      <c r="A84" s="1"/>
      <c r="B84" s="107">
        <v>19</v>
      </c>
      <c r="C84" s="31">
        <v>10</v>
      </c>
      <c r="D84" s="111" t="s">
        <v>21</v>
      </c>
      <c r="E84" s="2" t="s">
        <v>157</v>
      </c>
      <c r="F84" s="25" t="s">
        <v>149</v>
      </c>
      <c r="G84" s="2" t="s">
        <v>177</v>
      </c>
      <c r="H84" s="33"/>
      <c r="I84" s="99">
        <f t="shared" si="0"/>
        <v>412.82238439024388</v>
      </c>
      <c r="J84" s="101">
        <f t="shared" si="1"/>
        <v>21.9</v>
      </c>
      <c r="K84" s="101">
        <f t="shared" si="2"/>
        <v>3</v>
      </c>
      <c r="L84" s="74">
        <f t="shared" si="71"/>
        <v>3</v>
      </c>
      <c r="M84" s="99">
        <f t="shared" si="42"/>
        <v>12384.671531707316</v>
      </c>
      <c r="N84" s="108">
        <f t="shared" si="130"/>
        <v>12384.671531707316</v>
      </c>
      <c r="O84" s="108"/>
      <c r="P84" s="108"/>
      <c r="Q84" s="108"/>
      <c r="R84" s="109">
        <f t="shared" si="131"/>
        <v>0</v>
      </c>
      <c r="S84" s="99">
        <f t="shared" si="115"/>
        <v>8846.1939512195113</v>
      </c>
      <c r="T84" s="108">
        <f t="shared" si="132"/>
        <v>8846.1939512195113</v>
      </c>
      <c r="U84" s="108"/>
      <c r="V84" s="108"/>
      <c r="W84" s="108"/>
      <c r="X84" s="109">
        <f t="shared" si="133"/>
        <v>0</v>
      </c>
      <c r="Y84" s="99">
        <f t="shared" si="8"/>
        <v>17692.387902439023</v>
      </c>
      <c r="Z84" s="108">
        <f t="shared" si="134"/>
        <v>17692.387902439023</v>
      </c>
      <c r="AA84" s="108"/>
      <c r="AB84" s="108"/>
      <c r="AC84" s="108"/>
      <c r="AD84" s="109">
        <f t="shared" si="135"/>
        <v>0</v>
      </c>
      <c r="AE84" s="99">
        <f t="shared" si="136"/>
        <v>30</v>
      </c>
      <c r="AF84" s="101"/>
      <c r="AG84" s="101">
        <f t="shared" si="137"/>
        <v>20</v>
      </c>
      <c r="AH84" s="101">
        <f t="shared" si="138"/>
        <v>657</v>
      </c>
      <c r="AI84" s="101">
        <f t="shared" si="139"/>
        <v>200</v>
      </c>
      <c r="AJ84" s="108">
        <f t="shared" si="140"/>
        <v>1.6666666666666667</v>
      </c>
      <c r="AK84" s="101">
        <f t="shared" si="70"/>
        <v>3071.5951219512194</v>
      </c>
      <c r="AL84" s="101">
        <f t="shared" si="141"/>
        <v>3071.5951219512194</v>
      </c>
      <c r="AM84" s="101"/>
      <c r="AN84" s="101"/>
      <c r="AO84" s="1">
        <v>36</v>
      </c>
      <c r="AP84" s="2"/>
      <c r="AQ84" s="74">
        <f t="shared" si="142"/>
        <v>657</v>
      </c>
      <c r="AR84" s="10">
        <v>6</v>
      </c>
      <c r="AS84" s="1">
        <v>0</v>
      </c>
      <c r="AT84" s="11"/>
      <c r="AU84" s="10">
        <v>0</v>
      </c>
      <c r="AV84" s="1"/>
      <c r="AW84" s="1">
        <v>1.5</v>
      </c>
      <c r="AX84" s="10">
        <v>1</v>
      </c>
      <c r="AY84" s="11">
        <v>1.6</v>
      </c>
      <c r="AZ84" s="2"/>
      <c r="BA84" s="2"/>
      <c r="BB84" s="2"/>
      <c r="BC84" s="1"/>
      <c r="BD84" s="113"/>
      <c r="BE84" s="2"/>
      <c r="BF84" s="2"/>
      <c r="BG84" s="2"/>
      <c r="BH84" s="2"/>
      <c r="BI84" s="1"/>
      <c r="BJ84" s="1"/>
      <c r="BK84" s="1"/>
    </row>
    <row r="85" spans="1:63" ht="12" customHeight="1">
      <c r="A85" s="1"/>
      <c r="B85" s="107">
        <v>19</v>
      </c>
      <c r="C85" s="31">
        <v>10</v>
      </c>
      <c r="D85" s="111" t="s">
        <v>21</v>
      </c>
      <c r="E85" s="2" t="s">
        <v>157</v>
      </c>
      <c r="F85" s="25" t="s">
        <v>149</v>
      </c>
      <c r="G85" s="2" t="s">
        <v>178</v>
      </c>
      <c r="H85" s="33"/>
      <c r="I85" s="99">
        <f t="shared" si="0"/>
        <v>275.21492292682922</v>
      </c>
      <c r="J85" s="101">
        <f t="shared" si="1"/>
        <v>21.9</v>
      </c>
      <c r="K85" s="101">
        <f t="shared" si="2"/>
        <v>19</v>
      </c>
      <c r="L85" s="74">
        <f t="shared" si="71"/>
        <v>12</v>
      </c>
      <c r="M85" s="99">
        <f t="shared" si="42"/>
        <v>8256.4476878048772</v>
      </c>
      <c r="N85" s="108">
        <f t="shared" si="130"/>
        <v>8256.4476878048772</v>
      </c>
      <c r="O85" s="108"/>
      <c r="P85" s="108"/>
      <c r="Q85" s="108"/>
      <c r="R85" s="109">
        <f t="shared" si="131"/>
        <v>0</v>
      </c>
      <c r="S85" s="99">
        <f t="shared" si="115"/>
        <v>5897.4626341463418</v>
      </c>
      <c r="T85" s="108">
        <f t="shared" si="132"/>
        <v>5897.4626341463418</v>
      </c>
      <c r="U85" s="108"/>
      <c r="V85" s="108"/>
      <c r="W85" s="108"/>
      <c r="X85" s="109">
        <f t="shared" si="133"/>
        <v>0</v>
      </c>
      <c r="Y85" s="99">
        <f t="shared" si="8"/>
        <v>11794.925268292684</v>
      </c>
      <c r="Z85" s="108">
        <f t="shared" si="134"/>
        <v>11794.925268292684</v>
      </c>
      <c r="AA85" s="108"/>
      <c r="AB85" s="108"/>
      <c r="AC85" s="108"/>
      <c r="AD85" s="109">
        <f t="shared" si="135"/>
        <v>0</v>
      </c>
      <c r="AE85" s="99">
        <f t="shared" si="136"/>
        <v>30</v>
      </c>
      <c r="AF85" s="101"/>
      <c r="AG85" s="101">
        <f t="shared" si="137"/>
        <v>20</v>
      </c>
      <c r="AH85" s="101">
        <f t="shared" si="138"/>
        <v>657</v>
      </c>
      <c r="AI85" s="101">
        <f t="shared" si="139"/>
        <v>200</v>
      </c>
      <c r="AJ85" s="108">
        <f t="shared" si="140"/>
        <v>1.6666666666666667</v>
      </c>
      <c r="AK85" s="101">
        <f t="shared" si="70"/>
        <v>3071.5951219512194</v>
      </c>
      <c r="AL85" s="101">
        <f t="shared" si="141"/>
        <v>3071.5951219512194</v>
      </c>
      <c r="AM85" s="101"/>
      <c r="AN85" s="101"/>
      <c r="AO85" s="1">
        <v>36</v>
      </c>
      <c r="AP85" s="2"/>
      <c r="AQ85" s="74">
        <f t="shared" si="142"/>
        <v>657</v>
      </c>
      <c r="AR85" s="10">
        <v>6</v>
      </c>
      <c r="AS85" s="1">
        <v>0</v>
      </c>
      <c r="AT85" s="11"/>
      <c r="AU85" s="10">
        <v>0</v>
      </c>
      <c r="AV85" s="1"/>
      <c r="AW85" s="1">
        <v>1</v>
      </c>
      <c r="AX85" s="10">
        <v>1</v>
      </c>
      <c r="AY85" s="11">
        <v>1.6</v>
      </c>
      <c r="AZ85" s="2"/>
      <c r="BA85" s="2"/>
      <c r="BB85" s="2"/>
      <c r="BC85" s="1"/>
      <c r="BD85" s="113"/>
      <c r="BE85" s="2"/>
      <c r="BF85" s="2"/>
      <c r="BG85" s="2"/>
      <c r="BH85" s="2"/>
      <c r="BI85" s="1"/>
      <c r="BJ85" s="1"/>
      <c r="BK85" s="1"/>
    </row>
    <row r="86" spans="1:63" ht="12" customHeight="1">
      <c r="A86" s="1"/>
      <c r="B86" s="107">
        <v>20</v>
      </c>
      <c r="C86" s="31">
        <v>10</v>
      </c>
      <c r="D86" s="113" t="s">
        <v>12</v>
      </c>
      <c r="E86" s="2" t="s">
        <v>92</v>
      </c>
      <c r="F86" s="25"/>
      <c r="G86" s="2"/>
      <c r="H86" s="50"/>
      <c r="I86" s="99">
        <f t="shared" si="0"/>
        <v>171.29756097560974</v>
      </c>
      <c r="J86" s="101">
        <f t="shared" si="1"/>
        <v>21.708333333333332</v>
      </c>
      <c r="K86" s="101">
        <f t="shared" si="2"/>
        <v>43</v>
      </c>
      <c r="L86" s="74">
        <f t="shared" ref="L86:L96" si="143">RANK(I86,$I$86:$I$96)</f>
        <v>8</v>
      </c>
      <c r="M86" s="99">
        <f t="shared" si="42"/>
        <v>4111.141463414634</v>
      </c>
      <c r="N86" s="108">
        <f t="shared" ref="N86:N91" si="144">T86*(1+(AG86/100)*(AI86/100-1))</f>
        <v>2569.4634146341464</v>
      </c>
      <c r="O86" s="108">
        <f t="shared" ref="O86:O91" si="145">U86*(1+($D$25/100)*(AI86/100-1))</f>
        <v>0</v>
      </c>
      <c r="P86" s="108"/>
      <c r="Q86" s="108"/>
      <c r="R86" s="109">
        <f t="shared" ref="R86:R91" si="146">X86*(1+($D$25/100)*(AI86/100-1))</f>
        <v>1541.6780487804879</v>
      </c>
      <c r="S86" s="99">
        <f t="shared" si="115"/>
        <v>3425.9512195121952</v>
      </c>
      <c r="T86" s="108">
        <f t="shared" ref="T86:T88" si="147">AL86*AU86*AW86</f>
        <v>2141.2195121951222</v>
      </c>
      <c r="U86" s="108">
        <f t="shared" ref="U86:U88" si="148">AL86*AU86*AW86*AX86</f>
        <v>0</v>
      </c>
      <c r="V86" s="108"/>
      <c r="W86" s="108"/>
      <c r="X86" s="109">
        <f t="shared" ref="X86:X88" si="149">AL86*AY86</f>
        <v>1284.7317073170732</v>
      </c>
      <c r="Y86" s="99">
        <f t="shared" si="8"/>
        <v>6851.9024390243903</v>
      </c>
      <c r="Z86" s="108">
        <f t="shared" si="134"/>
        <v>4282.4390243902444</v>
      </c>
      <c r="AA86" s="108">
        <f t="shared" ref="AA86:AA92" si="150">U86*$D$26/100</f>
        <v>0</v>
      </c>
      <c r="AB86" s="108"/>
      <c r="AC86" s="108"/>
      <c r="AD86" s="109">
        <f t="shared" si="135"/>
        <v>2569.4634146341464</v>
      </c>
      <c r="AE86" s="99">
        <f t="shared" ref="AE86:AE96" si="151">AO86</f>
        <v>24</v>
      </c>
      <c r="AF86" s="101"/>
      <c r="AG86" s="101">
        <f t="shared" ref="AG86:AG88" si="152">IF($D$25+AV86&gt;100,100,$D$25+AV86)</f>
        <v>20</v>
      </c>
      <c r="AH86" s="101">
        <f t="shared" si="138"/>
        <v>521</v>
      </c>
      <c r="AI86" s="101">
        <f t="shared" si="139"/>
        <v>200</v>
      </c>
      <c r="AJ86" s="108">
        <f t="shared" ref="AJ86:AJ88" si="153">10/7</f>
        <v>1.4285714285714286</v>
      </c>
      <c r="AK86" s="101">
        <f t="shared" si="70"/>
        <v>2141.2195121951222</v>
      </c>
      <c r="AL86" s="101">
        <f t="shared" ref="AL86:AL88" si="154">(VLOOKUP(C86,$B$4:$AG$7,16,FALSE)+VLOOKUP(C86,$B$8:$AG$11,16,FALSE)*$D$22)*$D$27/100</f>
        <v>2141.2195121951222</v>
      </c>
      <c r="AM86" s="101"/>
      <c r="AN86" s="101"/>
      <c r="AO86" s="1">
        <v>24</v>
      </c>
      <c r="AP86" s="2"/>
      <c r="AQ86" s="74">
        <f t="shared" ref="AQ86:AQ88" si="155">VLOOKUP(C86,$B$13:$AA$16,16,FALSE)</f>
        <v>521</v>
      </c>
      <c r="AR86" s="10"/>
      <c r="AS86" s="1"/>
      <c r="AT86" s="11"/>
      <c r="AU86" s="10">
        <v>1</v>
      </c>
      <c r="AV86" s="1">
        <v>0</v>
      </c>
      <c r="AW86" s="1">
        <v>1</v>
      </c>
      <c r="AX86" s="10">
        <v>0</v>
      </c>
      <c r="AY86" s="11">
        <v>0.6</v>
      </c>
      <c r="AZ86" s="2"/>
      <c r="BA86" s="2"/>
      <c r="BB86" s="2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2" customHeight="1">
      <c r="A87" s="2"/>
      <c r="B87" s="107">
        <v>21</v>
      </c>
      <c r="C87" s="31">
        <v>10</v>
      </c>
      <c r="D87" s="113" t="s">
        <v>12</v>
      </c>
      <c r="E87" s="2" t="s">
        <v>138</v>
      </c>
      <c r="F87" s="31"/>
      <c r="G87" s="2" t="s">
        <v>180</v>
      </c>
      <c r="H87" s="33"/>
      <c r="I87" s="99">
        <f t="shared" si="0"/>
        <v>208.7689024390244</v>
      </c>
      <c r="J87" s="101">
        <f t="shared" si="1"/>
        <v>21.708333333333332</v>
      </c>
      <c r="K87" s="101">
        <f t="shared" si="2"/>
        <v>33</v>
      </c>
      <c r="L87" s="74">
        <f t="shared" si="143"/>
        <v>5</v>
      </c>
      <c r="M87" s="99">
        <f t="shared" si="42"/>
        <v>5010.4536585365859</v>
      </c>
      <c r="N87" s="108">
        <f t="shared" si="144"/>
        <v>3340.3024390243904</v>
      </c>
      <c r="O87" s="108">
        <f t="shared" si="145"/>
        <v>1670.1512195121952</v>
      </c>
      <c r="P87" s="108"/>
      <c r="Q87" s="108"/>
      <c r="R87" s="109">
        <f t="shared" si="146"/>
        <v>0</v>
      </c>
      <c r="S87" s="99">
        <f t="shared" si="115"/>
        <v>4175.3780487804888</v>
      </c>
      <c r="T87" s="108">
        <f t="shared" si="147"/>
        <v>2783.5853658536589</v>
      </c>
      <c r="U87" s="108">
        <f t="shared" si="148"/>
        <v>1391.7926829268295</v>
      </c>
      <c r="V87" s="108"/>
      <c r="W87" s="108"/>
      <c r="X87" s="109">
        <f t="shared" si="149"/>
        <v>0</v>
      </c>
      <c r="Y87" s="99">
        <f t="shared" si="8"/>
        <v>8350.7560975609777</v>
      </c>
      <c r="Z87" s="108">
        <f t="shared" si="134"/>
        <v>5567.1707317073178</v>
      </c>
      <c r="AA87" s="108">
        <f t="shared" si="150"/>
        <v>2783.5853658536589</v>
      </c>
      <c r="AB87" s="108"/>
      <c r="AC87" s="108"/>
      <c r="AD87" s="109">
        <f t="shared" si="135"/>
        <v>0</v>
      </c>
      <c r="AE87" s="99">
        <f t="shared" si="151"/>
        <v>24</v>
      </c>
      <c r="AF87" s="101"/>
      <c r="AG87" s="101">
        <f t="shared" si="152"/>
        <v>20</v>
      </c>
      <c r="AH87" s="101">
        <f t="shared" si="138"/>
        <v>521</v>
      </c>
      <c r="AI87" s="101">
        <f t="shared" si="139"/>
        <v>200</v>
      </c>
      <c r="AJ87" s="108">
        <f t="shared" si="153"/>
        <v>1.4285714285714286</v>
      </c>
      <c r="AK87" s="101">
        <f t="shared" si="70"/>
        <v>2141.2195121951222</v>
      </c>
      <c r="AL87" s="101">
        <f t="shared" si="154"/>
        <v>2141.2195121951222</v>
      </c>
      <c r="AM87" s="101"/>
      <c r="AN87" s="101"/>
      <c r="AO87" s="1">
        <v>24</v>
      </c>
      <c r="AP87" s="2"/>
      <c r="AQ87" s="74">
        <f t="shared" si="155"/>
        <v>521</v>
      </c>
      <c r="AR87" s="10"/>
      <c r="AS87" s="1"/>
      <c r="AT87" s="11"/>
      <c r="AU87" s="10">
        <v>1.3</v>
      </c>
      <c r="AV87" s="1">
        <v>0</v>
      </c>
      <c r="AW87" s="1">
        <v>1</v>
      </c>
      <c r="AX87" s="10">
        <v>0.5</v>
      </c>
      <c r="AY87" s="11">
        <v>0</v>
      </c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1"/>
    </row>
    <row r="88" spans="1:63" ht="12" customHeight="1">
      <c r="A88" s="2"/>
      <c r="B88" s="107">
        <v>21</v>
      </c>
      <c r="C88" s="31">
        <v>10</v>
      </c>
      <c r="D88" s="113" t="s">
        <v>12</v>
      </c>
      <c r="E88" s="2" t="s">
        <v>138</v>
      </c>
      <c r="F88" s="31"/>
      <c r="G88" s="2" t="s">
        <v>181</v>
      </c>
      <c r="H88" s="33"/>
      <c r="I88" s="99">
        <f t="shared" si="0"/>
        <v>160.59146341463415</v>
      </c>
      <c r="J88" s="101">
        <f t="shared" si="1"/>
        <v>21.708333333333332</v>
      </c>
      <c r="K88" s="101">
        <f t="shared" si="2"/>
        <v>45</v>
      </c>
      <c r="L88" s="74">
        <f t="shared" si="143"/>
        <v>9</v>
      </c>
      <c r="M88" s="99">
        <f t="shared" si="42"/>
        <v>3854.1951219512193</v>
      </c>
      <c r="N88" s="108">
        <f t="shared" si="144"/>
        <v>2569.4634146341464</v>
      </c>
      <c r="O88" s="108">
        <f t="shared" si="145"/>
        <v>1284.7317073170732</v>
      </c>
      <c r="P88" s="108"/>
      <c r="Q88" s="108"/>
      <c r="R88" s="109">
        <f t="shared" si="146"/>
        <v>0</v>
      </c>
      <c r="S88" s="99">
        <f t="shared" si="115"/>
        <v>3211.8292682926831</v>
      </c>
      <c r="T88" s="108">
        <f t="shared" si="147"/>
        <v>2141.2195121951222</v>
      </c>
      <c r="U88" s="108">
        <f t="shared" si="148"/>
        <v>1070.6097560975611</v>
      </c>
      <c r="V88" s="108"/>
      <c r="W88" s="108"/>
      <c r="X88" s="109">
        <f t="shared" si="149"/>
        <v>0</v>
      </c>
      <c r="Y88" s="99">
        <f t="shared" si="8"/>
        <v>6423.6585365853662</v>
      </c>
      <c r="Z88" s="108">
        <f t="shared" si="134"/>
        <v>4282.4390243902444</v>
      </c>
      <c r="AA88" s="108">
        <f t="shared" si="150"/>
        <v>2141.2195121951222</v>
      </c>
      <c r="AB88" s="108"/>
      <c r="AC88" s="108"/>
      <c r="AD88" s="109">
        <f t="shared" si="135"/>
        <v>0</v>
      </c>
      <c r="AE88" s="99">
        <f t="shared" si="151"/>
        <v>24</v>
      </c>
      <c r="AF88" s="101"/>
      <c r="AG88" s="101">
        <f t="shared" si="152"/>
        <v>20</v>
      </c>
      <c r="AH88" s="101">
        <f t="shared" si="138"/>
        <v>521</v>
      </c>
      <c r="AI88" s="101">
        <f t="shared" si="139"/>
        <v>200</v>
      </c>
      <c r="AJ88" s="108">
        <f t="shared" si="153"/>
        <v>1.4285714285714286</v>
      </c>
      <c r="AK88" s="101">
        <f t="shared" si="70"/>
        <v>2141.2195121951222</v>
      </c>
      <c r="AL88" s="101">
        <f t="shared" si="154"/>
        <v>2141.2195121951222</v>
      </c>
      <c r="AM88" s="101"/>
      <c r="AN88" s="101"/>
      <c r="AO88" s="1">
        <v>24</v>
      </c>
      <c r="AP88" s="2"/>
      <c r="AQ88" s="74">
        <f t="shared" si="155"/>
        <v>521</v>
      </c>
      <c r="AR88" s="10"/>
      <c r="AS88" s="1"/>
      <c r="AT88" s="11"/>
      <c r="AU88" s="10">
        <v>1</v>
      </c>
      <c r="AV88" s="1">
        <v>0</v>
      </c>
      <c r="AW88" s="1">
        <v>1</v>
      </c>
      <c r="AX88" s="10">
        <v>0.5</v>
      </c>
      <c r="AY88" s="11">
        <v>0</v>
      </c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1"/>
    </row>
    <row r="89" spans="1:63" ht="12" customHeight="1">
      <c r="A89" s="1"/>
      <c r="B89" s="107">
        <v>22</v>
      </c>
      <c r="C89" s="31">
        <v>10</v>
      </c>
      <c r="D89" s="113" t="s">
        <v>9</v>
      </c>
      <c r="E89" s="2" t="s">
        <v>169</v>
      </c>
      <c r="F89" s="25"/>
      <c r="G89" s="2"/>
      <c r="H89" s="33"/>
      <c r="I89" s="99">
        <f t="shared" si="0"/>
        <v>177.22048780487805</v>
      </c>
      <c r="J89" s="101">
        <f t="shared" si="1"/>
        <v>18.25</v>
      </c>
      <c r="K89" s="101">
        <f t="shared" si="2"/>
        <v>41</v>
      </c>
      <c r="L89" s="74">
        <f t="shared" si="143"/>
        <v>6</v>
      </c>
      <c r="M89" s="99">
        <f t="shared" si="42"/>
        <v>6379.9375609756098</v>
      </c>
      <c r="N89" s="108">
        <f t="shared" si="144"/>
        <v>3837.1785365853661</v>
      </c>
      <c r="O89" s="108">
        <f t="shared" si="145"/>
        <v>1907.0692682926829</v>
      </c>
      <c r="P89" s="108"/>
      <c r="Q89" s="108"/>
      <c r="R89" s="109">
        <f t="shared" si="146"/>
        <v>635.68975609756092</v>
      </c>
      <c r="S89" s="99">
        <f t="shared" si="115"/>
        <v>5316.6146341463418</v>
      </c>
      <c r="T89" s="108">
        <f t="shared" ref="T89:T91" si="156">AL89*AU89*AY89</f>
        <v>3197.6487804878052</v>
      </c>
      <c r="U89" s="108">
        <f t="shared" ref="U89:U91" si="157">AM89*AX89</f>
        <v>1589.2243902439025</v>
      </c>
      <c r="V89" s="108"/>
      <c r="W89" s="108"/>
      <c r="X89" s="109">
        <f t="shared" ref="X89:X91" si="158">AM89*AS89</f>
        <v>529.74146341463415</v>
      </c>
      <c r="Y89" s="99">
        <f t="shared" si="8"/>
        <v>10633.229268292684</v>
      </c>
      <c r="Z89" s="108">
        <f t="shared" si="134"/>
        <v>6395.2975609756095</v>
      </c>
      <c r="AA89" s="108">
        <f t="shared" si="150"/>
        <v>3178.4487804878049</v>
      </c>
      <c r="AB89" s="108"/>
      <c r="AC89" s="108"/>
      <c r="AD89" s="109">
        <f t="shared" si="135"/>
        <v>1059.4829268292683</v>
      </c>
      <c r="AE89" s="99">
        <f t="shared" si="151"/>
        <v>36</v>
      </c>
      <c r="AF89" s="101"/>
      <c r="AG89" s="101">
        <f t="shared" ref="AG89:AG91" si="159">IF($D$25+AW89&gt;100,100,$D$25+AW89)</f>
        <v>20</v>
      </c>
      <c r="AH89" s="101">
        <f t="shared" si="138"/>
        <v>657</v>
      </c>
      <c r="AI89" s="101">
        <f t="shared" si="139"/>
        <v>200</v>
      </c>
      <c r="AJ89" s="108">
        <f t="shared" ref="AJ89:AJ91" si="160">10/(6+AT89)</f>
        <v>1.6666666666666667</v>
      </c>
      <c r="AK89" s="101">
        <f t="shared" si="70"/>
        <v>2661.5073170731712</v>
      </c>
      <c r="AL89" s="101">
        <f t="shared" ref="AL89:AL91" si="161">(VLOOKUP(C89,$B$4:$AG$7,11,FALSE)+VLOOKUP(C89,$B$8:$AG$11,11,FALSE)*$D$22)*$D$27/100</f>
        <v>2131.7658536585368</v>
      </c>
      <c r="AM89" s="101">
        <f t="shared" ref="AM89:AM91" si="162">(3*(VLOOKUP(C89,$B$4:$AG$7,12,FALSE)+VLOOKUP(C89,$B$8:$AG$11,12,FALSE)*$D$22))*$D$27/100</f>
        <v>529.74146341463415</v>
      </c>
      <c r="AN89" s="101"/>
      <c r="AO89" s="1">
        <v>36</v>
      </c>
      <c r="AP89" s="2"/>
      <c r="AQ89" s="74">
        <f t="shared" ref="AQ89:AQ91" si="163">VLOOKUP(C89,$B$13:$AA$16,11,FALSE)</f>
        <v>657</v>
      </c>
      <c r="AR89" s="10"/>
      <c r="AS89" s="1">
        <v>1</v>
      </c>
      <c r="AT89" s="11">
        <v>0</v>
      </c>
      <c r="AU89" s="10">
        <v>1.5</v>
      </c>
      <c r="AV89" s="1"/>
      <c r="AW89" s="1">
        <v>0</v>
      </c>
      <c r="AX89" s="10">
        <v>3</v>
      </c>
      <c r="AY89" s="11">
        <v>1</v>
      </c>
      <c r="AZ89" s="2"/>
      <c r="BA89" s="2"/>
      <c r="BB89" s="2"/>
      <c r="BC89" s="1"/>
      <c r="BD89" s="113"/>
      <c r="BE89" s="2"/>
      <c r="BF89" s="2"/>
      <c r="BG89" s="2"/>
      <c r="BH89" s="1"/>
      <c r="BI89" s="1"/>
      <c r="BJ89" s="1"/>
      <c r="BK89" s="1"/>
    </row>
    <row r="90" spans="1:63" ht="12" customHeight="1">
      <c r="A90" s="2"/>
      <c r="B90" s="107">
        <v>23</v>
      </c>
      <c r="C90" s="31">
        <v>10</v>
      </c>
      <c r="D90" s="113" t="s">
        <v>9</v>
      </c>
      <c r="E90" s="2" t="s">
        <v>171</v>
      </c>
      <c r="F90" s="31"/>
      <c r="G90" s="2" t="s">
        <v>158</v>
      </c>
      <c r="H90" s="33"/>
      <c r="I90" s="99">
        <f t="shared" si="0"/>
        <v>177.22048780487805</v>
      </c>
      <c r="J90" s="101">
        <f t="shared" si="1"/>
        <v>18.25</v>
      </c>
      <c r="K90" s="101">
        <f t="shared" si="2"/>
        <v>41</v>
      </c>
      <c r="L90" s="74">
        <f t="shared" si="143"/>
        <v>6</v>
      </c>
      <c r="M90" s="99">
        <f t="shared" si="42"/>
        <v>6379.9375609756098</v>
      </c>
      <c r="N90" s="108">
        <f t="shared" si="144"/>
        <v>3837.1785365853661</v>
      </c>
      <c r="O90" s="108">
        <f t="shared" si="145"/>
        <v>1907.0692682926829</v>
      </c>
      <c r="P90" s="108"/>
      <c r="Q90" s="108"/>
      <c r="R90" s="109">
        <f t="shared" si="146"/>
        <v>635.68975609756092</v>
      </c>
      <c r="S90" s="99">
        <f t="shared" si="115"/>
        <v>4250.7317073170734</v>
      </c>
      <c r="T90" s="108">
        <f t="shared" si="156"/>
        <v>2131.7658536585368</v>
      </c>
      <c r="U90" s="108">
        <f t="shared" si="157"/>
        <v>1589.2243902439025</v>
      </c>
      <c r="V90" s="108"/>
      <c r="W90" s="108"/>
      <c r="X90" s="109">
        <f t="shared" si="158"/>
        <v>529.74146341463415</v>
      </c>
      <c r="Y90" s="99">
        <f t="shared" si="8"/>
        <v>8501.4634146341468</v>
      </c>
      <c r="Z90" s="108">
        <f t="shared" si="134"/>
        <v>4263.5317073170736</v>
      </c>
      <c r="AA90" s="108">
        <f t="shared" si="150"/>
        <v>3178.4487804878049</v>
      </c>
      <c r="AB90" s="108"/>
      <c r="AC90" s="108"/>
      <c r="AD90" s="109">
        <f t="shared" si="135"/>
        <v>1059.4829268292683</v>
      </c>
      <c r="AE90" s="99">
        <f t="shared" si="151"/>
        <v>36</v>
      </c>
      <c r="AF90" s="101"/>
      <c r="AG90" s="101">
        <f t="shared" si="159"/>
        <v>80</v>
      </c>
      <c r="AH90" s="101">
        <f t="shared" si="138"/>
        <v>657</v>
      </c>
      <c r="AI90" s="101">
        <f t="shared" si="139"/>
        <v>200</v>
      </c>
      <c r="AJ90" s="108">
        <f t="shared" si="160"/>
        <v>1.6666666666666667</v>
      </c>
      <c r="AK90" s="101">
        <f t="shared" si="70"/>
        <v>2661.5073170731712</v>
      </c>
      <c r="AL90" s="101">
        <f t="shared" si="161"/>
        <v>2131.7658536585368</v>
      </c>
      <c r="AM90" s="101">
        <f t="shared" si="162"/>
        <v>529.74146341463415</v>
      </c>
      <c r="AN90" s="101"/>
      <c r="AO90" s="1">
        <v>36</v>
      </c>
      <c r="AP90" s="2"/>
      <c r="AQ90" s="74">
        <f t="shared" si="163"/>
        <v>657</v>
      </c>
      <c r="AR90" s="10"/>
      <c r="AS90" s="1">
        <v>1</v>
      </c>
      <c r="AT90" s="11">
        <v>0</v>
      </c>
      <c r="AU90" s="10">
        <v>1</v>
      </c>
      <c r="AV90" s="1"/>
      <c r="AW90" s="1">
        <v>60</v>
      </c>
      <c r="AX90" s="10">
        <v>3</v>
      </c>
      <c r="AY90" s="11">
        <v>1</v>
      </c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1"/>
    </row>
    <row r="91" spans="1:63" ht="12" customHeight="1">
      <c r="A91" s="2"/>
      <c r="B91" s="107">
        <v>23</v>
      </c>
      <c r="C91" s="31">
        <v>10</v>
      </c>
      <c r="D91" s="113" t="s">
        <v>9</v>
      </c>
      <c r="E91" s="2" t="s">
        <v>171</v>
      </c>
      <c r="F91" s="31"/>
      <c r="G91" s="2" t="s">
        <v>143</v>
      </c>
      <c r="H91" s="33"/>
      <c r="I91" s="99">
        <f t="shared" si="0"/>
        <v>141.69105691056913</v>
      </c>
      <c r="J91" s="101">
        <f t="shared" si="1"/>
        <v>18.25</v>
      </c>
      <c r="K91" s="101">
        <f t="shared" si="2"/>
        <v>52</v>
      </c>
      <c r="L91" s="74">
        <f t="shared" si="143"/>
        <v>11</v>
      </c>
      <c r="M91" s="99">
        <f t="shared" si="42"/>
        <v>5100.8780487804888</v>
      </c>
      <c r="N91" s="108">
        <f t="shared" si="144"/>
        <v>2558.1190243902442</v>
      </c>
      <c r="O91" s="108">
        <f t="shared" si="145"/>
        <v>1907.0692682926829</v>
      </c>
      <c r="P91" s="108"/>
      <c r="Q91" s="108"/>
      <c r="R91" s="109">
        <f t="shared" si="146"/>
        <v>635.68975609756092</v>
      </c>
      <c r="S91" s="99">
        <f t="shared" si="115"/>
        <v>4250.7317073170734</v>
      </c>
      <c r="T91" s="108">
        <f t="shared" si="156"/>
        <v>2131.7658536585368</v>
      </c>
      <c r="U91" s="108">
        <f t="shared" si="157"/>
        <v>1589.2243902439025</v>
      </c>
      <c r="V91" s="108"/>
      <c r="W91" s="108"/>
      <c r="X91" s="109">
        <f t="shared" si="158"/>
        <v>529.74146341463415</v>
      </c>
      <c r="Y91" s="99">
        <f t="shared" si="8"/>
        <v>8501.4634146341468</v>
      </c>
      <c r="Z91" s="108">
        <f t="shared" si="134"/>
        <v>4263.5317073170736</v>
      </c>
      <c r="AA91" s="108">
        <f t="shared" si="150"/>
        <v>3178.4487804878049</v>
      </c>
      <c r="AB91" s="108"/>
      <c r="AC91" s="108"/>
      <c r="AD91" s="109">
        <f t="shared" si="135"/>
        <v>1059.4829268292683</v>
      </c>
      <c r="AE91" s="99">
        <f t="shared" si="151"/>
        <v>36</v>
      </c>
      <c r="AF91" s="101"/>
      <c r="AG91" s="101">
        <f t="shared" si="159"/>
        <v>20</v>
      </c>
      <c r="AH91" s="101">
        <f t="shared" si="138"/>
        <v>657</v>
      </c>
      <c r="AI91" s="101">
        <f t="shared" si="139"/>
        <v>200</v>
      </c>
      <c r="AJ91" s="108">
        <f t="shared" si="160"/>
        <v>1.6666666666666667</v>
      </c>
      <c r="AK91" s="101">
        <f t="shared" si="70"/>
        <v>2661.5073170731712</v>
      </c>
      <c r="AL91" s="101">
        <f t="shared" si="161"/>
        <v>2131.7658536585368</v>
      </c>
      <c r="AM91" s="101">
        <f t="shared" si="162"/>
        <v>529.74146341463415</v>
      </c>
      <c r="AN91" s="101"/>
      <c r="AO91" s="1">
        <v>36</v>
      </c>
      <c r="AP91" s="2"/>
      <c r="AQ91" s="74">
        <f t="shared" si="163"/>
        <v>657</v>
      </c>
      <c r="AR91" s="10"/>
      <c r="AS91" s="1">
        <v>1</v>
      </c>
      <c r="AT91" s="11">
        <v>0</v>
      </c>
      <c r="AU91" s="10">
        <v>1</v>
      </c>
      <c r="AV91" s="1"/>
      <c r="AW91" s="1">
        <v>0</v>
      </c>
      <c r="AX91" s="10">
        <v>3</v>
      </c>
      <c r="AY91" s="11">
        <v>1</v>
      </c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1"/>
    </row>
    <row r="92" spans="1:63" ht="12" customHeight="1">
      <c r="A92" s="1"/>
      <c r="B92" s="107">
        <v>24</v>
      </c>
      <c r="C92" s="31">
        <v>10</v>
      </c>
      <c r="D92" s="113" t="s">
        <v>19</v>
      </c>
      <c r="E92" s="2" t="s">
        <v>145</v>
      </c>
      <c r="F92" s="25"/>
      <c r="G92" s="2"/>
      <c r="H92" s="33">
        <f>IF(AY92=1,4,6)</f>
        <v>6</v>
      </c>
      <c r="I92" s="99">
        <f t="shared" si="0"/>
        <v>255.02997967479675</v>
      </c>
      <c r="J92" s="101">
        <f t="shared" si="1"/>
        <v>21.708333333333332</v>
      </c>
      <c r="K92" s="101">
        <f t="shared" si="2"/>
        <v>24</v>
      </c>
      <c r="L92" s="74">
        <f t="shared" si="143"/>
        <v>3</v>
      </c>
      <c r="M92" s="99">
        <f t="shared" si="42"/>
        <v>6120.7195121951218</v>
      </c>
      <c r="N92" s="108">
        <f>T92*(1+($D$25/100)*($D$26/100-1))</f>
        <v>3918.1829268292681</v>
      </c>
      <c r="O92" s="108">
        <f t="shared" ref="O92:O95" si="164">U92*(1+(AG92/100)*(AI92/100-1))</f>
        <v>2202.5365853658536</v>
      </c>
      <c r="P92" s="108"/>
      <c r="Q92" s="108"/>
      <c r="R92" s="109"/>
      <c r="S92" s="99">
        <f t="shared" si="115"/>
        <v>4366.4207317073169</v>
      </c>
      <c r="T92" s="108">
        <f>AL92*AU92</f>
        <v>3265.1524390243903</v>
      </c>
      <c r="U92" s="108">
        <f>AM92*AU92</f>
        <v>1101.2682926829268</v>
      </c>
      <c r="V92" s="108"/>
      <c r="W92" s="108"/>
      <c r="X92" s="109"/>
      <c r="Y92" s="99">
        <f t="shared" si="8"/>
        <v>8732.8414634146338</v>
      </c>
      <c r="Z92" s="108">
        <f t="shared" si="134"/>
        <v>6530.3048780487807</v>
      </c>
      <c r="AA92" s="108">
        <f t="shared" si="150"/>
        <v>2202.5365853658536</v>
      </c>
      <c r="AB92" s="108"/>
      <c r="AC92" s="108"/>
      <c r="AD92" s="109"/>
      <c r="AE92" s="99">
        <f t="shared" si="151"/>
        <v>24</v>
      </c>
      <c r="AF92" s="101"/>
      <c r="AG92" s="101">
        <f>IF($D$25+AT92&gt;100,100,$D$25+AT92)</f>
        <v>100</v>
      </c>
      <c r="AH92" s="101">
        <f t="shared" si="138"/>
        <v>521</v>
      </c>
      <c r="AI92" s="101">
        <f t="shared" si="139"/>
        <v>200</v>
      </c>
      <c r="AJ92" s="108">
        <f>10/IF(AY92=1,(2.5+AX92),2)</f>
        <v>5</v>
      </c>
      <c r="AK92" s="101">
        <f t="shared" si="70"/>
        <v>3493.1365853658535</v>
      </c>
      <c r="AL92" s="101">
        <f>(H92-1)*(VLOOKUP(C92,$B$4:$AG$7,27,FALSE)+VLOOKUP(C92,$B$8:$AG$11,27,FALSE)*$D$22)*$D$27/100</f>
        <v>2612.1219512195121</v>
      </c>
      <c r="AM92" s="101">
        <f>(VLOOKUP(C92,$B$4:$AG$7,28,FALSE)+VLOOKUP(C92,$B$8:$AG$11,28,FALSE)*$D$22)*$D$27/100</f>
        <v>881.01463414634145</v>
      </c>
      <c r="AN92" s="101"/>
      <c r="AO92" s="1">
        <v>24</v>
      </c>
      <c r="AP92" s="2"/>
      <c r="AQ92" s="74">
        <f>VLOOKUP(C92,$B$13:$AG$16,27,FALSE)</f>
        <v>521</v>
      </c>
      <c r="AR92" s="10"/>
      <c r="AS92" s="1"/>
      <c r="AT92" s="11">
        <v>100</v>
      </c>
      <c r="AU92" s="10">
        <v>1.25</v>
      </c>
      <c r="AV92" s="1"/>
      <c r="AW92" s="1"/>
      <c r="AX92" s="10">
        <v>0</v>
      </c>
      <c r="AY92" s="11">
        <v>2</v>
      </c>
      <c r="AZ92" s="2"/>
      <c r="BA92" s="2"/>
      <c r="BB92" s="2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2" customHeight="1">
      <c r="A93" s="1"/>
      <c r="B93" s="107">
        <v>25</v>
      </c>
      <c r="C93" s="31">
        <v>10</v>
      </c>
      <c r="D93" s="113" t="s">
        <v>15</v>
      </c>
      <c r="E93" s="2" t="s">
        <v>135</v>
      </c>
      <c r="F93" s="25"/>
      <c r="G93" s="2"/>
      <c r="H93" s="33">
        <f t="shared" ref="H93:H95" si="165">IF(AX93=AT93,3,4)</f>
        <v>4</v>
      </c>
      <c r="I93" s="99">
        <f t="shared" si="0"/>
        <v>221.01194146341464</v>
      </c>
      <c r="J93" s="101">
        <f t="shared" si="1"/>
        <v>19.733333333333334</v>
      </c>
      <c r="K93" s="101">
        <f t="shared" si="2"/>
        <v>31</v>
      </c>
      <c r="L93" s="74">
        <f t="shared" si="143"/>
        <v>4</v>
      </c>
      <c r="M93" s="99">
        <f t="shared" si="42"/>
        <v>6630.3582439024394</v>
      </c>
      <c r="N93" s="108">
        <f t="shared" ref="N93:N96" si="166">T93*(1+(AG93/100)*(AI93/100-1))</f>
        <v>1091.0716097560976</v>
      </c>
      <c r="O93" s="108">
        <f t="shared" si="164"/>
        <v>1091.0716097560976</v>
      </c>
      <c r="P93" s="108">
        <f t="shared" ref="P93:P95" si="167">V93*(1+(AG93/100)*(AI93/100-1))</f>
        <v>1091.0716097560976</v>
      </c>
      <c r="Q93" s="108">
        <f t="shared" ref="Q93:Q95" si="168">W93*(1+(AG93/100)*(AI93/100-1))</f>
        <v>839.28585365853667</v>
      </c>
      <c r="R93" s="109">
        <f t="shared" ref="R93:R95" si="169">X93*(1+(AG93/100)*(AI93/100-1))</f>
        <v>2517.8575609756099</v>
      </c>
      <c r="S93" s="99">
        <f t="shared" si="115"/>
        <v>5525.2985365853665</v>
      </c>
      <c r="T93" s="108">
        <f t="shared" ref="T93:T95" si="170">AL93*AS93*AY93</f>
        <v>909.22634146341477</v>
      </c>
      <c r="U93" s="108">
        <f t="shared" ref="U93:U95" si="171">AL93*AS93*AY93</f>
        <v>909.22634146341477</v>
      </c>
      <c r="V93" s="108">
        <f t="shared" ref="V93:V95" si="172">AL93*AS93*AY93</f>
        <v>909.22634146341477</v>
      </c>
      <c r="W93" s="108">
        <f t="shared" ref="W93:W95" si="173">IF(H93=4,AL93*AS93*IF(AT93=0,AY93,1),0)</f>
        <v>699.40487804878057</v>
      </c>
      <c r="X93" s="109">
        <f t="shared" ref="X93:X95" si="174">AL93*IF(H93=3,11,IF(AT93=1,15,13))*IF(AW93=1,0,AW93)</f>
        <v>2098.2146341463417</v>
      </c>
      <c r="Y93" s="99">
        <f t="shared" si="8"/>
        <v>11050.597073170733</v>
      </c>
      <c r="Z93" s="108">
        <f t="shared" ref="Z93:Z95" si="175">T93*AI93/100</f>
        <v>1818.4526829268295</v>
      </c>
      <c r="AA93" s="108">
        <f t="shared" ref="AA93:AA95" si="176">U93*AI93/100</f>
        <v>1818.4526829268295</v>
      </c>
      <c r="AB93" s="108">
        <f t="shared" ref="AB93:AB95" si="177">V93*AI93/100</f>
        <v>1818.4526829268295</v>
      </c>
      <c r="AC93" s="108">
        <f t="shared" ref="AC93:AC95" si="178">W93*AI93/100</f>
        <v>1398.8097560975611</v>
      </c>
      <c r="AD93" s="109">
        <f t="shared" ref="AD93:AD95" si="179">X93*AI93/100</f>
        <v>4196.4292682926834</v>
      </c>
      <c r="AE93" s="99">
        <f t="shared" si="151"/>
        <v>30</v>
      </c>
      <c r="AF93" s="101"/>
      <c r="AG93" s="101">
        <f t="shared" ref="AG93:AG95" si="180">IF($D$25+AX93&gt;100,100,$D$25+AX93)</f>
        <v>20</v>
      </c>
      <c r="AH93" s="101">
        <f t="shared" si="138"/>
        <v>592</v>
      </c>
      <c r="AI93" s="101">
        <f t="shared" si="139"/>
        <v>200</v>
      </c>
      <c r="AJ93" s="108">
        <f t="shared" ref="AJ93:AJ95" si="181">10*AU93/IF(AT93=1,2.5,(IF(AY93=1,3,2.5)))</f>
        <v>4</v>
      </c>
      <c r="AK93" s="101">
        <f t="shared" si="70"/>
        <v>699.40487804878057</v>
      </c>
      <c r="AL93" s="101">
        <f t="shared" ref="AL93:AL95" si="182">((VLOOKUP(C93,$B$4:$AG$7,22,FALSE)+VLOOKUP(C93,$B$8:$AG$11,22,FALSE)*$D$22))*$D$27/100</f>
        <v>699.40487804878057</v>
      </c>
      <c r="AM93" s="101"/>
      <c r="AN93" s="101"/>
      <c r="AO93" s="1">
        <v>30</v>
      </c>
      <c r="AP93" s="2"/>
      <c r="AQ93" s="74">
        <f t="shared" ref="AQ93:AQ95" si="183">VLOOKUP(C93,$B$13:$AA$16,22,FALSE)</f>
        <v>592</v>
      </c>
      <c r="AR93" s="10"/>
      <c r="AS93" s="1">
        <v>1</v>
      </c>
      <c r="AT93" s="11">
        <v>1</v>
      </c>
      <c r="AU93" s="10">
        <v>1</v>
      </c>
      <c r="AV93" s="1"/>
      <c r="AW93" s="1">
        <v>0.2</v>
      </c>
      <c r="AX93" s="10">
        <v>0</v>
      </c>
      <c r="AY93" s="11">
        <v>1.3</v>
      </c>
      <c r="AZ93" s="2"/>
      <c r="BA93" s="2"/>
      <c r="BB93" s="2"/>
      <c r="BC93" s="1"/>
      <c r="BD93" s="1"/>
      <c r="BE93" s="1"/>
      <c r="BF93" s="1"/>
      <c r="BG93" s="1"/>
      <c r="BH93" s="1"/>
      <c r="BI93" s="1"/>
      <c r="BJ93" s="1"/>
      <c r="BK93" s="2"/>
    </row>
    <row r="94" spans="1:63" ht="12" customHeight="1">
      <c r="A94" s="2"/>
      <c r="B94" s="107">
        <v>26</v>
      </c>
      <c r="C94" s="31">
        <v>10</v>
      </c>
      <c r="D94" s="113" t="s">
        <v>15</v>
      </c>
      <c r="E94" s="2" t="s">
        <v>171</v>
      </c>
      <c r="F94" s="10"/>
      <c r="G94" s="2" t="s">
        <v>180</v>
      </c>
      <c r="H94" s="33">
        <f t="shared" si="165"/>
        <v>4</v>
      </c>
      <c r="I94" s="99">
        <f t="shared" si="0"/>
        <v>283.49211056910571</v>
      </c>
      <c r="J94" s="101">
        <f t="shared" si="1"/>
        <v>19.733333333333334</v>
      </c>
      <c r="K94" s="101">
        <f t="shared" si="2"/>
        <v>15</v>
      </c>
      <c r="L94" s="74">
        <f t="shared" si="143"/>
        <v>1</v>
      </c>
      <c r="M94" s="99">
        <f t="shared" si="42"/>
        <v>8504.7633170731715</v>
      </c>
      <c r="N94" s="108">
        <f t="shared" si="166"/>
        <v>1398.8097560975611</v>
      </c>
      <c r="O94" s="108">
        <f t="shared" si="164"/>
        <v>1398.8097560975611</v>
      </c>
      <c r="P94" s="108">
        <f t="shared" si="167"/>
        <v>1398.8097560975611</v>
      </c>
      <c r="Q94" s="108">
        <f t="shared" si="168"/>
        <v>1398.8097560975611</v>
      </c>
      <c r="R94" s="109">
        <f t="shared" si="169"/>
        <v>2909.5242926829278</v>
      </c>
      <c r="S94" s="99">
        <f t="shared" si="115"/>
        <v>5315.4770731707322</v>
      </c>
      <c r="T94" s="108">
        <f t="shared" si="170"/>
        <v>874.25609756097572</v>
      </c>
      <c r="U94" s="108">
        <f t="shared" si="171"/>
        <v>874.25609756097572</v>
      </c>
      <c r="V94" s="108">
        <f t="shared" si="172"/>
        <v>874.25609756097572</v>
      </c>
      <c r="W94" s="108">
        <f t="shared" si="173"/>
        <v>874.25609756097572</v>
      </c>
      <c r="X94" s="109">
        <f t="shared" si="174"/>
        <v>1818.4526829268298</v>
      </c>
      <c r="Y94" s="99">
        <f t="shared" si="8"/>
        <v>10630.954146341464</v>
      </c>
      <c r="Z94" s="108">
        <f t="shared" si="175"/>
        <v>1748.5121951219514</v>
      </c>
      <c r="AA94" s="108">
        <f t="shared" si="176"/>
        <v>1748.5121951219514</v>
      </c>
      <c r="AB94" s="108">
        <f t="shared" si="177"/>
        <v>1748.5121951219514</v>
      </c>
      <c r="AC94" s="108">
        <f t="shared" si="178"/>
        <v>1748.5121951219514</v>
      </c>
      <c r="AD94" s="109">
        <f t="shared" si="179"/>
        <v>3636.9053658536595</v>
      </c>
      <c r="AE94" s="99">
        <f t="shared" si="151"/>
        <v>30</v>
      </c>
      <c r="AF94" s="101"/>
      <c r="AG94" s="101">
        <f t="shared" si="180"/>
        <v>60</v>
      </c>
      <c r="AH94" s="101">
        <f t="shared" si="138"/>
        <v>592</v>
      </c>
      <c r="AI94" s="101">
        <f t="shared" si="139"/>
        <v>200</v>
      </c>
      <c r="AJ94" s="108">
        <f t="shared" si="181"/>
        <v>3.3333333333333335</v>
      </c>
      <c r="AK94" s="101">
        <f t="shared" si="70"/>
        <v>699.40487804878057</v>
      </c>
      <c r="AL94" s="101">
        <f t="shared" si="182"/>
        <v>699.40487804878057</v>
      </c>
      <c r="AM94" s="101"/>
      <c r="AN94" s="101"/>
      <c r="AO94" s="1">
        <v>30</v>
      </c>
      <c r="AP94" s="2"/>
      <c r="AQ94" s="74">
        <f t="shared" si="183"/>
        <v>592</v>
      </c>
      <c r="AR94" s="10"/>
      <c r="AS94" s="1">
        <v>1.25</v>
      </c>
      <c r="AT94" s="11">
        <v>0</v>
      </c>
      <c r="AU94" s="10">
        <v>1</v>
      </c>
      <c r="AV94" s="1"/>
      <c r="AW94" s="1">
        <v>0.2</v>
      </c>
      <c r="AX94" s="10">
        <v>40</v>
      </c>
      <c r="AY94" s="11">
        <v>1</v>
      </c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2" customHeight="1">
      <c r="A95" s="2"/>
      <c r="B95" s="107">
        <v>26</v>
      </c>
      <c r="C95" s="31">
        <v>10</v>
      </c>
      <c r="D95" s="113" t="s">
        <v>15</v>
      </c>
      <c r="E95" s="2" t="s">
        <v>171</v>
      </c>
      <c r="F95" s="10"/>
      <c r="G95" s="2" t="s">
        <v>181</v>
      </c>
      <c r="H95" s="33">
        <f t="shared" si="165"/>
        <v>3</v>
      </c>
      <c r="I95" s="99">
        <f t="shared" si="0"/>
        <v>145.47621463414634</v>
      </c>
      <c r="J95" s="101">
        <f t="shared" si="1"/>
        <v>19.733333333333334</v>
      </c>
      <c r="K95" s="101">
        <f t="shared" si="2"/>
        <v>49</v>
      </c>
      <c r="L95" s="74">
        <f t="shared" si="143"/>
        <v>10</v>
      </c>
      <c r="M95" s="99">
        <f t="shared" si="42"/>
        <v>4364.2864390243903</v>
      </c>
      <c r="N95" s="108">
        <f t="shared" si="166"/>
        <v>839.28585365853667</v>
      </c>
      <c r="O95" s="108">
        <f t="shared" si="164"/>
        <v>839.28585365853667</v>
      </c>
      <c r="P95" s="108">
        <f t="shared" si="167"/>
        <v>839.28585365853667</v>
      </c>
      <c r="Q95" s="108">
        <f t="shared" si="168"/>
        <v>0</v>
      </c>
      <c r="R95" s="109">
        <f t="shared" si="169"/>
        <v>1846.4288780487807</v>
      </c>
      <c r="S95" s="99">
        <f t="shared" si="115"/>
        <v>3636.9053658536591</v>
      </c>
      <c r="T95" s="108">
        <f t="shared" si="170"/>
        <v>699.40487804878057</v>
      </c>
      <c r="U95" s="108">
        <f t="shared" si="171"/>
        <v>699.40487804878057</v>
      </c>
      <c r="V95" s="108">
        <f t="shared" si="172"/>
        <v>699.40487804878057</v>
      </c>
      <c r="W95" s="108">
        <f t="shared" si="173"/>
        <v>0</v>
      </c>
      <c r="X95" s="109">
        <f t="shared" si="174"/>
        <v>1538.6907317073174</v>
      </c>
      <c r="Y95" s="99">
        <f t="shared" si="8"/>
        <v>7273.8107317073182</v>
      </c>
      <c r="Z95" s="108">
        <f t="shared" si="175"/>
        <v>1398.8097560975611</v>
      </c>
      <c r="AA95" s="108">
        <f t="shared" si="176"/>
        <v>1398.8097560975611</v>
      </c>
      <c r="AB95" s="108">
        <f t="shared" si="177"/>
        <v>1398.8097560975611</v>
      </c>
      <c r="AC95" s="108">
        <f t="shared" si="178"/>
        <v>0</v>
      </c>
      <c r="AD95" s="109">
        <f t="shared" si="179"/>
        <v>3077.3814634146347</v>
      </c>
      <c r="AE95" s="99">
        <f t="shared" si="151"/>
        <v>30</v>
      </c>
      <c r="AF95" s="101"/>
      <c r="AG95" s="101">
        <f t="shared" si="180"/>
        <v>20</v>
      </c>
      <c r="AH95" s="101">
        <f t="shared" si="138"/>
        <v>592</v>
      </c>
      <c r="AI95" s="101">
        <f t="shared" si="139"/>
        <v>200</v>
      </c>
      <c r="AJ95" s="108">
        <f t="shared" si="181"/>
        <v>3.3333333333333335</v>
      </c>
      <c r="AK95" s="101">
        <f t="shared" si="70"/>
        <v>699.40487804878057</v>
      </c>
      <c r="AL95" s="101">
        <f t="shared" si="182"/>
        <v>699.40487804878057</v>
      </c>
      <c r="AM95" s="101"/>
      <c r="AN95" s="101"/>
      <c r="AO95" s="1">
        <v>30</v>
      </c>
      <c r="AP95" s="2"/>
      <c r="AQ95" s="74">
        <f t="shared" si="183"/>
        <v>592</v>
      </c>
      <c r="AR95" s="10"/>
      <c r="AS95" s="1">
        <v>1</v>
      </c>
      <c r="AT95" s="11">
        <v>0</v>
      </c>
      <c r="AU95" s="10">
        <v>1</v>
      </c>
      <c r="AV95" s="1"/>
      <c r="AW95" s="1">
        <v>0.2</v>
      </c>
      <c r="AX95" s="10">
        <v>0</v>
      </c>
      <c r="AY95" s="11">
        <v>1</v>
      </c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1"/>
    </row>
    <row r="96" spans="1:63" ht="12" customHeight="1">
      <c r="A96" s="1"/>
      <c r="B96" s="116">
        <v>27</v>
      </c>
      <c r="C96" s="81">
        <v>10</v>
      </c>
      <c r="D96" s="117" t="s">
        <v>22</v>
      </c>
      <c r="E96" s="82" t="s">
        <v>139</v>
      </c>
      <c r="F96" s="67"/>
      <c r="G96" s="82"/>
      <c r="H96" s="83"/>
      <c r="I96" s="118">
        <f t="shared" si="0"/>
        <v>279.71434146341466</v>
      </c>
      <c r="J96" s="119">
        <f t="shared" si="1"/>
        <v>19.733333333333334</v>
      </c>
      <c r="K96" s="119">
        <f t="shared" si="2"/>
        <v>16</v>
      </c>
      <c r="L96" s="120">
        <f t="shared" si="143"/>
        <v>2</v>
      </c>
      <c r="M96" s="118">
        <f t="shared" si="42"/>
        <v>8391.4302439024395</v>
      </c>
      <c r="N96" s="121">
        <f t="shared" si="166"/>
        <v>8391.4302439024395</v>
      </c>
      <c r="O96" s="121"/>
      <c r="P96" s="121"/>
      <c r="Q96" s="121"/>
      <c r="R96" s="122">
        <f>X96*(1+($D$25/100)*(AI96/100-1))</f>
        <v>0</v>
      </c>
      <c r="S96" s="118">
        <f t="shared" si="115"/>
        <v>4195.7151219512198</v>
      </c>
      <c r="T96" s="121">
        <f>AL96*AU96</f>
        <v>4195.7151219512198</v>
      </c>
      <c r="U96" s="121"/>
      <c r="V96" s="121"/>
      <c r="W96" s="121"/>
      <c r="X96" s="122">
        <f>AL96*AW96</f>
        <v>0</v>
      </c>
      <c r="Y96" s="118">
        <f t="shared" si="8"/>
        <v>8391.4302439024395</v>
      </c>
      <c r="Z96" s="121">
        <f>T96*$D$26/100</f>
        <v>8391.4302439024395</v>
      </c>
      <c r="AA96" s="121"/>
      <c r="AB96" s="121"/>
      <c r="AC96" s="121"/>
      <c r="AD96" s="122"/>
      <c r="AE96" s="118">
        <f t="shared" si="151"/>
        <v>30</v>
      </c>
      <c r="AF96" s="119"/>
      <c r="AG96" s="119">
        <f>IF($D$25+AY96&gt;100,100,$D$25+AY96)</f>
        <v>100</v>
      </c>
      <c r="AH96" s="119">
        <f>AQ96*AR96</f>
        <v>592</v>
      </c>
      <c r="AI96" s="119">
        <f t="shared" si="139"/>
        <v>200</v>
      </c>
      <c r="AJ96" s="119">
        <f>10/5</f>
        <v>2</v>
      </c>
      <c r="AK96" s="119">
        <f t="shared" si="70"/>
        <v>3227.4731707317073</v>
      </c>
      <c r="AL96" s="119">
        <f>(VLOOKUP(C96,$B$4:$AG$7,32,FALSE)+VLOOKUP(C96,$B$8:$AG$11,32,FALSE)*$D$22)*$D$27/100</f>
        <v>3227.4731707317073</v>
      </c>
      <c r="AM96" s="119"/>
      <c r="AN96" s="119"/>
      <c r="AO96" s="17">
        <v>30</v>
      </c>
      <c r="AP96" s="82"/>
      <c r="AQ96" s="120">
        <f>VLOOKUP(C96,$B$13:$AG$16,32,FALSE)</f>
        <v>592</v>
      </c>
      <c r="AR96" s="16">
        <v>1</v>
      </c>
      <c r="AS96" s="17"/>
      <c r="AT96" s="21"/>
      <c r="AU96" s="16">
        <v>1.3</v>
      </c>
      <c r="AV96" s="17"/>
      <c r="AW96" s="17">
        <v>0</v>
      </c>
      <c r="AX96" s="16"/>
      <c r="AY96" s="21">
        <v>100</v>
      </c>
      <c r="AZ96" s="2"/>
      <c r="BA96" s="2"/>
      <c r="BB96" s="2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2" customHeight="1">
      <c r="A97" s="1"/>
      <c r="B97" s="1"/>
      <c r="C97" s="1"/>
      <c r="D97" s="1"/>
      <c r="E97" s="1"/>
      <c r="F97" s="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0"/>
      <c r="AY97" s="1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2" customHeight="1">
      <c r="A98" s="1"/>
      <c r="B98" s="20"/>
      <c r="C98" s="22"/>
      <c r="D98" s="22"/>
      <c r="E98" s="6"/>
      <c r="F98" s="212" t="s">
        <v>93</v>
      </c>
      <c r="G98" s="213"/>
      <c r="H98" s="214"/>
      <c r="I98" s="212" t="s">
        <v>96</v>
      </c>
      <c r="J98" s="213"/>
      <c r="K98" s="213"/>
      <c r="L98" s="213"/>
      <c r="M98" s="213"/>
      <c r="N98" s="213"/>
      <c r="O98" s="213"/>
      <c r="P98" s="213"/>
      <c r="Q98" s="213"/>
      <c r="R98" s="214"/>
      <c r="S98" s="215" t="s">
        <v>97</v>
      </c>
      <c r="T98" s="216"/>
      <c r="U98" s="216"/>
      <c r="V98" s="216"/>
      <c r="W98" s="216"/>
      <c r="X98" s="217"/>
      <c r="Y98" s="215" t="s">
        <v>100</v>
      </c>
      <c r="Z98" s="216"/>
      <c r="AA98" s="216"/>
      <c r="AB98" s="216"/>
      <c r="AC98" s="216"/>
      <c r="AD98" s="217"/>
      <c r="AE98" s="1"/>
      <c r="AF98" s="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87" t="s">
        <v>54</v>
      </c>
      <c r="AS98" s="88"/>
      <c r="AT98" s="88"/>
      <c r="AU98" s="87" t="s">
        <v>55</v>
      </c>
      <c r="AV98" s="88"/>
      <c r="AW98" s="88"/>
      <c r="AX98" s="38" t="s">
        <v>56</v>
      </c>
      <c r="AY98" s="4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2" customHeight="1">
      <c r="A99" s="1"/>
      <c r="B99" s="89" t="s">
        <v>47</v>
      </c>
      <c r="C99" s="54" t="s">
        <v>48</v>
      </c>
      <c r="D99" s="8" t="s">
        <v>49</v>
      </c>
      <c r="E99" s="8" t="s">
        <v>50</v>
      </c>
      <c r="F99" s="8" t="s">
        <v>104</v>
      </c>
      <c r="G99" s="8" t="s">
        <v>105</v>
      </c>
      <c r="H99" s="8" t="s">
        <v>51</v>
      </c>
      <c r="I99" s="91" t="s">
        <v>106</v>
      </c>
      <c r="J99" s="92" t="s">
        <v>107</v>
      </c>
      <c r="K99" s="92" t="s">
        <v>109</v>
      </c>
      <c r="L99" s="94" t="s">
        <v>110</v>
      </c>
      <c r="M99" s="6" t="s">
        <v>112</v>
      </c>
      <c r="N99" s="6" t="s">
        <v>113</v>
      </c>
      <c r="O99" s="6" t="s">
        <v>114</v>
      </c>
      <c r="P99" s="6" t="s">
        <v>115</v>
      </c>
      <c r="Q99" s="6" t="s">
        <v>116</v>
      </c>
      <c r="R99" s="9" t="s">
        <v>118</v>
      </c>
      <c r="S99" s="5" t="s">
        <v>52</v>
      </c>
      <c r="T99" s="6" t="s">
        <v>31</v>
      </c>
      <c r="U99" s="6" t="s">
        <v>32</v>
      </c>
      <c r="V99" s="6" t="s">
        <v>37</v>
      </c>
      <c r="W99" s="6" t="s">
        <v>38</v>
      </c>
      <c r="X99" s="9" t="s">
        <v>39</v>
      </c>
      <c r="Y99" s="5" t="s">
        <v>57</v>
      </c>
      <c r="Z99" s="6" t="s">
        <v>31</v>
      </c>
      <c r="AA99" s="6" t="s">
        <v>32</v>
      </c>
      <c r="AB99" s="6" t="s">
        <v>37</v>
      </c>
      <c r="AC99" s="6" t="s">
        <v>38</v>
      </c>
      <c r="AD99" s="9" t="s">
        <v>39</v>
      </c>
      <c r="AE99" s="95" t="s">
        <v>119</v>
      </c>
      <c r="AF99" s="96" t="s">
        <v>120</v>
      </c>
      <c r="AG99" s="96" t="s">
        <v>121</v>
      </c>
      <c r="AH99" s="96" t="s">
        <v>122</v>
      </c>
      <c r="AI99" s="96" t="s">
        <v>123</v>
      </c>
      <c r="AJ99" s="96" t="s">
        <v>124</v>
      </c>
      <c r="AK99" s="8" t="s">
        <v>125</v>
      </c>
      <c r="AL99" s="8" t="s">
        <v>126</v>
      </c>
      <c r="AM99" s="8" t="s">
        <v>127</v>
      </c>
      <c r="AN99" s="8" t="s">
        <v>128</v>
      </c>
      <c r="AO99" s="8" t="s">
        <v>129</v>
      </c>
      <c r="AP99" s="8" t="s">
        <v>130</v>
      </c>
      <c r="AQ99" s="8" t="s">
        <v>131</v>
      </c>
      <c r="AR99" s="5">
        <v>1</v>
      </c>
      <c r="AS99" s="6">
        <v>2</v>
      </c>
      <c r="AT99" s="9">
        <v>3</v>
      </c>
      <c r="AU99" s="5">
        <v>1</v>
      </c>
      <c r="AV99" s="6">
        <v>2</v>
      </c>
      <c r="AW99" s="6">
        <v>3</v>
      </c>
      <c r="AX99" s="5">
        <v>1</v>
      </c>
      <c r="AY99" s="9">
        <v>2</v>
      </c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2" customHeight="1">
      <c r="A100" s="1"/>
      <c r="B100" s="97">
        <v>14</v>
      </c>
      <c r="C100" s="20">
        <v>10</v>
      </c>
      <c r="D100" s="123" t="s">
        <v>18</v>
      </c>
      <c r="E100" s="22" t="s">
        <v>164</v>
      </c>
      <c r="F100" s="54" t="s">
        <v>149</v>
      </c>
      <c r="G100" s="22"/>
      <c r="H100" s="24" t="s">
        <v>81</v>
      </c>
      <c r="I100" s="99">
        <f t="shared" ref="I100:I152" si="184">M100/AE100</f>
        <v>458.13378731707314</v>
      </c>
      <c r="J100" s="101">
        <f t="shared" ref="J100:J152" si="185">AH100/AE100</f>
        <v>26.05</v>
      </c>
      <c r="K100" s="124">
        <f t="shared" ref="K100:K152" si="186">RANK(I100,$I$44:$I$96)</f>
        <v>1</v>
      </c>
      <c r="L100" s="74"/>
      <c r="M100" s="100">
        <f t="shared" ref="M100:M151" si="187">SUM(N100:R100)</f>
        <v>9162.6757463414633</v>
      </c>
      <c r="N100" s="103">
        <f t="shared" ref="N100:N104" si="188">T100*(1+((AG100+IF(F100="백어택",20,0))/100)*(AI100/100-1))</f>
        <v>9162.6757463414633</v>
      </c>
      <c r="O100" s="103">
        <f>U100*(1+(($D$25+IF(F100="백어택",20,0))/100)*(AI100/100-1))</f>
        <v>0</v>
      </c>
      <c r="P100" s="103"/>
      <c r="Q100" s="103"/>
      <c r="R100" s="104"/>
      <c r="S100" s="100">
        <f t="shared" ref="S100:S132" si="189">SUM(T100:X100)</f>
        <v>5090.3754146341462</v>
      </c>
      <c r="T100" s="103">
        <f>AL100*IF(H100="근접",AT100,IF(AV100=1,AT100,1))*AX100*IF(F100="백어택",1.2,1)</f>
        <v>5090.3754146341462</v>
      </c>
      <c r="U100" s="103">
        <f>IF(AX100=1,AM100*IF(H100="근접",AT100,IF(AV100=1,AT100,1)),0)*AY100*IF(AX100=1,1,0)*IF(F100="백어택",1.2,1)</f>
        <v>0</v>
      </c>
      <c r="V100" s="103"/>
      <c r="W100" s="103"/>
      <c r="X100" s="104"/>
      <c r="Y100" s="100">
        <f t="shared" ref="Y100:Y152" si="190">SUM(Z100:AD100)</f>
        <v>10180.750829268292</v>
      </c>
      <c r="Z100" s="103">
        <f t="shared" ref="Z100:AA100" si="191">T100*$D$26/100</f>
        <v>10180.750829268292</v>
      </c>
      <c r="AA100" s="103">
        <f t="shared" si="191"/>
        <v>0</v>
      </c>
      <c r="AB100" s="103"/>
      <c r="AC100" s="103"/>
      <c r="AD100" s="104"/>
      <c r="AE100" s="100">
        <f>(AO100-AR100)*IF(AW100="보스대상",1,POWER(0.85,AW100))</f>
        <v>20</v>
      </c>
      <c r="AF100" s="102"/>
      <c r="AG100" s="102">
        <f>IF($D$25&gt;100,100,$D$25)+AU100</f>
        <v>60</v>
      </c>
      <c r="AH100" s="102">
        <f>AQ100</f>
        <v>521</v>
      </c>
      <c r="AI100" s="102">
        <f>$D$26</f>
        <v>200</v>
      </c>
      <c r="AJ100" s="125">
        <f>10*AS100/IF(AX100=1,IF(AY100=1,4.5,4),4)</f>
        <v>2.5</v>
      </c>
      <c r="AK100" s="102">
        <f t="shared" ref="AK100:AK127" si="192">SUM(AL100:AN100)</f>
        <v>2538.0878048780487</v>
      </c>
      <c r="AL100" s="102">
        <f>IF(AV100=1,$D$29*(VLOOKUP(C100,$B$4:$AG$7,25,FALSE)+VLOOKUP(C100,$B$8:$AG$11,25,FALSE)*$D$22),(IF(H100="근접",$D$29*(VLOOKUP(C100,$B$4:$AG$7,25,FALSE)+VLOOKUP(C100,$B$8:$AG$11,25,FALSE)*$D$22),$D$28*(VLOOKUP(C100,$B$4:$AG$7,25,FALSE)+VLOOKUP(C100,$B$8:$AG$11,25,FALSE)*$D$22))))*$D$27/100</f>
        <v>1514.9926829268295</v>
      </c>
      <c r="AM100" s="102">
        <f>(IF(AV100=1,$D$29*(VLOOKUP(C100,$B$4:$AG$7,26,FALSE)+VLOOKUP(C100,$B$8:$AG$11,26,FALSE)*$D$22),IF(H100="근접",$D$29*(VLOOKUP(C100,$B$4:$AG$7,26,FALSE)+VLOOKUP(C100,$B$8:$AG$11,26,FALSE)*$D$22),$D$28*(VLOOKUP(C100,$B$4:$AG$7,26,FALSE)+VLOOKUP(C100,$B$8:$AG$11,26,FALSE)*$D$22))))*$D$27/100</f>
        <v>1023.0951219512194</v>
      </c>
      <c r="AN100" s="102"/>
      <c r="AO100" s="6">
        <v>24</v>
      </c>
      <c r="AP100" s="22"/>
      <c r="AQ100" s="105">
        <f>VLOOKUP(C100,$B$13:$AA$16,25,FALSE)</f>
        <v>521</v>
      </c>
      <c r="AR100" s="5">
        <v>4</v>
      </c>
      <c r="AS100" s="6">
        <v>1</v>
      </c>
      <c r="AT100" s="9">
        <v>1</v>
      </c>
      <c r="AU100" s="5">
        <v>40</v>
      </c>
      <c r="AV100" s="6">
        <v>0</v>
      </c>
      <c r="AW100" s="6" t="s">
        <v>86</v>
      </c>
      <c r="AX100" s="5">
        <v>2.8</v>
      </c>
      <c r="AY100" s="9">
        <v>1</v>
      </c>
      <c r="AZ100" s="2"/>
      <c r="BA100" s="2"/>
      <c r="BB100" s="2"/>
      <c r="BC100" s="1"/>
      <c r="BD100" s="111"/>
      <c r="BE100" s="2"/>
      <c r="BF100" s="3"/>
      <c r="BG100" s="2"/>
      <c r="BH100" s="2"/>
      <c r="BI100" s="1"/>
      <c r="BJ100" s="1"/>
      <c r="BK100" s="1"/>
    </row>
    <row r="101" spans="1:63" ht="12" customHeight="1">
      <c r="A101" s="1"/>
      <c r="B101" s="107">
        <v>13</v>
      </c>
      <c r="C101" s="31">
        <v>10</v>
      </c>
      <c r="D101" s="111" t="s">
        <v>14</v>
      </c>
      <c r="E101" s="2" t="s">
        <v>164</v>
      </c>
      <c r="F101" s="25" t="s">
        <v>149</v>
      </c>
      <c r="G101" s="2"/>
      <c r="H101" s="33" t="s">
        <v>81</v>
      </c>
      <c r="I101" s="99">
        <f t="shared" si="184"/>
        <v>424.76750829268286</v>
      </c>
      <c r="J101" s="101">
        <f t="shared" si="185"/>
        <v>18.25</v>
      </c>
      <c r="K101" s="124">
        <f t="shared" si="186"/>
        <v>2</v>
      </c>
      <c r="L101" s="74"/>
      <c r="M101" s="99">
        <f t="shared" si="187"/>
        <v>15291.630298536584</v>
      </c>
      <c r="N101" s="101">
        <f t="shared" si="188"/>
        <v>2652.636951219512</v>
      </c>
      <c r="O101" s="101">
        <f>U101*(1+((AG101+IF(F101="백어택",20,0))/100)*(AI101/100-1))</f>
        <v>2652.636951219512</v>
      </c>
      <c r="P101" s="101">
        <f>V101*(1+((AG101+IF(F101="백어택",20,0))/100)*(AI101*IF(AX101=1,AW101,1)/100-1))</f>
        <v>3585.2088292682924</v>
      </c>
      <c r="Q101" s="101">
        <f>W101*(1+((AG101+IF(F101="백어택",20,0))/100)*(AI101*AW101/100-1))</f>
        <v>6401.1475668292678</v>
      </c>
      <c r="R101" s="109"/>
      <c r="S101" s="99">
        <f t="shared" si="189"/>
        <v>7742.5976195121948</v>
      </c>
      <c r="T101" s="101">
        <f>AL101*AY101*IF(F101="백어택",1.2,1)</f>
        <v>1343.1073170731706</v>
      </c>
      <c r="U101" s="101">
        <f>AM101*AY101*IF(F101="백어택",1.2,1)</f>
        <v>1343.1073170731706</v>
      </c>
      <c r="V101" s="101">
        <f>AN101*AY101*IF(F101="백어택",1.2,1)</f>
        <v>1815.2956097560973</v>
      </c>
      <c r="W101" s="101">
        <f>(T101+U101+V101)*IF(AX101=1,0,0.6)*IF(F101="백어택",1.2,1)</f>
        <v>3241.0873756097558</v>
      </c>
      <c r="X101" s="74"/>
      <c r="Y101" s="99">
        <f t="shared" si="190"/>
        <v>19356.494048780485</v>
      </c>
      <c r="Z101" s="101">
        <f>T101*AI101/100</f>
        <v>3357.7682926829266</v>
      </c>
      <c r="AA101" s="101">
        <f>U101*AI101/100</f>
        <v>3357.7682926829266</v>
      </c>
      <c r="AB101" s="101">
        <f>V101*AI101*IF(AX101=1,AW101,1)/100</f>
        <v>4538.2390243902428</v>
      </c>
      <c r="AC101" s="101">
        <f>W101*AI101*AW101/100</f>
        <v>8102.7184390243901</v>
      </c>
      <c r="AD101" s="74"/>
      <c r="AE101" s="99">
        <f>AO101</f>
        <v>36</v>
      </c>
      <c r="AF101" s="101"/>
      <c r="AG101" s="101">
        <f>IF($D$25+AU101&gt;100,100,$D$25+AU101)</f>
        <v>45</v>
      </c>
      <c r="AH101" s="101">
        <f>AQ101*AS101</f>
        <v>657</v>
      </c>
      <c r="AI101" s="101">
        <f>$D$26+IF(H101="근접",AR101,0)+IF(AY101=1,0,50)</f>
        <v>250</v>
      </c>
      <c r="AJ101" s="108">
        <f>10/3</f>
        <v>3.3333333333333335</v>
      </c>
      <c r="AK101" s="101">
        <f t="shared" si="192"/>
        <v>3751.2585365853656</v>
      </c>
      <c r="AL101" s="101">
        <f>(IF(H101="근접",$D$29*(VLOOKUP(C101,$B$4:$AG$7,19,FALSE)+VLOOKUP(C101,$B$8:$AG$11,19,FALSE)*$D$22),$D$28*(VLOOKUP(C101,$B$4:$AG$7,19,FALSE)+VLOOKUP(C101,$B$8:$AG$11,19,FALSE)*$D$22)))*$D$27/100</f>
        <v>1119.2560975609756</v>
      </c>
      <c r="AM101" s="101">
        <f>(IF(H101="근접",$D$29*(VLOOKUP(C101,$B$4:$AG$7,20,FALSE)+VLOOKUP(C101,$B$8:$AG$11,20,FALSE)*$D$22),$D$28*(VLOOKUP(C101,$B$4:$AG$7,20,FALSE)+VLOOKUP(C101,$B$8:$AG$11,20,FALSE)*$D$22)))*$D$27/100</f>
        <v>1119.2560975609756</v>
      </c>
      <c r="AN101" s="101">
        <f>(IF(H101="근접",$D$29*(VLOOKUP(C101,$B$4:$AG$7,21,FALSE)+VLOOKUP(C101,$B$8:$AG$11,21,FALSE)*$D$22),$D$28*(VLOOKUP(C101,$B$4:$AG$7,21,FALSE)+VLOOKUP(C101,$B$8:$AG$11,21,FALSE)*$D$22)))*$D$27/100</f>
        <v>1512.7463414634144</v>
      </c>
      <c r="AO101" s="1">
        <v>36</v>
      </c>
      <c r="AP101" s="2"/>
      <c r="AQ101" s="74">
        <f>VLOOKUP(C101,$B$13:$AA$16,19,FALSE)</f>
        <v>657</v>
      </c>
      <c r="AR101" s="10">
        <v>50</v>
      </c>
      <c r="AS101" s="1">
        <v>1</v>
      </c>
      <c r="AT101" s="11"/>
      <c r="AU101" s="10">
        <v>25</v>
      </c>
      <c r="AV101" s="1"/>
      <c r="AW101" s="1">
        <v>1</v>
      </c>
      <c r="AX101" s="10">
        <v>0.6</v>
      </c>
      <c r="AY101" s="11">
        <v>1</v>
      </c>
      <c r="AZ101" s="2"/>
      <c r="BA101" s="2"/>
      <c r="BB101" s="2"/>
      <c r="BC101" s="1"/>
      <c r="BD101" s="111"/>
      <c r="BE101" s="2"/>
      <c r="BF101" s="3"/>
      <c r="BG101" s="2"/>
      <c r="BH101" s="2"/>
      <c r="BI101" s="1"/>
      <c r="BJ101" s="1"/>
      <c r="BK101" s="1"/>
    </row>
    <row r="102" spans="1:63" ht="12" customHeight="1">
      <c r="A102" s="1"/>
      <c r="B102" s="107">
        <v>19</v>
      </c>
      <c r="C102" s="31">
        <v>10</v>
      </c>
      <c r="D102" s="111" t="s">
        <v>21</v>
      </c>
      <c r="E102" s="2" t="s">
        <v>157</v>
      </c>
      <c r="F102" s="25" t="s">
        <v>149</v>
      </c>
      <c r="G102" s="2" t="s">
        <v>177</v>
      </c>
      <c r="H102" s="33"/>
      <c r="I102" s="99">
        <f t="shared" si="184"/>
        <v>412.82238439024388</v>
      </c>
      <c r="J102" s="101">
        <f t="shared" si="185"/>
        <v>21.9</v>
      </c>
      <c r="K102" s="124">
        <f t="shared" si="186"/>
        <v>3</v>
      </c>
      <c r="L102" s="74"/>
      <c r="M102" s="99">
        <f t="shared" si="187"/>
        <v>12384.671531707316</v>
      </c>
      <c r="N102" s="108">
        <f t="shared" si="188"/>
        <v>12384.671531707316</v>
      </c>
      <c r="O102" s="108"/>
      <c r="P102" s="108"/>
      <c r="Q102" s="108"/>
      <c r="R102" s="109">
        <f>X102*(1+(AG102/100)*(AI102/100-1))</f>
        <v>0</v>
      </c>
      <c r="S102" s="99">
        <f t="shared" si="189"/>
        <v>8846.1939512195113</v>
      </c>
      <c r="T102" s="108">
        <f>AL102*AW102*AX102*AY102*IF(F102="백어택",1.2,1)</f>
        <v>8846.1939512195113</v>
      </c>
      <c r="U102" s="108"/>
      <c r="V102" s="108"/>
      <c r="W102" s="108"/>
      <c r="X102" s="109">
        <f>AL102*AS102+IF(AX102=1,AL102*AU102,AL102*AU102*2)</f>
        <v>0</v>
      </c>
      <c r="Y102" s="99">
        <f t="shared" si="190"/>
        <v>17692.387902439023</v>
      </c>
      <c r="Z102" s="108">
        <f t="shared" ref="Z102:Z104" si="193">T102*$D$26/100</f>
        <v>17692.387902439023</v>
      </c>
      <c r="AA102" s="108"/>
      <c r="AB102" s="108"/>
      <c r="AC102" s="108"/>
      <c r="AD102" s="109">
        <f>X102*$D$26/100</f>
        <v>0</v>
      </c>
      <c r="AE102" s="99">
        <f>AO102-AR102</f>
        <v>30</v>
      </c>
      <c r="AF102" s="101"/>
      <c r="AG102" s="101">
        <f>IF($D$25&gt;100,100,$D$25)</f>
        <v>20</v>
      </c>
      <c r="AH102" s="101">
        <f t="shared" ref="AH102:AH104" si="194">AQ102</f>
        <v>657</v>
      </c>
      <c r="AI102" s="101">
        <f t="shared" ref="AI102:AI104" si="195">$D$26</f>
        <v>200</v>
      </c>
      <c r="AJ102" s="108">
        <f>10/6</f>
        <v>1.6666666666666667</v>
      </c>
      <c r="AK102" s="101">
        <f t="shared" si="192"/>
        <v>3071.5951219512194</v>
      </c>
      <c r="AL102" s="101">
        <f>(VLOOKUP(C102,$B$4:$AG$7,31,FALSE)+VLOOKUP(C102,$B$8:$AG$11,31,FALSE)*$D$22)*$D$27/100</f>
        <v>3071.5951219512194</v>
      </c>
      <c r="AM102" s="101"/>
      <c r="AN102" s="101"/>
      <c r="AO102" s="1">
        <v>36</v>
      </c>
      <c r="AP102" s="2"/>
      <c r="AQ102" s="74">
        <f>VLOOKUP(C102,$B$13:$AG$16,31,FALSE)</f>
        <v>657</v>
      </c>
      <c r="AR102" s="10">
        <v>6</v>
      </c>
      <c r="AS102" s="1">
        <v>0</v>
      </c>
      <c r="AT102" s="11"/>
      <c r="AU102" s="10">
        <v>0</v>
      </c>
      <c r="AV102" s="1"/>
      <c r="AW102" s="1">
        <v>1.5</v>
      </c>
      <c r="AX102" s="10">
        <v>1</v>
      </c>
      <c r="AY102" s="11">
        <v>1.6</v>
      </c>
      <c r="AZ102" s="2"/>
      <c r="BA102" s="2"/>
      <c r="BB102" s="2"/>
      <c r="BC102" s="1"/>
      <c r="BD102" s="113"/>
      <c r="BE102" s="2"/>
      <c r="BF102" s="2"/>
      <c r="BG102" s="2"/>
      <c r="BH102" s="2"/>
      <c r="BI102" s="2"/>
      <c r="BJ102" s="2"/>
      <c r="BK102" s="2"/>
    </row>
    <row r="103" spans="1:63" ht="12" customHeight="1">
      <c r="A103" s="1"/>
      <c r="B103" s="107">
        <v>15</v>
      </c>
      <c r="C103" s="31">
        <v>10</v>
      </c>
      <c r="D103" s="111" t="s">
        <v>18</v>
      </c>
      <c r="E103" s="2" t="s">
        <v>154</v>
      </c>
      <c r="F103" s="25" t="s">
        <v>149</v>
      </c>
      <c r="G103" s="2"/>
      <c r="H103" s="33" t="s">
        <v>81</v>
      </c>
      <c r="I103" s="99">
        <f t="shared" si="184"/>
        <v>385.07935609756095</v>
      </c>
      <c r="J103" s="101">
        <f t="shared" si="185"/>
        <v>26.05</v>
      </c>
      <c r="K103" s="124">
        <f t="shared" si="186"/>
        <v>4</v>
      </c>
      <c r="L103" s="74"/>
      <c r="M103" s="99">
        <f t="shared" si="187"/>
        <v>7701.5871219512192</v>
      </c>
      <c r="N103" s="108">
        <f t="shared" si="188"/>
        <v>2545.1877073170735</v>
      </c>
      <c r="O103" s="108">
        <f t="shared" ref="O103:O104" si="196">U103*(1+(($D$25+IF(F103="백어택",20,0))/100)*(AI103/100-1))</f>
        <v>5156.3994146341456</v>
      </c>
      <c r="P103" s="108"/>
      <c r="Q103" s="108"/>
      <c r="R103" s="109"/>
      <c r="S103" s="99">
        <f t="shared" si="189"/>
        <v>5501.1336585365852</v>
      </c>
      <c r="T103" s="108">
        <f t="shared" ref="T103:T104" si="197">AL103*IF(H103="근접",AT103,IF(AV103=1,AT103,1))*AX103*IF(F103="백어택",1.2,1)</f>
        <v>1817.9912195121954</v>
      </c>
      <c r="U103" s="108">
        <f t="shared" ref="U103:U104" si="198">IF(AX103=1,AM103*IF(H103="근접",AT103,IF(AV103=1,AT103,1)),0)*AY103*IF(AX103=1,1,0)*IF(F103="백어택",1.2,1)</f>
        <v>3683.1424390243897</v>
      </c>
      <c r="V103" s="108"/>
      <c r="W103" s="108"/>
      <c r="X103" s="109"/>
      <c r="Y103" s="99">
        <f t="shared" si="190"/>
        <v>11002.26731707317</v>
      </c>
      <c r="Z103" s="108">
        <f t="shared" si="193"/>
        <v>3635.9824390243907</v>
      </c>
      <c r="AA103" s="108">
        <f t="shared" ref="AA103:AA104" si="199">U103*$D$26/100</f>
        <v>7366.2848780487793</v>
      </c>
      <c r="AB103" s="108"/>
      <c r="AC103" s="108"/>
      <c r="AD103" s="109"/>
      <c r="AE103" s="99">
        <f t="shared" ref="AE103:AE104" si="200">(AO103-AR103)*IF(AW103="보스대상",1,POWER(0.85,AW103))</f>
        <v>20</v>
      </c>
      <c r="AF103" s="101"/>
      <c r="AG103" s="101">
        <f t="shared" ref="AG103:AG104" si="201">IF($D$25&gt;100,100,$D$25)+AU103</f>
        <v>20</v>
      </c>
      <c r="AH103" s="101">
        <f t="shared" si="194"/>
        <v>521</v>
      </c>
      <c r="AI103" s="101">
        <f t="shared" si="195"/>
        <v>200</v>
      </c>
      <c r="AJ103" s="112">
        <f t="shared" ref="AJ103:AJ104" si="202">10*AS103/IF(AX103=1,IF(AY103=1,4.5,4),4)</f>
        <v>2.5</v>
      </c>
      <c r="AK103" s="101">
        <f t="shared" si="192"/>
        <v>2538.0878048780487</v>
      </c>
      <c r="AL103" s="101">
        <f t="shared" ref="AL103:AL104" si="203">IF(AV103=1,$D$29*(VLOOKUP(C103,$B$4:$AG$7,25,FALSE)+VLOOKUP(C103,$B$8:$AG$11,25,FALSE)*$D$22),(IF(H103="근접",$D$29*(VLOOKUP(C103,$B$4:$AG$7,25,FALSE)+VLOOKUP(C103,$B$8:$AG$11,25,FALSE)*$D$22),$D$28*(VLOOKUP(C103,$B$4:$AG$7,25,FALSE)+VLOOKUP(C103,$B$8:$AG$11,25,FALSE)*$D$22))))*$D$27/100</f>
        <v>1514.9926829268295</v>
      </c>
      <c r="AM103" s="101">
        <f t="shared" ref="AM103:AM104" si="204">(IF(AV103=1,$D$29*(VLOOKUP(C103,$B$4:$AG$7,26,FALSE)+VLOOKUP(C103,$B$8:$AG$11,26,FALSE)*$D$22),IF(H103="근접",$D$29*(VLOOKUP(C103,$B$4:$AG$7,26,FALSE)+VLOOKUP(C103,$B$8:$AG$11,26,FALSE)*$D$22),$D$28*(VLOOKUP(C103,$B$4:$AG$7,26,FALSE)+VLOOKUP(C103,$B$8:$AG$11,26,FALSE)*$D$22))))*$D$27/100</f>
        <v>1023.0951219512194</v>
      </c>
      <c r="AN103" s="101"/>
      <c r="AO103" s="1">
        <v>24</v>
      </c>
      <c r="AP103" s="2"/>
      <c r="AQ103" s="74">
        <f t="shared" ref="AQ103:AQ104" si="205">VLOOKUP(C103,$B$13:$AA$16,25,FALSE)</f>
        <v>521</v>
      </c>
      <c r="AR103" s="10">
        <v>4</v>
      </c>
      <c r="AS103" s="1">
        <v>1</v>
      </c>
      <c r="AT103" s="11">
        <v>1</v>
      </c>
      <c r="AU103" s="10">
        <v>0</v>
      </c>
      <c r="AV103" s="1">
        <v>1</v>
      </c>
      <c r="AW103" s="1" t="s">
        <v>86</v>
      </c>
      <c r="AX103" s="10">
        <v>1</v>
      </c>
      <c r="AY103" s="11">
        <v>3</v>
      </c>
      <c r="AZ103" s="2"/>
      <c r="BA103" s="2"/>
      <c r="BB103" s="2"/>
      <c r="BC103" s="1"/>
      <c r="BD103" s="111"/>
      <c r="BE103" s="2"/>
      <c r="BF103" s="3"/>
      <c r="BG103" s="2"/>
      <c r="BH103" s="2"/>
      <c r="BI103" s="1"/>
      <c r="BJ103" s="1"/>
      <c r="BK103" s="1"/>
    </row>
    <row r="104" spans="1:63" ht="12" customHeight="1">
      <c r="A104" s="1"/>
      <c r="B104" s="107">
        <v>15</v>
      </c>
      <c r="C104" s="31">
        <v>10</v>
      </c>
      <c r="D104" s="111" t="s">
        <v>18</v>
      </c>
      <c r="E104" s="2" t="s">
        <v>154</v>
      </c>
      <c r="F104" s="25" t="s">
        <v>149</v>
      </c>
      <c r="G104" s="2"/>
      <c r="H104" s="33" t="s">
        <v>80</v>
      </c>
      <c r="I104" s="99">
        <f t="shared" si="184"/>
        <v>385.07935609756095</v>
      </c>
      <c r="J104" s="101">
        <f t="shared" si="185"/>
        <v>26.05</v>
      </c>
      <c r="K104" s="124">
        <f t="shared" si="186"/>
        <v>4</v>
      </c>
      <c r="L104" s="74"/>
      <c r="M104" s="99">
        <f t="shared" si="187"/>
        <v>7701.5871219512192</v>
      </c>
      <c r="N104" s="108">
        <f t="shared" si="188"/>
        <v>2545.1877073170735</v>
      </c>
      <c r="O104" s="108">
        <f t="shared" si="196"/>
        <v>5156.3994146341456</v>
      </c>
      <c r="P104" s="108"/>
      <c r="Q104" s="108"/>
      <c r="R104" s="109"/>
      <c r="S104" s="99">
        <f t="shared" si="189"/>
        <v>5501.1336585365852</v>
      </c>
      <c r="T104" s="108">
        <f t="shared" si="197"/>
        <v>1817.9912195121954</v>
      </c>
      <c r="U104" s="108">
        <f t="shared" si="198"/>
        <v>3683.1424390243897</v>
      </c>
      <c r="V104" s="108"/>
      <c r="W104" s="108"/>
      <c r="X104" s="109"/>
      <c r="Y104" s="99">
        <f t="shared" si="190"/>
        <v>11002.26731707317</v>
      </c>
      <c r="Z104" s="108">
        <f t="shared" si="193"/>
        <v>3635.9824390243907</v>
      </c>
      <c r="AA104" s="108">
        <f t="shared" si="199"/>
        <v>7366.2848780487793</v>
      </c>
      <c r="AB104" s="108"/>
      <c r="AC104" s="108"/>
      <c r="AD104" s="109"/>
      <c r="AE104" s="99">
        <f t="shared" si="200"/>
        <v>20</v>
      </c>
      <c r="AF104" s="101"/>
      <c r="AG104" s="101">
        <f t="shared" si="201"/>
        <v>20</v>
      </c>
      <c r="AH104" s="101">
        <f t="shared" si="194"/>
        <v>521</v>
      </c>
      <c r="AI104" s="101">
        <f t="shared" si="195"/>
        <v>200</v>
      </c>
      <c r="AJ104" s="112">
        <f t="shared" si="202"/>
        <v>2.5</v>
      </c>
      <c r="AK104" s="101">
        <f t="shared" si="192"/>
        <v>2538.0878048780487</v>
      </c>
      <c r="AL104" s="101">
        <f t="shared" si="203"/>
        <v>1514.9926829268295</v>
      </c>
      <c r="AM104" s="101">
        <f t="shared" si="204"/>
        <v>1023.0951219512194</v>
      </c>
      <c r="AN104" s="101"/>
      <c r="AO104" s="1">
        <v>24</v>
      </c>
      <c r="AP104" s="2"/>
      <c r="AQ104" s="74">
        <f t="shared" si="205"/>
        <v>521</v>
      </c>
      <c r="AR104" s="10">
        <v>4</v>
      </c>
      <c r="AS104" s="1">
        <v>1</v>
      </c>
      <c r="AT104" s="11">
        <v>1</v>
      </c>
      <c r="AU104" s="10">
        <v>0</v>
      </c>
      <c r="AV104" s="1">
        <v>1</v>
      </c>
      <c r="AW104" s="1" t="s">
        <v>86</v>
      </c>
      <c r="AX104" s="10">
        <v>1</v>
      </c>
      <c r="AY104" s="11">
        <v>3</v>
      </c>
      <c r="AZ104" s="2"/>
      <c r="BA104" s="2"/>
      <c r="BB104" s="2"/>
      <c r="BC104" s="1"/>
      <c r="BD104" s="111"/>
      <c r="BE104" s="2"/>
      <c r="BF104" s="3"/>
      <c r="BG104" s="2"/>
      <c r="BH104" s="2"/>
      <c r="BI104" s="1"/>
      <c r="BJ104" s="1"/>
      <c r="BK104" s="2"/>
    </row>
    <row r="105" spans="1:63" ht="12" customHeight="1">
      <c r="A105" s="1"/>
      <c r="B105" s="107">
        <v>17</v>
      </c>
      <c r="C105" s="31">
        <v>10</v>
      </c>
      <c r="D105" s="111" t="s">
        <v>8</v>
      </c>
      <c r="E105" s="2" t="s">
        <v>164</v>
      </c>
      <c r="F105" s="25" t="s">
        <v>149</v>
      </c>
      <c r="G105" s="2"/>
      <c r="H105" s="33" t="s">
        <v>81</v>
      </c>
      <c r="I105" s="99">
        <f t="shared" si="184"/>
        <v>349.02280975609756</v>
      </c>
      <c r="J105" s="101">
        <f t="shared" si="185"/>
        <v>30.391666666666666</v>
      </c>
      <c r="K105" s="124">
        <f t="shared" si="186"/>
        <v>6</v>
      </c>
      <c r="L105" s="74"/>
      <c r="M105" s="99">
        <f t="shared" si="187"/>
        <v>8376.5474341463414</v>
      </c>
      <c r="N105" s="108">
        <f>T105*(1+((AG105+IF(F105="백어택",20,0))/100)*(IF(AY105=1,$D$26,$D$26+50)/100-1))</f>
        <v>2358.1510243902439</v>
      </c>
      <c r="O105" s="108">
        <f>U105*(1+((AG105+IF(F105="백어택",20,0))/100)*(AI105/100-1))</f>
        <v>3009.1982048780483</v>
      </c>
      <c r="P105" s="108">
        <f>V105*(1+((AG105+IF(F105="백어택",20,0))/100)*(AI105/100-1))</f>
        <v>3009.1982048780483</v>
      </c>
      <c r="Q105" s="108"/>
      <c r="R105" s="109"/>
      <c r="S105" s="99">
        <f t="shared" si="189"/>
        <v>5076.6954146341459</v>
      </c>
      <c r="T105" s="108">
        <f>AL105*IF(H105="근접",AR105,1)*AY105*IF(F105="백어택",1.2,1)</f>
        <v>1429.1824390243903</v>
      </c>
      <c r="U105" s="108">
        <f>AM105*IF(H105="근접",AR105,1)*AY105*IF(F105="백어택",1.2,1)</f>
        <v>1823.7564878048779</v>
      </c>
      <c r="V105" s="108">
        <f>IF(AX105=1,0,AM105*IF(H105="근접",AR105,1)*AY105)*IF(F105="백어택",1.2,1)</f>
        <v>1823.7564878048779</v>
      </c>
      <c r="W105" s="108"/>
      <c r="X105" s="109"/>
      <c r="Y105" s="99">
        <f t="shared" si="190"/>
        <v>10153.390829268292</v>
      </c>
      <c r="Z105" s="108">
        <f>T105*IF(AY105=1,$D$26,$D$26+50)/100</f>
        <v>2858.3648780487802</v>
      </c>
      <c r="AA105" s="108">
        <f>U105*AI105/100</f>
        <v>3647.5129756097558</v>
      </c>
      <c r="AB105" s="108">
        <f>V105*AI105/100</f>
        <v>3647.5129756097558</v>
      </c>
      <c r="AC105" s="108"/>
      <c r="AD105" s="109"/>
      <c r="AE105" s="99">
        <f>AO105</f>
        <v>24</v>
      </c>
      <c r="AF105" s="101"/>
      <c r="AG105" s="101">
        <f>IF($D$25+AU105&gt;100,100,$D$25+AU105)</f>
        <v>45</v>
      </c>
      <c r="AH105" s="101">
        <f>IF(AX105=1,AQ105,AQ105*1.4)</f>
        <v>729.4</v>
      </c>
      <c r="AI105" s="101">
        <f>IF(AY105=1,$D$26,$D$26+50)*AW105</f>
        <v>200</v>
      </c>
      <c r="AJ105" s="108">
        <f>10/6/AX105</f>
        <v>1.1111111111111112</v>
      </c>
      <c r="AK105" s="101">
        <f t="shared" si="192"/>
        <v>2258.9853658536585</v>
      </c>
      <c r="AL105" s="101">
        <f>(IF(H105="근접",$D$29*(VLOOKUP(C105,$B$4:$AG$7,9,FALSE)+VLOOKUP(C105,$B$8:$AG$11,9,FALSE)*$D$22),$D$28*(VLOOKUP(C105,$B$4:$AG$7,9,FALSE)+VLOOKUP(C105,$B$8:$AG$11,9,FALSE)*$D$22)))*$D$27/100</f>
        <v>992.48780487804879</v>
      </c>
      <c r="AM105" s="101">
        <f>(IF(H105="근접",$D$29*(VLOOKUP(C105,$B$4:$AG$7,10,FALSE)+VLOOKUP(C105,$B$8:$AG$11,10,FALSE)*$D$22),$D$28*(VLOOKUP(C105,$B$4:$AG$7,10,FALSE)+VLOOKUP(C105,$B$8:$AG$11,10,FALSE)*$D$22)))*$D$27/100</f>
        <v>1266.4975609756098</v>
      </c>
      <c r="AN105" s="101"/>
      <c r="AO105" s="1">
        <v>24</v>
      </c>
      <c r="AP105" s="2"/>
      <c r="AQ105" s="74">
        <f>VLOOKUP(C105,$B$13:$AA$16,9,FALSE)</f>
        <v>521</v>
      </c>
      <c r="AR105" s="10">
        <v>1.2</v>
      </c>
      <c r="AS105" s="1"/>
      <c r="AT105" s="11"/>
      <c r="AU105" s="10">
        <v>25</v>
      </c>
      <c r="AV105" s="1"/>
      <c r="AW105" s="1">
        <v>1</v>
      </c>
      <c r="AX105" s="10">
        <v>1.5</v>
      </c>
      <c r="AY105" s="11">
        <v>1</v>
      </c>
      <c r="AZ105" s="2"/>
      <c r="BA105" s="2"/>
      <c r="BB105" s="2"/>
      <c r="BC105" s="1"/>
      <c r="BD105" s="111"/>
      <c r="BE105" s="2"/>
      <c r="BF105" s="3"/>
      <c r="BG105" s="2"/>
      <c r="BH105" s="2"/>
      <c r="BI105" s="1"/>
      <c r="BJ105" s="1"/>
      <c r="BK105" s="2"/>
    </row>
    <row r="106" spans="1:63" ht="12" customHeight="1">
      <c r="A106" s="1"/>
      <c r="B106" s="107">
        <v>14</v>
      </c>
      <c r="C106" s="31">
        <v>10</v>
      </c>
      <c r="D106" s="111" t="s">
        <v>18</v>
      </c>
      <c r="E106" s="2" t="s">
        <v>164</v>
      </c>
      <c r="F106" s="25"/>
      <c r="G106" s="2"/>
      <c r="H106" s="33" t="s">
        <v>81</v>
      </c>
      <c r="I106" s="99">
        <f t="shared" si="184"/>
        <v>339.3583609756098</v>
      </c>
      <c r="J106" s="101">
        <f t="shared" si="185"/>
        <v>26.05</v>
      </c>
      <c r="K106" s="124">
        <f t="shared" si="186"/>
        <v>7</v>
      </c>
      <c r="L106" s="74"/>
      <c r="M106" s="99">
        <f t="shared" si="187"/>
        <v>6787.1672195121955</v>
      </c>
      <c r="N106" s="108">
        <f t="shared" ref="N106:N107" si="206">T106*(1+((AG106+IF(F106="백어택",20,0))/100)*(AI106/100-1))</f>
        <v>6787.1672195121955</v>
      </c>
      <c r="O106" s="108">
        <f>U106*(1+(($D$25+IF(F106="백어택",20,0))/100)*(AI106/100-1))</f>
        <v>0</v>
      </c>
      <c r="P106" s="108"/>
      <c r="Q106" s="108"/>
      <c r="R106" s="109"/>
      <c r="S106" s="99">
        <f t="shared" si="189"/>
        <v>4241.979512195122</v>
      </c>
      <c r="T106" s="108">
        <f>AL106*IF(H106="근접",AT106,IF(AV106=1,AT106,1))*AX106*IF(F106="백어택",1.2,1)</f>
        <v>4241.979512195122</v>
      </c>
      <c r="U106" s="108">
        <f>IF(AX106=1,AM106*IF(H106="근접",AT106,IF(AV106=1,AT106,1)),0)*AY106*IF(AX106=1,1,0)*IF(F106="백어택",1.2,1)</f>
        <v>0</v>
      </c>
      <c r="V106" s="108"/>
      <c r="W106" s="108"/>
      <c r="X106" s="109"/>
      <c r="Y106" s="99">
        <f t="shared" si="190"/>
        <v>8483.9590243902439</v>
      </c>
      <c r="Z106" s="108">
        <f t="shared" ref="Z106:AA106" si="207">T106*$D$26/100</f>
        <v>8483.9590243902439</v>
      </c>
      <c r="AA106" s="108">
        <f t="shared" si="207"/>
        <v>0</v>
      </c>
      <c r="AB106" s="108"/>
      <c r="AC106" s="108"/>
      <c r="AD106" s="109"/>
      <c r="AE106" s="99">
        <f>(AO106-AR106)*IF(AW106="보스대상",1,POWER(0.85,AW106))</f>
        <v>20</v>
      </c>
      <c r="AF106" s="101"/>
      <c r="AG106" s="101">
        <f>IF($D$25&gt;100,100,$D$25)+AU106</f>
        <v>60</v>
      </c>
      <c r="AH106" s="101">
        <f t="shared" ref="AH106:AH111" si="208">AQ106</f>
        <v>521</v>
      </c>
      <c r="AI106" s="101">
        <f>$D$26</f>
        <v>200</v>
      </c>
      <c r="AJ106" s="112">
        <f>10*AS106/IF(AX106=1,IF(AY106=1,4.5,4),4)</f>
        <v>2.5</v>
      </c>
      <c r="AK106" s="101">
        <f t="shared" si="192"/>
        <v>2538.0878048780487</v>
      </c>
      <c r="AL106" s="101">
        <f>IF(AV106=1,$D$29*(VLOOKUP(C106,$B$4:$AG$7,25,FALSE)+VLOOKUP(C106,$B$8:$AG$11,25,FALSE)*$D$22),(IF(H106="근접",$D$29*(VLOOKUP(C106,$B$4:$AG$7,25,FALSE)+VLOOKUP(C106,$B$8:$AG$11,25,FALSE)*$D$22),$D$28*(VLOOKUP(C106,$B$4:$AG$7,25,FALSE)+VLOOKUP(C106,$B$8:$AG$11,25,FALSE)*$D$22))))*$D$27/100</f>
        <v>1514.9926829268295</v>
      </c>
      <c r="AM106" s="101">
        <f>(IF(AV106=1,$D$29*(VLOOKUP(C106,$B$4:$AG$7,26,FALSE)+VLOOKUP(C106,$B$8:$AG$11,26,FALSE)*$D$22),IF(H106="근접",$D$29*(VLOOKUP(C106,$B$4:$AG$7,26,FALSE)+VLOOKUP(C106,$B$8:$AG$11,26,FALSE)*$D$22),$D$28*(VLOOKUP(C106,$B$4:$AG$7,26,FALSE)+VLOOKUP(C106,$B$8:$AG$11,26,FALSE)*$D$22))))*$D$27/100</f>
        <v>1023.0951219512194</v>
      </c>
      <c r="AN106" s="101"/>
      <c r="AO106" s="1">
        <v>24</v>
      </c>
      <c r="AP106" s="2"/>
      <c r="AQ106" s="74">
        <f>VLOOKUP(C106,$B$13:$AA$16,25,FALSE)</f>
        <v>521</v>
      </c>
      <c r="AR106" s="10">
        <v>4</v>
      </c>
      <c r="AS106" s="1">
        <v>1</v>
      </c>
      <c r="AT106" s="11">
        <v>1</v>
      </c>
      <c r="AU106" s="10">
        <v>40</v>
      </c>
      <c r="AV106" s="1">
        <v>0</v>
      </c>
      <c r="AW106" s="1" t="s">
        <v>86</v>
      </c>
      <c r="AX106" s="10">
        <v>2.8</v>
      </c>
      <c r="AY106" s="11">
        <v>1</v>
      </c>
      <c r="AZ106" s="2"/>
      <c r="BA106" s="2"/>
      <c r="BB106" s="2"/>
      <c r="BC106" s="1"/>
      <c r="BD106" s="111"/>
      <c r="BE106" s="2"/>
      <c r="BF106" s="3"/>
      <c r="BG106" s="2"/>
      <c r="BH106" s="2"/>
      <c r="BI106" s="1"/>
      <c r="BJ106" s="1"/>
      <c r="BK106" s="1"/>
    </row>
    <row r="107" spans="1:63" ht="12" customHeight="1">
      <c r="A107" s="1"/>
      <c r="B107" s="107">
        <v>9</v>
      </c>
      <c r="C107" s="31">
        <v>10</v>
      </c>
      <c r="D107" s="106" t="s">
        <v>10</v>
      </c>
      <c r="E107" s="2" t="s">
        <v>138</v>
      </c>
      <c r="F107" s="25" t="s">
        <v>149</v>
      </c>
      <c r="G107" s="2" t="s">
        <v>137</v>
      </c>
      <c r="H107" s="33"/>
      <c r="I107" s="99">
        <f t="shared" si="184"/>
        <v>328.75884146341457</v>
      </c>
      <c r="J107" s="101">
        <f t="shared" si="185"/>
        <v>25.75</v>
      </c>
      <c r="K107" s="124">
        <f t="shared" si="186"/>
        <v>8</v>
      </c>
      <c r="L107" s="74"/>
      <c r="M107" s="99">
        <f t="shared" si="187"/>
        <v>5260.1414634146331</v>
      </c>
      <c r="N107" s="108">
        <f t="shared" si="206"/>
        <v>5260.1414634146331</v>
      </c>
      <c r="O107" s="108"/>
      <c r="P107" s="108"/>
      <c r="Q107" s="108"/>
      <c r="R107" s="109"/>
      <c r="S107" s="99">
        <f t="shared" si="189"/>
        <v>3757.2439024390237</v>
      </c>
      <c r="T107" s="108">
        <f>AL107*AS107*AU107*AX107*IF(AY107=0,1,0.5)*IF(F107="백어택",1.2,1)</f>
        <v>3757.2439024390237</v>
      </c>
      <c r="U107" s="108"/>
      <c r="V107" s="108"/>
      <c r="W107" s="108"/>
      <c r="X107" s="109"/>
      <c r="Y107" s="99">
        <f t="shared" si="190"/>
        <v>7514.4878048780483</v>
      </c>
      <c r="Z107" s="108">
        <f>T107*AI107/100</f>
        <v>7514.4878048780483</v>
      </c>
      <c r="AA107" s="108"/>
      <c r="AB107" s="108"/>
      <c r="AC107" s="108"/>
      <c r="AD107" s="109"/>
      <c r="AE107" s="99">
        <f>AO107</f>
        <v>16</v>
      </c>
      <c r="AF107" s="101"/>
      <c r="AG107" s="101">
        <f>IF($D$25+AV107&gt;100,100,$D$25+AV107)</f>
        <v>20</v>
      </c>
      <c r="AH107" s="101">
        <f t="shared" si="208"/>
        <v>412</v>
      </c>
      <c r="AI107" s="101">
        <f>$D$26+AY107</f>
        <v>200</v>
      </c>
      <c r="AJ107" s="108">
        <f>10*AR107/(7-IF(AX107=1,0,3))</f>
        <v>1.4285714285714286</v>
      </c>
      <c r="AK107" s="101">
        <f t="shared" si="192"/>
        <v>2504.8292682926826</v>
      </c>
      <c r="AL107" s="101">
        <f>(VLOOKUP(C107,$B$4:$AG$7,13,FALSE)+VLOOKUP(C107,$B$8:$AG$11,13,FALSE)*$D$22)*$D$27/100</f>
        <v>2504.8292682926826</v>
      </c>
      <c r="AM107" s="101"/>
      <c r="AN107" s="101"/>
      <c r="AO107" s="1">
        <v>16</v>
      </c>
      <c r="AP107" s="2"/>
      <c r="AQ107" s="74">
        <f>VLOOKUP(C107,$B$13:$AA$16,13,FALSE)</f>
        <v>412</v>
      </c>
      <c r="AR107" s="10">
        <v>1</v>
      </c>
      <c r="AS107" s="1">
        <v>1</v>
      </c>
      <c r="AT107" s="11"/>
      <c r="AU107" s="10">
        <v>1.25</v>
      </c>
      <c r="AV107" s="1">
        <v>0</v>
      </c>
      <c r="AW107" s="1"/>
      <c r="AX107" s="10">
        <v>1</v>
      </c>
      <c r="AY107" s="11">
        <v>0</v>
      </c>
      <c r="AZ107" s="2"/>
      <c r="BA107" s="2"/>
      <c r="BB107" s="2"/>
      <c r="BC107" s="1"/>
      <c r="BD107" s="106"/>
      <c r="BE107" s="2"/>
      <c r="BF107" s="2"/>
      <c r="BG107" s="2"/>
      <c r="BH107" s="2"/>
      <c r="BI107" s="1"/>
      <c r="BJ107" s="1"/>
      <c r="BK107" s="1"/>
    </row>
    <row r="108" spans="1:63" ht="12" customHeight="1">
      <c r="A108" s="1"/>
      <c r="B108" s="107">
        <v>4</v>
      </c>
      <c r="C108" s="31">
        <v>10</v>
      </c>
      <c r="D108" s="106" t="s">
        <v>3</v>
      </c>
      <c r="E108" s="2" t="s">
        <v>139</v>
      </c>
      <c r="F108" s="25"/>
      <c r="G108" s="2"/>
      <c r="H108" s="33"/>
      <c r="I108" s="99">
        <f t="shared" si="184"/>
        <v>320.8624390243902</v>
      </c>
      <c r="J108" s="101">
        <f t="shared" si="185"/>
        <v>39.166666666666664</v>
      </c>
      <c r="K108" s="124">
        <f t="shared" si="186"/>
        <v>9</v>
      </c>
      <c r="L108" s="74"/>
      <c r="M108" s="99">
        <f t="shared" si="187"/>
        <v>1925.1746341463413</v>
      </c>
      <c r="N108" s="108">
        <f>T108*(1+(AG108/100)*(AI108/100-1))</f>
        <v>962.58731707317065</v>
      </c>
      <c r="O108" s="108"/>
      <c r="P108" s="108"/>
      <c r="Q108" s="108"/>
      <c r="R108" s="109">
        <f t="shared" ref="R108:R109" si="209">X108*(1+(AG108/100)*(AI108/100-1))</f>
        <v>962.58731707317065</v>
      </c>
      <c r="S108" s="99">
        <f t="shared" si="189"/>
        <v>1604.3121951219512</v>
      </c>
      <c r="T108" s="108">
        <f>AL108*AU108*AV108*AW108*AX108</f>
        <v>802.15609756097558</v>
      </c>
      <c r="U108" s="108"/>
      <c r="V108" s="108"/>
      <c r="W108" s="108"/>
      <c r="X108" s="109">
        <f>AL108*AU108*AV108*IF(AW108=1,1,0.25)*AX108*AY108</f>
        <v>802.15609756097558</v>
      </c>
      <c r="Y108" s="99">
        <f t="shared" si="190"/>
        <v>3208.6243902439023</v>
      </c>
      <c r="Z108" s="108">
        <f t="shared" ref="Z108:Z113" si="210">T108*$D$26/100</f>
        <v>1604.3121951219512</v>
      </c>
      <c r="AA108" s="108"/>
      <c r="AB108" s="108"/>
      <c r="AC108" s="108"/>
      <c r="AD108" s="109">
        <f t="shared" ref="AD108:AD109" si="211">X108*$D$26/100</f>
        <v>1604.3121951219512</v>
      </c>
      <c r="AE108" s="99">
        <f>IF(AV108=1,AO108,AO108+6)</f>
        <v>6</v>
      </c>
      <c r="AF108" s="101"/>
      <c r="AG108" s="101">
        <f t="shared" ref="AG108:AG110" si="212">IF($D$25&gt;100,100,$D$25)</f>
        <v>20</v>
      </c>
      <c r="AH108" s="101">
        <f t="shared" si="208"/>
        <v>235</v>
      </c>
      <c r="AI108" s="101">
        <f t="shared" ref="AI108:AI115" si="213">$D$26</f>
        <v>200</v>
      </c>
      <c r="AJ108" s="108">
        <f>10/13</f>
        <v>0.76923076923076927</v>
      </c>
      <c r="AK108" s="101">
        <f t="shared" si="192"/>
        <v>534.77073170731705</v>
      </c>
      <c r="AL108" s="101">
        <f>(VLOOKUP(C108,$B$4:$AG$7,3,FALSE)+VLOOKUP(C108,$B$8:$AG$11,3,FALSE)*$D$22)*$D$27/100</f>
        <v>534.77073170731705</v>
      </c>
      <c r="AM108" s="101"/>
      <c r="AN108" s="101"/>
      <c r="AO108" s="1">
        <v>6</v>
      </c>
      <c r="AP108" s="2"/>
      <c r="AQ108" s="74">
        <f>VLOOKUP(C108,$B$13:$AA$16,3,FALSE)</f>
        <v>235</v>
      </c>
      <c r="AR108" s="10"/>
      <c r="AS108" s="1"/>
      <c r="AT108" s="11"/>
      <c r="AU108" s="10">
        <v>1.5</v>
      </c>
      <c r="AV108" s="1">
        <v>1</v>
      </c>
      <c r="AW108" s="1">
        <v>1</v>
      </c>
      <c r="AX108" s="10">
        <v>1</v>
      </c>
      <c r="AY108" s="11">
        <v>1</v>
      </c>
      <c r="AZ108" s="2"/>
      <c r="BA108" s="2"/>
      <c r="BB108" s="2"/>
      <c r="BC108" s="1"/>
      <c r="BD108" s="106"/>
      <c r="BE108" s="2"/>
      <c r="BF108" s="2"/>
      <c r="BG108" s="2"/>
      <c r="BH108" s="2"/>
      <c r="BI108" s="1"/>
      <c r="BJ108" s="1"/>
      <c r="BK108" s="1"/>
    </row>
    <row r="109" spans="1:63" ht="12" customHeight="1">
      <c r="A109" s="1"/>
      <c r="B109" s="107">
        <v>18</v>
      </c>
      <c r="C109" s="31">
        <v>10</v>
      </c>
      <c r="D109" s="111" t="s">
        <v>21</v>
      </c>
      <c r="E109" s="2" t="s">
        <v>164</v>
      </c>
      <c r="F109" s="25" t="s">
        <v>149</v>
      </c>
      <c r="G109" s="2"/>
      <c r="H109" s="33"/>
      <c r="I109" s="99">
        <f t="shared" si="184"/>
        <v>314.53134048780487</v>
      </c>
      <c r="J109" s="101">
        <f t="shared" si="185"/>
        <v>21.9</v>
      </c>
      <c r="K109" s="124">
        <f t="shared" si="186"/>
        <v>10</v>
      </c>
      <c r="L109" s="74"/>
      <c r="M109" s="99">
        <f t="shared" si="187"/>
        <v>9435.9402146341454</v>
      </c>
      <c r="N109" s="108">
        <f>T109*(1+((AG109+IF(F109="백어택",20,0))/100)*(AI109/100-1))</f>
        <v>7224.391726829268</v>
      </c>
      <c r="O109" s="108"/>
      <c r="P109" s="108"/>
      <c r="Q109" s="108"/>
      <c r="R109" s="109">
        <f t="shared" si="209"/>
        <v>2211.5484878048778</v>
      </c>
      <c r="S109" s="99">
        <f t="shared" si="189"/>
        <v>7003.2368780487805</v>
      </c>
      <c r="T109" s="108">
        <f>AL109*AW109*AX109*AY109*IF(F109="백어택",1.2,1)</f>
        <v>5160.2798048780487</v>
      </c>
      <c r="U109" s="108"/>
      <c r="V109" s="108"/>
      <c r="W109" s="108"/>
      <c r="X109" s="109">
        <f>AL109*AS109+IF(AX109=1,AL109*AU109,AL109*AU109*2)</f>
        <v>1842.9570731707315</v>
      </c>
      <c r="Y109" s="99">
        <f t="shared" si="190"/>
        <v>14006.473756097561</v>
      </c>
      <c r="Z109" s="108">
        <f t="shared" si="210"/>
        <v>10320.559609756097</v>
      </c>
      <c r="AA109" s="108"/>
      <c r="AB109" s="108"/>
      <c r="AC109" s="108"/>
      <c r="AD109" s="109">
        <f t="shared" si="211"/>
        <v>3685.914146341463</v>
      </c>
      <c r="AE109" s="99">
        <f>AO109-AR109</f>
        <v>30</v>
      </c>
      <c r="AF109" s="101"/>
      <c r="AG109" s="101">
        <f t="shared" si="212"/>
        <v>20</v>
      </c>
      <c r="AH109" s="101">
        <f t="shared" si="208"/>
        <v>657</v>
      </c>
      <c r="AI109" s="101">
        <f t="shared" si="213"/>
        <v>200</v>
      </c>
      <c r="AJ109" s="108">
        <f>10/6</f>
        <v>1.6666666666666667</v>
      </c>
      <c r="AK109" s="101">
        <f t="shared" si="192"/>
        <v>3071.5951219512194</v>
      </c>
      <c r="AL109" s="101">
        <f>(VLOOKUP(C109,$B$4:$AG$7,31,FALSE)+VLOOKUP(C109,$B$8:$AG$11,31,FALSE)*$D$22)*$D$27/100</f>
        <v>3071.5951219512194</v>
      </c>
      <c r="AM109" s="101"/>
      <c r="AN109" s="101"/>
      <c r="AO109" s="1">
        <v>36</v>
      </c>
      <c r="AP109" s="2"/>
      <c r="AQ109" s="74">
        <f>VLOOKUP(C109,$B$13:$AG$16,31,FALSE)</f>
        <v>657</v>
      </c>
      <c r="AR109" s="10">
        <v>6</v>
      </c>
      <c r="AS109" s="1">
        <v>0</v>
      </c>
      <c r="AT109" s="11"/>
      <c r="AU109" s="10">
        <v>0.3</v>
      </c>
      <c r="AV109" s="1"/>
      <c r="AW109" s="1">
        <v>1</v>
      </c>
      <c r="AX109" s="10">
        <v>1.4</v>
      </c>
      <c r="AY109" s="11">
        <v>1</v>
      </c>
      <c r="AZ109" s="2"/>
      <c r="BA109" s="2"/>
      <c r="BB109" s="2"/>
      <c r="BC109" s="1"/>
      <c r="BD109" s="113"/>
      <c r="BE109" s="2"/>
      <c r="BF109" s="2"/>
      <c r="BG109" s="2"/>
      <c r="BH109" s="2"/>
      <c r="BI109" s="1"/>
      <c r="BJ109" s="1"/>
      <c r="BK109" s="1"/>
    </row>
    <row r="110" spans="1:63" ht="12" customHeight="1">
      <c r="A110" s="1"/>
      <c r="B110" s="107">
        <v>12</v>
      </c>
      <c r="C110" s="31">
        <v>10</v>
      </c>
      <c r="D110" s="106" t="s">
        <v>5</v>
      </c>
      <c r="E110" s="2" t="s">
        <v>139</v>
      </c>
      <c r="F110" s="25"/>
      <c r="G110" s="2"/>
      <c r="H110" s="33">
        <v>9</v>
      </c>
      <c r="I110" s="99">
        <f t="shared" si="184"/>
        <v>311.81048780487799</v>
      </c>
      <c r="J110" s="101">
        <f t="shared" si="185"/>
        <v>34.625</v>
      </c>
      <c r="K110" s="124">
        <f t="shared" si="186"/>
        <v>11</v>
      </c>
      <c r="L110" s="74"/>
      <c r="M110" s="99">
        <f t="shared" si="187"/>
        <v>2494.483902439024</v>
      </c>
      <c r="N110" s="108">
        <f>T110*(1+(AG110/100)*(AI110/100-1))</f>
        <v>2494.483902439024</v>
      </c>
      <c r="O110" s="108"/>
      <c r="P110" s="108"/>
      <c r="Q110" s="108"/>
      <c r="R110" s="109"/>
      <c r="S110" s="99">
        <f t="shared" si="189"/>
        <v>2078.7365853658534</v>
      </c>
      <c r="T110" s="108">
        <f>AL110*AU110*AW110*AX110*AY110</f>
        <v>2078.7365853658534</v>
      </c>
      <c r="U110" s="108"/>
      <c r="V110" s="108"/>
      <c r="W110" s="108"/>
      <c r="X110" s="109"/>
      <c r="Y110" s="99">
        <f t="shared" si="190"/>
        <v>4157.4731707317069</v>
      </c>
      <c r="Z110" s="108">
        <f t="shared" si="210"/>
        <v>4157.4731707317069</v>
      </c>
      <c r="AA110" s="108"/>
      <c r="AB110" s="108"/>
      <c r="AC110" s="108"/>
      <c r="AD110" s="109"/>
      <c r="AE110" s="99">
        <f>AO110</f>
        <v>8</v>
      </c>
      <c r="AF110" s="101"/>
      <c r="AG110" s="101">
        <f t="shared" si="212"/>
        <v>20</v>
      </c>
      <c r="AH110" s="101">
        <f t="shared" si="208"/>
        <v>277</v>
      </c>
      <c r="AI110" s="101">
        <f t="shared" si="213"/>
        <v>200</v>
      </c>
      <c r="AJ110" s="108">
        <f>1*AS110</f>
        <v>1</v>
      </c>
      <c r="AK110" s="101">
        <f t="shared" si="192"/>
        <v>692.91219512195119</v>
      </c>
      <c r="AL110" s="101">
        <f>(H110*(VLOOKUP(C110,$B$4:$AG$7,6,FALSE)+VLOOKUP(C110,$B$8:$AG$11,6,FALSE)*$D$22))*$D$27/100</f>
        <v>692.91219512195119</v>
      </c>
      <c r="AM110" s="101"/>
      <c r="AN110" s="101"/>
      <c r="AO110" s="1">
        <v>8</v>
      </c>
      <c r="AP110" s="2"/>
      <c r="AQ110" s="74">
        <f>VLOOKUP(C110,$B$13:$AA$16,6,FALSE)</f>
        <v>277</v>
      </c>
      <c r="AR110" s="10"/>
      <c r="AS110" s="1">
        <v>1</v>
      </c>
      <c r="AT110" s="11"/>
      <c r="AU110" s="10">
        <v>1.25</v>
      </c>
      <c r="AV110" s="1"/>
      <c r="AW110" s="1">
        <v>1</v>
      </c>
      <c r="AX110" s="10">
        <v>1</v>
      </c>
      <c r="AY110" s="11">
        <v>2.4</v>
      </c>
      <c r="AZ110" s="2"/>
      <c r="BA110" s="2"/>
      <c r="BB110" s="2"/>
      <c r="BC110" s="1"/>
      <c r="BD110" s="106"/>
      <c r="BE110" s="2"/>
      <c r="BF110" s="2"/>
      <c r="BG110" s="2"/>
      <c r="BH110" s="2"/>
      <c r="BI110" s="1"/>
      <c r="BJ110" s="1"/>
      <c r="BK110" s="1"/>
    </row>
    <row r="111" spans="1:63" ht="12" customHeight="1">
      <c r="A111" s="1"/>
      <c r="B111" s="107">
        <v>14</v>
      </c>
      <c r="C111" s="31">
        <v>10</v>
      </c>
      <c r="D111" s="111" t="s">
        <v>18</v>
      </c>
      <c r="E111" s="2" t="s">
        <v>164</v>
      </c>
      <c r="F111" s="25" t="s">
        <v>149</v>
      </c>
      <c r="G111" s="2"/>
      <c r="H111" s="33" t="s">
        <v>80</v>
      </c>
      <c r="I111" s="99">
        <f t="shared" si="184"/>
        <v>305.42252487804876</v>
      </c>
      <c r="J111" s="101">
        <f t="shared" si="185"/>
        <v>26.05</v>
      </c>
      <c r="K111" s="124">
        <f t="shared" si="186"/>
        <v>12</v>
      </c>
      <c r="L111" s="74"/>
      <c r="M111" s="99">
        <f t="shared" si="187"/>
        <v>6108.4504975609752</v>
      </c>
      <c r="N111" s="108">
        <f t="shared" ref="N111:N113" si="214">T111*(1+((AG111+IF(F111="백어택",20,0))/100)*(AI111/100-1))</f>
        <v>6108.4504975609752</v>
      </c>
      <c r="O111" s="108">
        <f>U111*(1+(($D$25+IF(F111="백어택",20,0))/100)*(AI111/100-1))</f>
        <v>0</v>
      </c>
      <c r="P111" s="108"/>
      <c r="Q111" s="108"/>
      <c r="R111" s="109"/>
      <c r="S111" s="99">
        <f t="shared" si="189"/>
        <v>3393.5836097560973</v>
      </c>
      <c r="T111" s="108">
        <f>AL111*IF(H111="근접",AT111,IF(AV111=1,AT111,1))*AX111*IF(F111="백어택",1.2,1)</f>
        <v>3393.5836097560973</v>
      </c>
      <c r="U111" s="108">
        <f>IF(AX111=1,AM111*IF(H111="근접",AT111,IF(AV111=1,AT111,1)),0)*AY111*IF(AX111=1,1,0)*IF(F111="백어택",1.2,1)</f>
        <v>0</v>
      </c>
      <c r="V111" s="108"/>
      <c r="W111" s="108"/>
      <c r="X111" s="109"/>
      <c r="Y111" s="99">
        <f t="shared" si="190"/>
        <v>6787.1672195121946</v>
      </c>
      <c r="Z111" s="108">
        <f t="shared" si="210"/>
        <v>6787.1672195121946</v>
      </c>
      <c r="AA111" s="108">
        <f t="shared" ref="AA111:AA112" si="215">U111*$D$26/100</f>
        <v>0</v>
      </c>
      <c r="AB111" s="108"/>
      <c r="AC111" s="108"/>
      <c r="AD111" s="109"/>
      <c r="AE111" s="99">
        <f>(AO111-AR111)*IF(AW111="보스대상",1,POWER(0.85,AW111))</f>
        <v>20</v>
      </c>
      <c r="AF111" s="101"/>
      <c r="AG111" s="101">
        <f>IF($D$25&gt;100,100,$D$25)+AU111</f>
        <v>60</v>
      </c>
      <c r="AH111" s="101">
        <f t="shared" si="208"/>
        <v>521</v>
      </c>
      <c r="AI111" s="101">
        <f t="shared" si="213"/>
        <v>200</v>
      </c>
      <c r="AJ111" s="112">
        <f>10*AS111/IF(AX111=1,IF(AY111=1,4.5,4),4)</f>
        <v>2.5</v>
      </c>
      <c r="AK111" s="101">
        <f t="shared" si="192"/>
        <v>1692.0585365853658</v>
      </c>
      <c r="AL111" s="101">
        <f>IF(AV111=1,$D$29*(VLOOKUP(C111,$B$4:$AG$7,25,FALSE)+VLOOKUP(C111,$B$8:$AG$11,25,FALSE)*$D$22),(IF(H111="근접",$D$29*(VLOOKUP(C111,$B$4:$AG$7,25,FALSE)+VLOOKUP(C111,$B$8:$AG$11,25,FALSE)*$D$22),$D$28*(VLOOKUP(C111,$B$4:$AG$7,25,FALSE)+VLOOKUP(C111,$B$8:$AG$11,25,FALSE)*$D$22))))*$D$27/100</f>
        <v>1009.9951219512195</v>
      </c>
      <c r="AM111" s="101">
        <f>(IF(AV111=1,$D$29*(VLOOKUP(C111,$B$4:$AG$7,26,FALSE)+VLOOKUP(C111,$B$8:$AG$11,26,FALSE)*$D$22),IF(H111="근접",$D$29*(VLOOKUP(C111,$B$4:$AG$7,26,FALSE)+VLOOKUP(C111,$B$8:$AG$11,26,FALSE)*$D$22),$D$28*(VLOOKUP(C111,$B$4:$AG$7,26,FALSE)+VLOOKUP(C111,$B$8:$AG$11,26,FALSE)*$D$22))))*$D$27/100</f>
        <v>682.06341463414628</v>
      </c>
      <c r="AN111" s="101"/>
      <c r="AO111" s="1">
        <v>24</v>
      </c>
      <c r="AP111" s="2"/>
      <c r="AQ111" s="74">
        <f>VLOOKUP(C111,$B$13:$AA$16,25,FALSE)</f>
        <v>521</v>
      </c>
      <c r="AR111" s="10">
        <v>4</v>
      </c>
      <c r="AS111" s="1">
        <v>1</v>
      </c>
      <c r="AT111" s="11">
        <v>1</v>
      </c>
      <c r="AU111" s="10">
        <v>40</v>
      </c>
      <c r="AV111" s="1">
        <v>0</v>
      </c>
      <c r="AW111" s="1" t="s">
        <v>86</v>
      </c>
      <c r="AX111" s="10">
        <v>2.8</v>
      </c>
      <c r="AY111" s="11">
        <v>1</v>
      </c>
      <c r="AZ111" s="2"/>
      <c r="BA111" s="2"/>
      <c r="BB111" s="2"/>
      <c r="BC111" s="1"/>
      <c r="BD111" s="111"/>
      <c r="BE111" s="2"/>
      <c r="BF111" s="3"/>
      <c r="BG111" s="2"/>
      <c r="BH111" s="2"/>
      <c r="BI111" s="1"/>
      <c r="BJ111" s="1"/>
      <c r="BK111" s="1"/>
    </row>
    <row r="112" spans="1:63" ht="12" customHeight="1">
      <c r="A112" s="1"/>
      <c r="B112" s="107">
        <v>10</v>
      </c>
      <c r="C112" s="31">
        <v>10</v>
      </c>
      <c r="D112" s="106" t="s">
        <v>20</v>
      </c>
      <c r="E112" s="2" t="s">
        <v>153</v>
      </c>
      <c r="F112" s="25" t="s">
        <v>149</v>
      </c>
      <c r="G112" s="2"/>
      <c r="H112" s="33"/>
      <c r="I112" s="99">
        <f t="shared" si="184"/>
        <v>295.93459512195113</v>
      </c>
      <c r="J112" s="101">
        <f t="shared" si="185"/>
        <v>29.4</v>
      </c>
      <c r="K112" s="124">
        <f t="shared" si="186"/>
        <v>13</v>
      </c>
      <c r="L112" s="74"/>
      <c r="M112" s="99">
        <f t="shared" si="187"/>
        <v>4439.018926829267</v>
      </c>
      <c r="N112" s="108">
        <f t="shared" si="214"/>
        <v>1901.2355121951214</v>
      </c>
      <c r="O112" s="108">
        <f>U112*(1+(($D$25+IF(F112="백어택",20,0))/100)*($D$26/100-1))</f>
        <v>2537.7834146341461</v>
      </c>
      <c r="P112" s="108"/>
      <c r="Q112" s="108"/>
      <c r="R112" s="109"/>
      <c r="S112" s="99">
        <f t="shared" si="189"/>
        <v>3170.7278048780486</v>
      </c>
      <c r="T112" s="108">
        <f>AL112*AV112*IF(F112="백어택",1.2,1)</f>
        <v>1358.0253658536583</v>
      </c>
      <c r="U112" s="108">
        <f>AM112*AX112*AY112*IF(F112="백어택",1.2,1)</f>
        <v>1812.7024390243903</v>
      </c>
      <c r="V112" s="108"/>
      <c r="W112" s="108"/>
      <c r="X112" s="109"/>
      <c r="Y112" s="99">
        <f t="shared" si="190"/>
        <v>6341.4556097560971</v>
      </c>
      <c r="Z112" s="108">
        <f t="shared" si="210"/>
        <v>2716.0507317073166</v>
      </c>
      <c r="AA112" s="108">
        <f t="shared" si="215"/>
        <v>3625.4048780487806</v>
      </c>
      <c r="AB112" s="108"/>
      <c r="AC112" s="108"/>
      <c r="AD112" s="109"/>
      <c r="AE112" s="99">
        <f t="shared" ref="AE112:AE113" si="216">AO112-AR112</f>
        <v>15</v>
      </c>
      <c r="AF112" s="101"/>
      <c r="AG112" s="101">
        <f>IF($D$25+AU112&gt;100,100,$D$25+AU112)</f>
        <v>20</v>
      </c>
      <c r="AH112" s="101">
        <f>AQ112*AS112</f>
        <v>441</v>
      </c>
      <c r="AI112" s="101">
        <f t="shared" si="213"/>
        <v>200</v>
      </c>
      <c r="AJ112" s="108">
        <f>10*IF(AV112=1,1,5/4.5)/IF(AX112=1,5,3.5)</f>
        <v>3.1746031746031744</v>
      </c>
      <c r="AK112" s="101">
        <f t="shared" si="192"/>
        <v>1509.7512195121951</v>
      </c>
      <c r="AL112" s="101">
        <f>(VLOOKUP(C112,$B$4:$AG$7,29,FALSE)+VLOOKUP(C112,$B$8:$AG$11,29,FALSE)*$D$22)*$D$27/100</f>
        <v>754.45853658536578</v>
      </c>
      <c r="AM112" s="101">
        <f>(VLOOKUP(C112,$B$4:$AG$7,30,FALSE)+VLOOKUP(C112,$B$8:$AG$11,30,FALSE)*$D$22)*$D$27/100</f>
        <v>755.29268292682934</v>
      </c>
      <c r="AN112" s="101"/>
      <c r="AO112" s="1">
        <v>18</v>
      </c>
      <c r="AP112" s="2"/>
      <c r="AQ112" s="74">
        <f>VLOOKUP(C112,$B$13:$AG$16,29,FALSE)</f>
        <v>441</v>
      </c>
      <c r="AR112" s="10">
        <v>3</v>
      </c>
      <c r="AS112" s="1">
        <v>1</v>
      </c>
      <c r="AT112" s="11"/>
      <c r="AU112" s="10">
        <v>0</v>
      </c>
      <c r="AV112" s="1">
        <v>1.5</v>
      </c>
      <c r="AW112" s="1"/>
      <c r="AX112" s="10">
        <v>2</v>
      </c>
      <c r="AY112" s="11">
        <v>1</v>
      </c>
      <c r="AZ112" s="2"/>
      <c r="BA112" s="2"/>
      <c r="BB112" s="2"/>
      <c r="BC112" s="1"/>
      <c r="BD112" s="106"/>
      <c r="BE112" s="2"/>
      <c r="BF112" s="2"/>
      <c r="BG112" s="2"/>
      <c r="BH112" s="2"/>
      <c r="BI112" s="1"/>
      <c r="BJ112" s="1"/>
      <c r="BK112" s="1"/>
    </row>
    <row r="113" spans="1:63" ht="12" customHeight="1">
      <c r="A113" s="1"/>
      <c r="B113" s="107">
        <v>19</v>
      </c>
      <c r="C113" s="31">
        <v>10</v>
      </c>
      <c r="D113" s="111" t="s">
        <v>21</v>
      </c>
      <c r="E113" s="2" t="s">
        <v>157</v>
      </c>
      <c r="F113" s="25"/>
      <c r="G113" s="2" t="s">
        <v>177</v>
      </c>
      <c r="H113" s="33"/>
      <c r="I113" s="99">
        <f t="shared" si="184"/>
        <v>294.87313170731704</v>
      </c>
      <c r="J113" s="101">
        <f t="shared" si="185"/>
        <v>21.9</v>
      </c>
      <c r="K113" s="124">
        <f t="shared" si="186"/>
        <v>14</v>
      </c>
      <c r="L113" s="74"/>
      <c r="M113" s="99">
        <f t="shared" si="187"/>
        <v>8846.1939512195113</v>
      </c>
      <c r="N113" s="108">
        <f t="shared" si="214"/>
        <v>8846.1939512195113</v>
      </c>
      <c r="O113" s="108"/>
      <c r="P113" s="108"/>
      <c r="Q113" s="108"/>
      <c r="R113" s="109">
        <f t="shared" ref="R113:R114" si="217">X113*(1+(AG113/100)*(AI113/100-1))</f>
        <v>0</v>
      </c>
      <c r="S113" s="99">
        <f t="shared" si="189"/>
        <v>7371.828292682927</v>
      </c>
      <c r="T113" s="108">
        <f>AL113*AW113*AX113*AY113*IF(F113="백어택",1.2,1)</f>
        <v>7371.828292682927</v>
      </c>
      <c r="U113" s="108"/>
      <c r="V113" s="108"/>
      <c r="W113" s="108"/>
      <c r="X113" s="109">
        <f>AL113*AS113+IF(AX113=1,AL113*AU113,AL113*AU113*2)</f>
        <v>0</v>
      </c>
      <c r="Y113" s="99">
        <f t="shared" si="190"/>
        <v>14743.656585365856</v>
      </c>
      <c r="Z113" s="108">
        <f t="shared" si="210"/>
        <v>14743.656585365856</v>
      </c>
      <c r="AA113" s="108"/>
      <c r="AB113" s="108"/>
      <c r="AC113" s="108"/>
      <c r="AD113" s="109">
        <f>X113*$D$26/100</f>
        <v>0</v>
      </c>
      <c r="AE113" s="99">
        <f t="shared" si="216"/>
        <v>30</v>
      </c>
      <c r="AF113" s="101"/>
      <c r="AG113" s="101">
        <f>IF($D$25&gt;100,100,$D$25)</f>
        <v>20</v>
      </c>
      <c r="AH113" s="101">
        <f t="shared" ref="AH113:AH114" si="218">AQ113</f>
        <v>657</v>
      </c>
      <c r="AI113" s="101">
        <f t="shared" si="213"/>
        <v>200</v>
      </c>
      <c r="AJ113" s="108">
        <f>10/6</f>
        <v>1.6666666666666667</v>
      </c>
      <c r="AK113" s="101">
        <f t="shared" si="192"/>
        <v>3071.5951219512194</v>
      </c>
      <c r="AL113" s="101">
        <f>(VLOOKUP(C113,$B$4:$AG$7,31,FALSE)+VLOOKUP(C113,$B$8:$AG$11,31,FALSE)*$D$22)*$D$27/100</f>
        <v>3071.5951219512194</v>
      </c>
      <c r="AM113" s="101"/>
      <c r="AN113" s="101"/>
      <c r="AO113" s="1">
        <v>36</v>
      </c>
      <c r="AP113" s="2"/>
      <c r="AQ113" s="74">
        <f>VLOOKUP(C113,$B$13:$AG$16,31,FALSE)</f>
        <v>657</v>
      </c>
      <c r="AR113" s="10">
        <v>6</v>
      </c>
      <c r="AS113" s="1">
        <v>0</v>
      </c>
      <c r="AT113" s="11"/>
      <c r="AU113" s="10">
        <v>0</v>
      </c>
      <c r="AV113" s="1"/>
      <c r="AW113" s="1">
        <v>1.5</v>
      </c>
      <c r="AX113" s="10">
        <v>1</v>
      </c>
      <c r="AY113" s="11">
        <v>1.6</v>
      </c>
      <c r="AZ113" s="2"/>
      <c r="BA113" s="2"/>
      <c r="BB113" s="2"/>
      <c r="BC113" s="1"/>
      <c r="BD113" s="113"/>
      <c r="BE113" s="2"/>
      <c r="BF113" s="1"/>
      <c r="BG113" s="2"/>
      <c r="BH113" s="2"/>
      <c r="BI113" s="1"/>
      <c r="BJ113" s="1"/>
      <c r="BK113" s="1"/>
    </row>
    <row r="114" spans="1:63" ht="12" customHeight="1">
      <c r="A114" s="2"/>
      <c r="B114" s="107">
        <v>26</v>
      </c>
      <c r="C114" s="31">
        <v>10</v>
      </c>
      <c r="D114" s="113" t="s">
        <v>15</v>
      </c>
      <c r="E114" s="2" t="s">
        <v>171</v>
      </c>
      <c r="F114" s="10"/>
      <c r="G114" s="2" t="s">
        <v>180</v>
      </c>
      <c r="H114" s="33">
        <f>IF(AX114=AT114,3,4)</f>
        <v>4</v>
      </c>
      <c r="I114" s="99">
        <f t="shared" si="184"/>
        <v>283.49211056910571</v>
      </c>
      <c r="J114" s="101">
        <f t="shared" si="185"/>
        <v>19.733333333333334</v>
      </c>
      <c r="K114" s="124">
        <f t="shared" si="186"/>
        <v>15</v>
      </c>
      <c r="L114" s="74"/>
      <c r="M114" s="99">
        <f t="shared" si="187"/>
        <v>8504.7633170731715</v>
      </c>
      <c r="N114" s="108">
        <f t="shared" ref="N114:N115" si="219">T114*(1+(AG114/100)*(AI114/100-1))</f>
        <v>1398.8097560975611</v>
      </c>
      <c r="O114" s="108">
        <f>U114*(1+(AG114/100)*(AI114/100-1))</f>
        <v>1398.8097560975611</v>
      </c>
      <c r="P114" s="108">
        <f>V114*(1+(AG114/100)*(AI114/100-1))</f>
        <v>1398.8097560975611</v>
      </c>
      <c r="Q114" s="108">
        <f>W114*(1+(AG114/100)*(AI114/100-1))</f>
        <v>1398.8097560975611</v>
      </c>
      <c r="R114" s="109">
        <f t="shared" si="217"/>
        <v>2909.5242926829278</v>
      </c>
      <c r="S114" s="99">
        <f t="shared" si="189"/>
        <v>5315.4770731707322</v>
      </c>
      <c r="T114" s="108">
        <f>AL114*AS114*AY114</f>
        <v>874.25609756097572</v>
      </c>
      <c r="U114" s="108">
        <f>AL114*AS114*AY114</f>
        <v>874.25609756097572</v>
      </c>
      <c r="V114" s="108">
        <f>AL114*AS114*AY114</f>
        <v>874.25609756097572</v>
      </c>
      <c r="W114" s="108">
        <f>IF(H114=4,AL114*AS114*IF(AT114=0,AY114,1),0)</f>
        <v>874.25609756097572</v>
      </c>
      <c r="X114" s="109">
        <f>AL114*IF(H114=3,11,IF(AT114=1,15,13))*IF(AW114=1,0,AW114)</f>
        <v>1818.4526829268298</v>
      </c>
      <c r="Y114" s="99">
        <f t="shared" si="190"/>
        <v>10630.954146341464</v>
      </c>
      <c r="Z114" s="108">
        <f>T114*AI114/100</f>
        <v>1748.5121951219514</v>
      </c>
      <c r="AA114" s="108">
        <f>U114*AI114/100</f>
        <v>1748.5121951219514</v>
      </c>
      <c r="AB114" s="108">
        <f>V114*AI114/100</f>
        <v>1748.5121951219514</v>
      </c>
      <c r="AC114" s="108">
        <f>W114*AI114/100</f>
        <v>1748.5121951219514</v>
      </c>
      <c r="AD114" s="109">
        <f>X114*AI114/100</f>
        <v>3636.9053658536595</v>
      </c>
      <c r="AE114" s="99">
        <f t="shared" ref="AE114:AE117" si="220">AO114</f>
        <v>30</v>
      </c>
      <c r="AF114" s="101"/>
      <c r="AG114" s="101">
        <f>IF($D$25+AX114&gt;100,100,$D$25+AX114)</f>
        <v>60</v>
      </c>
      <c r="AH114" s="101">
        <f t="shared" si="218"/>
        <v>592</v>
      </c>
      <c r="AI114" s="101">
        <f t="shared" si="213"/>
        <v>200</v>
      </c>
      <c r="AJ114" s="108">
        <f>10*AU114/IF(AT114=1,2.5,(IF(AY114=1,3,2.5)))</f>
        <v>3.3333333333333335</v>
      </c>
      <c r="AK114" s="101">
        <f t="shared" si="192"/>
        <v>699.40487804878057</v>
      </c>
      <c r="AL114" s="101">
        <f>((VLOOKUP(C114,$B$4:$AG$7,22,FALSE)+VLOOKUP(C114,$B$8:$AG$11,22,FALSE)*$D$22))*$D$27/100</f>
        <v>699.40487804878057</v>
      </c>
      <c r="AM114" s="101"/>
      <c r="AN114" s="101"/>
      <c r="AO114" s="1">
        <v>30</v>
      </c>
      <c r="AP114" s="2"/>
      <c r="AQ114" s="74">
        <f>VLOOKUP(C114,$B$13:$AA$16,22,FALSE)</f>
        <v>592</v>
      </c>
      <c r="AR114" s="10"/>
      <c r="AS114" s="1">
        <v>1.25</v>
      </c>
      <c r="AT114" s="11">
        <v>0</v>
      </c>
      <c r="AU114" s="10">
        <v>1</v>
      </c>
      <c r="AV114" s="1"/>
      <c r="AW114" s="1">
        <v>0.2</v>
      </c>
      <c r="AX114" s="10">
        <v>40</v>
      </c>
      <c r="AY114" s="11">
        <v>1</v>
      </c>
      <c r="AZ114" s="2"/>
      <c r="BA114" s="2"/>
      <c r="BB114" s="2"/>
      <c r="BC114" s="2"/>
      <c r="BD114" s="2"/>
      <c r="BE114" s="2"/>
      <c r="BF114" s="2"/>
      <c r="BG114" s="2"/>
      <c r="BH114" s="2"/>
      <c r="BI114" s="1"/>
      <c r="BJ114" s="1"/>
      <c r="BK114" s="1"/>
    </row>
    <row r="115" spans="1:63" ht="12" customHeight="1">
      <c r="A115" s="1"/>
      <c r="B115" s="107">
        <v>27</v>
      </c>
      <c r="C115" s="31">
        <v>10</v>
      </c>
      <c r="D115" s="113" t="s">
        <v>22</v>
      </c>
      <c r="E115" s="2" t="s">
        <v>139</v>
      </c>
      <c r="F115" s="25"/>
      <c r="G115" s="2"/>
      <c r="H115" s="33"/>
      <c r="I115" s="99">
        <f t="shared" si="184"/>
        <v>279.71434146341466</v>
      </c>
      <c r="J115" s="101">
        <f t="shared" si="185"/>
        <v>19.733333333333334</v>
      </c>
      <c r="K115" s="124">
        <f t="shared" si="186"/>
        <v>16</v>
      </c>
      <c r="L115" s="74"/>
      <c r="M115" s="99">
        <f t="shared" si="187"/>
        <v>8391.4302439024395</v>
      </c>
      <c r="N115" s="108">
        <f t="shared" si="219"/>
        <v>8391.4302439024395</v>
      </c>
      <c r="O115" s="108"/>
      <c r="P115" s="108"/>
      <c r="Q115" s="108"/>
      <c r="R115" s="109">
        <f>X115*(1+($D$25/100)*(AI115/100-1))</f>
        <v>0</v>
      </c>
      <c r="S115" s="99">
        <f t="shared" si="189"/>
        <v>4195.7151219512198</v>
      </c>
      <c r="T115" s="108">
        <f>AL115*AU115</f>
        <v>4195.7151219512198</v>
      </c>
      <c r="U115" s="108"/>
      <c r="V115" s="108"/>
      <c r="W115" s="108"/>
      <c r="X115" s="109">
        <f>AL115*AW115</f>
        <v>0</v>
      </c>
      <c r="Y115" s="99">
        <f t="shared" si="190"/>
        <v>8391.4302439024395</v>
      </c>
      <c r="Z115" s="108">
        <f>T115*$D$26/100</f>
        <v>8391.4302439024395</v>
      </c>
      <c r="AA115" s="108"/>
      <c r="AB115" s="108"/>
      <c r="AC115" s="108"/>
      <c r="AD115" s="109"/>
      <c r="AE115" s="99">
        <f t="shared" si="220"/>
        <v>30</v>
      </c>
      <c r="AF115" s="101"/>
      <c r="AG115" s="101">
        <f>IF($D$25+AY115&gt;100,100,$D$25+AY115)</f>
        <v>100</v>
      </c>
      <c r="AH115" s="101">
        <f>AQ115*AR115</f>
        <v>592</v>
      </c>
      <c r="AI115" s="101">
        <f t="shared" si="213"/>
        <v>200</v>
      </c>
      <c r="AJ115" s="101">
        <f>10/5</f>
        <v>2</v>
      </c>
      <c r="AK115" s="101">
        <f t="shared" si="192"/>
        <v>3227.4731707317073</v>
      </c>
      <c r="AL115" s="101">
        <f>(VLOOKUP(C115,$B$4:$AG$7,32,FALSE)+VLOOKUP(C115,$B$8:$AG$11,32,FALSE)*$D$22)*$D$27/100</f>
        <v>3227.4731707317073</v>
      </c>
      <c r="AM115" s="101"/>
      <c r="AN115" s="101"/>
      <c r="AO115" s="1">
        <v>30</v>
      </c>
      <c r="AP115" s="2"/>
      <c r="AQ115" s="74">
        <f>VLOOKUP(C115,$B$13:$AG$16,32,FALSE)</f>
        <v>592</v>
      </c>
      <c r="AR115" s="10">
        <v>1</v>
      </c>
      <c r="AS115" s="1"/>
      <c r="AT115" s="11"/>
      <c r="AU115" s="10">
        <v>1.3</v>
      </c>
      <c r="AV115" s="1"/>
      <c r="AW115" s="1">
        <v>0</v>
      </c>
      <c r="AX115" s="10"/>
      <c r="AY115" s="11">
        <v>100</v>
      </c>
      <c r="AZ115" s="2"/>
      <c r="BA115" s="2"/>
      <c r="BB115" s="2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2" customHeight="1">
      <c r="A116" s="1"/>
      <c r="B116" s="107">
        <v>13</v>
      </c>
      <c r="C116" s="31">
        <v>10</v>
      </c>
      <c r="D116" s="111" t="s">
        <v>14</v>
      </c>
      <c r="E116" s="2" t="s">
        <v>164</v>
      </c>
      <c r="F116" s="25"/>
      <c r="G116" s="2"/>
      <c r="H116" s="33" t="s">
        <v>81</v>
      </c>
      <c r="I116" s="99">
        <f t="shared" si="184"/>
        <v>279.26035772357721</v>
      </c>
      <c r="J116" s="101">
        <f t="shared" si="185"/>
        <v>18.25</v>
      </c>
      <c r="K116" s="124">
        <f t="shared" si="186"/>
        <v>17</v>
      </c>
      <c r="L116" s="74"/>
      <c r="M116" s="99">
        <f t="shared" si="187"/>
        <v>10053.37287804878</v>
      </c>
      <c r="N116" s="101">
        <f>T116*(1+((AG116+IF(F116="백어택",20,0))/100)*(AI116/100-1))</f>
        <v>1874.7539634146342</v>
      </c>
      <c r="O116" s="101">
        <f>U116*(1+((AG116+IF(F116="백어택",20,0))/100)*(AI116/100-1))</f>
        <v>1874.7539634146342</v>
      </c>
      <c r="P116" s="101">
        <f>V116*(1+((AG116+IF(F116="백어택",20,0))/100)*(AI116*IF(AX116=1,AW116,1)/100-1))</f>
        <v>2533.8501219512191</v>
      </c>
      <c r="Q116" s="101">
        <f>W116*(1+((AG116+IF(F116="백어택",20,0))/100)*(AI116*AW116/100-1))</f>
        <v>3770.0148292682925</v>
      </c>
      <c r="R116" s="109"/>
      <c r="S116" s="99">
        <f t="shared" si="189"/>
        <v>6002.0136585365854</v>
      </c>
      <c r="T116" s="101">
        <f>AL116*AY116*IF(F116="백어택",1.2,1)</f>
        <v>1119.2560975609756</v>
      </c>
      <c r="U116" s="101">
        <f>AM116*AY116*IF(F116="백어택",1.2,1)</f>
        <v>1119.2560975609756</v>
      </c>
      <c r="V116" s="101">
        <f>AN116*AY116*IF(F116="백어택",1.2,1)</f>
        <v>1512.7463414634144</v>
      </c>
      <c r="W116" s="101">
        <f>(T116+U116+V116)*IF(AX116=1,0,0.6)*IF(F116="백어택",1.2,1)</f>
        <v>2250.7551219512193</v>
      </c>
      <c r="X116" s="74"/>
      <c r="Y116" s="99">
        <f t="shared" si="190"/>
        <v>15005.034146341462</v>
      </c>
      <c r="Z116" s="101">
        <f>T116*AI116/100</f>
        <v>2798.1402439024391</v>
      </c>
      <c r="AA116" s="101">
        <f>U116*AI116/100</f>
        <v>2798.1402439024391</v>
      </c>
      <c r="AB116" s="101">
        <f>V116*AI116*IF(AX116=1,AW116,1)/100</f>
        <v>3781.8658536585363</v>
      </c>
      <c r="AC116" s="101">
        <f>W116*AI116*AW116/100</f>
        <v>5626.887804878048</v>
      </c>
      <c r="AD116" s="74"/>
      <c r="AE116" s="99">
        <f t="shared" si="220"/>
        <v>36</v>
      </c>
      <c r="AF116" s="101"/>
      <c r="AG116" s="101">
        <f>IF($D$25+AU116&gt;100,100,$D$25+AU116)</f>
        <v>45</v>
      </c>
      <c r="AH116" s="101">
        <f>AQ116*AS116</f>
        <v>657</v>
      </c>
      <c r="AI116" s="101">
        <f>$D$26+IF(H116="근접",AR116,0)+IF(AY116=1,0,50)</f>
        <v>250</v>
      </c>
      <c r="AJ116" s="108">
        <f>10/3</f>
        <v>3.3333333333333335</v>
      </c>
      <c r="AK116" s="101">
        <f t="shared" si="192"/>
        <v>3751.2585365853656</v>
      </c>
      <c r="AL116" s="101">
        <f>(IF(H116="근접",$D$29*(VLOOKUP(C116,$B$4:$AG$7,19,FALSE)+VLOOKUP(C116,$B$8:$AG$11,19,FALSE)*$D$22),$D$28*(VLOOKUP(C116,$B$4:$AG$7,19,FALSE)+VLOOKUP(C116,$B$8:$AG$11,19,FALSE)*$D$22)))*$D$27/100</f>
        <v>1119.2560975609756</v>
      </c>
      <c r="AM116" s="101">
        <f>(IF(H116="근접",$D$29*(VLOOKUP(C116,$B$4:$AG$7,20,FALSE)+VLOOKUP(C116,$B$8:$AG$11,20,FALSE)*$D$22),$D$28*(VLOOKUP(C116,$B$4:$AG$7,20,FALSE)+VLOOKUP(C116,$B$8:$AG$11,20,FALSE)*$D$22)))*$D$27/100</f>
        <v>1119.2560975609756</v>
      </c>
      <c r="AN116" s="101">
        <f>(IF(H116="근접",$D$29*(VLOOKUP(C116,$B$4:$AG$7,21,FALSE)+VLOOKUP(C116,$B$8:$AG$11,21,FALSE)*$D$22),$D$28*(VLOOKUP(C116,$B$4:$AG$7,21,FALSE)+VLOOKUP(C116,$B$8:$AG$11,21,FALSE)*$D$22)))*$D$27/100</f>
        <v>1512.7463414634144</v>
      </c>
      <c r="AO116" s="1">
        <v>36</v>
      </c>
      <c r="AP116" s="2"/>
      <c r="AQ116" s="74">
        <f>VLOOKUP(C116,$B$13:$AA$16,19,FALSE)</f>
        <v>657</v>
      </c>
      <c r="AR116" s="10">
        <v>50</v>
      </c>
      <c r="AS116" s="1">
        <v>1</v>
      </c>
      <c r="AT116" s="11"/>
      <c r="AU116" s="10">
        <v>25</v>
      </c>
      <c r="AV116" s="1"/>
      <c r="AW116" s="1">
        <v>1</v>
      </c>
      <c r="AX116" s="10">
        <v>0.6</v>
      </c>
      <c r="AY116" s="11">
        <v>1</v>
      </c>
      <c r="AZ116" s="2"/>
      <c r="BA116" s="2"/>
      <c r="BB116" s="2"/>
      <c r="BC116" s="1"/>
      <c r="BD116" s="111"/>
      <c r="BE116" s="2"/>
      <c r="BF116" s="3"/>
      <c r="BG116" s="2"/>
      <c r="BH116" s="2"/>
      <c r="BI116" s="1"/>
      <c r="BJ116" s="1"/>
      <c r="BK116" s="1"/>
    </row>
    <row r="117" spans="1:63" ht="12" customHeight="1">
      <c r="A117" s="1"/>
      <c r="B117" s="107">
        <v>3</v>
      </c>
      <c r="C117" s="31">
        <v>10</v>
      </c>
      <c r="D117" s="106" t="s">
        <v>13</v>
      </c>
      <c r="E117" s="2" t="s">
        <v>145</v>
      </c>
      <c r="F117" s="25"/>
      <c r="G117" s="2"/>
      <c r="H117" s="33"/>
      <c r="I117" s="99">
        <f t="shared" si="184"/>
        <v>275.95493902439028</v>
      </c>
      <c r="J117" s="101">
        <f t="shared" si="185"/>
        <v>21.708333333333332</v>
      </c>
      <c r="K117" s="124">
        <f t="shared" si="186"/>
        <v>18</v>
      </c>
      <c r="L117" s="74"/>
      <c r="M117" s="99">
        <f t="shared" si="187"/>
        <v>6622.9185365853673</v>
      </c>
      <c r="N117" s="108">
        <f>T117*(1+(AG117/100)*(AI117/100-1))</f>
        <v>4245.1750975609766</v>
      </c>
      <c r="O117" s="108">
        <f>U117*(1+($D$25/100)*($D$26/100-1))</f>
        <v>1463.2267317073172</v>
      </c>
      <c r="P117" s="108"/>
      <c r="Q117" s="108"/>
      <c r="R117" s="109">
        <f>X117*(1+($D$25/100)*($D$26/100-1))</f>
        <v>914.51670731707327</v>
      </c>
      <c r="S117" s="99">
        <f t="shared" si="189"/>
        <v>4215.7555487804884</v>
      </c>
      <c r="T117" s="108">
        <f>AL117*AY117</f>
        <v>2234.3026829268297</v>
      </c>
      <c r="U117" s="108">
        <f>AM117*AU117*AW117</f>
        <v>1219.3556097560977</v>
      </c>
      <c r="V117" s="108"/>
      <c r="W117" s="108"/>
      <c r="X117" s="109">
        <f>IF(AU117=1,0,U117*0.625)</f>
        <v>762.09725609756106</v>
      </c>
      <c r="Y117" s="99">
        <f t="shared" si="190"/>
        <v>8431.5110975609769</v>
      </c>
      <c r="Z117" s="108">
        <f t="shared" ref="Z117:AA117" si="221">T117*$D$26/100</f>
        <v>4468.6053658536594</v>
      </c>
      <c r="AA117" s="108">
        <f t="shared" si="221"/>
        <v>2438.7112195121954</v>
      </c>
      <c r="AB117" s="108"/>
      <c r="AC117" s="108"/>
      <c r="AD117" s="109">
        <f t="shared" ref="AD117:AD118" si="222">X117*$D$26/100</f>
        <v>1524.1945121951221</v>
      </c>
      <c r="AE117" s="99">
        <f t="shared" si="220"/>
        <v>24</v>
      </c>
      <c r="AF117" s="101"/>
      <c r="AG117" s="101">
        <f>IF($D$25+AT117&gt;100,100,$D$25+AT117)</f>
        <v>60</v>
      </c>
      <c r="AH117" s="101">
        <f t="shared" ref="AH117:AH121" si="223">AQ117</f>
        <v>521</v>
      </c>
      <c r="AI117" s="101">
        <f>IF(AY117=1,$D$26,$D$26+50)</f>
        <v>250</v>
      </c>
      <c r="AJ117" s="101">
        <f>10/IF(AY117=1,2.5,2)</f>
        <v>5</v>
      </c>
      <c r="AK117" s="101">
        <f t="shared" si="192"/>
        <v>2617.8926829268294</v>
      </c>
      <c r="AL117" s="101">
        <f>(VLOOKUP(C117,$B$4:$AG$7,17,FALSE)+VLOOKUP(C117,$B$8:$AG$11,17,FALSE)*$D$22)*$D$27/100</f>
        <v>1679.9268292682927</v>
      </c>
      <c r="AM117" s="101">
        <f>(VLOOKUP(C117,$B$4:$AG$7,18,FALSE)+VLOOKUP(C117,$B$8:$AG$11,18,FALSE)*$D$22)*$D$27/100</f>
        <v>937.96585365853662</v>
      </c>
      <c r="AN117" s="101"/>
      <c r="AO117" s="1">
        <v>24</v>
      </c>
      <c r="AP117" s="2"/>
      <c r="AQ117" s="74">
        <f>VLOOKUP(C117,$B$13:$AA$16,17,FALSE)</f>
        <v>521</v>
      </c>
      <c r="AR117" s="10"/>
      <c r="AS117" s="1"/>
      <c r="AT117" s="11">
        <v>40</v>
      </c>
      <c r="AU117" s="10">
        <v>1.3</v>
      </c>
      <c r="AV117" s="1"/>
      <c r="AW117" s="1">
        <v>1</v>
      </c>
      <c r="AX117" s="10"/>
      <c r="AY117" s="11">
        <v>1.33</v>
      </c>
      <c r="AZ117" s="2"/>
      <c r="BA117" s="2"/>
      <c r="BB117" s="2"/>
      <c r="BC117" s="1"/>
      <c r="BD117" s="106"/>
      <c r="BE117" s="2"/>
      <c r="BF117" s="2"/>
      <c r="BG117" s="2"/>
      <c r="BH117" s="2"/>
      <c r="BI117" s="1"/>
      <c r="BJ117" s="1"/>
      <c r="BK117" s="1"/>
    </row>
    <row r="118" spans="1:63" ht="12" customHeight="1">
      <c r="A118" s="1"/>
      <c r="B118" s="107">
        <v>19</v>
      </c>
      <c r="C118" s="31">
        <v>10</v>
      </c>
      <c r="D118" s="111" t="s">
        <v>21</v>
      </c>
      <c r="E118" s="2" t="s">
        <v>157</v>
      </c>
      <c r="F118" s="25" t="s">
        <v>149</v>
      </c>
      <c r="G118" s="2" t="s">
        <v>178</v>
      </c>
      <c r="H118" s="33"/>
      <c r="I118" s="99">
        <f t="shared" si="184"/>
        <v>275.21492292682922</v>
      </c>
      <c r="J118" s="101">
        <f t="shared" si="185"/>
        <v>21.9</v>
      </c>
      <c r="K118" s="124">
        <f t="shared" si="186"/>
        <v>19</v>
      </c>
      <c r="L118" s="74"/>
      <c r="M118" s="99">
        <f t="shared" si="187"/>
        <v>8256.4476878048772</v>
      </c>
      <c r="N118" s="108">
        <f t="shared" ref="N118:N120" si="224">T118*(1+((AG118+IF(F118="백어택",20,0))/100)*(AI118/100-1))</f>
        <v>8256.4476878048772</v>
      </c>
      <c r="O118" s="108"/>
      <c r="P118" s="108"/>
      <c r="Q118" s="108"/>
      <c r="R118" s="109">
        <f>X118*(1+(AG118/100)*(AI118/100-1))</f>
        <v>0</v>
      </c>
      <c r="S118" s="99">
        <f t="shared" si="189"/>
        <v>5897.4626341463418</v>
      </c>
      <c r="T118" s="108">
        <f>AL118*AW118*AX118*AY118*IF(F118="백어택",1.2,1)</f>
        <v>5897.4626341463418</v>
      </c>
      <c r="U118" s="108"/>
      <c r="V118" s="108"/>
      <c r="W118" s="108"/>
      <c r="X118" s="109">
        <f>AL118*AS118+IF(AX118=1,AL118*AU118,AL118*AU118*2)</f>
        <v>0</v>
      </c>
      <c r="Y118" s="99">
        <f t="shared" si="190"/>
        <v>11794.925268292684</v>
      </c>
      <c r="Z118" s="108">
        <f t="shared" ref="Z118:Z121" si="225">T118*$D$26/100</f>
        <v>11794.925268292684</v>
      </c>
      <c r="AA118" s="108"/>
      <c r="AB118" s="108"/>
      <c r="AC118" s="108"/>
      <c r="AD118" s="109">
        <f t="shared" si="222"/>
        <v>0</v>
      </c>
      <c r="AE118" s="99">
        <f>AO118-AR118</f>
        <v>30</v>
      </c>
      <c r="AF118" s="101"/>
      <c r="AG118" s="101">
        <f>IF($D$25&gt;100,100,$D$25)</f>
        <v>20</v>
      </c>
      <c r="AH118" s="101">
        <f t="shared" si="223"/>
        <v>657</v>
      </c>
      <c r="AI118" s="101">
        <f t="shared" ref="AI118:AI121" si="226">$D$26</f>
        <v>200</v>
      </c>
      <c r="AJ118" s="108">
        <f>10/6</f>
        <v>1.6666666666666667</v>
      </c>
      <c r="AK118" s="101">
        <f t="shared" si="192"/>
        <v>3071.5951219512194</v>
      </c>
      <c r="AL118" s="101">
        <f>(VLOOKUP(C118,$B$4:$AG$7,31,FALSE)+VLOOKUP(C118,$B$8:$AG$11,31,FALSE)*$D$22)*$D$27/100</f>
        <v>3071.5951219512194</v>
      </c>
      <c r="AM118" s="101"/>
      <c r="AN118" s="101"/>
      <c r="AO118" s="1">
        <v>36</v>
      </c>
      <c r="AP118" s="2"/>
      <c r="AQ118" s="74">
        <f>VLOOKUP(C118,$B$13:$AG$16,31,FALSE)</f>
        <v>657</v>
      </c>
      <c r="AR118" s="10">
        <v>6</v>
      </c>
      <c r="AS118" s="1">
        <v>0</v>
      </c>
      <c r="AT118" s="11"/>
      <c r="AU118" s="10">
        <v>0</v>
      </c>
      <c r="AV118" s="1"/>
      <c r="AW118" s="1">
        <v>1</v>
      </c>
      <c r="AX118" s="10">
        <v>1</v>
      </c>
      <c r="AY118" s="11">
        <v>1.6</v>
      </c>
      <c r="AZ118" s="2"/>
      <c r="BA118" s="2"/>
      <c r="BB118" s="2"/>
      <c r="BC118" s="1"/>
      <c r="BD118" s="113"/>
      <c r="BE118" s="2"/>
      <c r="BF118" s="2"/>
      <c r="BG118" s="2"/>
      <c r="BH118" s="2"/>
      <c r="BI118" s="1"/>
      <c r="BJ118" s="1"/>
      <c r="BK118" s="1"/>
    </row>
    <row r="119" spans="1:63" ht="12" customHeight="1">
      <c r="A119" s="1"/>
      <c r="B119" s="107">
        <v>15</v>
      </c>
      <c r="C119" s="31">
        <v>10</v>
      </c>
      <c r="D119" s="111" t="s">
        <v>18</v>
      </c>
      <c r="E119" s="2" t="s">
        <v>154</v>
      </c>
      <c r="F119" s="25"/>
      <c r="G119" s="2"/>
      <c r="H119" s="33" t="s">
        <v>81</v>
      </c>
      <c r="I119" s="99">
        <f t="shared" si="184"/>
        <v>275.05668292682924</v>
      </c>
      <c r="J119" s="101">
        <f t="shared" si="185"/>
        <v>26.05</v>
      </c>
      <c r="K119" s="124">
        <f t="shared" si="186"/>
        <v>20</v>
      </c>
      <c r="L119" s="74"/>
      <c r="M119" s="99">
        <f t="shared" si="187"/>
        <v>5501.1336585365852</v>
      </c>
      <c r="N119" s="108">
        <f t="shared" si="224"/>
        <v>1817.9912195121954</v>
      </c>
      <c r="O119" s="108">
        <f t="shared" ref="O119:O120" si="227">U119*(1+(($D$25+IF(F119="백어택",20,0))/100)*(AI119/100-1))</f>
        <v>3683.1424390243897</v>
      </c>
      <c r="P119" s="108"/>
      <c r="Q119" s="108"/>
      <c r="R119" s="109"/>
      <c r="S119" s="99">
        <f t="shared" si="189"/>
        <v>4584.2780487804876</v>
      </c>
      <c r="T119" s="108">
        <f t="shared" ref="T119:T120" si="228">AL119*IF(H119="근접",AT119,IF(AV119=1,AT119,1))*AX119*IF(F119="백어택",1.2,1)</f>
        <v>1514.9926829268295</v>
      </c>
      <c r="U119" s="108">
        <f t="shared" ref="U119:U120" si="229">IF(AX119=1,AM119*IF(H119="근접",AT119,IF(AV119=1,AT119,1)),0)*AY119*IF(AX119=1,1,0)*IF(F119="백어택",1.2,1)</f>
        <v>3069.2853658536583</v>
      </c>
      <c r="V119" s="108"/>
      <c r="W119" s="108"/>
      <c r="X119" s="109"/>
      <c r="Y119" s="99">
        <f t="shared" si="190"/>
        <v>9168.5560975609751</v>
      </c>
      <c r="Z119" s="108">
        <f t="shared" si="225"/>
        <v>3029.985365853659</v>
      </c>
      <c r="AA119" s="108">
        <f t="shared" ref="AA119:AA121" si="230">U119*$D$26/100</f>
        <v>6138.5707317073166</v>
      </c>
      <c r="AB119" s="108"/>
      <c r="AC119" s="108"/>
      <c r="AD119" s="109"/>
      <c r="AE119" s="99">
        <f t="shared" ref="AE119:AE120" si="231">(AO119-AR119)*IF(AW119="보스대상",1,POWER(0.85,AW119))</f>
        <v>20</v>
      </c>
      <c r="AF119" s="101"/>
      <c r="AG119" s="101">
        <f t="shared" ref="AG119:AG120" si="232">IF($D$25&gt;100,100,$D$25)+AU119</f>
        <v>20</v>
      </c>
      <c r="AH119" s="101">
        <f t="shared" si="223"/>
        <v>521</v>
      </c>
      <c r="AI119" s="101">
        <f t="shared" si="226"/>
        <v>200</v>
      </c>
      <c r="AJ119" s="112">
        <f t="shared" ref="AJ119:AJ120" si="233">10*AS119/IF(AX119=1,IF(AY119=1,4.5,4),4)</f>
        <v>2.5</v>
      </c>
      <c r="AK119" s="101">
        <f t="shared" si="192"/>
        <v>2538.0878048780487</v>
      </c>
      <c r="AL119" s="101">
        <f t="shared" ref="AL119:AL120" si="234">IF(AV119=1,$D$29*(VLOOKUP(C119,$B$4:$AG$7,25,FALSE)+VLOOKUP(C119,$B$8:$AG$11,25,FALSE)*$D$22),(IF(H119="근접",$D$29*(VLOOKUP(C119,$B$4:$AG$7,25,FALSE)+VLOOKUP(C119,$B$8:$AG$11,25,FALSE)*$D$22),$D$28*(VLOOKUP(C119,$B$4:$AG$7,25,FALSE)+VLOOKUP(C119,$B$8:$AG$11,25,FALSE)*$D$22))))*$D$27/100</f>
        <v>1514.9926829268295</v>
      </c>
      <c r="AM119" s="101">
        <f t="shared" ref="AM119:AM120" si="235">(IF(AV119=1,$D$29*(VLOOKUP(C119,$B$4:$AG$7,26,FALSE)+VLOOKUP(C119,$B$8:$AG$11,26,FALSE)*$D$22),IF(H119="근접",$D$29*(VLOOKUP(C119,$B$4:$AG$7,26,FALSE)+VLOOKUP(C119,$B$8:$AG$11,26,FALSE)*$D$22),$D$28*(VLOOKUP(C119,$B$4:$AG$7,26,FALSE)+VLOOKUP(C119,$B$8:$AG$11,26,FALSE)*$D$22))))*$D$27/100</f>
        <v>1023.0951219512194</v>
      </c>
      <c r="AN119" s="101"/>
      <c r="AO119" s="1">
        <v>24</v>
      </c>
      <c r="AP119" s="2"/>
      <c r="AQ119" s="74">
        <f t="shared" ref="AQ119:AQ120" si="236">VLOOKUP(C119,$B$13:$AA$16,25,FALSE)</f>
        <v>521</v>
      </c>
      <c r="AR119" s="10">
        <v>4</v>
      </c>
      <c r="AS119" s="1">
        <v>1</v>
      </c>
      <c r="AT119" s="11">
        <v>1</v>
      </c>
      <c r="AU119" s="10">
        <v>0</v>
      </c>
      <c r="AV119" s="1">
        <v>1</v>
      </c>
      <c r="AW119" s="1" t="s">
        <v>86</v>
      </c>
      <c r="AX119" s="10">
        <v>1</v>
      </c>
      <c r="AY119" s="11">
        <v>3</v>
      </c>
      <c r="AZ119" s="2"/>
      <c r="BA119" s="2"/>
      <c r="BB119" s="2"/>
      <c r="BC119" s="1"/>
      <c r="BD119" s="111"/>
      <c r="BE119" s="2"/>
      <c r="BF119" s="3"/>
      <c r="BG119" s="2"/>
      <c r="BH119" s="2"/>
      <c r="BI119" s="1"/>
      <c r="BJ119" s="1"/>
      <c r="BK119" s="1"/>
    </row>
    <row r="120" spans="1:63" ht="12" customHeight="1">
      <c r="A120" s="1"/>
      <c r="B120" s="107">
        <v>15</v>
      </c>
      <c r="C120" s="31">
        <v>10</v>
      </c>
      <c r="D120" s="111" t="s">
        <v>18</v>
      </c>
      <c r="E120" s="2" t="s">
        <v>154</v>
      </c>
      <c r="F120" s="25"/>
      <c r="G120" s="2"/>
      <c r="H120" s="33" t="s">
        <v>80</v>
      </c>
      <c r="I120" s="99">
        <f t="shared" si="184"/>
        <v>275.05668292682924</v>
      </c>
      <c r="J120" s="101">
        <f t="shared" si="185"/>
        <v>26.05</v>
      </c>
      <c r="K120" s="124">
        <f t="shared" si="186"/>
        <v>20</v>
      </c>
      <c r="L120" s="74"/>
      <c r="M120" s="99">
        <f t="shared" si="187"/>
        <v>5501.1336585365852</v>
      </c>
      <c r="N120" s="108">
        <f t="shared" si="224"/>
        <v>1817.9912195121954</v>
      </c>
      <c r="O120" s="108">
        <f t="shared" si="227"/>
        <v>3683.1424390243897</v>
      </c>
      <c r="P120" s="108"/>
      <c r="Q120" s="108"/>
      <c r="R120" s="109"/>
      <c r="S120" s="99">
        <f t="shared" si="189"/>
        <v>4584.2780487804876</v>
      </c>
      <c r="T120" s="108">
        <f t="shared" si="228"/>
        <v>1514.9926829268295</v>
      </c>
      <c r="U120" s="108">
        <f t="shared" si="229"/>
        <v>3069.2853658536583</v>
      </c>
      <c r="V120" s="108"/>
      <c r="W120" s="108"/>
      <c r="X120" s="109"/>
      <c r="Y120" s="99">
        <f t="shared" si="190"/>
        <v>9168.5560975609751</v>
      </c>
      <c r="Z120" s="108">
        <f t="shared" si="225"/>
        <v>3029.985365853659</v>
      </c>
      <c r="AA120" s="108">
        <f t="shared" si="230"/>
        <v>6138.5707317073166</v>
      </c>
      <c r="AB120" s="108"/>
      <c r="AC120" s="108"/>
      <c r="AD120" s="109"/>
      <c r="AE120" s="99">
        <f t="shared" si="231"/>
        <v>20</v>
      </c>
      <c r="AF120" s="101"/>
      <c r="AG120" s="101">
        <f t="shared" si="232"/>
        <v>20</v>
      </c>
      <c r="AH120" s="101">
        <f t="shared" si="223"/>
        <v>521</v>
      </c>
      <c r="AI120" s="101">
        <f t="shared" si="226"/>
        <v>200</v>
      </c>
      <c r="AJ120" s="112">
        <f t="shared" si="233"/>
        <v>2.5</v>
      </c>
      <c r="AK120" s="101">
        <f t="shared" si="192"/>
        <v>2538.0878048780487</v>
      </c>
      <c r="AL120" s="101">
        <f t="shared" si="234"/>
        <v>1514.9926829268295</v>
      </c>
      <c r="AM120" s="101">
        <f t="shared" si="235"/>
        <v>1023.0951219512194</v>
      </c>
      <c r="AN120" s="101"/>
      <c r="AO120" s="1">
        <v>24</v>
      </c>
      <c r="AP120" s="2"/>
      <c r="AQ120" s="74">
        <f t="shared" si="236"/>
        <v>521</v>
      </c>
      <c r="AR120" s="10">
        <v>4</v>
      </c>
      <c r="AS120" s="1">
        <v>1</v>
      </c>
      <c r="AT120" s="11">
        <v>1</v>
      </c>
      <c r="AU120" s="10">
        <v>0</v>
      </c>
      <c r="AV120" s="1">
        <v>1</v>
      </c>
      <c r="AW120" s="1" t="s">
        <v>86</v>
      </c>
      <c r="AX120" s="10">
        <v>1</v>
      </c>
      <c r="AY120" s="11">
        <v>3</v>
      </c>
      <c r="AZ120" s="2"/>
      <c r="BA120" s="2"/>
      <c r="BB120" s="2"/>
      <c r="BC120" s="1"/>
      <c r="BD120" s="111"/>
      <c r="BE120" s="2"/>
      <c r="BF120" s="3"/>
      <c r="BG120" s="2"/>
      <c r="BH120" s="2"/>
      <c r="BI120" s="1"/>
      <c r="BJ120" s="1"/>
      <c r="BK120" s="1"/>
    </row>
    <row r="121" spans="1:63" ht="12" customHeight="1">
      <c r="A121" s="1"/>
      <c r="B121" s="107">
        <v>7</v>
      </c>
      <c r="C121" s="31">
        <v>10</v>
      </c>
      <c r="D121" s="106" t="s">
        <v>4</v>
      </c>
      <c r="E121" s="2" t="s">
        <v>135</v>
      </c>
      <c r="F121" s="25" t="s">
        <v>149</v>
      </c>
      <c r="G121" s="2" t="s">
        <v>143</v>
      </c>
      <c r="H121" s="33"/>
      <c r="I121" s="99">
        <f t="shared" si="184"/>
        <v>266.60663707317076</v>
      </c>
      <c r="J121" s="101">
        <f t="shared" si="185"/>
        <v>29.083333333333332</v>
      </c>
      <c r="K121" s="124">
        <f t="shared" si="186"/>
        <v>22</v>
      </c>
      <c r="L121" s="74"/>
      <c r="M121" s="99">
        <f t="shared" si="187"/>
        <v>3199.2796448780491</v>
      </c>
      <c r="N121" s="108">
        <f>T121*(1+((AG121+IF(F121="백어택",20,0))/100))*((AI121/100-1))</f>
        <v>429.97346341463413</v>
      </c>
      <c r="O121" s="108">
        <f t="shared" ref="O121:O122" si="237">U121*(1+((AG121+IF(F121="백어택",20,0))/100)*(AI121/100-1))</f>
        <v>2769.3061814634148</v>
      </c>
      <c r="P121" s="108"/>
      <c r="Q121" s="108"/>
      <c r="R121" s="109"/>
      <c r="S121" s="99">
        <f t="shared" si="189"/>
        <v>2285.1997463414637</v>
      </c>
      <c r="T121" s="108">
        <f>AT121*AL121*IF(F121="백어택",1.2,1)</f>
        <v>307.12390243902439</v>
      </c>
      <c r="U121" s="108">
        <f>AM121*AW121*AX121*AY121*IF(F121="백어택",1.2,1)</f>
        <v>1978.0758439024391</v>
      </c>
      <c r="V121" s="108"/>
      <c r="W121" s="108"/>
      <c r="X121" s="109"/>
      <c r="Y121" s="99">
        <f t="shared" si="190"/>
        <v>4570.3994926829273</v>
      </c>
      <c r="Z121" s="108">
        <f t="shared" si="225"/>
        <v>614.24780487804878</v>
      </c>
      <c r="AA121" s="108">
        <f t="shared" si="230"/>
        <v>3956.1516878048783</v>
      </c>
      <c r="AB121" s="108"/>
      <c r="AC121" s="108"/>
      <c r="AD121" s="109"/>
      <c r="AE121" s="99">
        <f t="shared" ref="AE121:AE124" si="238">AO121</f>
        <v>12</v>
      </c>
      <c r="AF121" s="101"/>
      <c r="AG121" s="101">
        <f>IF($D$25&gt;100,100,$D$25)</f>
        <v>20</v>
      </c>
      <c r="AH121" s="101">
        <f t="shared" si="223"/>
        <v>349</v>
      </c>
      <c r="AI121" s="101">
        <f t="shared" si="226"/>
        <v>200</v>
      </c>
      <c r="AJ121" s="108">
        <f>10/IF(AY121=1,5,4)</f>
        <v>2.5</v>
      </c>
      <c r="AK121" s="101">
        <f t="shared" si="192"/>
        <v>853.19024390243908</v>
      </c>
      <c r="AL121" s="101">
        <f>(VLOOKUP(C121,$B$4:$AG$7,4,FALSE)+VLOOKUP(C121,$B$8:$AG$11,4,FALSE)*$D$22)*$D$27/100</f>
        <v>170.62439024390244</v>
      </c>
      <c r="AM121" s="101">
        <f>(VLOOKUP(C121,$B$4:$AG$7,5,FALSE)+VLOOKUP(C121,$B$8:$AG$11,5,FALSE)*$D$22)*$D$27/100</f>
        <v>682.56585365853664</v>
      </c>
      <c r="AN121" s="101"/>
      <c r="AO121" s="1">
        <v>12</v>
      </c>
      <c r="AP121" s="2"/>
      <c r="AQ121" s="74">
        <f>VLOOKUP(C121,$B$13:$AA$16,4,FALSE)</f>
        <v>349</v>
      </c>
      <c r="AR121" s="10"/>
      <c r="AS121" s="1"/>
      <c r="AT121" s="11">
        <v>1.5</v>
      </c>
      <c r="AU121" s="10"/>
      <c r="AV121" s="1"/>
      <c r="AW121" s="1">
        <v>1.4</v>
      </c>
      <c r="AX121" s="10">
        <v>1</v>
      </c>
      <c r="AY121" s="11">
        <v>1.7250000000000001</v>
      </c>
      <c r="AZ121" s="2"/>
      <c r="BA121" s="2"/>
      <c r="BB121" s="2"/>
      <c r="BC121" s="1"/>
      <c r="BD121" s="106"/>
      <c r="BE121" s="2"/>
      <c r="BF121" s="2"/>
      <c r="BG121" s="2"/>
      <c r="BH121" s="2"/>
      <c r="BI121" s="1"/>
      <c r="BJ121" s="1"/>
      <c r="BK121" s="1"/>
    </row>
    <row r="122" spans="1:63" ht="12" customHeight="1">
      <c r="A122" s="1"/>
      <c r="B122" s="107">
        <v>17</v>
      </c>
      <c r="C122" s="31">
        <v>10</v>
      </c>
      <c r="D122" s="111" t="s">
        <v>8</v>
      </c>
      <c r="E122" s="2" t="s">
        <v>164</v>
      </c>
      <c r="F122" s="25"/>
      <c r="G122" s="2"/>
      <c r="H122" s="33" t="s">
        <v>81</v>
      </c>
      <c r="I122" s="99">
        <f t="shared" si="184"/>
        <v>255.59751219512194</v>
      </c>
      <c r="J122" s="101">
        <f t="shared" si="185"/>
        <v>30.391666666666666</v>
      </c>
      <c r="K122" s="124">
        <f t="shared" si="186"/>
        <v>23</v>
      </c>
      <c r="L122" s="74"/>
      <c r="M122" s="99">
        <f t="shared" si="187"/>
        <v>6134.3402926829267</v>
      </c>
      <c r="N122" s="108">
        <f>T122*(1+((AG122+IF(F122="백어택",20,0))/100)*(IF(AY122=1,$D$26,$D$26+50)/100-1))</f>
        <v>1726.9287804878049</v>
      </c>
      <c r="O122" s="108">
        <f t="shared" si="237"/>
        <v>2203.7057560975609</v>
      </c>
      <c r="P122" s="108">
        <f>V122*(1+((AG122+IF(F122="백어택",20,0))/100)*(AI122/100-1))</f>
        <v>2203.7057560975609</v>
      </c>
      <c r="Q122" s="108"/>
      <c r="R122" s="109"/>
      <c r="S122" s="99">
        <f t="shared" si="189"/>
        <v>4230.5795121951223</v>
      </c>
      <c r="T122" s="108">
        <f>AL122*IF(H122="근접",AR122,1)*AY122*IF(F122="백어택",1.2,1)</f>
        <v>1190.9853658536585</v>
      </c>
      <c r="U122" s="108">
        <f>AM122*IF(H122="근접",AR122,1)*AY122*IF(F122="백어택",1.2,1)</f>
        <v>1519.7970731707317</v>
      </c>
      <c r="V122" s="108">
        <f>IF(AX122=1,0,AM122*IF(H122="근접",AR122,1)*AY122)*IF(F122="백어택",1.2,1)</f>
        <v>1519.7970731707317</v>
      </c>
      <c r="W122" s="108"/>
      <c r="X122" s="109"/>
      <c r="Y122" s="99">
        <f t="shared" si="190"/>
        <v>8461.1590243902447</v>
      </c>
      <c r="Z122" s="108">
        <f>T122*IF(AY122=1,$D$26,$D$26+50)/100</f>
        <v>2381.9707317073171</v>
      </c>
      <c r="AA122" s="108">
        <f>U122*AI122/100</f>
        <v>3039.5941463414633</v>
      </c>
      <c r="AB122" s="108">
        <f>V122*AI122/100</f>
        <v>3039.5941463414633</v>
      </c>
      <c r="AC122" s="108"/>
      <c r="AD122" s="109"/>
      <c r="AE122" s="99">
        <f t="shared" si="238"/>
        <v>24</v>
      </c>
      <c r="AF122" s="101"/>
      <c r="AG122" s="101">
        <f>IF($D$25+AU122&gt;100,100,$D$25+AU122)</f>
        <v>45</v>
      </c>
      <c r="AH122" s="101">
        <f>IF(AX122=1,AQ122,AQ122*1.4)</f>
        <v>729.4</v>
      </c>
      <c r="AI122" s="101">
        <f>IF(AY122=1,$D$26,$D$26+50)*AW122</f>
        <v>200</v>
      </c>
      <c r="AJ122" s="108">
        <f>10/6/AX122</f>
        <v>1.1111111111111112</v>
      </c>
      <c r="AK122" s="101">
        <f t="shared" si="192"/>
        <v>2258.9853658536585</v>
      </c>
      <c r="AL122" s="101">
        <f>(IF(H122="근접",$D$29*(VLOOKUP(C122,$B$4:$AG$7,9,FALSE)+VLOOKUP(C122,$B$8:$AG$11,9,FALSE)*$D$22),$D$28*(VLOOKUP(C122,$B$4:$AG$7,9,FALSE)+VLOOKUP(C122,$B$8:$AG$11,9,FALSE)*$D$22)))*$D$27/100</f>
        <v>992.48780487804879</v>
      </c>
      <c r="AM122" s="101">
        <f>(IF(H122="근접",$D$29*(VLOOKUP(C122,$B$4:$AG$7,10,FALSE)+VLOOKUP(C122,$B$8:$AG$11,10,FALSE)*$D$22),$D$28*(VLOOKUP(C122,$B$4:$AG$7,10,FALSE)+VLOOKUP(C122,$B$8:$AG$11,10,FALSE)*$D$22)))*$D$27/100</f>
        <v>1266.4975609756098</v>
      </c>
      <c r="AN122" s="101"/>
      <c r="AO122" s="1">
        <v>24</v>
      </c>
      <c r="AP122" s="2"/>
      <c r="AQ122" s="74">
        <f>VLOOKUP(C122,$B$13:$AA$16,9,FALSE)</f>
        <v>521</v>
      </c>
      <c r="AR122" s="10">
        <v>1.2</v>
      </c>
      <c r="AS122" s="1"/>
      <c r="AT122" s="11"/>
      <c r="AU122" s="10">
        <v>25</v>
      </c>
      <c r="AV122" s="1"/>
      <c r="AW122" s="1">
        <v>1</v>
      </c>
      <c r="AX122" s="10">
        <v>1.5</v>
      </c>
      <c r="AY122" s="11">
        <v>1</v>
      </c>
      <c r="AZ122" s="2"/>
      <c r="BA122" s="2"/>
      <c r="BB122" s="2"/>
      <c r="BC122" s="1"/>
      <c r="BD122" s="111"/>
      <c r="BE122" s="2"/>
      <c r="BF122" s="3"/>
      <c r="BG122" s="2"/>
      <c r="BH122" s="2"/>
      <c r="BI122" s="1"/>
      <c r="BJ122" s="1"/>
      <c r="BK122" s="1"/>
    </row>
    <row r="123" spans="1:63" ht="12" customHeight="1">
      <c r="A123" s="1"/>
      <c r="B123" s="107">
        <v>24</v>
      </c>
      <c r="C123" s="31">
        <v>10</v>
      </c>
      <c r="D123" s="113" t="s">
        <v>19</v>
      </c>
      <c r="E123" s="2" t="s">
        <v>145</v>
      </c>
      <c r="F123" s="25"/>
      <c r="G123" s="2"/>
      <c r="H123" s="33">
        <f>IF(AY123=1,4,6)</f>
        <v>6</v>
      </c>
      <c r="I123" s="99">
        <f t="shared" si="184"/>
        <v>255.02997967479675</v>
      </c>
      <c r="J123" s="101">
        <f t="shared" si="185"/>
        <v>21.708333333333332</v>
      </c>
      <c r="K123" s="124">
        <f t="shared" si="186"/>
        <v>24</v>
      </c>
      <c r="L123" s="74"/>
      <c r="M123" s="99">
        <f t="shared" si="187"/>
        <v>6120.7195121951218</v>
      </c>
      <c r="N123" s="108">
        <f>T123*(1+($D$25/100)*($D$26/100-1))</f>
        <v>3918.1829268292681</v>
      </c>
      <c r="O123" s="108">
        <f>U123*(1+(AG123/100)*(AI123/100-1))</f>
        <v>2202.5365853658536</v>
      </c>
      <c r="P123" s="108"/>
      <c r="Q123" s="108"/>
      <c r="R123" s="109"/>
      <c r="S123" s="99">
        <f t="shared" si="189"/>
        <v>4366.4207317073169</v>
      </c>
      <c r="T123" s="108">
        <f>AL123*AU123</f>
        <v>3265.1524390243903</v>
      </c>
      <c r="U123" s="108">
        <f>AM123*AU123</f>
        <v>1101.2682926829268</v>
      </c>
      <c r="V123" s="108"/>
      <c r="W123" s="108"/>
      <c r="X123" s="109"/>
      <c r="Y123" s="99">
        <f t="shared" si="190"/>
        <v>8732.8414634146338</v>
      </c>
      <c r="Z123" s="108">
        <f t="shared" ref="Z123:AA123" si="239">T123*$D$26/100</f>
        <v>6530.3048780487807</v>
      </c>
      <c r="AA123" s="108">
        <f t="shared" si="239"/>
        <v>2202.5365853658536</v>
      </c>
      <c r="AB123" s="108"/>
      <c r="AC123" s="108"/>
      <c r="AD123" s="109"/>
      <c r="AE123" s="99">
        <f t="shared" si="238"/>
        <v>24</v>
      </c>
      <c r="AF123" s="101"/>
      <c r="AG123" s="101">
        <f>IF($D$25+AT123&gt;100,100,$D$25+AT123)</f>
        <v>100</v>
      </c>
      <c r="AH123" s="101">
        <f>AQ123</f>
        <v>521</v>
      </c>
      <c r="AI123" s="101">
        <f t="shared" ref="AI123:AI125" si="240">$D$26</f>
        <v>200</v>
      </c>
      <c r="AJ123" s="108">
        <f>10/IF(AY123=1,(2.5+AX123),2)</f>
        <v>5</v>
      </c>
      <c r="AK123" s="101">
        <f t="shared" si="192"/>
        <v>3493.1365853658535</v>
      </c>
      <c r="AL123" s="101">
        <f>(H123-1)*(VLOOKUP(C123,$B$4:$AG$7,27,FALSE)+VLOOKUP(C123,$B$8:$AG$11,27,FALSE)*$D$22)*$D$27/100</f>
        <v>2612.1219512195121</v>
      </c>
      <c r="AM123" s="101">
        <f>(VLOOKUP(C123,$B$4:$AG$7,28,FALSE)+VLOOKUP(C123,$B$8:$AG$11,28,FALSE)*$D$22)*$D$27/100</f>
        <v>881.01463414634145</v>
      </c>
      <c r="AN123" s="101"/>
      <c r="AO123" s="1">
        <v>24</v>
      </c>
      <c r="AP123" s="2"/>
      <c r="AQ123" s="74">
        <f>VLOOKUP(C123,$B$13:$AG$16,27,FALSE)</f>
        <v>521</v>
      </c>
      <c r="AR123" s="10"/>
      <c r="AS123" s="1"/>
      <c r="AT123" s="11">
        <v>100</v>
      </c>
      <c r="AU123" s="10">
        <v>1.25</v>
      </c>
      <c r="AV123" s="1"/>
      <c r="AW123" s="1"/>
      <c r="AX123" s="10">
        <v>0</v>
      </c>
      <c r="AY123" s="11">
        <v>2</v>
      </c>
      <c r="AZ123" s="2"/>
      <c r="BA123" s="2"/>
      <c r="BB123" s="2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ht="12" customHeight="1">
      <c r="A124" s="1"/>
      <c r="B124" s="107">
        <v>5</v>
      </c>
      <c r="C124" s="31">
        <v>10</v>
      </c>
      <c r="D124" s="106" t="s">
        <v>6</v>
      </c>
      <c r="E124" s="2" t="s">
        <v>147</v>
      </c>
      <c r="F124" s="25"/>
      <c r="G124" s="2" t="s">
        <v>86</v>
      </c>
      <c r="H124" s="33"/>
      <c r="I124" s="99">
        <f t="shared" si="184"/>
        <v>250.91704132682929</v>
      </c>
      <c r="J124" s="101">
        <f t="shared" si="185"/>
        <v>23.45</v>
      </c>
      <c r="K124" s="124">
        <f t="shared" si="186"/>
        <v>25</v>
      </c>
      <c r="L124" s="74"/>
      <c r="M124" s="99">
        <f t="shared" si="187"/>
        <v>5018.3408265365861</v>
      </c>
      <c r="N124" s="108">
        <f>T124*(1+(AG124/100)*(AI124/100-1))</f>
        <v>5018.3408265365861</v>
      </c>
      <c r="O124" s="108"/>
      <c r="P124" s="108"/>
      <c r="Q124" s="108"/>
      <c r="R124" s="109"/>
      <c r="S124" s="99">
        <f t="shared" si="189"/>
        <v>4181.9506887804882</v>
      </c>
      <c r="T124" s="108">
        <f>AL124*AW124*AT124*AX124*AY124</f>
        <v>4181.9506887804882</v>
      </c>
      <c r="U124" s="108"/>
      <c r="V124" s="108"/>
      <c r="W124" s="108"/>
      <c r="X124" s="109"/>
      <c r="Y124" s="99">
        <f t="shared" si="190"/>
        <v>8363.9013775609765</v>
      </c>
      <c r="Z124" s="108">
        <f t="shared" ref="Z124:Z125" si="241">T124*$D$26/100</f>
        <v>8363.9013775609765</v>
      </c>
      <c r="AA124" s="108"/>
      <c r="AB124" s="108"/>
      <c r="AC124" s="108"/>
      <c r="AD124" s="109"/>
      <c r="AE124" s="99">
        <f t="shared" si="238"/>
        <v>20</v>
      </c>
      <c r="AF124" s="101"/>
      <c r="AG124" s="101">
        <f>IF($D$25+AV124&gt;100,100,$D$25+AV124)</f>
        <v>20</v>
      </c>
      <c r="AH124" s="101">
        <f>AQ124*AR124</f>
        <v>469</v>
      </c>
      <c r="AI124" s="101">
        <f t="shared" si="240"/>
        <v>200</v>
      </c>
      <c r="AJ124" s="108">
        <f>10/IF(AX124=1,IF(AY124=1,5,6),4)</f>
        <v>2.5</v>
      </c>
      <c r="AK124" s="101">
        <f t="shared" si="192"/>
        <v>1756.5317073170734</v>
      </c>
      <c r="AL124" s="101">
        <f>(VLOOKUP(C124,$B$4:$AG$7,7,FALSE)+VLOOKUP(C124,$B$8:$AG$11,7,FALSE)*$D$22)*$D$27/100</f>
        <v>1756.5317073170734</v>
      </c>
      <c r="AM124" s="101"/>
      <c r="AN124" s="101"/>
      <c r="AO124" s="1">
        <v>20</v>
      </c>
      <c r="AP124" s="2"/>
      <c r="AQ124" s="74">
        <f>VLOOKUP(C124,$B$13:$AA$16,7,FALSE)</f>
        <v>469</v>
      </c>
      <c r="AR124" s="10">
        <v>1</v>
      </c>
      <c r="AS124" s="1"/>
      <c r="AT124" s="11">
        <v>1.2</v>
      </c>
      <c r="AU124" s="10"/>
      <c r="AV124" s="1">
        <v>0</v>
      </c>
      <c r="AW124" s="1">
        <v>1.24</v>
      </c>
      <c r="AX124" s="10">
        <v>1.6</v>
      </c>
      <c r="AY124" s="11">
        <v>1</v>
      </c>
      <c r="AZ124" s="2"/>
      <c r="BA124" s="2"/>
      <c r="BB124" s="2"/>
      <c r="BC124" s="1"/>
      <c r="BD124" s="106"/>
      <c r="BE124" s="2"/>
      <c r="BF124" s="2"/>
      <c r="BG124" s="2"/>
      <c r="BH124" s="2"/>
      <c r="BI124" s="1"/>
      <c r="BJ124" s="1"/>
      <c r="BK124" s="1"/>
    </row>
    <row r="125" spans="1:63" ht="12" customHeight="1">
      <c r="A125" s="1"/>
      <c r="B125" s="107">
        <v>18</v>
      </c>
      <c r="C125" s="31">
        <v>10</v>
      </c>
      <c r="D125" s="111" t="s">
        <v>21</v>
      </c>
      <c r="E125" s="2" t="s">
        <v>164</v>
      </c>
      <c r="F125" s="25"/>
      <c r="G125" s="2"/>
      <c r="H125" s="33"/>
      <c r="I125" s="99">
        <f t="shared" si="184"/>
        <v>245.72760975609756</v>
      </c>
      <c r="J125" s="101">
        <f t="shared" si="185"/>
        <v>21.9</v>
      </c>
      <c r="K125" s="124">
        <f t="shared" si="186"/>
        <v>26</v>
      </c>
      <c r="L125" s="74"/>
      <c r="M125" s="99">
        <f t="shared" si="187"/>
        <v>7371.828292682927</v>
      </c>
      <c r="N125" s="108">
        <f t="shared" ref="N125:N127" si="242">T125*(1+((AG125+IF(F125="백어택",20,0))/100)*(AI125/100-1))</f>
        <v>5160.2798048780487</v>
      </c>
      <c r="O125" s="108"/>
      <c r="P125" s="108"/>
      <c r="Q125" s="108"/>
      <c r="R125" s="109">
        <f>X125*(1+(AG125/100)*(AI125/100-1))</f>
        <v>2211.5484878048778</v>
      </c>
      <c r="S125" s="99">
        <f t="shared" si="189"/>
        <v>6143.1902439024389</v>
      </c>
      <c r="T125" s="108">
        <f>AL125*AW125*AX125*AY125*IF(F125="백어택",1.2,1)</f>
        <v>4300.2331707317071</v>
      </c>
      <c r="U125" s="108"/>
      <c r="V125" s="108"/>
      <c r="W125" s="108"/>
      <c r="X125" s="109">
        <f>AL125*AS125+IF(AX125=1,AL125*AU125,AL125*AU125*2)</f>
        <v>1842.9570731707315</v>
      </c>
      <c r="Y125" s="99">
        <f t="shared" si="190"/>
        <v>12286.380487804878</v>
      </c>
      <c r="Z125" s="108">
        <f t="shared" si="241"/>
        <v>8600.4663414634142</v>
      </c>
      <c r="AA125" s="108"/>
      <c r="AB125" s="108"/>
      <c r="AC125" s="108"/>
      <c r="AD125" s="109">
        <f>X125*$D$26/100</f>
        <v>3685.914146341463</v>
      </c>
      <c r="AE125" s="99">
        <f>AO125-AR125</f>
        <v>30</v>
      </c>
      <c r="AF125" s="101"/>
      <c r="AG125" s="101">
        <f>IF($D$25&gt;100,100,$D$25)</f>
        <v>20</v>
      </c>
      <c r="AH125" s="101">
        <f>AQ125</f>
        <v>657</v>
      </c>
      <c r="AI125" s="101">
        <f t="shared" si="240"/>
        <v>200</v>
      </c>
      <c r="AJ125" s="108">
        <f>10/6</f>
        <v>1.6666666666666667</v>
      </c>
      <c r="AK125" s="101">
        <f t="shared" si="192"/>
        <v>3071.5951219512194</v>
      </c>
      <c r="AL125" s="101">
        <f>(VLOOKUP(C125,$B$4:$AG$7,31,FALSE)+VLOOKUP(C125,$B$8:$AG$11,31,FALSE)*$D$22)*$D$27/100</f>
        <v>3071.5951219512194</v>
      </c>
      <c r="AM125" s="101"/>
      <c r="AN125" s="101"/>
      <c r="AO125" s="1">
        <v>36</v>
      </c>
      <c r="AP125" s="2"/>
      <c r="AQ125" s="74">
        <f>VLOOKUP(C125,$B$13:$AG$16,31,FALSE)</f>
        <v>657</v>
      </c>
      <c r="AR125" s="10">
        <v>6</v>
      </c>
      <c r="AS125" s="1">
        <v>0</v>
      </c>
      <c r="AT125" s="11"/>
      <c r="AU125" s="10">
        <v>0.3</v>
      </c>
      <c r="AV125" s="1"/>
      <c r="AW125" s="1">
        <v>1</v>
      </c>
      <c r="AX125" s="10">
        <v>1.4</v>
      </c>
      <c r="AY125" s="11">
        <v>1</v>
      </c>
      <c r="AZ125" s="2"/>
      <c r="BA125" s="2"/>
      <c r="BB125" s="2"/>
      <c r="BC125" s="1"/>
      <c r="BD125" s="111"/>
      <c r="BE125" s="2"/>
      <c r="BF125" s="3"/>
      <c r="BG125" s="2"/>
      <c r="BH125" s="2"/>
      <c r="BI125" s="1"/>
      <c r="BJ125" s="1"/>
      <c r="BK125" s="1"/>
    </row>
    <row r="126" spans="1:63" ht="12" customHeight="1">
      <c r="A126" s="1"/>
      <c r="B126" s="107">
        <v>13</v>
      </c>
      <c r="C126" s="31">
        <v>10</v>
      </c>
      <c r="D126" s="111" t="s">
        <v>14</v>
      </c>
      <c r="E126" s="2" t="s">
        <v>164</v>
      </c>
      <c r="F126" s="25" t="s">
        <v>149</v>
      </c>
      <c r="G126" s="2"/>
      <c r="H126" s="33" t="s">
        <v>80</v>
      </c>
      <c r="I126" s="99">
        <f t="shared" si="184"/>
        <v>236.57937170731708</v>
      </c>
      <c r="J126" s="101">
        <f t="shared" si="185"/>
        <v>18.25</v>
      </c>
      <c r="K126" s="124">
        <f t="shared" si="186"/>
        <v>27</v>
      </c>
      <c r="L126" s="74"/>
      <c r="M126" s="99">
        <f t="shared" si="187"/>
        <v>8516.8573814634146</v>
      </c>
      <c r="N126" s="101">
        <f t="shared" si="242"/>
        <v>1477.4180487804879</v>
      </c>
      <c r="O126" s="101">
        <f>U126*(1+((AG126+IF(F126="백어택",20,0))/100)*(AI126/100-1))</f>
        <v>1477.4180487804879</v>
      </c>
      <c r="P126" s="101">
        <f>V126*(1+((AG126+IF(F126="백어택",20,0))/100)*(AI126*IF(AX126=1,AW126,1)/100-1))</f>
        <v>1996.825170731707</v>
      </c>
      <c r="Q126" s="101">
        <f>W126*(1+((AG126+IF(F126="백어택",20,0))/100)*(AI126*AW126/100-1))</f>
        <v>3565.1961131707312</v>
      </c>
      <c r="R126" s="109"/>
      <c r="S126" s="99">
        <f t="shared" si="189"/>
        <v>5161.7317463414638</v>
      </c>
      <c r="T126" s="101">
        <f>AL126*AY126*IF(F126="백어택",1.2,1)</f>
        <v>895.40487804878057</v>
      </c>
      <c r="U126" s="101">
        <f>AM126*AY126*IF(F126="백어택",1.2,1)</f>
        <v>895.40487804878057</v>
      </c>
      <c r="V126" s="101">
        <f>AN126*AY126*IF(F126="백어택",1.2,1)</f>
        <v>1210.1970731707315</v>
      </c>
      <c r="W126" s="101">
        <f>(T126+U126+V126)*IF(AX126=1,0,0.6)*IF(F126="백어택",1.2,1)</f>
        <v>2160.7249170731707</v>
      </c>
      <c r="X126" s="74"/>
      <c r="Y126" s="99">
        <f t="shared" si="190"/>
        <v>10323.463492682928</v>
      </c>
      <c r="Z126" s="101">
        <f t="shared" ref="Z126:Z128" si="243">T126*AI126/100</f>
        <v>1790.8097560975611</v>
      </c>
      <c r="AA126" s="101">
        <f>U126*AI126/100</f>
        <v>1790.8097560975611</v>
      </c>
      <c r="AB126" s="101">
        <f>V126*AI126*IF(AX126=1,AW126,1)/100</f>
        <v>2420.3941463414631</v>
      </c>
      <c r="AC126" s="101">
        <f>W126*AI126*AW126/100</f>
        <v>4321.4498341463413</v>
      </c>
      <c r="AD126" s="74"/>
      <c r="AE126" s="99">
        <f t="shared" ref="AE126:AE128" si="244">AO126</f>
        <v>36</v>
      </c>
      <c r="AF126" s="101"/>
      <c r="AG126" s="101">
        <f>IF($D$25+AU126&gt;100,100,$D$25+AU126)</f>
        <v>45</v>
      </c>
      <c r="AH126" s="101">
        <f>AQ126*AS126</f>
        <v>657</v>
      </c>
      <c r="AI126" s="101">
        <f>$D$26+IF(H126="근접",AR126,0)+IF(AY126=1,0,50)</f>
        <v>200</v>
      </c>
      <c r="AJ126" s="108">
        <f>10/3</f>
        <v>3.3333333333333335</v>
      </c>
      <c r="AK126" s="101">
        <f t="shared" si="192"/>
        <v>2500.839024390244</v>
      </c>
      <c r="AL126" s="101">
        <f>(IF(H126="근접",$D$29*(VLOOKUP(C126,$B$4:$AG$7,19,FALSE)+VLOOKUP(C126,$B$8:$AG$11,19,FALSE)*$D$22),$D$28*(VLOOKUP(C126,$B$4:$AG$7,19,FALSE)+VLOOKUP(C126,$B$8:$AG$11,19,FALSE)*$D$22)))*$D$27/100</f>
        <v>746.17073170731715</v>
      </c>
      <c r="AM126" s="101">
        <f>(IF(H126="근접",$D$29*(VLOOKUP(C126,$B$4:$AG$7,20,FALSE)+VLOOKUP(C126,$B$8:$AG$11,20,FALSE)*$D$22),$D$28*(VLOOKUP(C126,$B$4:$AG$7,20,FALSE)+VLOOKUP(C126,$B$8:$AG$11,20,FALSE)*$D$22)))*$D$27/100</f>
        <v>746.17073170731715</v>
      </c>
      <c r="AN126" s="101">
        <f>(IF(H126="근접",$D$29*(VLOOKUP(C126,$B$4:$AG$7,21,FALSE)+VLOOKUP(C126,$B$8:$AG$11,21,FALSE)*$D$22),$D$28*(VLOOKUP(C126,$B$4:$AG$7,21,FALSE)+VLOOKUP(C126,$B$8:$AG$11,21,FALSE)*$D$22)))*$D$27/100</f>
        <v>1008.4975609756096</v>
      </c>
      <c r="AO126" s="1">
        <v>36</v>
      </c>
      <c r="AP126" s="2"/>
      <c r="AQ126" s="74">
        <f>VLOOKUP(C126,$B$13:$AA$16,19,FALSE)</f>
        <v>657</v>
      </c>
      <c r="AR126" s="10">
        <v>50</v>
      </c>
      <c r="AS126" s="1">
        <v>1</v>
      </c>
      <c r="AT126" s="11"/>
      <c r="AU126" s="10">
        <v>25</v>
      </c>
      <c r="AV126" s="1"/>
      <c r="AW126" s="1">
        <v>1</v>
      </c>
      <c r="AX126" s="10">
        <v>0.6</v>
      </c>
      <c r="AY126" s="11">
        <v>1</v>
      </c>
      <c r="AZ126" s="2"/>
      <c r="BA126" s="2"/>
      <c r="BB126" s="2"/>
      <c r="BC126" s="1"/>
      <c r="BD126" s="111"/>
      <c r="BE126" s="2"/>
      <c r="BF126" s="3"/>
      <c r="BG126" s="2"/>
      <c r="BH126" s="2"/>
      <c r="BI126" s="1"/>
      <c r="BJ126" s="1"/>
      <c r="BK126" s="1"/>
    </row>
    <row r="127" spans="1:63" ht="12" customHeight="1">
      <c r="A127" s="1"/>
      <c r="B127" s="107">
        <v>9</v>
      </c>
      <c r="C127" s="31">
        <v>10</v>
      </c>
      <c r="D127" s="106" t="s">
        <v>10</v>
      </c>
      <c r="E127" s="2" t="s">
        <v>138</v>
      </c>
      <c r="F127" s="25"/>
      <c r="G127" s="2" t="s">
        <v>137</v>
      </c>
      <c r="H127" s="33"/>
      <c r="I127" s="99">
        <f t="shared" si="184"/>
        <v>234.82774390243898</v>
      </c>
      <c r="J127" s="101">
        <f t="shared" si="185"/>
        <v>25.75</v>
      </c>
      <c r="K127" s="124">
        <f t="shared" si="186"/>
        <v>28</v>
      </c>
      <c r="L127" s="74"/>
      <c r="M127" s="99">
        <f t="shared" si="187"/>
        <v>3757.2439024390237</v>
      </c>
      <c r="N127" s="108">
        <f t="shared" si="242"/>
        <v>3757.2439024390237</v>
      </c>
      <c r="O127" s="108"/>
      <c r="P127" s="108"/>
      <c r="Q127" s="108"/>
      <c r="R127" s="109"/>
      <c r="S127" s="99">
        <f t="shared" si="189"/>
        <v>3131.0365853658532</v>
      </c>
      <c r="T127" s="108">
        <f>AL127*AS127*AU127*AX127*IF(AY127=0,1,0.5)*IF(F127="백어택",1.2,1)</f>
        <v>3131.0365853658532</v>
      </c>
      <c r="U127" s="108"/>
      <c r="V127" s="108"/>
      <c r="W127" s="108"/>
      <c r="X127" s="109"/>
      <c r="Y127" s="99">
        <f t="shared" si="190"/>
        <v>6262.0731707317063</v>
      </c>
      <c r="Z127" s="108">
        <f t="shared" si="243"/>
        <v>6262.0731707317063</v>
      </c>
      <c r="AA127" s="108"/>
      <c r="AB127" s="108"/>
      <c r="AC127" s="108"/>
      <c r="AD127" s="109"/>
      <c r="AE127" s="99">
        <f t="shared" si="244"/>
        <v>16</v>
      </c>
      <c r="AF127" s="101"/>
      <c r="AG127" s="101">
        <f>IF($D$25+AV127&gt;100,100,$D$25+AV127)</f>
        <v>20</v>
      </c>
      <c r="AH127" s="101">
        <f t="shared" ref="AH127:AH130" si="245">AQ127</f>
        <v>412</v>
      </c>
      <c r="AI127" s="101">
        <f>$D$26+AY127</f>
        <v>200</v>
      </c>
      <c r="AJ127" s="108">
        <f>10*AR127/(7-IF(AX127=1,0,3))</f>
        <v>1.4285714285714286</v>
      </c>
      <c r="AK127" s="101">
        <f t="shared" si="192"/>
        <v>2504.8292682926826</v>
      </c>
      <c r="AL127" s="101">
        <f>(VLOOKUP(C127,$B$4:$AG$7,13,FALSE)+VLOOKUP(C127,$B$8:$AG$11,13,FALSE)*$D$22)*$D$27/100</f>
        <v>2504.8292682926826</v>
      </c>
      <c r="AM127" s="101"/>
      <c r="AN127" s="101"/>
      <c r="AO127" s="1">
        <v>16</v>
      </c>
      <c r="AP127" s="2"/>
      <c r="AQ127" s="74">
        <f>VLOOKUP(C127,$B$13:$AA$16,13,FALSE)</f>
        <v>412</v>
      </c>
      <c r="AR127" s="10">
        <v>1</v>
      </c>
      <c r="AS127" s="1">
        <v>1</v>
      </c>
      <c r="AT127" s="11"/>
      <c r="AU127" s="10">
        <v>1.25</v>
      </c>
      <c r="AV127" s="1">
        <v>0</v>
      </c>
      <c r="AW127" s="1"/>
      <c r="AX127" s="10">
        <v>1</v>
      </c>
      <c r="AY127" s="11">
        <v>0</v>
      </c>
      <c r="AZ127" s="2"/>
      <c r="BA127" s="2"/>
      <c r="BB127" s="2"/>
      <c r="BC127" s="1"/>
      <c r="BD127" s="106"/>
      <c r="BE127" s="2"/>
      <c r="BF127" s="2"/>
      <c r="BG127" s="2"/>
      <c r="BH127" s="2"/>
      <c r="BI127" s="1"/>
      <c r="BJ127" s="1"/>
      <c r="BK127" s="1"/>
    </row>
    <row r="128" spans="1:63" ht="12" customHeight="1">
      <c r="A128" s="1"/>
      <c r="B128" s="107">
        <v>11</v>
      </c>
      <c r="C128" s="31">
        <v>10</v>
      </c>
      <c r="D128" s="106" t="s">
        <v>17</v>
      </c>
      <c r="E128" s="2" t="s">
        <v>147</v>
      </c>
      <c r="F128" s="25"/>
      <c r="G128" s="2"/>
      <c r="H128" s="33">
        <f>IF(AT128=1,3,IF(AY128=1,3,2))</f>
        <v>3</v>
      </c>
      <c r="I128" s="99">
        <f t="shared" si="184"/>
        <v>228.31353658536582</v>
      </c>
      <c r="J128" s="101">
        <f t="shared" si="185"/>
        <v>34.625</v>
      </c>
      <c r="K128" s="124">
        <f t="shared" si="186"/>
        <v>29</v>
      </c>
      <c r="L128" s="74"/>
      <c r="M128" s="99">
        <f t="shared" si="187"/>
        <v>1826.5082926829266</v>
      </c>
      <c r="N128" s="108">
        <f>T128*(1+(AG128/100)*(AI128/100-1))</f>
        <v>434.88292682926829</v>
      </c>
      <c r="O128" s="108">
        <f>U128*(1+(AG128/100)*(AI128/100-1))</f>
        <v>608.83609756097553</v>
      </c>
      <c r="P128" s="108">
        <f>V128*(1+(AG128/100)*(AI128/100-1))</f>
        <v>782.78926829268289</v>
      </c>
      <c r="Q128" s="108"/>
      <c r="R128" s="109"/>
      <c r="S128" s="99">
        <f t="shared" si="189"/>
        <v>1217.6721951219511</v>
      </c>
      <c r="T128" s="108">
        <f>AL128*AV128</f>
        <v>289.92195121951221</v>
      </c>
      <c r="U128" s="108">
        <f>AL128*AW128</f>
        <v>405.89073170731706</v>
      </c>
      <c r="V128" s="108">
        <f>IF(H128=3,AL128,0)*(1+AW128-1+AW128-1)</f>
        <v>521.85951219512197</v>
      </c>
      <c r="W128" s="108"/>
      <c r="X128" s="109"/>
      <c r="Y128" s="99">
        <f t="shared" si="190"/>
        <v>4261.8526829268294</v>
      </c>
      <c r="Z128" s="108">
        <f t="shared" si="243"/>
        <v>1014.7268292682928</v>
      </c>
      <c r="AA128" s="108">
        <f>U128*AI128/100</f>
        <v>1420.6175609756099</v>
      </c>
      <c r="AB128" s="108">
        <f>V128*AI128/100</f>
        <v>1826.508292682927</v>
      </c>
      <c r="AC128" s="108"/>
      <c r="AD128" s="109"/>
      <c r="AE128" s="99">
        <f t="shared" si="244"/>
        <v>8</v>
      </c>
      <c r="AF128" s="101"/>
      <c r="AG128" s="101">
        <f>IF($D$25&gt;100,100,$D$25)</f>
        <v>20</v>
      </c>
      <c r="AH128" s="101">
        <f t="shared" si="245"/>
        <v>277</v>
      </c>
      <c r="AI128" s="101">
        <f>$D$26+AX128</f>
        <v>350</v>
      </c>
      <c r="AJ128" s="108">
        <f>10*AR128/IF(AT128=0,IF(AY128=0,8,5),5)</f>
        <v>2</v>
      </c>
      <c r="AK128" s="101">
        <f>H128*SUM(AL128:AN128)</f>
        <v>869.76585365853657</v>
      </c>
      <c r="AL128" s="101">
        <f>((VLOOKUP(C128,$B$4:$AG$7,24,FALSE)+VLOOKUP(C128,$B$8:$AG$11,24,FALSE)*$D$22))*$D$27/100</f>
        <v>289.92195121951221</v>
      </c>
      <c r="AM128" s="101"/>
      <c r="AN128" s="101"/>
      <c r="AO128" s="1">
        <v>8</v>
      </c>
      <c r="AP128" s="2"/>
      <c r="AQ128" s="74">
        <f>VLOOKUP(C128,$B$13:$AA$16,24,FALSE)</f>
        <v>277</v>
      </c>
      <c r="AR128" s="10">
        <v>1</v>
      </c>
      <c r="AS128" s="1"/>
      <c r="AT128" s="11">
        <v>1</v>
      </c>
      <c r="AU128" s="10"/>
      <c r="AV128" s="1">
        <v>1</v>
      </c>
      <c r="AW128" s="1">
        <v>1.4</v>
      </c>
      <c r="AX128" s="10">
        <v>150</v>
      </c>
      <c r="AY128" s="11">
        <v>0</v>
      </c>
      <c r="AZ128" s="2"/>
      <c r="BA128" s="2"/>
      <c r="BB128" s="2"/>
      <c r="BC128" s="1"/>
      <c r="BD128" s="106"/>
      <c r="BE128" s="2"/>
      <c r="BF128" s="2"/>
      <c r="BG128" s="2"/>
      <c r="BH128" s="2"/>
      <c r="BI128" s="1"/>
      <c r="BJ128" s="1"/>
      <c r="BK128" s="2"/>
    </row>
    <row r="129" spans="1:63" ht="12" customHeight="1">
      <c r="A129" s="1"/>
      <c r="B129" s="107">
        <v>14</v>
      </c>
      <c r="C129" s="31">
        <v>10</v>
      </c>
      <c r="D129" s="111" t="s">
        <v>18</v>
      </c>
      <c r="E129" s="2" t="s">
        <v>164</v>
      </c>
      <c r="F129" s="25"/>
      <c r="G129" s="2"/>
      <c r="H129" s="33" t="s">
        <v>80</v>
      </c>
      <c r="I129" s="99">
        <f t="shared" si="184"/>
        <v>226.2389073170732</v>
      </c>
      <c r="J129" s="101">
        <f t="shared" si="185"/>
        <v>26.05</v>
      </c>
      <c r="K129" s="124">
        <f t="shared" si="186"/>
        <v>30</v>
      </c>
      <c r="L129" s="74"/>
      <c r="M129" s="99">
        <f t="shared" si="187"/>
        <v>4524.778146341464</v>
      </c>
      <c r="N129" s="108">
        <f>T129*(1+((AG129+IF(F129="백어택",20,0))/100)*(AI129/100-1))</f>
        <v>4524.778146341464</v>
      </c>
      <c r="O129" s="108">
        <f>U129*(1+(($D$25+IF(F129="백어택",20,0))/100)*(AI129/100-1))</f>
        <v>0</v>
      </c>
      <c r="P129" s="108"/>
      <c r="Q129" s="108"/>
      <c r="R129" s="109"/>
      <c r="S129" s="99">
        <f t="shared" si="189"/>
        <v>2827.9863414634146</v>
      </c>
      <c r="T129" s="108">
        <f>AL129*IF(H129="근접",AT129,IF(AV129=1,AT129,1))*AX129*IF(F129="백어택",1.2,1)</f>
        <v>2827.9863414634146</v>
      </c>
      <c r="U129" s="108">
        <f>IF(AX129=1,AM129*IF(H129="근접",AT129,IF(AV129=1,AT129,1)),0)*AY129*IF(AX129=1,1,0)*IF(F129="백어택",1.2,1)</f>
        <v>0</v>
      </c>
      <c r="V129" s="108"/>
      <c r="W129" s="108"/>
      <c r="X129" s="109"/>
      <c r="Y129" s="99">
        <f t="shared" si="190"/>
        <v>5655.9726829268293</v>
      </c>
      <c r="Z129" s="108">
        <f t="shared" ref="Z129:AA129" si="246">T129*$D$26/100</f>
        <v>5655.9726829268293</v>
      </c>
      <c r="AA129" s="108">
        <f t="shared" si="246"/>
        <v>0</v>
      </c>
      <c r="AB129" s="108"/>
      <c r="AC129" s="108"/>
      <c r="AD129" s="109"/>
      <c r="AE129" s="99">
        <f>(AO129-AR129)*IF(AW129="보스대상",1,POWER(0.85,AW129))</f>
        <v>20</v>
      </c>
      <c r="AF129" s="101"/>
      <c r="AG129" s="101">
        <f>IF($D$25&gt;100,100,$D$25)+AU129</f>
        <v>60</v>
      </c>
      <c r="AH129" s="101">
        <f t="shared" si="245"/>
        <v>521</v>
      </c>
      <c r="AI129" s="101">
        <f t="shared" ref="AI129:AI136" si="247">$D$26</f>
        <v>200</v>
      </c>
      <c r="AJ129" s="112">
        <f>10*AS129/IF(AX129=1,IF(AY129=1,4.5,4),4)</f>
        <v>2.5</v>
      </c>
      <c r="AK129" s="101">
        <f t="shared" ref="AK129:AK152" si="248">SUM(AL129:AN129)</f>
        <v>1692.0585365853658</v>
      </c>
      <c r="AL129" s="101">
        <f>IF(AV129=1,$D$29*(VLOOKUP(C129,$B$4:$AG$7,25,FALSE)+VLOOKUP(C129,$B$8:$AG$11,25,FALSE)*$D$22),(IF(H129="근접",$D$29*(VLOOKUP(C129,$B$4:$AG$7,25,FALSE)+VLOOKUP(C129,$B$8:$AG$11,25,FALSE)*$D$22),$D$28*(VLOOKUP(C129,$B$4:$AG$7,25,FALSE)+VLOOKUP(C129,$B$8:$AG$11,25,FALSE)*$D$22))))*$D$27/100</f>
        <v>1009.9951219512195</v>
      </c>
      <c r="AM129" s="101">
        <f>(IF(AV129=1,$D$29*(VLOOKUP(C129,$B$4:$AG$7,26,FALSE)+VLOOKUP(C129,$B$8:$AG$11,26,FALSE)*$D$22),IF(H129="근접",$D$29*(VLOOKUP(C129,$B$4:$AG$7,26,FALSE)+VLOOKUP(C129,$B$8:$AG$11,26,FALSE)*$D$22),$D$28*(VLOOKUP(C129,$B$4:$AG$7,26,FALSE)+VLOOKUP(C129,$B$8:$AG$11,26,FALSE)*$D$22))))*$D$27/100</f>
        <v>682.06341463414628</v>
      </c>
      <c r="AN129" s="101"/>
      <c r="AO129" s="1">
        <v>24</v>
      </c>
      <c r="AP129" s="2"/>
      <c r="AQ129" s="74">
        <f>VLOOKUP(C129,$B$13:$AA$16,25,FALSE)</f>
        <v>521</v>
      </c>
      <c r="AR129" s="10">
        <v>4</v>
      </c>
      <c r="AS129" s="1">
        <v>1</v>
      </c>
      <c r="AT129" s="11">
        <v>1</v>
      </c>
      <c r="AU129" s="10">
        <v>40</v>
      </c>
      <c r="AV129" s="1">
        <v>0</v>
      </c>
      <c r="AW129" s="1" t="s">
        <v>86</v>
      </c>
      <c r="AX129" s="10">
        <v>2.8</v>
      </c>
      <c r="AY129" s="11">
        <v>1</v>
      </c>
      <c r="AZ129" s="2"/>
      <c r="BA129" s="2"/>
      <c r="BB129" s="2"/>
      <c r="BC129" s="1"/>
      <c r="BD129" s="111"/>
      <c r="BE129" s="2"/>
      <c r="BF129" s="3"/>
      <c r="BG129" s="2"/>
      <c r="BH129" s="2"/>
      <c r="BI129" s="1"/>
      <c r="BJ129" s="1"/>
      <c r="BK129" s="2"/>
    </row>
    <row r="130" spans="1:63" ht="12" customHeight="1">
      <c r="A130" s="1"/>
      <c r="B130" s="107">
        <v>25</v>
      </c>
      <c r="C130" s="31">
        <v>10</v>
      </c>
      <c r="D130" s="113" t="s">
        <v>15</v>
      </c>
      <c r="E130" s="2" t="s">
        <v>135</v>
      </c>
      <c r="F130" s="25"/>
      <c r="G130" s="2"/>
      <c r="H130" s="33">
        <f>IF(AX130=AT130,3,4)</f>
        <v>4</v>
      </c>
      <c r="I130" s="99">
        <f t="shared" si="184"/>
        <v>221.01194146341464</v>
      </c>
      <c r="J130" s="101">
        <f t="shared" si="185"/>
        <v>19.733333333333334</v>
      </c>
      <c r="K130" s="124">
        <f t="shared" si="186"/>
        <v>31</v>
      </c>
      <c r="L130" s="74"/>
      <c r="M130" s="99">
        <f t="shared" si="187"/>
        <v>6630.3582439024394</v>
      </c>
      <c r="N130" s="108">
        <f>T130*(1+(AG130/100)*(AI130/100-1))</f>
        <v>1091.0716097560976</v>
      </c>
      <c r="O130" s="108">
        <f>U130*(1+(AG130/100)*(AI130/100-1))</f>
        <v>1091.0716097560976</v>
      </c>
      <c r="P130" s="108">
        <f>V130*(1+(AG130/100)*(AI130/100-1))</f>
        <v>1091.0716097560976</v>
      </c>
      <c r="Q130" s="108">
        <f>W130*(1+(AG130/100)*(AI130/100-1))</f>
        <v>839.28585365853667</v>
      </c>
      <c r="R130" s="109">
        <f>X130*(1+(AG130/100)*(AI130/100-1))</f>
        <v>2517.8575609756099</v>
      </c>
      <c r="S130" s="99">
        <f t="shared" si="189"/>
        <v>5525.2985365853665</v>
      </c>
      <c r="T130" s="108">
        <f>AL130*AS130*AY130</f>
        <v>909.22634146341477</v>
      </c>
      <c r="U130" s="108">
        <f>AL130*AS130*AY130</f>
        <v>909.22634146341477</v>
      </c>
      <c r="V130" s="108">
        <f>AL130*AS130*AY130</f>
        <v>909.22634146341477</v>
      </c>
      <c r="W130" s="108">
        <f>IF(H130=4,AL130*AS130*IF(AT130=0,AY130,1),0)</f>
        <v>699.40487804878057</v>
      </c>
      <c r="X130" s="109">
        <f>AL130*IF(H130=3,11,IF(AT130=1,15,13))*IF(AW130=1,0,AW130)</f>
        <v>2098.2146341463417</v>
      </c>
      <c r="Y130" s="99">
        <f t="shared" si="190"/>
        <v>11050.597073170733</v>
      </c>
      <c r="Z130" s="108">
        <f>T130*AI130/100</f>
        <v>1818.4526829268295</v>
      </c>
      <c r="AA130" s="108">
        <f>U130*AI130/100</f>
        <v>1818.4526829268295</v>
      </c>
      <c r="AB130" s="108">
        <f>V130*AI130/100</f>
        <v>1818.4526829268295</v>
      </c>
      <c r="AC130" s="108">
        <f>W130*AI130/100</f>
        <v>1398.8097560975611</v>
      </c>
      <c r="AD130" s="109">
        <f>X130*AI130/100</f>
        <v>4196.4292682926834</v>
      </c>
      <c r="AE130" s="99">
        <f>AO130</f>
        <v>30</v>
      </c>
      <c r="AF130" s="101"/>
      <c r="AG130" s="101">
        <f>IF($D$25+AX130&gt;100,100,$D$25+AX130)</f>
        <v>20</v>
      </c>
      <c r="AH130" s="101">
        <f t="shared" si="245"/>
        <v>592</v>
      </c>
      <c r="AI130" s="101">
        <f t="shared" si="247"/>
        <v>200</v>
      </c>
      <c r="AJ130" s="108">
        <f>10*AU130/IF(AT130=1,2.5,(IF(AY130=1,3,2.5)))</f>
        <v>4</v>
      </c>
      <c r="AK130" s="101">
        <f t="shared" si="248"/>
        <v>699.40487804878057</v>
      </c>
      <c r="AL130" s="101">
        <f>((VLOOKUP(C130,$B$4:$AG$7,22,FALSE)+VLOOKUP(C130,$B$8:$AG$11,22,FALSE)*$D$22))*$D$27/100</f>
        <v>699.40487804878057</v>
      </c>
      <c r="AM130" s="101"/>
      <c r="AN130" s="101"/>
      <c r="AO130" s="1">
        <v>30</v>
      </c>
      <c r="AP130" s="2"/>
      <c r="AQ130" s="74">
        <f>VLOOKUP(C130,$B$13:$AA$16,22,FALSE)</f>
        <v>592</v>
      </c>
      <c r="AR130" s="10"/>
      <c r="AS130" s="1">
        <v>1</v>
      </c>
      <c r="AT130" s="11">
        <v>1</v>
      </c>
      <c r="AU130" s="10">
        <v>1</v>
      </c>
      <c r="AV130" s="1"/>
      <c r="AW130" s="1">
        <v>0.2</v>
      </c>
      <c r="AX130" s="10">
        <v>0</v>
      </c>
      <c r="AY130" s="11">
        <v>1.3</v>
      </c>
      <c r="AZ130" s="2"/>
      <c r="BA130" s="2"/>
      <c r="BB130" s="2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1:63" ht="12" customHeight="1">
      <c r="A131" s="1"/>
      <c r="B131" s="107">
        <v>10</v>
      </c>
      <c r="C131" s="31">
        <v>10</v>
      </c>
      <c r="D131" s="106" t="s">
        <v>20</v>
      </c>
      <c r="E131" s="2" t="s">
        <v>153</v>
      </c>
      <c r="F131" s="25"/>
      <c r="G131" s="2"/>
      <c r="H131" s="33"/>
      <c r="I131" s="99">
        <f t="shared" si="184"/>
        <v>211.38185365853658</v>
      </c>
      <c r="J131" s="101">
        <f t="shared" si="185"/>
        <v>29.4</v>
      </c>
      <c r="K131" s="124">
        <f t="shared" si="186"/>
        <v>32</v>
      </c>
      <c r="L131" s="74"/>
      <c r="M131" s="99">
        <f t="shared" si="187"/>
        <v>3170.7278048780486</v>
      </c>
      <c r="N131" s="108">
        <f>T131*(1+((AG131+IF(F131="백어택",20,0))/100)*(AI131/100-1))</f>
        <v>1358.0253658536583</v>
      </c>
      <c r="O131" s="108">
        <f>U131*(1+(($D$25+IF(F131="백어택",20,0))/100)*($D$26/100-1))</f>
        <v>1812.7024390243903</v>
      </c>
      <c r="P131" s="108"/>
      <c r="Q131" s="108"/>
      <c r="R131" s="109"/>
      <c r="S131" s="99">
        <f t="shared" si="189"/>
        <v>2642.2731707317071</v>
      </c>
      <c r="T131" s="108">
        <f>AL131*AV131*IF(F131="백어택",1.2,1)</f>
        <v>1131.6878048780486</v>
      </c>
      <c r="U131" s="108">
        <f>AM131*AX131*AY131*IF(F131="백어택",1.2,1)</f>
        <v>1510.5853658536587</v>
      </c>
      <c r="V131" s="108"/>
      <c r="W131" s="108"/>
      <c r="X131" s="109"/>
      <c r="Y131" s="99">
        <f t="shared" si="190"/>
        <v>5284.5463414634141</v>
      </c>
      <c r="Z131" s="108">
        <f t="shared" ref="Z131:AA131" si="249">T131*$D$26/100</f>
        <v>2263.3756097560972</v>
      </c>
      <c r="AA131" s="108">
        <f t="shared" si="249"/>
        <v>3021.1707317073174</v>
      </c>
      <c r="AB131" s="108"/>
      <c r="AC131" s="108"/>
      <c r="AD131" s="109"/>
      <c r="AE131" s="99">
        <f>AO131-AR131</f>
        <v>15</v>
      </c>
      <c r="AF131" s="101"/>
      <c r="AG131" s="101">
        <f>IF($D$25+AU131&gt;100,100,$D$25+AU131)</f>
        <v>20</v>
      </c>
      <c r="AH131" s="101">
        <f>AQ131*AS131</f>
        <v>441</v>
      </c>
      <c r="AI131" s="101">
        <f t="shared" si="247"/>
        <v>200</v>
      </c>
      <c r="AJ131" s="108">
        <f>10*IF(AV131=1,1,5/4.5)/IF(AX131=1,5,3.5)</f>
        <v>3.1746031746031744</v>
      </c>
      <c r="AK131" s="101">
        <f t="shared" si="248"/>
        <v>1509.7512195121951</v>
      </c>
      <c r="AL131" s="101">
        <f>(VLOOKUP(C131,$B$4:$AG$7,29,FALSE)+VLOOKUP(C131,$B$8:$AG$11,29,FALSE)*$D$22)*$D$27/100</f>
        <v>754.45853658536578</v>
      </c>
      <c r="AM131" s="101">
        <f>(VLOOKUP(C131,$B$4:$AG$7,30,FALSE)+VLOOKUP(C131,$B$8:$AG$11,30,FALSE)*$D$22)*$D$27/100</f>
        <v>755.29268292682934</v>
      </c>
      <c r="AN131" s="101"/>
      <c r="AO131" s="1">
        <v>18</v>
      </c>
      <c r="AP131" s="2"/>
      <c r="AQ131" s="74">
        <f>VLOOKUP(C131,$B$13:$AG$16,29,FALSE)</f>
        <v>441</v>
      </c>
      <c r="AR131" s="10">
        <v>3</v>
      </c>
      <c r="AS131" s="1">
        <v>1</v>
      </c>
      <c r="AT131" s="11"/>
      <c r="AU131" s="10">
        <v>0</v>
      </c>
      <c r="AV131" s="1">
        <v>1.5</v>
      </c>
      <c r="AW131" s="1"/>
      <c r="AX131" s="10">
        <v>2</v>
      </c>
      <c r="AY131" s="11">
        <v>1</v>
      </c>
      <c r="AZ131" s="2"/>
      <c r="BA131" s="2"/>
      <c r="BB131" s="2"/>
      <c r="BC131" s="1"/>
      <c r="BD131" s="111"/>
      <c r="BE131" s="2"/>
      <c r="BF131" s="3"/>
      <c r="BG131" s="2"/>
      <c r="BH131" s="2"/>
      <c r="BI131" s="1"/>
      <c r="BJ131" s="1"/>
      <c r="BK131" s="1"/>
    </row>
    <row r="132" spans="1:63" ht="12" customHeight="1">
      <c r="A132" s="2"/>
      <c r="B132" s="107">
        <v>21</v>
      </c>
      <c r="C132" s="31">
        <v>10</v>
      </c>
      <c r="D132" s="113" t="s">
        <v>12</v>
      </c>
      <c r="E132" s="2" t="s">
        <v>138</v>
      </c>
      <c r="F132" s="31"/>
      <c r="G132" s="2" t="s">
        <v>180</v>
      </c>
      <c r="H132" s="33"/>
      <c r="I132" s="99">
        <f t="shared" si="184"/>
        <v>208.7689024390244</v>
      </c>
      <c r="J132" s="101">
        <f t="shared" si="185"/>
        <v>21.708333333333332</v>
      </c>
      <c r="K132" s="124">
        <f t="shared" si="186"/>
        <v>33</v>
      </c>
      <c r="L132" s="74"/>
      <c r="M132" s="99">
        <f t="shared" si="187"/>
        <v>5010.4536585365859</v>
      </c>
      <c r="N132" s="108">
        <f>T132*(1+(AG132/100)*(AI132/100-1))</f>
        <v>3340.3024390243904</v>
      </c>
      <c r="O132" s="108">
        <f>U132*(1+($D$25/100)*(AI132/100-1))</f>
        <v>1670.1512195121952</v>
      </c>
      <c r="P132" s="108"/>
      <c r="Q132" s="108"/>
      <c r="R132" s="109">
        <f>X132*(1+($D$25/100)*(AI132/100-1))</f>
        <v>0</v>
      </c>
      <c r="S132" s="99">
        <f t="shared" si="189"/>
        <v>4175.3780487804888</v>
      </c>
      <c r="T132" s="108">
        <f>AL132*AU132*AW132</f>
        <v>2783.5853658536589</v>
      </c>
      <c r="U132" s="108">
        <f>AL132*AU132*AW132*AX132</f>
        <v>1391.7926829268295</v>
      </c>
      <c r="V132" s="108"/>
      <c r="W132" s="108"/>
      <c r="X132" s="109">
        <f>AL132*AY132</f>
        <v>0</v>
      </c>
      <c r="Y132" s="99">
        <f t="shared" si="190"/>
        <v>8350.7560975609777</v>
      </c>
      <c r="Z132" s="108">
        <f t="shared" ref="Z132:AA132" si="250">T132*$D$26/100</f>
        <v>5567.1707317073178</v>
      </c>
      <c r="AA132" s="108">
        <f t="shared" si="250"/>
        <v>2783.5853658536589</v>
      </c>
      <c r="AB132" s="108"/>
      <c r="AC132" s="108"/>
      <c r="AD132" s="109">
        <f>X132*$D$26/100</f>
        <v>0</v>
      </c>
      <c r="AE132" s="99">
        <f t="shared" ref="AE132:AE133" si="251">AO132</f>
        <v>24</v>
      </c>
      <c r="AF132" s="101"/>
      <c r="AG132" s="101">
        <f>IF($D$25+AV132&gt;100,100,$D$25+AV132)</f>
        <v>20</v>
      </c>
      <c r="AH132" s="101">
        <f>AQ132</f>
        <v>521</v>
      </c>
      <c r="AI132" s="101">
        <f t="shared" si="247"/>
        <v>200</v>
      </c>
      <c r="AJ132" s="108">
        <f>10/7</f>
        <v>1.4285714285714286</v>
      </c>
      <c r="AK132" s="101">
        <f t="shared" si="248"/>
        <v>2141.2195121951222</v>
      </c>
      <c r="AL132" s="101">
        <f>(VLOOKUP(C132,$B$4:$AG$7,16,FALSE)+VLOOKUP(C132,$B$8:$AG$11,16,FALSE)*$D$22)*$D$27/100</f>
        <v>2141.2195121951222</v>
      </c>
      <c r="AM132" s="101"/>
      <c r="AN132" s="101"/>
      <c r="AO132" s="1">
        <v>24</v>
      </c>
      <c r="AP132" s="2"/>
      <c r="AQ132" s="74">
        <f>VLOOKUP(C132,$B$13:$AA$16,16,FALSE)</f>
        <v>521</v>
      </c>
      <c r="AR132" s="10"/>
      <c r="AS132" s="1"/>
      <c r="AT132" s="11"/>
      <c r="AU132" s="10">
        <v>1.3</v>
      </c>
      <c r="AV132" s="1">
        <v>0</v>
      </c>
      <c r="AW132" s="1">
        <v>1</v>
      </c>
      <c r="AX132" s="10">
        <v>0.5</v>
      </c>
      <c r="AY132" s="11">
        <v>0</v>
      </c>
      <c r="AZ132" s="2"/>
      <c r="BA132" s="2"/>
      <c r="BB132" s="2"/>
      <c r="BC132" s="2"/>
      <c r="BD132" s="2"/>
      <c r="BE132" s="2"/>
      <c r="BF132" s="2"/>
      <c r="BG132" s="2"/>
      <c r="BH132" s="2"/>
      <c r="BI132" s="1"/>
      <c r="BJ132" s="1"/>
      <c r="BK132" s="1"/>
    </row>
    <row r="133" spans="1:63" ht="12" customHeight="1">
      <c r="A133" s="1"/>
      <c r="B133" s="107">
        <v>6</v>
      </c>
      <c r="C133" s="31">
        <v>10</v>
      </c>
      <c r="D133" s="106" t="s">
        <v>16</v>
      </c>
      <c r="E133" s="2" t="s">
        <v>145</v>
      </c>
      <c r="F133" s="25" t="s">
        <v>149</v>
      </c>
      <c r="G133" s="2"/>
      <c r="H133" s="33">
        <f>AX133*2</f>
        <v>2</v>
      </c>
      <c r="I133" s="99">
        <f t="shared" si="184"/>
        <v>204.70933170731703</v>
      </c>
      <c r="J133" s="101">
        <f t="shared" si="185"/>
        <v>39.166666666666664</v>
      </c>
      <c r="K133" s="124">
        <f t="shared" si="186"/>
        <v>34</v>
      </c>
      <c r="L133" s="74"/>
      <c r="M133" s="99">
        <f t="shared" si="187"/>
        <v>1228.2559902439023</v>
      </c>
      <c r="N133" s="108">
        <f>T133*(1+((AG133+IF(F133="백어택",20,0))/100)*(AI133/100-1))</f>
        <v>1228.2559902439023</v>
      </c>
      <c r="O133" s="108"/>
      <c r="P133" s="108"/>
      <c r="Q133" s="108"/>
      <c r="R133" s="109"/>
      <c r="S133" s="99">
        <f>SUM(T133:X133)*H133</f>
        <v>1584.8464390243901</v>
      </c>
      <c r="T133" s="108">
        <f>AL133*AU133*AY133*IF(F133="백어택",1.2,1)</f>
        <v>792.42321951219503</v>
      </c>
      <c r="U133" s="108"/>
      <c r="V133" s="108"/>
      <c r="W133" s="108"/>
      <c r="X133" s="109"/>
      <c r="Y133" s="99">
        <f t="shared" si="190"/>
        <v>1584.8464390243901</v>
      </c>
      <c r="Z133" s="108">
        <f t="shared" ref="Z133:Z136" si="252">T133*$D$26/100</f>
        <v>1584.8464390243901</v>
      </c>
      <c r="AA133" s="108"/>
      <c r="AB133" s="108"/>
      <c r="AC133" s="108"/>
      <c r="AD133" s="109"/>
      <c r="AE133" s="99">
        <f t="shared" si="251"/>
        <v>6</v>
      </c>
      <c r="AF133" s="101"/>
      <c r="AG133" s="101">
        <f t="shared" ref="AG133:AG134" si="253">IF($D$25+AT133&gt;100,100,$D$25+AT133)</f>
        <v>35</v>
      </c>
      <c r="AH133" s="101">
        <f>AQ133*AR133</f>
        <v>235</v>
      </c>
      <c r="AI133" s="101">
        <f t="shared" si="247"/>
        <v>200</v>
      </c>
      <c r="AJ133" s="108">
        <f>10*AS133/IF(AX133=1,5,3.5)</f>
        <v>2</v>
      </c>
      <c r="AK133" s="101">
        <f t="shared" si="248"/>
        <v>314.45365853658535</v>
      </c>
      <c r="AL133" s="101">
        <f>((VLOOKUP(C133,$B$4:$AG$7,23,FALSE)+VLOOKUP(C133,$B$8:$AG$11,23,FALSE)*$D$22))*$D$27/100</f>
        <v>314.45365853658535</v>
      </c>
      <c r="AM133" s="101"/>
      <c r="AN133" s="101"/>
      <c r="AO133" s="1">
        <v>6</v>
      </c>
      <c r="AP133" s="2"/>
      <c r="AQ133" s="74">
        <f>VLOOKUP(C133,$B$13:$AA$16,23,FALSE)</f>
        <v>235</v>
      </c>
      <c r="AR133" s="10">
        <v>1</v>
      </c>
      <c r="AS133" s="1">
        <v>1</v>
      </c>
      <c r="AT133" s="11">
        <v>15</v>
      </c>
      <c r="AU133" s="10">
        <v>1.4</v>
      </c>
      <c r="AV133" s="1"/>
      <c r="AW133" s="1"/>
      <c r="AX133" s="10">
        <v>1</v>
      </c>
      <c r="AY133" s="11">
        <v>1.5</v>
      </c>
      <c r="AZ133" s="2"/>
      <c r="BA133" s="2"/>
      <c r="BB133" s="2"/>
      <c r="BC133" s="1"/>
      <c r="BD133" s="106"/>
      <c r="BE133" s="2"/>
      <c r="BF133" s="2"/>
      <c r="BG133" s="2"/>
      <c r="BH133" s="2"/>
      <c r="BI133" s="1"/>
      <c r="BJ133" s="1"/>
      <c r="BK133" s="1"/>
    </row>
    <row r="134" spans="1:63" ht="12" customHeight="1">
      <c r="A134" s="1"/>
      <c r="B134" s="107">
        <v>1</v>
      </c>
      <c r="C134" s="31">
        <v>10</v>
      </c>
      <c r="D134" s="106" t="s">
        <v>2</v>
      </c>
      <c r="E134" s="2" t="s">
        <v>108</v>
      </c>
      <c r="F134" s="25"/>
      <c r="G134" s="2" t="s">
        <v>133</v>
      </c>
      <c r="H134" s="33"/>
      <c r="I134" s="99">
        <f t="shared" si="184"/>
        <v>202.95110801393727</v>
      </c>
      <c r="J134" s="101">
        <f t="shared" si="185"/>
        <v>39.571428571428569</v>
      </c>
      <c r="K134" s="124">
        <f t="shared" si="186"/>
        <v>35</v>
      </c>
      <c r="L134" s="74"/>
      <c r="M134" s="99">
        <f t="shared" si="187"/>
        <v>1420.6577560975609</v>
      </c>
      <c r="N134" s="108">
        <f>T134*(1+(AG134/100)*(AI134/100-1))</f>
        <v>1420.6577560975609</v>
      </c>
      <c r="O134" s="108"/>
      <c r="P134" s="108"/>
      <c r="Q134" s="108"/>
      <c r="R134" s="109"/>
      <c r="S134" s="99">
        <f t="shared" ref="S134:S144" si="254">SUM(T134:X134)</f>
        <v>1183.881463414634</v>
      </c>
      <c r="T134" s="108">
        <f>AL134*AV134*AW134*AY134</f>
        <v>1183.881463414634</v>
      </c>
      <c r="U134" s="108"/>
      <c r="V134" s="108"/>
      <c r="W134" s="108"/>
      <c r="X134" s="109"/>
      <c r="Y134" s="99">
        <f t="shared" si="190"/>
        <v>2367.7629268292681</v>
      </c>
      <c r="Z134" s="108">
        <f t="shared" si="252"/>
        <v>2367.7629268292681</v>
      </c>
      <c r="AA134" s="108"/>
      <c r="AB134" s="108"/>
      <c r="AC134" s="108"/>
      <c r="AD134" s="109"/>
      <c r="AE134" s="99">
        <f>AO134-AS134</f>
        <v>7</v>
      </c>
      <c r="AF134" s="101"/>
      <c r="AG134" s="101">
        <f t="shared" si="253"/>
        <v>20</v>
      </c>
      <c r="AH134" s="101">
        <f t="shared" ref="AH134:AH136" si="255">AQ134</f>
        <v>277</v>
      </c>
      <c r="AI134" s="101">
        <f t="shared" si="247"/>
        <v>200</v>
      </c>
      <c r="AJ134" s="108">
        <f>10*AY134/12</f>
        <v>0.83333333333333337</v>
      </c>
      <c r="AK134" s="101">
        <f t="shared" si="248"/>
        <v>910.67804878048776</v>
      </c>
      <c r="AL134" s="101">
        <f>(VLOOKUP(C134,$B$4:$AA$7,2,FALSE)+VLOOKUP(C134,$B$8:$AA$11,2,FALSE)*$D$22)*$D$27/100</f>
        <v>910.67804878048776</v>
      </c>
      <c r="AM134" s="101"/>
      <c r="AN134" s="101"/>
      <c r="AO134" s="1">
        <v>8</v>
      </c>
      <c r="AP134" s="2"/>
      <c r="AQ134" s="74">
        <f>VLOOKUP(C134,$B$13:$AA$16,2,FALSE)</f>
        <v>277</v>
      </c>
      <c r="AR134" s="10"/>
      <c r="AS134" s="1">
        <v>1</v>
      </c>
      <c r="AT134" s="11">
        <v>0</v>
      </c>
      <c r="AU134" s="10"/>
      <c r="AV134" s="1">
        <v>1</v>
      </c>
      <c r="AW134" s="1">
        <v>1.3</v>
      </c>
      <c r="AX134" s="10"/>
      <c r="AY134" s="11">
        <v>1</v>
      </c>
      <c r="AZ134" s="2"/>
      <c r="BA134" s="2"/>
      <c r="BB134" s="2"/>
      <c r="BC134" s="1"/>
      <c r="BD134" s="106"/>
      <c r="BE134" s="2"/>
      <c r="BF134" s="2"/>
      <c r="BG134" s="2"/>
      <c r="BH134" s="2"/>
      <c r="BI134" s="1"/>
      <c r="BJ134" s="1"/>
      <c r="BK134" s="1"/>
    </row>
    <row r="135" spans="1:63" ht="12" customHeight="1">
      <c r="A135" s="1"/>
      <c r="B135" s="107">
        <v>7</v>
      </c>
      <c r="C135" s="31">
        <v>10</v>
      </c>
      <c r="D135" s="106" t="s">
        <v>4</v>
      </c>
      <c r="E135" s="2" t="s">
        <v>135</v>
      </c>
      <c r="F135" s="25" t="s">
        <v>149</v>
      </c>
      <c r="G135" s="2" t="s">
        <v>158</v>
      </c>
      <c r="H135" s="33"/>
      <c r="I135" s="99">
        <f t="shared" si="184"/>
        <v>200.67077560975608</v>
      </c>
      <c r="J135" s="101">
        <f t="shared" si="185"/>
        <v>29.083333333333332</v>
      </c>
      <c r="K135" s="124">
        <f t="shared" si="186"/>
        <v>36</v>
      </c>
      <c r="L135" s="74"/>
      <c r="M135" s="99">
        <f t="shared" si="187"/>
        <v>2408.0493073170728</v>
      </c>
      <c r="N135" s="108">
        <f>T135*(1+((AG135+IF(F135="백어택",20,0))/100))*((AI135/100-1))</f>
        <v>429.97346341463413</v>
      </c>
      <c r="O135" s="108">
        <f>U135*(1+((AG135+IF(F135="백어택",20,0))/100)*(AI135/100-1))</f>
        <v>1978.0758439024389</v>
      </c>
      <c r="P135" s="108"/>
      <c r="Q135" s="108"/>
      <c r="R135" s="109"/>
      <c r="S135" s="99">
        <f t="shared" si="254"/>
        <v>1720.035219512195</v>
      </c>
      <c r="T135" s="108">
        <f>AT135*AL135*IF(F135="백어택",1.2,1)</f>
        <v>307.12390243902439</v>
      </c>
      <c r="U135" s="108">
        <f>AM135*AW135*AX135*AY135*IF(F135="백어택",1.2,1)</f>
        <v>1412.9113170731707</v>
      </c>
      <c r="V135" s="108"/>
      <c r="W135" s="108"/>
      <c r="X135" s="109"/>
      <c r="Y135" s="99">
        <f t="shared" si="190"/>
        <v>3440.07043902439</v>
      </c>
      <c r="Z135" s="108">
        <f t="shared" si="252"/>
        <v>614.24780487804878</v>
      </c>
      <c r="AA135" s="108">
        <f>U135*$D$26/100</f>
        <v>2825.8226341463414</v>
      </c>
      <c r="AB135" s="108"/>
      <c r="AC135" s="108"/>
      <c r="AD135" s="109"/>
      <c r="AE135" s="99">
        <f>AO135</f>
        <v>12</v>
      </c>
      <c r="AF135" s="101"/>
      <c r="AG135" s="101">
        <f t="shared" ref="AG135:AG136" si="256">IF($D$25&gt;100,100,$D$25)</f>
        <v>20</v>
      </c>
      <c r="AH135" s="101">
        <f t="shared" si="255"/>
        <v>349</v>
      </c>
      <c r="AI135" s="101">
        <f t="shared" si="247"/>
        <v>200</v>
      </c>
      <c r="AJ135" s="108">
        <f>10/IF(AY135=1,5,4)</f>
        <v>2.5</v>
      </c>
      <c r="AK135" s="101">
        <f t="shared" si="248"/>
        <v>853.19024390243908</v>
      </c>
      <c r="AL135" s="101">
        <f>(VLOOKUP(C135,$B$4:$AG$7,4,FALSE)+VLOOKUP(C135,$B$8:$AG$11,4,FALSE)*$D$22)*$D$27/100</f>
        <v>170.62439024390244</v>
      </c>
      <c r="AM135" s="101">
        <f>(VLOOKUP(C135,$B$4:$AG$7,5,FALSE)+VLOOKUP(C135,$B$8:$AG$11,5,FALSE)*$D$22)*$D$27/100</f>
        <v>682.56585365853664</v>
      </c>
      <c r="AN135" s="101"/>
      <c r="AO135" s="1">
        <v>12</v>
      </c>
      <c r="AP135" s="2"/>
      <c r="AQ135" s="74">
        <f>VLOOKUP(C135,$B$13:$AA$16,4,FALSE)</f>
        <v>349</v>
      </c>
      <c r="AR135" s="10"/>
      <c r="AS135" s="1"/>
      <c r="AT135" s="11">
        <v>1.5</v>
      </c>
      <c r="AU135" s="10"/>
      <c r="AV135" s="1"/>
      <c r="AW135" s="1">
        <v>1</v>
      </c>
      <c r="AX135" s="10">
        <v>1</v>
      </c>
      <c r="AY135" s="11">
        <v>1.7250000000000001</v>
      </c>
      <c r="AZ135" s="2"/>
      <c r="BA135" s="2"/>
      <c r="BB135" s="2"/>
      <c r="BC135" s="1"/>
      <c r="BD135" s="106"/>
      <c r="BE135" s="2"/>
      <c r="BF135" s="2"/>
      <c r="BG135" s="2"/>
      <c r="BH135" s="2"/>
      <c r="BI135" s="1"/>
      <c r="BJ135" s="1"/>
      <c r="BK135" s="1"/>
    </row>
    <row r="136" spans="1:63" ht="12" customHeight="1">
      <c r="A136" s="1"/>
      <c r="B136" s="107">
        <v>19</v>
      </c>
      <c r="C136" s="31">
        <v>10</v>
      </c>
      <c r="D136" s="111" t="s">
        <v>21</v>
      </c>
      <c r="E136" s="2" t="s">
        <v>157</v>
      </c>
      <c r="F136" s="25"/>
      <c r="G136" s="2" t="s">
        <v>178</v>
      </c>
      <c r="H136" s="33"/>
      <c r="I136" s="99">
        <f t="shared" si="184"/>
        <v>196.58208780487806</v>
      </c>
      <c r="J136" s="101">
        <f t="shared" si="185"/>
        <v>21.9</v>
      </c>
      <c r="K136" s="124">
        <f t="shared" si="186"/>
        <v>37</v>
      </c>
      <c r="L136" s="74"/>
      <c r="M136" s="99">
        <f t="shared" si="187"/>
        <v>5897.4626341463418</v>
      </c>
      <c r="N136" s="108">
        <f>T136*(1+((AG136+IF(F136="백어택",20,0))/100)*(AI136/100-1))</f>
        <v>5897.4626341463418</v>
      </c>
      <c r="O136" s="108"/>
      <c r="P136" s="108"/>
      <c r="Q136" s="108"/>
      <c r="R136" s="109">
        <f>X136*(1+(AG136/100)*(AI136/100-1))</f>
        <v>0</v>
      </c>
      <c r="S136" s="99">
        <f t="shared" si="254"/>
        <v>4914.5521951219516</v>
      </c>
      <c r="T136" s="108">
        <f>AL136*AW136*AX136*AY136*IF(F136="백어택",1.2,1)</f>
        <v>4914.5521951219516</v>
      </c>
      <c r="U136" s="108"/>
      <c r="V136" s="108"/>
      <c r="W136" s="108"/>
      <c r="X136" s="109">
        <f>AL136*AS136+IF(AX136=1,AL136*AU136,AL136*AU136*2)</f>
        <v>0</v>
      </c>
      <c r="Y136" s="99">
        <f t="shared" si="190"/>
        <v>9829.1043902439033</v>
      </c>
      <c r="Z136" s="108">
        <f t="shared" si="252"/>
        <v>9829.1043902439033</v>
      </c>
      <c r="AA136" s="108"/>
      <c r="AB136" s="108"/>
      <c r="AC136" s="108"/>
      <c r="AD136" s="109">
        <f>X136*$D$26/100</f>
        <v>0</v>
      </c>
      <c r="AE136" s="99">
        <f>AO136-AR136</f>
        <v>30</v>
      </c>
      <c r="AF136" s="101"/>
      <c r="AG136" s="101">
        <f t="shared" si="256"/>
        <v>20</v>
      </c>
      <c r="AH136" s="101">
        <f t="shared" si="255"/>
        <v>657</v>
      </c>
      <c r="AI136" s="101">
        <f t="shared" si="247"/>
        <v>200</v>
      </c>
      <c r="AJ136" s="108">
        <f>10/6</f>
        <v>1.6666666666666667</v>
      </c>
      <c r="AK136" s="101">
        <f t="shared" si="248"/>
        <v>3071.5951219512194</v>
      </c>
      <c r="AL136" s="101">
        <f>(VLOOKUP(C136,$B$4:$AG$7,31,FALSE)+VLOOKUP(C136,$B$8:$AG$11,31,FALSE)*$D$22)*$D$27/100</f>
        <v>3071.5951219512194</v>
      </c>
      <c r="AM136" s="101"/>
      <c r="AN136" s="101"/>
      <c r="AO136" s="1">
        <v>36</v>
      </c>
      <c r="AP136" s="2"/>
      <c r="AQ136" s="74">
        <f>VLOOKUP(C136,$B$13:$AG$16,31,FALSE)</f>
        <v>657</v>
      </c>
      <c r="AR136" s="10">
        <v>6</v>
      </c>
      <c r="AS136" s="1">
        <v>0</v>
      </c>
      <c r="AT136" s="11"/>
      <c r="AU136" s="10">
        <v>0</v>
      </c>
      <c r="AV136" s="1"/>
      <c r="AW136" s="1">
        <v>1</v>
      </c>
      <c r="AX136" s="10">
        <v>1</v>
      </c>
      <c r="AY136" s="11">
        <v>1.6</v>
      </c>
      <c r="AZ136" s="2"/>
      <c r="BA136" s="2"/>
      <c r="BB136" s="2"/>
      <c r="BC136" s="1"/>
      <c r="BD136" s="113"/>
      <c r="BE136" s="2"/>
      <c r="BF136" s="1"/>
      <c r="BG136" s="2"/>
      <c r="BH136" s="2"/>
      <c r="BI136" s="1"/>
      <c r="BJ136" s="1"/>
      <c r="BK136" s="1"/>
    </row>
    <row r="137" spans="1:63" ht="12" customHeight="1">
      <c r="A137" s="1"/>
      <c r="B137" s="107">
        <v>17</v>
      </c>
      <c r="C137" s="31">
        <v>10</v>
      </c>
      <c r="D137" s="111" t="s">
        <v>8</v>
      </c>
      <c r="E137" s="2" t="s">
        <v>164</v>
      </c>
      <c r="F137" s="25" t="s">
        <v>149</v>
      </c>
      <c r="G137" s="2"/>
      <c r="H137" s="33" t="s">
        <v>80</v>
      </c>
      <c r="I137" s="99">
        <f t="shared" si="184"/>
        <v>193.90156097560975</v>
      </c>
      <c r="J137" s="101">
        <f t="shared" si="185"/>
        <v>30.391666666666666</v>
      </c>
      <c r="K137" s="124">
        <f t="shared" si="186"/>
        <v>38</v>
      </c>
      <c r="L137" s="74"/>
      <c r="M137" s="99">
        <f t="shared" si="187"/>
        <v>4653.6374634146341</v>
      </c>
      <c r="N137" s="108">
        <f>T137*(1+((AG137+IF(F137="백어택",20,0))/100)*(IF(AY137=1,$D$26,$D$26+50)/100-1))</f>
        <v>1310.0839024390241</v>
      </c>
      <c r="O137" s="108">
        <f t="shared" ref="O137:O138" si="257">U137*(1+((AG137+IF(F137="백어택",20,0))/100)*(AI137/100-1))</f>
        <v>1671.7767804878051</v>
      </c>
      <c r="P137" s="108">
        <f>V137*(1+((AG137+IF(F137="백어택",20,0))/100)*(AI137/100-1))</f>
        <v>1671.7767804878051</v>
      </c>
      <c r="Q137" s="108"/>
      <c r="R137" s="109"/>
      <c r="S137" s="99">
        <f t="shared" si="254"/>
        <v>2820.3863414634147</v>
      </c>
      <c r="T137" s="108">
        <f>AL137*IF(H137="근접",AR137,1)*AY137*IF(F137="백어택",1.2,1)</f>
        <v>793.99024390243892</v>
      </c>
      <c r="U137" s="108">
        <f>AM137*IF(H137="근접",AR137,1)*AY137*IF(F137="백어택",1.2,1)</f>
        <v>1013.198048780488</v>
      </c>
      <c r="V137" s="108">
        <f>IF(AX137=1,0,AM137*IF(H137="근접",AR137,1)*AY137)*IF(F137="백어택",1.2,1)</f>
        <v>1013.198048780488</v>
      </c>
      <c r="W137" s="108"/>
      <c r="X137" s="109"/>
      <c r="Y137" s="99">
        <f t="shared" si="190"/>
        <v>5640.7726829268304</v>
      </c>
      <c r="Z137" s="108">
        <f>T137*IF(AY137=1,$D$26,$D$26+50)/100</f>
        <v>1587.9804878048778</v>
      </c>
      <c r="AA137" s="108">
        <f>U137*AI137/100</f>
        <v>2026.3960975609762</v>
      </c>
      <c r="AB137" s="108">
        <f>V137*AI137/100</f>
        <v>2026.3960975609762</v>
      </c>
      <c r="AC137" s="108"/>
      <c r="AD137" s="109"/>
      <c r="AE137" s="99">
        <f t="shared" ref="AE137:AE138" si="258">AO137</f>
        <v>24</v>
      </c>
      <c r="AF137" s="101"/>
      <c r="AG137" s="101">
        <f>IF($D$25+AU137&gt;100,100,$D$25+AU137)</f>
        <v>45</v>
      </c>
      <c r="AH137" s="101">
        <f>IF(AX137=1,AQ137,AQ137*1.4)</f>
        <v>729.4</v>
      </c>
      <c r="AI137" s="101">
        <f>IF(AY137=1,$D$26,$D$26+50)*AW137</f>
        <v>200</v>
      </c>
      <c r="AJ137" s="108">
        <f>10/6/AX137</f>
        <v>1.1111111111111112</v>
      </c>
      <c r="AK137" s="101">
        <f t="shared" si="248"/>
        <v>1505.990243902439</v>
      </c>
      <c r="AL137" s="101">
        <f>(IF(H137="근접",$D$29*(VLOOKUP(C137,$B$4:$AG$7,9,FALSE)+VLOOKUP(C137,$B$8:$AG$11,9,FALSE)*$D$22),$D$28*(VLOOKUP(C137,$B$4:$AG$7,9,FALSE)+VLOOKUP(C137,$B$8:$AG$11,9,FALSE)*$D$22)))*$D$27/100</f>
        <v>661.65853658536582</v>
      </c>
      <c r="AM137" s="101">
        <f>(IF(H137="근접",$D$29*(VLOOKUP(C137,$B$4:$AG$7,10,FALSE)+VLOOKUP(C137,$B$8:$AG$11,10,FALSE)*$D$22),$D$28*(VLOOKUP(C137,$B$4:$AG$7,10,FALSE)+VLOOKUP(C137,$B$8:$AG$11,10,FALSE)*$D$22)))*$D$27/100</f>
        <v>844.33170731707332</v>
      </c>
      <c r="AN137" s="101"/>
      <c r="AO137" s="1">
        <v>24</v>
      </c>
      <c r="AP137" s="2"/>
      <c r="AQ137" s="74">
        <f>VLOOKUP(C137,$B$13:$AA$16,9,FALSE)</f>
        <v>521</v>
      </c>
      <c r="AR137" s="10">
        <v>1.2</v>
      </c>
      <c r="AS137" s="1"/>
      <c r="AT137" s="11"/>
      <c r="AU137" s="10">
        <v>25</v>
      </c>
      <c r="AV137" s="1"/>
      <c r="AW137" s="1">
        <v>1</v>
      </c>
      <c r="AX137" s="10">
        <v>1.5</v>
      </c>
      <c r="AY137" s="11">
        <v>1</v>
      </c>
      <c r="AZ137" s="2"/>
      <c r="BA137" s="2"/>
      <c r="BB137" s="2"/>
      <c r="BC137" s="1"/>
      <c r="BD137" s="111"/>
      <c r="BE137" s="2"/>
      <c r="BF137" s="3"/>
      <c r="BG137" s="2"/>
      <c r="BH137" s="2"/>
      <c r="BI137" s="1"/>
      <c r="BJ137" s="1"/>
      <c r="BK137" s="1"/>
    </row>
    <row r="138" spans="1:63" ht="12" customHeight="1">
      <c r="A138" s="1"/>
      <c r="B138" s="107">
        <v>7</v>
      </c>
      <c r="C138" s="31">
        <v>10</v>
      </c>
      <c r="D138" s="106" t="s">
        <v>4</v>
      </c>
      <c r="E138" s="2" t="s">
        <v>135</v>
      </c>
      <c r="F138" s="25"/>
      <c r="G138" s="2" t="s">
        <v>143</v>
      </c>
      <c r="H138" s="33"/>
      <c r="I138" s="99">
        <f t="shared" si="184"/>
        <v>190.43331219512197</v>
      </c>
      <c r="J138" s="101">
        <f t="shared" si="185"/>
        <v>29.083333333333332</v>
      </c>
      <c r="K138" s="124">
        <f t="shared" si="186"/>
        <v>39</v>
      </c>
      <c r="L138" s="74"/>
      <c r="M138" s="99">
        <f t="shared" si="187"/>
        <v>2285.1997463414637</v>
      </c>
      <c r="N138" s="108">
        <f>T138*(1+((AG138+IF(F138="백어택",20,0))/100))*((AI138/100-1))</f>
        <v>307.12390243902439</v>
      </c>
      <c r="O138" s="108">
        <f t="shared" si="257"/>
        <v>1978.0758439024391</v>
      </c>
      <c r="P138" s="108"/>
      <c r="Q138" s="108"/>
      <c r="R138" s="109"/>
      <c r="S138" s="99">
        <f t="shared" si="254"/>
        <v>1904.3331219512197</v>
      </c>
      <c r="T138" s="108">
        <f>AT138*AL138*IF(F138="백어택",1.2,1)</f>
        <v>255.93658536585366</v>
      </c>
      <c r="U138" s="108">
        <f>AM138*AW138*AX138*AY138*IF(F138="백어택",1.2,1)</f>
        <v>1648.396536585366</v>
      </c>
      <c r="V138" s="108"/>
      <c r="W138" s="108"/>
      <c r="X138" s="109"/>
      <c r="Y138" s="99">
        <f t="shared" si="190"/>
        <v>3808.6662439024399</v>
      </c>
      <c r="Z138" s="108">
        <f t="shared" ref="Z138:AA138" si="259">T138*$D$26/100</f>
        <v>511.87317073170726</v>
      </c>
      <c r="AA138" s="108">
        <f t="shared" si="259"/>
        <v>3296.7930731707324</v>
      </c>
      <c r="AB138" s="108"/>
      <c r="AC138" s="108"/>
      <c r="AD138" s="109"/>
      <c r="AE138" s="99">
        <f t="shared" si="258"/>
        <v>12</v>
      </c>
      <c r="AF138" s="101"/>
      <c r="AG138" s="101">
        <f>IF($D$25&gt;100,100,$D$25)</f>
        <v>20</v>
      </c>
      <c r="AH138" s="101">
        <f t="shared" ref="AH138:AH142" si="260">AQ138</f>
        <v>349</v>
      </c>
      <c r="AI138" s="101">
        <f t="shared" ref="AI138:AI142" si="261">$D$26</f>
        <v>200</v>
      </c>
      <c r="AJ138" s="108">
        <f>10/IF(AY138=1,5,4)</f>
        <v>2.5</v>
      </c>
      <c r="AK138" s="101">
        <f t="shared" si="248"/>
        <v>853.19024390243908</v>
      </c>
      <c r="AL138" s="101">
        <f>(VLOOKUP(C138,$B$4:$AG$7,4,FALSE)+VLOOKUP(C138,$B$8:$AG$11,4,FALSE)*$D$22)*$D$27/100</f>
        <v>170.62439024390244</v>
      </c>
      <c r="AM138" s="101">
        <f>(VLOOKUP(C138,$B$4:$AG$7,5,FALSE)+VLOOKUP(C138,$B$8:$AG$11,5,FALSE)*$D$22)*$D$27/100</f>
        <v>682.56585365853664</v>
      </c>
      <c r="AN138" s="101"/>
      <c r="AO138" s="1">
        <v>12</v>
      </c>
      <c r="AP138" s="2"/>
      <c r="AQ138" s="74">
        <f>VLOOKUP(C138,$B$13:$AA$16,4,FALSE)</f>
        <v>349</v>
      </c>
      <c r="AR138" s="10"/>
      <c r="AS138" s="1"/>
      <c r="AT138" s="11">
        <v>1.5</v>
      </c>
      <c r="AU138" s="10"/>
      <c r="AV138" s="1"/>
      <c r="AW138" s="1">
        <v>1.4</v>
      </c>
      <c r="AX138" s="10">
        <v>1</v>
      </c>
      <c r="AY138" s="11">
        <v>1.7250000000000001</v>
      </c>
      <c r="AZ138" s="2"/>
      <c r="BA138" s="2"/>
      <c r="BB138" s="2"/>
      <c r="BC138" s="1"/>
      <c r="BD138" s="106"/>
      <c r="BE138" s="2"/>
      <c r="BF138" s="2"/>
      <c r="BG138" s="2"/>
      <c r="BH138" s="2"/>
      <c r="BI138" s="1"/>
      <c r="BJ138" s="1"/>
      <c r="BK138" s="1"/>
    </row>
    <row r="139" spans="1:63" ht="12" customHeight="1">
      <c r="A139" s="2"/>
      <c r="B139" s="107">
        <v>2</v>
      </c>
      <c r="C139" s="31">
        <v>10</v>
      </c>
      <c r="D139" s="106" t="s">
        <v>2</v>
      </c>
      <c r="E139" s="2" t="s">
        <v>101</v>
      </c>
      <c r="F139" s="31"/>
      <c r="G139" s="2"/>
      <c r="H139" s="33"/>
      <c r="I139" s="99">
        <f t="shared" si="184"/>
        <v>184.2171595818815</v>
      </c>
      <c r="J139" s="101">
        <f t="shared" si="185"/>
        <v>39.571428571428569</v>
      </c>
      <c r="K139" s="124">
        <f t="shared" si="186"/>
        <v>40</v>
      </c>
      <c r="L139" s="74"/>
      <c r="M139" s="99">
        <f t="shared" si="187"/>
        <v>1289.5201170731705</v>
      </c>
      <c r="N139" s="108">
        <f t="shared" ref="N139:N142" si="262">T139*(1+(AG139/100)*(AI139/100-1))</f>
        <v>1289.5201170731705</v>
      </c>
      <c r="O139" s="108"/>
      <c r="P139" s="108"/>
      <c r="Q139" s="108"/>
      <c r="R139" s="109"/>
      <c r="S139" s="99">
        <f t="shared" si="254"/>
        <v>1074.6000975609754</v>
      </c>
      <c r="T139" s="108">
        <f>AL139*AV139*AW139*AY139</f>
        <v>1074.6000975609754</v>
      </c>
      <c r="U139" s="108"/>
      <c r="V139" s="108"/>
      <c r="W139" s="108"/>
      <c r="X139" s="109"/>
      <c r="Y139" s="99">
        <f t="shared" si="190"/>
        <v>2149.2001951219509</v>
      </c>
      <c r="Z139" s="108">
        <f t="shared" ref="Z139:Z142" si="263">T139*$D$26/100</f>
        <v>2149.2001951219509</v>
      </c>
      <c r="AA139" s="108"/>
      <c r="AB139" s="108"/>
      <c r="AC139" s="108"/>
      <c r="AD139" s="109"/>
      <c r="AE139" s="99">
        <f>AO139-AS139</f>
        <v>7</v>
      </c>
      <c r="AF139" s="101"/>
      <c r="AG139" s="101">
        <f>IF($D$25+AT139&gt;100,100,$D$25+AT139)</f>
        <v>20</v>
      </c>
      <c r="AH139" s="101">
        <f t="shared" si="260"/>
        <v>277</v>
      </c>
      <c r="AI139" s="101">
        <f t="shared" si="261"/>
        <v>200</v>
      </c>
      <c r="AJ139" s="108">
        <f>10*AY139/12</f>
        <v>0.83333333333333337</v>
      </c>
      <c r="AK139" s="101">
        <f t="shared" si="248"/>
        <v>910.67804878048776</v>
      </c>
      <c r="AL139" s="101">
        <f>(VLOOKUP(C139,$B$4:$AA$7,2,FALSE)+VLOOKUP(C139,$B$8:$AA$11,2,FALSE)*$D$22)*$D$27/100</f>
        <v>910.67804878048776</v>
      </c>
      <c r="AM139" s="101"/>
      <c r="AN139" s="101"/>
      <c r="AO139" s="1">
        <v>8</v>
      </c>
      <c r="AP139" s="2"/>
      <c r="AQ139" s="74">
        <f>VLOOKUP(C139,$B$13:$AA$16,2,FALSE)</f>
        <v>277</v>
      </c>
      <c r="AR139" s="10"/>
      <c r="AS139" s="1">
        <v>1</v>
      </c>
      <c r="AT139" s="11">
        <v>0</v>
      </c>
      <c r="AU139" s="10"/>
      <c r="AV139" s="1">
        <v>1.18</v>
      </c>
      <c r="AW139" s="1">
        <v>1</v>
      </c>
      <c r="AX139" s="10"/>
      <c r="AY139" s="11">
        <v>1</v>
      </c>
      <c r="AZ139" s="2"/>
      <c r="BA139" s="2"/>
      <c r="BB139" s="2"/>
      <c r="BC139" s="2"/>
      <c r="BD139" s="2"/>
      <c r="BE139" s="2"/>
      <c r="BF139" s="2"/>
      <c r="BG139" s="2"/>
      <c r="BH139" s="2"/>
      <c r="BI139" s="1"/>
      <c r="BJ139" s="1"/>
      <c r="BK139" s="1"/>
    </row>
    <row r="140" spans="1:63" ht="12" customHeight="1">
      <c r="A140" s="1"/>
      <c r="B140" s="107">
        <v>22</v>
      </c>
      <c r="C140" s="31">
        <v>10</v>
      </c>
      <c r="D140" s="113" t="s">
        <v>9</v>
      </c>
      <c r="E140" s="2" t="s">
        <v>169</v>
      </c>
      <c r="F140" s="25"/>
      <c r="G140" s="2"/>
      <c r="H140" s="33"/>
      <c r="I140" s="99">
        <f t="shared" si="184"/>
        <v>177.22048780487805</v>
      </c>
      <c r="J140" s="101">
        <f t="shared" si="185"/>
        <v>18.25</v>
      </c>
      <c r="K140" s="124">
        <f t="shared" si="186"/>
        <v>41</v>
      </c>
      <c r="L140" s="74"/>
      <c r="M140" s="99">
        <f t="shared" si="187"/>
        <v>6379.9375609756098</v>
      </c>
      <c r="N140" s="108">
        <f t="shared" si="262"/>
        <v>3837.1785365853661</v>
      </c>
      <c r="O140" s="108">
        <f t="shared" ref="O140:O142" si="264">U140*(1+($D$25/100)*(AI140/100-1))</f>
        <v>1907.0692682926829</v>
      </c>
      <c r="P140" s="108"/>
      <c r="Q140" s="108"/>
      <c r="R140" s="109">
        <f t="shared" ref="R140:R142" si="265">X140*(1+($D$25/100)*(AI140/100-1))</f>
        <v>635.68975609756092</v>
      </c>
      <c r="S140" s="99">
        <f t="shared" si="254"/>
        <v>5316.6146341463418</v>
      </c>
      <c r="T140" s="108">
        <f t="shared" ref="T140:T141" si="266">AL140*AU140*AY140</f>
        <v>3197.6487804878052</v>
      </c>
      <c r="U140" s="108">
        <f t="shared" ref="U140:U141" si="267">AM140*AX140</f>
        <v>1589.2243902439025</v>
      </c>
      <c r="V140" s="108"/>
      <c r="W140" s="108"/>
      <c r="X140" s="109">
        <f t="shared" ref="X140:X141" si="268">AM140*AS140</f>
        <v>529.74146341463415</v>
      </c>
      <c r="Y140" s="99">
        <f t="shared" si="190"/>
        <v>10633.229268292684</v>
      </c>
      <c r="Z140" s="108">
        <f t="shared" si="263"/>
        <v>6395.2975609756095</v>
      </c>
      <c r="AA140" s="108">
        <f t="shared" ref="AA140:AA142" si="269">U140*$D$26/100</f>
        <v>3178.4487804878049</v>
      </c>
      <c r="AB140" s="108"/>
      <c r="AC140" s="108"/>
      <c r="AD140" s="109">
        <f t="shared" ref="AD140:AD142" si="270">X140*$D$26/100</f>
        <v>1059.4829268292683</v>
      </c>
      <c r="AE140" s="99">
        <f t="shared" ref="AE140:AE144" si="271">AO140</f>
        <v>36</v>
      </c>
      <c r="AF140" s="101"/>
      <c r="AG140" s="101">
        <f t="shared" ref="AG140:AG141" si="272">IF($D$25+AW140&gt;100,100,$D$25+AW140)</f>
        <v>20</v>
      </c>
      <c r="AH140" s="101">
        <f t="shared" si="260"/>
        <v>657</v>
      </c>
      <c r="AI140" s="101">
        <f t="shared" si="261"/>
        <v>200</v>
      </c>
      <c r="AJ140" s="108">
        <f t="shared" ref="AJ140:AJ141" si="273">10/(6+AT140)</f>
        <v>1.6666666666666667</v>
      </c>
      <c r="AK140" s="101">
        <f t="shared" si="248"/>
        <v>2661.5073170731712</v>
      </c>
      <c r="AL140" s="101">
        <f t="shared" ref="AL140:AL141" si="274">(VLOOKUP(C140,$B$4:$AG$7,11,FALSE)+VLOOKUP(C140,$B$8:$AG$11,11,FALSE)*$D$22)*$D$27/100</f>
        <v>2131.7658536585368</v>
      </c>
      <c r="AM140" s="101">
        <f t="shared" ref="AM140:AM141" si="275">(3*(VLOOKUP(C140,$B$4:$AG$7,12,FALSE)+VLOOKUP(C140,$B$8:$AG$11,12,FALSE)*$D$22))*$D$27/100</f>
        <v>529.74146341463415</v>
      </c>
      <c r="AN140" s="101"/>
      <c r="AO140" s="1">
        <v>36</v>
      </c>
      <c r="AP140" s="2"/>
      <c r="AQ140" s="74">
        <f t="shared" ref="AQ140:AQ141" si="276">VLOOKUP(C140,$B$13:$AA$16,11,FALSE)</f>
        <v>657</v>
      </c>
      <c r="AR140" s="10"/>
      <c r="AS140" s="1">
        <v>1</v>
      </c>
      <c r="AT140" s="11">
        <v>0</v>
      </c>
      <c r="AU140" s="10">
        <v>1.5</v>
      </c>
      <c r="AV140" s="1"/>
      <c r="AW140" s="1">
        <v>0</v>
      </c>
      <c r="AX140" s="10">
        <v>3</v>
      </c>
      <c r="AY140" s="11">
        <v>1</v>
      </c>
      <c r="AZ140" s="2"/>
      <c r="BA140" s="2"/>
      <c r="BB140" s="2"/>
      <c r="BC140" s="1"/>
      <c r="BD140" s="113"/>
      <c r="BE140" s="2"/>
      <c r="BF140" s="2"/>
      <c r="BG140" s="2"/>
      <c r="BH140" s="1"/>
      <c r="BI140" s="1"/>
      <c r="BJ140" s="1"/>
      <c r="BK140" s="1"/>
    </row>
    <row r="141" spans="1:63" ht="12" customHeight="1">
      <c r="A141" s="2"/>
      <c r="B141" s="107">
        <v>23</v>
      </c>
      <c r="C141" s="31">
        <v>10</v>
      </c>
      <c r="D141" s="113" t="s">
        <v>9</v>
      </c>
      <c r="E141" s="2" t="s">
        <v>171</v>
      </c>
      <c r="F141" s="31"/>
      <c r="G141" s="2" t="s">
        <v>158</v>
      </c>
      <c r="H141" s="33"/>
      <c r="I141" s="99">
        <f t="shared" si="184"/>
        <v>177.22048780487805</v>
      </c>
      <c r="J141" s="101">
        <f t="shared" si="185"/>
        <v>18.25</v>
      </c>
      <c r="K141" s="124">
        <f t="shared" si="186"/>
        <v>41</v>
      </c>
      <c r="L141" s="74"/>
      <c r="M141" s="99">
        <f t="shared" si="187"/>
        <v>6379.9375609756098</v>
      </c>
      <c r="N141" s="108">
        <f t="shared" si="262"/>
        <v>3837.1785365853661</v>
      </c>
      <c r="O141" s="108">
        <f t="shared" si="264"/>
        <v>1907.0692682926829</v>
      </c>
      <c r="P141" s="108"/>
      <c r="Q141" s="108"/>
      <c r="R141" s="109">
        <f t="shared" si="265"/>
        <v>635.68975609756092</v>
      </c>
      <c r="S141" s="99">
        <f t="shared" si="254"/>
        <v>4250.7317073170734</v>
      </c>
      <c r="T141" s="108">
        <f t="shared" si="266"/>
        <v>2131.7658536585368</v>
      </c>
      <c r="U141" s="108">
        <f t="shared" si="267"/>
        <v>1589.2243902439025</v>
      </c>
      <c r="V141" s="108"/>
      <c r="W141" s="108"/>
      <c r="X141" s="109">
        <f t="shared" si="268"/>
        <v>529.74146341463415</v>
      </c>
      <c r="Y141" s="99">
        <f t="shared" si="190"/>
        <v>8501.4634146341468</v>
      </c>
      <c r="Z141" s="108">
        <f t="shared" si="263"/>
        <v>4263.5317073170736</v>
      </c>
      <c r="AA141" s="108">
        <f t="shared" si="269"/>
        <v>3178.4487804878049</v>
      </c>
      <c r="AB141" s="108"/>
      <c r="AC141" s="108"/>
      <c r="AD141" s="109">
        <f t="shared" si="270"/>
        <v>1059.4829268292683</v>
      </c>
      <c r="AE141" s="99">
        <f t="shared" si="271"/>
        <v>36</v>
      </c>
      <c r="AF141" s="101"/>
      <c r="AG141" s="101">
        <f t="shared" si="272"/>
        <v>80</v>
      </c>
      <c r="AH141" s="101">
        <f t="shared" si="260"/>
        <v>657</v>
      </c>
      <c r="AI141" s="101">
        <f t="shared" si="261"/>
        <v>200</v>
      </c>
      <c r="AJ141" s="108">
        <f t="shared" si="273"/>
        <v>1.6666666666666667</v>
      </c>
      <c r="AK141" s="101">
        <f t="shared" si="248"/>
        <v>2661.5073170731712</v>
      </c>
      <c r="AL141" s="101">
        <f t="shared" si="274"/>
        <v>2131.7658536585368</v>
      </c>
      <c r="AM141" s="101">
        <f t="shared" si="275"/>
        <v>529.74146341463415</v>
      </c>
      <c r="AN141" s="101"/>
      <c r="AO141" s="1">
        <v>36</v>
      </c>
      <c r="AP141" s="2"/>
      <c r="AQ141" s="74">
        <f t="shared" si="276"/>
        <v>657</v>
      </c>
      <c r="AR141" s="10"/>
      <c r="AS141" s="1">
        <v>1</v>
      </c>
      <c r="AT141" s="11">
        <v>0</v>
      </c>
      <c r="AU141" s="10">
        <v>1</v>
      </c>
      <c r="AV141" s="1"/>
      <c r="AW141" s="1">
        <v>60</v>
      </c>
      <c r="AX141" s="10">
        <v>3</v>
      </c>
      <c r="AY141" s="11">
        <v>1</v>
      </c>
      <c r="AZ141" s="2"/>
      <c r="BA141" s="2"/>
      <c r="BB141" s="2"/>
      <c r="BC141" s="2"/>
      <c r="BD141" s="2"/>
      <c r="BE141" s="2"/>
      <c r="BF141" s="2"/>
      <c r="BG141" s="2"/>
      <c r="BH141" s="2"/>
      <c r="BI141" s="1"/>
      <c r="BJ141" s="1"/>
      <c r="BK141" s="1"/>
    </row>
    <row r="142" spans="1:63" ht="12" customHeight="1">
      <c r="A142" s="1"/>
      <c r="B142" s="107">
        <v>20</v>
      </c>
      <c r="C142" s="31">
        <v>10</v>
      </c>
      <c r="D142" s="113" t="s">
        <v>12</v>
      </c>
      <c r="E142" s="2" t="s">
        <v>92</v>
      </c>
      <c r="F142" s="25"/>
      <c r="G142" s="2"/>
      <c r="H142" s="50"/>
      <c r="I142" s="99">
        <f t="shared" si="184"/>
        <v>171.29756097560974</v>
      </c>
      <c r="J142" s="101">
        <f t="shared" si="185"/>
        <v>21.708333333333332</v>
      </c>
      <c r="K142" s="124">
        <f t="shared" si="186"/>
        <v>43</v>
      </c>
      <c r="L142" s="74"/>
      <c r="M142" s="99">
        <f t="shared" si="187"/>
        <v>4111.141463414634</v>
      </c>
      <c r="N142" s="108">
        <f t="shared" si="262"/>
        <v>2569.4634146341464</v>
      </c>
      <c r="O142" s="108">
        <f t="shared" si="264"/>
        <v>0</v>
      </c>
      <c r="P142" s="108"/>
      <c r="Q142" s="108"/>
      <c r="R142" s="109">
        <f t="shared" si="265"/>
        <v>1541.6780487804879</v>
      </c>
      <c r="S142" s="99">
        <f t="shared" si="254"/>
        <v>3425.9512195121952</v>
      </c>
      <c r="T142" s="108">
        <f>AL142*AU142*AW142</f>
        <v>2141.2195121951222</v>
      </c>
      <c r="U142" s="108">
        <f>AL142*AU142*AW142*AX142</f>
        <v>0</v>
      </c>
      <c r="V142" s="108"/>
      <c r="W142" s="108"/>
      <c r="X142" s="109">
        <f>AL142*AY142</f>
        <v>1284.7317073170732</v>
      </c>
      <c r="Y142" s="99">
        <f t="shared" si="190"/>
        <v>6851.9024390243903</v>
      </c>
      <c r="Z142" s="108">
        <f t="shared" si="263"/>
        <v>4282.4390243902444</v>
      </c>
      <c r="AA142" s="108">
        <f t="shared" si="269"/>
        <v>0</v>
      </c>
      <c r="AB142" s="108"/>
      <c r="AC142" s="108"/>
      <c r="AD142" s="109">
        <f t="shared" si="270"/>
        <v>2569.4634146341464</v>
      </c>
      <c r="AE142" s="99">
        <f t="shared" si="271"/>
        <v>24</v>
      </c>
      <c r="AF142" s="101"/>
      <c r="AG142" s="101">
        <f>IF($D$25+AV142&gt;100,100,$D$25+AV142)</f>
        <v>20</v>
      </c>
      <c r="AH142" s="101">
        <f t="shared" si="260"/>
        <v>521</v>
      </c>
      <c r="AI142" s="101">
        <f t="shared" si="261"/>
        <v>200</v>
      </c>
      <c r="AJ142" s="108">
        <f>10/7</f>
        <v>1.4285714285714286</v>
      </c>
      <c r="AK142" s="101">
        <f t="shared" si="248"/>
        <v>2141.2195121951222</v>
      </c>
      <c r="AL142" s="101">
        <f>(VLOOKUP(C142,$B$4:$AG$7,16,FALSE)+VLOOKUP(C142,$B$8:$AG$11,16,FALSE)*$D$22)*$D$27/100</f>
        <v>2141.2195121951222</v>
      </c>
      <c r="AM142" s="101"/>
      <c r="AN142" s="101"/>
      <c r="AO142" s="1">
        <v>24</v>
      </c>
      <c r="AP142" s="2"/>
      <c r="AQ142" s="74">
        <f>VLOOKUP(C142,$B$13:$AA$16,16,FALSE)</f>
        <v>521</v>
      </c>
      <c r="AR142" s="10"/>
      <c r="AS142" s="1"/>
      <c r="AT142" s="11"/>
      <c r="AU142" s="10">
        <v>1</v>
      </c>
      <c r="AV142" s="1">
        <v>0</v>
      </c>
      <c r="AW142" s="1">
        <v>1</v>
      </c>
      <c r="AX142" s="10">
        <v>0</v>
      </c>
      <c r="AY142" s="11">
        <v>0.6</v>
      </c>
      <c r="AZ142" s="2"/>
      <c r="BA142" s="2"/>
      <c r="BB142" s="2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2" customHeight="1">
      <c r="A143" s="1"/>
      <c r="B143" s="107">
        <v>13</v>
      </c>
      <c r="C143" s="31">
        <v>10</v>
      </c>
      <c r="D143" s="111" t="s">
        <v>14</v>
      </c>
      <c r="E143" s="2" t="s">
        <v>164</v>
      </c>
      <c r="F143" s="25"/>
      <c r="G143" s="2"/>
      <c r="H143" s="33" t="s">
        <v>80</v>
      </c>
      <c r="I143" s="99">
        <f t="shared" si="184"/>
        <v>161.16518157181571</v>
      </c>
      <c r="J143" s="101">
        <f t="shared" si="185"/>
        <v>18.25</v>
      </c>
      <c r="K143" s="124">
        <f t="shared" si="186"/>
        <v>44</v>
      </c>
      <c r="L143" s="74"/>
      <c r="M143" s="99">
        <f t="shared" si="187"/>
        <v>5801.9465365853657</v>
      </c>
      <c r="N143" s="101">
        <f>T143*(1+((AG143+IF(F143="백어택",20,0))/100)*(AI143/100-1))</f>
        <v>1081.9475609756098</v>
      </c>
      <c r="O143" s="101">
        <f>U143*(1+((AG143+IF(F143="백어택",20,0))/100)*(AI143/100-1))</f>
        <v>1081.9475609756098</v>
      </c>
      <c r="P143" s="101">
        <f>V143*(1+((AG143+IF(F143="백어택",20,0))/100)*(AI143*IF(AX143=1,AW143,1)/100-1))</f>
        <v>1462.3214634146339</v>
      </c>
      <c r="Q143" s="101">
        <f>W143*(1+((AG143+IF(F143="백어택",20,0))/100)*(AI143*AW143/100-1))</f>
        <v>2175.7299512195123</v>
      </c>
      <c r="R143" s="109"/>
      <c r="S143" s="99">
        <f t="shared" si="254"/>
        <v>4001.3424390243904</v>
      </c>
      <c r="T143" s="101">
        <f>AL143*AY143*IF(F143="백어택",1.2,1)</f>
        <v>746.17073170731715</v>
      </c>
      <c r="U143" s="101">
        <f>AM143*AY143*IF(F143="백어택",1.2,1)</f>
        <v>746.17073170731715</v>
      </c>
      <c r="V143" s="101">
        <f>AN143*AY143*IF(F143="백어택",1.2,1)</f>
        <v>1008.4975609756096</v>
      </c>
      <c r="W143" s="101">
        <f>(T143+U143+V143)*IF(AX143=1,0,0.6)*IF(F143="백어택",1.2,1)</f>
        <v>1500.5034146341463</v>
      </c>
      <c r="X143" s="74"/>
      <c r="Y143" s="99">
        <f t="shared" si="190"/>
        <v>8002.6848780487808</v>
      </c>
      <c r="Z143" s="101">
        <f>T143*AI143/100</f>
        <v>1492.3414634146343</v>
      </c>
      <c r="AA143" s="101">
        <f>U143*AI143/100</f>
        <v>1492.3414634146343</v>
      </c>
      <c r="AB143" s="101">
        <f>V143*AI143*IF(AX143=1,AW143,1)/100</f>
        <v>2016.9951219512193</v>
      </c>
      <c r="AC143" s="101">
        <f>W143*AI143*AW143/100</f>
        <v>3001.0068292682927</v>
      </c>
      <c r="AD143" s="74"/>
      <c r="AE143" s="99">
        <f t="shared" si="271"/>
        <v>36</v>
      </c>
      <c r="AF143" s="101"/>
      <c r="AG143" s="101">
        <f>IF($D$25+AU143&gt;100,100,$D$25+AU143)</f>
        <v>45</v>
      </c>
      <c r="AH143" s="101">
        <f>AQ143*AS143</f>
        <v>657</v>
      </c>
      <c r="AI143" s="101">
        <f>$D$26+IF(H143="근접",AR143,0)+IF(AY143=1,0,50)</f>
        <v>200</v>
      </c>
      <c r="AJ143" s="108">
        <f>10/3</f>
        <v>3.3333333333333335</v>
      </c>
      <c r="AK143" s="101">
        <f t="shared" si="248"/>
        <v>2500.839024390244</v>
      </c>
      <c r="AL143" s="101">
        <f>(IF(H143="근접",$D$29*(VLOOKUP(C143,$B$4:$AG$7,19,FALSE)+VLOOKUP(C143,$B$8:$AG$11,19,FALSE)*$D$22),$D$28*(VLOOKUP(C143,$B$4:$AG$7,19,FALSE)+VLOOKUP(C143,$B$8:$AG$11,19,FALSE)*$D$22)))*$D$27/100</f>
        <v>746.17073170731715</v>
      </c>
      <c r="AM143" s="101">
        <f>(IF(H143="근접",$D$29*(VLOOKUP(C143,$B$4:$AG$7,20,FALSE)+VLOOKUP(C143,$B$8:$AG$11,20,FALSE)*$D$22),$D$28*(VLOOKUP(C143,$B$4:$AG$7,20,FALSE)+VLOOKUP(C143,$B$8:$AG$11,20,FALSE)*$D$22)))*$D$27/100</f>
        <v>746.17073170731715</v>
      </c>
      <c r="AN143" s="101">
        <f>(IF(H143="근접",$D$29*(VLOOKUP(C143,$B$4:$AG$7,21,FALSE)+VLOOKUP(C143,$B$8:$AG$11,21,FALSE)*$D$22),$D$28*(VLOOKUP(C143,$B$4:$AG$7,21,FALSE)+VLOOKUP(C143,$B$8:$AG$11,21,FALSE)*$D$22)))*$D$27/100</f>
        <v>1008.4975609756096</v>
      </c>
      <c r="AO143" s="1">
        <v>36</v>
      </c>
      <c r="AP143" s="2"/>
      <c r="AQ143" s="74">
        <f>VLOOKUP(C143,$B$13:$AA$16,19,FALSE)</f>
        <v>657</v>
      </c>
      <c r="AR143" s="10">
        <v>50</v>
      </c>
      <c r="AS143" s="1">
        <v>1</v>
      </c>
      <c r="AT143" s="11"/>
      <c r="AU143" s="10">
        <v>25</v>
      </c>
      <c r="AV143" s="1"/>
      <c r="AW143" s="1">
        <v>1</v>
      </c>
      <c r="AX143" s="10">
        <v>0.6</v>
      </c>
      <c r="AY143" s="11">
        <v>1</v>
      </c>
      <c r="AZ143" s="2"/>
      <c r="BA143" s="2"/>
      <c r="BB143" s="2"/>
      <c r="BC143" s="1"/>
      <c r="BD143" s="111"/>
      <c r="BE143" s="2"/>
      <c r="BF143" s="3"/>
      <c r="BG143" s="2"/>
      <c r="BH143" s="2"/>
      <c r="BI143" s="2"/>
      <c r="BJ143" s="2"/>
      <c r="BK143" s="1"/>
    </row>
    <row r="144" spans="1:63" ht="12" customHeight="1">
      <c r="A144" s="2"/>
      <c r="B144" s="107">
        <v>21</v>
      </c>
      <c r="C144" s="31">
        <v>10</v>
      </c>
      <c r="D144" s="113" t="s">
        <v>12</v>
      </c>
      <c r="E144" s="2" t="s">
        <v>138</v>
      </c>
      <c r="F144" s="31"/>
      <c r="G144" s="2" t="s">
        <v>181</v>
      </c>
      <c r="H144" s="33"/>
      <c r="I144" s="99">
        <f t="shared" si="184"/>
        <v>160.59146341463415</v>
      </c>
      <c r="J144" s="101">
        <f t="shared" si="185"/>
        <v>21.708333333333332</v>
      </c>
      <c r="K144" s="124">
        <f t="shared" si="186"/>
        <v>45</v>
      </c>
      <c r="L144" s="74"/>
      <c r="M144" s="99">
        <f t="shared" si="187"/>
        <v>3854.1951219512193</v>
      </c>
      <c r="N144" s="108">
        <f t="shared" ref="N144:N146" si="277">T144*(1+(AG144/100)*(AI144/100-1))</f>
        <v>2569.4634146341464</v>
      </c>
      <c r="O144" s="108">
        <f>U144*(1+($D$25/100)*(AI144/100-1))</f>
        <v>1284.7317073170732</v>
      </c>
      <c r="P144" s="108"/>
      <c r="Q144" s="108"/>
      <c r="R144" s="109">
        <f>X144*(1+($D$25/100)*(AI144/100-1))</f>
        <v>0</v>
      </c>
      <c r="S144" s="99">
        <f t="shared" si="254"/>
        <v>3211.8292682926831</v>
      </c>
      <c r="T144" s="108">
        <f>AL144*AU144*AW144</f>
        <v>2141.2195121951222</v>
      </c>
      <c r="U144" s="108">
        <f>AL144*AU144*AW144*AX144</f>
        <v>1070.6097560975611</v>
      </c>
      <c r="V144" s="108"/>
      <c r="W144" s="108"/>
      <c r="X144" s="109">
        <f>AL144*AY144</f>
        <v>0</v>
      </c>
      <c r="Y144" s="99">
        <f t="shared" si="190"/>
        <v>6423.6585365853662</v>
      </c>
      <c r="Z144" s="108">
        <f t="shared" ref="Z144:AA144" si="278">T144*$D$26/100</f>
        <v>4282.4390243902444</v>
      </c>
      <c r="AA144" s="108">
        <f t="shared" si="278"/>
        <v>2141.2195121951222</v>
      </c>
      <c r="AB144" s="108"/>
      <c r="AC144" s="108"/>
      <c r="AD144" s="109">
        <f>X144*$D$26/100</f>
        <v>0</v>
      </c>
      <c r="AE144" s="99">
        <f t="shared" si="271"/>
        <v>24</v>
      </c>
      <c r="AF144" s="101"/>
      <c r="AG144" s="101">
        <f>IF($D$25+AV144&gt;100,100,$D$25+AV144)</f>
        <v>20</v>
      </c>
      <c r="AH144" s="101">
        <f t="shared" ref="AH144:AH146" si="279">AQ144</f>
        <v>521</v>
      </c>
      <c r="AI144" s="101">
        <f t="shared" ref="AI144:AI149" si="280">$D$26</f>
        <v>200</v>
      </c>
      <c r="AJ144" s="108">
        <f>10/7</f>
        <v>1.4285714285714286</v>
      </c>
      <c r="AK144" s="101">
        <f t="shared" si="248"/>
        <v>2141.2195121951222</v>
      </c>
      <c r="AL144" s="101">
        <f>(VLOOKUP(C144,$B$4:$AG$7,16,FALSE)+VLOOKUP(C144,$B$8:$AG$11,16,FALSE)*$D$22)*$D$27/100</f>
        <v>2141.2195121951222</v>
      </c>
      <c r="AM144" s="101"/>
      <c r="AN144" s="101"/>
      <c r="AO144" s="1">
        <v>24</v>
      </c>
      <c r="AP144" s="2"/>
      <c r="AQ144" s="74">
        <f>VLOOKUP(C144,$B$13:$AA$16,16,FALSE)</f>
        <v>521</v>
      </c>
      <c r="AR144" s="10"/>
      <c r="AS144" s="1"/>
      <c r="AT144" s="11"/>
      <c r="AU144" s="10">
        <v>1</v>
      </c>
      <c r="AV144" s="1">
        <v>0</v>
      </c>
      <c r="AW144" s="1">
        <v>1</v>
      </c>
      <c r="AX144" s="10">
        <v>0.5</v>
      </c>
      <c r="AY144" s="11">
        <v>0</v>
      </c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1"/>
    </row>
    <row r="145" spans="1:63" ht="12" customHeight="1">
      <c r="A145" s="1"/>
      <c r="B145" s="107">
        <v>16</v>
      </c>
      <c r="C145" s="31">
        <v>10</v>
      </c>
      <c r="D145" s="111" t="s">
        <v>11</v>
      </c>
      <c r="E145" s="2" t="s">
        <v>153</v>
      </c>
      <c r="F145" s="25"/>
      <c r="G145" s="2"/>
      <c r="H145" s="33">
        <f>IF(AX145=1,5,1)</f>
        <v>1</v>
      </c>
      <c r="I145" s="99">
        <f t="shared" si="184"/>
        <v>159.69635121951217</v>
      </c>
      <c r="J145" s="101">
        <f t="shared" si="185"/>
        <v>23.68</v>
      </c>
      <c r="K145" s="124">
        <f t="shared" si="186"/>
        <v>46</v>
      </c>
      <c r="L145" s="74"/>
      <c r="M145" s="99">
        <f t="shared" si="187"/>
        <v>3992.4087804878045</v>
      </c>
      <c r="N145" s="108">
        <f t="shared" si="277"/>
        <v>3630.3453658536582</v>
      </c>
      <c r="O145" s="108">
        <f>U145*(1+(AG145/100)*(AI145/100-1))</f>
        <v>362.06341463414634</v>
      </c>
      <c r="P145" s="108"/>
      <c r="Q145" s="108"/>
      <c r="R145" s="109"/>
      <c r="S145" s="99">
        <f>T145</f>
        <v>3025.2878048780485</v>
      </c>
      <c r="T145" s="108">
        <f>H145*AL145*AX145</f>
        <v>3025.2878048780485</v>
      </c>
      <c r="U145" s="108">
        <f>AM145*AV145</f>
        <v>301.71951219512198</v>
      </c>
      <c r="V145" s="108"/>
      <c r="W145" s="108"/>
      <c r="X145" s="109"/>
      <c r="Y145" s="99">
        <f t="shared" si="190"/>
        <v>6654.0146341463405</v>
      </c>
      <c r="Z145" s="108">
        <f t="shared" ref="Z145:AA145" si="281">T145*$D$26/100</f>
        <v>6050.575609756097</v>
      </c>
      <c r="AA145" s="108">
        <f t="shared" si="281"/>
        <v>603.43902439024396</v>
      </c>
      <c r="AB145" s="108"/>
      <c r="AC145" s="108"/>
      <c r="AD145" s="109"/>
      <c r="AE145" s="99">
        <f>AO145-AR145</f>
        <v>25</v>
      </c>
      <c r="AF145" s="101"/>
      <c r="AG145" s="101">
        <f>IF($D$25+AS145&gt;100,100,$D$25+AS145)</f>
        <v>20</v>
      </c>
      <c r="AH145" s="101">
        <f t="shared" si="279"/>
        <v>592</v>
      </c>
      <c r="AI145" s="101">
        <f t="shared" si="280"/>
        <v>200</v>
      </c>
      <c r="AJ145" s="108">
        <f>10/IF(AX145=1,7,6)</f>
        <v>1.6666666666666667</v>
      </c>
      <c r="AK145" s="101">
        <f t="shared" si="248"/>
        <v>705.36097560975611</v>
      </c>
      <c r="AL145" s="101">
        <f>(VLOOKUP(C145,$B$4:$AG$7,14,FALSE)+VLOOKUP(C145,$B$8:$AG$11,14,FALSE)*$D$22)*$D$27/100</f>
        <v>504.21463414634144</v>
      </c>
      <c r="AM145" s="101">
        <f>(VLOOKUP(C145,$B$4:$AG$7,15,FALSE)+VLOOKUP(C145,$B$8:$AG$11,15,FALSE)*$D$22)*$D$27/100</f>
        <v>201.14634146341464</v>
      </c>
      <c r="AN145" s="101"/>
      <c r="AO145" s="1">
        <v>30</v>
      </c>
      <c r="AP145" s="2"/>
      <c r="AQ145" s="74">
        <f>VLOOKUP(C145,$B$13:$AA$16,14,FALSE)</f>
        <v>592</v>
      </c>
      <c r="AR145" s="10">
        <v>5</v>
      </c>
      <c r="AS145" s="1">
        <v>0</v>
      </c>
      <c r="AT145" s="11"/>
      <c r="AU145" s="10"/>
      <c r="AV145" s="1">
        <v>1.5</v>
      </c>
      <c r="AW145" s="1"/>
      <c r="AX145" s="10">
        <v>6</v>
      </c>
      <c r="AY145" s="11"/>
      <c r="AZ145" s="2"/>
      <c r="BA145" s="2"/>
      <c r="BB145" s="2"/>
      <c r="BC145" s="1"/>
      <c r="BD145" s="111"/>
      <c r="BE145" s="2"/>
      <c r="BF145" s="3"/>
      <c r="BG145" s="2"/>
      <c r="BH145" s="2"/>
      <c r="BI145" s="1"/>
      <c r="BJ145" s="1"/>
      <c r="BK145" s="1"/>
    </row>
    <row r="146" spans="1:63" ht="12" customHeight="1">
      <c r="A146" s="1"/>
      <c r="B146" s="107">
        <v>1</v>
      </c>
      <c r="C146" s="31">
        <v>10</v>
      </c>
      <c r="D146" s="106" t="s">
        <v>2</v>
      </c>
      <c r="E146" s="2" t="s">
        <v>108</v>
      </c>
      <c r="F146" s="25"/>
      <c r="G146" s="2" t="s">
        <v>142</v>
      </c>
      <c r="H146" s="33"/>
      <c r="I146" s="99">
        <f t="shared" si="184"/>
        <v>156.11623693379789</v>
      </c>
      <c r="J146" s="101">
        <f t="shared" si="185"/>
        <v>39.571428571428569</v>
      </c>
      <c r="K146" s="124">
        <f t="shared" si="186"/>
        <v>47</v>
      </c>
      <c r="L146" s="74"/>
      <c r="M146" s="99">
        <f t="shared" si="187"/>
        <v>1092.8136585365853</v>
      </c>
      <c r="N146" s="108">
        <f t="shared" si="277"/>
        <v>1092.8136585365853</v>
      </c>
      <c r="O146" s="108"/>
      <c r="P146" s="108"/>
      <c r="Q146" s="108"/>
      <c r="R146" s="109"/>
      <c r="S146" s="99">
        <f>SUM(T146:X146)</f>
        <v>910.67804878048776</v>
      </c>
      <c r="T146" s="108">
        <f>AL146*AV146*AW146*AY146</f>
        <v>910.67804878048776</v>
      </c>
      <c r="U146" s="108"/>
      <c r="V146" s="108"/>
      <c r="W146" s="108"/>
      <c r="X146" s="109"/>
      <c r="Y146" s="99">
        <f t="shared" si="190"/>
        <v>1821.3560975609755</v>
      </c>
      <c r="Z146" s="108">
        <f t="shared" ref="Z146:Z147" si="282">T146*$D$26/100</f>
        <v>1821.3560975609755</v>
      </c>
      <c r="AA146" s="108"/>
      <c r="AB146" s="108"/>
      <c r="AC146" s="108"/>
      <c r="AD146" s="109"/>
      <c r="AE146" s="99">
        <f>AO146-AS146</f>
        <v>7</v>
      </c>
      <c r="AF146" s="101"/>
      <c r="AG146" s="101">
        <f t="shared" ref="AG146:AG147" si="283">IF($D$25+AT146&gt;100,100,$D$25+AT146)</f>
        <v>20</v>
      </c>
      <c r="AH146" s="101">
        <f t="shared" si="279"/>
        <v>277</v>
      </c>
      <c r="AI146" s="101">
        <f t="shared" si="280"/>
        <v>200</v>
      </c>
      <c r="AJ146" s="108">
        <f>10*AY146/12</f>
        <v>0.83333333333333337</v>
      </c>
      <c r="AK146" s="101">
        <f t="shared" si="248"/>
        <v>910.67804878048776</v>
      </c>
      <c r="AL146" s="101">
        <f>(VLOOKUP(C146,$B$4:$AA$7,2,FALSE)+VLOOKUP(C146,$B$8:$AA$11,2,FALSE)*$D$22)*$D$27/100</f>
        <v>910.67804878048776</v>
      </c>
      <c r="AM146" s="101"/>
      <c r="AN146" s="101"/>
      <c r="AO146" s="1">
        <v>8</v>
      </c>
      <c r="AP146" s="2"/>
      <c r="AQ146" s="74">
        <f>VLOOKUP(C146,$B$13:$AA$16,2,FALSE)</f>
        <v>277</v>
      </c>
      <c r="AR146" s="10"/>
      <c r="AS146" s="1">
        <v>1</v>
      </c>
      <c r="AT146" s="11">
        <v>0</v>
      </c>
      <c r="AU146" s="10"/>
      <c r="AV146" s="1">
        <v>1</v>
      </c>
      <c r="AW146" s="1">
        <v>1</v>
      </c>
      <c r="AX146" s="10"/>
      <c r="AY146" s="11">
        <v>1</v>
      </c>
      <c r="AZ146" s="2"/>
      <c r="BA146" s="2"/>
      <c r="BB146" s="2"/>
      <c r="BC146" s="1"/>
      <c r="BD146" s="106"/>
      <c r="BE146" s="2"/>
      <c r="BF146" s="2"/>
      <c r="BG146" s="2"/>
      <c r="BH146" s="2"/>
      <c r="BI146" s="2"/>
      <c r="BJ146" s="2"/>
      <c r="BK146" s="1"/>
    </row>
    <row r="147" spans="1:63" ht="12" customHeight="1">
      <c r="A147" s="1"/>
      <c r="B147" s="107">
        <v>6</v>
      </c>
      <c r="C147" s="31">
        <v>10</v>
      </c>
      <c r="D147" s="106" t="s">
        <v>16</v>
      </c>
      <c r="E147" s="2" t="s">
        <v>145</v>
      </c>
      <c r="F147" s="25"/>
      <c r="G147" s="2"/>
      <c r="H147" s="33">
        <f>AX147*2</f>
        <v>2</v>
      </c>
      <c r="I147" s="99">
        <f t="shared" si="184"/>
        <v>148.57935365853658</v>
      </c>
      <c r="J147" s="101">
        <f t="shared" si="185"/>
        <v>39.166666666666664</v>
      </c>
      <c r="K147" s="124">
        <f t="shared" si="186"/>
        <v>48</v>
      </c>
      <c r="L147" s="74"/>
      <c r="M147" s="99">
        <f t="shared" si="187"/>
        <v>891.4761219512194</v>
      </c>
      <c r="N147" s="108">
        <f>T147*(1+((AG147+IF(F147="백어택",20,0))/100)*(AI147/100-1))</f>
        <v>891.4761219512194</v>
      </c>
      <c r="O147" s="108"/>
      <c r="P147" s="108"/>
      <c r="Q147" s="108"/>
      <c r="R147" s="109"/>
      <c r="S147" s="99">
        <f>SUM(T147:X147)*H147</f>
        <v>1320.7053658536583</v>
      </c>
      <c r="T147" s="108">
        <f>AL147*AU147*AY147*IF(F147="백어택",1.2,1)</f>
        <v>660.35268292682917</v>
      </c>
      <c r="U147" s="108"/>
      <c r="V147" s="108"/>
      <c r="W147" s="108"/>
      <c r="X147" s="109"/>
      <c r="Y147" s="99">
        <f t="shared" si="190"/>
        <v>1320.7053658536583</v>
      </c>
      <c r="Z147" s="108">
        <f t="shared" si="282"/>
        <v>1320.7053658536583</v>
      </c>
      <c r="AA147" s="108"/>
      <c r="AB147" s="108"/>
      <c r="AC147" s="108"/>
      <c r="AD147" s="109"/>
      <c r="AE147" s="99">
        <f t="shared" ref="AE147:AE151" si="284">AO147</f>
        <v>6</v>
      </c>
      <c r="AF147" s="101"/>
      <c r="AG147" s="101">
        <f t="shared" si="283"/>
        <v>35</v>
      </c>
      <c r="AH147" s="101">
        <f>AQ147*AR147</f>
        <v>235</v>
      </c>
      <c r="AI147" s="101">
        <f t="shared" si="280"/>
        <v>200</v>
      </c>
      <c r="AJ147" s="108">
        <f>10*AS147/IF(AX147=1,5,3.5)</f>
        <v>2</v>
      </c>
      <c r="AK147" s="101">
        <f t="shared" si="248"/>
        <v>314.45365853658535</v>
      </c>
      <c r="AL147" s="101">
        <f>((VLOOKUP(C147,$B$4:$AG$7,23,FALSE)+VLOOKUP(C147,$B$8:$AG$11,23,FALSE)*$D$22))*$D$27/100</f>
        <v>314.45365853658535</v>
      </c>
      <c r="AM147" s="101"/>
      <c r="AN147" s="101"/>
      <c r="AO147" s="1">
        <v>6</v>
      </c>
      <c r="AP147" s="2"/>
      <c r="AQ147" s="74">
        <f>VLOOKUP(C147,$B$13:$AA$16,23,FALSE)</f>
        <v>235</v>
      </c>
      <c r="AR147" s="10">
        <v>1</v>
      </c>
      <c r="AS147" s="1">
        <v>1</v>
      </c>
      <c r="AT147" s="11">
        <v>15</v>
      </c>
      <c r="AU147" s="10">
        <v>1.4</v>
      </c>
      <c r="AV147" s="1"/>
      <c r="AW147" s="1"/>
      <c r="AX147" s="10">
        <v>1</v>
      </c>
      <c r="AY147" s="11">
        <v>1.5</v>
      </c>
      <c r="AZ147" s="2"/>
      <c r="BA147" s="2"/>
      <c r="BB147" s="2"/>
      <c r="BC147" s="1"/>
      <c r="BD147" s="106"/>
      <c r="BE147" s="2"/>
      <c r="BF147" s="2"/>
      <c r="BG147" s="2"/>
      <c r="BH147" s="2"/>
      <c r="BI147" s="2"/>
      <c r="BJ147" s="2"/>
      <c r="BK147" s="1"/>
    </row>
    <row r="148" spans="1:63" ht="12" customHeight="1">
      <c r="A148" s="2"/>
      <c r="B148" s="107">
        <v>26</v>
      </c>
      <c r="C148" s="31">
        <v>10</v>
      </c>
      <c r="D148" s="113" t="s">
        <v>15</v>
      </c>
      <c r="E148" s="2" t="s">
        <v>171</v>
      </c>
      <c r="F148" s="10"/>
      <c r="G148" s="2" t="s">
        <v>181</v>
      </c>
      <c r="H148" s="33">
        <f>IF(AX148=AT148,3,4)</f>
        <v>3</v>
      </c>
      <c r="I148" s="99">
        <f t="shared" si="184"/>
        <v>145.47621463414634</v>
      </c>
      <c r="J148" s="101">
        <f t="shared" si="185"/>
        <v>19.733333333333334</v>
      </c>
      <c r="K148" s="124">
        <f t="shared" si="186"/>
        <v>49</v>
      </c>
      <c r="L148" s="74"/>
      <c r="M148" s="99">
        <f t="shared" si="187"/>
        <v>4364.2864390243903</v>
      </c>
      <c r="N148" s="108">
        <f>T148*(1+(AG148/100)*(AI148/100-1))</f>
        <v>839.28585365853667</v>
      </c>
      <c r="O148" s="108">
        <f>U148*(1+(AG148/100)*(AI148/100-1))</f>
        <v>839.28585365853667</v>
      </c>
      <c r="P148" s="108">
        <f>V148*(1+(AG148/100)*(AI148/100-1))</f>
        <v>839.28585365853667</v>
      </c>
      <c r="Q148" s="108">
        <f>W148*(1+(AG148/100)*(AI148/100-1))</f>
        <v>0</v>
      </c>
      <c r="R148" s="109">
        <f>X148*(1+(AG148/100)*(AI148/100-1))</f>
        <v>1846.4288780487807</v>
      </c>
      <c r="S148" s="99">
        <f t="shared" ref="S148:S152" si="285">SUM(T148:X148)</f>
        <v>3636.9053658536591</v>
      </c>
      <c r="T148" s="108">
        <f>AL148*AS148*AY148</f>
        <v>699.40487804878057</v>
      </c>
      <c r="U148" s="108">
        <f>AL148*AS148*AY148</f>
        <v>699.40487804878057</v>
      </c>
      <c r="V148" s="108">
        <f>AL148*AS148*AY148</f>
        <v>699.40487804878057</v>
      </c>
      <c r="W148" s="108">
        <f>IF(H148=4,AL148*AS148*IF(AT148=0,AY148,1),0)</f>
        <v>0</v>
      </c>
      <c r="X148" s="109">
        <f>AL148*IF(H148=3,11,IF(AT148=1,15,13))*IF(AW148=1,0,AW148)</f>
        <v>1538.6907317073174</v>
      </c>
      <c r="Y148" s="99">
        <f t="shared" si="190"/>
        <v>7273.8107317073182</v>
      </c>
      <c r="Z148" s="108">
        <f>T148*AI148/100</f>
        <v>1398.8097560975611</v>
      </c>
      <c r="AA148" s="108">
        <f>U148*AI148/100</f>
        <v>1398.8097560975611</v>
      </c>
      <c r="AB148" s="108">
        <f>V148*AI148/100</f>
        <v>1398.8097560975611</v>
      </c>
      <c r="AC148" s="108">
        <f>W148*AI148/100</f>
        <v>0</v>
      </c>
      <c r="AD148" s="109">
        <f>X148*AI148/100</f>
        <v>3077.3814634146347</v>
      </c>
      <c r="AE148" s="99">
        <f t="shared" si="284"/>
        <v>30</v>
      </c>
      <c r="AF148" s="101"/>
      <c r="AG148" s="101">
        <f>IF($D$25+AX148&gt;100,100,$D$25+AX148)</f>
        <v>20</v>
      </c>
      <c r="AH148" s="101">
        <f t="shared" ref="AH148:AH149" si="286">AQ148</f>
        <v>592</v>
      </c>
      <c r="AI148" s="101">
        <f t="shared" si="280"/>
        <v>200</v>
      </c>
      <c r="AJ148" s="108">
        <f>10*AU148/IF(AT148=1,2.5,(IF(AY148=1,3,2.5)))</f>
        <v>3.3333333333333335</v>
      </c>
      <c r="AK148" s="101">
        <f t="shared" si="248"/>
        <v>699.40487804878057</v>
      </c>
      <c r="AL148" s="101">
        <f>((VLOOKUP(C148,$B$4:$AG$7,22,FALSE)+VLOOKUP(C148,$B$8:$AG$11,22,FALSE)*$D$22))*$D$27/100</f>
        <v>699.40487804878057</v>
      </c>
      <c r="AM148" s="101"/>
      <c r="AN148" s="101"/>
      <c r="AO148" s="1">
        <v>30</v>
      </c>
      <c r="AP148" s="2"/>
      <c r="AQ148" s="74">
        <f>VLOOKUP(C148,$B$13:$AA$16,22,FALSE)</f>
        <v>592</v>
      </c>
      <c r="AR148" s="10"/>
      <c r="AS148" s="1">
        <v>1</v>
      </c>
      <c r="AT148" s="11">
        <v>0</v>
      </c>
      <c r="AU148" s="10">
        <v>1</v>
      </c>
      <c r="AV148" s="1"/>
      <c r="AW148" s="1">
        <v>0.2</v>
      </c>
      <c r="AX148" s="10">
        <v>0</v>
      </c>
      <c r="AY148" s="11">
        <v>1</v>
      </c>
      <c r="AZ148" s="2"/>
      <c r="BA148" s="2"/>
      <c r="BB148" s="2"/>
      <c r="BC148" s="2"/>
      <c r="BD148" s="2"/>
      <c r="BE148" s="2"/>
      <c r="BF148" s="2"/>
      <c r="BG148" s="2"/>
      <c r="BH148" s="2"/>
      <c r="BI148" s="1"/>
      <c r="BJ148" s="1"/>
      <c r="BK148" s="1"/>
    </row>
    <row r="149" spans="1:63" ht="12" customHeight="1">
      <c r="A149" s="1"/>
      <c r="B149" s="107">
        <v>7</v>
      </c>
      <c r="C149" s="31">
        <v>10</v>
      </c>
      <c r="D149" s="106" t="s">
        <v>4</v>
      </c>
      <c r="E149" s="2" t="s">
        <v>135</v>
      </c>
      <c r="F149" s="25"/>
      <c r="G149" s="2" t="s">
        <v>158</v>
      </c>
      <c r="H149" s="33"/>
      <c r="I149" s="99">
        <f t="shared" si="184"/>
        <v>143.33626829268292</v>
      </c>
      <c r="J149" s="101">
        <f t="shared" si="185"/>
        <v>29.083333333333332</v>
      </c>
      <c r="K149" s="124">
        <f t="shared" si="186"/>
        <v>50</v>
      </c>
      <c r="L149" s="74"/>
      <c r="M149" s="99">
        <f t="shared" si="187"/>
        <v>1720.035219512195</v>
      </c>
      <c r="N149" s="108">
        <f>T149*(1+((AG149+IF(F149="백어택",20,0))/100))*((AI149/100-1))</f>
        <v>307.12390243902439</v>
      </c>
      <c r="O149" s="108">
        <f t="shared" ref="O149:O150" si="287">U149*(1+((AG149+IF(F149="백어택",20,0))/100)*(AI149/100-1))</f>
        <v>1412.9113170731707</v>
      </c>
      <c r="P149" s="108"/>
      <c r="Q149" s="108"/>
      <c r="R149" s="109"/>
      <c r="S149" s="99">
        <f t="shared" si="285"/>
        <v>1433.3626829268294</v>
      </c>
      <c r="T149" s="108">
        <f>AT149*AL149*IF(F149="백어택",1.2,1)</f>
        <v>255.93658536585366</v>
      </c>
      <c r="U149" s="108">
        <f>AM149*AW149*AX149*AY149*IF(F149="백어택",1.2,1)</f>
        <v>1177.4260975609757</v>
      </c>
      <c r="V149" s="108"/>
      <c r="W149" s="108"/>
      <c r="X149" s="109"/>
      <c r="Y149" s="99">
        <f t="shared" si="190"/>
        <v>2866.7253658536588</v>
      </c>
      <c r="Z149" s="108">
        <f t="shared" ref="Z149:AA149" si="288">T149*$D$26/100</f>
        <v>511.87317073170726</v>
      </c>
      <c r="AA149" s="108">
        <f t="shared" si="288"/>
        <v>2354.8521951219514</v>
      </c>
      <c r="AB149" s="108"/>
      <c r="AC149" s="108"/>
      <c r="AD149" s="109"/>
      <c r="AE149" s="99">
        <f t="shared" si="284"/>
        <v>12</v>
      </c>
      <c r="AF149" s="101"/>
      <c r="AG149" s="101">
        <f>IF($D$25&gt;100,100,$D$25)</f>
        <v>20</v>
      </c>
      <c r="AH149" s="101">
        <f t="shared" si="286"/>
        <v>349</v>
      </c>
      <c r="AI149" s="101">
        <f t="shared" si="280"/>
        <v>200</v>
      </c>
      <c r="AJ149" s="108">
        <f>10/IF(AY149=1,5,4)</f>
        <v>2.5</v>
      </c>
      <c r="AK149" s="101">
        <f t="shared" si="248"/>
        <v>853.19024390243908</v>
      </c>
      <c r="AL149" s="101">
        <f>(VLOOKUP(C149,$B$4:$AG$7,4,FALSE)+VLOOKUP(C149,$B$8:$AG$11,4,FALSE)*$D$22)*$D$27/100</f>
        <v>170.62439024390244</v>
      </c>
      <c r="AM149" s="101">
        <f>(VLOOKUP(C149,$B$4:$AG$7,5,FALSE)+VLOOKUP(C149,$B$8:$AG$11,5,FALSE)*$D$22)*$D$27/100</f>
        <v>682.56585365853664</v>
      </c>
      <c r="AN149" s="101"/>
      <c r="AO149" s="1">
        <v>12</v>
      </c>
      <c r="AP149" s="2"/>
      <c r="AQ149" s="74">
        <f>VLOOKUP(C149,$B$13:$AA$16,4,FALSE)</f>
        <v>349</v>
      </c>
      <c r="AR149" s="10"/>
      <c r="AS149" s="1"/>
      <c r="AT149" s="11">
        <v>1.5</v>
      </c>
      <c r="AU149" s="10"/>
      <c r="AV149" s="1"/>
      <c r="AW149" s="1">
        <v>1</v>
      </c>
      <c r="AX149" s="10">
        <v>1</v>
      </c>
      <c r="AY149" s="11">
        <v>1.7250000000000001</v>
      </c>
      <c r="AZ149" s="2"/>
      <c r="BA149" s="2"/>
      <c r="BB149" s="2"/>
      <c r="BC149" s="1"/>
      <c r="BD149" s="106"/>
      <c r="BE149" s="2"/>
      <c r="BF149" s="2"/>
      <c r="BG149" s="2"/>
      <c r="BH149" s="2"/>
      <c r="BI149" s="1"/>
      <c r="BJ149" s="1"/>
      <c r="BK149" s="2"/>
    </row>
    <row r="150" spans="1:63" ht="12" customHeight="1">
      <c r="A150" s="1"/>
      <c r="B150" s="107">
        <v>17</v>
      </c>
      <c r="C150" s="31">
        <v>10</v>
      </c>
      <c r="D150" s="111" t="s">
        <v>8</v>
      </c>
      <c r="E150" s="2" t="s">
        <v>164</v>
      </c>
      <c r="F150" s="25"/>
      <c r="G150" s="2"/>
      <c r="H150" s="33" t="s">
        <v>80</v>
      </c>
      <c r="I150" s="99">
        <f t="shared" si="184"/>
        <v>141.99861788617889</v>
      </c>
      <c r="J150" s="101">
        <f t="shared" si="185"/>
        <v>30.391666666666666</v>
      </c>
      <c r="K150" s="124">
        <f t="shared" si="186"/>
        <v>51</v>
      </c>
      <c r="L150" s="74"/>
      <c r="M150" s="99">
        <f t="shared" si="187"/>
        <v>3407.9668292682932</v>
      </c>
      <c r="N150" s="108">
        <f>T150*(1+((AG150+IF(F150="백어택",20,0))/100)*(IF(AY150=1,$D$26,$D$26+50)/100-1))</f>
        <v>959.40487804878046</v>
      </c>
      <c r="O150" s="108">
        <f t="shared" si="287"/>
        <v>1224.2809756097563</v>
      </c>
      <c r="P150" s="108">
        <f>V150*(1+((AG150+IF(F150="백어택",20,0))/100)*(AI150/100-1))</f>
        <v>1224.2809756097563</v>
      </c>
      <c r="Q150" s="108"/>
      <c r="R150" s="109"/>
      <c r="S150" s="99">
        <f t="shared" si="285"/>
        <v>2350.3219512195124</v>
      </c>
      <c r="T150" s="108">
        <f>AL150*IF(H150="근접",AR150,1)*AY150*IF(F150="백어택",1.2,1)</f>
        <v>661.65853658536582</v>
      </c>
      <c r="U150" s="108">
        <f>AM150*IF(H150="근접",AR150,1)*AY150*IF(F150="백어택",1.2,1)</f>
        <v>844.33170731707332</v>
      </c>
      <c r="V150" s="108">
        <f>IF(AX150=1,0,AM150*IF(H150="근접",AR150,1)*AY150)*IF(F150="백어택",1.2,1)</f>
        <v>844.33170731707332</v>
      </c>
      <c r="W150" s="108"/>
      <c r="X150" s="109"/>
      <c r="Y150" s="99">
        <f t="shared" si="190"/>
        <v>4700.6439024390247</v>
      </c>
      <c r="Z150" s="108">
        <f>T150*IF(AY150=1,$D$26,$D$26+50)/100</f>
        <v>1323.3170731707316</v>
      </c>
      <c r="AA150" s="108">
        <f>U150*AI150/100</f>
        <v>1688.6634146341466</v>
      </c>
      <c r="AB150" s="108">
        <f>V150*AI150/100</f>
        <v>1688.6634146341466</v>
      </c>
      <c r="AC150" s="108"/>
      <c r="AD150" s="109"/>
      <c r="AE150" s="99">
        <f t="shared" si="284"/>
        <v>24</v>
      </c>
      <c r="AF150" s="101"/>
      <c r="AG150" s="101">
        <f>IF($D$25+AU150&gt;100,100,$D$25+AU150)</f>
        <v>45</v>
      </c>
      <c r="AH150" s="101">
        <f>IF(AX150=1,AQ150,AQ150*1.4)</f>
        <v>729.4</v>
      </c>
      <c r="AI150" s="101">
        <f>IF(AY150=1,$D$26,$D$26+50)*AW150</f>
        <v>200</v>
      </c>
      <c r="AJ150" s="108">
        <f>10/6/AX150</f>
        <v>1.1111111111111112</v>
      </c>
      <c r="AK150" s="101">
        <f t="shared" si="248"/>
        <v>1505.990243902439</v>
      </c>
      <c r="AL150" s="101">
        <f>(IF(H150="근접",$D$29*(VLOOKUP(C150,$B$4:$AG$7,9,FALSE)+VLOOKUP(C150,$B$8:$AG$11,9,FALSE)*$D$22),$D$28*(VLOOKUP(C150,$B$4:$AG$7,9,FALSE)+VLOOKUP(C150,$B$8:$AG$11,9,FALSE)*$D$22)))*$D$27/100</f>
        <v>661.65853658536582</v>
      </c>
      <c r="AM150" s="101">
        <f>(IF(H150="근접",$D$29*(VLOOKUP(C150,$B$4:$AG$7,10,FALSE)+VLOOKUP(C150,$B$8:$AG$11,10,FALSE)*$D$22),$D$28*(VLOOKUP(C150,$B$4:$AG$7,10,FALSE)+VLOOKUP(C150,$B$8:$AG$11,10,FALSE)*$D$22)))*$D$27/100</f>
        <v>844.33170731707332</v>
      </c>
      <c r="AN150" s="101"/>
      <c r="AO150" s="1">
        <v>24</v>
      </c>
      <c r="AP150" s="2"/>
      <c r="AQ150" s="74">
        <f>VLOOKUP(C150,$B$13:$AA$16,9,FALSE)</f>
        <v>521</v>
      </c>
      <c r="AR150" s="10">
        <v>1.2</v>
      </c>
      <c r="AS150" s="1"/>
      <c r="AT150" s="11"/>
      <c r="AU150" s="10">
        <v>25</v>
      </c>
      <c r="AV150" s="1"/>
      <c r="AW150" s="1">
        <v>1</v>
      </c>
      <c r="AX150" s="10">
        <v>1.5</v>
      </c>
      <c r="AY150" s="11">
        <v>1</v>
      </c>
      <c r="AZ150" s="2"/>
      <c r="BA150" s="2"/>
      <c r="BB150" s="2"/>
      <c r="BC150" s="1"/>
      <c r="BD150" s="111"/>
      <c r="BE150" s="2"/>
      <c r="BF150" s="3"/>
      <c r="BG150" s="2"/>
      <c r="BH150" s="2"/>
      <c r="BI150" s="2"/>
      <c r="BJ150" s="2"/>
      <c r="BK150" s="2"/>
    </row>
    <row r="151" spans="1:63" ht="12" customHeight="1">
      <c r="A151" s="2"/>
      <c r="B151" s="107">
        <v>23</v>
      </c>
      <c r="C151" s="31">
        <v>10</v>
      </c>
      <c r="D151" s="113" t="s">
        <v>9</v>
      </c>
      <c r="E151" s="2" t="s">
        <v>171</v>
      </c>
      <c r="F151" s="31"/>
      <c r="G151" s="2" t="s">
        <v>143</v>
      </c>
      <c r="H151" s="33"/>
      <c r="I151" s="99">
        <f t="shared" si="184"/>
        <v>141.69105691056913</v>
      </c>
      <c r="J151" s="101">
        <f t="shared" si="185"/>
        <v>18.25</v>
      </c>
      <c r="K151" s="124">
        <f t="shared" si="186"/>
        <v>52</v>
      </c>
      <c r="L151" s="74"/>
      <c r="M151" s="99">
        <f t="shared" si="187"/>
        <v>5100.8780487804888</v>
      </c>
      <c r="N151" s="108">
        <f t="shared" ref="N151:N152" si="289">T151*(1+(AG151/100)*(AI151/100-1))</f>
        <v>2558.1190243902442</v>
      </c>
      <c r="O151" s="108">
        <f>U151*(1+($D$25/100)*(AI151/100-1))</f>
        <v>1907.0692682926829</v>
      </c>
      <c r="P151" s="108"/>
      <c r="Q151" s="108"/>
      <c r="R151" s="109">
        <f>X151*(1+($D$25/100)*(AI151/100-1))</f>
        <v>635.68975609756092</v>
      </c>
      <c r="S151" s="99">
        <f t="shared" si="285"/>
        <v>4250.7317073170734</v>
      </c>
      <c r="T151" s="108">
        <f>AL151*AU151*AY151</f>
        <v>2131.7658536585368</v>
      </c>
      <c r="U151" s="108">
        <f>AM151*AX151</f>
        <v>1589.2243902439025</v>
      </c>
      <c r="V151" s="108"/>
      <c r="W151" s="108"/>
      <c r="X151" s="109">
        <f>AM151*AS151</f>
        <v>529.74146341463415</v>
      </c>
      <c r="Y151" s="99">
        <f t="shared" si="190"/>
        <v>8501.4634146341468</v>
      </c>
      <c r="Z151" s="108">
        <f t="shared" ref="Z151:AA151" si="290">T151*$D$26/100</f>
        <v>4263.5317073170736</v>
      </c>
      <c r="AA151" s="108">
        <f t="shared" si="290"/>
        <v>3178.4487804878049</v>
      </c>
      <c r="AB151" s="108"/>
      <c r="AC151" s="108"/>
      <c r="AD151" s="109">
        <f t="shared" ref="AD151:AD152" si="291">X151*$D$26/100</f>
        <v>1059.4829268292683</v>
      </c>
      <c r="AE151" s="99">
        <f t="shared" si="284"/>
        <v>36</v>
      </c>
      <c r="AF151" s="101"/>
      <c r="AG151" s="101">
        <f>IF($D$25+AW151&gt;100,100,$D$25+AW151)</f>
        <v>20</v>
      </c>
      <c r="AH151" s="101">
        <f>AQ151</f>
        <v>657</v>
      </c>
      <c r="AI151" s="101">
        <f t="shared" ref="AI151:AI152" si="292">$D$26</f>
        <v>200</v>
      </c>
      <c r="AJ151" s="108">
        <f>10/(6+AT151)</f>
        <v>1.6666666666666667</v>
      </c>
      <c r="AK151" s="101">
        <f t="shared" si="248"/>
        <v>2661.5073170731712</v>
      </c>
      <c r="AL151" s="101">
        <f>(VLOOKUP(C151,$B$4:$AG$7,11,FALSE)+VLOOKUP(C151,$B$8:$AG$11,11,FALSE)*$D$22)*$D$27/100</f>
        <v>2131.7658536585368</v>
      </c>
      <c r="AM151" s="101">
        <f>(3*(VLOOKUP(C151,$B$4:$AG$7,12,FALSE)+VLOOKUP(C151,$B$8:$AG$11,12,FALSE)*$D$22))*$D$27/100</f>
        <v>529.74146341463415</v>
      </c>
      <c r="AN151" s="101"/>
      <c r="AO151" s="1">
        <v>36</v>
      </c>
      <c r="AP151" s="2"/>
      <c r="AQ151" s="74">
        <f>VLOOKUP(C151,$B$13:$AA$16,11,FALSE)</f>
        <v>657</v>
      </c>
      <c r="AR151" s="10"/>
      <c r="AS151" s="1">
        <v>1</v>
      </c>
      <c r="AT151" s="11">
        <v>0</v>
      </c>
      <c r="AU151" s="10">
        <v>1</v>
      </c>
      <c r="AV151" s="1"/>
      <c r="AW151" s="1">
        <v>0</v>
      </c>
      <c r="AX151" s="10">
        <v>3</v>
      </c>
      <c r="AY151" s="11">
        <v>1</v>
      </c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1"/>
    </row>
    <row r="152" spans="1:63" ht="12" customHeight="1">
      <c r="A152" s="1"/>
      <c r="B152" s="116">
        <v>8</v>
      </c>
      <c r="C152" s="81">
        <v>10</v>
      </c>
      <c r="D152" s="140" t="s">
        <v>7</v>
      </c>
      <c r="E152" s="82" t="s">
        <v>140</v>
      </c>
      <c r="F152" s="67"/>
      <c r="G152" s="141"/>
      <c r="H152" s="83"/>
      <c r="I152" s="118">
        <f t="shared" si="184"/>
        <v>135.87317073170732</v>
      </c>
      <c r="J152" s="119">
        <f t="shared" si="185"/>
        <v>32.888888888888886</v>
      </c>
      <c r="K152" s="142">
        <f t="shared" si="186"/>
        <v>53</v>
      </c>
      <c r="L152" s="120"/>
      <c r="M152" s="118">
        <f>N152+R152/2</f>
        <v>1222.858536585366</v>
      </c>
      <c r="N152" s="121">
        <f t="shared" si="289"/>
        <v>1222.858536585366</v>
      </c>
      <c r="O152" s="121"/>
      <c r="P152" s="121"/>
      <c r="Q152" s="121"/>
      <c r="R152" s="122">
        <f>X152*(1+(AG152/100)*(AI152/100-1))</f>
        <v>0</v>
      </c>
      <c r="S152" s="118">
        <f t="shared" si="285"/>
        <v>1019.0487804878051</v>
      </c>
      <c r="T152" s="121">
        <f>AL152*AV152*AX152</f>
        <v>1019.0487804878051</v>
      </c>
      <c r="U152" s="121"/>
      <c r="V152" s="121"/>
      <c r="W152" s="121"/>
      <c r="X152" s="122">
        <f>AS152*AL152</f>
        <v>0</v>
      </c>
      <c r="Y152" s="118">
        <f t="shared" si="190"/>
        <v>2038.0975609756101</v>
      </c>
      <c r="Z152" s="121">
        <f>T152*$D$26/100</f>
        <v>2038.0975609756101</v>
      </c>
      <c r="AA152" s="121"/>
      <c r="AB152" s="121"/>
      <c r="AC152" s="121"/>
      <c r="AD152" s="122">
        <f t="shared" si="291"/>
        <v>0</v>
      </c>
      <c r="AE152" s="118">
        <f>AO152-AY152</f>
        <v>9</v>
      </c>
      <c r="AF152" s="119"/>
      <c r="AG152" s="119">
        <f>IF($D$25&gt;100,100,$D$25)</f>
        <v>20</v>
      </c>
      <c r="AH152" s="119">
        <f>AQ152*AR152</f>
        <v>296</v>
      </c>
      <c r="AI152" s="119">
        <f t="shared" si="292"/>
        <v>200</v>
      </c>
      <c r="AJ152" s="121">
        <f>10*AX152*AU152/9</f>
        <v>2.2222222222222223</v>
      </c>
      <c r="AK152" s="119">
        <f t="shared" si="248"/>
        <v>339.68292682926835</v>
      </c>
      <c r="AL152" s="119">
        <f>(VLOOKUP(C152,$B$4:$AG$7,8,FALSE)+VLOOKUP(C152,$B$8:$AG$11,8,FALSE)*$D$22)*$D$27/100</f>
        <v>339.68292682926835</v>
      </c>
      <c r="AM152" s="119"/>
      <c r="AN152" s="119"/>
      <c r="AO152" s="17">
        <v>9</v>
      </c>
      <c r="AP152" s="82"/>
      <c r="AQ152" s="120">
        <f>VLOOKUP(C152,$B$13:$AA$16,8,FALSE)</f>
        <v>296</v>
      </c>
      <c r="AR152" s="16">
        <v>1</v>
      </c>
      <c r="AS152" s="17">
        <v>0</v>
      </c>
      <c r="AT152" s="21"/>
      <c r="AU152" s="16">
        <v>1</v>
      </c>
      <c r="AV152" s="17">
        <v>1.5</v>
      </c>
      <c r="AW152" s="17"/>
      <c r="AX152" s="16">
        <v>2</v>
      </c>
      <c r="AY152" s="21">
        <v>0</v>
      </c>
      <c r="AZ152" s="2"/>
      <c r="BA152" s="2"/>
      <c r="BB152" s="2"/>
      <c r="BC152" s="1"/>
      <c r="BD152" s="106"/>
      <c r="BE152" s="2"/>
      <c r="BF152" s="2"/>
      <c r="BG152" s="2"/>
      <c r="BH152" s="2"/>
      <c r="BI152" s="1"/>
      <c r="BJ152" s="1"/>
      <c r="BK152" s="1"/>
    </row>
    <row r="153" spans="1:63" ht="12" customHeight="1">
      <c r="A153" s="1"/>
      <c r="B153" s="1"/>
      <c r="C153" s="1"/>
      <c r="D153" s="1"/>
      <c r="E153" s="1"/>
      <c r="F153" s="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0"/>
      <c r="AY153" s="1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2" customHeight="1">
      <c r="A154" s="1"/>
      <c r="B154" s="20"/>
      <c r="C154" s="22"/>
      <c r="D154" s="22"/>
      <c r="E154" s="6"/>
      <c r="F154" s="212" t="s">
        <v>93</v>
      </c>
      <c r="G154" s="213"/>
      <c r="H154" s="214"/>
      <c r="I154" s="212" t="s">
        <v>96</v>
      </c>
      <c r="J154" s="213"/>
      <c r="K154" s="213"/>
      <c r="L154" s="213"/>
      <c r="M154" s="213"/>
      <c r="N154" s="213"/>
      <c r="O154" s="213"/>
      <c r="P154" s="213"/>
      <c r="Q154" s="213"/>
      <c r="R154" s="214"/>
      <c r="S154" s="215" t="s">
        <v>97</v>
      </c>
      <c r="T154" s="216"/>
      <c r="U154" s="216"/>
      <c r="V154" s="216"/>
      <c r="W154" s="216"/>
      <c r="X154" s="217"/>
      <c r="Y154" s="215" t="s">
        <v>100</v>
      </c>
      <c r="Z154" s="216"/>
      <c r="AA154" s="216"/>
      <c r="AB154" s="216"/>
      <c r="AC154" s="216"/>
      <c r="AD154" s="217"/>
      <c r="AE154" s="1"/>
      <c r="AF154" s="1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87" t="s">
        <v>54</v>
      </c>
      <c r="AS154" s="88"/>
      <c r="AT154" s="88"/>
      <c r="AU154" s="87" t="s">
        <v>55</v>
      </c>
      <c r="AV154" s="88"/>
      <c r="AW154" s="88"/>
      <c r="AX154" s="38" t="s">
        <v>56</v>
      </c>
      <c r="AY154" s="4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2" customHeight="1">
      <c r="A155" s="1"/>
      <c r="B155" s="89" t="s">
        <v>47</v>
      </c>
      <c r="C155" s="54" t="s">
        <v>48</v>
      </c>
      <c r="D155" s="8" t="s">
        <v>49</v>
      </c>
      <c r="E155" s="8" t="s">
        <v>50</v>
      </c>
      <c r="F155" s="12" t="s">
        <v>104</v>
      </c>
      <c r="G155" s="90" t="s">
        <v>105</v>
      </c>
      <c r="H155" s="42" t="s">
        <v>51</v>
      </c>
      <c r="I155" s="91" t="s">
        <v>106</v>
      </c>
      <c r="J155" s="92" t="s">
        <v>107</v>
      </c>
      <c r="K155" s="92" t="s">
        <v>109</v>
      </c>
      <c r="L155" s="94" t="s">
        <v>110</v>
      </c>
      <c r="M155" s="6" t="s">
        <v>112</v>
      </c>
      <c r="N155" s="6" t="s">
        <v>113</v>
      </c>
      <c r="O155" s="6" t="s">
        <v>114</v>
      </c>
      <c r="P155" s="6" t="s">
        <v>115</v>
      </c>
      <c r="Q155" s="6" t="s">
        <v>116</v>
      </c>
      <c r="R155" s="9" t="s">
        <v>118</v>
      </c>
      <c r="S155" s="5" t="s">
        <v>52</v>
      </c>
      <c r="T155" s="6" t="s">
        <v>31</v>
      </c>
      <c r="U155" s="6" t="s">
        <v>32</v>
      </c>
      <c r="V155" s="6" t="s">
        <v>37</v>
      </c>
      <c r="W155" s="6" t="s">
        <v>38</v>
      </c>
      <c r="X155" s="9" t="s">
        <v>39</v>
      </c>
      <c r="Y155" s="5" t="s">
        <v>57</v>
      </c>
      <c r="Z155" s="6" t="s">
        <v>31</v>
      </c>
      <c r="AA155" s="6" t="s">
        <v>32</v>
      </c>
      <c r="AB155" s="6" t="s">
        <v>37</v>
      </c>
      <c r="AC155" s="6" t="s">
        <v>38</v>
      </c>
      <c r="AD155" s="9" t="s">
        <v>39</v>
      </c>
      <c r="AE155" s="95" t="s">
        <v>119</v>
      </c>
      <c r="AF155" s="96" t="s">
        <v>120</v>
      </c>
      <c r="AG155" s="96" t="s">
        <v>121</v>
      </c>
      <c r="AH155" s="96" t="s">
        <v>122</v>
      </c>
      <c r="AI155" s="96" t="s">
        <v>123</v>
      </c>
      <c r="AJ155" s="96" t="s">
        <v>124</v>
      </c>
      <c r="AK155" s="8" t="s">
        <v>125</v>
      </c>
      <c r="AL155" s="8" t="s">
        <v>126</v>
      </c>
      <c r="AM155" s="8" t="s">
        <v>127</v>
      </c>
      <c r="AN155" s="8" t="s">
        <v>128</v>
      </c>
      <c r="AO155" s="8" t="s">
        <v>129</v>
      </c>
      <c r="AP155" s="8" t="s">
        <v>130</v>
      </c>
      <c r="AQ155" s="8" t="s">
        <v>131</v>
      </c>
      <c r="AR155" s="5">
        <v>1</v>
      </c>
      <c r="AS155" s="6">
        <v>2</v>
      </c>
      <c r="AT155" s="9">
        <v>3</v>
      </c>
      <c r="AU155" s="5">
        <v>1</v>
      </c>
      <c r="AV155" s="6">
        <v>2</v>
      </c>
      <c r="AW155" s="6">
        <v>3</v>
      </c>
      <c r="AX155" s="5">
        <v>1</v>
      </c>
      <c r="AY155" s="9">
        <v>2</v>
      </c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2" customHeight="1">
      <c r="A156" s="1"/>
      <c r="B156" s="97">
        <v>9</v>
      </c>
      <c r="C156" s="20">
        <v>10</v>
      </c>
      <c r="D156" s="98" t="s">
        <v>10</v>
      </c>
      <c r="E156" s="22" t="s">
        <v>138</v>
      </c>
      <c r="F156" s="54" t="s">
        <v>149</v>
      </c>
      <c r="G156" s="143" t="s">
        <v>137</v>
      </c>
      <c r="H156" s="24"/>
      <c r="I156" s="99">
        <f t="shared" ref="I156:I208" si="293">M156/AE156</f>
        <v>328.75884146341457</v>
      </c>
      <c r="J156" s="101">
        <f t="shared" ref="J156:J208" si="294">AH156/AE156</f>
        <v>25.75</v>
      </c>
      <c r="K156" s="101">
        <f t="shared" ref="K156:K208" si="295">RANK(I156,$I$44:$I$96)</f>
        <v>8</v>
      </c>
      <c r="L156" s="144">
        <f t="shared" ref="L156:L174" si="296">RANK(I156,$I$44:$I$62)</f>
        <v>1</v>
      </c>
      <c r="M156" s="100">
        <f t="shared" ref="M156:M173" si="297">SUM(N156:R156)</f>
        <v>5260.1414634146331</v>
      </c>
      <c r="N156" s="103">
        <f>T156*(1+((AG156+IF(F156="백어택",20,0))/100)*(AI156/100-1))</f>
        <v>5260.1414634146331</v>
      </c>
      <c r="O156" s="103"/>
      <c r="P156" s="103"/>
      <c r="Q156" s="103"/>
      <c r="R156" s="104"/>
      <c r="S156" s="100">
        <f t="shared" ref="S156:S165" si="298">SUM(T156:X156)</f>
        <v>3757.2439024390237</v>
      </c>
      <c r="T156" s="103">
        <f>AL156*AS156*AU156*AX156*IF(AY156=0,1,0.5)*IF(F156="백어택",1.2,1)</f>
        <v>3757.2439024390237</v>
      </c>
      <c r="U156" s="103"/>
      <c r="V156" s="103"/>
      <c r="W156" s="103"/>
      <c r="X156" s="104"/>
      <c r="Y156" s="100">
        <f t="shared" ref="Y156:Y208" si="299">SUM(Z156:AD156)</f>
        <v>7514.4878048780483</v>
      </c>
      <c r="Z156" s="103">
        <f>T156*AI156/100</f>
        <v>7514.4878048780483</v>
      </c>
      <c r="AA156" s="103"/>
      <c r="AB156" s="103"/>
      <c r="AC156" s="103"/>
      <c r="AD156" s="104"/>
      <c r="AE156" s="100">
        <f>AO156</f>
        <v>16</v>
      </c>
      <c r="AF156" s="102"/>
      <c r="AG156" s="102">
        <f>IF($D$25+AV156&gt;100,100,$D$25+AV156)</f>
        <v>20</v>
      </c>
      <c r="AH156" s="102">
        <f t="shared" ref="AH156:AH158" si="300">AQ156</f>
        <v>412</v>
      </c>
      <c r="AI156" s="102">
        <f>$D$26+AY156</f>
        <v>200</v>
      </c>
      <c r="AJ156" s="103">
        <f>10*AR156/(7-IF(AX156=1,0,3))</f>
        <v>1.4285714285714286</v>
      </c>
      <c r="AK156" s="102">
        <f t="shared" ref="AK156:AK163" si="301">SUM(AL156:AN156)</f>
        <v>2504.8292682926826</v>
      </c>
      <c r="AL156" s="102">
        <f>(VLOOKUP(C156,$B$4:$AG$7,13,FALSE)+VLOOKUP(C156,$B$8:$AG$11,13,FALSE)*$D$22)*$D$27/100</f>
        <v>2504.8292682926826</v>
      </c>
      <c r="AM156" s="102"/>
      <c r="AN156" s="102"/>
      <c r="AO156" s="6">
        <v>16</v>
      </c>
      <c r="AP156" s="22"/>
      <c r="AQ156" s="105">
        <f>VLOOKUP(C156,$B$13:$AA$16,13,FALSE)</f>
        <v>412</v>
      </c>
      <c r="AR156" s="5">
        <v>1</v>
      </c>
      <c r="AS156" s="6">
        <v>1</v>
      </c>
      <c r="AT156" s="9"/>
      <c r="AU156" s="5">
        <v>1.25</v>
      </c>
      <c r="AV156" s="6">
        <v>0</v>
      </c>
      <c r="AW156" s="6"/>
      <c r="AX156" s="5">
        <v>1</v>
      </c>
      <c r="AY156" s="9">
        <v>0</v>
      </c>
      <c r="AZ156" s="2"/>
      <c r="BA156" s="2"/>
      <c r="BB156" s="2"/>
      <c r="BC156" s="1"/>
      <c r="BD156" s="106"/>
      <c r="BE156" s="2"/>
      <c r="BF156" s="2"/>
      <c r="BG156" s="2"/>
      <c r="BH156" s="2"/>
      <c r="BI156" s="1"/>
      <c r="BJ156" s="1"/>
      <c r="BK156" s="1"/>
    </row>
    <row r="157" spans="1:63" ht="12" customHeight="1">
      <c r="A157" s="1"/>
      <c r="B157" s="107">
        <v>4</v>
      </c>
      <c r="C157" s="31">
        <v>10</v>
      </c>
      <c r="D157" s="106" t="s">
        <v>3</v>
      </c>
      <c r="E157" s="2" t="s">
        <v>139</v>
      </c>
      <c r="F157" s="25"/>
      <c r="G157" s="2"/>
      <c r="H157" s="33"/>
      <c r="I157" s="99">
        <f t="shared" si="293"/>
        <v>320.8624390243902</v>
      </c>
      <c r="J157" s="101">
        <f t="shared" si="294"/>
        <v>39.166666666666664</v>
      </c>
      <c r="K157" s="101">
        <f t="shared" si="295"/>
        <v>9</v>
      </c>
      <c r="L157" s="144">
        <f t="shared" si="296"/>
        <v>2</v>
      </c>
      <c r="M157" s="99">
        <f t="shared" si="297"/>
        <v>1925.1746341463413</v>
      </c>
      <c r="N157" s="108">
        <f t="shared" ref="N157:N158" si="302">T157*(1+(AG157/100)*(AI157/100-1))</f>
        <v>962.58731707317065</v>
      </c>
      <c r="O157" s="108"/>
      <c r="P157" s="108"/>
      <c r="Q157" s="108"/>
      <c r="R157" s="109">
        <f>X157*(1+(AG157/100)*(AI157/100-1))</f>
        <v>962.58731707317065</v>
      </c>
      <c r="S157" s="99">
        <f t="shared" si="298"/>
        <v>1604.3121951219512</v>
      </c>
      <c r="T157" s="108">
        <f>AL157*AU157*AV157*AW157*AX157</f>
        <v>802.15609756097558</v>
      </c>
      <c r="U157" s="108"/>
      <c r="V157" s="108"/>
      <c r="W157" s="108"/>
      <c r="X157" s="109">
        <f>AL157*AU157*AV157*IF(AW157=1,1,0.25)*AX157*AY157</f>
        <v>802.15609756097558</v>
      </c>
      <c r="Y157" s="99">
        <f t="shared" si="299"/>
        <v>3208.6243902439023</v>
      </c>
      <c r="Z157" s="108">
        <f t="shared" ref="Z157:Z162" si="303">T157*$D$26/100</f>
        <v>1604.3121951219512</v>
      </c>
      <c r="AA157" s="108"/>
      <c r="AB157" s="108"/>
      <c r="AC157" s="108"/>
      <c r="AD157" s="109">
        <f>X157*$D$26/100</f>
        <v>1604.3121951219512</v>
      </c>
      <c r="AE157" s="99">
        <f>IF(AV157=1,AO157,AO157+6)</f>
        <v>6</v>
      </c>
      <c r="AF157" s="101"/>
      <c r="AG157" s="101">
        <f t="shared" ref="AG157:AG158" si="304">IF($D$25&gt;100,100,$D$25)</f>
        <v>20</v>
      </c>
      <c r="AH157" s="101">
        <f t="shared" si="300"/>
        <v>235</v>
      </c>
      <c r="AI157" s="101">
        <f t="shared" ref="AI157:AI159" si="305">$D$26</f>
        <v>200</v>
      </c>
      <c r="AJ157" s="108">
        <f>10/13</f>
        <v>0.76923076923076927</v>
      </c>
      <c r="AK157" s="101">
        <f t="shared" si="301"/>
        <v>534.77073170731705</v>
      </c>
      <c r="AL157" s="101">
        <f>(VLOOKUP(C157,$B$4:$AG$7,3,FALSE)+VLOOKUP(C157,$B$8:$AG$11,3,FALSE)*$D$22)*$D$27/100</f>
        <v>534.77073170731705</v>
      </c>
      <c r="AM157" s="101"/>
      <c r="AN157" s="101"/>
      <c r="AO157" s="1">
        <v>6</v>
      </c>
      <c r="AP157" s="2"/>
      <c r="AQ157" s="74">
        <f>VLOOKUP(C157,$B$13:$AA$16,3,FALSE)</f>
        <v>235</v>
      </c>
      <c r="AR157" s="10"/>
      <c r="AS157" s="1"/>
      <c r="AT157" s="11"/>
      <c r="AU157" s="10">
        <v>1.5</v>
      </c>
      <c r="AV157" s="1">
        <v>1</v>
      </c>
      <c r="AW157" s="1">
        <v>1</v>
      </c>
      <c r="AX157" s="10">
        <v>1</v>
      </c>
      <c r="AY157" s="11">
        <v>1</v>
      </c>
      <c r="AZ157" s="2"/>
      <c r="BA157" s="2"/>
      <c r="BB157" s="2"/>
      <c r="BC157" s="1"/>
      <c r="BD157" s="106"/>
      <c r="BE157" s="2"/>
      <c r="BF157" s="2"/>
      <c r="BG157" s="2"/>
      <c r="BH157" s="2"/>
      <c r="BI157" s="1"/>
      <c r="BJ157" s="1"/>
      <c r="BK157" s="1"/>
    </row>
    <row r="158" spans="1:63" ht="12" customHeight="1">
      <c r="A158" s="1"/>
      <c r="B158" s="107">
        <v>12</v>
      </c>
      <c r="C158" s="31">
        <v>10</v>
      </c>
      <c r="D158" s="106" t="s">
        <v>5</v>
      </c>
      <c r="E158" s="2" t="s">
        <v>139</v>
      </c>
      <c r="F158" s="25"/>
      <c r="G158" s="2"/>
      <c r="H158" s="33">
        <v>9</v>
      </c>
      <c r="I158" s="99">
        <f t="shared" si="293"/>
        <v>311.81048780487799</v>
      </c>
      <c r="J158" s="101">
        <f t="shared" si="294"/>
        <v>34.625</v>
      </c>
      <c r="K158" s="101">
        <f t="shared" si="295"/>
        <v>11</v>
      </c>
      <c r="L158" s="144">
        <f t="shared" si="296"/>
        <v>3</v>
      </c>
      <c r="M158" s="99">
        <f t="shared" si="297"/>
        <v>2494.483902439024</v>
      </c>
      <c r="N158" s="108">
        <f t="shared" si="302"/>
        <v>2494.483902439024</v>
      </c>
      <c r="O158" s="108"/>
      <c r="P158" s="108"/>
      <c r="Q158" s="108"/>
      <c r="R158" s="109"/>
      <c r="S158" s="99">
        <f t="shared" si="298"/>
        <v>2078.7365853658534</v>
      </c>
      <c r="T158" s="108">
        <f>AL158*AU158*AW158*AX158*AY158</f>
        <v>2078.7365853658534</v>
      </c>
      <c r="U158" s="108"/>
      <c r="V158" s="108"/>
      <c r="W158" s="108"/>
      <c r="X158" s="109"/>
      <c r="Y158" s="99">
        <f t="shared" si="299"/>
        <v>4157.4731707317069</v>
      </c>
      <c r="Z158" s="108">
        <f t="shared" si="303"/>
        <v>4157.4731707317069</v>
      </c>
      <c r="AA158" s="108"/>
      <c r="AB158" s="108"/>
      <c r="AC158" s="108"/>
      <c r="AD158" s="109"/>
      <c r="AE158" s="99">
        <f>AO158</f>
        <v>8</v>
      </c>
      <c r="AF158" s="101"/>
      <c r="AG158" s="101">
        <f t="shared" si="304"/>
        <v>20</v>
      </c>
      <c r="AH158" s="101">
        <f t="shared" si="300"/>
        <v>277</v>
      </c>
      <c r="AI158" s="101">
        <f t="shared" si="305"/>
        <v>200</v>
      </c>
      <c r="AJ158" s="108">
        <f>1*AS158</f>
        <v>1</v>
      </c>
      <c r="AK158" s="101">
        <f t="shared" si="301"/>
        <v>692.91219512195119</v>
      </c>
      <c r="AL158" s="101">
        <f>(H158*(VLOOKUP(C158,$B$4:$AG$7,6,FALSE)+VLOOKUP(C158,$B$8:$AG$11,6,FALSE)*$D$22))*$D$27/100</f>
        <v>692.91219512195119</v>
      </c>
      <c r="AM158" s="101"/>
      <c r="AN158" s="101"/>
      <c r="AO158" s="1">
        <v>8</v>
      </c>
      <c r="AP158" s="2"/>
      <c r="AQ158" s="74">
        <f>VLOOKUP(C158,$B$13:$AA$16,6,FALSE)</f>
        <v>277</v>
      </c>
      <c r="AR158" s="10"/>
      <c r="AS158" s="1">
        <v>1</v>
      </c>
      <c r="AT158" s="11"/>
      <c r="AU158" s="10">
        <v>1.25</v>
      </c>
      <c r="AV158" s="1"/>
      <c r="AW158" s="1">
        <v>1</v>
      </c>
      <c r="AX158" s="10">
        <v>1</v>
      </c>
      <c r="AY158" s="11">
        <v>2.4</v>
      </c>
      <c r="AZ158" s="2"/>
      <c r="BA158" s="2"/>
      <c r="BB158" s="2"/>
      <c r="BC158" s="1"/>
      <c r="BD158" s="106"/>
      <c r="BE158" s="2"/>
      <c r="BF158" s="2"/>
      <c r="BG158" s="2"/>
      <c r="BH158" s="2"/>
      <c r="BI158" s="2"/>
      <c r="BJ158" s="2"/>
      <c r="BK158" s="2"/>
    </row>
    <row r="159" spans="1:63" ht="12" customHeight="1">
      <c r="A159" s="1"/>
      <c r="B159" s="107">
        <v>10</v>
      </c>
      <c r="C159" s="31">
        <v>10</v>
      </c>
      <c r="D159" s="106" t="s">
        <v>20</v>
      </c>
      <c r="E159" s="2" t="s">
        <v>153</v>
      </c>
      <c r="F159" s="25" t="s">
        <v>149</v>
      </c>
      <c r="G159" s="2"/>
      <c r="H159" s="33"/>
      <c r="I159" s="99">
        <f t="shared" si="293"/>
        <v>295.93459512195113</v>
      </c>
      <c r="J159" s="101">
        <f t="shared" si="294"/>
        <v>29.4</v>
      </c>
      <c r="K159" s="101">
        <f t="shared" si="295"/>
        <v>13</v>
      </c>
      <c r="L159" s="144">
        <f t="shared" si="296"/>
        <v>4</v>
      </c>
      <c r="M159" s="99">
        <f t="shared" si="297"/>
        <v>4439.018926829267</v>
      </c>
      <c r="N159" s="108">
        <f>T159*(1+((AG159+IF(F159="백어택",20,0))/100)*(AI159/100-1))</f>
        <v>1901.2355121951214</v>
      </c>
      <c r="O159" s="108">
        <f>U159*(1+(($D$25+IF(F159="백어택",20,0))/100)*($D$26/100-1))</f>
        <v>2537.7834146341461</v>
      </c>
      <c r="P159" s="108"/>
      <c r="Q159" s="108"/>
      <c r="R159" s="109"/>
      <c r="S159" s="99">
        <f t="shared" si="298"/>
        <v>3170.7278048780486</v>
      </c>
      <c r="T159" s="108">
        <f>AL159*AV159*IF(F159="백어택",1.2,1)</f>
        <v>1358.0253658536583</v>
      </c>
      <c r="U159" s="108">
        <f>AM159*AX159*AY159*IF(F159="백어택",1.2,1)</f>
        <v>1812.7024390243903</v>
      </c>
      <c r="V159" s="108"/>
      <c r="W159" s="108"/>
      <c r="X159" s="109"/>
      <c r="Y159" s="99">
        <f t="shared" si="299"/>
        <v>6341.4556097560971</v>
      </c>
      <c r="Z159" s="108">
        <f t="shared" si="303"/>
        <v>2716.0507317073166</v>
      </c>
      <c r="AA159" s="108">
        <f t="shared" ref="AA159:AA161" si="306">U159*$D$26/100</f>
        <v>3625.4048780487806</v>
      </c>
      <c r="AB159" s="108"/>
      <c r="AC159" s="108"/>
      <c r="AD159" s="109"/>
      <c r="AE159" s="99">
        <f>AO159-AR159</f>
        <v>15</v>
      </c>
      <c r="AF159" s="101"/>
      <c r="AG159" s="101">
        <f>IF($D$25+AU159&gt;100,100,$D$25+AU159)</f>
        <v>20</v>
      </c>
      <c r="AH159" s="101">
        <f>AQ159*AS159</f>
        <v>441</v>
      </c>
      <c r="AI159" s="101">
        <f t="shared" si="305"/>
        <v>200</v>
      </c>
      <c r="AJ159" s="108">
        <f>10*IF(AV159=1,1,5/4.5)/IF(AX159=1,5,3.5)</f>
        <v>3.1746031746031744</v>
      </c>
      <c r="AK159" s="101">
        <f t="shared" si="301"/>
        <v>1509.7512195121951</v>
      </c>
      <c r="AL159" s="101">
        <f>(VLOOKUP(C159,$B$4:$AG$7,29,FALSE)+VLOOKUP(C159,$B$8:$AG$11,29,FALSE)*$D$22)*$D$27/100</f>
        <v>754.45853658536578</v>
      </c>
      <c r="AM159" s="101">
        <f>(VLOOKUP(C159,$B$4:$AG$7,30,FALSE)+VLOOKUP(C159,$B$8:$AG$11,30,FALSE)*$D$22)*$D$27/100</f>
        <v>755.29268292682934</v>
      </c>
      <c r="AN159" s="101"/>
      <c r="AO159" s="1">
        <v>18</v>
      </c>
      <c r="AP159" s="2"/>
      <c r="AQ159" s="74">
        <f>VLOOKUP(C159,$B$13:$AG$16,29,FALSE)</f>
        <v>441</v>
      </c>
      <c r="AR159" s="10">
        <v>3</v>
      </c>
      <c r="AS159" s="1">
        <v>1</v>
      </c>
      <c r="AT159" s="11"/>
      <c r="AU159" s="10">
        <v>0</v>
      </c>
      <c r="AV159" s="1">
        <v>1.5</v>
      </c>
      <c r="AW159" s="1"/>
      <c r="AX159" s="10">
        <v>2</v>
      </c>
      <c r="AY159" s="11">
        <v>1</v>
      </c>
      <c r="AZ159" s="2"/>
      <c r="BA159" s="2"/>
      <c r="BB159" s="2"/>
      <c r="BC159" s="1"/>
      <c r="BD159" s="106"/>
      <c r="BE159" s="2"/>
      <c r="BF159" s="2"/>
      <c r="BG159" s="2"/>
      <c r="BH159" s="2"/>
      <c r="BI159" s="1"/>
      <c r="BJ159" s="1"/>
      <c r="BK159" s="1"/>
    </row>
    <row r="160" spans="1:63" ht="12" customHeight="1">
      <c r="A160" s="1"/>
      <c r="B160" s="107">
        <v>3</v>
      </c>
      <c r="C160" s="31">
        <v>10</v>
      </c>
      <c r="D160" s="106" t="s">
        <v>13</v>
      </c>
      <c r="E160" s="2" t="s">
        <v>145</v>
      </c>
      <c r="F160" s="25"/>
      <c r="G160" s="2"/>
      <c r="H160" s="33"/>
      <c r="I160" s="99">
        <f t="shared" si="293"/>
        <v>275.95493902439028</v>
      </c>
      <c r="J160" s="101">
        <f t="shared" si="294"/>
        <v>21.708333333333332</v>
      </c>
      <c r="K160" s="101">
        <f t="shared" si="295"/>
        <v>18</v>
      </c>
      <c r="L160" s="144">
        <f t="shared" si="296"/>
        <v>5</v>
      </c>
      <c r="M160" s="99">
        <f t="shared" si="297"/>
        <v>6622.9185365853673</v>
      </c>
      <c r="N160" s="108">
        <f>T160*(1+(AG160/100)*(AI160/100-1))</f>
        <v>4245.1750975609766</v>
      </c>
      <c r="O160" s="108">
        <f>U160*(1+($D$25/100)*($D$26/100-1))</f>
        <v>1463.2267317073172</v>
      </c>
      <c r="P160" s="108"/>
      <c r="Q160" s="108"/>
      <c r="R160" s="109">
        <f>X160*(1+($D$25/100)*($D$26/100-1))</f>
        <v>914.51670731707327</v>
      </c>
      <c r="S160" s="99">
        <f t="shared" si="298"/>
        <v>4215.7555487804884</v>
      </c>
      <c r="T160" s="108">
        <f>AL160*AY160</f>
        <v>2234.3026829268297</v>
      </c>
      <c r="U160" s="108">
        <f>AM160*AU160*AW160</f>
        <v>1219.3556097560977</v>
      </c>
      <c r="V160" s="108"/>
      <c r="W160" s="108"/>
      <c r="X160" s="109">
        <f>IF(AU160=1,0,U160*0.625)</f>
        <v>762.09725609756106</v>
      </c>
      <c r="Y160" s="99">
        <f t="shared" si="299"/>
        <v>8431.5110975609769</v>
      </c>
      <c r="Z160" s="108">
        <f t="shared" si="303"/>
        <v>4468.6053658536594</v>
      </c>
      <c r="AA160" s="108">
        <f t="shared" si="306"/>
        <v>2438.7112195121954</v>
      </c>
      <c r="AB160" s="108"/>
      <c r="AC160" s="108"/>
      <c r="AD160" s="109">
        <f>X160*$D$26/100</f>
        <v>1524.1945121951221</v>
      </c>
      <c r="AE160" s="99">
        <f t="shared" ref="AE160:AE164" si="307">AO160</f>
        <v>24</v>
      </c>
      <c r="AF160" s="101"/>
      <c r="AG160" s="101">
        <f>IF($D$25+AT160&gt;100,100,$D$25+AT160)</f>
        <v>60</v>
      </c>
      <c r="AH160" s="101">
        <f t="shared" ref="AH160:AH161" si="308">AQ160</f>
        <v>521</v>
      </c>
      <c r="AI160" s="101">
        <f>IF(AY160=1,$D$26,$D$26+50)</f>
        <v>250</v>
      </c>
      <c r="AJ160" s="101">
        <f>10/IF(AY160=1,2.5,2)</f>
        <v>5</v>
      </c>
      <c r="AK160" s="101">
        <f t="shared" si="301"/>
        <v>2617.8926829268294</v>
      </c>
      <c r="AL160" s="101">
        <f>(VLOOKUP(C160,$B$4:$AG$7,17,FALSE)+VLOOKUP(C160,$B$8:$AG$11,17,FALSE)*$D$22)*$D$27/100</f>
        <v>1679.9268292682927</v>
      </c>
      <c r="AM160" s="101">
        <f>(VLOOKUP(C160,$B$4:$AG$7,18,FALSE)+VLOOKUP(C160,$B$8:$AG$11,18,FALSE)*$D$22)*$D$27/100</f>
        <v>937.96585365853662</v>
      </c>
      <c r="AN160" s="101"/>
      <c r="AO160" s="1">
        <v>24</v>
      </c>
      <c r="AP160" s="2"/>
      <c r="AQ160" s="74">
        <f>VLOOKUP(C160,$B$13:$AA$16,17,FALSE)</f>
        <v>521</v>
      </c>
      <c r="AR160" s="10"/>
      <c r="AS160" s="1"/>
      <c r="AT160" s="11">
        <v>40</v>
      </c>
      <c r="AU160" s="10">
        <v>1.3</v>
      </c>
      <c r="AV160" s="1"/>
      <c r="AW160" s="1">
        <v>1</v>
      </c>
      <c r="AX160" s="10"/>
      <c r="AY160" s="11">
        <v>1.33</v>
      </c>
      <c r="AZ160" s="2"/>
      <c r="BA160" s="2"/>
      <c r="BB160" s="2"/>
      <c r="BC160" s="1"/>
      <c r="BD160" s="106"/>
      <c r="BE160" s="2"/>
      <c r="BF160" s="2"/>
      <c r="BG160" s="2"/>
      <c r="BH160" s="2"/>
      <c r="BI160" s="1"/>
      <c r="BJ160" s="1"/>
      <c r="BK160" s="2"/>
    </row>
    <row r="161" spans="1:63" ht="12" customHeight="1">
      <c r="A161" s="1"/>
      <c r="B161" s="107">
        <v>7</v>
      </c>
      <c r="C161" s="31">
        <v>10</v>
      </c>
      <c r="D161" s="106" t="s">
        <v>4</v>
      </c>
      <c r="E161" s="2" t="s">
        <v>135</v>
      </c>
      <c r="F161" s="25" t="s">
        <v>149</v>
      </c>
      <c r="G161" s="2" t="s">
        <v>143</v>
      </c>
      <c r="H161" s="33"/>
      <c r="I161" s="99">
        <f t="shared" si="293"/>
        <v>266.60663707317076</v>
      </c>
      <c r="J161" s="101">
        <f t="shared" si="294"/>
        <v>29.083333333333332</v>
      </c>
      <c r="K161" s="101">
        <f t="shared" si="295"/>
        <v>22</v>
      </c>
      <c r="L161" s="144">
        <f t="shared" si="296"/>
        <v>6</v>
      </c>
      <c r="M161" s="99">
        <f t="shared" si="297"/>
        <v>3199.2796448780491</v>
      </c>
      <c r="N161" s="108">
        <f>T161*(1+((AG161+IF(F161="백어택",20,0))/100))*((AI161/100-1))</f>
        <v>429.97346341463413</v>
      </c>
      <c r="O161" s="108">
        <f>U161*(1+((AG161+IF(F161="백어택",20,0))/100)*(AI161/100-1))</f>
        <v>2769.3061814634148</v>
      </c>
      <c r="P161" s="108"/>
      <c r="Q161" s="108"/>
      <c r="R161" s="109"/>
      <c r="S161" s="99">
        <f t="shared" si="298"/>
        <v>2285.1997463414637</v>
      </c>
      <c r="T161" s="108">
        <f>AT161*AL161*IF(F161="백어택",1.2,1)</f>
        <v>307.12390243902439</v>
      </c>
      <c r="U161" s="108">
        <f>AM161*AW161*AX161*AY161*IF(F161="백어택",1.2,1)</f>
        <v>1978.0758439024391</v>
      </c>
      <c r="V161" s="108"/>
      <c r="W161" s="108"/>
      <c r="X161" s="109"/>
      <c r="Y161" s="99">
        <f t="shared" si="299"/>
        <v>4570.3994926829273</v>
      </c>
      <c r="Z161" s="108">
        <f t="shared" si="303"/>
        <v>614.24780487804878</v>
      </c>
      <c r="AA161" s="108">
        <f t="shared" si="306"/>
        <v>3956.1516878048783</v>
      </c>
      <c r="AB161" s="108"/>
      <c r="AC161" s="108"/>
      <c r="AD161" s="109"/>
      <c r="AE161" s="99">
        <f t="shared" si="307"/>
        <v>12</v>
      </c>
      <c r="AF161" s="101"/>
      <c r="AG161" s="101">
        <f>IF($D$25&gt;100,100,$D$25)</f>
        <v>20</v>
      </c>
      <c r="AH161" s="101">
        <f t="shared" si="308"/>
        <v>349</v>
      </c>
      <c r="AI161" s="101">
        <f t="shared" ref="AI161:AI162" si="309">$D$26</f>
        <v>200</v>
      </c>
      <c r="AJ161" s="108">
        <f>10/IF(AY161=1,5,4)</f>
        <v>2.5</v>
      </c>
      <c r="AK161" s="101">
        <f t="shared" si="301"/>
        <v>853.19024390243908</v>
      </c>
      <c r="AL161" s="101">
        <f>(VLOOKUP(C161,$B$4:$AG$7,4,FALSE)+VLOOKUP(C161,$B$8:$AG$11,4,FALSE)*$D$22)*$D$27/100</f>
        <v>170.62439024390244</v>
      </c>
      <c r="AM161" s="101">
        <f>(VLOOKUP(C161,$B$4:$AG$7,5,FALSE)+VLOOKUP(C161,$B$8:$AG$11,5,FALSE)*$D$22)*$D$27/100</f>
        <v>682.56585365853664</v>
      </c>
      <c r="AN161" s="101"/>
      <c r="AO161" s="1">
        <v>12</v>
      </c>
      <c r="AP161" s="2"/>
      <c r="AQ161" s="74">
        <f>VLOOKUP(C161,$B$13:$AA$16,4,FALSE)</f>
        <v>349</v>
      </c>
      <c r="AR161" s="10"/>
      <c r="AS161" s="1"/>
      <c r="AT161" s="11">
        <v>1.5</v>
      </c>
      <c r="AU161" s="10"/>
      <c r="AV161" s="1"/>
      <c r="AW161" s="1">
        <v>1.4</v>
      </c>
      <c r="AX161" s="10">
        <v>1</v>
      </c>
      <c r="AY161" s="11">
        <v>1.7250000000000001</v>
      </c>
      <c r="AZ161" s="2"/>
      <c r="BA161" s="2"/>
      <c r="BB161" s="2"/>
      <c r="BC161" s="1"/>
      <c r="BD161" s="106"/>
      <c r="BE161" s="2"/>
      <c r="BF161" s="2"/>
      <c r="BG161" s="2"/>
      <c r="BH161" s="2"/>
      <c r="BI161" s="1"/>
      <c r="BJ161" s="1"/>
      <c r="BK161" s="2"/>
    </row>
    <row r="162" spans="1:63" ht="12" customHeight="1">
      <c r="A162" s="1"/>
      <c r="B162" s="107">
        <v>5</v>
      </c>
      <c r="C162" s="31">
        <v>10</v>
      </c>
      <c r="D162" s="106" t="s">
        <v>6</v>
      </c>
      <c r="E162" s="2" t="s">
        <v>147</v>
      </c>
      <c r="F162" s="25"/>
      <c r="G162" s="2" t="s">
        <v>86</v>
      </c>
      <c r="H162" s="33"/>
      <c r="I162" s="99">
        <f t="shared" si="293"/>
        <v>250.91704132682929</v>
      </c>
      <c r="J162" s="101">
        <f t="shared" si="294"/>
        <v>23.45</v>
      </c>
      <c r="K162" s="101">
        <f t="shared" si="295"/>
        <v>25</v>
      </c>
      <c r="L162" s="144">
        <f t="shared" si="296"/>
        <v>7</v>
      </c>
      <c r="M162" s="99">
        <f t="shared" si="297"/>
        <v>5018.3408265365861</v>
      </c>
      <c r="N162" s="108">
        <f>T162*(1+(AG162/100)*(AI162/100-1))</f>
        <v>5018.3408265365861</v>
      </c>
      <c r="O162" s="108"/>
      <c r="P162" s="108"/>
      <c r="Q162" s="108"/>
      <c r="R162" s="109"/>
      <c r="S162" s="99">
        <f t="shared" si="298"/>
        <v>4181.9506887804882</v>
      </c>
      <c r="T162" s="108">
        <f>AL162*AW162*AT162*AX162*AY162</f>
        <v>4181.9506887804882</v>
      </c>
      <c r="U162" s="108"/>
      <c r="V162" s="108"/>
      <c r="W162" s="108"/>
      <c r="X162" s="109"/>
      <c r="Y162" s="99">
        <f t="shared" si="299"/>
        <v>8363.9013775609765</v>
      </c>
      <c r="Z162" s="108">
        <f t="shared" si="303"/>
        <v>8363.9013775609765</v>
      </c>
      <c r="AA162" s="108"/>
      <c r="AB162" s="108"/>
      <c r="AC162" s="108"/>
      <c r="AD162" s="109"/>
      <c r="AE162" s="99">
        <f t="shared" si="307"/>
        <v>20</v>
      </c>
      <c r="AF162" s="101"/>
      <c r="AG162" s="101">
        <f t="shared" ref="AG162:AG163" si="310">IF($D$25+AV162&gt;100,100,$D$25+AV162)</f>
        <v>20</v>
      </c>
      <c r="AH162" s="101">
        <f>AQ162*AR162</f>
        <v>469</v>
      </c>
      <c r="AI162" s="101">
        <f t="shared" si="309"/>
        <v>200</v>
      </c>
      <c r="AJ162" s="108">
        <f>10/IF(AX162=1,IF(AY162=1,5,6),4)</f>
        <v>2.5</v>
      </c>
      <c r="AK162" s="101">
        <f t="shared" si="301"/>
        <v>1756.5317073170734</v>
      </c>
      <c r="AL162" s="101">
        <f>(VLOOKUP(C162,$B$4:$AG$7,7,FALSE)+VLOOKUP(C162,$B$8:$AG$11,7,FALSE)*$D$22)*$D$27/100</f>
        <v>1756.5317073170734</v>
      </c>
      <c r="AM162" s="101"/>
      <c r="AN162" s="101"/>
      <c r="AO162" s="1">
        <v>20</v>
      </c>
      <c r="AP162" s="2"/>
      <c r="AQ162" s="74">
        <f>VLOOKUP(C162,$B$13:$AA$16,7,FALSE)</f>
        <v>469</v>
      </c>
      <c r="AR162" s="10">
        <v>1</v>
      </c>
      <c r="AS162" s="1"/>
      <c r="AT162" s="11">
        <v>1.2</v>
      </c>
      <c r="AU162" s="10"/>
      <c r="AV162" s="1">
        <v>0</v>
      </c>
      <c r="AW162" s="1">
        <v>1.24</v>
      </c>
      <c r="AX162" s="10">
        <v>1.6</v>
      </c>
      <c r="AY162" s="11">
        <v>1</v>
      </c>
      <c r="AZ162" s="2"/>
      <c r="BA162" s="2"/>
      <c r="BB162" s="2"/>
      <c r="BC162" s="1"/>
      <c r="BD162" s="106"/>
      <c r="BE162" s="2"/>
      <c r="BF162" s="2"/>
      <c r="BG162" s="2"/>
      <c r="BH162" s="2"/>
      <c r="BI162" s="1"/>
      <c r="BJ162" s="1"/>
      <c r="BK162" s="1"/>
    </row>
    <row r="163" spans="1:63" ht="12" customHeight="1">
      <c r="A163" s="1"/>
      <c r="B163" s="107">
        <v>9</v>
      </c>
      <c r="C163" s="31">
        <v>10</v>
      </c>
      <c r="D163" s="106" t="s">
        <v>10</v>
      </c>
      <c r="E163" s="2" t="s">
        <v>138</v>
      </c>
      <c r="F163" s="25"/>
      <c r="G163" s="2" t="s">
        <v>137</v>
      </c>
      <c r="H163" s="33"/>
      <c r="I163" s="99">
        <f t="shared" si="293"/>
        <v>234.82774390243898</v>
      </c>
      <c r="J163" s="101">
        <f t="shared" si="294"/>
        <v>25.75</v>
      </c>
      <c r="K163" s="101">
        <f t="shared" si="295"/>
        <v>28</v>
      </c>
      <c r="L163" s="144">
        <f t="shared" si="296"/>
        <v>8</v>
      </c>
      <c r="M163" s="99">
        <f t="shared" si="297"/>
        <v>3757.2439024390237</v>
      </c>
      <c r="N163" s="108">
        <f>T163*(1+((AG163+IF(F163="백어택",20,0))/100)*(AI163/100-1))</f>
        <v>3757.2439024390237</v>
      </c>
      <c r="O163" s="108"/>
      <c r="P163" s="108"/>
      <c r="Q163" s="108"/>
      <c r="R163" s="109"/>
      <c r="S163" s="99">
        <f t="shared" si="298"/>
        <v>3131.0365853658532</v>
      </c>
      <c r="T163" s="108">
        <f>AL163*AS163*AU163*AX163*IF(AY163=0,1,0.5)*IF(F163="백어택",1.2,1)</f>
        <v>3131.0365853658532</v>
      </c>
      <c r="U163" s="108"/>
      <c r="V163" s="108"/>
      <c r="W163" s="108"/>
      <c r="X163" s="109"/>
      <c r="Y163" s="99">
        <f t="shared" si="299"/>
        <v>6262.0731707317063</v>
      </c>
      <c r="Z163" s="108">
        <f t="shared" ref="Z163:Z164" si="311">T163*AI163/100</f>
        <v>6262.0731707317063</v>
      </c>
      <c r="AA163" s="108"/>
      <c r="AB163" s="108"/>
      <c r="AC163" s="108"/>
      <c r="AD163" s="109"/>
      <c r="AE163" s="99">
        <f t="shared" si="307"/>
        <v>16</v>
      </c>
      <c r="AF163" s="101"/>
      <c r="AG163" s="101">
        <f t="shared" si="310"/>
        <v>20</v>
      </c>
      <c r="AH163" s="101">
        <f t="shared" ref="AH163:AH164" si="312">AQ163</f>
        <v>412</v>
      </c>
      <c r="AI163" s="101">
        <f>$D$26+AY163</f>
        <v>200</v>
      </c>
      <c r="AJ163" s="108">
        <f>10*AR163/(7-IF(AX163=1,0,3))</f>
        <v>1.4285714285714286</v>
      </c>
      <c r="AK163" s="101">
        <f t="shared" si="301"/>
        <v>2504.8292682926826</v>
      </c>
      <c r="AL163" s="101">
        <f>(VLOOKUP(C163,$B$4:$AG$7,13,FALSE)+VLOOKUP(C163,$B$8:$AG$11,13,FALSE)*$D$22)*$D$27/100</f>
        <v>2504.8292682926826</v>
      </c>
      <c r="AM163" s="101"/>
      <c r="AN163" s="101"/>
      <c r="AO163" s="1">
        <v>16</v>
      </c>
      <c r="AP163" s="2"/>
      <c r="AQ163" s="74">
        <f>VLOOKUP(C163,$B$13:$AA$16,13,FALSE)</f>
        <v>412</v>
      </c>
      <c r="AR163" s="10">
        <v>1</v>
      </c>
      <c r="AS163" s="1">
        <v>1</v>
      </c>
      <c r="AT163" s="11"/>
      <c r="AU163" s="10">
        <v>1.25</v>
      </c>
      <c r="AV163" s="1">
        <v>0</v>
      </c>
      <c r="AW163" s="1"/>
      <c r="AX163" s="10">
        <v>1</v>
      </c>
      <c r="AY163" s="11">
        <v>0</v>
      </c>
      <c r="AZ163" s="2"/>
      <c r="BA163" s="2"/>
      <c r="BB163" s="2"/>
      <c r="BC163" s="1"/>
      <c r="BD163" s="106"/>
      <c r="BE163" s="2"/>
      <c r="BF163" s="2"/>
      <c r="BG163" s="2"/>
      <c r="BH163" s="2"/>
      <c r="BI163" s="1"/>
      <c r="BJ163" s="1"/>
      <c r="BK163" s="1"/>
    </row>
    <row r="164" spans="1:63" ht="12" customHeight="1">
      <c r="A164" s="1"/>
      <c r="B164" s="107">
        <v>11</v>
      </c>
      <c r="C164" s="31">
        <v>10</v>
      </c>
      <c r="D164" s="106" t="s">
        <v>17</v>
      </c>
      <c r="E164" s="2" t="s">
        <v>147</v>
      </c>
      <c r="F164" s="25"/>
      <c r="G164" s="2"/>
      <c r="H164" s="33">
        <f>IF(AT164=1,3,IF(AY164=1,3,2))</f>
        <v>3</v>
      </c>
      <c r="I164" s="99">
        <f t="shared" si="293"/>
        <v>228.31353658536582</v>
      </c>
      <c r="J164" s="101">
        <f t="shared" si="294"/>
        <v>34.625</v>
      </c>
      <c r="K164" s="101">
        <f t="shared" si="295"/>
        <v>29</v>
      </c>
      <c r="L164" s="144">
        <f t="shared" si="296"/>
        <v>9</v>
      </c>
      <c r="M164" s="99">
        <f t="shared" si="297"/>
        <v>1826.5082926829266</v>
      </c>
      <c r="N164" s="108">
        <f>T164*(1+(AG164/100)*(AI164/100-1))</f>
        <v>434.88292682926829</v>
      </c>
      <c r="O164" s="108">
        <f>U164*(1+(AG164/100)*(AI164/100-1))</f>
        <v>608.83609756097553</v>
      </c>
      <c r="P164" s="108">
        <f>V164*(1+(AG164/100)*(AI164/100-1))</f>
        <v>782.78926829268289</v>
      </c>
      <c r="Q164" s="108"/>
      <c r="R164" s="109"/>
      <c r="S164" s="99">
        <f t="shared" si="298"/>
        <v>1217.6721951219511</v>
      </c>
      <c r="T164" s="108">
        <f>AL164*AV164</f>
        <v>289.92195121951221</v>
      </c>
      <c r="U164" s="108">
        <f>AL164*AW164</f>
        <v>405.89073170731706</v>
      </c>
      <c r="V164" s="108">
        <f>IF(H164=3,AL164,0)*(1+AW164-1+AW164-1)</f>
        <v>521.85951219512197</v>
      </c>
      <c r="W164" s="108"/>
      <c r="X164" s="109"/>
      <c r="Y164" s="99">
        <f t="shared" si="299"/>
        <v>4261.8526829268294</v>
      </c>
      <c r="Z164" s="108">
        <f t="shared" si="311"/>
        <v>1014.7268292682928</v>
      </c>
      <c r="AA164" s="108">
        <f>U164*AI164/100</f>
        <v>1420.6175609756099</v>
      </c>
      <c r="AB164" s="108">
        <f>V164*AI164/100</f>
        <v>1826.508292682927</v>
      </c>
      <c r="AC164" s="108"/>
      <c r="AD164" s="109"/>
      <c r="AE164" s="99">
        <f t="shared" si="307"/>
        <v>8</v>
      </c>
      <c r="AF164" s="101"/>
      <c r="AG164" s="101">
        <f>IF($D$25&gt;100,100,$D$25)</f>
        <v>20</v>
      </c>
      <c r="AH164" s="101">
        <f t="shared" si="312"/>
        <v>277</v>
      </c>
      <c r="AI164" s="101">
        <f>$D$26+AX164</f>
        <v>350</v>
      </c>
      <c r="AJ164" s="108">
        <f>10*AR164/IF(AT164=0,IF(AY164=0,8,5),5)</f>
        <v>2</v>
      </c>
      <c r="AK164" s="101">
        <f>H164*SUM(AL164:AN164)</f>
        <v>869.76585365853657</v>
      </c>
      <c r="AL164" s="101">
        <f>((VLOOKUP(C164,$B$4:$AG$7,24,FALSE)+VLOOKUP(C164,$B$8:$AG$11,24,FALSE)*$D$22))*$D$27/100</f>
        <v>289.92195121951221</v>
      </c>
      <c r="AM164" s="101"/>
      <c r="AN164" s="101"/>
      <c r="AO164" s="1">
        <v>8</v>
      </c>
      <c r="AP164" s="2"/>
      <c r="AQ164" s="74">
        <f>VLOOKUP(C164,$B$13:$AA$16,24,FALSE)</f>
        <v>277</v>
      </c>
      <c r="AR164" s="10">
        <v>1</v>
      </c>
      <c r="AS164" s="1"/>
      <c r="AT164" s="11">
        <v>1</v>
      </c>
      <c r="AU164" s="10"/>
      <c r="AV164" s="1">
        <v>1</v>
      </c>
      <c r="AW164" s="1">
        <v>1.4</v>
      </c>
      <c r="AX164" s="10">
        <v>150</v>
      </c>
      <c r="AY164" s="11">
        <v>0</v>
      </c>
      <c r="AZ164" s="2"/>
      <c r="BA164" s="2"/>
      <c r="BB164" s="2"/>
      <c r="BC164" s="1"/>
      <c r="BD164" s="106"/>
      <c r="BE164" s="2"/>
      <c r="BF164" s="2"/>
      <c r="BG164" s="2"/>
      <c r="BH164" s="2"/>
      <c r="BI164" s="1"/>
      <c r="BJ164" s="1"/>
      <c r="BK164" s="1"/>
    </row>
    <row r="165" spans="1:63" ht="12" customHeight="1">
      <c r="A165" s="1"/>
      <c r="B165" s="107">
        <v>10</v>
      </c>
      <c r="C165" s="31">
        <v>10</v>
      </c>
      <c r="D165" s="106" t="s">
        <v>20</v>
      </c>
      <c r="E165" s="2" t="s">
        <v>153</v>
      </c>
      <c r="F165" s="25"/>
      <c r="G165" s="2"/>
      <c r="H165" s="33"/>
      <c r="I165" s="99">
        <f t="shared" si="293"/>
        <v>211.38185365853658</v>
      </c>
      <c r="J165" s="101">
        <f t="shared" si="294"/>
        <v>29.4</v>
      </c>
      <c r="K165" s="101">
        <f t="shared" si="295"/>
        <v>32</v>
      </c>
      <c r="L165" s="144">
        <f t="shared" si="296"/>
        <v>10</v>
      </c>
      <c r="M165" s="99">
        <f t="shared" si="297"/>
        <v>3170.7278048780486</v>
      </c>
      <c r="N165" s="108">
        <f t="shared" ref="N165:N166" si="313">T165*(1+((AG165+IF(F165="백어택",20,0))/100)*(AI165/100-1))</f>
        <v>1358.0253658536583</v>
      </c>
      <c r="O165" s="108">
        <f>U165*(1+(($D$25+IF(F165="백어택",20,0))/100)*($D$26/100-1))</f>
        <v>1812.7024390243903</v>
      </c>
      <c r="P165" s="108"/>
      <c r="Q165" s="108"/>
      <c r="R165" s="109"/>
      <c r="S165" s="99">
        <f t="shared" si="298"/>
        <v>2642.2731707317071</v>
      </c>
      <c r="T165" s="108">
        <f>AL165*AV165*IF(F165="백어택",1.2,1)</f>
        <v>1131.6878048780486</v>
      </c>
      <c r="U165" s="108">
        <f>AM165*AX165*AY165*IF(F165="백어택",1.2,1)</f>
        <v>1510.5853658536587</v>
      </c>
      <c r="V165" s="108"/>
      <c r="W165" s="108"/>
      <c r="X165" s="109"/>
      <c r="Y165" s="99">
        <f t="shared" si="299"/>
        <v>5284.5463414634141</v>
      </c>
      <c r="Z165" s="108">
        <f t="shared" ref="Z165:AA165" si="314">T165*$D$26/100</f>
        <v>2263.3756097560972</v>
      </c>
      <c r="AA165" s="108">
        <f t="shared" si="314"/>
        <v>3021.1707317073174</v>
      </c>
      <c r="AB165" s="108"/>
      <c r="AC165" s="108"/>
      <c r="AD165" s="109"/>
      <c r="AE165" s="99">
        <f>AO165-AR165</f>
        <v>15</v>
      </c>
      <c r="AF165" s="101"/>
      <c r="AG165" s="101">
        <f>IF($D$25+AU165&gt;100,100,$D$25+AU165)</f>
        <v>20</v>
      </c>
      <c r="AH165" s="101">
        <f>AQ165*AS165</f>
        <v>441</v>
      </c>
      <c r="AI165" s="101">
        <f t="shared" ref="AI165:AI175" si="315">$D$26</f>
        <v>200</v>
      </c>
      <c r="AJ165" s="108">
        <f>10*IF(AV165=1,1,5/4.5)/IF(AX165=1,5,3.5)</f>
        <v>3.1746031746031744</v>
      </c>
      <c r="AK165" s="101">
        <f t="shared" ref="AK165:AK208" si="316">SUM(AL165:AN165)</f>
        <v>1509.7512195121951</v>
      </c>
      <c r="AL165" s="101">
        <f>(VLOOKUP(C165,$B$4:$AG$7,29,FALSE)+VLOOKUP(C165,$B$8:$AG$11,29,FALSE)*$D$22)*$D$27/100</f>
        <v>754.45853658536578</v>
      </c>
      <c r="AM165" s="101">
        <f>(VLOOKUP(C165,$B$4:$AG$7,30,FALSE)+VLOOKUP(C165,$B$8:$AG$11,30,FALSE)*$D$22)*$D$27/100</f>
        <v>755.29268292682934</v>
      </c>
      <c r="AN165" s="101"/>
      <c r="AO165" s="1">
        <v>18</v>
      </c>
      <c r="AP165" s="2"/>
      <c r="AQ165" s="74">
        <f>VLOOKUP(C165,$B$13:$AG$16,29,FALSE)</f>
        <v>441</v>
      </c>
      <c r="AR165" s="10">
        <v>3</v>
      </c>
      <c r="AS165" s="1">
        <v>1</v>
      </c>
      <c r="AT165" s="11"/>
      <c r="AU165" s="10">
        <v>0</v>
      </c>
      <c r="AV165" s="1">
        <v>1.5</v>
      </c>
      <c r="AW165" s="1"/>
      <c r="AX165" s="10">
        <v>2</v>
      </c>
      <c r="AY165" s="11">
        <v>1</v>
      </c>
      <c r="AZ165" s="2"/>
      <c r="BA165" s="2"/>
      <c r="BB165" s="2"/>
      <c r="BC165" s="1"/>
      <c r="BD165" s="111"/>
      <c r="BE165" s="2"/>
      <c r="BF165" s="3"/>
      <c r="BG165" s="2"/>
      <c r="BH165" s="2"/>
      <c r="BI165" s="1"/>
      <c r="BJ165" s="1"/>
      <c r="BK165" s="1"/>
    </row>
    <row r="166" spans="1:63" ht="12" customHeight="1">
      <c r="A166" s="1"/>
      <c r="B166" s="107">
        <v>6</v>
      </c>
      <c r="C166" s="31">
        <v>10</v>
      </c>
      <c r="D166" s="106" t="s">
        <v>16</v>
      </c>
      <c r="E166" s="2" t="s">
        <v>145</v>
      </c>
      <c r="F166" s="25" t="s">
        <v>149</v>
      </c>
      <c r="G166" s="2"/>
      <c r="H166" s="33">
        <f>AX166*2</f>
        <v>2</v>
      </c>
      <c r="I166" s="99">
        <f t="shared" si="293"/>
        <v>204.70933170731703</v>
      </c>
      <c r="J166" s="101">
        <f t="shared" si="294"/>
        <v>39.166666666666664</v>
      </c>
      <c r="K166" s="101">
        <f t="shared" si="295"/>
        <v>34</v>
      </c>
      <c r="L166" s="144">
        <f t="shared" si="296"/>
        <v>11</v>
      </c>
      <c r="M166" s="99">
        <f t="shared" si="297"/>
        <v>1228.2559902439023</v>
      </c>
      <c r="N166" s="108">
        <f t="shared" si="313"/>
        <v>1228.2559902439023</v>
      </c>
      <c r="O166" s="108"/>
      <c r="P166" s="108"/>
      <c r="Q166" s="108"/>
      <c r="R166" s="109"/>
      <c r="S166" s="99">
        <f>SUM(T166:X166)*H166</f>
        <v>1584.8464390243901</v>
      </c>
      <c r="T166" s="108">
        <f>AL166*AU166*AY166*IF(F166="백어택",1.2,1)</f>
        <v>792.42321951219503</v>
      </c>
      <c r="U166" s="108"/>
      <c r="V166" s="108"/>
      <c r="W166" s="108"/>
      <c r="X166" s="109"/>
      <c r="Y166" s="99">
        <f t="shared" si="299"/>
        <v>1584.8464390243901</v>
      </c>
      <c r="Z166" s="108">
        <f t="shared" ref="Z166:Z175" si="317">T166*$D$26/100</f>
        <v>1584.8464390243901</v>
      </c>
      <c r="AA166" s="108"/>
      <c r="AB166" s="108"/>
      <c r="AC166" s="108"/>
      <c r="AD166" s="109"/>
      <c r="AE166" s="99">
        <f>AO166</f>
        <v>6</v>
      </c>
      <c r="AF166" s="101"/>
      <c r="AG166" s="101">
        <f t="shared" ref="AG166:AG167" si="318">IF($D$25+AT166&gt;100,100,$D$25+AT166)</f>
        <v>35</v>
      </c>
      <c r="AH166" s="101">
        <f>AQ166*AR166</f>
        <v>235</v>
      </c>
      <c r="AI166" s="101">
        <f t="shared" si="315"/>
        <v>200</v>
      </c>
      <c r="AJ166" s="108">
        <f>10*AS166/IF(AX166=1,5,3.5)</f>
        <v>2</v>
      </c>
      <c r="AK166" s="101">
        <f t="shared" si="316"/>
        <v>314.45365853658535</v>
      </c>
      <c r="AL166" s="101">
        <f>((VLOOKUP(C166,$B$4:$AG$7,23,FALSE)+VLOOKUP(C166,$B$8:$AG$11,23,FALSE)*$D$22))*$D$27/100</f>
        <v>314.45365853658535</v>
      </c>
      <c r="AM166" s="101"/>
      <c r="AN166" s="101"/>
      <c r="AO166" s="1">
        <v>6</v>
      </c>
      <c r="AP166" s="2"/>
      <c r="AQ166" s="74">
        <f>VLOOKUP(C166,$B$13:$AA$16,23,FALSE)</f>
        <v>235</v>
      </c>
      <c r="AR166" s="10">
        <v>1</v>
      </c>
      <c r="AS166" s="1">
        <v>1</v>
      </c>
      <c r="AT166" s="11">
        <v>15</v>
      </c>
      <c r="AU166" s="10">
        <v>1.4</v>
      </c>
      <c r="AV166" s="1"/>
      <c r="AW166" s="1"/>
      <c r="AX166" s="10">
        <v>1</v>
      </c>
      <c r="AY166" s="11">
        <v>1.5</v>
      </c>
      <c r="AZ166" s="2"/>
      <c r="BA166" s="2"/>
      <c r="BB166" s="2"/>
      <c r="BC166" s="1"/>
      <c r="BD166" s="106"/>
      <c r="BE166" s="2"/>
      <c r="BF166" s="2"/>
      <c r="BG166" s="2"/>
      <c r="BH166" s="2"/>
      <c r="BI166" s="1"/>
      <c r="BJ166" s="1"/>
      <c r="BK166" s="1"/>
    </row>
    <row r="167" spans="1:63" ht="12" customHeight="1">
      <c r="A167" s="1"/>
      <c r="B167" s="107">
        <v>1</v>
      </c>
      <c r="C167" s="31">
        <v>10</v>
      </c>
      <c r="D167" s="106" t="s">
        <v>2</v>
      </c>
      <c r="E167" s="2" t="s">
        <v>108</v>
      </c>
      <c r="F167" s="25"/>
      <c r="G167" s="2" t="s">
        <v>133</v>
      </c>
      <c r="H167" s="33"/>
      <c r="I167" s="99">
        <f t="shared" si="293"/>
        <v>202.95110801393727</v>
      </c>
      <c r="J167" s="101">
        <f t="shared" si="294"/>
        <v>39.571428571428569</v>
      </c>
      <c r="K167" s="101">
        <f t="shared" si="295"/>
        <v>35</v>
      </c>
      <c r="L167" s="144">
        <f t="shared" si="296"/>
        <v>12</v>
      </c>
      <c r="M167" s="99">
        <f t="shared" si="297"/>
        <v>1420.6577560975609</v>
      </c>
      <c r="N167" s="108">
        <f>T167*(1+(AG167/100)*(AI167/100-1))</f>
        <v>1420.6577560975609</v>
      </c>
      <c r="O167" s="108"/>
      <c r="P167" s="108"/>
      <c r="Q167" s="108"/>
      <c r="R167" s="109"/>
      <c r="S167" s="99">
        <f t="shared" ref="S167:S171" si="319">SUM(T167:X167)</f>
        <v>1183.881463414634</v>
      </c>
      <c r="T167" s="108">
        <f>AL167*AV167*AW167*AY167</f>
        <v>1183.881463414634</v>
      </c>
      <c r="U167" s="108"/>
      <c r="V167" s="108"/>
      <c r="W167" s="108"/>
      <c r="X167" s="109"/>
      <c r="Y167" s="99">
        <f t="shared" si="299"/>
        <v>2367.7629268292681</v>
      </c>
      <c r="Z167" s="108">
        <f t="shared" si="317"/>
        <v>2367.7629268292681</v>
      </c>
      <c r="AA167" s="108"/>
      <c r="AB167" s="108"/>
      <c r="AC167" s="108"/>
      <c r="AD167" s="109"/>
      <c r="AE167" s="99">
        <f>AO167-AS167</f>
        <v>7</v>
      </c>
      <c r="AF167" s="101"/>
      <c r="AG167" s="101">
        <f t="shared" si="318"/>
        <v>20</v>
      </c>
      <c r="AH167" s="101">
        <f t="shared" ref="AH167:AH171" si="320">AQ167</f>
        <v>277</v>
      </c>
      <c r="AI167" s="101">
        <f t="shared" si="315"/>
        <v>200</v>
      </c>
      <c r="AJ167" s="108">
        <f>10*AY167/12</f>
        <v>0.83333333333333337</v>
      </c>
      <c r="AK167" s="101">
        <f t="shared" si="316"/>
        <v>910.67804878048776</v>
      </c>
      <c r="AL167" s="101">
        <f>(VLOOKUP(C167,$B$4:$AA$7,2,FALSE)+VLOOKUP(C167,$B$8:$AA$11,2,FALSE)*$D$22)*$D$27/100</f>
        <v>910.67804878048776</v>
      </c>
      <c r="AM167" s="101"/>
      <c r="AN167" s="101"/>
      <c r="AO167" s="1">
        <v>8</v>
      </c>
      <c r="AP167" s="2"/>
      <c r="AQ167" s="74">
        <f>VLOOKUP(C167,$B$13:$AA$16,2,FALSE)</f>
        <v>277</v>
      </c>
      <c r="AR167" s="10"/>
      <c r="AS167" s="1">
        <v>1</v>
      </c>
      <c r="AT167" s="11">
        <v>0</v>
      </c>
      <c r="AU167" s="10"/>
      <c r="AV167" s="1">
        <v>1</v>
      </c>
      <c r="AW167" s="1">
        <v>1.3</v>
      </c>
      <c r="AX167" s="10"/>
      <c r="AY167" s="11">
        <v>1</v>
      </c>
      <c r="AZ167" s="2"/>
      <c r="BA167" s="2"/>
      <c r="BB167" s="2"/>
      <c r="BC167" s="1"/>
      <c r="BD167" s="106"/>
      <c r="BE167" s="2"/>
      <c r="BF167" s="2"/>
      <c r="BG167" s="2"/>
      <c r="BH167" s="2"/>
      <c r="BI167" s="1"/>
      <c r="BJ167" s="1"/>
      <c r="BK167" s="1"/>
    </row>
    <row r="168" spans="1:63" ht="12" customHeight="1">
      <c r="A168" s="1"/>
      <c r="B168" s="107">
        <v>7</v>
      </c>
      <c r="C168" s="31">
        <v>10</v>
      </c>
      <c r="D168" s="106" t="s">
        <v>4</v>
      </c>
      <c r="E168" s="2" t="s">
        <v>135</v>
      </c>
      <c r="F168" s="25" t="s">
        <v>149</v>
      </c>
      <c r="G168" s="2" t="s">
        <v>158</v>
      </c>
      <c r="H168" s="33"/>
      <c r="I168" s="99">
        <f t="shared" si="293"/>
        <v>200.67077560975608</v>
      </c>
      <c r="J168" s="101">
        <f t="shared" si="294"/>
        <v>29.083333333333332</v>
      </c>
      <c r="K168" s="101">
        <f t="shared" si="295"/>
        <v>36</v>
      </c>
      <c r="L168" s="144">
        <f t="shared" si="296"/>
        <v>13</v>
      </c>
      <c r="M168" s="99">
        <f t="shared" si="297"/>
        <v>2408.0493073170728</v>
      </c>
      <c r="N168" s="108">
        <f t="shared" ref="N168:N169" si="321">T168*(1+((AG168+IF(F168="백어택",20,0))/100))*((AI168/100-1))</f>
        <v>429.97346341463413</v>
      </c>
      <c r="O168" s="108">
        <f t="shared" ref="O168:O169" si="322">U168*(1+((AG168+IF(F168="백어택",20,0))/100)*(AI168/100-1))</f>
        <v>1978.0758439024389</v>
      </c>
      <c r="P168" s="108"/>
      <c r="Q168" s="108"/>
      <c r="R168" s="109"/>
      <c r="S168" s="99">
        <f t="shared" si="319"/>
        <v>1720.035219512195</v>
      </c>
      <c r="T168" s="108">
        <f t="shared" ref="T168:T169" si="323">AT168*AL168*IF(F168="백어택",1.2,1)</f>
        <v>307.12390243902439</v>
      </c>
      <c r="U168" s="108">
        <f t="shared" ref="U168:U169" si="324">AM168*AW168*AX168*AY168*IF(F168="백어택",1.2,1)</f>
        <v>1412.9113170731707</v>
      </c>
      <c r="V168" s="108"/>
      <c r="W168" s="108"/>
      <c r="X168" s="109"/>
      <c r="Y168" s="99">
        <f t="shared" si="299"/>
        <v>3440.07043902439</v>
      </c>
      <c r="Z168" s="108">
        <f t="shared" si="317"/>
        <v>614.24780487804878</v>
      </c>
      <c r="AA168" s="108">
        <f t="shared" ref="AA168:AA169" si="325">U168*$D$26/100</f>
        <v>2825.8226341463414</v>
      </c>
      <c r="AB168" s="108"/>
      <c r="AC168" s="108"/>
      <c r="AD168" s="109"/>
      <c r="AE168" s="99">
        <f t="shared" ref="AE168:AE169" si="326">AO168</f>
        <v>12</v>
      </c>
      <c r="AF168" s="101"/>
      <c r="AG168" s="101">
        <f t="shared" ref="AG168:AG169" si="327">IF($D$25&gt;100,100,$D$25)</f>
        <v>20</v>
      </c>
      <c r="AH168" s="101">
        <f t="shared" si="320"/>
        <v>349</v>
      </c>
      <c r="AI168" s="101">
        <f t="shared" si="315"/>
        <v>200</v>
      </c>
      <c r="AJ168" s="108">
        <f t="shared" ref="AJ168:AJ169" si="328">10/IF(AY168=1,5,4)</f>
        <v>2.5</v>
      </c>
      <c r="AK168" s="101">
        <f t="shared" si="316"/>
        <v>853.19024390243908</v>
      </c>
      <c r="AL168" s="101">
        <f t="shared" ref="AL168:AL169" si="329">(VLOOKUP(C168,$B$4:$AG$7,4,FALSE)+VLOOKUP(C168,$B$8:$AG$11,4,FALSE)*$D$22)*$D$27/100</f>
        <v>170.62439024390244</v>
      </c>
      <c r="AM168" s="101">
        <f t="shared" ref="AM168:AM169" si="330">(VLOOKUP(C168,$B$4:$AG$7,5,FALSE)+VLOOKUP(C168,$B$8:$AG$11,5,FALSE)*$D$22)*$D$27/100</f>
        <v>682.56585365853664</v>
      </c>
      <c r="AN168" s="101"/>
      <c r="AO168" s="1">
        <v>12</v>
      </c>
      <c r="AP168" s="2"/>
      <c r="AQ168" s="74">
        <f t="shared" ref="AQ168:AQ169" si="331">VLOOKUP(C168,$B$13:$AA$16,4,FALSE)</f>
        <v>349</v>
      </c>
      <c r="AR168" s="10"/>
      <c r="AS168" s="1"/>
      <c r="AT168" s="11">
        <v>1.5</v>
      </c>
      <c r="AU168" s="10"/>
      <c r="AV168" s="1"/>
      <c r="AW168" s="1">
        <v>1</v>
      </c>
      <c r="AX168" s="10">
        <v>1</v>
      </c>
      <c r="AY168" s="11">
        <v>1.7250000000000001</v>
      </c>
      <c r="AZ168" s="2"/>
      <c r="BA168" s="2"/>
      <c r="BB168" s="2"/>
      <c r="BC168" s="1"/>
      <c r="BD168" s="106"/>
      <c r="BE168" s="2"/>
      <c r="BF168" s="2"/>
      <c r="BG168" s="2"/>
      <c r="BH168" s="2"/>
      <c r="BI168" s="1"/>
      <c r="BJ168" s="1"/>
      <c r="BK168" s="1"/>
    </row>
    <row r="169" spans="1:63" ht="12" customHeight="1">
      <c r="A169" s="1"/>
      <c r="B169" s="107">
        <v>7</v>
      </c>
      <c r="C169" s="31">
        <v>10</v>
      </c>
      <c r="D169" s="106" t="s">
        <v>4</v>
      </c>
      <c r="E169" s="2" t="s">
        <v>135</v>
      </c>
      <c r="F169" s="25"/>
      <c r="G169" s="2" t="s">
        <v>143</v>
      </c>
      <c r="H169" s="33"/>
      <c r="I169" s="99">
        <f t="shared" si="293"/>
        <v>190.43331219512197</v>
      </c>
      <c r="J169" s="101">
        <f t="shared" si="294"/>
        <v>29.083333333333332</v>
      </c>
      <c r="K169" s="101">
        <f t="shared" si="295"/>
        <v>39</v>
      </c>
      <c r="L169" s="144">
        <f t="shared" si="296"/>
        <v>14</v>
      </c>
      <c r="M169" s="99">
        <f t="shared" si="297"/>
        <v>2285.1997463414637</v>
      </c>
      <c r="N169" s="108">
        <f t="shared" si="321"/>
        <v>307.12390243902439</v>
      </c>
      <c r="O169" s="108">
        <f t="shared" si="322"/>
        <v>1978.0758439024391</v>
      </c>
      <c r="P169" s="108"/>
      <c r="Q169" s="108"/>
      <c r="R169" s="109"/>
      <c r="S169" s="99">
        <f t="shared" si="319"/>
        <v>1904.3331219512197</v>
      </c>
      <c r="T169" s="108">
        <f t="shared" si="323"/>
        <v>255.93658536585366</v>
      </c>
      <c r="U169" s="108">
        <f t="shared" si="324"/>
        <v>1648.396536585366</v>
      </c>
      <c r="V169" s="108"/>
      <c r="W169" s="108"/>
      <c r="X169" s="109"/>
      <c r="Y169" s="99">
        <f t="shared" si="299"/>
        <v>3808.6662439024399</v>
      </c>
      <c r="Z169" s="108">
        <f t="shared" si="317"/>
        <v>511.87317073170726</v>
      </c>
      <c r="AA169" s="108">
        <f t="shared" si="325"/>
        <v>3296.7930731707324</v>
      </c>
      <c r="AB169" s="108"/>
      <c r="AC169" s="108"/>
      <c r="AD169" s="109"/>
      <c r="AE169" s="99">
        <f t="shared" si="326"/>
        <v>12</v>
      </c>
      <c r="AF169" s="101"/>
      <c r="AG169" s="101">
        <f t="shared" si="327"/>
        <v>20</v>
      </c>
      <c r="AH169" s="101">
        <f t="shared" si="320"/>
        <v>349</v>
      </c>
      <c r="AI169" s="101">
        <f t="shared" si="315"/>
        <v>200</v>
      </c>
      <c r="AJ169" s="108">
        <f t="shared" si="328"/>
        <v>2.5</v>
      </c>
      <c r="AK169" s="101">
        <f t="shared" si="316"/>
        <v>853.19024390243908</v>
      </c>
      <c r="AL169" s="101">
        <f t="shared" si="329"/>
        <v>170.62439024390244</v>
      </c>
      <c r="AM169" s="101">
        <f t="shared" si="330"/>
        <v>682.56585365853664</v>
      </c>
      <c r="AN169" s="101"/>
      <c r="AO169" s="1">
        <v>12</v>
      </c>
      <c r="AP169" s="2"/>
      <c r="AQ169" s="74">
        <f t="shared" si="331"/>
        <v>349</v>
      </c>
      <c r="AR169" s="10"/>
      <c r="AS169" s="1"/>
      <c r="AT169" s="11">
        <v>1.5</v>
      </c>
      <c r="AU169" s="10"/>
      <c r="AV169" s="1"/>
      <c r="AW169" s="1">
        <v>1.4</v>
      </c>
      <c r="AX169" s="10">
        <v>1</v>
      </c>
      <c r="AY169" s="11">
        <v>1.7250000000000001</v>
      </c>
      <c r="AZ169" s="2"/>
      <c r="BA169" s="2"/>
      <c r="BB169" s="2"/>
      <c r="BC169" s="1"/>
      <c r="BD169" s="106"/>
      <c r="BE169" s="2"/>
      <c r="BF169" s="2"/>
      <c r="BG169" s="2"/>
      <c r="BH169" s="2"/>
      <c r="BI169" s="1"/>
      <c r="BJ169" s="1"/>
      <c r="BK169" s="1"/>
    </row>
    <row r="170" spans="1:63" ht="12" customHeight="1">
      <c r="A170" s="2"/>
      <c r="B170" s="107">
        <v>2</v>
      </c>
      <c r="C170" s="31">
        <v>10</v>
      </c>
      <c r="D170" s="106" t="s">
        <v>2</v>
      </c>
      <c r="E170" s="2" t="s">
        <v>101</v>
      </c>
      <c r="F170" s="31"/>
      <c r="G170" s="2"/>
      <c r="H170" s="33"/>
      <c r="I170" s="99">
        <f t="shared" si="293"/>
        <v>184.2171595818815</v>
      </c>
      <c r="J170" s="101">
        <f t="shared" si="294"/>
        <v>39.571428571428569</v>
      </c>
      <c r="K170" s="101">
        <f t="shared" si="295"/>
        <v>40</v>
      </c>
      <c r="L170" s="144">
        <f t="shared" si="296"/>
        <v>15</v>
      </c>
      <c r="M170" s="99">
        <f t="shared" si="297"/>
        <v>1289.5201170731705</v>
      </c>
      <c r="N170" s="108">
        <f t="shared" ref="N170:N171" si="332">T170*(1+(AG170/100)*(AI170/100-1))</f>
        <v>1289.5201170731705</v>
      </c>
      <c r="O170" s="108"/>
      <c r="P170" s="108"/>
      <c r="Q170" s="108"/>
      <c r="R170" s="109"/>
      <c r="S170" s="99">
        <f t="shared" si="319"/>
        <v>1074.6000975609754</v>
      </c>
      <c r="T170" s="108">
        <f t="shared" ref="T170:T171" si="333">AL170*AV170*AW170*AY170</f>
        <v>1074.6000975609754</v>
      </c>
      <c r="U170" s="108"/>
      <c r="V170" s="108"/>
      <c r="W170" s="108"/>
      <c r="X170" s="109"/>
      <c r="Y170" s="99">
        <f t="shared" si="299"/>
        <v>2149.2001951219509</v>
      </c>
      <c r="Z170" s="108">
        <f t="shared" si="317"/>
        <v>2149.2001951219509</v>
      </c>
      <c r="AA170" s="108"/>
      <c r="AB170" s="108"/>
      <c r="AC170" s="108"/>
      <c r="AD170" s="109"/>
      <c r="AE170" s="99">
        <f t="shared" ref="AE170:AE171" si="334">AO170-AS170</f>
        <v>7</v>
      </c>
      <c r="AF170" s="101"/>
      <c r="AG170" s="101">
        <f t="shared" ref="AG170:AG172" si="335">IF($D$25+AT170&gt;100,100,$D$25+AT170)</f>
        <v>20</v>
      </c>
      <c r="AH170" s="101">
        <f t="shared" si="320"/>
        <v>277</v>
      </c>
      <c r="AI170" s="101">
        <f t="shared" si="315"/>
        <v>200</v>
      </c>
      <c r="AJ170" s="108">
        <f t="shared" ref="AJ170:AJ171" si="336">10*AY170/12</f>
        <v>0.83333333333333337</v>
      </c>
      <c r="AK170" s="101">
        <f t="shared" si="316"/>
        <v>910.67804878048776</v>
      </c>
      <c r="AL170" s="101">
        <f t="shared" ref="AL170:AL171" si="337">(VLOOKUP(C170,$B$4:$AA$7,2,FALSE)+VLOOKUP(C170,$B$8:$AA$11,2,FALSE)*$D$22)*$D$27/100</f>
        <v>910.67804878048776</v>
      </c>
      <c r="AM170" s="101"/>
      <c r="AN170" s="101"/>
      <c r="AO170" s="1">
        <v>8</v>
      </c>
      <c r="AP170" s="2"/>
      <c r="AQ170" s="74">
        <f t="shared" ref="AQ170:AQ171" si="338">VLOOKUP(C170,$B$13:$AA$16,2,FALSE)</f>
        <v>277</v>
      </c>
      <c r="AR170" s="10"/>
      <c r="AS170" s="1">
        <v>1</v>
      </c>
      <c r="AT170" s="11">
        <v>0</v>
      </c>
      <c r="AU170" s="10"/>
      <c r="AV170" s="1">
        <v>1.18</v>
      </c>
      <c r="AW170" s="1">
        <v>1</v>
      </c>
      <c r="AX170" s="10"/>
      <c r="AY170" s="11">
        <v>1</v>
      </c>
      <c r="AZ170" s="2"/>
      <c r="BA170" s="2"/>
      <c r="BB170" s="2"/>
      <c r="BC170" s="2"/>
      <c r="BD170" s="2"/>
      <c r="BE170" s="2"/>
      <c r="BF170" s="2"/>
      <c r="BG170" s="2"/>
      <c r="BH170" s="2"/>
      <c r="BI170" s="1"/>
      <c r="BJ170" s="1"/>
      <c r="BK170" s="1"/>
    </row>
    <row r="171" spans="1:63" ht="12" customHeight="1">
      <c r="A171" s="1"/>
      <c r="B171" s="107">
        <v>1</v>
      </c>
      <c r="C171" s="31">
        <v>10</v>
      </c>
      <c r="D171" s="106" t="s">
        <v>2</v>
      </c>
      <c r="E171" s="2" t="s">
        <v>108</v>
      </c>
      <c r="F171" s="25"/>
      <c r="G171" s="2" t="s">
        <v>142</v>
      </c>
      <c r="H171" s="33"/>
      <c r="I171" s="99">
        <f t="shared" si="293"/>
        <v>156.11623693379789</v>
      </c>
      <c r="J171" s="101">
        <f t="shared" si="294"/>
        <v>39.571428571428569</v>
      </c>
      <c r="K171" s="101">
        <f t="shared" si="295"/>
        <v>47</v>
      </c>
      <c r="L171" s="144">
        <f t="shared" si="296"/>
        <v>16</v>
      </c>
      <c r="M171" s="99">
        <f t="shared" si="297"/>
        <v>1092.8136585365853</v>
      </c>
      <c r="N171" s="108">
        <f t="shared" si="332"/>
        <v>1092.8136585365853</v>
      </c>
      <c r="O171" s="108"/>
      <c r="P171" s="108"/>
      <c r="Q171" s="108"/>
      <c r="R171" s="109"/>
      <c r="S171" s="99">
        <f t="shared" si="319"/>
        <v>910.67804878048776</v>
      </c>
      <c r="T171" s="108">
        <f t="shared" si="333"/>
        <v>910.67804878048776</v>
      </c>
      <c r="U171" s="108"/>
      <c r="V171" s="108"/>
      <c r="W171" s="108"/>
      <c r="X171" s="109"/>
      <c r="Y171" s="99">
        <f t="shared" si="299"/>
        <v>1821.3560975609755</v>
      </c>
      <c r="Z171" s="108">
        <f t="shared" si="317"/>
        <v>1821.3560975609755</v>
      </c>
      <c r="AA171" s="108"/>
      <c r="AB171" s="108"/>
      <c r="AC171" s="108"/>
      <c r="AD171" s="109"/>
      <c r="AE171" s="99">
        <f t="shared" si="334"/>
        <v>7</v>
      </c>
      <c r="AF171" s="101"/>
      <c r="AG171" s="101">
        <f t="shared" si="335"/>
        <v>20</v>
      </c>
      <c r="AH171" s="101">
        <f t="shared" si="320"/>
        <v>277</v>
      </c>
      <c r="AI171" s="101">
        <f t="shared" si="315"/>
        <v>200</v>
      </c>
      <c r="AJ171" s="108">
        <f t="shared" si="336"/>
        <v>0.83333333333333337</v>
      </c>
      <c r="AK171" s="101">
        <f t="shared" si="316"/>
        <v>910.67804878048776</v>
      </c>
      <c r="AL171" s="101">
        <f t="shared" si="337"/>
        <v>910.67804878048776</v>
      </c>
      <c r="AM171" s="101"/>
      <c r="AN171" s="101"/>
      <c r="AO171" s="1">
        <v>8</v>
      </c>
      <c r="AP171" s="2"/>
      <c r="AQ171" s="74">
        <f t="shared" si="338"/>
        <v>277</v>
      </c>
      <c r="AR171" s="10"/>
      <c r="AS171" s="1">
        <v>1</v>
      </c>
      <c r="AT171" s="11">
        <v>0</v>
      </c>
      <c r="AU171" s="10"/>
      <c r="AV171" s="1">
        <v>1</v>
      </c>
      <c r="AW171" s="1">
        <v>1</v>
      </c>
      <c r="AX171" s="10"/>
      <c r="AY171" s="11">
        <v>1</v>
      </c>
      <c r="AZ171" s="2"/>
      <c r="BA171" s="2"/>
      <c r="BB171" s="2"/>
      <c r="BC171" s="1"/>
      <c r="BD171" s="106"/>
      <c r="BE171" s="2"/>
      <c r="BF171" s="2"/>
      <c r="BG171" s="2"/>
      <c r="BH171" s="2"/>
      <c r="BI171" s="1"/>
      <c r="BJ171" s="1"/>
      <c r="BK171" s="1"/>
    </row>
    <row r="172" spans="1:63" ht="12" customHeight="1">
      <c r="A172" s="1"/>
      <c r="B172" s="107">
        <v>6</v>
      </c>
      <c r="C172" s="31">
        <v>10</v>
      </c>
      <c r="D172" s="106" t="s">
        <v>16</v>
      </c>
      <c r="E172" s="2" t="s">
        <v>145</v>
      </c>
      <c r="F172" s="25"/>
      <c r="G172" s="2"/>
      <c r="H172" s="33">
        <f>AX172*2</f>
        <v>2</v>
      </c>
      <c r="I172" s="99">
        <f t="shared" si="293"/>
        <v>148.57935365853658</v>
      </c>
      <c r="J172" s="101">
        <f t="shared" si="294"/>
        <v>39.166666666666664</v>
      </c>
      <c r="K172" s="101">
        <f t="shared" si="295"/>
        <v>48</v>
      </c>
      <c r="L172" s="144">
        <f t="shared" si="296"/>
        <v>17</v>
      </c>
      <c r="M172" s="99">
        <f t="shared" si="297"/>
        <v>891.4761219512194</v>
      </c>
      <c r="N172" s="108">
        <f>T172*(1+((AG172+IF(F172="백어택",20,0))/100)*(AI172/100-1))</f>
        <v>891.4761219512194</v>
      </c>
      <c r="O172" s="108"/>
      <c r="P172" s="108"/>
      <c r="Q172" s="108"/>
      <c r="R172" s="109"/>
      <c r="S172" s="99">
        <f>SUM(T172:X172)*H172</f>
        <v>1320.7053658536583</v>
      </c>
      <c r="T172" s="108">
        <f>AL172*AU172*AY172*IF(F172="백어택",1.2,1)</f>
        <v>660.35268292682917</v>
      </c>
      <c r="U172" s="108"/>
      <c r="V172" s="108"/>
      <c r="W172" s="108"/>
      <c r="X172" s="109"/>
      <c r="Y172" s="99">
        <f t="shared" si="299"/>
        <v>1320.7053658536583</v>
      </c>
      <c r="Z172" s="108">
        <f t="shared" si="317"/>
        <v>1320.7053658536583</v>
      </c>
      <c r="AA172" s="108"/>
      <c r="AB172" s="108"/>
      <c r="AC172" s="108"/>
      <c r="AD172" s="109"/>
      <c r="AE172" s="99">
        <f t="shared" ref="AE172:AE173" si="339">AO172</f>
        <v>6</v>
      </c>
      <c r="AF172" s="101"/>
      <c r="AG172" s="101">
        <f t="shared" si="335"/>
        <v>35</v>
      </c>
      <c r="AH172" s="101">
        <f>AQ172*AR172</f>
        <v>235</v>
      </c>
      <c r="AI172" s="101">
        <f t="shared" si="315"/>
        <v>200</v>
      </c>
      <c r="AJ172" s="108">
        <f>10*AS172/IF(AX172=1,5,3.5)</f>
        <v>2</v>
      </c>
      <c r="AK172" s="101">
        <f t="shared" si="316"/>
        <v>314.45365853658535</v>
      </c>
      <c r="AL172" s="101">
        <f>((VLOOKUP(C172,$B$4:$AG$7,23,FALSE)+VLOOKUP(C172,$B$8:$AG$11,23,FALSE)*$D$22))*$D$27/100</f>
        <v>314.45365853658535</v>
      </c>
      <c r="AM172" s="101"/>
      <c r="AN172" s="101"/>
      <c r="AO172" s="1">
        <v>6</v>
      </c>
      <c r="AP172" s="2"/>
      <c r="AQ172" s="74">
        <f>VLOOKUP(C172,$B$13:$AA$16,23,FALSE)</f>
        <v>235</v>
      </c>
      <c r="AR172" s="10">
        <v>1</v>
      </c>
      <c r="AS172" s="1">
        <v>1</v>
      </c>
      <c r="AT172" s="11">
        <v>15</v>
      </c>
      <c r="AU172" s="10">
        <v>1.4</v>
      </c>
      <c r="AV172" s="1"/>
      <c r="AW172" s="1"/>
      <c r="AX172" s="10">
        <v>1</v>
      </c>
      <c r="AY172" s="11">
        <v>1.5</v>
      </c>
      <c r="AZ172" s="2"/>
      <c r="BA172" s="2"/>
      <c r="BB172" s="2"/>
      <c r="BC172" s="1"/>
      <c r="BD172" s="106"/>
      <c r="BE172" s="2"/>
      <c r="BF172" s="2"/>
      <c r="BG172" s="2"/>
      <c r="BH172" s="2"/>
      <c r="BI172" s="1"/>
      <c r="BJ172" s="1"/>
      <c r="BK172" s="1"/>
    </row>
    <row r="173" spans="1:63" ht="12" customHeight="1">
      <c r="A173" s="1"/>
      <c r="B173" s="107">
        <v>7</v>
      </c>
      <c r="C173" s="31">
        <v>10</v>
      </c>
      <c r="D173" s="106" t="s">
        <v>4</v>
      </c>
      <c r="E173" s="2" t="s">
        <v>135</v>
      </c>
      <c r="F173" s="25"/>
      <c r="G173" s="2" t="s">
        <v>158</v>
      </c>
      <c r="H173" s="33"/>
      <c r="I173" s="99">
        <f t="shared" si="293"/>
        <v>143.33626829268292</v>
      </c>
      <c r="J173" s="101">
        <f t="shared" si="294"/>
        <v>29.083333333333332</v>
      </c>
      <c r="K173" s="101">
        <f t="shared" si="295"/>
        <v>50</v>
      </c>
      <c r="L173" s="144">
        <f t="shared" si="296"/>
        <v>18</v>
      </c>
      <c r="M173" s="99">
        <f t="shared" si="297"/>
        <v>1720.035219512195</v>
      </c>
      <c r="N173" s="108">
        <f>T173*(1+((AG173+IF(F173="백어택",20,0))/100))*((AI173/100-1))</f>
        <v>307.12390243902439</v>
      </c>
      <c r="O173" s="108">
        <f>U173*(1+((AG173+IF(F173="백어택",20,0))/100)*(AI173/100-1))</f>
        <v>1412.9113170731707</v>
      </c>
      <c r="P173" s="108"/>
      <c r="Q173" s="108"/>
      <c r="R173" s="109"/>
      <c r="S173" s="99">
        <f t="shared" ref="S173:S195" si="340">SUM(T173:X173)</f>
        <v>1433.3626829268294</v>
      </c>
      <c r="T173" s="108">
        <f>AT173*AL173*IF(F173="백어택",1.2,1)</f>
        <v>255.93658536585366</v>
      </c>
      <c r="U173" s="108">
        <f>AM173*AW173*AX173*AY173*IF(F173="백어택",1.2,1)</f>
        <v>1177.4260975609757</v>
      </c>
      <c r="V173" s="108"/>
      <c r="W173" s="108"/>
      <c r="X173" s="109"/>
      <c r="Y173" s="99">
        <f t="shared" si="299"/>
        <v>2866.7253658536588</v>
      </c>
      <c r="Z173" s="108">
        <f t="shared" si="317"/>
        <v>511.87317073170726</v>
      </c>
      <c r="AA173" s="108">
        <f>U173*$D$26/100</f>
        <v>2354.8521951219514</v>
      </c>
      <c r="AB173" s="108"/>
      <c r="AC173" s="108"/>
      <c r="AD173" s="109"/>
      <c r="AE173" s="99">
        <f t="shared" si="339"/>
        <v>12</v>
      </c>
      <c r="AF173" s="101"/>
      <c r="AG173" s="101">
        <f t="shared" ref="AG173:AG174" si="341">IF($D$25&gt;100,100,$D$25)</f>
        <v>20</v>
      </c>
      <c r="AH173" s="101">
        <f>AQ173</f>
        <v>349</v>
      </c>
      <c r="AI173" s="101">
        <f t="shared" si="315"/>
        <v>200</v>
      </c>
      <c r="AJ173" s="108">
        <f>10/IF(AY173=1,5,4)</f>
        <v>2.5</v>
      </c>
      <c r="AK173" s="101">
        <f t="shared" si="316"/>
        <v>853.19024390243908</v>
      </c>
      <c r="AL173" s="101">
        <f>(VLOOKUP(C173,$B$4:$AG$7,4,FALSE)+VLOOKUP(C173,$B$8:$AG$11,4,FALSE)*$D$22)*$D$27/100</f>
        <v>170.62439024390244</v>
      </c>
      <c r="AM173" s="101">
        <f>(VLOOKUP(C173,$B$4:$AG$7,5,FALSE)+VLOOKUP(C173,$B$8:$AG$11,5,FALSE)*$D$22)*$D$27/100</f>
        <v>682.56585365853664</v>
      </c>
      <c r="AN173" s="101"/>
      <c r="AO173" s="1">
        <v>12</v>
      </c>
      <c r="AP173" s="2"/>
      <c r="AQ173" s="74">
        <f>VLOOKUP(C173,$B$13:$AA$16,4,FALSE)</f>
        <v>349</v>
      </c>
      <c r="AR173" s="10"/>
      <c r="AS173" s="1"/>
      <c r="AT173" s="11">
        <v>1.5</v>
      </c>
      <c r="AU173" s="10"/>
      <c r="AV173" s="1"/>
      <c r="AW173" s="1">
        <v>1</v>
      </c>
      <c r="AX173" s="10">
        <v>1</v>
      </c>
      <c r="AY173" s="11">
        <v>1.7250000000000001</v>
      </c>
      <c r="AZ173" s="2"/>
      <c r="BA173" s="2"/>
      <c r="BB173" s="2"/>
      <c r="BC173" s="1"/>
      <c r="BD173" s="106"/>
      <c r="BE173" s="2"/>
      <c r="BF173" s="2"/>
      <c r="BG173" s="2"/>
      <c r="BH173" s="2"/>
      <c r="BI173" s="1"/>
      <c r="BJ173" s="1"/>
      <c r="BK173" s="1"/>
    </row>
    <row r="174" spans="1:63" ht="12" customHeight="1">
      <c r="A174" s="1"/>
      <c r="B174" s="107">
        <v>8</v>
      </c>
      <c r="C174" s="31">
        <v>10</v>
      </c>
      <c r="D174" s="106" t="s">
        <v>7</v>
      </c>
      <c r="E174" s="2" t="s">
        <v>140</v>
      </c>
      <c r="F174" s="25"/>
      <c r="G174" s="2"/>
      <c r="H174" s="33"/>
      <c r="I174" s="99">
        <f t="shared" si="293"/>
        <v>135.87317073170732</v>
      </c>
      <c r="J174" s="101">
        <f t="shared" si="294"/>
        <v>32.888888888888886</v>
      </c>
      <c r="K174" s="101">
        <f t="shared" si="295"/>
        <v>53</v>
      </c>
      <c r="L174" s="144">
        <f t="shared" si="296"/>
        <v>19</v>
      </c>
      <c r="M174" s="99">
        <f>N174+R174/2</f>
        <v>1222.858536585366</v>
      </c>
      <c r="N174" s="108">
        <f>T174*(1+(AG174/100)*(AI174/100-1))</f>
        <v>1222.858536585366</v>
      </c>
      <c r="O174" s="108"/>
      <c r="P174" s="108"/>
      <c r="Q174" s="108"/>
      <c r="R174" s="109">
        <f>X174*(1+(AG174/100)*(AI174/100-1))</f>
        <v>0</v>
      </c>
      <c r="S174" s="99">
        <f t="shared" si="340"/>
        <v>1019.0487804878051</v>
      </c>
      <c r="T174" s="108">
        <f>AL174*AV174*AX174</f>
        <v>1019.0487804878051</v>
      </c>
      <c r="U174" s="108"/>
      <c r="V174" s="108"/>
      <c r="W174" s="108"/>
      <c r="X174" s="109">
        <f>AS174*AL174</f>
        <v>0</v>
      </c>
      <c r="Y174" s="99">
        <f t="shared" si="299"/>
        <v>2038.0975609756101</v>
      </c>
      <c r="Z174" s="108">
        <f t="shared" si="317"/>
        <v>2038.0975609756101</v>
      </c>
      <c r="AA174" s="108"/>
      <c r="AB174" s="108"/>
      <c r="AC174" s="108"/>
      <c r="AD174" s="109">
        <f>X174*$D$26/100</f>
        <v>0</v>
      </c>
      <c r="AE174" s="99">
        <f>AO174-AY174</f>
        <v>9</v>
      </c>
      <c r="AF174" s="101"/>
      <c r="AG174" s="101">
        <f t="shared" si="341"/>
        <v>20</v>
      </c>
      <c r="AH174" s="101">
        <f>AQ174*AR174</f>
        <v>296</v>
      </c>
      <c r="AI174" s="101">
        <f t="shared" si="315"/>
        <v>200</v>
      </c>
      <c r="AJ174" s="108">
        <f>10*AX174*AU174/9</f>
        <v>2.2222222222222223</v>
      </c>
      <c r="AK174" s="101">
        <f t="shared" si="316"/>
        <v>339.68292682926835</v>
      </c>
      <c r="AL174" s="101">
        <f>(VLOOKUP(C174,$B$4:$AG$7,8,FALSE)+VLOOKUP(C174,$B$8:$AG$11,8,FALSE)*$D$22)*$D$27/100</f>
        <v>339.68292682926835</v>
      </c>
      <c r="AM174" s="101"/>
      <c r="AN174" s="101"/>
      <c r="AO174" s="1">
        <v>9</v>
      </c>
      <c r="AP174" s="2"/>
      <c r="AQ174" s="74">
        <f>VLOOKUP(C174,$B$13:$AA$16,8,FALSE)</f>
        <v>296</v>
      </c>
      <c r="AR174" s="10">
        <v>1</v>
      </c>
      <c r="AS174" s="1">
        <v>0</v>
      </c>
      <c r="AT174" s="11"/>
      <c r="AU174" s="10">
        <v>1</v>
      </c>
      <c r="AV174" s="1">
        <v>1.5</v>
      </c>
      <c r="AW174" s="1"/>
      <c r="AX174" s="10">
        <v>2</v>
      </c>
      <c r="AY174" s="11">
        <v>0</v>
      </c>
      <c r="AZ174" s="2"/>
      <c r="BA174" s="2"/>
      <c r="BB174" s="2"/>
      <c r="BC174" s="1"/>
      <c r="BD174" s="106"/>
      <c r="BE174" s="2"/>
      <c r="BF174" s="2"/>
      <c r="BG174" s="2"/>
      <c r="BH174" s="2"/>
      <c r="BI174" s="1"/>
      <c r="BJ174" s="1"/>
      <c r="BK174" s="1"/>
    </row>
    <row r="175" spans="1:63" ht="12" customHeight="1">
      <c r="A175" s="1"/>
      <c r="B175" s="107">
        <v>14</v>
      </c>
      <c r="C175" s="31">
        <v>10</v>
      </c>
      <c r="D175" s="111" t="s">
        <v>18</v>
      </c>
      <c r="E175" s="2" t="s">
        <v>164</v>
      </c>
      <c r="F175" s="25" t="s">
        <v>149</v>
      </c>
      <c r="G175" s="2"/>
      <c r="H175" s="33" t="s">
        <v>81</v>
      </c>
      <c r="I175" s="99">
        <f t="shared" si="293"/>
        <v>458.13378731707314</v>
      </c>
      <c r="J175" s="101">
        <f t="shared" si="294"/>
        <v>26.05</v>
      </c>
      <c r="K175" s="101">
        <f t="shared" si="295"/>
        <v>1</v>
      </c>
      <c r="L175" s="144">
        <f t="shared" ref="L175:L197" si="342">RANK(I175,$I$63:$I$85)</f>
        <v>1</v>
      </c>
      <c r="M175" s="99">
        <f t="shared" ref="M175:M208" si="343">SUM(N175:R175)</f>
        <v>9162.6757463414633</v>
      </c>
      <c r="N175" s="108">
        <f t="shared" ref="N175:N179" si="344">T175*(1+((AG175+IF(F175="백어택",20,0))/100)*(AI175/100-1))</f>
        <v>9162.6757463414633</v>
      </c>
      <c r="O175" s="108">
        <f>U175*(1+(($D$25+IF(F175="백어택",20,0))/100)*(AI175/100-1))</f>
        <v>0</v>
      </c>
      <c r="P175" s="108"/>
      <c r="Q175" s="108"/>
      <c r="R175" s="109"/>
      <c r="S175" s="99">
        <f t="shared" si="340"/>
        <v>5090.3754146341462</v>
      </c>
      <c r="T175" s="108">
        <f>AL175*IF(H175="근접",AT175,IF(AV175=1,AT175,1))*AX175*IF(F175="백어택",1.2,1)</f>
        <v>5090.3754146341462</v>
      </c>
      <c r="U175" s="108">
        <f>IF(AX175=1,AM175*IF(H175="근접",AT175,IF(AV175=1,AT175,1)),0)*AY175*IF(AX175=1,1,0)*IF(F175="백어택",1.2,1)</f>
        <v>0</v>
      </c>
      <c r="V175" s="108"/>
      <c r="W175" s="108"/>
      <c r="X175" s="109"/>
      <c r="Y175" s="99">
        <f t="shared" si="299"/>
        <v>10180.750829268292</v>
      </c>
      <c r="Z175" s="108">
        <f t="shared" si="317"/>
        <v>10180.750829268292</v>
      </c>
      <c r="AA175" s="108">
        <f>U175*$D$26/100</f>
        <v>0</v>
      </c>
      <c r="AB175" s="108"/>
      <c r="AC175" s="108"/>
      <c r="AD175" s="109"/>
      <c r="AE175" s="99">
        <f>(AO175-AR175)*IF(AW175="보스대상",1,POWER(0.85,AW175))</f>
        <v>20</v>
      </c>
      <c r="AF175" s="101"/>
      <c r="AG175" s="101">
        <f>IF($D$25&gt;100,100,$D$25)+AU175</f>
        <v>60</v>
      </c>
      <c r="AH175" s="101">
        <f>AQ175</f>
        <v>521</v>
      </c>
      <c r="AI175" s="101">
        <f t="shared" si="315"/>
        <v>200</v>
      </c>
      <c r="AJ175" s="112">
        <f>10*AS175/IF(AX175=1,IF(AY175=1,4.5,4),4)</f>
        <v>2.5</v>
      </c>
      <c r="AK175" s="101">
        <f t="shared" si="316"/>
        <v>2538.0878048780487</v>
      </c>
      <c r="AL175" s="101">
        <f>IF(AV175=1,$D$29*(VLOOKUP(C175,$B$4:$AG$7,25,FALSE)+VLOOKUP(C175,$B$8:$AG$11,25,FALSE)*$D$22),(IF(H175="근접",$D$29*(VLOOKUP(C175,$B$4:$AG$7,25,FALSE)+VLOOKUP(C175,$B$8:$AG$11,25,FALSE)*$D$22),$D$28*(VLOOKUP(C175,$B$4:$AG$7,25,FALSE)+VLOOKUP(C175,$B$8:$AG$11,25,FALSE)*$D$22))))*$D$27/100</f>
        <v>1514.9926829268295</v>
      </c>
      <c r="AM175" s="101">
        <f>(IF(AV175=1,$D$29*(VLOOKUP(C175,$B$4:$AG$7,26,FALSE)+VLOOKUP(C175,$B$8:$AG$11,26,FALSE)*$D$22),IF(H175="근접",$D$29*(VLOOKUP(C175,$B$4:$AG$7,26,FALSE)+VLOOKUP(C175,$B$8:$AG$11,26,FALSE)*$D$22),$D$28*(VLOOKUP(C175,$B$4:$AG$7,26,FALSE)+VLOOKUP(C175,$B$8:$AG$11,26,FALSE)*$D$22))))*$D$27/100</f>
        <v>1023.0951219512194</v>
      </c>
      <c r="AN175" s="101"/>
      <c r="AO175" s="1">
        <v>24</v>
      </c>
      <c r="AP175" s="2"/>
      <c r="AQ175" s="74">
        <f>VLOOKUP(C175,$B$13:$AA$16,25,FALSE)</f>
        <v>521</v>
      </c>
      <c r="AR175" s="10">
        <v>4</v>
      </c>
      <c r="AS175" s="1">
        <v>1</v>
      </c>
      <c r="AT175" s="11">
        <v>1</v>
      </c>
      <c r="AU175" s="10">
        <v>40</v>
      </c>
      <c r="AV175" s="1">
        <v>0</v>
      </c>
      <c r="AW175" s="1" t="s">
        <v>86</v>
      </c>
      <c r="AX175" s="10">
        <v>2.8</v>
      </c>
      <c r="AY175" s="11">
        <v>1</v>
      </c>
      <c r="AZ175" s="2"/>
      <c r="BA175" s="2"/>
      <c r="BB175" s="2"/>
      <c r="BC175" s="1"/>
      <c r="BD175" s="111"/>
      <c r="BE175" s="2"/>
      <c r="BF175" s="3"/>
      <c r="BG175" s="2"/>
      <c r="BH175" s="2"/>
      <c r="BI175" s="1"/>
      <c r="BJ175" s="1"/>
      <c r="BK175" s="1"/>
    </row>
    <row r="176" spans="1:63" ht="12" customHeight="1">
      <c r="A176" s="1"/>
      <c r="B176" s="107">
        <v>13</v>
      </c>
      <c r="C176" s="31">
        <v>10</v>
      </c>
      <c r="D176" s="111" t="s">
        <v>14</v>
      </c>
      <c r="E176" s="2" t="s">
        <v>164</v>
      </c>
      <c r="F176" s="25" t="s">
        <v>149</v>
      </c>
      <c r="G176" s="2"/>
      <c r="H176" s="33" t="s">
        <v>81</v>
      </c>
      <c r="I176" s="99">
        <f t="shared" si="293"/>
        <v>424.76750829268286</v>
      </c>
      <c r="J176" s="101">
        <f t="shared" si="294"/>
        <v>18.25</v>
      </c>
      <c r="K176" s="101">
        <f t="shared" si="295"/>
        <v>2</v>
      </c>
      <c r="L176" s="144">
        <f t="shared" si="342"/>
        <v>2</v>
      </c>
      <c r="M176" s="99">
        <f t="shared" si="343"/>
        <v>15291.630298536584</v>
      </c>
      <c r="N176" s="101">
        <f t="shared" si="344"/>
        <v>2652.636951219512</v>
      </c>
      <c r="O176" s="101">
        <f>U176*(1+((AG176+IF(F176="백어택",20,0))/100)*(AI176/100-1))</f>
        <v>2652.636951219512</v>
      </c>
      <c r="P176" s="101">
        <f>V176*(1+((AG176+IF(F176="백어택",20,0))/100)*(AI176*IF(AX176=1,AW176,1)/100-1))</f>
        <v>3585.2088292682924</v>
      </c>
      <c r="Q176" s="101">
        <f>W176*(1+((AG176+IF(F176="백어택",20,0))/100)*(AI176*AW176/100-1))</f>
        <v>6401.1475668292678</v>
      </c>
      <c r="R176" s="109"/>
      <c r="S176" s="99">
        <f t="shared" si="340"/>
        <v>7742.5976195121948</v>
      </c>
      <c r="T176" s="101">
        <f>AL176*AY176*IF(F176="백어택",1.2,1)</f>
        <v>1343.1073170731706</v>
      </c>
      <c r="U176" s="101">
        <f>AM176*AY176*IF(F176="백어택",1.2,1)</f>
        <v>1343.1073170731706</v>
      </c>
      <c r="V176" s="101">
        <f>AN176*AY176*IF(F176="백어택",1.2,1)</f>
        <v>1815.2956097560973</v>
      </c>
      <c r="W176" s="101">
        <f>(T176+U176+V176)*IF(AX176=1,0,0.6)*IF(F176="백어택",1.2,1)</f>
        <v>3241.0873756097558</v>
      </c>
      <c r="X176" s="74"/>
      <c r="Y176" s="99">
        <f t="shared" si="299"/>
        <v>19356.494048780485</v>
      </c>
      <c r="Z176" s="101">
        <f>T176*AI176/100</f>
        <v>3357.7682926829266</v>
      </c>
      <c r="AA176" s="101">
        <f>U176*AI176/100</f>
        <v>3357.7682926829266</v>
      </c>
      <c r="AB176" s="101">
        <f>V176*AI176*IF(AX176=1,AW176,1)/100</f>
        <v>4538.2390243902428</v>
      </c>
      <c r="AC176" s="101">
        <f>W176*AI176*AW176/100</f>
        <v>8102.7184390243901</v>
      </c>
      <c r="AD176" s="74"/>
      <c r="AE176" s="99">
        <f>AO176</f>
        <v>36</v>
      </c>
      <c r="AF176" s="101"/>
      <c r="AG176" s="101">
        <f>IF($D$25+AU176&gt;100,100,$D$25+AU176)</f>
        <v>45</v>
      </c>
      <c r="AH176" s="101">
        <f>AQ176*AS176</f>
        <v>657</v>
      </c>
      <c r="AI176" s="101">
        <f>$D$26+IF(H176="근접",AR176,0)+IF(AY176=1,0,50)</f>
        <v>250</v>
      </c>
      <c r="AJ176" s="108">
        <f>10/3</f>
        <v>3.3333333333333335</v>
      </c>
      <c r="AK176" s="101">
        <f t="shared" si="316"/>
        <v>3751.2585365853656</v>
      </c>
      <c r="AL176" s="101">
        <f>(IF(H176="근접",$D$29*(VLOOKUP(C176,$B$4:$AG$7,19,FALSE)+VLOOKUP(C176,$B$8:$AG$11,19,FALSE)*$D$22),$D$28*(VLOOKUP(C176,$B$4:$AG$7,19,FALSE)+VLOOKUP(C176,$B$8:$AG$11,19,FALSE)*$D$22)))*$D$27/100</f>
        <v>1119.2560975609756</v>
      </c>
      <c r="AM176" s="101">
        <f>(IF(H176="근접",$D$29*(VLOOKUP(C176,$B$4:$AG$7,20,FALSE)+VLOOKUP(C176,$B$8:$AG$11,20,FALSE)*$D$22),$D$28*(VLOOKUP(C176,$B$4:$AG$7,20,FALSE)+VLOOKUP(C176,$B$8:$AG$11,20,FALSE)*$D$22)))*$D$27/100</f>
        <v>1119.2560975609756</v>
      </c>
      <c r="AN176" s="101">
        <f>(IF(H176="근접",$D$29*(VLOOKUP(C176,$B$4:$AG$7,21,FALSE)+VLOOKUP(C176,$B$8:$AG$11,21,FALSE)*$D$22),$D$28*(VLOOKUP(C176,$B$4:$AG$7,21,FALSE)+VLOOKUP(C176,$B$8:$AG$11,21,FALSE)*$D$22)))*$D$27/100</f>
        <v>1512.7463414634144</v>
      </c>
      <c r="AO176" s="1">
        <v>36</v>
      </c>
      <c r="AP176" s="2"/>
      <c r="AQ176" s="74">
        <f>VLOOKUP(C176,$B$13:$AA$16,19,FALSE)</f>
        <v>657</v>
      </c>
      <c r="AR176" s="10">
        <v>50</v>
      </c>
      <c r="AS176" s="1">
        <v>1</v>
      </c>
      <c r="AT176" s="11"/>
      <c r="AU176" s="10">
        <v>25</v>
      </c>
      <c r="AV176" s="1"/>
      <c r="AW176" s="1">
        <v>1</v>
      </c>
      <c r="AX176" s="10">
        <v>0.6</v>
      </c>
      <c r="AY176" s="11">
        <v>1</v>
      </c>
      <c r="AZ176" s="2"/>
      <c r="BA176" s="2"/>
      <c r="BB176" s="2"/>
      <c r="BC176" s="1"/>
      <c r="BD176" s="111"/>
      <c r="BE176" s="2"/>
      <c r="BF176" s="3"/>
      <c r="BG176" s="2"/>
      <c r="BH176" s="2"/>
      <c r="BI176" s="1"/>
      <c r="BJ176" s="1"/>
      <c r="BK176" s="1"/>
    </row>
    <row r="177" spans="1:63" ht="12" customHeight="1">
      <c r="A177" s="1"/>
      <c r="B177" s="107">
        <v>19</v>
      </c>
      <c r="C177" s="31">
        <v>10</v>
      </c>
      <c r="D177" s="111" t="s">
        <v>21</v>
      </c>
      <c r="E177" s="2" t="s">
        <v>157</v>
      </c>
      <c r="F177" s="25" t="s">
        <v>149</v>
      </c>
      <c r="G177" s="2" t="s">
        <v>177</v>
      </c>
      <c r="H177" s="33"/>
      <c r="I177" s="99">
        <f t="shared" si="293"/>
        <v>412.82238439024388</v>
      </c>
      <c r="J177" s="101">
        <f t="shared" si="294"/>
        <v>21.9</v>
      </c>
      <c r="K177" s="101">
        <f t="shared" si="295"/>
        <v>3</v>
      </c>
      <c r="L177" s="144">
        <f t="shared" si="342"/>
        <v>3</v>
      </c>
      <c r="M177" s="99">
        <f t="shared" si="343"/>
        <v>12384.671531707316</v>
      </c>
      <c r="N177" s="108">
        <f t="shared" si="344"/>
        <v>12384.671531707316</v>
      </c>
      <c r="O177" s="108"/>
      <c r="P177" s="108"/>
      <c r="Q177" s="108"/>
      <c r="R177" s="109">
        <f>X177*(1+(AG177/100)*(AI177/100-1))</f>
        <v>0</v>
      </c>
      <c r="S177" s="99">
        <f t="shared" si="340"/>
        <v>8846.1939512195113</v>
      </c>
      <c r="T177" s="108">
        <f>AL177*AW177*AX177*AY177*IF(F177="백어택",1.2,1)</f>
        <v>8846.1939512195113</v>
      </c>
      <c r="U177" s="108"/>
      <c r="V177" s="108"/>
      <c r="W177" s="108"/>
      <c r="X177" s="109">
        <f>AL177*AS177+IF(AX177=1,AL177*AU177,AL177*AU177*2)</f>
        <v>0</v>
      </c>
      <c r="Y177" s="99">
        <f t="shared" si="299"/>
        <v>17692.387902439023</v>
      </c>
      <c r="Z177" s="108">
        <f t="shared" ref="Z177:Z179" si="345">T177*$D$26/100</f>
        <v>17692.387902439023</v>
      </c>
      <c r="AA177" s="108"/>
      <c r="AB177" s="108"/>
      <c r="AC177" s="108"/>
      <c r="AD177" s="109">
        <f>X177*$D$26/100</f>
        <v>0</v>
      </c>
      <c r="AE177" s="99">
        <f>AO177-AR177</f>
        <v>30</v>
      </c>
      <c r="AF177" s="101"/>
      <c r="AG177" s="101">
        <f>IF($D$25&gt;100,100,$D$25)</f>
        <v>20</v>
      </c>
      <c r="AH177" s="101">
        <f t="shared" ref="AH177:AH179" si="346">AQ177</f>
        <v>657</v>
      </c>
      <c r="AI177" s="101">
        <f t="shared" ref="AI177:AI179" si="347">$D$26</f>
        <v>200</v>
      </c>
      <c r="AJ177" s="108">
        <f>10/6</f>
        <v>1.6666666666666667</v>
      </c>
      <c r="AK177" s="101">
        <f t="shared" si="316"/>
        <v>3071.5951219512194</v>
      </c>
      <c r="AL177" s="101">
        <f>(VLOOKUP(C177,$B$4:$AG$7,31,FALSE)+VLOOKUP(C177,$B$8:$AG$11,31,FALSE)*$D$22)*$D$27/100</f>
        <v>3071.5951219512194</v>
      </c>
      <c r="AM177" s="101"/>
      <c r="AN177" s="101"/>
      <c r="AO177" s="1">
        <v>36</v>
      </c>
      <c r="AP177" s="2"/>
      <c r="AQ177" s="74">
        <f>VLOOKUP(C177,$B$13:$AG$16,31,FALSE)</f>
        <v>657</v>
      </c>
      <c r="AR177" s="10">
        <v>6</v>
      </c>
      <c r="AS177" s="1">
        <v>0</v>
      </c>
      <c r="AT177" s="11"/>
      <c r="AU177" s="10">
        <v>0</v>
      </c>
      <c r="AV177" s="1"/>
      <c r="AW177" s="1">
        <v>1.5</v>
      </c>
      <c r="AX177" s="10">
        <v>1</v>
      </c>
      <c r="AY177" s="11">
        <v>1.6</v>
      </c>
      <c r="AZ177" s="2"/>
      <c r="BA177" s="2"/>
      <c r="BB177" s="2"/>
      <c r="BC177" s="1"/>
      <c r="BD177" s="113"/>
      <c r="BE177" s="2"/>
      <c r="BF177" s="2"/>
      <c r="BG177" s="2"/>
      <c r="BH177" s="2"/>
      <c r="BI177" s="1"/>
      <c r="BJ177" s="1"/>
      <c r="BK177" s="1"/>
    </row>
    <row r="178" spans="1:63" ht="12" customHeight="1">
      <c r="A178" s="1"/>
      <c r="B178" s="107">
        <v>15</v>
      </c>
      <c r="C178" s="31">
        <v>10</v>
      </c>
      <c r="D178" s="111" t="s">
        <v>18</v>
      </c>
      <c r="E178" s="2" t="s">
        <v>154</v>
      </c>
      <c r="F178" s="25" t="s">
        <v>149</v>
      </c>
      <c r="G178" s="2"/>
      <c r="H178" s="33" t="s">
        <v>81</v>
      </c>
      <c r="I178" s="99">
        <f t="shared" si="293"/>
        <v>385.07935609756095</v>
      </c>
      <c r="J178" s="101">
        <f t="shared" si="294"/>
        <v>26.05</v>
      </c>
      <c r="K178" s="101">
        <f t="shared" si="295"/>
        <v>4</v>
      </c>
      <c r="L178" s="144">
        <f t="shared" si="342"/>
        <v>4</v>
      </c>
      <c r="M178" s="99">
        <f t="shared" si="343"/>
        <v>7701.5871219512192</v>
      </c>
      <c r="N178" s="108">
        <f t="shared" si="344"/>
        <v>2545.1877073170735</v>
      </c>
      <c r="O178" s="108">
        <f t="shared" ref="O178:O179" si="348">U178*(1+(($D$25+IF(F178="백어택",20,0))/100)*(AI178/100-1))</f>
        <v>5156.3994146341456</v>
      </c>
      <c r="P178" s="108"/>
      <c r="Q178" s="108"/>
      <c r="R178" s="109"/>
      <c r="S178" s="99">
        <f t="shared" si="340"/>
        <v>5501.1336585365852</v>
      </c>
      <c r="T178" s="108">
        <f t="shared" ref="T178:T179" si="349">AL178*IF(H178="근접",AT178,IF(AV178=1,AT178,1))*AX178*IF(F178="백어택",1.2,1)</f>
        <v>1817.9912195121954</v>
      </c>
      <c r="U178" s="108">
        <f t="shared" ref="U178:U179" si="350">IF(AX178=1,AM178*IF(H178="근접",AT178,IF(AV178=1,AT178,1)),0)*AY178*IF(AX178=1,1,0)*IF(F178="백어택",1.2,1)</f>
        <v>3683.1424390243897</v>
      </c>
      <c r="V178" s="108"/>
      <c r="W178" s="108"/>
      <c r="X178" s="109"/>
      <c r="Y178" s="99">
        <f t="shared" si="299"/>
        <v>11002.26731707317</v>
      </c>
      <c r="Z178" s="108">
        <f t="shared" si="345"/>
        <v>3635.9824390243907</v>
      </c>
      <c r="AA178" s="108">
        <f t="shared" ref="AA178:AA179" si="351">U178*$D$26/100</f>
        <v>7366.2848780487793</v>
      </c>
      <c r="AB178" s="108"/>
      <c r="AC178" s="108"/>
      <c r="AD178" s="109"/>
      <c r="AE178" s="99">
        <f t="shared" ref="AE178:AE179" si="352">(AO178-AR178)*IF(AW178="보스대상",1,POWER(0.85,AW178))</f>
        <v>20</v>
      </c>
      <c r="AF178" s="101"/>
      <c r="AG178" s="101">
        <f t="shared" ref="AG178:AG179" si="353">IF($D$25&gt;100,100,$D$25)+AU178</f>
        <v>20</v>
      </c>
      <c r="AH178" s="101">
        <f t="shared" si="346"/>
        <v>521</v>
      </c>
      <c r="AI178" s="101">
        <f t="shared" si="347"/>
        <v>200</v>
      </c>
      <c r="AJ178" s="112">
        <f t="shared" ref="AJ178:AJ179" si="354">10*AS178/IF(AX178=1,IF(AY178=1,4.5,4),4)</f>
        <v>2.5</v>
      </c>
      <c r="AK178" s="101">
        <f t="shared" si="316"/>
        <v>2538.0878048780487</v>
      </c>
      <c r="AL178" s="101">
        <f t="shared" ref="AL178:AL179" si="355">IF(AV178=1,$D$29*(VLOOKUP(C178,$B$4:$AG$7,25,FALSE)+VLOOKUP(C178,$B$8:$AG$11,25,FALSE)*$D$22),(IF(H178="근접",$D$29*(VLOOKUP(C178,$B$4:$AG$7,25,FALSE)+VLOOKUP(C178,$B$8:$AG$11,25,FALSE)*$D$22),$D$28*(VLOOKUP(C178,$B$4:$AG$7,25,FALSE)+VLOOKUP(C178,$B$8:$AG$11,25,FALSE)*$D$22))))*$D$27/100</f>
        <v>1514.9926829268295</v>
      </c>
      <c r="AM178" s="101">
        <f t="shared" ref="AM178:AM179" si="356">(IF(AV178=1,$D$29*(VLOOKUP(C178,$B$4:$AG$7,26,FALSE)+VLOOKUP(C178,$B$8:$AG$11,26,FALSE)*$D$22),IF(H178="근접",$D$29*(VLOOKUP(C178,$B$4:$AG$7,26,FALSE)+VLOOKUP(C178,$B$8:$AG$11,26,FALSE)*$D$22),$D$28*(VLOOKUP(C178,$B$4:$AG$7,26,FALSE)+VLOOKUP(C178,$B$8:$AG$11,26,FALSE)*$D$22))))*$D$27/100</f>
        <v>1023.0951219512194</v>
      </c>
      <c r="AN178" s="101"/>
      <c r="AO178" s="1">
        <v>24</v>
      </c>
      <c r="AP178" s="2"/>
      <c r="AQ178" s="74">
        <f t="shared" ref="AQ178:AQ179" si="357">VLOOKUP(C178,$B$13:$AA$16,25,FALSE)</f>
        <v>521</v>
      </c>
      <c r="AR178" s="10">
        <v>4</v>
      </c>
      <c r="AS178" s="1">
        <v>1</v>
      </c>
      <c r="AT178" s="11">
        <v>1</v>
      </c>
      <c r="AU178" s="10">
        <v>0</v>
      </c>
      <c r="AV178" s="1">
        <v>1</v>
      </c>
      <c r="AW178" s="1" t="s">
        <v>86</v>
      </c>
      <c r="AX178" s="10">
        <v>1</v>
      </c>
      <c r="AY178" s="11">
        <v>3</v>
      </c>
      <c r="AZ178" s="2"/>
      <c r="BA178" s="2"/>
      <c r="BB178" s="2"/>
      <c r="BC178" s="1"/>
      <c r="BD178" s="111"/>
      <c r="BE178" s="2"/>
      <c r="BF178" s="3"/>
      <c r="BG178" s="2"/>
      <c r="BH178" s="2"/>
      <c r="BI178" s="1"/>
      <c r="BJ178" s="1"/>
      <c r="BK178" s="1"/>
    </row>
    <row r="179" spans="1:63" ht="12" customHeight="1">
      <c r="A179" s="1"/>
      <c r="B179" s="107">
        <v>15</v>
      </c>
      <c r="C179" s="31">
        <v>10</v>
      </c>
      <c r="D179" s="111" t="s">
        <v>18</v>
      </c>
      <c r="E179" s="2" t="s">
        <v>154</v>
      </c>
      <c r="F179" s="25" t="s">
        <v>149</v>
      </c>
      <c r="G179" s="2"/>
      <c r="H179" s="33" t="s">
        <v>80</v>
      </c>
      <c r="I179" s="99">
        <f t="shared" si="293"/>
        <v>385.07935609756095</v>
      </c>
      <c r="J179" s="101">
        <f t="shared" si="294"/>
        <v>26.05</v>
      </c>
      <c r="K179" s="101">
        <f t="shared" si="295"/>
        <v>4</v>
      </c>
      <c r="L179" s="144">
        <f t="shared" si="342"/>
        <v>4</v>
      </c>
      <c r="M179" s="99">
        <f t="shared" si="343"/>
        <v>7701.5871219512192</v>
      </c>
      <c r="N179" s="108">
        <f t="shared" si="344"/>
        <v>2545.1877073170735</v>
      </c>
      <c r="O179" s="108">
        <f t="shared" si="348"/>
        <v>5156.3994146341456</v>
      </c>
      <c r="P179" s="108"/>
      <c r="Q179" s="108"/>
      <c r="R179" s="109"/>
      <c r="S179" s="99">
        <f t="shared" si="340"/>
        <v>5501.1336585365852</v>
      </c>
      <c r="T179" s="108">
        <f t="shared" si="349"/>
        <v>1817.9912195121954</v>
      </c>
      <c r="U179" s="108">
        <f t="shared" si="350"/>
        <v>3683.1424390243897</v>
      </c>
      <c r="V179" s="108"/>
      <c r="W179" s="108"/>
      <c r="X179" s="109"/>
      <c r="Y179" s="99">
        <f t="shared" si="299"/>
        <v>11002.26731707317</v>
      </c>
      <c r="Z179" s="108">
        <f t="shared" si="345"/>
        <v>3635.9824390243907</v>
      </c>
      <c r="AA179" s="108">
        <f t="shared" si="351"/>
        <v>7366.2848780487793</v>
      </c>
      <c r="AB179" s="108"/>
      <c r="AC179" s="108"/>
      <c r="AD179" s="109"/>
      <c r="AE179" s="99">
        <f t="shared" si="352"/>
        <v>20</v>
      </c>
      <c r="AF179" s="101"/>
      <c r="AG179" s="101">
        <f t="shared" si="353"/>
        <v>20</v>
      </c>
      <c r="AH179" s="101">
        <f t="shared" si="346"/>
        <v>521</v>
      </c>
      <c r="AI179" s="101">
        <f t="shared" si="347"/>
        <v>200</v>
      </c>
      <c r="AJ179" s="112">
        <f t="shared" si="354"/>
        <v>2.5</v>
      </c>
      <c r="AK179" s="101">
        <f t="shared" si="316"/>
        <v>2538.0878048780487</v>
      </c>
      <c r="AL179" s="101">
        <f t="shared" si="355"/>
        <v>1514.9926829268295</v>
      </c>
      <c r="AM179" s="101">
        <f t="shared" si="356"/>
        <v>1023.0951219512194</v>
      </c>
      <c r="AN179" s="101"/>
      <c r="AO179" s="1">
        <v>24</v>
      </c>
      <c r="AP179" s="2"/>
      <c r="AQ179" s="74">
        <f t="shared" si="357"/>
        <v>521</v>
      </c>
      <c r="AR179" s="10">
        <v>4</v>
      </c>
      <c r="AS179" s="1">
        <v>1</v>
      </c>
      <c r="AT179" s="11">
        <v>1</v>
      </c>
      <c r="AU179" s="10">
        <v>0</v>
      </c>
      <c r="AV179" s="1">
        <v>1</v>
      </c>
      <c r="AW179" s="1" t="s">
        <v>86</v>
      </c>
      <c r="AX179" s="10">
        <v>1</v>
      </c>
      <c r="AY179" s="11">
        <v>3</v>
      </c>
      <c r="AZ179" s="2"/>
      <c r="BA179" s="2"/>
      <c r="BB179" s="2"/>
      <c r="BC179" s="1"/>
      <c r="BD179" s="111"/>
      <c r="BE179" s="2"/>
      <c r="BF179" s="3"/>
      <c r="BG179" s="2"/>
      <c r="BH179" s="2"/>
      <c r="BI179" s="1"/>
      <c r="BJ179" s="1"/>
      <c r="BK179" s="1"/>
    </row>
    <row r="180" spans="1:63" ht="12" customHeight="1">
      <c r="A180" s="1"/>
      <c r="B180" s="107">
        <v>17</v>
      </c>
      <c r="C180" s="31">
        <v>10</v>
      </c>
      <c r="D180" s="111" t="s">
        <v>8</v>
      </c>
      <c r="E180" s="2" t="s">
        <v>164</v>
      </c>
      <c r="F180" s="25" t="s">
        <v>149</v>
      </c>
      <c r="G180" s="2"/>
      <c r="H180" s="33" t="s">
        <v>81</v>
      </c>
      <c r="I180" s="99">
        <f t="shared" si="293"/>
        <v>349.02280975609756</v>
      </c>
      <c r="J180" s="101">
        <f t="shared" si="294"/>
        <v>30.391666666666666</v>
      </c>
      <c r="K180" s="101">
        <f t="shared" si="295"/>
        <v>6</v>
      </c>
      <c r="L180" s="144">
        <f t="shared" si="342"/>
        <v>6</v>
      </c>
      <c r="M180" s="99">
        <f t="shared" si="343"/>
        <v>8376.5474341463414</v>
      </c>
      <c r="N180" s="108">
        <f>T180*(1+((AG180+IF(F180="백어택",20,0))/100)*(IF(AY180=1,$D$26,$D$26+50)/100-1))</f>
        <v>2358.1510243902439</v>
      </c>
      <c r="O180" s="108">
        <f>U180*(1+((AG180+IF(F180="백어택",20,0))/100)*(AI180/100-1))</f>
        <v>3009.1982048780483</v>
      </c>
      <c r="P180" s="108">
        <f>V180*(1+((AG180+IF(F180="백어택",20,0))/100)*(AI180/100-1))</f>
        <v>3009.1982048780483</v>
      </c>
      <c r="Q180" s="108"/>
      <c r="R180" s="109"/>
      <c r="S180" s="99">
        <f t="shared" si="340"/>
        <v>5076.6954146341459</v>
      </c>
      <c r="T180" s="108">
        <f>AL180*IF(H180="근접",AR180,1)*AY180*IF(F180="백어택",1.2,1)</f>
        <v>1429.1824390243903</v>
      </c>
      <c r="U180" s="108">
        <f>AM180*IF(H180="근접",AR180,1)*AY180*IF(F180="백어택",1.2,1)</f>
        <v>1823.7564878048779</v>
      </c>
      <c r="V180" s="108">
        <f>IF(AX180=1,0,AM180*IF(H180="근접",AR180,1)*AY180)*IF(F180="백어택",1.2,1)</f>
        <v>1823.7564878048779</v>
      </c>
      <c r="W180" s="108"/>
      <c r="X180" s="109"/>
      <c r="Y180" s="99">
        <f t="shared" si="299"/>
        <v>10153.390829268292</v>
      </c>
      <c r="Z180" s="108">
        <f>T180*IF(AY180=1,$D$26,$D$26+50)/100</f>
        <v>2858.3648780487802</v>
      </c>
      <c r="AA180" s="108">
        <f>U180*AI180/100</f>
        <v>3647.5129756097558</v>
      </c>
      <c r="AB180" s="108">
        <f>V180*AI180/100</f>
        <v>3647.5129756097558</v>
      </c>
      <c r="AC180" s="108"/>
      <c r="AD180" s="109"/>
      <c r="AE180" s="99">
        <f>AO180</f>
        <v>24</v>
      </c>
      <c r="AF180" s="101"/>
      <c r="AG180" s="101">
        <f>IF($D$25+AU180&gt;100,100,$D$25+AU180)</f>
        <v>45</v>
      </c>
      <c r="AH180" s="101">
        <f>IF(AX180=1,AQ180,AQ180*1.4)</f>
        <v>729.4</v>
      </c>
      <c r="AI180" s="101">
        <f>IF(AY180=1,$D$26,$D$26+50)*AW180</f>
        <v>200</v>
      </c>
      <c r="AJ180" s="108">
        <f>10/6/AX180</f>
        <v>1.1111111111111112</v>
      </c>
      <c r="AK180" s="101">
        <f t="shared" si="316"/>
        <v>2258.9853658536585</v>
      </c>
      <c r="AL180" s="101">
        <f>(IF(H180="근접",$D$29*(VLOOKUP(C180,$B$4:$AG$7,9,FALSE)+VLOOKUP(C180,$B$8:$AG$11,9,FALSE)*$D$22),$D$28*(VLOOKUP(C180,$B$4:$AG$7,9,FALSE)+VLOOKUP(C180,$B$8:$AG$11,9,FALSE)*$D$22)))*$D$27/100</f>
        <v>992.48780487804879</v>
      </c>
      <c r="AM180" s="101">
        <f>(IF(H180="근접",$D$29*(VLOOKUP(C180,$B$4:$AG$7,10,FALSE)+VLOOKUP(C180,$B$8:$AG$11,10,FALSE)*$D$22),$D$28*(VLOOKUP(C180,$B$4:$AG$7,10,FALSE)+VLOOKUP(C180,$B$8:$AG$11,10,FALSE)*$D$22)))*$D$27/100</f>
        <v>1266.4975609756098</v>
      </c>
      <c r="AN180" s="101"/>
      <c r="AO180" s="1">
        <v>24</v>
      </c>
      <c r="AP180" s="2"/>
      <c r="AQ180" s="74">
        <f>VLOOKUP(C180,$B$13:$AA$16,9,FALSE)</f>
        <v>521</v>
      </c>
      <c r="AR180" s="10">
        <v>1.2</v>
      </c>
      <c r="AS180" s="1"/>
      <c r="AT180" s="11"/>
      <c r="AU180" s="10">
        <v>25</v>
      </c>
      <c r="AV180" s="1"/>
      <c r="AW180" s="1">
        <v>1</v>
      </c>
      <c r="AX180" s="10">
        <v>1.5</v>
      </c>
      <c r="AY180" s="11">
        <v>1</v>
      </c>
      <c r="AZ180" s="2"/>
      <c r="BA180" s="2"/>
      <c r="BB180" s="2"/>
      <c r="BC180" s="1"/>
      <c r="BD180" s="111"/>
      <c r="BE180" s="2"/>
      <c r="BF180" s="3"/>
      <c r="BG180" s="2"/>
      <c r="BH180" s="2"/>
      <c r="BI180" s="1"/>
      <c r="BJ180" s="1"/>
      <c r="BK180" s="1"/>
    </row>
    <row r="181" spans="1:63" ht="12" customHeight="1">
      <c r="A181" s="1"/>
      <c r="B181" s="107">
        <v>14</v>
      </c>
      <c r="C181" s="31">
        <v>10</v>
      </c>
      <c r="D181" s="111" t="s">
        <v>18</v>
      </c>
      <c r="E181" s="2" t="s">
        <v>164</v>
      </c>
      <c r="F181" s="25"/>
      <c r="G181" s="2"/>
      <c r="H181" s="33" t="s">
        <v>81</v>
      </c>
      <c r="I181" s="99">
        <f t="shared" si="293"/>
        <v>339.3583609756098</v>
      </c>
      <c r="J181" s="101">
        <f t="shared" si="294"/>
        <v>26.05</v>
      </c>
      <c r="K181" s="101">
        <f t="shared" si="295"/>
        <v>7</v>
      </c>
      <c r="L181" s="144">
        <f t="shared" si="342"/>
        <v>7</v>
      </c>
      <c r="M181" s="99">
        <f t="shared" si="343"/>
        <v>6787.1672195121955</v>
      </c>
      <c r="N181" s="108">
        <f t="shared" ref="N181:N188" si="358">T181*(1+((AG181+IF(F181="백어택",20,0))/100)*(AI181/100-1))</f>
        <v>6787.1672195121955</v>
      </c>
      <c r="O181" s="108">
        <f>U181*(1+(($D$25+IF(F181="백어택",20,0))/100)*(AI181/100-1))</f>
        <v>0</v>
      </c>
      <c r="P181" s="108"/>
      <c r="Q181" s="108"/>
      <c r="R181" s="109"/>
      <c r="S181" s="99">
        <f t="shared" si="340"/>
        <v>4241.979512195122</v>
      </c>
      <c r="T181" s="108">
        <f>AL181*IF(H181="근접",AT181,IF(AV181=1,AT181,1))*AX181*IF(F181="백어택",1.2,1)</f>
        <v>4241.979512195122</v>
      </c>
      <c r="U181" s="108">
        <f>IF(AX181=1,AM181*IF(H181="근접",AT181,IF(AV181=1,AT181,1)),0)*AY181*IF(AX181=1,1,0)*IF(F181="백어택",1.2,1)</f>
        <v>0</v>
      </c>
      <c r="V181" s="108"/>
      <c r="W181" s="108"/>
      <c r="X181" s="109"/>
      <c r="Y181" s="99">
        <f t="shared" si="299"/>
        <v>8483.9590243902439</v>
      </c>
      <c r="Z181" s="108">
        <f t="shared" ref="Z181:AA181" si="359">T181*$D$26/100</f>
        <v>8483.9590243902439</v>
      </c>
      <c r="AA181" s="108">
        <f t="shared" si="359"/>
        <v>0</v>
      </c>
      <c r="AB181" s="108"/>
      <c r="AC181" s="108"/>
      <c r="AD181" s="109"/>
      <c r="AE181" s="99">
        <f>(AO181-AR181)*IF(AW181="보스대상",1,POWER(0.85,AW181))</f>
        <v>20</v>
      </c>
      <c r="AF181" s="101"/>
      <c r="AG181" s="101">
        <f>IF($D$25&gt;100,100,$D$25)+AU181</f>
        <v>60</v>
      </c>
      <c r="AH181" s="101">
        <f t="shared" ref="AH181:AH184" si="360">AQ181</f>
        <v>521</v>
      </c>
      <c r="AI181" s="101">
        <f t="shared" ref="AI181:AI184" si="361">$D$26</f>
        <v>200</v>
      </c>
      <c r="AJ181" s="112">
        <f>10*AS181/IF(AX181=1,IF(AY181=1,4.5,4),4)</f>
        <v>2.5</v>
      </c>
      <c r="AK181" s="101">
        <f t="shared" si="316"/>
        <v>2538.0878048780487</v>
      </c>
      <c r="AL181" s="101">
        <f>IF(AV181=1,$D$29*(VLOOKUP(C181,$B$4:$AG$7,25,FALSE)+VLOOKUP(C181,$B$8:$AG$11,25,FALSE)*$D$22),(IF(H181="근접",$D$29*(VLOOKUP(C181,$B$4:$AG$7,25,FALSE)+VLOOKUP(C181,$B$8:$AG$11,25,FALSE)*$D$22),$D$28*(VLOOKUP(C181,$B$4:$AG$7,25,FALSE)+VLOOKUP(C181,$B$8:$AG$11,25,FALSE)*$D$22))))*$D$27/100</f>
        <v>1514.9926829268295</v>
      </c>
      <c r="AM181" s="101">
        <f>(IF(AV181=1,$D$29*(VLOOKUP(C181,$B$4:$AG$7,26,FALSE)+VLOOKUP(C181,$B$8:$AG$11,26,FALSE)*$D$22),IF(H181="근접",$D$29*(VLOOKUP(C181,$B$4:$AG$7,26,FALSE)+VLOOKUP(C181,$B$8:$AG$11,26,FALSE)*$D$22),$D$28*(VLOOKUP(C181,$B$4:$AG$7,26,FALSE)+VLOOKUP(C181,$B$8:$AG$11,26,FALSE)*$D$22))))*$D$27/100</f>
        <v>1023.0951219512194</v>
      </c>
      <c r="AN181" s="101"/>
      <c r="AO181" s="1">
        <v>24</v>
      </c>
      <c r="AP181" s="2"/>
      <c r="AQ181" s="74">
        <f>VLOOKUP(C181,$B$13:$AA$16,25,FALSE)</f>
        <v>521</v>
      </c>
      <c r="AR181" s="10">
        <v>4</v>
      </c>
      <c r="AS181" s="1">
        <v>1</v>
      </c>
      <c r="AT181" s="11">
        <v>1</v>
      </c>
      <c r="AU181" s="10">
        <v>40</v>
      </c>
      <c r="AV181" s="1">
        <v>0</v>
      </c>
      <c r="AW181" s="1" t="s">
        <v>86</v>
      </c>
      <c r="AX181" s="10">
        <v>2.8</v>
      </c>
      <c r="AY181" s="11">
        <v>1</v>
      </c>
      <c r="AZ181" s="2"/>
      <c r="BA181" s="2"/>
      <c r="BB181" s="2"/>
      <c r="BC181" s="1"/>
      <c r="BD181" s="111"/>
      <c r="BE181" s="2"/>
      <c r="BF181" s="3"/>
      <c r="BG181" s="2"/>
      <c r="BH181" s="2"/>
      <c r="BI181" s="1"/>
      <c r="BJ181" s="1"/>
      <c r="BK181" s="1"/>
    </row>
    <row r="182" spans="1:63" ht="12" customHeight="1">
      <c r="A182" s="1"/>
      <c r="B182" s="107">
        <v>18</v>
      </c>
      <c r="C182" s="31">
        <v>10</v>
      </c>
      <c r="D182" s="111" t="s">
        <v>21</v>
      </c>
      <c r="E182" s="2" t="s">
        <v>164</v>
      </c>
      <c r="F182" s="25" t="s">
        <v>149</v>
      </c>
      <c r="G182" s="2"/>
      <c r="H182" s="33"/>
      <c r="I182" s="99">
        <f t="shared" si="293"/>
        <v>314.53134048780487</v>
      </c>
      <c r="J182" s="101">
        <f t="shared" si="294"/>
        <v>21.9</v>
      </c>
      <c r="K182" s="101">
        <f t="shared" si="295"/>
        <v>10</v>
      </c>
      <c r="L182" s="144">
        <f t="shared" si="342"/>
        <v>8</v>
      </c>
      <c r="M182" s="99">
        <f t="shared" si="343"/>
        <v>9435.9402146341454</v>
      </c>
      <c r="N182" s="108">
        <f t="shared" si="358"/>
        <v>7224.391726829268</v>
      </c>
      <c r="O182" s="108"/>
      <c r="P182" s="108"/>
      <c r="Q182" s="108"/>
      <c r="R182" s="109">
        <f>X182*(1+(AG182/100)*(AI182/100-1))</f>
        <v>2211.5484878048778</v>
      </c>
      <c r="S182" s="99">
        <f t="shared" si="340"/>
        <v>7003.2368780487805</v>
      </c>
      <c r="T182" s="108">
        <f>AL182*AW182*AX182*AY182*IF(F182="백어택",1.2,1)</f>
        <v>5160.2798048780487</v>
      </c>
      <c r="U182" s="108"/>
      <c r="V182" s="108"/>
      <c r="W182" s="108"/>
      <c r="X182" s="109">
        <f>AL182*AS182+IF(AX182=1,AL182*AU182,AL182*AU182*2)</f>
        <v>1842.9570731707315</v>
      </c>
      <c r="Y182" s="99">
        <f t="shared" si="299"/>
        <v>14006.473756097561</v>
      </c>
      <c r="Z182" s="108">
        <f t="shared" ref="Z182:Z184" si="362">T182*$D$26/100</f>
        <v>10320.559609756097</v>
      </c>
      <c r="AA182" s="108"/>
      <c r="AB182" s="108"/>
      <c r="AC182" s="108"/>
      <c r="AD182" s="109">
        <f>X182*$D$26/100</f>
        <v>3685.914146341463</v>
      </c>
      <c r="AE182" s="99">
        <f>AO182-AR182</f>
        <v>30</v>
      </c>
      <c r="AF182" s="101"/>
      <c r="AG182" s="101">
        <f>IF($D$25&gt;100,100,$D$25)</f>
        <v>20</v>
      </c>
      <c r="AH182" s="101">
        <f t="shared" si="360"/>
        <v>657</v>
      </c>
      <c r="AI182" s="101">
        <f t="shared" si="361"/>
        <v>200</v>
      </c>
      <c r="AJ182" s="108">
        <f>10/6</f>
        <v>1.6666666666666667</v>
      </c>
      <c r="AK182" s="101">
        <f t="shared" si="316"/>
        <v>3071.5951219512194</v>
      </c>
      <c r="AL182" s="101">
        <f>(VLOOKUP(C182,$B$4:$AG$7,31,FALSE)+VLOOKUP(C182,$B$8:$AG$11,31,FALSE)*$D$22)*$D$27/100</f>
        <v>3071.5951219512194</v>
      </c>
      <c r="AM182" s="101"/>
      <c r="AN182" s="101"/>
      <c r="AO182" s="1">
        <v>36</v>
      </c>
      <c r="AP182" s="2"/>
      <c r="AQ182" s="74">
        <f>VLOOKUP(C182,$B$13:$AG$16,31,FALSE)</f>
        <v>657</v>
      </c>
      <c r="AR182" s="10">
        <v>6</v>
      </c>
      <c r="AS182" s="1">
        <v>0</v>
      </c>
      <c r="AT182" s="11"/>
      <c r="AU182" s="10">
        <v>0.3</v>
      </c>
      <c r="AV182" s="1"/>
      <c r="AW182" s="1">
        <v>1</v>
      </c>
      <c r="AX182" s="10">
        <v>1.4</v>
      </c>
      <c r="AY182" s="11">
        <v>1</v>
      </c>
      <c r="AZ182" s="2"/>
      <c r="BA182" s="2"/>
      <c r="BB182" s="2"/>
      <c r="BC182" s="1"/>
      <c r="BD182" s="113"/>
      <c r="BE182" s="2"/>
      <c r="BF182" s="2"/>
      <c r="BG182" s="2"/>
      <c r="BH182" s="2"/>
      <c r="BI182" s="1"/>
      <c r="BJ182" s="1"/>
      <c r="BK182" s="1"/>
    </row>
    <row r="183" spans="1:63" ht="12" customHeight="1">
      <c r="A183" s="1"/>
      <c r="B183" s="107">
        <v>14</v>
      </c>
      <c r="C183" s="31">
        <v>10</v>
      </c>
      <c r="D183" s="111" t="s">
        <v>18</v>
      </c>
      <c r="E183" s="2" t="s">
        <v>164</v>
      </c>
      <c r="F183" s="25" t="s">
        <v>149</v>
      </c>
      <c r="G183" s="2"/>
      <c r="H183" s="33" t="s">
        <v>80</v>
      </c>
      <c r="I183" s="99">
        <f t="shared" si="293"/>
        <v>305.42252487804876</v>
      </c>
      <c r="J183" s="101">
        <f t="shared" si="294"/>
        <v>26.05</v>
      </c>
      <c r="K183" s="101">
        <f t="shared" si="295"/>
        <v>12</v>
      </c>
      <c r="L183" s="144">
        <f t="shared" si="342"/>
        <v>9</v>
      </c>
      <c r="M183" s="99">
        <f t="shared" si="343"/>
        <v>6108.4504975609752</v>
      </c>
      <c r="N183" s="108">
        <f t="shared" si="358"/>
        <v>6108.4504975609752</v>
      </c>
      <c r="O183" s="108">
        <f>U183*(1+(($D$25+IF(F183="백어택",20,0))/100)*(AI183/100-1))</f>
        <v>0</v>
      </c>
      <c r="P183" s="108"/>
      <c r="Q183" s="108"/>
      <c r="R183" s="109"/>
      <c r="S183" s="99">
        <f t="shared" si="340"/>
        <v>3393.5836097560973</v>
      </c>
      <c r="T183" s="108">
        <f>AL183*IF(H183="근접",AT183,IF(AV183=1,AT183,1))*AX183*IF(F183="백어택",1.2,1)</f>
        <v>3393.5836097560973</v>
      </c>
      <c r="U183" s="108">
        <f>IF(AX183=1,AM183*IF(H183="근접",AT183,IF(AV183=1,AT183,1)),0)*AY183*IF(AX183=1,1,0)*IF(F183="백어택",1.2,1)</f>
        <v>0</v>
      </c>
      <c r="V183" s="108"/>
      <c r="W183" s="108"/>
      <c r="X183" s="109"/>
      <c r="Y183" s="99">
        <f t="shared" si="299"/>
        <v>6787.1672195121946</v>
      </c>
      <c r="Z183" s="108">
        <f t="shared" si="362"/>
        <v>6787.1672195121946</v>
      </c>
      <c r="AA183" s="108">
        <f>U183*$D$26/100</f>
        <v>0</v>
      </c>
      <c r="AB183" s="108"/>
      <c r="AC183" s="108"/>
      <c r="AD183" s="109"/>
      <c r="AE183" s="99">
        <f>(AO183-AR183)*IF(AW183="보스대상",1,POWER(0.85,AW183))</f>
        <v>20</v>
      </c>
      <c r="AF183" s="101"/>
      <c r="AG183" s="101">
        <f>IF($D$25&gt;100,100,$D$25)+AU183</f>
        <v>60</v>
      </c>
      <c r="AH183" s="101">
        <f t="shared" si="360"/>
        <v>521</v>
      </c>
      <c r="AI183" s="101">
        <f t="shared" si="361"/>
        <v>200</v>
      </c>
      <c r="AJ183" s="112">
        <f>10*AS183/IF(AX183=1,IF(AY183=1,4.5,4),4)</f>
        <v>2.5</v>
      </c>
      <c r="AK183" s="101">
        <f t="shared" si="316"/>
        <v>1692.0585365853658</v>
      </c>
      <c r="AL183" s="101">
        <f>IF(AV183=1,$D$29*(VLOOKUP(C183,$B$4:$AG$7,25,FALSE)+VLOOKUP(C183,$B$8:$AG$11,25,FALSE)*$D$22),(IF(H183="근접",$D$29*(VLOOKUP(C183,$B$4:$AG$7,25,FALSE)+VLOOKUP(C183,$B$8:$AG$11,25,FALSE)*$D$22),$D$28*(VLOOKUP(C183,$B$4:$AG$7,25,FALSE)+VLOOKUP(C183,$B$8:$AG$11,25,FALSE)*$D$22))))*$D$27/100</f>
        <v>1009.9951219512195</v>
      </c>
      <c r="AM183" s="101">
        <f>(IF(AV183=1,$D$29*(VLOOKUP(C183,$B$4:$AG$7,26,FALSE)+VLOOKUP(C183,$B$8:$AG$11,26,FALSE)*$D$22),IF(H183="근접",$D$29*(VLOOKUP(C183,$B$4:$AG$7,26,FALSE)+VLOOKUP(C183,$B$8:$AG$11,26,FALSE)*$D$22),$D$28*(VLOOKUP(C183,$B$4:$AG$7,26,FALSE)+VLOOKUP(C183,$B$8:$AG$11,26,FALSE)*$D$22))))*$D$27/100</f>
        <v>682.06341463414628</v>
      </c>
      <c r="AN183" s="101"/>
      <c r="AO183" s="1">
        <v>24</v>
      </c>
      <c r="AP183" s="2"/>
      <c r="AQ183" s="74">
        <f>VLOOKUP(C183,$B$13:$AA$16,25,FALSE)</f>
        <v>521</v>
      </c>
      <c r="AR183" s="10">
        <v>4</v>
      </c>
      <c r="AS183" s="1">
        <v>1</v>
      </c>
      <c r="AT183" s="11">
        <v>1</v>
      </c>
      <c r="AU183" s="10">
        <v>40</v>
      </c>
      <c r="AV183" s="1">
        <v>0</v>
      </c>
      <c r="AW183" s="1" t="s">
        <v>86</v>
      </c>
      <c r="AX183" s="10">
        <v>2.8</v>
      </c>
      <c r="AY183" s="11">
        <v>1</v>
      </c>
      <c r="AZ183" s="2"/>
      <c r="BA183" s="2"/>
      <c r="BB183" s="2"/>
      <c r="BC183" s="1"/>
      <c r="BD183" s="111"/>
      <c r="BE183" s="2"/>
      <c r="BF183" s="3"/>
      <c r="BG183" s="2"/>
      <c r="BH183" s="2"/>
      <c r="BI183" s="1"/>
      <c r="BJ183" s="1"/>
      <c r="BK183" s="1"/>
    </row>
    <row r="184" spans="1:63" ht="12" customHeight="1">
      <c r="A184" s="1"/>
      <c r="B184" s="107">
        <v>19</v>
      </c>
      <c r="C184" s="31">
        <v>10</v>
      </c>
      <c r="D184" s="111" t="s">
        <v>21</v>
      </c>
      <c r="E184" s="2" t="s">
        <v>157</v>
      </c>
      <c r="F184" s="25"/>
      <c r="G184" s="2" t="s">
        <v>177</v>
      </c>
      <c r="H184" s="33"/>
      <c r="I184" s="99">
        <f t="shared" si="293"/>
        <v>294.87313170731704</v>
      </c>
      <c r="J184" s="101">
        <f t="shared" si="294"/>
        <v>21.9</v>
      </c>
      <c r="K184" s="101">
        <f t="shared" si="295"/>
        <v>14</v>
      </c>
      <c r="L184" s="144">
        <f t="shared" si="342"/>
        <v>10</v>
      </c>
      <c r="M184" s="99">
        <f t="shared" si="343"/>
        <v>8846.1939512195113</v>
      </c>
      <c r="N184" s="108">
        <f t="shared" si="358"/>
        <v>8846.1939512195113</v>
      </c>
      <c r="O184" s="108"/>
      <c r="P184" s="108"/>
      <c r="Q184" s="108"/>
      <c r="R184" s="109">
        <f>X184*(1+(AG184/100)*(AI184/100-1))</f>
        <v>0</v>
      </c>
      <c r="S184" s="99">
        <f t="shared" si="340"/>
        <v>7371.828292682927</v>
      </c>
      <c r="T184" s="108">
        <f>AL184*AW184*AX184*AY184*IF(F184="백어택",1.2,1)</f>
        <v>7371.828292682927</v>
      </c>
      <c r="U184" s="108"/>
      <c r="V184" s="108"/>
      <c r="W184" s="108"/>
      <c r="X184" s="109">
        <f>AL184*AS184+IF(AX184=1,AL184*AU184,AL184*AU184*2)</f>
        <v>0</v>
      </c>
      <c r="Y184" s="99">
        <f t="shared" si="299"/>
        <v>14743.656585365856</v>
      </c>
      <c r="Z184" s="108">
        <f t="shared" si="362"/>
        <v>14743.656585365856</v>
      </c>
      <c r="AA184" s="108"/>
      <c r="AB184" s="108"/>
      <c r="AC184" s="108"/>
      <c r="AD184" s="109">
        <f>X184*$D$26/100</f>
        <v>0</v>
      </c>
      <c r="AE184" s="99">
        <f>AO184-AR184</f>
        <v>30</v>
      </c>
      <c r="AF184" s="101"/>
      <c r="AG184" s="101">
        <f>IF($D$25&gt;100,100,$D$25)</f>
        <v>20</v>
      </c>
      <c r="AH184" s="101">
        <f t="shared" si="360"/>
        <v>657</v>
      </c>
      <c r="AI184" s="101">
        <f t="shared" si="361"/>
        <v>200</v>
      </c>
      <c r="AJ184" s="108">
        <f>10/6</f>
        <v>1.6666666666666667</v>
      </c>
      <c r="AK184" s="101">
        <f t="shared" si="316"/>
        <v>3071.5951219512194</v>
      </c>
      <c r="AL184" s="101">
        <f>(VLOOKUP(C184,$B$4:$AG$7,31,FALSE)+VLOOKUP(C184,$B$8:$AG$11,31,FALSE)*$D$22)*$D$27/100</f>
        <v>3071.5951219512194</v>
      </c>
      <c r="AM184" s="101"/>
      <c r="AN184" s="101"/>
      <c r="AO184" s="1">
        <v>36</v>
      </c>
      <c r="AP184" s="2"/>
      <c r="AQ184" s="74">
        <f>VLOOKUP(C184,$B$13:$AG$16,31,FALSE)</f>
        <v>657</v>
      </c>
      <c r="AR184" s="10">
        <v>6</v>
      </c>
      <c r="AS184" s="1">
        <v>0</v>
      </c>
      <c r="AT184" s="11"/>
      <c r="AU184" s="10">
        <v>0</v>
      </c>
      <c r="AV184" s="1"/>
      <c r="AW184" s="1">
        <v>1.5</v>
      </c>
      <c r="AX184" s="10">
        <v>1</v>
      </c>
      <c r="AY184" s="11">
        <v>1.6</v>
      </c>
      <c r="AZ184" s="2"/>
      <c r="BA184" s="2"/>
      <c r="BB184" s="2"/>
      <c r="BC184" s="1"/>
      <c r="BD184" s="113"/>
      <c r="BE184" s="2"/>
      <c r="BF184" s="1"/>
      <c r="BG184" s="2"/>
      <c r="BH184" s="2"/>
      <c r="BI184" s="1"/>
      <c r="BJ184" s="1"/>
      <c r="BK184" s="2"/>
    </row>
    <row r="185" spans="1:63" ht="12" customHeight="1">
      <c r="A185" s="1"/>
      <c r="B185" s="107">
        <v>13</v>
      </c>
      <c r="C185" s="31">
        <v>10</v>
      </c>
      <c r="D185" s="111" t="s">
        <v>14</v>
      </c>
      <c r="E185" s="2" t="s">
        <v>164</v>
      </c>
      <c r="F185" s="25"/>
      <c r="G185" s="2"/>
      <c r="H185" s="33" t="s">
        <v>81</v>
      </c>
      <c r="I185" s="99">
        <f t="shared" si="293"/>
        <v>279.26035772357721</v>
      </c>
      <c r="J185" s="101">
        <f t="shared" si="294"/>
        <v>18.25</v>
      </c>
      <c r="K185" s="101">
        <f t="shared" si="295"/>
        <v>17</v>
      </c>
      <c r="L185" s="144">
        <f t="shared" si="342"/>
        <v>11</v>
      </c>
      <c r="M185" s="99">
        <f t="shared" si="343"/>
        <v>10053.37287804878</v>
      </c>
      <c r="N185" s="101">
        <f t="shared" si="358"/>
        <v>1874.7539634146342</v>
      </c>
      <c r="O185" s="101">
        <f>U185*(1+((AG185+IF(F185="백어택",20,0))/100)*(AI185/100-1))</f>
        <v>1874.7539634146342</v>
      </c>
      <c r="P185" s="101">
        <f>V185*(1+((AG185+IF(F185="백어택",20,0))/100)*(AI185*IF(AX185=1,AW185,1)/100-1))</f>
        <v>2533.8501219512191</v>
      </c>
      <c r="Q185" s="101">
        <f>W185*(1+((AG185+IF(F185="백어택",20,0))/100)*(AI185*AW185/100-1))</f>
        <v>3770.0148292682925</v>
      </c>
      <c r="R185" s="109"/>
      <c r="S185" s="99">
        <f t="shared" si="340"/>
        <v>6002.0136585365854</v>
      </c>
      <c r="T185" s="101">
        <f>AL185*AY185*IF(F185="백어택",1.2,1)</f>
        <v>1119.2560975609756</v>
      </c>
      <c r="U185" s="101">
        <f>AM185*AY185*IF(F185="백어택",1.2,1)</f>
        <v>1119.2560975609756</v>
      </c>
      <c r="V185" s="101">
        <f>AN185*AY185*IF(F185="백어택",1.2,1)</f>
        <v>1512.7463414634144</v>
      </c>
      <c r="W185" s="101">
        <f>(T185+U185+V185)*IF(AX185=1,0,0.6)*IF(F185="백어택",1.2,1)</f>
        <v>2250.7551219512193</v>
      </c>
      <c r="X185" s="74"/>
      <c r="Y185" s="99">
        <f t="shared" si="299"/>
        <v>15005.034146341462</v>
      </c>
      <c r="Z185" s="101">
        <f>T185*AI185/100</f>
        <v>2798.1402439024391</v>
      </c>
      <c r="AA185" s="101">
        <f>U185*AI185/100</f>
        <v>2798.1402439024391</v>
      </c>
      <c r="AB185" s="101">
        <f>V185*AI185*IF(AX185=1,AW185,1)/100</f>
        <v>3781.8658536585363</v>
      </c>
      <c r="AC185" s="101">
        <f>W185*AI185*AW185/100</f>
        <v>5626.887804878048</v>
      </c>
      <c r="AD185" s="74"/>
      <c r="AE185" s="99">
        <f>AO185</f>
        <v>36</v>
      </c>
      <c r="AF185" s="101"/>
      <c r="AG185" s="101">
        <f>IF($D$25+AU185&gt;100,100,$D$25+AU185)</f>
        <v>45</v>
      </c>
      <c r="AH185" s="101">
        <f>AQ185*AS185</f>
        <v>657</v>
      </c>
      <c r="AI185" s="101">
        <f>$D$26+IF(H185="근접",AR185,0)+IF(AY185=1,0,50)</f>
        <v>250</v>
      </c>
      <c r="AJ185" s="108">
        <f>10/3</f>
        <v>3.3333333333333335</v>
      </c>
      <c r="AK185" s="101">
        <f t="shared" si="316"/>
        <v>3751.2585365853656</v>
      </c>
      <c r="AL185" s="101">
        <f>(IF(H185="근접",$D$29*(VLOOKUP(C185,$B$4:$AG$7,19,FALSE)+VLOOKUP(C185,$B$8:$AG$11,19,FALSE)*$D$22),$D$28*(VLOOKUP(C185,$B$4:$AG$7,19,FALSE)+VLOOKUP(C185,$B$8:$AG$11,19,FALSE)*$D$22)))*$D$27/100</f>
        <v>1119.2560975609756</v>
      </c>
      <c r="AM185" s="101">
        <f>(IF(H185="근접",$D$29*(VLOOKUP(C185,$B$4:$AG$7,20,FALSE)+VLOOKUP(C185,$B$8:$AG$11,20,FALSE)*$D$22),$D$28*(VLOOKUP(C185,$B$4:$AG$7,20,FALSE)+VLOOKUP(C185,$B$8:$AG$11,20,FALSE)*$D$22)))*$D$27/100</f>
        <v>1119.2560975609756</v>
      </c>
      <c r="AN185" s="101">
        <f>(IF(H185="근접",$D$29*(VLOOKUP(C185,$B$4:$AG$7,21,FALSE)+VLOOKUP(C185,$B$8:$AG$11,21,FALSE)*$D$22),$D$28*(VLOOKUP(C185,$B$4:$AG$7,21,FALSE)+VLOOKUP(C185,$B$8:$AG$11,21,FALSE)*$D$22)))*$D$27/100</f>
        <v>1512.7463414634144</v>
      </c>
      <c r="AO185" s="1">
        <v>36</v>
      </c>
      <c r="AP185" s="2"/>
      <c r="AQ185" s="74">
        <f>VLOOKUP(C185,$B$13:$AA$16,19,FALSE)</f>
        <v>657</v>
      </c>
      <c r="AR185" s="10">
        <v>50</v>
      </c>
      <c r="AS185" s="1">
        <v>1</v>
      </c>
      <c r="AT185" s="11"/>
      <c r="AU185" s="10">
        <v>25</v>
      </c>
      <c r="AV185" s="1"/>
      <c r="AW185" s="1">
        <v>1</v>
      </c>
      <c r="AX185" s="10">
        <v>0.6</v>
      </c>
      <c r="AY185" s="11">
        <v>1</v>
      </c>
      <c r="AZ185" s="2"/>
      <c r="BA185" s="2"/>
      <c r="BB185" s="2"/>
      <c r="BC185" s="1"/>
      <c r="BD185" s="111"/>
      <c r="BE185" s="2"/>
      <c r="BF185" s="3"/>
      <c r="BG185" s="2"/>
      <c r="BH185" s="2"/>
      <c r="BI185" s="1"/>
      <c r="BJ185" s="1"/>
      <c r="BK185" s="2"/>
    </row>
    <row r="186" spans="1:63" ht="12" customHeight="1">
      <c r="A186" s="1"/>
      <c r="B186" s="107">
        <v>19</v>
      </c>
      <c r="C186" s="31">
        <v>10</v>
      </c>
      <c r="D186" s="111" t="s">
        <v>21</v>
      </c>
      <c r="E186" s="2" t="s">
        <v>157</v>
      </c>
      <c r="F186" s="25" t="s">
        <v>149</v>
      </c>
      <c r="G186" s="2" t="s">
        <v>178</v>
      </c>
      <c r="H186" s="33"/>
      <c r="I186" s="99">
        <f t="shared" si="293"/>
        <v>275.21492292682922</v>
      </c>
      <c r="J186" s="101">
        <f t="shared" si="294"/>
        <v>21.9</v>
      </c>
      <c r="K186" s="101">
        <f t="shared" si="295"/>
        <v>19</v>
      </c>
      <c r="L186" s="144">
        <f t="shared" si="342"/>
        <v>12</v>
      </c>
      <c r="M186" s="99">
        <f t="shared" si="343"/>
        <v>8256.4476878048772</v>
      </c>
      <c r="N186" s="108">
        <f t="shared" si="358"/>
        <v>8256.4476878048772</v>
      </c>
      <c r="O186" s="108"/>
      <c r="P186" s="108"/>
      <c r="Q186" s="108"/>
      <c r="R186" s="109">
        <f>X186*(1+(AG186/100)*(AI186/100-1))</f>
        <v>0</v>
      </c>
      <c r="S186" s="99">
        <f t="shared" si="340"/>
        <v>5897.4626341463418</v>
      </c>
      <c r="T186" s="108">
        <f>AL186*AW186*AX186*AY186*IF(F186="백어택",1.2,1)</f>
        <v>5897.4626341463418</v>
      </c>
      <c r="U186" s="108"/>
      <c r="V186" s="108"/>
      <c r="W186" s="108"/>
      <c r="X186" s="109">
        <f>AL186*AS186+IF(AX186=1,AL186*AU186,AL186*AU186*2)</f>
        <v>0</v>
      </c>
      <c r="Y186" s="99">
        <f t="shared" si="299"/>
        <v>11794.925268292684</v>
      </c>
      <c r="Z186" s="108">
        <f t="shared" ref="Z186:Z188" si="363">T186*$D$26/100</f>
        <v>11794.925268292684</v>
      </c>
      <c r="AA186" s="108"/>
      <c r="AB186" s="108"/>
      <c r="AC186" s="108"/>
      <c r="AD186" s="109">
        <f>X186*$D$26/100</f>
        <v>0</v>
      </c>
      <c r="AE186" s="99">
        <f>AO186-AR186</f>
        <v>30</v>
      </c>
      <c r="AF186" s="101"/>
      <c r="AG186" s="101">
        <f>IF($D$25&gt;100,100,$D$25)</f>
        <v>20</v>
      </c>
      <c r="AH186" s="101">
        <f t="shared" ref="AH186:AH188" si="364">AQ186</f>
        <v>657</v>
      </c>
      <c r="AI186" s="101">
        <f t="shared" ref="AI186:AI188" si="365">$D$26</f>
        <v>200</v>
      </c>
      <c r="AJ186" s="108">
        <f>10/6</f>
        <v>1.6666666666666667</v>
      </c>
      <c r="AK186" s="101">
        <f t="shared" si="316"/>
        <v>3071.5951219512194</v>
      </c>
      <c r="AL186" s="101">
        <f>(VLOOKUP(C186,$B$4:$AG$7,31,FALSE)+VLOOKUP(C186,$B$8:$AG$11,31,FALSE)*$D$22)*$D$27/100</f>
        <v>3071.5951219512194</v>
      </c>
      <c r="AM186" s="101"/>
      <c r="AN186" s="101"/>
      <c r="AO186" s="1">
        <v>36</v>
      </c>
      <c r="AP186" s="2"/>
      <c r="AQ186" s="74">
        <f>VLOOKUP(C186,$B$13:$AG$16,31,FALSE)</f>
        <v>657</v>
      </c>
      <c r="AR186" s="10">
        <v>6</v>
      </c>
      <c r="AS186" s="1">
        <v>0</v>
      </c>
      <c r="AT186" s="11"/>
      <c r="AU186" s="10">
        <v>0</v>
      </c>
      <c r="AV186" s="1"/>
      <c r="AW186" s="1">
        <v>1</v>
      </c>
      <c r="AX186" s="10">
        <v>1</v>
      </c>
      <c r="AY186" s="11">
        <v>1.6</v>
      </c>
      <c r="AZ186" s="2"/>
      <c r="BA186" s="2"/>
      <c r="BB186" s="2"/>
      <c r="BC186" s="1"/>
      <c r="BD186" s="113"/>
      <c r="BE186" s="2"/>
      <c r="BF186" s="2"/>
      <c r="BG186" s="2"/>
      <c r="BH186" s="2"/>
      <c r="BI186" s="1"/>
      <c r="BJ186" s="1"/>
      <c r="BK186" s="1"/>
    </row>
    <row r="187" spans="1:63" ht="12" customHeight="1">
      <c r="A187" s="1"/>
      <c r="B187" s="107">
        <v>15</v>
      </c>
      <c r="C187" s="31">
        <v>10</v>
      </c>
      <c r="D187" s="111" t="s">
        <v>18</v>
      </c>
      <c r="E187" s="2" t="s">
        <v>154</v>
      </c>
      <c r="F187" s="25"/>
      <c r="G187" s="2"/>
      <c r="H187" s="33" t="s">
        <v>81</v>
      </c>
      <c r="I187" s="99">
        <f t="shared" si="293"/>
        <v>275.05668292682924</v>
      </c>
      <c r="J187" s="101">
        <f t="shared" si="294"/>
        <v>26.05</v>
      </c>
      <c r="K187" s="101">
        <f t="shared" si="295"/>
        <v>20</v>
      </c>
      <c r="L187" s="144">
        <f t="shared" si="342"/>
        <v>13</v>
      </c>
      <c r="M187" s="99">
        <f t="shared" si="343"/>
        <v>5501.1336585365852</v>
      </c>
      <c r="N187" s="108">
        <f t="shared" si="358"/>
        <v>1817.9912195121954</v>
      </c>
      <c r="O187" s="108">
        <f t="shared" ref="O187:O188" si="366">U187*(1+(($D$25+IF(F187="백어택",20,0))/100)*(AI187/100-1))</f>
        <v>3683.1424390243897</v>
      </c>
      <c r="P187" s="108"/>
      <c r="Q187" s="108"/>
      <c r="R187" s="109"/>
      <c r="S187" s="99">
        <f t="shared" si="340"/>
        <v>4584.2780487804876</v>
      </c>
      <c r="T187" s="108">
        <f t="shared" ref="T187:T188" si="367">AL187*IF(H187="근접",AT187,IF(AV187=1,AT187,1))*AX187*IF(F187="백어택",1.2,1)</f>
        <v>1514.9926829268295</v>
      </c>
      <c r="U187" s="108">
        <f t="shared" ref="U187:U188" si="368">IF(AX187=1,AM187*IF(H187="근접",AT187,IF(AV187=1,AT187,1)),0)*AY187*IF(AX187=1,1,0)*IF(F187="백어택",1.2,1)</f>
        <v>3069.2853658536583</v>
      </c>
      <c r="V187" s="108"/>
      <c r="W187" s="108"/>
      <c r="X187" s="109"/>
      <c r="Y187" s="99">
        <f t="shared" si="299"/>
        <v>9168.5560975609751</v>
      </c>
      <c r="Z187" s="108">
        <f t="shared" si="363"/>
        <v>3029.985365853659</v>
      </c>
      <c r="AA187" s="108">
        <f t="shared" ref="AA187:AA188" si="369">U187*$D$26/100</f>
        <v>6138.5707317073166</v>
      </c>
      <c r="AB187" s="108"/>
      <c r="AC187" s="108"/>
      <c r="AD187" s="109"/>
      <c r="AE187" s="99">
        <f t="shared" ref="AE187:AE188" si="370">(AO187-AR187)*IF(AW187="보스대상",1,POWER(0.85,AW187))</f>
        <v>20</v>
      </c>
      <c r="AF187" s="101"/>
      <c r="AG187" s="101">
        <f t="shared" ref="AG187:AG188" si="371">IF($D$25&gt;100,100,$D$25)+AU187</f>
        <v>20</v>
      </c>
      <c r="AH187" s="101">
        <f t="shared" si="364"/>
        <v>521</v>
      </c>
      <c r="AI187" s="101">
        <f t="shared" si="365"/>
        <v>200</v>
      </c>
      <c r="AJ187" s="112">
        <f t="shared" ref="AJ187:AJ188" si="372">10*AS187/IF(AX187=1,IF(AY187=1,4.5,4),4)</f>
        <v>2.5</v>
      </c>
      <c r="AK187" s="101">
        <f t="shared" si="316"/>
        <v>2538.0878048780487</v>
      </c>
      <c r="AL187" s="101">
        <f t="shared" ref="AL187:AL188" si="373">IF(AV187=1,$D$29*(VLOOKUP(C187,$B$4:$AG$7,25,FALSE)+VLOOKUP(C187,$B$8:$AG$11,25,FALSE)*$D$22),(IF(H187="근접",$D$29*(VLOOKUP(C187,$B$4:$AG$7,25,FALSE)+VLOOKUP(C187,$B$8:$AG$11,25,FALSE)*$D$22),$D$28*(VLOOKUP(C187,$B$4:$AG$7,25,FALSE)+VLOOKUP(C187,$B$8:$AG$11,25,FALSE)*$D$22))))*$D$27/100</f>
        <v>1514.9926829268295</v>
      </c>
      <c r="AM187" s="101">
        <f t="shared" ref="AM187:AM188" si="374">(IF(AV187=1,$D$29*(VLOOKUP(C187,$B$4:$AG$7,26,FALSE)+VLOOKUP(C187,$B$8:$AG$11,26,FALSE)*$D$22),IF(H187="근접",$D$29*(VLOOKUP(C187,$B$4:$AG$7,26,FALSE)+VLOOKUP(C187,$B$8:$AG$11,26,FALSE)*$D$22),$D$28*(VLOOKUP(C187,$B$4:$AG$7,26,FALSE)+VLOOKUP(C187,$B$8:$AG$11,26,FALSE)*$D$22))))*$D$27/100</f>
        <v>1023.0951219512194</v>
      </c>
      <c r="AN187" s="101"/>
      <c r="AO187" s="1">
        <v>24</v>
      </c>
      <c r="AP187" s="2"/>
      <c r="AQ187" s="74">
        <f t="shared" ref="AQ187:AQ188" si="375">VLOOKUP(C187,$B$13:$AA$16,25,FALSE)</f>
        <v>521</v>
      </c>
      <c r="AR187" s="10">
        <v>4</v>
      </c>
      <c r="AS187" s="1">
        <v>1</v>
      </c>
      <c r="AT187" s="11">
        <v>1</v>
      </c>
      <c r="AU187" s="10">
        <v>0</v>
      </c>
      <c r="AV187" s="1">
        <v>1</v>
      </c>
      <c r="AW187" s="1" t="s">
        <v>86</v>
      </c>
      <c r="AX187" s="10">
        <v>1</v>
      </c>
      <c r="AY187" s="11">
        <v>3</v>
      </c>
      <c r="AZ187" s="2"/>
      <c r="BA187" s="2"/>
      <c r="BB187" s="2"/>
      <c r="BC187" s="1"/>
      <c r="BD187" s="111"/>
      <c r="BE187" s="2"/>
      <c r="BF187" s="3"/>
      <c r="BG187" s="2"/>
      <c r="BH187" s="2"/>
      <c r="BI187" s="1"/>
      <c r="BJ187" s="1"/>
      <c r="BK187" s="1"/>
    </row>
    <row r="188" spans="1:63" ht="12" customHeight="1">
      <c r="A188" s="1"/>
      <c r="B188" s="107">
        <v>15</v>
      </c>
      <c r="C188" s="31">
        <v>10</v>
      </c>
      <c r="D188" s="111" t="s">
        <v>18</v>
      </c>
      <c r="E188" s="2" t="s">
        <v>154</v>
      </c>
      <c r="F188" s="25"/>
      <c r="G188" s="2"/>
      <c r="H188" s="33" t="s">
        <v>80</v>
      </c>
      <c r="I188" s="99">
        <f t="shared" si="293"/>
        <v>275.05668292682924</v>
      </c>
      <c r="J188" s="101">
        <f t="shared" si="294"/>
        <v>26.05</v>
      </c>
      <c r="K188" s="101">
        <f t="shared" si="295"/>
        <v>20</v>
      </c>
      <c r="L188" s="144">
        <f t="shared" si="342"/>
        <v>13</v>
      </c>
      <c r="M188" s="99">
        <f t="shared" si="343"/>
        <v>5501.1336585365852</v>
      </c>
      <c r="N188" s="108">
        <f t="shared" si="358"/>
        <v>1817.9912195121954</v>
      </c>
      <c r="O188" s="108">
        <f t="shared" si="366"/>
        <v>3683.1424390243897</v>
      </c>
      <c r="P188" s="108"/>
      <c r="Q188" s="108"/>
      <c r="R188" s="109"/>
      <c r="S188" s="99">
        <f t="shared" si="340"/>
        <v>4584.2780487804876</v>
      </c>
      <c r="T188" s="108">
        <f t="shared" si="367"/>
        <v>1514.9926829268295</v>
      </c>
      <c r="U188" s="108">
        <f t="shared" si="368"/>
        <v>3069.2853658536583</v>
      </c>
      <c r="V188" s="108"/>
      <c r="W188" s="108"/>
      <c r="X188" s="109"/>
      <c r="Y188" s="99">
        <f t="shared" si="299"/>
        <v>9168.5560975609751</v>
      </c>
      <c r="Z188" s="108">
        <f t="shared" si="363"/>
        <v>3029.985365853659</v>
      </c>
      <c r="AA188" s="108">
        <f t="shared" si="369"/>
        <v>6138.5707317073166</v>
      </c>
      <c r="AB188" s="108"/>
      <c r="AC188" s="108"/>
      <c r="AD188" s="109"/>
      <c r="AE188" s="99">
        <f t="shared" si="370"/>
        <v>20</v>
      </c>
      <c r="AF188" s="101"/>
      <c r="AG188" s="101">
        <f t="shared" si="371"/>
        <v>20</v>
      </c>
      <c r="AH188" s="101">
        <f t="shared" si="364"/>
        <v>521</v>
      </c>
      <c r="AI188" s="101">
        <f t="shared" si="365"/>
        <v>200</v>
      </c>
      <c r="AJ188" s="112">
        <f t="shared" si="372"/>
        <v>2.5</v>
      </c>
      <c r="AK188" s="101">
        <f t="shared" si="316"/>
        <v>2538.0878048780487</v>
      </c>
      <c r="AL188" s="101">
        <f t="shared" si="373"/>
        <v>1514.9926829268295</v>
      </c>
      <c r="AM188" s="101">
        <f t="shared" si="374"/>
        <v>1023.0951219512194</v>
      </c>
      <c r="AN188" s="101"/>
      <c r="AO188" s="1">
        <v>24</v>
      </c>
      <c r="AP188" s="2"/>
      <c r="AQ188" s="74">
        <f t="shared" si="375"/>
        <v>521</v>
      </c>
      <c r="AR188" s="10">
        <v>4</v>
      </c>
      <c r="AS188" s="1">
        <v>1</v>
      </c>
      <c r="AT188" s="11">
        <v>1</v>
      </c>
      <c r="AU188" s="10">
        <v>0</v>
      </c>
      <c r="AV188" s="1">
        <v>1</v>
      </c>
      <c r="AW188" s="1" t="s">
        <v>86</v>
      </c>
      <c r="AX188" s="10">
        <v>1</v>
      </c>
      <c r="AY188" s="11">
        <v>3</v>
      </c>
      <c r="AZ188" s="2"/>
      <c r="BA188" s="2"/>
      <c r="BB188" s="2"/>
      <c r="BC188" s="1"/>
      <c r="BD188" s="111"/>
      <c r="BE188" s="2"/>
      <c r="BF188" s="3"/>
      <c r="BG188" s="2"/>
      <c r="BH188" s="2"/>
      <c r="BI188" s="1"/>
      <c r="BJ188" s="1"/>
      <c r="BK188" s="1"/>
    </row>
    <row r="189" spans="1:63" ht="12" customHeight="1">
      <c r="A189" s="1"/>
      <c r="B189" s="107">
        <v>17</v>
      </c>
      <c r="C189" s="31">
        <v>10</v>
      </c>
      <c r="D189" s="111" t="s">
        <v>8</v>
      </c>
      <c r="E189" s="2" t="s">
        <v>164</v>
      </c>
      <c r="F189" s="25"/>
      <c r="G189" s="2"/>
      <c r="H189" s="33" t="s">
        <v>81</v>
      </c>
      <c r="I189" s="99">
        <f t="shared" si="293"/>
        <v>255.59751219512194</v>
      </c>
      <c r="J189" s="101">
        <f t="shared" si="294"/>
        <v>30.391666666666666</v>
      </c>
      <c r="K189" s="101">
        <f t="shared" si="295"/>
        <v>23</v>
      </c>
      <c r="L189" s="144">
        <f t="shared" si="342"/>
        <v>15</v>
      </c>
      <c r="M189" s="99">
        <f t="shared" si="343"/>
        <v>6134.3402926829267</v>
      </c>
      <c r="N189" s="108">
        <f>T189*(1+((AG189+IF(F189="백어택",20,0))/100)*(IF(AY189=1,$D$26,$D$26+50)/100-1))</f>
        <v>1726.9287804878049</v>
      </c>
      <c r="O189" s="108">
        <f>U189*(1+((AG189+IF(F189="백어택",20,0))/100)*(AI189/100-1))</f>
        <v>2203.7057560975609</v>
      </c>
      <c r="P189" s="108">
        <f>V189*(1+((AG189+IF(F189="백어택",20,0))/100)*(AI189/100-1))</f>
        <v>2203.7057560975609</v>
      </c>
      <c r="Q189" s="108"/>
      <c r="R189" s="109"/>
      <c r="S189" s="99">
        <f t="shared" si="340"/>
        <v>4230.5795121951223</v>
      </c>
      <c r="T189" s="108">
        <f>AL189*IF(H189="근접",AR189,1)*AY189*IF(F189="백어택",1.2,1)</f>
        <v>1190.9853658536585</v>
      </c>
      <c r="U189" s="108">
        <f>AM189*IF(H189="근접",AR189,1)*AY189*IF(F189="백어택",1.2,1)</f>
        <v>1519.7970731707317</v>
      </c>
      <c r="V189" s="108">
        <f>IF(AX189=1,0,AM189*IF(H189="근접",AR189,1)*AY189)*IF(F189="백어택",1.2,1)</f>
        <v>1519.7970731707317</v>
      </c>
      <c r="W189" s="108"/>
      <c r="X189" s="109"/>
      <c r="Y189" s="99">
        <f t="shared" si="299"/>
        <v>8461.1590243902447</v>
      </c>
      <c r="Z189" s="108">
        <f>T189*IF(AY189=1,$D$26,$D$26+50)/100</f>
        <v>2381.9707317073171</v>
      </c>
      <c r="AA189" s="108">
        <f>U189*AI189/100</f>
        <v>3039.5941463414633</v>
      </c>
      <c r="AB189" s="108">
        <f>V189*AI189/100</f>
        <v>3039.5941463414633</v>
      </c>
      <c r="AC189" s="108"/>
      <c r="AD189" s="109"/>
      <c r="AE189" s="99">
        <f>AO189</f>
        <v>24</v>
      </c>
      <c r="AF189" s="101"/>
      <c r="AG189" s="101">
        <f>IF($D$25+AU189&gt;100,100,$D$25+AU189)</f>
        <v>45</v>
      </c>
      <c r="AH189" s="101">
        <f>IF(AX189=1,AQ189,AQ189*1.4)</f>
        <v>729.4</v>
      </c>
      <c r="AI189" s="101">
        <f>IF(AY189=1,$D$26,$D$26+50)*AW189</f>
        <v>200</v>
      </c>
      <c r="AJ189" s="108">
        <f>10/6/AX189</f>
        <v>1.1111111111111112</v>
      </c>
      <c r="AK189" s="101">
        <f t="shared" si="316"/>
        <v>2258.9853658536585</v>
      </c>
      <c r="AL189" s="101">
        <f>(IF(H189="근접",$D$29*(VLOOKUP(C189,$B$4:$AG$7,9,FALSE)+VLOOKUP(C189,$B$8:$AG$11,9,FALSE)*$D$22),$D$28*(VLOOKUP(C189,$B$4:$AG$7,9,FALSE)+VLOOKUP(C189,$B$8:$AG$11,9,FALSE)*$D$22)))*$D$27/100</f>
        <v>992.48780487804879</v>
      </c>
      <c r="AM189" s="101">
        <f>(IF(H189="근접",$D$29*(VLOOKUP(C189,$B$4:$AG$7,10,FALSE)+VLOOKUP(C189,$B$8:$AG$11,10,FALSE)*$D$22),$D$28*(VLOOKUP(C189,$B$4:$AG$7,10,FALSE)+VLOOKUP(C189,$B$8:$AG$11,10,FALSE)*$D$22)))*$D$27/100</f>
        <v>1266.4975609756098</v>
      </c>
      <c r="AN189" s="101"/>
      <c r="AO189" s="1">
        <v>24</v>
      </c>
      <c r="AP189" s="2"/>
      <c r="AQ189" s="74">
        <f>VLOOKUP(C189,$B$13:$AA$16,9,FALSE)</f>
        <v>521</v>
      </c>
      <c r="AR189" s="10">
        <v>1.2</v>
      </c>
      <c r="AS189" s="1"/>
      <c r="AT189" s="11"/>
      <c r="AU189" s="10">
        <v>25</v>
      </c>
      <c r="AV189" s="1"/>
      <c r="AW189" s="1">
        <v>1</v>
      </c>
      <c r="AX189" s="10">
        <v>1.5</v>
      </c>
      <c r="AY189" s="11">
        <v>1</v>
      </c>
      <c r="AZ189" s="2"/>
      <c r="BA189" s="2"/>
      <c r="BB189" s="2"/>
      <c r="BC189" s="1"/>
      <c r="BD189" s="111"/>
      <c r="BE189" s="2"/>
      <c r="BF189" s="3"/>
      <c r="BG189" s="2"/>
      <c r="BH189" s="2"/>
      <c r="BI189" s="1"/>
      <c r="BJ189" s="1"/>
      <c r="BK189" s="1"/>
    </row>
    <row r="190" spans="1:63" ht="12" customHeight="1">
      <c r="A190" s="1"/>
      <c r="B190" s="107">
        <v>18</v>
      </c>
      <c r="C190" s="31">
        <v>10</v>
      </c>
      <c r="D190" s="111" t="s">
        <v>21</v>
      </c>
      <c r="E190" s="2" t="s">
        <v>164</v>
      </c>
      <c r="F190" s="25"/>
      <c r="G190" s="2"/>
      <c r="H190" s="33"/>
      <c r="I190" s="99">
        <f t="shared" si="293"/>
        <v>245.72760975609756</v>
      </c>
      <c r="J190" s="101">
        <f t="shared" si="294"/>
        <v>21.9</v>
      </c>
      <c r="K190" s="101">
        <f t="shared" si="295"/>
        <v>26</v>
      </c>
      <c r="L190" s="144">
        <f t="shared" si="342"/>
        <v>16</v>
      </c>
      <c r="M190" s="99">
        <f t="shared" si="343"/>
        <v>7371.828292682927</v>
      </c>
      <c r="N190" s="108">
        <f t="shared" ref="N190:N193" si="376">T190*(1+((AG190+IF(F190="백어택",20,0))/100)*(AI190/100-1))</f>
        <v>5160.2798048780487</v>
      </c>
      <c r="O190" s="108"/>
      <c r="P190" s="108"/>
      <c r="Q190" s="108"/>
      <c r="R190" s="109">
        <f>X190*(1+(AG190/100)*(AI190/100-1))</f>
        <v>2211.5484878048778</v>
      </c>
      <c r="S190" s="99">
        <f t="shared" si="340"/>
        <v>6143.1902439024389</v>
      </c>
      <c r="T190" s="108">
        <f>AL190*AW190*AX190*AY190*IF(F190="백어택",1.2,1)</f>
        <v>4300.2331707317071</v>
      </c>
      <c r="U190" s="108"/>
      <c r="V190" s="108"/>
      <c r="W190" s="108"/>
      <c r="X190" s="109">
        <f>AL190*AS190+IF(AX190=1,AL190*AU190,AL190*AU190*2)</f>
        <v>1842.9570731707315</v>
      </c>
      <c r="Y190" s="99">
        <f t="shared" si="299"/>
        <v>12286.380487804878</v>
      </c>
      <c r="Z190" s="108">
        <f>T190*$D$26/100</f>
        <v>8600.4663414634142</v>
      </c>
      <c r="AA190" s="108"/>
      <c r="AB190" s="108"/>
      <c r="AC190" s="108"/>
      <c r="AD190" s="109">
        <f>X190*$D$26/100</f>
        <v>3685.914146341463</v>
      </c>
      <c r="AE190" s="99">
        <f>AO190-AR190</f>
        <v>30</v>
      </c>
      <c r="AF190" s="101"/>
      <c r="AG190" s="101">
        <f>IF($D$25&gt;100,100,$D$25)</f>
        <v>20</v>
      </c>
      <c r="AH190" s="101">
        <f>AQ190</f>
        <v>657</v>
      </c>
      <c r="AI190" s="101">
        <f>$D$26</f>
        <v>200</v>
      </c>
      <c r="AJ190" s="108">
        <f>10/6</f>
        <v>1.6666666666666667</v>
      </c>
      <c r="AK190" s="101">
        <f t="shared" si="316"/>
        <v>3071.5951219512194</v>
      </c>
      <c r="AL190" s="101">
        <f>(VLOOKUP(C190,$B$4:$AG$7,31,FALSE)+VLOOKUP(C190,$B$8:$AG$11,31,FALSE)*$D$22)*$D$27/100</f>
        <v>3071.5951219512194</v>
      </c>
      <c r="AM190" s="101"/>
      <c r="AN190" s="101"/>
      <c r="AO190" s="1">
        <v>36</v>
      </c>
      <c r="AP190" s="2"/>
      <c r="AQ190" s="74">
        <f>VLOOKUP(C190,$B$13:$AG$16,31,FALSE)</f>
        <v>657</v>
      </c>
      <c r="AR190" s="10">
        <v>6</v>
      </c>
      <c r="AS190" s="1">
        <v>0</v>
      </c>
      <c r="AT190" s="11"/>
      <c r="AU190" s="10">
        <v>0.3</v>
      </c>
      <c r="AV190" s="1"/>
      <c r="AW190" s="1">
        <v>1</v>
      </c>
      <c r="AX190" s="10">
        <v>1.4</v>
      </c>
      <c r="AY190" s="11">
        <v>1</v>
      </c>
      <c r="AZ190" s="2"/>
      <c r="BA190" s="2"/>
      <c r="BB190" s="2"/>
      <c r="BC190" s="1"/>
      <c r="BD190" s="111"/>
      <c r="BE190" s="2"/>
      <c r="BF190" s="3"/>
      <c r="BG190" s="2"/>
      <c r="BH190" s="2"/>
      <c r="BI190" s="1"/>
      <c r="BJ190" s="1"/>
      <c r="BK190" s="1"/>
    </row>
    <row r="191" spans="1:63" ht="12" customHeight="1">
      <c r="A191" s="1"/>
      <c r="B191" s="107">
        <v>13</v>
      </c>
      <c r="C191" s="31">
        <v>10</v>
      </c>
      <c r="D191" s="111" t="s">
        <v>14</v>
      </c>
      <c r="E191" s="2" t="s">
        <v>164</v>
      </c>
      <c r="F191" s="25" t="s">
        <v>149</v>
      </c>
      <c r="G191" s="2"/>
      <c r="H191" s="33" t="s">
        <v>80</v>
      </c>
      <c r="I191" s="99">
        <f t="shared" si="293"/>
        <v>236.57937170731708</v>
      </c>
      <c r="J191" s="101">
        <f t="shared" si="294"/>
        <v>18.25</v>
      </c>
      <c r="K191" s="101">
        <f t="shared" si="295"/>
        <v>27</v>
      </c>
      <c r="L191" s="144">
        <f t="shared" si="342"/>
        <v>17</v>
      </c>
      <c r="M191" s="99">
        <f t="shared" si="343"/>
        <v>8516.8573814634146</v>
      </c>
      <c r="N191" s="101">
        <f t="shared" si="376"/>
        <v>1477.4180487804879</v>
      </c>
      <c r="O191" s="101">
        <f>U191*(1+((AG191+IF(F191="백어택",20,0))/100)*(AI191/100-1))</f>
        <v>1477.4180487804879</v>
      </c>
      <c r="P191" s="101">
        <f>V191*(1+((AG191+IF(F191="백어택",20,0))/100)*(AI191*IF(AX191=1,AW191,1)/100-1))</f>
        <v>1996.825170731707</v>
      </c>
      <c r="Q191" s="101">
        <f>W191*(1+((AG191+IF(F191="백어택",20,0))/100)*(AI191*AW191/100-1))</f>
        <v>3565.1961131707312</v>
      </c>
      <c r="R191" s="109"/>
      <c r="S191" s="99">
        <f t="shared" si="340"/>
        <v>5161.7317463414638</v>
      </c>
      <c r="T191" s="101">
        <f>AL191*AY191*IF(F191="백어택",1.2,1)</f>
        <v>895.40487804878057</v>
      </c>
      <c r="U191" s="101">
        <f>AM191*AY191*IF(F191="백어택",1.2,1)</f>
        <v>895.40487804878057</v>
      </c>
      <c r="V191" s="101">
        <f>AN191*AY191*IF(F191="백어택",1.2,1)</f>
        <v>1210.1970731707315</v>
      </c>
      <c r="W191" s="101">
        <f>(T191+U191+V191)*IF(AX191=1,0,0.6)*IF(F191="백어택",1.2,1)</f>
        <v>2160.7249170731707</v>
      </c>
      <c r="X191" s="74"/>
      <c r="Y191" s="99">
        <f t="shared" si="299"/>
        <v>10323.463492682928</v>
      </c>
      <c r="Z191" s="101">
        <f>T191*AI191/100</f>
        <v>1790.8097560975611</v>
      </c>
      <c r="AA191" s="101">
        <f>U191*AI191/100</f>
        <v>1790.8097560975611</v>
      </c>
      <c r="AB191" s="101">
        <f>V191*AI191*IF(AX191=1,AW191,1)/100</f>
        <v>2420.3941463414631</v>
      </c>
      <c r="AC191" s="101">
        <f>W191*AI191*AW191/100</f>
        <v>4321.4498341463413</v>
      </c>
      <c r="AD191" s="74"/>
      <c r="AE191" s="99">
        <f>AO191</f>
        <v>36</v>
      </c>
      <c r="AF191" s="101"/>
      <c r="AG191" s="101">
        <f>IF($D$25+AU191&gt;100,100,$D$25+AU191)</f>
        <v>45</v>
      </c>
      <c r="AH191" s="101">
        <f>AQ191*AS191</f>
        <v>657</v>
      </c>
      <c r="AI191" s="101">
        <f>$D$26+IF(H191="근접",AR191,0)+IF(AY191=1,0,50)</f>
        <v>200</v>
      </c>
      <c r="AJ191" s="108">
        <f>10/3</f>
        <v>3.3333333333333335</v>
      </c>
      <c r="AK191" s="101">
        <f t="shared" si="316"/>
        <v>2500.839024390244</v>
      </c>
      <c r="AL191" s="101">
        <f>(IF(H191="근접",$D$29*(VLOOKUP(C191,$B$4:$AG$7,19,FALSE)+VLOOKUP(C191,$B$8:$AG$11,19,FALSE)*$D$22),$D$28*(VLOOKUP(C191,$B$4:$AG$7,19,FALSE)+VLOOKUP(C191,$B$8:$AG$11,19,FALSE)*$D$22)))*$D$27/100</f>
        <v>746.17073170731715</v>
      </c>
      <c r="AM191" s="101">
        <f>(IF(H191="근접",$D$29*(VLOOKUP(C191,$B$4:$AG$7,20,FALSE)+VLOOKUP(C191,$B$8:$AG$11,20,FALSE)*$D$22),$D$28*(VLOOKUP(C191,$B$4:$AG$7,20,FALSE)+VLOOKUP(C191,$B$8:$AG$11,20,FALSE)*$D$22)))*$D$27/100</f>
        <v>746.17073170731715</v>
      </c>
      <c r="AN191" s="101">
        <f>(IF(H191="근접",$D$29*(VLOOKUP(C191,$B$4:$AG$7,21,FALSE)+VLOOKUP(C191,$B$8:$AG$11,21,FALSE)*$D$22),$D$28*(VLOOKUP(C191,$B$4:$AG$7,21,FALSE)+VLOOKUP(C191,$B$8:$AG$11,21,FALSE)*$D$22)))*$D$27/100</f>
        <v>1008.4975609756096</v>
      </c>
      <c r="AO191" s="1">
        <v>36</v>
      </c>
      <c r="AP191" s="2"/>
      <c r="AQ191" s="74">
        <f>VLOOKUP(C191,$B$13:$AA$16,19,FALSE)</f>
        <v>657</v>
      </c>
      <c r="AR191" s="10">
        <v>50</v>
      </c>
      <c r="AS191" s="1">
        <v>1</v>
      </c>
      <c r="AT191" s="11"/>
      <c r="AU191" s="10">
        <v>25</v>
      </c>
      <c r="AV191" s="1"/>
      <c r="AW191" s="1">
        <v>1</v>
      </c>
      <c r="AX191" s="10">
        <v>0.6</v>
      </c>
      <c r="AY191" s="11">
        <v>1</v>
      </c>
      <c r="AZ191" s="2"/>
      <c r="BA191" s="2"/>
      <c r="BB191" s="2"/>
      <c r="BC191" s="1"/>
      <c r="BD191" s="111"/>
      <c r="BE191" s="2"/>
      <c r="BF191" s="3"/>
      <c r="BG191" s="2"/>
      <c r="BH191" s="2"/>
      <c r="BI191" s="1"/>
      <c r="BJ191" s="1"/>
      <c r="BK191" s="1"/>
    </row>
    <row r="192" spans="1:63" ht="12" customHeight="1">
      <c r="A192" s="1"/>
      <c r="B192" s="107">
        <v>14</v>
      </c>
      <c r="C192" s="31">
        <v>10</v>
      </c>
      <c r="D192" s="111" t="s">
        <v>18</v>
      </c>
      <c r="E192" s="2" t="s">
        <v>164</v>
      </c>
      <c r="F192" s="25"/>
      <c r="G192" s="2"/>
      <c r="H192" s="33" t="s">
        <v>80</v>
      </c>
      <c r="I192" s="99">
        <f t="shared" si="293"/>
        <v>226.2389073170732</v>
      </c>
      <c r="J192" s="101">
        <f t="shared" si="294"/>
        <v>26.05</v>
      </c>
      <c r="K192" s="101">
        <f t="shared" si="295"/>
        <v>30</v>
      </c>
      <c r="L192" s="144">
        <f t="shared" si="342"/>
        <v>18</v>
      </c>
      <c r="M192" s="99">
        <f t="shared" si="343"/>
        <v>4524.778146341464</v>
      </c>
      <c r="N192" s="108">
        <f t="shared" si="376"/>
        <v>4524.778146341464</v>
      </c>
      <c r="O192" s="108">
        <f>U192*(1+(($D$25+IF(F192="백어택",20,0))/100)*(AI192/100-1))</f>
        <v>0</v>
      </c>
      <c r="P192" s="108"/>
      <c r="Q192" s="108"/>
      <c r="R192" s="109"/>
      <c r="S192" s="99">
        <f t="shared" si="340"/>
        <v>2827.9863414634146</v>
      </c>
      <c r="T192" s="108">
        <f>AL192*IF(H192="근접",AT192,IF(AV192=1,AT192,1))*AX192*IF(F192="백어택",1.2,1)</f>
        <v>2827.9863414634146</v>
      </c>
      <c r="U192" s="108">
        <f>IF(AX192=1,AM192*IF(H192="근접",AT192,IF(AV192=1,AT192,1)),0)*AY192*IF(AX192=1,1,0)*IF(F192="백어택",1.2,1)</f>
        <v>0</v>
      </c>
      <c r="V192" s="108"/>
      <c r="W192" s="108"/>
      <c r="X192" s="109"/>
      <c r="Y192" s="99">
        <f t="shared" si="299"/>
        <v>5655.9726829268293</v>
      </c>
      <c r="Z192" s="108">
        <f t="shared" ref="Z192:AA192" si="377">T192*$D$26/100</f>
        <v>5655.9726829268293</v>
      </c>
      <c r="AA192" s="108">
        <f t="shared" si="377"/>
        <v>0</v>
      </c>
      <c r="AB192" s="108"/>
      <c r="AC192" s="108"/>
      <c r="AD192" s="109"/>
      <c r="AE192" s="99">
        <f>(AO192-AR192)*IF(AW192="보스대상",1,POWER(0.85,AW192))</f>
        <v>20</v>
      </c>
      <c r="AF192" s="101"/>
      <c r="AG192" s="101">
        <f>IF($D$25&gt;100,100,$D$25)+AU192</f>
        <v>60</v>
      </c>
      <c r="AH192" s="101">
        <f t="shared" ref="AH192:AH193" si="378">AQ192</f>
        <v>521</v>
      </c>
      <c r="AI192" s="101">
        <f t="shared" ref="AI192:AI193" si="379">$D$26</f>
        <v>200</v>
      </c>
      <c r="AJ192" s="112">
        <f>10*AS192/IF(AX192=1,IF(AY192=1,4.5,4),4)</f>
        <v>2.5</v>
      </c>
      <c r="AK192" s="101">
        <f t="shared" si="316"/>
        <v>1692.0585365853658</v>
      </c>
      <c r="AL192" s="101">
        <f>IF(AV192=1,$D$29*(VLOOKUP(C192,$B$4:$AG$7,25,FALSE)+VLOOKUP(C192,$B$8:$AG$11,25,FALSE)*$D$22),(IF(H192="근접",$D$29*(VLOOKUP(C192,$B$4:$AG$7,25,FALSE)+VLOOKUP(C192,$B$8:$AG$11,25,FALSE)*$D$22),$D$28*(VLOOKUP(C192,$B$4:$AG$7,25,FALSE)+VLOOKUP(C192,$B$8:$AG$11,25,FALSE)*$D$22))))*$D$27/100</f>
        <v>1009.9951219512195</v>
      </c>
      <c r="AM192" s="101">
        <f>(IF(AV192=1,$D$29*(VLOOKUP(C192,$B$4:$AG$7,26,FALSE)+VLOOKUP(C192,$B$8:$AG$11,26,FALSE)*$D$22),IF(H192="근접",$D$29*(VLOOKUP(C192,$B$4:$AG$7,26,FALSE)+VLOOKUP(C192,$B$8:$AG$11,26,FALSE)*$D$22),$D$28*(VLOOKUP(C192,$B$4:$AG$7,26,FALSE)+VLOOKUP(C192,$B$8:$AG$11,26,FALSE)*$D$22))))*$D$27/100</f>
        <v>682.06341463414628</v>
      </c>
      <c r="AN192" s="101"/>
      <c r="AO192" s="1">
        <v>24</v>
      </c>
      <c r="AP192" s="2"/>
      <c r="AQ192" s="74">
        <f>VLOOKUP(C192,$B$13:$AA$16,25,FALSE)</f>
        <v>521</v>
      </c>
      <c r="AR192" s="10">
        <v>4</v>
      </c>
      <c r="AS192" s="1">
        <v>1</v>
      </c>
      <c r="AT192" s="11">
        <v>1</v>
      </c>
      <c r="AU192" s="10">
        <v>40</v>
      </c>
      <c r="AV192" s="1">
        <v>0</v>
      </c>
      <c r="AW192" s="1" t="s">
        <v>86</v>
      </c>
      <c r="AX192" s="10">
        <v>2.8</v>
      </c>
      <c r="AY192" s="11">
        <v>1</v>
      </c>
      <c r="AZ192" s="2"/>
      <c r="BA192" s="2"/>
      <c r="BB192" s="2"/>
      <c r="BC192" s="1"/>
      <c r="BD192" s="111"/>
      <c r="BE192" s="2"/>
      <c r="BF192" s="3"/>
      <c r="BG192" s="2"/>
      <c r="BH192" s="2"/>
      <c r="BI192" s="1"/>
      <c r="BJ192" s="1"/>
      <c r="BK192" s="1"/>
    </row>
    <row r="193" spans="1:63" ht="12" customHeight="1">
      <c r="A193" s="1"/>
      <c r="B193" s="107">
        <v>19</v>
      </c>
      <c r="C193" s="31">
        <v>10</v>
      </c>
      <c r="D193" s="111" t="s">
        <v>21</v>
      </c>
      <c r="E193" s="2" t="s">
        <v>157</v>
      </c>
      <c r="F193" s="25"/>
      <c r="G193" s="2" t="s">
        <v>178</v>
      </c>
      <c r="H193" s="33"/>
      <c r="I193" s="99">
        <f t="shared" si="293"/>
        <v>196.58208780487806</v>
      </c>
      <c r="J193" s="101">
        <f t="shared" si="294"/>
        <v>21.9</v>
      </c>
      <c r="K193" s="101">
        <f t="shared" si="295"/>
        <v>37</v>
      </c>
      <c r="L193" s="144">
        <f t="shared" si="342"/>
        <v>19</v>
      </c>
      <c r="M193" s="99">
        <f t="shared" si="343"/>
        <v>5897.4626341463418</v>
      </c>
      <c r="N193" s="108">
        <f t="shared" si="376"/>
        <v>5897.4626341463418</v>
      </c>
      <c r="O193" s="108"/>
      <c r="P193" s="108"/>
      <c r="Q193" s="108"/>
      <c r="R193" s="109">
        <f>X193*(1+(AG193/100)*(AI193/100-1))</f>
        <v>0</v>
      </c>
      <c r="S193" s="99">
        <f t="shared" si="340"/>
        <v>4914.5521951219516</v>
      </c>
      <c r="T193" s="108">
        <f>AL193*AW193*AX193*AY193*IF(F193="백어택",1.2,1)</f>
        <v>4914.5521951219516</v>
      </c>
      <c r="U193" s="108"/>
      <c r="V193" s="108"/>
      <c r="W193" s="108"/>
      <c r="X193" s="109">
        <f>AL193*AS193+IF(AX193=1,AL193*AU193,AL193*AU193*2)</f>
        <v>0</v>
      </c>
      <c r="Y193" s="99">
        <f t="shared" si="299"/>
        <v>9829.1043902439033</v>
      </c>
      <c r="Z193" s="108">
        <f>T193*$D$26/100</f>
        <v>9829.1043902439033</v>
      </c>
      <c r="AA193" s="108"/>
      <c r="AB193" s="108"/>
      <c r="AC193" s="108"/>
      <c r="AD193" s="109">
        <f>X193*$D$26/100</f>
        <v>0</v>
      </c>
      <c r="AE193" s="99">
        <f>AO193-AR193</f>
        <v>30</v>
      </c>
      <c r="AF193" s="101"/>
      <c r="AG193" s="101">
        <f>IF($D$25&gt;100,100,$D$25)</f>
        <v>20</v>
      </c>
      <c r="AH193" s="101">
        <f t="shared" si="378"/>
        <v>657</v>
      </c>
      <c r="AI193" s="101">
        <f t="shared" si="379"/>
        <v>200</v>
      </c>
      <c r="AJ193" s="108">
        <f>10/6</f>
        <v>1.6666666666666667</v>
      </c>
      <c r="AK193" s="101">
        <f t="shared" si="316"/>
        <v>3071.5951219512194</v>
      </c>
      <c r="AL193" s="101">
        <f>(VLOOKUP(C193,$B$4:$AG$7,31,FALSE)+VLOOKUP(C193,$B$8:$AG$11,31,FALSE)*$D$22)*$D$27/100</f>
        <v>3071.5951219512194</v>
      </c>
      <c r="AM193" s="101"/>
      <c r="AN193" s="101"/>
      <c r="AO193" s="1">
        <v>36</v>
      </c>
      <c r="AP193" s="2"/>
      <c r="AQ193" s="74">
        <f>VLOOKUP(C193,$B$13:$AG$16,31,FALSE)</f>
        <v>657</v>
      </c>
      <c r="AR193" s="10">
        <v>6</v>
      </c>
      <c r="AS193" s="1">
        <v>0</v>
      </c>
      <c r="AT193" s="11"/>
      <c r="AU193" s="10">
        <v>0</v>
      </c>
      <c r="AV193" s="1"/>
      <c r="AW193" s="1">
        <v>1</v>
      </c>
      <c r="AX193" s="10">
        <v>1</v>
      </c>
      <c r="AY193" s="11">
        <v>1.6</v>
      </c>
      <c r="AZ193" s="2"/>
      <c r="BA193" s="2"/>
      <c r="BB193" s="2"/>
      <c r="BC193" s="1"/>
      <c r="BD193" s="113"/>
      <c r="BE193" s="2"/>
      <c r="BF193" s="1"/>
      <c r="BG193" s="2"/>
      <c r="BH193" s="2"/>
      <c r="BI193" s="1"/>
      <c r="BJ193" s="1"/>
      <c r="BK193" s="1"/>
    </row>
    <row r="194" spans="1:63" ht="12" customHeight="1">
      <c r="A194" s="1"/>
      <c r="B194" s="107">
        <v>17</v>
      </c>
      <c r="C194" s="31">
        <v>10</v>
      </c>
      <c r="D194" s="111" t="s">
        <v>8</v>
      </c>
      <c r="E194" s="2" t="s">
        <v>164</v>
      </c>
      <c r="F194" s="25" t="s">
        <v>149</v>
      </c>
      <c r="G194" s="2"/>
      <c r="H194" s="33" t="s">
        <v>80</v>
      </c>
      <c r="I194" s="99">
        <f t="shared" si="293"/>
        <v>193.90156097560975</v>
      </c>
      <c r="J194" s="101">
        <f t="shared" si="294"/>
        <v>30.391666666666666</v>
      </c>
      <c r="K194" s="101">
        <f t="shared" si="295"/>
        <v>38</v>
      </c>
      <c r="L194" s="144">
        <f t="shared" si="342"/>
        <v>20</v>
      </c>
      <c r="M194" s="99">
        <f t="shared" si="343"/>
        <v>4653.6374634146341</v>
      </c>
      <c r="N194" s="108">
        <f>T194*(1+((AG194+IF(F194="백어택",20,0))/100)*(IF(AY194=1,$D$26,$D$26+50)/100-1))</f>
        <v>1310.0839024390241</v>
      </c>
      <c r="O194" s="108">
        <f t="shared" ref="O194:O195" si="380">U194*(1+((AG194+IF(F194="백어택",20,0))/100)*(AI194/100-1))</f>
        <v>1671.7767804878051</v>
      </c>
      <c r="P194" s="108">
        <f>V194*(1+((AG194+IF(F194="백어택",20,0))/100)*(AI194/100-1))</f>
        <v>1671.7767804878051</v>
      </c>
      <c r="Q194" s="108"/>
      <c r="R194" s="109"/>
      <c r="S194" s="99">
        <f t="shared" si="340"/>
        <v>2820.3863414634147</v>
      </c>
      <c r="T194" s="108">
        <f>AL194*IF(H194="근접",AR194,1)*AY194*IF(F194="백어택",1.2,1)</f>
        <v>793.99024390243892</v>
      </c>
      <c r="U194" s="108">
        <f>AM194*IF(H194="근접",AR194,1)*AY194*IF(F194="백어택",1.2,1)</f>
        <v>1013.198048780488</v>
      </c>
      <c r="V194" s="108">
        <f>IF(AX194=1,0,AM194*IF(H194="근접",AR194,1)*AY194)*IF(F194="백어택",1.2,1)</f>
        <v>1013.198048780488</v>
      </c>
      <c r="W194" s="108"/>
      <c r="X194" s="109"/>
      <c r="Y194" s="99">
        <f t="shared" si="299"/>
        <v>5640.7726829268304</v>
      </c>
      <c r="Z194" s="108">
        <f>T194*IF(AY194=1,$D$26,$D$26+50)/100</f>
        <v>1587.9804878048778</v>
      </c>
      <c r="AA194" s="108">
        <f t="shared" ref="AA194:AA195" si="381">U194*AI194/100</f>
        <v>2026.3960975609762</v>
      </c>
      <c r="AB194" s="108">
        <f>V194*AI194/100</f>
        <v>2026.3960975609762</v>
      </c>
      <c r="AC194" s="108"/>
      <c r="AD194" s="109"/>
      <c r="AE194" s="99">
        <f t="shared" ref="AE194:AE195" si="382">AO194</f>
        <v>24</v>
      </c>
      <c r="AF194" s="101"/>
      <c r="AG194" s="101">
        <f t="shared" ref="AG194:AG195" si="383">IF($D$25+AU194&gt;100,100,$D$25+AU194)</f>
        <v>45</v>
      </c>
      <c r="AH194" s="101">
        <f>IF(AX194=1,AQ194,AQ194*1.4)</f>
        <v>729.4</v>
      </c>
      <c r="AI194" s="101">
        <f>IF(AY194=1,$D$26,$D$26+50)*AW194</f>
        <v>200</v>
      </c>
      <c r="AJ194" s="108">
        <f>10/6/AX194</f>
        <v>1.1111111111111112</v>
      </c>
      <c r="AK194" s="101">
        <f t="shared" si="316"/>
        <v>1505.990243902439</v>
      </c>
      <c r="AL194" s="101">
        <f>(IF(H194="근접",$D$29*(VLOOKUP(C194,$B$4:$AG$7,9,FALSE)+VLOOKUP(C194,$B$8:$AG$11,9,FALSE)*$D$22),$D$28*(VLOOKUP(C194,$B$4:$AG$7,9,FALSE)+VLOOKUP(C194,$B$8:$AG$11,9,FALSE)*$D$22)))*$D$27/100</f>
        <v>661.65853658536582</v>
      </c>
      <c r="AM194" s="101">
        <f>(IF(H194="근접",$D$29*(VLOOKUP(C194,$B$4:$AG$7,10,FALSE)+VLOOKUP(C194,$B$8:$AG$11,10,FALSE)*$D$22),$D$28*(VLOOKUP(C194,$B$4:$AG$7,10,FALSE)+VLOOKUP(C194,$B$8:$AG$11,10,FALSE)*$D$22)))*$D$27/100</f>
        <v>844.33170731707332</v>
      </c>
      <c r="AN194" s="101"/>
      <c r="AO194" s="1">
        <v>24</v>
      </c>
      <c r="AP194" s="2"/>
      <c r="AQ194" s="74">
        <f>VLOOKUP(C194,$B$13:$AA$16,9,FALSE)</f>
        <v>521</v>
      </c>
      <c r="AR194" s="10">
        <v>1.2</v>
      </c>
      <c r="AS194" s="1"/>
      <c r="AT194" s="11"/>
      <c r="AU194" s="10">
        <v>25</v>
      </c>
      <c r="AV194" s="1"/>
      <c r="AW194" s="1">
        <v>1</v>
      </c>
      <c r="AX194" s="10">
        <v>1.5</v>
      </c>
      <c r="AY194" s="11">
        <v>1</v>
      </c>
      <c r="AZ194" s="2"/>
      <c r="BA194" s="2"/>
      <c r="BB194" s="2"/>
      <c r="BC194" s="1"/>
      <c r="BD194" s="111"/>
      <c r="BE194" s="2"/>
      <c r="BF194" s="3"/>
      <c r="BG194" s="2"/>
      <c r="BH194" s="2"/>
      <c r="BI194" s="1"/>
      <c r="BJ194" s="1"/>
      <c r="BK194" s="1"/>
    </row>
    <row r="195" spans="1:63" ht="12" customHeight="1">
      <c r="A195" s="1"/>
      <c r="B195" s="107">
        <v>13</v>
      </c>
      <c r="C195" s="31">
        <v>10</v>
      </c>
      <c r="D195" s="111" t="s">
        <v>14</v>
      </c>
      <c r="E195" s="2" t="s">
        <v>164</v>
      </c>
      <c r="F195" s="25"/>
      <c r="G195" s="2"/>
      <c r="H195" s="33" t="s">
        <v>80</v>
      </c>
      <c r="I195" s="99">
        <f t="shared" si="293"/>
        <v>161.16518157181571</v>
      </c>
      <c r="J195" s="101">
        <f t="shared" si="294"/>
        <v>18.25</v>
      </c>
      <c r="K195" s="101">
        <f t="shared" si="295"/>
        <v>44</v>
      </c>
      <c r="L195" s="144">
        <f t="shared" si="342"/>
        <v>21</v>
      </c>
      <c r="M195" s="99">
        <f t="shared" si="343"/>
        <v>5801.9465365853657</v>
      </c>
      <c r="N195" s="101">
        <f>T195*(1+((AG195+IF(F195="백어택",20,0))/100)*(AI195/100-1))</f>
        <v>1081.9475609756098</v>
      </c>
      <c r="O195" s="101">
        <f t="shared" si="380"/>
        <v>1081.9475609756098</v>
      </c>
      <c r="P195" s="101">
        <f>V195*(1+((AG195+IF(F195="백어택",20,0))/100)*(AI195*IF(AX195=1,AW195,1)/100-1))</f>
        <v>1462.3214634146339</v>
      </c>
      <c r="Q195" s="101">
        <f>W195*(1+((AG195+IF(F195="백어택",20,0))/100)*(AI195*AW195/100-1))</f>
        <v>2175.7299512195123</v>
      </c>
      <c r="R195" s="109"/>
      <c r="S195" s="99">
        <f t="shared" si="340"/>
        <v>4001.3424390243904</v>
      </c>
      <c r="T195" s="101">
        <f>AL195*AY195*IF(F195="백어택",1.2,1)</f>
        <v>746.17073170731715</v>
      </c>
      <c r="U195" s="101">
        <f>AM195*AY195*IF(F195="백어택",1.2,1)</f>
        <v>746.17073170731715</v>
      </c>
      <c r="V195" s="101">
        <f>AN195*AY195*IF(F195="백어택",1.2,1)</f>
        <v>1008.4975609756096</v>
      </c>
      <c r="W195" s="101">
        <f>(T195+U195+V195)*IF(AX195=1,0,0.6)*IF(F195="백어택",1.2,1)</f>
        <v>1500.5034146341463</v>
      </c>
      <c r="X195" s="74"/>
      <c r="Y195" s="99">
        <f t="shared" si="299"/>
        <v>8002.6848780487808</v>
      </c>
      <c r="Z195" s="101">
        <f>T195*AI195/100</f>
        <v>1492.3414634146343</v>
      </c>
      <c r="AA195" s="101">
        <f t="shared" si="381"/>
        <v>1492.3414634146343</v>
      </c>
      <c r="AB195" s="101">
        <f>V195*AI195*IF(AX195=1,AW195,1)/100</f>
        <v>2016.9951219512193</v>
      </c>
      <c r="AC195" s="101">
        <f>W195*AI195*AW195/100</f>
        <v>3001.0068292682927</v>
      </c>
      <c r="AD195" s="74"/>
      <c r="AE195" s="99">
        <f t="shared" si="382"/>
        <v>36</v>
      </c>
      <c r="AF195" s="101"/>
      <c r="AG195" s="101">
        <f t="shared" si="383"/>
        <v>45</v>
      </c>
      <c r="AH195" s="101">
        <f>AQ195*AS195</f>
        <v>657</v>
      </c>
      <c r="AI195" s="101">
        <f>$D$26+IF(H195="근접",AR195,0)+IF(AY195=1,0,50)</f>
        <v>200</v>
      </c>
      <c r="AJ195" s="108">
        <f>10/3</f>
        <v>3.3333333333333335</v>
      </c>
      <c r="AK195" s="101">
        <f t="shared" si="316"/>
        <v>2500.839024390244</v>
      </c>
      <c r="AL195" s="101">
        <f>(IF(H195="근접",$D$29*(VLOOKUP(C195,$B$4:$AG$7,19,FALSE)+VLOOKUP(C195,$B$8:$AG$11,19,FALSE)*$D$22),$D$28*(VLOOKUP(C195,$B$4:$AG$7,19,FALSE)+VLOOKUP(C195,$B$8:$AG$11,19,FALSE)*$D$22)))*$D$27/100</f>
        <v>746.17073170731715</v>
      </c>
      <c r="AM195" s="101">
        <f>(IF(H195="근접",$D$29*(VLOOKUP(C195,$B$4:$AG$7,20,FALSE)+VLOOKUP(C195,$B$8:$AG$11,20,FALSE)*$D$22),$D$28*(VLOOKUP(C195,$B$4:$AG$7,20,FALSE)+VLOOKUP(C195,$B$8:$AG$11,20,FALSE)*$D$22)))*$D$27/100</f>
        <v>746.17073170731715</v>
      </c>
      <c r="AN195" s="101">
        <f>(IF(H195="근접",$D$29*(VLOOKUP(C195,$B$4:$AG$7,21,FALSE)+VLOOKUP(C195,$B$8:$AG$11,21,FALSE)*$D$22),$D$28*(VLOOKUP(C195,$B$4:$AG$7,21,FALSE)+VLOOKUP(C195,$B$8:$AG$11,21,FALSE)*$D$22)))*$D$27/100</f>
        <v>1008.4975609756096</v>
      </c>
      <c r="AO195" s="1">
        <v>36</v>
      </c>
      <c r="AP195" s="2"/>
      <c r="AQ195" s="74">
        <f>VLOOKUP(C195,$B$13:$AA$16,19,FALSE)</f>
        <v>657</v>
      </c>
      <c r="AR195" s="10">
        <v>50</v>
      </c>
      <c r="AS195" s="1">
        <v>1</v>
      </c>
      <c r="AT195" s="11"/>
      <c r="AU195" s="10">
        <v>25</v>
      </c>
      <c r="AV195" s="1"/>
      <c r="AW195" s="1">
        <v>1</v>
      </c>
      <c r="AX195" s="10">
        <v>0.6</v>
      </c>
      <c r="AY195" s="11">
        <v>1</v>
      </c>
      <c r="AZ195" s="2"/>
      <c r="BA195" s="2"/>
      <c r="BB195" s="2"/>
      <c r="BC195" s="1"/>
      <c r="BD195" s="111"/>
      <c r="BE195" s="2"/>
      <c r="BF195" s="3"/>
      <c r="BG195" s="2"/>
      <c r="BH195" s="2"/>
      <c r="BI195" s="1"/>
      <c r="BJ195" s="1"/>
      <c r="BK195" s="1"/>
    </row>
    <row r="196" spans="1:63" ht="12" customHeight="1">
      <c r="A196" s="1"/>
      <c r="B196" s="107">
        <v>16</v>
      </c>
      <c r="C196" s="31">
        <v>10</v>
      </c>
      <c r="D196" s="111" t="s">
        <v>11</v>
      </c>
      <c r="E196" s="2" t="s">
        <v>153</v>
      </c>
      <c r="F196" s="25"/>
      <c r="G196" s="2"/>
      <c r="H196" s="33">
        <f>IF(AX196=1,5,1)</f>
        <v>1</v>
      </c>
      <c r="I196" s="99">
        <f t="shared" si="293"/>
        <v>159.69635121951217</v>
      </c>
      <c r="J196" s="101">
        <f t="shared" si="294"/>
        <v>23.68</v>
      </c>
      <c r="K196" s="101">
        <f t="shared" si="295"/>
        <v>46</v>
      </c>
      <c r="L196" s="144">
        <f t="shared" si="342"/>
        <v>22</v>
      </c>
      <c r="M196" s="99">
        <f t="shared" si="343"/>
        <v>3992.4087804878045</v>
      </c>
      <c r="N196" s="108">
        <f>T196*(1+(AG196/100)*(AI196/100-1))</f>
        <v>3630.3453658536582</v>
      </c>
      <c r="O196" s="108">
        <f>U196*(1+(AG196/100)*(AI196/100-1))</f>
        <v>362.06341463414634</v>
      </c>
      <c r="P196" s="108"/>
      <c r="Q196" s="108"/>
      <c r="R196" s="109"/>
      <c r="S196" s="99">
        <f>T196</f>
        <v>3025.2878048780485</v>
      </c>
      <c r="T196" s="108">
        <f>H196*AL196*AX196</f>
        <v>3025.2878048780485</v>
      </c>
      <c r="U196" s="108">
        <f>AM196*AV196</f>
        <v>301.71951219512198</v>
      </c>
      <c r="V196" s="108"/>
      <c r="W196" s="108"/>
      <c r="X196" s="109"/>
      <c r="Y196" s="99">
        <f t="shared" si="299"/>
        <v>6654.0146341463405</v>
      </c>
      <c r="Z196" s="108">
        <f t="shared" ref="Z196:AA196" si="384">T196*$D$26/100</f>
        <v>6050.575609756097</v>
      </c>
      <c r="AA196" s="108">
        <f t="shared" si="384"/>
        <v>603.43902439024396</v>
      </c>
      <c r="AB196" s="108"/>
      <c r="AC196" s="108"/>
      <c r="AD196" s="109"/>
      <c r="AE196" s="99">
        <f>AO196-AR196</f>
        <v>25</v>
      </c>
      <c r="AF196" s="101"/>
      <c r="AG196" s="101">
        <f>IF($D$25+AS196&gt;100,100,$D$25+AS196)</f>
        <v>20</v>
      </c>
      <c r="AH196" s="101">
        <f>AQ196</f>
        <v>592</v>
      </c>
      <c r="AI196" s="101">
        <f>$D$26</f>
        <v>200</v>
      </c>
      <c r="AJ196" s="108">
        <f>10/IF(AX196=1,7,6)</f>
        <v>1.6666666666666667</v>
      </c>
      <c r="AK196" s="101">
        <f t="shared" si="316"/>
        <v>705.36097560975611</v>
      </c>
      <c r="AL196" s="101">
        <f>(VLOOKUP(C196,$B$4:$AG$7,14,FALSE)+VLOOKUP(C196,$B$8:$AG$11,14,FALSE)*$D$22)*$D$27/100</f>
        <v>504.21463414634144</v>
      </c>
      <c r="AM196" s="101">
        <f>(VLOOKUP(C196,$B$4:$AG$7,15,FALSE)+VLOOKUP(C196,$B$8:$AG$11,15,FALSE)*$D$22)*$D$27/100</f>
        <v>201.14634146341464</v>
      </c>
      <c r="AN196" s="101"/>
      <c r="AO196" s="1">
        <v>30</v>
      </c>
      <c r="AP196" s="2"/>
      <c r="AQ196" s="74">
        <f>VLOOKUP(C196,$B$13:$AA$16,14,FALSE)</f>
        <v>592</v>
      </c>
      <c r="AR196" s="10">
        <v>5</v>
      </c>
      <c r="AS196" s="1">
        <v>0</v>
      </c>
      <c r="AT196" s="11"/>
      <c r="AU196" s="10"/>
      <c r="AV196" s="1">
        <v>1.5</v>
      </c>
      <c r="AW196" s="1"/>
      <c r="AX196" s="10">
        <v>6</v>
      </c>
      <c r="AY196" s="11"/>
      <c r="AZ196" s="2"/>
      <c r="BA196" s="2"/>
      <c r="BB196" s="2"/>
      <c r="BC196" s="1"/>
      <c r="BD196" s="111"/>
      <c r="BE196" s="2"/>
      <c r="BF196" s="3"/>
      <c r="BG196" s="2"/>
      <c r="BH196" s="2"/>
      <c r="BI196" s="1"/>
      <c r="BJ196" s="1"/>
      <c r="BK196" s="1"/>
    </row>
    <row r="197" spans="1:63" ht="12" customHeight="1">
      <c r="A197" s="1"/>
      <c r="B197" s="107">
        <v>17</v>
      </c>
      <c r="C197" s="31">
        <v>10</v>
      </c>
      <c r="D197" s="111" t="s">
        <v>8</v>
      </c>
      <c r="E197" s="2" t="s">
        <v>164</v>
      </c>
      <c r="F197" s="25"/>
      <c r="G197" s="2"/>
      <c r="H197" s="33" t="s">
        <v>80</v>
      </c>
      <c r="I197" s="99">
        <f t="shared" si="293"/>
        <v>141.99861788617889</v>
      </c>
      <c r="J197" s="101">
        <f t="shared" si="294"/>
        <v>30.391666666666666</v>
      </c>
      <c r="K197" s="101">
        <f t="shared" si="295"/>
        <v>51</v>
      </c>
      <c r="L197" s="144">
        <f t="shared" si="342"/>
        <v>23</v>
      </c>
      <c r="M197" s="99">
        <f t="shared" si="343"/>
        <v>3407.9668292682932</v>
      </c>
      <c r="N197" s="108">
        <f>T197*(1+((AG197+IF(F197="백어택",20,0))/100)*(IF(AY197=1,$D$26,$D$26+50)/100-1))</f>
        <v>959.40487804878046</v>
      </c>
      <c r="O197" s="108">
        <f>U197*(1+((AG197+IF(F197="백어택",20,0))/100)*(AI197/100-1))</f>
        <v>1224.2809756097563</v>
      </c>
      <c r="P197" s="108">
        <f>V197*(1+((AG197+IF(F197="백어택",20,0))/100)*(AI197/100-1))</f>
        <v>1224.2809756097563</v>
      </c>
      <c r="Q197" s="108"/>
      <c r="R197" s="109"/>
      <c r="S197" s="99">
        <f t="shared" ref="S197:S208" si="385">SUM(T197:X197)</f>
        <v>2350.3219512195124</v>
      </c>
      <c r="T197" s="108">
        <f>AL197*IF(H197="근접",AR197,1)*AY197*IF(F197="백어택",1.2,1)</f>
        <v>661.65853658536582</v>
      </c>
      <c r="U197" s="108">
        <f>AM197*IF(H197="근접",AR197,1)*AY197*IF(F197="백어택",1.2,1)</f>
        <v>844.33170731707332</v>
      </c>
      <c r="V197" s="108">
        <f>IF(AX197=1,0,AM197*IF(H197="근접",AR197,1)*AY197)*IF(F197="백어택",1.2,1)</f>
        <v>844.33170731707332</v>
      </c>
      <c r="W197" s="108"/>
      <c r="X197" s="109"/>
      <c r="Y197" s="99">
        <f t="shared" si="299"/>
        <v>4700.6439024390247</v>
      </c>
      <c r="Z197" s="108">
        <f>T197*IF(AY197=1,$D$26,$D$26+50)/100</f>
        <v>1323.3170731707316</v>
      </c>
      <c r="AA197" s="108">
        <f t="shared" ref="AA197:AA198" si="386">U197*AI197/100</f>
        <v>1688.6634146341466</v>
      </c>
      <c r="AB197" s="108">
        <f t="shared" ref="AB197:AB198" si="387">V197*AI197/100</f>
        <v>1688.6634146341466</v>
      </c>
      <c r="AC197" s="108"/>
      <c r="AD197" s="109"/>
      <c r="AE197" s="99">
        <f t="shared" ref="AE197:AE208" si="388">AO197</f>
        <v>24</v>
      </c>
      <c r="AF197" s="101"/>
      <c r="AG197" s="101">
        <f>IF($D$25+AU197&gt;100,100,$D$25+AU197)</f>
        <v>45</v>
      </c>
      <c r="AH197" s="101">
        <f>IF(AX197=1,AQ197,AQ197*1.4)</f>
        <v>729.4</v>
      </c>
      <c r="AI197" s="101">
        <f>IF(AY197=1,$D$26,$D$26+50)*AW197</f>
        <v>200</v>
      </c>
      <c r="AJ197" s="108">
        <f>10/6/AX197</f>
        <v>1.1111111111111112</v>
      </c>
      <c r="AK197" s="101">
        <f t="shared" si="316"/>
        <v>1505.990243902439</v>
      </c>
      <c r="AL197" s="101">
        <f>(IF(H197="근접",$D$29*(VLOOKUP(C197,$B$4:$AG$7,9,FALSE)+VLOOKUP(C197,$B$8:$AG$11,9,FALSE)*$D$22),$D$28*(VLOOKUP(C197,$B$4:$AG$7,9,FALSE)+VLOOKUP(C197,$B$8:$AG$11,9,FALSE)*$D$22)))*$D$27/100</f>
        <v>661.65853658536582</v>
      </c>
      <c r="AM197" s="101">
        <f>(IF(H197="근접",$D$29*(VLOOKUP(C197,$B$4:$AG$7,10,FALSE)+VLOOKUP(C197,$B$8:$AG$11,10,FALSE)*$D$22),$D$28*(VLOOKUP(C197,$B$4:$AG$7,10,FALSE)+VLOOKUP(C197,$B$8:$AG$11,10,FALSE)*$D$22)))*$D$27/100</f>
        <v>844.33170731707332</v>
      </c>
      <c r="AN197" s="101"/>
      <c r="AO197" s="1">
        <v>24</v>
      </c>
      <c r="AP197" s="2"/>
      <c r="AQ197" s="74">
        <f>VLOOKUP(C197,$B$13:$AA$16,9,FALSE)</f>
        <v>521</v>
      </c>
      <c r="AR197" s="10">
        <v>1.2</v>
      </c>
      <c r="AS197" s="1"/>
      <c r="AT197" s="11"/>
      <c r="AU197" s="10">
        <v>25</v>
      </c>
      <c r="AV197" s="1"/>
      <c r="AW197" s="1">
        <v>1</v>
      </c>
      <c r="AX197" s="10">
        <v>1.5</v>
      </c>
      <c r="AY197" s="11">
        <v>1</v>
      </c>
      <c r="AZ197" s="2"/>
      <c r="BA197" s="2"/>
      <c r="BB197" s="2"/>
      <c r="BC197" s="1"/>
      <c r="BD197" s="111"/>
      <c r="BE197" s="2"/>
      <c r="BF197" s="3"/>
      <c r="BG197" s="2"/>
      <c r="BH197" s="2"/>
      <c r="BI197" s="1"/>
      <c r="BJ197" s="1"/>
      <c r="BK197" s="1"/>
    </row>
    <row r="198" spans="1:63" ht="12" customHeight="1">
      <c r="A198" s="2"/>
      <c r="B198" s="107">
        <v>26</v>
      </c>
      <c r="C198" s="31">
        <v>10</v>
      </c>
      <c r="D198" s="113" t="s">
        <v>15</v>
      </c>
      <c r="E198" s="2" t="s">
        <v>171</v>
      </c>
      <c r="F198" s="10"/>
      <c r="G198" s="2" t="s">
        <v>180</v>
      </c>
      <c r="H198" s="33">
        <f>IF(AX198=AT198,3,4)</f>
        <v>4</v>
      </c>
      <c r="I198" s="99">
        <f t="shared" si="293"/>
        <v>283.49211056910571</v>
      </c>
      <c r="J198" s="101">
        <f t="shared" si="294"/>
        <v>19.733333333333334</v>
      </c>
      <c r="K198" s="101">
        <f t="shared" si="295"/>
        <v>15</v>
      </c>
      <c r="L198" s="144">
        <f t="shared" ref="L198:L208" si="389">RANK(I198,$I$86:$I$96)</f>
        <v>1</v>
      </c>
      <c r="M198" s="99">
        <f t="shared" si="343"/>
        <v>8504.7633170731715</v>
      </c>
      <c r="N198" s="108">
        <f t="shared" ref="N198:N199" si="390">T198*(1+(AG198/100)*(AI198/100-1))</f>
        <v>1398.8097560975611</v>
      </c>
      <c r="O198" s="108">
        <f>U198*(1+(AG198/100)*(AI198/100-1))</f>
        <v>1398.8097560975611</v>
      </c>
      <c r="P198" s="108">
        <f>V198*(1+(AG198/100)*(AI198/100-1))</f>
        <v>1398.8097560975611</v>
      </c>
      <c r="Q198" s="108">
        <f>W198*(1+(AG198/100)*(AI198/100-1))</f>
        <v>1398.8097560975611</v>
      </c>
      <c r="R198" s="109">
        <f>X198*(1+(AG198/100)*(AI198/100-1))</f>
        <v>2909.5242926829278</v>
      </c>
      <c r="S198" s="99">
        <f t="shared" si="385"/>
        <v>5315.4770731707322</v>
      </c>
      <c r="T198" s="108">
        <f>AL198*AS198*AY198</f>
        <v>874.25609756097572</v>
      </c>
      <c r="U198" s="108">
        <f>AL198*AS198*AY198</f>
        <v>874.25609756097572</v>
      </c>
      <c r="V198" s="108">
        <f>AL198*AS198*AY198</f>
        <v>874.25609756097572</v>
      </c>
      <c r="W198" s="108">
        <f>IF(H198=4,AL198*AS198*IF(AT198=0,AY198,1),0)</f>
        <v>874.25609756097572</v>
      </c>
      <c r="X198" s="109">
        <f>AL198*IF(H198=3,11,IF(AT198=1,15,13))*IF(AW198=1,0,AW198)</f>
        <v>1818.4526829268298</v>
      </c>
      <c r="Y198" s="99">
        <f t="shared" si="299"/>
        <v>10630.954146341464</v>
      </c>
      <c r="Z198" s="108">
        <f>T198*AI198/100</f>
        <v>1748.5121951219514</v>
      </c>
      <c r="AA198" s="108">
        <f t="shared" si="386"/>
        <v>1748.5121951219514</v>
      </c>
      <c r="AB198" s="108">
        <f t="shared" si="387"/>
        <v>1748.5121951219514</v>
      </c>
      <c r="AC198" s="108">
        <f>W198*AI198/100</f>
        <v>1748.5121951219514</v>
      </c>
      <c r="AD198" s="109">
        <f>X198*AI198/100</f>
        <v>3636.9053658536595</v>
      </c>
      <c r="AE198" s="99">
        <f t="shared" si="388"/>
        <v>30</v>
      </c>
      <c r="AF198" s="101"/>
      <c r="AG198" s="101">
        <f>IF($D$25+AX198&gt;100,100,$D$25+AX198)</f>
        <v>60</v>
      </c>
      <c r="AH198" s="101">
        <f>AQ198</f>
        <v>592</v>
      </c>
      <c r="AI198" s="101">
        <f t="shared" ref="AI198:AI208" si="391">$D$26</f>
        <v>200</v>
      </c>
      <c r="AJ198" s="108">
        <f>10*AU198/IF(AT198=1,2.5,(IF(AY198=1,3,2.5)))</f>
        <v>3.3333333333333335</v>
      </c>
      <c r="AK198" s="101">
        <f t="shared" si="316"/>
        <v>699.40487804878057</v>
      </c>
      <c r="AL198" s="101">
        <f>((VLOOKUP(C198,$B$4:$AG$7,22,FALSE)+VLOOKUP(C198,$B$8:$AG$11,22,FALSE)*$D$22))*$D$27/100</f>
        <v>699.40487804878057</v>
      </c>
      <c r="AM198" s="101"/>
      <c r="AN198" s="101"/>
      <c r="AO198" s="1">
        <v>30</v>
      </c>
      <c r="AP198" s="2"/>
      <c r="AQ198" s="74">
        <f>VLOOKUP(C198,$B$13:$AA$16,22,FALSE)</f>
        <v>592</v>
      </c>
      <c r="AR198" s="10"/>
      <c r="AS198" s="1">
        <v>1.25</v>
      </c>
      <c r="AT198" s="11">
        <v>0</v>
      </c>
      <c r="AU198" s="10">
        <v>1</v>
      </c>
      <c r="AV198" s="1"/>
      <c r="AW198" s="1">
        <v>0.2</v>
      </c>
      <c r="AX198" s="10">
        <v>40</v>
      </c>
      <c r="AY198" s="11">
        <v>1</v>
      </c>
      <c r="AZ198" s="2"/>
      <c r="BA198" s="2"/>
      <c r="BB198" s="2"/>
      <c r="BC198" s="2"/>
      <c r="BD198" s="2"/>
      <c r="BE198" s="2"/>
      <c r="BF198" s="2"/>
      <c r="BG198" s="2"/>
      <c r="BH198" s="2"/>
      <c r="BI198" s="1"/>
      <c r="BJ198" s="1"/>
      <c r="BK198" s="1"/>
    </row>
    <row r="199" spans="1:63" ht="12" customHeight="1">
      <c r="A199" s="1"/>
      <c r="B199" s="107">
        <v>27</v>
      </c>
      <c r="C199" s="31">
        <v>10</v>
      </c>
      <c r="D199" s="113" t="s">
        <v>22</v>
      </c>
      <c r="E199" s="2" t="s">
        <v>139</v>
      </c>
      <c r="F199" s="25"/>
      <c r="G199" s="2"/>
      <c r="H199" s="33"/>
      <c r="I199" s="99">
        <f t="shared" si="293"/>
        <v>279.71434146341466</v>
      </c>
      <c r="J199" s="101">
        <f t="shared" si="294"/>
        <v>19.733333333333334</v>
      </c>
      <c r="K199" s="101">
        <f t="shared" si="295"/>
        <v>16</v>
      </c>
      <c r="L199" s="144">
        <f t="shared" si="389"/>
        <v>2</v>
      </c>
      <c r="M199" s="99">
        <f t="shared" si="343"/>
        <v>8391.4302439024395</v>
      </c>
      <c r="N199" s="108">
        <f t="shared" si="390"/>
        <v>8391.4302439024395</v>
      </c>
      <c r="O199" s="108"/>
      <c r="P199" s="108"/>
      <c r="Q199" s="108"/>
      <c r="R199" s="109">
        <f>X199*(1+($D$25/100)*(AI199/100-1))</f>
        <v>0</v>
      </c>
      <c r="S199" s="99">
        <f t="shared" si="385"/>
        <v>4195.7151219512198</v>
      </c>
      <c r="T199" s="108">
        <f t="shared" ref="T199:T200" si="392">AL199*AU199</f>
        <v>4195.7151219512198</v>
      </c>
      <c r="U199" s="108"/>
      <c r="V199" s="108"/>
      <c r="W199" s="108"/>
      <c r="X199" s="109">
        <f>AL199*AW199</f>
        <v>0</v>
      </c>
      <c r="Y199" s="99">
        <f t="shared" si="299"/>
        <v>8391.4302439024395</v>
      </c>
      <c r="Z199" s="108">
        <f t="shared" ref="Z199:Z200" si="393">T199*$D$26/100</f>
        <v>8391.4302439024395</v>
      </c>
      <c r="AA199" s="108"/>
      <c r="AB199" s="108"/>
      <c r="AC199" s="108"/>
      <c r="AD199" s="109"/>
      <c r="AE199" s="99">
        <f t="shared" si="388"/>
        <v>30</v>
      </c>
      <c r="AF199" s="101"/>
      <c r="AG199" s="101">
        <f>IF($D$25+AY199&gt;100,100,$D$25+AY199)</f>
        <v>100</v>
      </c>
      <c r="AH199" s="101">
        <f>AQ199*AR199</f>
        <v>592</v>
      </c>
      <c r="AI199" s="101">
        <f t="shared" si="391"/>
        <v>200</v>
      </c>
      <c r="AJ199" s="101">
        <f>10/5</f>
        <v>2</v>
      </c>
      <c r="AK199" s="101">
        <f t="shared" si="316"/>
        <v>3227.4731707317073</v>
      </c>
      <c r="AL199" s="101">
        <f>(VLOOKUP(C199,$B$4:$AG$7,32,FALSE)+VLOOKUP(C199,$B$8:$AG$11,32,FALSE)*$D$22)*$D$27/100</f>
        <v>3227.4731707317073</v>
      </c>
      <c r="AM199" s="101"/>
      <c r="AN199" s="101"/>
      <c r="AO199" s="1">
        <v>30</v>
      </c>
      <c r="AP199" s="2"/>
      <c r="AQ199" s="74">
        <f>VLOOKUP(C199,$B$13:$AG$16,32,FALSE)</f>
        <v>592</v>
      </c>
      <c r="AR199" s="10">
        <v>1</v>
      </c>
      <c r="AS199" s="1"/>
      <c r="AT199" s="11"/>
      <c r="AU199" s="10">
        <v>1.3</v>
      </c>
      <c r="AV199" s="1"/>
      <c r="AW199" s="1">
        <v>0</v>
      </c>
      <c r="AX199" s="10"/>
      <c r="AY199" s="11">
        <v>100</v>
      </c>
      <c r="AZ199" s="2"/>
      <c r="BA199" s="2"/>
      <c r="BB199" s="2"/>
      <c r="BC199" s="1"/>
      <c r="BD199" s="1"/>
      <c r="BE199" s="1"/>
      <c r="BF199" s="1"/>
      <c r="BG199" s="1"/>
      <c r="BH199" s="1"/>
      <c r="BI199" s="2"/>
      <c r="BJ199" s="2"/>
      <c r="BK199" s="1"/>
    </row>
    <row r="200" spans="1:63" ht="12" customHeight="1">
      <c r="A200" s="1"/>
      <c r="B200" s="107">
        <v>24</v>
      </c>
      <c r="C200" s="31">
        <v>10</v>
      </c>
      <c r="D200" s="113" t="s">
        <v>19</v>
      </c>
      <c r="E200" s="2" t="s">
        <v>145</v>
      </c>
      <c r="F200" s="25"/>
      <c r="G200" s="2"/>
      <c r="H200" s="33">
        <f>IF(AY200=1,4,6)</f>
        <v>6</v>
      </c>
      <c r="I200" s="99">
        <f t="shared" si="293"/>
        <v>255.02997967479675</v>
      </c>
      <c r="J200" s="101">
        <f t="shared" si="294"/>
        <v>21.708333333333332</v>
      </c>
      <c r="K200" s="101">
        <f t="shared" si="295"/>
        <v>24</v>
      </c>
      <c r="L200" s="144">
        <f t="shared" si="389"/>
        <v>3</v>
      </c>
      <c r="M200" s="99">
        <f t="shared" si="343"/>
        <v>6120.7195121951218</v>
      </c>
      <c r="N200" s="108">
        <f>T200*(1+($D$25/100)*($D$26/100-1))</f>
        <v>3918.1829268292681</v>
      </c>
      <c r="O200" s="108">
        <f t="shared" ref="O200:O201" si="394">U200*(1+(AG200/100)*(AI200/100-1))</f>
        <v>2202.5365853658536</v>
      </c>
      <c r="P200" s="108"/>
      <c r="Q200" s="108"/>
      <c r="R200" s="109"/>
      <c r="S200" s="99">
        <f t="shared" si="385"/>
        <v>4366.4207317073169</v>
      </c>
      <c r="T200" s="108">
        <f t="shared" si="392"/>
        <v>3265.1524390243903</v>
      </c>
      <c r="U200" s="108">
        <f>AM200*AU200</f>
        <v>1101.2682926829268</v>
      </c>
      <c r="V200" s="108"/>
      <c r="W200" s="108"/>
      <c r="X200" s="109"/>
      <c r="Y200" s="99">
        <f t="shared" si="299"/>
        <v>8732.8414634146338</v>
      </c>
      <c r="Z200" s="108">
        <f t="shared" si="393"/>
        <v>6530.3048780487807</v>
      </c>
      <c r="AA200" s="108">
        <f>U200*$D$26/100</f>
        <v>2202.5365853658536</v>
      </c>
      <c r="AB200" s="108"/>
      <c r="AC200" s="108"/>
      <c r="AD200" s="109"/>
      <c r="AE200" s="99">
        <f t="shared" si="388"/>
        <v>24</v>
      </c>
      <c r="AF200" s="101"/>
      <c r="AG200" s="101">
        <f>IF($D$25+AT200&gt;100,100,$D$25+AT200)</f>
        <v>100</v>
      </c>
      <c r="AH200" s="101">
        <f t="shared" ref="AH200:AH208" si="395">AQ200</f>
        <v>521</v>
      </c>
      <c r="AI200" s="101">
        <f t="shared" si="391"/>
        <v>200</v>
      </c>
      <c r="AJ200" s="108">
        <f>10/IF(AY200=1,(2.5+AX200),2)</f>
        <v>5</v>
      </c>
      <c r="AK200" s="101">
        <f t="shared" si="316"/>
        <v>3493.1365853658535</v>
      </c>
      <c r="AL200" s="101">
        <f>(H200-1)*(VLOOKUP(C200,$B$4:$AG$7,27,FALSE)+VLOOKUP(C200,$B$8:$AG$11,27,FALSE)*$D$22)*$D$27/100</f>
        <v>2612.1219512195121</v>
      </c>
      <c r="AM200" s="101">
        <f>(VLOOKUP(C200,$B$4:$AG$7,28,FALSE)+VLOOKUP(C200,$B$8:$AG$11,28,FALSE)*$D$22)*$D$27/100</f>
        <v>881.01463414634145</v>
      </c>
      <c r="AN200" s="101"/>
      <c r="AO200" s="1">
        <v>24</v>
      </c>
      <c r="AP200" s="2"/>
      <c r="AQ200" s="74">
        <f>VLOOKUP(C200,$B$13:$AG$16,27,FALSE)</f>
        <v>521</v>
      </c>
      <c r="AR200" s="10"/>
      <c r="AS200" s="1"/>
      <c r="AT200" s="11">
        <v>100</v>
      </c>
      <c r="AU200" s="10">
        <v>1.25</v>
      </c>
      <c r="AV200" s="1"/>
      <c r="AW200" s="1"/>
      <c r="AX200" s="10">
        <v>0</v>
      </c>
      <c r="AY200" s="11">
        <v>2</v>
      </c>
      <c r="AZ200" s="2"/>
      <c r="BA200" s="2"/>
      <c r="BB200" s="2"/>
      <c r="BC200" s="1"/>
      <c r="BD200" s="1"/>
      <c r="BE200" s="1"/>
      <c r="BF200" s="1"/>
      <c r="BG200" s="1"/>
      <c r="BH200" s="1"/>
      <c r="BI200" s="2"/>
      <c r="BJ200" s="2"/>
      <c r="BK200" s="1"/>
    </row>
    <row r="201" spans="1:63" ht="12" customHeight="1">
      <c r="A201" s="1"/>
      <c r="B201" s="107">
        <v>25</v>
      </c>
      <c r="C201" s="31">
        <v>10</v>
      </c>
      <c r="D201" s="113" t="s">
        <v>15</v>
      </c>
      <c r="E201" s="2" t="s">
        <v>135</v>
      </c>
      <c r="F201" s="25"/>
      <c r="G201" s="2"/>
      <c r="H201" s="33">
        <f>IF(AX201=AT201,3,4)</f>
        <v>4</v>
      </c>
      <c r="I201" s="99">
        <f t="shared" si="293"/>
        <v>221.01194146341464</v>
      </c>
      <c r="J201" s="101">
        <f t="shared" si="294"/>
        <v>19.733333333333334</v>
      </c>
      <c r="K201" s="101">
        <f t="shared" si="295"/>
        <v>31</v>
      </c>
      <c r="L201" s="144">
        <f t="shared" si="389"/>
        <v>4</v>
      </c>
      <c r="M201" s="99">
        <f t="shared" si="343"/>
        <v>6630.3582439024394</v>
      </c>
      <c r="N201" s="108">
        <f t="shared" ref="N201:N208" si="396">T201*(1+(AG201/100)*(AI201/100-1))</f>
        <v>1091.0716097560976</v>
      </c>
      <c r="O201" s="108">
        <f t="shared" si="394"/>
        <v>1091.0716097560976</v>
      </c>
      <c r="P201" s="108">
        <f>V201*(1+(AG201/100)*(AI201/100-1))</f>
        <v>1091.0716097560976</v>
      </c>
      <c r="Q201" s="108">
        <f>W201*(1+(AG201/100)*(AI201/100-1))</f>
        <v>839.28585365853667</v>
      </c>
      <c r="R201" s="109">
        <f>X201*(1+(AG201/100)*(AI201/100-1))</f>
        <v>2517.8575609756099</v>
      </c>
      <c r="S201" s="99">
        <f t="shared" si="385"/>
        <v>5525.2985365853665</v>
      </c>
      <c r="T201" s="108">
        <f>AL201*AS201*AY201</f>
        <v>909.22634146341477</v>
      </c>
      <c r="U201" s="108">
        <f>AL201*AS201*AY201</f>
        <v>909.22634146341477</v>
      </c>
      <c r="V201" s="108">
        <f>AL201*AS201*AY201</f>
        <v>909.22634146341477</v>
      </c>
      <c r="W201" s="108">
        <f>IF(H201=4,AL201*AS201*IF(AT201=0,AY201,1),0)</f>
        <v>699.40487804878057</v>
      </c>
      <c r="X201" s="109">
        <f>AL201*IF(H201=3,11,IF(AT201=1,15,13))*IF(AW201=1,0,AW201)</f>
        <v>2098.2146341463417</v>
      </c>
      <c r="Y201" s="99">
        <f t="shared" si="299"/>
        <v>11050.597073170733</v>
      </c>
      <c r="Z201" s="108">
        <f>T201*AI201/100</f>
        <v>1818.4526829268295</v>
      </c>
      <c r="AA201" s="108">
        <f>U201*AI201/100</f>
        <v>1818.4526829268295</v>
      </c>
      <c r="AB201" s="108">
        <f>V201*AI201/100</f>
        <v>1818.4526829268295</v>
      </c>
      <c r="AC201" s="108">
        <f>W201*AI201/100</f>
        <v>1398.8097560975611</v>
      </c>
      <c r="AD201" s="109">
        <f>X201*AI201/100</f>
        <v>4196.4292682926834</v>
      </c>
      <c r="AE201" s="99">
        <f t="shared" si="388"/>
        <v>30</v>
      </c>
      <c r="AF201" s="101"/>
      <c r="AG201" s="101">
        <f>IF($D$25+AX201&gt;100,100,$D$25+AX201)</f>
        <v>20</v>
      </c>
      <c r="AH201" s="101">
        <f t="shared" si="395"/>
        <v>592</v>
      </c>
      <c r="AI201" s="101">
        <f t="shared" si="391"/>
        <v>200</v>
      </c>
      <c r="AJ201" s="108">
        <f>10*AU201/IF(AT201=1,2.5,(IF(AY201=1,3,2.5)))</f>
        <v>4</v>
      </c>
      <c r="AK201" s="101">
        <f t="shared" si="316"/>
        <v>699.40487804878057</v>
      </c>
      <c r="AL201" s="101">
        <f>((VLOOKUP(C201,$B$4:$AG$7,22,FALSE)+VLOOKUP(C201,$B$8:$AG$11,22,FALSE)*$D$22))*$D$27/100</f>
        <v>699.40487804878057</v>
      </c>
      <c r="AM201" s="101"/>
      <c r="AN201" s="101"/>
      <c r="AO201" s="1">
        <v>30</v>
      </c>
      <c r="AP201" s="2"/>
      <c r="AQ201" s="74">
        <f>VLOOKUP(C201,$B$13:$AA$16,22,FALSE)</f>
        <v>592</v>
      </c>
      <c r="AR201" s="10"/>
      <c r="AS201" s="1">
        <v>1</v>
      </c>
      <c r="AT201" s="11">
        <v>1</v>
      </c>
      <c r="AU201" s="10">
        <v>1</v>
      </c>
      <c r="AV201" s="1"/>
      <c r="AW201" s="1">
        <v>0.2</v>
      </c>
      <c r="AX201" s="10">
        <v>0</v>
      </c>
      <c r="AY201" s="11">
        <v>1.3</v>
      </c>
      <c r="AZ201" s="2"/>
      <c r="BA201" s="2"/>
      <c r="BB201" s="2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2" customHeight="1">
      <c r="A202" s="2"/>
      <c r="B202" s="107">
        <v>21</v>
      </c>
      <c r="C202" s="31">
        <v>10</v>
      </c>
      <c r="D202" s="113" t="s">
        <v>12</v>
      </c>
      <c r="E202" s="2" t="s">
        <v>138</v>
      </c>
      <c r="F202" s="31"/>
      <c r="G202" s="2" t="s">
        <v>180</v>
      </c>
      <c r="H202" s="33"/>
      <c r="I202" s="99">
        <f t="shared" si="293"/>
        <v>208.7689024390244</v>
      </c>
      <c r="J202" s="101">
        <f t="shared" si="294"/>
        <v>21.708333333333332</v>
      </c>
      <c r="K202" s="101">
        <f t="shared" si="295"/>
        <v>33</v>
      </c>
      <c r="L202" s="144">
        <f t="shared" si="389"/>
        <v>5</v>
      </c>
      <c r="M202" s="99">
        <f t="shared" si="343"/>
        <v>5010.4536585365859</v>
      </c>
      <c r="N202" s="108">
        <f t="shared" si="396"/>
        <v>3340.3024390243904</v>
      </c>
      <c r="O202" s="108">
        <f t="shared" ref="O202:O206" si="397">U202*(1+($D$25/100)*(AI202/100-1))</f>
        <v>1670.1512195121952</v>
      </c>
      <c r="P202" s="108"/>
      <c r="Q202" s="108"/>
      <c r="R202" s="109">
        <f t="shared" ref="R202:R206" si="398">X202*(1+($D$25/100)*(AI202/100-1))</f>
        <v>0</v>
      </c>
      <c r="S202" s="99">
        <f t="shared" si="385"/>
        <v>4175.3780487804888</v>
      </c>
      <c r="T202" s="108">
        <f>AL202*AU202*AW202</f>
        <v>2783.5853658536589</v>
      </c>
      <c r="U202" s="108">
        <f>AL202*AU202*AW202*AX202</f>
        <v>1391.7926829268295</v>
      </c>
      <c r="V202" s="108"/>
      <c r="W202" s="108"/>
      <c r="X202" s="109">
        <f>AL202*AY202</f>
        <v>0</v>
      </c>
      <c r="Y202" s="99">
        <f t="shared" si="299"/>
        <v>8350.7560975609777</v>
      </c>
      <c r="Z202" s="108">
        <f t="shared" ref="Z202:AA202" si="399">T202*$D$26/100</f>
        <v>5567.1707317073178</v>
      </c>
      <c r="AA202" s="108">
        <f t="shared" si="399"/>
        <v>2783.5853658536589</v>
      </c>
      <c r="AB202" s="108"/>
      <c r="AC202" s="108"/>
      <c r="AD202" s="109">
        <f t="shared" ref="AD202:AD206" si="400">X202*$D$26/100</f>
        <v>0</v>
      </c>
      <c r="AE202" s="99">
        <f t="shared" si="388"/>
        <v>24</v>
      </c>
      <c r="AF202" s="101"/>
      <c r="AG202" s="101">
        <f>IF($D$25+AV202&gt;100,100,$D$25+AV202)</f>
        <v>20</v>
      </c>
      <c r="AH202" s="101">
        <f t="shared" si="395"/>
        <v>521</v>
      </c>
      <c r="AI202" s="101">
        <f t="shared" si="391"/>
        <v>200</v>
      </c>
      <c r="AJ202" s="108">
        <f>10/7</f>
        <v>1.4285714285714286</v>
      </c>
      <c r="AK202" s="101">
        <f t="shared" si="316"/>
        <v>2141.2195121951222</v>
      </c>
      <c r="AL202" s="101">
        <f>(VLOOKUP(C202,$B$4:$AG$7,16,FALSE)+VLOOKUP(C202,$B$8:$AG$11,16,FALSE)*$D$22)*$D$27/100</f>
        <v>2141.2195121951222</v>
      </c>
      <c r="AM202" s="101"/>
      <c r="AN202" s="101"/>
      <c r="AO202" s="1">
        <v>24</v>
      </c>
      <c r="AP202" s="2"/>
      <c r="AQ202" s="74">
        <f>VLOOKUP(C202,$B$13:$AA$16,16,FALSE)</f>
        <v>521</v>
      </c>
      <c r="AR202" s="10"/>
      <c r="AS202" s="1"/>
      <c r="AT202" s="11"/>
      <c r="AU202" s="10">
        <v>1.3</v>
      </c>
      <c r="AV202" s="1">
        <v>0</v>
      </c>
      <c r="AW202" s="1">
        <v>1</v>
      </c>
      <c r="AX202" s="10">
        <v>0.5</v>
      </c>
      <c r="AY202" s="11">
        <v>0</v>
      </c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1"/>
    </row>
    <row r="203" spans="1:63" ht="12" customHeight="1">
      <c r="A203" s="1"/>
      <c r="B203" s="107">
        <v>22</v>
      </c>
      <c r="C203" s="31">
        <v>10</v>
      </c>
      <c r="D203" s="113" t="s">
        <v>9</v>
      </c>
      <c r="E203" s="2" t="s">
        <v>169</v>
      </c>
      <c r="F203" s="25"/>
      <c r="G203" s="2"/>
      <c r="H203" s="33"/>
      <c r="I203" s="99">
        <f t="shared" si="293"/>
        <v>177.22048780487805</v>
      </c>
      <c r="J203" s="101">
        <f t="shared" si="294"/>
        <v>18.25</v>
      </c>
      <c r="K203" s="101">
        <f t="shared" si="295"/>
        <v>41</v>
      </c>
      <c r="L203" s="144">
        <f t="shared" si="389"/>
        <v>6</v>
      </c>
      <c r="M203" s="99">
        <f t="shared" si="343"/>
        <v>6379.9375609756098</v>
      </c>
      <c r="N203" s="108">
        <f t="shared" si="396"/>
        <v>3837.1785365853661</v>
      </c>
      <c r="O203" s="108">
        <f t="shared" si="397"/>
        <v>1907.0692682926829</v>
      </c>
      <c r="P203" s="108"/>
      <c r="Q203" s="108"/>
      <c r="R203" s="109">
        <f t="shared" si="398"/>
        <v>635.68975609756092</v>
      </c>
      <c r="S203" s="99">
        <f t="shared" si="385"/>
        <v>5316.6146341463418</v>
      </c>
      <c r="T203" s="108">
        <f t="shared" ref="T203:T204" si="401">AL203*AU203*AY203</f>
        <v>3197.6487804878052</v>
      </c>
      <c r="U203" s="108">
        <f t="shared" ref="U203:U204" si="402">AM203*AX203</f>
        <v>1589.2243902439025</v>
      </c>
      <c r="V203" s="108"/>
      <c r="W203" s="108"/>
      <c r="X203" s="109">
        <f t="shared" ref="X203:X204" si="403">AM203*AS203</f>
        <v>529.74146341463415</v>
      </c>
      <c r="Y203" s="99">
        <f t="shared" si="299"/>
        <v>10633.229268292684</v>
      </c>
      <c r="Z203" s="108">
        <f t="shared" ref="Z203:AA203" si="404">T203*$D$26/100</f>
        <v>6395.2975609756095</v>
      </c>
      <c r="AA203" s="108">
        <f t="shared" si="404"/>
        <v>3178.4487804878049</v>
      </c>
      <c r="AB203" s="108"/>
      <c r="AC203" s="108"/>
      <c r="AD203" s="109">
        <f t="shared" si="400"/>
        <v>1059.4829268292683</v>
      </c>
      <c r="AE203" s="99">
        <f t="shared" si="388"/>
        <v>36</v>
      </c>
      <c r="AF203" s="101"/>
      <c r="AG203" s="101">
        <f t="shared" ref="AG203:AG204" si="405">IF($D$25+AW203&gt;100,100,$D$25+AW203)</f>
        <v>20</v>
      </c>
      <c r="AH203" s="101">
        <f t="shared" si="395"/>
        <v>657</v>
      </c>
      <c r="AI203" s="101">
        <f t="shared" si="391"/>
        <v>200</v>
      </c>
      <c r="AJ203" s="108">
        <f t="shared" ref="AJ203:AJ204" si="406">10/(6+AT203)</f>
        <v>1.6666666666666667</v>
      </c>
      <c r="AK203" s="101">
        <f t="shared" si="316"/>
        <v>2661.5073170731712</v>
      </c>
      <c r="AL203" s="101">
        <f t="shared" ref="AL203:AL204" si="407">(VLOOKUP(C203,$B$4:$AG$7,11,FALSE)+VLOOKUP(C203,$B$8:$AG$11,11,FALSE)*$D$22)*$D$27/100</f>
        <v>2131.7658536585368</v>
      </c>
      <c r="AM203" s="101">
        <f t="shared" ref="AM203:AM204" si="408">(3*(VLOOKUP(C203,$B$4:$AG$7,12,FALSE)+VLOOKUP(C203,$B$8:$AG$11,12,FALSE)*$D$22))*$D$27/100</f>
        <v>529.74146341463415</v>
      </c>
      <c r="AN203" s="101"/>
      <c r="AO203" s="1">
        <v>36</v>
      </c>
      <c r="AP203" s="2"/>
      <c r="AQ203" s="74">
        <f t="shared" ref="AQ203:AQ204" si="409">VLOOKUP(C203,$B$13:$AA$16,11,FALSE)</f>
        <v>657</v>
      </c>
      <c r="AR203" s="10"/>
      <c r="AS203" s="1">
        <v>1</v>
      </c>
      <c r="AT203" s="11">
        <v>0</v>
      </c>
      <c r="AU203" s="10">
        <v>1.5</v>
      </c>
      <c r="AV203" s="1"/>
      <c r="AW203" s="1">
        <v>0</v>
      </c>
      <c r="AX203" s="10">
        <v>3</v>
      </c>
      <c r="AY203" s="11">
        <v>1</v>
      </c>
      <c r="AZ203" s="2"/>
      <c r="BA203" s="2"/>
      <c r="BB203" s="2"/>
      <c r="BC203" s="1"/>
      <c r="BD203" s="113"/>
      <c r="BE203" s="2"/>
      <c r="BF203" s="2"/>
      <c r="BG203" s="2"/>
      <c r="BH203" s="1"/>
      <c r="BI203" s="2"/>
      <c r="BJ203" s="2"/>
      <c r="BK203" s="1"/>
    </row>
    <row r="204" spans="1:63" ht="12" customHeight="1">
      <c r="A204" s="2"/>
      <c r="B204" s="107">
        <v>23</v>
      </c>
      <c r="C204" s="31">
        <v>10</v>
      </c>
      <c r="D204" s="113" t="s">
        <v>9</v>
      </c>
      <c r="E204" s="2" t="s">
        <v>171</v>
      </c>
      <c r="F204" s="31"/>
      <c r="G204" s="2" t="s">
        <v>158</v>
      </c>
      <c r="H204" s="33"/>
      <c r="I204" s="99">
        <f t="shared" si="293"/>
        <v>177.22048780487805</v>
      </c>
      <c r="J204" s="101">
        <f t="shared" si="294"/>
        <v>18.25</v>
      </c>
      <c r="K204" s="101">
        <f t="shared" si="295"/>
        <v>41</v>
      </c>
      <c r="L204" s="144">
        <f t="shared" si="389"/>
        <v>6</v>
      </c>
      <c r="M204" s="99">
        <f t="shared" si="343"/>
        <v>6379.9375609756098</v>
      </c>
      <c r="N204" s="108">
        <f t="shared" si="396"/>
        <v>3837.1785365853661</v>
      </c>
      <c r="O204" s="108">
        <f t="shared" si="397"/>
        <v>1907.0692682926829</v>
      </c>
      <c r="P204" s="108"/>
      <c r="Q204" s="108"/>
      <c r="R204" s="109">
        <f t="shared" si="398"/>
        <v>635.68975609756092</v>
      </c>
      <c r="S204" s="99">
        <f t="shared" si="385"/>
        <v>4250.7317073170734</v>
      </c>
      <c r="T204" s="108">
        <f t="shared" si="401"/>
        <v>2131.7658536585368</v>
      </c>
      <c r="U204" s="108">
        <f t="shared" si="402"/>
        <v>1589.2243902439025</v>
      </c>
      <c r="V204" s="108"/>
      <c r="W204" s="108"/>
      <c r="X204" s="109">
        <f t="shared" si="403"/>
        <v>529.74146341463415</v>
      </c>
      <c r="Y204" s="99">
        <f t="shared" si="299"/>
        <v>8501.4634146341468</v>
      </c>
      <c r="Z204" s="108">
        <f t="shared" ref="Z204:AA204" si="410">T204*$D$26/100</f>
        <v>4263.5317073170736</v>
      </c>
      <c r="AA204" s="108">
        <f t="shared" si="410"/>
        <v>3178.4487804878049</v>
      </c>
      <c r="AB204" s="108"/>
      <c r="AC204" s="108"/>
      <c r="AD204" s="109">
        <f t="shared" si="400"/>
        <v>1059.4829268292683</v>
      </c>
      <c r="AE204" s="99">
        <f t="shared" si="388"/>
        <v>36</v>
      </c>
      <c r="AF204" s="101"/>
      <c r="AG204" s="101">
        <f t="shared" si="405"/>
        <v>80</v>
      </c>
      <c r="AH204" s="101">
        <f t="shared" si="395"/>
        <v>657</v>
      </c>
      <c r="AI204" s="101">
        <f t="shared" si="391"/>
        <v>200</v>
      </c>
      <c r="AJ204" s="108">
        <f t="shared" si="406"/>
        <v>1.6666666666666667</v>
      </c>
      <c r="AK204" s="101">
        <f t="shared" si="316"/>
        <v>2661.5073170731712</v>
      </c>
      <c r="AL204" s="101">
        <f t="shared" si="407"/>
        <v>2131.7658536585368</v>
      </c>
      <c r="AM204" s="101">
        <f t="shared" si="408"/>
        <v>529.74146341463415</v>
      </c>
      <c r="AN204" s="101"/>
      <c r="AO204" s="1">
        <v>36</v>
      </c>
      <c r="AP204" s="2"/>
      <c r="AQ204" s="74">
        <f t="shared" si="409"/>
        <v>657</v>
      </c>
      <c r="AR204" s="10"/>
      <c r="AS204" s="1">
        <v>1</v>
      </c>
      <c r="AT204" s="11">
        <v>0</v>
      </c>
      <c r="AU204" s="10">
        <v>1</v>
      </c>
      <c r="AV204" s="1"/>
      <c r="AW204" s="1">
        <v>60</v>
      </c>
      <c r="AX204" s="10">
        <v>3</v>
      </c>
      <c r="AY204" s="11">
        <v>1</v>
      </c>
      <c r="AZ204" s="2"/>
      <c r="BA204" s="2"/>
      <c r="BB204" s="2"/>
      <c r="BC204" s="2"/>
      <c r="BD204" s="2"/>
      <c r="BE204" s="2"/>
      <c r="BF204" s="2"/>
      <c r="BG204" s="2"/>
      <c r="BH204" s="2"/>
      <c r="BI204" s="1"/>
      <c r="BJ204" s="1"/>
      <c r="BK204" s="1"/>
    </row>
    <row r="205" spans="1:63" ht="12" customHeight="1">
      <c r="A205" s="1"/>
      <c r="B205" s="107">
        <v>20</v>
      </c>
      <c r="C205" s="31">
        <v>10</v>
      </c>
      <c r="D205" s="113" t="s">
        <v>12</v>
      </c>
      <c r="E205" s="2" t="s">
        <v>92</v>
      </c>
      <c r="F205" s="25"/>
      <c r="G205" s="2"/>
      <c r="H205" s="50"/>
      <c r="I205" s="99">
        <f t="shared" si="293"/>
        <v>171.29756097560974</v>
      </c>
      <c r="J205" s="101">
        <f t="shared" si="294"/>
        <v>21.708333333333332</v>
      </c>
      <c r="K205" s="101">
        <f t="shared" si="295"/>
        <v>43</v>
      </c>
      <c r="L205" s="144">
        <f t="shared" si="389"/>
        <v>8</v>
      </c>
      <c r="M205" s="99">
        <f t="shared" si="343"/>
        <v>4111.141463414634</v>
      </c>
      <c r="N205" s="108">
        <f t="shared" si="396"/>
        <v>2569.4634146341464</v>
      </c>
      <c r="O205" s="108">
        <f t="shared" si="397"/>
        <v>0</v>
      </c>
      <c r="P205" s="108"/>
      <c r="Q205" s="108"/>
      <c r="R205" s="109">
        <f t="shared" si="398"/>
        <v>1541.6780487804879</v>
      </c>
      <c r="S205" s="99">
        <f t="shared" si="385"/>
        <v>3425.9512195121952</v>
      </c>
      <c r="T205" s="108">
        <f t="shared" ref="T205:T206" si="411">AL205*AU205*AW205</f>
        <v>2141.2195121951222</v>
      </c>
      <c r="U205" s="108">
        <f t="shared" ref="U205:U206" si="412">AL205*AU205*AW205*AX205</f>
        <v>0</v>
      </c>
      <c r="V205" s="108"/>
      <c r="W205" s="108"/>
      <c r="X205" s="109">
        <f t="shared" ref="X205:X206" si="413">AL205*AY205</f>
        <v>1284.7317073170732</v>
      </c>
      <c r="Y205" s="99">
        <f t="shared" si="299"/>
        <v>6851.9024390243903</v>
      </c>
      <c r="Z205" s="108">
        <f t="shared" ref="Z205:AA205" si="414">T205*$D$26/100</f>
        <v>4282.4390243902444</v>
      </c>
      <c r="AA205" s="108">
        <f t="shared" si="414"/>
        <v>0</v>
      </c>
      <c r="AB205" s="108"/>
      <c r="AC205" s="108"/>
      <c r="AD205" s="109">
        <f t="shared" si="400"/>
        <v>2569.4634146341464</v>
      </c>
      <c r="AE205" s="99">
        <f t="shared" si="388"/>
        <v>24</v>
      </c>
      <c r="AF205" s="101"/>
      <c r="AG205" s="101">
        <f t="shared" ref="AG205:AG206" si="415">IF($D$25+AV205&gt;100,100,$D$25+AV205)</f>
        <v>20</v>
      </c>
      <c r="AH205" s="101">
        <f t="shared" si="395"/>
        <v>521</v>
      </c>
      <c r="AI205" s="101">
        <f t="shared" si="391"/>
        <v>200</v>
      </c>
      <c r="AJ205" s="108">
        <f t="shared" ref="AJ205:AJ206" si="416">10/7</f>
        <v>1.4285714285714286</v>
      </c>
      <c r="AK205" s="101">
        <f t="shared" si="316"/>
        <v>2141.2195121951222</v>
      </c>
      <c r="AL205" s="101">
        <f t="shared" ref="AL205:AL206" si="417">(VLOOKUP(C205,$B$4:$AG$7,16,FALSE)+VLOOKUP(C205,$B$8:$AG$11,16,FALSE)*$D$22)*$D$27/100</f>
        <v>2141.2195121951222</v>
      </c>
      <c r="AM205" s="101"/>
      <c r="AN205" s="101"/>
      <c r="AO205" s="1">
        <v>24</v>
      </c>
      <c r="AP205" s="2"/>
      <c r="AQ205" s="74">
        <f t="shared" ref="AQ205:AQ206" si="418">VLOOKUP(C205,$B$13:$AA$16,16,FALSE)</f>
        <v>521</v>
      </c>
      <c r="AR205" s="10"/>
      <c r="AS205" s="1"/>
      <c r="AT205" s="11"/>
      <c r="AU205" s="10">
        <v>1</v>
      </c>
      <c r="AV205" s="1">
        <v>0</v>
      </c>
      <c r="AW205" s="1">
        <v>1</v>
      </c>
      <c r="AX205" s="10">
        <v>0</v>
      </c>
      <c r="AY205" s="11">
        <v>0.6</v>
      </c>
      <c r="AZ205" s="2"/>
      <c r="BA205" s="2"/>
      <c r="BB205" s="2"/>
      <c r="BC205" s="1"/>
      <c r="BD205" s="1"/>
      <c r="BE205" s="1"/>
      <c r="BF205" s="1"/>
      <c r="BG205" s="1"/>
      <c r="BH205" s="1"/>
      <c r="BI205" s="1"/>
      <c r="BJ205" s="1"/>
      <c r="BK205" s="2"/>
    </row>
    <row r="206" spans="1:63" ht="12" customHeight="1">
      <c r="A206" s="2"/>
      <c r="B206" s="107">
        <v>21</v>
      </c>
      <c r="C206" s="31">
        <v>10</v>
      </c>
      <c r="D206" s="113" t="s">
        <v>12</v>
      </c>
      <c r="E206" s="2" t="s">
        <v>138</v>
      </c>
      <c r="F206" s="31"/>
      <c r="G206" s="2" t="s">
        <v>181</v>
      </c>
      <c r="H206" s="33"/>
      <c r="I206" s="99">
        <f t="shared" si="293"/>
        <v>160.59146341463415</v>
      </c>
      <c r="J206" s="101">
        <f t="shared" si="294"/>
        <v>21.708333333333332</v>
      </c>
      <c r="K206" s="101">
        <f t="shared" si="295"/>
        <v>45</v>
      </c>
      <c r="L206" s="144">
        <f t="shared" si="389"/>
        <v>9</v>
      </c>
      <c r="M206" s="99">
        <f t="shared" si="343"/>
        <v>3854.1951219512193</v>
      </c>
      <c r="N206" s="108">
        <f t="shared" si="396"/>
        <v>2569.4634146341464</v>
      </c>
      <c r="O206" s="108">
        <f t="shared" si="397"/>
        <v>1284.7317073170732</v>
      </c>
      <c r="P206" s="108"/>
      <c r="Q206" s="108"/>
      <c r="R206" s="109">
        <f t="shared" si="398"/>
        <v>0</v>
      </c>
      <c r="S206" s="99">
        <f t="shared" si="385"/>
        <v>3211.8292682926831</v>
      </c>
      <c r="T206" s="108">
        <f t="shared" si="411"/>
        <v>2141.2195121951222</v>
      </c>
      <c r="U206" s="108">
        <f t="shared" si="412"/>
        <v>1070.6097560975611</v>
      </c>
      <c r="V206" s="108"/>
      <c r="W206" s="108"/>
      <c r="X206" s="109">
        <f t="shared" si="413"/>
        <v>0</v>
      </c>
      <c r="Y206" s="99">
        <f t="shared" si="299"/>
        <v>6423.6585365853662</v>
      </c>
      <c r="Z206" s="108">
        <f t="shared" ref="Z206:AA206" si="419">T206*$D$26/100</f>
        <v>4282.4390243902444</v>
      </c>
      <c r="AA206" s="108">
        <f t="shared" si="419"/>
        <v>2141.2195121951222</v>
      </c>
      <c r="AB206" s="108"/>
      <c r="AC206" s="108"/>
      <c r="AD206" s="109">
        <f t="shared" si="400"/>
        <v>0</v>
      </c>
      <c r="AE206" s="99">
        <f t="shared" si="388"/>
        <v>24</v>
      </c>
      <c r="AF206" s="101"/>
      <c r="AG206" s="101">
        <f t="shared" si="415"/>
        <v>20</v>
      </c>
      <c r="AH206" s="101">
        <f t="shared" si="395"/>
        <v>521</v>
      </c>
      <c r="AI206" s="101">
        <f t="shared" si="391"/>
        <v>200</v>
      </c>
      <c r="AJ206" s="108">
        <f t="shared" si="416"/>
        <v>1.4285714285714286</v>
      </c>
      <c r="AK206" s="101">
        <f t="shared" si="316"/>
        <v>2141.2195121951222</v>
      </c>
      <c r="AL206" s="101">
        <f t="shared" si="417"/>
        <v>2141.2195121951222</v>
      </c>
      <c r="AM206" s="101"/>
      <c r="AN206" s="101"/>
      <c r="AO206" s="1">
        <v>24</v>
      </c>
      <c r="AP206" s="2"/>
      <c r="AQ206" s="74">
        <f t="shared" si="418"/>
        <v>521</v>
      </c>
      <c r="AR206" s="10"/>
      <c r="AS206" s="1"/>
      <c r="AT206" s="11"/>
      <c r="AU206" s="10">
        <v>1</v>
      </c>
      <c r="AV206" s="1">
        <v>0</v>
      </c>
      <c r="AW206" s="1">
        <v>1</v>
      </c>
      <c r="AX206" s="10">
        <v>0.5</v>
      </c>
      <c r="AY206" s="11">
        <v>0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2" customHeight="1">
      <c r="A207" s="2"/>
      <c r="B207" s="107">
        <v>26</v>
      </c>
      <c r="C207" s="31">
        <v>10</v>
      </c>
      <c r="D207" s="113" t="s">
        <v>15</v>
      </c>
      <c r="E207" s="2" t="s">
        <v>171</v>
      </c>
      <c r="F207" s="10"/>
      <c r="G207" s="2" t="s">
        <v>181</v>
      </c>
      <c r="H207" s="33">
        <f>IF(AX207=AT207,3,4)</f>
        <v>3</v>
      </c>
      <c r="I207" s="99">
        <f t="shared" si="293"/>
        <v>145.47621463414634</v>
      </c>
      <c r="J207" s="101">
        <f t="shared" si="294"/>
        <v>19.733333333333334</v>
      </c>
      <c r="K207" s="101">
        <f t="shared" si="295"/>
        <v>49</v>
      </c>
      <c r="L207" s="144">
        <f t="shared" si="389"/>
        <v>10</v>
      </c>
      <c r="M207" s="99">
        <f t="shared" si="343"/>
        <v>4364.2864390243903</v>
      </c>
      <c r="N207" s="108">
        <f t="shared" si="396"/>
        <v>839.28585365853667</v>
      </c>
      <c r="O207" s="108">
        <f>U207*(1+(AG207/100)*(AI207/100-1))</f>
        <v>839.28585365853667</v>
      </c>
      <c r="P207" s="108">
        <f>V207*(1+(AG207/100)*(AI207/100-1))</f>
        <v>839.28585365853667</v>
      </c>
      <c r="Q207" s="108">
        <f>W207*(1+(AG207/100)*(AI207/100-1))</f>
        <v>0</v>
      </c>
      <c r="R207" s="109">
        <f>X207*(1+(AG207/100)*(AI207/100-1))</f>
        <v>1846.4288780487807</v>
      </c>
      <c r="S207" s="99">
        <f t="shared" si="385"/>
        <v>3636.9053658536591</v>
      </c>
      <c r="T207" s="108">
        <f>AL207*AS207*AY207</f>
        <v>699.40487804878057</v>
      </c>
      <c r="U207" s="108">
        <f>AL207*AS207*AY207</f>
        <v>699.40487804878057</v>
      </c>
      <c r="V207" s="108">
        <f>AL207*AS207*AY207</f>
        <v>699.40487804878057</v>
      </c>
      <c r="W207" s="108">
        <f>IF(H207=4,AL207*AS207*IF(AT207=0,AY207,1),0)</f>
        <v>0</v>
      </c>
      <c r="X207" s="109">
        <f>AL207*IF(H207=3,11,IF(AT207=1,15,13))*IF(AW207=1,0,AW207)</f>
        <v>1538.6907317073174</v>
      </c>
      <c r="Y207" s="99">
        <f t="shared" si="299"/>
        <v>7273.8107317073182</v>
      </c>
      <c r="Z207" s="108">
        <f>T207*AI207/100</f>
        <v>1398.8097560975611</v>
      </c>
      <c r="AA207" s="108">
        <f>U207*AI207/100</f>
        <v>1398.8097560975611</v>
      </c>
      <c r="AB207" s="108">
        <f>V207*AI207/100</f>
        <v>1398.8097560975611</v>
      </c>
      <c r="AC207" s="108">
        <f>W207*AI207/100</f>
        <v>0</v>
      </c>
      <c r="AD207" s="109">
        <f>X207*AI207/100</f>
        <v>3077.3814634146347</v>
      </c>
      <c r="AE207" s="99">
        <f t="shared" si="388"/>
        <v>30</v>
      </c>
      <c r="AF207" s="101"/>
      <c r="AG207" s="101">
        <f>IF($D$25+AX207&gt;100,100,$D$25+AX207)</f>
        <v>20</v>
      </c>
      <c r="AH207" s="101">
        <f t="shared" si="395"/>
        <v>592</v>
      </c>
      <c r="AI207" s="101">
        <f t="shared" si="391"/>
        <v>200</v>
      </c>
      <c r="AJ207" s="108">
        <f>10*AU207/IF(AT207=1,2.5,(IF(AY207=1,3,2.5)))</f>
        <v>3.3333333333333335</v>
      </c>
      <c r="AK207" s="101">
        <f t="shared" si="316"/>
        <v>699.40487804878057</v>
      </c>
      <c r="AL207" s="101">
        <f>((VLOOKUP(C207,$B$4:$AG$7,22,FALSE)+VLOOKUP(C207,$B$8:$AG$11,22,FALSE)*$D$22))*$D$27/100</f>
        <v>699.40487804878057</v>
      </c>
      <c r="AM207" s="101"/>
      <c r="AN207" s="101"/>
      <c r="AO207" s="1">
        <v>30</v>
      </c>
      <c r="AP207" s="2"/>
      <c r="AQ207" s="74">
        <f>VLOOKUP(C207,$B$13:$AA$16,22,FALSE)</f>
        <v>592</v>
      </c>
      <c r="AR207" s="10"/>
      <c r="AS207" s="1">
        <v>1</v>
      </c>
      <c r="AT207" s="11">
        <v>0</v>
      </c>
      <c r="AU207" s="10">
        <v>1</v>
      </c>
      <c r="AV207" s="1"/>
      <c r="AW207" s="1">
        <v>0.2</v>
      </c>
      <c r="AX207" s="10">
        <v>0</v>
      </c>
      <c r="AY207" s="11">
        <v>1</v>
      </c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1"/>
    </row>
    <row r="208" spans="1:63" ht="12" customHeight="1">
      <c r="A208" s="2"/>
      <c r="B208" s="116">
        <v>23</v>
      </c>
      <c r="C208" s="81">
        <v>10</v>
      </c>
      <c r="D208" s="117" t="s">
        <v>9</v>
      </c>
      <c r="E208" s="82" t="s">
        <v>171</v>
      </c>
      <c r="F208" s="81"/>
      <c r="G208" s="82" t="s">
        <v>143</v>
      </c>
      <c r="H208" s="83"/>
      <c r="I208" s="118">
        <f t="shared" si="293"/>
        <v>141.69105691056913</v>
      </c>
      <c r="J208" s="119">
        <f t="shared" si="294"/>
        <v>18.25</v>
      </c>
      <c r="K208" s="119">
        <f t="shared" si="295"/>
        <v>52</v>
      </c>
      <c r="L208" s="145">
        <f t="shared" si="389"/>
        <v>11</v>
      </c>
      <c r="M208" s="118">
        <f t="shared" si="343"/>
        <v>5100.8780487804888</v>
      </c>
      <c r="N208" s="121">
        <f t="shared" si="396"/>
        <v>2558.1190243902442</v>
      </c>
      <c r="O208" s="121">
        <f>U208*(1+($D$25/100)*(AI208/100-1))</f>
        <v>1907.0692682926829</v>
      </c>
      <c r="P208" s="121"/>
      <c r="Q208" s="121"/>
      <c r="R208" s="122">
        <f>X208*(1+($D$25/100)*(AI208/100-1))</f>
        <v>635.68975609756092</v>
      </c>
      <c r="S208" s="118">
        <f t="shared" si="385"/>
        <v>4250.7317073170734</v>
      </c>
      <c r="T208" s="121">
        <f>AL208*AU208*AY208</f>
        <v>2131.7658536585368</v>
      </c>
      <c r="U208" s="121">
        <f>AM208*AX208</f>
        <v>1589.2243902439025</v>
      </c>
      <c r="V208" s="121"/>
      <c r="W208" s="121"/>
      <c r="X208" s="122">
        <f>AM208*AS208</f>
        <v>529.74146341463415</v>
      </c>
      <c r="Y208" s="118">
        <f t="shared" si="299"/>
        <v>8501.4634146341468</v>
      </c>
      <c r="Z208" s="121">
        <f t="shared" ref="Z208:AA208" si="420">T208*$D$26/100</f>
        <v>4263.5317073170736</v>
      </c>
      <c r="AA208" s="121">
        <f t="shared" si="420"/>
        <v>3178.4487804878049</v>
      </c>
      <c r="AB208" s="121"/>
      <c r="AC208" s="121"/>
      <c r="AD208" s="122">
        <f>X208*$D$26/100</f>
        <v>1059.4829268292683</v>
      </c>
      <c r="AE208" s="118">
        <f t="shared" si="388"/>
        <v>36</v>
      </c>
      <c r="AF208" s="119"/>
      <c r="AG208" s="119">
        <f>IF($D$25+AW208&gt;100,100,$D$25+AW208)</f>
        <v>20</v>
      </c>
      <c r="AH208" s="119">
        <f t="shared" si="395"/>
        <v>657</v>
      </c>
      <c r="AI208" s="119">
        <f t="shared" si="391"/>
        <v>200</v>
      </c>
      <c r="AJ208" s="121">
        <f>10/(6+AT208)</f>
        <v>1.6666666666666667</v>
      </c>
      <c r="AK208" s="119">
        <f t="shared" si="316"/>
        <v>2661.5073170731712</v>
      </c>
      <c r="AL208" s="119">
        <f>(VLOOKUP(C208,$B$4:$AG$7,11,FALSE)+VLOOKUP(C208,$B$8:$AG$11,11,FALSE)*$D$22)*$D$27/100</f>
        <v>2131.7658536585368</v>
      </c>
      <c r="AM208" s="119">
        <f>(3*(VLOOKUP(C208,$B$4:$AG$7,12,FALSE)+VLOOKUP(C208,$B$8:$AG$11,12,FALSE)*$D$22))*$D$27/100</f>
        <v>529.74146341463415</v>
      </c>
      <c r="AN208" s="119"/>
      <c r="AO208" s="17">
        <v>36</v>
      </c>
      <c r="AP208" s="82"/>
      <c r="AQ208" s="120">
        <f>VLOOKUP(C208,$B$13:$AA$16,11,FALSE)</f>
        <v>657</v>
      </c>
      <c r="AR208" s="16"/>
      <c r="AS208" s="17">
        <v>1</v>
      </c>
      <c r="AT208" s="21">
        <v>0</v>
      </c>
      <c r="AU208" s="16">
        <v>1</v>
      </c>
      <c r="AV208" s="17"/>
      <c r="AW208" s="17">
        <v>0</v>
      </c>
      <c r="AX208" s="16">
        <v>3</v>
      </c>
      <c r="AY208" s="21">
        <v>1</v>
      </c>
      <c r="AZ208" s="2"/>
      <c r="BA208" s="2"/>
      <c r="BB208" s="2"/>
      <c r="BC208" s="2"/>
      <c r="BD208" s="2"/>
      <c r="BE208" s="2"/>
      <c r="BF208" s="2"/>
      <c r="BG208" s="2"/>
      <c r="BH208" s="2"/>
      <c r="BI208" s="1"/>
      <c r="BJ208" s="1"/>
      <c r="BK208" s="1"/>
    </row>
    <row r="209" spans="1:63" ht="12" customHeight="1">
      <c r="A209" s="1"/>
      <c r="B209" s="1"/>
      <c r="C209" s="1"/>
      <c r="D209" s="1"/>
      <c r="E209" s="1"/>
      <c r="F209" s="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2" customHeight="1">
      <c r="A210" s="1"/>
      <c r="B210" s="1"/>
      <c r="C210" s="1"/>
      <c r="D210" s="1"/>
      <c r="E210" s="1"/>
      <c r="F210" s="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2" customHeight="1">
      <c r="A211" s="1"/>
      <c r="B211" s="1"/>
      <c r="C211" s="1"/>
      <c r="D211" s="1"/>
      <c r="E211" s="1"/>
      <c r="F211" s="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2" customHeight="1">
      <c r="A212" s="1"/>
      <c r="B212" s="1"/>
      <c r="C212" s="1"/>
      <c r="D212" s="1"/>
      <c r="E212" s="1"/>
      <c r="F212" s="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2" customHeight="1">
      <c r="A213" s="1"/>
      <c r="B213" s="1"/>
      <c r="C213" s="1"/>
      <c r="D213" s="1"/>
      <c r="E213" s="1"/>
      <c r="F213" s="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2" customHeight="1">
      <c r="A214" s="1"/>
      <c r="B214" s="1"/>
      <c r="C214" s="1"/>
      <c r="D214" s="1"/>
      <c r="E214" s="1"/>
      <c r="F214" s="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2" customHeight="1">
      <c r="A215" s="1"/>
      <c r="B215" s="1"/>
      <c r="C215" s="1"/>
      <c r="D215" s="1"/>
      <c r="E215" s="1"/>
      <c r="F215" s="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2" customHeight="1">
      <c r="A216" s="1"/>
      <c r="B216" s="1"/>
      <c r="C216" s="1"/>
      <c r="D216" s="1"/>
      <c r="E216" s="1"/>
      <c r="F216" s="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2" customHeight="1">
      <c r="A217" s="1"/>
      <c r="B217" s="1"/>
      <c r="C217" s="1"/>
      <c r="D217" s="1"/>
      <c r="E217" s="1"/>
      <c r="F217" s="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2" customHeight="1">
      <c r="A218" s="1"/>
      <c r="B218" s="1"/>
      <c r="C218" s="1"/>
      <c r="D218" s="1"/>
      <c r="E218" s="1"/>
      <c r="F218" s="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2" customHeight="1">
      <c r="A219" s="1"/>
      <c r="B219" s="1"/>
      <c r="C219" s="1"/>
      <c r="D219" s="1"/>
      <c r="E219" s="1"/>
      <c r="F219" s="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2" customHeight="1">
      <c r="A220" s="1"/>
      <c r="B220" s="1"/>
      <c r="C220" s="1"/>
      <c r="D220" s="1"/>
      <c r="E220" s="1"/>
      <c r="F220" s="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2" customHeight="1">
      <c r="A221" s="1"/>
      <c r="B221" s="1"/>
      <c r="C221" s="1"/>
      <c r="D221" s="1"/>
      <c r="E221" s="1"/>
      <c r="F221" s="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2" customHeight="1">
      <c r="A222" s="1"/>
      <c r="B222" s="1"/>
      <c r="C222" s="1"/>
      <c r="D222" s="1"/>
      <c r="E222" s="1"/>
      <c r="F222" s="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2" customHeight="1">
      <c r="A223" s="1"/>
      <c r="B223" s="1"/>
      <c r="C223" s="1"/>
      <c r="D223" s="1"/>
      <c r="E223" s="1"/>
      <c r="F223" s="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2" customHeight="1">
      <c r="A224" s="1"/>
      <c r="B224" s="1"/>
      <c r="C224" s="1"/>
      <c r="D224" s="1"/>
      <c r="E224" s="1"/>
      <c r="F224" s="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2" customHeight="1">
      <c r="A225" s="1"/>
      <c r="B225" s="1"/>
      <c r="C225" s="1"/>
      <c r="D225" s="1"/>
      <c r="E225" s="1"/>
      <c r="F225" s="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2" customHeight="1">
      <c r="A226" s="1"/>
      <c r="B226" s="1"/>
      <c r="C226" s="1"/>
      <c r="D226" s="1"/>
      <c r="E226" s="1"/>
      <c r="F226" s="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2" customHeight="1">
      <c r="A227" s="1"/>
      <c r="B227" s="1"/>
      <c r="C227" s="1"/>
      <c r="D227" s="1"/>
      <c r="E227" s="1"/>
      <c r="F227" s="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2" customHeight="1">
      <c r="A228" s="1"/>
      <c r="B228" s="1"/>
      <c r="C228" s="1"/>
      <c r="D228" s="1"/>
      <c r="E228" s="1"/>
      <c r="F228" s="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2" customHeight="1">
      <c r="A229" s="1"/>
      <c r="B229" s="1"/>
      <c r="C229" s="1"/>
      <c r="D229" s="1"/>
      <c r="E229" s="1"/>
      <c r="F229" s="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2" customHeight="1">
      <c r="A230" s="1"/>
      <c r="B230" s="1"/>
      <c r="C230" s="1"/>
      <c r="D230" s="1"/>
      <c r="E230" s="1"/>
      <c r="F230" s="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2" customHeight="1">
      <c r="A231" s="1"/>
      <c r="B231" s="1"/>
      <c r="C231" s="1"/>
      <c r="D231" s="1"/>
      <c r="E231" s="1"/>
      <c r="F231" s="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2" customHeight="1">
      <c r="A232" s="1"/>
      <c r="B232" s="1"/>
      <c r="C232" s="1"/>
      <c r="D232" s="1"/>
      <c r="E232" s="1"/>
      <c r="F232" s="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2" customHeight="1">
      <c r="A233" s="1"/>
      <c r="B233" s="1"/>
      <c r="C233" s="1"/>
      <c r="D233" s="1"/>
      <c r="E233" s="1"/>
      <c r="F233" s="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2" customHeight="1">
      <c r="A234" s="1"/>
      <c r="B234" s="1"/>
      <c r="C234" s="1"/>
      <c r="D234" s="1"/>
      <c r="E234" s="1"/>
      <c r="F234" s="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2" customHeight="1">
      <c r="A235" s="1"/>
      <c r="B235" s="1"/>
      <c r="C235" s="1"/>
      <c r="D235" s="1"/>
      <c r="E235" s="1"/>
      <c r="F235" s="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2" customHeight="1">
      <c r="A236" s="1"/>
      <c r="B236" s="1"/>
      <c r="C236" s="1"/>
      <c r="D236" s="1"/>
      <c r="E236" s="1"/>
      <c r="F236" s="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2" customHeight="1">
      <c r="A237" s="1"/>
      <c r="B237" s="1"/>
      <c r="C237" s="1"/>
      <c r="D237" s="1"/>
      <c r="E237" s="1"/>
      <c r="F237" s="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2" customHeight="1">
      <c r="A238" s="1"/>
      <c r="B238" s="1"/>
      <c r="C238" s="1"/>
      <c r="D238" s="1"/>
      <c r="E238" s="1"/>
      <c r="F238" s="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2" customHeight="1">
      <c r="A239" s="1"/>
      <c r="B239" s="1"/>
      <c r="C239" s="1"/>
      <c r="D239" s="1"/>
      <c r="E239" s="1"/>
      <c r="F239" s="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2" customHeight="1">
      <c r="A240" s="1"/>
      <c r="B240" s="1"/>
      <c r="C240" s="1"/>
      <c r="D240" s="1"/>
      <c r="E240" s="1"/>
      <c r="F240" s="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2" customHeight="1">
      <c r="A241" s="1"/>
      <c r="B241" s="1"/>
      <c r="C241" s="1"/>
      <c r="D241" s="1"/>
      <c r="E241" s="1"/>
      <c r="F241" s="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2" customHeight="1">
      <c r="A242" s="1"/>
      <c r="B242" s="1"/>
      <c r="C242" s="1"/>
      <c r="D242" s="1"/>
      <c r="E242" s="1"/>
      <c r="F242" s="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2" customHeight="1">
      <c r="A243" s="1"/>
      <c r="B243" s="1"/>
      <c r="C243" s="1"/>
      <c r="D243" s="1"/>
      <c r="E243" s="1"/>
      <c r="F243" s="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2" customHeight="1">
      <c r="A244" s="1"/>
      <c r="B244" s="1"/>
      <c r="C244" s="1"/>
      <c r="D244" s="1"/>
      <c r="E244" s="1"/>
      <c r="F244" s="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2" customHeight="1">
      <c r="A245" s="1"/>
      <c r="B245" s="1"/>
      <c r="C245" s="1"/>
      <c r="D245" s="1"/>
      <c r="E245" s="1"/>
      <c r="F245" s="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2" customHeight="1">
      <c r="A246" s="1"/>
      <c r="B246" s="1"/>
      <c r="C246" s="1"/>
      <c r="D246" s="1"/>
      <c r="E246" s="1"/>
      <c r="F246" s="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2" customHeight="1">
      <c r="A247" s="1"/>
      <c r="B247" s="1"/>
      <c r="C247" s="1"/>
      <c r="D247" s="1"/>
      <c r="E247" s="1"/>
      <c r="F247" s="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2" customHeight="1">
      <c r="A248" s="1"/>
      <c r="B248" s="1"/>
      <c r="C248" s="1"/>
      <c r="D248" s="1"/>
      <c r="E248" s="1"/>
      <c r="F248" s="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2" customHeight="1">
      <c r="A249" s="1"/>
      <c r="B249" s="1"/>
      <c r="C249" s="1"/>
      <c r="D249" s="1"/>
      <c r="E249" s="1"/>
      <c r="F249" s="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2" customHeight="1">
      <c r="A250" s="1"/>
      <c r="B250" s="1"/>
      <c r="C250" s="1"/>
      <c r="D250" s="1"/>
      <c r="E250" s="1"/>
      <c r="F250" s="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2" customHeight="1">
      <c r="A251" s="1"/>
      <c r="B251" s="1"/>
      <c r="C251" s="1"/>
      <c r="D251" s="1"/>
      <c r="E251" s="1"/>
      <c r="F251" s="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2" customHeight="1">
      <c r="A252" s="1"/>
      <c r="B252" s="1"/>
      <c r="C252" s="1"/>
      <c r="D252" s="1"/>
      <c r="E252" s="1"/>
      <c r="F252" s="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2" customHeight="1">
      <c r="A253" s="1"/>
      <c r="B253" s="1"/>
      <c r="C253" s="1"/>
      <c r="D253" s="1"/>
      <c r="E253" s="1"/>
      <c r="F253" s="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2" customHeight="1">
      <c r="A254" s="1"/>
      <c r="B254" s="1"/>
      <c r="C254" s="1"/>
      <c r="D254" s="1"/>
      <c r="E254" s="1"/>
      <c r="F254" s="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2" customHeight="1">
      <c r="A255" s="1"/>
      <c r="B255" s="1"/>
      <c r="C255" s="1"/>
      <c r="D255" s="1"/>
      <c r="E255" s="1"/>
      <c r="F255" s="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2" customHeight="1">
      <c r="A256" s="1"/>
      <c r="B256" s="1"/>
      <c r="C256" s="1"/>
      <c r="D256" s="1"/>
      <c r="E256" s="1"/>
      <c r="F256" s="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2" customHeight="1">
      <c r="A257" s="1"/>
      <c r="B257" s="1"/>
      <c r="C257" s="1"/>
      <c r="D257" s="1"/>
      <c r="E257" s="1"/>
      <c r="F257" s="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2" customHeight="1">
      <c r="A258" s="1"/>
      <c r="B258" s="1"/>
      <c r="C258" s="1"/>
      <c r="D258" s="1"/>
      <c r="E258" s="1"/>
      <c r="F258" s="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2" customHeight="1">
      <c r="A259" s="1"/>
      <c r="B259" s="1"/>
      <c r="C259" s="1"/>
      <c r="D259" s="1"/>
      <c r="E259" s="1"/>
      <c r="F259" s="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2" customHeight="1">
      <c r="A260" s="1"/>
      <c r="B260" s="1"/>
      <c r="C260" s="1"/>
      <c r="D260" s="1"/>
      <c r="E260" s="1"/>
      <c r="F260" s="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2" customHeight="1">
      <c r="A261" s="1"/>
      <c r="B261" s="1"/>
      <c r="C261" s="1"/>
      <c r="D261" s="1"/>
      <c r="E261" s="1"/>
      <c r="F261" s="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2" customHeight="1">
      <c r="A262" s="1"/>
      <c r="B262" s="1"/>
      <c r="C262" s="1"/>
      <c r="D262" s="1"/>
      <c r="E262" s="1"/>
      <c r="F262" s="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2" customHeight="1">
      <c r="A263" s="1"/>
      <c r="B263" s="1"/>
      <c r="C263" s="1"/>
      <c r="D263" s="1"/>
      <c r="E263" s="1"/>
      <c r="F263" s="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2" customHeight="1">
      <c r="A264" s="1"/>
      <c r="B264" s="1"/>
      <c r="C264" s="1"/>
      <c r="D264" s="1"/>
      <c r="E264" s="1"/>
      <c r="F264" s="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2" customHeight="1">
      <c r="A265" s="1"/>
      <c r="B265" s="1"/>
      <c r="C265" s="1"/>
      <c r="D265" s="1"/>
      <c r="E265" s="1"/>
      <c r="F265" s="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2" customHeight="1">
      <c r="A266" s="1"/>
      <c r="B266" s="1"/>
      <c r="C266" s="1"/>
      <c r="D266" s="1"/>
      <c r="E266" s="1"/>
      <c r="F266" s="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2" customHeight="1">
      <c r="A267" s="1"/>
      <c r="B267" s="1"/>
      <c r="C267" s="1"/>
      <c r="D267" s="1"/>
      <c r="E267" s="1"/>
      <c r="F267" s="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2" customHeight="1">
      <c r="A268" s="1"/>
      <c r="B268" s="1"/>
      <c r="C268" s="1"/>
      <c r="D268" s="1"/>
      <c r="E268" s="1"/>
      <c r="F268" s="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2" customHeight="1">
      <c r="A269" s="1"/>
      <c r="B269" s="1"/>
      <c r="C269" s="1"/>
      <c r="D269" s="1"/>
      <c r="E269" s="1"/>
      <c r="F269" s="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2" customHeight="1">
      <c r="A270" s="1"/>
      <c r="B270" s="1"/>
      <c r="C270" s="1"/>
      <c r="D270" s="1"/>
      <c r="E270" s="1"/>
      <c r="F270" s="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2" customHeight="1">
      <c r="A271" s="1"/>
      <c r="B271" s="1"/>
      <c r="C271" s="1"/>
      <c r="D271" s="1"/>
      <c r="E271" s="1"/>
      <c r="F271" s="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2" customHeight="1">
      <c r="A272" s="1"/>
      <c r="B272" s="1"/>
      <c r="C272" s="1"/>
      <c r="D272" s="1"/>
      <c r="E272" s="1"/>
      <c r="F272" s="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2" customHeight="1">
      <c r="A273" s="1"/>
      <c r="B273" s="1"/>
      <c r="C273" s="1"/>
      <c r="D273" s="1"/>
      <c r="E273" s="1"/>
      <c r="F273" s="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2" customHeight="1">
      <c r="A274" s="1"/>
      <c r="B274" s="1"/>
      <c r="C274" s="1"/>
      <c r="D274" s="1"/>
      <c r="E274" s="1"/>
      <c r="F274" s="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2" customHeight="1">
      <c r="A275" s="1"/>
      <c r="B275" s="1"/>
      <c r="C275" s="1"/>
      <c r="D275" s="1"/>
      <c r="E275" s="1"/>
      <c r="F275" s="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2" customHeight="1">
      <c r="A276" s="1"/>
      <c r="B276" s="1"/>
      <c r="C276" s="1"/>
      <c r="D276" s="1"/>
      <c r="E276" s="1"/>
      <c r="F276" s="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2" customHeight="1">
      <c r="A277" s="1"/>
      <c r="B277" s="1"/>
      <c r="C277" s="1"/>
      <c r="D277" s="1"/>
      <c r="E277" s="1"/>
      <c r="F277" s="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2" customHeight="1">
      <c r="A278" s="1"/>
      <c r="B278" s="1"/>
      <c r="C278" s="1"/>
      <c r="D278" s="1"/>
      <c r="E278" s="1"/>
      <c r="F278" s="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2" customHeight="1">
      <c r="A279" s="1"/>
      <c r="B279" s="1"/>
      <c r="C279" s="1"/>
      <c r="D279" s="1"/>
      <c r="E279" s="1"/>
      <c r="F279" s="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2" customHeight="1">
      <c r="A280" s="1"/>
      <c r="B280" s="1"/>
      <c r="C280" s="1"/>
      <c r="D280" s="1"/>
      <c r="E280" s="1"/>
      <c r="F280" s="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2" customHeight="1">
      <c r="A281" s="1"/>
      <c r="B281" s="1"/>
      <c r="C281" s="1"/>
      <c r="D281" s="1"/>
      <c r="E281" s="1"/>
      <c r="F281" s="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2" customHeight="1">
      <c r="A282" s="1"/>
      <c r="B282" s="1"/>
      <c r="C282" s="1"/>
      <c r="D282" s="1"/>
      <c r="E282" s="1"/>
      <c r="F282" s="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2" customHeight="1">
      <c r="A283" s="1"/>
      <c r="B283" s="1"/>
      <c r="C283" s="1"/>
      <c r="D283" s="1"/>
      <c r="E283" s="1"/>
      <c r="F283" s="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2" customHeight="1">
      <c r="A284" s="1"/>
      <c r="B284" s="1"/>
      <c r="C284" s="1"/>
      <c r="D284" s="1"/>
      <c r="E284" s="1"/>
      <c r="F284" s="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2" customHeight="1">
      <c r="A285" s="1"/>
      <c r="B285" s="1"/>
      <c r="C285" s="1"/>
      <c r="D285" s="1"/>
      <c r="E285" s="1"/>
      <c r="F285" s="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2" customHeight="1">
      <c r="A286" s="1"/>
      <c r="B286" s="1"/>
      <c r="C286" s="1"/>
      <c r="D286" s="1"/>
      <c r="E286" s="1"/>
      <c r="F286" s="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2" customHeight="1">
      <c r="A287" s="1"/>
      <c r="B287" s="1"/>
      <c r="C287" s="1"/>
      <c r="D287" s="1"/>
      <c r="E287" s="1"/>
      <c r="F287" s="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2" customHeight="1">
      <c r="A288" s="1"/>
      <c r="B288" s="1"/>
      <c r="C288" s="1"/>
      <c r="D288" s="1"/>
      <c r="E288" s="1"/>
      <c r="F288" s="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2" customHeight="1">
      <c r="A289" s="1"/>
      <c r="B289" s="1"/>
      <c r="C289" s="1"/>
      <c r="D289" s="1"/>
      <c r="E289" s="1"/>
      <c r="F289" s="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2" customHeight="1">
      <c r="A290" s="1"/>
      <c r="B290" s="1"/>
      <c r="C290" s="1"/>
      <c r="D290" s="1"/>
      <c r="E290" s="1"/>
      <c r="F290" s="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2" customHeight="1">
      <c r="A291" s="1"/>
      <c r="B291" s="1"/>
      <c r="C291" s="1"/>
      <c r="D291" s="1"/>
      <c r="E291" s="1"/>
      <c r="F291" s="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2" customHeight="1">
      <c r="A292" s="1"/>
      <c r="B292" s="1"/>
      <c r="C292" s="1"/>
      <c r="D292" s="1"/>
      <c r="E292" s="1"/>
      <c r="F292" s="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2" customHeight="1">
      <c r="A293" s="1"/>
      <c r="B293" s="1"/>
      <c r="C293" s="1"/>
      <c r="D293" s="1"/>
      <c r="E293" s="1"/>
      <c r="F293" s="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2" customHeight="1">
      <c r="A294" s="1"/>
      <c r="B294" s="1"/>
      <c r="C294" s="1"/>
      <c r="D294" s="1"/>
      <c r="E294" s="1"/>
      <c r="F294" s="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2" customHeight="1">
      <c r="A295" s="1"/>
      <c r="B295" s="1"/>
      <c r="C295" s="1"/>
      <c r="D295" s="1"/>
      <c r="E295" s="1"/>
      <c r="F295" s="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2" customHeight="1">
      <c r="A296" s="1"/>
      <c r="B296" s="1"/>
      <c r="C296" s="1"/>
      <c r="D296" s="1"/>
      <c r="E296" s="1"/>
      <c r="F296" s="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2" customHeight="1">
      <c r="A297" s="1"/>
      <c r="B297" s="1"/>
      <c r="C297" s="1"/>
      <c r="D297" s="1"/>
      <c r="E297" s="1"/>
      <c r="F297" s="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2" customHeight="1">
      <c r="A298" s="1"/>
      <c r="B298" s="1"/>
      <c r="C298" s="1"/>
      <c r="D298" s="1"/>
      <c r="E298" s="1"/>
      <c r="F298" s="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2" customHeight="1">
      <c r="A299" s="1"/>
      <c r="B299" s="1"/>
      <c r="C299" s="1"/>
      <c r="D299" s="1"/>
      <c r="E299" s="1"/>
      <c r="F299" s="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2" customHeight="1">
      <c r="A300" s="1"/>
      <c r="B300" s="1"/>
      <c r="C300" s="1"/>
      <c r="D300" s="1"/>
      <c r="E300" s="1"/>
      <c r="F300" s="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2" customHeight="1">
      <c r="A301" s="1"/>
      <c r="B301" s="1"/>
      <c r="C301" s="1"/>
      <c r="D301" s="1"/>
      <c r="E301" s="1"/>
      <c r="F301" s="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2" customHeight="1">
      <c r="A302" s="1"/>
      <c r="B302" s="1"/>
      <c r="C302" s="1"/>
      <c r="D302" s="1"/>
      <c r="E302" s="1"/>
      <c r="F302" s="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2" customHeight="1">
      <c r="A303" s="1"/>
      <c r="B303" s="1"/>
      <c r="C303" s="1"/>
      <c r="D303" s="1"/>
      <c r="E303" s="1"/>
      <c r="F303" s="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2" customHeight="1">
      <c r="A304" s="1"/>
      <c r="B304" s="1"/>
      <c r="C304" s="1"/>
      <c r="D304" s="1"/>
      <c r="E304" s="1"/>
      <c r="F304" s="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2" customHeight="1">
      <c r="A305" s="1"/>
      <c r="B305" s="1"/>
      <c r="C305" s="1"/>
      <c r="D305" s="1"/>
      <c r="E305" s="1"/>
      <c r="F305" s="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2" customHeight="1">
      <c r="A306" s="1"/>
      <c r="B306" s="1"/>
      <c r="C306" s="1"/>
      <c r="D306" s="1"/>
      <c r="E306" s="1"/>
      <c r="F306" s="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2" customHeight="1">
      <c r="A307" s="1"/>
      <c r="B307" s="1"/>
      <c r="C307" s="1"/>
      <c r="D307" s="1"/>
      <c r="E307" s="1"/>
      <c r="F307" s="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2" customHeight="1">
      <c r="A308" s="1"/>
      <c r="B308" s="1"/>
      <c r="C308" s="1"/>
      <c r="D308" s="1"/>
      <c r="E308" s="1"/>
      <c r="F308" s="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2" customHeight="1">
      <c r="A309" s="1"/>
      <c r="B309" s="1"/>
      <c r="C309" s="1"/>
      <c r="D309" s="1"/>
      <c r="E309" s="1"/>
      <c r="F309" s="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2" customHeight="1">
      <c r="A310" s="1"/>
      <c r="B310" s="1"/>
      <c r="C310" s="1"/>
      <c r="D310" s="1"/>
      <c r="E310" s="1"/>
      <c r="F310" s="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2" customHeight="1">
      <c r="A311" s="1"/>
      <c r="B311" s="1"/>
      <c r="C311" s="1"/>
      <c r="D311" s="1"/>
      <c r="E311" s="1"/>
      <c r="F311" s="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2" customHeight="1">
      <c r="A312" s="1"/>
      <c r="B312" s="1"/>
      <c r="C312" s="1"/>
      <c r="D312" s="1"/>
      <c r="E312" s="1"/>
      <c r="F312" s="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2" customHeight="1">
      <c r="A313" s="1"/>
      <c r="B313" s="1"/>
      <c r="C313" s="1"/>
      <c r="D313" s="1"/>
      <c r="E313" s="1"/>
      <c r="F313" s="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2" customHeight="1">
      <c r="A314" s="1"/>
      <c r="B314" s="1"/>
      <c r="C314" s="1"/>
      <c r="D314" s="1"/>
      <c r="E314" s="1"/>
      <c r="F314" s="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2" customHeight="1">
      <c r="A315" s="1"/>
      <c r="B315" s="1"/>
      <c r="C315" s="1"/>
      <c r="D315" s="1"/>
      <c r="E315" s="1"/>
      <c r="F315" s="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2" customHeight="1">
      <c r="A316" s="1"/>
      <c r="B316" s="1"/>
      <c r="C316" s="1"/>
      <c r="D316" s="1"/>
      <c r="E316" s="1"/>
      <c r="F316" s="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2" customHeight="1">
      <c r="A317" s="1"/>
      <c r="B317" s="1"/>
      <c r="C317" s="1"/>
      <c r="D317" s="1"/>
      <c r="E317" s="1"/>
      <c r="F317" s="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2" customHeight="1">
      <c r="A318" s="1"/>
      <c r="B318" s="1"/>
      <c r="C318" s="1"/>
      <c r="D318" s="1"/>
      <c r="E318" s="1"/>
      <c r="F318" s="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2" customHeight="1">
      <c r="A319" s="1"/>
      <c r="B319" s="1"/>
      <c r="C319" s="1"/>
      <c r="D319" s="1"/>
      <c r="E319" s="1"/>
      <c r="F319" s="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2" customHeight="1">
      <c r="A320" s="1"/>
      <c r="B320" s="1"/>
      <c r="C320" s="1"/>
      <c r="D320" s="1"/>
      <c r="E320" s="1"/>
      <c r="F320" s="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2" customHeight="1">
      <c r="A321" s="1"/>
      <c r="B321" s="1"/>
      <c r="C321" s="1"/>
      <c r="D321" s="1"/>
      <c r="E321" s="1"/>
      <c r="F321" s="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2" customHeight="1">
      <c r="A322" s="1"/>
      <c r="B322" s="1"/>
      <c r="C322" s="1"/>
      <c r="D322" s="1"/>
      <c r="E322" s="1"/>
      <c r="F322" s="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2" customHeight="1">
      <c r="A323" s="1"/>
      <c r="B323" s="1"/>
      <c r="C323" s="1"/>
      <c r="D323" s="1"/>
      <c r="E323" s="1"/>
      <c r="F323" s="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2" customHeight="1">
      <c r="A324" s="1"/>
      <c r="B324" s="1"/>
      <c r="C324" s="1"/>
      <c r="D324" s="1"/>
      <c r="E324" s="1"/>
      <c r="F324" s="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2" customHeight="1">
      <c r="A325" s="1"/>
      <c r="B325" s="1"/>
      <c r="C325" s="1"/>
      <c r="D325" s="1"/>
      <c r="E325" s="1"/>
      <c r="F325" s="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2" customHeight="1">
      <c r="A326" s="1"/>
      <c r="B326" s="1"/>
      <c r="C326" s="1"/>
      <c r="D326" s="1"/>
      <c r="E326" s="1"/>
      <c r="F326" s="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2" customHeight="1">
      <c r="A327" s="1"/>
      <c r="B327" s="1"/>
      <c r="C327" s="1"/>
      <c r="D327" s="1"/>
      <c r="E327" s="1"/>
      <c r="F327" s="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2" customHeight="1">
      <c r="A328" s="1"/>
      <c r="B328" s="1"/>
      <c r="C328" s="1"/>
      <c r="D328" s="1"/>
      <c r="E328" s="1"/>
      <c r="F328" s="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2" customHeight="1">
      <c r="A329" s="1"/>
      <c r="B329" s="1"/>
      <c r="C329" s="1"/>
      <c r="D329" s="1"/>
      <c r="E329" s="1"/>
      <c r="F329" s="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2" customHeight="1">
      <c r="A330" s="1"/>
      <c r="B330" s="1"/>
      <c r="C330" s="1"/>
      <c r="D330" s="1"/>
      <c r="E330" s="1"/>
      <c r="F330" s="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2" customHeight="1">
      <c r="A331" s="1"/>
      <c r="B331" s="1"/>
      <c r="C331" s="1"/>
      <c r="D331" s="1"/>
      <c r="E331" s="1"/>
      <c r="F331" s="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2" customHeight="1">
      <c r="A332" s="1"/>
      <c r="B332" s="1"/>
      <c r="C332" s="1"/>
      <c r="D332" s="1"/>
      <c r="E332" s="1"/>
      <c r="F332" s="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2" customHeight="1">
      <c r="A333" s="1"/>
      <c r="B333" s="1"/>
      <c r="C333" s="1"/>
      <c r="D333" s="1"/>
      <c r="E333" s="1"/>
      <c r="F333" s="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2" customHeight="1">
      <c r="A334" s="1"/>
      <c r="B334" s="1"/>
      <c r="C334" s="1"/>
      <c r="D334" s="1"/>
      <c r="E334" s="1"/>
      <c r="F334" s="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2" customHeight="1">
      <c r="A335" s="1"/>
      <c r="B335" s="1"/>
      <c r="C335" s="1"/>
      <c r="D335" s="1"/>
      <c r="E335" s="1"/>
      <c r="F335" s="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2" customHeight="1">
      <c r="A336" s="1"/>
      <c r="B336" s="1"/>
      <c r="C336" s="1"/>
      <c r="D336" s="1"/>
      <c r="E336" s="1"/>
      <c r="F336" s="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2" customHeight="1">
      <c r="A337" s="1"/>
      <c r="B337" s="1"/>
      <c r="C337" s="1"/>
      <c r="D337" s="1"/>
      <c r="E337" s="1"/>
      <c r="F337" s="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2" customHeight="1">
      <c r="A338" s="1"/>
      <c r="B338" s="1"/>
      <c r="C338" s="1"/>
      <c r="D338" s="1"/>
      <c r="E338" s="1"/>
      <c r="F338" s="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2" customHeight="1">
      <c r="A339" s="1"/>
      <c r="B339" s="1"/>
      <c r="C339" s="1"/>
      <c r="D339" s="1"/>
      <c r="E339" s="1"/>
      <c r="F339" s="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2" customHeight="1">
      <c r="A340" s="1"/>
      <c r="B340" s="1"/>
      <c r="C340" s="1"/>
      <c r="D340" s="1"/>
      <c r="E340" s="1"/>
      <c r="F340" s="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2" customHeight="1">
      <c r="A341" s="1"/>
      <c r="B341" s="1"/>
      <c r="C341" s="1"/>
      <c r="D341" s="1"/>
      <c r="E341" s="1"/>
      <c r="F341" s="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2" customHeight="1">
      <c r="A342" s="1"/>
      <c r="B342" s="1"/>
      <c r="C342" s="1"/>
      <c r="D342" s="1"/>
      <c r="E342" s="1"/>
      <c r="F342" s="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2" customHeight="1">
      <c r="A343" s="1"/>
      <c r="B343" s="1"/>
      <c r="C343" s="1"/>
      <c r="D343" s="1"/>
      <c r="E343" s="1"/>
      <c r="F343" s="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2" customHeight="1">
      <c r="A344" s="1"/>
      <c r="B344" s="1"/>
      <c r="C344" s="1"/>
      <c r="D344" s="1"/>
      <c r="E344" s="1"/>
      <c r="F344" s="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2" customHeight="1">
      <c r="A345" s="1"/>
      <c r="B345" s="1"/>
      <c r="C345" s="1"/>
      <c r="D345" s="1"/>
      <c r="E345" s="1"/>
      <c r="F345" s="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2" customHeight="1">
      <c r="A346" s="1"/>
      <c r="B346" s="1"/>
      <c r="C346" s="1"/>
      <c r="D346" s="1"/>
      <c r="E346" s="1"/>
      <c r="F346" s="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2" customHeight="1">
      <c r="A347" s="1"/>
      <c r="B347" s="1"/>
      <c r="C347" s="1"/>
      <c r="D347" s="1"/>
      <c r="E347" s="1"/>
      <c r="F347" s="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2" customHeight="1">
      <c r="A348" s="1"/>
      <c r="B348" s="1"/>
      <c r="C348" s="1"/>
      <c r="D348" s="1"/>
      <c r="E348" s="1"/>
      <c r="F348" s="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2" customHeight="1">
      <c r="A349" s="1"/>
      <c r="B349" s="1"/>
      <c r="C349" s="1"/>
      <c r="D349" s="1"/>
      <c r="E349" s="1"/>
      <c r="F349" s="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2" customHeight="1">
      <c r="A350" s="1"/>
      <c r="B350" s="1"/>
      <c r="C350" s="1"/>
      <c r="D350" s="1"/>
      <c r="E350" s="1"/>
      <c r="F350" s="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2" customHeight="1">
      <c r="A351" s="1"/>
      <c r="B351" s="1"/>
      <c r="C351" s="1"/>
      <c r="D351" s="1"/>
      <c r="E351" s="1"/>
      <c r="F351" s="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2" customHeight="1">
      <c r="A352" s="1"/>
      <c r="B352" s="1"/>
      <c r="C352" s="1"/>
      <c r="D352" s="1"/>
      <c r="E352" s="1"/>
      <c r="F352" s="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2" customHeight="1">
      <c r="A353" s="1"/>
      <c r="B353" s="1"/>
      <c r="C353" s="1"/>
      <c r="D353" s="1"/>
      <c r="E353" s="1"/>
      <c r="F353" s="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2" customHeight="1">
      <c r="A354" s="1"/>
      <c r="B354" s="1"/>
      <c r="C354" s="1"/>
      <c r="D354" s="1"/>
      <c r="E354" s="1"/>
      <c r="F354" s="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2" customHeight="1">
      <c r="A355" s="1"/>
      <c r="B355" s="1"/>
      <c r="C355" s="1"/>
      <c r="D355" s="1"/>
      <c r="E355" s="1"/>
      <c r="F355" s="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2" customHeight="1">
      <c r="A356" s="1"/>
      <c r="B356" s="1"/>
      <c r="C356" s="1"/>
      <c r="D356" s="1"/>
      <c r="E356" s="1"/>
      <c r="F356" s="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2" customHeight="1">
      <c r="A357" s="1"/>
      <c r="B357" s="1"/>
      <c r="C357" s="1"/>
      <c r="D357" s="1"/>
      <c r="E357" s="1"/>
      <c r="F357" s="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2" customHeight="1">
      <c r="A358" s="1"/>
      <c r="B358" s="1"/>
      <c r="C358" s="1"/>
      <c r="D358" s="1"/>
      <c r="E358" s="1"/>
      <c r="F358" s="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2" customHeight="1">
      <c r="A359" s="1"/>
      <c r="B359" s="1"/>
      <c r="C359" s="1"/>
      <c r="D359" s="1"/>
      <c r="E359" s="1"/>
      <c r="F359" s="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2" customHeight="1">
      <c r="A360" s="1"/>
      <c r="B360" s="1"/>
      <c r="C360" s="1"/>
      <c r="D360" s="1"/>
      <c r="E360" s="1"/>
      <c r="F360" s="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2" customHeight="1">
      <c r="A361" s="1"/>
      <c r="B361" s="1"/>
      <c r="C361" s="1"/>
      <c r="D361" s="1"/>
      <c r="E361" s="1"/>
      <c r="F361" s="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2" customHeight="1">
      <c r="A362" s="1"/>
      <c r="B362" s="1"/>
      <c r="C362" s="1"/>
      <c r="D362" s="1"/>
      <c r="E362" s="1"/>
      <c r="F362" s="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2" customHeight="1">
      <c r="A363" s="1"/>
      <c r="B363" s="1"/>
      <c r="C363" s="1"/>
      <c r="D363" s="1"/>
      <c r="E363" s="1"/>
      <c r="F363" s="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2" customHeight="1">
      <c r="A364" s="1"/>
      <c r="B364" s="1"/>
      <c r="C364" s="1"/>
      <c r="D364" s="1"/>
      <c r="E364" s="1"/>
      <c r="F364" s="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2" customHeight="1">
      <c r="A365" s="1"/>
      <c r="B365" s="1"/>
      <c r="C365" s="1"/>
      <c r="D365" s="1"/>
      <c r="E365" s="1"/>
      <c r="F365" s="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2" customHeight="1">
      <c r="A366" s="1"/>
      <c r="B366" s="1"/>
      <c r="C366" s="1"/>
      <c r="D366" s="1"/>
      <c r="E366" s="1"/>
      <c r="F366" s="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2" customHeight="1">
      <c r="A367" s="1"/>
      <c r="B367" s="1"/>
      <c r="C367" s="1"/>
      <c r="D367" s="1"/>
      <c r="E367" s="1"/>
      <c r="F367" s="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2" customHeight="1">
      <c r="A368" s="1"/>
      <c r="B368" s="1"/>
      <c r="C368" s="1"/>
      <c r="D368" s="1"/>
      <c r="E368" s="1"/>
      <c r="F368" s="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2" customHeight="1">
      <c r="A369" s="1"/>
      <c r="B369" s="1"/>
      <c r="C369" s="1"/>
      <c r="D369" s="1"/>
      <c r="E369" s="1"/>
      <c r="F369" s="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2" customHeight="1">
      <c r="A370" s="1"/>
      <c r="B370" s="1"/>
      <c r="C370" s="1"/>
      <c r="D370" s="1"/>
      <c r="E370" s="1"/>
      <c r="F370" s="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2" customHeight="1">
      <c r="A371" s="1"/>
      <c r="B371" s="1"/>
      <c r="C371" s="1"/>
      <c r="D371" s="1"/>
      <c r="E371" s="1"/>
      <c r="F371" s="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2" customHeight="1">
      <c r="A372" s="1"/>
      <c r="B372" s="1"/>
      <c r="C372" s="1"/>
      <c r="D372" s="1"/>
      <c r="E372" s="1"/>
      <c r="F372" s="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2" customHeight="1">
      <c r="A373" s="1"/>
      <c r="B373" s="1"/>
      <c r="C373" s="1"/>
      <c r="D373" s="1"/>
      <c r="E373" s="1"/>
      <c r="F373" s="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2" customHeight="1">
      <c r="A374" s="1"/>
      <c r="B374" s="1"/>
      <c r="C374" s="1"/>
      <c r="D374" s="1"/>
      <c r="E374" s="1"/>
      <c r="F374" s="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2" customHeight="1">
      <c r="A375" s="1"/>
      <c r="B375" s="1"/>
      <c r="C375" s="1"/>
      <c r="D375" s="1"/>
      <c r="E375" s="1"/>
      <c r="F375" s="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2" customHeight="1">
      <c r="A376" s="1"/>
      <c r="B376" s="1"/>
      <c r="C376" s="1"/>
      <c r="D376" s="1"/>
      <c r="E376" s="1"/>
      <c r="F376" s="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2" customHeight="1">
      <c r="A377" s="1"/>
      <c r="B377" s="1"/>
      <c r="C377" s="1"/>
      <c r="D377" s="1"/>
      <c r="E377" s="1"/>
      <c r="F377" s="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2" customHeight="1">
      <c r="A378" s="1"/>
      <c r="B378" s="1"/>
      <c r="C378" s="1"/>
      <c r="D378" s="1"/>
      <c r="E378" s="1"/>
      <c r="F378" s="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2" customHeight="1">
      <c r="A379" s="1"/>
      <c r="B379" s="1"/>
      <c r="C379" s="1"/>
      <c r="D379" s="1"/>
      <c r="E379" s="1"/>
      <c r="F379" s="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2" customHeight="1">
      <c r="A380" s="1"/>
      <c r="B380" s="1"/>
      <c r="C380" s="1"/>
      <c r="D380" s="1"/>
      <c r="E380" s="1"/>
      <c r="F380" s="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2" customHeight="1">
      <c r="A381" s="1"/>
      <c r="B381" s="1"/>
      <c r="C381" s="1"/>
      <c r="D381" s="1"/>
      <c r="E381" s="1"/>
      <c r="F381" s="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2" customHeight="1">
      <c r="A382" s="1"/>
      <c r="B382" s="1"/>
      <c r="C382" s="1"/>
      <c r="D382" s="1"/>
      <c r="E382" s="1"/>
      <c r="F382" s="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2" customHeight="1">
      <c r="A383" s="1"/>
      <c r="B383" s="1"/>
      <c r="C383" s="1"/>
      <c r="D383" s="1"/>
      <c r="E383" s="1"/>
      <c r="F383" s="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2" customHeight="1">
      <c r="A384" s="1"/>
      <c r="B384" s="1"/>
      <c r="C384" s="1"/>
      <c r="D384" s="1"/>
      <c r="E384" s="1"/>
      <c r="F384" s="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2" customHeight="1">
      <c r="A385" s="1"/>
      <c r="B385" s="1"/>
      <c r="C385" s="1"/>
      <c r="D385" s="1"/>
      <c r="E385" s="1"/>
      <c r="F385" s="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2" customHeight="1">
      <c r="A386" s="1"/>
      <c r="B386" s="1"/>
      <c r="C386" s="1"/>
      <c r="D386" s="1"/>
      <c r="E386" s="1"/>
      <c r="F386" s="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2" customHeight="1">
      <c r="A387" s="1"/>
      <c r="B387" s="1"/>
      <c r="C387" s="1"/>
      <c r="D387" s="1"/>
      <c r="E387" s="1"/>
      <c r="F387" s="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2" customHeight="1">
      <c r="A388" s="1"/>
      <c r="B388" s="1"/>
      <c r="C388" s="1"/>
      <c r="D388" s="1"/>
      <c r="E388" s="1"/>
      <c r="F388" s="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2" customHeight="1">
      <c r="A389" s="1"/>
      <c r="B389" s="1"/>
      <c r="C389" s="1"/>
      <c r="D389" s="1"/>
      <c r="E389" s="1"/>
      <c r="F389" s="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2" customHeight="1">
      <c r="A390" s="1"/>
      <c r="B390" s="1"/>
      <c r="C390" s="1"/>
      <c r="D390" s="1"/>
      <c r="E390" s="1"/>
      <c r="F390" s="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2" customHeight="1">
      <c r="A391" s="1"/>
      <c r="B391" s="1"/>
      <c r="C391" s="1"/>
      <c r="D391" s="1"/>
      <c r="E391" s="1"/>
      <c r="F391" s="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2" customHeight="1">
      <c r="A392" s="1"/>
      <c r="B392" s="1"/>
      <c r="C392" s="1"/>
      <c r="D392" s="1"/>
      <c r="E392" s="1"/>
      <c r="F392" s="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2" customHeight="1">
      <c r="A393" s="1"/>
      <c r="B393" s="1"/>
      <c r="C393" s="1"/>
      <c r="D393" s="1"/>
      <c r="E393" s="1"/>
      <c r="F393" s="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2" customHeight="1">
      <c r="A394" s="1"/>
      <c r="B394" s="1"/>
      <c r="C394" s="1"/>
      <c r="D394" s="1"/>
      <c r="E394" s="1"/>
      <c r="F394" s="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2" customHeight="1">
      <c r="A395" s="1"/>
      <c r="B395" s="1"/>
      <c r="C395" s="1"/>
      <c r="D395" s="1"/>
      <c r="E395" s="1"/>
      <c r="F395" s="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2" customHeight="1">
      <c r="A396" s="1"/>
      <c r="B396" s="1"/>
      <c r="C396" s="1"/>
      <c r="D396" s="1"/>
      <c r="E396" s="1"/>
      <c r="F396" s="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2" customHeight="1">
      <c r="A397" s="1"/>
      <c r="B397" s="1"/>
      <c r="C397" s="1"/>
      <c r="D397" s="1"/>
      <c r="E397" s="1"/>
      <c r="F397" s="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2" customHeight="1">
      <c r="A398" s="1"/>
      <c r="B398" s="1"/>
      <c r="C398" s="1"/>
      <c r="D398" s="1"/>
      <c r="E398" s="1"/>
      <c r="F398" s="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2" customHeight="1">
      <c r="A399" s="1"/>
      <c r="B399" s="1"/>
      <c r="C399" s="1"/>
      <c r="D399" s="1"/>
      <c r="E399" s="1"/>
      <c r="F399" s="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2" customHeight="1">
      <c r="A400" s="1"/>
      <c r="B400" s="1"/>
      <c r="C400" s="1"/>
      <c r="D400" s="1"/>
      <c r="E400" s="1"/>
      <c r="F400" s="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2" customHeight="1">
      <c r="A401" s="1"/>
      <c r="B401" s="1"/>
      <c r="C401" s="1"/>
      <c r="D401" s="1"/>
      <c r="E401" s="1"/>
      <c r="F401" s="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2" customHeight="1">
      <c r="A402" s="1"/>
      <c r="B402" s="1"/>
      <c r="C402" s="1"/>
      <c r="D402" s="1"/>
      <c r="E402" s="1"/>
      <c r="F402" s="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2" customHeight="1">
      <c r="A403" s="1"/>
      <c r="B403" s="1"/>
      <c r="C403" s="1"/>
      <c r="D403" s="1"/>
      <c r="E403" s="1"/>
      <c r="F403" s="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2" customHeight="1">
      <c r="A404" s="1"/>
      <c r="B404" s="1"/>
      <c r="C404" s="1"/>
      <c r="D404" s="1"/>
      <c r="E404" s="1"/>
      <c r="F404" s="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2" customHeight="1">
      <c r="A405" s="1"/>
      <c r="B405" s="1"/>
      <c r="C405" s="1"/>
      <c r="D405" s="1"/>
      <c r="E405" s="1"/>
      <c r="F405" s="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2" customHeight="1">
      <c r="A406" s="1"/>
      <c r="B406" s="1"/>
      <c r="C406" s="1"/>
      <c r="D406" s="1"/>
      <c r="E406" s="1"/>
      <c r="F406" s="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2" customHeight="1">
      <c r="A407" s="1"/>
      <c r="B407" s="1"/>
      <c r="C407" s="1"/>
      <c r="D407" s="1"/>
      <c r="E407" s="1"/>
      <c r="F407" s="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2" customHeight="1">
      <c r="A408" s="1"/>
      <c r="B408" s="1"/>
      <c r="C408" s="1"/>
      <c r="D408" s="1"/>
      <c r="E408" s="1"/>
      <c r="F408" s="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2" customHeight="1">
      <c r="A409" s="1"/>
      <c r="B409" s="1"/>
      <c r="C409" s="1"/>
      <c r="D409" s="1"/>
      <c r="E409" s="1"/>
      <c r="F409" s="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2" customHeight="1">
      <c r="A410" s="1"/>
      <c r="B410" s="1"/>
      <c r="C410" s="1"/>
      <c r="D410" s="1"/>
      <c r="E410" s="1"/>
      <c r="F410" s="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2" customHeight="1">
      <c r="A411" s="1"/>
      <c r="B411" s="1"/>
      <c r="C411" s="1"/>
      <c r="D411" s="1"/>
      <c r="E411" s="1"/>
      <c r="F411" s="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2" customHeight="1">
      <c r="A412" s="1"/>
      <c r="B412" s="1"/>
      <c r="C412" s="1"/>
      <c r="D412" s="1"/>
      <c r="E412" s="1"/>
      <c r="F412" s="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2" customHeight="1">
      <c r="A413" s="1"/>
      <c r="B413" s="1"/>
      <c r="C413" s="1"/>
      <c r="D413" s="1"/>
      <c r="E413" s="1"/>
      <c r="F413" s="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2" customHeight="1">
      <c r="A414" s="1"/>
      <c r="B414" s="1"/>
      <c r="C414" s="1"/>
      <c r="D414" s="1"/>
      <c r="E414" s="1"/>
      <c r="F414" s="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2" customHeight="1">
      <c r="A415" s="1"/>
      <c r="B415" s="1"/>
      <c r="C415" s="1"/>
      <c r="D415" s="1"/>
      <c r="E415" s="1"/>
      <c r="F415" s="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2" customHeight="1">
      <c r="A416" s="1"/>
      <c r="B416" s="1"/>
      <c r="C416" s="1"/>
      <c r="D416" s="1"/>
      <c r="E416" s="1"/>
      <c r="F416" s="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2" customHeight="1">
      <c r="A417" s="1"/>
      <c r="B417" s="1"/>
      <c r="C417" s="1"/>
      <c r="D417" s="1"/>
      <c r="E417" s="1"/>
      <c r="F417" s="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2" customHeight="1">
      <c r="A418" s="1"/>
      <c r="B418" s="1"/>
      <c r="C418" s="1"/>
      <c r="D418" s="1"/>
      <c r="E418" s="1"/>
      <c r="F418" s="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2" customHeight="1">
      <c r="A419" s="1"/>
      <c r="B419" s="1"/>
      <c r="C419" s="1"/>
      <c r="D419" s="1"/>
      <c r="E419" s="1"/>
      <c r="F419" s="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2" customHeight="1">
      <c r="A420" s="1"/>
      <c r="B420" s="1"/>
      <c r="C420" s="1"/>
      <c r="D420" s="1"/>
      <c r="E420" s="1"/>
      <c r="F420" s="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2" customHeight="1">
      <c r="A421" s="1"/>
      <c r="B421" s="1"/>
      <c r="C421" s="1"/>
      <c r="D421" s="1"/>
      <c r="E421" s="1"/>
      <c r="F421" s="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2" customHeight="1">
      <c r="A422" s="1"/>
      <c r="B422" s="1"/>
      <c r="C422" s="1"/>
      <c r="D422" s="1"/>
      <c r="E422" s="1"/>
      <c r="F422" s="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2" customHeight="1">
      <c r="A423" s="1"/>
      <c r="B423" s="1"/>
      <c r="C423" s="1"/>
      <c r="D423" s="1"/>
      <c r="E423" s="1"/>
      <c r="F423" s="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2" customHeight="1">
      <c r="A424" s="1"/>
      <c r="B424" s="1"/>
      <c r="C424" s="1"/>
      <c r="D424" s="1"/>
      <c r="E424" s="1"/>
      <c r="F424" s="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2" customHeight="1">
      <c r="A425" s="1"/>
      <c r="B425" s="1"/>
      <c r="C425" s="1"/>
      <c r="D425" s="1"/>
      <c r="E425" s="1"/>
      <c r="F425" s="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2" customHeight="1">
      <c r="A426" s="1"/>
      <c r="B426" s="1"/>
      <c r="C426" s="1"/>
      <c r="D426" s="1"/>
      <c r="E426" s="1"/>
      <c r="F426" s="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2" customHeight="1">
      <c r="A427" s="1"/>
      <c r="B427" s="1"/>
      <c r="C427" s="1"/>
      <c r="D427" s="1"/>
      <c r="E427" s="1"/>
      <c r="F427" s="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2" customHeight="1">
      <c r="A428" s="1"/>
      <c r="B428" s="1"/>
      <c r="C428" s="1"/>
      <c r="D428" s="1"/>
      <c r="E428" s="1"/>
      <c r="F428" s="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2" customHeight="1">
      <c r="A429" s="1"/>
      <c r="B429" s="1"/>
      <c r="C429" s="1"/>
      <c r="D429" s="1"/>
      <c r="E429" s="1"/>
      <c r="F429" s="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2" customHeight="1">
      <c r="A430" s="1"/>
      <c r="B430" s="1"/>
      <c r="C430" s="1"/>
      <c r="D430" s="1"/>
      <c r="E430" s="1"/>
      <c r="F430" s="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2" customHeight="1">
      <c r="A431" s="1"/>
      <c r="B431" s="1"/>
      <c r="C431" s="1"/>
      <c r="D431" s="1"/>
      <c r="E431" s="1"/>
      <c r="F431" s="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2" customHeight="1">
      <c r="A432" s="1"/>
      <c r="B432" s="1"/>
      <c r="C432" s="1"/>
      <c r="D432" s="1"/>
      <c r="E432" s="1"/>
      <c r="F432" s="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2" customHeight="1">
      <c r="A433" s="1"/>
      <c r="B433" s="1"/>
      <c r="C433" s="1"/>
      <c r="D433" s="1"/>
      <c r="E433" s="1"/>
      <c r="F433" s="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2" customHeight="1">
      <c r="A434" s="1"/>
      <c r="B434" s="1"/>
      <c r="C434" s="1"/>
      <c r="D434" s="1"/>
      <c r="E434" s="1"/>
      <c r="F434" s="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2" customHeight="1">
      <c r="A435" s="1"/>
      <c r="B435" s="1"/>
      <c r="C435" s="1"/>
      <c r="D435" s="1"/>
      <c r="E435" s="1"/>
      <c r="F435" s="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2" customHeight="1">
      <c r="A436" s="1"/>
      <c r="B436" s="1"/>
      <c r="C436" s="1"/>
      <c r="D436" s="1"/>
      <c r="E436" s="1"/>
      <c r="F436" s="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2" customHeight="1">
      <c r="A437" s="1"/>
      <c r="B437" s="1"/>
      <c r="C437" s="1"/>
      <c r="D437" s="1"/>
      <c r="E437" s="1"/>
      <c r="F437" s="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2" customHeight="1">
      <c r="A438" s="1"/>
      <c r="B438" s="1"/>
      <c r="C438" s="1"/>
      <c r="D438" s="1"/>
      <c r="E438" s="1"/>
      <c r="F438" s="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2" customHeight="1">
      <c r="A439" s="1"/>
      <c r="B439" s="1"/>
      <c r="C439" s="1"/>
      <c r="D439" s="1"/>
      <c r="E439" s="1"/>
      <c r="F439" s="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2" customHeight="1">
      <c r="A440" s="1"/>
      <c r="B440" s="1"/>
      <c r="C440" s="1"/>
      <c r="D440" s="1"/>
      <c r="E440" s="1"/>
      <c r="F440" s="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2" customHeight="1">
      <c r="A441" s="1"/>
      <c r="B441" s="1"/>
      <c r="C441" s="1"/>
      <c r="D441" s="1"/>
      <c r="E441" s="1"/>
      <c r="F441" s="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2" customHeight="1">
      <c r="A442" s="1"/>
      <c r="B442" s="1"/>
      <c r="C442" s="1"/>
      <c r="D442" s="1"/>
      <c r="E442" s="1"/>
      <c r="F442" s="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2" customHeight="1">
      <c r="A443" s="1"/>
      <c r="B443" s="1"/>
      <c r="C443" s="1"/>
      <c r="D443" s="1"/>
      <c r="E443" s="1"/>
      <c r="F443" s="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2" customHeight="1">
      <c r="A444" s="1"/>
      <c r="B444" s="1"/>
      <c r="C444" s="1"/>
      <c r="D444" s="1"/>
      <c r="E444" s="1"/>
      <c r="F444" s="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2" customHeight="1">
      <c r="A445" s="1"/>
      <c r="B445" s="1"/>
      <c r="C445" s="1"/>
      <c r="D445" s="1"/>
      <c r="E445" s="1"/>
      <c r="F445" s="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2" customHeight="1">
      <c r="A446" s="1"/>
      <c r="B446" s="1"/>
      <c r="C446" s="1"/>
      <c r="D446" s="1"/>
      <c r="E446" s="1"/>
      <c r="F446" s="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2" customHeight="1">
      <c r="A447" s="1"/>
      <c r="B447" s="1"/>
      <c r="C447" s="1"/>
      <c r="D447" s="1"/>
      <c r="E447" s="1"/>
      <c r="F447" s="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2" customHeight="1">
      <c r="A448" s="1"/>
      <c r="B448" s="1"/>
      <c r="C448" s="1"/>
      <c r="D448" s="1"/>
      <c r="E448" s="1"/>
      <c r="F448" s="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2" customHeight="1">
      <c r="A449" s="1"/>
      <c r="B449" s="1"/>
      <c r="C449" s="1"/>
      <c r="D449" s="1"/>
      <c r="E449" s="1"/>
      <c r="F449" s="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2" customHeight="1">
      <c r="A450" s="1"/>
      <c r="B450" s="1"/>
      <c r="C450" s="1"/>
      <c r="D450" s="1"/>
      <c r="E450" s="1"/>
      <c r="F450" s="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2" customHeight="1">
      <c r="A451" s="1"/>
      <c r="B451" s="1"/>
      <c r="C451" s="1"/>
      <c r="D451" s="1"/>
      <c r="E451" s="1"/>
      <c r="F451" s="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2" customHeight="1">
      <c r="A452" s="1"/>
      <c r="B452" s="1"/>
      <c r="C452" s="1"/>
      <c r="D452" s="1"/>
      <c r="E452" s="1"/>
      <c r="F452" s="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2" customHeight="1">
      <c r="A453" s="1"/>
      <c r="B453" s="1"/>
      <c r="C453" s="1"/>
      <c r="D453" s="1"/>
      <c r="E453" s="1"/>
      <c r="F453" s="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2" customHeight="1">
      <c r="A454" s="1"/>
      <c r="B454" s="1"/>
      <c r="C454" s="1"/>
      <c r="D454" s="1"/>
      <c r="E454" s="1"/>
      <c r="F454" s="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2" customHeight="1">
      <c r="A455" s="1"/>
      <c r="B455" s="1"/>
      <c r="C455" s="1"/>
      <c r="D455" s="1"/>
      <c r="E455" s="1"/>
      <c r="F455" s="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2" customHeight="1">
      <c r="A456" s="1"/>
      <c r="B456" s="1"/>
      <c r="C456" s="1"/>
      <c r="D456" s="1"/>
      <c r="E456" s="1"/>
      <c r="F456" s="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2" customHeight="1">
      <c r="A457" s="1"/>
      <c r="B457" s="1"/>
      <c r="C457" s="1"/>
      <c r="D457" s="1"/>
      <c r="E457" s="1"/>
      <c r="F457" s="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2" customHeight="1">
      <c r="A458" s="1"/>
      <c r="B458" s="1"/>
      <c r="C458" s="1"/>
      <c r="D458" s="1"/>
      <c r="E458" s="1"/>
      <c r="F458" s="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2" customHeight="1">
      <c r="A459" s="1"/>
      <c r="B459" s="1"/>
      <c r="C459" s="1"/>
      <c r="D459" s="1"/>
      <c r="E459" s="1"/>
      <c r="F459" s="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2" customHeight="1">
      <c r="A460" s="1"/>
      <c r="B460" s="1"/>
      <c r="C460" s="1"/>
      <c r="D460" s="1"/>
      <c r="E460" s="1"/>
      <c r="F460" s="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2" customHeight="1">
      <c r="A461" s="1"/>
      <c r="B461" s="1"/>
      <c r="C461" s="1"/>
      <c r="D461" s="1"/>
      <c r="E461" s="1"/>
      <c r="F461" s="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2" customHeight="1">
      <c r="A462" s="1"/>
      <c r="B462" s="1"/>
      <c r="C462" s="1"/>
      <c r="D462" s="1"/>
      <c r="E462" s="1"/>
      <c r="F462" s="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2" customHeight="1">
      <c r="A463" s="1"/>
      <c r="B463" s="1"/>
      <c r="C463" s="1"/>
      <c r="D463" s="1"/>
      <c r="E463" s="1"/>
      <c r="F463" s="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2" customHeight="1">
      <c r="A464" s="1"/>
      <c r="B464" s="1"/>
      <c r="C464" s="1"/>
      <c r="D464" s="1"/>
      <c r="E464" s="1"/>
      <c r="F464" s="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2" customHeight="1">
      <c r="A465" s="1"/>
      <c r="B465" s="1"/>
      <c r="C465" s="1"/>
      <c r="D465" s="1"/>
      <c r="E465" s="1"/>
      <c r="F465" s="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2" customHeight="1">
      <c r="A466" s="1"/>
      <c r="B466" s="1"/>
      <c r="C466" s="1"/>
      <c r="D466" s="1"/>
      <c r="E466" s="1"/>
      <c r="F466" s="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2" customHeight="1">
      <c r="A467" s="1"/>
      <c r="B467" s="1"/>
      <c r="C467" s="1"/>
      <c r="D467" s="1"/>
      <c r="E467" s="1"/>
      <c r="F467" s="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2" customHeight="1">
      <c r="A468" s="1"/>
      <c r="B468" s="1"/>
      <c r="C468" s="1"/>
      <c r="D468" s="1"/>
      <c r="E468" s="1"/>
      <c r="F468" s="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2" customHeight="1">
      <c r="A469" s="1"/>
      <c r="B469" s="1"/>
      <c r="C469" s="1"/>
      <c r="D469" s="1"/>
      <c r="E469" s="1"/>
      <c r="F469" s="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2" customHeight="1">
      <c r="A470" s="1"/>
      <c r="B470" s="1"/>
      <c r="C470" s="1"/>
      <c r="D470" s="1"/>
      <c r="E470" s="1"/>
      <c r="F470" s="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2" customHeight="1">
      <c r="A471" s="1"/>
      <c r="B471" s="1"/>
      <c r="C471" s="1"/>
      <c r="D471" s="1"/>
      <c r="E471" s="1"/>
      <c r="F471" s="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2" customHeight="1">
      <c r="A472" s="1"/>
      <c r="B472" s="1"/>
      <c r="C472" s="1"/>
      <c r="D472" s="1"/>
      <c r="E472" s="1"/>
      <c r="F472" s="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2" customHeight="1">
      <c r="A473" s="1"/>
      <c r="B473" s="1"/>
      <c r="C473" s="1"/>
      <c r="D473" s="1"/>
      <c r="E473" s="1"/>
      <c r="F473" s="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2" customHeight="1">
      <c r="A474" s="1"/>
      <c r="B474" s="1"/>
      <c r="C474" s="1"/>
      <c r="D474" s="1"/>
      <c r="E474" s="1"/>
      <c r="F474" s="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2" customHeight="1">
      <c r="A475" s="1"/>
      <c r="B475" s="1"/>
      <c r="C475" s="1"/>
      <c r="D475" s="1"/>
      <c r="E475" s="1"/>
      <c r="F475" s="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2" customHeight="1">
      <c r="A476" s="1"/>
      <c r="B476" s="1"/>
      <c r="C476" s="1"/>
      <c r="D476" s="1"/>
      <c r="E476" s="1"/>
      <c r="F476" s="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2" customHeight="1">
      <c r="A477" s="1"/>
      <c r="B477" s="1"/>
      <c r="C477" s="1"/>
      <c r="D477" s="1"/>
      <c r="E477" s="1"/>
      <c r="F477" s="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2" customHeight="1">
      <c r="A478" s="1"/>
      <c r="B478" s="1"/>
      <c r="C478" s="1"/>
      <c r="D478" s="1"/>
      <c r="E478" s="1"/>
      <c r="F478" s="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2" customHeight="1">
      <c r="A479" s="1"/>
      <c r="B479" s="1"/>
      <c r="C479" s="1"/>
      <c r="D479" s="1"/>
      <c r="E479" s="1"/>
      <c r="F479" s="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2" customHeight="1">
      <c r="A480" s="1"/>
      <c r="B480" s="1"/>
      <c r="C480" s="1"/>
      <c r="D480" s="1"/>
      <c r="E480" s="1"/>
      <c r="F480" s="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2" customHeight="1">
      <c r="A481" s="1"/>
      <c r="B481" s="1"/>
      <c r="C481" s="1"/>
      <c r="D481" s="1"/>
      <c r="E481" s="1"/>
      <c r="F481" s="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2" customHeight="1">
      <c r="A482" s="1"/>
      <c r="B482" s="1"/>
      <c r="C482" s="1"/>
      <c r="D482" s="1"/>
      <c r="E482" s="1"/>
      <c r="F482" s="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2" customHeight="1">
      <c r="A483" s="1"/>
      <c r="B483" s="1"/>
      <c r="C483" s="1"/>
      <c r="D483" s="1"/>
      <c r="E483" s="1"/>
      <c r="F483" s="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2" customHeight="1">
      <c r="A484" s="1"/>
      <c r="B484" s="1"/>
      <c r="C484" s="1"/>
      <c r="D484" s="1"/>
      <c r="E484" s="1"/>
      <c r="F484" s="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2" customHeight="1">
      <c r="A485" s="1"/>
      <c r="B485" s="1"/>
      <c r="C485" s="1"/>
      <c r="D485" s="1"/>
      <c r="E485" s="1"/>
      <c r="F485" s="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2" customHeight="1">
      <c r="A486" s="1"/>
      <c r="B486" s="1"/>
      <c r="C486" s="1"/>
      <c r="D486" s="1"/>
      <c r="E486" s="1"/>
      <c r="F486" s="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2" customHeight="1">
      <c r="A487" s="1"/>
      <c r="B487" s="1"/>
      <c r="C487" s="1"/>
      <c r="D487" s="1"/>
      <c r="E487" s="1"/>
      <c r="F487" s="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2" customHeight="1">
      <c r="A488" s="1"/>
      <c r="B488" s="1"/>
      <c r="C488" s="1"/>
      <c r="D488" s="1"/>
      <c r="E488" s="1"/>
      <c r="F488" s="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2" customHeight="1">
      <c r="A489" s="1"/>
      <c r="B489" s="1"/>
      <c r="C489" s="1"/>
      <c r="D489" s="1"/>
      <c r="E489" s="1"/>
      <c r="F489" s="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2" customHeight="1">
      <c r="A490" s="1"/>
      <c r="B490" s="1"/>
      <c r="C490" s="1"/>
      <c r="D490" s="1"/>
      <c r="E490" s="1"/>
      <c r="F490" s="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2" customHeight="1">
      <c r="A491" s="1"/>
      <c r="B491" s="1"/>
      <c r="C491" s="1"/>
      <c r="D491" s="1"/>
      <c r="E491" s="1"/>
      <c r="F491" s="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2" customHeight="1">
      <c r="A492" s="1"/>
      <c r="B492" s="1"/>
      <c r="C492" s="1"/>
      <c r="D492" s="1"/>
      <c r="E492" s="1"/>
      <c r="F492" s="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2" customHeight="1">
      <c r="A493" s="1"/>
      <c r="B493" s="1"/>
      <c r="C493" s="1"/>
      <c r="D493" s="1"/>
      <c r="E493" s="1"/>
      <c r="F493" s="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2" customHeight="1">
      <c r="A494" s="1"/>
      <c r="B494" s="1"/>
      <c r="C494" s="1"/>
      <c r="D494" s="1"/>
      <c r="E494" s="1"/>
      <c r="F494" s="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2" customHeight="1">
      <c r="A495" s="1"/>
      <c r="B495" s="1"/>
      <c r="C495" s="1"/>
      <c r="D495" s="1"/>
      <c r="E495" s="1"/>
      <c r="F495" s="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2" customHeight="1">
      <c r="A496" s="1"/>
      <c r="B496" s="1"/>
      <c r="C496" s="1"/>
      <c r="D496" s="1"/>
      <c r="E496" s="1"/>
      <c r="F496" s="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2" customHeight="1">
      <c r="A497" s="1"/>
      <c r="B497" s="1"/>
      <c r="C497" s="1"/>
      <c r="D497" s="1"/>
      <c r="E497" s="1"/>
      <c r="F497" s="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2" customHeight="1">
      <c r="A498" s="1"/>
      <c r="B498" s="1"/>
      <c r="C498" s="1"/>
      <c r="D498" s="1"/>
      <c r="E498" s="1"/>
      <c r="F498" s="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2" customHeight="1">
      <c r="A499" s="1"/>
      <c r="B499" s="1"/>
      <c r="C499" s="1"/>
      <c r="D499" s="1"/>
      <c r="E499" s="1"/>
      <c r="F499" s="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2" customHeight="1">
      <c r="A500" s="1"/>
      <c r="B500" s="1"/>
      <c r="C500" s="1"/>
      <c r="D500" s="1"/>
      <c r="E500" s="1"/>
      <c r="F500" s="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2" customHeight="1">
      <c r="A501" s="1"/>
      <c r="B501" s="1"/>
      <c r="C501" s="1"/>
      <c r="D501" s="1"/>
      <c r="E501" s="1"/>
      <c r="F501" s="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2" customHeight="1">
      <c r="A502" s="1"/>
      <c r="B502" s="1"/>
      <c r="C502" s="1"/>
      <c r="D502" s="1"/>
      <c r="E502" s="1"/>
      <c r="F502" s="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2" customHeight="1">
      <c r="A503" s="1"/>
      <c r="B503" s="1"/>
      <c r="C503" s="1"/>
      <c r="D503" s="1"/>
      <c r="E503" s="1"/>
      <c r="F503" s="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2" customHeight="1">
      <c r="A504" s="1"/>
      <c r="B504" s="1"/>
      <c r="C504" s="1"/>
      <c r="D504" s="1"/>
      <c r="E504" s="1"/>
      <c r="F504" s="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2" customHeight="1">
      <c r="A505" s="1"/>
      <c r="B505" s="1"/>
      <c r="C505" s="1"/>
      <c r="D505" s="1"/>
      <c r="E505" s="1"/>
      <c r="F505" s="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2" customHeight="1">
      <c r="A506" s="1"/>
      <c r="B506" s="1"/>
      <c r="C506" s="1"/>
      <c r="D506" s="1"/>
      <c r="E506" s="1"/>
      <c r="F506" s="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2" customHeight="1">
      <c r="A507" s="1"/>
      <c r="B507" s="1"/>
      <c r="C507" s="1"/>
      <c r="D507" s="1"/>
      <c r="E507" s="1"/>
      <c r="F507" s="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2" customHeight="1">
      <c r="A508" s="1"/>
      <c r="B508" s="1"/>
      <c r="C508" s="1"/>
      <c r="D508" s="1"/>
      <c r="E508" s="1"/>
      <c r="F508" s="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2" customHeight="1">
      <c r="A509" s="1"/>
      <c r="B509" s="1"/>
      <c r="C509" s="1"/>
      <c r="D509" s="1"/>
      <c r="E509" s="1"/>
      <c r="F509" s="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2" customHeight="1">
      <c r="A510" s="1"/>
      <c r="B510" s="1"/>
      <c r="C510" s="1"/>
      <c r="D510" s="1"/>
      <c r="E510" s="1"/>
      <c r="F510" s="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2" customHeight="1">
      <c r="A511" s="1"/>
      <c r="B511" s="1"/>
      <c r="C511" s="1"/>
      <c r="D511" s="1"/>
      <c r="E511" s="1"/>
      <c r="F511" s="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2" customHeight="1">
      <c r="A512" s="1"/>
      <c r="B512" s="1"/>
      <c r="C512" s="1"/>
      <c r="D512" s="1"/>
      <c r="E512" s="1"/>
      <c r="F512" s="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2" customHeight="1">
      <c r="A513" s="1"/>
      <c r="B513" s="1"/>
      <c r="C513" s="1"/>
      <c r="D513" s="1"/>
      <c r="E513" s="1"/>
      <c r="F513" s="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2" customHeight="1">
      <c r="A514" s="1"/>
      <c r="B514" s="1"/>
      <c r="C514" s="1"/>
      <c r="D514" s="1"/>
      <c r="E514" s="1"/>
      <c r="F514" s="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2" customHeight="1">
      <c r="A515" s="1"/>
      <c r="B515" s="1"/>
      <c r="C515" s="1"/>
      <c r="D515" s="1"/>
      <c r="E515" s="1"/>
      <c r="F515" s="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2" customHeight="1">
      <c r="A516" s="1"/>
      <c r="B516" s="1"/>
      <c r="C516" s="1"/>
      <c r="D516" s="1"/>
      <c r="E516" s="1"/>
      <c r="F516" s="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2" customHeight="1">
      <c r="A517" s="1"/>
      <c r="B517" s="1"/>
      <c r="C517" s="1"/>
      <c r="D517" s="1"/>
      <c r="E517" s="1"/>
      <c r="F517" s="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2" customHeight="1">
      <c r="A518" s="1"/>
      <c r="B518" s="1"/>
      <c r="C518" s="1"/>
      <c r="D518" s="1"/>
      <c r="E518" s="1"/>
      <c r="F518" s="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2" customHeight="1">
      <c r="A519" s="1"/>
      <c r="B519" s="1"/>
      <c r="C519" s="1"/>
      <c r="D519" s="1"/>
      <c r="E519" s="1"/>
      <c r="F519" s="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2" customHeight="1">
      <c r="A520" s="1"/>
      <c r="B520" s="1"/>
      <c r="C520" s="1"/>
      <c r="D520" s="1"/>
      <c r="E520" s="1"/>
      <c r="F520" s="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2" customHeight="1">
      <c r="A521" s="1"/>
      <c r="B521" s="1"/>
      <c r="C521" s="1"/>
      <c r="D521" s="1"/>
      <c r="E521" s="1"/>
      <c r="F521" s="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2" customHeight="1">
      <c r="A522" s="1"/>
      <c r="B522" s="1"/>
      <c r="C522" s="1"/>
      <c r="D522" s="1"/>
      <c r="E522" s="1"/>
      <c r="F522" s="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2" customHeight="1">
      <c r="A523" s="1"/>
      <c r="B523" s="1"/>
      <c r="C523" s="1"/>
      <c r="D523" s="1"/>
      <c r="E523" s="1"/>
      <c r="F523" s="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2" customHeight="1">
      <c r="A524" s="1"/>
      <c r="B524" s="1"/>
      <c r="C524" s="1"/>
      <c r="D524" s="1"/>
      <c r="E524" s="1"/>
      <c r="F524" s="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2" customHeight="1">
      <c r="A525" s="1"/>
      <c r="B525" s="1"/>
      <c r="C525" s="1"/>
      <c r="D525" s="1"/>
      <c r="E525" s="1"/>
      <c r="F525" s="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2" customHeight="1">
      <c r="A526" s="1"/>
      <c r="B526" s="1"/>
      <c r="C526" s="1"/>
      <c r="D526" s="1"/>
      <c r="E526" s="1"/>
      <c r="F526" s="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2" customHeight="1">
      <c r="A527" s="1"/>
      <c r="B527" s="1"/>
      <c r="C527" s="1"/>
      <c r="D527" s="1"/>
      <c r="E527" s="1"/>
      <c r="F527" s="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2" customHeight="1">
      <c r="A528" s="1"/>
      <c r="B528" s="1"/>
      <c r="C528" s="1"/>
      <c r="D528" s="1"/>
      <c r="E528" s="1"/>
      <c r="F528" s="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2" customHeight="1">
      <c r="A529" s="1"/>
      <c r="B529" s="1"/>
      <c r="C529" s="1"/>
      <c r="D529" s="1"/>
      <c r="E529" s="1"/>
      <c r="F529" s="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2" customHeight="1">
      <c r="A530" s="1"/>
      <c r="B530" s="1"/>
      <c r="C530" s="1"/>
      <c r="D530" s="1"/>
      <c r="E530" s="1"/>
      <c r="F530" s="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2" customHeight="1">
      <c r="A531" s="1"/>
      <c r="B531" s="1"/>
      <c r="C531" s="1"/>
      <c r="D531" s="1"/>
      <c r="E531" s="1"/>
      <c r="F531" s="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2" customHeight="1">
      <c r="A532" s="1"/>
      <c r="B532" s="1"/>
      <c r="C532" s="1"/>
      <c r="D532" s="1"/>
      <c r="E532" s="1"/>
      <c r="F532" s="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2" customHeight="1">
      <c r="A533" s="1"/>
      <c r="B533" s="1"/>
      <c r="C533" s="1"/>
      <c r="D533" s="1"/>
      <c r="E533" s="1"/>
      <c r="F533" s="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2" customHeight="1">
      <c r="A534" s="1"/>
      <c r="B534" s="1"/>
      <c r="C534" s="1"/>
      <c r="D534" s="1"/>
      <c r="E534" s="1"/>
      <c r="F534" s="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2" customHeight="1">
      <c r="A535" s="1"/>
      <c r="B535" s="1"/>
      <c r="C535" s="1"/>
      <c r="D535" s="1"/>
      <c r="E535" s="1"/>
      <c r="F535" s="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2" customHeight="1">
      <c r="A536" s="1"/>
      <c r="B536" s="1"/>
      <c r="C536" s="1"/>
      <c r="D536" s="1"/>
      <c r="E536" s="1"/>
      <c r="F536" s="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2" customHeight="1">
      <c r="A537" s="1"/>
      <c r="B537" s="1"/>
      <c r="C537" s="1"/>
      <c r="D537" s="1"/>
      <c r="E537" s="1"/>
      <c r="F537" s="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2" customHeight="1">
      <c r="A538" s="1"/>
      <c r="B538" s="1"/>
      <c r="C538" s="1"/>
      <c r="D538" s="1"/>
      <c r="E538" s="1"/>
      <c r="F538" s="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2" customHeight="1">
      <c r="A539" s="1"/>
      <c r="B539" s="1"/>
      <c r="C539" s="1"/>
      <c r="D539" s="1"/>
      <c r="E539" s="1"/>
      <c r="F539" s="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2" customHeight="1">
      <c r="A540" s="1"/>
      <c r="B540" s="1"/>
      <c r="C540" s="1"/>
      <c r="D540" s="1"/>
      <c r="E540" s="1"/>
      <c r="F540" s="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2" customHeight="1">
      <c r="A541" s="1"/>
      <c r="B541" s="1"/>
      <c r="C541" s="1"/>
      <c r="D541" s="1"/>
      <c r="E541" s="1"/>
      <c r="F541" s="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2" customHeight="1">
      <c r="A542" s="1"/>
      <c r="B542" s="1"/>
      <c r="C542" s="1"/>
      <c r="D542" s="1"/>
      <c r="E542" s="1"/>
      <c r="F542" s="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2" customHeight="1">
      <c r="A543" s="1"/>
      <c r="B543" s="1"/>
      <c r="C543" s="1"/>
      <c r="D543" s="1"/>
      <c r="E543" s="1"/>
      <c r="F543" s="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2" customHeight="1">
      <c r="A544" s="1"/>
      <c r="B544" s="1"/>
      <c r="C544" s="1"/>
      <c r="D544" s="1"/>
      <c r="E544" s="1"/>
      <c r="F544" s="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2" customHeight="1">
      <c r="A545" s="1"/>
      <c r="B545" s="1"/>
      <c r="C545" s="1"/>
      <c r="D545" s="1"/>
      <c r="E545" s="1"/>
      <c r="F545" s="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2" customHeight="1">
      <c r="A546" s="1"/>
      <c r="B546" s="1"/>
      <c r="C546" s="1"/>
      <c r="D546" s="1"/>
      <c r="E546" s="1"/>
      <c r="F546" s="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2" customHeight="1">
      <c r="A547" s="1"/>
      <c r="B547" s="1"/>
      <c r="C547" s="1"/>
      <c r="D547" s="1"/>
      <c r="E547" s="1"/>
      <c r="F547" s="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2" customHeight="1">
      <c r="A548" s="1"/>
      <c r="B548" s="1"/>
      <c r="C548" s="1"/>
      <c r="D548" s="1"/>
      <c r="E548" s="1"/>
      <c r="F548" s="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2" customHeight="1">
      <c r="A549" s="1"/>
      <c r="B549" s="1"/>
      <c r="C549" s="1"/>
      <c r="D549" s="1"/>
      <c r="E549" s="1"/>
      <c r="F549" s="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2" customHeight="1">
      <c r="A550" s="1"/>
      <c r="B550" s="1"/>
      <c r="C550" s="1"/>
      <c r="D550" s="1"/>
      <c r="E550" s="1"/>
      <c r="F550" s="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2" customHeight="1">
      <c r="A551" s="1"/>
      <c r="B551" s="1"/>
      <c r="C551" s="1"/>
      <c r="D551" s="1"/>
      <c r="E551" s="1"/>
      <c r="F551" s="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2" customHeight="1">
      <c r="A552" s="1"/>
      <c r="B552" s="1"/>
      <c r="C552" s="1"/>
      <c r="D552" s="1"/>
      <c r="E552" s="1"/>
      <c r="F552" s="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2" customHeight="1">
      <c r="A553" s="1"/>
      <c r="B553" s="1"/>
      <c r="C553" s="1"/>
      <c r="D553" s="1"/>
      <c r="E553" s="1"/>
      <c r="F553" s="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2" customHeight="1">
      <c r="A554" s="1"/>
      <c r="B554" s="1"/>
      <c r="C554" s="1"/>
      <c r="D554" s="1"/>
      <c r="E554" s="1"/>
      <c r="F554" s="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2" customHeight="1">
      <c r="A555" s="1"/>
      <c r="B555" s="1"/>
      <c r="C555" s="1"/>
      <c r="D555" s="1"/>
      <c r="E555" s="1"/>
      <c r="F555" s="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2" customHeight="1">
      <c r="A556" s="1"/>
      <c r="B556" s="1"/>
      <c r="C556" s="1"/>
      <c r="D556" s="1"/>
      <c r="E556" s="1"/>
      <c r="F556" s="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2" customHeight="1">
      <c r="A557" s="1"/>
      <c r="B557" s="1"/>
      <c r="C557" s="1"/>
      <c r="D557" s="1"/>
      <c r="E557" s="1"/>
      <c r="F557" s="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2" customHeight="1">
      <c r="A558" s="1"/>
      <c r="B558" s="1"/>
      <c r="C558" s="1"/>
      <c r="D558" s="1"/>
      <c r="E558" s="1"/>
      <c r="F558" s="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2" customHeight="1">
      <c r="A559" s="1"/>
      <c r="B559" s="1"/>
      <c r="C559" s="1"/>
      <c r="D559" s="1"/>
      <c r="E559" s="1"/>
      <c r="F559" s="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2" customHeight="1">
      <c r="A560" s="1"/>
      <c r="B560" s="1"/>
      <c r="C560" s="1"/>
      <c r="D560" s="1"/>
      <c r="E560" s="1"/>
      <c r="F560" s="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2" customHeight="1">
      <c r="A561" s="1"/>
      <c r="B561" s="1"/>
      <c r="C561" s="1"/>
      <c r="D561" s="1"/>
      <c r="E561" s="1"/>
      <c r="F561" s="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2" customHeight="1">
      <c r="A562" s="1"/>
      <c r="B562" s="1"/>
      <c r="C562" s="1"/>
      <c r="D562" s="1"/>
      <c r="E562" s="1"/>
      <c r="F562" s="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2" customHeight="1">
      <c r="A563" s="1"/>
      <c r="B563" s="1"/>
      <c r="C563" s="1"/>
      <c r="D563" s="1"/>
      <c r="E563" s="1"/>
      <c r="F563" s="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2" customHeight="1">
      <c r="A564" s="1"/>
      <c r="B564" s="1"/>
      <c r="C564" s="1"/>
      <c r="D564" s="1"/>
      <c r="E564" s="1"/>
      <c r="F564" s="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2" customHeight="1">
      <c r="A565" s="1"/>
      <c r="B565" s="1"/>
      <c r="C565" s="1"/>
      <c r="D565" s="1"/>
      <c r="E565" s="1"/>
      <c r="F565" s="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2" customHeight="1">
      <c r="A566" s="1"/>
      <c r="B566" s="1"/>
      <c r="C566" s="1"/>
      <c r="D566" s="1"/>
      <c r="E566" s="1"/>
      <c r="F566" s="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2" customHeight="1">
      <c r="A567" s="1"/>
      <c r="B567" s="1"/>
      <c r="C567" s="1"/>
      <c r="D567" s="1"/>
      <c r="E567" s="1"/>
      <c r="F567" s="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2" customHeight="1">
      <c r="A568" s="1"/>
      <c r="B568" s="1"/>
      <c r="C568" s="1"/>
      <c r="D568" s="1"/>
      <c r="E568" s="1"/>
      <c r="F568" s="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2" customHeight="1">
      <c r="A569" s="1"/>
      <c r="B569" s="1"/>
      <c r="C569" s="1"/>
      <c r="D569" s="1"/>
      <c r="E569" s="1"/>
      <c r="F569" s="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2" customHeight="1">
      <c r="A570" s="1"/>
      <c r="B570" s="1"/>
      <c r="C570" s="1"/>
      <c r="D570" s="1"/>
      <c r="E570" s="1"/>
      <c r="F570" s="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2" customHeight="1">
      <c r="A571" s="1"/>
      <c r="B571" s="1"/>
      <c r="C571" s="1"/>
      <c r="D571" s="1"/>
      <c r="E571" s="1"/>
      <c r="F571" s="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2" customHeight="1">
      <c r="A572" s="1"/>
      <c r="B572" s="1"/>
      <c r="C572" s="1"/>
      <c r="D572" s="1"/>
      <c r="E572" s="1"/>
      <c r="F572" s="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2" customHeight="1">
      <c r="A573" s="1"/>
      <c r="B573" s="1"/>
      <c r="C573" s="1"/>
      <c r="D573" s="1"/>
      <c r="E573" s="1"/>
      <c r="F573" s="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2" customHeight="1">
      <c r="A574" s="1"/>
      <c r="B574" s="1"/>
      <c r="C574" s="1"/>
      <c r="D574" s="1"/>
      <c r="E574" s="1"/>
      <c r="F574" s="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2" customHeight="1">
      <c r="A575" s="1"/>
      <c r="B575" s="1"/>
      <c r="C575" s="1"/>
      <c r="D575" s="1"/>
      <c r="E575" s="1"/>
      <c r="F575" s="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2" customHeight="1">
      <c r="A576" s="1"/>
      <c r="B576" s="1"/>
      <c r="C576" s="1"/>
      <c r="D576" s="1"/>
      <c r="E576" s="1"/>
      <c r="F576" s="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2" customHeight="1">
      <c r="A577" s="1"/>
      <c r="B577" s="1"/>
      <c r="C577" s="1"/>
      <c r="D577" s="1"/>
      <c r="E577" s="1"/>
      <c r="F577" s="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2" customHeight="1">
      <c r="A578" s="1"/>
      <c r="B578" s="1"/>
      <c r="C578" s="1"/>
      <c r="D578" s="1"/>
      <c r="E578" s="1"/>
      <c r="F578" s="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2" customHeight="1">
      <c r="A579" s="1"/>
      <c r="B579" s="1"/>
      <c r="C579" s="1"/>
      <c r="D579" s="1"/>
      <c r="E579" s="1"/>
      <c r="F579" s="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2" customHeight="1">
      <c r="A580" s="1"/>
      <c r="B580" s="1"/>
      <c r="C580" s="1"/>
      <c r="D580" s="1"/>
      <c r="E580" s="1"/>
      <c r="F580" s="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2" customHeight="1">
      <c r="A581" s="1"/>
      <c r="B581" s="1"/>
      <c r="C581" s="1"/>
      <c r="D581" s="1"/>
      <c r="E581" s="1"/>
      <c r="F581" s="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2" customHeight="1">
      <c r="A582" s="1"/>
      <c r="B582" s="1"/>
      <c r="C582" s="1"/>
      <c r="D582" s="1"/>
      <c r="E582" s="1"/>
      <c r="F582" s="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2" customHeight="1">
      <c r="A583" s="1"/>
      <c r="B583" s="1"/>
      <c r="C583" s="1"/>
      <c r="D583" s="1"/>
      <c r="E583" s="1"/>
      <c r="F583" s="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2" customHeight="1">
      <c r="A584" s="1"/>
      <c r="B584" s="1"/>
      <c r="C584" s="1"/>
      <c r="D584" s="1"/>
      <c r="E584" s="1"/>
      <c r="F584" s="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2" customHeight="1">
      <c r="A585" s="1"/>
      <c r="B585" s="1"/>
      <c r="C585" s="1"/>
      <c r="D585" s="1"/>
      <c r="E585" s="1"/>
      <c r="F585" s="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2" customHeight="1">
      <c r="A586" s="1"/>
      <c r="B586" s="1"/>
      <c r="C586" s="1"/>
      <c r="D586" s="1"/>
      <c r="E586" s="1"/>
      <c r="F586" s="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2" customHeight="1">
      <c r="A587" s="1"/>
      <c r="B587" s="1"/>
      <c r="C587" s="1"/>
      <c r="D587" s="1"/>
      <c r="E587" s="1"/>
      <c r="F587" s="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2" customHeight="1">
      <c r="A588" s="1"/>
      <c r="B588" s="1"/>
      <c r="C588" s="1"/>
      <c r="D588" s="1"/>
      <c r="E588" s="1"/>
      <c r="F588" s="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2" customHeight="1">
      <c r="A589" s="1"/>
      <c r="B589" s="1"/>
      <c r="C589" s="1"/>
      <c r="D589" s="1"/>
      <c r="E589" s="1"/>
      <c r="F589" s="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2" customHeight="1">
      <c r="A590" s="1"/>
      <c r="B590" s="1"/>
      <c r="C590" s="1"/>
      <c r="D590" s="1"/>
      <c r="E590" s="1"/>
      <c r="F590" s="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2" customHeight="1">
      <c r="A591" s="1"/>
      <c r="B591" s="1"/>
      <c r="C591" s="1"/>
      <c r="D591" s="1"/>
      <c r="E591" s="1"/>
      <c r="F591" s="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2" customHeight="1">
      <c r="A592" s="1"/>
      <c r="B592" s="1"/>
      <c r="C592" s="1"/>
      <c r="D592" s="1"/>
      <c r="E592" s="1"/>
      <c r="F592" s="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2" customHeight="1">
      <c r="A593" s="1"/>
      <c r="B593" s="1"/>
      <c r="C593" s="1"/>
      <c r="D593" s="1"/>
      <c r="E593" s="1"/>
      <c r="F593" s="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2" customHeight="1">
      <c r="A594" s="1"/>
      <c r="B594" s="1"/>
      <c r="C594" s="1"/>
      <c r="D594" s="1"/>
      <c r="E594" s="1"/>
      <c r="F594" s="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2" customHeight="1">
      <c r="A595" s="1"/>
      <c r="B595" s="1"/>
      <c r="C595" s="1"/>
      <c r="D595" s="1"/>
      <c r="E595" s="1"/>
      <c r="F595" s="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2" customHeight="1">
      <c r="A596" s="1"/>
      <c r="B596" s="1"/>
      <c r="C596" s="1"/>
      <c r="D596" s="1"/>
      <c r="E596" s="1"/>
      <c r="F596" s="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2" customHeight="1">
      <c r="A597" s="1"/>
      <c r="B597" s="1"/>
      <c r="C597" s="1"/>
      <c r="D597" s="1"/>
      <c r="E597" s="1"/>
      <c r="F597" s="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2" customHeight="1">
      <c r="A598" s="1"/>
      <c r="B598" s="1"/>
      <c r="C598" s="1"/>
      <c r="D598" s="1"/>
      <c r="E598" s="1"/>
      <c r="F598" s="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2" customHeight="1">
      <c r="A599" s="1"/>
      <c r="B599" s="1"/>
      <c r="C599" s="1"/>
      <c r="D599" s="1"/>
      <c r="E599" s="1"/>
      <c r="F599" s="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2" customHeight="1">
      <c r="A600" s="1"/>
      <c r="B600" s="1"/>
      <c r="C600" s="1"/>
      <c r="D600" s="1"/>
      <c r="E600" s="1"/>
      <c r="F600" s="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2" customHeight="1">
      <c r="A601" s="1"/>
      <c r="B601" s="1"/>
      <c r="C601" s="1"/>
      <c r="D601" s="1"/>
      <c r="E601" s="1"/>
      <c r="F601" s="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2" customHeight="1">
      <c r="A602" s="1"/>
      <c r="B602" s="1"/>
      <c r="C602" s="1"/>
      <c r="D602" s="1"/>
      <c r="E602" s="1"/>
      <c r="F602" s="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2" customHeight="1">
      <c r="A603" s="1"/>
      <c r="B603" s="1"/>
      <c r="C603" s="1"/>
      <c r="D603" s="1"/>
      <c r="E603" s="1"/>
      <c r="F603" s="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2" customHeight="1">
      <c r="A604" s="1"/>
      <c r="B604" s="1"/>
      <c r="C604" s="1"/>
      <c r="D604" s="1"/>
      <c r="E604" s="1"/>
      <c r="F604" s="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2" customHeight="1">
      <c r="A605" s="1"/>
      <c r="B605" s="1"/>
      <c r="C605" s="1"/>
      <c r="D605" s="1"/>
      <c r="E605" s="1"/>
      <c r="F605" s="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2" customHeight="1">
      <c r="A606" s="1"/>
      <c r="B606" s="1"/>
      <c r="C606" s="1"/>
      <c r="D606" s="1"/>
      <c r="E606" s="1"/>
      <c r="F606" s="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2" customHeight="1">
      <c r="A607" s="1"/>
      <c r="B607" s="1"/>
      <c r="C607" s="1"/>
      <c r="D607" s="1"/>
      <c r="E607" s="1"/>
      <c r="F607" s="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2" customHeight="1">
      <c r="A608" s="1"/>
      <c r="B608" s="1"/>
      <c r="C608" s="1"/>
      <c r="D608" s="1"/>
      <c r="E608" s="1"/>
      <c r="F608" s="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2" customHeight="1">
      <c r="A609" s="1"/>
      <c r="B609" s="1"/>
      <c r="C609" s="1"/>
      <c r="D609" s="1"/>
      <c r="E609" s="1"/>
      <c r="F609" s="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2" customHeight="1">
      <c r="A610" s="1"/>
      <c r="B610" s="1"/>
      <c r="C610" s="1"/>
      <c r="D610" s="1"/>
      <c r="E610" s="1"/>
      <c r="F610" s="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2" customHeight="1">
      <c r="A611" s="1"/>
      <c r="B611" s="1"/>
      <c r="C611" s="1"/>
      <c r="D611" s="1"/>
      <c r="E611" s="1"/>
      <c r="F611" s="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2" customHeight="1">
      <c r="A612" s="1"/>
      <c r="B612" s="1"/>
      <c r="C612" s="1"/>
      <c r="D612" s="1"/>
      <c r="E612" s="1"/>
      <c r="F612" s="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2" customHeight="1">
      <c r="A613" s="1"/>
      <c r="B613" s="1"/>
      <c r="C613" s="1"/>
      <c r="D613" s="1"/>
      <c r="E613" s="1"/>
      <c r="F613" s="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2" customHeight="1">
      <c r="A614" s="1"/>
      <c r="B614" s="1"/>
      <c r="C614" s="1"/>
      <c r="D614" s="1"/>
      <c r="E614" s="1"/>
      <c r="F614" s="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2" customHeight="1">
      <c r="A615" s="1"/>
      <c r="B615" s="1"/>
      <c r="C615" s="1"/>
      <c r="D615" s="1"/>
      <c r="E615" s="1"/>
      <c r="F615" s="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2" customHeight="1">
      <c r="A616" s="1"/>
      <c r="B616" s="1"/>
      <c r="C616" s="1"/>
      <c r="D616" s="1"/>
      <c r="E616" s="1"/>
      <c r="F616" s="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2" customHeight="1">
      <c r="A617" s="1"/>
      <c r="B617" s="1"/>
      <c r="C617" s="1"/>
      <c r="D617" s="1"/>
      <c r="E617" s="1"/>
      <c r="F617" s="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2" customHeight="1">
      <c r="A618" s="1"/>
      <c r="B618" s="1"/>
      <c r="C618" s="1"/>
      <c r="D618" s="1"/>
      <c r="E618" s="1"/>
      <c r="F618" s="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2" customHeight="1">
      <c r="A619" s="1"/>
      <c r="B619" s="1"/>
      <c r="C619" s="1"/>
      <c r="D619" s="1"/>
      <c r="E619" s="1"/>
      <c r="F619" s="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2" customHeight="1">
      <c r="A620" s="1"/>
      <c r="B620" s="1"/>
      <c r="C620" s="1"/>
      <c r="D620" s="1"/>
      <c r="E620" s="1"/>
      <c r="F620" s="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2" customHeight="1">
      <c r="A621" s="1"/>
      <c r="B621" s="1"/>
      <c r="C621" s="1"/>
      <c r="D621" s="1"/>
      <c r="E621" s="1"/>
      <c r="F621" s="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2" customHeight="1">
      <c r="A622" s="1"/>
      <c r="B622" s="1"/>
      <c r="C622" s="1"/>
      <c r="D622" s="1"/>
      <c r="E622" s="1"/>
      <c r="F622" s="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2" customHeight="1">
      <c r="A623" s="1"/>
      <c r="B623" s="1"/>
      <c r="C623" s="1"/>
      <c r="D623" s="1"/>
      <c r="E623" s="1"/>
      <c r="F623" s="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2" customHeight="1">
      <c r="A624" s="1"/>
      <c r="B624" s="1"/>
      <c r="C624" s="1"/>
      <c r="D624" s="1"/>
      <c r="E624" s="1"/>
      <c r="F624" s="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2" customHeight="1">
      <c r="A625" s="1"/>
      <c r="B625" s="1"/>
      <c r="C625" s="1"/>
      <c r="D625" s="1"/>
      <c r="E625" s="1"/>
      <c r="F625" s="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2" customHeight="1">
      <c r="A626" s="1"/>
      <c r="B626" s="1"/>
      <c r="C626" s="1"/>
      <c r="D626" s="1"/>
      <c r="E626" s="1"/>
      <c r="F626" s="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2" customHeight="1">
      <c r="A627" s="1"/>
      <c r="B627" s="1"/>
      <c r="C627" s="1"/>
      <c r="D627" s="1"/>
      <c r="E627" s="1"/>
      <c r="F627" s="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2" customHeight="1">
      <c r="A628" s="1"/>
      <c r="B628" s="1"/>
      <c r="C628" s="1"/>
      <c r="D628" s="1"/>
      <c r="E628" s="1"/>
      <c r="F628" s="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2" customHeight="1">
      <c r="A629" s="1"/>
      <c r="B629" s="1"/>
      <c r="C629" s="1"/>
      <c r="D629" s="1"/>
      <c r="E629" s="1"/>
      <c r="F629" s="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2" customHeight="1">
      <c r="A630" s="1"/>
      <c r="B630" s="1"/>
      <c r="C630" s="1"/>
      <c r="D630" s="1"/>
      <c r="E630" s="1"/>
      <c r="F630" s="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2" customHeight="1">
      <c r="A631" s="1"/>
      <c r="B631" s="1"/>
      <c r="C631" s="1"/>
      <c r="D631" s="1"/>
      <c r="E631" s="1"/>
      <c r="F631" s="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2" customHeight="1">
      <c r="A632" s="1"/>
      <c r="B632" s="1"/>
      <c r="C632" s="1"/>
      <c r="D632" s="1"/>
      <c r="E632" s="1"/>
      <c r="F632" s="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2" customHeight="1">
      <c r="A633" s="1"/>
      <c r="B633" s="1"/>
      <c r="C633" s="1"/>
      <c r="D633" s="1"/>
      <c r="E633" s="1"/>
      <c r="F633" s="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2" customHeight="1">
      <c r="A634" s="1"/>
      <c r="B634" s="1"/>
      <c r="C634" s="1"/>
      <c r="D634" s="1"/>
      <c r="E634" s="1"/>
      <c r="F634" s="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2" customHeight="1">
      <c r="A635" s="1"/>
      <c r="B635" s="1"/>
      <c r="C635" s="1"/>
      <c r="D635" s="1"/>
      <c r="E635" s="1"/>
      <c r="F635" s="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2" customHeight="1">
      <c r="A636" s="1"/>
      <c r="B636" s="1"/>
      <c r="C636" s="1"/>
      <c r="D636" s="1"/>
      <c r="E636" s="1"/>
      <c r="F636" s="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2" customHeight="1">
      <c r="A637" s="1"/>
      <c r="B637" s="1"/>
      <c r="C637" s="1"/>
      <c r="D637" s="1"/>
      <c r="E637" s="1"/>
      <c r="F637" s="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2" customHeight="1">
      <c r="A638" s="1"/>
      <c r="B638" s="1"/>
      <c r="C638" s="1"/>
      <c r="D638" s="1"/>
      <c r="E638" s="1"/>
      <c r="F638" s="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2" customHeight="1">
      <c r="A639" s="1"/>
      <c r="B639" s="1"/>
      <c r="C639" s="1"/>
      <c r="D639" s="1"/>
      <c r="E639" s="1"/>
      <c r="F639" s="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2" customHeight="1">
      <c r="A640" s="1"/>
      <c r="B640" s="1"/>
      <c r="C640" s="1"/>
      <c r="D640" s="1"/>
      <c r="E640" s="1"/>
      <c r="F640" s="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2" customHeight="1">
      <c r="A641" s="1"/>
      <c r="B641" s="1"/>
      <c r="C641" s="1"/>
      <c r="D641" s="1"/>
      <c r="E641" s="1"/>
      <c r="F641" s="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2" customHeight="1">
      <c r="A642" s="1"/>
      <c r="B642" s="1"/>
      <c r="C642" s="1"/>
      <c r="D642" s="1"/>
      <c r="E642" s="1"/>
      <c r="F642" s="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2" customHeight="1">
      <c r="A643" s="1"/>
      <c r="B643" s="1"/>
      <c r="C643" s="1"/>
      <c r="D643" s="1"/>
      <c r="E643" s="1"/>
      <c r="F643" s="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2" customHeight="1">
      <c r="A644" s="1"/>
      <c r="B644" s="1"/>
      <c r="C644" s="1"/>
      <c r="D644" s="1"/>
      <c r="E644" s="1"/>
      <c r="F644" s="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2" customHeight="1">
      <c r="A645" s="1"/>
      <c r="B645" s="1"/>
      <c r="C645" s="1"/>
      <c r="D645" s="1"/>
      <c r="E645" s="1"/>
      <c r="F645" s="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2" customHeight="1">
      <c r="A646" s="1"/>
      <c r="B646" s="1"/>
      <c r="C646" s="1"/>
      <c r="D646" s="1"/>
      <c r="E646" s="1"/>
      <c r="F646" s="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2" customHeight="1">
      <c r="A647" s="1"/>
      <c r="B647" s="1"/>
      <c r="C647" s="1"/>
      <c r="D647" s="1"/>
      <c r="E647" s="1"/>
      <c r="F647" s="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2" customHeight="1">
      <c r="A648" s="1"/>
      <c r="B648" s="1"/>
      <c r="C648" s="1"/>
      <c r="D648" s="1"/>
      <c r="E648" s="1"/>
      <c r="F648" s="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2" customHeight="1">
      <c r="A649" s="1"/>
      <c r="B649" s="1"/>
      <c r="C649" s="1"/>
      <c r="D649" s="1"/>
      <c r="E649" s="1"/>
      <c r="F649" s="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2" customHeight="1">
      <c r="A650" s="1"/>
      <c r="B650" s="1"/>
      <c r="C650" s="1"/>
      <c r="D650" s="1"/>
      <c r="E650" s="1"/>
      <c r="F650" s="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2" customHeight="1">
      <c r="A651" s="1"/>
      <c r="B651" s="1"/>
      <c r="C651" s="1"/>
      <c r="D651" s="1"/>
      <c r="E651" s="1"/>
      <c r="F651" s="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2" customHeight="1">
      <c r="A652" s="1"/>
      <c r="B652" s="1"/>
      <c r="C652" s="1"/>
      <c r="D652" s="1"/>
      <c r="E652" s="1"/>
      <c r="F652" s="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2" customHeight="1">
      <c r="A653" s="1"/>
      <c r="B653" s="1"/>
      <c r="C653" s="1"/>
      <c r="D653" s="1"/>
      <c r="E653" s="1"/>
      <c r="F653" s="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2" customHeight="1">
      <c r="A654" s="1"/>
      <c r="B654" s="1"/>
      <c r="C654" s="1"/>
      <c r="D654" s="1"/>
      <c r="E654" s="1"/>
      <c r="F654" s="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2" customHeight="1">
      <c r="A655" s="1"/>
      <c r="B655" s="1"/>
      <c r="C655" s="1"/>
      <c r="D655" s="1"/>
      <c r="E655" s="1"/>
      <c r="F655" s="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2" customHeight="1">
      <c r="A656" s="1"/>
      <c r="B656" s="1"/>
      <c r="C656" s="1"/>
      <c r="D656" s="1"/>
      <c r="E656" s="1"/>
      <c r="F656" s="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2" customHeight="1">
      <c r="A657" s="1"/>
      <c r="B657" s="1"/>
      <c r="C657" s="1"/>
      <c r="D657" s="1"/>
      <c r="E657" s="1"/>
      <c r="F657" s="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2" customHeight="1">
      <c r="A658" s="1"/>
      <c r="B658" s="1"/>
      <c r="C658" s="1"/>
      <c r="D658" s="1"/>
      <c r="E658" s="1"/>
      <c r="F658" s="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2" customHeight="1">
      <c r="A659" s="1"/>
      <c r="B659" s="1"/>
      <c r="C659" s="1"/>
      <c r="D659" s="1"/>
      <c r="E659" s="1"/>
      <c r="F659" s="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2" customHeight="1">
      <c r="A660" s="1"/>
      <c r="B660" s="1"/>
      <c r="C660" s="1"/>
      <c r="D660" s="1"/>
      <c r="E660" s="1"/>
      <c r="F660" s="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2" customHeight="1">
      <c r="A661" s="1"/>
      <c r="B661" s="1"/>
      <c r="C661" s="1"/>
      <c r="D661" s="1"/>
      <c r="E661" s="1"/>
      <c r="F661" s="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2" customHeight="1">
      <c r="A662" s="1"/>
      <c r="B662" s="1"/>
      <c r="C662" s="1"/>
      <c r="D662" s="1"/>
      <c r="E662" s="1"/>
      <c r="F662" s="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2" customHeight="1">
      <c r="A663" s="1"/>
      <c r="B663" s="1"/>
      <c r="C663" s="1"/>
      <c r="D663" s="1"/>
      <c r="E663" s="1"/>
      <c r="F663" s="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2" customHeight="1">
      <c r="A664" s="1"/>
      <c r="B664" s="1"/>
      <c r="C664" s="1"/>
      <c r="D664" s="1"/>
      <c r="E664" s="1"/>
      <c r="F664" s="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2" customHeight="1">
      <c r="A665" s="1"/>
      <c r="B665" s="1"/>
      <c r="C665" s="1"/>
      <c r="D665" s="1"/>
      <c r="E665" s="1"/>
      <c r="F665" s="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2" customHeight="1">
      <c r="A666" s="1"/>
      <c r="B666" s="1"/>
      <c r="C666" s="1"/>
      <c r="D666" s="1"/>
      <c r="E666" s="1"/>
      <c r="F666" s="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2" customHeight="1">
      <c r="A667" s="1"/>
      <c r="B667" s="1"/>
      <c r="C667" s="1"/>
      <c r="D667" s="1"/>
      <c r="E667" s="1"/>
      <c r="F667" s="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2" customHeight="1">
      <c r="A668" s="1"/>
      <c r="B668" s="1"/>
      <c r="C668" s="1"/>
      <c r="D668" s="1"/>
      <c r="E668" s="1"/>
      <c r="F668" s="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2" customHeight="1">
      <c r="A669" s="1"/>
      <c r="B669" s="1"/>
      <c r="C669" s="1"/>
      <c r="D669" s="1"/>
      <c r="E669" s="1"/>
      <c r="F669" s="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2" customHeight="1">
      <c r="A670" s="1"/>
      <c r="B670" s="1"/>
      <c r="C670" s="1"/>
      <c r="D670" s="1"/>
      <c r="E670" s="1"/>
      <c r="F670" s="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2" customHeight="1">
      <c r="A671" s="1"/>
      <c r="B671" s="1"/>
      <c r="C671" s="1"/>
      <c r="D671" s="1"/>
      <c r="E671" s="1"/>
      <c r="F671" s="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2" customHeight="1">
      <c r="A672" s="1"/>
      <c r="B672" s="1"/>
      <c r="C672" s="1"/>
      <c r="D672" s="1"/>
      <c r="E672" s="1"/>
      <c r="F672" s="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2" customHeight="1">
      <c r="A673" s="1"/>
      <c r="B673" s="1"/>
      <c r="C673" s="1"/>
      <c r="D673" s="1"/>
      <c r="E673" s="1"/>
      <c r="F673" s="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2" customHeight="1">
      <c r="A674" s="1"/>
      <c r="B674" s="1"/>
      <c r="C674" s="1"/>
      <c r="D674" s="1"/>
      <c r="E674" s="1"/>
      <c r="F674" s="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2" customHeight="1">
      <c r="A675" s="1"/>
      <c r="B675" s="1"/>
      <c r="C675" s="1"/>
      <c r="D675" s="1"/>
      <c r="E675" s="1"/>
      <c r="F675" s="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2" customHeight="1">
      <c r="A676" s="1"/>
      <c r="B676" s="1"/>
      <c r="C676" s="1"/>
      <c r="D676" s="1"/>
      <c r="E676" s="1"/>
      <c r="F676" s="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2" customHeight="1">
      <c r="A677" s="1"/>
      <c r="B677" s="1"/>
      <c r="C677" s="1"/>
      <c r="D677" s="1"/>
      <c r="E677" s="1"/>
      <c r="F677" s="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2" customHeight="1">
      <c r="A678" s="1"/>
      <c r="B678" s="1"/>
      <c r="C678" s="1"/>
      <c r="D678" s="1"/>
      <c r="E678" s="1"/>
      <c r="F678" s="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2" customHeight="1">
      <c r="A679" s="1"/>
      <c r="B679" s="1"/>
      <c r="C679" s="1"/>
      <c r="D679" s="1"/>
      <c r="E679" s="1"/>
      <c r="F679" s="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2" customHeight="1">
      <c r="A680" s="1"/>
      <c r="B680" s="1"/>
      <c r="C680" s="1"/>
      <c r="D680" s="1"/>
      <c r="E680" s="1"/>
      <c r="F680" s="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2" customHeight="1">
      <c r="A681" s="1"/>
      <c r="B681" s="1"/>
      <c r="C681" s="1"/>
      <c r="D681" s="1"/>
      <c r="E681" s="1"/>
      <c r="F681" s="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2" customHeight="1">
      <c r="A682" s="1"/>
      <c r="B682" s="1"/>
      <c r="C682" s="1"/>
      <c r="D682" s="1"/>
      <c r="E682" s="1"/>
      <c r="F682" s="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2" customHeight="1">
      <c r="A683" s="1"/>
      <c r="B683" s="1"/>
      <c r="C683" s="1"/>
      <c r="D683" s="1"/>
      <c r="E683" s="1"/>
      <c r="F683" s="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2" customHeight="1">
      <c r="A684" s="1"/>
      <c r="B684" s="1"/>
      <c r="C684" s="1"/>
      <c r="D684" s="1"/>
      <c r="E684" s="1"/>
      <c r="F684" s="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2" customHeight="1">
      <c r="A685" s="1"/>
      <c r="B685" s="1"/>
      <c r="C685" s="1"/>
      <c r="D685" s="1"/>
      <c r="E685" s="1"/>
      <c r="F685" s="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2" customHeight="1">
      <c r="A686" s="1"/>
      <c r="B686" s="1"/>
      <c r="C686" s="1"/>
      <c r="D686" s="1"/>
      <c r="E686" s="1"/>
      <c r="F686" s="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2" customHeight="1">
      <c r="A687" s="1"/>
      <c r="B687" s="1"/>
      <c r="C687" s="1"/>
      <c r="D687" s="1"/>
      <c r="E687" s="1"/>
      <c r="F687" s="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2" customHeight="1">
      <c r="A688" s="1"/>
      <c r="B688" s="1"/>
      <c r="C688" s="1"/>
      <c r="D688" s="1"/>
      <c r="E688" s="1"/>
      <c r="F688" s="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2" customHeight="1">
      <c r="A689" s="1"/>
      <c r="B689" s="1"/>
      <c r="C689" s="1"/>
      <c r="D689" s="1"/>
      <c r="E689" s="1"/>
      <c r="F689" s="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2" customHeight="1">
      <c r="A690" s="1"/>
      <c r="B690" s="1"/>
      <c r="C690" s="1"/>
      <c r="D690" s="1"/>
      <c r="E690" s="1"/>
      <c r="F690" s="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2" customHeight="1">
      <c r="A691" s="1"/>
      <c r="B691" s="1"/>
      <c r="C691" s="1"/>
      <c r="D691" s="1"/>
      <c r="E691" s="1"/>
      <c r="F691" s="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2" customHeight="1">
      <c r="A692" s="1"/>
      <c r="B692" s="1"/>
      <c r="C692" s="1"/>
      <c r="D692" s="1"/>
      <c r="E692" s="1"/>
      <c r="F692" s="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2" customHeight="1">
      <c r="A693" s="1"/>
      <c r="B693" s="1"/>
      <c r="C693" s="1"/>
      <c r="D693" s="1"/>
      <c r="E693" s="1"/>
      <c r="F693" s="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2" customHeight="1">
      <c r="A694" s="1"/>
      <c r="B694" s="1"/>
      <c r="C694" s="1"/>
      <c r="D694" s="1"/>
      <c r="E694" s="1"/>
      <c r="F694" s="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2" customHeight="1">
      <c r="A695" s="1"/>
      <c r="B695" s="1"/>
      <c r="C695" s="1"/>
      <c r="D695" s="1"/>
      <c r="E695" s="1"/>
      <c r="F695" s="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2" customHeight="1">
      <c r="A696" s="1"/>
      <c r="B696" s="1"/>
      <c r="C696" s="1"/>
      <c r="D696" s="1"/>
      <c r="E696" s="1"/>
      <c r="F696" s="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2" customHeight="1">
      <c r="A697" s="1"/>
      <c r="B697" s="1"/>
      <c r="C697" s="1"/>
      <c r="D697" s="1"/>
      <c r="E697" s="1"/>
      <c r="F697" s="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2" customHeight="1">
      <c r="A698" s="1"/>
      <c r="B698" s="1"/>
      <c r="C698" s="1"/>
      <c r="D698" s="1"/>
      <c r="E698" s="1"/>
      <c r="F698" s="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2" customHeight="1">
      <c r="A699" s="1"/>
      <c r="B699" s="1"/>
      <c r="C699" s="1"/>
      <c r="D699" s="1"/>
      <c r="E699" s="1"/>
      <c r="F699" s="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2" customHeight="1">
      <c r="A700" s="1"/>
      <c r="B700" s="1"/>
      <c r="C700" s="1"/>
      <c r="D700" s="1"/>
      <c r="E700" s="1"/>
      <c r="F700" s="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2" customHeight="1">
      <c r="A701" s="1"/>
      <c r="B701" s="1"/>
      <c r="C701" s="1"/>
      <c r="D701" s="1"/>
      <c r="E701" s="1"/>
      <c r="F701" s="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2" customHeight="1">
      <c r="A702" s="1"/>
      <c r="B702" s="1"/>
      <c r="C702" s="1"/>
      <c r="D702" s="1"/>
      <c r="E702" s="1"/>
      <c r="F702" s="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2" customHeight="1">
      <c r="A703" s="1"/>
      <c r="B703" s="1"/>
      <c r="C703" s="1"/>
      <c r="D703" s="1"/>
      <c r="E703" s="1"/>
      <c r="F703" s="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2" customHeight="1">
      <c r="A704" s="1"/>
      <c r="B704" s="1"/>
      <c r="C704" s="1"/>
      <c r="D704" s="1"/>
      <c r="E704" s="1"/>
      <c r="F704" s="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2" customHeight="1">
      <c r="A705" s="1"/>
      <c r="B705" s="1"/>
      <c r="C705" s="1"/>
      <c r="D705" s="1"/>
      <c r="E705" s="1"/>
      <c r="F705" s="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2" customHeight="1">
      <c r="A706" s="1"/>
      <c r="B706" s="1"/>
      <c r="C706" s="1"/>
      <c r="D706" s="1"/>
      <c r="E706" s="1"/>
      <c r="F706" s="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2" customHeight="1">
      <c r="A707" s="1"/>
      <c r="B707" s="1"/>
      <c r="C707" s="1"/>
      <c r="D707" s="1"/>
      <c r="E707" s="1"/>
      <c r="F707" s="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2" customHeight="1">
      <c r="A708" s="1"/>
      <c r="B708" s="1"/>
      <c r="C708" s="1"/>
      <c r="D708" s="1"/>
      <c r="E708" s="1"/>
      <c r="F708" s="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2" customHeight="1">
      <c r="A709" s="1"/>
      <c r="B709" s="1"/>
      <c r="C709" s="1"/>
      <c r="D709" s="1"/>
      <c r="E709" s="1"/>
      <c r="F709" s="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2" customHeight="1">
      <c r="A710" s="1"/>
      <c r="B710" s="1"/>
      <c r="C710" s="1"/>
      <c r="D710" s="1"/>
      <c r="E710" s="1"/>
      <c r="F710" s="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2" customHeight="1">
      <c r="A711" s="1"/>
      <c r="B711" s="1"/>
      <c r="C711" s="1"/>
      <c r="D711" s="1"/>
      <c r="E711" s="1"/>
      <c r="F711" s="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2" customHeight="1">
      <c r="A712" s="1"/>
      <c r="B712" s="1"/>
      <c r="C712" s="1"/>
      <c r="D712" s="1"/>
      <c r="E712" s="1"/>
      <c r="F712" s="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2" customHeight="1">
      <c r="A713" s="1"/>
      <c r="B713" s="1"/>
      <c r="C713" s="1"/>
      <c r="D713" s="1"/>
      <c r="E713" s="1"/>
      <c r="F713" s="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2" customHeight="1">
      <c r="A714" s="1"/>
      <c r="B714" s="1"/>
      <c r="C714" s="1"/>
      <c r="D714" s="1"/>
      <c r="E714" s="1"/>
      <c r="F714" s="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2" customHeight="1">
      <c r="A715" s="1"/>
      <c r="B715" s="1"/>
      <c r="C715" s="1"/>
      <c r="D715" s="1"/>
      <c r="E715" s="1"/>
      <c r="F715" s="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2" customHeight="1">
      <c r="A716" s="1"/>
      <c r="B716" s="1"/>
      <c r="C716" s="1"/>
      <c r="D716" s="1"/>
      <c r="E716" s="1"/>
      <c r="F716" s="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2" customHeight="1">
      <c r="A717" s="1"/>
      <c r="B717" s="1"/>
      <c r="C717" s="1"/>
      <c r="D717" s="1"/>
      <c r="E717" s="1"/>
      <c r="F717" s="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2" customHeight="1">
      <c r="A718" s="1"/>
      <c r="B718" s="1"/>
      <c r="C718" s="1"/>
      <c r="D718" s="1"/>
      <c r="E718" s="1"/>
      <c r="F718" s="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2" customHeight="1">
      <c r="A719" s="1"/>
      <c r="B719" s="1"/>
      <c r="C719" s="1"/>
      <c r="D719" s="1"/>
      <c r="E719" s="1"/>
      <c r="F719" s="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2" customHeight="1">
      <c r="A720" s="1"/>
      <c r="B720" s="1"/>
      <c r="C720" s="1"/>
      <c r="D720" s="1"/>
      <c r="E720" s="1"/>
      <c r="F720" s="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2" customHeight="1">
      <c r="A721" s="1"/>
      <c r="B721" s="1"/>
      <c r="C721" s="1"/>
      <c r="D721" s="1"/>
      <c r="E721" s="1"/>
      <c r="F721" s="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2" customHeight="1">
      <c r="A722" s="1"/>
      <c r="B722" s="1"/>
      <c r="C722" s="1"/>
      <c r="D722" s="1"/>
      <c r="E722" s="1"/>
      <c r="F722" s="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2" customHeight="1">
      <c r="A723" s="1"/>
      <c r="B723" s="1"/>
      <c r="C723" s="1"/>
      <c r="D723" s="1"/>
      <c r="E723" s="1"/>
      <c r="F723" s="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2" customHeight="1">
      <c r="A724" s="1"/>
      <c r="B724" s="1"/>
      <c r="C724" s="1"/>
      <c r="D724" s="1"/>
      <c r="E724" s="1"/>
      <c r="F724" s="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2" customHeight="1">
      <c r="A725" s="1"/>
      <c r="B725" s="1"/>
      <c r="C725" s="1"/>
      <c r="D725" s="1"/>
      <c r="E725" s="1"/>
      <c r="F725" s="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2" customHeight="1">
      <c r="A726" s="1"/>
      <c r="B726" s="1"/>
      <c r="C726" s="1"/>
      <c r="D726" s="1"/>
      <c r="E726" s="1"/>
      <c r="F726" s="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2" customHeight="1">
      <c r="A727" s="1"/>
      <c r="B727" s="1"/>
      <c r="C727" s="1"/>
      <c r="D727" s="1"/>
      <c r="E727" s="1"/>
      <c r="F727" s="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2" customHeight="1">
      <c r="A728" s="1"/>
      <c r="B728" s="1"/>
      <c r="C728" s="1"/>
      <c r="D728" s="1"/>
      <c r="E728" s="1"/>
      <c r="F728" s="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2" customHeight="1">
      <c r="A729" s="1"/>
      <c r="B729" s="1"/>
      <c r="C729" s="1"/>
      <c r="D729" s="1"/>
      <c r="E729" s="1"/>
      <c r="F729" s="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2" customHeight="1">
      <c r="A730" s="1"/>
      <c r="B730" s="1"/>
      <c r="C730" s="1"/>
      <c r="D730" s="1"/>
      <c r="E730" s="1"/>
      <c r="F730" s="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2" customHeight="1">
      <c r="A731" s="1"/>
      <c r="B731" s="1"/>
      <c r="C731" s="1"/>
      <c r="D731" s="1"/>
      <c r="E731" s="1"/>
      <c r="F731" s="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2" customHeight="1">
      <c r="A732" s="1"/>
      <c r="B732" s="1"/>
      <c r="C732" s="1"/>
      <c r="D732" s="1"/>
      <c r="E732" s="1"/>
      <c r="F732" s="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2" customHeight="1">
      <c r="A733" s="1"/>
      <c r="B733" s="1"/>
      <c r="C733" s="1"/>
      <c r="D733" s="1"/>
      <c r="E733" s="1"/>
      <c r="F733" s="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2" customHeight="1">
      <c r="A734" s="1"/>
      <c r="B734" s="1"/>
      <c r="C734" s="1"/>
      <c r="D734" s="1"/>
      <c r="E734" s="1"/>
      <c r="F734" s="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2" customHeight="1">
      <c r="A735" s="1"/>
      <c r="B735" s="1"/>
      <c r="C735" s="1"/>
      <c r="D735" s="1"/>
      <c r="E735" s="1"/>
      <c r="F735" s="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2" customHeight="1">
      <c r="A736" s="1"/>
      <c r="B736" s="1"/>
      <c r="C736" s="1"/>
      <c r="D736" s="1"/>
      <c r="E736" s="1"/>
      <c r="F736" s="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2" customHeight="1">
      <c r="A737" s="1"/>
      <c r="B737" s="1"/>
      <c r="C737" s="1"/>
      <c r="D737" s="1"/>
      <c r="E737" s="1"/>
      <c r="F737" s="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2" customHeight="1">
      <c r="A738" s="1"/>
      <c r="B738" s="1"/>
      <c r="C738" s="1"/>
      <c r="D738" s="1"/>
      <c r="E738" s="1"/>
      <c r="F738" s="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2" customHeight="1">
      <c r="A739" s="1"/>
      <c r="B739" s="1"/>
      <c r="C739" s="1"/>
      <c r="D739" s="1"/>
      <c r="E739" s="1"/>
      <c r="F739" s="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2" customHeight="1">
      <c r="A740" s="1"/>
      <c r="B740" s="1"/>
      <c r="C740" s="1"/>
      <c r="D740" s="1"/>
      <c r="E740" s="1"/>
      <c r="F740" s="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2" customHeight="1">
      <c r="A741" s="1"/>
      <c r="B741" s="1"/>
      <c r="C741" s="1"/>
      <c r="D741" s="1"/>
      <c r="E741" s="1"/>
      <c r="F741" s="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2" customHeight="1">
      <c r="A742" s="1"/>
      <c r="B742" s="1"/>
      <c r="C742" s="1"/>
      <c r="D742" s="1"/>
      <c r="E742" s="1"/>
      <c r="F742" s="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2" customHeight="1">
      <c r="A743" s="1"/>
      <c r="B743" s="1"/>
      <c r="C743" s="1"/>
      <c r="D743" s="1"/>
      <c r="E743" s="1"/>
      <c r="F743" s="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2" customHeight="1">
      <c r="A744" s="1"/>
      <c r="B744" s="1"/>
      <c r="C744" s="1"/>
      <c r="D744" s="1"/>
      <c r="E744" s="1"/>
      <c r="F744" s="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2" customHeight="1">
      <c r="A745" s="1"/>
      <c r="B745" s="1"/>
      <c r="C745" s="1"/>
      <c r="D745" s="1"/>
      <c r="E745" s="1"/>
      <c r="F745" s="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2" customHeight="1">
      <c r="A746" s="1"/>
      <c r="B746" s="1"/>
      <c r="C746" s="1"/>
      <c r="D746" s="1"/>
      <c r="E746" s="1"/>
      <c r="F746" s="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2" customHeight="1">
      <c r="A747" s="1"/>
      <c r="B747" s="1"/>
      <c r="C747" s="1"/>
      <c r="D747" s="1"/>
      <c r="E747" s="1"/>
      <c r="F747" s="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2" customHeight="1">
      <c r="A748" s="1"/>
      <c r="B748" s="1"/>
      <c r="C748" s="1"/>
      <c r="D748" s="1"/>
      <c r="E748" s="1"/>
      <c r="F748" s="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2" customHeight="1">
      <c r="A749" s="1"/>
      <c r="B749" s="1"/>
      <c r="C749" s="1"/>
      <c r="D749" s="1"/>
      <c r="E749" s="1"/>
      <c r="F749" s="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2" customHeight="1">
      <c r="A750" s="1"/>
      <c r="B750" s="1"/>
      <c r="C750" s="1"/>
      <c r="D750" s="1"/>
      <c r="E750" s="1"/>
      <c r="F750" s="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2" customHeight="1">
      <c r="A751" s="1"/>
      <c r="B751" s="1"/>
      <c r="C751" s="1"/>
      <c r="D751" s="1"/>
      <c r="E751" s="1"/>
      <c r="F751" s="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2" customHeight="1">
      <c r="A752" s="1"/>
      <c r="B752" s="1"/>
      <c r="C752" s="1"/>
      <c r="D752" s="1"/>
      <c r="E752" s="1"/>
      <c r="F752" s="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2" customHeight="1">
      <c r="A753" s="1"/>
      <c r="B753" s="1"/>
      <c r="C753" s="1"/>
      <c r="D753" s="1"/>
      <c r="E753" s="1"/>
      <c r="F753" s="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2" customHeight="1">
      <c r="A754" s="1"/>
      <c r="B754" s="1"/>
      <c r="C754" s="1"/>
      <c r="D754" s="1"/>
      <c r="E754" s="1"/>
      <c r="F754" s="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2" customHeight="1">
      <c r="A755" s="1"/>
      <c r="B755" s="1"/>
      <c r="C755" s="1"/>
      <c r="D755" s="1"/>
      <c r="E755" s="1"/>
      <c r="F755" s="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2" customHeight="1">
      <c r="A756" s="1"/>
      <c r="B756" s="1"/>
      <c r="C756" s="1"/>
      <c r="D756" s="1"/>
      <c r="E756" s="1"/>
      <c r="F756" s="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2" customHeight="1">
      <c r="A757" s="1"/>
      <c r="B757" s="1"/>
      <c r="C757" s="1"/>
      <c r="D757" s="1"/>
      <c r="E757" s="1"/>
      <c r="F757" s="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2" customHeight="1">
      <c r="A758" s="1"/>
      <c r="B758" s="1"/>
      <c r="C758" s="1"/>
      <c r="D758" s="1"/>
      <c r="E758" s="1"/>
      <c r="F758" s="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2" customHeight="1">
      <c r="A759" s="1"/>
      <c r="B759" s="1"/>
      <c r="C759" s="1"/>
      <c r="D759" s="1"/>
      <c r="E759" s="1"/>
      <c r="F759" s="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2" customHeight="1">
      <c r="A760" s="1"/>
      <c r="B760" s="1"/>
      <c r="C760" s="1"/>
      <c r="D760" s="1"/>
      <c r="E760" s="1"/>
      <c r="F760" s="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2" customHeight="1">
      <c r="A761" s="1"/>
      <c r="B761" s="1"/>
      <c r="C761" s="1"/>
      <c r="D761" s="1"/>
      <c r="E761" s="1"/>
      <c r="F761" s="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2" customHeight="1">
      <c r="A762" s="1"/>
      <c r="B762" s="1"/>
      <c r="C762" s="1"/>
      <c r="D762" s="1"/>
      <c r="E762" s="1"/>
      <c r="F762" s="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2" customHeight="1">
      <c r="A763" s="1"/>
      <c r="B763" s="1"/>
      <c r="C763" s="1"/>
      <c r="D763" s="1"/>
      <c r="E763" s="1"/>
      <c r="F763" s="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2" customHeight="1">
      <c r="A764" s="1"/>
      <c r="B764" s="1"/>
      <c r="C764" s="1"/>
      <c r="D764" s="1"/>
      <c r="E764" s="1"/>
      <c r="F764" s="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2" customHeight="1">
      <c r="A765" s="1"/>
      <c r="B765" s="1"/>
      <c r="C765" s="1"/>
      <c r="D765" s="1"/>
      <c r="E765" s="1"/>
      <c r="F765" s="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2" customHeight="1">
      <c r="A766" s="1"/>
      <c r="B766" s="1"/>
      <c r="C766" s="1"/>
      <c r="D766" s="1"/>
      <c r="E766" s="1"/>
      <c r="F766" s="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2" customHeight="1">
      <c r="A767" s="1"/>
      <c r="B767" s="1"/>
      <c r="C767" s="1"/>
      <c r="D767" s="1"/>
      <c r="E767" s="1"/>
      <c r="F767" s="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2" customHeight="1">
      <c r="A768" s="1"/>
      <c r="B768" s="1"/>
      <c r="C768" s="1"/>
      <c r="D768" s="1"/>
      <c r="E768" s="1"/>
      <c r="F768" s="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2" customHeight="1">
      <c r="A769" s="1"/>
      <c r="B769" s="1"/>
      <c r="C769" s="1"/>
      <c r="D769" s="1"/>
      <c r="E769" s="1"/>
      <c r="F769" s="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2" customHeight="1">
      <c r="A770" s="1"/>
      <c r="B770" s="1"/>
      <c r="C770" s="1"/>
      <c r="D770" s="1"/>
      <c r="E770" s="1"/>
      <c r="F770" s="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2" customHeight="1">
      <c r="A771" s="1"/>
      <c r="B771" s="1"/>
      <c r="C771" s="1"/>
      <c r="D771" s="1"/>
      <c r="E771" s="1"/>
      <c r="F771" s="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2" customHeight="1">
      <c r="A772" s="1"/>
      <c r="B772" s="1"/>
      <c r="C772" s="1"/>
      <c r="D772" s="1"/>
      <c r="E772" s="1"/>
      <c r="F772" s="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2" customHeight="1">
      <c r="A773" s="1"/>
      <c r="B773" s="1"/>
      <c r="C773" s="1"/>
      <c r="D773" s="1"/>
      <c r="E773" s="1"/>
      <c r="F773" s="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2" customHeight="1">
      <c r="A774" s="1"/>
      <c r="B774" s="1"/>
      <c r="C774" s="1"/>
      <c r="D774" s="1"/>
      <c r="E774" s="1"/>
      <c r="F774" s="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2" customHeight="1">
      <c r="A775" s="1"/>
      <c r="B775" s="1"/>
      <c r="C775" s="1"/>
      <c r="D775" s="1"/>
      <c r="E775" s="1"/>
      <c r="F775" s="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2" customHeight="1">
      <c r="A776" s="1"/>
      <c r="B776" s="1"/>
      <c r="C776" s="1"/>
      <c r="D776" s="1"/>
      <c r="E776" s="1"/>
      <c r="F776" s="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2" customHeight="1">
      <c r="A777" s="1"/>
      <c r="B777" s="1"/>
      <c r="C777" s="1"/>
      <c r="D777" s="1"/>
      <c r="E777" s="1"/>
      <c r="F777" s="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2" customHeight="1">
      <c r="A778" s="1"/>
      <c r="B778" s="1"/>
      <c r="C778" s="1"/>
      <c r="D778" s="1"/>
      <c r="E778" s="1"/>
      <c r="F778" s="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2" customHeight="1">
      <c r="A779" s="1"/>
      <c r="B779" s="1"/>
      <c r="C779" s="1"/>
      <c r="D779" s="1"/>
      <c r="E779" s="1"/>
      <c r="F779" s="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2" customHeight="1">
      <c r="A780" s="1"/>
      <c r="B780" s="1"/>
      <c r="C780" s="1"/>
      <c r="D780" s="1"/>
      <c r="E780" s="1"/>
      <c r="F780" s="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2" customHeight="1">
      <c r="A781" s="1"/>
      <c r="B781" s="1"/>
      <c r="C781" s="1"/>
      <c r="D781" s="1"/>
      <c r="E781" s="1"/>
      <c r="F781" s="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2" customHeight="1">
      <c r="A782" s="1"/>
      <c r="B782" s="1"/>
      <c r="C782" s="1"/>
      <c r="D782" s="1"/>
      <c r="E782" s="1"/>
      <c r="F782" s="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2" customHeight="1">
      <c r="A783" s="1"/>
      <c r="B783" s="1"/>
      <c r="C783" s="1"/>
      <c r="D783" s="1"/>
      <c r="E783" s="1"/>
      <c r="F783" s="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2" customHeight="1">
      <c r="A784" s="1"/>
      <c r="B784" s="1"/>
      <c r="C784" s="1"/>
      <c r="D784" s="1"/>
      <c r="E784" s="1"/>
      <c r="F784" s="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2" customHeight="1">
      <c r="A785" s="1"/>
      <c r="B785" s="1"/>
      <c r="C785" s="1"/>
      <c r="D785" s="1"/>
      <c r="E785" s="1"/>
      <c r="F785" s="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2" customHeight="1">
      <c r="A786" s="1"/>
      <c r="B786" s="1"/>
      <c r="C786" s="1"/>
      <c r="D786" s="1"/>
      <c r="E786" s="1"/>
      <c r="F786" s="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2" customHeight="1">
      <c r="A787" s="1"/>
      <c r="B787" s="1"/>
      <c r="C787" s="1"/>
      <c r="D787" s="1"/>
      <c r="E787" s="1"/>
      <c r="F787" s="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2" customHeight="1">
      <c r="A788" s="1"/>
      <c r="B788" s="1"/>
      <c r="C788" s="1"/>
      <c r="D788" s="1"/>
      <c r="E788" s="1"/>
      <c r="F788" s="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2" customHeight="1">
      <c r="A789" s="1"/>
      <c r="B789" s="1"/>
      <c r="C789" s="1"/>
      <c r="D789" s="1"/>
      <c r="E789" s="1"/>
      <c r="F789" s="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2" customHeight="1">
      <c r="A790" s="1"/>
      <c r="B790" s="1"/>
      <c r="C790" s="1"/>
      <c r="D790" s="1"/>
      <c r="E790" s="1"/>
      <c r="F790" s="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2" customHeight="1">
      <c r="A791" s="1"/>
      <c r="B791" s="1"/>
      <c r="C791" s="1"/>
      <c r="D791" s="1"/>
      <c r="E791" s="1"/>
      <c r="F791" s="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2" customHeight="1">
      <c r="A792" s="1"/>
      <c r="B792" s="1"/>
      <c r="C792" s="1"/>
      <c r="D792" s="1"/>
      <c r="E792" s="1"/>
      <c r="F792" s="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2" customHeight="1">
      <c r="A793" s="1"/>
      <c r="B793" s="1"/>
      <c r="C793" s="1"/>
      <c r="D793" s="1"/>
      <c r="E793" s="1"/>
      <c r="F793" s="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2" customHeight="1">
      <c r="A794" s="1"/>
      <c r="B794" s="1"/>
      <c r="C794" s="1"/>
      <c r="D794" s="1"/>
      <c r="E794" s="1"/>
      <c r="F794" s="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2" customHeight="1">
      <c r="A795" s="1"/>
      <c r="B795" s="1"/>
      <c r="C795" s="1"/>
      <c r="D795" s="1"/>
      <c r="E795" s="1"/>
      <c r="F795" s="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2" customHeight="1">
      <c r="A796" s="1"/>
      <c r="B796" s="1"/>
      <c r="C796" s="1"/>
      <c r="D796" s="1"/>
      <c r="E796" s="1"/>
      <c r="F796" s="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2" customHeight="1">
      <c r="A797" s="1"/>
      <c r="B797" s="1"/>
      <c r="C797" s="1"/>
      <c r="D797" s="1"/>
      <c r="E797" s="1"/>
      <c r="F797" s="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2" customHeight="1">
      <c r="A798" s="1"/>
      <c r="B798" s="1"/>
      <c r="C798" s="1"/>
      <c r="D798" s="1"/>
      <c r="E798" s="1"/>
      <c r="F798" s="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2" customHeight="1">
      <c r="A799" s="1"/>
      <c r="B799" s="1"/>
      <c r="C799" s="1"/>
      <c r="D799" s="1"/>
      <c r="E799" s="1"/>
      <c r="F799" s="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2" customHeight="1">
      <c r="A800" s="1"/>
      <c r="B800" s="1"/>
      <c r="C800" s="1"/>
      <c r="D800" s="1"/>
      <c r="E800" s="1"/>
      <c r="F800" s="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2" customHeight="1">
      <c r="A801" s="1"/>
      <c r="B801" s="1"/>
      <c r="C801" s="1"/>
      <c r="D801" s="1"/>
      <c r="E801" s="1"/>
      <c r="F801" s="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2" customHeight="1">
      <c r="A802" s="1"/>
      <c r="B802" s="1"/>
      <c r="C802" s="1"/>
      <c r="D802" s="1"/>
      <c r="E802" s="1"/>
      <c r="F802" s="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2" customHeight="1">
      <c r="A803" s="1"/>
      <c r="B803" s="1"/>
      <c r="C803" s="1"/>
      <c r="D803" s="1"/>
      <c r="E803" s="1"/>
      <c r="F803" s="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2" customHeight="1">
      <c r="A804" s="1"/>
      <c r="B804" s="1"/>
      <c r="C804" s="1"/>
      <c r="D804" s="1"/>
      <c r="E804" s="1"/>
      <c r="F804" s="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2" customHeight="1">
      <c r="A805" s="1"/>
      <c r="B805" s="1"/>
      <c r="C805" s="1"/>
      <c r="D805" s="1"/>
      <c r="E805" s="1"/>
      <c r="F805" s="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2" customHeight="1">
      <c r="A806" s="1"/>
      <c r="B806" s="1"/>
      <c r="C806" s="1"/>
      <c r="D806" s="1"/>
      <c r="E806" s="1"/>
      <c r="F806" s="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2" customHeight="1">
      <c r="A807" s="1"/>
      <c r="B807" s="1"/>
      <c r="C807" s="1"/>
      <c r="D807" s="1"/>
      <c r="E807" s="1"/>
      <c r="F807" s="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2" customHeight="1">
      <c r="A808" s="1"/>
      <c r="B808" s="1"/>
      <c r="C808" s="1"/>
      <c r="D808" s="1"/>
      <c r="E808" s="1"/>
      <c r="F808" s="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2" customHeight="1">
      <c r="A809" s="1"/>
      <c r="B809" s="1"/>
      <c r="C809" s="1"/>
      <c r="D809" s="1"/>
      <c r="E809" s="1"/>
      <c r="F809" s="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2" customHeight="1">
      <c r="A810" s="1"/>
      <c r="B810" s="1"/>
      <c r="C810" s="1"/>
      <c r="D810" s="1"/>
      <c r="E810" s="1"/>
      <c r="F810" s="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2" customHeight="1">
      <c r="A811" s="1"/>
      <c r="B811" s="1"/>
      <c r="C811" s="1"/>
      <c r="D811" s="1"/>
      <c r="E811" s="1"/>
      <c r="F811" s="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2" customHeight="1">
      <c r="A812" s="1"/>
      <c r="B812" s="1"/>
      <c r="C812" s="1"/>
      <c r="D812" s="1"/>
      <c r="E812" s="1"/>
      <c r="F812" s="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2" customHeight="1">
      <c r="A813" s="1"/>
      <c r="B813" s="1"/>
      <c r="C813" s="1"/>
      <c r="D813" s="1"/>
      <c r="E813" s="1"/>
      <c r="F813" s="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2" customHeight="1">
      <c r="A814" s="1"/>
      <c r="B814" s="1"/>
      <c r="C814" s="1"/>
      <c r="D814" s="1"/>
      <c r="E814" s="1"/>
      <c r="F814" s="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2" customHeight="1">
      <c r="A815" s="1"/>
      <c r="B815" s="1"/>
      <c r="C815" s="1"/>
      <c r="D815" s="1"/>
      <c r="E815" s="1"/>
      <c r="F815" s="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2" customHeight="1">
      <c r="A816" s="1"/>
      <c r="B816" s="1"/>
      <c r="C816" s="1"/>
      <c r="D816" s="1"/>
      <c r="E816" s="1"/>
      <c r="F816" s="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2" customHeight="1">
      <c r="A817" s="1"/>
      <c r="B817" s="1"/>
      <c r="C817" s="1"/>
      <c r="D817" s="1"/>
      <c r="E817" s="1"/>
      <c r="F817" s="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2" customHeight="1">
      <c r="A818" s="1"/>
      <c r="B818" s="1"/>
      <c r="C818" s="1"/>
      <c r="D818" s="1"/>
      <c r="E818" s="1"/>
      <c r="F818" s="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2" customHeight="1">
      <c r="A819" s="1"/>
      <c r="B819" s="1"/>
      <c r="C819" s="1"/>
      <c r="D819" s="1"/>
      <c r="E819" s="1"/>
      <c r="F819" s="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2" customHeight="1">
      <c r="A820" s="1"/>
      <c r="B820" s="1"/>
      <c r="C820" s="1"/>
      <c r="D820" s="1"/>
      <c r="E820" s="1"/>
      <c r="F820" s="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2" customHeight="1">
      <c r="A821" s="1"/>
      <c r="B821" s="1"/>
      <c r="C821" s="1"/>
      <c r="D821" s="1"/>
      <c r="E821" s="1"/>
      <c r="F821" s="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2" customHeight="1">
      <c r="A822" s="1"/>
      <c r="B822" s="1"/>
      <c r="C822" s="1"/>
      <c r="D822" s="1"/>
      <c r="E822" s="1"/>
      <c r="F822" s="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2" customHeight="1">
      <c r="A823" s="1"/>
      <c r="B823" s="1"/>
      <c r="C823" s="1"/>
      <c r="D823" s="1"/>
      <c r="E823" s="1"/>
      <c r="F823" s="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2" customHeight="1">
      <c r="A824" s="1"/>
      <c r="B824" s="1"/>
      <c r="C824" s="1"/>
      <c r="D824" s="1"/>
      <c r="E824" s="1"/>
      <c r="F824" s="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2" customHeight="1">
      <c r="A825" s="1"/>
      <c r="B825" s="1"/>
      <c r="C825" s="1"/>
      <c r="D825" s="1"/>
      <c r="E825" s="1"/>
      <c r="F825" s="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2" customHeight="1">
      <c r="A826" s="1"/>
      <c r="B826" s="1"/>
      <c r="C826" s="1"/>
      <c r="D826" s="1"/>
      <c r="E826" s="1"/>
      <c r="F826" s="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2" customHeight="1">
      <c r="A827" s="1"/>
      <c r="B827" s="1"/>
      <c r="C827" s="1"/>
      <c r="D827" s="1"/>
      <c r="E827" s="1"/>
      <c r="F827" s="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2" customHeight="1">
      <c r="A828" s="1"/>
      <c r="B828" s="1"/>
      <c r="C828" s="1"/>
      <c r="D828" s="1"/>
      <c r="E828" s="1"/>
      <c r="F828" s="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2" customHeight="1">
      <c r="A829" s="1"/>
      <c r="B829" s="1"/>
      <c r="C829" s="1"/>
      <c r="D829" s="1"/>
      <c r="E829" s="1"/>
      <c r="F829" s="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2" customHeight="1">
      <c r="A830" s="1"/>
      <c r="B830" s="1"/>
      <c r="C830" s="1"/>
      <c r="D830" s="1"/>
      <c r="E830" s="1"/>
      <c r="F830" s="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2" customHeight="1">
      <c r="A831" s="1"/>
      <c r="B831" s="1"/>
      <c r="C831" s="1"/>
      <c r="D831" s="1"/>
      <c r="E831" s="1"/>
      <c r="F831" s="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2" customHeight="1">
      <c r="A832" s="1"/>
      <c r="B832" s="1"/>
      <c r="C832" s="1"/>
      <c r="D832" s="1"/>
      <c r="E832" s="1"/>
      <c r="F832" s="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2" customHeight="1">
      <c r="A833" s="1"/>
      <c r="B833" s="1"/>
      <c r="C833" s="1"/>
      <c r="D833" s="1"/>
      <c r="E833" s="1"/>
      <c r="F833" s="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2" customHeight="1">
      <c r="A834" s="1"/>
      <c r="B834" s="1"/>
      <c r="C834" s="1"/>
      <c r="D834" s="1"/>
      <c r="E834" s="1"/>
      <c r="F834" s="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2" customHeight="1">
      <c r="A835" s="1"/>
      <c r="B835" s="1"/>
      <c r="C835" s="1"/>
      <c r="D835" s="1"/>
      <c r="E835" s="1"/>
      <c r="F835" s="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2" customHeight="1">
      <c r="A836" s="1"/>
      <c r="B836" s="1"/>
      <c r="C836" s="1"/>
      <c r="D836" s="1"/>
      <c r="E836" s="1"/>
      <c r="F836" s="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2" customHeight="1">
      <c r="A837" s="1"/>
      <c r="B837" s="1"/>
      <c r="C837" s="1"/>
      <c r="D837" s="1"/>
      <c r="E837" s="1"/>
      <c r="F837" s="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2" customHeight="1">
      <c r="A838" s="1"/>
      <c r="B838" s="1"/>
      <c r="C838" s="1"/>
      <c r="D838" s="1"/>
      <c r="E838" s="1"/>
      <c r="F838" s="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2" customHeight="1">
      <c r="A839" s="1"/>
      <c r="B839" s="1"/>
      <c r="C839" s="1"/>
      <c r="D839" s="1"/>
      <c r="E839" s="1"/>
      <c r="F839" s="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2" customHeight="1">
      <c r="A840" s="1"/>
      <c r="B840" s="1"/>
      <c r="C840" s="1"/>
      <c r="D840" s="1"/>
      <c r="E840" s="1"/>
      <c r="F840" s="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2" customHeight="1">
      <c r="A841" s="1"/>
      <c r="B841" s="1"/>
      <c r="C841" s="1"/>
      <c r="D841" s="1"/>
      <c r="E841" s="1"/>
      <c r="F841" s="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2" customHeight="1">
      <c r="A842" s="1"/>
      <c r="B842" s="1"/>
      <c r="C842" s="1"/>
      <c r="D842" s="1"/>
      <c r="E842" s="1"/>
      <c r="F842" s="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2" customHeight="1">
      <c r="A843" s="1"/>
      <c r="B843" s="1"/>
      <c r="C843" s="1"/>
      <c r="D843" s="1"/>
      <c r="E843" s="1"/>
      <c r="F843" s="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2" customHeight="1">
      <c r="A844" s="1"/>
      <c r="B844" s="1"/>
      <c r="C844" s="1"/>
      <c r="D844" s="1"/>
      <c r="E844" s="1"/>
      <c r="F844" s="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2" customHeight="1">
      <c r="A845" s="1"/>
      <c r="B845" s="1"/>
      <c r="C845" s="1"/>
      <c r="D845" s="1"/>
      <c r="E845" s="1"/>
      <c r="F845" s="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2" customHeight="1">
      <c r="A846" s="1"/>
      <c r="B846" s="1"/>
      <c r="C846" s="1"/>
      <c r="D846" s="1"/>
      <c r="E846" s="1"/>
      <c r="F846" s="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2" customHeight="1">
      <c r="A847" s="1"/>
      <c r="B847" s="1"/>
      <c r="C847" s="1"/>
      <c r="D847" s="1"/>
      <c r="E847" s="1"/>
      <c r="F847" s="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2" customHeight="1">
      <c r="A848" s="1"/>
      <c r="B848" s="1"/>
      <c r="C848" s="1"/>
      <c r="D848" s="1"/>
      <c r="E848" s="1"/>
      <c r="F848" s="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2" customHeight="1">
      <c r="A849" s="1"/>
      <c r="B849" s="1"/>
      <c r="C849" s="1"/>
      <c r="D849" s="1"/>
      <c r="E849" s="1"/>
      <c r="F849" s="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2" customHeight="1">
      <c r="A850" s="1"/>
      <c r="B850" s="1"/>
      <c r="C850" s="1"/>
      <c r="D850" s="1"/>
      <c r="E850" s="1"/>
      <c r="F850" s="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2" customHeight="1">
      <c r="A851" s="1"/>
      <c r="B851" s="1"/>
      <c r="C851" s="1"/>
      <c r="D851" s="1"/>
      <c r="E851" s="1"/>
      <c r="F851" s="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2" customHeight="1">
      <c r="A852" s="1"/>
      <c r="B852" s="1"/>
      <c r="C852" s="1"/>
      <c r="D852" s="1"/>
      <c r="E852" s="1"/>
      <c r="F852" s="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2" customHeight="1">
      <c r="A853" s="1"/>
      <c r="B853" s="1"/>
      <c r="C853" s="1"/>
      <c r="D853" s="1"/>
      <c r="E853" s="1"/>
      <c r="F853" s="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2" customHeight="1">
      <c r="A854" s="1"/>
      <c r="B854" s="1"/>
      <c r="C854" s="1"/>
      <c r="D854" s="1"/>
      <c r="E854" s="1"/>
      <c r="F854" s="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2" customHeight="1">
      <c r="A855" s="1"/>
      <c r="B855" s="1"/>
      <c r="C855" s="1"/>
      <c r="D855" s="1"/>
      <c r="E855" s="1"/>
      <c r="F855" s="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2" customHeight="1">
      <c r="A856" s="1"/>
      <c r="B856" s="1"/>
      <c r="C856" s="1"/>
      <c r="D856" s="1"/>
      <c r="E856" s="1"/>
      <c r="F856" s="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2" customHeight="1">
      <c r="A857" s="1"/>
      <c r="B857" s="1"/>
      <c r="C857" s="1"/>
      <c r="D857" s="1"/>
      <c r="E857" s="1"/>
      <c r="F857" s="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2" customHeight="1">
      <c r="A858" s="1"/>
      <c r="B858" s="1"/>
      <c r="C858" s="1"/>
      <c r="D858" s="1"/>
      <c r="E858" s="1"/>
      <c r="F858" s="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2" customHeight="1">
      <c r="A859" s="1"/>
      <c r="B859" s="1"/>
      <c r="C859" s="1"/>
      <c r="D859" s="1"/>
      <c r="E859" s="1"/>
      <c r="F859" s="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2" customHeight="1">
      <c r="A860" s="1"/>
      <c r="B860" s="1"/>
      <c r="C860" s="1"/>
      <c r="D860" s="1"/>
      <c r="E860" s="1"/>
      <c r="F860" s="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2" customHeight="1">
      <c r="A861" s="1"/>
      <c r="B861" s="1"/>
      <c r="C861" s="1"/>
      <c r="D861" s="1"/>
      <c r="E861" s="1"/>
      <c r="F861" s="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2" customHeight="1">
      <c r="A862" s="1"/>
      <c r="B862" s="1"/>
      <c r="C862" s="1"/>
      <c r="D862" s="1"/>
      <c r="E862" s="1"/>
      <c r="F862" s="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2" customHeight="1">
      <c r="A863" s="1"/>
      <c r="B863" s="1"/>
      <c r="C863" s="1"/>
      <c r="D863" s="1"/>
      <c r="E863" s="1"/>
      <c r="F863" s="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2" customHeight="1">
      <c r="A864" s="1"/>
      <c r="B864" s="1"/>
      <c r="C864" s="1"/>
      <c r="D864" s="1"/>
      <c r="E864" s="1"/>
      <c r="F864" s="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2" customHeight="1">
      <c r="A865" s="1"/>
      <c r="B865" s="1"/>
      <c r="C865" s="1"/>
      <c r="D865" s="1"/>
      <c r="E865" s="1"/>
      <c r="F865" s="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2" customHeight="1">
      <c r="A866" s="1"/>
      <c r="B866" s="1"/>
      <c r="C866" s="1"/>
      <c r="D866" s="1"/>
      <c r="E866" s="1"/>
      <c r="F866" s="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2" customHeight="1">
      <c r="A867" s="1"/>
      <c r="B867" s="1"/>
      <c r="C867" s="1"/>
      <c r="D867" s="1"/>
      <c r="E867" s="1"/>
      <c r="F867" s="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2" customHeight="1">
      <c r="A868" s="1"/>
      <c r="B868" s="1"/>
      <c r="C868" s="1"/>
      <c r="D868" s="1"/>
      <c r="E868" s="1"/>
      <c r="F868" s="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2" customHeight="1">
      <c r="A869" s="1"/>
      <c r="B869" s="1"/>
      <c r="C869" s="1"/>
      <c r="D869" s="1"/>
      <c r="E869" s="1"/>
      <c r="F869" s="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2" customHeight="1">
      <c r="A870" s="1"/>
      <c r="B870" s="1"/>
      <c r="C870" s="1"/>
      <c r="D870" s="1"/>
      <c r="E870" s="1"/>
      <c r="F870" s="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2" customHeight="1">
      <c r="A871" s="1"/>
      <c r="B871" s="1"/>
      <c r="C871" s="1"/>
      <c r="D871" s="1"/>
      <c r="E871" s="1"/>
      <c r="F871" s="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2" customHeight="1">
      <c r="A872" s="1"/>
      <c r="B872" s="1"/>
      <c r="C872" s="1"/>
      <c r="D872" s="1"/>
      <c r="E872" s="1"/>
      <c r="F872" s="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2" customHeight="1">
      <c r="A873" s="1"/>
      <c r="B873" s="1"/>
      <c r="C873" s="1"/>
      <c r="D873" s="1"/>
      <c r="E873" s="1"/>
      <c r="F873" s="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2" customHeight="1">
      <c r="A874" s="1"/>
      <c r="B874" s="1"/>
      <c r="C874" s="1"/>
      <c r="D874" s="1"/>
      <c r="E874" s="1"/>
      <c r="F874" s="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2" customHeight="1">
      <c r="A875" s="1"/>
      <c r="B875" s="1"/>
      <c r="C875" s="1"/>
      <c r="D875" s="1"/>
      <c r="E875" s="1"/>
      <c r="F875" s="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2" customHeight="1">
      <c r="A876" s="1"/>
      <c r="B876" s="1"/>
      <c r="C876" s="1"/>
      <c r="D876" s="1"/>
      <c r="E876" s="1"/>
      <c r="F876" s="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2" customHeight="1">
      <c r="A877" s="1"/>
      <c r="B877" s="1"/>
      <c r="C877" s="1"/>
      <c r="D877" s="1"/>
      <c r="E877" s="1"/>
      <c r="F877" s="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2" customHeight="1">
      <c r="A878" s="1"/>
      <c r="B878" s="1"/>
      <c r="C878" s="1"/>
      <c r="D878" s="1"/>
      <c r="E878" s="1"/>
      <c r="F878" s="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2" customHeight="1">
      <c r="A879" s="1"/>
      <c r="B879" s="1"/>
      <c r="C879" s="1"/>
      <c r="D879" s="1"/>
      <c r="E879" s="1"/>
      <c r="F879" s="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2" customHeight="1">
      <c r="A880" s="1"/>
      <c r="B880" s="1"/>
      <c r="C880" s="1"/>
      <c r="D880" s="1"/>
      <c r="E880" s="1"/>
      <c r="F880" s="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2" customHeight="1">
      <c r="A881" s="1"/>
      <c r="B881" s="1"/>
      <c r="C881" s="1"/>
      <c r="D881" s="1"/>
      <c r="E881" s="1"/>
      <c r="F881" s="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2" customHeight="1">
      <c r="A882" s="1"/>
      <c r="B882" s="1"/>
      <c r="C882" s="1"/>
      <c r="D882" s="1"/>
      <c r="E882" s="1"/>
      <c r="F882" s="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2" customHeight="1">
      <c r="A883" s="1"/>
      <c r="B883" s="1"/>
      <c r="C883" s="1"/>
      <c r="D883" s="1"/>
      <c r="E883" s="1"/>
      <c r="F883" s="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2" customHeight="1">
      <c r="A884" s="1"/>
      <c r="B884" s="1"/>
      <c r="C884" s="1"/>
      <c r="D884" s="1"/>
      <c r="E884" s="1"/>
      <c r="F884" s="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2" customHeight="1">
      <c r="A885" s="1"/>
      <c r="B885" s="1"/>
      <c r="C885" s="1"/>
      <c r="D885" s="1"/>
      <c r="E885" s="1"/>
      <c r="F885" s="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2" customHeight="1">
      <c r="A886" s="1"/>
      <c r="B886" s="1"/>
      <c r="C886" s="1"/>
      <c r="D886" s="1"/>
      <c r="E886" s="1"/>
      <c r="F886" s="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2" customHeight="1">
      <c r="A887" s="1"/>
      <c r="B887" s="1"/>
      <c r="C887" s="1"/>
      <c r="D887" s="1"/>
      <c r="E887" s="1"/>
      <c r="F887" s="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2" customHeight="1">
      <c r="A888" s="1"/>
      <c r="B888" s="1"/>
      <c r="C888" s="1"/>
      <c r="D888" s="1"/>
      <c r="E888" s="1"/>
      <c r="F888" s="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2" customHeight="1">
      <c r="A889" s="1"/>
      <c r="B889" s="1"/>
      <c r="C889" s="1"/>
      <c r="D889" s="1"/>
      <c r="E889" s="1"/>
      <c r="F889" s="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2" customHeight="1">
      <c r="A890" s="1"/>
      <c r="B890" s="1"/>
      <c r="C890" s="1"/>
      <c r="D890" s="1"/>
      <c r="E890" s="1"/>
      <c r="F890" s="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2" customHeight="1">
      <c r="A891" s="1"/>
      <c r="B891" s="1"/>
      <c r="C891" s="1"/>
      <c r="D891" s="1"/>
      <c r="E891" s="1"/>
      <c r="F891" s="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2" customHeight="1">
      <c r="A892" s="1"/>
      <c r="B892" s="1"/>
      <c r="C892" s="1"/>
      <c r="D892" s="1"/>
      <c r="E892" s="1"/>
      <c r="F892" s="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2" customHeight="1">
      <c r="A893" s="1"/>
      <c r="B893" s="1"/>
      <c r="C893" s="1"/>
      <c r="D893" s="1"/>
      <c r="E893" s="1"/>
      <c r="F893" s="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2" customHeight="1">
      <c r="A894" s="1"/>
      <c r="B894" s="1"/>
      <c r="C894" s="1"/>
      <c r="D894" s="1"/>
      <c r="E894" s="1"/>
      <c r="F894" s="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2" customHeight="1">
      <c r="A895" s="1"/>
      <c r="B895" s="1"/>
      <c r="C895" s="1"/>
      <c r="D895" s="1"/>
      <c r="E895" s="1"/>
      <c r="F895" s="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2" customHeight="1">
      <c r="A896" s="1"/>
      <c r="B896" s="1"/>
      <c r="C896" s="1"/>
      <c r="D896" s="1"/>
      <c r="E896" s="1"/>
      <c r="F896" s="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2" customHeight="1">
      <c r="A897" s="1"/>
      <c r="B897" s="1"/>
      <c r="C897" s="1"/>
      <c r="D897" s="1"/>
      <c r="E897" s="1"/>
      <c r="F897" s="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2" customHeight="1">
      <c r="A898" s="1"/>
      <c r="B898" s="1"/>
      <c r="C898" s="1"/>
      <c r="D898" s="1"/>
      <c r="E898" s="1"/>
      <c r="F898" s="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2" customHeight="1">
      <c r="A899" s="1"/>
      <c r="B899" s="1"/>
      <c r="C899" s="1"/>
      <c r="D899" s="1"/>
      <c r="E899" s="1"/>
      <c r="F899" s="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2" customHeight="1">
      <c r="A900" s="1"/>
      <c r="B900" s="1"/>
      <c r="C900" s="1"/>
      <c r="D900" s="1"/>
      <c r="E900" s="1"/>
      <c r="F900" s="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2" customHeight="1">
      <c r="A901" s="1"/>
      <c r="B901" s="1"/>
      <c r="C901" s="1"/>
      <c r="D901" s="1"/>
      <c r="E901" s="1"/>
      <c r="F901" s="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2" customHeight="1">
      <c r="A902" s="1"/>
      <c r="B902" s="1"/>
      <c r="C902" s="1"/>
      <c r="D902" s="1"/>
      <c r="E902" s="1"/>
      <c r="F902" s="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2" customHeight="1">
      <c r="A903" s="1"/>
      <c r="B903" s="1"/>
      <c r="C903" s="1"/>
      <c r="D903" s="1"/>
      <c r="E903" s="1"/>
      <c r="F903" s="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2" customHeight="1">
      <c r="A904" s="1"/>
      <c r="B904" s="1"/>
      <c r="C904" s="1"/>
      <c r="D904" s="1"/>
      <c r="E904" s="1"/>
      <c r="F904" s="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2" customHeight="1">
      <c r="A905" s="1"/>
      <c r="B905" s="1"/>
      <c r="C905" s="1"/>
      <c r="D905" s="1"/>
      <c r="E905" s="1"/>
      <c r="F905" s="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2" customHeight="1">
      <c r="A906" s="1"/>
      <c r="B906" s="1"/>
      <c r="C906" s="1"/>
      <c r="D906" s="1"/>
      <c r="E906" s="1"/>
      <c r="F906" s="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2" customHeight="1">
      <c r="A907" s="1"/>
      <c r="B907" s="1"/>
      <c r="C907" s="1"/>
      <c r="D907" s="1"/>
      <c r="E907" s="1"/>
      <c r="F907" s="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2" customHeight="1">
      <c r="A908" s="1"/>
      <c r="B908" s="1"/>
      <c r="C908" s="1"/>
      <c r="D908" s="1"/>
      <c r="E908" s="1"/>
      <c r="F908" s="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2" customHeight="1">
      <c r="A909" s="1"/>
      <c r="B909" s="1"/>
      <c r="C909" s="1"/>
      <c r="D909" s="1"/>
      <c r="E909" s="1"/>
      <c r="F909" s="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2" customHeight="1">
      <c r="A910" s="1"/>
      <c r="B910" s="1"/>
      <c r="C910" s="1"/>
      <c r="D910" s="1"/>
      <c r="E910" s="1"/>
      <c r="F910" s="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2" customHeight="1">
      <c r="A911" s="1"/>
      <c r="B911" s="1"/>
      <c r="C911" s="1"/>
      <c r="D911" s="1"/>
      <c r="E911" s="1"/>
      <c r="F911" s="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2" customHeight="1">
      <c r="A912" s="1"/>
      <c r="B912" s="1"/>
      <c r="C912" s="1"/>
      <c r="D912" s="1"/>
      <c r="E912" s="1"/>
      <c r="F912" s="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2" customHeight="1">
      <c r="A913" s="1"/>
      <c r="B913" s="1"/>
      <c r="C913" s="1"/>
      <c r="D913" s="1"/>
      <c r="E913" s="1"/>
      <c r="F913" s="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2" customHeight="1">
      <c r="A914" s="1"/>
      <c r="B914" s="1"/>
      <c r="C914" s="1"/>
      <c r="D914" s="1"/>
      <c r="E914" s="1"/>
      <c r="F914" s="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2" customHeight="1">
      <c r="A915" s="1"/>
      <c r="B915" s="1"/>
      <c r="C915" s="1"/>
      <c r="D915" s="1"/>
      <c r="E915" s="1"/>
      <c r="F915" s="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2" customHeight="1">
      <c r="A916" s="1"/>
      <c r="B916" s="1"/>
      <c r="C916" s="1"/>
      <c r="D916" s="1"/>
      <c r="E916" s="1"/>
      <c r="F916" s="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2" customHeight="1">
      <c r="A917" s="1"/>
      <c r="B917" s="1"/>
      <c r="C917" s="1"/>
      <c r="D917" s="1"/>
      <c r="E917" s="1"/>
      <c r="F917" s="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2" customHeight="1">
      <c r="A918" s="1"/>
      <c r="B918" s="1"/>
      <c r="C918" s="1"/>
      <c r="D918" s="1"/>
      <c r="E918" s="1"/>
      <c r="F918" s="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2" customHeight="1">
      <c r="A919" s="1"/>
      <c r="B919" s="1"/>
      <c r="C919" s="1"/>
      <c r="D919" s="1"/>
      <c r="E919" s="1"/>
      <c r="F919" s="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2" customHeight="1">
      <c r="A920" s="1"/>
      <c r="B920" s="1"/>
      <c r="C920" s="1"/>
      <c r="D920" s="1"/>
      <c r="E920" s="1"/>
      <c r="F920" s="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2" customHeight="1">
      <c r="A921" s="1"/>
      <c r="B921" s="1"/>
      <c r="C921" s="1"/>
      <c r="D921" s="1"/>
      <c r="E921" s="1"/>
      <c r="F921" s="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2" customHeight="1">
      <c r="A922" s="1"/>
      <c r="B922" s="1"/>
      <c r="C922" s="1"/>
      <c r="D922" s="1"/>
      <c r="E922" s="1"/>
      <c r="F922" s="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2" customHeight="1">
      <c r="A923" s="1"/>
      <c r="B923" s="1"/>
      <c r="C923" s="1"/>
      <c r="D923" s="1"/>
      <c r="E923" s="1"/>
      <c r="F923" s="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2" customHeight="1">
      <c r="A924" s="1"/>
      <c r="B924" s="1"/>
      <c r="C924" s="1"/>
      <c r="D924" s="1"/>
      <c r="E924" s="1"/>
      <c r="F924" s="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2" customHeight="1">
      <c r="A925" s="1"/>
      <c r="B925" s="1"/>
      <c r="C925" s="1"/>
      <c r="D925" s="1"/>
      <c r="E925" s="1"/>
      <c r="F925" s="3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2" customHeight="1">
      <c r="A926" s="1"/>
      <c r="B926" s="1"/>
      <c r="C926" s="1"/>
      <c r="D926" s="1"/>
      <c r="E926" s="1"/>
      <c r="F926" s="3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2" customHeight="1">
      <c r="A927" s="1"/>
      <c r="B927" s="1"/>
      <c r="C927" s="1"/>
      <c r="D927" s="1"/>
      <c r="E927" s="1"/>
      <c r="F927" s="3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2" customHeight="1">
      <c r="A928" s="1"/>
      <c r="B928" s="1"/>
      <c r="C928" s="1"/>
      <c r="D928" s="1"/>
      <c r="E928" s="1"/>
      <c r="F928" s="3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2" customHeight="1">
      <c r="A929" s="1"/>
      <c r="B929" s="1"/>
      <c r="C929" s="1"/>
      <c r="D929" s="1"/>
      <c r="E929" s="1"/>
      <c r="F929" s="3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2" customHeight="1">
      <c r="A930" s="1"/>
      <c r="B930" s="1"/>
      <c r="C930" s="1"/>
      <c r="D930" s="1"/>
      <c r="E930" s="1"/>
      <c r="F930" s="3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2" customHeight="1">
      <c r="A931" s="1"/>
      <c r="B931" s="1"/>
      <c r="C931" s="1"/>
      <c r="D931" s="1"/>
      <c r="E931" s="1"/>
      <c r="F931" s="3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2" customHeight="1">
      <c r="A932" s="1"/>
      <c r="B932" s="1"/>
      <c r="C932" s="1"/>
      <c r="D932" s="1"/>
      <c r="E932" s="1"/>
      <c r="F932" s="3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2" customHeight="1">
      <c r="A933" s="1"/>
      <c r="B933" s="1"/>
      <c r="C933" s="1"/>
      <c r="D933" s="1"/>
      <c r="E933" s="1"/>
      <c r="F933" s="3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2" customHeight="1">
      <c r="A934" s="1"/>
      <c r="B934" s="1"/>
      <c r="C934" s="1"/>
      <c r="D934" s="1"/>
      <c r="E934" s="1"/>
      <c r="F934" s="3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2" customHeight="1">
      <c r="A935" s="1"/>
      <c r="B935" s="1"/>
      <c r="C935" s="1"/>
      <c r="D935" s="1"/>
      <c r="E935" s="1"/>
      <c r="F935" s="3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2" customHeight="1">
      <c r="A936" s="1"/>
      <c r="B936" s="1"/>
      <c r="C936" s="1"/>
      <c r="D936" s="1"/>
      <c r="E936" s="1"/>
      <c r="F936" s="3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2" customHeight="1">
      <c r="A937" s="1"/>
      <c r="B937" s="1"/>
      <c r="C937" s="1"/>
      <c r="D937" s="1"/>
      <c r="E937" s="1"/>
      <c r="F937" s="3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2" customHeight="1">
      <c r="A938" s="1"/>
      <c r="B938" s="1"/>
      <c r="C938" s="1"/>
      <c r="D938" s="1"/>
      <c r="E938" s="1"/>
      <c r="F938" s="3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2" customHeight="1">
      <c r="A939" s="1"/>
      <c r="B939" s="1"/>
      <c r="C939" s="1"/>
      <c r="D939" s="1"/>
      <c r="E939" s="1"/>
      <c r="F939" s="3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2" customHeight="1">
      <c r="A940" s="1"/>
      <c r="B940" s="1"/>
      <c r="C940" s="1"/>
      <c r="D940" s="1"/>
      <c r="E940" s="1"/>
      <c r="F940" s="3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2" customHeight="1">
      <c r="A941" s="1"/>
      <c r="B941" s="1"/>
      <c r="C941" s="1"/>
      <c r="D941" s="1"/>
      <c r="E941" s="1"/>
      <c r="F941" s="3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2" customHeight="1">
      <c r="A942" s="1"/>
      <c r="B942" s="1"/>
      <c r="C942" s="1"/>
      <c r="D942" s="1"/>
      <c r="E942" s="1"/>
      <c r="F942" s="3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2" customHeight="1">
      <c r="A943" s="1"/>
      <c r="B943" s="1"/>
      <c r="C943" s="1"/>
      <c r="D943" s="1"/>
      <c r="E943" s="1"/>
      <c r="F943" s="3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2" customHeight="1">
      <c r="A944" s="1"/>
      <c r="B944" s="1"/>
      <c r="C944" s="1"/>
      <c r="D944" s="1"/>
      <c r="E944" s="1"/>
      <c r="F944" s="3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2" customHeight="1">
      <c r="A945" s="1"/>
      <c r="B945" s="1"/>
      <c r="C945" s="1"/>
      <c r="D945" s="1"/>
      <c r="E945" s="1"/>
      <c r="F945" s="3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2" customHeight="1">
      <c r="A946" s="1"/>
      <c r="B946" s="1"/>
      <c r="C946" s="1"/>
      <c r="D946" s="1"/>
      <c r="E946" s="1"/>
      <c r="F946" s="3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2" customHeight="1">
      <c r="A947" s="1"/>
      <c r="B947" s="1"/>
      <c r="C947" s="1"/>
      <c r="D947" s="1"/>
      <c r="E947" s="1"/>
      <c r="F947" s="3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2" customHeight="1">
      <c r="A948" s="1"/>
      <c r="B948" s="1"/>
      <c r="C948" s="1"/>
      <c r="D948" s="1"/>
      <c r="E948" s="1"/>
      <c r="F948" s="3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2" customHeight="1">
      <c r="A949" s="1"/>
      <c r="B949" s="1"/>
      <c r="C949" s="1"/>
      <c r="D949" s="1"/>
      <c r="E949" s="1"/>
      <c r="F949" s="3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2" customHeight="1">
      <c r="A950" s="1"/>
      <c r="B950" s="1"/>
      <c r="C950" s="1"/>
      <c r="D950" s="1"/>
      <c r="E950" s="1"/>
      <c r="F950" s="3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2" customHeight="1">
      <c r="A951" s="1"/>
      <c r="B951" s="1"/>
      <c r="C951" s="1"/>
      <c r="D951" s="1"/>
      <c r="E951" s="1"/>
      <c r="F951" s="3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2" customHeight="1">
      <c r="A952" s="1"/>
      <c r="B952" s="1"/>
      <c r="C952" s="1"/>
      <c r="D952" s="1"/>
      <c r="E952" s="1"/>
      <c r="F952" s="3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2" customHeight="1">
      <c r="A953" s="1"/>
      <c r="B953" s="1"/>
      <c r="C953" s="1"/>
      <c r="D953" s="1"/>
      <c r="E953" s="1"/>
      <c r="F953" s="3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2" customHeight="1">
      <c r="A954" s="1"/>
      <c r="B954" s="1"/>
      <c r="C954" s="1"/>
      <c r="D954" s="1"/>
      <c r="E954" s="1"/>
      <c r="F954" s="3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2" customHeight="1">
      <c r="A955" s="1"/>
      <c r="B955" s="1"/>
      <c r="C955" s="1"/>
      <c r="D955" s="1"/>
      <c r="E955" s="1"/>
      <c r="F955" s="3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2" customHeight="1">
      <c r="A956" s="1"/>
      <c r="B956" s="1"/>
      <c r="C956" s="1"/>
      <c r="D956" s="1"/>
      <c r="E956" s="1"/>
      <c r="F956" s="3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2" customHeight="1">
      <c r="A957" s="1"/>
      <c r="B957" s="1"/>
      <c r="C957" s="1"/>
      <c r="D957" s="1"/>
      <c r="E957" s="1"/>
      <c r="F957" s="3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2" customHeight="1">
      <c r="A958" s="1"/>
      <c r="B958" s="1"/>
      <c r="C958" s="1"/>
      <c r="D958" s="1"/>
      <c r="E958" s="1"/>
      <c r="F958" s="3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2" customHeight="1">
      <c r="A959" s="1"/>
      <c r="B959" s="1"/>
      <c r="C959" s="1"/>
      <c r="D959" s="1"/>
      <c r="E959" s="1"/>
      <c r="F959" s="3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2" customHeight="1">
      <c r="A960" s="1"/>
      <c r="B960" s="1"/>
      <c r="C960" s="1"/>
      <c r="D960" s="1"/>
      <c r="E960" s="1"/>
      <c r="F960" s="3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2" customHeight="1">
      <c r="A961" s="1"/>
      <c r="B961" s="1"/>
      <c r="C961" s="1"/>
      <c r="D961" s="1"/>
      <c r="E961" s="1"/>
      <c r="F961" s="3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2" customHeight="1">
      <c r="A962" s="1"/>
      <c r="B962" s="1"/>
      <c r="C962" s="1"/>
      <c r="D962" s="1"/>
      <c r="E962" s="1"/>
      <c r="F962" s="3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2" customHeight="1">
      <c r="A963" s="1"/>
      <c r="B963" s="1"/>
      <c r="C963" s="1"/>
      <c r="D963" s="1"/>
      <c r="E963" s="1"/>
      <c r="F963" s="3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2" customHeight="1">
      <c r="A964" s="1"/>
      <c r="B964" s="1"/>
      <c r="C964" s="1"/>
      <c r="D964" s="1"/>
      <c r="E964" s="1"/>
      <c r="F964" s="3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2" customHeight="1">
      <c r="A965" s="1"/>
      <c r="B965" s="1"/>
      <c r="C965" s="1"/>
      <c r="D965" s="1"/>
      <c r="E965" s="1"/>
      <c r="F965" s="3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2" customHeight="1">
      <c r="A966" s="1"/>
      <c r="B966" s="1"/>
      <c r="C966" s="1"/>
      <c r="D966" s="1"/>
      <c r="E966" s="1"/>
      <c r="F966" s="3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2" customHeight="1">
      <c r="A967" s="1"/>
      <c r="B967" s="1"/>
      <c r="C967" s="1"/>
      <c r="D967" s="1"/>
      <c r="E967" s="1"/>
      <c r="F967" s="3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2" customHeight="1">
      <c r="A968" s="1"/>
      <c r="B968" s="1"/>
      <c r="C968" s="1"/>
      <c r="D968" s="1"/>
      <c r="E968" s="1"/>
      <c r="F968" s="3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2" customHeight="1">
      <c r="A969" s="1"/>
      <c r="B969" s="1"/>
      <c r="C969" s="1"/>
      <c r="D969" s="1"/>
      <c r="E969" s="1"/>
      <c r="F969" s="3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2" customHeight="1">
      <c r="A970" s="1"/>
      <c r="B970" s="1"/>
      <c r="C970" s="1"/>
      <c r="D970" s="1"/>
      <c r="E970" s="1"/>
      <c r="F970" s="3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2" customHeight="1">
      <c r="A971" s="1"/>
      <c r="B971" s="1"/>
      <c r="C971" s="1"/>
      <c r="D971" s="1"/>
      <c r="E971" s="1"/>
      <c r="F971" s="3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2" customHeight="1">
      <c r="A972" s="1"/>
      <c r="B972" s="1"/>
      <c r="C972" s="1"/>
      <c r="D972" s="1"/>
      <c r="E972" s="1"/>
      <c r="F972" s="3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2" customHeight="1">
      <c r="A973" s="1"/>
      <c r="B973" s="1"/>
      <c r="C973" s="1"/>
      <c r="D973" s="1"/>
      <c r="E973" s="1"/>
      <c r="F973" s="3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2" customHeight="1">
      <c r="A974" s="1"/>
      <c r="B974" s="1"/>
      <c r="C974" s="1"/>
      <c r="D974" s="1"/>
      <c r="E974" s="1"/>
      <c r="F974" s="3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2" customHeight="1">
      <c r="A975" s="1"/>
      <c r="B975" s="1"/>
      <c r="C975" s="1"/>
      <c r="D975" s="1"/>
      <c r="E975" s="1"/>
      <c r="F975" s="3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2" customHeight="1">
      <c r="A976" s="1"/>
      <c r="B976" s="1"/>
      <c r="C976" s="1"/>
      <c r="D976" s="1"/>
      <c r="E976" s="1"/>
      <c r="F976" s="3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2" customHeight="1">
      <c r="A977" s="1"/>
      <c r="B977" s="1"/>
      <c r="C977" s="1"/>
      <c r="D977" s="1"/>
      <c r="E977" s="1"/>
      <c r="F977" s="3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2" customHeight="1">
      <c r="A978" s="1"/>
      <c r="B978" s="1"/>
      <c r="C978" s="1"/>
      <c r="D978" s="1"/>
      <c r="E978" s="1"/>
      <c r="F978" s="3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2" customHeight="1">
      <c r="A979" s="1"/>
      <c r="B979" s="1"/>
      <c r="C979" s="1"/>
      <c r="D979" s="1"/>
      <c r="E979" s="1"/>
      <c r="F979" s="3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2" customHeight="1">
      <c r="A980" s="1"/>
      <c r="B980" s="1"/>
      <c r="C980" s="1"/>
      <c r="D980" s="1"/>
      <c r="E980" s="1"/>
      <c r="F980" s="3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2" customHeight="1">
      <c r="A981" s="1"/>
      <c r="B981" s="1"/>
      <c r="C981" s="1"/>
      <c r="D981" s="1"/>
      <c r="E981" s="1"/>
      <c r="F981" s="3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2" customHeight="1">
      <c r="A982" s="1"/>
      <c r="B982" s="1"/>
      <c r="C982" s="1"/>
      <c r="D982" s="1"/>
      <c r="E982" s="1"/>
      <c r="F982" s="3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2" customHeight="1">
      <c r="A983" s="1"/>
      <c r="B983" s="1"/>
      <c r="C983" s="1"/>
      <c r="D983" s="1"/>
      <c r="E983" s="1"/>
      <c r="F983" s="3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2" customHeight="1">
      <c r="A984" s="1"/>
      <c r="B984" s="1"/>
      <c r="C984" s="1"/>
      <c r="D984" s="1"/>
      <c r="E984" s="1"/>
      <c r="F984" s="3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2" customHeight="1">
      <c r="A985" s="1"/>
      <c r="B985" s="1"/>
      <c r="C985" s="1"/>
      <c r="D985" s="1"/>
      <c r="E985" s="1"/>
      <c r="F985" s="3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2" customHeight="1">
      <c r="A986" s="1"/>
      <c r="B986" s="1"/>
      <c r="C986" s="1"/>
      <c r="D986" s="1"/>
      <c r="E986" s="1"/>
      <c r="F986" s="3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2" customHeight="1">
      <c r="A987" s="1"/>
      <c r="B987" s="1"/>
      <c r="C987" s="1"/>
      <c r="D987" s="1"/>
      <c r="E987" s="1"/>
      <c r="F987" s="3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2" customHeight="1">
      <c r="A988" s="1"/>
      <c r="B988" s="1"/>
      <c r="C988" s="1"/>
      <c r="D988" s="1"/>
      <c r="E988" s="1"/>
      <c r="F988" s="3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2" customHeight="1">
      <c r="A989" s="1"/>
      <c r="B989" s="1"/>
      <c r="C989" s="1"/>
      <c r="D989" s="1"/>
      <c r="E989" s="1"/>
      <c r="F989" s="3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2" customHeight="1">
      <c r="A990" s="1"/>
      <c r="B990" s="1"/>
      <c r="C990" s="1"/>
      <c r="D990" s="1"/>
      <c r="E990" s="1"/>
      <c r="F990" s="3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2" customHeight="1">
      <c r="A991" s="1"/>
      <c r="B991" s="1"/>
      <c r="C991" s="1"/>
      <c r="D991" s="1"/>
      <c r="E991" s="1"/>
      <c r="F991" s="3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2" customHeight="1">
      <c r="A992" s="1"/>
      <c r="B992" s="1"/>
      <c r="C992" s="1"/>
      <c r="D992" s="1"/>
      <c r="E992" s="1"/>
      <c r="F992" s="3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2" customHeight="1">
      <c r="A993" s="1"/>
      <c r="B993" s="1"/>
      <c r="C993" s="1"/>
      <c r="D993" s="1"/>
      <c r="E993" s="1"/>
      <c r="F993" s="3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2" customHeight="1">
      <c r="A994" s="1"/>
      <c r="B994" s="1"/>
      <c r="C994" s="1"/>
      <c r="D994" s="1"/>
      <c r="E994" s="1"/>
      <c r="F994" s="3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2" customHeight="1">
      <c r="A995" s="1"/>
      <c r="B995" s="1"/>
      <c r="C995" s="1"/>
      <c r="D995" s="1"/>
      <c r="E995" s="1"/>
      <c r="F995" s="3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2" customHeight="1">
      <c r="A996" s="1"/>
      <c r="B996" s="1"/>
      <c r="C996" s="1"/>
      <c r="D996" s="1"/>
      <c r="E996" s="1"/>
      <c r="F996" s="3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2" customHeight="1">
      <c r="A997" s="1"/>
      <c r="B997" s="1"/>
      <c r="C997" s="1"/>
      <c r="D997" s="1"/>
      <c r="E997" s="1"/>
      <c r="F997" s="3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2" customHeight="1">
      <c r="A998" s="1"/>
      <c r="B998" s="1"/>
      <c r="C998" s="1"/>
      <c r="D998" s="1"/>
      <c r="E998" s="1"/>
      <c r="F998" s="3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2" customHeight="1">
      <c r="A999" s="1"/>
      <c r="B999" s="1"/>
      <c r="C999" s="1"/>
      <c r="D999" s="1"/>
      <c r="E999" s="1"/>
      <c r="F999" s="3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  <row r="1000" spans="1:63" ht="12" customHeight="1">
      <c r="A1000" s="1"/>
      <c r="B1000" s="1"/>
      <c r="C1000" s="1"/>
      <c r="D1000" s="1"/>
      <c r="E1000" s="1"/>
      <c r="F1000" s="3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</row>
  </sheetData>
  <mergeCells count="19">
    <mergeCell ref="F22:O23"/>
    <mergeCell ref="F20:O21"/>
    <mergeCell ref="S42:X42"/>
    <mergeCell ref="F42:H42"/>
    <mergeCell ref="I42:R42"/>
    <mergeCell ref="F32:O33"/>
    <mergeCell ref="F30:O31"/>
    <mergeCell ref="F24:O25"/>
    <mergeCell ref="F26:O27"/>
    <mergeCell ref="F154:H154"/>
    <mergeCell ref="I154:R154"/>
    <mergeCell ref="S154:X154"/>
    <mergeCell ref="Y154:AD154"/>
    <mergeCell ref="F34:O35"/>
    <mergeCell ref="Y42:AD42"/>
    <mergeCell ref="F98:H98"/>
    <mergeCell ref="I98:R98"/>
    <mergeCell ref="S98:X98"/>
    <mergeCell ref="Y98:AD98"/>
  </mergeCells>
  <phoneticPr fontId="15" type="noConversion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7"/>
  <sheetViews>
    <sheetView topLeftCell="A346" workbookViewId="0">
      <selection activeCell="F54" sqref="F54:O55"/>
    </sheetView>
  </sheetViews>
  <sheetFormatPr defaultColWidth="12.625" defaultRowHeight="15" customHeight="1"/>
  <cols>
    <col min="1" max="6" width="7.875" customWidth="1"/>
    <col min="7" max="7" width="11.625" customWidth="1"/>
    <col min="8" max="71" width="7.875" customWidth="1"/>
  </cols>
  <sheetData>
    <row r="1" spans="2:5" s="146" customFormat="1" ht="12" customHeight="1"/>
    <row r="2" spans="2:5" s="146" customFormat="1" ht="12" customHeight="1">
      <c r="B2" s="221" t="s">
        <v>190</v>
      </c>
      <c r="C2" s="221"/>
      <c r="D2" s="147"/>
      <c r="E2" s="147"/>
    </row>
    <row r="3" spans="2:5" s="146" customFormat="1" ht="12" customHeight="1">
      <c r="B3" s="148" t="s">
        <v>188</v>
      </c>
      <c r="C3" s="149">
        <v>533</v>
      </c>
      <c r="D3" s="147"/>
      <c r="E3" s="147"/>
    </row>
    <row r="4" spans="2:5" s="146" customFormat="1" ht="12" customHeight="1">
      <c r="B4" s="148" t="s">
        <v>209</v>
      </c>
      <c r="C4" s="149">
        <v>640</v>
      </c>
      <c r="D4" s="147"/>
      <c r="E4" s="147"/>
    </row>
    <row r="5" spans="2:5" s="146" customFormat="1" ht="12" customHeight="1">
      <c r="B5" s="148" t="s">
        <v>210</v>
      </c>
      <c r="C5" s="149">
        <v>12</v>
      </c>
      <c r="D5" s="147"/>
      <c r="E5" s="147"/>
    </row>
    <row r="6" spans="2:5" s="146" customFormat="1" ht="12" customHeight="1">
      <c r="B6" s="150" t="s">
        <v>191</v>
      </c>
      <c r="C6" s="151">
        <v>358.5</v>
      </c>
      <c r="D6" s="152"/>
      <c r="E6" s="147"/>
    </row>
    <row r="7" spans="2:5" s="146" customFormat="1" ht="12" customHeight="1">
      <c r="B7" s="150" t="s">
        <v>192</v>
      </c>
      <c r="C7" s="153">
        <v>2333</v>
      </c>
    </row>
    <row r="8" spans="2:5" s="146" customFormat="1" ht="12" customHeight="1">
      <c r="B8" s="150" t="s">
        <v>193</v>
      </c>
      <c r="C8" s="149">
        <v>68</v>
      </c>
      <c r="D8" s="152"/>
    </row>
    <row r="9" spans="2:5" s="146" customFormat="1" ht="27.75" customHeight="1">
      <c r="B9" s="154" t="s">
        <v>194</v>
      </c>
      <c r="C9" s="155"/>
      <c r="D9" s="147"/>
      <c r="E9" s="147"/>
    </row>
    <row r="10" spans="2:5" s="146" customFormat="1" ht="12" customHeight="1">
      <c r="B10" s="222" t="s">
        <v>195</v>
      </c>
      <c r="C10" s="222"/>
      <c r="D10" s="156"/>
      <c r="E10" s="156"/>
    </row>
    <row r="11" spans="2:5" s="146" customFormat="1" ht="12" customHeight="1">
      <c r="B11" s="222" t="s">
        <v>196</v>
      </c>
      <c r="C11" s="222"/>
      <c r="D11" s="156"/>
      <c r="E11" s="156"/>
    </row>
    <row r="12" spans="2:5" s="146" customFormat="1" ht="12" customHeight="1">
      <c r="B12" s="157"/>
      <c r="C12" s="156"/>
      <c r="D12" s="156"/>
      <c r="E12" s="156"/>
    </row>
    <row r="13" spans="2:5" s="146" customFormat="1" ht="12" customHeight="1">
      <c r="B13" s="157"/>
      <c r="C13" s="156"/>
      <c r="D13" s="156"/>
      <c r="E13" s="156"/>
    </row>
    <row r="14" spans="2:5" s="146" customFormat="1" ht="12" customHeight="1">
      <c r="B14" s="157"/>
      <c r="C14" s="156"/>
      <c r="D14" s="156"/>
      <c r="E14" s="156"/>
    </row>
    <row r="15" spans="2:5" s="146" customFormat="1" ht="12" customHeight="1">
      <c r="B15" s="157"/>
      <c r="C15" s="147"/>
      <c r="D15" s="147"/>
      <c r="E15" s="147"/>
    </row>
    <row r="16" spans="2:5" s="146" customFormat="1" ht="12" customHeight="1">
      <c r="B16" s="158" t="s">
        <v>189</v>
      </c>
      <c r="C16" s="158" t="s">
        <v>197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19.001300000000001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223" t="s">
        <v>200</v>
      </c>
      <c r="C19" s="162" t="s">
        <v>201</v>
      </c>
      <c r="D19" s="163">
        <f>(0.1073*$C$4)-0.0612</f>
        <v>68.610799999999998</v>
      </c>
      <c r="E19" s="161"/>
    </row>
    <row r="20" spans="2:5" s="146" customFormat="1" ht="12" customHeight="1">
      <c r="B20" s="224"/>
      <c r="C20" s="162" t="s">
        <v>202</v>
      </c>
      <c r="D20" s="163">
        <f>($C$4*0.0357)-0.0518</f>
        <v>22.796200000000002</v>
      </c>
      <c r="E20" s="161"/>
    </row>
    <row r="21" spans="2:5" s="146" customFormat="1" ht="12" customHeight="1">
      <c r="B21" s="224"/>
      <c r="C21" s="162" t="s">
        <v>203</v>
      </c>
      <c r="D21" s="163">
        <f>($C$4*0.0287)-0.0552</f>
        <v>18.312799999999999</v>
      </c>
      <c r="E21" s="161"/>
    </row>
    <row r="22" spans="2:5" s="146" customFormat="1" ht="12" customHeight="1">
      <c r="B22" s="225"/>
      <c r="C22" s="162" t="s">
        <v>204</v>
      </c>
      <c r="D22" s="163">
        <f>(D21*6)/10</f>
        <v>10.987680000000001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1.5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1344.3166430000001</v>
      </c>
      <c r="D29" s="161"/>
      <c r="E29" s="161"/>
    </row>
    <row r="30" spans="2:5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209</v>
      </c>
      <c r="D36" s="1">
        <v>123</v>
      </c>
      <c r="E36" s="1">
        <v>40</v>
      </c>
      <c r="F36" s="1">
        <v>159</v>
      </c>
      <c r="G36" s="1">
        <v>18</v>
      </c>
      <c r="H36" s="1">
        <v>403</v>
      </c>
      <c r="I36" s="1">
        <v>78</v>
      </c>
      <c r="J36" s="1">
        <v>152</v>
      </c>
      <c r="K36" s="1">
        <v>193</v>
      </c>
      <c r="L36" s="1">
        <v>489</v>
      </c>
      <c r="M36" s="1">
        <v>41</v>
      </c>
      <c r="N36" s="1">
        <v>574</v>
      </c>
      <c r="O36" s="1">
        <v>116</v>
      </c>
      <c r="P36" s="1">
        <v>46</v>
      </c>
      <c r="Q36" s="1">
        <v>491</v>
      </c>
      <c r="R36" s="1">
        <v>385</v>
      </c>
      <c r="S36" s="1">
        <v>215</v>
      </c>
      <c r="T36" s="1">
        <v>171</v>
      </c>
      <c r="U36" s="1">
        <v>171</v>
      </c>
      <c r="V36" s="1">
        <v>231</v>
      </c>
      <c r="W36" s="1">
        <v>161</v>
      </c>
      <c r="X36" s="1">
        <v>72</v>
      </c>
      <c r="Y36" s="1">
        <v>67</v>
      </c>
      <c r="Z36" s="1">
        <v>230</v>
      </c>
      <c r="AA36" s="1">
        <v>156</v>
      </c>
      <c r="AB36" s="1">
        <v>120</v>
      </c>
      <c r="AC36" s="1">
        <v>203</v>
      </c>
      <c r="AD36" s="1">
        <v>174</v>
      </c>
      <c r="AE36" s="1">
        <v>173</v>
      </c>
      <c r="AF36" s="1">
        <v>705</v>
      </c>
      <c r="AG36" s="11">
        <v>740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599</v>
      </c>
      <c r="D37" s="1">
        <v>326</v>
      </c>
      <c r="E37" s="1">
        <v>104</v>
      </c>
      <c r="F37" s="1">
        <v>417</v>
      </c>
      <c r="G37" s="1">
        <v>48</v>
      </c>
      <c r="H37" s="1">
        <v>1070</v>
      </c>
      <c r="I37" s="1">
        <v>207</v>
      </c>
      <c r="J37" s="1">
        <v>403</v>
      </c>
      <c r="K37" s="1">
        <v>514</v>
      </c>
      <c r="L37" s="1">
        <v>1298</v>
      </c>
      <c r="M37" s="1">
        <v>107</v>
      </c>
      <c r="N37" s="1">
        <v>1524</v>
      </c>
      <c r="O37" s="1">
        <v>307</v>
      </c>
      <c r="P37" s="1">
        <v>122</v>
      </c>
      <c r="Q37" s="1">
        <v>1305</v>
      </c>
      <c r="R37" s="1">
        <v>1030</v>
      </c>
      <c r="S37" s="1">
        <v>571</v>
      </c>
      <c r="T37" s="1">
        <v>453</v>
      </c>
      <c r="U37" s="1">
        <v>453</v>
      </c>
      <c r="V37" s="1">
        <v>614</v>
      </c>
      <c r="W37" s="1">
        <v>427</v>
      </c>
      <c r="X37" s="1">
        <v>193</v>
      </c>
      <c r="Y37" s="1">
        <v>176</v>
      </c>
      <c r="Z37" s="1">
        <v>613</v>
      </c>
      <c r="AA37" s="1">
        <v>414</v>
      </c>
      <c r="AB37" s="1">
        <v>318</v>
      </c>
      <c r="AC37" s="1">
        <v>536</v>
      </c>
      <c r="AD37" s="1">
        <v>462</v>
      </c>
      <c r="AE37" s="1">
        <v>460</v>
      </c>
      <c r="AF37" s="1">
        <v>1872</v>
      </c>
      <c r="AG37" s="11">
        <v>1996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267</v>
      </c>
      <c r="J38" s="1">
        <v>520</v>
      </c>
      <c r="K38" s="1">
        <v>663</v>
      </c>
      <c r="L38" s="1">
        <v>1676</v>
      </c>
      <c r="M38" s="1">
        <v>139</v>
      </c>
      <c r="N38" s="1">
        <v>1965</v>
      </c>
      <c r="O38" s="1">
        <v>396</v>
      </c>
      <c r="P38" s="1">
        <v>158</v>
      </c>
      <c r="Q38" s="1">
        <v>1683</v>
      </c>
      <c r="R38" s="1">
        <v>1327</v>
      </c>
      <c r="S38" s="1">
        <v>737</v>
      </c>
      <c r="T38" s="1">
        <v>585</v>
      </c>
      <c r="U38" s="1">
        <v>585</v>
      </c>
      <c r="V38" s="1">
        <v>792</v>
      </c>
      <c r="W38" s="1">
        <v>552</v>
      </c>
      <c r="X38" s="1">
        <v>249</v>
      </c>
      <c r="Y38" s="1">
        <v>228</v>
      </c>
      <c r="Z38" s="1">
        <v>791</v>
      </c>
      <c r="AA38" s="1">
        <v>536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305</v>
      </c>
      <c r="J39" s="1">
        <v>595</v>
      </c>
      <c r="K39" s="1">
        <v>759</v>
      </c>
      <c r="L39" s="1">
        <v>1916</v>
      </c>
      <c r="M39" s="1">
        <v>157</v>
      </c>
      <c r="N39" s="1">
        <v>2245</v>
      </c>
      <c r="O39" s="1">
        <v>452</v>
      </c>
      <c r="P39" s="1">
        <v>180</v>
      </c>
      <c r="Q39" s="1">
        <v>1925</v>
      </c>
      <c r="R39" s="1">
        <v>1530</v>
      </c>
      <c r="S39" s="1">
        <v>844</v>
      </c>
      <c r="T39" s="1">
        <v>670</v>
      </c>
      <c r="U39" s="1">
        <v>670</v>
      </c>
      <c r="V39" s="1">
        <v>906</v>
      </c>
      <c r="W39" s="1">
        <v>629</v>
      </c>
      <c r="X39" s="1">
        <v>284</v>
      </c>
      <c r="Y39" s="1">
        <v>262</v>
      </c>
      <c r="Z39" s="1">
        <v>907</v>
      </c>
      <c r="AA39" s="1">
        <v>614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3">
        <v>3.7225609756097562</v>
      </c>
      <c r="D40" s="13">
        <v>2.1981707317073171</v>
      </c>
      <c r="E40" s="13">
        <v>0.69817073170731703</v>
      </c>
      <c r="F40" s="13">
        <v>2.7957317073170733</v>
      </c>
      <c r="G40" s="13">
        <v>0.31707317073170732</v>
      </c>
      <c r="H40" s="13">
        <v>7.2164634146341466</v>
      </c>
      <c r="I40" s="13">
        <v>1.3932926829268293</v>
      </c>
      <c r="J40" s="13">
        <v>2.7134146341463414</v>
      </c>
      <c r="K40" s="13">
        <v>3.4664634146341462</v>
      </c>
      <c r="L40" s="13">
        <v>8.75</v>
      </c>
      <c r="M40" s="13">
        <v>0.72865853658536583</v>
      </c>
      <c r="N40" s="13">
        <v>10.301829268292684</v>
      </c>
      <c r="O40" s="13">
        <v>2.0731707317073171</v>
      </c>
      <c r="P40" s="13">
        <v>0.82926829268292679</v>
      </c>
      <c r="Q40" s="13">
        <v>8.7896341463414629</v>
      </c>
      <c r="R40" s="13">
        <v>6.8414634146341466</v>
      </c>
      <c r="S40" s="13">
        <v>3.8475609756097562</v>
      </c>
      <c r="T40" s="13">
        <v>2.8841463414634148</v>
      </c>
      <c r="U40" s="13">
        <v>2.8841463414634148</v>
      </c>
      <c r="V40" s="13">
        <v>4.1371951219512191</v>
      </c>
      <c r="W40" s="13">
        <v>2.8689024390243905</v>
      </c>
      <c r="X40" s="13">
        <v>1.2896341463414633</v>
      </c>
      <c r="Y40" s="13">
        <v>1.1890243902439024</v>
      </c>
      <c r="Z40" s="13">
        <v>4.1463414634146343</v>
      </c>
      <c r="AA40" s="13">
        <v>2.7987804878048781</v>
      </c>
      <c r="AB40" s="13">
        <v>2.1402439024390243</v>
      </c>
      <c r="AC40" s="13">
        <v>3.6128048780487805</v>
      </c>
      <c r="AD40" s="13">
        <v>3.100609756097561</v>
      </c>
      <c r="AE40" s="13">
        <v>3.100609756097561</v>
      </c>
      <c r="AF40" s="13">
        <v>12.609756097560975</v>
      </c>
      <c r="AG40" s="15">
        <v>13.25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3">
        <v>4.2987804878048781</v>
      </c>
      <c r="D41" s="13">
        <v>2.6097560975609757</v>
      </c>
      <c r="E41" s="13">
        <v>0.83231707317073167</v>
      </c>
      <c r="F41" s="13">
        <v>3.3201219512195124</v>
      </c>
      <c r="G41" s="13">
        <v>0.37804878048780488</v>
      </c>
      <c r="H41" s="13">
        <v>8.5640243902439028</v>
      </c>
      <c r="I41" s="13">
        <v>1.6554878048780488</v>
      </c>
      <c r="J41" s="13">
        <v>3.225609756097561</v>
      </c>
      <c r="K41" s="13">
        <v>4.1128048780487809</v>
      </c>
      <c r="L41" s="13">
        <v>10.390243902439025</v>
      </c>
      <c r="M41" s="13">
        <v>0.86585365853658536</v>
      </c>
      <c r="N41" s="13">
        <v>12.228658536585366</v>
      </c>
      <c r="O41" s="13">
        <v>2.4603658536585367</v>
      </c>
      <c r="P41" s="13">
        <v>0.9847560975609756</v>
      </c>
      <c r="Q41" s="13">
        <v>10.435975609756097</v>
      </c>
      <c r="R41" s="13">
        <v>8.1219512195121943</v>
      </c>
      <c r="S41" s="13">
        <v>4.5701219512195124</v>
      </c>
      <c r="T41" s="13">
        <v>3.6402439024390243</v>
      </c>
      <c r="U41" s="13">
        <v>3.6402439024390243</v>
      </c>
      <c r="V41" s="13">
        <v>4.9146341463414638</v>
      </c>
      <c r="W41" s="13">
        <v>3.4054878048780486</v>
      </c>
      <c r="X41" s="13">
        <v>1.5304878048780488</v>
      </c>
      <c r="Y41" s="13">
        <v>1.4115853658536586</v>
      </c>
      <c r="Z41" s="13">
        <v>4.9207317073170733</v>
      </c>
      <c r="AA41" s="13">
        <v>3.3231707317073171</v>
      </c>
      <c r="AB41" s="13">
        <v>2.5426829268292681</v>
      </c>
      <c r="AC41" s="13">
        <v>4.2896341463414638</v>
      </c>
      <c r="AD41" s="13">
        <v>3.6798780487804876</v>
      </c>
      <c r="AE41" s="13">
        <v>3.6798780487804876</v>
      </c>
      <c r="AF41" s="13">
        <v>14.972560975609756</v>
      </c>
      <c r="AG41" s="15">
        <v>15.640243902439025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3">
        <v>4.6768292682926829</v>
      </c>
      <c r="D42" s="13">
        <v>2.7652439024390243</v>
      </c>
      <c r="E42" s="13">
        <v>0.88109756097560976</v>
      </c>
      <c r="F42" s="13">
        <v>3.5121951219512195</v>
      </c>
      <c r="G42" s="13">
        <v>0.39939024390243905</v>
      </c>
      <c r="H42" s="13">
        <v>8.7713414634146343</v>
      </c>
      <c r="I42" s="13">
        <v>1.7530487804878048</v>
      </c>
      <c r="J42" s="13">
        <v>3.4146341463414633</v>
      </c>
      <c r="K42" s="13">
        <v>4.3628048780487809</v>
      </c>
      <c r="L42" s="13">
        <v>11.009146341463415</v>
      </c>
      <c r="M42" s="13">
        <v>0.91768292682926833</v>
      </c>
      <c r="N42" s="13">
        <v>12.957317073170731</v>
      </c>
      <c r="O42" s="13">
        <v>2.6097560975609757</v>
      </c>
      <c r="P42" s="13">
        <v>1.0426829268292683</v>
      </c>
      <c r="Q42" s="13">
        <v>11.060975609756097</v>
      </c>
      <c r="R42" s="13">
        <v>8.6158536585365848</v>
      </c>
      <c r="S42" s="13">
        <v>4.8414634146341466</v>
      </c>
      <c r="T42" s="13">
        <v>3.8567073170731709</v>
      </c>
      <c r="U42" s="13">
        <v>3.8567073170731709</v>
      </c>
      <c r="V42" s="13">
        <v>5.2073170731707314</v>
      </c>
      <c r="W42" s="13">
        <v>3.6097560975609757</v>
      </c>
      <c r="X42" s="13">
        <v>1.6219512195121952</v>
      </c>
      <c r="Y42" s="13">
        <v>1.4939024390243902</v>
      </c>
      <c r="Z42" s="13">
        <v>5.2164634146341466</v>
      </c>
      <c r="AA42" s="13">
        <v>3.5213414634146343</v>
      </c>
      <c r="AB42" s="13">
        <v>2.6920731707317072</v>
      </c>
      <c r="AC42" s="13">
        <v>4.5426829268292686</v>
      </c>
      <c r="AD42" s="13">
        <v>3.899390243902439</v>
      </c>
      <c r="AE42" s="13">
        <v>3.899390243902439</v>
      </c>
      <c r="AF42" s="13">
        <v>15.865853658536585</v>
      </c>
      <c r="AG42" s="15">
        <v>16.670731707317074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3">
        <v>4.8323170731707314</v>
      </c>
      <c r="D43" s="13">
        <v>2.8597560975609757</v>
      </c>
      <c r="E43" s="13">
        <v>0.90853658536585369</v>
      </c>
      <c r="F43" s="13">
        <v>3.6280487804878048</v>
      </c>
      <c r="G43" s="13">
        <v>0.41158536585365851</v>
      </c>
      <c r="H43" s="13">
        <v>9.3810975609756095</v>
      </c>
      <c r="I43" s="13">
        <v>1.8140243902439024</v>
      </c>
      <c r="J43" s="13">
        <v>3.5304878048780486</v>
      </c>
      <c r="K43" s="13">
        <v>4.5060975609756095</v>
      </c>
      <c r="L43" s="13">
        <v>11.378048780487806</v>
      </c>
      <c r="M43" s="13">
        <v>0.94817073170731703</v>
      </c>
      <c r="N43" s="13">
        <v>13.390243902439025</v>
      </c>
      <c r="O43" s="13">
        <v>2.6951219512195124</v>
      </c>
      <c r="P43" s="13">
        <v>1.0762195121951219</v>
      </c>
      <c r="Q43" s="13">
        <v>11.426829268292684</v>
      </c>
      <c r="R43" s="13">
        <v>8.8993902439024382</v>
      </c>
      <c r="S43" s="13">
        <v>5.0030487804878048</v>
      </c>
      <c r="T43" s="13">
        <v>3.9847560975609757</v>
      </c>
      <c r="U43" s="13">
        <v>3.9847560975609757</v>
      </c>
      <c r="V43" s="13">
        <v>5.3841463414634143</v>
      </c>
      <c r="W43" s="13">
        <v>3.7317073170731709</v>
      </c>
      <c r="X43" s="13">
        <v>1.6737804878048781</v>
      </c>
      <c r="Y43" s="13">
        <v>1.5426829268292683</v>
      </c>
      <c r="Z43" s="13">
        <v>5.3932926829268295</v>
      </c>
      <c r="AA43" s="13">
        <v>3.6371951219512195</v>
      </c>
      <c r="AB43" s="13">
        <v>2.7835365853658538</v>
      </c>
      <c r="AC43" s="13">
        <v>4.6951219512195124</v>
      </c>
      <c r="AD43" s="13">
        <v>4.0304878048780486</v>
      </c>
      <c r="AE43" s="13">
        <v>4.0274390243902438</v>
      </c>
      <c r="AF43" s="13">
        <v>16.39329268292683</v>
      </c>
      <c r="AG43" s="15">
        <v>17.225609756097562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220" t="s">
        <v>66</v>
      </c>
      <c r="G52" s="219"/>
      <c r="H52" s="219"/>
      <c r="I52" s="219"/>
      <c r="J52" s="219"/>
      <c r="K52" s="219"/>
      <c r="L52" s="219"/>
      <c r="M52" s="219"/>
      <c r="N52" s="219"/>
      <c r="O52" s="219"/>
      <c r="P52" s="33"/>
      <c r="Q52" s="45" t="s">
        <v>2</v>
      </c>
      <c r="R52" s="20"/>
      <c r="S52" s="24"/>
      <c r="T52" s="20">
        <v>0</v>
      </c>
      <c r="U52" s="24">
        <v>1</v>
      </c>
      <c r="V52" s="20">
        <v>0</v>
      </c>
      <c r="W52" s="24">
        <v>15</v>
      </c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>
      <c r="A53" s="2"/>
      <c r="B53" s="31"/>
      <c r="C53" s="2"/>
      <c r="D53" s="2"/>
      <c r="E53" s="2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33"/>
      <c r="Q53" s="47" t="s">
        <v>3</v>
      </c>
      <c r="R53" s="31"/>
      <c r="S53" s="33"/>
      <c r="T53" s="31"/>
      <c r="U53" s="33"/>
      <c r="V53" s="31"/>
      <c r="W53" s="33"/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0.25*0.25</f>
        <v>6.25E-2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54" t="s">
        <v>68</v>
      </c>
      <c r="D54" s="56">
        <f>C29</f>
        <v>1344.3166430000001</v>
      </c>
      <c r="E54" s="2"/>
      <c r="F54" s="220" t="s">
        <v>69</v>
      </c>
      <c r="G54" s="219"/>
      <c r="H54" s="219"/>
      <c r="I54" s="219"/>
      <c r="J54" s="219"/>
      <c r="K54" s="219"/>
      <c r="L54" s="219"/>
      <c r="M54" s="219"/>
      <c r="N54" s="219"/>
      <c r="O54" s="219"/>
      <c r="P54" s="33"/>
      <c r="Q54" s="47" t="s">
        <v>4</v>
      </c>
      <c r="R54" s="31"/>
      <c r="S54" s="33"/>
      <c r="T54" s="31"/>
      <c r="U54" s="33"/>
      <c r="V54" s="31">
        <v>1</v>
      </c>
      <c r="W54" s="33">
        <v>1.5</v>
      </c>
      <c r="X54" s="31"/>
      <c r="Y54" s="33"/>
      <c r="Z54" s="31"/>
      <c r="AA54" s="33"/>
      <c r="AB54" s="31">
        <v>1</v>
      </c>
      <c r="AC54" s="33">
        <v>1.4</v>
      </c>
      <c r="AD54" s="31">
        <v>1</v>
      </c>
      <c r="AE54" s="33">
        <v>2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1.25</v>
      </c>
      <c r="Z55" s="31"/>
      <c r="AA55" s="33"/>
      <c r="AB55" s="31">
        <v>1</v>
      </c>
      <c r="AC55" s="60">
        <v>1.2133333333333334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220" t="s">
        <v>74</v>
      </c>
      <c r="G56" s="219"/>
      <c r="H56" s="219"/>
      <c r="I56" s="219"/>
      <c r="J56" s="219"/>
      <c r="K56" s="219"/>
      <c r="L56" s="219"/>
      <c r="M56" s="219"/>
      <c r="N56" s="219"/>
      <c r="O56" s="219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165">
        <f>B17</f>
        <v>19.001300000000001</v>
      </c>
      <c r="E57" s="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1</v>
      </c>
      <c r="AA57" s="33">
        <v>1.5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v>200</v>
      </c>
      <c r="E58" s="2"/>
      <c r="F58" s="220" t="s">
        <v>77</v>
      </c>
      <c r="G58" s="219"/>
      <c r="H58" s="219"/>
      <c r="I58" s="219"/>
      <c r="J58" s="219"/>
      <c r="K58" s="219"/>
      <c r="L58" s="219"/>
      <c r="M58" s="219"/>
      <c r="N58" s="219"/>
      <c r="O58" s="219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0</v>
      </c>
      <c r="Y58" s="33">
        <v>25</v>
      </c>
      <c r="Z58" s="31"/>
      <c r="AA58" s="33"/>
      <c r="AB58" s="31">
        <v>1</v>
      </c>
      <c r="AC58" s="33">
        <v>1.24</v>
      </c>
      <c r="AD58" s="31">
        <v>1</v>
      </c>
      <c r="AE58" s="33">
        <v>1.5</v>
      </c>
      <c r="AF58" s="2">
        <v>1</v>
      </c>
      <c r="AG58" s="33">
        <v>1.2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>
      <c r="A59" s="2"/>
      <c r="B59" s="31"/>
      <c r="C59" s="67" t="s">
        <v>78</v>
      </c>
      <c r="D59" s="68">
        <v>40</v>
      </c>
      <c r="E59" s="2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54" t="s">
        <v>80</v>
      </c>
      <c r="D60" s="23">
        <v>1</v>
      </c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33"/>
      <c r="Q60" s="47" t="s">
        <v>10</v>
      </c>
      <c r="R60" s="31">
        <v>1</v>
      </c>
      <c r="S60" s="33">
        <v>0.85</v>
      </c>
      <c r="T60" s="31">
        <v>1</v>
      </c>
      <c r="U60" s="33">
        <v>1.18</v>
      </c>
      <c r="V60" s="31"/>
      <c r="W60" s="33"/>
      <c r="X60" s="31">
        <v>1</v>
      </c>
      <c r="Y60" s="33">
        <v>1.25</v>
      </c>
      <c r="Z60" s="31">
        <v>0</v>
      </c>
      <c r="AA60" s="33">
        <v>30</v>
      </c>
      <c r="AB60" s="31"/>
      <c r="AC60" s="33"/>
      <c r="AD60" s="31">
        <v>1</v>
      </c>
      <c r="AE60" s="33">
        <v>1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>
      <c r="A61" s="2"/>
      <c r="B61" s="31"/>
      <c r="C61" s="67" t="s">
        <v>81</v>
      </c>
      <c r="D61" s="68">
        <v>1.5</v>
      </c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33"/>
      <c r="Q61" s="47" t="s">
        <v>11</v>
      </c>
      <c r="R61" s="31">
        <v>0</v>
      </c>
      <c r="S61" s="33">
        <v>5</v>
      </c>
      <c r="T61" s="31">
        <v>0</v>
      </c>
      <c r="U61" s="33">
        <v>15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/>
      <c r="AG61" s="33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>
      <c r="A62" s="2"/>
      <c r="B62" s="31"/>
      <c r="C62" s="2"/>
      <c r="D62" s="1"/>
      <c r="E62" s="2"/>
      <c r="F62" s="220" t="s">
        <v>85</v>
      </c>
      <c r="G62" s="219"/>
      <c r="H62" s="219"/>
      <c r="I62" s="219"/>
      <c r="J62" s="219"/>
      <c r="K62" s="219"/>
      <c r="L62" s="219"/>
      <c r="M62" s="219"/>
      <c r="N62" s="219"/>
      <c r="O62" s="219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0</v>
      </c>
      <c r="AA62" s="33">
        <v>40</v>
      </c>
      <c r="AB62" s="31">
        <v>1</v>
      </c>
      <c r="AC62" s="33">
        <v>1.4</v>
      </c>
      <c r="AD62" s="31">
        <v>0</v>
      </c>
      <c r="AE62" s="33">
        <v>0.5</v>
      </c>
      <c r="AF62" s="2">
        <v>0</v>
      </c>
      <c r="AG62" s="33">
        <v>0.6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1"/>
      <c r="E63" s="2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220" t="s">
        <v>88</v>
      </c>
      <c r="G64" s="219"/>
      <c r="H64" s="219"/>
      <c r="I64" s="219"/>
      <c r="J64" s="219"/>
      <c r="K64" s="219"/>
      <c r="L64" s="219"/>
      <c r="M64" s="219"/>
      <c r="N64" s="219"/>
      <c r="O64" s="219"/>
      <c r="P64" s="33"/>
      <c r="Q64" s="47" t="s">
        <v>14</v>
      </c>
      <c r="R64" s="31">
        <v>0</v>
      </c>
      <c r="S64" s="33">
        <v>50</v>
      </c>
      <c r="T64" s="31">
        <v>1</v>
      </c>
      <c r="U64" s="33">
        <v>0.5</v>
      </c>
      <c r="V64" s="31"/>
      <c r="W64" s="33"/>
      <c r="X64" s="31">
        <v>0</v>
      </c>
      <c r="Y64" s="33">
        <v>25</v>
      </c>
      <c r="Z64" s="31"/>
      <c r="AA64" s="33"/>
      <c r="AB64" s="31">
        <v>1</v>
      </c>
      <c r="AC64" s="33">
        <v>1.36</v>
      </c>
      <c r="AD64" s="31">
        <v>1</v>
      </c>
      <c r="AE64" s="33">
        <v>0.6</v>
      </c>
      <c r="AF64" s="2">
        <v>1</v>
      </c>
      <c r="AG64" s="33">
        <v>1.2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40</v>
      </c>
      <c r="AF65" s="2">
        <v>1</v>
      </c>
      <c r="AG65" s="33">
        <v>1.3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226" t="s">
        <v>90</v>
      </c>
      <c r="G66" s="219"/>
      <c r="H66" s="219"/>
      <c r="I66" s="219"/>
      <c r="J66" s="219"/>
      <c r="K66" s="219"/>
      <c r="L66" s="219"/>
      <c r="M66" s="219"/>
      <c r="N66" s="219"/>
      <c r="O66" s="219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150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0</v>
      </c>
      <c r="Y68" s="33">
        <v>40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226" t="s">
        <v>94</v>
      </c>
      <c r="G69" s="219"/>
      <c r="H69" s="219"/>
      <c r="I69" s="219"/>
      <c r="J69" s="219"/>
      <c r="K69" s="219"/>
      <c r="L69" s="219"/>
      <c r="M69" s="219"/>
      <c r="N69" s="219"/>
      <c r="O69" s="219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1.6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>
      <c r="A74" s="2"/>
      <c r="B74" s="2"/>
      <c r="C74" s="2"/>
      <c r="D74" s="2"/>
      <c r="E74" s="1"/>
      <c r="F74" s="212" t="s">
        <v>93</v>
      </c>
      <c r="G74" s="213"/>
      <c r="H74" s="214"/>
      <c r="I74" s="212" t="s">
        <v>96</v>
      </c>
      <c r="J74" s="213"/>
      <c r="K74" s="213"/>
      <c r="L74" s="213"/>
      <c r="M74" s="213"/>
      <c r="N74" s="213"/>
      <c r="O74" s="213"/>
      <c r="P74" s="213"/>
      <c r="Q74" s="213"/>
      <c r="R74" s="214"/>
      <c r="S74" s="215" t="s">
        <v>97</v>
      </c>
      <c r="T74" s="216"/>
      <c r="U74" s="216"/>
      <c r="V74" s="216"/>
      <c r="W74" s="216"/>
      <c r="X74" s="217"/>
      <c r="Y74" s="215" t="s">
        <v>100</v>
      </c>
      <c r="Z74" s="216"/>
      <c r="AA74" s="216"/>
      <c r="AB74" s="216"/>
      <c r="AC74" s="216"/>
      <c r="AD74" s="217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customHeight="1">
      <c r="A76" s="2"/>
      <c r="B76" s="97">
        <v>1</v>
      </c>
      <c r="C76" s="20">
        <v>10</v>
      </c>
      <c r="D76" s="98" t="s">
        <v>2</v>
      </c>
      <c r="E76" s="22" t="s">
        <v>67</v>
      </c>
      <c r="F76" s="22"/>
      <c r="G76" s="22"/>
      <c r="H76" s="24"/>
      <c r="I76" s="100">
        <f t="shared" ref="I76:I977" si="0">M76/AE76</f>
        <v>483.46887486614537</v>
      </c>
      <c r="J76" s="102">
        <f t="shared" ref="J76:J977" si="1">AH76/AE76</f>
        <v>34.625</v>
      </c>
      <c r="K76" s="102">
        <f t="shared" ref="K76:K977" si="2">RANK(I76,$I$76:$I$977)</f>
        <v>627</v>
      </c>
      <c r="L76" s="102">
        <f t="shared" ref="L76:L450" si="3">RANK(I76,$I$76:$I$450)</f>
        <v>221</v>
      </c>
      <c r="M76" s="100">
        <f t="shared" ref="M76:M199" si="4">SUM(N76:R76)</f>
        <v>3867.750998929163</v>
      </c>
      <c r="N76" s="103">
        <f t="shared" ref="N76:N117" si="5">T76*(1+(AG76/100)*(AI76/100-1))</f>
        <v>3867.750998929163</v>
      </c>
      <c r="O76" s="103"/>
      <c r="P76" s="103"/>
      <c r="Q76" s="103"/>
      <c r="R76" s="104"/>
      <c r="S76" s="100">
        <f t="shared" ref="S76:S313" si="6">SUM(T76:X76)</f>
        <v>2929.2657062865856</v>
      </c>
      <c r="T76" s="103">
        <f t="shared" ref="T76:T106" si="7">AL76*AV76*AW76*AY76</f>
        <v>2929.2657062865856</v>
      </c>
      <c r="U76" s="103"/>
      <c r="V76" s="103"/>
      <c r="W76" s="103"/>
      <c r="X76" s="104"/>
      <c r="Y76" s="100">
        <f t="shared" ref="Y76:Y977" si="8">SUM(Z76:AD76)</f>
        <v>5858.5314125731711</v>
      </c>
      <c r="Z76" s="103">
        <f t="shared" ref="Z76:Z230" si="9">T76*$D$58/100</f>
        <v>5858.5314125731711</v>
      </c>
      <c r="AA76" s="103"/>
      <c r="AB76" s="103"/>
      <c r="AC76" s="103"/>
      <c r="AD76" s="104"/>
      <c r="AE76" s="100">
        <f t="shared" ref="AE76:AE106" si="10">AO76-AS76</f>
        <v>8</v>
      </c>
      <c r="AF76" s="102"/>
      <c r="AG76" s="102">
        <f t="shared" ref="AG76:AG106" si="11">IF($D$57+AT76&gt;100,100,$D$57+AT76)</f>
        <v>19.001300000000001</v>
      </c>
      <c r="AH76" s="102">
        <f t="shared" ref="AH76:AH168" si="12">AQ76</f>
        <v>277</v>
      </c>
      <c r="AI76" s="102">
        <f t="shared" ref="AI76:AI139" si="13">$D$58+$D$19</f>
        <v>268.61079999999998</v>
      </c>
      <c r="AJ76" s="103">
        <f t="shared" ref="AJ76:AJ106" si="14">10*AY76/12</f>
        <v>0.83333333333333337</v>
      </c>
      <c r="AK76" s="102">
        <f t="shared" ref="AK76:AK357" si="15">SUM(AL76:AN76)</f>
        <v>2929.2657062865856</v>
      </c>
      <c r="AL76" s="102">
        <f t="shared" ref="AL76:AL106" si="16">(VLOOKUP(C76,$B$36:$AA$39,2,FALSE)+VLOOKUP(C76,$B$40:$AA$43,2,FALSE)*$D$54)*$D$59/100</f>
        <v>2929.2657062865856</v>
      </c>
      <c r="AM76" s="102"/>
      <c r="AN76" s="102"/>
      <c r="AO76" s="6">
        <v>8</v>
      </c>
      <c r="AP76" s="22">
        <v>15</v>
      </c>
      <c r="AQ76" s="105">
        <f t="shared" ref="AQ76:AQ106" si="17">VLOOKUP(C76,$B$45:$AA$48,2,FALSE)</f>
        <v>277</v>
      </c>
      <c r="AR76" s="31">
        <f t="shared" ref="AR76:AR106" si="18">IF(LEFT(E76,1)*1=1,$S$52,$R$52)</f>
        <v>0</v>
      </c>
      <c r="AS76" s="2">
        <f t="shared" ref="AS76:AS106" si="19">IF(LEFT(E76,1)*1=2,$U$52,$T$52)</f>
        <v>0</v>
      </c>
      <c r="AT76" s="33">
        <f t="shared" ref="AT76:AT106" si="20">IF(LEFT(E76,1)*1=3,$W$52,$V$52)</f>
        <v>0</v>
      </c>
      <c r="AU76" s="31">
        <f t="shared" ref="AU76:AU106" si="21">IF(MID(E76,3,1)*1=1,$Y$52,$X$52)</f>
        <v>0</v>
      </c>
      <c r="AV76" s="2">
        <f t="shared" ref="AV76:AV106" si="22">IF(MID(E76,3,1)*1=2,$AA$52,$Z$52)</f>
        <v>1</v>
      </c>
      <c r="AW76" s="33">
        <f t="shared" ref="AW76:AW106" si="23">IF(MID(E76,3,1)*1=3,$AC$52,$AB$52)</f>
        <v>1</v>
      </c>
      <c r="AX76" s="31">
        <f t="shared" ref="AX76:AX106" si="24">IF(MID(E76,5,1)*1=1,$AE$52,$AD$52)</f>
        <v>0</v>
      </c>
      <c r="AY76" s="33">
        <f t="shared" ref="AY76:AY106" si="25">IF(MID(E76,5,1)*1=2,$AG$52,$AF$52)</f>
        <v>1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customHeight="1">
      <c r="A77" s="2"/>
      <c r="B77" s="107">
        <v>2</v>
      </c>
      <c r="C77" s="31">
        <v>10</v>
      </c>
      <c r="D77" s="106" t="s">
        <v>2</v>
      </c>
      <c r="E77" s="2" t="s">
        <v>89</v>
      </c>
      <c r="F77" s="2"/>
      <c r="G77" s="2"/>
      <c r="H77" s="33"/>
      <c r="I77" s="99">
        <f t="shared" si="0"/>
        <v>570.49327234205157</v>
      </c>
      <c r="J77" s="101">
        <f t="shared" si="1"/>
        <v>34.625</v>
      </c>
      <c r="K77" s="101">
        <f t="shared" si="2"/>
        <v>508</v>
      </c>
      <c r="L77" s="74">
        <f t="shared" si="3"/>
        <v>178</v>
      </c>
      <c r="M77" s="99">
        <f t="shared" si="4"/>
        <v>4563.9461787364125</v>
      </c>
      <c r="N77" s="108">
        <f t="shared" si="5"/>
        <v>4563.9461787364125</v>
      </c>
      <c r="O77" s="108"/>
      <c r="P77" s="108"/>
      <c r="Q77" s="108"/>
      <c r="R77" s="109"/>
      <c r="S77" s="99">
        <f t="shared" si="6"/>
        <v>3456.5335334181709</v>
      </c>
      <c r="T77" s="108">
        <f t="shared" si="7"/>
        <v>3456.5335334181709</v>
      </c>
      <c r="U77" s="108"/>
      <c r="V77" s="108"/>
      <c r="W77" s="108"/>
      <c r="X77" s="109"/>
      <c r="Y77" s="99">
        <f t="shared" si="8"/>
        <v>6913.0670668363418</v>
      </c>
      <c r="Z77" s="108">
        <f t="shared" si="9"/>
        <v>6913.0670668363418</v>
      </c>
      <c r="AA77" s="108"/>
      <c r="AB77" s="108"/>
      <c r="AC77" s="108"/>
      <c r="AD77" s="109"/>
      <c r="AE77" s="99">
        <f t="shared" si="10"/>
        <v>8</v>
      </c>
      <c r="AF77" s="101"/>
      <c r="AG77" s="101">
        <f t="shared" si="11"/>
        <v>19.001300000000001</v>
      </c>
      <c r="AH77" s="101">
        <f t="shared" si="12"/>
        <v>277</v>
      </c>
      <c r="AI77" s="101">
        <f t="shared" si="13"/>
        <v>268.61079999999998</v>
      </c>
      <c r="AJ77" s="108">
        <f t="shared" si="14"/>
        <v>0.83333333333333337</v>
      </c>
      <c r="AK77" s="101">
        <f t="shared" si="15"/>
        <v>2929.2657062865856</v>
      </c>
      <c r="AL77" s="101">
        <f t="shared" si="16"/>
        <v>2929.2657062865856</v>
      </c>
      <c r="AM77" s="101"/>
      <c r="AN77" s="101"/>
      <c r="AO77" s="1">
        <v>8</v>
      </c>
      <c r="AP77" s="2">
        <v>15</v>
      </c>
      <c r="AQ77" s="74">
        <f t="shared" si="17"/>
        <v>277</v>
      </c>
      <c r="AR77" s="31">
        <f t="shared" si="18"/>
        <v>0</v>
      </c>
      <c r="AS77" s="2">
        <f t="shared" si="19"/>
        <v>0</v>
      </c>
      <c r="AT77" s="33">
        <f t="shared" si="20"/>
        <v>0</v>
      </c>
      <c r="AU77" s="31">
        <f t="shared" si="21"/>
        <v>0</v>
      </c>
      <c r="AV77" s="2">
        <f t="shared" si="22"/>
        <v>1.18</v>
      </c>
      <c r="AW77" s="33">
        <f t="shared" si="23"/>
        <v>1</v>
      </c>
      <c r="AX77" s="31">
        <f t="shared" si="24"/>
        <v>0</v>
      </c>
      <c r="AY77" s="33">
        <f t="shared" si="25"/>
        <v>1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customHeight="1">
      <c r="A78" s="2"/>
      <c r="B78" s="107">
        <v>3</v>
      </c>
      <c r="C78" s="31">
        <v>10</v>
      </c>
      <c r="D78" s="106" t="s">
        <v>2</v>
      </c>
      <c r="E78" s="2" t="s">
        <v>91</v>
      </c>
      <c r="F78" s="2"/>
      <c r="G78" s="2" t="s">
        <v>133</v>
      </c>
      <c r="H78" s="33"/>
      <c r="I78" s="99">
        <f t="shared" si="0"/>
        <v>628.50953732598896</v>
      </c>
      <c r="J78" s="101">
        <f t="shared" si="1"/>
        <v>34.625</v>
      </c>
      <c r="K78" s="101">
        <f t="shared" si="2"/>
        <v>436</v>
      </c>
      <c r="L78" s="74">
        <f t="shared" si="3"/>
        <v>146</v>
      </c>
      <c r="M78" s="99">
        <f t="shared" si="4"/>
        <v>5028.0762986079117</v>
      </c>
      <c r="N78" s="108">
        <f t="shared" si="5"/>
        <v>5028.0762986079117</v>
      </c>
      <c r="O78" s="108"/>
      <c r="P78" s="108"/>
      <c r="Q78" s="108"/>
      <c r="R78" s="109"/>
      <c r="S78" s="99">
        <f t="shared" si="6"/>
        <v>3808.0454181725613</v>
      </c>
      <c r="T78" s="108">
        <f t="shared" si="7"/>
        <v>3808.0454181725613</v>
      </c>
      <c r="U78" s="108"/>
      <c r="V78" s="108"/>
      <c r="W78" s="108"/>
      <c r="X78" s="109"/>
      <c r="Y78" s="99">
        <f t="shared" si="8"/>
        <v>7616.0908363451226</v>
      </c>
      <c r="Z78" s="108">
        <f t="shared" si="9"/>
        <v>7616.0908363451226</v>
      </c>
      <c r="AA78" s="108"/>
      <c r="AB78" s="108"/>
      <c r="AC78" s="108"/>
      <c r="AD78" s="109"/>
      <c r="AE78" s="99">
        <f t="shared" si="10"/>
        <v>8</v>
      </c>
      <c r="AF78" s="101"/>
      <c r="AG78" s="101">
        <f t="shared" si="11"/>
        <v>19.001300000000001</v>
      </c>
      <c r="AH78" s="101">
        <f t="shared" si="12"/>
        <v>277</v>
      </c>
      <c r="AI78" s="101">
        <f t="shared" si="13"/>
        <v>268.61079999999998</v>
      </c>
      <c r="AJ78" s="108">
        <f t="shared" si="14"/>
        <v>0.83333333333333337</v>
      </c>
      <c r="AK78" s="101">
        <f t="shared" si="15"/>
        <v>2929.2657062865856</v>
      </c>
      <c r="AL78" s="101">
        <f t="shared" si="16"/>
        <v>2929.2657062865856</v>
      </c>
      <c r="AM78" s="101"/>
      <c r="AN78" s="101"/>
      <c r="AO78" s="1">
        <v>8</v>
      </c>
      <c r="AP78" s="2">
        <v>15</v>
      </c>
      <c r="AQ78" s="74">
        <f t="shared" si="17"/>
        <v>277</v>
      </c>
      <c r="AR78" s="31">
        <f t="shared" si="18"/>
        <v>0</v>
      </c>
      <c r="AS78" s="2">
        <f t="shared" si="19"/>
        <v>0</v>
      </c>
      <c r="AT78" s="33">
        <f t="shared" si="20"/>
        <v>0</v>
      </c>
      <c r="AU78" s="31">
        <f t="shared" si="21"/>
        <v>0</v>
      </c>
      <c r="AV78" s="2">
        <f t="shared" si="22"/>
        <v>1</v>
      </c>
      <c r="AW78" s="33">
        <f t="shared" si="23"/>
        <v>1.3</v>
      </c>
      <c r="AX78" s="31">
        <f t="shared" si="24"/>
        <v>0</v>
      </c>
      <c r="AY78" s="33">
        <f t="shared" si="25"/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customHeight="1">
      <c r="A79" s="2"/>
      <c r="B79" s="107">
        <v>4</v>
      </c>
      <c r="C79" s="31">
        <v>10</v>
      </c>
      <c r="D79" s="106" t="s">
        <v>2</v>
      </c>
      <c r="E79" s="2" t="s">
        <v>79</v>
      </c>
      <c r="F79" s="2"/>
      <c r="G79" s="2"/>
      <c r="H79" s="33"/>
      <c r="I79" s="99">
        <f t="shared" si="0"/>
        <v>552.53585698988047</v>
      </c>
      <c r="J79" s="101">
        <f t="shared" si="1"/>
        <v>39.571428571428569</v>
      </c>
      <c r="K79" s="101">
        <f t="shared" si="2"/>
        <v>536</v>
      </c>
      <c r="L79" s="74">
        <f t="shared" si="3"/>
        <v>186</v>
      </c>
      <c r="M79" s="99">
        <f t="shared" si="4"/>
        <v>3867.750998929163</v>
      </c>
      <c r="N79" s="108">
        <f t="shared" si="5"/>
        <v>3867.750998929163</v>
      </c>
      <c r="O79" s="108"/>
      <c r="P79" s="108"/>
      <c r="Q79" s="108"/>
      <c r="R79" s="109"/>
      <c r="S79" s="99">
        <f t="shared" si="6"/>
        <v>2929.2657062865856</v>
      </c>
      <c r="T79" s="108">
        <f t="shared" si="7"/>
        <v>2929.2657062865856</v>
      </c>
      <c r="U79" s="108"/>
      <c r="V79" s="108"/>
      <c r="W79" s="108"/>
      <c r="X79" s="109"/>
      <c r="Y79" s="99">
        <f t="shared" si="8"/>
        <v>5858.5314125731711</v>
      </c>
      <c r="Z79" s="108">
        <f t="shared" si="9"/>
        <v>5858.5314125731711</v>
      </c>
      <c r="AA79" s="108"/>
      <c r="AB79" s="108"/>
      <c r="AC79" s="108"/>
      <c r="AD79" s="109"/>
      <c r="AE79" s="99">
        <f t="shared" si="10"/>
        <v>7</v>
      </c>
      <c r="AF79" s="101"/>
      <c r="AG79" s="101">
        <f t="shared" si="11"/>
        <v>19.001300000000001</v>
      </c>
      <c r="AH79" s="101">
        <f t="shared" si="12"/>
        <v>277</v>
      </c>
      <c r="AI79" s="101">
        <f t="shared" si="13"/>
        <v>268.61079999999998</v>
      </c>
      <c r="AJ79" s="108">
        <f t="shared" si="14"/>
        <v>0.83333333333333337</v>
      </c>
      <c r="AK79" s="101">
        <f t="shared" si="15"/>
        <v>2929.2657062865856</v>
      </c>
      <c r="AL79" s="101">
        <f t="shared" si="16"/>
        <v>2929.2657062865856</v>
      </c>
      <c r="AM79" s="101"/>
      <c r="AN79" s="101"/>
      <c r="AO79" s="1">
        <v>8</v>
      </c>
      <c r="AP79" s="2">
        <v>15</v>
      </c>
      <c r="AQ79" s="74">
        <f t="shared" si="17"/>
        <v>277</v>
      </c>
      <c r="AR79" s="31">
        <f t="shared" si="18"/>
        <v>0</v>
      </c>
      <c r="AS79" s="2">
        <f t="shared" si="19"/>
        <v>1</v>
      </c>
      <c r="AT79" s="33">
        <f t="shared" si="20"/>
        <v>0</v>
      </c>
      <c r="AU79" s="31">
        <f t="shared" si="21"/>
        <v>0</v>
      </c>
      <c r="AV79" s="2">
        <f t="shared" si="22"/>
        <v>1</v>
      </c>
      <c r="AW79" s="33">
        <f t="shared" si="23"/>
        <v>1</v>
      </c>
      <c r="AX79" s="31">
        <f t="shared" si="24"/>
        <v>0</v>
      </c>
      <c r="AY79" s="33">
        <f t="shared" si="25"/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customHeight="1">
      <c r="A80" s="2"/>
      <c r="B80" s="107">
        <v>5</v>
      </c>
      <c r="C80" s="31">
        <v>10</v>
      </c>
      <c r="D80" s="106" t="s">
        <v>2</v>
      </c>
      <c r="E80" s="2" t="s">
        <v>101</v>
      </c>
      <c r="F80" s="2"/>
      <c r="G80" s="2"/>
      <c r="H80" s="33"/>
      <c r="I80" s="99">
        <f t="shared" si="0"/>
        <v>651.99231124805897</v>
      </c>
      <c r="J80" s="101">
        <f t="shared" si="1"/>
        <v>39.571428571428569</v>
      </c>
      <c r="K80" s="101">
        <f t="shared" si="2"/>
        <v>404</v>
      </c>
      <c r="L80" s="74">
        <f t="shared" si="3"/>
        <v>127</v>
      </c>
      <c r="M80" s="99">
        <f t="shared" si="4"/>
        <v>4563.9461787364125</v>
      </c>
      <c r="N80" s="108">
        <f t="shared" si="5"/>
        <v>4563.9461787364125</v>
      </c>
      <c r="O80" s="108"/>
      <c r="P80" s="108"/>
      <c r="Q80" s="108"/>
      <c r="R80" s="109"/>
      <c r="S80" s="99">
        <f t="shared" si="6"/>
        <v>3456.5335334181709</v>
      </c>
      <c r="T80" s="108">
        <f t="shared" si="7"/>
        <v>3456.5335334181709</v>
      </c>
      <c r="U80" s="108"/>
      <c r="V80" s="108"/>
      <c r="W80" s="108"/>
      <c r="X80" s="109"/>
      <c r="Y80" s="99">
        <f t="shared" si="8"/>
        <v>6913.0670668363418</v>
      </c>
      <c r="Z80" s="108">
        <f t="shared" si="9"/>
        <v>6913.0670668363418</v>
      </c>
      <c r="AA80" s="108"/>
      <c r="AB80" s="108"/>
      <c r="AC80" s="108"/>
      <c r="AD80" s="109"/>
      <c r="AE80" s="99">
        <f t="shared" si="10"/>
        <v>7</v>
      </c>
      <c r="AF80" s="101"/>
      <c r="AG80" s="101">
        <f t="shared" si="11"/>
        <v>19.001300000000001</v>
      </c>
      <c r="AH80" s="101">
        <f t="shared" si="12"/>
        <v>277</v>
      </c>
      <c r="AI80" s="101">
        <f t="shared" si="13"/>
        <v>268.61079999999998</v>
      </c>
      <c r="AJ80" s="108">
        <f t="shared" si="14"/>
        <v>0.83333333333333337</v>
      </c>
      <c r="AK80" s="101">
        <f t="shared" si="15"/>
        <v>2929.2657062865856</v>
      </c>
      <c r="AL80" s="101">
        <f t="shared" si="16"/>
        <v>2929.2657062865856</v>
      </c>
      <c r="AM80" s="101"/>
      <c r="AN80" s="101"/>
      <c r="AO80" s="1">
        <v>8</v>
      </c>
      <c r="AP80" s="2">
        <v>15</v>
      </c>
      <c r="AQ80" s="74">
        <f t="shared" si="17"/>
        <v>277</v>
      </c>
      <c r="AR80" s="31">
        <f t="shared" si="18"/>
        <v>0</v>
      </c>
      <c r="AS80" s="2">
        <f t="shared" si="19"/>
        <v>1</v>
      </c>
      <c r="AT80" s="33">
        <f t="shared" si="20"/>
        <v>0</v>
      </c>
      <c r="AU80" s="31">
        <f t="shared" si="21"/>
        <v>0</v>
      </c>
      <c r="AV80" s="2">
        <f t="shared" si="22"/>
        <v>1.18</v>
      </c>
      <c r="AW80" s="33">
        <f t="shared" si="23"/>
        <v>1</v>
      </c>
      <c r="AX80" s="31">
        <f t="shared" si="24"/>
        <v>0</v>
      </c>
      <c r="AY80" s="33">
        <f t="shared" si="25"/>
        <v>1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customHeight="1">
      <c r="A81" s="2"/>
      <c r="B81" s="107">
        <v>6</v>
      </c>
      <c r="C81" s="31">
        <v>10</v>
      </c>
      <c r="D81" s="106" t="s">
        <v>2</v>
      </c>
      <c r="E81" s="2" t="s">
        <v>103</v>
      </c>
      <c r="F81" s="2"/>
      <c r="G81" s="2" t="s">
        <v>133</v>
      </c>
      <c r="H81" s="33"/>
      <c r="I81" s="99">
        <f t="shared" si="0"/>
        <v>718.29661408684456</v>
      </c>
      <c r="J81" s="101">
        <f t="shared" si="1"/>
        <v>39.571428571428569</v>
      </c>
      <c r="K81" s="101">
        <f t="shared" si="2"/>
        <v>338</v>
      </c>
      <c r="L81" s="74">
        <f t="shared" si="3"/>
        <v>100</v>
      </c>
      <c r="M81" s="99">
        <f t="shared" si="4"/>
        <v>5028.0762986079117</v>
      </c>
      <c r="N81" s="108">
        <f t="shared" si="5"/>
        <v>5028.0762986079117</v>
      </c>
      <c r="O81" s="108"/>
      <c r="P81" s="108"/>
      <c r="Q81" s="108"/>
      <c r="R81" s="109"/>
      <c r="S81" s="99">
        <f t="shared" si="6"/>
        <v>3808.0454181725613</v>
      </c>
      <c r="T81" s="108">
        <f t="shared" si="7"/>
        <v>3808.0454181725613</v>
      </c>
      <c r="U81" s="108"/>
      <c r="V81" s="108"/>
      <c r="W81" s="108"/>
      <c r="X81" s="109"/>
      <c r="Y81" s="99">
        <f t="shared" si="8"/>
        <v>7616.0908363451226</v>
      </c>
      <c r="Z81" s="108">
        <f t="shared" si="9"/>
        <v>7616.0908363451226</v>
      </c>
      <c r="AA81" s="108"/>
      <c r="AB81" s="108"/>
      <c r="AC81" s="108"/>
      <c r="AD81" s="109"/>
      <c r="AE81" s="99">
        <f t="shared" si="10"/>
        <v>7</v>
      </c>
      <c r="AF81" s="101"/>
      <c r="AG81" s="101">
        <f t="shared" si="11"/>
        <v>19.001300000000001</v>
      </c>
      <c r="AH81" s="101">
        <f t="shared" si="12"/>
        <v>277</v>
      </c>
      <c r="AI81" s="101">
        <f t="shared" si="13"/>
        <v>268.61079999999998</v>
      </c>
      <c r="AJ81" s="108">
        <f t="shared" si="14"/>
        <v>0.83333333333333337</v>
      </c>
      <c r="AK81" s="101">
        <f t="shared" si="15"/>
        <v>2929.2657062865856</v>
      </c>
      <c r="AL81" s="101">
        <f t="shared" si="16"/>
        <v>2929.2657062865856</v>
      </c>
      <c r="AM81" s="101"/>
      <c r="AN81" s="101"/>
      <c r="AO81" s="1">
        <v>8</v>
      </c>
      <c r="AP81" s="2">
        <v>15</v>
      </c>
      <c r="AQ81" s="74">
        <f t="shared" si="17"/>
        <v>277</v>
      </c>
      <c r="AR81" s="31">
        <f t="shared" si="18"/>
        <v>0</v>
      </c>
      <c r="AS81" s="2">
        <f t="shared" si="19"/>
        <v>1</v>
      </c>
      <c r="AT81" s="33">
        <f t="shared" si="20"/>
        <v>0</v>
      </c>
      <c r="AU81" s="31">
        <f t="shared" si="21"/>
        <v>0</v>
      </c>
      <c r="AV81" s="2">
        <f t="shared" si="22"/>
        <v>1</v>
      </c>
      <c r="AW81" s="33">
        <f t="shared" si="23"/>
        <v>1.3</v>
      </c>
      <c r="AX81" s="31">
        <f t="shared" si="24"/>
        <v>0</v>
      </c>
      <c r="AY81" s="33">
        <f t="shared" si="25"/>
        <v>1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customHeight="1">
      <c r="A82" s="2"/>
      <c r="B82" s="107">
        <v>7</v>
      </c>
      <c r="C82" s="31">
        <v>10</v>
      </c>
      <c r="D82" s="106" t="s">
        <v>2</v>
      </c>
      <c r="E82" s="2" t="s">
        <v>87</v>
      </c>
      <c r="F82" s="2"/>
      <c r="G82" s="2"/>
      <c r="H82" s="33"/>
      <c r="I82" s="99">
        <f t="shared" si="0"/>
        <v>576.07621876918518</v>
      </c>
      <c r="J82" s="101">
        <f t="shared" si="1"/>
        <v>34.625</v>
      </c>
      <c r="K82" s="101">
        <f t="shared" si="2"/>
        <v>498</v>
      </c>
      <c r="L82" s="74">
        <f t="shared" si="3"/>
        <v>173</v>
      </c>
      <c r="M82" s="99">
        <f t="shared" si="4"/>
        <v>4608.6097501534814</v>
      </c>
      <c r="N82" s="108">
        <f t="shared" si="5"/>
        <v>4608.6097501534814</v>
      </c>
      <c r="O82" s="108"/>
      <c r="P82" s="108"/>
      <c r="Q82" s="108"/>
      <c r="R82" s="109"/>
      <c r="S82" s="99">
        <f t="shared" si="6"/>
        <v>2929.2657062865856</v>
      </c>
      <c r="T82" s="108">
        <f t="shared" si="7"/>
        <v>2929.2657062865856</v>
      </c>
      <c r="U82" s="108"/>
      <c r="V82" s="108"/>
      <c r="W82" s="108"/>
      <c r="X82" s="109"/>
      <c r="Y82" s="99">
        <f t="shared" si="8"/>
        <v>5858.5314125731711</v>
      </c>
      <c r="Z82" s="108">
        <f t="shared" si="9"/>
        <v>5858.5314125731711</v>
      </c>
      <c r="AA82" s="108"/>
      <c r="AB82" s="108"/>
      <c r="AC82" s="108"/>
      <c r="AD82" s="109"/>
      <c r="AE82" s="99">
        <f t="shared" si="10"/>
        <v>8</v>
      </c>
      <c r="AF82" s="101"/>
      <c r="AG82" s="101">
        <f t="shared" si="11"/>
        <v>34.001300000000001</v>
      </c>
      <c r="AH82" s="101">
        <f t="shared" si="12"/>
        <v>277</v>
      </c>
      <c r="AI82" s="101">
        <f t="shared" si="13"/>
        <v>268.61079999999998</v>
      </c>
      <c r="AJ82" s="108">
        <f t="shared" si="14"/>
        <v>0.83333333333333337</v>
      </c>
      <c r="AK82" s="101">
        <f t="shared" si="15"/>
        <v>2929.2657062865856</v>
      </c>
      <c r="AL82" s="101">
        <f t="shared" si="16"/>
        <v>2929.2657062865856</v>
      </c>
      <c r="AM82" s="101"/>
      <c r="AN82" s="101"/>
      <c r="AO82" s="1">
        <v>8</v>
      </c>
      <c r="AP82" s="2">
        <v>15</v>
      </c>
      <c r="AQ82" s="74">
        <f t="shared" si="17"/>
        <v>277</v>
      </c>
      <c r="AR82" s="31">
        <f t="shared" si="18"/>
        <v>0</v>
      </c>
      <c r="AS82" s="2">
        <f t="shared" si="19"/>
        <v>0</v>
      </c>
      <c r="AT82" s="33">
        <f t="shared" si="20"/>
        <v>15</v>
      </c>
      <c r="AU82" s="31">
        <f t="shared" si="21"/>
        <v>0</v>
      </c>
      <c r="AV82" s="2">
        <f t="shared" si="22"/>
        <v>1</v>
      </c>
      <c r="AW82" s="33">
        <f t="shared" si="23"/>
        <v>1</v>
      </c>
      <c r="AX82" s="31">
        <f t="shared" si="24"/>
        <v>0</v>
      </c>
      <c r="AY82" s="33">
        <f t="shared" si="25"/>
        <v>1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customHeight="1">
      <c r="A83" s="2"/>
      <c r="B83" s="107">
        <v>8</v>
      </c>
      <c r="C83" s="31">
        <v>10</v>
      </c>
      <c r="D83" s="106" t="s">
        <v>2</v>
      </c>
      <c r="E83" s="2" t="s">
        <v>117</v>
      </c>
      <c r="F83" s="2"/>
      <c r="G83" s="2"/>
      <c r="H83" s="33"/>
      <c r="I83" s="99">
        <f t="shared" si="0"/>
        <v>679.76993814763853</v>
      </c>
      <c r="J83" s="101">
        <f t="shared" si="1"/>
        <v>34.625</v>
      </c>
      <c r="K83" s="101">
        <f t="shared" si="2"/>
        <v>375</v>
      </c>
      <c r="L83" s="74">
        <f t="shared" si="3"/>
        <v>116</v>
      </c>
      <c r="M83" s="99">
        <f t="shared" si="4"/>
        <v>5438.1595051811082</v>
      </c>
      <c r="N83" s="108">
        <f t="shared" si="5"/>
        <v>5438.1595051811082</v>
      </c>
      <c r="O83" s="108"/>
      <c r="P83" s="108"/>
      <c r="Q83" s="108"/>
      <c r="R83" s="109"/>
      <c r="S83" s="99">
        <f t="shared" si="6"/>
        <v>3456.5335334181709</v>
      </c>
      <c r="T83" s="108">
        <f t="shared" si="7"/>
        <v>3456.5335334181709</v>
      </c>
      <c r="U83" s="108"/>
      <c r="V83" s="108"/>
      <c r="W83" s="108"/>
      <c r="X83" s="109"/>
      <c r="Y83" s="99">
        <f t="shared" si="8"/>
        <v>6913.0670668363418</v>
      </c>
      <c r="Z83" s="108">
        <f t="shared" si="9"/>
        <v>6913.0670668363418</v>
      </c>
      <c r="AA83" s="108"/>
      <c r="AB83" s="108"/>
      <c r="AC83" s="108"/>
      <c r="AD83" s="109"/>
      <c r="AE83" s="99">
        <f t="shared" si="10"/>
        <v>8</v>
      </c>
      <c r="AF83" s="101"/>
      <c r="AG83" s="101">
        <f t="shared" si="11"/>
        <v>34.001300000000001</v>
      </c>
      <c r="AH83" s="101">
        <f t="shared" si="12"/>
        <v>277</v>
      </c>
      <c r="AI83" s="101">
        <f t="shared" si="13"/>
        <v>268.61079999999998</v>
      </c>
      <c r="AJ83" s="108">
        <f t="shared" si="14"/>
        <v>0.83333333333333337</v>
      </c>
      <c r="AK83" s="101">
        <f t="shared" si="15"/>
        <v>2929.2657062865856</v>
      </c>
      <c r="AL83" s="101">
        <f t="shared" si="16"/>
        <v>2929.2657062865856</v>
      </c>
      <c r="AM83" s="101"/>
      <c r="AN83" s="101"/>
      <c r="AO83" s="1">
        <v>8</v>
      </c>
      <c r="AP83" s="2">
        <v>15</v>
      </c>
      <c r="AQ83" s="74">
        <f t="shared" si="17"/>
        <v>277</v>
      </c>
      <c r="AR83" s="31">
        <f t="shared" si="18"/>
        <v>0</v>
      </c>
      <c r="AS83" s="2">
        <f t="shared" si="19"/>
        <v>0</v>
      </c>
      <c r="AT83" s="33">
        <f t="shared" si="20"/>
        <v>15</v>
      </c>
      <c r="AU83" s="31">
        <f t="shared" si="21"/>
        <v>0</v>
      </c>
      <c r="AV83" s="2">
        <f t="shared" si="22"/>
        <v>1.18</v>
      </c>
      <c r="AW83" s="33">
        <f t="shared" si="23"/>
        <v>1</v>
      </c>
      <c r="AX83" s="31">
        <f t="shared" si="24"/>
        <v>0</v>
      </c>
      <c r="AY83" s="33">
        <f t="shared" si="25"/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customHeight="1">
      <c r="A84" s="2"/>
      <c r="B84" s="107">
        <v>9</v>
      </c>
      <c r="C84" s="31">
        <v>10</v>
      </c>
      <c r="D84" s="106" t="s">
        <v>2</v>
      </c>
      <c r="E84" s="2" t="s">
        <v>134</v>
      </c>
      <c r="F84" s="2"/>
      <c r="G84" s="2" t="s">
        <v>133</v>
      </c>
      <c r="H84" s="33"/>
      <c r="I84" s="99">
        <f t="shared" si="0"/>
        <v>748.89908439994076</v>
      </c>
      <c r="J84" s="101">
        <f t="shared" si="1"/>
        <v>34.625</v>
      </c>
      <c r="K84" s="101">
        <f t="shared" si="2"/>
        <v>306</v>
      </c>
      <c r="L84" s="74">
        <f t="shared" si="3"/>
        <v>84</v>
      </c>
      <c r="M84" s="99">
        <f t="shared" si="4"/>
        <v>5991.1926751995261</v>
      </c>
      <c r="N84" s="108">
        <f t="shared" si="5"/>
        <v>5991.1926751995261</v>
      </c>
      <c r="O84" s="108"/>
      <c r="P84" s="108"/>
      <c r="Q84" s="108"/>
      <c r="R84" s="109"/>
      <c r="S84" s="99">
        <f t="shared" si="6"/>
        <v>3808.0454181725613</v>
      </c>
      <c r="T84" s="108">
        <f t="shared" si="7"/>
        <v>3808.0454181725613</v>
      </c>
      <c r="U84" s="108"/>
      <c r="V84" s="108"/>
      <c r="W84" s="108"/>
      <c r="X84" s="109"/>
      <c r="Y84" s="99">
        <f t="shared" si="8"/>
        <v>7616.0908363451226</v>
      </c>
      <c r="Z84" s="108">
        <f t="shared" si="9"/>
        <v>7616.0908363451226</v>
      </c>
      <c r="AA84" s="108"/>
      <c r="AB84" s="108"/>
      <c r="AC84" s="108"/>
      <c r="AD84" s="109"/>
      <c r="AE84" s="99">
        <f t="shared" si="10"/>
        <v>8</v>
      </c>
      <c r="AF84" s="101"/>
      <c r="AG84" s="101">
        <f t="shared" si="11"/>
        <v>34.001300000000001</v>
      </c>
      <c r="AH84" s="101">
        <f t="shared" si="12"/>
        <v>277</v>
      </c>
      <c r="AI84" s="101">
        <f t="shared" si="13"/>
        <v>268.61079999999998</v>
      </c>
      <c r="AJ84" s="108">
        <f t="shared" si="14"/>
        <v>0.83333333333333337</v>
      </c>
      <c r="AK84" s="101">
        <f t="shared" si="15"/>
        <v>2929.2657062865856</v>
      </c>
      <c r="AL84" s="101">
        <f t="shared" si="16"/>
        <v>2929.2657062865856</v>
      </c>
      <c r="AM84" s="101"/>
      <c r="AN84" s="101"/>
      <c r="AO84" s="1">
        <v>8</v>
      </c>
      <c r="AP84" s="2">
        <v>15</v>
      </c>
      <c r="AQ84" s="74">
        <f t="shared" si="17"/>
        <v>277</v>
      </c>
      <c r="AR84" s="31">
        <f t="shared" si="18"/>
        <v>0</v>
      </c>
      <c r="AS84" s="2">
        <f t="shared" si="19"/>
        <v>0</v>
      </c>
      <c r="AT84" s="33">
        <f t="shared" si="20"/>
        <v>15</v>
      </c>
      <c r="AU84" s="31">
        <f t="shared" si="21"/>
        <v>0</v>
      </c>
      <c r="AV84" s="2">
        <f t="shared" si="22"/>
        <v>1</v>
      </c>
      <c r="AW84" s="33">
        <f t="shared" si="23"/>
        <v>1.3</v>
      </c>
      <c r="AX84" s="31">
        <f t="shared" si="24"/>
        <v>0</v>
      </c>
      <c r="AY84" s="33">
        <f t="shared" si="25"/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customHeight="1">
      <c r="A85" s="2"/>
      <c r="B85" s="107">
        <v>10</v>
      </c>
      <c r="C85" s="31">
        <v>10</v>
      </c>
      <c r="D85" s="106" t="s">
        <v>2</v>
      </c>
      <c r="E85" s="2" t="s">
        <v>92</v>
      </c>
      <c r="F85" s="2"/>
      <c r="G85" s="2"/>
      <c r="H85" s="33"/>
      <c r="I85" s="99">
        <f t="shared" si="0"/>
        <v>483.46887486614537</v>
      </c>
      <c r="J85" s="101">
        <f t="shared" si="1"/>
        <v>34.625</v>
      </c>
      <c r="K85" s="101">
        <f t="shared" si="2"/>
        <v>627</v>
      </c>
      <c r="L85" s="74">
        <f t="shared" si="3"/>
        <v>221</v>
      </c>
      <c r="M85" s="99">
        <f t="shared" si="4"/>
        <v>3867.750998929163</v>
      </c>
      <c r="N85" s="108">
        <f t="shared" si="5"/>
        <v>3867.750998929163</v>
      </c>
      <c r="O85" s="108"/>
      <c r="P85" s="108"/>
      <c r="Q85" s="108"/>
      <c r="R85" s="109"/>
      <c r="S85" s="99">
        <f t="shared" si="6"/>
        <v>2929.2657062865856</v>
      </c>
      <c r="T85" s="108">
        <f t="shared" si="7"/>
        <v>2929.2657062865856</v>
      </c>
      <c r="U85" s="108"/>
      <c r="V85" s="108"/>
      <c r="W85" s="108"/>
      <c r="X85" s="109"/>
      <c r="Y85" s="99">
        <f t="shared" si="8"/>
        <v>5858.5314125731711</v>
      </c>
      <c r="Z85" s="108">
        <f t="shared" si="9"/>
        <v>5858.5314125731711</v>
      </c>
      <c r="AA85" s="108"/>
      <c r="AB85" s="108"/>
      <c r="AC85" s="108"/>
      <c r="AD85" s="109"/>
      <c r="AE85" s="99">
        <f t="shared" si="10"/>
        <v>8</v>
      </c>
      <c r="AF85" s="101"/>
      <c r="AG85" s="101">
        <f t="shared" si="11"/>
        <v>19.001300000000001</v>
      </c>
      <c r="AH85" s="101">
        <f t="shared" si="12"/>
        <v>277</v>
      </c>
      <c r="AI85" s="101">
        <f t="shared" si="13"/>
        <v>268.61079999999998</v>
      </c>
      <c r="AJ85" s="108">
        <f t="shared" si="14"/>
        <v>0.83333333333333337</v>
      </c>
      <c r="AK85" s="101">
        <f t="shared" si="15"/>
        <v>2929.2657062865856</v>
      </c>
      <c r="AL85" s="101">
        <f t="shared" si="16"/>
        <v>2929.2657062865856</v>
      </c>
      <c r="AM85" s="101"/>
      <c r="AN85" s="101"/>
      <c r="AO85" s="1">
        <v>8</v>
      </c>
      <c r="AP85" s="2">
        <v>15</v>
      </c>
      <c r="AQ85" s="74">
        <f t="shared" si="17"/>
        <v>277</v>
      </c>
      <c r="AR85" s="31">
        <f t="shared" si="18"/>
        <v>0</v>
      </c>
      <c r="AS85" s="2">
        <f t="shared" si="19"/>
        <v>0</v>
      </c>
      <c r="AT85" s="33">
        <f t="shared" si="20"/>
        <v>0</v>
      </c>
      <c r="AU85" s="31">
        <f t="shared" si="21"/>
        <v>0</v>
      </c>
      <c r="AV85" s="2">
        <f t="shared" si="22"/>
        <v>1</v>
      </c>
      <c r="AW85" s="33">
        <f t="shared" si="23"/>
        <v>1</v>
      </c>
      <c r="AX85" s="31">
        <f t="shared" si="24"/>
        <v>0</v>
      </c>
      <c r="AY85" s="33">
        <f t="shared" si="25"/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customHeight="1">
      <c r="A86" s="2"/>
      <c r="B86" s="107">
        <v>11</v>
      </c>
      <c r="C86" s="31">
        <v>10</v>
      </c>
      <c r="D86" s="106" t="s">
        <v>2</v>
      </c>
      <c r="E86" s="2" t="s">
        <v>95</v>
      </c>
      <c r="F86" s="2"/>
      <c r="G86" s="2"/>
      <c r="H86" s="33"/>
      <c r="I86" s="99">
        <f t="shared" si="0"/>
        <v>570.49327234205157</v>
      </c>
      <c r="J86" s="101">
        <f t="shared" si="1"/>
        <v>34.625</v>
      </c>
      <c r="K86" s="101">
        <f t="shared" si="2"/>
        <v>508</v>
      </c>
      <c r="L86" s="74">
        <f t="shared" si="3"/>
        <v>178</v>
      </c>
      <c r="M86" s="99">
        <f t="shared" si="4"/>
        <v>4563.9461787364125</v>
      </c>
      <c r="N86" s="108">
        <f t="shared" si="5"/>
        <v>4563.9461787364125</v>
      </c>
      <c r="O86" s="108"/>
      <c r="P86" s="108"/>
      <c r="Q86" s="108"/>
      <c r="R86" s="109"/>
      <c r="S86" s="99">
        <f t="shared" si="6"/>
        <v>3456.5335334181709</v>
      </c>
      <c r="T86" s="108">
        <f t="shared" si="7"/>
        <v>3456.5335334181709</v>
      </c>
      <c r="U86" s="108"/>
      <c r="V86" s="108"/>
      <c r="W86" s="108"/>
      <c r="X86" s="109"/>
      <c r="Y86" s="99">
        <f t="shared" si="8"/>
        <v>6913.0670668363418</v>
      </c>
      <c r="Z86" s="108">
        <f t="shared" si="9"/>
        <v>6913.0670668363418</v>
      </c>
      <c r="AA86" s="108"/>
      <c r="AB86" s="108"/>
      <c r="AC86" s="108"/>
      <c r="AD86" s="109"/>
      <c r="AE86" s="99">
        <f t="shared" si="10"/>
        <v>8</v>
      </c>
      <c r="AF86" s="101"/>
      <c r="AG86" s="101">
        <f t="shared" si="11"/>
        <v>19.001300000000001</v>
      </c>
      <c r="AH86" s="101">
        <f t="shared" si="12"/>
        <v>277</v>
      </c>
      <c r="AI86" s="101">
        <f t="shared" si="13"/>
        <v>268.61079999999998</v>
      </c>
      <c r="AJ86" s="108">
        <f t="shared" si="14"/>
        <v>0.83333333333333337</v>
      </c>
      <c r="AK86" s="101">
        <f t="shared" si="15"/>
        <v>2929.2657062865856</v>
      </c>
      <c r="AL86" s="101">
        <f t="shared" si="16"/>
        <v>2929.2657062865856</v>
      </c>
      <c r="AM86" s="101"/>
      <c r="AN86" s="101"/>
      <c r="AO86" s="1">
        <v>8</v>
      </c>
      <c r="AP86" s="2">
        <v>15</v>
      </c>
      <c r="AQ86" s="74">
        <f t="shared" si="17"/>
        <v>277</v>
      </c>
      <c r="AR86" s="31">
        <f t="shared" si="18"/>
        <v>0</v>
      </c>
      <c r="AS86" s="2">
        <f t="shared" si="19"/>
        <v>0</v>
      </c>
      <c r="AT86" s="33">
        <f t="shared" si="20"/>
        <v>0</v>
      </c>
      <c r="AU86" s="31">
        <f t="shared" si="21"/>
        <v>0</v>
      </c>
      <c r="AV86" s="2">
        <f t="shared" si="22"/>
        <v>1.18</v>
      </c>
      <c r="AW86" s="33">
        <f t="shared" si="23"/>
        <v>1</v>
      </c>
      <c r="AX86" s="31">
        <f t="shared" si="24"/>
        <v>0</v>
      </c>
      <c r="AY86" s="33">
        <f t="shared" si="25"/>
        <v>1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customHeight="1">
      <c r="A87" s="2"/>
      <c r="B87" s="107">
        <v>12</v>
      </c>
      <c r="C87" s="31">
        <v>10</v>
      </c>
      <c r="D87" s="106" t="s">
        <v>2</v>
      </c>
      <c r="E87" s="2" t="s">
        <v>98</v>
      </c>
      <c r="F87" s="2"/>
      <c r="G87" s="2" t="s">
        <v>133</v>
      </c>
      <c r="H87" s="33"/>
      <c r="I87" s="99">
        <f t="shared" si="0"/>
        <v>628.50953732598896</v>
      </c>
      <c r="J87" s="101">
        <f t="shared" si="1"/>
        <v>34.625</v>
      </c>
      <c r="K87" s="101">
        <f t="shared" si="2"/>
        <v>436</v>
      </c>
      <c r="L87" s="74">
        <f t="shared" si="3"/>
        <v>146</v>
      </c>
      <c r="M87" s="99">
        <f t="shared" si="4"/>
        <v>5028.0762986079117</v>
      </c>
      <c r="N87" s="108">
        <f t="shared" si="5"/>
        <v>5028.0762986079117</v>
      </c>
      <c r="O87" s="108"/>
      <c r="P87" s="108"/>
      <c r="Q87" s="108"/>
      <c r="R87" s="109"/>
      <c r="S87" s="99">
        <f t="shared" si="6"/>
        <v>3808.0454181725613</v>
      </c>
      <c r="T87" s="108">
        <f t="shared" si="7"/>
        <v>3808.0454181725613</v>
      </c>
      <c r="U87" s="108"/>
      <c r="V87" s="108"/>
      <c r="W87" s="108"/>
      <c r="X87" s="109"/>
      <c r="Y87" s="99">
        <f t="shared" si="8"/>
        <v>7616.0908363451226</v>
      </c>
      <c r="Z87" s="108">
        <f t="shared" si="9"/>
        <v>7616.0908363451226</v>
      </c>
      <c r="AA87" s="108"/>
      <c r="AB87" s="108"/>
      <c r="AC87" s="108"/>
      <c r="AD87" s="109"/>
      <c r="AE87" s="99">
        <f t="shared" si="10"/>
        <v>8</v>
      </c>
      <c r="AF87" s="101"/>
      <c r="AG87" s="101">
        <f t="shared" si="11"/>
        <v>19.001300000000001</v>
      </c>
      <c r="AH87" s="101">
        <f t="shared" si="12"/>
        <v>277</v>
      </c>
      <c r="AI87" s="101">
        <f t="shared" si="13"/>
        <v>268.61079999999998</v>
      </c>
      <c r="AJ87" s="108">
        <f t="shared" si="14"/>
        <v>0.83333333333333337</v>
      </c>
      <c r="AK87" s="101">
        <f t="shared" si="15"/>
        <v>2929.2657062865856</v>
      </c>
      <c r="AL87" s="101">
        <f t="shared" si="16"/>
        <v>2929.2657062865856</v>
      </c>
      <c r="AM87" s="101"/>
      <c r="AN87" s="101"/>
      <c r="AO87" s="1">
        <v>8</v>
      </c>
      <c r="AP87" s="2">
        <v>15</v>
      </c>
      <c r="AQ87" s="74">
        <f t="shared" si="17"/>
        <v>277</v>
      </c>
      <c r="AR87" s="31">
        <f t="shared" si="18"/>
        <v>0</v>
      </c>
      <c r="AS87" s="2">
        <f t="shared" si="19"/>
        <v>0</v>
      </c>
      <c r="AT87" s="33">
        <f t="shared" si="20"/>
        <v>0</v>
      </c>
      <c r="AU87" s="31">
        <f t="shared" si="21"/>
        <v>0</v>
      </c>
      <c r="AV87" s="2">
        <f t="shared" si="22"/>
        <v>1</v>
      </c>
      <c r="AW87" s="33">
        <f t="shared" si="23"/>
        <v>1.3</v>
      </c>
      <c r="AX87" s="31">
        <f t="shared" si="24"/>
        <v>0</v>
      </c>
      <c r="AY87" s="33">
        <f t="shared" si="25"/>
        <v>1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customHeight="1">
      <c r="A88" s="2"/>
      <c r="B88" s="107">
        <v>13</v>
      </c>
      <c r="C88" s="31">
        <v>10</v>
      </c>
      <c r="D88" s="106" t="s">
        <v>2</v>
      </c>
      <c r="E88" s="2" t="s">
        <v>99</v>
      </c>
      <c r="F88" s="2"/>
      <c r="G88" s="2"/>
      <c r="H88" s="33"/>
      <c r="I88" s="99">
        <f t="shared" si="0"/>
        <v>552.53585698988047</v>
      </c>
      <c r="J88" s="101">
        <f t="shared" si="1"/>
        <v>39.571428571428569</v>
      </c>
      <c r="K88" s="101">
        <f t="shared" si="2"/>
        <v>536</v>
      </c>
      <c r="L88" s="74">
        <f t="shared" si="3"/>
        <v>186</v>
      </c>
      <c r="M88" s="99">
        <f t="shared" si="4"/>
        <v>3867.750998929163</v>
      </c>
      <c r="N88" s="108">
        <f t="shared" si="5"/>
        <v>3867.750998929163</v>
      </c>
      <c r="O88" s="108"/>
      <c r="P88" s="108"/>
      <c r="Q88" s="108"/>
      <c r="R88" s="109"/>
      <c r="S88" s="99">
        <f t="shared" si="6"/>
        <v>2929.2657062865856</v>
      </c>
      <c r="T88" s="108">
        <f t="shared" si="7"/>
        <v>2929.2657062865856</v>
      </c>
      <c r="U88" s="108"/>
      <c r="V88" s="108"/>
      <c r="W88" s="108"/>
      <c r="X88" s="109"/>
      <c r="Y88" s="99">
        <f t="shared" si="8"/>
        <v>5858.5314125731711</v>
      </c>
      <c r="Z88" s="108">
        <f t="shared" si="9"/>
        <v>5858.5314125731711</v>
      </c>
      <c r="AA88" s="108"/>
      <c r="AB88" s="108"/>
      <c r="AC88" s="108"/>
      <c r="AD88" s="109"/>
      <c r="AE88" s="99">
        <f t="shared" si="10"/>
        <v>7</v>
      </c>
      <c r="AF88" s="101"/>
      <c r="AG88" s="101">
        <f t="shared" si="11"/>
        <v>19.001300000000001</v>
      </c>
      <c r="AH88" s="101">
        <f t="shared" si="12"/>
        <v>277</v>
      </c>
      <c r="AI88" s="101">
        <f t="shared" si="13"/>
        <v>268.61079999999998</v>
      </c>
      <c r="AJ88" s="108">
        <f t="shared" si="14"/>
        <v>0.83333333333333337</v>
      </c>
      <c r="AK88" s="101">
        <f t="shared" si="15"/>
        <v>2929.2657062865856</v>
      </c>
      <c r="AL88" s="101">
        <f t="shared" si="16"/>
        <v>2929.2657062865856</v>
      </c>
      <c r="AM88" s="101"/>
      <c r="AN88" s="101"/>
      <c r="AO88" s="1">
        <v>8</v>
      </c>
      <c r="AP88" s="2">
        <v>15</v>
      </c>
      <c r="AQ88" s="74">
        <f t="shared" si="17"/>
        <v>277</v>
      </c>
      <c r="AR88" s="31">
        <f t="shared" si="18"/>
        <v>0</v>
      </c>
      <c r="AS88" s="2">
        <f t="shared" si="19"/>
        <v>1</v>
      </c>
      <c r="AT88" s="33">
        <f t="shared" si="20"/>
        <v>0</v>
      </c>
      <c r="AU88" s="31">
        <f t="shared" si="21"/>
        <v>0</v>
      </c>
      <c r="AV88" s="2">
        <f t="shared" si="22"/>
        <v>1</v>
      </c>
      <c r="AW88" s="33">
        <f t="shared" si="23"/>
        <v>1</v>
      </c>
      <c r="AX88" s="31">
        <f t="shared" si="24"/>
        <v>0</v>
      </c>
      <c r="AY88" s="33">
        <f t="shared" si="25"/>
        <v>1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customHeight="1">
      <c r="A89" s="2"/>
      <c r="B89" s="107">
        <v>14</v>
      </c>
      <c r="C89" s="31">
        <v>10</v>
      </c>
      <c r="D89" s="106" t="s">
        <v>2</v>
      </c>
      <c r="E89" s="2" t="s">
        <v>102</v>
      </c>
      <c r="F89" s="2"/>
      <c r="G89" s="2"/>
      <c r="H89" s="33"/>
      <c r="I89" s="99">
        <f t="shared" si="0"/>
        <v>651.99231124805897</v>
      </c>
      <c r="J89" s="101">
        <f t="shared" si="1"/>
        <v>39.571428571428569</v>
      </c>
      <c r="K89" s="101">
        <f t="shared" si="2"/>
        <v>404</v>
      </c>
      <c r="L89" s="74">
        <f t="shared" si="3"/>
        <v>127</v>
      </c>
      <c r="M89" s="99">
        <f t="shared" si="4"/>
        <v>4563.9461787364125</v>
      </c>
      <c r="N89" s="108">
        <f t="shared" si="5"/>
        <v>4563.9461787364125</v>
      </c>
      <c r="O89" s="108"/>
      <c r="P89" s="108"/>
      <c r="Q89" s="108"/>
      <c r="R89" s="109"/>
      <c r="S89" s="99">
        <f t="shared" si="6"/>
        <v>3456.5335334181709</v>
      </c>
      <c r="T89" s="108">
        <f t="shared" si="7"/>
        <v>3456.5335334181709</v>
      </c>
      <c r="U89" s="108"/>
      <c r="V89" s="108"/>
      <c r="W89" s="108"/>
      <c r="X89" s="109"/>
      <c r="Y89" s="99">
        <f t="shared" si="8"/>
        <v>6913.0670668363418</v>
      </c>
      <c r="Z89" s="108">
        <f t="shared" si="9"/>
        <v>6913.0670668363418</v>
      </c>
      <c r="AA89" s="108"/>
      <c r="AB89" s="108"/>
      <c r="AC89" s="108"/>
      <c r="AD89" s="109"/>
      <c r="AE89" s="99">
        <f t="shared" si="10"/>
        <v>7</v>
      </c>
      <c r="AF89" s="101"/>
      <c r="AG89" s="101">
        <f t="shared" si="11"/>
        <v>19.001300000000001</v>
      </c>
      <c r="AH89" s="101">
        <f t="shared" si="12"/>
        <v>277</v>
      </c>
      <c r="AI89" s="101">
        <f t="shared" si="13"/>
        <v>268.61079999999998</v>
      </c>
      <c r="AJ89" s="108">
        <f t="shared" si="14"/>
        <v>0.83333333333333337</v>
      </c>
      <c r="AK89" s="101">
        <f t="shared" si="15"/>
        <v>2929.2657062865856</v>
      </c>
      <c r="AL89" s="101">
        <f t="shared" si="16"/>
        <v>2929.2657062865856</v>
      </c>
      <c r="AM89" s="101"/>
      <c r="AN89" s="101"/>
      <c r="AO89" s="1">
        <v>8</v>
      </c>
      <c r="AP89" s="2">
        <v>15</v>
      </c>
      <c r="AQ89" s="74">
        <f t="shared" si="17"/>
        <v>277</v>
      </c>
      <c r="AR89" s="31">
        <f t="shared" si="18"/>
        <v>0</v>
      </c>
      <c r="AS89" s="2">
        <f t="shared" si="19"/>
        <v>1</v>
      </c>
      <c r="AT89" s="33">
        <f t="shared" si="20"/>
        <v>0</v>
      </c>
      <c r="AU89" s="31">
        <f t="shared" si="21"/>
        <v>0</v>
      </c>
      <c r="AV89" s="2">
        <f t="shared" si="22"/>
        <v>1.18</v>
      </c>
      <c r="AW89" s="33">
        <f t="shared" si="23"/>
        <v>1</v>
      </c>
      <c r="AX89" s="31">
        <f t="shared" si="24"/>
        <v>0</v>
      </c>
      <c r="AY89" s="33">
        <f t="shared" si="25"/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customHeight="1">
      <c r="A90" s="2"/>
      <c r="B90" s="107">
        <v>15</v>
      </c>
      <c r="C90" s="31">
        <v>10</v>
      </c>
      <c r="D90" s="106" t="s">
        <v>2</v>
      </c>
      <c r="E90" s="2" t="s">
        <v>108</v>
      </c>
      <c r="F90" s="2"/>
      <c r="G90" s="2" t="s">
        <v>133</v>
      </c>
      <c r="H90" s="33"/>
      <c r="I90" s="99">
        <f t="shared" si="0"/>
        <v>718.29661408684456</v>
      </c>
      <c r="J90" s="101">
        <f t="shared" si="1"/>
        <v>39.571428571428569</v>
      </c>
      <c r="K90" s="101">
        <f t="shared" si="2"/>
        <v>338</v>
      </c>
      <c r="L90" s="74">
        <f t="shared" si="3"/>
        <v>100</v>
      </c>
      <c r="M90" s="99">
        <f t="shared" si="4"/>
        <v>5028.0762986079117</v>
      </c>
      <c r="N90" s="108">
        <f t="shared" si="5"/>
        <v>5028.0762986079117</v>
      </c>
      <c r="O90" s="108"/>
      <c r="P90" s="108"/>
      <c r="Q90" s="108"/>
      <c r="R90" s="109"/>
      <c r="S90" s="99">
        <f t="shared" si="6"/>
        <v>3808.0454181725613</v>
      </c>
      <c r="T90" s="108">
        <f t="shared" si="7"/>
        <v>3808.0454181725613</v>
      </c>
      <c r="U90" s="108"/>
      <c r="V90" s="108"/>
      <c r="W90" s="108"/>
      <c r="X90" s="109"/>
      <c r="Y90" s="99">
        <f t="shared" si="8"/>
        <v>7616.0908363451226</v>
      </c>
      <c r="Z90" s="108">
        <f t="shared" si="9"/>
        <v>7616.0908363451226</v>
      </c>
      <c r="AA90" s="108"/>
      <c r="AB90" s="108"/>
      <c r="AC90" s="108"/>
      <c r="AD90" s="109"/>
      <c r="AE90" s="99">
        <f t="shared" si="10"/>
        <v>7</v>
      </c>
      <c r="AF90" s="101"/>
      <c r="AG90" s="101">
        <f t="shared" si="11"/>
        <v>19.001300000000001</v>
      </c>
      <c r="AH90" s="101">
        <f t="shared" si="12"/>
        <v>277</v>
      </c>
      <c r="AI90" s="101">
        <f t="shared" si="13"/>
        <v>268.61079999999998</v>
      </c>
      <c r="AJ90" s="108">
        <f t="shared" si="14"/>
        <v>0.83333333333333337</v>
      </c>
      <c r="AK90" s="101">
        <f t="shared" si="15"/>
        <v>2929.2657062865856</v>
      </c>
      <c r="AL90" s="101">
        <f t="shared" si="16"/>
        <v>2929.2657062865856</v>
      </c>
      <c r="AM90" s="101"/>
      <c r="AN90" s="101"/>
      <c r="AO90" s="1">
        <v>8</v>
      </c>
      <c r="AP90" s="2">
        <v>15</v>
      </c>
      <c r="AQ90" s="74">
        <f t="shared" si="17"/>
        <v>277</v>
      </c>
      <c r="AR90" s="31">
        <f t="shared" si="18"/>
        <v>0</v>
      </c>
      <c r="AS90" s="2">
        <f t="shared" si="19"/>
        <v>1</v>
      </c>
      <c r="AT90" s="33">
        <f t="shared" si="20"/>
        <v>0</v>
      </c>
      <c r="AU90" s="31">
        <f t="shared" si="21"/>
        <v>0</v>
      </c>
      <c r="AV90" s="2">
        <f t="shared" si="22"/>
        <v>1</v>
      </c>
      <c r="AW90" s="33">
        <f t="shared" si="23"/>
        <v>1.3</v>
      </c>
      <c r="AX90" s="31">
        <f t="shared" si="24"/>
        <v>0</v>
      </c>
      <c r="AY90" s="33">
        <f t="shared" si="25"/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customHeight="1">
      <c r="A91" s="2"/>
      <c r="B91" s="107">
        <v>16</v>
      </c>
      <c r="C91" s="31">
        <v>10</v>
      </c>
      <c r="D91" s="106" t="s">
        <v>2</v>
      </c>
      <c r="E91" s="2" t="s">
        <v>111</v>
      </c>
      <c r="F91" s="2"/>
      <c r="G91" s="2"/>
      <c r="H91" s="33"/>
      <c r="I91" s="99">
        <f t="shared" si="0"/>
        <v>576.07621876918518</v>
      </c>
      <c r="J91" s="101">
        <f t="shared" si="1"/>
        <v>34.625</v>
      </c>
      <c r="K91" s="101">
        <f t="shared" si="2"/>
        <v>498</v>
      </c>
      <c r="L91" s="74">
        <f t="shared" si="3"/>
        <v>173</v>
      </c>
      <c r="M91" s="99">
        <f t="shared" si="4"/>
        <v>4608.6097501534814</v>
      </c>
      <c r="N91" s="108">
        <f t="shared" si="5"/>
        <v>4608.6097501534814</v>
      </c>
      <c r="O91" s="108"/>
      <c r="P91" s="108"/>
      <c r="Q91" s="108"/>
      <c r="R91" s="109"/>
      <c r="S91" s="99">
        <f t="shared" si="6"/>
        <v>2929.2657062865856</v>
      </c>
      <c r="T91" s="108">
        <f t="shared" si="7"/>
        <v>2929.2657062865856</v>
      </c>
      <c r="U91" s="108"/>
      <c r="V91" s="108"/>
      <c r="W91" s="108"/>
      <c r="X91" s="109"/>
      <c r="Y91" s="99">
        <f t="shared" si="8"/>
        <v>5858.5314125731711</v>
      </c>
      <c r="Z91" s="108">
        <f t="shared" si="9"/>
        <v>5858.5314125731711</v>
      </c>
      <c r="AA91" s="108"/>
      <c r="AB91" s="108"/>
      <c r="AC91" s="108"/>
      <c r="AD91" s="109"/>
      <c r="AE91" s="99">
        <f t="shared" si="10"/>
        <v>8</v>
      </c>
      <c r="AF91" s="101"/>
      <c r="AG91" s="101">
        <f t="shared" si="11"/>
        <v>34.001300000000001</v>
      </c>
      <c r="AH91" s="101">
        <f t="shared" si="12"/>
        <v>277</v>
      </c>
      <c r="AI91" s="101">
        <f t="shared" si="13"/>
        <v>268.61079999999998</v>
      </c>
      <c r="AJ91" s="108">
        <f t="shared" si="14"/>
        <v>0.83333333333333337</v>
      </c>
      <c r="AK91" s="101">
        <f t="shared" si="15"/>
        <v>2929.2657062865856</v>
      </c>
      <c r="AL91" s="101">
        <f t="shared" si="16"/>
        <v>2929.2657062865856</v>
      </c>
      <c r="AM91" s="101"/>
      <c r="AN91" s="101"/>
      <c r="AO91" s="1">
        <v>8</v>
      </c>
      <c r="AP91" s="2">
        <v>15</v>
      </c>
      <c r="AQ91" s="74">
        <f t="shared" si="17"/>
        <v>277</v>
      </c>
      <c r="AR91" s="31">
        <f t="shared" si="18"/>
        <v>0</v>
      </c>
      <c r="AS91" s="2">
        <f t="shared" si="19"/>
        <v>0</v>
      </c>
      <c r="AT91" s="33">
        <f t="shared" si="20"/>
        <v>15</v>
      </c>
      <c r="AU91" s="31">
        <f t="shared" si="21"/>
        <v>0</v>
      </c>
      <c r="AV91" s="2">
        <f t="shared" si="22"/>
        <v>1</v>
      </c>
      <c r="AW91" s="33">
        <f t="shared" si="23"/>
        <v>1</v>
      </c>
      <c r="AX91" s="31">
        <f t="shared" si="24"/>
        <v>0</v>
      </c>
      <c r="AY91" s="33">
        <f t="shared" si="25"/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customHeight="1">
      <c r="A92" s="2"/>
      <c r="B92" s="107">
        <v>17</v>
      </c>
      <c r="C92" s="31">
        <v>10</v>
      </c>
      <c r="D92" s="106" t="s">
        <v>2</v>
      </c>
      <c r="E92" s="2" t="s">
        <v>132</v>
      </c>
      <c r="F92" s="2"/>
      <c r="G92" s="2"/>
      <c r="H92" s="33"/>
      <c r="I92" s="99">
        <f t="shared" si="0"/>
        <v>679.76993814763853</v>
      </c>
      <c r="J92" s="101">
        <f t="shared" si="1"/>
        <v>34.625</v>
      </c>
      <c r="K92" s="101">
        <f t="shared" si="2"/>
        <v>375</v>
      </c>
      <c r="L92" s="74">
        <f t="shared" si="3"/>
        <v>116</v>
      </c>
      <c r="M92" s="99">
        <f t="shared" si="4"/>
        <v>5438.1595051811082</v>
      </c>
      <c r="N92" s="108">
        <f t="shared" si="5"/>
        <v>5438.1595051811082</v>
      </c>
      <c r="O92" s="108"/>
      <c r="P92" s="108"/>
      <c r="Q92" s="108"/>
      <c r="R92" s="109"/>
      <c r="S92" s="99">
        <f t="shared" si="6"/>
        <v>3456.5335334181709</v>
      </c>
      <c r="T92" s="108">
        <f t="shared" si="7"/>
        <v>3456.5335334181709</v>
      </c>
      <c r="U92" s="108"/>
      <c r="V92" s="108"/>
      <c r="W92" s="108"/>
      <c r="X92" s="109"/>
      <c r="Y92" s="99">
        <f t="shared" si="8"/>
        <v>6913.0670668363418</v>
      </c>
      <c r="Z92" s="108">
        <f t="shared" si="9"/>
        <v>6913.0670668363418</v>
      </c>
      <c r="AA92" s="108"/>
      <c r="AB92" s="108"/>
      <c r="AC92" s="108"/>
      <c r="AD92" s="109"/>
      <c r="AE92" s="99">
        <f t="shared" si="10"/>
        <v>8</v>
      </c>
      <c r="AF92" s="101"/>
      <c r="AG92" s="101">
        <f t="shared" si="11"/>
        <v>34.001300000000001</v>
      </c>
      <c r="AH92" s="101">
        <f t="shared" si="12"/>
        <v>277</v>
      </c>
      <c r="AI92" s="101">
        <f t="shared" si="13"/>
        <v>268.61079999999998</v>
      </c>
      <c r="AJ92" s="108">
        <f t="shared" si="14"/>
        <v>0.83333333333333337</v>
      </c>
      <c r="AK92" s="101">
        <f t="shared" si="15"/>
        <v>2929.2657062865856</v>
      </c>
      <c r="AL92" s="101">
        <f t="shared" si="16"/>
        <v>2929.2657062865856</v>
      </c>
      <c r="AM92" s="101"/>
      <c r="AN92" s="101"/>
      <c r="AO92" s="1">
        <v>8</v>
      </c>
      <c r="AP92" s="2">
        <v>15</v>
      </c>
      <c r="AQ92" s="74">
        <f t="shared" si="17"/>
        <v>277</v>
      </c>
      <c r="AR92" s="31">
        <f t="shared" si="18"/>
        <v>0</v>
      </c>
      <c r="AS92" s="2">
        <f t="shared" si="19"/>
        <v>0</v>
      </c>
      <c r="AT92" s="33">
        <f t="shared" si="20"/>
        <v>15</v>
      </c>
      <c r="AU92" s="31">
        <f t="shared" si="21"/>
        <v>0</v>
      </c>
      <c r="AV92" s="2">
        <f t="shared" si="22"/>
        <v>1.18</v>
      </c>
      <c r="AW92" s="33">
        <f t="shared" si="23"/>
        <v>1</v>
      </c>
      <c r="AX92" s="31">
        <f t="shared" si="24"/>
        <v>0</v>
      </c>
      <c r="AY92" s="33">
        <f t="shared" si="25"/>
        <v>1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customHeight="1">
      <c r="A93" s="2"/>
      <c r="B93" s="107">
        <v>18</v>
      </c>
      <c r="C93" s="31">
        <v>10</v>
      </c>
      <c r="D93" s="106" t="s">
        <v>2</v>
      </c>
      <c r="E93" s="2" t="s">
        <v>135</v>
      </c>
      <c r="F93" s="2"/>
      <c r="G93" s="2" t="s">
        <v>133</v>
      </c>
      <c r="H93" s="33"/>
      <c r="I93" s="99">
        <f t="shared" si="0"/>
        <v>748.89908439994076</v>
      </c>
      <c r="J93" s="101">
        <f t="shared" si="1"/>
        <v>34.625</v>
      </c>
      <c r="K93" s="101">
        <f t="shared" si="2"/>
        <v>306</v>
      </c>
      <c r="L93" s="74">
        <f t="shared" si="3"/>
        <v>84</v>
      </c>
      <c r="M93" s="99">
        <f t="shared" si="4"/>
        <v>5991.1926751995261</v>
      </c>
      <c r="N93" s="108">
        <f t="shared" si="5"/>
        <v>5991.1926751995261</v>
      </c>
      <c r="O93" s="108"/>
      <c r="P93" s="108"/>
      <c r="Q93" s="108"/>
      <c r="R93" s="109"/>
      <c r="S93" s="99">
        <f t="shared" si="6"/>
        <v>3808.0454181725613</v>
      </c>
      <c r="T93" s="108">
        <f t="shared" si="7"/>
        <v>3808.0454181725613</v>
      </c>
      <c r="U93" s="108"/>
      <c r="V93" s="108"/>
      <c r="W93" s="108"/>
      <c r="X93" s="109"/>
      <c r="Y93" s="99">
        <f t="shared" si="8"/>
        <v>7616.0908363451226</v>
      </c>
      <c r="Z93" s="108">
        <f t="shared" si="9"/>
        <v>7616.0908363451226</v>
      </c>
      <c r="AA93" s="108"/>
      <c r="AB93" s="108"/>
      <c r="AC93" s="108"/>
      <c r="AD93" s="109"/>
      <c r="AE93" s="99">
        <f t="shared" si="10"/>
        <v>8</v>
      </c>
      <c r="AF93" s="101"/>
      <c r="AG93" s="101">
        <f t="shared" si="11"/>
        <v>34.001300000000001</v>
      </c>
      <c r="AH93" s="101">
        <f t="shared" si="12"/>
        <v>277</v>
      </c>
      <c r="AI93" s="101">
        <f t="shared" si="13"/>
        <v>268.61079999999998</v>
      </c>
      <c r="AJ93" s="108">
        <f t="shared" si="14"/>
        <v>0.83333333333333337</v>
      </c>
      <c r="AK93" s="101">
        <f t="shared" si="15"/>
        <v>2929.2657062865856</v>
      </c>
      <c r="AL93" s="101">
        <f t="shared" si="16"/>
        <v>2929.2657062865856</v>
      </c>
      <c r="AM93" s="101"/>
      <c r="AN93" s="101"/>
      <c r="AO93" s="1">
        <v>8</v>
      </c>
      <c r="AP93" s="2">
        <v>15</v>
      </c>
      <c r="AQ93" s="74">
        <f t="shared" si="17"/>
        <v>277</v>
      </c>
      <c r="AR93" s="31">
        <f t="shared" si="18"/>
        <v>0</v>
      </c>
      <c r="AS93" s="2">
        <f t="shared" si="19"/>
        <v>0</v>
      </c>
      <c r="AT93" s="33">
        <f t="shared" si="20"/>
        <v>15</v>
      </c>
      <c r="AU93" s="31">
        <f t="shared" si="21"/>
        <v>0</v>
      </c>
      <c r="AV93" s="2">
        <f t="shared" si="22"/>
        <v>1</v>
      </c>
      <c r="AW93" s="33">
        <f t="shared" si="23"/>
        <v>1.3</v>
      </c>
      <c r="AX93" s="31">
        <f t="shared" si="24"/>
        <v>0</v>
      </c>
      <c r="AY93" s="33">
        <f t="shared" si="25"/>
        <v>1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customHeight="1">
      <c r="A94" s="2"/>
      <c r="B94" s="107">
        <v>19</v>
      </c>
      <c r="C94" s="31">
        <v>7</v>
      </c>
      <c r="D94" s="106" t="s">
        <v>2</v>
      </c>
      <c r="E94" s="2" t="s">
        <v>67</v>
      </c>
      <c r="F94" s="2"/>
      <c r="G94" s="2"/>
      <c r="H94" s="33"/>
      <c r="I94" s="99">
        <f t="shared" si="0"/>
        <v>462.73723039628618</v>
      </c>
      <c r="J94" s="101">
        <f t="shared" si="1"/>
        <v>24.125</v>
      </c>
      <c r="K94" s="101">
        <f t="shared" si="2"/>
        <v>655</v>
      </c>
      <c r="L94" s="74">
        <f t="shared" si="3"/>
        <v>236</v>
      </c>
      <c r="M94" s="99">
        <f t="shared" si="4"/>
        <v>3701.8978431702894</v>
      </c>
      <c r="N94" s="108">
        <f t="shared" si="5"/>
        <v>3701.8978431702894</v>
      </c>
      <c r="O94" s="108"/>
      <c r="P94" s="108"/>
      <c r="Q94" s="108"/>
      <c r="R94" s="109"/>
      <c r="S94" s="99">
        <f t="shared" si="6"/>
        <v>2803.6557687341465</v>
      </c>
      <c r="T94" s="108">
        <f t="shared" si="7"/>
        <v>2803.6557687341465</v>
      </c>
      <c r="U94" s="108"/>
      <c r="V94" s="108"/>
      <c r="W94" s="108"/>
      <c r="X94" s="109"/>
      <c r="Y94" s="99">
        <f t="shared" si="8"/>
        <v>5607.311537468293</v>
      </c>
      <c r="Z94" s="108">
        <f t="shared" si="9"/>
        <v>5607.311537468293</v>
      </c>
      <c r="AA94" s="108"/>
      <c r="AB94" s="108"/>
      <c r="AC94" s="108"/>
      <c r="AD94" s="109"/>
      <c r="AE94" s="99">
        <f t="shared" si="10"/>
        <v>8</v>
      </c>
      <c r="AF94" s="101"/>
      <c r="AG94" s="101">
        <f t="shared" si="11"/>
        <v>19.001300000000001</v>
      </c>
      <c r="AH94" s="101">
        <f t="shared" si="12"/>
        <v>193</v>
      </c>
      <c r="AI94" s="101">
        <f t="shared" si="13"/>
        <v>268.61079999999998</v>
      </c>
      <c r="AJ94" s="108">
        <f t="shared" si="14"/>
        <v>0.83333333333333337</v>
      </c>
      <c r="AK94" s="101">
        <f t="shared" si="15"/>
        <v>2803.6557687341465</v>
      </c>
      <c r="AL94" s="101">
        <f t="shared" si="16"/>
        <v>2803.6557687341465</v>
      </c>
      <c r="AM94" s="101"/>
      <c r="AN94" s="101"/>
      <c r="AO94" s="1">
        <v>8</v>
      </c>
      <c r="AP94" s="2">
        <v>15</v>
      </c>
      <c r="AQ94" s="74">
        <f t="shared" si="17"/>
        <v>193</v>
      </c>
      <c r="AR94" s="31">
        <f t="shared" si="18"/>
        <v>0</v>
      </c>
      <c r="AS94" s="2">
        <f t="shared" si="19"/>
        <v>0</v>
      </c>
      <c r="AT94" s="33">
        <f t="shared" si="20"/>
        <v>0</v>
      </c>
      <c r="AU94" s="31">
        <f t="shared" si="21"/>
        <v>0</v>
      </c>
      <c r="AV94" s="2">
        <f t="shared" si="22"/>
        <v>1</v>
      </c>
      <c r="AW94" s="33">
        <f t="shared" si="23"/>
        <v>1</v>
      </c>
      <c r="AX94" s="31">
        <f t="shared" si="24"/>
        <v>0</v>
      </c>
      <c r="AY94" s="33">
        <f t="shared" si="25"/>
        <v>1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customHeight="1">
      <c r="A95" s="2"/>
      <c r="B95" s="107">
        <v>20</v>
      </c>
      <c r="C95" s="31">
        <v>7</v>
      </c>
      <c r="D95" s="106" t="s">
        <v>2</v>
      </c>
      <c r="E95" s="2" t="s">
        <v>89</v>
      </c>
      <c r="F95" s="2"/>
      <c r="G95" s="2"/>
      <c r="H95" s="33"/>
      <c r="I95" s="99">
        <f t="shared" si="0"/>
        <v>546.02993186761762</v>
      </c>
      <c r="J95" s="101">
        <f t="shared" si="1"/>
        <v>24.125</v>
      </c>
      <c r="K95" s="101">
        <f t="shared" si="2"/>
        <v>544</v>
      </c>
      <c r="L95" s="74">
        <f t="shared" si="3"/>
        <v>191</v>
      </c>
      <c r="M95" s="99">
        <f t="shared" si="4"/>
        <v>4368.239454940941</v>
      </c>
      <c r="N95" s="108">
        <f t="shared" si="5"/>
        <v>4368.239454940941</v>
      </c>
      <c r="O95" s="108"/>
      <c r="P95" s="108"/>
      <c r="Q95" s="108"/>
      <c r="R95" s="109"/>
      <c r="S95" s="99">
        <f t="shared" si="6"/>
        <v>3308.3138071062926</v>
      </c>
      <c r="T95" s="108">
        <f t="shared" si="7"/>
        <v>3308.3138071062926</v>
      </c>
      <c r="U95" s="108"/>
      <c r="V95" s="108"/>
      <c r="W95" s="108"/>
      <c r="X95" s="109"/>
      <c r="Y95" s="99">
        <f t="shared" si="8"/>
        <v>6616.6276142125853</v>
      </c>
      <c r="Z95" s="108">
        <f t="shared" si="9"/>
        <v>6616.6276142125853</v>
      </c>
      <c r="AA95" s="108"/>
      <c r="AB95" s="108"/>
      <c r="AC95" s="108"/>
      <c r="AD95" s="109"/>
      <c r="AE95" s="99">
        <f t="shared" si="10"/>
        <v>8</v>
      </c>
      <c r="AF95" s="101"/>
      <c r="AG95" s="101">
        <f t="shared" si="11"/>
        <v>19.001300000000001</v>
      </c>
      <c r="AH95" s="101">
        <f t="shared" si="12"/>
        <v>193</v>
      </c>
      <c r="AI95" s="101">
        <f t="shared" si="13"/>
        <v>268.61079999999998</v>
      </c>
      <c r="AJ95" s="108">
        <f t="shared" si="14"/>
        <v>0.83333333333333337</v>
      </c>
      <c r="AK95" s="101">
        <f t="shared" si="15"/>
        <v>2803.6557687341465</v>
      </c>
      <c r="AL95" s="101">
        <f t="shared" si="16"/>
        <v>2803.6557687341465</v>
      </c>
      <c r="AM95" s="101"/>
      <c r="AN95" s="101"/>
      <c r="AO95" s="1">
        <v>8</v>
      </c>
      <c r="AP95" s="2">
        <v>15</v>
      </c>
      <c r="AQ95" s="74">
        <f t="shared" si="17"/>
        <v>193</v>
      </c>
      <c r="AR95" s="31">
        <f t="shared" si="18"/>
        <v>0</v>
      </c>
      <c r="AS95" s="2">
        <f t="shared" si="19"/>
        <v>0</v>
      </c>
      <c r="AT95" s="33">
        <f t="shared" si="20"/>
        <v>0</v>
      </c>
      <c r="AU95" s="31">
        <f t="shared" si="21"/>
        <v>0</v>
      </c>
      <c r="AV95" s="2">
        <f t="shared" si="22"/>
        <v>1.18</v>
      </c>
      <c r="AW95" s="33">
        <f t="shared" si="23"/>
        <v>1</v>
      </c>
      <c r="AX95" s="31">
        <f t="shared" si="24"/>
        <v>0</v>
      </c>
      <c r="AY95" s="33">
        <f t="shared" si="25"/>
        <v>1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customHeight="1">
      <c r="A96" s="2"/>
      <c r="B96" s="107">
        <v>21</v>
      </c>
      <c r="C96" s="31">
        <v>7</v>
      </c>
      <c r="D96" s="106" t="s">
        <v>2</v>
      </c>
      <c r="E96" s="2" t="s">
        <v>91</v>
      </c>
      <c r="F96" s="2"/>
      <c r="G96" s="2" t="s">
        <v>133</v>
      </c>
      <c r="H96" s="33"/>
      <c r="I96" s="99">
        <f t="shared" si="0"/>
        <v>601.55839951517203</v>
      </c>
      <c r="J96" s="101">
        <f t="shared" si="1"/>
        <v>24.125</v>
      </c>
      <c r="K96" s="101">
        <f t="shared" si="2"/>
        <v>465</v>
      </c>
      <c r="L96" s="74">
        <f t="shared" si="3"/>
        <v>157</v>
      </c>
      <c r="M96" s="99">
        <f t="shared" si="4"/>
        <v>4812.4671961213762</v>
      </c>
      <c r="N96" s="108">
        <f t="shared" si="5"/>
        <v>4812.4671961213762</v>
      </c>
      <c r="O96" s="108"/>
      <c r="P96" s="108"/>
      <c r="Q96" s="108"/>
      <c r="R96" s="109"/>
      <c r="S96" s="99">
        <f t="shared" si="6"/>
        <v>3644.7524993543907</v>
      </c>
      <c r="T96" s="108">
        <f t="shared" si="7"/>
        <v>3644.7524993543907</v>
      </c>
      <c r="U96" s="108"/>
      <c r="V96" s="108"/>
      <c r="W96" s="108"/>
      <c r="X96" s="109"/>
      <c r="Y96" s="99">
        <f t="shared" si="8"/>
        <v>7289.5049987087814</v>
      </c>
      <c r="Z96" s="108">
        <f t="shared" si="9"/>
        <v>7289.5049987087814</v>
      </c>
      <c r="AA96" s="108"/>
      <c r="AB96" s="108"/>
      <c r="AC96" s="108"/>
      <c r="AD96" s="109"/>
      <c r="AE96" s="99">
        <f t="shared" si="10"/>
        <v>8</v>
      </c>
      <c r="AF96" s="101"/>
      <c r="AG96" s="101">
        <f t="shared" si="11"/>
        <v>19.001300000000001</v>
      </c>
      <c r="AH96" s="101">
        <f t="shared" si="12"/>
        <v>193</v>
      </c>
      <c r="AI96" s="101">
        <f t="shared" si="13"/>
        <v>268.61079999999998</v>
      </c>
      <c r="AJ96" s="108">
        <f t="shared" si="14"/>
        <v>0.83333333333333337</v>
      </c>
      <c r="AK96" s="101">
        <f t="shared" si="15"/>
        <v>2803.6557687341465</v>
      </c>
      <c r="AL96" s="101">
        <f t="shared" si="16"/>
        <v>2803.6557687341465</v>
      </c>
      <c r="AM96" s="101"/>
      <c r="AN96" s="101"/>
      <c r="AO96" s="1">
        <v>8</v>
      </c>
      <c r="AP96" s="2">
        <v>15</v>
      </c>
      <c r="AQ96" s="74">
        <f t="shared" si="17"/>
        <v>193</v>
      </c>
      <c r="AR96" s="31">
        <f t="shared" si="18"/>
        <v>0</v>
      </c>
      <c r="AS96" s="2">
        <f t="shared" si="19"/>
        <v>0</v>
      </c>
      <c r="AT96" s="33">
        <f t="shared" si="20"/>
        <v>0</v>
      </c>
      <c r="AU96" s="31">
        <f t="shared" si="21"/>
        <v>0</v>
      </c>
      <c r="AV96" s="2">
        <f t="shared" si="22"/>
        <v>1</v>
      </c>
      <c r="AW96" s="33">
        <f t="shared" si="23"/>
        <v>1.3</v>
      </c>
      <c r="AX96" s="31">
        <f t="shared" si="24"/>
        <v>0</v>
      </c>
      <c r="AY96" s="33">
        <f t="shared" si="25"/>
        <v>1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customHeight="1">
      <c r="A97" s="2"/>
      <c r="B97" s="107">
        <v>22</v>
      </c>
      <c r="C97" s="31">
        <v>7</v>
      </c>
      <c r="D97" s="106" t="s">
        <v>2</v>
      </c>
      <c r="E97" s="2" t="s">
        <v>79</v>
      </c>
      <c r="F97" s="2"/>
      <c r="G97" s="2"/>
      <c r="H97" s="33"/>
      <c r="I97" s="99">
        <f t="shared" si="0"/>
        <v>528.84254902432701</v>
      </c>
      <c r="J97" s="101">
        <f t="shared" si="1"/>
        <v>27.571428571428573</v>
      </c>
      <c r="K97" s="101">
        <f t="shared" si="2"/>
        <v>567</v>
      </c>
      <c r="L97" s="74">
        <f t="shared" si="3"/>
        <v>201</v>
      </c>
      <c r="M97" s="99">
        <f t="shared" si="4"/>
        <v>3701.8978431702894</v>
      </c>
      <c r="N97" s="108">
        <f t="shared" si="5"/>
        <v>3701.8978431702894</v>
      </c>
      <c r="O97" s="108"/>
      <c r="P97" s="108"/>
      <c r="Q97" s="108"/>
      <c r="R97" s="109"/>
      <c r="S97" s="99">
        <f t="shared" si="6"/>
        <v>2803.6557687341465</v>
      </c>
      <c r="T97" s="108">
        <f t="shared" si="7"/>
        <v>2803.6557687341465</v>
      </c>
      <c r="U97" s="108"/>
      <c r="V97" s="108"/>
      <c r="W97" s="108"/>
      <c r="X97" s="109"/>
      <c r="Y97" s="99">
        <f t="shared" si="8"/>
        <v>5607.311537468293</v>
      </c>
      <c r="Z97" s="108">
        <f t="shared" si="9"/>
        <v>5607.311537468293</v>
      </c>
      <c r="AA97" s="108"/>
      <c r="AB97" s="108"/>
      <c r="AC97" s="108"/>
      <c r="AD97" s="109"/>
      <c r="AE97" s="99">
        <f t="shared" si="10"/>
        <v>7</v>
      </c>
      <c r="AF97" s="101"/>
      <c r="AG97" s="101">
        <f t="shared" si="11"/>
        <v>19.001300000000001</v>
      </c>
      <c r="AH97" s="101">
        <f t="shared" si="12"/>
        <v>193</v>
      </c>
      <c r="AI97" s="101">
        <f t="shared" si="13"/>
        <v>268.61079999999998</v>
      </c>
      <c r="AJ97" s="108">
        <f t="shared" si="14"/>
        <v>0.83333333333333337</v>
      </c>
      <c r="AK97" s="101">
        <f t="shared" si="15"/>
        <v>2803.6557687341465</v>
      </c>
      <c r="AL97" s="101">
        <f t="shared" si="16"/>
        <v>2803.6557687341465</v>
      </c>
      <c r="AM97" s="101"/>
      <c r="AN97" s="101"/>
      <c r="AO97" s="1">
        <v>8</v>
      </c>
      <c r="AP97" s="2">
        <v>15</v>
      </c>
      <c r="AQ97" s="74">
        <f t="shared" si="17"/>
        <v>193</v>
      </c>
      <c r="AR97" s="31">
        <f t="shared" si="18"/>
        <v>0</v>
      </c>
      <c r="AS97" s="2">
        <f t="shared" si="19"/>
        <v>1</v>
      </c>
      <c r="AT97" s="33">
        <f t="shared" si="20"/>
        <v>0</v>
      </c>
      <c r="AU97" s="31">
        <f t="shared" si="21"/>
        <v>0</v>
      </c>
      <c r="AV97" s="2">
        <f t="shared" si="22"/>
        <v>1</v>
      </c>
      <c r="AW97" s="33">
        <f t="shared" si="23"/>
        <v>1</v>
      </c>
      <c r="AX97" s="31">
        <f t="shared" si="24"/>
        <v>0</v>
      </c>
      <c r="AY97" s="33">
        <f t="shared" si="25"/>
        <v>1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customHeight="1">
      <c r="A98" s="2"/>
      <c r="B98" s="107">
        <v>23</v>
      </c>
      <c r="C98" s="31">
        <v>7</v>
      </c>
      <c r="D98" s="106" t="s">
        <v>2</v>
      </c>
      <c r="E98" s="2" t="s">
        <v>101</v>
      </c>
      <c r="F98" s="2"/>
      <c r="G98" s="2"/>
      <c r="H98" s="33"/>
      <c r="I98" s="99">
        <f t="shared" si="0"/>
        <v>624.03420784870582</v>
      </c>
      <c r="J98" s="101">
        <f t="shared" si="1"/>
        <v>27.571428571428573</v>
      </c>
      <c r="K98" s="101">
        <f t="shared" si="2"/>
        <v>438</v>
      </c>
      <c r="L98" s="74">
        <f t="shared" si="3"/>
        <v>148</v>
      </c>
      <c r="M98" s="99">
        <f t="shared" si="4"/>
        <v>4368.239454940941</v>
      </c>
      <c r="N98" s="108">
        <f t="shared" si="5"/>
        <v>4368.239454940941</v>
      </c>
      <c r="O98" s="108"/>
      <c r="P98" s="108"/>
      <c r="Q98" s="108"/>
      <c r="R98" s="109"/>
      <c r="S98" s="99">
        <f t="shared" si="6"/>
        <v>3308.3138071062926</v>
      </c>
      <c r="T98" s="108">
        <f t="shared" si="7"/>
        <v>3308.3138071062926</v>
      </c>
      <c r="U98" s="108"/>
      <c r="V98" s="108"/>
      <c r="W98" s="108"/>
      <c r="X98" s="109"/>
      <c r="Y98" s="99">
        <f t="shared" si="8"/>
        <v>6616.6276142125853</v>
      </c>
      <c r="Z98" s="108">
        <f t="shared" si="9"/>
        <v>6616.6276142125853</v>
      </c>
      <c r="AA98" s="108"/>
      <c r="AB98" s="108"/>
      <c r="AC98" s="108"/>
      <c r="AD98" s="109"/>
      <c r="AE98" s="99">
        <f t="shared" si="10"/>
        <v>7</v>
      </c>
      <c r="AF98" s="101"/>
      <c r="AG98" s="101">
        <f t="shared" si="11"/>
        <v>19.001300000000001</v>
      </c>
      <c r="AH98" s="101">
        <f t="shared" si="12"/>
        <v>193</v>
      </c>
      <c r="AI98" s="101">
        <f t="shared" si="13"/>
        <v>268.61079999999998</v>
      </c>
      <c r="AJ98" s="108">
        <f t="shared" si="14"/>
        <v>0.83333333333333337</v>
      </c>
      <c r="AK98" s="101">
        <f t="shared" si="15"/>
        <v>2803.6557687341465</v>
      </c>
      <c r="AL98" s="101">
        <f t="shared" si="16"/>
        <v>2803.6557687341465</v>
      </c>
      <c r="AM98" s="101"/>
      <c r="AN98" s="101"/>
      <c r="AO98" s="1">
        <v>8</v>
      </c>
      <c r="AP98" s="2">
        <v>15</v>
      </c>
      <c r="AQ98" s="74">
        <f t="shared" si="17"/>
        <v>193</v>
      </c>
      <c r="AR98" s="31">
        <f t="shared" si="18"/>
        <v>0</v>
      </c>
      <c r="AS98" s="2">
        <f t="shared" si="19"/>
        <v>1</v>
      </c>
      <c r="AT98" s="33">
        <f t="shared" si="20"/>
        <v>0</v>
      </c>
      <c r="AU98" s="31">
        <f t="shared" si="21"/>
        <v>0</v>
      </c>
      <c r="AV98" s="2">
        <f t="shared" si="22"/>
        <v>1.18</v>
      </c>
      <c r="AW98" s="33">
        <f t="shared" si="23"/>
        <v>1</v>
      </c>
      <c r="AX98" s="31">
        <f t="shared" si="24"/>
        <v>0</v>
      </c>
      <c r="AY98" s="33">
        <f t="shared" si="25"/>
        <v>1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customHeight="1">
      <c r="A99" s="2"/>
      <c r="B99" s="107">
        <v>24</v>
      </c>
      <c r="C99" s="31">
        <v>7</v>
      </c>
      <c r="D99" s="106" t="s">
        <v>2</v>
      </c>
      <c r="E99" s="2" t="s">
        <v>103</v>
      </c>
      <c r="F99" s="2"/>
      <c r="G99" s="2" t="s">
        <v>133</v>
      </c>
      <c r="H99" s="33"/>
      <c r="I99" s="99">
        <f t="shared" si="0"/>
        <v>687.49531373162517</v>
      </c>
      <c r="J99" s="101">
        <f t="shared" si="1"/>
        <v>27.571428571428573</v>
      </c>
      <c r="K99" s="101">
        <f t="shared" si="2"/>
        <v>368</v>
      </c>
      <c r="L99" s="74">
        <f t="shared" si="3"/>
        <v>114</v>
      </c>
      <c r="M99" s="99">
        <f t="shared" si="4"/>
        <v>4812.4671961213762</v>
      </c>
      <c r="N99" s="108">
        <f t="shared" si="5"/>
        <v>4812.4671961213762</v>
      </c>
      <c r="O99" s="108"/>
      <c r="P99" s="108"/>
      <c r="Q99" s="108"/>
      <c r="R99" s="109"/>
      <c r="S99" s="99">
        <f t="shared" si="6"/>
        <v>3644.7524993543907</v>
      </c>
      <c r="T99" s="108">
        <f t="shared" si="7"/>
        <v>3644.7524993543907</v>
      </c>
      <c r="U99" s="108"/>
      <c r="V99" s="108"/>
      <c r="W99" s="108"/>
      <c r="X99" s="109"/>
      <c r="Y99" s="99">
        <f t="shared" si="8"/>
        <v>7289.5049987087814</v>
      </c>
      <c r="Z99" s="108">
        <f t="shared" si="9"/>
        <v>7289.5049987087814</v>
      </c>
      <c r="AA99" s="108"/>
      <c r="AB99" s="108"/>
      <c r="AC99" s="108"/>
      <c r="AD99" s="109"/>
      <c r="AE99" s="99">
        <f t="shared" si="10"/>
        <v>7</v>
      </c>
      <c r="AF99" s="101"/>
      <c r="AG99" s="101">
        <f t="shared" si="11"/>
        <v>19.001300000000001</v>
      </c>
      <c r="AH99" s="101">
        <f t="shared" si="12"/>
        <v>193</v>
      </c>
      <c r="AI99" s="101">
        <f t="shared" si="13"/>
        <v>268.61079999999998</v>
      </c>
      <c r="AJ99" s="108">
        <f t="shared" si="14"/>
        <v>0.83333333333333337</v>
      </c>
      <c r="AK99" s="101">
        <f t="shared" si="15"/>
        <v>2803.6557687341465</v>
      </c>
      <c r="AL99" s="101">
        <f t="shared" si="16"/>
        <v>2803.6557687341465</v>
      </c>
      <c r="AM99" s="101"/>
      <c r="AN99" s="101"/>
      <c r="AO99" s="1">
        <v>8</v>
      </c>
      <c r="AP99" s="2">
        <v>15</v>
      </c>
      <c r="AQ99" s="74">
        <f t="shared" si="17"/>
        <v>193</v>
      </c>
      <c r="AR99" s="31">
        <f t="shared" si="18"/>
        <v>0</v>
      </c>
      <c r="AS99" s="2">
        <f t="shared" si="19"/>
        <v>1</v>
      </c>
      <c r="AT99" s="33">
        <f t="shared" si="20"/>
        <v>0</v>
      </c>
      <c r="AU99" s="31">
        <f t="shared" si="21"/>
        <v>0</v>
      </c>
      <c r="AV99" s="2">
        <f t="shared" si="22"/>
        <v>1</v>
      </c>
      <c r="AW99" s="33">
        <f t="shared" si="23"/>
        <v>1.3</v>
      </c>
      <c r="AX99" s="31">
        <f t="shared" si="24"/>
        <v>0</v>
      </c>
      <c r="AY99" s="33">
        <f t="shared" si="25"/>
        <v>1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customHeight="1">
      <c r="A100" s="2"/>
      <c r="B100" s="107">
        <v>25</v>
      </c>
      <c r="C100" s="31">
        <v>7</v>
      </c>
      <c r="D100" s="106" t="s">
        <v>2</v>
      </c>
      <c r="E100" s="2" t="s">
        <v>87</v>
      </c>
      <c r="F100" s="2"/>
      <c r="G100" s="2"/>
      <c r="H100" s="33"/>
      <c r="I100" s="99">
        <f t="shared" si="0"/>
        <v>551.373475788326</v>
      </c>
      <c r="J100" s="101">
        <f t="shared" si="1"/>
        <v>24.125</v>
      </c>
      <c r="K100" s="101">
        <f t="shared" si="2"/>
        <v>538</v>
      </c>
      <c r="L100" s="74">
        <f t="shared" si="3"/>
        <v>188</v>
      </c>
      <c r="M100" s="99">
        <f t="shared" si="4"/>
        <v>4410.987806306608</v>
      </c>
      <c r="N100" s="108">
        <f t="shared" si="5"/>
        <v>4410.987806306608</v>
      </c>
      <c r="O100" s="108"/>
      <c r="P100" s="108"/>
      <c r="Q100" s="108"/>
      <c r="R100" s="109"/>
      <c r="S100" s="99">
        <f t="shared" si="6"/>
        <v>2803.6557687341465</v>
      </c>
      <c r="T100" s="108">
        <f t="shared" si="7"/>
        <v>2803.6557687341465</v>
      </c>
      <c r="U100" s="108"/>
      <c r="V100" s="108"/>
      <c r="W100" s="108"/>
      <c r="X100" s="109"/>
      <c r="Y100" s="99">
        <f t="shared" si="8"/>
        <v>5607.311537468293</v>
      </c>
      <c r="Z100" s="108">
        <f t="shared" si="9"/>
        <v>5607.311537468293</v>
      </c>
      <c r="AA100" s="108"/>
      <c r="AB100" s="108"/>
      <c r="AC100" s="108"/>
      <c r="AD100" s="109"/>
      <c r="AE100" s="99">
        <f t="shared" si="10"/>
        <v>8</v>
      </c>
      <c r="AF100" s="101"/>
      <c r="AG100" s="101">
        <f t="shared" si="11"/>
        <v>34.001300000000001</v>
      </c>
      <c r="AH100" s="101">
        <f t="shared" si="12"/>
        <v>193</v>
      </c>
      <c r="AI100" s="101">
        <f t="shared" si="13"/>
        <v>268.61079999999998</v>
      </c>
      <c r="AJ100" s="108">
        <f t="shared" si="14"/>
        <v>0.83333333333333337</v>
      </c>
      <c r="AK100" s="101">
        <f t="shared" si="15"/>
        <v>2803.6557687341465</v>
      </c>
      <c r="AL100" s="101">
        <f t="shared" si="16"/>
        <v>2803.6557687341465</v>
      </c>
      <c r="AM100" s="101"/>
      <c r="AN100" s="101"/>
      <c r="AO100" s="1">
        <v>8</v>
      </c>
      <c r="AP100" s="2">
        <v>15</v>
      </c>
      <c r="AQ100" s="74">
        <f t="shared" si="17"/>
        <v>193</v>
      </c>
      <c r="AR100" s="31">
        <f t="shared" si="18"/>
        <v>0</v>
      </c>
      <c r="AS100" s="2">
        <f t="shared" si="19"/>
        <v>0</v>
      </c>
      <c r="AT100" s="33">
        <f t="shared" si="20"/>
        <v>15</v>
      </c>
      <c r="AU100" s="31">
        <f t="shared" si="21"/>
        <v>0</v>
      </c>
      <c r="AV100" s="2">
        <f t="shared" si="22"/>
        <v>1</v>
      </c>
      <c r="AW100" s="33">
        <f t="shared" si="23"/>
        <v>1</v>
      </c>
      <c r="AX100" s="31">
        <f t="shared" si="24"/>
        <v>0</v>
      </c>
      <c r="AY100" s="33">
        <f t="shared" si="25"/>
        <v>1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customHeight="1">
      <c r="A101" s="2"/>
      <c r="B101" s="107">
        <v>26</v>
      </c>
      <c r="C101" s="31">
        <v>7</v>
      </c>
      <c r="D101" s="106" t="s">
        <v>2</v>
      </c>
      <c r="E101" s="2" t="s">
        <v>117</v>
      </c>
      <c r="F101" s="2"/>
      <c r="G101" s="2"/>
      <c r="H101" s="33"/>
      <c r="I101" s="99">
        <f t="shared" si="0"/>
        <v>650.62070143022459</v>
      </c>
      <c r="J101" s="101">
        <f t="shared" si="1"/>
        <v>24.125</v>
      </c>
      <c r="K101" s="101">
        <f t="shared" si="2"/>
        <v>406</v>
      </c>
      <c r="L101" s="74">
        <f t="shared" si="3"/>
        <v>129</v>
      </c>
      <c r="M101" s="99">
        <f t="shared" si="4"/>
        <v>5204.9656114417967</v>
      </c>
      <c r="N101" s="108">
        <f t="shared" si="5"/>
        <v>5204.9656114417967</v>
      </c>
      <c r="O101" s="108"/>
      <c r="P101" s="108"/>
      <c r="Q101" s="108"/>
      <c r="R101" s="109"/>
      <c r="S101" s="99">
        <f t="shared" si="6"/>
        <v>3308.3138071062926</v>
      </c>
      <c r="T101" s="108">
        <f t="shared" si="7"/>
        <v>3308.3138071062926</v>
      </c>
      <c r="U101" s="108"/>
      <c r="V101" s="108"/>
      <c r="W101" s="108"/>
      <c r="X101" s="109"/>
      <c r="Y101" s="99">
        <f t="shared" si="8"/>
        <v>6616.6276142125853</v>
      </c>
      <c r="Z101" s="108">
        <f t="shared" si="9"/>
        <v>6616.6276142125853</v>
      </c>
      <c r="AA101" s="108"/>
      <c r="AB101" s="108"/>
      <c r="AC101" s="108"/>
      <c r="AD101" s="109"/>
      <c r="AE101" s="99">
        <f t="shared" si="10"/>
        <v>8</v>
      </c>
      <c r="AF101" s="101"/>
      <c r="AG101" s="101">
        <f t="shared" si="11"/>
        <v>34.001300000000001</v>
      </c>
      <c r="AH101" s="101">
        <f t="shared" si="12"/>
        <v>193</v>
      </c>
      <c r="AI101" s="101">
        <f t="shared" si="13"/>
        <v>268.61079999999998</v>
      </c>
      <c r="AJ101" s="108">
        <f t="shared" si="14"/>
        <v>0.83333333333333337</v>
      </c>
      <c r="AK101" s="101">
        <f t="shared" si="15"/>
        <v>2803.6557687341465</v>
      </c>
      <c r="AL101" s="101">
        <f t="shared" si="16"/>
        <v>2803.6557687341465</v>
      </c>
      <c r="AM101" s="101"/>
      <c r="AN101" s="101"/>
      <c r="AO101" s="1">
        <v>8</v>
      </c>
      <c r="AP101" s="2">
        <v>15</v>
      </c>
      <c r="AQ101" s="74">
        <f t="shared" si="17"/>
        <v>193</v>
      </c>
      <c r="AR101" s="31">
        <f t="shared" si="18"/>
        <v>0</v>
      </c>
      <c r="AS101" s="2">
        <f t="shared" si="19"/>
        <v>0</v>
      </c>
      <c r="AT101" s="33">
        <f t="shared" si="20"/>
        <v>15</v>
      </c>
      <c r="AU101" s="31">
        <f t="shared" si="21"/>
        <v>0</v>
      </c>
      <c r="AV101" s="2">
        <f t="shared" si="22"/>
        <v>1.18</v>
      </c>
      <c r="AW101" s="33">
        <f t="shared" si="23"/>
        <v>1</v>
      </c>
      <c r="AX101" s="31">
        <f t="shared" si="24"/>
        <v>0</v>
      </c>
      <c r="AY101" s="33">
        <f t="shared" si="25"/>
        <v>1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customHeight="1">
      <c r="A102" s="2"/>
      <c r="B102" s="107">
        <v>27</v>
      </c>
      <c r="C102" s="31">
        <v>7</v>
      </c>
      <c r="D102" s="106" t="s">
        <v>2</v>
      </c>
      <c r="E102" s="2" t="s">
        <v>134</v>
      </c>
      <c r="F102" s="2"/>
      <c r="G102" s="2" t="s">
        <v>133</v>
      </c>
      <c r="H102" s="33"/>
      <c r="I102" s="99">
        <f t="shared" si="0"/>
        <v>716.78551852482383</v>
      </c>
      <c r="J102" s="101">
        <f t="shared" si="1"/>
        <v>24.125</v>
      </c>
      <c r="K102" s="101">
        <f t="shared" si="2"/>
        <v>341</v>
      </c>
      <c r="L102" s="74">
        <f t="shared" si="3"/>
        <v>103</v>
      </c>
      <c r="M102" s="99">
        <f t="shared" si="4"/>
        <v>5734.2841481985906</v>
      </c>
      <c r="N102" s="108">
        <f t="shared" si="5"/>
        <v>5734.2841481985906</v>
      </c>
      <c r="O102" s="108"/>
      <c r="P102" s="108"/>
      <c r="Q102" s="108"/>
      <c r="R102" s="109"/>
      <c r="S102" s="99">
        <f t="shared" si="6"/>
        <v>3644.7524993543907</v>
      </c>
      <c r="T102" s="108">
        <f t="shared" si="7"/>
        <v>3644.7524993543907</v>
      </c>
      <c r="U102" s="108"/>
      <c r="V102" s="108"/>
      <c r="W102" s="108"/>
      <c r="X102" s="109"/>
      <c r="Y102" s="99">
        <f t="shared" si="8"/>
        <v>7289.5049987087814</v>
      </c>
      <c r="Z102" s="108">
        <f t="shared" si="9"/>
        <v>7289.5049987087814</v>
      </c>
      <c r="AA102" s="108"/>
      <c r="AB102" s="108"/>
      <c r="AC102" s="108"/>
      <c r="AD102" s="109"/>
      <c r="AE102" s="99">
        <f t="shared" si="10"/>
        <v>8</v>
      </c>
      <c r="AF102" s="101"/>
      <c r="AG102" s="101">
        <f t="shared" si="11"/>
        <v>34.001300000000001</v>
      </c>
      <c r="AH102" s="101">
        <f t="shared" si="12"/>
        <v>193</v>
      </c>
      <c r="AI102" s="101">
        <f t="shared" si="13"/>
        <v>268.61079999999998</v>
      </c>
      <c r="AJ102" s="108">
        <f t="shared" si="14"/>
        <v>0.83333333333333337</v>
      </c>
      <c r="AK102" s="101">
        <f t="shared" si="15"/>
        <v>2803.6557687341465</v>
      </c>
      <c r="AL102" s="101">
        <f t="shared" si="16"/>
        <v>2803.6557687341465</v>
      </c>
      <c r="AM102" s="101"/>
      <c r="AN102" s="101"/>
      <c r="AO102" s="1">
        <v>8</v>
      </c>
      <c r="AP102" s="2">
        <v>15</v>
      </c>
      <c r="AQ102" s="74">
        <f t="shared" si="17"/>
        <v>193</v>
      </c>
      <c r="AR102" s="31">
        <f t="shared" si="18"/>
        <v>0</v>
      </c>
      <c r="AS102" s="2">
        <f t="shared" si="19"/>
        <v>0</v>
      </c>
      <c r="AT102" s="33">
        <f t="shared" si="20"/>
        <v>15</v>
      </c>
      <c r="AU102" s="31">
        <f t="shared" si="21"/>
        <v>0</v>
      </c>
      <c r="AV102" s="2">
        <f t="shared" si="22"/>
        <v>1</v>
      </c>
      <c r="AW102" s="33">
        <f t="shared" si="23"/>
        <v>1.3</v>
      </c>
      <c r="AX102" s="31">
        <f t="shared" si="24"/>
        <v>0</v>
      </c>
      <c r="AY102" s="33">
        <f t="shared" si="25"/>
        <v>1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customHeight="1">
      <c r="A103" s="2"/>
      <c r="B103" s="107">
        <v>28</v>
      </c>
      <c r="C103" s="31">
        <v>4</v>
      </c>
      <c r="D103" s="106" t="s">
        <v>2</v>
      </c>
      <c r="E103" s="2" t="s">
        <v>67</v>
      </c>
      <c r="F103" s="2"/>
      <c r="G103" s="2"/>
      <c r="H103" s="33"/>
      <c r="I103" s="99">
        <f t="shared" si="0"/>
        <v>421.06482062511753</v>
      </c>
      <c r="J103" s="101">
        <f t="shared" si="1"/>
        <v>13.25</v>
      </c>
      <c r="K103" s="101">
        <f t="shared" si="2"/>
        <v>714</v>
      </c>
      <c r="L103" s="74">
        <f t="shared" si="3"/>
        <v>262</v>
      </c>
      <c r="M103" s="99">
        <f t="shared" si="4"/>
        <v>3368.5185650009403</v>
      </c>
      <c r="N103" s="108">
        <f t="shared" si="5"/>
        <v>3368.5185650009403</v>
      </c>
      <c r="O103" s="108"/>
      <c r="P103" s="108"/>
      <c r="Q103" s="108"/>
      <c r="R103" s="109"/>
      <c r="S103" s="99">
        <f t="shared" si="6"/>
        <v>2551.1688617439027</v>
      </c>
      <c r="T103" s="108">
        <f t="shared" si="7"/>
        <v>2551.1688617439027</v>
      </c>
      <c r="U103" s="108"/>
      <c r="V103" s="108"/>
      <c r="W103" s="108"/>
      <c r="X103" s="109"/>
      <c r="Y103" s="99">
        <f t="shared" si="8"/>
        <v>5102.3377234878053</v>
      </c>
      <c r="Z103" s="108">
        <f t="shared" si="9"/>
        <v>5102.3377234878053</v>
      </c>
      <c r="AA103" s="108"/>
      <c r="AB103" s="108"/>
      <c r="AC103" s="108"/>
      <c r="AD103" s="109"/>
      <c r="AE103" s="99">
        <f t="shared" si="10"/>
        <v>8</v>
      </c>
      <c r="AF103" s="101"/>
      <c r="AG103" s="101">
        <f t="shared" si="11"/>
        <v>19.001300000000001</v>
      </c>
      <c r="AH103" s="101">
        <f t="shared" si="12"/>
        <v>106</v>
      </c>
      <c r="AI103" s="101">
        <f t="shared" si="13"/>
        <v>268.61079999999998</v>
      </c>
      <c r="AJ103" s="108">
        <f t="shared" si="14"/>
        <v>0.83333333333333337</v>
      </c>
      <c r="AK103" s="101">
        <f t="shared" si="15"/>
        <v>2551.1688617439027</v>
      </c>
      <c r="AL103" s="101">
        <f t="shared" si="16"/>
        <v>2551.1688617439027</v>
      </c>
      <c r="AM103" s="101"/>
      <c r="AN103" s="101"/>
      <c r="AO103" s="1">
        <v>8</v>
      </c>
      <c r="AP103" s="2">
        <v>15</v>
      </c>
      <c r="AQ103" s="74">
        <f t="shared" si="17"/>
        <v>106</v>
      </c>
      <c r="AR103" s="31">
        <f t="shared" si="18"/>
        <v>0</v>
      </c>
      <c r="AS103" s="2">
        <f t="shared" si="19"/>
        <v>0</v>
      </c>
      <c r="AT103" s="33">
        <f t="shared" si="20"/>
        <v>0</v>
      </c>
      <c r="AU103" s="31">
        <f t="shared" si="21"/>
        <v>0</v>
      </c>
      <c r="AV103" s="2">
        <f t="shared" si="22"/>
        <v>1</v>
      </c>
      <c r="AW103" s="33">
        <f t="shared" si="23"/>
        <v>1</v>
      </c>
      <c r="AX103" s="31">
        <f t="shared" si="24"/>
        <v>0</v>
      </c>
      <c r="AY103" s="33">
        <f t="shared" si="25"/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customHeight="1">
      <c r="A104" s="2"/>
      <c r="B104" s="107">
        <v>29</v>
      </c>
      <c r="C104" s="31">
        <v>4</v>
      </c>
      <c r="D104" s="106" t="s">
        <v>2</v>
      </c>
      <c r="E104" s="2" t="s">
        <v>79</v>
      </c>
      <c r="F104" s="2"/>
      <c r="G104" s="2"/>
      <c r="H104" s="33"/>
      <c r="I104" s="99">
        <f t="shared" si="0"/>
        <v>481.21693785727717</v>
      </c>
      <c r="J104" s="101">
        <f t="shared" si="1"/>
        <v>15.142857142857142</v>
      </c>
      <c r="K104" s="101">
        <f t="shared" si="2"/>
        <v>632</v>
      </c>
      <c r="L104" s="74">
        <f t="shared" si="3"/>
        <v>225</v>
      </c>
      <c r="M104" s="99">
        <f t="shared" si="4"/>
        <v>3368.5185650009403</v>
      </c>
      <c r="N104" s="108">
        <f t="shared" si="5"/>
        <v>3368.5185650009403</v>
      </c>
      <c r="O104" s="108"/>
      <c r="P104" s="108"/>
      <c r="Q104" s="108"/>
      <c r="R104" s="109"/>
      <c r="S104" s="99">
        <f t="shared" si="6"/>
        <v>2551.1688617439027</v>
      </c>
      <c r="T104" s="108">
        <f t="shared" si="7"/>
        <v>2551.1688617439027</v>
      </c>
      <c r="U104" s="108"/>
      <c r="V104" s="108"/>
      <c r="W104" s="108"/>
      <c r="X104" s="109"/>
      <c r="Y104" s="99">
        <f t="shared" si="8"/>
        <v>5102.3377234878053</v>
      </c>
      <c r="Z104" s="108">
        <f t="shared" si="9"/>
        <v>5102.3377234878053</v>
      </c>
      <c r="AA104" s="108"/>
      <c r="AB104" s="108"/>
      <c r="AC104" s="108"/>
      <c r="AD104" s="109"/>
      <c r="AE104" s="99">
        <f t="shared" si="10"/>
        <v>7</v>
      </c>
      <c r="AF104" s="101"/>
      <c r="AG104" s="101">
        <f t="shared" si="11"/>
        <v>19.001300000000001</v>
      </c>
      <c r="AH104" s="101">
        <f t="shared" si="12"/>
        <v>106</v>
      </c>
      <c r="AI104" s="101">
        <f t="shared" si="13"/>
        <v>268.61079999999998</v>
      </c>
      <c r="AJ104" s="108">
        <f t="shared" si="14"/>
        <v>0.83333333333333337</v>
      </c>
      <c r="AK104" s="101">
        <f t="shared" si="15"/>
        <v>2551.1688617439027</v>
      </c>
      <c r="AL104" s="101">
        <f t="shared" si="16"/>
        <v>2551.1688617439027</v>
      </c>
      <c r="AM104" s="101"/>
      <c r="AN104" s="101"/>
      <c r="AO104" s="1">
        <v>8</v>
      </c>
      <c r="AP104" s="2">
        <v>15</v>
      </c>
      <c r="AQ104" s="74">
        <f t="shared" si="17"/>
        <v>106</v>
      </c>
      <c r="AR104" s="31">
        <f t="shared" si="18"/>
        <v>0</v>
      </c>
      <c r="AS104" s="2">
        <f t="shared" si="19"/>
        <v>1</v>
      </c>
      <c r="AT104" s="33">
        <f t="shared" si="20"/>
        <v>0</v>
      </c>
      <c r="AU104" s="31">
        <f t="shared" si="21"/>
        <v>0</v>
      </c>
      <c r="AV104" s="2">
        <f t="shared" si="22"/>
        <v>1</v>
      </c>
      <c r="AW104" s="33">
        <f t="shared" si="23"/>
        <v>1</v>
      </c>
      <c r="AX104" s="31">
        <f t="shared" si="24"/>
        <v>0</v>
      </c>
      <c r="AY104" s="33">
        <f t="shared" si="25"/>
        <v>1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customHeight="1">
      <c r="A105" s="2"/>
      <c r="B105" s="107">
        <v>30</v>
      </c>
      <c r="C105" s="31">
        <v>4</v>
      </c>
      <c r="D105" s="106" t="s">
        <v>2</v>
      </c>
      <c r="E105" s="2" t="s">
        <v>87</v>
      </c>
      <c r="F105" s="2"/>
      <c r="G105" s="2"/>
      <c r="H105" s="33"/>
      <c r="I105" s="99">
        <f t="shared" si="0"/>
        <v>501.71881238394161</v>
      </c>
      <c r="J105" s="101">
        <f t="shared" si="1"/>
        <v>13.25</v>
      </c>
      <c r="K105" s="101">
        <f t="shared" si="2"/>
        <v>600</v>
      </c>
      <c r="L105" s="74">
        <f t="shared" si="3"/>
        <v>213</v>
      </c>
      <c r="M105" s="99">
        <f t="shared" si="4"/>
        <v>4013.7504990715329</v>
      </c>
      <c r="N105" s="108">
        <f t="shared" si="5"/>
        <v>4013.7504990715329</v>
      </c>
      <c r="O105" s="108"/>
      <c r="P105" s="108"/>
      <c r="Q105" s="108"/>
      <c r="R105" s="109"/>
      <c r="S105" s="99">
        <f t="shared" si="6"/>
        <v>2551.1688617439027</v>
      </c>
      <c r="T105" s="108">
        <f t="shared" si="7"/>
        <v>2551.1688617439027</v>
      </c>
      <c r="U105" s="108"/>
      <c r="V105" s="108"/>
      <c r="W105" s="108"/>
      <c r="X105" s="109"/>
      <c r="Y105" s="99">
        <f t="shared" si="8"/>
        <v>5102.3377234878053</v>
      </c>
      <c r="Z105" s="108">
        <f t="shared" si="9"/>
        <v>5102.3377234878053</v>
      </c>
      <c r="AA105" s="108"/>
      <c r="AB105" s="108"/>
      <c r="AC105" s="108"/>
      <c r="AD105" s="109"/>
      <c r="AE105" s="99">
        <f t="shared" si="10"/>
        <v>8</v>
      </c>
      <c r="AF105" s="101"/>
      <c r="AG105" s="101">
        <f t="shared" si="11"/>
        <v>34.001300000000001</v>
      </c>
      <c r="AH105" s="101">
        <f t="shared" si="12"/>
        <v>106</v>
      </c>
      <c r="AI105" s="101">
        <f t="shared" si="13"/>
        <v>268.61079999999998</v>
      </c>
      <c r="AJ105" s="108">
        <f t="shared" si="14"/>
        <v>0.83333333333333337</v>
      </c>
      <c r="AK105" s="101">
        <f t="shared" si="15"/>
        <v>2551.1688617439027</v>
      </c>
      <c r="AL105" s="101">
        <f t="shared" si="16"/>
        <v>2551.1688617439027</v>
      </c>
      <c r="AM105" s="101"/>
      <c r="AN105" s="101"/>
      <c r="AO105" s="1">
        <v>8</v>
      </c>
      <c r="AP105" s="2">
        <v>15</v>
      </c>
      <c r="AQ105" s="74">
        <f t="shared" si="17"/>
        <v>106</v>
      </c>
      <c r="AR105" s="31">
        <f t="shared" si="18"/>
        <v>0</v>
      </c>
      <c r="AS105" s="2">
        <f t="shared" si="19"/>
        <v>0</v>
      </c>
      <c r="AT105" s="33">
        <f t="shared" si="20"/>
        <v>15</v>
      </c>
      <c r="AU105" s="31">
        <f t="shared" si="21"/>
        <v>0</v>
      </c>
      <c r="AV105" s="2">
        <f t="shared" si="22"/>
        <v>1</v>
      </c>
      <c r="AW105" s="33">
        <f t="shared" si="23"/>
        <v>1</v>
      </c>
      <c r="AX105" s="31">
        <f t="shared" si="24"/>
        <v>0</v>
      </c>
      <c r="AY105" s="33">
        <f t="shared" si="25"/>
        <v>1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customHeight="1">
      <c r="A106" s="2"/>
      <c r="B106" s="107">
        <v>31</v>
      </c>
      <c r="C106" s="31">
        <v>1</v>
      </c>
      <c r="D106" s="106" t="s">
        <v>2</v>
      </c>
      <c r="E106" s="2" t="s">
        <v>67</v>
      </c>
      <c r="F106" s="2"/>
      <c r="G106" s="2"/>
      <c r="H106" s="33"/>
      <c r="I106" s="99">
        <f t="shared" si="0"/>
        <v>344.17753307037157</v>
      </c>
      <c r="J106" s="101">
        <f t="shared" si="1"/>
        <v>6.625</v>
      </c>
      <c r="K106" s="101">
        <f t="shared" si="2"/>
        <v>787</v>
      </c>
      <c r="L106" s="74">
        <f t="shared" si="3"/>
        <v>297</v>
      </c>
      <c r="M106" s="99">
        <f t="shared" si="4"/>
        <v>2753.4202645629725</v>
      </c>
      <c r="N106" s="108">
        <f t="shared" si="5"/>
        <v>2753.4202645629725</v>
      </c>
      <c r="O106" s="108"/>
      <c r="P106" s="108"/>
      <c r="Q106" s="108"/>
      <c r="R106" s="109"/>
      <c r="S106" s="99">
        <f t="shared" si="6"/>
        <v>2085.3202696378053</v>
      </c>
      <c r="T106" s="108">
        <f t="shared" si="7"/>
        <v>2085.3202696378053</v>
      </c>
      <c r="U106" s="108"/>
      <c r="V106" s="108"/>
      <c r="W106" s="108"/>
      <c r="X106" s="109"/>
      <c r="Y106" s="99">
        <f t="shared" si="8"/>
        <v>4170.6405392756105</v>
      </c>
      <c r="Z106" s="108">
        <f t="shared" si="9"/>
        <v>4170.6405392756105</v>
      </c>
      <c r="AA106" s="108"/>
      <c r="AB106" s="108"/>
      <c r="AC106" s="108"/>
      <c r="AD106" s="109"/>
      <c r="AE106" s="99">
        <f t="shared" si="10"/>
        <v>8</v>
      </c>
      <c r="AF106" s="101"/>
      <c r="AG106" s="101">
        <f t="shared" si="11"/>
        <v>19.001300000000001</v>
      </c>
      <c r="AH106" s="101">
        <f t="shared" si="12"/>
        <v>53</v>
      </c>
      <c r="AI106" s="101">
        <f t="shared" si="13"/>
        <v>268.61079999999998</v>
      </c>
      <c r="AJ106" s="108">
        <f t="shared" si="14"/>
        <v>0.83333333333333337</v>
      </c>
      <c r="AK106" s="101">
        <f t="shared" si="15"/>
        <v>2085.3202696378053</v>
      </c>
      <c r="AL106" s="101">
        <f t="shared" si="16"/>
        <v>2085.3202696378053</v>
      </c>
      <c r="AM106" s="101"/>
      <c r="AN106" s="101"/>
      <c r="AO106" s="1">
        <v>8</v>
      </c>
      <c r="AP106" s="2">
        <v>15</v>
      </c>
      <c r="AQ106" s="74">
        <f t="shared" si="17"/>
        <v>53</v>
      </c>
      <c r="AR106" s="31">
        <f t="shared" si="18"/>
        <v>0</v>
      </c>
      <c r="AS106" s="2">
        <f t="shared" si="19"/>
        <v>0</v>
      </c>
      <c r="AT106" s="33">
        <f t="shared" si="20"/>
        <v>0</v>
      </c>
      <c r="AU106" s="31">
        <f t="shared" si="21"/>
        <v>0</v>
      </c>
      <c r="AV106" s="2">
        <f t="shared" si="22"/>
        <v>1</v>
      </c>
      <c r="AW106" s="33">
        <f t="shared" si="23"/>
        <v>1</v>
      </c>
      <c r="AX106" s="31">
        <f t="shared" si="24"/>
        <v>0</v>
      </c>
      <c r="AY106" s="33">
        <f t="shared" si="25"/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customHeight="1">
      <c r="A107" s="2"/>
      <c r="B107" s="107">
        <v>32</v>
      </c>
      <c r="C107" s="31">
        <v>10</v>
      </c>
      <c r="D107" s="106" t="s">
        <v>3</v>
      </c>
      <c r="E107" s="2" t="s">
        <v>138</v>
      </c>
      <c r="F107" s="2"/>
      <c r="G107" s="2"/>
      <c r="H107" s="33"/>
      <c r="I107" s="99">
        <f t="shared" si="0"/>
        <v>685.02777978790311</v>
      </c>
      <c r="J107" s="101">
        <f t="shared" si="1"/>
        <v>39.166666666666664</v>
      </c>
      <c r="K107" s="101">
        <f t="shared" si="2"/>
        <v>370</v>
      </c>
      <c r="L107" s="74">
        <f t="shared" si="3"/>
        <v>115</v>
      </c>
      <c r="M107" s="99">
        <f t="shared" si="4"/>
        <v>4110.1666787274189</v>
      </c>
      <c r="N107" s="108">
        <f t="shared" si="5"/>
        <v>4110.1666787274189</v>
      </c>
      <c r="O107" s="108"/>
      <c r="P107" s="108"/>
      <c r="Q107" s="108"/>
      <c r="R107" s="109">
        <f t="shared" ref="R107:R117" si="26">X107*(1+(AG107/100)*(AI107/100-1))</f>
        <v>0</v>
      </c>
      <c r="S107" s="99">
        <f t="shared" si="6"/>
        <v>3112.8607561478048</v>
      </c>
      <c r="T107" s="108">
        <f t="shared" ref="T107:T117" si="27">AL107*AU107*AV107*AW107*AX107</f>
        <v>3112.8607561478048</v>
      </c>
      <c r="U107" s="108"/>
      <c r="V107" s="108"/>
      <c r="W107" s="108"/>
      <c r="X107" s="109">
        <f t="shared" ref="X107:X117" si="28">AL107*AU107*AV107*IF(AW107=1,1,0.25)*AX107*AY107</f>
        <v>0</v>
      </c>
      <c r="Y107" s="99">
        <f t="shared" si="8"/>
        <v>6225.7215122956095</v>
      </c>
      <c r="Z107" s="108">
        <f t="shared" si="9"/>
        <v>6225.7215122956095</v>
      </c>
      <c r="AA107" s="108"/>
      <c r="AB107" s="108"/>
      <c r="AC107" s="108"/>
      <c r="AD107" s="109">
        <f t="shared" ref="AD107:AD117" si="29">X107*$D$58/100</f>
        <v>0</v>
      </c>
      <c r="AE107" s="99">
        <f t="shared" ref="AE107:AE117" si="30">IF(AV107=1,AO107,AO107+6)</f>
        <v>6</v>
      </c>
      <c r="AF107" s="101">
        <f t="shared" ref="AF107:AF117" si="31">AP107</f>
        <v>36</v>
      </c>
      <c r="AG107" s="101">
        <f t="shared" ref="AG107:AG168" si="32">IF($D$57&gt;100,100,$D$57)</f>
        <v>19.001300000000001</v>
      </c>
      <c r="AH107" s="101">
        <f t="shared" si="12"/>
        <v>235</v>
      </c>
      <c r="AI107" s="101">
        <f t="shared" si="13"/>
        <v>268.61079999999998</v>
      </c>
      <c r="AJ107" s="108">
        <f t="shared" ref="AJ107:AJ117" si="33">10/13</f>
        <v>0.76923076923076927</v>
      </c>
      <c r="AK107" s="101">
        <f t="shared" si="15"/>
        <v>1729.3670867487806</v>
      </c>
      <c r="AL107" s="101">
        <f t="shared" ref="AL107:AL117" si="34">(VLOOKUP(C107,$B$36:$AG$39,3,FALSE)+VLOOKUP(C107,$B$40:$AG$43,3,FALSE)*$D$54)*$D$59/100</f>
        <v>1729.3670867487806</v>
      </c>
      <c r="AM107" s="101"/>
      <c r="AN107" s="101"/>
      <c r="AO107" s="1">
        <v>6</v>
      </c>
      <c r="AP107" s="2">
        <v>36</v>
      </c>
      <c r="AQ107" s="74">
        <f t="shared" ref="AQ107:AQ117" si="35">VLOOKUP(C107,$B$45:$AA$48,3,FALSE)</f>
        <v>235</v>
      </c>
      <c r="AR107" s="31">
        <f t="shared" ref="AR107:AR117" si="36">IF(LEFT(E107,1)*1=1,$S$53,$R$53)</f>
        <v>0</v>
      </c>
      <c r="AS107" s="2">
        <f t="shared" ref="AS107:AS117" si="37">IF(LEFT(E107,1)*1=2,$U$53,$T$53)</f>
        <v>0</v>
      </c>
      <c r="AT107" s="33">
        <f t="shared" ref="AT107:AT117" si="38">IF(LEFT(E107,1)*1=3,$W$53,$V$53)</f>
        <v>0</v>
      </c>
      <c r="AU107" s="31">
        <f t="shared" ref="AU107:AU117" si="39">IF(MID(E107,3,1)*1=1,$Y$53,$X$53)</f>
        <v>1.5</v>
      </c>
      <c r="AV107" s="2">
        <f t="shared" ref="AV107:AV117" si="40">IF(MID(E107,3,1)*1=2,$AA$53,$Z$53)</f>
        <v>1</v>
      </c>
      <c r="AW107" s="33">
        <f t="shared" ref="AW107:AW117" si="41">IF(MID(E107,3,1)*1=3,$AC$53,$AB$53)</f>
        <v>1</v>
      </c>
      <c r="AX107" s="31">
        <f t="shared" ref="AX107:AX117" si="42">IF(MID(E107,5,1)*1=1,$AE$53,$AD$53)</f>
        <v>1.2</v>
      </c>
      <c r="AY107" s="33">
        <f t="shared" ref="AY107:AY117" si="43">IF(MID(E107,5,1)*1=2,$AG$53,$AF$53)</f>
        <v>0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customHeight="1">
      <c r="A108" s="2"/>
      <c r="B108" s="107">
        <v>33</v>
      </c>
      <c r="C108" s="31">
        <v>10</v>
      </c>
      <c r="D108" s="106" t="s">
        <v>3</v>
      </c>
      <c r="E108" s="2" t="s">
        <v>140</v>
      </c>
      <c r="F108" s="2"/>
      <c r="G108" s="2"/>
      <c r="H108" s="33"/>
      <c r="I108" s="99">
        <f t="shared" si="0"/>
        <v>114.1712966313172</v>
      </c>
      <c r="J108" s="101">
        <f t="shared" si="1"/>
        <v>19.583333333333332</v>
      </c>
      <c r="K108" s="101">
        <f t="shared" si="2"/>
        <v>899</v>
      </c>
      <c r="L108" s="74">
        <f t="shared" si="3"/>
        <v>372</v>
      </c>
      <c r="M108" s="99">
        <f t="shared" si="4"/>
        <v>1370.0555595758065</v>
      </c>
      <c r="N108" s="108">
        <f t="shared" si="5"/>
        <v>1370.0555595758065</v>
      </c>
      <c r="O108" s="108"/>
      <c r="P108" s="108"/>
      <c r="Q108" s="108"/>
      <c r="R108" s="109">
        <f t="shared" si="26"/>
        <v>0</v>
      </c>
      <c r="S108" s="99">
        <f t="shared" si="6"/>
        <v>1037.6202520492684</v>
      </c>
      <c r="T108" s="108">
        <f t="shared" si="27"/>
        <v>1037.6202520492684</v>
      </c>
      <c r="U108" s="108"/>
      <c r="V108" s="108"/>
      <c r="W108" s="108"/>
      <c r="X108" s="109">
        <f t="shared" si="28"/>
        <v>0</v>
      </c>
      <c r="Y108" s="99">
        <f t="shared" si="8"/>
        <v>2075.2405040985368</v>
      </c>
      <c r="Z108" s="108">
        <f t="shared" si="9"/>
        <v>2075.2405040985368</v>
      </c>
      <c r="AA108" s="108"/>
      <c r="AB108" s="108"/>
      <c r="AC108" s="108"/>
      <c r="AD108" s="109">
        <f t="shared" si="29"/>
        <v>0</v>
      </c>
      <c r="AE108" s="99">
        <f t="shared" si="30"/>
        <v>12</v>
      </c>
      <c r="AF108" s="101">
        <f t="shared" si="31"/>
        <v>36</v>
      </c>
      <c r="AG108" s="101">
        <f t="shared" si="32"/>
        <v>19.001300000000001</v>
      </c>
      <c r="AH108" s="101">
        <f t="shared" si="12"/>
        <v>235</v>
      </c>
      <c r="AI108" s="101">
        <f t="shared" si="13"/>
        <v>268.61079999999998</v>
      </c>
      <c r="AJ108" s="108">
        <f t="shared" si="33"/>
        <v>0.76923076923076927</v>
      </c>
      <c r="AK108" s="101">
        <f t="shared" si="15"/>
        <v>1729.3670867487806</v>
      </c>
      <c r="AL108" s="101">
        <f t="shared" si="34"/>
        <v>1729.3670867487806</v>
      </c>
      <c r="AM108" s="101"/>
      <c r="AN108" s="101"/>
      <c r="AO108" s="1">
        <v>6</v>
      </c>
      <c r="AP108" s="2">
        <v>36</v>
      </c>
      <c r="AQ108" s="74">
        <f t="shared" si="35"/>
        <v>235</v>
      </c>
      <c r="AR108" s="31">
        <f t="shared" si="36"/>
        <v>0</v>
      </c>
      <c r="AS108" s="2">
        <f t="shared" si="37"/>
        <v>0</v>
      </c>
      <c r="AT108" s="33">
        <f t="shared" si="38"/>
        <v>0</v>
      </c>
      <c r="AU108" s="31">
        <f t="shared" si="39"/>
        <v>1</v>
      </c>
      <c r="AV108" s="2">
        <f t="shared" si="40"/>
        <v>0.5</v>
      </c>
      <c r="AW108" s="33">
        <f t="shared" si="41"/>
        <v>1</v>
      </c>
      <c r="AX108" s="31">
        <f t="shared" si="42"/>
        <v>1.2</v>
      </c>
      <c r="AY108" s="33">
        <f t="shared" si="43"/>
        <v>0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customHeight="1">
      <c r="A109" s="2"/>
      <c r="B109" s="107">
        <v>34</v>
      </c>
      <c r="C109" s="31">
        <v>10</v>
      </c>
      <c r="D109" s="106" t="s">
        <v>3</v>
      </c>
      <c r="E109" s="2" t="s">
        <v>141</v>
      </c>
      <c r="F109" s="2"/>
      <c r="G109" s="2" t="s">
        <v>137</v>
      </c>
      <c r="H109" s="33"/>
      <c r="I109" s="99">
        <f t="shared" si="0"/>
        <v>28.542824157829301</v>
      </c>
      <c r="J109" s="101">
        <f t="shared" si="1"/>
        <v>39.166666666666664</v>
      </c>
      <c r="K109" s="101">
        <f t="shared" si="2"/>
        <v>901</v>
      </c>
      <c r="L109" s="74">
        <f t="shared" si="3"/>
        <v>374</v>
      </c>
      <c r="M109" s="99">
        <f t="shared" si="4"/>
        <v>171.25694494697581</v>
      </c>
      <c r="N109" s="108">
        <f t="shared" si="5"/>
        <v>171.25694494697581</v>
      </c>
      <c r="O109" s="108"/>
      <c r="P109" s="108"/>
      <c r="Q109" s="108"/>
      <c r="R109" s="109">
        <f t="shared" si="26"/>
        <v>0</v>
      </c>
      <c r="S109" s="99">
        <f t="shared" si="6"/>
        <v>129.70253150615855</v>
      </c>
      <c r="T109" s="108">
        <f t="shared" si="27"/>
        <v>129.70253150615855</v>
      </c>
      <c r="U109" s="108"/>
      <c r="V109" s="108"/>
      <c r="W109" s="108"/>
      <c r="X109" s="109">
        <f t="shared" si="28"/>
        <v>0</v>
      </c>
      <c r="Y109" s="99">
        <f t="shared" si="8"/>
        <v>259.4050630123171</v>
      </c>
      <c r="Z109" s="108">
        <f t="shared" si="9"/>
        <v>259.4050630123171</v>
      </c>
      <c r="AA109" s="108"/>
      <c r="AB109" s="108"/>
      <c r="AC109" s="108"/>
      <c r="AD109" s="109">
        <f t="shared" si="29"/>
        <v>0</v>
      </c>
      <c r="AE109" s="99">
        <f t="shared" si="30"/>
        <v>6</v>
      </c>
      <c r="AF109" s="101">
        <f t="shared" si="31"/>
        <v>36</v>
      </c>
      <c r="AG109" s="101">
        <f t="shared" si="32"/>
        <v>19.001300000000001</v>
      </c>
      <c r="AH109" s="101">
        <f t="shared" si="12"/>
        <v>235</v>
      </c>
      <c r="AI109" s="101">
        <f t="shared" si="13"/>
        <v>268.61079999999998</v>
      </c>
      <c r="AJ109" s="108">
        <f t="shared" si="33"/>
        <v>0.76923076923076927</v>
      </c>
      <c r="AK109" s="101">
        <f t="shared" si="15"/>
        <v>1729.3670867487806</v>
      </c>
      <c r="AL109" s="101">
        <f t="shared" si="34"/>
        <v>1729.3670867487806</v>
      </c>
      <c r="AM109" s="101"/>
      <c r="AN109" s="101"/>
      <c r="AO109" s="1">
        <v>6</v>
      </c>
      <c r="AP109" s="2">
        <v>36</v>
      </c>
      <c r="AQ109" s="74">
        <f t="shared" si="35"/>
        <v>235</v>
      </c>
      <c r="AR109" s="31">
        <f t="shared" si="36"/>
        <v>0</v>
      </c>
      <c r="AS109" s="2">
        <f t="shared" si="37"/>
        <v>0</v>
      </c>
      <c r="AT109" s="33">
        <f t="shared" si="38"/>
        <v>0</v>
      </c>
      <c r="AU109" s="31">
        <f t="shared" si="39"/>
        <v>1</v>
      </c>
      <c r="AV109" s="2">
        <f t="shared" si="40"/>
        <v>1</v>
      </c>
      <c r="AW109" s="33">
        <f t="shared" si="41"/>
        <v>6.25E-2</v>
      </c>
      <c r="AX109" s="31">
        <f t="shared" si="42"/>
        <v>1.2</v>
      </c>
      <c r="AY109" s="33">
        <f t="shared" si="43"/>
        <v>0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customHeight="1">
      <c r="A110" s="2"/>
      <c r="B110" s="107">
        <v>35</v>
      </c>
      <c r="C110" s="31">
        <v>10</v>
      </c>
      <c r="D110" s="106" t="s">
        <v>3</v>
      </c>
      <c r="E110" s="2" t="s">
        <v>139</v>
      </c>
      <c r="F110" s="2"/>
      <c r="G110" s="2"/>
      <c r="H110" s="33"/>
      <c r="I110" s="99">
        <f t="shared" si="0"/>
        <v>1141.7129663131718</v>
      </c>
      <c r="J110" s="101">
        <f t="shared" si="1"/>
        <v>39.166666666666664</v>
      </c>
      <c r="K110" s="101">
        <f t="shared" si="2"/>
        <v>108</v>
      </c>
      <c r="L110" s="74">
        <f t="shared" si="3"/>
        <v>17</v>
      </c>
      <c r="M110" s="99">
        <f t="shared" si="4"/>
        <v>6850.2777978790309</v>
      </c>
      <c r="N110" s="108">
        <f t="shared" si="5"/>
        <v>3425.1388989395155</v>
      </c>
      <c r="O110" s="108"/>
      <c r="P110" s="108"/>
      <c r="Q110" s="108"/>
      <c r="R110" s="109">
        <f t="shared" si="26"/>
        <v>3425.1388989395155</v>
      </c>
      <c r="S110" s="99">
        <f t="shared" si="6"/>
        <v>5188.1012602463416</v>
      </c>
      <c r="T110" s="108">
        <f t="shared" si="27"/>
        <v>2594.0506301231708</v>
      </c>
      <c r="U110" s="108"/>
      <c r="V110" s="108"/>
      <c r="W110" s="108"/>
      <c r="X110" s="109">
        <f t="shared" si="28"/>
        <v>2594.0506301231708</v>
      </c>
      <c r="Y110" s="99">
        <f t="shared" si="8"/>
        <v>10376.202520492683</v>
      </c>
      <c r="Z110" s="108">
        <f t="shared" si="9"/>
        <v>5188.1012602463416</v>
      </c>
      <c r="AA110" s="108"/>
      <c r="AB110" s="108"/>
      <c r="AC110" s="108"/>
      <c r="AD110" s="109">
        <f t="shared" si="29"/>
        <v>5188.1012602463416</v>
      </c>
      <c r="AE110" s="99">
        <f t="shared" si="30"/>
        <v>6</v>
      </c>
      <c r="AF110" s="101">
        <f t="shared" si="31"/>
        <v>36</v>
      </c>
      <c r="AG110" s="101">
        <f t="shared" si="32"/>
        <v>19.001300000000001</v>
      </c>
      <c r="AH110" s="101">
        <f t="shared" si="12"/>
        <v>235</v>
      </c>
      <c r="AI110" s="101">
        <f t="shared" si="13"/>
        <v>268.61079999999998</v>
      </c>
      <c r="AJ110" s="108">
        <f t="shared" si="33"/>
        <v>0.76923076923076927</v>
      </c>
      <c r="AK110" s="101">
        <f t="shared" si="15"/>
        <v>1729.3670867487806</v>
      </c>
      <c r="AL110" s="101">
        <f t="shared" si="34"/>
        <v>1729.3670867487806</v>
      </c>
      <c r="AM110" s="101"/>
      <c r="AN110" s="101"/>
      <c r="AO110" s="1">
        <v>6</v>
      </c>
      <c r="AP110" s="2">
        <v>36</v>
      </c>
      <c r="AQ110" s="74">
        <f t="shared" si="35"/>
        <v>235</v>
      </c>
      <c r="AR110" s="31">
        <f t="shared" si="36"/>
        <v>0</v>
      </c>
      <c r="AS110" s="2">
        <f t="shared" si="37"/>
        <v>0</v>
      </c>
      <c r="AT110" s="33">
        <f t="shared" si="38"/>
        <v>0</v>
      </c>
      <c r="AU110" s="31">
        <f t="shared" si="39"/>
        <v>1.5</v>
      </c>
      <c r="AV110" s="2">
        <f t="shared" si="40"/>
        <v>1</v>
      </c>
      <c r="AW110" s="33">
        <f t="shared" si="41"/>
        <v>1</v>
      </c>
      <c r="AX110" s="31">
        <f t="shared" si="42"/>
        <v>1</v>
      </c>
      <c r="AY110" s="33">
        <f t="shared" si="43"/>
        <v>1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customHeight="1">
      <c r="A111" s="2"/>
      <c r="B111" s="107">
        <v>36</v>
      </c>
      <c r="C111" s="31">
        <v>10</v>
      </c>
      <c r="D111" s="106" t="s">
        <v>3</v>
      </c>
      <c r="E111" s="2" t="s">
        <v>95</v>
      </c>
      <c r="F111" s="2"/>
      <c r="G111" s="2"/>
      <c r="H111" s="33"/>
      <c r="I111" s="99">
        <f t="shared" si="0"/>
        <v>190.28549438552864</v>
      </c>
      <c r="J111" s="101">
        <f t="shared" si="1"/>
        <v>19.583333333333332</v>
      </c>
      <c r="K111" s="101">
        <f t="shared" si="2"/>
        <v>888</v>
      </c>
      <c r="L111" s="74">
        <f t="shared" si="3"/>
        <v>361</v>
      </c>
      <c r="M111" s="99">
        <f t="shared" si="4"/>
        <v>2283.4259326263436</v>
      </c>
      <c r="N111" s="108">
        <f t="shared" si="5"/>
        <v>1141.7129663131718</v>
      </c>
      <c r="O111" s="108"/>
      <c r="P111" s="108"/>
      <c r="Q111" s="108"/>
      <c r="R111" s="109">
        <f t="shared" si="26"/>
        <v>1141.7129663131718</v>
      </c>
      <c r="S111" s="99">
        <f t="shared" si="6"/>
        <v>1729.3670867487806</v>
      </c>
      <c r="T111" s="108">
        <f t="shared" si="27"/>
        <v>864.6835433743903</v>
      </c>
      <c r="U111" s="108"/>
      <c r="V111" s="108"/>
      <c r="W111" s="108"/>
      <c r="X111" s="109">
        <f t="shared" si="28"/>
        <v>864.6835433743903</v>
      </c>
      <c r="Y111" s="99">
        <f t="shared" si="8"/>
        <v>3458.7341734975612</v>
      </c>
      <c r="Z111" s="108">
        <f t="shared" si="9"/>
        <v>1729.3670867487806</v>
      </c>
      <c r="AA111" s="108"/>
      <c r="AB111" s="108"/>
      <c r="AC111" s="108"/>
      <c r="AD111" s="109">
        <f t="shared" si="29"/>
        <v>1729.3670867487806</v>
      </c>
      <c r="AE111" s="99">
        <f t="shared" si="30"/>
        <v>12</v>
      </c>
      <c r="AF111" s="101">
        <f t="shared" si="31"/>
        <v>36</v>
      </c>
      <c r="AG111" s="101">
        <f t="shared" si="32"/>
        <v>19.001300000000001</v>
      </c>
      <c r="AH111" s="101">
        <f t="shared" si="12"/>
        <v>235</v>
      </c>
      <c r="AI111" s="101">
        <f t="shared" si="13"/>
        <v>268.61079999999998</v>
      </c>
      <c r="AJ111" s="108">
        <f t="shared" si="33"/>
        <v>0.76923076923076927</v>
      </c>
      <c r="AK111" s="101">
        <f t="shared" si="15"/>
        <v>1729.3670867487806</v>
      </c>
      <c r="AL111" s="101">
        <f t="shared" si="34"/>
        <v>1729.3670867487806</v>
      </c>
      <c r="AM111" s="101"/>
      <c r="AN111" s="101"/>
      <c r="AO111" s="1">
        <v>6</v>
      </c>
      <c r="AP111" s="2">
        <v>36</v>
      </c>
      <c r="AQ111" s="74">
        <f t="shared" si="35"/>
        <v>235</v>
      </c>
      <c r="AR111" s="31">
        <f t="shared" si="36"/>
        <v>0</v>
      </c>
      <c r="AS111" s="2">
        <f t="shared" si="37"/>
        <v>0</v>
      </c>
      <c r="AT111" s="33">
        <f t="shared" si="38"/>
        <v>0</v>
      </c>
      <c r="AU111" s="31">
        <f t="shared" si="39"/>
        <v>1</v>
      </c>
      <c r="AV111" s="2">
        <f t="shared" si="40"/>
        <v>0.5</v>
      </c>
      <c r="AW111" s="33">
        <f t="shared" si="41"/>
        <v>1</v>
      </c>
      <c r="AX111" s="31">
        <f t="shared" si="42"/>
        <v>1</v>
      </c>
      <c r="AY111" s="33">
        <f t="shared" si="43"/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customHeight="1">
      <c r="A112" s="2"/>
      <c r="B112" s="107">
        <v>37</v>
      </c>
      <c r="C112" s="31">
        <v>10</v>
      </c>
      <c r="D112" s="106" t="s">
        <v>3</v>
      </c>
      <c r="E112" s="2" t="s">
        <v>98</v>
      </c>
      <c r="F112" s="2"/>
      <c r="G112" s="2" t="s">
        <v>137</v>
      </c>
      <c r="H112" s="33"/>
      <c r="I112" s="99">
        <f t="shared" si="0"/>
        <v>118.9284339909554</v>
      </c>
      <c r="J112" s="101">
        <f t="shared" si="1"/>
        <v>39.166666666666664</v>
      </c>
      <c r="K112" s="101">
        <f t="shared" si="2"/>
        <v>897</v>
      </c>
      <c r="L112" s="74">
        <f t="shared" si="3"/>
        <v>370</v>
      </c>
      <c r="M112" s="99">
        <f t="shared" si="4"/>
        <v>713.57060394573239</v>
      </c>
      <c r="N112" s="108">
        <f t="shared" si="5"/>
        <v>142.71412078914648</v>
      </c>
      <c r="O112" s="108"/>
      <c r="P112" s="108"/>
      <c r="Q112" s="108"/>
      <c r="R112" s="109">
        <f t="shared" si="26"/>
        <v>570.85648315658591</v>
      </c>
      <c r="S112" s="99">
        <f t="shared" si="6"/>
        <v>540.42721460899395</v>
      </c>
      <c r="T112" s="108">
        <f t="shared" si="27"/>
        <v>108.08544292179879</v>
      </c>
      <c r="U112" s="108"/>
      <c r="V112" s="108"/>
      <c r="W112" s="108"/>
      <c r="X112" s="109">
        <f t="shared" si="28"/>
        <v>432.34177168719515</v>
      </c>
      <c r="Y112" s="99">
        <f t="shared" si="8"/>
        <v>1080.8544292179879</v>
      </c>
      <c r="Z112" s="108">
        <f t="shared" si="9"/>
        <v>216.17088584359757</v>
      </c>
      <c r="AA112" s="108"/>
      <c r="AB112" s="108"/>
      <c r="AC112" s="108"/>
      <c r="AD112" s="109">
        <f t="shared" si="29"/>
        <v>864.6835433743903</v>
      </c>
      <c r="AE112" s="99">
        <f t="shared" si="30"/>
        <v>6</v>
      </c>
      <c r="AF112" s="101">
        <f t="shared" si="31"/>
        <v>36</v>
      </c>
      <c r="AG112" s="101">
        <f t="shared" si="32"/>
        <v>19.001300000000001</v>
      </c>
      <c r="AH112" s="101">
        <f t="shared" si="12"/>
        <v>235</v>
      </c>
      <c r="AI112" s="101">
        <f t="shared" si="13"/>
        <v>268.61079999999998</v>
      </c>
      <c r="AJ112" s="108">
        <f t="shared" si="33"/>
        <v>0.76923076923076927</v>
      </c>
      <c r="AK112" s="101">
        <f t="shared" si="15"/>
        <v>1729.3670867487806</v>
      </c>
      <c r="AL112" s="101">
        <f t="shared" si="34"/>
        <v>1729.3670867487806</v>
      </c>
      <c r="AM112" s="101"/>
      <c r="AN112" s="101"/>
      <c r="AO112" s="1">
        <v>6</v>
      </c>
      <c r="AP112" s="2">
        <v>36</v>
      </c>
      <c r="AQ112" s="74">
        <f t="shared" si="35"/>
        <v>235</v>
      </c>
      <c r="AR112" s="31">
        <f t="shared" si="36"/>
        <v>0</v>
      </c>
      <c r="AS112" s="2">
        <f t="shared" si="37"/>
        <v>0</v>
      </c>
      <c r="AT112" s="33">
        <f t="shared" si="38"/>
        <v>0</v>
      </c>
      <c r="AU112" s="31">
        <f t="shared" si="39"/>
        <v>1</v>
      </c>
      <c r="AV112" s="2">
        <f t="shared" si="40"/>
        <v>1</v>
      </c>
      <c r="AW112" s="33">
        <f t="shared" si="41"/>
        <v>6.25E-2</v>
      </c>
      <c r="AX112" s="31">
        <f t="shared" si="42"/>
        <v>1</v>
      </c>
      <c r="AY112" s="33">
        <f t="shared" si="43"/>
        <v>1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customHeight="1">
      <c r="A113" s="2"/>
      <c r="B113" s="107">
        <v>38</v>
      </c>
      <c r="C113" s="31">
        <v>7</v>
      </c>
      <c r="D113" s="106" t="s">
        <v>3</v>
      </c>
      <c r="E113" s="2" t="s">
        <v>136</v>
      </c>
      <c r="F113" s="2"/>
      <c r="G113" s="2"/>
      <c r="H113" s="33"/>
      <c r="I113" s="99">
        <f t="shared" si="0"/>
        <v>546.15815963574494</v>
      </c>
      <c r="J113" s="101">
        <f t="shared" si="1"/>
        <v>27.166666666666668</v>
      </c>
      <c r="K113" s="101">
        <f t="shared" si="2"/>
        <v>543</v>
      </c>
      <c r="L113" s="74">
        <f t="shared" si="3"/>
        <v>190</v>
      </c>
      <c r="M113" s="99">
        <f t="shared" si="4"/>
        <v>3276.9489578144698</v>
      </c>
      <c r="N113" s="108">
        <f t="shared" si="5"/>
        <v>3276.9489578144698</v>
      </c>
      <c r="O113" s="108"/>
      <c r="P113" s="108"/>
      <c r="Q113" s="108"/>
      <c r="R113" s="109">
        <f t="shared" si="26"/>
        <v>0</v>
      </c>
      <c r="S113" s="99">
        <f t="shared" si="6"/>
        <v>2481.8180400018296</v>
      </c>
      <c r="T113" s="108">
        <f t="shared" si="27"/>
        <v>2481.8180400018296</v>
      </c>
      <c r="U113" s="108"/>
      <c r="V113" s="108"/>
      <c r="W113" s="108"/>
      <c r="X113" s="109">
        <f t="shared" si="28"/>
        <v>0</v>
      </c>
      <c r="Y113" s="99">
        <f t="shared" si="8"/>
        <v>4963.6360800036591</v>
      </c>
      <c r="Z113" s="108">
        <f t="shared" si="9"/>
        <v>4963.6360800036591</v>
      </c>
      <c r="AA113" s="108"/>
      <c r="AB113" s="108"/>
      <c r="AC113" s="108"/>
      <c r="AD113" s="109">
        <f t="shared" si="29"/>
        <v>0</v>
      </c>
      <c r="AE113" s="99">
        <f t="shared" si="30"/>
        <v>6</v>
      </c>
      <c r="AF113" s="101">
        <f t="shared" si="31"/>
        <v>36</v>
      </c>
      <c r="AG113" s="101">
        <f t="shared" si="32"/>
        <v>19.001300000000001</v>
      </c>
      <c r="AH113" s="101">
        <f t="shared" si="12"/>
        <v>163</v>
      </c>
      <c r="AI113" s="101">
        <f t="shared" si="13"/>
        <v>268.61079999999998</v>
      </c>
      <c r="AJ113" s="108">
        <f t="shared" si="33"/>
        <v>0.76923076923076927</v>
      </c>
      <c r="AK113" s="101">
        <f t="shared" si="15"/>
        <v>1654.5453600012197</v>
      </c>
      <c r="AL113" s="101">
        <f t="shared" si="34"/>
        <v>1654.5453600012197</v>
      </c>
      <c r="AM113" s="101"/>
      <c r="AN113" s="101"/>
      <c r="AO113" s="1">
        <v>6</v>
      </c>
      <c r="AP113" s="2">
        <v>36</v>
      </c>
      <c r="AQ113" s="74">
        <f t="shared" si="35"/>
        <v>163</v>
      </c>
      <c r="AR113" s="31">
        <f t="shared" si="36"/>
        <v>0</v>
      </c>
      <c r="AS113" s="2">
        <f t="shared" si="37"/>
        <v>0</v>
      </c>
      <c r="AT113" s="33">
        <f t="shared" si="38"/>
        <v>0</v>
      </c>
      <c r="AU113" s="31">
        <f t="shared" si="39"/>
        <v>1.5</v>
      </c>
      <c r="AV113" s="2">
        <f t="shared" si="40"/>
        <v>1</v>
      </c>
      <c r="AW113" s="33">
        <f t="shared" si="41"/>
        <v>1</v>
      </c>
      <c r="AX113" s="31">
        <f t="shared" si="42"/>
        <v>1</v>
      </c>
      <c r="AY113" s="33">
        <f t="shared" si="43"/>
        <v>0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customHeight="1">
      <c r="A114" s="2"/>
      <c r="B114" s="107">
        <v>39</v>
      </c>
      <c r="C114" s="31">
        <v>7</v>
      </c>
      <c r="D114" s="106" t="s">
        <v>3</v>
      </c>
      <c r="E114" s="2" t="s">
        <v>89</v>
      </c>
      <c r="F114" s="2"/>
      <c r="G114" s="2"/>
      <c r="H114" s="33"/>
      <c r="I114" s="99">
        <f t="shared" si="0"/>
        <v>91.026359939290828</v>
      </c>
      <c r="J114" s="101">
        <f t="shared" si="1"/>
        <v>13.583333333333334</v>
      </c>
      <c r="K114" s="101">
        <f t="shared" si="2"/>
        <v>900</v>
      </c>
      <c r="L114" s="74">
        <f t="shared" si="3"/>
        <v>373</v>
      </c>
      <c r="M114" s="99">
        <f t="shared" si="4"/>
        <v>1092.3163192714899</v>
      </c>
      <c r="N114" s="108">
        <f t="shared" si="5"/>
        <v>1092.3163192714899</v>
      </c>
      <c r="O114" s="108"/>
      <c r="P114" s="108"/>
      <c r="Q114" s="108"/>
      <c r="R114" s="109">
        <f t="shared" si="26"/>
        <v>0</v>
      </c>
      <c r="S114" s="99">
        <f t="shared" si="6"/>
        <v>827.27268000060985</v>
      </c>
      <c r="T114" s="108">
        <f t="shared" si="27"/>
        <v>827.27268000060985</v>
      </c>
      <c r="U114" s="108"/>
      <c r="V114" s="108"/>
      <c r="W114" s="108"/>
      <c r="X114" s="109">
        <f t="shared" si="28"/>
        <v>0</v>
      </c>
      <c r="Y114" s="99">
        <f t="shared" si="8"/>
        <v>1654.5453600012197</v>
      </c>
      <c r="Z114" s="108">
        <f t="shared" si="9"/>
        <v>1654.5453600012197</v>
      </c>
      <c r="AA114" s="108"/>
      <c r="AB114" s="108"/>
      <c r="AC114" s="108"/>
      <c r="AD114" s="109">
        <f t="shared" si="29"/>
        <v>0</v>
      </c>
      <c r="AE114" s="99">
        <f t="shared" si="30"/>
        <v>12</v>
      </c>
      <c r="AF114" s="101">
        <f t="shared" si="31"/>
        <v>36</v>
      </c>
      <c r="AG114" s="101">
        <f t="shared" si="32"/>
        <v>19.001300000000001</v>
      </c>
      <c r="AH114" s="101">
        <f t="shared" si="12"/>
        <v>163</v>
      </c>
      <c r="AI114" s="101">
        <f t="shared" si="13"/>
        <v>268.61079999999998</v>
      </c>
      <c r="AJ114" s="108">
        <f t="shared" si="33"/>
        <v>0.76923076923076927</v>
      </c>
      <c r="AK114" s="101">
        <f t="shared" si="15"/>
        <v>1654.5453600012197</v>
      </c>
      <c r="AL114" s="101">
        <f t="shared" si="34"/>
        <v>1654.5453600012197</v>
      </c>
      <c r="AM114" s="101"/>
      <c r="AN114" s="101"/>
      <c r="AO114" s="1">
        <v>6</v>
      </c>
      <c r="AP114" s="2">
        <v>36</v>
      </c>
      <c r="AQ114" s="74">
        <f t="shared" si="35"/>
        <v>163</v>
      </c>
      <c r="AR114" s="31">
        <f t="shared" si="36"/>
        <v>0</v>
      </c>
      <c r="AS114" s="2">
        <f t="shared" si="37"/>
        <v>0</v>
      </c>
      <c r="AT114" s="33">
        <f t="shared" si="38"/>
        <v>0</v>
      </c>
      <c r="AU114" s="31">
        <f t="shared" si="39"/>
        <v>1</v>
      </c>
      <c r="AV114" s="2">
        <f t="shared" si="40"/>
        <v>0.5</v>
      </c>
      <c r="AW114" s="33">
        <f t="shared" si="41"/>
        <v>1</v>
      </c>
      <c r="AX114" s="31">
        <f t="shared" si="42"/>
        <v>1</v>
      </c>
      <c r="AY114" s="33">
        <f t="shared" si="43"/>
        <v>0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customHeight="1">
      <c r="A115" s="2"/>
      <c r="B115" s="107">
        <v>40</v>
      </c>
      <c r="C115" s="31">
        <v>7</v>
      </c>
      <c r="D115" s="106" t="s">
        <v>3</v>
      </c>
      <c r="E115" s="2" t="s">
        <v>91</v>
      </c>
      <c r="F115" s="2"/>
      <c r="G115" s="2" t="s">
        <v>137</v>
      </c>
      <c r="H115" s="33"/>
      <c r="I115" s="99">
        <f t="shared" si="0"/>
        <v>22.756589984822707</v>
      </c>
      <c r="J115" s="101">
        <f t="shared" si="1"/>
        <v>27.166666666666668</v>
      </c>
      <c r="K115" s="101">
        <f t="shared" si="2"/>
        <v>902</v>
      </c>
      <c r="L115" s="74">
        <f t="shared" si="3"/>
        <v>375</v>
      </c>
      <c r="M115" s="99">
        <f t="shared" si="4"/>
        <v>136.53953990893623</v>
      </c>
      <c r="N115" s="108">
        <f t="shared" si="5"/>
        <v>136.53953990893623</v>
      </c>
      <c r="O115" s="108"/>
      <c r="P115" s="108"/>
      <c r="Q115" s="108"/>
      <c r="R115" s="109">
        <f t="shared" si="26"/>
        <v>0</v>
      </c>
      <c r="S115" s="99">
        <f t="shared" si="6"/>
        <v>103.40908500007623</v>
      </c>
      <c r="T115" s="108">
        <f t="shared" si="27"/>
        <v>103.40908500007623</v>
      </c>
      <c r="U115" s="108"/>
      <c r="V115" s="108"/>
      <c r="W115" s="108"/>
      <c r="X115" s="109">
        <f t="shared" si="28"/>
        <v>0</v>
      </c>
      <c r="Y115" s="99">
        <f t="shared" si="8"/>
        <v>206.81817000015246</v>
      </c>
      <c r="Z115" s="108">
        <f t="shared" si="9"/>
        <v>206.81817000015246</v>
      </c>
      <c r="AA115" s="108"/>
      <c r="AB115" s="108"/>
      <c r="AC115" s="108"/>
      <c r="AD115" s="109">
        <f t="shared" si="29"/>
        <v>0</v>
      </c>
      <c r="AE115" s="99">
        <f t="shared" si="30"/>
        <v>6</v>
      </c>
      <c r="AF115" s="101">
        <f t="shared" si="31"/>
        <v>36</v>
      </c>
      <c r="AG115" s="101">
        <f t="shared" si="32"/>
        <v>19.001300000000001</v>
      </c>
      <c r="AH115" s="101">
        <f t="shared" si="12"/>
        <v>163</v>
      </c>
      <c r="AI115" s="101">
        <f t="shared" si="13"/>
        <v>268.61079999999998</v>
      </c>
      <c r="AJ115" s="108">
        <f t="shared" si="33"/>
        <v>0.76923076923076927</v>
      </c>
      <c r="AK115" s="101">
        <f t="shared" si="15"/>
        <v>1654.5453600012197</v>
      </c>
      <c r="AL115" s="101">
        <f t="shared" si="34"/>
        <v>1654.5453600012197</v>
      </c>
      <c r="AM115" s="101"/>
      <c r="AN115" s="101"/>
      <c r="AO115" s="1">
        <v>6</v>
      </c>
      <c r="AP115" s="2">
        <v>36</v>
      </c>
      <c r="AQ115" s="74">
        <f t="shared" si="35"/>
        <v>163</v>
      </c>
      <c r="AR115" s="31">
        <f t="shared" si="36"/>
        <v>0</v>
      </c>
      <c r="AS115" s="2">
        <f t="shared" si="37"/>
        <v>0</v>
      </c>
      <c r="AT115" s="33">
        <f t="shared" si="38"/>
        <v>0</v>
      </c>
      <c r="AU115" s="31">
        <f t="shared" si="39"/>
        <v>1</v>
      </c>
      <c r="AV115" s="2">
        <f t="shared" si="40"/>
        <v>1</v>
      </c>
      <c r="AW115" s="33">
        <f t="shared" si="41"/>
        <v>6.25E-2</v>
      </c>
      <c r="AX115" s="31">
        <f t="shared" si="42"/>
        <v>1</v>
      </c>
      <c r="AY115" s="33">
        <f t="shared" si="43"/>
        <v>0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customHeight="1">
      <c r="A116" s="2"/>
      <c r="B116" s="107">
        <v>41</v>
      </c>
      <c r="C116" s="31">
        <v>4</v>
      </c>
      <c r="D116" s="106" t="s">
        <v>3</v>
      </c>
      <c r="E116" s="2" t="s">
        <v>67</v>
      </c>
      <c r="F116" s="2"/>
      <c r="G116" s="2"/>
      <c r="H116" s="33"/>
      <c r="I116" s="99">
        <f t="shared" si="0"/>
        <v>337.51955308220761</v>
      </c>
      <c r="J116" s="101">
        <f t="shared" si="1"/>
        <v>15</v>
      </c>
      <c r="K116" s="101">
        <f t="shared" si="2"/>
        <v>790</v>
      </c>
      <c r="L116" s="74">
        <f t="shared" si="3"/>
        <v>299</v>
      </c>
      <c r="M116" s="99">
        <f t="shared" si="4"/>
        <v>2025.1173184932456</v>
      </c>
      <c r="N116" s="108">
        <f t="shared" si="5"/>
        <v>2025.1173184932456</v>
      </c>
      <c r="O116" s="108"/>
      <c r="P116" s="108"/>
      <c r="Q116" s="108"/>
      <c r="R116" s="109">
        <f t="shared" si="26"/>
        <v>0</v>
      </c>
      <c r="S116" s="99">
        <f t="shared" si="6"/>
        <v>1533.7354224487808</v>
      </c>
      <c r="T116" s="108">
        <f t="shared" si="27"/>
        <v>1533.7354224487808</v>
      </c>
      <c r="U116" s="108"/>
      <c r="V116" s="108"/>
      <c r="W116" s="108"/>
      <c r="X116" s="109">
        <f t="shared" si="28"/>
        <v>0</v>
      </c>
      <c r="Y116" s="99">
        <f t="shared" si="8"/>
        <v>3067.4708448975616</v>
      </c>
      <c r="Z116" s="108">
        <f t="shared" si="9"/>
        <v>3067.4708448975616</v>
      </c>
      <c r="AA116" s="108"/>
      <c r="AB116" s="108"/>
      <c r="AC116" s="108"/>
      <c r="AD116" s="109">
        <f t="shared" si="29"/>
        <v>0</v>
      </c>
      <c r="AE116" s="99">
        <f t="shared" si="30"/>
        <v>6</v>
      </c>
      <c r="AF116" s="101">
        <f t="shared" si="31"/>
        <v>36</v>
      </c>
      <c r="AG116" s="101">
        <f t="shared" si="32"/>
        <v>19.001300000000001</v>
      </c>
      <c r="AH116" s="101">
        <f t="shared" si="12"/>
        <v>90</v>
      </c>
      <c r="AI116" s="101">
        <f t="shared" si="13"/>
        <v>268.61079999999998</v>
      </c>
      <c r="AJ116" s="108">
        <f t="shared" si="33"/>
        <v>0.76923076923076927</v>
      </c>
      <c r="AK116" s="101">
        <f t="shared" si="15"/>
        <v>1533.7354224487808</v>
      </c>
      <c r="AL116" s="101">
        <f t="shared" si="34"/>
        <v>1533.7354224487808</v>
      </c>
      <c r="AM116" s="101"/>
      <c r="AN116" s="101"/>
      <c r="AO116" s="1">
        <v>6</v>
      </c>
      <c r="AP116" s="2">
        <v>36</v>
      </c>
      <c r="AQ116" s="74">
        <f t="shared" si="35"/>
        <v>90</v>
      </c>
      <c r="AR116" s="31">
        <f t="shared" si="36"/>
        <v>0</v>
      </c>
      <c r="AS116" s="2">
        <f t="shared" si="37"/>
        <v>0</v>
      </c>
      <c r="AT116" s="33">
        <f t="shared" si="38"/>
        <v>0</v>
      </c>
      <c r="AU116" s="31">
        <f t="shared" si="39"/>
        <v>1</v>
      </c>
      <c r="AV116" s="2">
        <f t="shared" si="40"/>
        <v>1</v>
      </c>
      <c r="AW116" s="33">
        <f t="shared" si="41"/>
        <v>1</v>
      </c>
      <c r="AX116" s="31">
        <f t="shared" si="42"/>
        <v>1</v>
      </c>
      <c r="AY116" s="33">
        <f t="shared" si="43"/>
        <v>0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customHeight="1">
      <c r="A117" s="2"/>
      <c r="B117" s="107">
        <v>42</v>
      </c>
      <c r="C117" s="31">
        <v>1</v>
      </c>
      <c r="D117" s="106" t="s">
        <v>3</v>
      </c>
      <c r="E117" s="2" t="s">
        <v>67</v>
      </c>
      <c r="F117" s="2"/>
      <c r="G117" s="2"/>
      <c r="H117" s="33"/>
      <c r="I117" s="99">
        <f t="shared" si="0"/>
        <v>270.94577741525626</v>
      </c>
      <c r="J117" s="101">
        <f t="shared" si="1"/>
        <v>7.5</v>
      </c>
      <c r="K117" s="101">
        <f t="shared" si="2"/>
        <v>857</v>
      </c>
      <c r="L117" s="74">
        <f t="shared" si="3"/>
        <v>337</v>
      </c>
      <c r="M117" s="99">
        <f t="shared" si="4"/>
        <v>1625.6746644915374</v>
      </c>
      <c r="N117" s="108">
        <f t="shared" si="5"/>
        <v>1625.6746644915374</v>
      </c>
      <c r="O117" s="108"/>
      <c r="P117" s="108"/>
      <c r="Q117" s="108"/>
      <c r="R117" s="109">
        <f t="shared" si="26"/>
        <v>0</v>
      </c>
      <c r="S117" s="99">
        <f t="shared" si="6"/>
        <v>1231.2149995158536</v>
      </c>
      <c r="T117" s="108">
        <f t="shared" si="27"/>
        <v>1231.2149995158536</v>
      </c>
      <c r="U117" s="108"/>
      <c r="V117" s="108"/>
      <c r="W117" s="108"/>
      <c r="X117" s="109">
        <f t="shared" si="28"/>
        <v>0</v>
      </c>
      <c r="Y117" s="99">
        <f t="shared" si="8"/>
        <v>2462.4299990317072</v>
      </c>
      <c r="Z117" s="108">
        <f t="shared" si="9"/>
        <v>2462.4299990317072</v>
      </c>
      <c r="AA117" s="108"/>
      <c r="AB117" s="108"/>
      <c r="AC117" s="108"/>
      <c r="AD117" s="109">
        <f t="shared" si="29"/>
        <v>0</v>
      </c>
      <c r="AE117" s="99">
        <f t="shared" si="30"/>
        <v>6</v>
      </c>
      <c r="AF117" s="101">
        <f t="shared" si="31"/>
        <v>36</v>
      </c>
      <c r="AG117" s="101">
        <f t="shared" si="32"/>
        <v>19.001300000000001</v>
      </c>
      <c r="AH117" s="101">
        <f t="shared" si="12"/>
        <v>45</v>
      </c>
      <c r="AI117" s="101">
        <f t="shared" si="13"/>
        <v>268.61079999999998</v>
      </c>
      <c r="AJ117" s="108">
        <f t="shared" si="33"/>
        <v>0.76923076923076927</v>
      </c>
      <c r="AK117" s="101">
        <f t="shared" si="15"/>
        <v>1231.2149995158536</v>
      </c>
      <c r="AL117" s="101">
        <f t="shared" si="34"/>
        <v>1231.2149995158536</v>
      </c>
      <c r="AM117" s="101"/>
      <c r="AN117" s="101"/>
      <c r="AO117" s="1">
        <v>6</v>
      </c>
      <c r="AP117" s="2">
        <v>36</v>
      </c>
      <c r="AQ117" s="74">
        <f t="shared" si="35"/>
        <v>45</v>
      </c>
      <c r="AR117" s="31">
        <f t="shared" si="36"/>
        <v>0</v>
      </c>
      <c r="AS117" s="2">
        <f t="shared" si="37"/>
        <v>0</v>
      </c>
      <c r="AT117" s="33">
        <f t="shared" si="38"/>
        <v>0</v>
      </c>
      <c r="AU117" s="31">
        <f t="shared" si="39"/>
        <v>1</v>
      </c>
      <c r="AV117" s="2">
        <f t="shared" si="40"/>
        <v>1</v>
      </c>
      <c r="AW117" s="33">
        <f t="shared" si="41"/>
        <v>1</v>
      </c>
      <c r="AX117" s="31">
        <f t="shared" si="42"/>
        <v>1</v>
      </c>
      <c r="AY117" s="33">
        <f t="shared" si="43"/>
        <v>0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customHeight="1">
      <c r="A118" s="2"/>
      <c r="B118" s="107">
        <v>43</v>
      </c>
      <c r="C118" s="31">
        <v>10</v>
      </c>
      <c r="D118" s="106" t="s">
        <v>4</v>
      </c>
      <c r="E118" s="2" t="s">
        <v>144</v>
      </c>
      <c r="F118" s="2" t="s">
        <v>149</v>
      </c>
      <c r="G118" s="2" t="s">
        <v>167</v>
      </c>
      <c r="H118" s="33"/>
      <c r="I118" s="99">
        <f t="shared" si="0"/>
        <v>857.65339628003619</v>
      </c>
      <c r="J118" s="101">
        <f t="shared" si="1"/>
        <v>29.083333333333332</v>
      </c>
      <c r="K118" s="101">
        <f t="shared" si="2"/>
        <v>236</v>
      </c>
      <c r="L118" s="74">
        <f t="shared" si="3"/>
        <v>61</v>
      </c>
      <c r="M118" s="99">
        <f t="shared" si="4"/>
        <v>10291.840755360434</v>
      </c>
      <c r="N118" s="108">
        <f t="shared" ref="N118:N147" si="44">T118*(1+((AG118+IF(F118="백어택",20,0))/100))*((AI118/100-1))</f>
        <v>1547.2558984734364</v>
      </c>
      <c r="O118" s="108">
        <f t="shared" ref="O118:O147" si="45">U118*(1+((AG118+IF(F118="백어택",20,0))/100)*(AI118/100-1))</f>
        <v>8744.5848568869969</v>
      </c>
      <c r="P118" s="108"/>
      <c r="Q118" s="108"/>
      <c r="R118" s="109"/>
      <c r="S118" s="99">
        <f t="shared" si="6"/>
        <v>5935.6097121278053</v>
      </c>
      <c r="T118" s="108">
        <f t="shared" ref="T118:T147" si="46">AT118*AL118*IF(F118="백어택",1.2,1)</f>
        <v>660.17320919121948</v>
      </c>
      <c r="U118" s="108">
        <f t="shared" ref="U118:U147" si="47">AM118*AW118*AX118*AY118*IF(F118="백어택",1.2,1)</f>
        <v>5275.4365029365854</v>
      </c>
      <c r="V118" s="108"/>
      <c r="W118" s="108"/>
      <c r="X118" s="109"/>
      <c r="Y118" s="99">
        <f t="shared" si="8"/>
        <v>11871.219424255607</v>
      </c>
      <c r="Z118" s="108">
        <f t="shared" si="9"/>
        <v>1320.346418382439</v>
      </c>
      <c r="AA118" s="108">
        <f t="shared" ref="AA118:AA147" si="48">U118*$D$58/100</f>
        <v>10550.873005873169</v>
      </c>
      <c r="AB118" s="108"/>
      <c r="AC118" s="108"/>
      <c r="AD118" s="109"/>
      <c r="AE118" s="99">
        <f t="shared" ref="AE118:AF118" si="49">AO118</f>
        <v>12</v>
      </c>
      <c r="AF118" s="101">
        <f t="shared" si="49"/>
        <v>36</v>
      </c>
      <c r="AG118" s="101">
        <f t="shared" si="32"/>
        <v>19.001300000000001</v>
      </c>
      <c r="AH118" s="101">
        <f t="shared" si="12"/>
        <v>349</v>
      </c>
      <c r="AI118" s="101">
        <f t="shared" si="13"/>
        <v>268.61079999999998</v>
      </c>
      <c r="AJ118" s="108">
        <f t="shared" ref="AJ118:AJ147" si="50">10/IF(AY118=1,5,4)</f>
        <v>2</v>
      </c>
      <c r="AK118" s="101">
        <f t="shared" si="15"/>
        <v>2748.2428838829269</v>
      </c>
      <c r="AL118" s="101">
        <f t="shared" ref="AL118:AL147" si="51">(VLOOKUP(C118,$B$36:$AG$39,4,FALSE)+VLOOKUP(C118,$B$40:$AG$43,4,FALSE)*$D$54)*$D$59/100</f>
        <v>550.14434099268294</v>
      </c>
      <c r="AM118" s="101">
        <f t="shared" ref="AM118:AM147" si="52">(VLOOKUP(C118,$B$36:$AG$39,5,FALSE)+VLOOKUP(C118,$B$40:$AG$43,5,FALSE)*$D$54)*$D$59/100</f>
        <v>2198.0985428902441</v>
      </c>
      <c r="AN118" s="101"/>
      <c r="AO118" s="1">
        <v>12</v>
      </c>
      <c r="AP118" s="2">
        <v>36</v>
      </c>
      <c r="AQ118" s="74">
        <f t="shared" ref="AQ118:AQ147" si="53">VLOOKUP(C118,$B$45:$AA$48,4,FALSE)</f>
        <v>349</v>
      </c>
      <c r="AR118" s="31">
        <f t="shared" ref="AR118:AR147" si="54">IF(LEFT(E118,1)*1=1,$S$54,$R$54)</f>
        <v>0</v>
      </c>
      <c r="AS118" s="2">
        <f t="shared" ref="AS118:AS147" si="55">IF(LEFT(E118,1)*1=2,$U$54,$T$54)</f>
        <v>0</v>
      </c>
      <c r="AT118" s="33">
        <f t="shared" ref="AT118:AT147" si="56">IF(LEFT(E118,1)*1=3,$W$54,$V$54)</f>
        <v>1</v>
      </c>
      <c r="AU118" s="31">
        <f t="shared" ref="AU118:AU147" si="57">IF(MID(E118,3,1)*1=1,$Y$54,$X$54)</f>
        <v>0</v>
      </c>
      <c r="AV118" s="2">
        <f t="shared" ref="AV118:AV147" si="58">IF(MID(E118,3,1)*1=2,$AA$54,$Z$54)</f>
        <v>0</v>
      </c>
      <c r="AW118" s="33">
        <f t="shared" ref="AW118:AW147" si="59">IF(MID(E118,3,1)*1=3,$AC$54,$AB$54)</f>
        <v>1</v>
      </c>
      <c r="AX118" s="31">
        <f t="shared" ref="AX118:AX147" si="60">IF(MID(E118,5,1)*1=1,$AE$54,$AD$54)</f>
        <v>2</v>
      </c>
      <c r="AY118" s="33">
        <f t="shared" ref="AY118:AY147" si="61">IF(MID(E118,5,1)*1=2,$AG$54,$AF$54)</f>
        <v>1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customHeight="1">
      <c r="A119" s="2"/>
      <c r="B119" s="107">
        <v>44</v>
      </c>
      <c r="C119" s="31">
        <v>10</v>
      </c>
      <c r="D119" s="106" t="s">
        <v>4</v>
      </c>
      <c r="E119" s="2" t="s">
        <v>141</v>
      </c>
      <c r="F119" s="2" t="s">
        <v>149</v>
      </c>
      <c r="G119" s="2" t="s">
        <v>172</v>
      </c>
      <c r="H119" s="33"/>
      <c r="I119" s="99">
        <f t="shared" si="0"/>
        <v>1149.1395581762692</v>
      </c>
      <c r="J119" s="101">
        <f t="shared" si="1"/>
        <v>29.083333333333332</v>
      </c>
      <c r="K119" s="101">
        <f t="shared" si="2"/>
        <v>105</v>
      </c>
      <c r="L119" s="74">
        <f t="shared" si="3"/>
        <v>16</v>
      </c>
      <c r="M119" s="99">
        <f t="shared" si="4"/>
        <v>13789.67469811523</v>
      </c>
      <c r="N119" s="108">
        <f t="shared" si="44"/>
        <v>1547.2558984734364</v>
      </c>
      <c r="O119" s="108">
        <f t="shared" si="45"/>
        <v>12242.418799641793</v>
      </c>
      <c r="P119" s="108"/>
      <c r="Q119" s="108"/>
      <c r="R119" s="109"/>
      <c r="S119" s="99">
        <f t="shared" si="6"/>
        <v>8045.784313302438</v>
      </c>
      <c r="T119" s="108">
        <f t="shared" si="46"/>
        <v>660.17320919121948</v>
      </c>
      <c r="U119" s="108">
        <f t="shared" si="47"/>
        <v>7385.611104111219</v>
      </c>
      <c r="V119" s="108"/>
      <c r="W119" s="108"/>
      <c r="X119" s="109"/>
      <c r="Y119" s="99">
        <f t="shared" si="8"/>
        <v>16091.568626604876</v>
      </c>
      <c r="Z119" s="108">
        <f t="shared" si="9"/>
        <v>1320.346418382439</v>
      </c>
      <c r="AA119" s="108">
        <f t="shared" si="48"/>
        <v>14771.222208222438</v>
      </c>
      <c r="AB119" s="108"/>
      <c r="AC119" s="108"/>
      <c r="AD119" s="109"/>
      <c r="AE119" s="99">
        <f t="shared" ref="AE119:AF119" si="62">AO119</f>
        <v>12</v>
      </c>
      <c r="AF119" s="101">
        <f t="shared" si="62"/>
        <v>36</v>
      </c>
      <c r="AG119" s="101">
        <f t="shared" si="32"/>
        <v>19.001300000000001</v>
      </c>
      <c r="AH119" s="101">
        <f t="shared" si="12"/>
        <v>349</v>
      </c>
      <c r="AI119" s="101">
        <f t="shared" si="13"/>
        <v>268.61079999999998</v>
      </c>
      <c r="AJ119" s="108">
        <f t="shared" si="50"/>
        <v>2</v>
      </c>
      <c r="AK119" s="101">
        <f t="shared" si="15"/>
        <v>2748.2428838829269</v>
      </c>
      <c r="AL119" s="101">
        <f t="shared" si="51"/>
        <v>550.14434099268294</v>
      </c>
      <c r="AM119" s="101">
        <f t="shared" si="52"/>
        <v>2198.0985428902441</v>
      </c>
      <c r="AN119" s="101"/>
      <c r="AO119" s="1">
        <v>12</v>
      </c>
      <c r="AP119" s="2">
        <v>36</v>
      </c>
      <c r="AQ119" s="74">
        <f t="shared" si="53"/>
        <v>349</v>
      </c>
      <c r="AR119" s="31">
        <f t="shared" si="54"/>
        <v>0</v>
      </c>
      <c r="AS119" s="2">
        <f t="shared" si="55"/>
        <v>0</v>
      </c>
      <c r="AT119" s="33">
        <f t="shared" si="56"/>
        <v>1</v>
      </c>
      <c r="AU119" s="31">
        <f t="shared" si="57"/>
        <v>0</v>
      </c>
      <c r="AV119" s="2">
        <f t="shared" si="58"/>
        <v>0</v>
      </c>
      <c r="AW119" s="33">
        <f t="shared" si="59"/>
        <v>1.4</v>
      </c>
      <c r="AX119" s="31">
        <f t="shared" si="60"/>
        <v>2</v>
      </c>
      <c r="AY119" s="33">
        <f t="shared" si="61"/>
        <v>1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customHeight="1">
      <c r="A120" s="2"/>
      <c r="B120" s="107">
        <v>45</v>
      </c>
      <c r="C120" s="31">
        <v>10</v>
      </c>
      <c r="D120" s="106" t="s">
        <v>4</v>
      </c>
      <c r="E120" s="2" t="s">
        <v>146</v>
      </c>
      <c r="F120" s="2" t="s">
        <v>149</v>
      </c>
      <c r="G120" s="2" t="s">
        <v>167</v>
      </c>
      <c r="H120" s="33"/>
      <c r="I120" s="99">
        <f t="shared" si="0"/>
        <v>922.12239204976265</v>
      </c>
      <c r="J120" s="101">
        <f t="shared" si="1"/>
        <v>29.083333333333332</v>
      </c>
      <c r="K120" s="101">
        <f t="shared" si="2"/>
        <v>195</v>
      </c>
      <c r="L120" s="74">
        <f t="shared" si="3"/>
        <v>45</v>
      </c>
      <c r="M120" s="99">
        <f t="shared" si="4"/>
        <v>11065.468704597151</v>
      </c>
      <c r="N120" s="108">
        <f t="shared" si="44"/>
        <v>2320.8838477101549</v>
      </c>
      <c r="O120" s="108">
        <f t="shared" si="45"/>
        <v>8744.5848568869969</v>
      </c>
      <c r="P120" s="108"/>
      <c r="Q120" s="108"/>
      <c r="R120" s="109"/>
      <c r="S120" s="99">
        <f t="shared" si="6"/>
        <v>6265.6963167234144</v>
      </c>
      <c r="T120" s="108">
        <f t="shared" si="46"/>
        <v>990.25981378682934</v>
      </c>
      <c r="U120" s="108">
        <f t="shared" si="47"/>
        <v>5275.4365029365854</v>
      </c>
      <c r="V120" s="108"/>
      <c r="W120" s="108"/>
      <c r="X120" s="109"/>
      <c r="Y120" s="99">
        <f t="shared" si="8"/>
        <v>12531.392633446827</v>
      </c>
      <c r="Z120" s="108">
        <f t="shared" si="9"/>
        <v>1980.5196275736587</v>
      </c>
      <c r="AA120" s="108">
        <f t="shared" si="48"/>
        <v>10550.873005873169</v>
      </c>
      <c r="AB120" s="108"/>
      <c r="AC120" s="108"/>
      <c r="AD120" s="109"/>
      <c r="AE120" s="99">
        <f t="shared" ref="AE120:AF120" si="63">AO120</f>
        <v>12</v>
      </c>
      <c r="AF120" s="101">
        <f t="shared" si="63"/>
        <v>36</v>
      </c>
      <c r="AG120" s="101">
        <f t="shared" si="32"/>
        <v>19.001300000000001</v>
      </c>
      <c r="AH120" s="101">
        <f t="shared" si="12"/>
        <v>349</v>
      </c>
      <c r="AI120" s="101">
        <f t="shared" si="13"/>
        <v>268.61079999999998</v>
      </c>
      <c r="AJ120" s="108">
        <f t="shared" si="50"/>
        <v>2</v>
      </c>
      <c r="AK120" s="101">
        <f t="shared" si="15"/>
        <v>2748.2428838829269</v>
      </c>
      <c r="AL120" s="101">
        <f t="shared" si="51"/>
        <v>550.14434099268294</v>
      </c>
      <c r="AM120" s="101">
        <f t="shared" si="52"/>
        <v>2198.0985428902441</v>
      </c>
      <c r="AN120" s="101"/>
      <c r="AO120" s="1">
        <v>12</v>
      </c>
      <c r="AP120" s="2">
        <v>36</v>
      </c>
      <c r="AQ120" s="74">
        <f t="shared" si="53"/>
        <v>349</v>
      </c>
      <c r="AR120" s="31">
        <f t="shared" si="54"/>
        <v>0</v>
      </c>
      <c r="AS120" s="2">
        <f t="shared" si="55"/>
        <v>0</v>
      </c>
      <c r="AT120" s="33">
        <f t="shared" si="56"/>
        <v>1.5</v>
      </c>
      <c r="AU120" s="31">
        <f t="shared" si="57"/>
        <v>0</v>
      </c>
      <c r="AV120" s="2">
        <f t="shared" si="58"/>
        <v>0</v>
      </c>
      <c r="AW120" s="33">
        <f t="shared" si="59"/>
        <v>1</v>
      </c>
      <c r="AX120" s="31">
        <f t="shared" si="60"/>
        <v>2</v>
      </c>
      <c r="AY120" s="33">
        <f t="shared" si="61"/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customHeight="1">
      <c r="A121" s="2"/>
      <c r="B121" s="107">
        <v>46</v>
      </c>
      <c r="C121" s="31">
        <v>10</v>
      </c>
      <c r="D121" s="106" t="s">
        <v>4</v>
      </c>
      <c r="E121" s="2" t="s">
        <v>147</v>
      </c>
      <c r="F121" s="2" t="s">
        <v>149</v>
      </c>
      <c r="G121" s="2" t="s">
        <v>172</v>
      </c>
      <c r="H121" s="33"/>
      <c r="I121" s="99">
        <f t="shared" si="0"/>
        <v>1213.6085539459957</v>
      </c>
      <c r="J121" s="101">
        <f t="shared" si="1"/>
        <v>29.083333333333332</v>
      </c>
      <c r="K121" s="101">
        <f t="shared" si="2"/>
        <v>95</v>
      </c>
      <c r="L121" s="74">
        <f t="shared" si="3"/>
        <v>12</v>
      </c>
      <c r="M121" s="99">
        <f t="shared" si="4"/>
        <v>14563.302647351948</v>
      </c>
      <c r="N121" s="108">
        <f t="shared" si="44"/>
        <v>2320.8838477101549</v>
      </c>
      <c r="O121" s="108">
        <f t="shared" si="45"/>
        <v>12242.418799641793</v>
      </c>
      <c r="P121" s="108"/>
      <c r="Q121" s="108"/>
      <c r="R121" s="109"/>
      <c r="S121" s="99">
        <f t="shared" si="6"/>
        <v>8375.870917898048</v>
      </c>
      <c r="T121" s="108">
        <f t="shared" si="46"/>
        <v>990.25981378682934</v>
      </c>
      <c r="U121" s="108">
        <f t="shared" si="47"/>
        <v>7385.611104111219</v>
      </c>
      <c r="V121" s="108"/>
      <c r="W121" s="108"/>
      <c r="X121" s="109"/>
      <c r="Y121" s="99">
        <f t="shared" si="8"/>
        <v>16751.741835796096</v>
      </c>
      <c r="Z121" s="108">
        <f t="shared" si="9"/>
        <v>1980.5196275736587</v>
      </c>
      <c r="AA121" s="108">
        <f t="shared" si="48"/>
        <v>14771.222208222438</v>
      </c>
      <c r="AB121" s="108"/>
      <c r="AC121" s="108"/>
      <c r="AD121" s="109"/>
      <c r="AE121" s="99">
        <f t="shared" ref="AE121:AF121" si="64">AO121</f>
        <v>12</v>
      </c>
      <c r="AF121" s="101">
        <f t="shared" si="64"/>
        <v>36</v>
      </c>
      <c r="AG121" s="101">
        <f t="shared" si="32"/>
        <v>19.001300000000001</v>
      </c>
      <c r="AH121" s="101">
        <f t="shared" si="12"/>
        <v>349</v>
      </c>
      <c r="AI121" s="101">
        <f t="shared" si="13"/>
        <v>268.61079999999998</v>
      </c>
      <c r="AJ121" s="108">
        <f t="shared" si="50"/>
        <v>2</v>
      </c>
      <c r="AK121" s="101">
        <f t="shared" si="15"/>
        <v>2748.2428838829269</v>
      </c>
      <c r="AL121" s="101">
        <f t="shared" si="51"/>
        <v>550.14434099268294</v>
      </c>
      <c r="AM121" s="101">
        <f t="shared" si="52"/>
        <v>2198.0985428902441</v>
      </c>
      <c r="AN121" s="101"/>
      <c r="AO121" s="1">
        <v>12</v>
      </c>
      <c r="AP121" s="2">
        <v>36</v>
      </c>
      <c r="AQ121" s="74">
        <f t="shared" si="53"/>
        <v>349</v>
      </c>
      <c r="AR121" s="31">
        <f t="shared" si="54"/>
        <v>0</v>
      </c>
      <c r="AS121" s="2">
        <f t="shared" si="55"/>
        <v>0</v>
      </c>
      <c r="AT121" s="33">
        <f t="shared" si="56"/>
        <v>1.5</v>
      </c>
      <c r="AU121" s="31">
        <f t="shared" si="57"/>
        <v>0</v>
      </c>
      <c r="AV121" s="2">
        <f t="shared" si="58"/>
        <v>0</v>
      </c>
      <c r="AW121" s="33">
        <f t="shared" si="59"/>
        <v>1.4</v>
      </c>
      <c r="AX121" s="31">
        <f t="shared" si="60"/>
        <v>2</v>
      </c>
      <c r="AY121" s="33">
        <f t="shared" si="61"/>
        <v>1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5.75" customHeight="1">
      <c r="A122" s="2"/>
      <c r="B122" s="107">
        <v>47</v>
      </c>
      <c r="C122" s="31">
        <v>10</v>
      </c>
      <c r="D122" s="106" t="s">
        <v>4</v>
      </c>
      <c r="E122" s="2" t="s">
        <v>92</v>
      </c>
      <c r="F122" s="2" t="s">
        <v>149</v>
      </c>
      <c r="G122" s="2"/>
      <c r="H122" s="33"/>
      <c r="I122" s="99">
        <f t="shared" si="0"/>
        <v>757.45502812820587</v>
      </c>
      <c r="J122" s="101">
        <f t="shared" si="1"/>
        <v>29.083333333333332</v>
      </c>
      <c r="K122" s="101">
        <f t="shared" si="2"/>
        <v>299</v>
      </c>
      <c r="L122" s="74">
        <f t="shared" si="3"/>
        <v>82</v>
      </c>
      <c r="M122" s="99">
        <f t="shared" si="4"/>
        <v>9089.4603375384704</v>
      </c>
      <c r="N122" s="108">
        <f t="shared" si="44"/>
        <v>1547.2558984734364</v>
      </c>
      <c r="O122" s="108">
        <f t="shared" si="45"/>
        <v>7542.2044390650344</v>
      </c>
      <c r="P122" s="108"/>
      <c r="Q122" s="108"/>
      <c r="R122" s="109"/>
      <c r="S122" s="99">
        <f t="shared" si="6"/>
        <v>5210.2371929740239</v>
      </c>
      <c r="T122" s="108">
        <f t="shared" si="46"/>
        <v>660.17320919121948</v>
      </c>
      <c r="U122" s="108">
        <f t="shared" si="47"/>
        <v>4550.0639837828048</v>
      </c>
      <c r="V122" s="108"/>
      <c r="W122" s="108"/>
      <c r="X122" s="109"/>
      <c r="Y122" s="99">
        <f t="shared" si="8"/>
        <v>10420.474385948048</v>
      </c>
      <c r="Z122" s="108">
        <f t="shared" si="9"/>
        <v>1320.346418382439</v>
      </c>
      <c r="AA122" s="108">
        <f t="shared" si="48"/>
        <v>9100.1279675656097</v>
      </c>
      <c r="AB122" s="108"/>
      <c r="AC122" s="108"/>
      <c r="AD122" s="109"/>
      <c r="AE122" s="99">
        <f t="shared" ref="AE122:AF122" si="65">AO122</f>
        <v>12</v>
      </c>
      <c r="AF122" s="101">
        <f t="shared" si="65"/>
        <v>36</v>
      </c>
      <c r="AG122" s="101">
        <f t="shared" si="32"/>
        <v>19.001300000000001</v>
      </c>
      <c r="AH122" s="101">
        <f t="shared" si="12"/>
        <v>349</v>
      </c>
      <c r="AI122" s="101">
        <f t="shared" si="13"/>
        <v>268.61079999999998</v>
      </c>
      <c r="AJ122" s="108">
        <f t="shared" si="50"/>
        <v>2.5</v>
      </c>
      <c r="AK122" s="101">
        <f t="shared" si="15"/>
        <v>2748.2428838829269</v>
      </c>
      <c r="AL122" s="101">
        <f t="shared" si="51"/>
        <v>550.14434099268294</v>
      </c>
      <c r="AM122" s="101">
        <f t="shared" si="52"/>
        <v>2198.0985428902441</v>
      </c>
      <c r="AN122" s="101"/>
      <c r="AO122" s="1">
        <v>12</v>
      </c>
      <c r="AP122" s="2">
        <v>36</v>
      </c>
      <c r="AQ122" s="74">
        <f t="shared" si="53"/>
        <v>349</v>
      </c>
      <c r="AR122" s="31">
        <f t="shared" si="54"/>
        <v>0</v>
      </c>
      <c r="AS122" s="2">
        <f t="shared" si="55"/>
        <v>0</v>
      </c>
      <c r="AT122" s="33">
        <f t="shared" si="56"/>
        <v>1</v>
      </c>
      <c r="AU122" s="31">
        <f t="shared" si="57"/>
        <v>0</v>
      </c>
      <c r="AV122" s="2">
        <f t="shared" si="58"/>
        <v>0</v>
      </c>
      <c r="AW122" s="33">
        <f t="shared" si="59"/>
        <v>1</v>
      </c>
      <c r="AX122" s="31">
        <f t="shared" si="60"/>
        <v>1</v>
      </c>
      <c r="AY122" s="33">
        <f t="shared" si="61"/>
        <v>1.7250000000000001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customHeight="1">
      <c r="A123" s="2"/>
      <c r="B123" s="107">
        <v>48</v>
      </c>
      <c r="C123" s="31">
        <v>10</v>
      </c>
      <c r="D123" s="106" t="s">
        <v>4</v>
      </c>
      <c r="E123" s="2" t="s">
        <v>98</v>
      </c>
      <c r="F123" s="2" t="s">
        <v>149</v>
      </c>
      <c r="G123" s="2" t="s">
        <v>143</v>
      </c>
      <c r="H123" s="33"/>
      <c r="I123" s="99">
        <f t="shared" si="0"/>
        <v>1008.8618427637072</v>
      </c>
      <c r="J123" s="101">
        <f t="shared" si="1"/>
        <v>29.083333333333332</v>
      </c>
      <c r="K123" s="101">
        <f t="shared" si="2"/>
        <v>155</v>
      </c>
      <c r="L123" s="74">
        <f t="shared" si="3"/>
        <v>34</v>
      </c>
      <c r="M123" s="99">
        <f t="shared" si="4"/>
        <v>12106.342113164486</v>
      </c>
      <c r="N123" s="108">
        <f t="shared" si="44"/>
        <v>1547.2558984734364</v>
      </c>
      <c r="O123" s="108">
        <f t="shared" si="45"/>
        <v>10559.086214691049</v>
      </c>
      <c r="P123" s="108"/>
      <c r="Q123" s="108"/>
      <c r="R123" s="109"/>
      <c r="S123" s="99">
        <f t="shared" si="6"/>
        <v>7030.2627864871465</v>
      </c>
      <c r="T123" s="108">
        <f t="shared" si="46"/>
        <v>660.17320919121948</v>
      </c>
      <c r="U123" s="108">
        <f t="shared" si="47"/>
        <v>6370.0895772959275</v>
      </c>
      <c r="V123" s="108"/>
      <c r="W123" s="108"/>
      <c r="X123" s="109"/>
      <c r="Y123" s="99">
        <f t="shared" si="8"/>
        <v>14060.525572974297</v>
      </c>
      <c r="Z123" s="108">
        <f t="shared" si="9"/>
        <v>1320.346418382439</v>
      </c>
      <c r="AA123" s="108">
        <f t="shared" si="48"/>
        <v>12740.179154591857</v>
      </c>
      <c r="AB123" s="108"/>
      <c r="AC123" s="108"/>
      <c r="AD123" s="109"/>
      <c r="AE123" s="99">
        <f t="shared" ref="AE123:AF123" si="66">AO123</f>
        <v>12</v>
      </c>
      <c r="AF123" s="101">
        <f t="shared" si="66"/>
        <v>36</v>
      </c>
      <c r="AG123" s="101">
        <f t="shared" si="32"/>
        <v>19.001300000000001</v>
      </c>
      <c r="AH123" s="101">
        <f t="shared" si="12"/>
        <v>349</v>
      </c>
      <c r="AI123" s="101">
        <f t="shared" si="13"/>
        <v>268.61079999999998</v>
      </c>
      <c r="AJ123" s="108">
        <f t="shared" si="50"/>
        <v>2.5</v>
      </c>
      <c r="AK123" s="101">
        <f t="shared" si="15"/>
        <v>2748.2428838829269</v>
      </c>
      <c r="AL123" s="101">
        <f t="shared" si="51"/>
        <v>550.14434099268294</v>
      </c>
      <c r="AM123" s="101">
        <f t="shared" si="52"/>
        <v>2198.0985428902441</v>
      </c>
      <c r="AN123" s="101"/>
      <c r="AO123" s="1">
        <v>12</v>
      </c>
      <c r="AP123" s="2">
        <v>36</v>
      </c>
      <c r="AQ123" s="74">
        <f t="shared" si="53"/>
        <v>349</v>
      </c>
      <c r="AR123" s="31">
        <f t="shared" si="54"/>
        <v>0</v>
      </c>
      <c r="AS123" s="2">
        <f t="shared" si="55"/>
        <v>0</v>
      </c>
      <c r="AT123" s="33">
        <f t="shared" si="56"/>
        <v>1</v>
      </c>
      <c r="AU123" s="31">
        <f t="shared" si="57"/>
        <v>0</v>
      </c>
      <c r="AV123" s="2">
        <f t="shared" si="58"/>
        <v>0</v>
      </c>
      <c r="AW123" s="33">
        <f t="shared" si="59"/>
        <v>1.4</v>
      </c>
      <c r="AX123" s="31">
        <f t="shared" si="60"/>
        <v>1</v>
      </c>
      <c r="AY123" s="33">
        <f t="shared" si="61"/>
        <v>1.7250000000000001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customHeight="1">
      <c r="A124" s="2"/>
      <c r="B124" s="107">
        <v>49</v>
      </c>
      <c r="C124" s="31">
        <v>10</v>
      </c>
      <c r="D124" s="106" t="s">
        <v>4</v>
      </c>
      <c r="E124" s="2" t="s">
        <v>111</v>
      </c>
      <c r="F124" s="2" t="s">
        <v>149</v>
      </c>
      <c r="G124" s="2"/>
      <c r="H124" s="33"/>
      <c r="I124" s="99">
        <f t="shared" si="0"/>
        <v>821.92402389793244</v>
      </c>
      <c r="J124" s="101">
        <f t="shared" si="1"/>
        <v>29.083333333333332</v>
      </c>
      <c r="K124" s="101">
        <f t="shared" si="2"/>
        <v>260</v>
      </c>
      <c r="L124" s="74">
        <f t="shared" si="3"/>
        <v>68</v>
      </c>
      <c r="M124" s="99">
        <f t="shared" si="4"/>
        <v>9863.0882867751898</v>
      </c>
      <c r="N124" s="108">
        <f t="shared" si="44"/>
        <v>2320.8838477101549</v>
      </c>
      <c r="O124" s="108">
        <f t="shared" si="45"/>
        <v>7542.2044390650344</v>
      </c>
      <c r="P124" s="108"/>
      <c r="Q124" s="108"/>
      <c r="R124" s="109"/>
      <c r="S124" s="99">
        <f t="shared" si="6"/>
        <v>5540.3237975696338</v>
      </c>
      <c r="T124" s="108">
        <f t="shared" si="46"/>
        <v>990.25981378682934</v>
      </c>
      <c r="U124" s="108">
        <f t="shared" si="47"/>
        <v>4550.0639837828048</v>
      </c>
      <c r="V124" s="108"/>
      <c r="W124" s="108"/>
      <c r="X124" s="109"/>
      <c r="Y124" s="99">
        <f t="shared" si="8"/>
        <v>11080.647595139268</v>
      </c>
      <c r="Z124" s="108">
        <f t="shared" si="9"/>
        <v>1980.5196275736587</v>
      </c>
      <c r="AA124" s="108">
        <f t="shared" si="48"/>
        <v>9100.1279675656097</v>
      </c>
      <c r="AB124" s="108"/>
      <c r="AC124" s="108"/>
      <c r="AD124" s="109"/>
      <c r="AE124" s="99">
        <f t="shared" ref="AE124:AF124" si="67">AO124</f>
        <v>12</v>
      </c>
      <c r="AF124" s="101">
        <f t="shared" si="67"/>
        <v>36</v>
      </c>
      <c r="AG124" s="101">
        <f t="shared" si="32"/>
        <v>19.001300000000001</v>
      </c>
      <c r="AH124" s="101">
        <f t="shared" si="12"/>
        <v>349</v>
      </c>
      <c r="AI124" s="101">
        <f t="shared" si="13"/>
        <v>268.61079999999998</v>
      </c>
      <c r="AJ124" s="108">
        <f t="shared" si="50"/>
        <v>2.5</v>
      </c>
      <c r="AK124" s="101">
        <f t="shared" si="15"/>
        <v>2748.2428838829269</v>
      </c>
      <c r="AL124" s="101">
        <f t="shared" si="51"/>
        <v>550.14434099268294</v>
      </c>
      <c r="AM124" s="101">
        <f t="shared" si="52"/>
        <v>2198.0985428902441</v>
      </c>
      <c r="AN124" s="101"/>
      <c r="AO124" s="1">
        <v>12</v>
      </c>
      <c r="AP124" s="2">
        <v>36</v>
      </c>
      <c r="AQ124" s="74">
        <f t="shared" si="53"/>
        <v>349</v>
      </c>
      <c r="AR124" s="31">
        <f t="shared" si="54"/>
        <v>0</v>
      </c>
      <c r="AS124" s="2">
        <f t="shared" si="55"/>
        <v>0</v>
      </c>
      <c r="AT124" s="33">
        <f t="shared" si="56"/>
        <v>1.5</v>
      </c>
      <c r="AU124" s="31">
        <f t="shared" si="57"/>
        <v>0</v>
      </c>
      <c r="AV124" s="2">
        <f t="shared" si="58"/>
        <v>0</v>
      </c>
      <c r="AW124" s="33">
        <f t="shared" si="59"/>
        <v>1</v>
      </c>
      <c r="AX124" s="31">
        <f t="shared" si="60"/>
        <v>1</v>
      </c>
      <c r="AY124" s="33">
        <f t="shared" si="61"/>
        <v>1.7250000000000001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customHeight="1">
      <c r="A125" s="2"/>
      <c r="B125" s="107">
        <v>50</v>
      </c>
      <c r="C125" s="31">
        <v>10</v>
      </c>
      <c r="D125" s="106" t="s">
        <v>4</v>
      </c>
      <c r="E125" s="2" t="s">
        <v>135</v>
      </c>
      <c r="F125" s="2" t="s">
        <v>149</v>
      </c>
      <c r="G125" s="2" t="s">
        <v>143</v>
      </c>
      <c r="H125" s="33"/>
      <c r="I125" s="99">
        <f t="shared" si="0"/>
        <v>1073.3308385334337</v>
      </c>
      <c r="J125" s="101">
        <f t="shared" si="1"/>
        <v>29.083333333333332</v>
      </c>
      <c r="K125" s="101">
        <f t="shared" si="2"/>
        <v>131</v>
      </c>
      <c r="L125" s="74">
        <f t="shared" si="3"/>
        <v>25</v>
      </c>
      <c r="M125" s="99">
        <f t="shared" si="4"/>
        <v>12879.970062401204</v>
      </c>
      <c r="N125" s="108">
        <f t="shared" si="44"/>
        <v>2320.8838477101549</v>
      </c>
      <c r="O125" s="108">
        <f t="shared" si="45"/>
        <v>10559.086214691049</v>
      </c>
      <c r="P125" s="108"/>
      <c r="Q125" s="108"/>
      <c r="R125" s="109"/>
      <c r="S125" s="99">
        <f t="shared" si="6"/>
        <v>7360.3493910827565</v>
      </c>
      <c r="T125" s="108">
        <f t="shared" si="46"/>
        <v>990.25981378682934</v>
      </c>
      <c r="U125" s="108">
        <f t="shared" si="47"/>
        <v>6370.0895772959275</v>
      </c>
      <c r="V125" s="108"/>
      <c r="W125" s="108"/>
      <c r="X125" s="109"/>
      <c r="Y125" s="99">
        <f t="shared" si="8"/>
        <v>14720.698782165515</v>
      </c>
      <c r="Z125" s="108">
        <f t="shared" si="9"/>
        <v>1980.5196275736587</v>
      </c>
      <c r="AA125" s="108">
        <f t="shared" si="48"/>
        <v>12740.179154591857</v>
      </c>
      <c r="AB125" s="108"/>
      <c r="AC125" s="108"/>
      <c r="AD125" s="109"/>
      <c r="AE125" s="99">
        <f t="shared" ref="AE125:AF125" si="68">AO125</f>
        <v>12</v>
      </c>
      <c r="AF125" s="101">
        <f t="shared" si="68"/>
        <v>36</v>
      </c>
      <c r="AG125" s="101">
        <f t="shared" si="32"/>
        <v>19.001300000000001</v>
      </c>
      <c r="AH125" s="101">
        <f t="shared" si="12"/>
        <v>349</v>
      </c>
      <c r="AI125" s="101">
        <f t="shared" si="13"/>
        <v>268.61079999999998</v>
      </c>
      <c r="AJ125" s="108">
        <f t="shared" si="50"/>
        <v>2.5</v>
      </c>
      <c r="AK125" s="101">
        <f t="shared" si="15"/>
        <v>2748.2428838829269</v>
      </c>
      <c r="AL125" s="101">
        <f t="shared" si="51"/>
        <v>550.14434099268294</v>
      </c>
      <c r="AM125" s="101">
        <f t="shared" si="52"/>
        <v>2198.0985428902441</v>
      </c>
      <c r="AN125" s="101"/>
      <c r="AO125" s="1">
        <v>12</v>
      </c>
      <c r="AP125" s="2">
        <v>36</v>
      </c>
      <c r="AQ125" s="74">
        <f t="shared" si="53"/>
        <v>349</v>
      </c>
      <c r="AR125" s="31">
        <f t="shared" si="54"/>
        <v>0</v>
      </c>
      <c r="AS125" s="2">
        <f t="shared" si="55"/>
        <v>0</v>
      </c>
      <c r="AT125" s="33">
        <f t="shared" si="56"/>
        <v>1.5</v>
      </c>
      <c r="AU125" s="31">
        <f t="shared" si="57"/>
        <v>0</v>
      </c>
      <c r="AV125" s="2">
        <f t="shared" si="58"/>
        <v>0</v>
      </c>
      <c r="AW125" s="33">
        <f t="shared" si="59"/>
        <v>1.4</v>
      </c>
      <c r="AX125" s="31">
        <f t="shared" si="60"/>
        <v>1</v>
      </c>
      <c r="AY125" s="33">
        <f t="shared" si="61"/>
        <v>1.7250000000000001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customHeight="1">
      <c r="A126" s="2"/>
      <c r="B126" s="107">
        <v>51</v>
      </c>
      <c r="C126" s="31">
        <v>7</v>
      </c>
      <c r="D126" s="106" t="s">
        <v>4</v>
      </c>
      <c r="E126" s="2" t="s">
        <v>67</v>
      </c>
      <c r="F126" s="2" t="s">
        <v>149</v>
      </c>
      <c r="G126" s="2"/>
      <c r="H126" s="33"/>
      <c r="I126" s="99">
        <f t="shared" si="0"/>
        <v>472.69080545313426</v>
      </c>
      <c r="J126" s="101">
        <f t="shared" si="1"/>
        <v>20.25</v>
      </c>
      <c r="K126" s="101">
        <f t="shared" si="2"/>
        <v>641</v>
      </c>
      <c r="L126" s="74">
        <f t="shared" si="3"/>
        <v>229</v>
      </c>
      <c r="M126" s="99">
        <f t="shared" si="4"/>
        <v>5672.2896654376109</v>
      </c>
      <c r="N126" s="108">
        <f t="shared" si="44"/>
        <v>1484.3843374905607</v>
      </c>
      <c r="O126" s="108">
        <f t="shared" si="45"/>
        <v>4187.90532794705</v>
      </c>
      <c r="P126" s="108"/>
      <c r="Q126" s="108"/>
      <c r="R126" s="109"/>
      <c r="S126" s="99">
        <f t="shared" si="6"/>
        <v>3159.8287061897563</v>
      </c>
      <c r="T126" s="108">
        <f t="shared" si="46"/>
        <v>633.34757535658525</v>
      </c>
      <c r="U126" s="108">
        <f t="shared" si="47"/>
        <v>2526.4811308331709</v>
      </c>
      <c r="V126" s="108"/>
      <c r="W126" s="108"/>
      <c r="X126" s="109"/>
      <c r="Y126" s="99">
        <f t="shared" si="8"/>
        <v>6319.6574123795126</v>
      </c>
      <c r="Z126" s="108">
        <f t="shared" si="9"/>
        <v>1266.6951507131705</v>
      </c>
      <c r="AA126" s="108">
        <f t="shared" si="48"/>
        <v>5052.9622616663419</v>
      </c>
      <c r="AB126" s="108"/>
      <c r="AC126" s="108"/>
      <c r="AD126" s="109"/>
      <c r="AE126" s="99">
        <f t="shared" ref="AE126:AF126" si="69">AO126</f>
        <v>12</v>
      </c>
      <c r="AF126" s="101">
        <f t="shared" si="69"/>
        <v>36</v>
      </c>
      <c r="AG126" s="101">
        <f t="shared" si="32"/>
        <v>19.001300000000001</v>
      </c>
      <c r="AH126" s="101">
        <f t="shared" si="12"/>
        <v>243</v>
      </c>
      <c r="AI126" s="101">
        <f t="shared" si="13"/>
        <v>268.61079999999998</v>
      </c>
      <c r="AJ126" s="108">
        <f t="shared" si="50"/>
        <v>2</v>
      </c>
      <c r="AK126" s="101">
        <f t="shared" si="15"/>
        <v>2633.1905884914636</v>
      </c>
      <c r="AL126" s="101">
        <f t="shared" si="51"/>
        <v>527.78964613048777</v>
      </c>
      <c r="AM126" s="101">
        <f t="shared" si="52"/>
        <v>2105.4009423609759</v>
      </c>
      <c r="AN126" s="101"/>
      <c r="AO126" s="1">
        <v>12</v>
      </c>
      <c r="AP126" s="2">
        <v>36</v>
      </c>
      <c r="AQ126" s="74">
        <f t="shared" si="53"/>
        <v>243</v>
      </c>
      <c r="AR126" s="31">
        <f t="shared" si="54"/>
        <v>0</v>
      </c>
      <c r="AS126" s="2">
        <f t="shared" si="55"/>
        <v>0</v>
      </c>
      <c r="AT126" s="33">
        <f t="shared" si="56"/>
        <v>1</v>
      </c>
      <c r="AU126" s="31">
        <f t="shared" si="57"/>
        <v>0</v>
      </c>
      <c r="AV126" s="2">
        <f t="shared" si="58"/>
        <v>0</v>
      </c>
      <c r="AW126" s="33">
        <f t="shared" si="59"/>
        <v>1</v>
      </c>
      <c r="AX126" s="31">
        <f t="shared" si="60"/>
        <v>1</v>
      </c>
      <c r="AY126" s="33">
        <f t="shared" si="61"/>
        <v>1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customHeight="1">
      <c r="A127" s="2"/>
      <c r="B127" s="107">
        <v>52</v>
      </c>
      <c r="C127" s="31">
        <v>7</v>
      </c>
      <c r="D127" s="106" t="s">
        <v>4</v>
      </c>
      <c r="E127" s="2" t="s">
        <v>91</v>
      </c>
      <c r="F127" s="2" t="s">
        <v>149</v>
      </c>
      <c r="G127" s="2" t="s">
        <v>143</v>
      </c>
      <c r="H127" s="33"/>
      <c r="I127" s="99">
        <f t="shared" si="0"/>
        <v>612.28764971803594</v>
      </c>
      <c r="J127" s="101">
        <f t="shared" si="1"/>
        <v>20.25</v>
      </c>
      <c r="K127" s="101">
        <f t="shared" si="2"/>
        <v>450</v>
      </c>
      <c r="L127" s="74">
        <f t="shared" si="3"/>
        <v>154</v>
      </c>
      <c r="M127" s="99">
        <f t="shared" si="4"/>
        <v>7347.4517966164312</v>
      </c>
      <c r="N127" s="108">
        <f t="shared" si="44"/>
        <v>1484.3843374905607</v>
      </c>
      <c r="O127" s="108">
        <f t="shared" si="45"/>
        <v>5863.0674591258703</v>
      </c>
      <c r="P127" s="108"/>
      <c r="Q127" s="108"/>
      <c r="R127" s="109"/>
      <c r="S127" s="99">
        <f t="shared" si="6"/>
        <v>4170.4211585230241</v>
      </c>
      <c r="T127" s="108">
        <f t="shared" si="46"/>
        <v>633.34757535658525</v>
      </c>
      <c r="U127" s="108">
        <f t="shared" si="47"/>
        <v>3537.0735831664392</v>
      </c>
      <c r="V127" s="108"/>
      <c r="W127" s="108"/>
      <c r="X127" s="109"/>
      <c r="Y127" s="99">
        <f t="shared" si="8"/>
        <v>8340.8423170460483</v>
      </c>
      <c r="Z127" s="108">
        <f t="shared" si="9"/>
        <v>1266.6951507131705</v>
      </c>
      <c r="AA127" s="108">
        <f t="shared" si="48"/>
        <v>7074.1471663328784</v>
      </c>
      <c r="AB127" s="108"/>
      <c r="AC127" s="108"/>
      <c r="AD127" s="109"/>
      <c r="AE127" s="99">
        <f t="shared" ref="AE127:AF127" si="70">AO127</f>
        <v>12</v>
      </c>
      <c r="AF127" s="101">
        <f t="shared" si="70"/>
        <v>36</v>
      </c>
      <c r="AG127" s="101">
        <f t="shared" si="32"/>
        <v>19.001300000000001</v>
      </c>
      <c r="AH127" s="101">
        <f t="shared" si="12"/>
        <v>243</v>
      </c>
      <c r="AI127" s="101">
        <f t="shared" si="13"/>
        <v>268.61079999999998</v>
      </c>
      <c r="AJ127" s="108">
        <f t="shared" si="50"/>
        <v>2</v>
      </c>
      <c r="AK127" s="101">
        <f t="shared" si="15"/>
        <v>2633.1905884914636</v>
      </c>
      <c r="AL127" s="101">
        <f t="shared" si="51"/>
        <v>527.78964613048777</v>
      </c>
      <c r="AM127" s="101">
        <f t="shared" si="52"/>
        <v>2105.4009423609759</v>
      </c>
      <c r="AN127" s="101"/>
      <c r="AO127" s="1">
        <v>12</v>
      </c>
      <c r="AP127" s="2">
        <v>36</v>
      </c>
      <c r="AQ127" s="74">
        <f t="shared" si="53"/>
        <v>243</v>
      </c>
      <c r="AR127" s="31">
        <f t="shared" si="54"/>
        <v>0</v>
      </c>
      <c r="AS127" s="2">
        <f t="shared" si="55"/>
        <v>0</v>
      </c>
      <c r="AT127" s="33">
        <f t="shared" si="56"/>
        <v>1</v>
      </c>
      <c r="AU127" s="31">
        <f t="shared" si="57"/>
        <v>0</v>
      </c>
      <c r="AV127" s="2">
        <f t="shared" si="58"/>
        <v>0</v>
      </c>
      <c r="AW127" s="33">
        <f t="shared" si="59"/>
        <v>1.4</v>
      </c>
      <c r="AX127" s="31">
        <f t="shared" si="60"/>
        <v>1</v>
      </c>
      <c r="AY127" s="33">
        <f t="shared" si="61"/>
        <v>1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customHeight="1">
      <c r="A128" s="2"/>
      <c r="B128" s="107">
        <v>53</v>
      </c>
      <c r="C128" s="31">
        <v>7</v>
      </c>
      <c r="D128" s="106" t="s">
        <v>4</v>
      </c>
      <c r="E128" s="2" t="s">
        <v>87</v>
      </c>
      <c r="F128" s="2" t="s">
        <v>149</v>
      </c>
      <c r="G128" s="2"/>
      <c r="H128" s="33"/>
      <c r="I128" s="99">
        <f t="shared" si="0"/>
        <v>534.54015284857439</v>
      </c>
      <c r="J128" s="101">
        <f t="shared" si="1"/>
        <v>20.25</v>
      </c>
      <c r="K128" s="101">
        <f t="shared" si="2"/>
        <v>557</v>
      </c>
      <c r="L128" s="74">
        <f t="shared" si="3"/>
        <v>198</v>
      </c>
      <c r="M128" s="99">
        <f t="shared" si="4"/>
        <v>6414.4818341828923</v>
      </c>
      <c r="N128" s="108">
        <f t="shared" si="44"/>
        <v>2226.5765062358419</v>
      </c>
      <c r="O128" s="108">
        <f t="shared" si="45"/>
        <v>4187.90532794705</v>
      </c>
      <c r="P128" s="108"/>
      <c r="Q128" s="108"/>
      <c r="R128" s="109"/>
      <c r="S128" s="99">
        <f t="shared" si="6"/>
        <v>3476.502493868049</v>
      </c>
      <c r="T128" s="108">
        <f t="shared" si="46"/>
        <v>950.02136303487805</v>
      </c>
      <c r="U128" s="108">
        <f t="shared" si="47"/>
        <v>2526.4811308331709</v>
      </c>
      <c r="V128" s="108"/>
      <c r="W128" s="108"/>
      <c r="X128" s="109"/>
      <c r="Y128" s="99">
        <f t="shared" si="8"/>
        <v>6953.004987736098</v>
      </c>
      <c r="Z128" s="108">
        <f t="shared" si="9"/>
        <v>1900.0427260697561</v>
      </c>
      <c r="AA128" s="108">
        <f t="shared" si="48"/>
        <v>5052.9622616663419</v>
      </c>
      <c r="AB128" s="108"/>
      <c r="AC128" s="108"/>
      <c r="AD128" s="109"/>
      <c r="AE128" s="99">
        <f t="shared" ref="AE128:AF128" si="71">AO128</f>
        <v>12</v>
      </c>
      <c r="AF128" s="101">
        <f t="shared" si="71"/>
        <v>36</v>
      </c>
      <c r="AG128" s="101">
        <f t="shared" si="32"/>
        <v>19.001300000000001</v>
      </c>
      <c r="AH128" s="101">
        <f t="shared" si="12"/>
        <v>243</v>
      </c>
      <c r="AI128" s="101">
        <f t="shared" si="13"/>
        <v>268.61079999999998</v>
      </c>
      <c r="AJ128" s="108">
        <f t="shared" si="50"/>
        <v>2</v>
      </c>
      <c r="AK128" s="101">
        <f t="shared" si="15"/>
        <v>2633.1905884914636</v>
      </c>
      <c r="AL128" s="101">
        <f t="shared" si="51"/>
        <v>527.78964613048777</v>
      </c>
      <c r="AM128" s="101">
        <f t="shared" si="52"/>
        <v>2105.4009423609759</v>
      </c>
      <c r="AN128" s="101"/>
      <c r="AO128" s="1">
        <v>12</v>
      </c>
      <c r="AP128" s="2">
        <v>36</v>
      </c>
      <c r="AQ128" s="74">
        <f t="shared" si="53"/>
        <v>243</v>
      </c>
      <c r="AR128" s="31">
        <f t="shared" si="54"/>
        <v>0</v>
      </c>
      <c r="AS128" s="2">
        <f t="shared" si="55"/>
        <v>0</v>
      </c>
      <c r="AT128" s="33">
        <f t="shared" si="56"/>
        <v>1.5</v>
      </c>
      <c r="AU128" s="31">
        <f t="shared" si="57"/>
        <v>0</v>
      </c>
      <c r="AV128" s="2">
        <f t="shared" si="58"/>
        <v>0</v>
      </c>
      <c r="AW128" s="33">
        <f t="shared" si="59"/>
        <v>1</v>
      </c>
      <c r="AX128" s="31">
        <f t="shared" si="60"/>
        <v>1</v>
      </c>
      <c r="AY128" s="33">
        <f t="shared" si="61"/>
        <v>1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customHeight="1">
      <c r="A129" s="2"/>
      <c r="B129" s="107">
        <v>54</v>
      </c>
      <c r="C129" s="31">
        <v>7</v>
      </c>
      <c r="D129" s="106" t="s">
        <v>4</v>
      </c>
      <c r="E129" s="2" t="s">
        <v>134</v>
      </c>
      <c r="F129" s="2" t="s">
        <v>149</v>
      </c>
      <c r="G129" s="2" t="s">
        <v>143</v>
      </c>
      <c r="H129" s="33"/>
      <c r="I129" s="99">
        <f t="shared" si="0"/>
        <v>674.13699711347601</v>
      </c>
      <c r="J129" s="101">
        <f t="shared" si="1"/>
        <v>20.25</v>
      </c>
      <c r="K129" s="101">
        <f t="shared" si="2"/>
        <v>382</v>
      </c>
      <c r="L129" s="74">
        <f t="shared" si="3"/>
        <v>119</v>
      </c>
      <c r="M129" s="99">
        <f t="shared" si="4"/>
        <v>8089.6439653617126</v>
      </c>
      <c r="N129" s="108">
        <f t="shared" si="44"/>
        <v>2226.5765062358419</v>
      </c>
      <c r="O129" s="108">
        <f t="shared" si="45"/>
        <v>5863.0674591258703</v>
      </c>
      <c r="P129" s="108"/>
      <c r="Q129" s="108"/>
      <c r="R129" s="109"/>
      <c r="S129" s="99">
        <f t="shared" si="6"/>
        <v>4487.0949462013177</v>
      </c>
      <c r="T129" s="108">
        <f t="shared" si="46"/>
        <v>950.02136303487805</v>
      </c>
      <c r="U129" s="108">
        <f t="shared" si="47"/>
        <v>3537.0735831664392</v>
      </c>
      <c r="V129" s="108"/>
      <c r="W129" s="108"/>
      <c r="X129" s="109"/>
      <c r="Y129" s="99">
        <f t="shared" si="8"/>
        <v>8974.1898924026355</v>
      </c>
      <c r="Z129" s="108">
        <f t="shared" si="9"/>
        <v>1900.0427260697561</v>
      </c>
      <c r="AA129" s="108">
        <f t="shared" si="48"/>
        <v>7074.1471663328784</v>
      </c>
      <c r="AB129" s="108"/>
      <c r="AC129" s="108"/>
      <c r="AD129" s="109"/>
      <c r="AE129" s="99">
        <f t="shared" ref="AE129:AF129" si="72">AO129</f>
        <v>12</v>
      </c>
      <c r="AF129" s="101">
        <f t="shared" si="72"/>
        <v>36</v>
      </c>
      <c r="AG129" s="101">
        <f t="shared" si="32"/>
        <v>19.001300000000001</v>
      </c>
      <c r="AH129" s="101">
        <f t="shared" si="12"/>
        <v>243</v>
      </c>
      <c r="AI129" s="101">
        <f t="shared" si="13"/>
        <v>268.61079999999998</v>
      </c>
      <c r="AJ129" s="108">
        <f t="shared" si="50"/>
        <v>2</v>
      </c>
      <c r="AK129" s="101">
        <f t="shared" si="15"/>
        <v>2633.1905884914636</v>
      </c>
      <c r="AL129" s="101">
        <f t="shared" si="51"/>
        <v>527.78964613048777</v>
      </c>
      <c r="AM129" s="101">
        <f t="shared" si="52"/>
        <v>2105.4009423609759</v>
      </c>
      <c r="AN129" s="101"/>
      <c r="AO129" s="1">
        <v>12</v>
      </c>
      <c r="AP129" s="2">
        <v>36</v>
      </c>
      <c r="AQ129" s="74">
        <f t="shared" si="53"/>
        <v>243</v>
      </c>
      <c r="AR129" s="31">
        <f t="shared" si="54"/>
        <v>0</v>
      </c>
      <c r="AS129" s="2">
        <f t="shared" si="55"/>
        <v>0</v>
      </c>
      <c r="AT129" s="33">
        <f t="shared" si="56"/>
        <v>1.5</v>
      </c>
      <c r="AU129" s="31">
        <f t="shared" si="57"/>
        <v>0</v>
      </c>
      <c r="AV129" s="2">
        <f t="shared" si="58"/>
        <v>0</v>
      </c>
      <c r="AW129" s="33">
        <f t="shared" si="59"/>
        <v>1.4</v>
      </c>
      <c r="AX129" s="31">
        <f t="shared" si="60"/>
        <v>1</v>
      </c>
      <c r="AY129" s="33">
        <f t="shared" si="61"/>
        <v>1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customHeight="1">
      <c r="A130" s="2"/>
      <c r="B130" s="107">
        <v>55</v>
      </c>
      <c r="C130" s="31">
        <v>4</v>
      </c>
      <c r="D130" s="106" t="s">
        <v>4</v>
      </c>
      <c r="E130" s="2" t="s">
        <v>67</v>
      </c>
      <c r="F130" s="2" t="s">
        <v>149</v>
      </c>
      <c r="G130" s="2"/>
      <c r="H130" s="33"/>
      <c r="I130" s="99">
        <f t="shared" si="0"/>
        <v>438.22868311151689</v>
      </c>
      <c r="J130" s="101">
        <f t="shared" si="1"/>
        <v>11.166666666666666</v>
      </c>
      <c r="K130" s="101">
        <f t="shared" si="2"/>
        <v>693</v>
      </c>
      <c r="L130" s="74">
        <f t="shared" si="3"/>
        <v>255</v>
      </c>
      <c r="M130" s="99">
        <f t="shared" si="4"/>
        <v>5258.7441973382029</v>
      </c>
      <c r="N130" s="108">
        <f t="shared" si="44"/>
        <v>1375.7376229068768</v>
      </c>
      <c r="O130" s="108">
        <f t="shared" si="45"/>
        <v>3883.006574431326</v>
      </c>
      <c r="P130" s="108"/>
      <c r="Q130" s="108"/>
      <c r="R130" s="109"/>
      <c r="S130" s="99">
        <f t="shared" si="6"/>
        <v>2929.5325869746343</v>
      </c>
      <c r="T130" s="108">
        <f t="shared" si="46"/>
        <v>586.99089298390243</v>
      </c>
      <c r="U130" s="108">
        <f t="shared" si="47"/>
        <v>2342.5416939907318</v>
      </c>
      <c r="V130" s="108"/>
      <c r="W130" s="108"/>
      <c r="X130" s="109"/>
      <c r="Y130" s="99">
        <f t="shared" si="8"/>
        <v>5859.0651739492687</v>
      </c>
      <c r="Z130" s="108">
        <f t="shared" si="9"/>
        <v>1173.9817859678049</v>
      </c>
      <c r="AA130" s="108">
        <f t="shared" si="48"/>
        <v>4685.0833879814636</v>
      </c>
      <c r="AB130" s="108"/>
      <c r="AC130" s="108"/>
      <c r="AD130" s="109"/>
      <c r="AE130" s="99">
        <f t="shared" ref="AE130:AF130" si="73">AO130</f>
        <v>12</v>
      </c>
      <c r="AF130" s="101">
        <f t="shared" si="73"/>
        <v>36</v>
      </c>
      <c r="AG130" s="101">
        <f t="shared" si="32"/>
        <v>19.001300000000001</v>
      </c>
      <c r="AH130" s="101">
        <f t="shared" si="12"/>
        <v>134</v>
      </c>
      <c r="AI130" s="101">
        <f t="shared" si="13"/>
        <v>268.61079999999998</v>
      </c>
      <c r="AJ130" s="108">
        <f t="shared" si="50"/>
        <v>2</v>
      </c>
      <c r="AK130" s="101">
        <f t="shared" si="15"/>
        <v>2441.2771558121954</v>
      </c>
      <c r="AL130" s="101">
        <f t="shared" si="51"/>
        <v>489.15907748658537</v>
      </c>
      <c r="AM130" s="101">
        <f t="shared" si="52"/>
        <v>1952.11807832561</v>
      </c>
      <c r="AN130" s="101"/>
      <c r="AO130" s="1">
        <v>12</v>
      </c>
      <c r="AP130" s="2">
        <v>36</v>
      </c>
      <c r="AQ130" s="74">
        <f t="shared" si="53"/>
        <v>134</v>
      </c>
      <c r="AR130" s="31">
        <f t="shared" si="54"/>
        <v>0</v>
      </c>
      <c r="AS130" s="2">
        <f t="shared" si="55"/>
        <v>0</v>
      </c>
      <c r="AT130" s="33">
        <f t="shared" si="56"/>
        <v>1</v>
      </c>
      <c r="AU130" s="31">
        <f t="shared" si="57"/>
        <v>0</v>
      </c>
      <c r="AV130" s="2">
        <f t="shared" si="58"/>
        <v>0</v>
      </c>
      <c r="AW130" s="33">
        <f t="shared" si="59"/>
        <v>1</v>
      </c>
      <c r="AX130" s="31">
        <f t="shared" si="60"/>
        <v>1</v>
      </c>
      <c r="AY130" s="33">
        <f t="shared" si="61"/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customHeight="1">
      <c r="A131" s="2"/>
      <c r="B131" s="107">
        <v>56</v>
      </c>
      <c r="C131" s="31">
        <v>4</v>
      </c>
      <c r="D131" s="106" t="s">
        <v>4</v>
      </c>
      <c r="E131" s="2" t="s">
        <v>87</v>
      </c>
      <c r="F131" s="2" t="s">
        <v>149</v>
      </c>
      <c r="G131" s="2"/>
      <c r="H131" s="33"/>
      <c r="I131" s="99">
        <f t="shared" si="0"/>
        <v>495.55108406597014</v>
      </c>
      <c r="J131" s="101">
        <f t="shared" si="1"/>
        <v>11.166666666666666</v>
      </c>
      <c r="K131" s="101">
        <f t="shared" si="2"/>
        <v>612</v>
      </c>
      <c r="L131" s="74">
        <f t="shared" si="3"/>
        <v>218</v>
      </c>
      <c r="M131" s="99">
        <f t="shared" si="4"/>
        <v>5946.6130087916417</v>
      </c>
      <c r="N131" s="108">
        <f t="shared" si="44"/>
        <v>2063.6064343603157</v>
      </c>
      <c r="O131" s="108">
        <f t="shared" si="45"/>
        <v>3883.006574431326</v>
      </c>
      <c r="P131" s="108"/>
      <c r="Q131" s="108"/>
      <c r="R131" s="109"/>
      <c r="S131" s="99">
        <f t="shared" si="6"/>
        <v>3223.0280334665854</v>
      </c>
      <c r="T131" s="108">
        <f t="shared" si="46"/>
        <v>880.4863394758537</v>
      </c>
      <c r="U131" s="108">
        <f t="shared" si="47"/>
        <v>2342.5416939907318</v>
      </c>
      <c r="V131" s="108"/>
      <c r="W131" s="108"/>
      <c r="X131" s="109"/>
      <c r="Y131" s="99">
        <f t="shared" si="8"/>
        <v>6446.0560669331708</v>
      </c>
      <c r="Z131" s="108">
        <f t="shared" si="9"/>
        <v>1760.9726789517074</v>
      </c>
      <c r="AA131" s="108">
        <f t="shared" si="48"/>
        <v>4685.0833879814636</v>
      </c>
      <c r="AB131" s="108"/>
      <c r="AC131" s="108"/>
      <c r="AD131" s="109"/>
      <c r="AE131" s="99">
        <f t="shared" ref="AE131:AF131" si="74">AO131</f>
        <v>12</v>
      </c>
      <c r="AF131" s="101">
        <f t="shared" si="74"/>
        <v>36</v>
      </c>
      <c r="AG131" s="101">
        <f t="shared" si="32"/>
        <v>19.001300000000001</v>
      </c>
      <c r="AH131" s="101">
        <f t="shared" si="12"/>
        <v>134</v>
      </c>
      <c r="AI131" s="101">
        <f t="shared" si="13"/>
        <v>268.61079999999998</v>
      </c>
      <c r="AJ131" s="108">
        <f t="shared" si="50"/>
        <v>2</v>
      </c>
      <c r="AK131" s="101">
        <f t="shared" si="15"/>
        <v>2441.2771558121954</v>
      </c>
      <c r="AL131" s="101">
        <f t="shared" si="51"/>
        <v>489.15907748658537</v>
      </c>
      <c r="AM131" s="101">
        <f t="shared" si="52"/>
        <v>1952.11807832561</v>
      </c>
      <c r="AN131" s="101"/>
      <c r="AO131" s="1">
        <v>12</v>
      </c>
      <c r="AP131" s="2">
        <v>36</v>
      </c>
      <c r="AQ131" s="74">
        <f t="shared" si="53"/>
        <v>134</v>
      </c>
      <c r="AR131" s="31">
        <f t="shared" si="54"/>
        <v>0</v>
      </c>
      <c r="AS131" s="2">
        <f t="shared" si="55"/>
        <v>0</v>
      </c>
      <c r="AT131" s="33">
        <f t="shared" si="56"/>
        <v>1.5</v>
      </c>
      <c r="AU131" s="31">
        <f t="shared" si="57"/>
        <v>0</v>
      </c>
      <c r="AV131" s="2">
        <f t="shared" si="58"/>
        <v>0</v>
      </c>
      <c r="AW131" s="33">
        <f t="shared" si="59"/>
        <v>1</v>
      </c>
      <c r="AX131" s="31">
        <f t="shared" si="60"/>
        <v>1</v>
      </c>
      <c r="AY131" s="33">
        <f t="shared" si="61"/>
        <v>1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customHeight="1">
      <c r="A132" s="2"/>
      <c r="B132" s="107">
        <v>57</v>
      </c>
      <c r="C132" s="31">
        <v>1</v>
      </c>
      <c r="D132" s="106" t="s">
        <v>4</v>
      </c>
      <c r="E132" s="2" t="s">
        <v>67</v>
      </c>
      <c r="F132" s="2" t="s">
        <v>149</v>
      </c>
      <c r="G132" s="2"/>
      <c r="H132" s="33"/>
      <c r="I132" s="99">
        <f t="shared" si="0"/>
        <v>351.47527045243714</v>
      </c>
      <c r="J132" s="101">
        <f t="shared" si="1"/>
        <v>5.583333333333333</v>
      </c>
      <c r="K132" s="101">
        <f t="shared" si="2"/>
        <v>780</v>
      </c>
      <c r="L132" s="74">
        <f t="shared" si="3"/>
        <v>294</v>
      </c>
      <c r="M132" s="99">
        <f t="shared" si="4"/>
        <v>4217.7032454292457</v>
      </c>
      <c r="N132" s="108">
        <f t="shared" si="44"/>
        <v>1100.8650206036664</v>
      </c>
      <c r="O132" s="108">
        <f t="shared" si="45"/>
        <v>3116.8382248255789</v>
      </c>
      <c r="P132" s="108"/>
      <c r="Q132" s="108"/>
      <c r="R132" s="109"/>
      <c r="S132" s="99">
        <f t="shared" si="6"/>
        <v>2350.0373749434148</v>
      </c>
      <c r="T132" s="108">
        <f t="shared" si="46"/>
        <v>469.71001645902442</v>
      </c>
      <c r="U132" s="108">
        <f t="shared" si="47"/>
        <v>1880.3273584843903</v>
      </c>
      <c r="V132" s="108"/>
      <c r="W132" s="108"/>
      <c r="X132" s="109"/>
      <c r="Y132" s="99">
        <f t="shared" si="8"/>
        <v>4700.0747498868295</v>
      </c>
      <c r="Z132" s="108">
        <f t="shared" si="9"/>
        <v>939.42003291804883</v>
      </c>
      <c r="AA132" s="108">
        <f t="shared" si="48"/>
        <v>3760.654716968781</v>
      </c>
      <c r="AB132" s="108"/>
      <c r="AC132" s="108"/>
      <c r="AD132" s="109"/>
      <c r="AE132" s="99">
        <f t="shared" ref="AE132:AF132" si="75">AO132</f>
        <v>12</v>
      </c>
      <c r="AF132" s="101">
        <f t="shared" si="75"/>
        <v>36</v>
      </c>
      <c r="AG132" s="101">
        <f t="shared" si="32"/>
        <v>19.001300000000001</v>
      </c>
      <c r="AH132" s="101">
        <f t="shared" si="12"/>
        <v>67</v>
      </c>
      <c r="AI132" s="101">
        <f t="shared" si="13"/>
        <v>268.61079999999998</v>
      </c>
      <c r="AJ132" s="108">
        <f t="shared" si="50"/>
        <v>2</v>
      </c>
      <c r="AK132" s="101">
        <f t="shared" si="15"/>
        <v>1958.3644791195125</v>
      </c>
      <c r="AL132" s="101">
        <f t="shared" si="51"/>
        <v>391.42501371585371</v>
      </c>
      <c r="AM132" s="101">
        <f t="shared" si="52"/>
        <v>1566.9394654036587</v>
      </c>
      <c r="AN132" s="101"/>
      <c r="AO132" s="1">
        <v>12</v>
      </c>
      <c r="AP132" s="2">
        <v>36</v>
      </c>
      <c r="AQ132" s="74">
        <f t="shared" si="53"/>
        <v>67</v>
      </c>
      <c r="AR132" s="31">
        <f t="shared" si="54"/>
        <v>0</v>
      </c>
      <c r="AS132" s="2">
        <f t="shared" si="55"/>
        <v>0</v>
      </c>
      <c r="AT132" s="33">
        <f t="shared" si="56"/>
        <v>1</v>
      </c>
      <c r="AU132" s="31">
        <f t="shared" si="57"/>
        <v>0</v>
      </c>
      <c r="AV132" s="2">
        <f t="shared" si="58"/>
        <v>0</v>
      </c>
      <c r="AW132" s="33">
        <f t="shared" si="59"/>
        <v>1</v>
      </c>
      <c r="AX132" s="31">
        <f t="shared" si="60"/>
        <v>1</v>
      </c>
      <c r="AY132" s="33">
        <f t="shared" si="61"/>
        <v>1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customHeight="1">
      <c r="A133" s="2"/>
      <c r="B133" s="107">
        <v>58</v>
      </c>
      <c r="C133" s="31">
        <v>10</v>
      </c>
      <c r="D133" s="106" t="s">
        <v>4</v>
      </c>
      <c r="E133" s="2" t="s">
        <v>144</v>
      </c>
      <c r="F133" s="2"/>
      <c r="G133" s="2" t="s">
        <v>167</v>
      </c>
      <c r="H133" s="33"/>
      <c r="I133" s="99">
        <f t="shared" si="0"/>
        <v>575.71006605980244</v>
      </c>
      <c r="J133" s="101">
        <f t="shared" si="1"/>
        <v>29.083333333333332</v>
      </c>
      <c r="K133" s="101">
        <f t="shared" si="2"/>
        <v>500</v>
      </c>
      <c r="L133" s="74">
        <f t="shared" si="3"/>
        <v>175</v>
      </c>
      <c r="M133" s="99">
        <f t="shared" si="4"/>
        <v>6908.5207927176289</v>
      </c>
      <c r="N133" s="108">
        <f t="shared" si="44"/>
        <v>1103.8593604940324</v>
      </c>
      <c r="O133" s="108">
        <f t="shared" si="45"/>
        <v>5804.6614322235964</v>
      </c>
      <c r="P133" s="108"/>
      <c r="Q133" s="108"/>
      <c r="R133" s="109"/>
      <c r="S133" s="99">
        <f t="shared" si="6"/>
        <v>4946.3414267731714</v>
      </c>
      <c r="T133" s="108">
        <f t="shared" si="46"/>
        <v>550.14434099268294</v>
      </c>
      <c r="U133" s="108">
        <f t="shared" si="47"/>
        <v>4396.1970857804881</v>
      </c>
      <c r="V133" s="108"/>
      <c r="W133" s="108"/>
      <c r="X133" s="109"/>
      <c r="Y133" s="99">
        <f t="shared" si="8"/>
        <v>9892.6828535463428</v>
      </c>
      <c r="Z133" s="108">
        <f t="shared" si="9"/>
        <v>1100.2886819853659</v>
      </c>
      <c r="AA133" s="108">
        <f t="shared" si="48"/>
        <v>8792.3941715609762</v>
      </c>
      <c r="AB133" s="108"/>
      <c r="AC133" s="108"/>
      <c r="AD133" s="109"/>
      <c r="AE133" s="99">
        <f t="shared" ref="AE133:AF133" si="76">AO133</f>
        <v>12</v>
      </c>
      <c r="AF133" s="101">
        <f t="shared" si="76"/>
        <v>36</v>
      </c>
      <c r="AG133" s="101">
        <f t="shared" si="32"/>
        <v>19.001300000000001</v>
      </c>
      <c r="AH133" s="101">
        <f t="shared" si="12"/>
        <v>349</v>
      </c>
      <c r="AI133" s="101">
        <f t="shared" si="13"/>
        <v>268.61079999999998</v>
      </c>
      <c r="AJ133" s="108">
        <f t="shared" si="50"/>
        <v>2</v>
      </c>
      <c r="AK133" s="101">
        <f t="shared" si="15"/>
        <v>2748.2428838829269</v>
      </c>
      <c r="AL133" s="101">
        <f t="shared" si="51"/>
        <v>550.14434099268294</v>
      </c>
      <c r="AM133" s="101">
        <f t="shared" si="52"/>
        <v>2198.0985428902441</v>
      </c>
      <c r="AN133" s="101"/>
      <c r="AO133" s="1">
        <v>12</v>
      </c>
      <c r="AP133" s="2">
        <v>36</v>
      </c>
      <c r="AQ133" s="74">
        <f t="shared" si="53"/>
        <v>349</v>
      </c>
      <c r="AR133" s="31">
        <f t="shared" si="54"/>
        <v>0</v>
      </c>
      <c r="AS133" s="2">
        <f t="shared" si="55"/>
        <v>0</v>
      </c>
      <c r="AT133" s="33">
        <f t="shared" si="56"/>
        <v>1</v>
      </c>
      <c r="AU133" s="31">
        <f t="shared" si="57"/>
        <v>0</v>
      </c>
      <c r="AV133" s="2">
        <f t="shared" si="58"/>
        <v>0</v>
      </c>
      <c r="AW133" s="33">
        <f t="shared" si="59"/>
        <v>1</v>
      </c>
      <c r="AX133" s="31">
        <f t="shared" si="60"/>
        <v>2</v>
      </c>
      <c r="AY133" s="33">
        <f t="shared" si="61"/>
        <v>1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customHeight="1">
      <c r="A134" s="2"/>
      <c r="B134" s="107">
        <v>59</v>
      </c>
      <c r="C134" s="31">
        <v>10</v>
      </c>
      <c r="D134" s="106" t="s">
        <v>4</v>
      </c>
      <c r="E134" s="2" t="s">
        <v>141</v>
      </c>
      <c r="F134" s="2"/>
      <c r="G134" s="2" t="s">
        <v>172</v>
      </c>
      <c r="H134" s="33"/>
      <c r="I134" s="99">
        <f t="shared" si="0"/>
        <v>769.19878046725569</v>
      </c>
      <c r="J134" s="101">
        <f t="shared" si="1"/>
        <v>29.083333333333332</v>
      </c>
      <c r="K134" s="101">
        <f t="shared" si="2"/>
        <v>287</v>
      </c>
      <c r="L134" s="74">
        <f t="shared" si="3"/>
        <v>77</v>
      </c>
      <c r="M134" s="99">
        <f t="shared" si="4"/>
        <v>9230.3853656070678</v>
      </c>
      <c r="N134" s="108">
        <f t="shared" si="44"/>
        <v>1103.8593604940324</v>
      </c>
      <c r="O134" s="108">
        <f t="shared" si="45"/>
        <v>8126.5260051130344</v>
      </c>
      <c r="P134" s="108"/>
      <c r="Q134" s="108"/>
      <c r="R134" s="109"/>
      <c r="S134" s="99">
        <f t="shared" si="6"/>
        <v>6704.8202610853659</v>
      </c>
      <c r="T134" s="108">
        <f t="shared" si="46"/>
        <v>550.14434099268294</v>
      </c>
      <c r="U134" s="108">
        <f t="shared" si="47"/>
        <v>6154.6759200926826</v>
      </c>
      <c r="V134" s="108"/>
      <c r="W134" s="108"/>
      <c r="X134" s="109"/>
      <c r="Y134" s="99">
        <f t="shared" si="8"/>
        <v>13409.640522170732</v>
      </c>
      <c r="Z134" s="108">
        <f t="shared" si="9"/>
        <v>1100.2886819853659</v>
      </c>
      <c r="AA134" s="108">
        <f t="shared" si="48"/>
        <v>12309.351840185365</v>
      </c>
      <c r="AB134" s="108"/>
      <c r="AC134" s="108"/>
      <c r="AD134" s="109"/>
      <c r="AE134" s="99">
        <f t="shared" ref="AE134:AF134" si="77">AO134</f>
        <v>12</v>
      </c>
      <c r="AF134" s="101">
        <f t="shared" si="77"/>
        <v>36</v>
      </c>
      <c r="AG134" s="101">
        <f t="shared" si="32"/>
        <v>19.001300000000001</v>
      </c>
      <c r="AH134" s="101">
        <f t="shared" si="12"/>
        <v>349</v>
      </c>
      <c r="AI134" s="101">
        <f t="shared" si="13"/>
        <v>268.61079999999998</v>
      </c>
      <c r="AJ134" s="108">
        <f t="shared" si="50"/>
        <v>2</v>
      </c>
      <c r="AK134" s="101">
        <f t="shared" si="15"/>
        <v>2748.2428838829269</v>
      </c>
      <c r="AL134" s="101">
        <f t="shared" si="51"/>
        <v>550.14434099268294</v>
      </c>
      <c r="AM134" s="101">
        <f t="shared" si="52"/>
        <v>2198.0985428902441</v>
      </c>
      <c r="AN134" s="101"/>
      <c r="AO134" s="1">
        <v>12</v>
      </c>
      <c r="AP134" s="2">
        <v>36</v>
      </c>
      <c r="AQ134" s="74">
        <f t="shared" si="53"/>
        <v>349</v>
      </c>
      <c r="AR134" s="31">
        <f t="shared" si="54"/>
        <v>0</v>
      </c>
      <c r="AS134" s="2">
        <f t="shared" si="55"/>
        <v>0</v>
      </c>
      <c r="AT134" s="33">
        <f t="shared" si="56"/>
        <v>1</v>
      </c>
      <c r="AU134" s="31">
        <f t="shared" si="57"/>
        <v>0</v>
      </c>
      <c r="AV134" s="2">
        <f t="shared" si="58"/>
        <v>0</v>
      </c>
      <c r="AW134" s="33">
        <f t="shared" si="59"/>
        <v>1.4</v>
      </c>
      <c r="AX134" s="31">
        <f t="shared" si="60"/>
        <v>2</v>
      </c>
      <c r="AY134" s="33">
        <f t="shared" si="61"/>
        <v>1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customHeight="1">
      <c r="A135" s="2"/>
      <c r="B135" s="107">
        <v>60</v>
      </c>
      <c r="C135" s="31">
        <v>10</v>
      </c>
      <c r="D135" s="106" t="s">
        <v>4</v>
      </c>
      <c r="E135" s="2" t="s">
        <v>146</v>
      </c>
      <c r="F135" s="2"/>
      <c r="G135" s="2" t="s">
        <v>167</v>
      </c>
      <c r="H135" s="33"/>
      <c r="I135" s="99">
        <f t="shared" si="0"/>
        <v>621.70420608038705</v>
      </c>
      <c r="J135" s="101">
        <f t="shared" si="1"/>
        <v>29.083333333333332</v>
      </c>
      <c r="K135" s="101">
        <f t="shared" si="2"/>
        <v>440</v>
      </c>
      <c r="L135" s="74">
        <f t="shared" si="3"/>
        <v>149</v>
      </c>
      <c r="M135" s="99">
        <f t="shared" si="4"/>
        <v>7460.4504729646451</v>
      </c>
      <c r="N135" s="108">
        <f t="shared" si="44"/>
        <v>1655.7890407410487</v>
      </c>
      <c r="O135" s="108">
        <f t="shared" si="45"/>
        <v>5804.6614322235964</v>
      </c>
      <c r="P135" s="108"/>
      <c r="Q135" s="108"/>
      <c r="R135" s="109"/>
      <c r="S135" s="99">
        <f t="shared" si="6"/>
        <v>5221.413597269513</v>
      </c>
      <c r="T135" s="108">
        <f t="shared" si="46"/>
        <v>825.21651148902447</v>
      </c>
      <c r="U135" s="108">
        <f t="shared" si="47"/>
        <v>4396.1970857804881</v>
      </c>
      <c r="V135" s="108"/>
      <c r="W135" s="108"/>
      <c r="X135" s="109"/>
      <c r="Y135" s="99">
        <f t="shared" si="8"/>
        <v>10442.827194539026</v>
      </c>
      <c r="Z135" s="108">
        <f t="shared" si="9"/>
        <v>1650.4330229780489</v>
      </c>
      <c r="AA135" s="108">
        <f t="shared" si="48"/>
        <v>8792.3941715609762</v>
      </c>
      <c r="AB135" s="108"/>
      <c r="AC135" s="108"/>
      <c r="AD135" s="109"/>
      <c r="AE135" s="99">
        <f t="shared" ref="AE135:AF135" si="78">AO135</f>
        <v>12</v>
      </c>
      <c r="AF135" s="101">
        <f t="shared" si="78"/>
        <v>36</v>
      </c>
      <c r="AG135" s="101">
        <f t="shared" si="32"/>
        <v>19.001300000000001</v>
      </c>
      <c r="AH135" s="101">
        <f t="shared" si="12"/>
        <v>349</v>
      </c>
      <c r="AI135" s="101">
        <f t="shared" si="13"/>
        <v>268.61079999999998</v>
      </c>
      <c r="AJ135" s="108">
        <f t="shared" si="50"/>
        <v>2</v>
      </c>
      <c r="AK135" s="101">
        <f t="shared" si="15"/>
        <v>2748.2428838829269</v>
      </c>
      <c r="AL135" s="101">
        <f t="shared" si="51"/>
        <v>550.14434099268294</v>
      </c>
      <c r="AM135" s="101">
        <f t="shared" si="52"/>
        <v>2198.0985428902441</v>
      </c>
      <c r="AN135" s="101"/>
      <c r="AO135" s="1">
        <v>12</v>
      </c>
      <c r="AP135" s="2">
        <v>36</v>
      </c>
      <c r="AQ135" s="74">
        <f t="shared" si="53"/>
        <v>349</v>
      </c>
      <c r="AR135" s="31">
        <f t="shared" si="54"/>
        <v>0</v>
      </c>
      <c r="AS135" s="2">
        <f t="shared" si="55"/>
        <v>0</v>
      </c>
      <c r="AT135" s="33">
        <f t="shared" si="56"/>
        <v>1.5</v>
      </c>
      <c r="AU135" s="31">
        <f t="shared" si="57"/>
        <v>0</v>
      </c>
      <c r="AV135" s="2">
        <f t="shared" si="58"/>
        <v>0</v>
      </c>
      <c r="AW135" s="33">
        <f t="shared" si="59"/>
        <v>1</v>
      </c>
      <c r="AX135" s="31">
        <f t="shared" si="60"/>
        <v>2</v>
      </c>
      <c r="AY135" s="33">
        <f t="shared" si="61"/>
        <v>1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customHeight="1">
      <c r="A136" s="2"/>
      <c r="B136" s="107">
        <v>61</v>
      </c>
      <c r="C136" s="31">
        <v>10</v>
      </c>
      <c r="D136" s="106" t="s">
        <v>4</v>
      </c>
      <c r="E136" s="2" t="s">
        <v>147</v>
      </c>
      <c r="F136" s="2"/>
      <c r="G136" s="2" t="s">
        <v>172</v>
      </c>
      <c r="H136" s="33"/>
      <c r="I136" s="99">
        <f t="shared" si="0"/>
        <v>815.1929204878403</v>
      </c>
      <c r="J136" s="101">
        <f t="shared" si="1"/>
        <v>29.083333333333332</v>
      </c>
      <c r="K136" s="101">
        <f t="shared" si="2"/>
        <v>261</v>
      </c>
      <c r="L136" s="74">
        <f t="shared" si="3"/>
        <v>69</v>
      </c>
      <c r="M136" s="99">
        <f t="shared" si="4"/>
        <v>9782.315045854084</v>
      </c>
      <c r="N136" s="108">
        <f t="shared" si="44"/>
        <v>1655.7890407410487</v>
      </c>
      <c r="O136" s="108">
        <f t="shared" si="45"/>
        <v>8126.5260051130344</v>
      </c>
      <c r="P136" s="108"/>
      <c r="Q136" s="108"/>
      <c r="R136" s="109"/>
      <c r="S136" s="99">
        <f t="shared" si="6"/>
        <v>6979.8924315817076</v>
      </c>
      <c r="T136" s="108">
        <f t="shared" si="46"/>
        <v>825.21651148902447</v>
      </c>
      <c r="U136" s="108">
        <f t="shared" si="47"/>
        <v>6154.6759200926826</v>
      </c>
      <c r="V136" s="108"/>
      <c r="W136" s="108"/>
      <c r="X136" s="109"/>
      <c r="Y136" s="99">
        <f t="shared" si="8"/>
        <v>13959.784863163415</v>
      </c>
      <c r="Z136" s="108">
        <f t="shared" si="9"/>
        <v>1650.4330229780489</v>
      </c>
      <c r="AA136" s="108">
        <f t="shared" si="48"/>
        <v>12309.351840185365</v>
      </c>
      <c r="AB136" s="108"/>
      <c r="AC136" s="108"/>
      <c r="AD136" s="109"/>
      <c r="AE136" s="99">
        <f t="shared" ref="AE136:AF136" si="79">AO136</f>
        <v>12</v>
      </c>
      <c r="AF136" s="101">
        <f t="shared" si="79"/>
        <v>36</v>
      </c>
      <c r="AG136" s="101">
        <f t="shared" si="32"/>
        <v>19.001300000000001</v>
      </c>
      <c r="AH136" s="101">
        <f t="shared" si="12"/>
        <v>349</v>
      </c>
      <c r="AI136" s="101">
        <f t="shared" si="13"/>
        <v>268.61079999999998</v>
      </c>
      <c r="AJ136" s="108">
        <f t="shared" si="50"/>
        <v>2</v>
      </c>
      <c r="AK136" s="101">
        <f t="shared" si="15"/>
        <v>2748.2428838829269</v>
      </c>
      <c r="AL136" s="101">
        <f t="shared" si="51"/>
        <v>550.14434099268294</v>
      </c>
      <c r="AM136" s="101">
        <f t="shared" si="52"/>
        <v>2198.0985428902441</v>
      </c>
      <c r="AN136" s="101"/>
      <c r="AO136" s="1">
        <v>12</v>
      </c>
      <c r="AP136" s="2">
        <v>36</v>
      </c>
      <c r="AQ136" s="74">
        <f t="shared" si="53"/>
        <v>349</v>
      </c>
      <c r="AR136" s="31">
        <f t="shared" si="54"/>
        <v>0</v>
      </c>
      <c r="AS136" s="2">
        <f t="shared" si="55"/>
        <v>0</v>
      </c>
      <c r="AT136" s="33">
        <f t="shared" si="56"/>
        <v>1.5</v>
      </c>
      <c r="AU136" s="31">
        <f t="shared" si="57"/>
        <v>0</v>
      </c>
      <c r="AV136" s="2">
        <f t="shared" si="58"/>
        <v>0</v>
      </c>
      <c r="AW136" s="33">
        <f t="shared" si="59"/>
        <v>1.4</v>
      </c>
      <c r="AX136" s="31">
        <f t="shared" si="60"/>
        <v>2</v>
      </c>
      <c r="AY136" s="33">
        <f t="shared" si="61"/>
        <v>1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5.75" customHeight="1">
      <c r="A137" s="2"/>
      <c r="B137" s="107">
        <v>62</v>
      </c>
      <c r="C137" s="31">
        <v>10</v>
      </c>
      <c r="D137" s="106" t="s">
        <v>4</v>
      </c>
      <c r="E137" s="2" t="s">
        <v>92</v>
      </c>
      <c r="F137" s="2"/>
      <c r="G137" s="2"/>
      <c r="H137" s="33"/>
      <c r="I137" s="99">
        <f t="shared" si="0"/>
        <v>509.19832048224043</v>
      </c>
      <c r="J137" s="101">
        <f t="shared" si="1"/>
        <v>29.083333333333332</v>
      </c>
      <c r="K137" s="101">
        <f t="shared" si="2"/>
        <v>588</v>
      </c>
      <c r="L137" s="74">
        <f t="shared" si="3"/>
        <v>208</v>
      </c>
      <c r="M137" s="99">
        <f t="shared" si="4"/>
        <v>6110.3798457868852</v>
      </c>
      <c r="N137" s="108">
        <f t="shared" si="44"/>
        <v>1103.8593604940324</v>
      </c>
      <c r="O137" s="108">
        <f t="shared" si="45"/>
        <v>5006.5204852928528</v>
      </c>
      <c r="P137" s="108"/>
      <c r="Q137" s="108"/>
      <c r="R137" s="109"/>
      <c r="S137" s="99">
        <f t="shared" si="6"/>
        <v>4341.8643274783544</v>
      </c>
      <c r="T137" s="108">
        <f t="shared" si="46"/>
        <v>550.14434099268294</v>
      </c>
      <c r="U137" s="108">
        <f t="shared" si="47"/>
        <v>3791.7199864856711</v>
      </c>
      <c r="V137" s="108"/>
      <c r="W137" s="108"/>
      <c r="X137" s="109"/>
      <c r="Y137" s="99">
        <f t="shared" si="8"/>
        <v>8683.7286549567089</v>
      </c>
      <c r="Z137" s="108">
        <f t="shared" si="9"/>
        <v>1100.2886819853659</v>
      </c>
      <c r="AA137" s="108">
        <f t="shared" si="48"/>
        <v>7583.4399729713423</v>
      </c>
      <c r="AB137" s="108"/>
      <c r="AC137" s="108"/>
      <c r="AD137" s="109"/>
      <c r="AE137" s="99">
        <f t="shared" ref="AE137:AF137" si="80">AO137</f>
        <v>12</v>
      </c>
      <c r="AF137" s="101">
        <f t="shared" si="80"/>
        <v>36</v>
      </c>
      <c r="AG137" s="101">
        <f t="shared" si="32"/>
        <v>19.001300000000001</v>
      </c>
      <c r="AH137" s="101">
        <f t="shared" si="12"/>
        <v>349</v>
      </c>
      <c r="AI137" s="101">
        <f t="shared" si="13"/>
        <v>268.61079999999998</v>
      </c>
      <c r="AJ137" s="108">
        <f t="shared" si="50"/>
        <v>2.5</v>
      </c>
      <c r="AK137" s="101">
        <f t="shared" si="15"/>
        <v>2748.2428838829269</v>
      </c>
      <c r="AL137" s="101">
        <f t="shared" si="51"/>
        <v>550.14434099268294</v>
      </c>
      <c r="AM137" s="101">
        <f t="shared" si="52"/>
        <v>2198.0985428902441</v>
      </c>
      <c r="AN137" s="101"/>
      <c r="AO137" s="1">
        <v>12</v>
      </c>
      <c r="AP137" s="2">
        <v>36</v>
      </c>
      <c r="AQ137" s="74">
        <f t="shared" si="53"/>
        <v>349</v>
      </c>
      <c r="AR137" s="31">
        <f t="shared" si="54"/>
        <v>0</v>
      </c>
      <c r="AS137" s="2">
        <f t="shared" si="55"/>
        <v>0</v>
      </c>
      <c r="AT137" s="33">
        <f t="shared" si="56"/>
        <v>1</v>
      </c>
      <c r="AU137" s="31">
        <f t="shared" si="57"/>
        <v>0</v>
      </c>
      <c r="AV137" s="2">
        <f t="shared" si="58"/>
        <v>0</v>
      </c>
      <c r="AW137" s="33">
        <f t="shared" si="59"/>
        <v>1</v>
      </c>
      <c r="AX137" s="31">
        <f t="shared" si="60"/>
        <v>1</v>
      </c>
      <c r="AY137" s="33">
        <f t="shared" si="61"/>
        <v>1.7250000000000001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customHeight="1">
      <c r="A138" s="2"/>
      <c r="B138" s="107">
        <v>63</v>
      </c>
      <c r="C138" s="31">
        <v>10</v>
      </c>
      <c r="D138" s="106" t="s">
        <v>4</v>
      </c>
      <c r="E138" s="2" t="s">
        <v>98</v>
      </c>
      <c r="F138" s="2"/>
      <c r="G138" s="2" t="s">
        <v>143</v>
      </c>
      <c r="H138" s="33"/>
      <c r="I138" s="99">
        <f t="shared" si="0"/>
        <v>676.08233665866885</v>
      </c>
      <c r="J138" s="101">
        <f t="shared" si="1"/>
        <v>29.083333333333332</v>
      </c>
      <c r="K138" s="101">
        <f t="shared" si="2"/>
        <v>380</v>
      </c>
      <c r="L138" s="74">
        <f t="shared" si="3"/>
        <v>118</v>
      </c>
      <c r="M138" s="99">
        <f t="shared" si="4"/>
        <v>8112.9880399040258</v>
      </c>
      <c r="N138" s="108">
        <f t="shared" si="44"/>
        <v>1103.8593604940324</v>
      </c>
      <c r="O138" s="108">
        <f t="shared" si="45"/>
        <v>7009.1286794099933</v>
      </c>
      <c r="P138" s="108"/>
      <c r="Q138" s="108"/>
      <c r="R138" s="109"/>
      <c r="S138" s="99">
        <f t="shared" si="6"/>
        <v>5858.5523220726227</v>
      </c>
      <c r="T138" s="108">
        <f t="shared" si="46"/>
        <v>550.14434099268294</v>
      </c>
      <c r="U138" s="108">
        <f t="shared" si="47"/>
        <v>5308.4079810799394</v>
      </c>
      <c r="V138" s="108"/>
      <c r="W138" s="108"/>
      <c r="X138" s="109"/>
      <c r="Y138" s="99">
        <f t="shared" si="8"/>
        <v>11717.104644145245</v>
      </c>
      <c r="Z138" s="108">
        <f t="shared" si="9"/>
        <v>1100.2886819853659</v>
      </c>
      <c r="AA138" s="108">
        <f t="shared" si="48"/>
        <v>10616.815962159879</v>
      </c>
      <c r="AB138" s="108"/>
      <c r="AC138" s="108"/>
      <c r="AD138" s="109"/>
      <c r="AE138" s="99">
        <f t="shared" ref="AE138:AF138" si="81">AO138</f>
        <v>12</v>
      </c>
      <c r="AF138" s="101">
        <f t="shared" si="81"/>
        <v>36</v>
      </c>
      <c r="AG138" s="101">
        <f t="shared" si="32"/>
        <v>19.001300000000001</v>
      </c>
      <c r="AH138" s="101">
        <f t="shared" si="12"/>
        <v>349</v>
      </c>
      <c r="AI138" s="101">
        <f t="shared" si="13"/>
        <v>268.61079999999998</v>
      </c>
      <c r="AJ138" s="108">
        <f t="shared" si="50"/>
        <v>2.5</v>
      </c>
      <c r="AK138" s="101">
        <f t="shared" si="15"/>
        <v>2748.2428838829269</v>
      </c>
      <c r="AL138" s="101">
        <f t="shared" si="51"/>
        <v>550.14434099268294</v>
      </c>
      <c r="AM138" s="101">
        <f t="shared" si="52"/>
        <v>2198.0985428902441</v>
      </c>
      <c r="AN138" s="101"/>
      <c r="AO138" s="1">
        <v>12</v>
      </c>
      <c r="AP138" s="2">
        <v>36</v>
      </c>
      <c r="AQ138" s="74">
        <f t="shared" si="53"/>
        <v>349</v>
      </c>
      <c r="AR138" s="31">
        <f t="shared" si="54"/>
        <v>0</v>
      </c>
      <c r="AS138" s="2">
        <f t="shared" si="55"/>
        <v>0</v>
      </c>
      <c r="AT138" s="33">
        <f t="shared" si="56"/>
        <v>1</v>
      </c>
      <c r="AU138" s="31">
        <f t="shared" si="57"/>
        <v>0</v>
      </c>
      <c r="AV138" s="2">
        <f t="shared" si="58"/>
        <v>0</v>
      </c>
      <c r="AW138" s="33">
        <f t="shared" si="59"/>
        <v>1.4</v>
      </c>
      <c r="AX138" s="31">
        <f t="shared" si="60"/>
        <v>1</v>
      </c>
      <c r="AY138" s="33">
        <f t="shared" si="61"/>
        <v>1.7250000000000001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customHeight="1">
      <c r="A139" s="2"/>
      <c r="B139" s="107">
        <v>64</v>
      </c>
      <c r="C139" s="31">
        <v>10</v>
      </c>
      <c r="D139" s="106" t="s">
        <v>4</v>
      </c>
      <c r="E139" s="2" t="s">
        <v>111</v>
      </c>
      <c r="F139" s="2"/>
      <c r="G139" s="2"/>
      <c r="H139" s="33"/>
      <c r="I139" s="99">
        <f t="shared" si="0"/>
        <v>555.19246050282516</v>
      </c>
      <c r="J139" s="101">
        <f t="shared" si="1"/>
        <v>29.083333333333332</v>
      </c>
      <c r="K139" s="101">
        <f t="shared" si="2"/>
        <v>526</v>
      </c>
      <c r="L139" s="74">
        <f t="shared" si="3"/>
        <v>183</v>
      </c>
      <c r="M139" s="99">
        <f t="shared" si="4"/>
        <v>6662.3095260339014</v>
      </c>
      <c r="N139" s="108">
        <f t="shared" si="44"/>
        <v>1655.7890407410487</v>
      </c>
      <c r="O139" s="108">
        <f t="shared" si="45"/>
        <v>5006.5204852928528</v>
      </c>
      <c r="P139" s="108"/>
      <c r="Q139" s="108"/>
      <c r="R139" s="109"/>
      <c r="S139" s="99">
        <f t="shared" si="6"/>
        <v>4616.9364979746952</v>
      </c>
      <c r="T139" s="108">
        <f t="shared" si="46"/>
        <v>825.21651148902447</v>
      </c>
      <c r="U139" s="108">
        <f t="shared" si="47"/>
        <v>3791.7199864856711</v>
      </c>
      <c r="V139" s="108"/>
      <c r="W139" s="108"/>
      <c r="X139" s="109"/>
      <c r="Y139" s="99">
        <f t="shared" si="8"/>
        <v>9233.8729959493903</v>
      </c>
      <c r="Z139" s="108">
        <f t="shared" si="9"/>
        <v>1650.4330229780489</v>
      </c>
      <c r="AA139" s="108">
        <f t="shared" si="48"/>
        <v>7583.4399729713423</v>
      </c>
      <c r="AB139" s="108"/>
      <c r="AC139" s="108"/>
      <c r="AD139" s="109"/>
      <c r="AE139" s="99">
        <f t="shared" ref="AE139:AF139" si="82">AO139</f>
        <v>12</v>
      </c>
      <c r="AF139" s="101">
        <f t="shared" si="82"/>
        <v>36</v>
      </c>
      <c r="AG139" s="101">
        <f t="shared" si="32"/>
        <v>19.001300000000001</v>
      </c>
      <c r="AH139" s="101">
        <f t="shared" si="12"/>
        <v>349</v>
      </c>
      <c r="AI139" s="101">
        <f t="shared" si="13"/>
        <v>268.61079999999998</v>
      </c>
      <c r="AJ139" s="108">
        <f t="shared" si="50"/>
        <v>2.5</v>
      </c>
      <c r="AK139" s="101">
        <f t="shared" si="15"/>
        <v>2748.2428838829269</v>
      </c>
      <c r="AL139" s="101">
        <f t="shared" si="51"/>
        <v>550.14434099268294</v>
      </c>
      <c r="AM139" s="101">
        <f t="shared" si="52"/>
        <v>2198.0985428902441</v>
      </c>
      <c r="AN139" s="101"/>
      <c r="AO139" s="1">
        <v>12</v>
      </c>
      <c r="AP139" s="2">
        <v>36</v>
      </c>
      <c r="AQ139" s="74">
        <f t="shared" si="53"/>
        <v>349</v>
      </c>
      <c r="AR139" s="31">
        <f t="shared" si="54"/>
        <v>0</v>
      </c>
      <c r="AS139" s="2">
        <f t="shared" si="55"/>
        <v>0</v>
      </c>
      <c r="AT139" s="33">
        <f t="shared" si="56"/>
        <v>1.5</v>
      </c>
      <c r="AU139" s="31">
        <f t="shared" si="57"/>
        <v>0</v>
      </c>
      <c r="AV139" s="2">
        <f t="shared" si="58"/>
        <v>0</v>
      </c>
      <c r="AW139" s="33">
        <f t="shared" si="59"/>
        <v>1</v>
      </c>
      <c r="AX139" s="31">
        <f t="shared" si="60"/>
        <v>1</v>
      </c>
      <c r="AY139" s="33">
        <f t="shared" si="61"/>
        <v>1.7250000000000001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customHeight="1">
      <c r="A140" s="2"/>
      <c r="B140" s="107">
        <v>65</v>
      </c>
      <c r="C140" s="31">
        <v>10</v>
      </c>
      <c r="D140" s="106" t="s">
        <v>4</v>
      </c>
      <c r="E140" s="2" t="s">
        <v>135</v>
      </c>
      <c r="F140" s="2"/>
      <c r="G140" s="2" t="s">
        <v>143</v>
      </c>
      <c r="H140" s="33"/>
      <c r="I140" s="99">
        <f t="shared" si="0"/>
        <v>722.07647667925357</v>
      </c>
      <c r="J140" s="101">
        <f t="shared" si="1"/>
        <v>29.083333333333332</v>
      </c>
      <c r="K140" s="101">
        <f t="shared" si="2"/>
        <v>332</v>
      </c>
      <c r="L140" s="74">
        <f t="shared" si="3"/>
        <v>94</v>
      </c>
      <c r="M140" s="99">
        <f t="shared" si="4"/>
        <v>8664.9177201510429</v>
      </c>
      <c r="N140" s="108">
        <f t="shared" si="44"/>
        <v>1655.7890407410487</v>
      </c>
      <c r="O140" s="108">
        <f t="shared" si="45"/>
        <v>7009.1286794099933</v>
      </c>
      <c r="P140" s="108"/>
      <c r="Q140" s="108"/>
      <c r="R140" s="109"/>
      <c r="S140" s="99">
        <f t="shared" si="6"/>
        <v>6133.6244925689643</v>
      </c>
      <c r="T140" s="108">
        <f t="shared" si="46"/>
        <v>825.21651148902447</v>
      </c>
      <c r="U140" s="108">
        <f t="shared" si="47"/>
        <v>5308.4079810799394</v>
      </c>
      <c r="V140" s="108"/>
      <c r="W140" s="108"/>
      <c r="X140" s="109"/>
      <c r="Y140" s="99">
        <f t="shared" si="8"/>
        <v>12267.248985137929</v>
      </c>
      <c r="Z140" s="108">
        <f t="shared" si="9"/>
        <v>1650.4330229780489</v>
      </c>
      <c r="AA140" s="108">
        <f t="shared" si="48"/>
        <v>10616.815962159879</v>
      </c>
      <c r="AB140" s="108"/>
      <c r="AC140" s="108"/>
      <c r="AD140" s="109"/>
      <c r="AE140" s="99">
        <f t="shared" ref="AE140:AF140" si="83">AO140</f>
        <v>12</v>
      </c>
      <c r="AF140" s="101">
        <f t="shared" si="83"/>
        <v>36</v>
      </c>
      <c r="AG140" s="101">
        <f t="shared" si="32"/>
        <v>19.001300000000001</v>
      </c>
      <c r="AH140" s="101">
        <f t="shared" si="12"/>
        <v>349</v>
      </c>
      <c r="AI140" s="101">
        <f t="shared" ref="AI140:AI203" si="84">$D$58+$D$19</f>
        <v>268.61079999999998</v>
      </c>
      <c r="AJ140" s="108">
        <f t="shared" si="50"/>
        <v>2.5</v>
      </c>
      <c r="AK140" s="101">
        <f t="shared" si="15"/>
        <v>2748.2428838829269</v>
      </c>
      <c r="AL140" s="101">
        <f t="shared" si="51"/>
        <v>550.14434099268294</v>
      </c>
      <c r="AM140" s="101">
        <f t="shared" si="52"/>
        <v>2198.0985428902441</v>
      </c>
      <c r="AN140" s="101"/>
      <c r="AO140" s="1">
        <v>12</v>
      </c>
      <c r="AP140" s="2">
        <v>36</v>
      </c>
      <c r="AQ140" s="74">
        <f t="shared" si="53"/>
        <v>349</v>
      </c>
      <c r="AR140" s="31">
        <f t="shared" si="54"/>
        <v>0</v>
      </c>
      <c r="AS140" s="2">
        <f t="shared" si="55"/>
        <v>0</v>
      </c>
      <c r="AT140" s="33">
        <f t="shared" si="56"/>
        <v>1.5</v>
      </c>
      <c r="AU140" s="31">
        <f t="shared" si="57"/>
        <v>0</v>
      </c>
      <c r="AV140" s="2">
        <f t="shared" si="58"/>
        <v>0</v>
      </c>
      <c r="AW140" s="33">
        <f t="shared" si="59"/>
        <v>1.4</v>
      </c>
      <c r="AX140" s="31">
        <f t="shared" si="60"/>
        <v>1</v>
      </c>
      <c r="AY140" s="33">
        <f t="shared" si="61"/>
        <v>1.7250000000000001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customHeight="1">
      <c r="A141" s="2"/>
      <c r="B141" s="107">
        <v>66</v>
      </c>
      <c r="C141" s="31">
        <v>7</v>
      </c>
      <c r="D141" s="106" t="s">
        <v>4</v>
      </c>
      <c r="E141" s="2" t="s">
        <v>67</v>
      </c>
      <c r="F141" s="2"/>
      <c r="G141" s="2"/>
      <c r="H141" s="33"/>
      <c r="I141" s="99">
        <f t="shared" si="0"/>
        <v>319.91160926460913</v>
      </c>
      <c r="J141" s="101">
        <f t="shared" si="1"/>
        <v>20.25</v>
      </c>
      <c r="K141" s="101">
        <f t="shared" si="2"/>
        <v>819</v>
      </c>
      <c r="L141" s="74">
        <f t="shared" si="3"/>
        <v>319</v>
      </c>
      <c r="M141" s="99">
        <f t="shared" si="4"/>
        <v>3838.9393111753097</v>
      </c>
      <c r="N141" s="108">
        <f t="shared" si="44"/>
        <v>1059.0048789772441</v>
      </c>
      <c r="O141" s="108">
        <f t="shared" si="45"/>
        <v>2779.9344321980657</v>
      </c>
      <c r="P141" s="108"/>
      <c r="Q141" s="108"/>
      <c r="R141" s="109"/>
      <c r="S141" s="99">
        <f t="shared" si="6"/>
        <v>2633.1905884914636</v>
      </c>
      <c r="T141" s="108">
        <f t="shared" si="46"/>
        <v>527.78964613048777</v>
      </c>
      <c r="U141" s="108">
        <f t="shared" si="47"/>
        <v>2105.4009423609759</v>
      </c>
      <c r="V141" s="108"/>
      <c r="W141" s="108"/>
      <c r="X141" s="109"/>
      <c r="Y141" s="99">
        <f t="shared" si="8"/>
        <v>5266.3811769829272</v>
      </c>
      <c r="Z141" s="108">
        <f t="shared" si="9"/>
        <v>1055.5792922609755</v>
      </c>
      <c r="AA141" s="108">
        <f t="shared" si="48"/>
        <v>4210.8018847219519</v>
      </c>
      <c r="AB141" s="108"/>
      <c r="AC141" s="108"/>
      <c r="AD141" s="109"/>
      <c r="AE141" s="99">
        <f t="shared" ref="AE141:AF141" si="85">AO141</f>
        <v>12</v>
      </c>
      <c r="AF141" s="101">
        <f t="shared" si="85"/>
        <v>36</v>
      </c>
      <c r="AG141" s="101">
        <f t="shared" si="32"/>
        <v>19.001300000000001</v>
      </c>
      <c r="AH141" s="101">
        <f t="shared" si="12"/>
        <v>243</v>
      </c>
      <c r="AI141" s="101">
        <f t="shared" si="84"/>
        <v>268.61079999999998</v>
      </c>
      <c r="AJ141" s="108">
        <f t="shared" si="50"/>
        <v>2</v>
      </c>
      <c r="AK141" s="101">
        <f t="shared" si="15"/>
        <v>2633.1905884914636</v>
      </c>
      <c r="AL141" s="101">
        <f t="shared" si="51"/>
        <v>527.78964613048777</v>
      </c>
      <c r="AM141" s="101">
        <f t="shared" si="52"/>
        <v>2105.4009423609759</v>
      </c>
      <c r="AN141" s="101"/>
      <c r="AO141" s="1">
        <v>12</v>
      </c>
      <c r="AP141" s="2">
        <v>36</v>
      </c>
      <c r="AQ141" s="74">
        <f t="shared" si="53"/>
        <v>243</v>
      </c>
      <c r="AR141" s="31">
        <f t="shared" si="54"/>
        <v>0</v>
      </c>
      <c r="AS141" s="2">
        <f t="shared" si="55"/>
        <v>0</v>
      </c>
      <c r="AT141" s="33">
        <f t="shared" si="56"/>
        <v>1</v>
      </c>
      <c r="AU141" s="31">
        <f t="shared" si="57"/>
        <v>0</v>
      </c>
      <c r="AV141" s="2">
        <f t="shared" si="58"/>
        <v>0</v>
      </c>
      <c r="AW141" s="33">
        <f t="shared" si="59"/>
        <v>1</v>
      </c>
      <c r="AX141" s="31">
        <f t="shared" si="60"/>
        <v>1</v>
      </c>
      <c r="AY141" s="33">
        <f t="shared" si="61"/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customHeight="1">
      <c r="A142" s="2"/>
      <c r="B142" s="107">
        <v>67</v>
      </c>
      <c r="C142" s="31">
        <v>7</v>
      </c>
      <c r="D142" s="106" t="s">
        <v>4</v>
      </c>
      <c r="E142" s="2" t="s">
        <v>91</v>
      </c>
      <c r="F142" s="2"/>
      <c r="G142" s="2" t="s">
        <v>143</v>
      </c>
      <c r="H142" s="33"/>
      <c r="I142" s="99">
        <f t="shared" si="0"/>
        <v>412.57609033787799</v>
      </c>
      <c r="J142" s="101">
        <f t="shared" si="1"/>
        <v>20.25</v>
      </c>
      <c r="K142" s="101">
        <f t="shared" si="2"/>
        <v>722</v>
      </c>
      <c r="L142" s="74">
        <f t="shared" si="3"/>
        <v>266</v>
      </c>
      <c r="M142" s="99">
        <f t="shared" si="4"/>
        <v>4950.9130840545358</v>
      </c>
      <c r="N142" s="108">
        <f t="shared" si="44"/>
        <v>1059.0048789772441</v>
      </c>
      <c r="O142" s="108">
        <f t="shared" si="45"/>
        <v>3891.9082050772918</v>
      </c>
      <c r="P142" s="108"/>
      <c r="Q142" s="108"/>
      <c r="R142" s="109"/>
      <c r="S142" s="99">
        <f t="shared" si="6"/>
        <v>3475.3509654358536</v>
      </c>
      <c r="T142" s="108">
        <f t="shared" si="46"/>
        <v>527.78964613048777</v>
      </c>
      <c r="U142" s="108">
        <f t="shared" si="47"/>
        <v>2947.5613193053659</v>
      </c>
      <c r="V142" s="108"/>
      <c r="W142" s="108"/>
      <c r="X142" s="109"/>
      <c r="Y142" s="99">
        <f t="shared" si="8"/>
        <v>6950.7019308717072</v>
      </c>
      <c r="Z142" s="108">
        <f t="shared" si="9"/>
        <v>1055.5792922609755</v>
      </c>
      <c r="AA142" s="108">
        <f t="shared" si="48"/>
        <v>5895.1226386107319</v>
      </c>
      <c r="AB142" s="108"/>
      <c r="AC142" s="108"/>
      <c r="AD142" s="109"/>
      <c r="AE142" s="99">
        <f t="shared" ref="AE142:AF142" si="86">AO142</f>
        <v>12</v>
      </c>
      <c r="AF142" s="101">
        <f t="shared" si="86"/>
        <v>36</v>
      </c>
      <c r="AG142" s="101">
        <f t="shared" si="32"/>
        <v>19.001300000000001</v>
      </c>
      <c r="AH142" s="101">
        <f t="shared" si="12"/>
        <v>243</v>
      </c>
      <c r="AI142" s="101">
        <f t="shared" si="84"/>
        <v>268.61079999999998</v>
      </c>
      <c r="AJ142" s="108">
        <f t="shared" si="50"/>
        <v>2</v>
      </c>
      <c r="AK142" s="101">
        <f t="shared" si="15"/>
        <v>2633.1905884914636</v>
      </c>
      <c r="AL142" s="101">
        <f t="shared" si="51"/>
        <v>527.78964613048777</v>
      </c>
      <c r="AM142" s="101">
        <f t="shared" si="52"/>
        <v>2105.4009423609759</v>
      </c>
      <c r="AN142" s="101"/>
      <c r="AO142" s="1">
        <v>12</v>
      </c>
      <c r="AP142" s="2">
        <v>36</v>
      </c>
      <c r="AQ142" s="74">
        <f t="shared" si="53"/>
        <v>243</v>
      </c>
      <c r="AR142" s="31">
        <f t="shared" si="54"/>
        <v>0</v>
      </c>
      <c r="AS142" s="2">
        <f t="shared" si="55"/>
        <v>0</v>
      </c>
      <c r="AT142" s="33">
        <f t="shared" si="56"/>
        <v>1</v>
      </c>
      <c r="AU142" s="31">
        <f t="shared" si="57"/>
        <v>0</v>
      </c>
      <c r="AV142" s="2">
        <f t="shared" si="58"/>
        <v>0</v>
      </c>
      <c r="AW142" s="33">
        <f t="shared" si="59"/>
        <v>1.4</v>
      </c>
      <c r="AX142" s="31">
        <f t="shared" si="60"/>
        <v>1</v>
      </c>
      <c r="AY142" s="33">
        <f t="shared" si="61"/>
        <v>1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customHeight="1">
      <c r="A143" s="2"/>
      <c r="B143" s="107">
        <v>68</v>
      </c>
      <c r="C143" s="31">
        <v>7</v>
      </c>
      <c r="D143" s="106" t="s">
        <v>4</v>
      </c>
      <c r="E143" s="2" t="s">
        <v>87</v>
      </c>
      <c r="F143" s="2"/>
      <c r="G143" s="2"/>
      <c r="H143" s="33"/>
      <c r="I143" s="99">
        <f t="shared" si="0"/>
        <v>364.03681255532769</v>
      </c>
      <c r="J143" s="101">
        <f t="shared" si="1"/>
        <v>20.25</v>
      </c>
      <c r="K143" s="101">
        <f t="shared" si="2"/>
        <v>763</v>
      </c>
      <c r="L143" s="74">
        <f t="shared" si="3"/>
        <v>284</v>
      </c>
      <c r="M143" s="99">
        <f t="shared" si="4"/>
        <v>4368.441750663932</v>
      </c>
      <c r="N143" s="108">
        <f t="shared" si="44"/>
        <v>1588.5073184658661</v>
      </c>
      <c r="O143" s="108">
        <f t="shared" si="45"/>
        <v>2779.9344321980657</v>
      </c>
      <c r="P143" s="108"/>
      <c r="Q143" s="108"/>
      <c r="R143" s="109"/>
      <c r="S143" s="99">
        <f t="shared" si="6"/>
        <v>2897.0854115567076</v>
      </c>
      <c r="T143" s="108">
        <f t="shared" si="46"/>
        <v>791.68446919573171</v>
      </c>
      <c r="U143" s="108">
        <f t="shared" si="47"/>
        <v>2105.4009423609759</v>
      </c>
      <c r="V143" s="108"/>
      <c r="W143" s="108"/>
      <c r="X143" s="109"/>
      <c r="Y143" s="99">
        <f t="shared" si="8"/>
        <v>5794.1708231134153</v>
      </c>
      <c r="Z143" s="108">
        <f t="shared" si="9"/>
        <v>1583.3689383914634</v>
      </c>
      <c r="AA143" s="108">
        <f t="shared" si="48"/>
        <v>4210.8018847219519</v>
      </c>
      <c r="AB143" s="108"/>
      <c r="AC143" s="108"/>
      <c r="AD143" s="109"/>
      <c r="AE143" s="99">
        <f t="shared" ref="AE143:AF143" si="87">AO143</f>
        <v>12</v>
      </c>
      <c r="AF143" s="101">
        <f t="shared" si="87"/>
        <v>36</v>
      </c>
      <c r="AG143" s="101">
        <f t="shared" si="32"/>
        <v>19.001300000000001</v>
      </c>
      <c r="AH143" s="101">
        <f t="shared" si="12"/>
        <v>243</v>
      </c>
      <c r="AI143" s="101">
        <f t="shared" si="84"/>
        <v>268.61079999999998</v>
      </c>
      <c r="AJ143" s="108">
        <f t="shared" si="50"/>
        <v>2</v>
      </c>
      <c r="AK143" s="101">
        <f t="shared" si="15"/>
        <v>2633.1905884914636</v>
      </c>
      <c r="AL143" s="101">
        <f t="shared" si="51"/>
        <v>527.78964613048777</v>
      </c>
      <c r="AM143" s="101">
        <f t="shared" si="52"/>
        <v>2105.4009423609759</v>
      </c>
      <c r="AN143" s="101"/>
      <c r="AO143" s="1">
        <v>12</v>
      </c>
      <c r="AP143" s="2">
        <v>36</v>
      </c>
      <c r="AQ143" s="74">
        <f t="shared" si="53"/>
        <v>243</v>
      </c>
      <c r="AR143" s="31">
        <f t="shared" si="54"/>
        <v>0</v>
      </c>
      <c r="AS143" s="2">
        <f t="shared" si="55"/>
        <v>0</v>
      </c>
      <c r="AT143" s="33">
        <f t="shared" si="56"/>
        <v>1.5</v>
      </c>
      <c r="AU143" s="31">
        <f t="shared" si="57"/>
        <v>0</v>
      </c>
      <c r="AV143" s="2">
        <f t="shared" si="58"/>
        <v>0</v>
      </c>
      <c r="AW143" s="33">
        <f t="shared" si="59"/>
        <v>1</v>
      </c>
      <c r="AX143" s="31">
        <f t="shared" si="60"/>
        <v>1</v>
      </c>
      <c r="AY143" s="33">
        <f t="shared" si="61"/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customHeight="1">
      <c r="A144" s="2"/>
      <c r="B144" s="107">
        <v>69</v>
      </c>
      <c r="C144" s="31">
        <v>7</v>
      </c>
      <c r="D144" s="106" t="s">
        <v>4</v>
      </c>
      <c r="E144" s="2" t="s">
        <v>134</v>
      </c>
      <c r="F144" s="2"/>
      <c r="G144" s="2" t="s">
        <v>143</v>
      </c>
      <c r="H144" s="33"/>
      <c r="I144" s="99">
        <f t="shared" si="0"/>
        <v>456.70129362859649</v>
      </c>
      <c r="J144" s="101">
        <f t="shared" si="1"/>
        <v>20.25</v>
      </c>
      <c r="K144" s="101">
        <f t="shared" si="2"/>
        <v>667</v>
      </c>
      <c r="L144" s="74">
        <f t="shared" si="3"/>
        <v>244</v>
      </c>
      <c r="M144" s="99">
        <f t="shared" si="4"/>
        <v>5480.4155235431581</v>
      </c>
      <c r="N144" s="108">
        <f t="shared" si="44"/>
        <v>1588.5073184658661</v>
      </c>
      <c r="O144" s="108">
        <f t="shared" si="45"/>
        <v>3891.9082050772918</v>
      </c>
      <c r="P144" s="108"/>
      <c r="Q144" s="108"/>
      <c r="R144" s="109"/>
      <c r="S144" s="99">
        <f t="shared" si="6"/>
        <v>3739.2457885010976</v>
      </c>
      <c r="T144" s="108">
        <f t="shared" si="46"/>
        <v>791.68446919573171</v>
      </c>
      <c r="U144" s="108">
        <f t="shared" si="47"/>
        <v>2947.5613193053659</v>
      </c>
      <c r="V144" s="108"/>
      <c r="W144" s="108"/>
      <c r="X144" s="109"/>
      <c r="Y144" s="99">
        <f t="shared" si="8"/>
        <v>7478.4915770021953</v>
      </c>
      <c r="Z144" s="108">
        <f t="shared" si="9"/>
        <v>1583.3689383914634</v>
      </c>
      <c r="AA144" s="108">
        <f t="shared" si="48"/>
        <v>5895.1226386107319</v>
      </c>
      <c r="AB144" s="108"/>
      <c r="AC144" s="108"/>
      <c r="AD144" s="109"/>
      <c r="AE144" s="99">
        <f t="shared" ref="AE144:AF144" si="88">AO144</f>
        <v>12</v>
      </c>
      <c r="AF144" s="101">
        <f t="shared" si="88"/>
        <v>36</v>
      </c>
      <c r="AG144" s="101">
        <f t="shared" si="32"/>
        <v>19.001300000000001</v>
      </c>
      <c r="AH144" s="101">
        <f t="shared" si="12"/>
        <v>243</v>
      </c>
      <c r="AI144" s="101">
        <f t="shared" si="84"/>
        <v>268.61079999999998</v>
      </c>
      <c r="AJ144" s="108">
        <f t="shared" si="50"/>
        <v>2</v>
      </c>
      <c r="AK144" s="101">
        <f t="shared" si="15"/>
        <v>2633.1905884914636</v>
      </c>
      <c r="AL144" s="101">
        <f t="shared" si="51"/>
        <v>527.78964613048777</v>
      </c>
      <c r="AM144" s="101">
        <f t="shared" si="52"/>
        <v>2105.4009423609759</v>
      </c>
      <c r="AN144" s="101"/>
      <c r="AO144" s="1">
        <v>12</v>
      </c>
      <c r="AP144" s="2">
        <v>36</v>
      </c>
      <c r="AQ144" s="74">
        <f t="shared" si="53"/>
        <v>243</v>
      </c>
      <c r="AR144" s="31">
        <f t="shared" si="54"/>
        <v>0</v>
      </c>
      <c r="AS144" s="2">
        <f t="shared" si="55"/>
        <v>0</v>
      </c>
      <c r="AT144" s="33">
        <f t="shared" si="56"/>
        <v>1.5</v>
      </c>
      <c r="AU144" s="31">
        <f t="shared" si="57"/>
        <v>0</v>
      </c>
      <c r="AV144" s="2">
        <f t="shared" si="58"/>
        <v>0</v>
      </c>
      <c r="AW144" s="33">
        <f t="shared" si="59"/>
        <v>1.4</v>
      </c>
      <c r="AX144" s="31">
        <f t="shared" si="60"/>
        <v>1</v>
      </c>
      <c r="AY144" s="33">
        <f t="shared" si="61"/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customHeight="1">
      <c r="A145" s="2"/>
      <c r="B145" s="107">
        <v>70</v>
      </c>
      <c r="C145" s="31">
        <v>4</v>
      </c>
      <c r="D145" s="106" t="s">
        <v>4</v>
      </c>
      <c r="E145" s="2" t="s">
        <v>67</v>
      </c>
      <c r="F145" s="2"/>
      <c r="G145" s="2"/>
      <c r="H145" s="33"/>
      <c r="I145" s="99">
        <f t="shared" si="0"/>
        <v>296.58628688239429</v>
      </c>
      <c r="J145" s="101">
        <f t="shared" si="1"/>
        <v>11.166666666666666</v>
      </c>
      <c r="K145" s="101">
        <f t="shared" si="2"/>
        <v>845</v>
      </c>
      <c r="L145" s="74">
        <f t="shared" si="3"/>
        <v>331</v>
      </c>
      <c r="M145" s="99">
        <f t="shared" si="4"/>
        <v>3559.0354425887317</v>
      </c>
      <c r="N145" s="108">
        <f t="shared" si="44"/>
        <v>981.49301232451398</v>
      </c>
      <c r="O145" s="108">
        <f t="shared" si="45"/>
        <v>2577.5424302642177</v>
      </c>
      <c r="P145" s="108"/>
      <c r="Q145" s="108"/>
      <c r="R145" s="109"/>
      <c r="S145" s="99">
        <f t="shared" si="6"/>
        <v>2441.2771558121954</v>
      </c>
      <c r="T145" s="108">
        <f t="shared" si="46"/>
        <v>489.15907748658537</v>
      </c>
      <c r="U145" s="108">
        <f t="shared" si="47"/>
        <v>1952.11807832561</v>
      </c>
      <c r="V145" s="108"/>
      <c r="W145" s="108"/>
      <c r="X145" s="109"/>
      <c r="Y145" s="99">
        <f t="shared" si="8"/>
        <v>4882.5543116243907</v>
      </c>
      <c r="Z145" s="108">
        <f t="shared" si="9"/>
        <v>978.31815497317075</v>
      </c>
      <c r="AA145" s="108">
        <f t="shared" si="48"/>
        <v>3904.23615665122</v>
      </c>
      <c r="AB145" s="108"/>
      <c r="AC145" s="108"/>
      <c r="AD145" s="109"/>
      <c r="AE145" s="99">
        <f t="shared" ref="AE145:AF145" si="89">AO145</f>
        <v>12</v>
      </c>
      <c r="AF145" s="101">
        <f t="shared" si="89"/>
        <v>36</v>
      </c>
      <c r="AG145" s="101">
        <f t="shared" si="32"/>
        <v>19.001300000000001</v>
      </c>
      <c r="AH145" s="101">
        <f t="shared" si="12"/>
        <v>134</v>
      </c>
      <c r="AI145" s="101">
        <f t="shared" si="84"/>
        <v>268.61079999999998</v>
      </c>
      <c r="AJ145" s="108">
        <f t="shared" si="50"/>
        <v>2</v>
      </c>
      <c r="AK145" s="101">
        <f t="shared" si="15"/>
        <v>2441.2771558121954</v>
      </c>
      <c r="AL145" s="101">
        <f t="shared" si="51"/>
        <v>489.15907748658537</v>
      </c>
      <c r="AM145" s="101">
        <f t="shared" si="52"/>
        <v>1952.11807832561</v>
      </c>
      <c r="AN145" s="101"/>
      <c r="AO145" s="1">
        <v>12</v>
      </c>
      <c r="AP145" s="2">
        <v>36</v>
      </c>
      <c r="AQ145" s="74">
        <f t="shared" si="53"/>
        <v>134</v>
      </c>
      <c r="AR145" s="31">
        <f t="shared" si="54"/>
        <v>0</v>
      </c>
      <c r="AS145" s="2">
        <f t="shared" si="55"/>
        <v>0</v>
      </c>
      <c r="AT145" s="33">
        <f t="shared" si="56"/>
        <v>1</v>
      </c>
      <c r="AU145" s="31">
        <f t="shared" si="57"/>
        <v>0</v>
      </c>
      <c r="AV145" s="2">
        <f t="shared" si="58"/>
        <v>0</v>
      </c>
      <c r="AW145" s="33">
        <f t="shared" si="59"/>
        <v>1</v>
      </c>
      <c r="AX145" s="31">
        <f t="shared" si="60"/>
        <v>1</v>
      </c>
      <c r="AY145" s="33">
        <f t="shared" si="61"/>
        <v>1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customHeight="1">
      <c r="A146" s="2"/>
      <c r="B146" s="107">
        <v>71</v>
      </c>
      <c r="C146" s="31">
        <v>4</v>
      </c>
      <c r="D146" s="106" t="s">
        <v>4</v>
      </c>
      <c r="E146" s="2" t="s">
        <v>87</v>
      </c>
      <c r="F146" s="2"/>
      <c r="G146" s="2"/>
      <c r="H146" s="33"/>
      <c r="I146" s="99">
        <f t="shared" si="0"/>
        <v>337.48182906258239</v>
      </c>
      <c r="J146" s="101">
        <f t="shared" si="1"/>
        <v>11.166666666666666</v>
      </c>
      <c r="K146" s="101">
        <f t="shared" si="2"/>
        <v>791</v>
      </c>
      <c r="L146" s="74">
        <f t="shared" si="3"/>
        <v>300</v>
      </c>
      <c r="M146" s="99">
        <f t="shared" si="4"/>
        <v>4049.7819487509887</v>
      </c>
      <c r="N146" s="108">
        <f t="shared" si="44"/>
        <v>1472.2395184867707</v>
      </c>
      <c r="O146" s="108">
        <f t="shared" si="45"/>
        <v>2577.5424302642177</v>
      </c>
      <c r="P146" s="108"/>
      <c r="Q146" s="108"/>
      <c r="R146" s="109"/>
      <c r="S146" s="99">
        <f t="shared" si="6"/>
        <v>2685.856694555488</v>
      </c>
      <c r="T146" s="108">
        <f t="shared" si="46"/>
        <v>733.73861622987806</v>
      </c>
      <c r="U146" s="108">
        <f t="shared" si="47"/>
        <v>1952.11807832561</v>
      </c>
      <c r="V146" s="108"/>
      <c r="W146" s="108"/>
      <c r="X146" s="109"/>
      <c r="Y146" s="99">
        <f t="shared" si="8"/>
        <v>5371.7133891109761</v>
      </c>
      <c r="Z146" s="108">
        <f t="shared" si="9"/>
        <v>1467.4772324597561</v>
      </c>
      <c r="AA146" s="108">
        <f t="shared" si="48"/>
        <v>3904.23615665122</v>
      </c>
      <c r="AB146" s="108"/>
      <c r="AC146" s="108"/>
      <c r="AD146" s="109"/>
      <c r="AE146" s="99">
        <f t="shared" ref="AE146:AF146" si="90">AO146</f>
        <v>12</v>
      </c>
      <c r="AF146" s="101">
        <f t="shared" si="90"/>
        <v>36</v>
      </c>
      <c r="AG146" s="101">
        <f t="shared" si="32"/>
        <v>19.001300000000001</v>
      </c>
      <c r="AH146" s="101">
        <f t="shared" si="12"/>
        <v>134</v>
      </c>
      <c r="AI146" s="101">
        <f t="shared" si="84"/>
        <v>268.61079999999998</v>
      </c>
      <c r="AJ146" s="108">
        <f t="shared" si="50"/>
        <v>2</v>
      </c>
      <c r="AK146" s="101">
        <f t="shared" si="15"/>
        <v>2441.2771558121954</v>
      </c>
      <c r="AL146" s="101">
        <f t="shared" si="51"/>
        <v>489.15907748658537</v>
      </c>
      <c r="AM146" s="101">
        <f t="shared" si="52"/>
        <v>1952.11807832561</v>
      </c>
      <c r="AN146" s="101"/>
      <c r="AO146" s="1">
        <v>12</v>
      </c>
      <c r="AP146" s="2">
        <v>36</v>
      </c>
      <c r="AQ146" s="74">
        <f t="shared" si="53"/>
        <v>134</v>
      </c>
      <c r="AR146" s="31">
        <f t="shared" si="54"/>
        <v>0</v>
      </c>
      <c r="AS146" s="2">
        <f t="shared" si="55"/>
        <v>0</v>
      </c>
      <c r="AT146" s="33">
        <f t="shared" si="56"/>
        <v>1.5</v>
      </c>
      <c r="AU146" s="31">
        <f t="shared" si="57"/>
        <v>0</v>
      </c>
      <c r="AV146" s="2">
        <f t="shared" si="58"/>
        <v>0</v>
      </c>
      <c r="AW146" s="33">
        <f t="shared" si="59"/>
        <v>1</v>
      </c>
      <c r="AX146" s="31">
        <f t="shared" si="60"/>
        <v>1</v>
      </c>
      <c r="AY146" s="33">
        <f t="shared" si="61"/>
        <v>1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customHeight="1">
      <c r="A147" s="2"/>
      <c r="B147" s="107">
        <v>72</v>
      </c>
      <c r="C147" s="31">
        <v>1</v>
      </c>
      <c r="D147" s="106" t="s">
        <v>4</v>
      </c>
      <c r="E147" s="2" t="s">
        <v>67</v>
      </c>
      <c r="F147" s="2"/>
      <c r="G147" s="2"/>
      <c r="H147" s="33"/>
      <c r="I147" s="99">
        <f t="shared" si="0"/>
        <v>237.86249179104354</v>
      </c>
      <c r="J147" s="101">
        <f t="shared" si="1"/>
        <v>5.583333333333333</v>
      </c>
      <c r="K147" s="101">
        <f t="shared" si="2"/>
        <v>872</v>
      </c>
      <c r="L147" s="74">
        <f t="shared" si="3"/>
        <v>348</v>
      </c>
      <c r="M147" s="99">
        <f t="shared" si="4"/>
        <v>2854.3499014925223</v>
      </c>
      <c r="N147" s="108">
        <f t="shared" si="44"/>
        <v>785.39054776443993</v>
      </c>
      <c r="O147" s="108">
        <f t="shared" si="45"/>
        <v>2068.9593537280825</v>
      </c>
      <c r="P147" s="108"/>
      <c r="Q147" s="108"/>
      <c r="R147" s="109"/>
      <c r="S147" s="99">
        <f t="shared" si="6"/>
        <v>1958.3644791195125</v>
      </c>
      <c r="T147" s="108">
        <f t="shared" si="46"/>
        <v>391.42501371585371</v>
      </c>
      <c r="U147" s="108">
        <f t="shared" si="47"/>
        <v>1566.9394654036587</v>
      </c>
      <c r="V147" s="108"/>
      <c r="W147" s="108"/>
      <c r="X147" s="109"/>
      <c r="Y147" s="99">
        <f t="shared" si="8"/>
        <v>3916.7289582390249</v>
      </c>
      <c r="Z147" s="108">
        <f t="shared" si="9"/>
        <v>782.85002743170742</v>
      </c>
      <c r="AA147" s="108">
        <f t="shared" si="48"/>
        <v>3133.8789308073174</v>
      </c>
      <c r="AB147" s="108"/>
      <c r="AC147" s="108"/>
      <c r="AD147" s="109"/>
      <c r="AE147" s="99">
        <f t="shared" ref="AE147:AF147" si="91">AO147</f>
        <v>12</v>
      </c>
      <c r="AF147" s="101">
        <f t="shared" si="91"/>
        <v>36</v>
      </c>
      <c r="AG147" s="101">
        <f t="shared" si="32"/>
        <v>19.001300000000001</v>
      </c>
      <c r="AH147" s="101">
        <f t="shared" si="12"/>
        <v>67</v>
      </c>
      <c r="AI147" s="101">
        <f t="shared" si="84"/>
        <v>268.61079999999998</v>
      </c>
      <c r="AJ147" s="108">
        <f t="shared" si="50"/>
        <v>2</v>
      </c>
      <c r="AK147" s="101">
        <f t="shared" si="15"/>
        <v>1958.3644791195125</v>
      </c>
      <c r="AL147" s="101">
        <f t="shared" si="51"/>
        <v>391.42501371585371</v>
      </c>
      <c r="AM147" s="101">
        <f t="shared" si="52"/>
        <v>1566.9394654036587</v>
      </c>
      <c r="AN147" s="101"/>
      <c r="AO147" s="1">
        <v>12</v>
      </c>
      <c r="AP147" s="2">
        <v>36</v>
      </c>
      <c r="AQ147" s="74">
        <f t="shared" si="53"/>
        <v>67</v>
      </c>
      <c r="AR147" s="31">
        <f t="shared" si="54"/>
        <v>0</v>
      </c>
      <c r="AS147" s="2">
        <f t="shared" si="55"/>
        <v>0</v>
      </c>
      <c r="AT147" s="33">
        <f t="shared" si="56"/>
        <v>1</v>
      </c>
      <c r="AU147" s="31">
        <f t="shared" si="57"/>
        <v>0</v>
      </c>
      <c r="AV147" s="2">
        <f t="shared" si="58"/>
        <v>0</v>
      </c>
      <c r="AW147" s="33">
        <f t="shared" si="59"/>
        <v>1</v>
      </c>
      <c r="AX147" s="31">
        <f t="shared" si="60"/>
        <v>1</v>
      </c>
      <c r="AY147" s="33">
        <f t="shared" si="61"/>
        <v>1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customHeight="1">
      <c r="A148" s="2"/>
      <c r="B148" s="107">
        <v>73</v>
      </c>
      <c r="C148" s="31">
        <v>10</v>
      </c>
      <c r="D148" s="106" t="s">
        <v>5</v>
      </c>
      <c r="E148" s="2" t="s">
        <v>144</v>
      </c>
      <c r="F148" s="2"/>
      <c r="G148" s="2"/>
      <c r="H148" s="33">
        <v>9</v>
      </c>
      <c r="I148" s="99">
        <f t="shared" si="0"/>
        <v>554.63088698378999</v>
      </c>
      <c r="J148" s="101">
        <f t="shared" si="1"/>
        <v>34.625</v>
      </c>
      <c r="K148" s="101">
        <f t="shared" si="2"/>
        <v>530</v>
      </c>
      <c r="L148" s="74">
        <f t="shared" si="3"/>
        <v>184</v>
      </c>
      <c r="M148" s="99">
        <f t="shared" si="4"/>
        <v>4437.0470958703199</v>
      </c>
      <c r="N148" s="108">
        <f t="shared" ref="N148:N230" si="92">T148*(1+(AG148/100)*(AI148/100-1))</f>
        <v>4437.0470958703199</v>
      </c>
      <c r="O148" s="108"/>
      <c r="P148" s="108"/>
      <c r="Q148" s="108"/>
      <c r="R148" s="109"/>
      <c r="S148" s="99">
        <f t="shared" si="6"/>
        <v>3360.4257095945122</v>
      </c>
      <c r="T148" s="108">
        <f t="shared" ref="T148:T168" si="93">AL148*AU148*AW148*AX148*AY148</f>
        <v>3360.4257095945122</v>
      </c>
      <c r="U148" s="108"/>
      <c r="V148" s="108"/>
      <c r="W148" s="108"/>
      <c r="X148" s="109"/>
      <c r="Y148" s="99">
        <f t="shared" si="8"/>
        <v>6720.8514191890245</v>
      </c>
      <c r="Z148" s="108">
        <f t="shared" si="9"/>
        <v>6720.8514191890245</v>
      </c>
      <c r="AA148" s="108"/>
      <c r="AB148" s="108"/>
      <c r="AC148" s="108"/>
      <c r="AD148" s="109"/>
      <c r="AE148" s="99">
        <f t="shared" ref="AE148:AF148" si="94">AO148</f>
        <v>8</v>
      </c>
      <c r="AF148" s="101">
        <f t="shared" si="94"/>
        <v>36</v>
      </c>
      <c r="AG148" s="101">
        <f t="shared" si="32"/>
        <v>19.001300000000001</v>
      </c>
      <c r="AH148" s="101">
        <f t="shared" si="12"/>
        <v>277</v>
      </c>
      <c r="AI148" s="101">
        <f t="shared" si="84"/>
        <v>268.61079999999998</v>
      </c>
      <c r="AJ148" s="108">
        <f t="shared" ref="AJ148:AJ168" si="95">1*AS148</f>
        <v>1</v>
      </c>
      <c r="AK148" s="101">
        <f t="shared" si="15"/>
        <v>2240.2838063963413</v>
      </c>
      <c r="AL148" s="101">
        <f t="shared" ref="AL148:AL168" si="96">(H148*(VLOOKUP(C148,$B$36:$AG$39,6,FALSE)+VLOOKUP(C148,$B$40:$AG$43,6,FALSE)*$D$54))*$D$59/100</f>
        <v>2240.2838063963413</v>
      </c>
      <c r="AM148" s="101"/>
      <c r="AN148" s="101"/>
      <c r="AO148" s="1">
        <v>8</v>
      </c>
      <c r="AP148" s="2">
        <v>36</v>
      </c>
      <c r="AQ148" s="74">
        <f t="shared" ref="AQ148:AQ168" si="97">VLOOKUP(C148,$B$45:$AA$48,6,FALSE)</f>
        <v>277</v>
      </c>
      <c r="AR148" s="31">
        <f t="shared" ref="AR148:AR168" si="98">IF(LEFT(E148,1)*1=1,$S$55,$R$55)</f>
        <v>0</v>
      </c>
      <c r="AS148" s="2">
        <f t="shared" ref="AS148:AS168" si="99">IF(LEFT(E148,1)*1=2,$U$55,$T$55)</f>
        <v>1</v>
      </c>
      <c r="AT148" s="33">
        <f t="shared" ref="AT148:AT168" si="100">IF(LEFT(E148,1)*1=3,$W$55,$V$55)</f>
        <v>0</v>
      </c>
      <c r="AU148" s="31">
        <f t="shared" ref="AU148:AU168" si="101">IF(MID(E148,3,1)*1=1,$Y$55,$X$55)</f>
        <v>1</v>
      </c>
      <c r="AV148" s="2">
        <f t="shared" ref="AV148:AV168" si="102">IF(MID(E148,3,1)*1=2,$AA$55,$Z$55)</f>
        <v>0</v>
      </c>
      <c r="AW148" s="33">
        <f t="shared" ref="AW148:AW168" si="103">IF(MID(E148,3,1)*1=3,$AC$55,$AB$55)</f>
        <v>1</v>
      </c>
      <c r="AX148" s="31">
        <f t="shared" ref="AX148:AX168" si="104">IF(MID(E148,5,1)*1=1,$AE$55,$AD$55)</f>
        <v>1.5</v>
      </c>
      <c r="AY148" s="33">
        <f t="shared" ref="AY148:AY168" si="105">IF(MID(E148,5,1)*1=2,$AG$55,$AF$55)</f>
        <v>1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customHeight="1">
      <c r="A149" s="2"/>
      <c r="B149" s="107">
        <v>74</v>
      </c>
      <c r="C149" s="31">
        <v>10</v>
      </c>
      <c r="D149" s="106" t="s">
        <v>5</v>
      </c>
      <c r="E149" s="2" t="s">
        <v>92</v>
      </c>
      <c r="F149" s="2"/>
      <c r="G149" s="2"/>
      <c r="H149" s="33">
        <v>9</v>
      </c>
      <c r="I149" s="99">
        <f t="shared" si="0"/>
        <v>887.40941917406394</v>
      </c>
      <c r="J149" s="101">
        <f t="shared" si="1"/>
        <v>34.625</v>
      </c>
      <c r="K149" s="101">
        <f t="shared" si="2"/>
        <v>214</v>
      </c>
      <c r="L149" s="74">
        <f t="shared" si="3"/>
        <v>51</v>
      </c>
      <c r="M149" s="99">
        <f t="shared" si="4"/>
        <v>7099.2753533925115</v>
      </c>
      <c r="N149" s="108">
        <f t="shared" si="92"/>
        <v>7099.2753533925115</v>
      </c>
      <c r="O149" s="108"/>
      <c r="P149" s="108"/>
      <c r="Q149" s="108"/>
      <c r="R149" s="109"/>
      <c r="S149" s="99">
        <f t="shared" si="6"/>
        <v>5376.6811353512194</v>
      </c>
      <c r="T149" s="108">
        <f t="shared" si="93"/>
        <v>5376.6811353512194</v>
      </c>
      <c r="U149" s="108"/>
      <c r="V149" s="108"/>
      <c r="W149" s="108"/>
      <c r="X149" s="109"/>
      <c r="Y149" s="99">
        <f t="shared" si="8"/>
        <v>10753.362270702439</v>
      </c>
      <c r="Z149" s="108">
        <f t="shared" si="9"/>
        <v>10753.362270702439</v>
      </c>
      <c r="AA149" s="108"/>
      <c r="AB149" s="108"/>
      <c r="AC149" s="108"/>
      <c r="AD149" s="109"/>
      <c r="AE149" s="99">
        <f t="shared" ref="AE149:AF149" si="106">AO149</f>
        <v>8</v>
      </c>
      <c r="AF149" s="101">
        <f t="shared" si="106"/>
        <v>36</v>
      </c>
      <c r="AG149" s="101">
        <f t="shared" si="32"/>
        <v>19.001300000000001</v>
      </c>
      <c r="AH149" s="101">
        <f t="shared" si="12"/>
        <v>277</v>
      </c>
      <c r="AI149" s="101">
        <f t="shared" si="84"/>
        <v>268.61079999999998</v>
      </c>
      <c r="AJ149" s="108">
        <f t="shared" si="95"/>
        <v>1</v>
      </c>
      <c r="AK149" s="101">
        <f t="shared" si="15"/>
        <v>2240.2838063963413</v>
      </c>
      <c r="AL149" s="101">
        <f t="shared" si="96"/>
        <v>2240.2838063963413</v>
      </c>
      <c r="AM149" s="101"/>
      <c r="AN149" s="101"/>
      <c r="AO149" s="1">
        <v>8</v>
      </c>
      <c r="AP149" s="2">
        <v>36</v>
      </c>
      <c r="AQ149" s="74">
        <f t="shared" si="97"/>
        <v>277</v>
      </c>
      <c r="AR149" s="31">
        <f t="shared" si="98"/>
        <v>0</v>
      </c>
      <c r="AS149" s="2">
        <f t="shared" si="99"/>
        <v>1</v>
      </c>
      <c r="AT149" s="33">
        <f t="shared" si="100"/>
        <v>0</v>
      </c>
      <c r="AU149" s="31">
        <f t="shared" si="101"/>
        <v>1</v>
      </c>
      <c r="AV149" s="2">
        <f t="shared" si="102"/>
        <v>0</v>
      </c>
      <c r="AW149" s="33">
        <f t="shared" si="103"/>
        <v>1</v>
      </c>
      <c r="AX149" s="31">
        <f t="shared" si="104"/>
        <v>1</v>
      </c>
      <c r="AY149" s="33">
        <f t="shared" si="105"/>
        <v>2.4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customHeight="1">
      <c r="A150" s="2"/>
      <c r="B150" s="107">
        <v>75</v>
      </c>
      <c r="C150" s="31">
        <v>10</v>
      </c>
      <c r="D150" s="106" t="s">
        <v>5</v>
      </c>
      <c r="E150" s="2" t="s">
        <v>138</v>
      </c>
      <c r="F150" s="2"/>
      <c r="G150" s="2"/>
      <c r="H150" s="33">
        <v>9</v>
      </c>
      <c r="I150" s="99">
        <f t="shared" si="0"/>
        <v>693.28860872973735</v>
      </c>
      <c r="J150" s="101">
        <f t="shared" si="1"/>
        <v>34.625</v>
      </c>
      <c r="K150" s="101">
        <f t="shared" si="2"/>
        <v>365</v>
      </c>
      <c r="L150" s="74">
        <f t="shared" si="3"/>
        <v>112</v>
      </c>
      <c r="M150" s="99">
        <f t="shared" si="4"/>
        <v>5546.3088698378988</v>
      </c>
      <c r="N150" s="108">
        <f t="shared" si="92"/>
        <v>5546.3088698378988</v>
      </c>
      <c r="O150" s="108"/>
      <c r="P150" s="108"/>
      <c r="Q150" s="108"/>
      <c r="R150" s="109"/>
      <c r="S150" s="99">
        <f t="shared" si="6"/>
        <v>4200.5321369931398</v>
      </c>
      <c r="T150" s="108">
        <f t="shared" si="93"/>
        <v>4200.5321369931398</v>
      </c>
      <c r="U150" s="108"/>
      <c r="V150" s="108"/>
      <c r="W150" s="108"/>
      <c r="X150" s="109"/>
      <c r="Y150" s="99">
        <f t="shared" si="8"/>
        <v>8401.0642739862797</v>
      </c>
      <c r="Z150" s="108">
        <f t="shared" si="9"/>
        <v>8401.0642739862797</v>
      </c>
      <c r="AA150" s="108"/>
      <c r="AB150" s="108"/>
      <c r="AC150" s="108"/>
      <c r="AD150" s="109"/>
      <c r="AE150" s="99">
        <f t="shared" ref="AE150:AF150" si="107">AO150</f>
        <v>8</v>
      </c>
      <c r="AF150" s="101">
        <f t="shared" si="107"/>
        <v>36</v>
      </c>
      <c r="AG150" s="101">
        <f t="shared" si="32"/>
        <v>19.001300000000001</v>
      </c>
      <c r="AH150" s="101">
        <f t="shared" si="12"/>
        <v>277</v>
      </c>
      <c r="AI150" s="101">
        <f t="shared" si="84"/>
        <v>268.61079999999998</v>
      </c>
      <c r="AJ150" s="108">
        <f t="shared" si="95"/>
        <v>1</v>
      </c>
      <c r="AK150" s="101">
        <f t="shared" si="15"/>
        <v>2240.2838063963413</v>
      </c>
      <c r="AL150" s="101">
        <f t="shared" si="96"/>
        <v>2240.2838063963413</v>
      </c>
      <c r="AM150" s="101"/>
      <c r="AN150" s="101"/>
      <c r="AO150" s="1">
        <v>8</v>
      </c>
      <c r="AP150" s="2">
        <v>36</v>
      </c>
      <c r="AQ150" s="74">
        <f t="shared" si="97"/>
        <v>277</v>
      </c>
      <c r="AR150" s="31">
        <f t="shared" si="98"/>
        <v>0</v>
      </c>
      <c r="AS150" s="2">
        <f t="shared" si="99"/>
        <v>1</v>
      </c>
      <c r="AT150" s="33">
        <f t="shared" si="100"/>
        <v>0</v>
      </c>
      <c r="AU150" s="31">
        <f t="shared" si="101"/>
        <v>1.25</v>
      </c>
      <c r="AV150" s="2">
        <f t="shared" si="102"/>
        <v>0</v>
      </c>
      <c r="AW150" s="33">
        <f t="shared" si="103"/>
        <v>1</v>
      </c>
      <c r="AX150" s="31">
        <f t="shared" si="104"/>
        <v>1.5</v>
      </c>
      <c r="AY150" s="33">
        <f t="shared" si="105"/>
        <v>1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customHeight="1">
      <c r="A151" s="2"/>
      <c r="B151" s="107">
        <v>76</v>
      </c>
      <c r="C151" s="31">
        <v>10</v>
      </c>
      <c r="D151" s="106" t="s">
        <v>5</v>
      </c>
      <c r="E151" s="2" t="s">
        <v>139</v>
      </c>
      <c r="F151" s="2"/>
      <c r="G151" s="2"/>
      <c r="H151" s="33">
        <v>9</v>
      </c>
      <c r="I151" s="99">
        <f t="shared" si="0"/>
        <v>1109.2617739675798</v>
      </c>
      <c r="J151" s="101">
        <f t="shared" si="1"/>
        <v>34.625</v>
      </c>
      <c r="K151" s="101">
        <f t="shared" si="2"/>
        <v>118</v>
      </c>
      <c r="L151" s="74">
        <f t="shared" si="3"/>
        <v>20</v>
      </c>
      <c r="M151" s="99">
        <f t="shared" si="4"/>
        <v>8874.0941917406381</v>
      </c>
      <c r="N151" s="108">
        <f t="shared" si="92"/>
        <v>8874.0941917406381</v>
      </c>
      <c r="O151" s="108"/>
      <c r="P151" s="108"/>
      <c r="Q151" s="108"/>
      <c r="R151" s="109"/>
      <c r="S151" s="99">
        <f t="shared" si="6"/>
        <v>6720.8514191890235</v>
      </c>
      <c r="T151" s="108">
        <f t="shared" si="93"/>
        <v>6720.8514191890235</v>
      </c>
      <c r="U151" s="108"/>
      <c r="V151" s="108"/>
      <c r="W151" s="108"/>
      <c r="X151" s="109"/>
      <c r="Y151" s="99">
        <f t="shared" si="8"/>
        <v>13441.702838378049</v>
      </c>
      <c r="Z151" s="108">
        <f t="shared" si="9"/>
        <v>13441.702838378049</v>
      </c>
      <c r="AA151" s="108"/>
      <c r="AB151" s="108"/>
      <c r="AC151" s="108"/>
      <c r="AD151" s="109"/>
      <c r="AE151" s="99">
        <f t="shared" ref="AE151:AF151" si="108">AO151</f>
        <v>8</v>
      </c>
      <c r="AF151" s="101">
        <f t="shared" si="108"/>
        <v>36</v>
      </c>
      <c r="AG151" s="101">
        <f t="shared" si="32"/>
        <v>19.001300000000001</v>
      </c>
      <c r="AH151" s="101">
        <f t="shared" si="12"/>
        <v>277</v>
      </c>
      <c r="AI151" s="101">
        <f t="shared" si="84"/>
        <v>268.61079999999998</v>
      </c>
      <c r="AJ151" s="108">
        <f t="shared" si="95"/>
        <v>1</v>
      </c>
      <c r="AK151" s="101">
        <f t="shared" si="15"/>
        <v>2240.2838063963413</v>
      </c>
      <c r="AL151" s="101">
        <f t="shared" si="96"/>
        <v>2240.2838063963413</v>
      </c>
      <c r="AM151" s="101"/>
      <c r="AN151" s="101"/>
      <c r="AO151" s="1">
        <v>8</v>
      </c>
      <c r="AP151" s="2">
        <v>36</v>
      </c>
      <c r="AQ151" s="74">
        <f t="shared" si="97"/>
        <v>277</v>
      </c>
      <c r="AR151" s="31">
        <f t="shared" si="98"/>
        <v>0</v>
      </c>
      <c r="AS151" s="2">
        <f t="shared" si="99"/>
        <v>1</v>
      </c>
      <c r="AT151" s="33">
        <f t="shared" si="100"/>
        <v>0</v>
      </c>
      <c r="AU151" s="31">
        <f t="shared" si="101"/>
        <v>1.25</v>
      </c>
      <c r="AV151" s="2">
        <f t="shared" si="102"/>
        <v>0</v>
      </c>
      <c r="AW151" s="33">
        <f t="shared" si="103"/>
        <v>1</v>
      </c>
      <c r="AX151" s="31">
        <f t="shared" si="104"/>
        <v>1</v>
      </c>
      <c r="AY151" s="33">
        <f t="shared" si="105"/>
        <v>2.4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customHeight="1">
      <c r="A152" s="2"/>
      <c r="B152" s="107">
        <v>77</v>
      </c>
      <c r="C152" s="31">
        <v>10</v>
      </c>
      <c r="D152" s="106" t="s">
        <v>5</v>
      </c>
      <c r="E152" s="2" t="s">
        <v>141</v>
      </c>
      <c r="F152" s="2"/>
      <c r="G152" s="2"/>
      <c r="H152" s="33">
        <v>9</v>
      </c>
      <c r="I152" s="99">
        <f t="shared" si="0"/>
        <v>672.95214287366514</v>
      </c>
      <c r="J152" s="101">
        <f t="shared" si="1"/>
        <v>34.625</v>
      </c>
      <c r="K152" s="101">
        <f t="shared" si="2"/>
        <v>385</v>
      </c>
      <c r="L152" s="74">
        <f t="shared" si="3"/>
        <v>120</v>
      </c>
      <c r="M152" s="99">
        <f t="shared" si="4"/>
        <v>5383.6171429893211</v>
      </c>
      <c r="N152" s="108">
        <f t="shared" si="92"/>
        <v>5383.6171429893211</v>
      </c>
      <c r="O152" s="108"/>
      <c r="P152" s="108"/>
      <c r="Q152" s="108"/>
      <c r="R152" s="109"/>
      <c r="S152" s="99">
        <f t="shared" si="6"/>
        <v>4077.3165276413411</v>
      </c>
      <c r="T152" s="108">
        <f t="shared" si="93"/>
        <v>4077.3165276413411</v>
      </c>
      <c r="U152" s="108"/>
      <c r="V152" s="108"/>
      <c r="W152" s="108"/>
      <c r="X152" s="109"/>
      <c r="Y152" s="99">
        <f t="shared" si="8"/>
        <v>8154.6330552826821</v>
      </c>
      <c r="Z152" s="108">
        <f t="shared" si="9"/>
        <v>8154.6330552826821</v>
      </c>
      <c r="AA152" s="108"/>
      <c r="AB152" s="108"/>
      <c r="AC152" s="108"/>
      <c r="AD152" s="109"/>
      <c r="AE152" s="99">
        <f t="shared" ref="AE152:AF152" si="109">AO152</f>
        <v>8</v>
      </c>
      <c r="AF152" s="101">
        <f t="shared" si="109"/>
        <v>36</v>
      </c>
      <c r="AG152" s="101">
        <f t="shared" si="32"/>
        <v>19.001300000000001</v>
      </c>
      <c r="AH152" s="101">
        <f t="shared" si="12"/>
        <v>277</v>
      </c>
      <c r="AI152" s="101">
        <f t="shared" si="84"/>
        <v>268.61079999999998</v>
      </c>
      <c r="AJ152" s="108">
        <f t="shared" si="95"/>
        <v>1</v>
      </c>
      <c r="AK152" s="101">
        <f t="shared" si="15"/>
        <v>2240.2838063963413</v>
      </c>
      <c r="AL152" s="101">
        <f t="shared" si="96"/>
        <v>2240.2838063963413</v>
      </c>
      <c r="AM152" s="101"/>
      <c r="AN152" s="101"/>
      <c r="AO152" s="1">
        <v>8</v>
      </c>
      <c r="AP152" s="2">
        <v>36</v>
      </c>
      <c r="AQ152" s="74">
        <f t="shared" si="97"/>
        <v>277</v>
      </c>
      <c r="AR152" s="31">
        <f t="shared" si="98"/>
        <v>0</v>
      </c>
      <c r="AS152" s="2">
        <f t="shared" si="99"/>
        <v>1</v>
      </c>
      <c r="AT152" s="33">
        <f t="shared" si="100"/>
        <v>0</v>
      </c>
      <c r="AU152" s="31">
        <f t="shared" si="101"/>
        <v>1</v>
      </c>
      <c r="AV152" s="2">
        <f t="shared" si="102"/>
        <v>0</v>
      </c>
      <c r="AW152" s="60">
        <f t="shared" si="103"/>
        <v>1.2133333333333334</v>
      </c>
      <c r="AX152" s="31">
        <f t="shared" si="104"/>
        <v>1.5</v>
      </c>
      <c r="AY152" s="33">
        <f t="shared" si="105"/>
        <v>1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customHeight="1">
      <c r="A153" s="2"/>
      <c r="B153" s="107">
        <v>78</v>
      </c>
      <c r="C153" s="31">
        <v>10</v>
      </c>
      <c r="D153" s="106" t="s">
        <v>5</v>
      </c>
      <c r="E153" s="2" t="s">
        <v>98</v>
      </c>
      <c r="F153" s="2"/>
      <c r="G153" s="2"/>
      <c r="H153" s="33">
        <v>9</v>
      </c>
      <c r="I153" s="99">
        <f t="shared" si="0"/>
        <v>1076.7234285978641</v>
      </c>
      <c r="J153" s="101">
        <f t="shared" si="1"/>
        <v>34.625</v>
      </c>
      <c r="K153" s="101">
        <f t="shared" si="2"/>
        <v>129</v>
      </c>
      <c r="L153" s="74">
        <f t="shared" si="3"/>
        <v>23</v>
      </c>
      <c r="M153" s="99">
        <f t="shared" si="4"/>
        <v>8613.7874287829127</v>
      </c>
      <c r="N153" s="108">
        <f t="shared" si="92"/>
        <v>8613.7874287829127</v>
      </c>
      <c r="O153" s="108"/>
      <c r="P153" s="108"/>
      <c r="Q153" s="108"/>
      <c r="R153" s="109"/>
      <c r="S153" s="99">
        <f t="shared" si="6"/>
        <v>6523.7064442261453</v>
      </c>
      <c r="T153" s="108">
        <f t="shared" si="93"/>
        <v>6523.7064442261453</v>
      </c>
      <c r="U153" s="108"/>
      <c r="V153" s="108"/>
      <c r="W153" s="108"/>
      <c r="X153" s="109"/>
      <c r="Y153" s="99">
        <f t="shared" si="8"/>
        <v>13047.412888452289</v>
      </c>
      <c r="Z153" s="108">
        <f t="shared" si="9"/>
        <v>13047.412888452289</v>
      </c>
      <c r="AA153" s="108"/>
      <c r="AB153" s="108"/>
      <c r="AC153" s="108"/>
      <c r="AD153" s="109"/>
      <c r="AE153" s="99">
        <f t="shared" ref="AE153:AF153" si="110">AO153</f>
        <v>8</v>
      </c>
      <c r="AF153" s="101">
        <f t="shared" si="110"/>
        <v>36</v>
      </c>
      <c r="AG153" s="101">
        <f t="shared" si="32"/>
        <v>19.001300000000001</v>
      </c>
      <c r="AH153" s="101">
        <f t="shared" si="12"/>
        <v>277</v>
      </c>
      <c r="AI153" s="101">
        <f t="shared" si="84"/>
        <v>268.61079999999998</v>
      </c>
      <c r="AJ153" s="108">
        <f t="shared" si="95"/>
        <v>1</v>
      </c>
      <c r="AK153" s="101">
        <f t="shared" si="15"/>
        <v>2240.2838063963413</v>
      </c>
      <c r="AL153" s="101">
        <f t="shared" si="96"/>
        <v>2240.2838063963413</v>
      </c>
      <c r="AM153" s="101"/>
      <c r="AN153" s="101"/>
      <c r="AO153" s="1">
        <v>8</v>
      </c>
      <c r="AP153" s="2">
        <v>36</v>
      </c>
      <c r="AQ153" s="74">
        <f t="shared" si="97"/>
        <v>277</v>
      </c>
      <c r="AR153" s="31">
        <f t="shared" si="98"/>
        <v>0</v>
      </c>
      <c r="AS153" s="2">
        <f t="shared" si="99"/>
        <v>1</v>
      </c>
      <c r="AT153" s="33">
        <f t="shared" si="100"/>
        <v>0</v>
      </c>
      <c r="AU153" s="31">
        <f t="shared" si="101"/>
        <v>1</v>
      </c>
      <c r="AV153" s="2">
        <f t="shared" si="102"/>
        <v>0</v>
      </c>
      <c r="AW153" s="60">
        <f t="shared" si="103"/>
        <v>1.2133333333333334</v>
      </c>
      <c r="AX153" s="31">
        <f t="shared" si="104"/>
        <v>1</v>
      </c>
      <c r="AY153" s="33">
        <f t="shared" si="105"/>
        <v>2.4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customHeight="1">
      <c r="A154" s="2"/>
      <c r="B154" s="107">
        <v>79</v>
      </c>
      <c r="C154" s="31">
        <v>10</v>
      </c>
      <c r="D154" s="106" t="s">
        <v>5</v>
      </c>
      <c r="E154" s="2" t="s">
        <v>161</v>
      </c>
      <c r="F154" s="2"/>
      <c r="G154" s="2"/>
      <c r="H154" s="33">
        <v>9</v>
      </c>
      <c r="I154" s="99">
        <f t="shared" si="0"/>
        <v>554.63088698378999</v>
      </c>
      <c r="J154" s="101">
        <f t="shared" si="1"/>
        <v>34.625</v>
      </c>
      <c r="K154" s="101">
        <f t="shared" si="2"/>
        <v>530</v>
      </c>
      <c r="L154" s="74">
        <f t="shared" si="3"/>
        <v>184</v>
      </c>
      <c r="M154" s="99">
        <f t="shared" si="4"/>
        <v>4437.0470958703199</v>
      </c>
      <c r="N154" s="108">
        <f t="shared" si="92"/>
        <v>4437.0470958703199</v>
      </c>
      <c r="O154" s="108"/>
      <c r="P154" s="108"/>
      <c r="Q154" s="108"/>
      <c r="R154" s="109"/>
      <c r="S154" s="99">
        <f t="shared" si="6"/>
        <v>3360.4257095945122</v>
      </c>
      <c r="T154" s="108">
        <f t="shared" si="93"/>
        <v>3360.4257095945122</v>
      </c>
      <c r="U154" s="108"/>
      <c r="V154" s="108"/>
      <c r="W154" s="108"/>
      <c r="X154" s="109"/>
      <c r="Y154" s="99">
        <f t="shared" si="8"/>
        <v>6720.8514191890245</v>
      </c>
      <c r="Z154" s="108">
        <f t="shared" si="9"/>
        <v>6720.8514191890245</v>
      </c>
      <c r="AA154" s="108"/>
      <c r="AB154" s="108"/>
      <c r="AC154" s="108"/>
      <c r="AD154" s="109"/>
      <c r="AE154" s="99">
        <f t="shared" ref="AE154:AF154" si="111">AO154</f>
        <v>8</v>
      </c>
      <c r="AF154" s="101">
        <f t="shared" si="111"/>
        <v>36</v>
      </c>
      <c r="AG154" s="101">
        <f t="shared" si="32"/>
        <v>19.001300000000001</v>
      </c>
      <c r="AH154" s="101">
        <f t="shared" si="12"/>
        <v>277</v>
      </c>
      <c r="AI154" s="101">
        <f t="shared" si="84"/>
        <v>268.61079999999998</v>
      </c>
      <c r="AJ154" s="108">
        <f t="shared" si="95"/>
        <v>0.8</v>
      </c>
      <c r="AK154" s="101">
        <f t="shared" si="15"/>
        <v>2240.2838063963413</v>
      </c>
      <c r="AL154" s="101">
        <f t="shared" si="96"/>
        <v>2240.2838063963413</v>
      </c>
      <c r="AM154" s="101"/>
      <c r="AN154" s="101"/>
      <c r="AO154" s="1">
        <v>8</v>
      </c>
      <c r="AP154" s="2">
        <v>36</v>
      </c>
      <c r="AQ154" s="74">
        <f t="shared" si="97"/>
        <v>277</v>
      </c>
      <c r="AR154" s="31">
        <f t="shared" si="98"/>
        <v>0</v>
      </c>
      <c r="AS154" s="2">
        <f t="shared" si="99"/>
        <v>0.8</v>
      </c>
      <c r="AT154" s="33">
        <f t="shared" si="100"/>
        <v>0</v>
      </c>
      <c r="AU154" s="31">
        <f t="shared" si="101"/>
        <v>1</v>
      </c>
      <c r="AV154" s="2">
        <f t="shared" si="102"/>
        <v>0</v>
      </c>
      <c r="AW154" s="33">
        <f t="shared" si="103"/>
        <v>1</v>
      </c>
      <c r="AX154" s="31">
        <f t="shared" si="104"/>
        <v>1.5</v>
      </c>
      <c r="AY154" s="33">
        <f t="shared" si="105"/>
        <v>1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customHeight="1">
      <c r="A155" s="2"/>
      <c r="B155" s="107">
        <v>80</v>
      </c>
      <c r="C155" s="31">
        <v>10</v>
      </c>
      <c r="D155" s="106" t="s">
        <v>5</v>
      </c>
      <c r="E155" s="2" t="s">
        <v>99</v>
      </c>
      <c r="F155" s="2"/>
      <c r="G155" s="2"/>
      <c r="H155" s="33">
        <v>9</v>
      </c>
      <c r="I155" s="99">
        <f t="shared" si="0"/>
        <v>887.40941917406394</v>
      </c>
      <c r="J155" s="101">
        <f t="shared" si="1"/>
        <v>34.625</v>
      </c>
      <c r="K155" s="101">
        <f t="shared" si="2"/>
        <v>214</v>
      </c>
      <c r="L155" s="74">
        <f t="shared" si="3"/>
        <v>51</v>
      </c>
      <c r="M155" s="99">
        <f t="shared" si="4"/>
        <v>7099.2753533925115</v>
      </c>
      <c r="N155" s="108">
        <f t="shared" si="92"/>
        <v>7099.2753533925115</v>
      </c>
      <c r="O155" s="108"/>
      <c r="P155" s="108"/>
      <c r="Q155" s="108"/>
      <c r="R155" s="109"/>
      <c r="S155" s="99">
        <f t="shared" si="6"/>
        <v>5376.6811353512194</v>
      </c>
      <c r="T155" s="108">
        <f t="shared" si="93"/>
        <v>5376.6811353512194</v>
      </c>
      <c r="U155" s="108"/>
      <c r="V155" s="108"/>
      <c r="W155" s="108"/>
      <c r="X155" s="109"/>
      <c r="Y155" s="99">
        <f t="shared" si="8"/>
        <v>10753.362270702439</v>
      </c>
      <c r="Z155" s="108">
        <f t="shared" si="9"/>
        <v>10753.362270702439</v>
      </c>
      <c r="AA155" s="108"/>
      <c r="AB155" s="108"/>
      <c r="AC155" s="108"/>
      <c r="AD155" s="109"/>
      <c r="AE155" s="99">
        <f t="shared" ref="AE155:AF155" si="112">AO155</f>
        <v>8</v>
      </c>
      <c r="AF155" s="101">
        <f t="shared" si="112"/>
        <v>36</v>
      </c>
      <c r="AG155" s="101">
        <f t="shared" si="32"/>
        <v>19.001300000000001</v>
      </c>
      <c r="AH155" s="101">
        <f t="shared" si="12"/>
        <v>277</v>
      </c>
      <c r="AI155" s="101">
        <f t="shared" si="84"/>
        <v>268.61079999999998</v>
      </c>
      <c r="AJ155" s="108">
        <f t="shared" si="95"/>
        <v>0.8</v>
      </c>
      <c r="AK155" s="101">
        <f t="shared" si="15"/>
        <v>2240.2838063963413</v>
      </c>
      <c r="AL155" s="101">
        <f t="shared" si="96"/>
        <v>2240.2838063963413</v>
      </c>
      <c r="AM155" s="101"/>
      <c r="AN155" s="101"/>
      <c r="AO155" s="1">
        <v>8</v>
      </c>
      <c r="AP155" s="2">
        <v>36</v>
      </c>
      <c r="AQ155" s="74">
        <f t="shared" si="97"/>
        <v>277</v>
      </c>
      <c r="AR155" s="31">
        <f t="shared" si="98"/>
        <v>0</v>
      </c>
      <c r="AS155" s="2">
        <f t="shared" si="99"/>
        <v>0.8</v>
      </c>
      <c r="AT155" s="33">
        <f t="shared" si="100"/>
        <v>0</v>
      </c>
      <c r="AU155" s="31">
        <f t="shared" si="101"/>
        <v>1</v>
      </c>
      <c r="AV155" s="2">
        <f t="shared" si="102"/>
        <v>0</v>
      </c>
      <c r="AW155" s="33">
        <f t="shared" si="103"/>
        <v>1</v>
      </c>
      <c r="AX155" s="31">
        <f t="shared" si="104"/>
        <v>1</v>
      </c>
      <c r="AY155" s="33">
        <f t="shared" si="105"/>
        <v>2.4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customHeight="1">
      <c r="A156" s="2"/>
      <c r="B156" s="107">
        <v>81</v>
      </c>
      <c r="C156" s="31">
        <v>10</v>
      </c>
      <c r="D156" s="106" t="s">
        <v>5</v>
      </c>
      <c r="E156" s="2" t="s">
        <v>169</v>
      </c>
      <c r="F156" s="2"/>
      <c r="G156" s="2"/>
      <c r="H156" s="33">
        <v>9</v>
      </c>
      <c r="I156" s="99">
        <f t="shared" si="0"/>
        <v>693.28860872973735</v>
      </c>
      <c r="J156" s="101">
        <f t="shared" si="1"/>
        <v>34.625</v>
      </c>
      <c r="K156" s="101">
        <f t="shared" si="2"/>
        <v>365</v>
      </c>
      <c r="L156" s="74">
        <f t="shared" si="3"/>
        <v>112</v>
      </c>
      <c r="M156" s="99">
        <f t="shared" si="4"/>
        <v>5546.3088698378988</v>
      </c>
      <c r="N156" s="108">
        <f t="shared" si="92"/>
        <v>5546.3088698378988</v>
      </c>
      <c r="O156" s="108"/>
      <c r="P156" s="108"/>
      <c r="Q156" s="108"/>
      <c r="R156" s="109"/>
      <c r="S156" s="99">
        <f t="shared" si="6"/>
        <v>4200.5321369931398</v>
      </c>
      <c r="T156" s="108">
        <f t="shared" si="93"/>
        <v>4200.5321369931398</v>
      </c>
      <c r="U156" s="108"/>
      <c r="V156" s="108"/>
      <c r="W156" s="108"/>
      <c r="X156" s="109"/>
      <c r="Y156" s="99">
        <f t="shared" si="8"/>
        <v>8401.0642739862797</v>
      </c>
      <c r="Z156" s="108">
        <f t="shared" si="9"/>
        <v>8401.0642739862797</v>
      </c>
      <c r="AA156" s="108"/>
      <c r="AB156" s="108"/>
      <c r="AC156" s="108"/>
      <c r="AD156" s="109"/>
      <c r="AE156" s="99">
        <f t="shared" ref="AE156:AF156" si="113">AO156</f>
        <v>8</v>
      </c>
      <c r="AF156" s="101">
        <f t="shared" si="113"/>
        <v>36</v>
      </c>
      <c r="AG156" s="101">
        <f t="shared" si="32"/>
        <v>19.001300000000001</v>
      </c>
      <c r="AH156" s="101">
        <f t="shared" si="12"/>
        <v>277</v>
      </c>
      <c r="AI156" s="101">
        <f t="shared" si="84"/>
        <v>268.61079999999998</v>
      </c>
      <c r="AJ156" s="108">
        <f t="shared" si="95"/>
        <v>0.8</v>
      </c>
      <c r="AK156" s="101">
        <f t="shared" si="15"/>
        <v>2240.2838063963413</v>
      </c>
      <c r="AL156" s="101">
        <f t="shared" si="96"/>
        <v>2240.2838063963413</v>
      </c>
      <c r="AM156" s="101"/>
      <c r="AN156" s="101"/>
      <c r="AO156" s="1">
        <v>8</v>
      </c>
      <c r="AP156" s="2">
        <v>36</v>
      </c>
      <c r="AQ156" s="74">
        <f t="shared" si="97"/>
        <v>277</v>
      </c>
      <c r="AR156" s="31">
        <f t="shared" si="98"/>
        <v>0</v>
      </c>
      <c r="AS156" s="2">
        <f t="shared" si="99"/>
        <v>0.8</v>
      </c>
      <c r="AT156" s="33">
        <f t="shared" si="100"/>
        <v>0</v>
      </c>
      <c r="AU156" s="31">
        <f t="shared" si="101"/>
        <v>1.25</v>
      </c>
      <c r="AV156" s="2">
        <f t="shared" si="102"/>
        <v>0</v>
      </c>
      <c r="AW156" s="33">
        <f t="shared" si="103"/>
        <v>1</v>
      </c>
      <c r="AX156" s="31">
        <f t="shared" si="104"/>
        <v>1.5</v>
      </c>
      <c r="AY156" s="33">
        <f t="shared" si="105"/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customHeight="1">
      <c r="A157" s="2"/>
      <c r="B157" s="107">
        <v>82</v>
      </c>
      <c r="C157" s="31">
        <v>10</v>
      </c>
      <c r="D157" s="106" t="s">
        <v>5</v>
      </c>
      <c r="E157" s="2" t="s">
        <v>170</v>
      </c>
      <c r="F157" s="2"/>
      <c r="G157" s="2"/>
      <c r="H157" s="33">
        <v>9</v>
      </c>
      <c r="I157" s="99">
        <f t="shared" si="0"/>
        <v>1109.2617739675798</v>
      </c>
      <c r="J157" s="101">
        <f t="shared" si="1"/>
        <v>34.625</v>
      </c>
      <c r="K157" s="101">
        <f t="shared" si="2"/>
        <v>118</v>
      </c>
      <c r="L157" s="74">
        <f t="shared" si="3"/>
        <v>20</v>
      </c>
      <c r="M157" s="99">
        <f t="shared" si="4"/>
        <v>8874.0941917406381</v>
      </c>
      <c r="N157" s="108">
        <f t="shared" si="92"/>
        <v>8874.0941917406381</v>
      </c>
      <c r="O157" s="108"/>
      <c r="P157" s="108"/>
      <c r="Q157" s="108"/>
      <c r="R157" s="109"/>
      <c r="S157" s="99">
        <f t="shared" si="6"/>
        <v>6720.8514191890235</v>
      </c>
      <c r="T157" s="108">
        <f t="shared" si="93"/>
        <v>6720.8514191890235</v>
      </c>
      <c r="U157" s="108"/>
      <c r="V157" s="108"/>
      <c r="W157" s="108"/>
      <c r="X157" s="109"/>
      <c r="Y157" s="99">
        <f t="shared" si="8"/>
        <v>13441.702838378049</v>
      </c>
      <c r="Z157" s="108">
        <f t="shared" si="9"/>
        <v>13441.702838378049</v>
      </c>
      <c r="AA157" s="108"/>
      <c r="AB157" s="108"/>
      <c r="AC157" s="108"/>
      <c r="AD157" s="109"/>
      <c r="AE157" s="99">
        <f t="shared" ref="AE157:AF157" si="114">AO157</f>
        <v>8</v>
      </c>
      <c r="AF157" s="101">
        <f t="shared" si="114"/>
        <v>36</v>
      </c>
      <c r="AG157" s="101">
        <f t="shared" si="32"/>
        <v>19.001300000000001</v>
      </c>
      <c r="AH157" s="101">
        <f t="shared" si="12"/>
        <v>277</v>
      </c>
      <c r="AI157" s="101">
        <f t="shared" si="84"/>
        <v>268.61079999999998</v>
      </c>
      <c r="AJ157" s="108">
        <f t="shared" si="95"/>
        <v>0.8</v>
      </c>
      <c r="AK157" s="101">
        <f t="shared" si="15"/>
        <v>2240.2838063963413</v>
      </c>
      <c r="AL157" s="101">
        <f t="shared" si="96"/>
        <v>2240.2838063963413</v>
      </c>
      <c r="AM157" s="101"/>
      <c r="AN157" s="101"/>
      <c r="AO157" s="1">
        <v>8</v>
      </c>
      <c r="AP157" s="2">
        <v>36</v>
      </c>
      <c r="AQ157" s="74">
        <f t="shared" si="97"/>
        <v>277</v>
      </c>
      <c r="AR157" s="31">
        <f t="shared" si="98"/>
        <v>0</v>
      </c>
      <c r="AS157" s="2">
        <f t="shared" si="99"/>
        <v>0.8</v>
      </c>
      <c r="AT157" s="33">
        <f t="shared" si="100"/>
        <v>0</v>
      </c>
      <c r="AU157" s="31">
        <f t="shared" si="101"/>
        <v>1.25</v>
      </c>
      <c r="AV157" s="2">
        <f t="shared" si="102"/>
        <v>0</v>
      </c>
      <c r="AW157" s="33">
        <f t="shared" si="103"/>
        <v>1</v>
      </c>
      <c r="AX157" s="31">
        <f t="shared" si="104"/>
        <v>1</v>
      </c>
      <c r="AY157" s="33">
        <f t="shared" si="105"/>
        <v>2.4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customHeight="1">
      <c r="A158" s="2"/>
      <c r="B158" s="107">
        <v>83</v>
      </c>
      <c r="C158" s="31">
        <v>10</v>
      </c>
      <c r="D158" s="106" t="s">
        <v>5</v>
      </c>
      <c r="E158" s="2" t="s">
        <v>171</v>
      </c>
      <c r="F158" s="2"/>
      <c r="G158" s="2"/>
      <c r="H158" s="33">
        <v>9</v>
      </c>
      <c r="I158" s="99">
        <f t="shared" si="0"/>
        <v>672.95214287366514</v>
      </c>
      <c r="J158" s="101">
        <f t="shared" si="1"/>
        <v>34.625</v>
      </c>
      <c r="K158" s="101">
        <f t="shared" si="2"/>
        <v>385</v>
      </c>
      <c r="L158" s="74">
        <f t="shared" si="3"/>
        <v>120</v>
      </c>
      <c r="M158" s="99">
        <f t="shared" si="4"/>
        <v>5383.6171429893211</v>
      </c>
      <c r="N158" s="108">
        <f t="shared" si="92"/>
        <v>5383.6171429893211</v>
      </c>
      <c r="O158" s="108"/>
      <c r="P158" s="108"/>
      <c r="Q158" s="108"/>
      <c r="R158" s="109"/>
      <c r="S158" s="99">
        <f t="shared" si="6"/>
        <v>4077.3165276413411</v>
      </c>
      <c r="T158" s="108">
        <f t="shared" si="93"/>
        <v>4077.3165276413411</v>
      </c>
      <c r="U158" s="108"/>
      <c r="V158" s="108"/>
      <c r="W158" s="108"/>
      <c r="X158" s="109"/>
      <c r="Y158" s="99">
        <f t="shared" si="8"/>
        <v>8154.6330552826821</v>
      </c>
      <c r="Z158" s="108">
        <f t="shared" si="9"/>
        <v>8154.6330552826821</v>
      </c>
      <c r="AA158" s="108"/>
      <c r="AB158" s="108"/>
      <c r="AC158" s="108"/>
      <c r="AD158" s="109"/>
      <c r="AE158" s="99">
        <f t="shared" ref="AE158:AF158" si="115">AO158</f>
        <v>8</v>
      </c>
      <c r="AF158" s="101">
        <f t="shared" si="115"/>
        <v>36</v>
      </c>
      <c r="AG158" s="101">
        <f t="shared" si="32"/>
        <v>19.001300000000001</v>
      </c>
      <c r="AH158" s="101">
        <f t="shared" si="12"/>
        <v>277</v>
      </c>
      <c r="AI158" s="101">
        <f t="shared" si="84"/>
        <v>268.61079999999998</v>
      </c>
      <c r="AJ158" s="108">
        <f t="shared" si="95"/>
        <v>0.8</v>
      </c>
      <c r="AK158" s="101">
        <f t="shared" si="15"/>
        <v>2240.2838063963413</v>
      </c>
      <c r="AL158" s="101">
        <f t="shared" si="96"/>
        <v>2240.2838063963413</v>
      </c>
      <c r="AM158" s="101"/>
      <c r="AN158" s="101"/>
      <c r="AO158" s="1">
        <v>8</v>
      </c>
      <c r="AP158" s="2">
        <v>36</v>
      </c>
      <c r="AQ158" s="74">
        <f t="shared" si="97"/>
        <v>277</v>
      </c>
      <c r="AR158" s="31">
        <f t="shared" si="98"/>
        <v>0</v>
      </c>
      <c r="AS158" s="2">
        <f t="shared" si="99"/>
        <v>0.8</v>
      </c>
      <c r="AT158" s="33">
        <f t="shared" si="100"/>
        <v>0</v>
      </c>
      <c r="AU158" s="31">
        <f t="shared" si="101"/>
        <v>1</v>
      </c>
      <c r="AV158" s="2">
        <f t="shared" si="102"/>
        <v>0</v>
      </c>
      <c r="AW158" s="60">
        <f t="shared" si="103"/>
        <v>1.2133333333333334</v>
      </c>
      <c r="AX158" s="31">
        <f t="shared" si="104"/>
        <v>1.5</v>
      </c>
      <c r="AY158" s="33">
        <f t="shared" si="105"/>
        <v>1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customHeight="1">
      <c r="A159" s="2"/>
      <c r="B159" s="107">
        <v>84</v>
      </c>
      <c r="C159" s="31">
        <v>10</v>
      </c>
      <c r="D159" s="106" t="s">
        <v>5</v>
      </c>
      <c r="E159" s="2" t="s">
        <v>108</v>
      </c>
      <c r="F159" s="2"/>
      <c r="G159" s="2"/>
      <c r="H159" s="33">
        <v>9</v>
      </c>
      <c r="I159" s="99">
        <f t="shared" si="0"/>
        <v>1076.7234285978641</v>
      </c>
      <c r="J159" s="101">
        <f t="shared" si="1"/>
        <v>34.625</v>
      </c>
      <c r="K159" s="101">
        <f t="shared" si="2"/>
        <v>129</v>
      </c>
      <c r="L159" s="74">
        <f t="shared" si="3"/>
        <v>23</v>
      </c>
      <c r="M159" s="99">
        <f t="shared" si="4"/>
        <v>8613.7874287829127</v>
      </c>
      <c r="N159" s="108">
        <f t="shared" si="92"/>
        <v>8613.7874287829127</v>
      </c>
      <c r="O159" s="108"/>
      <c r="P159" s="108"/>
      <c r="Q159" s="108"/>
      <c r="R159" s="109"/>
      <c r="S159" s="99">
        <f t="shared" si="6"/>
        <v>6523.7064442261453</v>
      </c>
      <c r="T159" s="108">
        <f t="shared" si="93"/>
        <v>6523.7064442261453</v>
      </c>
      <c r="U159" s="108"/>
      <c r="V159" s="108"/>
      <c r="W159" s="108"/>
      <c r="X159" s="109"/>
      <c r="Y159" s="99">
        <f t="shared" si="8"/>
        <v>13047.412888452289</v>
      </c>
      <c r="Z159" s="108">
        <f t="shared" si="9"/>
        <v>13047.412888452289</v>
      </c>
      <c r="AA159" s="108"/>
      <c r="AB159" s="108"/>
      <c r="AC159" s="108"/>
      <c r="AD159" s="109"/>
      <c r="AE159" s="99">
        <f t="shared" ref="AE159:AF159" si="116">AO159</f>
        <v>8</v>
      </c>
      <c r="AF159" s="101">
        <f t="shared" si="116"/>
        <v>36</v>
      </c>
      <c r="AG159" s="101">
        <f t="shared" si="32"/>
        <v>19.001300000000001</v>
      </c>
      <c r="AH159" s="101">
        <f t="shared" si="12"/>
        <v>277</v>
      </c>
      <c r="AI159" s="101">
        <f t="shared" si="84"/>
        <v>268.61079999999998</v>
      </c>
      <c r="AJ159" s="108">
        <f t="shared" si="95"/>
        <v>0.8</v>
      </c>
      <c r="AK159" s="101">
        <f t="shared" si="15"/>
        <v>2240.2838063963413</v>
      </c>
      <c r="AL159" s="101">
        <f t="shared" si="96"/>
        <v>2240.2838063963413</v>
      </c>
      <c r="AM159" s="101"/>
      <c r="AN159" s="101"/>
      <c r="AO159" s="1">
        <v>8</v>
      </c>
      <c r="AP159" s="2">
        <v>36</v>
      </c>
      <c r="AQ159" s="74">
        <f t="shared" si="97"/>
        <v>277</v>
      </c>
      <c r="AR159" s="31">
        <f t="shared" si="98"/>
        <v>0</v>
      </c>
      <c r="AS159" s="2">
        <f t="shared" si="99"/>
        <v>0.8</v>
      </c>
      <c r="AT159" s="33">
        <f t="shared" si="100"/>
        <v>0</v>
      </c>
      <c r="AU159" s="31">
        <f t="shared" si="101"/>
        <v>1</v>
      </c>
      <c r="AV159" s="2">
        <f t="shared" si="102"/>
        <v>0</v>
      </c>
      <c r="AW159" s="60">
        <f t="shared" si="103"/>
        <v>1.2133333333333334</v>
      </c>
      <c r="AX159" s="31">
        <f t="shared" si="104"/>
        <v>1</v>
      </c>
      <c r="AY159" s="33">
        <f t="shared" si="105"/>
        <v>2.4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customHeight="1">
      <c r="A160" s="2"/>
      <c r="B160" s="107">
        <v>85</v>
      </c>
      <c r="C160" s="31">
        <v>7</v>
      </c>
      <c r="D160" s="106" t="s">
        <v>5</v>
      </c>
      <c r="E160" s="2" t="s">
        <v>67</v>
      </c>
      <c r="F160" s="2"/>
      <c r="G160" s="2"/>
      <c r="H160" s="33">
        <v>9</v>
      </c>
      <c r="I160" s="99">
        <f t="shared" si="0"/>
        <v>355.25962787660222</v>
      </c>
      <c r="J160" s="101">
        <f t="shared" si="1"/>
        <v>24.125</v>
      </c>
      <c r="K160" s="101">
        <f t="shared" si="2"/>
        <v>774</v>
      </c>
      <c r="L160" s="74">
        <f t="shared" si="3"/>
        <v>289</v>
      </c>
      <c r="M160" s="99">
        <f t="shared" si="4"/>
        <v>2842.0770230128178</v>
      </c>
      <c r="N160" s="108">
        <f t="shared" si="92"/>
        <v>2842.0770230128178</v>
      </c>
      <c r="O160" s="108"/>
      <c r="P160" s="108"/>
      <c r="Q160" s="108"/>
      <c r="R160" s="109"/>
      <c r="S160" s="99">
        <f t="shared" si="6"/>
        <v>2152.4650269475615</v>
      </c>
      <c r="T160" s="108">
        <f t="shared" si="93"/>
        <v>2152.4650269475615</v>
      </c>
      <c r="U160" s="108"/>
      <c r="V160" s="108"/>
      <c r="W160" s="108"/>
      <c r="X160" s="109"/>
      <c r="Y160" s="99">
        <f t="shared" si="8"/>
        <v>4304.9300538951229</v>
      </c>
      <c r="Z160" s="108">
        <f t="shared" si="9"/>
        <v>4304.9300538951229</v>
      </c>
      <c r="AA160" s="108"/>
      <c r="AB160" s="108"/>
      <c r="AC160" s="108"/>
      <c r="AD160" s="109"/>
      <c r="AE160" s="99">
        <f t="shared" ref="AE160:AF160" si="117">AO160</f>
        <v>8</v>
      </c>
      <c r="AF160" s="101">
        <f t="shared" si="117"/>
        <v>36</v>
      </c>
      <c r="AG160" s="101">
        <f t="shared" si="32"/>
        <v>19.001300000000001</v>
      </c>
      <c r="AH160" s="101">
        <f t="shared" si="12"/>
        <v>193</v>
      </c>
      <c r="AI160" s="101">
        <f t="shared" si="84"/>
        <v>268.61079999999998</v>
      </c>
      <c r="AJ160" s="108">
        <f t="shared" si="95"/>
        <v>1</v>
      </c>
      <c r="AK160" s="101">
        <f t="shared" si="15"/>
        <v>2152.4650269475615</v>
      </c>
      <c r="AL160" s="101">
        <f t="shared" si="96"/>
        <v>2152.4650269475615</v>
      </c>
      <c r="AM160" s="101"/>
      <c r="AN160" s="101"/>
      <c r="AO160" s="1">
        <v>8</v>
      </c>
      <c r="AP160" s="2">
        <v>36</v>
      </c>
      <c r="AQ160" s="74">
        <f t="shared" si="97"/>
        <v>193</v>
      </c>
      <c r="AR160" s="31">
        <f t="shared" si="98"/>
        <v>0</v>
      </c>
      <c r="AS160" s="2">
        <f t="shared" si="99"/>
        <v>1</v>
      </c>
      <c r="AT160" s="33">
        <f t="shared" si="100"/>
        <v>0</v>
      </c>
      <c r="AU160" s="31">
        <f t="shared" si="101"/>
        <v>1</v>
      </c>
      <c r="AV160" s="2">
        <f t="shared" si="102"/>
        <v>0</v>
      </c>
      <c r="AW160" s="33">
        <f t="shared" si="103"/>
        <v>1</v>
      </c>
      <c r="AX160" s="31">
        <f t="shared" si="104"/>
        <v>1</v>
      </c>
      <c r="AY160" s="33">
        <f t="shared" si="105"/>
        <v>1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customHeight="1">
      <c r="A161" s="2"/>
      <c r="B161" s="107">
        <v>86</v>
      </c>
      <c r="C161" s="31">
        <v>7</v>
      </c>
      <c r="D161" s="106" t="s">
        <v>5</v>
      </c>
      <c r="E161" s="2" t="s">
        <v>136</v>
      </c>
      <c r="F161" s="2"/>
      <c r="G161" s="2"/>
      <c r="H161" s="33">
        <v>9</v>
      </c>
      <c r="I161" s="99">
        <f t="shared" si="0"/>
        <v>444.07453484575274</v>
      </c>
      <c r="J161" s="101">
        <f t="shared" si="1"/>
        <v>24.125</v>
      </c>
      <c r="K161" s="101">
        <f t="shared" si="2"/>
        <v>684</v>
      </c>
      <c r="L161" s="74">
        <f t="shared" si="3"/>
        <v>250</v>
      </c>
      <c r="M161" s="99">
        <f t="shared" si="4"/>
        <v>3552.5962787660219</v>
      </c>
      <c r="N161" s="108">
        <f t="shared" si="92"/>
        <v>3552.5962787660219</v>
      </c>
      <c r="O161" s="108"/>
      <c r="P161" s="108"/>
      <c r="Q161" s="108"/>
      <c r="R161" s="109"/>
      <c r="S161" s="99">
        <f t="shared" si="6"/>
        <v>2690.5812836844516</v>
      </c>
      <c r="T161" s="108">
        <f t="shared" si="93"/>
        <v>2690.5812836844516</v>
      </c>
      <c r="U161" s="108"/>
      <c r="V161" s="108"/>
      <c r="W161" s="108"/>
      <c r="X161" s="109"/>
      <c r="Y161" s="99">
        <f t="shared" si="8"/>
        <v>5381.1625673689032</v>
      </c>
      <c r="Z161" s="108">
        <f t="shared" si="9"/>
        <v>5381.1625673689032</v>
      </c>
      <c r="AA161" s="108"/>
      <c r="AB161" s="108"/>
      <c r="AC161" s="108"/>
      <c r="AD161" s="109"/>
      <c r="AE161" s="99">
        <f t="shared" ref="AE161:AF161" si="118">AO161</f>
        <v>8</v>
      </c>
      <c r="AF161" s="101">
        <f t="shared" si="118"/>
        <v>36</v>
      </c>
      <c r="AG161" s="101">
        <f t="shared" si="32"/>
        <v>19.001300000000001</v>
      </c>
      <c r="AH161" s="101">
        <f t="shared" si="12"/>
        <v>193</v>
      </c>
      <c r="AI161" s="101">
        <f t="shared" si="84"/>
        <v>268.61079999999998</v>
      </c>
      <c r="AJ161" s="108">
        <f t="shared" si="95"/>
        <v>1</v>
      </c>
      <c r="AK161" s="101">
        <f t="shared" si="15"/>
        <v>2152.4650269475615</v>
      </c>
      <c r="AL161" s="101">
        <f t="shared" si="96"/>
        <v>2152.4650269475615</v>
      </c>
      <c r="AM161" s="101"/>
      <c r="AN161" s="101"/>
      <c r="AO161" s="1">
        <v>8</v>
      </c>
      <c r="AP161" s="2">
        <v>36</v>
      </c>
      <c r="AQ161" s="74">
        <f t="shared" si="97"/>
        <v>193</v>
      </c>
      <c r="AR161" s="31">
        <f t="shared" si="98"/>
        <v>0</v>
      </c>
      <c r="AS161" s="2">
        <f t="shared" si="99"/>
        <v>1</v>
      </c>
      <c r="AT161" s="33">
        <f t="shared" si="100"/>
        <v>0</v>
      </c>
      <c r="AU161" s="31">
        <f t="shared" si="101"/>
        <v>1.25</v>
      </c>
      <c r="AV161" s="2">
        <f t="shared" si="102"/>
        <v>0</v>
      </c>
      <c r="AW161" s="33">
        <f t="shared" si="103"/>
        <v>1</v>
      </c>
      <c r="AX161" s="31">
        <f t="shared" si="104"/>
        <v>1</v>
      </c>
      <c r="AY161" s="33">
        <f t="shared" si="105"/>
        <v>1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customHeight="1">
      <c r="A162" s="2"/>
      <c r="B162" s="107">
        <v>87</v>
      </c>
      <c r="C162" s="31">
        <v>7</v>
      </c>
      <c r="D162" s="106" t="s">
        <v>5</v>
      </c>
      <c r="E162" s="2" t="s">
        <v>91</v>
      </c>
      <c r="F162" s="2"/>
      <c r="G162" s="2"/>
      <c r="H162" s="33">
        <v>9</v>
      </c>
      <c r="I162" s="99">
        <f t="shared" si="0"/>
        <v>431.04834849027742</v>
      </c>
      <c r="J162" s="101">
        <f t="shared" si="1"/>
        <v>24.125</v>
      </c>
      <c r="K162" s="101">
        <f t="shared" si="2"/>
        <v>704</v>
      </c>
      <c r="L162" s="74">
        <f t="shared" si="3"/>
        <v>259</v>
      </c>
      <c r="M162" s="99">
        <f t="shared" si="4"/>
        <v>3448.3867879222194</v>
      </c>
      <c r="N162" s="108">
        <f t="shared" si="92"/>
        <v>3448.3867879222194</v>
      </c>
      <c r="O162" s="108"/>
      <c r="P162" s="108"/>
      <c r="Q162" s="108"/>
      <c r="R162" s="109"/>
      <c r="S162" s="99">
        <f t="shared" si="6"/>
        <v>2611.6575660297081</v>
      </c>
      <c r="T162" s="108">
        <f t="shared" si="93"/>
        <v>2611.6575660297081</v>
      </c>
      <c r="U162" s="108"/>
      <c r="V162" s="108"/>
      <c r="W162" s="108"/>
      <c r="X162" s="109"/>
      <c r="Y162" s="99">
        <f t="shared" si="8"/>
        <v>5223.3151320594161</v>
      </c>
      <c r="Z162" s="108">
        <f t="shared" si="9"/>
        <v>5223.3151320594161</v>
      </c>
      <c r="AA162" s="108"/>
      <c r="AB162" s="108"/>
      <c r="AC162" s="108"/>
      <c r="AD162" s="109"/>
      <c r="AE162" s="99">
        <f t="shared" ref="AE162:AF162" si="119">AO162</f>
        <v>8</v>
      </c>
      <c r="AF162" s="101">
        <f t="shared" si="119"/>
        <v>36</v>
      </c>
      <c r="AG162" s="101">
        <f t="shared" si="32"/>
        <v>19.001300000000001</v>
      </c>
      <c r="AH162" s="101">
        <f t="shared" si="12"/>
        <v>193</v>
      </c>
      <c r="AI162" s="101">
        <f t="shared" si="84"/>
        <v>268.61079999999998</v>
      </c>
      <c r="AJ162" s="108">
        <f t="shared" si="95"/>
        <v>1</v>
      </c>
      <c r="AK162" s="101">
        <f t="shared" si="15"/>
        <v>2152.4650269475615</v>
      </c>
      <c r="AL162" s="101">
        <f t="shared" si="96"/>
        <v>2152.4650269475615</v>
      </c>
      <c r="AM162" s="101"/>
      <c r="AN162" s="101"/>
      <c r="AO162" s="1">
        <v>8</v>
      </c>
      <c r="AP162" s="2">
        <v>36</v>
      </c>
      <c r="AQ162" s="74">
        <f t="shared" si="97"/>
        <v>193</v>
      </c>
      <c r="AR162" s="31">
        <f t="shared" si="98"/>
        <v>0</v>
      </c>
      <c r="AS162" s="2">
        <f t="shared" si="99"/>
        <v>1</v>
      </c>
      <c r="AT162" s="33">
        <f t="shared" si="100"/>
        <v>0</v>
      </c>
      <c r="AU162" s="31">
        <f t="shared" si="101"/>
        <v>1</v>
      </c>
      <c r="AV162" s="2">
        <f t="shared" si="102"/>
        <v>0</v>
      </c>
      <c r="AW162" s="60">
        <f t="shared" si="103"/>
        <v>1.2133333333333334</v>
      </c>
      <c r="AX162" s="31">
        <f t="shared" si="104"/>
        <v>1</v>
      </c>
      <c r="AY162" s="33">
        <f t="shared" si="105"/>
        <v>1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customHeight="1">
      <c r="A163" s="2"/>
      <c r="B163" s="107">
        <v>88</v>
      </c>
      <c r="C163" s="31">
        <v>7</v>
      </c>
      <c r="D163" s="106" t="s">
        <v>5</v>
      </c>
      <c r="E163" s="2" t="s">
        <v>79</v>
      </c>
      <c r="F163" s="2"/>
      <c r="G163" s="2"/>
      <c r="H163" s="33">
        <v>9</v>
      </c>
      <c r="I163" s="99">
        <f t="shared" si="0"/>
        <v>355.25962787660222</v>
      </c>
      <c r="J163" s="101">
        <f t="shared" si="1"/>
        <v>24.125</v>
      </c>
      <c r="K163" s="101">
        <f t="shared" si="2"/>
        <v>774</v>
      </c>
      <c r="L163" s="74">
        <f t="shared" si="3"/>
        <v>289</v>
      </c>
      <c r="M163" s="99">
        <f t="shared" si="4"/>
        <v>2842.0770230128178</v>
      </c>
      <c r="N163" s="108">
        <f t="shared" si="92"/>
        <v>2842.0770230128178</v>
      </c>
      <c r="O163" s="108"/>
      <c r="P163" s="108"/>
      <c r="Q163" s="108"/>
      <c r="R163" s="109"/>
      <c r="S163" s="99">
        <f t="shared" si="6"/>
        <v>2152.4650269475615</v>
      </c>
      <c r="T163" s="108">
        <f t="shared" si="93"/>
        <v>2152.4650269475615</v>
      </c>
      <c r="U163" s="108"/>
      <c r="V163" s="108"/>
      <c r="W163" s="108"/>
      <c r="X163" s="109"/>
      <c r="Y163" s="99">
        <f t="shared" si="8"/>
        <v>4304.9300538951229</v>
      </c>
      <c r="Z163" s="108">
        <f t="shared" si="9"/>
        <v>4304.9300538951229</v>
      </c>
      <c r="AA163" s="108"/>
      <c r="AB163" s="108"/>
      <c r="AC163" s="108"/>
      <c r="AD163" s="109"/>
      <c r="AE163" s="99">
        <f t="shared" ref="AE163:AF163" si="120">AO163</f>
        <v>8</v>
      </c>
      <c r="AF163" s="101">
        <f t="shared" si="120"/>
        <v>36</v>
      </c>
      <c r="AG163" s="101">
        <f t="shared" si="32"/>
        <v>19.001300000000001</v>
      </c>
      <c r="AH163" s="101">
        <f t="shared" si="12"/>
        <v>193</v>
      </c>
      <c r="AI163" s="101">
        <f t="shared" si="84"/>
        <v>268.61079999999998</v>
      </c>
      <c r="AJ163" s="108">
        <f t="shared" si="95"/>
        <v>0.8</v>
      </c>
      <c r="AK163" s="101">
        <f t="shared" si="15"/>
        <v>2152.4650269475615</v>
      </c>
      <c r="AL163" s="101">
        <f t="shared" si="96"/>
        <v>2152.4650269475615</v>
      </c>
      <c r="AM163" s="101"/>
      <c r="AN163" s="101"/>
      <c r="AO163" s="1">
        <v>8</v>
      </c>
      <c r="AP163" s="2">
        <v>36</v>
      </c>
      <c r="AQ163" s="74">
        <f t="shared" si="97"/>
        <v>193</v>
      </c>
      <c r="AR163" s="31">
        <f t="shared" si="98"/>
        <v>0</v>
      </c>
      <c r="AS163" s="2">
        <f t="shared" si="99"/>
        <v>0.8</v>
      </c>
      <c r="AT163" s="33">
        <f t="shared" si="100"/>
        <v>0</v>
      </c>
      <c r="AU163" s="31">
        <f t="shared" si="101"/>
        <v>1</v>
      </c>
      <c r="AV163" s="2">
        <f t="shared" si="102"/>
        <v>0</v>
      </c>
      <c r="AW163" s="33">
        <f t="shared" si="103"/>
        <v>1</v>
      </c>
      <c r="AX163" s="31">
        <f t="shared" si="104"/>
        <v>1</v>
      </c>
      <c r="AY163" s="33">
        <f t="shared" si="105"/>
        <v>1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customHeight="1">
      <c r="A164" s="2"/>
      <c r="B164" s="107">
        <v>89</v>
      </c>
      <c r="C164" s="31">
        <v>7</v>
      </c>
      <c r="D164" s="106" t="s">
        <v>5</v>
      </c>
      <c r="E164" s="2" t="s">
        <v>168</v>
      </c>
      <c r="F164" s="2"/>
      <c r="G164" s="2"/>
      <c r="H164" s="33">
        <v>9</v>
      </c>
      <c r="I164" s="99">
        <f t="shared" si="0"/>
        <v>444.07453484575274</v>
      </c>
      <c r="J164" s="101">
        <f t="shared" si="1"/>
        <v>24.125</v>
      </c>
      <c r="K164" s="101">
        <f t="shared" si="2"/>
        <v>684</v>
      </c>
      <c r="L164" s="74">
        <f t="shared" si="3"/>
        <v>250</v>
      </c>
      <c r="M164" s="99">
        <f t="shared" si="4"/>
        <v>3552.5962787660219</v>
      </c>
      <c r="N164" s="108">
        <f t="shared" si="92"/>
        <v>3552.5962787660219</v>
      </c>
      <c r="O164" s="108"/>
      <c r="P164" s="108"/>
      <c r="Q164" s="108"/>
      <c r="R164" s="109"/>
      <c r="S164" s="99">
        <f t="shared" si="6"/>
        <v>2690.5812836844516</v>
      </c>
      <c r="T164" s="108">
        <f t="shared" si="93"/>
        <v>2690.5812836844516</v>
      </c>
      <c r="U164" s="108"/>
      <c r="V164" s="108"/>
      <c r="W164" s="108"/>
      <c r="X164" s="109"/>
      <c r="Y164" s="99">
        <f t="shared" si="8"/>
        <v>5381.1625673689032</v>
      </c>
      <c r="Z164" s="108">
        <f t="shared" si="9"/>
        <v>5381.1625673689032</v>
      </c>
      <c r="AA164" s="108"/>
      <c r="AB164" s="108"/>
      <c r="AC164" s="108"/>
      <c r="AD164" s="109"/>
      <c r="AE164" s="99">
        <f t="shared" ref="AE164:AF164" si="121">AO164</f>
        <v>8</v>
      </c>
      <c r="AF164" s="101">
        <f t="shared" si="121"/>
        <v>36</v>
      </c>
      <c r="AG164" s="101">
        <f t="shared" si="32"/>
        <v>19.001300000000001</v>
      </c>
      <c r="AH164" s="101">
        <f t="shared" si="12"/>
        <v>193</v>
      </c>
      <c r="AI164" s="101">
        <f t="shared" si="84"/>
        <v>268.61079999999998</v>
      </c>
      <c r="AJ164" s="108">
        <f t="shared" si="95"/>
        <v>0.8</v>
      </c>
      <c r="AK164" s="101">
        <f t="shared" si="15"/>
        <v>2152.4650269475615</v>
      </c>
      <c r="AL164" s="101">
        <f t="shared" si="96"/>
        <v>2152.4650269475615</v>
      </c>
      <c r="AM164" s="101"/>
      <c r="AN164" s="101"/>
      <c r="AO164" s="1">
        <v>8</v>
      </c>
      <c r="AP164" s="2">
        <v>36</v>
      </c>
      <c r="AQ164" s="74">
        <f t="shared" si="97"/>
        <v>193</v>
      </c>
      <c r="AR164" s="31">
        <f t="shared" si="98"/>
        <v>0</v>
      </c>
      <c r="AS164" s="2">
        <f t="shared" si="99"/>
        <v>0.8</v>
      </c>
      <c r="AT164" s="33">
        <f t="shared" si="100"/>
        <v>0</v>
      </c>
      <c r="AU164" s="31">
        <f t="shared" si="101"/>
        <v>1.25</v>
      </c>
      <c r="AV164" s="2">
        <f t="shared" si="102"/>
        <v>0</v>
      </c>
      <c r="AW164" s="33">
        <f t="shared" si="103"/>
        <v>1</v>
      </c>
      <c r="AX164" s="31">
        <f t="shared" si="104"/>
        <v>1</v>
      </c>
      <c r="AY164" s="33">
        <f t="shared" si="105"/>
        <v>1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customHeight="1">
      <c r="A165" s="2"/>
      <c r="B165" s="107">
        <v>90</v>
      </c>
      <c r="C165" s="31">
        <v>7</v>
      </c>
      <c r="D165" s="106" t="s">
        <v>5</v>
      </c>
      <c r="E165" s="2" t="s">
        <v>103</v>
      </c>
      <c r="F165" s="2"/>
      <c r="G165" s="2"/>
      <c r="H165" s="33">
        <v>9</v>
      </c>
      <c r="I165" s="99">
        <f t="shared" si="0"/>
        <v>431.04834849027742</v>
      </c>
      <c r="J165" s="101">
        <f t="shared" si="1"/>
        <v>24.125</v>
      </c>
      <c r="K165" s="101">
        <f t="shared" si="2"/>
        <v>704</v>
      </c>
      <c r="L165" s="74">
        <f t="shared" si="3"/>
        <v>259</v>
      </c>
      <c r="M165" s="99">
        <f t="shared" si="4"/>
        <v>3448.3867879222194</v>
      </c>
      <c r="N165" s="108">
        <f t="shared" si="92"/>
        <v>3448.3867879222194</v>
      </c>
      <c r="O165" s="108"/>
      <c r="P165" s="108"/>
      <c r="Q165" s="108"/>
      <c r="R165" s="109"/>
      <c r="S165" s="99">
        <f t="shared" si="6"/>
        <v>2611.6575660297081</v>
      </c>
      <c r="T165" s="108">
        <f t="shared" si="93"/>
        <v>2611.6575660297081</v>
      </c>
      <c r="U165" s="108"/>
      <c r="V165" s="108"/>
      <c r="W165" s="108"/>
      <c r="X165" s="109"/>
      <c r="Y165" s="99">
        <f t="shared" si="8"/>
        <v>5223.3151320594161</v>
      </c>
      <c r="Z165" s="108">
        <f t="shared" si="9"/>
        <v>5223.3151320594161</v>
      </c>
      <c r="AA165" s="108"/>
      <c r="AB165" s="108"/>
      <c r="AC165" s="108"/>
      <c r="AD165" s="109"/>
      <c r="AE165" s="99">
        <f t="shared" ref="AE165:AF165" si="122">AO165</f>
        <v>8</v>
      </c>
      <c r="AF165" s="101">
        <f t="shared" si="122"/>
        <v>36</v>
      </c>
      <c r="AG165" s="101">
        <f t="shared" si="32"/>
        <v>19.001300000000001</v>
      </c>
      <c r="AH165" s="101">
        <f t="shared" si="12"/>
        <v>193</v>
      </c>
      <c r="AI165" s="101">
        <f t="shared" si="84"/>
        <v>268.61079999999998</v>
      </c>
      <c r="AJ165" s="108">
        <f t="shared" si="95"/>
        <v>0.8</v>
      </c>
      <c r="AK165" s="101">
        <f t="shared" si="15"/>
        <v>2152.4650269475615</v>
      </c>
      <c r="AL165" s="101">
        <f t="shared" si="96"/>
        <v>2152.4650269475615</v>
      </c>
      <c r="AM165" s="101"/>
      <c r="AN165" s="101"/>
      <c r="AO165" s="1">
        <v>8</v>
      </c>
      <c r="AP165" s="2">
        <v>36</v>
      </c>
      <c r="AQ165" s="74">
        <f t="shared" si="97"/>
        <v>193</v>
      </c>
      <c r="AR165" s="31">
        <f t="shared" si="98"/>
        <v>0</v>
      </c>
      <c r="AS165" s="2">
        <f t="shared" si="99"/>
        <v>0.8</v>
      </c>
      <c r="AT165" s="33">
        <f t="shared" si="100"/>
        <v>0</v>
      </c>
      <c r="AU165" s="31">
        <f t="shared" si="101"/>
        <v>1</v>
      </c>
      <c r="AV165" s="2">
        <f t="shared" si="102"/>
        <v>0</v>
      </c>
      <c r="AW165" s="60">
        <f t="shared" si="103"/>
        <v>1.2133333333333334</v>
      </c>
      <c r="AX165" s="31">
        <f t="shared" si="104"/>
        <v>1</v>
      </c>
      <c r="AY165" s="33">
        <f t="shared" si="105"/>
        <v>1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customHeight="1">
      <c r="A166" s="2"/>
      <c r="B166" s="107">
        <v>91</v>
      </c>
      <c r="C166" s="31">
        <v>4</v>
      </c>
      <c r="D166" s="106" t="s">
        <v>5</v>
      </c>
      <c r="E166" s="2" t="s">
        <v>67</v>
      </c>
      <c r="F166" s="2"/>
      <c r="G166" s="2"/>
      <c r="H166" s="33">
        <v>9</v>
      </c>
      <c r="I166" s="99">
        <f t="shared" si="0"/>
        <v>330.48878061063272</v>
      </c>
      <c r="J166" s="101">
        <f t="shared" si="1"/>
        <v>13.25</v>
      </c>
      <c r="K166" s="101">
        <f t="shared" si="2"/>
        <v>807</v>
      </c>
      <c r="L166" s="74">
        <f t="shared" si="3"/>
        <v>309</v>
      </c>
      <c r="M166" s="99">
        <f t="shared" si="4"/>
        <v>2643.9102448850617</v>
      </c>
      <c r="N166" s="108">
        <f t="shared" si="92"/>
        <v>2643.9102448850617</v>
      </c>
      <c r="O166" s="108"/>
      <c r="P166" s="108"/>
      <c r="Q166" s="108"/>
      <c r="R166" s="109"/>
      <c r="S166" s="99">
        <f t="shared" si="6"/>
        <v>2002.3821629121951</v>
      </c>
      <c r="T166" s="108">
        <f t="shared" si="93"/>
        <v>2002.3821629121951</v>
      </c>
      <c r="U166" s="108"/>
      <c r="V166" s="108"/>
      <c r="W166" s="108"/>
      <c r="X166" s="109"/>
      <c r="Y166" s="99">
        <f t="shared" si="8"/>
        <v>4004.7643258243902</v>
      </c>
      <c r="Z166" s="108">
        <f t="shared" si="9"/>
        <v>4004.7643258243902</v>
      </c>
      <c r="AA166" s="108"/>
      <c r="AB166" s="108"/>
      <c r="AC166" s="108"/>
      <c r="AD166" s="109"/>
      <c r="AE166" s="99">
        <f t="shared" ref="AE166:AF166" si="123">AO166</f>
        <v>8</v>
      </c>
      <c r="AF166" s="101">
        <f t="shared" si="123"/>
        <v>36</v>
      </c>
      <c r="AG166" s="101">
        <f t="shared" si="32"/>
        <v>19.001300000000001</v>
      </c>
      <c r="AH166" s="101">
        <f t="shared" si="12"/>
        <v>106</v>
      </c>
      <c r="AI166" s="101">
        <f t="shared" si="84"/>
        <v>268.61079999999998</v>
      </c>
      <c r="AJ166" s="108">
        <f t="shared" si="95"/>
        <v>1</v>
      </c>
      <c r="AK166" s="101">
        <f t="shared" si="15"/>
        <v>2002.3821629121951</v>
      </c>
      <c r="AL166" s="101">
        <f t="shared" si="96"/>
        <v>2002.3821629121951</v>
      </c>
      <c r="AM166" s="101"/>
      <c r="AN166" s="101"/>
      <c r="AO166" s="1">
        <v>8</v>
      </c>
      <c r="AP166" s="2">
        <v>36</v>
      </c>
      <c r="AQ166" s="74">
        <f t="shared" si="97"/>
        <v>106</v>
      </c>
      <c r="AR166" s="31">
        <f t="shared" si="98"/>
        <v>0</v>
      </c>
      <c r="AS166" s="2">
        <f t="shared" si="99"/>
        <v>1</v>
      </c>
      <c r="AT166" s="33">
        <f t="shared" si="100"/>
        <v>0</v>
      </c>
      <c r="AU166" s="31">
        <f t="shared" si="101"/>
        <v>1</v>
      </c>
      <c r="AV166" s="2">
        <f t="shared" si="102"/>
        <v>0</v>
      </c>
      <c r="AW166" s="33">
        <f t="shared" si="103"/>
        <v>1</v>
      </c>
      <c r="AX166" s="31">
        <f t="shared" si="104"/>
        <v>1</v>
      </c>
      <c r="AY166" s="33">
        <f t="shared" si="105"/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customHeight="1">
      <c r="A167" s="2"/>
      <c r="B167" s="107">
        <v>92</v>
      </c>
      <c r="C167" s="31">
        <v>4</v>
      </c>
      <c r="D167" s="106" t="s">
        <v>5</v>
      </c>
      <c r="E167" s="2" t="s">
        <v>79</v>
      </c>
      <c r="F167" s="2"/>
      <c r="G167" s="2"/>
      <c r="H167" s="33">
        <v>9</v>
      </c>
      <c r="I167" s="99">
        <f t="shared" si="0"/>
        <v>330.48878061063272</v>
      </c>
      <c r="J167" s="101">
        <f t="shared" si="1"/>
        <v>13.25</v>
      </c>
      <c r="K167" s="101">
        <f t="shared" si="2"/>
        <v>807</v>
      </c>
      <c r="L167" s="74">
        <f t="shared" si="3"/>
        <v>309</v>
      </c>
      <c r="M167" s="99">
        <f t="shared" si="4"/>
        <v>2643.9102448850617</v>
      </c>
      <c r="N167" s="108">
        <f t="shared" si="92"/>
        <v>2643.9102448850617</v>
      </c>
      <c r="O167" s="108"/>
      <c r="P167" s="108"/>
      <c r="Q167" s="108"/>
      <c r="R167" s="109"/>
      <c r="S167" s="99">
        <f t="shared" si="6"/>
        <v>2002.3821629121951</v>
      </c>
      <c r="T167" s="108">
        <f t="shared" si="93"/>
        <v>2002.3821629121951</v>
      </c>
      <c r="U167" s="108"/>
      <c r="V167" s="108"/>
      <c r="W167" s="108"/>
      <c r="X167" s="109"/>
      <c r="Y167" s="99">
        <f t="shared" si="8"/>
        <v>4004.7643258243902</v>
      </c>
      <c r="Z167" s="108">
        <f t="shared" si="9"/>
        <v>4004.7643258243902</v>
      </c>
      <c r="AA167" s="108"/>
      <c r="AB167" s="108"/>
      <c r="AC167" s="108"/>
      <c r="AD167" s="109"/>
      <c r="AE167" s="99">
        <f t="shared" ref="AE167:AF167" si="124">AO167</f>
        <v>8</v>
      </c>
      <c r="AF167" s="101">
        <f t="shared" si="124"/>
        <v>36</v>
      </c>
      <c r="AG167" s="101">
        <f t="shared" si="32"/>
        <v>19.001300000000001</v>
      </c>
      <c r="AH167" s="101">
        <f t="shared" si="12"/>
        <v>106</v>
      </c>
      <c r="AI167" s="101">
        <f t="shared" si="84"/>
        <v>268.61079999999998</v>
      </c>
      <c r="AJ167" s="108">
        <f t="shared" si="95"/>
        <v>0.8</v>
      </c>
      <c r="AK167" s="101">
        <f t="shared" si="15"/>
        <v>2002.3821629121951</v>
      </c>
      <c r="AL167" s="101">
        <f t="shared" si="96"/>
        <v>2002.3821629121951</v>
      </c>
      <c r="AM167" s="101"/>
      <c r="AN167" s="101"/>
      <c r="AO167" s="1">
        <v>8</v>
      </c>
      <c r="AP167" s="2">
        <v>36</v>
      </c>
      <c r="AQ167" s="74">
        <f t="shared" si="97"/>
        <v>106</v>
      </c>
      <c r="AR167" s="31">
        <f t="shared" si="98"/>
        <v>0</v>
      </c>
      <c r="AS167" s="2">
        <f t="shared" si="99"/>
        <v>0.8</v>
      </c>
      <c r="AT167" s="33">
        <f t="shared" si="100"/>
        <v>0</v>
      </c>
      <c r="AU167" s="31">
        <f t="shared" si="101"/>
        <v>1</v>
      </c>
      <c r="AV167" s="2">
        <f t="shared" si="102"/>
        <v>0</v>
      </c>
      <c r="AW167" s="33">
        <f t="shared" si="103"/>
        <v>1</v>
      </c>
      <c r="AX167" s="31">
        <f t="shared" si="104"/>
        <v>1</v>
      </c>
      <c r="AY167" s="33">
        <f t="shared" si="105"/>
        <v>1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customHeight="1">
      <c r="A168" s="2"/>
      <c r="B168" s="107">
        <v>93</v>
      </c>
      <c r="C168" s="31">
        <v>1</v>
      </c>
      <c r="D168" s="106" t="s">
        <v>5</v>
      </c>
      <c r="E168" s="2" t="s">
        <v>67</v>
      </c>
      <c r="F168" s="2"/>
      <c r="G168" s="2"/>
      <c r="H168" s="33">
        <v>9</v>
      </c>
      <c r="I168" s="99">
        <f t="shared" si="0"/>
        <v>263.95901769166159</v>
      </c>
      <c r="J168" s="101">
        <f t="shared" si="1"/>
        <v>6.625</v>
      </c>
      <c r="K168" s="101">
        <f t="shared" si="2"/>
        <v>862</v>
      </c>
      <c r="L168" s="74">
        <f t="shared" si="3"/>
        <v>340</v>
      </c>
      <c r="M168" s="99">
        <f t="shared" si="4"/>
        <v>2111.6721415332927</v>
      </c>
      <c r="N168" s="108">
        <f t="shared" si="92"/>
        <v>2111.6721415332927</v>
      </c>
      <c r="O168" s="108"/>
      <c r="P168" s="108"/>
      <c r="Q168" s="108"/>
      <c r="R168" s="109"/>
      <c r="S168" s="99">
        <f t="shared" si="6"/>
        <v>1599.2882656682925</v>
      </c>
      <c r="T168" s="108">
        <f t="shared" si="93"/>
        <v>1599.2882656682925</v>
      </c>
      <c r="U168" s="108"/>
      <c r="V168" s="108"/>
      <c r="W168" s="108"/>
      <c r="X168" s="109"/>
      <c r="Y168" s="99">
        <f t="shared" si="8"/>
        <v>3198.576531336585</v>
      </c>
      <c r="Z168" s="108">
        <f t="shared" si="9"/>
        <v>3198.576531336585</v>
      </c>
      <c r="AA168" s="108"/>
      <c r="AB168" s="108"/>
      <c r="AC168" s="108"/>
      <c r="AD168" s="109"/>
      <c r="AE168" s="99">
        <f t="shared" ref="AE168:AF168" si="125">AO168</f>
        <v>8</v>
      </c>
      <c r="AF168" s="101">
        <f t="shared" si="125"/>
        <v>36</v>
      </c>
      <c r="AG168" s="101">
        <f t="shared" si="32"/>
        <v>19.001300000000001</v>
      </c>
      <c r="AH168" s="101">
        <f t="shared" si="12"/>
        <v>53</v>
      </c>
      <c r="AI168" s="101">
        <f t="shared" si="84"/>
        <v>268.61079999999998</v>
      </c>
      <c r="AJ168" s="108">
        <f t="shared" si="95"/>
        <v>1</v>
      </c>
      <c r="AK168" s="101">
        <f t="shared" si="15"/>
        <v>1599.2882656682925</v>
      </c>
      <c r="AL168" s="101">
        <f t="shared" si="96"/>
        <v>1599.2882656682925</v>
      </c>
      <c r="AM168" s="101"/>
      <c r="AN168" s="101"/>
      <c r="AO168" s="1">
        <v>8</v>
      </c>
      <c r="AP168" s="2">
        <v>36</v>
      </c>
      <c r="AQ168" s="74">
        <f t="shared" si="97"/>
        <v>53</v>
      </c>
      <c r="AR168" s="31">
        <f t="shared" si="98"/>
        <v>0</v>
      </c>
      <c r="AS168" s="2">
        <f t="shared" si="99"/>
        <v>1</v>
      </c>
      <c r="AT168" s="33">
        <f t="shared" si="100"/>
        <v>0</v>
      </c>
      <c r="AU168" s="31">
        <f t="shared" si="101"/>
        <v>1</v>
      </c>
      <c r="AV168" s="2">
        <f t="shared" si="102"/>
        <v>0</v>
      </c>
      <c r="AW168" s="33">
        <f t="shared" si="103"/>
        <v>1</v>
      </c>
      <c r="AX168" s="31">
        <f t="shared" si="104"/>
        <v>1</v>
      </c>
      <c r="AY168" s="33">
        <f t="shared" si="105"/>
        <v>1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customHeight="1">
      <c r="A169" s="2"/>
      <c r="B169" s="107">
        <v>94</v>
      </c>
      <c r="C169" s="31">
        <v>10</v>
      </c>
      <c r="D169" s="106" t="s">
        <v>6</v>
      </c>
      <c r="E169" s="2" t="s">
        <v>144</v>
      </c>
      <c r="F169" s="2"/>
      <c r="G169" s="2"/>
      <c r="H169" s="33"/>
      <c r="I169" s="99">
        <f t="shared" si="0"/>
        <v>599.48174976893438</v>
      </c>
      <c r="J169" s="101">
        <f t="shared" si="1"/>
        <v>23.45</v>
      </c>
      <c r="K169" s="101">
        <f t="shared" si="2"/>
        <v>471</v>
      </c>
      <c r="L169" s="74">
        <f t="shared" si="3"/>
        <v>160</v>
      </c>
      <c r="M169" s="99">
        <f t="shared" si="4"/>
        <v>11989.634995378687</v>
      </c>
      <c r="N169" s="108">
        <f t="shared" si="92"/>
        <v>11989.634995378687</v>
      </c>
      <c r="O169" s="108"/>
      <c r="P169" s="108"/>
      <c r="Q169" s="108"/>
      <c r="R169" s="109"/>
      <c r="S169" s="99">
        <f t="shared" si="6"/>
        <v>9080.4259717287823</v>
      </c>
      <c r="T169" s="108">
        <f t="shared" ref="T169:T199" si="126">AL169*AW169*AT169*AX169*AY169</f>
        <v>9080.4259717287823</v>
      </c>
      <c r="U169" s="108"/>
      <c r="V169" s="108"/>
      <c r="W169" s="108"/>
      <c r="X169" s="109"/>
      <c r="Y169" s="99">
        <f t="shared" si="8"/>
        <v>18160.851943457565</v>
      </c>
      <c r="Z169" s="108">
        <f t="shared" si="9"/>
        <v>18160.851943457565</v>
      </c>
      <c r="AA169" s="108"/>
      <c r="AB169" s="108"/>
      <c r="AC169" s="108"/>
      <c r="AD169" s="109"/>
      <c r="AE169" s="99">
        <f t="shared" ref="AE169:AF169" si="127">AO169</f>
        <v>20</v>
      </c>
      <c r="AF169" s="101">
        <f t="shared" si="127"/>
        <v>36</v>
      </c>
      <c r="AG169" s="101">
        <f t="shared" ref="AG169:AG199" si="128">IF($D$57+AV169&gt;100,100,$D$57+AV169)</f>
        <v>19.001300000000001</v>
      </c>
      <c r="AH169" s="101">
        <f t="shared" ref="AH169:AH230" si="129">AQ169*AR169</f>
        <v>469</v>
      </c>
      <c r="AI169" s="101">
        <f t="shared" si="84"/>
        <v>268.61079999999998</v>
      </c>
      <c r="AJ169" s="108">
        <f t="shared" ref="AJ169:AJ199" si="130">10/IF(AX169=1,IF(AY169=1,5,6),4)</f>
        <v>2.5</v>
      </c>
      <c r="AK169" s="101">
        <f t="shared" si="15"/>
        <v>5675.2662323304885</v>
      </c>
      <c r="AL169" s="101">
        <f t="shared" ref="AL169:AL199" si="131">(VLOOKUP(C169,$B$36:$AG$39,7,FALSE)+VLOOKUP(C169,$B$40:$AG$43,7,FALSE)*$D$54)*$D$59/100</f>
        <v>5675.2662323304885</v>
      </c>
      <c r="AM169" s="101"/>
      <c r="AN169" s="101"/>
      <c r="AO169" s="1">
        <v>20</v>
      </c>
      <c r="AP169" s="2">
        <v>36</v>
      </c>
      <c r="AQ169" s="74">
        <f t="shared" ref="AQ169:AQ199" si="132">VLOOKUP(C169,$B$45:$AA$48,7,FALSE)</f>
        <v>469</v>
      </c>
      <c r="AR169" s="31">
        <f t="shared" ref="AR169:AR199" si="133">IF(LEFT(E169,1)*1=1,$S$56,$R$56)</f>
        <v>1</v>
      </c>
      <c r="AS169" s="2">
        <f t="shared" ref="AS169:AS199" si="134">IF(LEFT(E169,1)*1=2,$U$56,$T$56)</f>
        <v>0</v>
      </c>
      <c r="AT169" s="33">
        <f t="shared" ref="AT169:AT199" si="135">IF(LEFT(E169,1)*1=3,$W$56,$V$56)</f>
        <v>1</v>
      </c>
      <c r="AU169" s="31">
        <f t="shared" ref="AU169:AU199" si="136">IF(MID(E169,3,1)*1=1,$Y$56,$X$56)</f>
        <v>0</v>
      </c>
      <c r="AV169" s="2">
        <f t="shared" ref="AV169:AV199" si="137">IF(MID(E169,3,1)*1=2,$AA$56,$Z$56)</f>
        <v>0</v>
      </c>
      <c r="AW169" s="33">
        <f t="shared" ref="AW169:AW199" si="138">IF(MID(E169,3,1)*1=3,$AC$56,$AB$56)</f>
        <v>1</v>
      </c>
      <c r="AX169" s="31">
        <f t="shared" ref="AX169:AX199" si="139">IF(MID(E169,5,1)*1=1,$AE$56,$AD$56)</f>
        <v>1.6</v>
      </c>
      <c r="AY169" s="33">
        <f t="shared" ref="AY169:AY199" si="140">IF(MID(E169,5,1)*1=2,$AG$56,$AF$56)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customHeight="1">
      <c r="A170" s="2"/>
      <c r="B170" s="107">
        <v>95</v>
      </c>
      <c r="C170" s="31">
        <v>10</v>
      </c>
      <c r="D170" s="106" t="s">
        <v>6</v>
      </c>
      <c r="E170" s="2" t="s">
        <v>140</v>
      </c>
      <c r="F170" s="2"/>
      <c r="G170" s="2" t="s">
        <v>183</v>
      </c>
      <c r="H170" s="33"/>
      <c r="I170" s="99">
        <f t="shared" si="0"/>
        <v>1058.7991159991245</v>
      </c>
      <c r="J170" s="101">
        <f t="shared" si="1"/>
        <v>23.45</v>
      </c>
      <c r="K170" s="101">
        <f t="shared" si="2"/>
        <v>140</v>
      </c>
      <c r="L170" s="74">
        <f t="shared" si="3"/>
        <v>28</v>
      </c>
      <c r="M170" s="99">
        <f t="shared" si="4"/>
        <v>21175.98231998249</v>
      </c>
      <c r="N170" s="108">
        <f t="shared" si="92"/>
        <v>21175.98231998249</v>
      </c>
      <c r="O170" s="108"/>
      <c r="P170" s="108"/>
      <c r="Q170" s="108"/>
      <c r="R170" s="109"/>
      <c r="S170" s="99">
        <f t="shared" si="6"/>
        <v>9080.4259717287823</v>
      </c>
      <c r="T170" s="108">
        <f t="shared" si="126"/>
        <v>9080.4259717287823</v>
      </c>
      <c r="U170" s="108"/>
      <c r="V170" s="108"/>
      <c r="W170" s="108"/>
      <c r="X170" s="109"/>
      <c r="Y170" s="99">
        <f t="shared" si="8"/>
        <v>18160.851943457565</v>
      </c>
      <c r="Z170" s="108">
        <f t="shared" si="9"/>
        <v>18160.851943457565</v>
      </c>
      <c r="AA170" s="108"/>
      <c r="AB170" s="108"/>
      <c r="AC170" s="108"/>
      <c r="AD170" s="109"/>
      <c r="AE170" s="99">
        <f t="shared" ref="AE170:AF170" si="141">AO170</f>
        <v>20</v>
      </c>
      <c r="AF170" s="101">
        <f t="shared" si="141"/>
        <v>36</v>
      </c>
      <c r="AG170" s="101">
        <f t="shared" si="128"/>
        <v>79.001300000000001</v>
      </c>
      <c r="AH170" s="101">
        <f t="shared" si="129"/>
        <v>469</v>
      </c>
      <c r="AI170" s="101">
        <f t="shared" si="84"/>
        <v>268.61079999999998</v>
      </c>
      <c r="AJ170" s="108">
        <f t="shared" si="130"/>
        <v>2.5</v>
      </c>
      <c r="AK170" s="101">
        <f t="shared" si="15"/>
        <v>5675.2662323304885</v>
      </c>
      <c r="AL170" s="101">
        <f t="shared" si="131"/>
        <v>5675.2662323304885</v>
      </c>
      <c r="AM170" s="101"/>
      <c r="AN170" s="101"/>
      <c r="AO170" s="1">
        <v>20</v>
      </c>
      <c r="AP170" s="2">
        <v>36</v>
      </c>
      <c r="AQ170" s="74">
        <f t="shared" si="132"/>
        <v>469</v>
      </c>
      <c r="AR170" s="31">
        <f t="shared" si="133"/>
        <v>1</v>
      </c>
      <c r="AS170" s="2">
        <f t="shared" si="134"/>
        <v>0</v>
      </c>
      <c r="AT170" s="33">
        <f t="shared" si="135"/>
        <v>1</v>
      </c>
      <c r="AU170" s="31">
        <f t="shared" si="136"/>
        <v>0</v>
      </c>
      <c r="AV170" s="2">
        <f t="shared" si="137"/>
        <v>60</v>
      </c>
      <c r="AW170" s="33">
        <f t="shared" si="138"/>
        <v>1</v>
      </c>
      <c r="AX170" s="31">
        <f t="shared" si="139"/>
        <v>1.6</v>
      </c>
      <c r="AY170" s="33">
        <f t="shared" si="140"/>
        <v>1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customHeight="1">
      <c r="A171" s="2"/>
      <c r="B171" s="107">
        <v>96</v>
      </c>
      <c r="C171" s="31">
        <v>10</v>
      </c>
      <c r="D171" s="106" t="s">
        <v>6</v>
      </c>
      <c r="E171" s="2" t="s">
        <v>141</v>
      </c>
      <c r="F171" s="2"/>
      <c r="G171" s="2" t="s">
        <v>86</v>
      </c>
      <c r="H171" s="33"/>
      <c r="I171" s="99">
        <f t="shared" si="0"/>
        <v>743.35736971347865</v>
      </c>
      <c r="J171" s="101">
        <f t="shared" si="1"/>
        <v>23.45</v>
      </c>
      <c r="K171" s="101">
        <f t="shared" si="2"/>
        <v>311</v>
      </c>
      <c r="L171" s="74">
        <f t="shared" si="3"/>
        <v>88</v>
      </c>
      <c r="M171" s="99">
        <f t="shared" si="4"/>
        <v>14867.147394269572</v>
      </c>
      <c r="N171" s="108">
        <f t="shared" si="92"/>
        <v>14867.147394269572</v>
      </c>
      <c r="O171" s="108"/>
      <c r="P171" s="108"/>
      <c r="Q171" s="108"/>
      <c r="R171" s="109"/>
      <c r="S171" s="99">
        <f t="shared" si="6"/>
        <v>11259.728204943691</v>
      </c>
      <c r="T171" s="108">
        <f t="shared" si="126"/>
        <v>11259.728204943691</v>
      </c>
      <c r="U171" s="108"/>
      <c r="V171" s="108"/>
      <c r="W171" s="108"/>
      <c r="X171" s="109"/>
      <c r="Y171" s="99">
        <f t="shared" si="8"/>
        <v>22519.456409887382</v>
      </c>
      <c r="Z171" s="108">
        <f t="shared" si="9"/>
        <v>22519.456409887382</v>
      </c>
      <c r="AA171" s="108"/>
      <c r="AB171" s="108"/>
      <c r="AC171" s="108"/>
      <c r="AD171" s="109"/>
      <c r="AE171" s="99">
        <f t="shared" ref="AE171:AF171" si="142">AO171</f>
        <v>20</v>
      </c>
      <c r="AF171" s="101">
        <f t="shared" si="142"/>
        <v>36</v>
      </c>
      <c r="AG171" s="101">
        <f t="shared" si="128"/>
        <v>19.001300000000001</v>
      </c>
      <c r="AH171" s="101">
        <f t="shared" si="129"/>
        <v>469</v>
      </c>
      <c r="AI171" s="101">
        <f t="shared" si="84"/>
        <v>268.61079999999998</v>
      </c>
      <c r="AJ171" s="108">
        <f t="shared" si="130"/>
        <v>2.5</v>
      </c>
      <c r="AK171" s="101">
        <f t="shared" si="15"/>
        <v>5675.2662323304885</v>
      </c>
      <c r="AL171" s="101">
        <f t="shared" si="131"/>
        <v>5675.2662323304885</v>
      </c>
      <c r="AM171" s="101"/>
      <c r="AN171" s="101"/>
      <c r="AO171" s="1">
        <v>20</v>
      </c>
      <c r="AP171" s="2">
        <v>36</v>
      </c>
      <c r="AQ171" s="74">
        <f t="shared" si="132"/>
        <v>469</v>
      </c>
      <c r="AR171" s="31">
        <f t="shared" si="133"/>
        <v>1</v>
      </c>
      <c r="AS171" s="2">
        <f t="shared" si="134"/>
        <v>0</v>
      </c>
      <c r="AT171" s="33">
        <f t="shared" si="135"/>
        <v>1</v>
      </c>
      <c r="AU171" s="31">
        <f t="shared" si="136"/>
        <v>0</v>
      </c>
      <c r="AV171" s="2">
        <f t="shared" si="137"/>
        <v>0</v>
      </c>
      <c r="AW171" s="33">
        <f t="shared" si="138"/>
        <v>1.24</v>
      </c>
      <c r="AX171" s="31">
        <f t="shared" si="139"/>
        <v>1.6</v>
      </c>
      <c r="AY171" s="33">
        <f t="shared" si="140"/>
        <v>1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customHeight="1">
      <c r="A172" s="2"/>
      <c r="B172" s="107">
        <v>97</v>
      </c>
      <c r="C172" s="31">
        <v>10</v>
      </c>
      <c r="D172" s="106" t="s">
        <v>6</v>
      </c>
      <c r="E172" s="2" t="s">
        <v>150</v>
      </c>
      <c r="F172" s="2"/>
      <c r="G172" s="2"/>
      <c r="H172" s="33"/>
      <c r="I172" s="99">
        <f t="shared" si="0"/>
        <v>599.48174976893438</v>
      </c>
      <c r="J172" s="101">
        <f t="shared" si="1"/>
        <v>11.725</v>
      </c>
      <c r="K172" s="101">
        <f t="shared" si="2"/>
        <v>471</v>
      </c>
      <c r="L172" s="74">
        <f t="shared" si="3"/>
        <v>160</v>
      </c>
      <c r="M172" s="99">
        <f t="shared" si="4"/>
        <v>11989.634995378687</v>
      </c>
      <c r="N172" s="108">
        <f t="shared" si="92"/>
        <v>11989.634995378687</v>
      </c>
      <c r="O172" s="108"/>
      <c r="P172" s="108"/>
      <c r="Q172" s="108"/>
      <c r="R172" s="109"/>
      <c r="S172" s="99">
        <f t="shared" si="6"/>
        <v>9080.4259717287823</v>
      </c>
      <c r="T172" s="108">
        <f t="shared" si="126"/>
        <v>9080.4259717287823</v>
      </c>
      <c r="U172" s="108"/>
      <c r="V172" s="108"/>
      <c r="W172" s="108"/>
      <c r="X172" s="109"/>
      <c r="Y172" s="99">
        <f t="shared" si="8"/>
        <v>18160.851943457565</v>
      </c>
      <c r="Z172" s="108">
        <f t="shared" si="9"/>
        <v>18160.851943457565</v>
      </c>
      <c r="AA172" s="108"/>
      <c r="AB172" s="108"/>
      <c r="AC172" s="108"/>
      <c r="AD172" s="109"/>
      <c r="AE172" s="99">
        <f t="shared" ref="AE172:AF172" si="143">AO172</f>
        <v>20</v>
      </c>
      <c r="AF172" s="101">
        <f t="shared" si="143"/>
        <v>36</v>
      </c>
      <c r="AG172" s="101">
        <f t="shared" si="128"/>
        <v>19.001300000000001</v>
      </c>
      <c r="AH172" s="101">
        <f t="shared" si="129"/>
        <v>234.5</v>
      </c>
      <c r="AI172" s="101">
        <f t="shared" si="84"/>
        <v>268.61079999999998</v>
      </c>
      <c r="AJ172" s="108">
        <f t="shared" si="130"/>
        <v>2.5</v>
      </c>
      <c r="AK172" s="101">
        <f t="shared" si="15"/>
        <v>5675.2662323304885</v>
      </c>
      <c r="AL172" s="101">
        <f t="shared" si="131"/>
        <v>5675.2662323304885</v>
      </c>
      <c r="AM172" s="101"/>
      <c r="AN172" s="101"/>
      <c r="AO172" s="1">
        <v>20</v>
      </c>
      <c r="AP172" s="2">
        <v>36</v>
      </c>
      <c r="AQ172" s="74">
        <f t="shared" si="132"/>
        <v>469</v>
      </c>
      <c r="AR172" s="31">
        <f t="shared" si="133"/>
        <v>0.5</v>
      </c>
      <c r="AS172" s="2">
        <f t="shared" si="134"/>
        <v>0</v>
      </c>
      <c r="AT172" s="33">
        <f t="shared" si="135"/>
        <v>1</v>
      </c>
      <c r="AU172" s="31">
        <f t="shared" si="136"/>
        <v>0</v>
      </c>
      <c r="AV172" s="2">
        <f t="shared" si="137"/>
        <v>0</v>
      </c>
      <c r="AW172" s="33">
        <f t="shared" si="138"/>
        <v>1</v>
      </c>
      <c r="AX172" s="31">
        <f t="shared" si="139"/>
        <v>1.6</v>
      </c>
      <c r="AY172" s="33">
        <f t="shared" si="140"/>
        <v>1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customHeight="1">
      <c r="A173" s="2"/>
      <c r="B173" s="107">
        <v>98</v>
      </c>
      <c r="C173" s="31">
        <v>10</v>
      </c>
      <c r="D173" s="106" t="s">
        <v>6</v>
      </c>
      <c r="E173" s="2" t="s">
        <v>153</v>
      </c>
      <c r="F173" s="2"/>
      <c r="G173" s="2" t="s">
        <v>183</v>
      </c>
      <c r="H173" s="33"/>
      <c r="I173" s="99">
        <f t="shared" si="0"/>
        <v>1058.7991159991245</v>
      </c>
      <c r="J173" s="101">
        <f t="shared" si="1"/>
        <v>11.725</v>
      </c>
      <c r="K173" s="101">
        <f t="shared" si="2"/>
        <v>140</v>
      </c>
      <c r="L173" s="74">
        <f t="shared" si="3"/>
        <v>28</v>
      </c>
      <c r="M173" s="99">
        <f t="shared" si="4"/>
        <v>21175.98231998249</v>
      </c>
      <c r="N173" s="108">
        <f t="shared" si="92"/>
        <v>21175.98231998249</v>
      </c>
      <c r="O173" s="108"/>
      <c r="P173" s="108"/>
      <c r="Q173" s="108"/>
      <c r="R173" s="109"/>
      <c r="S173" s="99">
        <f t="shared" si="6"/>
        <v>9080.4259717287823</v>
      </c>
      <c r="T173" s="108">
        <f t="shared" si="126"/>
        <v>9080.4259717287823</v>
      </c>
      <c r="U173" s="108"/>
      <c r="V173" s="108"/>
      <c r="W173" s="108"/>
      <c r="X173" s="109"/>
      <c r="Y173" s="99">
        <f t="shared" si="8"/>
        <v>18160.851943457565</v>
      </c>
      <c r="Z173" s="108">
        <f t="shared" si="9"/>
        <v>18160.851943457565</v>
      </c>
      <c r="AA173" s="108"/>
      <c r="AB173" s="108"/>
      <c r="AC173" s="108"/>
      <c r="AD173" s="109"/>
      <c r="AE173" s="99">
        <f t="shared" ref="AE173:AF173" si="144">AO173</f>
        <v>20</v>
      </c>
      <c r="AF173" s="101">
        <f t="shared" si="144"/>
        <v>36</v>
      </c>
      <c r="AG173" s="101">
        <f t="shared" si="128"/>
        <v>79.001300000000001</v>
      </c>
      <c r="AH173" s="101">
        <f t="shared" si="129"/>
        <v>234.5</v>
      </c>
      <c r="AI173" s="101">
        <f t="shared" si="84"/>
        <v>268.61079999999998</v>
      </c>
      <c r="AJ173" s="108">
        <f t="shared" si="130"/>
        <v>2.5</v>
      </c>
      <c r="AK173" s="101">
        <f t="shared" si="15"/>
        <v>5675.2662323304885</v>
      </c>
      <c r="AL173" s="101">
        <f t="shared" si="131"/>
        <v>5675.2662323304885</v>
      </c>
      <c r="AM173" s="101"/>
      <c r="AN173" s="101"/>
      <c r="AO173" s="1">
        <v>20</v>
      </c>
      <c r="AP173" s="2">
        <v>36</v>
      </c>
      <c r="AQ173" s="74">
        <f t="shared" si="132"/>
        <v>469</v>
      </c>
      <c r="AR173" s="31">
        <f t="shared" si="133"/>
        <v>0.5</v>
      </c>
      <c r="AS173" s="2">
        <f t="shared" si="134"/>
        <v>0</v>
      </c>
      <c r="AT173" s="33">
        <f t="shared" si="135"/>
        <v>1</v>
      </c>
      <c r="AU173" s="31">
        <f t="shared" si="136"/>
        <v>0</v>
      </c>
      <c r="AV173" s="2">
        <f t="shared" si="137"/>
        <v>60</v>
      </c>
      <c r="AW173" s="33">
        <f t="shared" si="138"/>
        <v>1</v>
      </c>
      <c r="AX173" s="31">
        <f t="shared" si="139"/>
        <v>1.6</v>
      </c>
      <c r="AY173" s="33">
        <f t="shared" si="140"/>
        <v>1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customHeight="1">
      <c r="A174" s="2"/>
      <c r="B174" s="107">
        <v>99</v>
      </c>
      <c r="C174" s="31">
        <v>10</v>
      </c>
      <c r="D174" s="106" t="s">
        <v>6</v>
      </c>
      <c r="E174" s="2" t="s">
        <v>156</v>
      </c>
      <c r="F174" s="2"/>
      <c r="G174" s="2" t="s">
        <v>86</v>
      </c>
      <c r="H174" s="33"/>
      <c r="I174" s="99">
        <f t="shared" si="0"/>
        <v>743.35736971347865</v>
      </c>
      <c r="J174" s="101">
        <f t="shared" si="1"/>
        <v>11.725</v>
      </c>
      <c r="K174" s="101">
        <f t="shared" si="2"/>
        <v>311</v>
      </c>
      <c r="L174" s="74">
        <f t="shared" si="3"/>
        <v>88</v>
      </c>
      <c r="M174" s="99">
        <f t="shared" si="4"/>
        <v>14867.147394269572</v>
      </c>
      <c r="N174" s="108">
        <f t="shared" si="92"/>
        <v>14867.147394269572</v>
      </c>
      <c r="O174" s="108"/>
      <c r="P174" s="108"/>
      <c r="Q174" s="108"/>
      <c r="R174" s="109"/>
      <c r="S174" s="99">
        <f t="shared" si="6"/>
        <v>11259.728204943691</v>
      </c>
      <c r="T174" s="108">
        <f t="shared" si="126"/>
        <v>11259.728204943691</v>
      </c>
      <c r="U174" s="108"/>
      <c r="V174" s="108"/>
      <c r="W174" s="108"/>
      <c r="X174" s="109"/>
      <c r="Y174" s="99">
        <f t="shared" si="8"/>
        <v>22519.456409887382</v>
      </c>
      <c r="Z174" s="108">
        <f t="shared" si="9"/>
        <v>22519.456409887382</v>
      </c>
      <c r="AA174" s="108"/>
      <c r="AB174" s="108"/>
      <c r="AC174" s="108"/>
      <c r="AD174" s="109"/>
      <c r="AE174" s="99">
        <f t="shared" ref="AE174:AF174" si="145">AO174</f>
        <v>20</v>
      </c>
      <c r="AF174" s="101">
        <f t="shared" si="145"/>
        <v>36</v>
      </c>
      <c r="AG174" s="101">
        <f t="shared" si="128"/>
        <v>19.001300000000001</v>
      </c>
      <c r="AH174" s="101">
        <f t="shared" si="129"/>
        <v>234.5</v>
      </c>
      <c r="AI174" s="101">
        <f t="shared" si="84"/>
        <v>268.61079999999998</v>
      </c>
      <c r="AJ174" s="108">
        <f t="shared" si="130"/>
        <v>2.5</v>
      </c>
      <c r="AK174" s="101">
        <f t="shared" si="15"/>
        <v>5675.2662323304885</v>
      </c>
      <c r="AL174" s="101">
        <f t="shared" si="131"/>
        <v>5675.2662323304885</v>
      </c>
      <c r="AM174" s="101"/>
      <c r="AN174" s="101"/>
      <c r="AO174" s="1">
        <v>20</v>
      </c>
      <c r="AP174" s="2">
        <v>36</v>
      </c>
      <c r="AQ174" s="74">
        <f t="shared" si="132"/>
        <v>469</v>
      </c>
      <c r="AR174" s="31">
        <f t="shared" si="133"/>
        <v>0.5</v>
      </c>
      <c r="AS174" s="2">
        <f t="shared" si="134"/>
        <v>0</v>
      </c>
      <c r="AT174" s="33">
        <f t="shared" si="135"/>
        <v>1</v>
      </c>
      <c r="AU174" s="31">
        <f t="shared" si="136"/>
        <v>0</v>
      </c>
      <c r="AV174" s="2">
        <f t="shared" si="137"/>
        <v>0</v>
      </c>
      <c r="AW174" s="33">
        <f t="shared" si="138"/>
        <v>1.24</v>
      </c>
      <c r="AX174" s="31">
        <f t="shared" si="139"/>
        <v>1.6</v>
      </c>
      <c r="AY174" s="33">
        <f t="shared" si="140"/>
        <v>1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customHeight="1">
      <c r="A175" s="2"/>
      <c r="B175" s="107">
        <v>100</v>
      </c>
      <c r="C175" s="31">
        <v>10</v>
      </c>
      <c r="D175" s="106" t="s">
        <v>6</v>
      </c>
      <c r="E175" s="2" t="s">
        <v>146</v>
      </c>
      <c r="F175" s="2"/>
      <c r="G175" s="2"/>
      <c r="H175" s="33"/>
      <c r="I175" s="99">
        <f t="shared" si="0"/>
        <v>719.37809972272123</v>
      </c>
      <c r="J175" s="101">
        <f t="shared" si="1"/>
        <v>23.45</v>
      </c>
      <c r="K175" s="101">
        <f t="shared" si="2"/>
        <v>337</v>
      </c>
      <c r="L175" s="74">
        <f t="shared" si="3"/>
        <v>99</v>
      </c>
      <c r="M175" s="99">
        <f t="shared" si="4"/>
        <v>14387.561994454425</v>
      </c>
      <c r="N175" s="108">
        <f t="shared" si="92"/>
        <v>14387.561994454425</v>
      </c>
      <c r="O175" s="108"/>
      <c r="P175" s="108"/>
      <c r="Q175" s="108"/>
      <c r="R175" s="109"/>
      <c r="S175" s="99">
        <f t="shared" si="6"/>
        <v>10896.511166074539</v>
      </c>
      <c r="T175" s="108">
        <f t="shared" si="126"/>
        <v>10896.511166074539</v>
      </c>
      <c r="U175" s="108"/>
      <c r="V175" s="108"/>
      <c r="W175" s="108"/>
      <c r="X175" s="109"/>
      <c r="Y175" s="99">
        <f t="shared" si="8"/>
        <v>21793.022332149078</v>
      </c>
      <c r="Z175" s="108">
        <f t="shared" si="9"/>
        <v>21793.022332149078</v>
      </c>
      <c r="AA175" s="108"/>
      <c r="AB175" s="108"/>
      <c r="AC175" s="108"/>
      <c r="AD175" s="109"/>
      <c r="AE175" s="99">
        <f t="shared" ref="AE175:AF175" si="146">AO175</f>
        <v>20</v>
      </c>
      <c r="AF175" s="101">
        <f t="shared" si="146"/>
        <v>36</v>
      </c>
      <c r="AG175" s="101">
        <f t="shared" si="128"/>
        <v>19.001300000000001</v>
      </c>
      <c r="AH175" s="101">
        <f t="shared" si="129"/>
        <v>469</v>
      </c>
      <c r="AI175" s="101">
        <f t="shared" si="84"/>
        <v>268.61079999999998</v>
      </c>
      <c r="AJ175" s="108">
        <f t="shared" si="130"/>
        <v>2.5</v>
      </c>
      <c r="AK175" s="101">
        <f t="shared" si="15"/>
        <v>5675.2662323304885</v>
      </c>
      <c r="AL175" s="101">
        <f t="shared" si="131"/>
        <v>5675.2662323304885</v>
      </c>
      <c r="AM175" s="101"/>
      <c r="AN175" s="101"/>
      <c r="AO175" s="1">
        <v>20</v>
      </c>
      <c r="AP175" s="2">
        <v>36</v>
      </c>
      <c r="AQ175" s="74">
        <f t="shared" si="132"/>
        <v>469</v>
      </c>
      <c r="AR175" s="31">
        <f t="shared" si="133"/>
        <v>1</v>
      </c>
      <c r="AS175" s="2">
        <f t="shared" si="134"/>
        <v>0</v>
      </c>
      <c r="AT175" s="33">
        <f t="shared" si="135"/>
        <v>1.2</v>
      </c>
      <c r="AU175" s="31">
        <f t="shared" si="136"/>
        <v>0</v>
      </c>
      <c r="AV175" s="2">
        <f t="shared" si="137"/>
        <v>0</v>
      </c>
      <c r="AW175" s="33">
        <f t="shared" si="138"/>
        <v>1</v>
      </c>
      <c r="AX175" s="31">
        <f t="shared" si="139"/>
        <v>1.6</v>
      </c>
      <c r="AY175" s="33">
        <f t="shared" si="140"/>
        <v>1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customHeight="1">
      <c r="A176" s="2"/>
      <c r="B176" s="107">
        <v>101</v>
      </c>
      <c r="C176" s="31">
        <v>10</v>
      </c>
      <c r="D176" s="106" t="s">
        <v>6</v>
      </c>
      <c r="E176" s="2" t="s">
        <v>159</v>
      </c>
      <c r="F176" s="2"/>
      <c r="G176" s="2" t="s">
        <v>183</v>
      </c>
      <c r="H176" s="33"/>
      <c r="I176" s="99">
        <f t="shared" si="0"/>
        <v>1270.5589391989492</v>
      </c>
      <c r="J176" s="101">
        <f t="shared" si="1"/>
        <v>23.45</v>
      </c>
      <c r="K176" s="101">
        <f t="shared" si="2"/>
        <v>76</v>
      </c>
      <c r="L176" s="74">
        <f t="shared" si="3"/>
        <v>7</v>
      </c>
      <c r="M176" s="99">
        <f t="shared" si="4"/>
        <v>25411.178783978987</v>
      </c>
      <c r="N176" s="108">
        <f t="shared" si="92"/>
        <v>25411.178783978987</v>
      </c>
      <c r="O176" s="108"/>
      <c r="P176" s="108"/>
      <c r="Q176" s="108"/>
      <c r="R176" s="109"/>
      <c r="S176" s="99">
        <f t="shared" si="6"/>
        <v>10896.511166074539</v>
      </c>
      <c r="T176" s="108">
        <f t="shared" si="126"/>
        <v>10896.511166074539</v>
      </c>
      <c r="U176" s="108"/>
      <c r="V176" s="108"/>
      <c r="W176" s="108"/>
      <c r="X176" s="109"/>
      <c r="Y176" s="99">
        <f t="shared" si="8"/>
        <v>21793.022332149078</v>
      </c>
      <c r="Z176" s="108">
        <f t="shared" si="9"/>
        <v>21793.022332149078</v>
      </c>
      <c r="AA176" s="108"/>
      <c r="AB176" s="108"/>
      <c r="AC176" s="108"/>
      <c r="AD176" s="109"/>
      <c r="AE176" s="99">
        <f t="shared" ref="AE176:AF176" si="147">AO176</f>
        <v>20</v>
      </c>
      <c r="AF176" s="101">
        <f t="shared" si="147"/>
        <v>36</v>
      </c>
      <c r="AG176" s="101">
        <f t="shared" si="128"/>
        <v>79.001300000000001</v>
      </c>
      <c r="AH176" s="101">
        <f t="shared" si="129"/>
        <v>469</v>
      </c>
      <c r="AI176" s="101">
        <f t="shared" si="84"/>
        <v>268.61079999999998</v>
      </c>
      <c r="AJ176" s="108">
        <f t="shared" si="130"/>
        <v>2.5</v>
      </c>
      <c r="AK176" s="101">
        <f t="shared" si="15"/>
        <v>5675.2662323304885</v>
      </c>
      <c r="AL176" s="101">
        <f t="shared" si="131"/>
        <v>5675.2662323304885</v>
      </c>
      <c r="AM176" s="101"/>
      <c r="AN176" s="101"/>
      <c r="AO176" s="1">
        <v>20</v>
      </c>
      <c r="AP176" s="2">
        <v>36</v>
      </c>
      <c r="AQ176" s="74">
        <f t="shared" si="132"/>
        <v>469</v>
      </c>
      <c r="AR176" s="31">
        <f t="shared" si="133"/>
        <v>1</v>
      </c>
      <c r="AS176" s="2">
        <f t="shared" si="134"/>
        <v>0</v>
      </c>
      <c r="AT176" s="33">
        <f t="shared" si="135"/>
        <v>1.2</v>
      </c>
      <c r="AU176" s="31">
        <f t="shared" si="136"/>
        <v>0</v>
      </c>
      <c r="AV176" s="2">
        <f t="shared" si="137"/>
        <v>60</v>
      </c>
      <c r="AW176" s="33">
        <f t="shared" si="138"/>
        <v>1</v>
      </c>
      <c r="AX176" s="31">
        <f t="shared" si="139"/>
        <v>1.6</v>
      </c>
      <c r="AY176" s="33">
        <f t="shared" si="140"/>
        <v>1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customHeight="1">
      <c r="A177" s="2"/>
      <c r="B177" s="107">
        <v>102</v>
      </c>
      <c r="C177" s="31">
        <v>10</v>
      </c>
      <c r="D177" s="106" t="s">
        <v>6</v>
      </c>
      <c r="E177" s="2" t="s">
        <v>147</v>
      </c>
      <c r="F177" s="2"/>
      <c r="G177" s="2" t="s">
        <v>86</v>
      </c>
      <c r="H177" s="33"/>
      <c r="I177" s="99">
        <f t="shared" si="0"/>
        <v>892.0288436561741</v>
      </c>
      <c r="J177" s="101">
        <f t="shared" si="1"/>
        <v>23.45</v>
      </c>
      <c r="K177" s="101">
        <f t="shared" si="2"/>
        <v>213</v>
      </c>
      <c r="L177" s="74">
        <f t="shared" si="3"/>
        <v>50</v>
      </c>
      <c r="M177" s="99">
        <f t="shared" si="4"/>
        <v>17840.576873123482</v>
      </c>
      <c r="N177" s="108">
        <f t="shared" si="92"/>
        <v>17840.576873123482</v>
      </c>
      <c r="O177" s="108"/>
      <c r="P177" s="108"/>
      <c r="Q177" s="108"/>
      <c r="R177" s="109"/>
      <c r="S177" s="99">
        <f t="shared" si="6"/>
        <v>13511.673845932426</v>
      </c>
      <c r="T177" s="108">
        <f t="shared" si="126"/>
        <v>13511.673845932426</v>
      </c>
      <c r="U177" s="108"/>
      <c r="V177" s="108"/>
      <c r="W177" s="108"/>
      <c r="X177" s="109"/>
      <c r="Y177" s="99">
        <f t="shared" si="8"/>
        <v>27023.347691864852</v>
      </c>
      <c r="Z177" s="108">
        <f t="shared" si="9"/>
        <v>27023.347691864852</v>
      </c>
      <c r="AA177" s="108"/>
      <c r="AB177" s="108"/>
      <c r="AC177" s="108"/>
      <c r="AD177" s="109"/>
      <c r="AE177" s="99">
        <f t="shared" ref="AE177:AF177" si="148">AO177</f>
        <v>20</v>
      </c>
      <c r="AF177" s="101">
        <f t="shared" si="148"/>
        <v>36</v>
      </c>
      <c r="AG177" s="101">
        <f t="shared" si="128"/>
        <v>19.001300000000001</v>
      </c>
      <c r="AH177" s="101">
        <f t="shared" si="129"/>
        <v>469</v>
      </c>
      <c r="AI177" s="101">
        <f t="shared" si="84"/>
        <v>268.61079999999998</v>
      </c>
      <c r="AJ177" s="108">
        <f t="shared" si="130"/>
        <v>2.5</v>
      </c>
      <c r="AK177" s="101">
        <f t="shared" si="15"/>
        <v>5675.2662323304885</v>
      </c>
      <c r="AL177" s="101">
        <f t="shared" si="131"/>
        <v>5675.2662323304885</v>
      </c>
      <c r="AM177" s="101"/>
      <c r="AN177" s="101"/>
      <c r="AO177" s="1">
        <v>20</v>
      </c>
      <c r="AP177" s="2">
        <v>36</v>
      </c>
      <c r="AQ177" s="74">
        <f t="shared" si="132"/>
        <v>469</v>
      </c>
      <c r="AR177" s="31">
        <f t="shared" si="133"/>
        <v>1</v>
      </c>
      <c r="AS177" s="2">
        <f t="shared" si="134"/>
        <v>0</v>
      </c>
      <c r="AT177" s="33">
        <f t="shared" si="135"/>
        <v>1.2</v>
      </c>
      <c r="AU177" s="31">
        <f t="shared" si="136"/>
        <v>0</v>
      </c>
      <c r="AV177" s="2">
        <f t="shared" si="137"/>
        <v>0</v>
      </c>
      <c r="AW177" s="33">
        <f t="shared" si="138"/>
        <v>1.24</v>
      </c>
      <c r="AX177" s="31">
        <f t="shared" si="139"/>
        <v>1.6</v>
      </c>
      <c r="AY177" s="33">
        <f t="shared" si="140"/>
        <v>1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customHeight="1">
      <c r="A178" s="2"/>
      <c r="B178" s="107">
        <v>103</v>
      </c>
      <c r="C178" s="31">
        <v>10</v>
      </c>
      <c r="D178" s="106" t="s">
        <v>6</v>
      </c>
      <c r="E178" s="2" t="s">
        <v>92</v>
      </c>
      <c r="F178" s="2"/>
      <c r="G178" s="2"/>
      <c r="H178" s="33"/>
      <c r="I178" s="99">
        <f t="shared" si="0"/>
        <v>524.54653104781744</v>
      </c>
      <c r="J178" s="101">
        <f t="shared" si="1"/>
        <v>23.45</v>
      </c>
      <c r="K178" s="101">
        <f t="shared" si="2"/>
        <v>570</v>
      </c>
      <c r="L178" s="74">
        <f t="shared" si="3"/>
        <v>203</v>
      </c>
      <c r="M178" s="99">
        <f t="shared" si="4"/>
        <v>10490.930620956349</v>
      </c>
      <c r="N178" s="108">
        <f t="shared" si="92"/>
        <v>10490.930620956349</v>
      </c>
      <c r="O178" s="108"/>
      <c r="P178" s="108"/>
      <c r="Q178" s="108"/>
      <c r="R178" s="109"/>
      <c r="S178" s="99">
        <f t="shared" si="6"/>
        <v>7945.3727252626832</v>
      </c>
      <c r="T178" s="108">
        <f t="shared" si="126"/>
        <v>7945.3727252626832</v>
      </c>
      <c r="U178" s="108"/>
      <c r="V178" s="108"/>
      <c r="W178" s="108"/>
      <c r="X178" s="109"/>
      <c r="Y178" s="99">
        <f t="shared" si="8"/>
        <v>15890.745450525365</v>
      </c>
      <c r="Z178" s="108">
        <f t="shared" si="9"/>
        <v>15890.745450525365</v>
      </c>
      <c r="AA178" s="108"/>
      <c r="AB178" s="108"/>
      <c r="AC178" s="108"/>
      <c r="AD178" s="109"/>
      <c r="AE178" s="99">
        <f t="shared" ref="AE178:AF178" si="149">AO178</f>
        <v>20</v>
      </c>
      <c r="AF178" s="101">
        <f t="shared" si="149"/>
        <v>36</v>
      </c>
      <c r="AG178" s="101">
        <f t="shared" si="128"/>
        <v>19.001300000000001</v>
      </c>
      <c r="AH178" s="101">
        <f t="shared" si="129"/>
        <v>469</v>
      </c>
      <c r="AI178" s="101">
        <f t="shared" si="84"/>
        <v>268.61079999999998</v>
      </c>
      <c r="AJ178" s="108">
        <f t="shared" si="130"/>
        <v>1.6666666666666667</v>
      </c>
      <c r="AK178" s="101">
        <f t="shared" si="15"/>
        <v>5675.2662323304885</v>
      </c>
      <c r="AL178" s="101">
        <f t="shared" si="131"/>
        <v>5675.2662323304885</v>
      </c>
      <c r="AM178" s="101"/>
      <c r="AN178" s="101"/>
      <c r="AO178" s="1">
        <v>20</v>
      </c>
      <c r="AP178" s="2">
        <v>36</v>
      </c>
      <c r="AQ178" s="74">
        <f t="shared" si="132"/>
        <v>469</v>
      </c>
      <c r="AR178" s="31">
        <f t="shared" si="133"/>
        <v>1</v>
      </c>
      <c r="AS178" s="2">
        <f t="shared" si="134"/>
        <v>0</v>
      </c>
      <c r="AT178" s="33">
        <f t="shared" si="135"/>
        <v>1</v>
      </c>
      <c r="AU178" s="31">
        <f t="shared" si="136"/>
        <v>0</v>
      </c>
      <c r="AV178" s="2">
        <f t="shared" si="137"/>
        <v>0</v>
      </c>
      <c r="AW178" s="33">
        <f t="shared" si="138"/>
        <v>1</v>
      </c>
      <c r="AX178" s="31">
        <f t="shared" si="139"/>
        <v>1</v>
      </c>
      <c r="AY178" s="33">
        <f t="shared" si="140"/>
        <v>1.4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customHeight="1">
      <c r="A179" s="2"/>
      <c r="B179" s="107">
        <v>104</v>
      </c>
      <c r="C179" s="31">
        <v>10</v>
      </c>
      <c r="D179" s="106" t="s">
        <v>6</v>
      </c>
      <c r="E179" s="2" t="s">
        <v>95</v>
      </c>
      <c r="F179" s="2"/>
      <c r="G179" s="2" t="s">
        <v>183</v>
      </c>
      <c r="H179" s="33"/>
      <c r="I179" s="99">
        <f t="shared" si="0"/>
        <v>926.44922649923376</v>
      </c>
      <c r="J179" s="101">
        <f t="shared" si="1"/>
        <v>23.45</v>
      </c>
      <c r="K179" s="101">
        <f t="shared" si="2"/>
        <v>191</v>
      </c>
      <c r="L179" s="74">
        <f t="shared" si="3"/>
        <v>41</v>
      </c>
      <c r="M179" s="99">
        <f t="shared" si="4"/>
        <v>18528.984529984675</v>
      </c>
      <c r="N179" s="108">
        <f t="shared" si="92"/>
        <v>18528.984529984675</v>
      </c>
      <c r="O179" s="108"/>
      <c r="P179" s="108"/>
      <c r="Q179" s="108"/>
      <c r="R179" s="109"/>
      <c r="S179" s="99">
        <f t="shared" si="6"/>
        <v>7945.3727252626832</v>
      </c>
      <c r="T179" s="108">
        <f t="shared" si="126"/>
        <v>7945.3727252626832</v>
      </c>
      <c r="U179" s="108"/>
      <c r="V179" s="108"/>
      <c r="W179" s="108"/>
      <c r="X179" s="109"/>
      <c r="Y179" s="99">
        <f t="shared" si="8"/>
        <v>15890.745450525365</v>
      </c>
      <c r="Z179" s="108">
        <f t="shared" si="9"/>
        <v>15890.745450525365</v>
      </c>
      <c r="AA179" s="108"/>
      <c r="AB179" s="108"/>
      <c r="AC179" s="108"/>
      <c r="AD179" s="109"/>
      <c r="AE179" s="99">
        <f t="shared" ref="AE179:AF179" si="150">AO179</f>
        <v>20</v>
      </c>
      <c r="AF179" s="101">
        <f t="shared" si="150"/>
        <v>36</v>
      </c>
      <c r="AG179" s="101">
        <f t="shared" si="128"/>
        <v>79.001300000000001</v>
      </c>
      <c r="AH179" s="101">
        <f t="shared" si="129"/>
        <v>469</v>
      </c>
      <c r="AI179" s="101">
        <f t="shared" si="84"/>
        <v>268.61079999999998</v>
      </c>
      <c r="AJ179" s="108">
        <f t="shared" si="130"/>
        <v>1.6666666666666667</v>
      </c>
      <c r="AK179" s="101">
        <f t="shared" si="15"/>
        <v>5675.2662323304885</v>
      </c>
      <c r="AL179" s="101">
        <f t="shared" si="131"/>
        <v>5675.2662323304885</v>
      </c>
      <c r="AM179" s="101"/>
      <c r="AN179" s="101"/>
      <c r="AO179" s="1">
        <v>20</v>
      </c>
      <c r="AP179" s="2">
        <v>36</v>
      </c>
      <c r="AQ179" s="74">
        <f t="shared" si="132"/>
        <v>469</v>
      </c>
      <c r="AR179" s="31">
        <f t="shared" si="133"/>
        <v>1</v>
      </c>
      <c r="AS179" s="2">
        <f t="shared" si="134"/>
        <v>0</v>
      </c>
      <c r="AT179" s="33">
        <f t="shared" si="135"/>
        <v>1</v>
      </c>
      <c r="AU179" s="31">
        <f t="shared" si="136"/>
        <v>0</v>
      </c>
      <c r="AV179" s="2">
        <f t="shared" si="137"/>
        <v>60</v>
      </c>
      <c r="AW179" s="33">
        <f t="shared" si="138"/>
        <v>1</v>
      </c>
      <c r="AX179" s="31">
        <f t="shared" si="139"/>
        <v>1</v>
      </c>
      <c r="AY179" s="33">
        <f t="shared" si="140"/>
        <v>1.4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customHeight="1">
      <c r="A180" s="2"/>
      <c r="B180" s="107">
        <v>105</v>
      </c>
      <c r="C180" s="31">
        <v>10</v>
      </c>
      <c r="D180" s="106" t="s">
        <v>6</v>
      </c>
      <c r="E180" s="2" t="s">
        <v>98</v>
      </c>
      <c r="F180" s="2"/>
      <c r="G180" s="2" t="s">
        <v>86</v>
      </c>
      <c r="H180" s="33"/>
      <c r="I180" s="99">
        <f t="shared" si="0"/>
        <v>650.43769849929367</v>
      </c>
      <c r="J180" s="101">
        <f t="shared" si="1"/>
        <v>23.45</v>
      </c>
      <c r="K180" s="101">
        <f t="shared" si="2"/>
        <v>407</v>
      </c>
      <c r="L180" s="74">
        <f t="shared" si="3"/>
        <v>130</v>
      </c>
      <c r="M180" s="99">
        <f t="shared" si="4"/>
        <v>13008.753969985873</v>
      </c>
      <c r="N180" s="108">
        <f t="shared" si="92"/>
        <v>13008.753969985873</v>
      </c>
      <c r="O180" s="108"/>
      <c r="P180" s="108"/>
      <c r="Q180" s="108"/>
      <c r="R180" s="109"/>
      <c r="S180" s="99">
        <f t="shared" si="6"/>
        <v>9852.2621793257276</v>
      </c>
      <c r="T180" s="108">
        <f t="shared" si="126"/>
        <v>9852.2621793257276</v>
      </c>
      <c r="U180" s="108"/>
      <c r="V180" s="108"/>
      <c r="W180" s="108"/>
      <c r="X180" s="109"/>
      <c r="Y180" s="99">
        <f t="shared" si="8"/>
        <v>19704.524358651455</v>
      </c>
      <c r="Z180" s="108">
        <f t="shared" si="9"/>
        <v>19704.524358651455</v>
      </c>
      <c r="AA180" s="108"/>
      <c r="AB180" s="108"/>
      <c r="AC180" s="108"/>
      <c r="AD180" s="109"/>
      <c r="AE180" s="99">
        <f t="shared" ref="AE180:AF180" si="151">AO180</f>
        <v>20</v>
      </c>
      <c r="AF180" s="101">
        <f t="shared" si="151"/>
        <v>36</v>
      </c>
      <c r="AG180" s="101">
        <f t="shared" si="128"/>
        <v>19.001300000000001</v>
      </c>
      <c r="AH180" s="101">
        <f t="shared" si="129"/>
        <v>469</v>
      </c>
      <c r="AI180" s="101">
        <f t="shared" si="84"/>
        <v>268.61079999999998</v>
      </c>
      <c r="AJ180" s="108">
        <f t="shared" si="130"/>
        <v>1.6666666666666667</v>
      </c>
      <c r="AK180" s="101">
        <f t="shared" si="15"/>
        <v>5675.2662323304885</v>
      </c>
      <c r="AL180" s="101">
        <f t="shared" si="131"/>
        <v>5675.2662323304885</v>
      </c>
      <c r="AM180" s="101"/>
      <c r="AN180" s="101"/>
      <c r="AO180" s="1">
        <v>20</v>
      </c>
      <c r="AP180" s="2">
        <v>36</v>
      </c>
      <c r="AQ180" s="74">
        <f t="shared" si="132"/>
        <v>469</v>
      </c>
      <c r="AR180" s="31">
        <f t="shared" si="133"/>
        <v>1</v>
      </c>
      <c r="AS180" s="2">
        <f t="shared" si="134"/>
        <v>0</v>
      </c>
      <c r="AT180" s="33">
        <f t="shared" si="135"/>
        <v>1</v>
      </c>
      <c r="AU180" s="31">
        <f t="shared" si="136"/>
        <v>0</v>
      </c>
      <c r="AV180" s="2">
        <f t="shared" si="137"/>
        <v>0</v>
      </c>
      <c r="AW180" s="33">
        <f t="shared" si="138"/>
        <v>1.24</v>
      </c>
      <c r="AX180" s="31">
        <f t="shared" si="139"/>
        <v>1</v>
      </c>
      <c r="AY180" s="33">
        <f t="shared" si="140"/>
        <v>1.4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customHeight="1">
      <c r="A181" s="2"/>
      <c r="B181" s="107">
        <v>106</v>
      </c>
      <c r="C181" s="31">
        <v>10</v>
      </c>
      <c r="D181" s="106" t="s">
        <v>6</v>
      </c>
      <c r="E181" s="2" t="s">
        <v>151</v>
      </c>
      <c r="F181" s="2"/>
      <c r="G181" s="2"/>
      <c r="H181" s="33"/>
      <c r="I181" s="99">
        <f t="shared" si="0"/>
        <v>524.54653104781744</v>
      </c>
      <c r="J181" s="101">
        <f t="shared" si="1"/>
        <v>11.725</v>
      </c>
      <c r="K181" s="101">
        <f t="shared" si="2"/>
        <v>570</v>
      </c>
      <c r="L181" s="74">
        <f t="shared" si="3"/>
        <v>203</v>
      </c>
      <c r="M181" s="99">
        <f t="shared" si="4"/>
        <v>10490.930620956349</v>
      </c>
      <c r="N181" s="108">
        <f t="shared" si="92"/>
        <v>10490.930620956349</v>
      </c>
      <c r="O181" s="108"/>
      <c r="P181" s="108"/>
      <c r="Q181" s="108"/>
      <c r="R181" s="109"/>
      <c r="S181" s="99">
        <f t="shared" si="6"/>
        <v>7945.3727252626832</v>
      </c>
      <c r="T181" s="108">
        <f t="shared" si="126"/>
        <v>7945.3727252626832</v>
      </c>
      <c r="U181" s="108"/>
      <c r="V181" s="108"/>
      <c r="W181" s="108"/>
      <c r="X181" s="109"/>
      <c r="Y181" s="99">
        <f t="shared" si="8"/>
        <v>15890.745450525365</v>
      </c>
      <c r="Z181" s="108">
        <f t="shared" si="9"/>
        <v>15890.745450525365</v>
      </c>
      <c r="AA181" s="108"/>
      <c r="AB181" s="108"/>
      <c r="AC181" s="108"/>
      <c r="AD181" s="109"/>
      <c r="AE181" s="99">
        <f t="shared" ref="AE181:AF181" si="152">AO181</f>
        <v>20</v>
      </c>
      <c r="AF181" s="101">
        <f t="shared" si="152"/>
        <v>36</v>
      </c>
      <c r="AG181" s="101">
        <f t="shared" si="128"/>
        <v>19.001300000000001</v>
      </c>
      <c r="AH181" s="101">
        <f t="shared" si="129"/>
        <v>234.5</v>
      </c>
      <c r="AI181" s="101">
        <f t="shared" si="84"/>
        <v>268.61079999999998</v>
      </c>
      <c r="AJ181" s="108">
        <f t="shared" si="130"/>
        <v>1.6666666666666667</v>
      </c>
      <c r="AK181" s="101">
        <f t="shared" si="15"/>
        <v>5675.2662323304885</v>
      </c>
      <c r="AL181" s="101">
        <f t="shared" si="131"/>
        <v>5675.2662323304885</v>
      </c>
      <c r="AM181" s="101"/>
      <c r="AN181" s="101"/>
      <c r="AO181" s="1">
        <v>20</v>
      </c>
      <c r="AP181" s="2">
        <v>36</v>
      </c>
      <c r="AQ181" s="74">
        <f t="shared" si="132"/>
        <v>469</v>
      </c>
      <c r="AR181" s="31">
        <f t="shared" si="133"/>
        <v>0.5</v>
      </c>
      <c r="AS181" s="2">
        <f t="shared" si="134"/>
        <v>0</v>
      </c>
      <c r="AT181" s="33">
        <f t="shared" si="135"/>
        <v>1</v>
      </c>
      <c r="AU181" s="31">
        <f t="shared" si="136"/>
        <v>0</v>
      </c>
      <c r="AV181" s="2">
        <f t="shared" si="137"/>
        <v>0</v>
      </c>
      <c r="AW181" s="33">
        <f t="shared" si="138"/>
        <v>1</v>
      </c>
      <c r="AX181" s="31">
        <f t="shared" si="139"/>
        <v>1</v>
      </c>
      <c r="AY181" s="33">
        <f t="shared" si="140"/>
        <v>1.4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customHeight="1">
      <c r="A182" s="2"/>
      <c r="B182" s="107">
        <v>107</v>
      </c>
      <c r="C182" s="31">
        <v>10</v>
      </c>
      <c r="D182" s="106" t="s">
        <v>6</v>
      </c>
      <c r="E182" s="2" t="s">
        <v>154</v>
      </c>
      <c r="F182" s="2"/>
      <c r="G182" s="2" t="s">
        <v>183</v>
      </c>
      <c r="H182" s="33"/>
      <c r="I182" s="99">
        <f t="shared" si="0"/>
        <v>926.44922649923376</v>
      </c>
      <c r="J182" s="101">
        <f t="shared" si="1"/>
        <v>11.725</v>
      </c>
      <c r="K182" s="101">
        <f t="shared" si="2"/>
        <v>191</v>
      </c>
      <c r="L182" s="74">
        <f t="shared" si="3"/>
        <v>41</v>
      </c>
      <c r="M182" s="99">
        <f t="shared" si="4"/>
        <v>18528.984529984675</v>
      </c>
      <c r="N182" s="108">
        <f t="shared" si="92"/>
        <v>18528.984529984675</v>
      </c>
      <c r="O182" s="108"/>
      <c r="P182" s="108"/>
      <c r="Q182" s="108"/>
      <c r="R182" s="109"/>
      <c r="S182" s="99">
        <f t="shared" si="6"/>
        <v>7945.3727252626832</v>
      </c>
      <c r="T182" s="108">
        <f t="shared" si="126"/>
        <v>7945.3727252626832</v>
      </c>
      <c r="U182" s="108"/>
      <c r="V182" s="108"/>
      <c r="W182" s="108"/>
      <c r="X182" s="109"/>
      <c r="Y182" s="99">
        <f t="shared" si="8"/>
        <v>15890.745450525365</v>
      </c>
      <c r="Z182" s="108">
        <f t="shared" si="9"/>
        <v>15890.745450525365</v>
      </c>
      <c r="AA182" s="108"/>
      <c r="AB182" s="108"/>
      <c r="AC182" s="108"/>
      <c r="AD182" s="109"/>
      <c r="AE182" s="99">
        <f t="shared" ref="AE182:AF182" si="153">AO182</f>
        <v>20</v>
      </c>
      <c r="AF182" s="101">
        <f t="shared" si="153"/>
        <v>36</v>
      </c>
      <c r="AG182" s="101">
        <f t="shared" si="128"/>
        <v>79.001300000000001</v>
      </c>
      <c r="AH182" s="101">
        <f t="shared" si="129"/>
        <v>234.5</v>
      </c>
      <c r="AI182" s="101">
        <f t="shared" si="84"/>
        <v>268.61079999999998</v>
      </c>
      <c r="AJ182" s="108">
        <f t="shared" si="130"/>
        <v>1.6666666666666667</v>
      </c>
      <c r="AK182" s="101">
        <f t="shared" si="15"/>
        <v>5675.2662323304885</v>
      </c>
      <c r="AL182" s="101">
        <f t="shared" si="131"/>
        <v>5675.2662323304885</v>
      </c>
      <c r="AM182" s="101"/>
      <c r="AN182" s="101"/>
      <c r="AO182" s="1">
        <v>20</v>
      </c>
      <c r="AP182" s="2">
        <v>36</v>
      </c>
      <c r="AQ182" s="74">
        <f t="shared" si="132"/>
        <v>469</v>
      </c>
      <c r="AR182" s="31">
        <f t="shared" si="133"/>
        <v>0.5</v>
      </c>
      <c r="AS182" s="2">
        <f t="shared" si="134"/>
        <v>0</v>
      </c>
      <c r="AT182" s="33">
        <f t="shared" si="135"/>
        <v>1</v>
      </c>
      <c r="AU182" s="31">
        <f t="shared" si="136"/>
        <v>0</v>
      </c>
      <c r="AV182" s="2">
        <f t="shared" si="137"/>
        <v>60</v>
      </c>
      <c r="AW182" s="33">
        <f t="shared" si="138"/>
        <v>1</v>
      </c>
      <c r="AX182" s="31">
        <f t="shared" si="139"/>
        <v>1</v>
      </c>
      <c r="AY182" s="33">
        <f t="shared" si="140"/>
        <v>1.4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customHeight="1">
      <c r="A183" s="2"/>
      <c r="B183" s="107">
        <v>108</v>
      </c>
      <c r="C183" s="31">
        <v>10</v>
      </c>
      <c r="D183" s="106" t="s">
        <v>6</v>
      </c>
      <c r="E183" s="2" t="s">
        <v>157</v>
      </c>
      <c r="F183" s="2"/>
      <c r="G183" s="2" t="s">
        <v>86</v>
      </c>
      <c r="H183" s="33"/>
      <c r="I183" s="99">
        <f t="shared" si="0"/>
        <v>650.43769849929367</v>
      </c>
      <c r="J183" s="101">
        <f t="shared" si="1"/>
        <v>11.725</v>
      </c>
      <c r="K183" s="101">
        <f t="shared" si="2"/>
        <v>407</v>
      </c>
      <c r="L183" s="74">
        <f t="shared" si="3"/>
        <v>130</v>
      </c>
      <c r="M183" s="99">
        <f t="shared" si="4"/>
        <v>13008.753969985873</v>
      </c>
      <c r="N183" s="108">
        <f t="shared" si="92"/>
        <v>13008.753969985873</v>
      </c>
      <c r="O183" s="108"/>
      <c r="P183" s="108"/>
      <c r="Q183" s="108"/>
      <c r="R183" s="109"/>
      <c r="S183" s="99">
        <f t="shared" si="6"/>
        <v>9852.2621793257276</v>
      </c>
      <c r="T183" s="108">
        <f t="shared" si="126"/>
        <v>9852.2621793257276</v>
      </c>
      <c r="U183" s="108"/>
      <c r="V183" s="108"/>
      <c r="W183" s="108"/>
      <c r="X183" s="109"/>
      <c r="Y183" s="99">
        <f t="shared" si="8"/>
        <v>19704.524358651455</v>
      </c>
      <c r="Z183" s="108">
        <f t="shared" si="9"/>
        <v>19704.524358651455</v>
      </c>
      <c r="AA183" s="108"/>
      <c r="AB183" s="108"/>
      <c r="AC183" s="108"/>
      <c r="AD183" s="109"/>
      <c r="AE183" s="99">
        <f t="shared" ref="AE183:AF183" si="154">AO183</f>
        <v>20</v>
      </c>
      <c r="AF183" s="101">
        <f t="shared" si="154"/>
        <v>36</v>
      </c>
      <c r="AG183" s="101">
        <f t="shared" si="128"/>
        <v>19.001300000000001</v>
      </c>
      <c r="AH183" s="101">
        <f t="shared" si="129"/>
        <v>234.5</v>
      </c>
      <c r="AI183" s="101">
        <f t="shared" si="84"/>
        <v>268.61079999999998</v>
      </c>
      <c r="AJ183" s="108">
        <f t="shared" si="130"/>
        <v>1.6666666666666667</v>
      </c>
      <c r="AK183" s="101">
        <f t="shared" si="15"/>
        <v>5675.2662323304885</v>
      </c>
      <c r="AL183" s="101">
        <f t="shared" si="131"/>
        <v>5675.2662323304885</v>
      </c>
      <c r="AM183" s="101"/>
      <c r="AN183" s="101"/>
      <c r="AO183" s="1">
        <v>20</v>
      </c>
      <c r="AP183" s="2">
        <v>36</v>
      </c>
      <c r="AQ183" s="74">
        <f t="shared" si="132"/>
        <v>469</v>
      </c>
      <c r="AR183" s="31">
        <f t="shared" si="133"/>
        <v>0.5</v>
      </c>
      <c r="AS183" s="2">
        <f t="shared" si="134"/>
        <v>0</v>
      </c>
      <c r="AT183" s="33">
        <f t="shared" si="135"/>
        <v>1</v>
      </c>
      <c r="AU183" s="31">
        <f t="shared" si="136"/>
        <v>0</v>
      </c>
      <c r="AV183" s="2">
        <f t="shared" si="137"/>
        <v>0</v>
      </c>
      <c r="AW183" s="33">
        <f t="shared" si="138"/>
        <v>1.24</v>
      </c>
      <c r="AX183" s="31">
        <f t="shared" si="139"/>
        <v>1</v>
      </c>
      <c r="AY183" s="33">
        <f t="shared" si="140"/>
        <v>1.4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customHeight="1">
      <c r="A184" s="2"/>
      <c r="B184" s="107">
        <v>109</v>
      </c>
      <c r="C184" s="31">
        <v>10</v>
      </c>
      <c r="D184" s="106" t="s">
        <v>6</v>
      </c>
      <c r="E184" s="2" t="s">
        <v>111</v>
      </c>
      <c r="F184" s="2"/>
      <c r="G184" s="2"/>
      <c r="H184" s="33"/>
      <c r="I184" s="99">
        <f t="shared" si="0"/>
        <v>629.45583725738084</v>
      </c>
      <c r="J184" s="101">
        <f t="shared" si="1"/>
        <v>23.45</v>
      </c>
      <c r="K184" s="101">
        <f t="shared" si="2"/>
        <v>433</v>
      </c>
      <c r="L184" s="74">
        <f t="shared" si="3"/>
        <v>143</v>
      </c>
      <c r="M184" s="99">
        <f t="shared" si="4"/>
        <v>12589.116745147618</v>
      </c>
      <c r="N184" s="108">
        <f t="shared" si="92"/>
        <v>12589.116745147618</v>
      </c>
      <c r="O184" s="108"/>
      <c r="P184" s="108"/>
      <c r="Q184" s="108"/>
      <c r="R184" s="109"/>
      <c r="S184" s="99">
        <f t="shared" si="6"/>
        <v>9534.4472703152187</v>
      </c>
      <c r="T184" s="108">
        <f t="shared" si="126"/>
        <v>9534.4472703152187</v>
      </c>
      <c r="U184" s="108"/>
      <c r="V184" s="108"/>
      <c r="W184" s="108"/>
      <c r="X184" s="109"/>
      <c r="Y184" s="99">
        <f t="shared" si="8"/>
        <v>19068.894540630437</v>
      </c>
      <c r="Z184" s="108">
        <f t="shared" si="9"/>
        <v>19068.894540630437</v>
      </c>
      <c r="AA184" s="108"/>
      <c r="AB184" s="108"/>
      <c r="AC184" s="108"/>
      <c r="AD184" s="109"/>
      <c r="AE184" s="99">
        <f t="shared" ref="AE184:AF184" si="155">AO184</f>
        <v>20</v>
      </c>
      <c r="AF184" s="101">
        <f t="shared" si="155"/>
        <v>36</v>
      </c>
      <c r="AG184" s="101">
        <f t="shared" si="128"/>
        <v>19.001300000000001</v>
      </c>
      <c r="AH184" s="101">
        <f t="shared" si="129"/>
        <v>469</v>
      </c>
      <c r="AI184" s="101">
        <f t="shared" si="84"/>
        <v>268.61079999999998</v>
      </c>
      <c r="AJ184" s="108">
        <f t="shared" si="130"/>
        <v>1.6666666666666667</v>
      </c>
      <c r="AK184" s="101">
        <f t="shared" si="15"/>
        <v>5675.2662323304885</v>
      </c>
      <c r="AL184" s="101">
        <f t="shared" si="131"/>
        <v>5675.2662323304885</v>
      </c>
      <c r="AM184" s="101"/>
      <c r="AN184" s="101"/>
      <c r="AO184" s="1">
        <v>20</v>
      </c>
      <c r="AP184" s="2">
        <v>36</v>
      </c>
      <c r="AQ184" s="74">
        <f t="shared" si="132"/>
        <v>469</v>
      </c>
      <c r="AR184" s="31">
        <f t="shared" si="133"/>
        <v>1</v>
      </c>
      <c r="AS184" s="2">
        <f t="shared" si="134"/>
        <v>0</v>
      </c>
      <c r="AT184" s="33">
        <f t="shared" si="135"/>
        <v>1.2</v>
      </c>
      <c r="AU184" s="31">
        <f t="shared" si="136"/>
        <v>0</v>
      </c>
      <c r="AV184" s="2">
        <f t="shared" si="137"/>
        <v>0</v>
      </c>
      <c r="AW184" s="33">
        <f t="shared" si="138"/>
        <v>1</v>
      </c>
      <c r="AX184" s="31">
        <f t="shared" si="139"/>
        <v>1</v>
      </c>
      <c r="AY184" s="33">
        <f t="shared" si="140"/>
        <v>1.4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customHeight="1">
      <c r="A185" s="2"/>
      <c r="B185" s="107">
        <v>110</v>
      </c>
      <c r="C185" s="31">
        <v>10</v>
      </c>
      <c r="D185" s="106" t="s">
        <v>6</v>
      </c>
      <c r="E185" s="2" t="s">
        <v>132</v>
      </c>
      <c r="F185" s="2"/>
      <c r="G185" s="2" t="s">
        <v>183</v>
      </c>
      <c r="H185" s="33"/>
      <c r="I185" s="99">
        <f t="shared" si="0"/>
        <v>1111.7390717990804</v>
      </c>
      <c r="J185" s="101">
        <f t="shared" si="1"/>
        <v>23.45</v>
      </c>
      <c r="K185" s="101">
        <f t="shared" si="2"/>
        <v>117</v>
      </c>
      <c r="L185" s="74">
        <f t="shared" si="3"/>
        <v>19</v>
      </c>
      <c r="M185" s="99">
        <f t="shared" si="4"/>
        <v>22234.781435981608</v>
      </c>
      <c r="N185" s="108">
        <f t="shared" si="92"/>
        <v>22234.781435981608</v>
      </c>
      <c r="O185" s="108"/>
      <c r="P185" s="108"/>
      <c r="Q185" s="108"/>
      <c r="R185" s="109"/>
      <c r="S185" s="99">
        <f t="shared" si="6"/>
        <v>9534.4472703152187</v>
      </c>
      <c r="T185" s="108">
        <f t="shared" si="126"/>
        <v>9534.4472703152187</v>
      </c>
      <c r="U185" s="108"/>
      <c r="V185" s="108"/>
      <c r="W185" s="108"/>
      <c r="X185" s="109"/>
      <c r="Y185" s="99">
        <f t="shared" si="8"/>
        <v>19068.894540630437</v>
      </c>
      <c r="Z185" s="108">
        <f t="shared" si="9"/>
        <v>19068.894540630437</v>
      </c>
      <c r="AA185" s="108"/>
      <c r="AB185" s="108"/>
      <c r="AC185" s="108"/>
      <c r="AD185" s="109"/>
      <c r="AE185" s="99">
        <f t="shared" ref="AE185:AF185" si="156">AO185</f>
        <v>20</v>
      </c>
      <c r="AF185" s="101">
        <f t="shared" si="156"/>
        <v>36</v>
      </c>
      <c r="AG185" s="101">
        <f t="shared" si="128"/>
        <v>79.001300000000001</v>
      </c>
      <c r="AH185" s="101">
        <f t="shared" si="129"/>
        <v>469</v>
      </c>
      <c r="AI185" s="101">
        <f t="shared" si="84"/>
        <v>268.61079999999998</v>
      </c>
      <c r="AJ185" s="108">
        <f t="shared" si="130"/>
        <v>1.6666666666666667</v>
      </c>
      <c r="AK185" s="101">
        <f t="shared" si="15"/>
        <v>5675.2662323304885</v>
      </c>
      <c r="AL185" s="101">
        <f t="shared" si="131"/>
        <v>5675.2662323304885</v>
      </c>
      <c r="AM185" s="101"/>
      <c r="AN185" s="101"/>
      <c r="AO185" s="1">
        <v>20</v>
      </c>
      <c r="AP185" s="2">
        <v>36</v>
      </c>
      <c r="AQ185" s="74">
        <f t="shared" si="132"/>
        <v>469</v>
      </c>
      <c r="AR185" s="31">
        <f t="shared" si="133"/>
        <v>1</v>
      </c>
      <c r="AS185" s="2">
        <f t="shared" si="134"/>
        <v>0</v>
      </c>
      <c r="AT185" s="33">
        <f t="shared" si="135"/>
        <v>1.2</v>
      </c>
      <c r="AU185" s="31">
        <f t="shared" si="136"/>
        <v>0</v>
      </c>
      <c r="AV185" s="2">
        <f t="shared" si="137"/>
        <v>60</v>
      </c>
      <c r="AW185" s="33">
        <f t="shared" si="138"/>
        <v>1</v>
      </c>
      <c r="AX185" s="31">
        <f t="shared" si="139"/>
        <v>1</v>
      </c>
      <c r="AY185" s="33">
        <f t="shared" si="140"/>
        <v>1.4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customHeight="1">
      <c r="A186" s="2"/>
      <c r="B186" s="107">
        <v>111</v>
      </c>
      <c r="C186" s="31">
        <v>10</v>
      </c>
      <c r="D186" s="106" t="s">
        <v>6</v>
      </c>
      <c r="E186" s="2" t="s">
        <v>135</v>
      </c>
      <c r="F186" s="2"/>
      <c r="G186" s="2" t="s">
        <v>86</v>
      </c>
      <c r="H186" s="33"/>
      <c r="I186" s="99">
        <f t="shared" si="0"/>
        <v>780.52523819915245</v>
      </c>
      <c r="J186" s="101">
        <f t="shared" si="1"/>
        <v>23.45</v>
      </c>
      <c r="K186" s="101">
        <f t="shared" si="2"/>
        <v>278</v>
      </c>
      <c r="L186" s="74">
        <f t="shared" si="3"/>
        <v>75</v>
      </c>
      <c r="M186" s="99">
        <f t="shared" si="4"/>
        <v>15610.504763983048</v>
      </c>
      <c r="N186" s="108">
        <f t="shared" si="92"/>
        <v>15610.504763983048</v>
      </c>
      <c r="O186" s="108"/>
      <c r="P186" s="108"/>
      <c r="Q186" s="108"/>
      <c r="R186" s="109"/>
      <c r="S186" s="99">
        <f t="shared" si="6"/>
        <v>11822.714615190873</v>
      </c>
      <c r="T186" s="108">
        <f t="shared" si="126"/>
        <v>11822.714615190873</v>
      </c>
      <c r="U186" s="108"/>
      <c r="V186" s="108"/>
      <c r="W186" s="108"/>
      <c r="X186" s="109"/>
      <c r="Y186" s="99">
        <f t="shared" si="8"/>
        <v>23645.429230381746</v>
      </c>
      <c r="Z186" s="108">
        <f t="shared" si="9"/>
        <v>23645.429230381746</v>
      </c>
      <c r="AA186" s="108"/>
      <c r="AB186" s="108"/>
      <c r="AC186" s="108"/>
      <c r="AD186" s="109"/>
      <c r="AE186" s="99">
        <f t="shared" ref="AE186:AF186" si="157">AO186</f>
        <v>20</v>
      </c>
      <c r="AF186" s="101">
        <f t="shared" si="157"/>
        <v>36</v>
      </c>
      <c r="AG186" s="101">
        <f t="shared" si="128"/>
        <v>19.001300000000001</v>
      </c>
      <c r="AH186" s="101">
        <f t="shared" si="129"/>
        <v>469</v>
      </c>
      <c r="AI186" s="101">
        <f t="shared" si="84"/>
        <v>268.61079999999998</v>
      </c>
      <c r="AJ186" s="108">
        <f t="shared" si="130"/>
        <v>1.6666666666666667</v>
      </c>
      <c r="AK186" s="101">
        <f t="shared" si="15"/>
        <v>5675.2662323304885</v>
      </c>
      <c r="AL186" s="101">
        <f t="shared" si="131"/>
        <v>5675.2662323304885</v>
      </c>
      <c r="AM186" s="101"/>
      <c r="AN186" s="101"/>
      <c r="AO186" s="1">
        <v>20</v>
      </c>
      <c r="AP186" s="2">
        <v>36</v>
      </c>
      <c r="AQ186" s="74">
        <f t="shared" si="132"/>
        <v>469</v>
      </c>
      <c r="AR186" s="31">
        <f t="shared" si="133"/>
        <v>1</v>
      </c>
      <c r="AS186" s="2">
        <f t="shared" si="134"/>
        <v>0</v>
      </c>
      <c r="AT186" s="33">
        <f t="shared" si="135"/>
        <v>1.2</v>
      </c>
      <c r="AU186" s="31">
        <f t="shared" si="136"/>
        <v>0</v>
      </c>
      <c r="AV186" s="2">
        <f t="shared" si="137"/>
        <v>0</v>
      </c>
      <c r="AW186" s="33">
        <f t="shared" si="138"/>
        <v>1.24</v>
      </c>
      <c r="AX186" s="31">
        <f t="shared" si="139"/>
        <v>1</v>
      </c>
      <c r="AY186" s="33">
        <f t="shared" si="140"/>
        <v>1.4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customHeight="1">
      <c r="A187" s="2"/>
      <c r="B187" s="107">
        <v>112</v>
      </c>
      <c r="C187" s="31">
        <v>7</v>
      </c>
      <c r="D187" s="106" t="s">
        <v>6</v>
      </c>
      <c r="E187" s="2" t="s">
        <v>67</v>
      </c>
      <c r="F187" s="2"/>
      <c r="G187" s="2"/>
      <c r="H187" s="33"/>
      <c r="I187" s="99">
        <f t="shared" si="0"/>
        <v>347.82729791121341</v>
      </c>
      <c r="J187" s="101">
        <f t="shared" si="1"/>
        <v>16.3</v>
      </c>
      <c r="K187" s="101">
        <f t="shared" si="2"/>
        <v>782</v>
      </c>
      <c r="L187" s="74">
        <f t="shared" si="3"/>
        <v>295</v>
      </c>
      <c r="M187" s="99">
        <f t="shared" si="4"/>
        <v>6956.5459582242684</v>
      </c>
      <c r="N187" s="108">
        <f t="shared" si="92"/>
        <v>6956.5459582242684</v>
      </c>
      <c r="O187" s="108"/>
      <c r="P187" s="108"/>
      <c r="Q187" s="108"/>
      <c r="R187" s="109"/>
      <c r="S187" s="99">
        <f t="shared" si="6"/>
        <v>5268.5841242817078</v>
      </c>
      <c r="T187" s="108">
        <f t="shared" si="126"/>
        <v>5268.5841242817078</v>
      </c>
      <c r="U187" s="108"/>
      <c r="V187" s="108"/>
      <c r="W187" s="108"/>
      <c r="X187" s="109"/>
      <c r="Y187" s="99">
        <f t="shared" si="8"/>
        <v>10537.168248563416</v>
      </c>
      <c r="Z187" s="108">
        <f t="shared" si="9"/>
        <v>10537.168248563416</v>
      </c>
      <c r="AA187" s="108"/>
      <c r="AB187" s="108"/>
      <c r="AC187" s="108"/>
      <c r="AD187" s="109"/>
      <c r="AE187" s="99">
        <f t="shared" ref="AE187:AF187" si="158">AO187</f>
        <v>20</v>
      </c>
      <c r="AF187" s="101">
        <f t="shared" si="158"/>
        <v>36</v>
      </c>
      <c r="AG187" s="101">
        <f t="shared" si="128"/>
        <v>19.001300000000001</v>
      </c>
      <c r="AH187" s="101">
        <f t="shared" si="129"/>
        <v>326</v>
      </c>
      <c r="AI187" s="101">
        <f t="shared" si="84"/>
        <v>268.61079999999998</v>
      </c>
      <c r="AJ187" s="108">
        <f t="shared" si="130"/>
        <v>2</v>
      </c>
      <c r="AK187" s="101">
        <f t="shared" si="15"/>
        <v>5268.5841242817078</v>
      </c>
      <c r="AL187" s="101">
        <f t="shared" si="131"/>
        <v>5268.5841242817078</v>
      </c>
      <c r="AM187" s="101"/>
      <c r="AN187" s="101"/>
      <c r="AO187" s="1">
        <v>20</v>
      </c>
      <c r="AP187" s="2">
        <v>36</v>
      </c>
      <c r="AQ187" s="74">
        <f t="shared" si="132"/>
        <v>326</v>
      </c>
      <c r="AR187" s="31">
        <f t="shared" si="133"/>
        <v>1</v>
      </c>
      <c r="AS187" s="2">
        <f t="shared" si="134"/>
        <v>0</v>
      </c>
      <c r="AT187" s="33">
        <f t="shared" si="135"/>
        <v>1</v>
      </c>
      <c r="AU187" s="31">
        <f t="shared" si="136"/>
        <v>0</v>
      </c>
      <c r="AV187" s="2">
        <f t="shared" si="137"/>
        <v>0</v>
      </c>
      <c r="AW187" s="33">
        <f t="shared" si="138"/>
        <v>1</v>
      </c>
      <c r="AX187" s="31">
        <f t="shared" si="139"/>
        <v>1</v>
      </c>
      <c r="AY187" s="33">
        <f t="shared" si="140"/>
        <v>1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customHeight="1">
      <c r="A188" s="2"/>
      <c r="B188" s="107">
        <v>113</v>
      </c>
      <c r="C188" s="31">
        <v>7</v>
      </c>
      <c r="D188" s="106" t="s">
        <v>6</v>
      </c>
      <c r="E188" s="2" t="s">
        <v>89</v>
      </c>
      <c r="F188" s="2"/>
      <c r="G188" s="2" t="s">
        <v>183</v>
      </c>
      <c r="H188" s="33"/>
      <c r="I188" s="99">
        <f t="shared" si="0"/>
        <v>614.32935312994482</v>
      </c>
      <c r="J188" s="101">
        <f t="shared" si="1"/>
        <v>16.3</v>
      </c>
      <c r="K188" s="101">
        <f t="shared" si="2"/>
        <v>447</v>
      </c>
      <c r="L188" s="74">
        <f t="shared" si="3"/>
        <v>151</v>
      </c>
      <c r="M188" s="99">
        <f t="shared" si="4"/>
        <v>12286.587062598897</v>
      </c>
      <c r="N188" s="108">
        <f t="shared" si="92"/>
        <v>12286.587062598897</v>
      </c>
      <c r="O188" s="108"/>
      <c r="P188" s="108"/>
      <c r="Q188" s="108"/>
      <c r="R188" s="109"/>
      <c r="S188" s="99">
        <f t="shared" si="6"/>
        <v>5268.5841242817078</v>
      </c>
      <c r="T188" s="108">
        <f t="shared" si="126"/>
        <v>5268.5841242817078</v>
      </c>
      <c r="U188" s="108"/>
      <c r="V188" s="108"/>
      <c r="W188" s="108"/>
      <c r="X188" s="109"/>
      <c r="Y188" s="99">
        <f t="shared" si="8"/>
        <v>10537.168248563416</v>
      </c>
      <c r="Z188" s="108">
        <f t="shared" si="9"/>
        <v>10537.168248563416</v>
      </c>
      <c r="AA188" s="108"/>
      <c r="AB188" s="108"/>
      <c r="AC188" s="108"/>
      <c r="AD188" s="109"/>
      <c r="AE188" s="99">
        <f t="shared" ref="AE188:AF188" si="159">AO188</f>
        <v>20</v>
      </c>
      <c r="AF188" s="101">
        <f t="shared" si="159"/>
        <v>36</v>
      </c>
      <c r="AG188" s="101">
        <f t="shared" si="128"/>
        <v>79.001300000000001</v>
      </c>
      <c r="AH188" s="101">
        <f t="shared" si="129"/>
        <v>326</v>
      </c>
      <c r="AI188" s="101">
        <f t="shared" si="84"/>
        <v>268.61079999999998</v>
      </c>
      <c r="AJ188" s="108">
        <f t="shared" si="130"/>
        <v>2</v>
      </c>
      <c r="AK188" s="101">
        <f t="shared" si="15"/>
        <v>5268.5841242817078</v>
      </c>
      <c r="AL188" s="101">
        <f t="shared" si="131"/>
        <v>5268.5841242817078</v>
      </c>
      <c r="AM188" s="101"/>
      <c r="AN188" s="101"/>
      <c r="AO188" s="1">
        <v>20</v>
      </c>
      <c r="AP188" s="2">
        <v>36</v>
      </c>
      <c r="AQ188" s="74">
        <f t="shared" si="132"/>
        <v>326</v>
      </c>
      <c r="AR188" s="31">
        <f t="shared" si="133"/>
        <v>1</v>
      </c>
      <c r="AS188" s="2">
        <f t="shared" si="134"/>
        <v>0</v>
      </c>
      <c r="AT188" s="33">
        <f t="shared" si="135"/>
        <v>1</v>
      </c>
      <c r="AU188" s="31">
        <f t="shared" si="136"/>
        <v>0</v>
      </c>
      <c r="AV188" s="2">
        <f t="shared" si="137"/>
        <v>60</v>
      </c>
      <c r="AW188" s="33">
        <f t="shared" si="138"/>
        <v>1</v>
      </c>
      <c r="AX188" s="31">
        <f t="shared" si="139"/>
        <v>1</v>
      </c>
      <c r="AY188" s="33">
        <f t="shared" si="140"/>
        <v>1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customHeight="1">
      <c r="A189" s="2"/>
      <c r="B189" s="107">
        <v>114</v>
      </c>
      <c r="C189" s="31">
        <v>7</v>
      </c>
      <c r="D189" s="106" t="s">
        <v>6</v>
      </c>
      <c r="E189" s="2" t="s">
        <v>91</v>
      </c>
      <c r="F189" s="2"/>
      <c r="G189" s="2" t="s">
        <v>86</v>
      </c>
      <c r="H189" s="33"/>
      <c r="I189" s="99">
        <f t="shared" si="0"/>
        <v>431.30584940990468</v>
      </c>
      <c r="J189" s="101">
        <f t="shared" si="1"/>
        <v>16.3</v>
      </c>
      <c r="K189" s="101">
        <f t="shared" si="2"/>
        <v>699</v>
      </c>
      <c r="L189" s="74">
        <f t="shared" si="3"/>
        <v>257</v>
      </c>
      <c r="M189" s="99">
        <f t="shared" si="4"/>
        <v>8626.1169881980932</v>
      </c>
      <c r="N189" s="108">
        <f t="shared" si="92"/>
        <v>8626.1169881980932</v>
      </c>
      <c r="O189" s="108"/>
      <c r="P189" s="108"/>
      <c r="Q189" s="108"/>
      <c r="R189" s="109"/>
      <c r="S189" s="99">
        <f t="shared" si="6"/>
        <v>6533.0443141093174</v>
      </c>
      <c r="T189" s="108">
        <f t="shared" si="126"/>
        <v>6533.0443141093174</v>
      </c>
      <c r="U189" s="108"/>
      <c r="V189" s="108"/>
      <c r="W189" s="108"/>
      <c r="X189" s="109"/>
      <c r="Y189" s="99">
        <f t="shared" si="8"/>
        <v>13066.088628218635</v>
      </c>
      <c r="Z189" s="108">
        <f t="shared" si="9"/>
        <v>13066.088628218635</v>
      </c>
      <c r="AA189" s="108"/>
      <c r="AB189" s="108"/>
      <c r="AC189" s="108"/>
      <c r="AD189" s="109"/>
      <c r="AE189" s="99">
        <f t="shared" ref="AE189:AF189" si="160">AO189</f>
        <v>20</v>
      </c>
      <c r="AF189" s="101">
        <f t="shared" si="160"/>
        <v>36</v>
      </c>
      <c r="AG189" s="101">
        <f t="shared" si="128"/>
        <v>19.001300000000001</v>
      </c>
      <c r="AH189" s="101">
        <f t="shared" si="129"/>
        <v>326</v>
      </c>
      <c r="AI189" s="101">
        <f t="shared" si="84"/>
        <v>268.61079999999998</v>
      </c>
      <c r="AJ189" s="108">
        <f t="shared" si="130"/>
        <v>2</v>
      </c>
      <c r="AK189" s="101">
        <f t="shared" si="15"/>
        <v>5268.5841242817078</v>
      </c>
      <c r="AL189" s="101">
        <f t="shared" si="131"/>
        <v>5268.5841242817078</v>
      </c>
      <c r="AM189" s="101"/>
      <c r="AN189" s="101"/>
      <c r="AO189" s="1">
        <v>20</v>
      </c>
      <c r="AP189" s="2">
        <v>36</v>
      </c>
      <c r="AQ189" s="74">
        <f t="shared" si="132"/>
        <v>326</v>
      </c>
      <c r="AR189" s="31">
        <f t="shared" si="133"/>
        <v>1</v>
      </c>
      <c r="AS189" s="2">
        <f t="shared" si="134"/>
        <v>0</v>
      </c>
      <c r="AT189" s="33">
        <f t="shared" si="135"/>
        <v>1</v>
      </c>
      <c r="AU189" s="31">
        <f t="shared" si="136"/>
        <v>0</v>
      </c>
      <c r="AV189" s="2">
        <f t="shared" si="137"/>
        <v>0</v>
      </c>
      <c r="AW189" s="33">
        <f t="shared" si="138"/>
        <v>1.24</v>
      </c>
      <c r="AX189" s="31">
        <f t="shared" si="139"/>
        <v>1</v>
      </c>
      <c r="AY189" s="33">
        <f t="shared" si="140"/>
        <v>1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customHeight="1">
      <c r="A190" s="2"/>
      <c r="B190" s="107">
        <v>115</v>
      </c>
      <c r="C190" s="31">
        <v>7</v>
      </c>
      <c r="D190" s="106" t="s">
        <v>6</v>
      </c>
      <c r="E190" s="2" t="s">
        <v>148</v>
      </c>
      <c r="F190" s="2"/>
      <c r="G190" s="2"/>
      <c r="H190" s="33"/>
      <c r="I190" s="99">
        <f t="shared" si="0"/>
        <v>347.82729791121341</v>
      </c>
      <c r="J190" s="101">
        <f t="shared" si="1"/>
        <v>8.15</v>
      </c>
      <c r="K190" s="101">
        <f t="shared" si="2"/>
        <v>782</v>
      </c>
      <c r="L190" s="74">
        <f t="shared" si="3"/>
        <v>295</v>
      </c>
      <c r="M190" s="99">
        <f t="shared" si="4"/>
        <v>6956.5459582242684</v>
      </c>
      <c r="N190" s="108">
        <f t="shared" si="92"/>
        <v>6956.5459582242684</v>
      </c>
      <c r="O190" s="108"/>
      <c r="P190" s="108"/>
      <c r="Q190" s="108"/>
      <c r="R190" s="109"/>
      <c r="S190" s="99">
        <f t="shared" si="6"/>
        <v>5268.5841242817078</v>
      </c>
      <c r="T190" s="108">
        <f t="shared" si="126"/>
        <v>5268.5841242817078</v>
      </c>
      <c r="U190" s="108"/>
      <c r="V190" s="108"/>
      <c r="W190" s="108"/>
      <c r="X190" s="109"/>
      <c r="Y190" s="99">
        <f t="shared" si="8"/>
        <v>10537.168248563416</v>
      </c>
      <c r="Z190" s="108">
        <f t="shared" si="9"/>
        <v>10537.168248563416</v>
      </c>
      <c r="AA190" s="108"/>
      <c r="AB190" s="108"/>
      <c r="AC190" s="108"/>
      <c r="AD190" s="109"/>
      <c r="AE190" s="99">
        <f t="shared" ref="AE190:AF190" si="161">AO190</f>
        <v>20</v>
      </c>
      <c r="AF190" s="101">
        <f t="shared" si="161"/>
        <v>36</v>
      </c>
      <c r="AG190" s="101">
        <f t="shared" si="128"/>
        <v>19.001300000000001</v>
      </c>
      <c r="AH190" s="101">
        <f t="shared" si="129"/>
        <v>163</v>
      </c>
      <c r="AI190" s="101">
        <f t="shared" si="84"/>
        <v>268.61079999999998</v>
      </c>
      <c r="AJ190" s="108">
        <f t="shared" si="130"/>
        <v>2</v>
      </c>
      <c r="AK190" s="101">
        <f t="shared" si="15"/>
        <v>5268.5841242817078</v>
      </c>
      <c r="AL190" s="101">
        <f t="shared" si="131"/>
        <v>5268.5841242817078</v>
      </c>
      <c r="AM190" s="101"/>
      <c r="AN190" s="101"/>
      <c r="AO190" s="1">
        <v>20</v>
      </c>
      <c r="AP190" s="2">
        <v>36</v>
      </c>
      <c r="AQ190" s="74">
        <f t="shared" si="132"/>
        <v>326</v>
      </c>
      <c r="AR190" s="31">
        <f t="shared" si="133"/>
        <v>0.5</v>
      </c>
      <c r="AS190" s="2">
        <f t="shared" si="134"/>
        <v>0</v>
      </c>
      <c r="AT190" s="33">
        <f t="shared" si="135"/>
        <v>1</v>
      </c>
      <c r="AU190" s="31">
        <f t="shared" si="136"/>
        <v>0</v>
      </c>
      <c r="AV190" s="2">
        <f t="shared" si="137"/>
        <v>0</v>
      </c>
      <c r="AW190" s="33">
        <f t="shared" si="138"/>
        <v>1</v>
      </c>
      <c r="AX190" s="31">
        <f t="shared" si="139"/>
        <v>1</v>
      </c>
      <c r="AY190" s="33">
        <f t="shared" si="140"/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customHeight="1">
      <c r="A191" s="2"/>
      <c r="B191" s="107">
        <v>116</v>
      </c>
      <c r="C191" s="31">
        <v>7</v>
      </c>
      <c r="D191" s="106" t="s">
        <v>6</v>
      </c>
      <c r="E191" s="2" t="s">
        <v>152</v>
      </c>
      <c r="F191" s="2"/>
      <c r="G191" s="2" t="s">
        <v>183</v>
      </c>
      <c r="H191" s="33"/>
      <c r="I191" s="99">
        <f t="shared" si="0"/>
        <v>614.32935312994482</v>
      </c>
      <c r="J191" s="101">
        <f t="shared" si="1"/>
        <v>8.15</v>
      </c>
      <c r="K191" s="101">
        <f t="shared" si="2"/>
        <v>447</v>
      </c>
      <c r="L191" s="74">
        <f t="shared" si="3"/>
        <v>151</v>
      </c>
      <c r="M191" s="99">
        <f t="shared" si="4"/>
        <v>12286.587062598897</v>
      </c>
      <c r="N191" s="108">
        <f t="shared" si="92"/>
        <v>12286.587062598897</v>
      </c>
      <c r="O191" s="108"/>
      <c r="P191" s="108"/>
      <c r="Q191" s="108"/>
      <c r="R191" s="109"/>
      <c r="S191" s="99">
        <f t="shared" si="6"/>
        <v>5268.5841242817078</v>
      </c>
      <c r="T191" s="108">
        <f t="shared" si="126"/>
        <v>5268.5841242817078</v>
      </c>
      <c r="U191" s="108"/>
      <c r="V191" s="108"/>
      <c r="W191" s="108"/>
      <c r="X191" s="109"/>
      <c r="Y191" s="99">
        <f t="shared" si="8"/>
        <v>10537.168248563416</v>
      </c>
      <c r="Z191" s="108">
        <f t="shared" si="9"/>
        <v>10537.168248563416</v>
      </c>
      <c r="AA191" s="108"/>
      <c r="AB191" s="108"/>
      <c r="AC191" s="108"/>
      <c r="AD191" s="109"/>
      <c r="AE191" s="99">
        <f t="shared" ref="AE191:AF191" si="162">AO191</f>
        <v>20</v>
      </c>
      <c r="AF191" s="101">
        <f t="shared" si="162"/>
        <v>36</v>
      </c>
      <c r="AG191" s="101">
        <f t="shared" si="128"/>
        <v>79.001300000000001</v>
      </c>
      <c r="AH191" s="101">
        <f t="shared" si="129"/>
        <v>163</v>
      </c>
      <c r="AI191" s="101">
        <f t="shared" si="84"/>
        <v>268.61079999999998</v>
      </c>
      <c r="AJ191" s="108">
        <f t="shared" si="130"/>
        <v>2</v>
      </c>
      <c r="AK191" s="101">
        <f t="shared" si="15"/>
        <v>5268.5841242817078</v>
      </c>
      <c r="AL191" s="101">
        <f t="shared" si="131"/>
        <v>5268.5841242817078</v>
      </c>
      <c r="AM191" s="101"/>
      <c r="AN191" s="101"/>
      <c r="AO191" s="1">
        <v>20</v>
      </c>
      <c r="AP191" s="2">
        <v>36</v>
      </c>
      <c r="AQ191" s="74">
        <f t="shared" si="132"/>
        <v>326</v>
      </c>
      <c r="AR191" s="31">
        <f t="shared" si="133"/>
        <v>0.5</v>
      </c>
      <c r="AS191" s="2">
        <f t="shared" si="134"/>
        <v>0</v>
      </c>
      <c r="AT191" s="33">
        <f t="shared" si="135"/>
        <v>1</v>
      </c>
      <c r="AU191" s="31">
        <f t="shared" si="136"/>
        <v>0</v>
      </c>
      <c r="AV191" s="2">
        <f t="shared" si="137"/>
        <v>60</v>
      </c>
      <c r="AW191" s="33">
        <f t="shared" si="138"/>
        <v>1</v>
      </c>
      <c r="AX191" s="31">
        <f t="shared" si="139"/>
        <v>1</v>
      </c>
      <c r="AY191" s="33">
        <f t="shared" si="140"/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customHeight="1">
      <c r="A192" s="2"/>
      <c r="B192" s="107">
        <v>117</v>
      </c>
      <c r="C192" s="31">
        <v>7</v>
      </c>
      <c r="D192" s="106" t="s">
        <v>6</v>
      </c>
      <c r="E192" s="2" t="s">
        <v>155</v>
      </c>
      <c r="F192" s="2"/>
      <c r="G192" s="2" t="s">
        <v>86</v>
      </c>
      <c r="H192" s="33"/>
      <c r="I192" s="99">
        <f t="shared" si="0"/>
        <v>431.30584940990468</v>
      </c>
      <c r="J192" s="101">
        <f t="shared" si="1"/>
        <v>8.15</v>
      </c>
      <c r="K192" s="101">
        <f t="shared" si="2"/>
        <v>699</v>
      </c>
      <c r="L192" s="74">
        <f t="shared" si="3"/>
        <v>257</v>
      </c>
      <c r="M192" s="99">
        <f t="shared" si="4"/>
        <v>8626.1169881980932</v>
      </c>
      <c r="N192" s="108">
        <f t="shared" si="92"/>
        <v>8626.1169881980932</v>
      </c>
      <c r="O192" s="108"/>
      <c r="P192" s="108"/>
      <c r="Q192" s="108"/>
      <c r="R192" s="109"/>
      <c r="S192" s="99">
        <f t="shared" si="6"/>
        <v>6533.0443141093174</v>
      </c>
      <c r="T192" s="108">
        <f t="shared" si="126"/>
        <v>6533.0443141093174</v>
      </c>
      <c r="U192" s="108"/>
      <c r="V192" s="108"/>
      <c r="W192" s="108"/>
      <c r="X192" s="109"/>
      <c r="Y192" s="99">
        <f t="shared" si="8"/>
        <v>13066.088628218635</v>
      </c>
      <c r="Z192" s="108">
        <f t="shared" si="9"/>
        <v>13066.088628218635</v>
      </c>
      <c r="AA192" s="108"/>
      <c r="AB192" s="108"/>
      <c r="AC192" s="108"/>
      <c r="AD192" s="109"/>
      <c r="AE192" s="99">
        <f t="shared" ref="AE192:AF192" si="163">AO192</f>
        <v>20</v>
      </c>
      <c r="AF192" s="101">
        <f t="shared" si="163"/>
        <v>36</v>
      </c>
      <c r="AG192" s="101">
        <f t="shared" si="128"/>
        <v>19.001300000000001</v>
      </c>
      <c r="AH192" s="101">
        <f t="shared" si="129"/>
        <v>163</v>
      </c>
      <c r="AI192" s="101">
        <f t="shared" si="84"/>
        <v>268.61079999999998</v>
      </c>
      <c r="AJ192" s="108">
        <f t="shared" si="130"/>
        <v>2</v>
      </c>
      <c r="AK192" s="101">
        <f t="shared" si="15"/>
        <v>5268.5841242817078</v>
      </c>
      <c r="AL192" s="101">
        <f t="shared" si="131"/>
        <v>5268.5841242817078</v>
      </c>
      <c r="AM192" s="101"/>
      <c r="AN192" s="101"/>
      <c r="AO192" s="1">
        <v>20</v>
      </c>
      <c r="AP192" s="2">
        <v>36</v>
      </c>
      <c r="AQ192" s="74">
        <f t="shared" si="132"/>
        <v>326</v>
      </c>
      <c r="AR192" s="31">
        <f t="shared" si="133"/>
        <v>0.5</v>
      </c>
      <c r="AS192" s="2">
        <f t="shared" si="134"/>
        <v>0</v>
      </c>
      <c r="AT192" s="33">
        <f t="shared" si="135"/>
        <v>1</v>
      </c>
      <c r="AU192" s="31">
        <f t="shared" si="136"/>
        <v>0</v>
      </c>
      <c r="AV192" s="2">
        <f t="shared" si="137"/>
        <v>0</v>
      </c>
      <c r="AW192" s="33">
        <f t="shared" si="138"/>
        <v>1.24</v>
      </c>
      <c r="AX192" s="31">
        <f t="shared" si="139"/>
        <v>1</v>
      </c>
      <c r="AY192" s="33">
        <f t="shared" si="140"/>
        <v>1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customHeight="1">
      <c r="A193" s="2"/>
      <c r="B193" s="107">
        <v>118</v>
      </c>
      <c r="C193" s="31">
        <v>7</v>
      </c>
      <c r="D193" s="106" t="s">
        <v>6</v>
      </c>
      <c r="E193" s="2" t="s">
        <v>87</v>
      </c>
      <c r="F193" s="2"/>
      <c r="G193" s="2"/>
      <c r="H193" s="33"/>
      <c r="I193" s="99">
        <f t="shared" si="0"/>
        <v>417.39275749345609</v>
      </c>
      <c r="J193" s="101">
        <f t="shared" si="1"/>
        <v>16.3</v>
      </c>
      <c r="K193" s="101">
        <f t="shared" si="2"/>
        <v>719</v>
      </c>
      <c r="L193" s="74">
        <f t="shared" si="3"/>
        <v>265</v>
      </c>
      <c r="M193" s="99">
        <f t="shared" si="4"/>
        <v>8347.8551498691213</v>
      </c>
      <c r="N193" s="108">
        <f t="shared" si="92"/>
        <v>8347.8551498691213</v>
      </c>
      <c r="O193" s="108"/>
      <c r="P193" s="108"/>
      <c r="Q193" s="108"/>
      <c r="R193" s="109"/>
      <c r="S193" s="99">
        <f t="shared" si="6"/>
        <v>6322.300949138049</v>
      </c>
      <c r="T193" s="108">
        <f t="shared" si="126"/>
        <v>6322.300949138049</v>
      </c>
      <c r="U193" s="108"/>
      <c r="V193" s="108"/>
      <c r="W193" s="108"/>
      <c r="X193" s="109"/>
      <c r="Y193" s="99">
        <f t="shared" si="8"/>
        <v>12644.601898276098</v>
      </c>
      <c r="Z193" s="108">
        <f t="shared" si="9"/>
        <v>12644.601898276098</v>
      </c>
      <c r="AA193" s="108"/>
      <c r="AB193" s="108"/>
      <c r="AC193" s="108"/>
      <c r="AD193" s="109"/>
      <c r="AE193" s="99">
        <f t="shared" ref="AE193:AF193" si="164">AO193</f>
        <v>20</v>
      </c>
      <c r="AF193" s="101">
        <f t="shared" si="164"/>
        <v>36</v>
      </c>
      <c r="AG193" s="101">
        <f t="shared" si="128"/>
        <v>19.001300000000001</v>
      </c>
      <c r="AH193" s="101">
        <f t="shared" si="129"/>
        <v>326</v>
      </c>
      <c r="AI193" s="101">
        <f t="shared" si="84"/>
        <v>268.61079999999998</v>
      </c>
      <c r="AJ193" s="108">
        <f t="shared" si="130"/>
        <v>2</v>
      </c>
      <c r="AK193" s="101">
        <f t="shared" si="15"/>
        <v>5268.5841242817078</v>
      </c>
      <c r="AL193" s="101">
        <f t="shared" si="131"/>
        <v>5268.5841242817078</v>
      </c>
      <c r="AM193" s="101"/>
      <c r="AN193" s="101"/>
      <c r="AO193" s="1">
        <v>20</v>
      </c>
      <c r="AP193" s="2">
        <v>36</v>
      </c>
      <c r="AQ193" s="74">
        <f t="shared" si="132"/>
        <v>326</v>
      </c>
      <c r="AR193" s="31">
        <f t="shared" si="133"/>
        <v>1</v>
      </c>
      <c r="AS193" s="2">
        <f t="shared" si="134"/>
        <v>0</v>
      </c>
      <c r="AT193" s="33">
        <f t="shared" si="135"/>
        <v>1.2</v>
      </c>
      <c r="AU193" s="31">
        <f t="shared" si="136"/>
        <v>0</v>
      </c>
      <c r="AV193" s="2">
        <f t="shared" si="137"/>
        <v>0</v>
      </c>
      <c r="AW193" s="33">
        <f t="shared" si="138"/>
        <v>1</v>
      </c>
      <c r="AX193" s="31">
        <f t="shared" si="139"/>
        <v>1</v>
      </c>
      <c r="AY193" s="33">
        <f t="shared" si="140"/>
        <v>1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customHeight="1">
      <c r="A194" s="2"/>
      <c r="B194" s="107">
        <v>119</v>
      </c>
      <c r="C194" s="31">
        <v>7</v>
      </c>
      <c r="D194" s="106" t="s">
        <v>6</v>
      </c>
      <c r="E194" s="2" t="s">
        <v>117</v>
      </c>
      <c r="F194" s="2"/>
      <c r="G194" s="2" t="s">
        <v>183</v>
      </c>
      <c r="H194" s="33"/>
      <c r="I194" s="99">
        <f t="shared" si="0"/>
        <v>737.19522375593374</v>
      </c>
      <c r="J194" s="101">
        <f t="shared" si="1"/>
        <v>16.3</v>
      </c>
      <c r="K194" s="101">
        <f t="shared" si="2"/>
        <v>318</v>
      </c>
      <c r="L194" s="74">
        <f t="shared" si="3"/>
        <v>91</v>
      </c>
      <c r="M194" s="99">
        <f t="shared" si="4"/>
        <v>14743.904475118676</v>
      </c>
      <c r="N194" s="108">
        <f t="shared" si="92"/>
        <v>14743.904475118676</v>
      </c>
      <c r="O194" s="108"/>
      <c r="P194" s="108"/>
      <c r="Q194" s="108"/>
      <c r="R194" s="109"/>
      <c r="S194" s="99">
        <f t="shared" si="6"/>
        <v>6322.300949138049</v>
      </c>
      <c r="T194" s="108">
        <f t="shared" si="126"/>
        <v>6322.300949138049</v>
      </c>
      <c r="U194" s="108"/>
      <c r="V194" s="108"/>
      <c r="W194" s="108"/>
      <c r="X194" s="109"/>
      <c r="Y194" s="99">
        <f t="shared" si="8"/>
        <v>12644.601898276098</v>
      </c>
      <c r="Z194" s="108">
        <f t="shared" si="9"/>
        <v>12644.601898276098</v>
      </c>
      <c r="AA194" s="108"/>
      <c r="AB194" s="108"/>
      <c r="AC194" s="108"/>
      <c r="AD194" s="109"/>
      <c r="AE194" s="99">
        <f t="shared" ref="AE194:AF194" si="165">AO194</f>
        <v>20</v>
      </c>
      <c r="AF194" s="101">
        <f t="shared" si="165"/>
        <v>36</v>
      </c>
      <c r="AG194" s="101">
        <f t="shared" si="128"/>
        <v>79.001300000000001</v>
      </c>
      <c r="AH194" s="101">
        <f t="shared" si="129"/>
        <v>326</v>
      </c>
      <c r="AI194" s="101">
        <f t="shared" si="84"/>
        <v>268.61079999999998</v>
      </c>
      <c r="AJ194" s="108">
        <f t="shared" si="130"/>
        <v>2</v>
      </c>
      <c r="AK194" s="101">
        <f t="shared" si="15"/>
        <v>5268.5841242817078</v>
      </c>
      <c r="AL194" s="101">
        <f t="shared" si="131"/>
        <v>5268.5841242817078</v>
      </c>
      <c r="AM194" s="101"/>
      <c r="AN194" s="101"/>
      <c r="AO194" s="1">
        <v>20</v>
      </c>
      <c r="AP194" s="2">
        <v>36</v>
      </c>
      <c r="AQ194" s="74">
        <f t="shared" si="132"/>
        <v>326</v>
      </c>
      <c r="AR194" s="31">
        <f t="shared" si="133"/>
        <v>1</v>
      </c>
      <c r="AS194" s="2">
        <f t="shared" si="134"/>
        <v>0</v>
      </c>
      <c r="AT194" s="33">
        <f t="shared" si="135"/>
        <v>1.2</v>
      </c>
      <c r="AU194" s="31">
        <f t="shared" si="136"/>
        <v>0</v>
      </c>
      <c r="AV194" s="2">
        <f t="shared" si="137"/>
        <v>60</v>
      </c>
      <c r="AW194" s="33">
        <f t="shared" si="138"/>
        <v>1</v>
      </c>
      <c r="AX194" s="31">
        <f t="shared" si="139"/>
        <v>1</v>
      </c>
      <c r="AY194" s="33">
        <f t="shared" si="140"/>
        <v>1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customHeight="1">
      <c r="A195" s="2"/>
      <c r="B195" s="107">
        <v>120</v>
      </c>
      <c r="C195" s="31">
        <v>7</v>
      </c>
      <c r="D195" s="106" t="s">
        <v>6</v>
      </c>
      <c r="E195" s="2" t="s">
        <v>134</v>
      </c>
      <c r="F195" s="2"/>
      <c r="G195" s="2" t="s">
        <v>86</v>
      </c>
      <c r="H195" s="33"/>
      <c r="I195" s="99">
        <f t="shared" si="0"/>
        <v>517.56701929188557</v>
      </c>
      <c r="J195" s="101">
        <f t="shared" si="1"/>
        <v>16.3</v>
      </c>
      <c r="K195" s="101">
        <f t="shared" si="2"/>
        <v>580</v>
      </c>
      <c r="L195" s="74">
        <f t="shared" si="3"/>
        <v>206</v>
      </c>
      <c r="M195" s="99">
        <f t="shared" si="4"/>
        <v>10351.340385837711</v>
      </c>
      <c r="N195" s="108">
        <f t="shared" si="92"/>
        <v>10351.340385837711</v>
      </c>
      <c r="O195" s="108"/>
      <c r="P195" s="108"/>
      <c r="Q195" s="108"/>
      <c r="R195" s="109"/>
      <c r="S195" s="99">
        <f t="shared" si="6"/>
        <v>7839.6531769311805</v>
      </c>
      <c r="T195" s="108">
        <f t="shared" si="126"/>
        <v>7839.6531769311805</v>
      </c>
      <c r="U195" s="108"/>
      <c r="V195" s="108"/>
      <c r="W195" s="108"/>
      <c r="X195" s="109"/>
      <c r="Y195" s="99">
        <f t="shared" si="8"/>
        <v>15679.306353862361</v>
      </c>
      <c r="Z195" s="108">
        <f t="shared" si="9"/>
        <v>15679.306353862361</v>
      </c>
      <c r="AA195" s="108"/>
      <c r="AB195" s="108"/>
      <c r="AC195" s="108"/>
      <c r="AD195" s="109"/>
      <c r="AE195" s="99">
        <f t="shared" ref="AE195:AF195" si="166">AO195</f>
        <v>20</v>
      </c>
      <c r="AF195" s="101">
        <f t="shared" si="166"/>
        <v>36</v>
      </c>
      <c r="AG195" s="101">
        <f t="shared" si="128"/>
        <v>19.001300000000001</v>
      </c>
      <c r="AH195" s="101">
        <f t="shared" si="129"/>
        <v>326</v>
      </c>
      <c r="AI195" s="101">
        <f t="shared" si="84"/>
        <v>268.61079999999998</v>
      </c>
      <c r="AJ195" s="108">
        <f t="shared" si="130"/>
        <v>2</v>
      </c>
      <c r="AK195" s="101">
        <f t="shared" si="15"/>
        <v>5268.5841242817078</v>
      </c>
      <c r="AL195" s="101">
        <f t="shared" si="131"/>
        <v>5268.5841242817078</v>
      </c>
      <c r="AM195" s="101"/>
      <c r="AN195" s="101"/>
      <c r="AO195" s="1">
        <v>20</v>
      </c>
      <c r="AP195" s="2">
        <v>36</v>
      </c>
      <c r="AQ195" s="74">
        <f t="shared" si="132"/>
        <v>326</v>
      </c>
      <c r="AR195" s="31">
        <f t="shared" si="133"/>
        <v>1</v>
      </c>
      <c r="AS195" s="2">
        <f t="shared" si="134"/>
        <v>0</v>
      </c>
      <c r="AT195" s="33">
        <f t="shared" si="135"/>
        <v>1.2</v>
      </c>
      <c r="AU195" s="31">
        <f t="shared" si="136"/>
        <v>0</v>
      </c>
      <c r="AV195" s="2">
        <f t="shared" si="137"/>
        <v>0</v>
      </c>
      <c r="AW195" s="33">
        <f t="shared" si="138"/>
        <v>1.24</v>
      </c>
      <c r="AX195" s="31">
        <f t="shared" si="139"/>
        <v>1</v>
      </c>
      <c r="AY195" s="33">
        <f t="shared" si="140"/>
        <v>1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customHeight="1">
      <c r="A196" s="2"/>
      <c r="B196" s="107">
        <v>121</v>
      </c>
      <c r="C196" s="31">
        <v>4</v>
      </c>
      <c r="D196" s="106" t="s">
        <v>6</v>
      </c>
      <c r="E196" s="2" t="s">
        <v>67</v>
      </c>
      <c r="F196" s="2"/>
      <c r="G196" s="2"/>
      <c r="H196" s="33"/>
      <c r="I196" s="99">
        <f t="shared" si="0"/>
        <v>332.28112056664827</v>
      </c>
      <c r="J196" s="101">
        <f t="shared" si="1"/>
        <v>8.9499999999999993</v>
      </c>
      <c r="K196" s="101">
        <f t="shared" si="2"/>
        <v>801</v>
      </c>
      <c r="L196" s="74">
        <f t="shared" si="3"/>
        <v>307</v>
      </c>
      <c r="M196" s="99">
        <f t="shared" si="4"/>
        <v>6645.6224113329654</v>
      </c>
      <c r="N196" s="108">
        <f t="shared" si="92"/>
        <v>6645.6224113329654</v>
      </c>
      <c r="O196" s="108"/>
      <c r="P196" s="108"/>
      <c r="Q196" s="108"/>
      <c r="R196" s="109"/>
      <c r="S196" s="99">
        <f t="shared" si="6"/>
        <v>5033.1042075451223</v>
      </c>
      <c r="T196" s="108">
        <f t="shared" si="126"/>
        <v>5033.1042075451223</v>
      </c>
      <c r="U196" s="108"/>
      <c r="V196" s="108"/>
      <c r="W196" s="108"/>
      <c r="X196" s="109"/>
      <c r="Y196" s="99">
        <f t="shared" si="8"/>
        <v>10066.208415090245</v>
      </c>
      <c r="Z196" s="108">
        <f t="shared" si="9"/>
        <v>10066.208415090245</v>
      </c>
      <c r="AA196" s="108"/>
      <c r="AB196" s="108"/>
      <c r="AC196" s="108"/>
      <c r="AD196" s="109"/>
      <c r="AE196" s="99">
        <f t="shared" ref="AE196:AF196" si="167">AO196</f>
        <v>20</v>
      </c>
      <c r="AF196" s="101">
        <f t="shared" si="167"/>
        <v>36</v>
      </c>
      <c r="AG196" s="101">
        <f t="shared" si="128"/>
        <v>19.001300000000001</v>
      </c>
      <c r="AH196" s="101">
        <f t="shared" si="129"/>
        <v>179</v>
      </c>
      <c r="AI196" s="101">
        <f t="shared" si="84"/>
        <v>268.61079999999998</v>
      </c>
      <c r="AJ196" s="108">
        <f t="shared" si="130"/>
        <v>2</v>
      </c>
      <c r="AK196" s="101">
        <f t="shared" si="15"/>
        <v>5033.1042075451223</v>
      </c>
      <c r="AL196" s="101">
        <f t="shared" si="131"/>
        <v>5033.1042075451223</v>
      </c>
      <c r="AM196" s="101"/>
      <c r="AN196" s="101"/>
      <c r="AO196" s="1">
        <v>20</v>
      </c>
      <c r="AP196" s="2">
        <v>36</v>
      </c>
      <c r="AQ196" s="74">
        <f t="shared" si="132"/>
        <v>179</v>
      </c>
      <c r="AR196" s="31">
        <f t="shared" si="133"/>
        <v>1</v>
      </c>
      <c r="AS196" s="2">
        <f t="shared" si="134"/>
        <v>0</v>
      </c>
      <c r="AT196" s="33">
        <f t="shared" si="135"/>
        <v>1</v>
      </c>
      <c r="AU196" s="31">
        <f t="shared" si="136"/>
        <v>0</v>
      </c>
      <c r="AV196" s="2">
        <f t="shared" si="137"/>
        <v>0</v>
      </c>
      <c r="AW196" s="33">
        <f t="shared" si="138"/>
        <v>1</v>
      </c>
      <c r="AX196" s="31">
        <f t="shared" si="139"/>
        <v>1</v>
      </c>
      <c r="AY196" s="33">
        <f t="shared" si="140"/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customHeight="1">
      <c r="A197" s="2"/>
      <c r="B197" s="107">
        <v>122</v>
      </c>
      <c r="C197" s="31">
        <v>4</v>
      </c>
      <c r="D197" s="106" t="s">
        <v>6</v>
      </c>
      <c r="E197" s="2" t="s">
        <v>148</v>
      </c>
      <c r="F197" s="2"/>
      <c r="G197" s="2"/>
      <c r="H197" s="33"/>
      <c r="I197" s="99">
        <f t="shared" si="0"/>
        <v>332.28112056664827</v>
      </c>
      <c r="J197" s="101">
        <f t="shared" si="1"/>
        <v>4.4749999999999996</v>
      </c>
      <c r="K197" s="101">
        <f t="shared" si="2"/>
        <v>801</v>
      </c>
      <c r="L197" s="74">
        <f t="shared" si="3"/>
        <v>307</v>
      </c>
      <c r="M197" s="99">
        <f t="shared" si="4"/>
        <v>6645.6224113329654</v>
      </c>
      <c r="N197" s="108">
        <f t="shared" si="92"/>
        <v>6645.6224113329654</v>
      </c>
      <c r="O197" s="108"/>
      <c r="P197" s="108"/>
      <c r="Q197" s="108"/>
      <c r="R197" s="109"/>
      <c r="S197" s="99">
        <f t="shared" si="6"/>
        <v>5033.1042075451223</v>
      </c>
      <c r="T197" s="108">
        <f t="shared" si="126"/>
        <v>5033.1042075451223</v>
      </c>
      <c r="U197" s="108"/>
      <c r="V197" s="108"/>
      <c r="W197" s="108"/>
      <c r="X197" s="109"/>
      <c r="Y197" s="99">
        <f t="shared" si="8"/>
        <v>10066.208415090245</v>
      </c>
      <c r="Z197" s="108">
        <f t="shared" si="9"/>
        <v>10066.208415090245</v>
      </c>
      <c r="AA197" s="108"/>
      <c r="AB197" s="108"/>
      <c r="AC197" s="108"/>
      <c r="AD197" s="109"/>
      <c r="AE197" s="99">
        <f t="shared" ref="AE197:AF197" si="168">AO197</f>
        <v>20</v>
      </c>
      <c r="AF197" s="101">
        <f t="shared" si="168"/>
        <v>36</v>
      </c>
      <c r="AG197" s="101">
        <f t="shared" si="128"/>
        <v>19.001300000000001</v>
      </c>
      <c r="AH197" s="101">
        <f t="shared" si="129"/>
        <v>89.5</v>
      </c>
      <c r="AI197" s="101">
        <f t="shared" si="84"/>
        <v>268.61079999999998</v>
      </c>
      <c r="AJ197" s="108">
        <f t="shared" si="130"/>
        <v>2</v>
      </c>
      <c r="AK197" s="101">
        <f t="shared" si="15"/>
        <v>5033.1042075451223</v>
      </c>
      <c r="AL197" s="101">
        <f t="shared" si="131"/>
        <v>5033.1042075451223</v>
      </c>
      <c r="AM197" s="101"/>
      <c r="AN197" s="101"/>
      <c r="AO197" s="1">
        <v>20</v>
      </c>
      <c r="AP197" s="2">
        <v>36</v>
      </c>
      <c r="AQ197" s="74">
        <f t="shared" si="132"/>
        <v>179</v>
      </c>
      <c r="AR197" s="31">
        <f t="shared" si="133"/>
        <v>0.5</v>
      </c>
      <c r="AS197" s="2">
        <f t="shared" si="134"/>
        <v>0</v>
      </c>
      <c r="AT197" s="33">
        <f t="shared" si="135"/>
        <v>1</v>
      </c>
      <c r="AU197" s="31">
        <f t="shared" si="136"/>
        <v>0</v>
      </c>
      <c r="AV197" s="2">
        <f t="shared" si="137"/>
        <v>0</v>
      </c>
      <c r="AW197" s="33">
        <f t="shared" si="138"/>
        <v>1</v>
      </c>
      <c r="AX197" s="31">
        <f t="shared" si="139"/>
        <v>1</v>
      </c>
      <c r="AY197" s="33">
        <f t="shared" si="140"/>
        <v>1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customHeight="1">
      <c r="A198" s="2"/>
      <c r="B198" s="107">
        <v>123</v>
      </c>
      <c r="C198" s="31">
        <v>4</v>
      </c>
      <c r="D198" s="106" t="s">
        <v>6</v>
      </c>
      <c r="E198" s="2" t="s">
        <v>87</v>
      </c>
      <c r="F198" s="2"/>
      <c r="G198" s="2"/>
      <c r="H198" s="33"/>
      <c r="I198" s="99">
        <f t="shared" si="0"/>
        <v>398.73734467997787</v>
      </c>
      <c r="J198" s="101">
        <f t="shared" si="1"/>
        <v>8.9499999999999993</v>
      </c>
      <c r="K198" s="101">
        <f t="shared" si="2"/>
        <v>737</v>
      </c>
      <c r="L198" s="74">
        <f t="shared" si="3"/>
        <v>270</v>
      </c>
      <c r="M198" s="99">
        <f t="shared" si="4"/>
        <v>7974.7468935995576</v>
      </c>
      <c r="N198" s="108">
        <f t="shared" si="92"/>
        <v>7974.7468935995576</v>
      </c>
      <c r="O198" s="108"/>
      <c r="P198" s="108"/>
      <c r="Q198" s="108"/>
      <c r="R198" s="109"/>
      <c r="S198" s="99">
        <f t="shared" si="6"/>
        <v>6039.7250490541464</v>
      </c>
      <c r="T198" s="108">
        <f t="shared" si="126"/>
        <v>6039.7250490541464</v>
      </c>
      <c r="U198" s="108"/>
      <c r="V198" s="108"/>
      <c r="W198" s="108"/>
      <c r="X198" s="109"/>
      <c r="Y198" s="99">
        <f t="shared" si="8"/>
        <v>12079.450098108293</v>
      </c>
      <c r="Z198" s="108">
        <f t="shared" si="9"/>
        <v>12079.450098108293</v>
      </c>
      <c r="AA198" s="108"/>
      <c r="AB198" s="108"/>
      <c r="AC198" s="108"/>
      <c r="AD198" s="109"/>
      <c r="AE198" s="99">
        <f t="shared" ref="AE198:AF198" si="169">AO198</f>
        <v>20</v>
      </c>
      <c r="AF198" s="101">
        <f t="shared" si="169"/>
        <v>36</v>
      </c>
      <c r="AG198" s="101">
        <f t="shared" si="128"/>
        <v>19.001300000000001</v>
      </c>
      <c r="AH198" s="101">
        <f t="shared" si="129"/>
        <v>179</v>
      </c>
      <c r="AI198" s="101">
        <f t="shared" si="84"/>
        <v>268.61079999999998</v>
      </c>
      <c r="AJ198" s="108">
        <f t="shared" si="130"/>
        <v>2</v>
      </c>
      <c r="AK198" s="101">
        <f t="shared" si="15"/>
        <v>5033.1042075451223</v>
      </c>
      <c r="AL198" s="101">
        <f t="shared" si="131"/>
        <v>5033.1042075451223</v>
      </c>
      <c r="AM198" s="101"/>
      <c r="AN198" s="101"/>
      <c r="AO198" s="1">
        <v>20</v>
      </c>
      <c r="AP198" s="2">
        <v>36</v>
      </c>
      <c r="AQ198" s="74">
        <f t="shared" si="132"/>
        <v>179</v>
      </c>
      <c r="AR198" s="31">
        <f t="shared" si="133"/>
        <v>1</v>
      </c>
      <c r="AS198" s="2">
        <f t="shared" si="134"/>
        <v>0</v>
      </c>
      <c r="AT198" s="33">
        <f t="shared" si="135"/>
        <v>1.2</v>
      </c>
      <c r="AU198" s="31">
        <f t="shared" si="136"/>
        <v>0</v>
      </c>
      <c r="AV198" s="2">
        <f t="shared" si="137"/>
        <v>0</v>
      </c>
      <c r="AW198" s="33">
        <f t="shared" si="138"/>
        <v>1</v>
      </c>
      <c r="AX198" s="31">
        <f t="shared" si="139"/>
        <v>1</v>
      </c>
      <c r="AY198" s="33">
        <f t="shared" si="140"/>
        <v>1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customHeight="1">
      <c r="A199" s="2"/>
      <c r="B199" s="107">
        <v>124</v>
      </c>
      <c r="C199" s="31">
        <v>1</v>
      </c>
      <c r="D199" s="106" t="s">
        <v>6</v>
      </c>
      <c r="E199" s="2" t="s">
        <v>67</v>
      </c>
      <c r="F199" s="2"/>
      <c r="G199" s="2"/>
      <c r="H199" s="33"/>
      <c r="I199" s="99">
        <f t="shared" si="0"/>
        <v>266.82847839330645</v>
      </c>
      <c r="J199" s="101">
        <f t="shared" si="1"/>
        <v>4.55</v>
      </c>
      <c r="K199" s="101">
        <f t="shared" si="2"/>
        <v>859</v>
      </c>
      <c r="L199" s="74">
        <f t="shared" si="3"/>
        <v>338</v>
      </c>
      <c r="M199" s="99">
        <f t="shared" si="4"/>
        <v>5336.5695678661295</v>
      </c>
      <c r="N199" s="108">
        <f t="shared" si="92"/>
        <v>5336.5695678661295</v>
      </c>
      <c r="O199" s="108"/>
      <c r="P199" s="108"/>
      <c r="Q199" s="108"/>
      <c r="R199" s="109"/>
      <c r="S199" s="99">
        <f t="shared" si="6"/>
        <v>4041.6847487573173</v>
      </c>
      <c r="T199" s="108">
        <f t="shared" si="126"/>
        <v>4041.6847487573173</v>
      </c>
      <c r="U199" s="108"/>
      <c r="V199" s="108"/>
      <c r="W199" s="108"/>
      <c r="X199" s="109"/>
      <c r="Y199" s="99">
        <f t="shared" si="8"/>
        <v>8083.3694975146345</v>
      </c>
      <c r="Z199" s="108">
        <f t="shared" si="9"/>
        <v>8083.3694975146345</v>
      </c>
      <c r="AA199" s="108"/>
      <c r="AB199" s="108"/>
      <c r="AC199" s="108"/>
      <c r="AD199" s="109"/>
      <c r="AE199" s="99">
        <f t="shared" ref="AE199:AF199" si="170">AO199</f>
        <v>20</v>
      </c>
      <c r="AF199" s="101">
        <f t="shared" si="170"/>
        <v>36</v>
      </c>
      <c r="AG199" s="101">
        <f t="shared" si="128"/>
        <v>19.001300000000001</v>
      </c>
      <c r="AH199" s="101">
        <f t="shared" si="129"/>
        <v>91</v>
      </c>
      <c r="AI199" s="101">
        <f t="shared" si="84"/>
        <v>268.61079999999998</v>
      </c>
      <c r="AJ199" s="108">
        <f t="shared" si="130"/>
        <v>2</v>
      </c>
      <c r="AK199" s="101">
        <f t="shared" si="15"/>
        <v>4041.6847487573173</v>
      </c>
      <c r="AL199" s="101">
        <f t="shared" si="131"/>
        <v>4041.6847487573173</v>
      </c>
      <c r="AM199" s="101"/>
      <c r="AN199" s="101"/>
      <c r="AO199" s="1">
        <v>20</v>
      </c>
      <c r="AP199" s="2">
        <v>36</v>
      </c>
      <c r="AQ199" s="74">
        <f t="shared" si="132"/>
        <v>91</v>
      </c>
      <c r="AR199" s="31">
        <f t="shared" si="133"/>
        <v>1</v>
      </c>
      <c r="AS199" s="2">
        <f t="shared" si="134"/>
        <v>0</v>
      </c>
      <c r="AT199" s="33">
        <f t="shared" si="135"/>
        <v>1</v>
      </c>
      <c r="AU199" s="31">
        <f t="shared" si="136"/>
        <v>0</v>
      </c>
      <c r="AV199" s="2">
        <f t="shared" si="137"/>
        <v>0</v>
      </c>
      <c r="AW199" s="33">
        <f t="shared" si="138"/>
        <v>1</v>
      </c>
      <c r="AX199" s="31">
        <f t="shared" si="139"/>
        <v>1</v>
      </c>
      <c r="AY199" s="33">
        <f t="shared" si="140"/>
        <v>1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customHeight="1">
      <c r="A200" s="2"/>
      <c r="B200" s="107">
        <v>125</v>
      </c>
      <c r="C200" s="31">
        <v>10</v>
      </c>
      <c r="D200" s="106" t="s">
        <v>7</v>
      </c>
      <c r="E200" s="2" t="s">
        <v>144</v>
      </c>
      <c r="F200" s="2"/>
      <c r="G200" s="2"/>
      <c r="H200" s="33"/>
      <c r="I200" s="99">
        <f t="shared" si="0"/>
        <v>322.01172136730059</v>
      </c>
      <c r="J200" s="101">
        <f t="shared" si="1"/>
        <v>32.888888888888886</v>
      </c>
      <c r="K200" s="101">
        <f t="shared" si="2"/>
        <v>815</v>
      </c>
      <c r="L200" s="74">
        <f t="shared" si="3"/>
        <v>315</v>
      </c>
      <c r="M200" s="99">
        <f t="shared" ref="M200:M230" si="171">N200+R200/2</f>
        <v>2898.1054923057054</v>
      </c>
      <c r="N200" s="108">
        <f t="shared" si="92"/>
        <v>2898.1054923057054</v>
      </c>
      <c r="O200" s="108"/>
      <c r="P200" s="108"/>
      <c r="Q200" s="108"/>
      <c r="R200" s="109">
        <f t="shared" ref="R200:R230" si="172">X200*(1+(AG200/100)*(AI200/100-1))</f>
        <v>0</v>
      </c>
      <c r="S200" s="99">
        <f t="shared" si="6"/>
        <v>2194.8985428902438</v>
      </c>
      <c r="T200" s="108">
        <f t="shared" ref="T200:T230" si="173">AL200*AV200*AX200</f>
        <v>2194.8985428902438</v>
      </c>
      <c r="U200" s="108"/>
      <c r="V200" s="108"/>
      <c r="W200" s="108"/>
      <c r="X200" s="109">
        <f t="shared" ref="X200:X230" si="174">AS200*AL200</f>
        <v>0</v>
      </c>
      <c r="Y200" s="99">
        <f t="shared" si="8"/>
        <v>4389.7970857804876</v>
      </c>
      <c r="Z200" s="108">
        <f t="shared" si="9"/>
        <v>4389.7970857804876</v>
      </c>
      <c r="AA200" s="108"/>
      <c r="AB200" s="108"/>
      <c r="AC200" s="108"/>
      <c r="AD200" s="109">
        <f t="shared" ref="AD200:AD230" si="175">X200*$D$58/100</f>
        <v>0</v>
      </c>
      <c r="AE200" s="99">
        <f t="shared" ref="AE200:AE230" si="176">AO200-AY200</f>
        <v>9</v>
      </c>
      <c r="AF200" s="101">
        <f t="shared" ref="AF200:AF230" si="177">AP200</f>
        <v>36</v>
      </c>
      <c r="AG200" s="101">
        <f t="shared" ref="AG200:AG230" si="178">IF($D$57&gt;100,100,$D$57)</f>
        <v>19.001300000000001</v>
      </c>
      <c r="AH200" s="101">
        <f t="shared" si="129"/>
        <v>296</v>
      </c>
      <c r="AI200" s="101">
        <f t="shared" si="84"/>
        <v>268.61079999999998</v>
      </c>
      <c r="AJ200" s="108">
        <f t="shared" ref="AJ200:AJ230" si="179">10*AX200*AU200/9</f>
        <v>2.2222222222222223</v>
      </c>
      <c r="AK200" s="101">
        <f t="shared" si="15"/>
        <v>1097.4492714451219</v>
      </c>
      <c r="AL200" s="101">
        <f t="shared" ref="AL200:AL230" si="180">(VLOOKUP(C200,$B$36:$AG$39,8,FALSE)+VLOOKUP(C200,$B$40:$AG$43,8,FALSE)*$D$54)*$D$59/100</f>
        <v>1097.4492714451219</v>
      </c>
      <c r="AM200" s="101"/>
      <c r="AN200" s="101"/>
      <c r="AO200" s="1">
        <v>9</v>
      </c>
      <c r="AP200" s="2">
        <v>36</v>
      </c>
      <c r="AQ200" s="74">
        <f t="shared" ref="AQ200:AQ230" si="181">VLOOKUP(C200,$B$45:$AA$48,8,FALSE)</f>
        <v>296</v>
      </c>
      <c r="AR200" s="31">
        <f t="shared" ref="AR200:AR230" si="182">IF(LEFT(E200,1)*1=1,$S$57,$R$57)</f>
        <v>1</v>
      </c>
      <c r="AS200" s="2">
        <f t="shared" ref="AS200:AS230" si="183">IF(LEFT(E200,1)*1=2,$U$57,$T$57)</f>
        <v>0</v>
      </c>
      <c r="AT200" s="33">
        <f t="shared" ref="AT200:AT230" si="184">IF(LEFT(E200,1)*1=3,$W$57,$V$57)</f>
        <v>0</v>
      </c>
      <c r="AU200" s="31">
        <f t="shared" ref="AU200:AU230" si="185">IF(MID(E200,3,1)*1=1,$Y$57,$X$57)</f>
        <v>1</v>
      </c>
      <c r="AV200" s="2">
        <f t="shared" ref="AV200:AV230" si="186">IF(MID(E200,3,1)*1=2,$AA$57,$Z$57)</f>
        <v>1</v>
      </c>
      <c r="AW200" s="33">
        <f t="shared" ref="AW200:AW230" si="187">IF(MID(E200,3,1)*1=3,$AC$57,$AB$57)</f>
        <v>0</v>
      </c>
      <c r="AX200" s="31">
        <f t="shared" ref="AX200:AX230" si="188">IF(MID(E200,5,1)*1=1,$AE$57,$AD$57)</f>
        <v>2</v>
      </c>
      <c r="AY200" s="33">
        <f t="shared" ref="AY200:AY230" si="189">IF(MID(E200,5,1)*1=2,$AG$57,$AF$57)</f>
        <v>0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customHeight="1">
      <c r="A201" s="2"/>
      <c r="B201" s="107">
        <v>126</v>
      </c>
      <c r="C201" s="31">
        <v>10</v>
      </c>
      <c r="D201" s="106" t="s">
        <v>7</v>
      </c>
      <c r="E201" s="2" t="s">
        <v>138</v>
      </c>
      <c r="F201" s="2"/>
      <c r="G201" s="2"/>
      <c r="H201" s="33"/>
      <c r="I201" s="99">
        <f t="shared" si="0"/>
        <v>322.01172136730059</v>
      </c>
      <c r="J201" s="101">
        <f t="shared" si="1"/>
        <v>32.888888888888886</v>
      </c>
      <c r="K201" s="101">
        <f t="shared" si="2"/>
        <v>815</v>
      </c>
      <c r="L201" s="74">
        <f t="shared" si="3"/>
        <v>315</v>
      </c>
      <c r="M201" s="99">
        <f t="shared" si="171"/>
        <v>2898.1054923057054</v>
      </c>
      <c r="N201" s="108">
        <f t="shared" si="92"/>
        <v>2898.1054923057054</v>
      </c>
      <c r="O201" s="108"/>
      <c r="P201" s="108"/>
      <c r="Q201" s="108"/>
      <c r="R201" s="109">
        <f t="shared" si="172"/>
        <v>0</v>
      </c>
      <c r="S201" s="99">
        <f t="shared" si="6"/>
        <v>2194.8985428902438</v>
      </c>
      <c r="T201" s="108">
        <f t="shared" si="173"/>
        <v>2194.8985428902438</v>
      </c>
      <c r="U201" s="108"/>
      <c r="V201" s="108"/>
      <c r="W201" s="108"/>
      <c r="X201" s="109">
        <f t="shared" si="174"/>
        <v>0</v>
      </c>
      <c r="Y201" s="99">
        <f t="shared" si="8"/>
        <v>4389.7970857804876</v>
      </c>
      <c r="Z201" s="108">
        <f t="shared" si="9"/>
        <v>4389.7970857804876</v>
      </c>
      <c r="AA201" s="108"/>
      <c r="AB201" s="108"/>
      <c r="AC201" s="108"/>
      <c r="AD201" s="109">
        <f t="shared" si="175"/>
        <v>0</v>
      </c>
      <c r="AE201" s="99">
        <f t="shared" si="176"/>
        <v>9</v>
      </c>
      <c r="AF201" s="101">
        <f t="shared" si="177"/>
        <v>36</v>
      </c>
      <c r="AG201" s="101">
        <f t="shared" si="178"/>
        <v>19.001300000000001</v>
      </c>
      <c r="AH201" s="101">
        <f t="shared" si="129"/>
        <v>296</v>
      </c>
      <c r="AI201" s="101">
        <f t="shared" si="84"/>
        <v>268.61079999999998</v>
      </c>
      <c r="AJ201" s="108">
        <f t="shared" si="179"/>
        <v>1.7777777777777777</v>
      </c>
      <c r="AK201" s="101">
        <f t="shared" si="15"/>
        <v>1097.4492714451219</v>
      </c>
      <c r="AL201" s="101">
        <f t="shared" si="180"/>
        <v>1097.4492714451219</v>
      </c>
      <c r="AM201" s="101"/>
      <c r="AN201" s="101"/>
      <c r="AO201" s="1">
        <v>9</v>
      </c>
      <c r="AP201" s="2">
        <v>36</v>
      </c>
      <c r="AQ201" s="74">
        <f t="shared" si="181"/>
        <v>296</v>
      </c>
      <c r="AR201" s="31">
        <f t="shared" si="182"/>
        <v>1</v>
      </c>
      <c r="AS201" s="2">
        <f t="shared" si="183"/>
        <v>0</v>
      </c>
      <c r="AT201" s="33">
        <f t="shared" si="184"/>
        <v>0</v>
      </c>
      <c r="AU201" s="31">
        <f t="shared" si="185"/>
        <v>0.8</v>
      </c>
      <c r="AV201" s="2">
        <f t="shared" si="186"/>
        <v>1</v>
      </c>
      <c r="AW201" s="33">
        <f t="shared" si="187"/>
        <v>0</v>
      </c>
      <c r="AX201" s="31">
        <f t="shared" si="188"/>
        <v>2</v>
      </c>
      <c r="AY201" s="33">
        <f t="shared" si="189"/>
        <v>0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customHeight="1">
      <c r="A202" s="2"/>
      <c r="B202" s="107">
        <v>127</v>
      </c>
      <c r="C202" s="31">
        <v>10</v>
      </c>
      <c r="D202" s="106" t="s">
        <v>7</v>
      </c>
      <c r="E202" s="2" t="s">
        <v>140</v>
      </c>
      <c r="F202" s="2"/>
      <c r="G202" s="2"/>
      <c r="H202" s="33"/>
      <c r="I202" s="99">
        <f t="shared" si="0"/>
        <v>483.01758205095092</v>
      </c>
      <c r="J202" s="101">
        <f t="shared" si="1"/>
        <v>32.888888888888886</v>
      </c>
      <c r="K202" s="101">
        <f t="shared" si="2"/>
        <v>629</v>
      </c>
      <c r="L202" s="74">
        <f t="shared" si="3"/>
        <v>223</v>
      </c>
      <c r="M202" s="99">
        <f t="shared" si="171"/>
        <v>4347.1582384585581</v>
      </c>
      <c r="N202" s="108">
        <f t="shared" si="92"/>
        <v>4347.1582384585581</v>
      </c>
      <c r="O202" s="108"/>
      <c r="P202" s="108"/>
      <c r="Q202" s="108"/>
      <c r="R202" s="109">
        <f t="shared" si="172"/>
        <v>0</v>
      </c>
      <c r="S202" s="99">
        <f t="shared" si="6"/>
        <v>3292.3478143353659</v>
      </c>
      <c r="T202" s="108">
        <f t="shared" si="173"/>
        <v>3292.3478143353659</v>
      </c>
      <c r="U202" s="108"/>
      <c r="V202" s="108"/>
      <c r="W202" s="108"/>
      <c r="X202" s="109">
        <f t="shared" si="174"/>
        <v>0</v>
      </c>
      <c r="Y202" s="99">
        <f t="shared" si="8"/>
        <v>6584.6956286707318</v>
      </c>
      <c r="Z202" s="108">
        <f t="shared" si="9"/>
        <v>6584.6956286707318</v>
      </c>
      <c r="AA202" s="108"/>
      <c r="AB202" s="108"/>
      <c r="AC202" s="108"/>
      <c r="AD202" s="109">
        <f t="shared" si="175"/>
        <v>0</v>
      </c>
      <c r="AE202" s="99">
        <f t="shared" si="176"/>
        <v>9</v>
      </c>
      <c r="AF202" s="101">
        <f t="shared" si="177"/>
        <v>36</v>
      </c>
      <c r="AG202" s="101">
        <f t="shared" si="178"/>
        <v>19.001300000000001</v>
      </c>
      <c r="AH202" s="101">
        <f t="shared" si="129"/>
        <v>296</v>
      </c>
      <c r="AI202" s="101">
        <f t="shared" si="84"/>
        <v>268.61079999999998</v>
      </c>
      <c r="AJ202" s="108">
        <f t="shared" si="179"/>
        <v>2.2222222222222223</v>
      </c>
      <c r="AK202" s="101">
        <f t="shared" si="15"/>
        <v>1097.4492714451219</v>
      </c>
      <c r="AL202" s="101">
        <f t="shared" si="180"/>
        <v>1097.4492714451219</v>
      </c>
      <c r="AM202" s="101"/>
      <c r="AN202" s="101"/>
      <c r="AO202" s="1">
        <v>9</v>
      </c>
      <c r="AP202" s="2">
        <v>36</v>
      </c>
      <c r="AQ202" s="74">
        <f t="shared" si="181"/>
        <v>296</v>
      </c>
      <c r="AR202" s="31">
        <f t="shared" si="182"/>
        <v>1</v>
      </c>
      <c r="AS202" s="2">
        <f t="shared" si="183"/>
        <v>0</v>
      </c>
      <c r="AT202" s="33">
        <f t="shared" si="184"/>
        <v>0</v>
      </c>
      <c r="AU202" s="31">
        <f t="shared" si="185"/>
        <v>1</v>
      </c>
      <c r="AV202" s="2">
        <f t="shared" si="186"/>
        <v>1.5</v>
      </c>
      <c r="AW202" s="33">
        <f t="shared" si="187"/>
        <v>0</v>
      </c>
      <c r="AX202" s="31">
        <f t="shared" si="188"/>
        <v>2</v>
      </c>
      <c r="AY202" s="33">
        <f t="shared" si="189"/>
        <v>0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customHeight="1">
      <c r="A203" s="2"/>
      <c r="B203" s="107">
        <v>128</v>
      </c>
      <c r="C203" s="31">
        <v>10</v>
      </c>
      <c r="D203" s="106" t="s">
        <v>7</v>
      </c>
      <c r="E203" s="2" t="s">
        <v>150</v>
      </c>
      <c r="F203" s="2"/>
      <c r="G203" s="2"/>
      <c r="H203" s="33"/>
      <c r="I203" s="99">
        <f t="shared" si="0"/>
        <v>322.01172136730059</v>
      </c>
      <c r="J203" s="101">
        <f t="shared" si="1"/>
        <v>16.444444444444443</v>
      </c>
      <c r="K203" s="101">
        <f t="shared" si="2"/>
        <v>815</v>
      </c>
      <c r="L203" s="74">
        <f t="shared" si="3"/>
        <v>315</v>
      </c>
      <c r="M203" s="99">
        <f t="shared" si="171"/>
        <v>2898.1054923057054</v>
      </c>
      <c r="N203" s="108">
        <f t="shared" si="92"/>
        <v>2898.1054923057054</v>
      </c>
      <c r="O203" s="108"/>
      <c r="P203" s="108"/>
      <c r="Q203" s="108"/>
      <c r="R203" s="109">
        <f t="shared" si="172"/>
        <v>0</v>
      </c>
      <c r="S203" s="99">
        <f t="shared" si="6"/>
        <v>2194.8985428902438</v>
      </c>
      <c r="T203" s="108">
        <f t="shared" si="173"/>
        <v>2194.8985428902438</v>
      </c>
      <c r="U203" s="108"/>
      <c r="V203" s="108"/>
      <c r="W203" s="108"/>
      <c r="X203" s="109">
        <f t="shared" si="174"/>
        <v>0</v>
      </c>
      <c r="Y203" s="99">
        <f t="shared" si="8"/>
        <v>4389.7970857804876</v>
      </c>
      <c r="Z203" s="108">
        <f t="shared" si="9"/>
        <v>4389.7970857804876</v>
      </c>
      <c r="AA203" s="108"/>
      <c r="AB203" s="108"/>
      <c r="AC203" s="108"/>
      <c r="AD203" s="109">
        <f t="shared" si="175"/>
        <v>0</v>
      </c>
      <c r="AE203" s="99">
        <f t="shared" si="176"/>
        <v>9</v>
      </c>
      <c r="AF203" s="101">
        <f t="shared" si="177"/>
        <v>36</v>
      </c>
      <c r="AG203" s="101">
        <f t="shared" si="178"/>
        <v>19.001300000000001</v>
      </c>
      <c r="AH203" s="101">
        <f t="shared" si="129"/>
        <v>148</v>
      </c>
      <c r="AI203" s="101">
        <f t="shared" si="84"/>
        <v>268.61079999999998</v>
      </c>
      <c r="AJ203" s="108">
        <f t="shared" si="179"/>
        <v>2.2222222222222223</v>
      </c>
      <c r="AK203" s="101">
        <f t="shared" si="15"/>
        <v>1097.4492714451219</v>
      </c>
      <c r="AL203" s="101">
        <f t="shared" si="180"/>
        <v>1097.4492714451219</v>
      </c>
      <c r="AM203" s="101"/>
      <c r="AN203" s="101"/>
      <c r="AO203" s="1">
        <v>9</v>
      </c>
      <c r="AP203" s="2">
        <v>36</v>
      </c>
      <c r="AQ203" s="74">
        <f t="shared" si="181"/>
        <v>296</v>
      </c>
      <c r="AR203" s="31">
        <f t="shared" si="182"/>
        <v>0.5</v>
      </c>
      <c r="AS203" s="2">
        <f t="shared" si="183"/>
        <v>0</v>
      </c>
      <c r="AT203" s="33">
        <f t="shared" si="184"/>
        <v>0</v>
      </c>
      <c r="AU203" s="31">
        <f t="shared" si="185"/>
        <v>1</v>
      </c>
      <c r="AV203" s="2">
        <f t="shared" si="186"/>
        <v>1</v>
      </c>
      <c r="AW203" s="33">
        <f t="shared" si="187"/>
        <v>0</v>
      </c>
      <c r="AX203" s="31">
        <f t="shared" si="188"/>
        <v>2</v>
      </c>
      <c r="AY203" s="33">
        <f t="shared" si="189"/>
        <v>0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customHeight="1">
      <c r="A204" s="2"/>
      <c r="B204" s="107">
        <v>129</v>
      </c>
      <c r="C204" s="31">
        <v>10</v>
      </c>
      <c r="D204" s="106" t="s">
        <v>7</v>
      </c>
      <c r="E204" s="2" t="s">
        <v>164</v>
      </c>
      <c r="F204" s="2"/>
      <c r="G204" s="2"/>
      <c r="H204" s="33"/>
      <c r="I204" s="99">
        <f t="shared" si="0"/>
        <v>322.01172136730059</v>
      </c>
      <c r="J204" s="101">
        <f t="shared" si="1"/>
        <v>16.444444444444443</v>
      </c>
      <c r="K204" s="101">
        <f t="shared" si="2"/>
        <v>815</v>
      </c>
      <c r="L204" s="74">
        <f t="shared" si="3"/>
        <v>315</v>
      </c>
      <c r="M204" s="99">
        <f t="shared" si="171"/>
        <v>2898.1054923057054</v>
      </c>
      <c r="N204" s="108">
        <f t="shared" si="92"/>
        <v>2898.1054923057054</v>
      </c>
      <c r="O204" s="108"/>
      <c r="P204" s="108"/>
      <c r="Q204" s="108"/>
      <c r="R204" s="109">
        <f t="shared" si="172"/>
        <v>0</v>
      </c>
      <c r="S204" s="99">
        <f t="shared" si="6"/>
        <v>2194.8985428902438</v>
      </c>
      <c r="T204" s="108">
        <f t="shared" si="173"/>
        <v>2194.8985428902438</v>
      </c>
      <c r="U204" s="108"/>
      <c r="V204" s="108"/>
      <c r="W204" s="108"/>
      <c r="X204" s="109">
        <f t="shared" si="174"/>
        <v>0</v>
      </c>
      <c r="Y204" s="99">
        <f t="shared" si="8"/>
        <v>4389.7970857804876</v>
      </c>
      <c r="Z204" s="108">
        <f t="shared" si="9"/>
        <v>4389.7970857804876</v>
      </c>
      <c r="AA204" s="108"/>
      <c r="AB204" s="108"/>
      <c r="AC204" s="108"/>
      <c r="AD204" s="109">
        <f t="shared" si="175"/>
        <v>0</v>
      </c>
      <c r="AE204" s="99">
        <f t="shared" si="176"/>
        <v>9</v>
      </c>
      <c r="AF204" s="101">
        <f t="shared" si="177"/>
        <v>36</v>
      </c>
      <c r="AG204" s="101">
        <f t="shared" si="178"/>
        <v>19.001300000000001</v>
      </c>
      <c r="AH204" s="101">
        <f t="shared" si="129"/>
        <v>148</v>
      </c>
      <c r="AI204" s="101">
        <f t="shared" ref="AI204:AI267" si="190">$D$58+$D$19</f>
        <v>268.61079999999998</v>
      </c>
      <c r="AJ204" s="108">
        <f t="shared" si="179"/>
        <v>1.7777777777777777</v>
      </c>
      <c r="AK204" s="101">
        <f t="shared" si="15"/>
        <v>1097.4492714451219</v>
      </c>
      <c r="AL204" s="101">
        <f t="shared" si="180"/>
        <v>1097.4492714451219</v>
      </c>
      <c r="AM204" s="101"/>
      <c r="AN204" s="101"/>
      <c r="AO204" s="1">
        <v>9</v>
      </c>
      <c r="AP204" s="2">
        <v>36</v>
      </c>
      <c r="AQ204" s="74">
        <f t="shared" si="181"/>
        <v>296</v>
      </c>
      <c r="AR204" s="31">
        <f t="shared" si="182"/>
        <v>0.5</v>
      </c>
      <c r="AS204" s="2">
        <f t="shared" si="183"/>
        <v>0</v>
      </c>
      <c r="AT204" s="33">
        <f t="shared" si="184"/>
        <v>0</v>
      </c>
      <c r="AU204" s="31">
        <f t="shared" si="185"/>
        <v>0.8</v>
      </c>
      <c r="AV204" s="2">
        <f t="shared" si="186"/>
        <v>1</v>
      </c>
      <c r="AW204" s="33">
        <f t="shared" si="187"/>
        <v>0</v>
      </c>
      <c r="AX204" s="31">
        <f t="shared" si="188"/>
        <v>2</v>
      </c>
      <c r="AY204" s="33">
        <f t="shared" si="189"/>
        <v>0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customHeight="1">
      <c r="A205" s="2"/>
      <c r="B205" s="107">
        <v>130</v>
      </c>
      <c r="C205" s="31">
        <v>10</v>
      </c>
      <c r="D205" s="106" t="s">
        <v>7</v>
      </c>
      <c r="E205" s="2" t="s">
        <v>153</v>
      </c>
      <c r="F205" s="2"/>
      <c r="G205" s="2"/>
      <c r="H205" s="33"/>
      <c r="I205" s="99">
        <f t="shared" si="0"/>
        <v>483.01758205095092</v>
      </c>
      <c r="J205" s="101">
        <f t="shared" si="1"/>
        <v>16.444444444444443</v>
      </c>
      <c r="K205" s="101">
        <f t="shared" si="2"/>
        <v>629</v>
      </c>
      <c r="L205" s="74">
        <f t="shared" si="3"/>
        <v>223</v>
      </c>
      <c r="M205" s="99">
        <f t="shared" si="171"/>
        <v>4347.1582384585581</v>
      </c>
      <c r="N205" s="108">
        <f t="shared" si="92"/>
        <v>4347.1582384585581</v>
      </c>
      <c r="O205" s="108"/>
      <c r="P205" s="108"/>
      <c r="Q205" s="108"/>
      <c r="R205" s="109">
        <f t="shared" si="172"/>
        <v>0</v>
      </c>
      <c r="S205" s="99">
        <f t="shared" si="6"/>
        <v>3292.3478143353659</v>
      </c>
      <c r="T205" s="108">
        <f t="shared" si="173"/>
        <v>3292.3478143353659</v>
      </c>
      <c r="U205" s="108"/>
      <c r="V205" s="108"/>
      <c r="W205" s="108"/>
      <c r="X205" s="109">
        <f t="shared" si="174"/>
        <v>0</v>
      </c>
      <c r="Y205" s="99">
        <f t="shared" si="8"/>
        <v>6584.6956286707318</v>
      </c>
      <c r="Z205" s="108">
        <f t="shared" si="9"/>
        <v>6584.6956286707318</v>
      </c>
      <c r="AA205" s="108"/>
      <c r="AB205" s="108"/>
      <c r="AC205" s="108"/>
      <c r="AD205" s="109">
        <f t="shared" si="175"/>
        <v>0</v>
      </c>
      <c r="AE205" s="99">
        <f t="shared" si="176"/>
        <v>9</v>
      </c>
      <c r="AF205" s="101">
        <f t="shared" si="177"/>
        <v>36</v>
      </c>
      <c r="AG205" s="101">
        <f t="shared" si="178"/>
        <v>19.001300000000001</v>
      </c>
      <c r="AH205" s="101">
        <f t="shared" si="129"/>
        <v>148</v>
      </c>
      <c r="AI205" s="101">
        <f t="shared" si="190"/>
        <v>268.61079999999998</v>
      </c>
      <c r="AJ205" s="108">
        <f t="shared" si="179"/>
        <v>2.2222222222222223</v>
      </c>
      <c r="AK205" s="101">
        <f t="shared" si="15"/>
        <v>1097.4492714451219</v>
      </c>
      <c r="AL205" s="101">
        <f t="shared" si="180"/>
        <v>1097.4492714451219</v>
      </c>
      <c r="AM205" s="101"/>
      <c r="AN205" s="101"/>
      <c r="AO205" s="1">
        <v>9</v>
      </c>
      <c r="AP205" s="2">
        <v>36</v>
      </c>
      <c r="AQ205" s="74">
        <f t="shared" si="181"/>
        <v>296</v>
      </c>
      <c r="AR205" s="31">
        <f t="shared" si="182"/>
        <v>0.5</v>
      </c>
      <c r="AS205" s="2">
        <f t="shared" si="183"/>
        <v>0</v>
      </c>
      <c r="AT205" s="33">
        <f t="shared" si="184"/>
        <v>0</v>
      </c>
      <c r="AU205" s="31">
        <f t="shared" si="185"/>
        <v>1</v>
      </c>
      <c r="AV205" s="2">
        <f t="shared" si="186"/>
        <v>1.5</v>
      </c>
      <c r="AW205" s="33">
        <f t="shared" si="187"/>
        <v>0</v>
      </c>
      <c r="AX205" s="31">
        <f t="shared" si="188"/>
        <v>2</v>
      </c>
      <c r="AY205" s="33">
        <f t="shared" si="189"/>
        <v>0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customHeight="1">
      <c r="A206" s="2"/>
      <c r="B206" s="107">
        <v>131</v>
      </c>
      <c r="C206" s="31">
        <v>10</v>
      </c>
      <c r="D206" s="106" t="s">
        <v>7</v>
      </c>
      <c r="E206" s="2" t="s">
        <v>161</v>
      </c>
      <c r="F206" s="2"/>
      <c r="G206" s="2" t="s">
        <v>184</v>
      </c>
      <c r="H206" s="33"/>
      <c r="I206" s="99">
        <f t="shared" si="0"/>
        <v>372.32605283094131</v>
      </c>
      <c r="J206" s="101">
        <f t="shared" si="1"/>
        <v>32.888888888888886</v>
      </c>
      <c r="K206" s="101">
        <f t="shared" si="2"/>
        <v>757</v>
      </c>
      <c r="L206" s="74">
        <f t="shared" si="3"/>
        <v>278</v>
      </c>
      <c r="M206" s="99">
        <f t="shared" si="171"/>
        <v>3350.934475478472</v>
      </c>
      <c r="N206" s="108">
        <f t="shared" si="92"/>
        <v>2898.1054923057054</v>
      </c>
      <c r="O206" s="108"/>
      <c r="P206" s="108"/>
      <c r="Q206" s="108"/>
      <c r="R206" s="109">
        <f t="shared" si="172"/>
        <v>905.65796634553283</v>
      </c>
      <c r="S206" s="99">
        <f t="shared" si="6"/>
        <v>2880.8043375434449</v>
      </c>
      <c r="T206" s="108">
        <f t="shared" si="173"/>
        <v>2194.8985428902438</v>
      </c>
      <c r="U206" s="108"/>
      <c r="V206" s="108"/>
      <c r="W206" s="108"/>
      <c r="X206" s="109">
        <f t="shared" si="174"/>
        <v>685.90579465320116</v>
      </c>
      <c r="Y206" s="99">
        <f t="shared" si="8"/>
        <v>5761.6086750868899</v>
      </c>
      <c r="Z206" s="108">
        <f t="shared" si="9"/>
        <v>4389.7970857804876</v>
      </c>
      <c r="AA206" s="108"/>
      <c r="AB206" s="108"/>
      <c r="AC206" s="108"/>
      <c r="AD206" s="109">
        <f t="shared" si="175"/>
        <v>1371.8115893064023</v>
      </c>
      <c r="AE206" s="99">
        <f t="shared" si="176"/>
        <v>9</v>
      </c>
      <c r="AF206" s="101">
        <f t="shared" si="177"/>
        <v>36</v>
      </c>
      <c r="AG206" s="101">
        <f t="shared" si="178"/>
        <v>19.001300000000001</v>
      </c>
      <c r="AH206" s="101">
        <f t="shared" si="129"/>
        <v>296</v>
      </c>
      <c r="AI206" s="101">
        <f t="shared" si="190"/>
        <v>268.61079999999998</v>
      </c>
      <c r="AJ206" s="108">
        <f t="shared" si="179"/>
        <v>2.2222222222222223</v>
      </c>
      <c r="AK206" s="101">
        <f t="shared" si="15"/>
        <v>1097.4492714451219</v>
      </c>
      <c r="AL206" s="101">
        <f t="shared" si="180"/>
        <v>1097.4492714451219</v>
      </c>
      <c r="AM206" s="101"/>
      <c r="AN206" s="101"/>
      <c r="AO206" s="1">
        <v>9</v>
      </c>
      <c r="AP206" s="2">
        <v>36</v>
      </c>
      <c r="AQ206" s="74">
        <f t="shared" si="181"/>
        <v>296</v>
      </c>
      <c r="AR206" s="31">
        <f t="shared" si="182"/>
        <v>1</v>
      </c>
      <c r="AS206" s="2">
        <f t="shared" si="183"/>
        <v>0.625</v>
      </c>
      <c r="AT206" s="33">
        <f t="shared" si="184"/>
        <v>0</v>
      </c>
      <c r="AU206" s="31">
        <f t="shared" si="185"/>
        <v>1</v>
      </c>
      <c r="AV206" s="2">
        <f t="shared" si="186"/>
        <v>1</v>
      </c>
      <c r="AW206" s="33">
        <f t="shared" si="187"/>
        <v>0</v>
      </c>
      <c r="AX206" s="31">
        <f t="shared" si="188"/>
        <v>2</v>
      </c>
      <c r="AY206" s="33">
        <f t="shared" si="189"/>
        <v>0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customHeight="1">
      <c r="A207" s="2"/>
      <c r="B207" s="107">
        <v>132</v>
      </c>
      <c r="C207" s="31">
        <v>10</v>
      </c>
      <c r="D207" s="106" t="s">
        <v>7</v>
      </c>
      <c r="E207" s="2" t="s">
        <v>169</v>
      </c>
      <c r="F207" s="2"/>
      <c r="G207" s="2" t="s">
        <v>184</v>
      </c>
      <c r="H207" s="33"/>
      <c r="I207" s="99">
        <f t="shared" si="0"/>
        <v>372.32605283094131</v>
      </c>
      <c r="J207" s="101">
        <f t="shared" si="1"/>
        <v>32.888888888888886</v>
      </c>
      <c r="K207" s="101">
        <f t="shared" si="2"/>
        <v>757</v>
      </c>
      <c r="L207" s="74">
        <f t="shared" si="3"/>
        <v>278</v>
      </c>
      <c r="M207" s="99">
        <f t="shared" si="171"/>
        <v>3350.934475478472</v>
      </c>
      <c r="N207" s="108">
        <f t="shared" si="92"/>
        <v>2898.1054923057054</v>
      </c>
      <c r="O207" s="108"/>
      <c r="P207" s="108"/>
      <c r="Q207" s="108"/>
      <c r="R207" s="109">
        <f t="shared" si="172"/>
        <v>905.65796634553283</v>
      </c>
      <c r="S207" s="99">
        <f t="shared" si="6"/>
        <v>2880.8043375434449</v>
      </c>
      <c r="T207" s="108">
        <f t="shared" si="173"/>
        <v>2194.8985428902438</v>
      </c>
      <c r="U207" s="108"/>
      <c r="V207" s="108"/>
      <c r="W207" s="108"/>
      <c r="X207" s="109">
        <f t="shared" si="174"/>
        <v>685.90579465320116</v>
      </c>
      <c r="Y207" s="99">
        <f t="shared" si="8"/>
        <v>5761.6086750868899</v>
      </c>
      <c r="Z207" s="108">
        <f t="shared" si="9"/>
        <v>4389.7970857804876</v>
      </c>
      <c r="AA207" s="108"/>
      <c r="AB207" s="108"/>
      <c r="AC207" s="108"/>
      <c r="AD207" s="109">
        <f t="shared" si="175"/>
        <v>1371.8115893064023</v>
      </c>
      <c r="AE207" s="99">
        <f t="shared" si="176"/>
        <v>9</v>
      </c>
      <c r="AF207" s="101">
        <f t="shared" si="177"/>
        <v>36</v>
      </c>
      <c r="AG207" s="101">
        <f t="shared" si="178"/>
        <v>19.001300000000001</v>
      </c>
      <c r="AH207" s="101">
        <f t="shared" si="129"/>
        <v>296</v>
      </c>
      <c r="AI207" s="101">
        <f t="shared" si="190"/>
        <v>268.61079999999998</v>
      </c>
      <c r="AJ207" s="108">
        <f t="shared" si="179"/>
        <v>1.7777777777777777</v>
      </c>
      <c r="AK207" s="101">
        <f t="shared" si="15"/>
        <v>1097.4492714451219</v>
      </c>
      <c r="AL207" s="101">
        <f t="shared" si="180"/>
        <v>1097.4492714451219</v>
      </c>
      <c r="AM207" s="101"/>
      <c r="AN207" s="101"/>
      <c r="AO207" s="1">
        <v>9</v>
      </c>
      <c r="AP207" s="2">
        <v>36</v>
      </c>
      <c r="AQ207" s="74">
        <f t="shared" si="181"/>
        <v>296</v>
      </c>
      <c r="AR207" s="31">
        <f t="shared" si="182"/>
        <v>1</v>
      </c>
      <c r="AS207" s="2">
        <f t="shared" si="183"/>
        <v>0.625</v>
      </c>
      <c r="AT207" s="33">
        <f t="shared" si="184"/>
        <v>0</v>
      </c>
      <c r="AU207" s="31">
        <f t="shared" si="185"/>
        <v>0.8</v>
      </c>
      <c r="AV207" s="2">
        <f t="shared" si="186"/>
        <v>1</v>
      </c>
      <c r="AW207" s="33">
        <f t="shared" si="187"/>
        <v>0</v>
      </c>
      <c r="AX207" s="31">
        <f t="shared" si="188"/>
        <v>2</v>
      </c>
      <c r="AY207" s="33">
        <f t="shared" si="189"/>
        <v>0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customHeight="1">
      <c r="A208" s="2"/>
      <c r="B208" s="107">
        <v>133</v>
      </c>
      <c r="C208" s="31">
        <v>10</v>
      </c>
      <c r="D208" s="106" t="s">
        <v>7</v>
      </c>
      <c r="E208" s="2" t="s">
        <v>162</v>
      </c>
      <c r="F208" s="2"/>
      <c r="G208" s="2" t="s">
        <v>184</v>
      </c>
      <c r="H208" s="33"/>
      <c r="I208" s="99">
        <f t="shared" si="0"/>
        <v>533.33191351459163</v>
      </c>
      <c r="J208" s="101">
        <f t="shared" si="1"/>
        <v>32.888888888888886</v>
      </c>
      <c r="K208" s="101">
        <f t="shared" si="2"/>
        <v>558</v>
      </c>
      <c r="L208" s="74">
        <f t="shared" si="3"/>
        <v>199</v>
      </c>
      <c r="M208" s="99">
        <f t="shared" si="171"/>
        <v>4799.9872216313242</v>
      </c>
      <c r="N208" s="108">
        <f t="shared" si="92"/>
        <v>4347.1582384585581</v>
      </c>
      <c r="O208" s="108"/>
      <c r="P208" s="108"/>
      <c r="Q208" s="108"/>
      <c r="R208" s="109">
        <f t="shared" si="172"/>
        <v>905.65796634553283</v>
      </c>
      <c r="S208" s="99">
        <f t="shared" si="6"/>
        <v>3978.2536089885671</v>
      </c>
      <c r="T208" s="108">
        <f t="shared" si="173"/>
        <v>3292.3478143353659</v>
      </c>
      <c r="U208" s="108"/>
      <c r="V208" s="108"/>
      <c r="W208" s="108"/>
      <c r="X208" s="109">
        <f t="shared" si="174"/>
        <v>685.90579465320116</v>
      </c>
      <c r="Y208" s="99">
        <f t="shared" si="8"/>
        <v>7956.5072179771341</v>
      </c>
      <c r="Z208" s="108">
        <f t="shared" si="9"/>
        <v>6584.6956286707318</v>
      </c>
      <c r="AA208" s="108"/>
      <c r="AB208" s="108"/>
      <c r="AC208" s="108"/>
      <c r="AD208" s="109">
        <f t="shared" si="175"/>
        <v>1371.8115893064023</v>
      </c>
      <c r="AE208" s="99">
        <f t="shared" si="176"/>
        <v>9</v>
      </c>
      <c r="AF208" s="101">
        <f t="shared" si="177"/>
        <v>36</v>
      </c>
      <c r="AG208" s="101">
        <f t="shared" si="178"/>
        <v>19.001300000000001</v>
      </c>
      <c r="AH208" s="101">
        <f t="shared" si="129"/>
        <v>296</v>
      </c>
      <c r="AI208" s="101">
        <f t="shared" si="190"/>
        <v>268.61079999999998</v>
      </c>
      <c r="AJ208" s="108">
        <f t="shared" si="179"/>
        <v>2.2222222222222223</v>
      </c>
      <c r="AK208" s="101">
        <f t="shared" si="15"/>
        <v>1097.4492714451219</v>
      </c>
      <c r="AL208" s="101">
        <f t="shared" si="180"/>
        <v>1097.4492714451219</v>
      </c>
      <c r="AM208" s="101"/>
      <c r="AN208" s="101"/>
      <c r="AO208" s="1">
        <v>9</v>
      </c>
      <c r="AP208" s="2">
        <v>36</v>
      </c>
      <c r="AQ208" s="74">
        <f t="shared" si="181"/>
        <v>296</v>
      </c>
      <c r="AR208" s="31">
        <f t="shared" si="182"/>
        <v>1</v>
      </c>
      <c r="AS208" s="2">
        <f t="shared" si="183"/>
        <v>0.625</v>
      </c>
      <c r="AT208" s="33">
        <f t="shared" si="184"/>
        <v>0</v>
      </c>
      <c r="AU208" s="31">
        <f t="shared" si="185"/>
        <v>1</v>
      </c>
      <c r="AV208" s="2">
        <f t="shared" si="186"/>
        <v>1.5</v>
      </c>
      <c r="AW208" s="33">
        <f t="shared" si="187"/>
        <v>0</v>
      </c>
      <c r="AX208" s="31">
        <f t="shared" si="188"/>
        <v>2</v>
      </c>
      <c r="AY208" s="33">
        <f t="shared" si="189"/>
        <v>0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customHeight="1">
      <c r="A209" s="2"/>
      <c r="B209" s="107">
        <v>134</v>
      </c>
      <c r="C209" s="31">
        <v>10</v>
      </c>
      <c r="D209" s="106" t="s">
        <v>7</v>
      </c>
      <c r="E209" s="2" t="s">
        <v>92</v>
      </c>
      <c r="F209" s="2"/>
      <c r="G209" s="2"/>
      <c r="H209" s="33"/>
      <c r="I209" s="99">
        <f t="shared" si="0"/>
        <v>241.50879102547546</v>
      </c>
      <c r="J209" s="101">
        <f t="shared" si="1"/>
        <v>49.333333333333336</v>
      </c>
      <c r="K209" s="101">
        <f t="shared" si="2"/>
        <v>866</v>
      </c>
      <c r="L209" s="74">
        <f t="shared" si="3"/>
        <v>343</v>
      </c>
      <c r="M209" s="99">
        <f t="shared" si="171"/>
        <v>1449.0527461528527</v>
      </c>
      <c r="N209" s="108">
        <f t="shared" si="92"/>
        <v>1449.0527461528527</v>
      </c>
      <c r="O209" s="108"/>
      <c r="P209" s="108"/>
      <c r="Q209" s="108"/>
      <c r="R209" s="109">
        <f t="shared" si="172"/>
        <v>0</v>
      </c>
      <c r="S209" s="99">
        <f t="shared" si="6"/>
        <v>1097.4492714451219</v>
      </c>
      <c r="T209" s="108">
        <f t="shared" si="173"/>
        <v>1097.4492714451219</v>
      </c>
      <c r="U209" s="108"/>
      <c r="V209" s="108"/>
      <c r="W209" s="108"/>
      <c r="X209" s="109">
        <f t="shared" si="174"/>
        <v>0</v>
      </c>
      <c r="Y209" s="99">
        <f t="shared" si="8"/>
        <v>2194.8985428902438</v>
      </c>
      <c r="Z209" s="108">
        <f t="shared" si="9"/>
        <v>2194.8985428902438</v>
      </c>
      <c r="AA209" s="108"/>
      <c r="AB209" s="108"/>
      <c r="AC209" s="108"/>
      <c r="AD209" s="109">
        <f t="shared" si="175"/>
        <v>0</v>
      </c>
      <c r="AE209" s="99">
        <f t="shared" si="176"/>
        <v>6</v>
      </c>
      <c r="AF209" s="101">
        <f t="shared" si="177"/>
        <v>36</v>
      </c>
      <c r="AG209" s="101">
        <f t="shared" si="178"/>
        <v>19.001300000000001</v>
      </c>
      <c r="AH209" s="101">
        <f t="shared" si="129"/>
        <v>296</v>
      </c>
      <c r="AI209" s="101">
        <f t="shared" si="190"/>
        <v>268.61079999999998</v>
      </c>
      <c r="AJ209" s="108">
        <f t="shared" si="179"/>
        <v>1.1111111111111112</v>
      </c>
      <c r="AK209" s="101">
        <f t="shared" si="15"/>
        <v>1097.4492714451219</v>
      </c>
      <c r="AL209" s="101">
        <f t="shared" si="180"/>
        <v>1097.4492714451219</v>
      </c>
      <c r="AM209" s="101"/>
      <c r="AN209" s="101"/>
      <c r="AO209" s="1">
        <v>9</v>
      </c>
      <c r="AP209" s="2">
        <v>36</v>
      </c>
      <c r="AQ209" s="74">
        <f t="shared" si="181"/>
        <v>296</v>
      </c>
      <c r="AR209" s="31">
        <f t="shared" si="182"/>
        <v>1</v>
      </c>
      <c r="AS209" s="2">
        <f t="shared" si="183"/>
        <v>0</v>
      </c>
      <c r="AT209" s="33">
        <f t="shared" si="184"/>
        <v>0</v>
      </c>
      <c r="AU209" s="31">
        <f t="shared" si="185"/>
        <v>1</v>
      </c>
      <c r="AV209" s="2">
        <f t="shared" si="186"/>
        <v>1</v>
      </c>
      <c r="AW209" s="33">
        <f t="shared" si="187"/>
        <v>0</v>
      </c>
      <c r="AX209" s="31">
        <f t="shared" si="188"/>
        <v>1</v>
      </c>
      <c r="AY209" s="33">
        <f t="shared" si="189"/>
        <v>3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customHeight="1">
      <c r="A210" s="2"/>
      <c r="B210" s="107">
        <v>135</v>
      </c>
      <c r="C210" s="31">
        <v>10</v>
      </c>
      <c r="D210" s="106" t="s">
        <v>7</v>
      </c>
      <c r="E210" s="2" t="s">
        <v>139</v>
      </c>
      <c r="F210" s="2"/>
      <c r="G210" s="2"/>
      <c r="H210" s="33"/>
      <c r="I210" s="99">
        <f t="shared" si="0"/>
        <v>241.50879102547546</v>
      </c>
      <c r="J210" s="101">
        <f t="shared" si="1"/>
        <v>49.333333333333336</v>
      </c>
      <c r="K210" s="101">
        <f t="shared" si="2"/>
        <v>866</v>
      </c>
      <c r="L210" s="74">
        <f t="shared" si="3"/>
        <v>343</v>
      </c>
      <c r="M210" s="99">
        <f t="shared" si="171"/>
        <v>1449.0527461528527</v>
      </c>
      <c r="N210" s="108">
        <f t="shared" si="92"/>
        <v>1449.0527461528527</v>
      </c>
      <c r="O210" s="108"/>
      <c r="P210" s="108"/>
      <c r="Q210" s="108"/>
      <c r="R210" s="109">
        <f t="shared" si="172"/>
        <v>0</v>
      </c>
      <c r="S210" s="99">
        <f t="shared" si="6"/>
        <v>1097.4492714451219</v>
      </c>
      <c r="T210" s="108">
        <f t="shared" si="173"/>
        <v>1097.4492714451219</v>
      </c>
      <c r="U210" s="108"/>
      <c r="V210" s="108"/>
      <c r="W210" s="108"/>
      <c r="X210" s="109">
        <f t="shared" si="174"/>
        <v>0</v>
      </c>
      <c r="Y210" s="99">
        <f t="shared" si="8"/>
        <v>2194.8985428902438</v>
      </c>
      <c r="Z210" s="108">
        <f t="shared" si="9"/>
        <v>2194.8985428902438</v>
      </c>
      <c r="AA210" s="108"/>
      <c r="AB210" s="108"/>
      <c r="AC210" s="108"/>
      <c r="AD210" s="109">
        <f t="shared" si="175"/>
        <v>0</v>
      </c>
      <c r="AE210" s="99">
        <f t="shared" si="176"/>
        <v>6</v>
      </c>
      <c r="AF210" s="101">
        <f t="shared" si="177"/>
        <v>36</v>
      </c>
      <c r="AG210" s="101">
        <f t="shared" si="178"/>
        <v>19.001300000000001</v>
      </c>
      <c r="AH210" s="101">
        <f t="shared" si="129"/>
        <v>296</v>
      </c>
      <c r="AI210" s="101">
        <f t="shared" si="190"/>
        <v>268.61079999999998</v>
      </c>
      <c r="AJ210" s="108">
        <f t="shared" si="179"/>
        <v>0.88888888888888884</v>
      </c>
      <c r="AK210" s="101">
        <f t="shared" si="15"/>
        <v>1097.4492714451219</v>
      </c>
      <c r="AL210" s="101">
        <f t="shared" si="180"/>
        <v>1097.4492714451219</v>
      </c>
      <c r="AM210" s="101"/>
      <c r="AN210" s="101"/>
      <c r="AO210" s="1">
        <v>9</v>
      </c>
      <c r="AP210" s="2">
        <v>36</v>
      </c>
      <c r="AQ210" s="74">
        <f t="shared" si="181"/>
        <v>296</v>
      </c>
      <c r="AR210" s="31">
        <f t="shared" si="182"/>
        <v>1</v>
      </c>
      <c r="AS210" s="2">
        <f t="shared" si="183"/>
        <v>0</v>
      </c>
      <c r="AT210" s="33">
        <f t="shared" si="184"/>
        <v>0</v>
      </c>
      <c r="AU210" s="31">
        <f t="shared" si="185"/>
        <v>0.8</v>
      </c>
      <c r="AV210" s="2">
        <f t="shared" si="186"/>
        <v>1</v>
      </c>
      <c r="AW210" s="33">
        <f t="shared" si="187"/>
        <v>0</v>
      </c>
      <c r="AX210" s="31">
        <f t="shared" si="188"/>
        <v>1</v>
      </c>
      <c r="AY210" s="33">
        <f t="shared" si="189"/>
        <v>3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customHeight="1">
      <c r="A211" s="2"/>
      <c r="B211" s="107">
        <v>136</v>
      </c>
      <c r="C211" s="31">
        <v>10</v>
      </c>
      <c r="D211" s="106" t="s">
        <v>7</v>
      </c>
      <c r="E211" s="2" t="s">
        <v>95</v>
      </c>
      <c r="F211" s="2"/>
      <c r="G211" s="2"/>
      <c r="H211" s="33"/>
      <c r="I211" s="99">
        <f t="shared" si="0"/>
        <v>362.26318653821318</v>
      </c>
      <c r="J211" s="101">
        <f t="shared" si="1"/>
        <v>49.333333333333336</v>
      </c>
      <c r="K211" s="101">
        <f t="shared" si="2"/>
        <v>767</v>
      </c>
      <c r="L211" s="74">
        <f t="shared" si="3"/>
        <v>285</v>
      </c>
      <c r="M211" s="99">
        <f t="shared" si="171"/>
        <v>2173.5791192292791</v>
      </c>
      <c r="N211" s="108">
        <f t="shared" si="92"/>
        <v>2173.5791192292791</v>
      </c>
      <c r="O211" s="108"/>
      <c r="P211" s="108"/>
      <c r="Q211" s="108"/>
      <c r="R211" s="109">
        <f t="shared" si="172"/>
        <v>0</v>
      </c>
      <c r="S211" s="99">
        <f t="shared" si="6"/>
        <v>1646.173907167683</v>
      </c>
      <c r="T211" s="108">
        <f t="shared" si="173"/>
        <v>1646.173907167683</v>
      </c>
      <c r="U211" s="108"/>
      <c r="V211" s="108"/>
      <c r="W211" s="108"/>
      <c r="X211" s="109">
        <f t="shared" si="174"/>
        <v>0</v>
      </c>
      <c r="Y211" s="99">
        <f t="shared" si="8"/>
        <v>3292.3478143353659</v>
      </c>
      <c r="Z211" s="108">
        <f t="shared" si="9"/>
        <v>3292.3478143353659</v>
      </c>
      <c r="AA211" s="108"/>
      <c r="AB211" s="108"/>
      <c r="AC211" s="108"/>
      <c r="AD211" s="109">
        <f t="shared" si="175"/>
        <v>0</v>
      </c>
      <c r="AE211" s="99">
        <f t="shared" si="176"/>
        <v>6</v>
      </c>
      <c r="AF211" s="101">
        <f t="shared" si="177"/>
        <v>36</v>
      </c>
      <c r="AG211" s="101">
        <f t="shared" si="178"/>
        <v>19.001300000000001</v>
      </c>
      <c r="AH211" s="101">
        <f t="shared" si="129"/>
        <v>296</v>
      </c>
      <c r="AI211" s="101">
        <f t="shared" si="190"/>
        <v>268.61079999999998</v>
      </c>
      <c r="AJ211" s="108">
        <f t="shared" si="179"/>
        <v>1.1111111111111112</v>
      </c>
      <c r="AK211" s="101">
        <f t="shared" si="15"/>
        <v>1097.4492714451219</v>
      </c>
      <c r="AL211" s="101">
        <f t="shared" si="180"/>
        <v>1097.4492714451219</v>
      </c>
      <c r="AM211" s="101"/>
      <c r="AN211" s="101"/>
      <c r="AO211" s="1">
        <v>9</v>
      </c>
      <c r="AP211" s="2">
        <v>36</v>
      </c>
      <c r="AQ211" s="74">
        <f t="shared" si="181"/>
        <v>296</v>
      </c>
      <c r="AR211" s="31">
        <f t="shared" si="182"/>
        <v>1</v>
      </c>
      <c r="AS211" s="2">
        <f t="shared" si="183"/>
        <v>0</v>
      </c>
      <c r="AT211" s="33">
        <f t="shared" si="184"/>
        <v>0</v>
      </c>
      <c r="AU211" s="31">
        <f t="shared" si="185"/>
        <v>1</v>
      </c>
      <c r="AV211" s="2">
        <f t="shared" si="186"/>
        <v>1.5</v>
      </c>
      <c r="AW211" s="33">
        <f t="shared" si="187"/>
        <v>0</v>
      </c>
      <c r="AX211" s="31">
        <f t="shared" si="188"/>
        <v>1</v>
      </c>
      <c r="AY211" s="33">
        <f t="shared" si="189"/>
        <v>3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customHeight="1">
      <c r="A212" s="2"/>
      <c r="B212" s="107">
        <v>137</v>
      </c>
      <c r="C212" s="31">
        <v>10</v>
      </c>
      <c r="D212" s="106" t="s">
        <v>7</v>
      </c>
      <c r="E212" s="2" t="s">
        <v>151</v>
      </c>
      <c r="F212" s="2"/>
      <c r="G212" s="2"/>
      <c r="H212" s="33"/>
      <c r="I212" s="99">
        <f t="shared" si="0"/>
        <v>241.50879102547546</v>
      </c>
      <c r="J212" s="101">
        <f t="shared" si="1"/>
        <v>24.666666666666668</v>
      </c>
      <c r="K212" s="101">
        <f t="shared" si="2"/>
        <v>866</v>
      </c>
      <c r="L212" s="74">
        <f t="shared" si="3"/>
        <v>343</v>
      </c>
      <c r="M212" s="99">
        <f t="shared" si="171"/>
        <v>1449.0527461528527</v>
      </c>
      <c r="N212" s="108">
        <f t="shared" si="92"/>
        <v>1449.0527461528527</v>
      </c>
      <c r="O212" s="108"/>
      <c r="P212" s="108"/>
      <c r="Q212" s="108"/>
      <c r="R212" s="109">
        <f t="shared" si="172"/>
        <v>0</v>
      </c>
      <c r="S212" s="99">
        <f t="shared" si="6"/>
        <v>1097.4492714451219</v>
      </c>
      <c r="T212" s="108">
        <f t="shared" si="173"/>
        <v>1097.4492714451219</v>
      </c>
      <c r="U212" s="108"/>
      <c r="V212" s="108"/>
      <c r="W212" s="108"/>
      <c r="X212" s="109">
        <f t="shared" si="174"/>
        <v>0</v>
      </c>
      <c r="Y212" s="99">
        <f t="shared" si="8"/>
        <v>2194.8985428902438</v>
      </c>
      <c r="Z212" s="108">
        <f t="shared" si="9"/>
        <v>2194.8985428902438</v>
      </c>
      <c r="AA212" s="108"/>
      <c r="AB212" s="108"/>
      <c r="AC212" s="108"/>
      <c r="AD212" s="109">
        <f t="shared" si="175"/>
        <v>0</v>
      </c>
      <c r="AE212" s="99">
        <f t="shared" si="176"/>
        <v>6</v>
      </c>
      <c r="AF212" s="101">
        <f t="shared" si="177"/>
        <v>36</v>
      </c>
      <c r="AG212" s="101">
        <f t="shared" si="178"/>
        <v>19.001300000000001</v>
      </c>
      <c r="AH212" s="101">
        <f t="shared" si="129"/>
        <v>148</v>
      </c>
      <c r="AI212" s="101">
        <f t="shared" si="190"/>
        <v>268.61079999999998</v>
      </c>
      <c r="AJ212" s="108">
        <f t="shared" si="179"/>
        <v>1.1111111111111112</v>
      </c>
      <c r="AK212" s="101">
        <f t="shared" si="15"/>
        <v>1097.4492714451219</v>
      </c>
      <c r="AL212" s="101">
        <f t="shared" si="180"/>
        <v>1097.4492714451219</v>
      </c>
      <c r="AM212" s="101"/>
      <c r="AN212" s="101"/>
      <c r="AO212" s="1">
        <v>9</v>
      </c>
      <c r="AP212" s="2">
        <v>36</v>
      </c>
      <c r="AQ212" s="74">
        <f t="shared" si="181"/>
        <v>296</v>
      </c>
      <c r="AR212" s="31">
        <f t="shared" si="182"/>
        <v>0.5</v>
      </c>
      <c r="AS212" s="2">
        <f t="shared" si="183"/>
        <v>0</v>
      </c>
      <c r="AT212" s="33">
        <f t="shared" si="184"/>
        <v>0</v>
      </c>
      <c r="AU212" s="31">
        <f t="shared" si="185"/>
        <v>1</v>
      </c>
      <c r="AV212" s="2">
        <f t="shared" si="186"/>
        <v>1</v>
      </c>
      <c r="AW212" s="33">
        <f t="shared" si="187"/>
        <v>0</v>
      </c>
      <c r="AX212" s="31">
        <f t="shared" si="188"/>
        <v>1</v>
      </c>
      <c r="AY212" s="33">
        <f t="shared" si="189"/>
        <v>3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customHeight="1">
      <c r="A213" s="2"/>
      <c r="B213" s="107">
        <v>138</v>
      </c>
      <c r="C213" s="31">
        <v>10</v>
      </c>
      <c r="D213" s="106" t="s">
        <v>7</v>
      </c>
      <c r="E213" s="2" t="s">
        <v>165</v>
      </c>
      <c r="F213" s="2"/>
      <c r="G213" s="2"/>
      <c r="H213" s="33"/>
      <c r="I213" s="99">
        <f t="shared" si="0"/>
        <v>241.50879102547546</v>
      </c>
      <c r="J213" s="101">
        <f t="shared" si="1"/>
        <v>24.666666666666668</v>
      </c>
      <c r="K213" s="101">
        <f t="shared" si="2"/>
        <v>866</v>
      </c>
      <c r="L213" s="74">
        <f t="shared" si="3"/>
        <v>343</v>
      </c>
      <c r="M213" s="99">
        <f t="shared" si="171"/>
        <v>1449.0527461528527</v>
      </c>
      <c r="N213" s="108">
        <f t="shared" si="92"/>
        <v>1449.0527461528527</v>
      </c>
      <c r="O213" s="108"/>
      <c r="P213" s="108"/>
      <c r="Q213" s="108"/>
      <c r="R213" s="109">
        <f t="shared" si="172"/>
        <v>0</v>
      </c>
      <c r="S213" s="99">
        <f t="shared" si="6"/>
        <v>1097.4492714451219</v>
      </c>
      <c r="T213" s="108">
        <f t="shared" si="173"/>
        <v>1097.4492714451219</v>
      </c>
      <c r="U213" s="108"/>
      <c r="V213" s="108"/>
      <c r="W213" s="108"/>
      <c r="X213" s="109">
        <f t="shared" si="174"/>
        <v>0</v>
      </c>
      <c r="Y213" s="99">
        <f t="shared" si="8"/>
        <v>2194.8985428902438</v>
      </c>
      <c r="Z213" s="108">
        <f t="shared" si="9"/>
        <v>2194.8985428902438</v>
      </c>
      <c r="AA213" s="108"/>
      <c r="AB213" s="108"/>
      <c r="AC213" s="108"/>
      <c r="AD213" s="109">
        <f t="shared" si="175"/>
        <v>0</v>
      </c>
      <c r="AE213" s="99">
        <f t="shared" si="176"/>
        <v>6</v>
      </c>
      <c r="AF213" s="101">
        <f t="shared" si="177"/>
        <v>36</v>
      </c>
      <c r="AG213" s="101">
        <f t="shared" si="178"/>
        <v>19.001300000000001</v>
      </c>
      <c r="AH213" s="101">
        <f t="shared" si="129"/>
        <v>148</v>
      </c>
      <c r="AI213" s="101">
        <f t="shared" si="190"/>
        <v>268.61079999999998</v>
      </c>
      <c r="AJ213" s="108">
        <f t="shared" si="179"/>
        <v>0.88888888888888884</v>
      </c>
      <c r="AK213" s="101">
        <f t="shared" si="15"/>
        <v>1097.4492714451219</v>
      </c>
      <c r="AL213" s="101">
        <f t="shared" si="180"/>
        <v>1097.4492714451219</v>
      </c>
      <c r="AM213" s="101"/>
      <c r="AN213" s="101"/>
      <c r="AO213" s="1">
        <v>9</v>
      </c>
      <c r="AP213" s="2">
        <v>36</v>
      </c>
      <c r="AQ213" s="74">
        <f t="shared" si="181"/>
        <v>296</v>
      </c>
      <c r="AR213" s="31">
        <f t="shared" si="182"/>
        <v>0.5</v>
      </c>
      <c r="AS213" s="2">
        <f t="shared" si="183"/>
        <v>0</v>
      </c>
      <c r="AT213" s="33">
        <f t="shared" si="184"/>
        <v>0</v>
      </c>
      <c r="AU213" s="31">
        <f t="shared" si="185"/>
        <v>0.8</v>
      </c>
      <c r="AV213" s="2">
        <f t="shared" si="186"/>
        <v>1</v>
      </c>
      <c r="AW213" s="33">
        <f t="shared" si="187"/>
        <v>0</v>
      </c>
      <c r="AX213" s="31">
        <f t="shared" si="188"/>
        <v>1</v>
      </c>
      <c r="AY213" s="33">
        <f t="shared" si="189"/>
        <v>3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customHeight="1">
      <c r="A214" s="2"/>
      <c r="B214" s="107">
        <v>139</v>
      </c>
      <c r="C214" s="31">
        <v>10</v>
      </c>
      <c r="D214" s="106" t="s">
        <v>7</v>
      </c>
      <c r="E214" s="2" t="s">
        <v>154</v>
      </c>
      <c r="F214" s="2"/>
      <c r="G214" s="2"/>
      <c r="H214" s="33"/>
      <c r="I214" s="99">
        <f t="shared" si="0"/>
        <v>362.26318653821318</v>
      </c>
      <c r="J214" s="101">
        <f t="shared" si="1"/>
        <v>24.666666666666668</v>
      </c>
      <c r="K214" s="101">
        <f t="shared" si="2"/>
        <v>767</v>
      </c>
      <c r="L214" s="74">
        <f t="shared" si="3"/>
        <v>285</v>
      </c>
      <c r="M214" s="99">
        <f t="shared" si="171"/>
        <v>2173.5791192292791</v>
      </c>
      <c r="N214" s="108">
        <f t="shared" si="92"/>
        <v>2173.5791192292791</v>
      </c>
      <c r="O214" s="108"/>
      <c r="P214" s="108"/>
      <c r="Q214" s="108"/>
      <c r="R214" s="109">
        <f t="shared" si="172"/>
        <v>0</v>
      </c>
      <c r="S214" s="99">
        <f t="shared" si="6"/>
        <v>1646.173907167683</v>
      </c>
      <c r="T214" s="108">
        <f t="shared" si="173"/>
        <v>1646.173907167683</v>
      </c>
      <c r="U214" s="108"/>
      <c r="V214" s="108"/>
      <c r="W214" s="108"/>
      <c r="X214" s="109">
        <f t="shared" si="174"/>
        <v>0</v>
      </c>
      <c r="Y214" s="99">
        <f t="shared" si="8"/>
        <v>3292.3478143353659</v>
      </c>
      <c r="Z214" s="108">
        <f t="shared" si="9"/>
        <v>3292.3478143353659</v>
      </c>
      <c r="AA214" s="108"/>
      <c r="AB214" s="108"/>
      <c r="AC214" s="108"/>
      <c r="AD214" s="109">
        <f t="shared" si="175"/>
        <v>0</v>
      </c>
      <c r="AE214" s="99">
        <f t="shared" si="176"/>
        <v>6</v>
      </c>
      <c r="AF214" s="101">
        <f t="shared" si="177"/>
        <v>36</v>
      </c>
      <c r="AG214" s="101">
        <f t="shared" si="178"/>
        <v>19.001300000000001</v>
      </c>
      <c r="AH214" s="101">
        <f t="shared" si="129"/>
        <v>148</v>
      </c>
      <c r="AI214" s="101">
        <f t="shared" si="190"/>
        <v>268.61079999999998</v>
      </c>
      <c r="AJ214" s="108">
        <f t="shared" si="179"/>
        <v>1.1111111111111112</v>
      </c>
      <c r="AK214" s="101">
        <f t="shared" si="15"/>
        <v>1097.4492714451219</v>
      </c>
      <c r="AL214" s="101">
        <f t="shared" si="180"/>
        <v>1097.4492714451219</v>
      </c>
      <c r="AM214" s="101"/>
      <c r="AN214" s="101"/>
      <c r="AO214" s="1">
        <v>9</v>
      </c>
      <c r="AP214" s="2">
        <v>36</v>
      </c>
      <c r="AQ214" s="74">
        <f t="shared" si="181"/>
        <v>296</v>
      </c>
      <c r="AR214" s="31">
        <f t="shared" si="182"/>
        <v>0.5</v>
      </c>
      <c r="AS214" s="2">
        <f t="shared" si="183"/>
        <v>0</v>
      </c>
      <c r="AT214" s="33">
        <f t="shared" si="184"/>
        <v>0</v>
      </c>
      <c r="AU214" s="31">
        <f t="shared" si="185"/>
        <v>1</v>
      </c>
      <c r="AV214" s="2">
        <f t="shared" si="186"/>
        <v>1.5</v>
      </c>
      <c r="AW214" s="33">
        <f t="shared" si="187"/>
        <v>0</v>
      </c>
      <c r="AX214" s="31">
        <f t="shared" si="188"/>
        <v>1</v>
      </c>
      <c r="AY214" s="33">
        <f t="shared" si="189"/>
        <v>3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customHeight="1">
      <c r="A215" s="2"/>
      <c r="B215" s="107">
        <v>140</v>
      </c>
      <c r="C215" s="31">
        <v>10</v>
      </c>
      <c r="D215" s="106" t="s">
        <v>7</v>
      </c>
      <c r="E215" s="2" t="s">
        <v>99</v>
      </c>
      <c r="F215" s="2"/>
      <c r="G215" s="2" t="s">
        <v>184</v>
      </c>
      <c r="H215" s="33"/>
      <c r="I215" s="99">
        <f t="shared" si="0"/>
        <v>316.98028822093653</v>
      </c>
      <c r="J215" s="101">
        <f t="shared" si="1"/>
        <v>49.333333333333336</v>
      </c>
      <c r="K215" s="101">
        <f t="shared" si="2"/>
        <v>821</v>
      </c>
      <c r="L215" s="74">
        <f t="shared" si="3"/>
        <v>321</v>
      </c>
      <c r="M215" s="99">
        <f t="shared" si="171"/>
        <v>1901.8817293256191</v>
      </c>
      <c r="N215" s="108">
        <f t="shared" si="92"/>
        <v>1449.0527461528527</v>
      </c>
      <c r="O215" s="108"/>
      <c r="P215" s="108"/>
      <c r="Q215" s="108"/>
      <c r="R215" s="109">
        <f t="shared" si="172"/>
        <v>905.65796634553283</v>
      </c>
      <c r="S215" s="99">
        <f t="shared" si="6"/>
        <v>1783.3550660983231</v>
      </c>
      <c r="T215" s="108">
        <f t="shared" si="173"/>
        <v>1097.4492714451219</v>
      </c>
      <c r="U215" s="108"/>
      <c r="V215" s="108"/>
      <c r="W215" s="108"/>
      <c r="X215" s="109">
        <f t="shared" si="174"/>
        <v>685.90579465320116</v>
      </c>
      <c r="Y215" s="99">
        <f t="shared" si="8"/>
        <v>3566.7101321966461</v>
      </c>
      <c r="Z215" s="108">
        <f t="shared" si="9"/>
        <v>2194.8985428902438</v>
      </c>
      <c r="AA215" s="108"/>
      <c r="AB215" s="108"/>
      <c r="AC215" s="108"/>
      <c r="AD215" s="109">
        <f t="shared" si="175"/>
        <v>1371.8115893064023</v>
      </c>
      <c r="AE215" s="99">
        <f t="shared" si="176"/>
        <v>6</v>
      </c>
      <c r="AF215" s="101">
        <f t="shared" si="177"/>
        <v>36</v>
      </c>
      <c r="AG215" s="101">
        <f t="shared" si="178"/>
        <v>19.001300000000001</v>
      </c>
      <c r="AH215" s="101">
        <f t="shared" si="129"/>
        <v>296</v>
      </c>
      <c r="AI215" s="101">
        <f t="shared" si="190"/>
        <v>268.61079999999998</v>
      </c>
      <c r="AJ215" s="108">
        <f t="shared" si="179"/>
        <v>1.1111111111111112</v>
      </c>
      <c r="AK215" s="101">
        <f t="shared" si="15"/>
        <v>1097.4492714451219</v>
      </c>
      <c r="AL215" s="101">
        <f t="shared" si="180"/>
        <v>1097.4492714451219</v>
      </c>
      <c r="AM215" s="101"/>
      <c r="AN215" s="101"/>
      <c r="AO215" s="1">
        <v>9</v>
      </c>
      <c r="AP215" s="2">
        <v>36</v>
      </c>
      <c r="AQ215" s="74">
        <f t="shared" si="181"/>
        <v>296</v>
      </c>
      <c r="AR215" s="31">
        <f t="shared" si="182"/>
        <v>1</v>
      </c>
      <c r="AS215" s="2">
        <f t="shared" si="183"/>
        <v>0.625</v>
      </c>
      <c r="AT215" s="33">
        <f t="shared" si="184"/>
        <v>0</v>
      </c>
      <c r="AU215" s="31">
        <f t="shared" si="185"/>
        <v>1</v>
      </c>
      <c r="AV215" s="2">
        <f t="shared" si="186"/>
        <v>1</v>
      </c>
      <c r="AW215" s="33">
        <f t="shared" si="187"/>
        <v>0</v>
      </c>
      <c r="AX215" s="31">
        <f t="shared" si="188"/>
        <v>1</v>
      </c>
      <c r="AY215" s="33">
        <f t="shared" si="189"/>
        <v>3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customHeight="1">
      <c r="A216" s="2"/>
      <c r="B216" s="107">
        <v>141</v>
      </c>
      <c r="C216" s="31">
        <v>10</v>
      </c>
      <c r="D216" s="106" t="s">
        <v>7</v>
      </c>
      <c r="E216" s="2" t="s">
        <v>170</v>
      </c>
      <c r="F216" s="2"/>
      <c r="G216" s="2" t="s">
        <v>184</v>
      </c>
      <c r="H216" s="33"/>
      <c r="I216" s="99">
        <f t="shared" si="0"/>
        <v>316.98028822093653</v>
      </c>
      <c r="J216" s="101">
        <f t="shared" si="1"/>
        <v>49.333333333333336</v>
      </c>
      <c r="K216" s="101">
        <f t="shared" si="2"/>
        <v>821</v>
      </c>
      <c r="L216" s="74">
        <f t="shared" si="3"/>
        <v>321</v>
      </c>
      <c r="M216" s="99">
        <f t="shared" si="171"/>
        <v>1901.8817293256191</v>
      </c>
      <c r="N216" s="108">
        <f t="shared" si="92"/>
        <v>1449.0527461528527</v>
      </c>
      <c r="O216" s="108"/>
      <c r="P216" s="108"/>
      <c r="Q216" s="108"/>
      <c r="R216" s="109">
        <f t="shared" si="172"/>
        <v>905.65796634553283</v>
      </c>
      <c r="S216" s="99">
        <f t="shared" si="6"/>
        <v>1783.3550660983231</v>
      </c>
      <c r="T216" s="108">
        <f t="shared" si="173"/>
        <v>1097.4492714451219</v>
      </c>
      <c r="U216" s="108"/>
      <c r="V216" s="108"/>
      <c r="W216" s="108"/>
      <c r="X216" s="109">
        <f t="shared" si="174"/>
        <v>685.90579465320116</v>
      </c>
      <c r="Y216" s="99">
        <f t="shared" si="8"/>
        <v>3566.7101321966461</v>
      </c>
      <c r="Z216" s="108">
        <f t="shared" si="9"/>
        <v>2194.8985428902438</v>
      </c>
      <c r="AA216" s="108"/>
      <c r="AB216" s="108"/>
      <c r="AC216" s="108"/>
      <c r="AD216" s="109">
        <f t="shared" si="175"/>
        <v>1371.8115893064023</v>
      </c>
      <c r="AE216" s="99">
        <f t="shared" si="176"/>
        <v>6</v>
      </c>
      <c r="AF216" s="101">
        <f t="shared" si="177"/>
        <v>36</v>
      </c>
      <c r="AG216" s="101">
        <f t="shared" si="178"/>
        <v>19.001300000000001</v>
      </c>
      <c r="AH216" s="101">
        <f t="shared" si="129"/>
        <v>296</v>
      </c>
      <c r="AI216" s="101">
        <f t="shared" si="190"/>
        <v>268.61079999999998</v>
      </c>
      <c r="AJ216" s="108">
        <f t="shared" si="179"/>
        <v>0.88888888888888884</v>
      </c>
      <c r="AK216" s="101">
        <f t="shared" si="15"/>
        <v>1097.4492714451219</v>
      </c>
      <c r="AL216" s="101">
        <f t="shared" si="180"/>
        <v>1097.4492714451219</v>
      </c>
      <c r="AM216" s="101"/>
      <c r="AN216" s="101"/>
      <c r="AO216" s="1">
        <v>9</v>
      </c>
      <c r="AP216" s="2">
        <v>36</v>
      </c>
      <c r="AQ216" s="74">
        <f t="shared" si="181"/>
        <v>296</v>
      </c>
      <c r="AR216" s="31">
        <f t="shared" si="182"/>
        <v>1</v>
      </c>
      <c r="AS216" s="2">
        <f t="shared" si="183"/>
        <v>0.625</v>
      </c>
      <c r="AT216" s="33">
        <f t="shared" si="184"/>
        <v>0</v>
      </c>
      <c r="AU216" s="31">
        <f t="shared" si="185"/>
        <v>0.8</v>
      </c>
      <c r="AV216" s="2">
        <f t="shared" si="186"/>
        <v>1</v>
      </c>
      <c r="AW216" s="33">
        <f t="shared" si="187"/>
        <v>0</v>
      </c>
      <c r="AX216" s="31">
        <f t="shared" si="188"/>
        <v>1</v>
      </c>
      <c r="AY216" s="33">
        <f t="shared" si="189"/>
        <v>3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customHeight="1">
      <c r="A217" s="2"/>
      <c r="B217" s="107">
        <v>142</v>
      </c>
      <c r="C217" s="31">
        <v>10</v>
      </c>
      <c r="D217" s="106" t="s">
        <v>7</v>
      </c>
      <c r="E217" s="2" t="s">
        <v>102</v>
      </c>
      <c r="F217" s="2"/>
      <c r="G217" s="2" t="s">
        <v>184</v>
      </c>
      <c r="H217" s="33"/>
      <c r="I217" s="99">
        <f t="shared" si="0"/>
        <v>437.73468373367427</v>
      </c>
      <c r="J217" s="101">
        <f t="shared" si="1"/>
        <v>49.333333333333336</v>
      </c>
      <c r="K217" s="101">
        <f t="shared" si="2"/>
        <v>694</v>
      </c>
      <c r="L217" s="74">
        <f t="shared" si="3"/>
        <v>256</v>
      </c>
      <c r="M217" s="99">
        <f t="shared" si="171"/>
        <v>2626.4081024020456</v>
      </c>
      <c r="N217" s="108">
        <f t="shared" si="92"/>
        <v>2173.5791192292791</v>
      </c>
      <c r="O217" s="108"/>
      <c r="P217" s="108"/>
      <c r="Q217" s="108"/>
      <c r="R217" s="109">
        <f t="shared" si="172"/>
        <v>905.65796634553283</v>
      </c>
      <c r="S217" s="99">
        <f t="shared" si="6"/>
        <v>2332.0797018208841</v>
      </c>
      <c r="T217" s="108">
        <f t="shared" si="173"/>
        <v>1646.173907167683</v>
      </c>
      <c r="U217" s="108"/>
      <c r="V217" s="108"/>
      <c r="W217" s="108"/>
      <c r="X217" s="109">
        <f t="shared" si="174"/>
        <v>685.90579465320116</v>
      </c>
      <c r="Y217" s="99">
        <f t="shared" si="8"/>
        <v>4664.1594036417682</v>
      </c>
      <c r="Z217" s="108">
        <f t="shared" si="9"/>
        <v>3292.3478143353659</v>
      </c>
      <c r="AA217" s="108"/>
      <c r="AB217" s="108"/>
      <c r="AC217" s="108"/>
      <c r="AD217" s="109">
        <f t="shared" si="175"/>
        <v>1371.8115893064023</v>
      </c>
      <c r="AE217" s="99">
        <f t="shared" si="176"/>
        <v>6</v>
      </c>
      <c r="AF217" s="101">
        <f t="shared" si="177"/>
        <v>36</v>
      </c>
      <c r="AG217" s="101">
        <f t="shared" si="178"/>
        <v>19.001300000000001</v>
      </c>
      <c r="AH217" s="101">
        <f t="shared" si="129"/>
        <v>296</v>
      </c>
      <c r="AI217" s="101">
        <f t="shared" si="190"/>
        <v>268.61079999999998</v>
      </c>
      <c r="AJ217" s="108">
        <f t="shared" si="179"/>
        <v>1.1111111111111112</v>
      </c>
      <c r="AK217" s="101">
        <f t="shared" si="15"/>
        <v>1097.4492714451219</v>
      </c>
      <c r="AL217" s="101">
        <f t="shared" si="180"/>
        <v>1097.4492714451219</v>
      </c>
      <c r="AM217" s="101"/>
      <c r="AN217" s="101"/>
      <c r="AO217" s="1">
        <v>9</v>
      </c>
      <c r="AP217" s="2">
        <v>36</v>
      </c>
      <c r="AQ217" s="74">
        <f t="shared" si="181"/>
        <v>296</v>
      </c>
      <c r="AR217" s="31">
        <f t="shared" si="182"/>
        <v>1</v>
      </c>
      <c r="AS217" s="2">
        <f t="shared" si="183"/>
        <v>0.625</v>
      </c>
      <c r="AT217" s="33">
        <f t="shared" si="184"/>
        <v>0</v>
      </c>
      <c r="AU217" s="31">
        <f t="shared" si="185"/>
        <v>1</v>
      </c>
      <c r="AV217" s="2">
        <f t="shared" si="186"/>
        <v>1.5</v>
      </c>
      <c r="AW217" s="33">
        <f t="shared" si="187"/>
        <v>0</v>
      </c>
      <c r="AX217" s="31">
        <f t="shared" si="188"/>
        <v>1</v>
      </c>
      <c r="AY217" s="33">
        <f t="shared" si="189"/>
        <v>3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customHeight="1">
      <c r="A218" s="2"/>
      <c r="B218" s="107">
        <v>143</v>
      </c>
      <c r="C218" s="31">
        <v>7</v>
      </c>
      <c r="D218" s="106" t="s">
        <v>7</v>
      </c>
      <c r="E218" s="2" t="s">
        <v>67</v>
      </c>
      <c r="F218" s="2"/>
      <c r="G218" s="2"/>
      <c r="H218" s="33"/>
      <c r="I218" s="99">
        <f t="shared" si="0"/>
        <v>153.96555058974161</v>
      </c>
      <c r="J218" s="101">
        <f t="shared" si="1"/>
        <v>22.888888888888889</v>
      </c>
      <c r="K218" s="101">
        <f t="shared" si="2"/>
        <v>891</v>
      </c>
      <c r="L218" s="74">
        <f t="shared" si="3"/>
        <v>364</v>
      </c>
      <c r="M218" s="99">
        <f t="shared" si="171"/>
        <v>1385.6899553076744</v>
      </c>
      <c r="N218" s="108">
        <f t="shared" si="92"/>
        <v>1385.6899553076744</v>
      </c>
      <c r="O218" s="108"/>
      <c r="P218" s="108"/>
      <c r="Q218" s="108"/>
      <c r="R218" s="109">
        <f t="shared" si="172"/>
        <v>0</v>
      </c>
      <c r="S218" s="99">
        <f t="shared" si="6"/>
        <v>1049.4610606402439</v>
      </c>
      <c r="T218" s="108">
        <f t="shared" si="173"/>
        <v>1049.4610606402439</v>
      </c>
      <c r="U218" s="108"/>
      <c r="V218" s="108"/>
      <c r="W218" s="108"/>
      <c r="X218" s="109">
        <f t="shared" si="174"/>
        <v>0</v>
      </c>
      <c r="Y218" s="99">
        <f t="shared" si="8"/>
        <v>2098.9221212804878</v>
      </c>
      <c r="Z218" s="108">
        <f t="shared" si="9"/>
        <v>2098.9221212804878</v>
      </c>
      <c r="AA218" s="108"/>
      <c r="AB218" s="108"/>
      <c r="AC218" s="108"/>
      <c r="AD218" s="109">
        <f t="shared" si="175"/>
        <v>0</v>
      </c>
      <c r="AE218" s="99">
        <f t="shared" si="176"/>
        <v>9</v>
      </c>
      <c r="AF218" s="101">
        <f t="shared" si="177"/>
        <v>36</v>
      </c>
      <c r="AG218" s="101">
        <f t="shared" si="178"/>
        <v>19.001300000000001</v>
      </c>
      <c r="AH218" s="101">
        <f t="shared" si="129"/>
        <v>206</v>
      </c>
      <c r="AI218" s="101">
        <f t="shared" si="190"/>
        <v>268.61079999999998</v>
      </c>
      <c r="AJ218" s="108">
        <f t="shared" si="179"/>
        <v>1.1111111111111112</v>
      </c>
      <c r="AK218" s="101">
        <f t="shared" si="15"/>
        <v>1049.4610606402439</v>
      </c>
      <c r="AL218" s="101">
        <f t="shared" si="180"/>
        <v>1049.4610606402439</v>
      </c>
      <c r="AM218" s="101"/>
      <c r="AN218" s="101"/>
      <c r="AO218" s="1">
        <v>9</v>
      </c>
      <c r="AP218" s="2">
        <v>36</v>
      </c>
      <c r="AQ218" s="74">
        <f t="shared" si="181"/>
        <v>206</v>
      </c>
      <c r="AR218" s="31">
        <f t="shared" si="182"/>
        <v>1</v>
      </c>
      <c r="AS218" s="2">
        <f t="shared" si="183"/>
        <v>0</v>
      </c>
      <c r="AT218" s="33">
        <f t="shared" si="184"/>
        <v>0</v>
      </c>
      <c r="AU218" s="31">
        <f t="shared" si="185"/>
        <v>1</v>
      </c>
      <c r="AV218" s="2">
        <f t="shared" si="186"/>
        <v>1</v>
      </c>
      <c r="AW218" s="33">
        <f t="shared" si="187"/>
        <v>0</v>
      </c>
      <c r="AX218" s="31">
        <f t="shared" si="188"/>
        <v>1</v>
      </c>
      <c r="AY218" s="33">
        <f t="shared" si="189"/>
        <v>0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customHeight="1">
      <c r="A219" s="2"/>
      <c r="B219" s="107">
        <v>144</v>
      </c>
      <c r="C219" s="31">
        <v>7</v>
      </c>
      <c r="D219" s="106" t="s">
        <v>7</v>
      </c>
      <c r="E219" s="2" t="s">
        <v>136</v>
      </c>
      <c r="F219" s="2"/>
      <c r="G219" s="2"/>
      <c r="H219" s="33"/>
      <c r="I219" s="99">
        <f t="shared" si="0"/>
        <v>153.96555058974161</v>
      </c>
      <c r="J219" s="101">
        <f t="shared" si="1"/>
        <v>22.888888888888889</v>
      </c>
      <c r="K219" s="101">
        <f t="shared" si="2"/>
        <v>891</v>
      </c>
      <c r="L219" s="74">
        <f t="shared" si="3"/>
        <v>364</v>
      </c>
      <c r="M219" s="99">
        <f t="shared" si="171"/>
        <v>1385.6899553076744</v>
      </c>
      <c r="N219" s="108">
        <f t="shared" si="92"/>
        <v>1385.6899553076744</v>
      </c>
      <c r="O219" s="108"/>
      <c r="P219" s="108"/>
      <c r="Q219" s="108"/>
      <c r="R219" s="109">
        <f t="shared" si="172"/>
        <v>0</v>
      </c>
      <c r="S219" s="99">
        <f t="shared" si="6"/>
        <v>1049.4610606402439</v>
      </c>
      <c r="T219" s="108">
        <f t="shared" si="173"/>
        <v>1049.4610606402439</v>
      </c>
      <c r="U219" s="108"/>
      <c r="V219" s="108"/>
      <c r="W219" s="108"/>
      <c r="X219" s="109">
        <f t="shared" si="174"/>
        <v>0</v>
      </c>
      <c r="Y219" s="99">
        <f t="shared" si="8"/>
        <v>2098.9221212804878</v>
      </c>
      <c r="Z219" s="108">
        <f t="shared" si="9"/>
        <v>2098.9221212804878</v>
      </c>
      <c r="AA219" s="108"/>
      <c r="AB219" s="108"/>
      <c r="AC219" s="108"/>
      <c r="AD219" s="109">
        <f t="shared" si="175"/>
        <v>0</v>
      </c>
      <c r="AE219" s="99">
        <f t="shared" si="176"/>
        <v>9</v>
      </c>
      <c r="AF219" s="101">
        <f t="shared" si="177"/>
        <v>36</v>
      </c>
      <c r="AG219" s="101">
        <f t="shared" si="178"/>
        <v>19.001300000000001</v>
      </c>
      <c r="AH219" s="101">
        <f t="shared" si="129"/>
        <v>206</v>
      </c>
      <c r="AI219" s="101">
        <f t="shared" si="190"/>
        <v>268.61079999999998</v>
      </c>
      <c r="AJ219" s="108">
        <f t="shared" si="179"/>
        <v>0.88888888888888884</v>
      </c>
      <c r="AK219" s="101">
        <f t="shared" si="15"/>
        <v>1049.4610606402439</v>
      </c>
      <c r="AL219" s="101">
        <f t="shared" si="180"/>
        <v>1049.4610606402439</v>
      </c>
      <c r="AM219" s="101"/>
      <c r="AN219" s="101"/>
      <c r="AO219" s="1">
        <v>9</v>
      </c>
      <c r="AP219" s="2">
        <v>36</v>
      </c>
      <c r="AQ219" s="74">
        <f t="shared" si="181"/>
        <v>206</v>
      </c>
      <c r="AR219" s="31">
        <f t="shared" si="182"/>
        <v>1</v>
      </c>
      <c r="AS219" s="2">
        <f t="shared" si="183"/>
        <v>0</v>
      </c>
      <c r="AT219" s="33">
        <f t="shared" si="184"/>
        <v>0</v>
      </c>
      <c r="AU219" s="31">
        <f t="shared" si="185"/>
        <v>0.8</v>
      </c>
      <c r="AV219" s="2">
        <f t="shared" si="186"/>
        <v>1</v>
      </c>
      <c r="AW219" s="33">
        <f t="shared" si="187"/>
        <v>0</v>
      </c>
      <c r="AX219" s="31">
        <f t="shared" si="188"/>
        <v>1</v>
      </c>
      <c r="AY219" s="33">
        <f t="shared" si="189"/>
        <v>0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customHeight="1">
      <c r="A220" s="2"/>
      <c r="B220" s="107">
        <v>145</v>
      </c>
      <c r="C220" s="31">
        <v>7</v>
      </c>
      <c r="D220" s="106" t="s">
        <v>7</v>
      </c>
      <c r="E220" s="2" t="s">
        <v>89</v>
      </c>
      <c r="F220" s="2"/>
      <c r="G220" s="2"/>
      <c r="H220" s="33"/>
      <c r="I220" s="99">
        <f t="shared" si="0"/>
        <v>230.94832588461239</v>
      </c>
      <c r="J220" s="101">
        <f t="shared" si="1"/>
        <v>22.888888888888889</v>
      </c>
      <c r="K220" s="101">
        <f t="shared" si="2"/>
        <v>874</v>
      </c>
      <c r="L220" s="74">
        <f t="shared" si="3"/>
        <v>350</v>
      </c>
      <c r="M220" s="99">
        <f t="shared" si="171"/>
        <v>2078.5349329615115</v>
      </c>
      <c r="N220" s="108">
        <f t="shared" si="92"/>
        <v>2078.5349329615115</v>
      </c>
      <c r="O220" s="108"/>
      <c r="P220" s="108"/>
      <c r="Q220" s="108"/>
      <c r="R220" s="109">
        <f t="shared" si="172"/>
        <v>0</v>
      </c>
      <c r="S220" s="99">
        <f t="shared" si="6"/>
        <v>1574.1915909603658</v>
      </c>
      <c r="T220" s="108">
        <f t="shared" si="173"/>
        <v>1574.1915909603658</v>
      </c>
      <c r="U220" s="108"/>
      <c r="V220" s="108"/>
      <c r="W220" s="108"/>
      <c r="X220" s="109">
        <f t="shared" si="174"/>
        <v>0</v>
      </c>
      <c r="Y220" s="99">
        <f t="shared" si="8"/>
        <v>3148.3831819207317</v>
      </c>
      <c r="Z220" s="108">
        <f t="shared" si="9"/>
        <v>3148.3831819207317</v>
      </c>
      <c r="AA220" s="108"/>
      <c r="AB220" s="108"/>
      <c r="AC220" s="108"/>
      <c r="AD220" s="109">
        <f t="shared" si="175"/>
        <v>0</v>
      </c>
      <c r="AE220" s="99">
        <f t="shared" si="176"/>
        <v>9</v>
      </c>
      <c r="AF220" s="101">
        <f t="shared" si="177"/>
        <v>36</v>
      </c>
      <c r="AG220" s="101">
        <f t="shared" si="178"/>
        <v>19.001300000000001</v>
      </c>
      <c r="AH220" s="101">
        <f t="shared" si="129"/>
        <v>206</v>
      </c>
      <c r="AI220" s="101">
        <f t="shared" si="190"/>
        <v>268.61079999999998</v>
      </c>
      <c r="AJ220" s="108">
        <f t="shared" si="179"/>
        <v>1.1111111111111112</v>
      </c>
      <c r="AK220" s="101">
        <f t="shared" si="15"/>
        <v>1049.4610606402439</v>
      </c>
      <c r="AL220" s="101">
        <f t="shared" si="180"/>
        <v>1049.4610606402439</v>
      </c>
      <c r="AM220" s="101"/>
      <c r="AN220" s="101"/>
      <c r="AO220" s="1">
        <v>9</v>
      </c>
      <c r="AP220" s="2">
        <v>36</v>
      </c>
      <c r="AQ220" s="74">
        <f t="shared" si="181"/>
        <v>206</v>
      </c>
      <c r="AR220" s="31">
        <f t="shared" si="182"/>
        <v>1</v>
      </c>
      <c r="AS220" s="2">
        <f t="shared" si="183"/>
        <v>0</v>
      </c>
      <c r="AT220" s="33">
        <f t="shared" si="184"/>
        <v>0</v>
      </c>
      <c r="AU220" s="31">
        <f t="shared" si="185"/>
        <v>1</v>
      </c>
      <c r="AV220" s="2">
        <f t="shared" si="186"/>
        <v>1.5</v>
      </c>
      <c r="AW220" s="33">
        <f t="shared" si="187"/>
        <v>0</v>
      </c>
      <c r="AX220" s="31">
        <f t="shared" si="188"/>
        <v>1</v>
      </c>
      <c r="AY220" s="33">
        <f t="shared" si="189"/>
        <v>0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customHeight="1">
      <c r="A221" s="2"/>
      <c r="B221" s="107">
        <v>146</v>
      </c>
      <c r="C221" s="31">
        <v>7</v>
      </c>
      <c r="D221" s="106" t="s">
        <v>7</v>
      </c>
      <c r="E221" s="2" t="s">
        <v>148</v>
      </c>
      <c r="F221" s="2"/>
      <c r="G221" s="2"/>
      <c r="H221" s="33"/>
      <c r="I221" s="99">
        <f t="shared" si="0"/>
        <v>153.96555058974161</v>
      </c>
      <c r="J221" s="101">
        <f t="shared" si="1"/>
        <v>11.444444444444445</v>
      </c>
      <c r="K221" s="101">
        <f t="shared" si="2"/>
        <v>891</v>
      </c>
      <c r="L221" s="74">
        <f t="shared" si="3"/>
        <v>364</v>
      </c>
      <c r="M221" s="99">
        <f t="shared" si="171"/>
        <v>1385.6899553076744</v>
      </c>
      <c r="N221" s="108">
        <f t="shared" si="92"/>
        <v>1385.6899553076744</v>
      </c>
      <c r="O221" s="108"/>
      <c r="P221" s="108"/>
      <c r="Q221" s="108"/>
      <c r="R221" s="109">
        <f t="shared" si="172"/>
        <v>0</v>
      </c>
      <c r="S221" s="99">
        <f t="shared" si="6"/>
        <v>1049.4610606402439</v>
      </c>
      <c r="T221" s="108">
        <f t="shared" si="173"/>
        <v>1049.4610606402439</v>
      </c>
      <c r="U221" s="108"/>
      <c r="V221" s="108"/>
      <c r="W221" s="108"/>
      <c r="X221" s="109">
        <f t="shared" si="174"/>
        <v>0</v>
      </c>
      <c r="Y221" s="99">
        <f t="shared" si="8"/>
        <v>2098.9221212804878</v>
      </c>
      <c r="Z221" s="108">
        <f t="shared" si="9"/>
        <v>2098.9221212804878</v>
      </c>
      <c r="AA221" s="108"/>
      <c r="AB221" s="108"/>
      <c r="AC221" s="108"/>
      <c r="AD221" s="109">
        <f t="shared" si="175"/>
        <v>0</v>
      </c>
      <c r="AE221" s="99">
        <f t="shared" si="176"/>
        <v>9</v>
      </c>
      <c r="AF221" s="101">
        <f t="shared" si="177"/>
        <v>36</v>
      </c>
      <c r="AG221" s="101">
        <f t="shared" si="178"/>
        <v>19.001300000000001</v>
      </c>
      <c r="AH221" s="101">
        <f t="shared" si="129"/>
        <v>103</v>
      </c>
      <c r="AI221" s="101">
        <f t="shared" si="190"/>
        <v>268.61079999999998</v>
      </c>
      <c r="AJ221" s="108">
        <f t="shared" si="179"/>
        <v>1.1111111111111112</v>
      </c>
      <c r="AK221" s="101">
        <f t="shared" si="15"/>
        <v>1049.4610606402439</v>
      </c>
      <c r="AL221" s="101">
        <f t="shared" si="180"/>
        <v>1049.4610606402439</v>
      </c>
      <c r="AM221" s="101"/>
      <c r="AN221" s="101"/>
      <c r="AO221" s="1">
        <v>9</v>
      </c>
      <c r="AP221" s="2">
        <v>36</v>
      </c>
      <c r="AQ221" s="74">
        <f t="shared" si="181"/>
        <v>206</v>
      </c>
      <c r="AR221" s="31">
        <f t="shared" si="182"/>
        <v>0.5</v>
      </c>
      <c r="AS221" s="2">
        <f t="shared" si="183"/>
        <v>0</v>
      </c>
      <c r="AT221" s="33">
        <f t="shared" si="184"/>
        <v>0</v>
      </c>
      <c r="AU221" s="31">
        <f t="shared" si="185"/>
        <v>1</v>
      </c>
      <c r="AV221" s="2">
        <f t="shared" si="186"/>
        <v>1</v>
      </c>
      <c r="AW221" s="33">
        <f t="shared" si="187"/>
        <v>0</v>
      </c>
      <c r="AX221" s="31">
        <f t="shared" si="188"/>
        <v>1</v>
      </c>
      <c r="AY221" s="33">
        <f t="shared" si="189"/>
        <v>0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customHeight="1">
      <c r="A222" s="2"/>
      <c r="B222" s="107">
        <v>147</v>
      </c>
      <c r="C222" s="31">
        <v>7</v>
      </c>
      <c r="D222" s="106" t="s">
        <v>7</v>
      </c>
      <c r="E222" s="2" t="s">
        <v>163</v>
      </c>
      <c r="F222" s="2"/>
      <c r="G222" s="2"/>
      <c r="H222" s="33"/>
      <c r="I222" s="99">
        <f t="shared" si="0"/>
        <v>153.96555058974161</v>
      </c>
      <c r="J222" s="101">
        <f t="shared" si="1"/>
        <v>11.444444444444445</v>
      </c>
      <c r="K222" s="101">
        <f t="shared" si="2"/>
        <v>891</v>
      </c>
      <c r="L222" s="74">
        <f t="shared" si="3"/>
        <v>364</v>
      </c>
      <c r="M222" s="99">
        <f t="shared" si="171"/>
        <v>1385.6899553076744</v>
      </c>
      <c r="N222" s="108">
        <f t="shared" si="92"/>
        <v>1385.6899553076744</v>
      </c>
      <c r="O222" s="108"/>
      <c r="P222" s="108"/>
      <c r="Q222" s="108"/>
      <c r="R222" s="109">
        <f t="shared" si="172"/>
        <v>0</v>
      </c>
      <c r="S222" s="99">
        <f t="shared" si="6"/>
        <v>1049.4610606402439</v>
      </c>
      <c r="T222" s="108">
        <f t="shared" si="173"/>
        <v>1049.4610606402439</v>
      </c>
      <c r="U222" s="108"/>
      <c r="V222" s="108"/>
      <c r="W222" s="108"/>
      <c r="X222" s="109">
        <f t="shared" si="174"/>
        <v>0</v>
      </c>
      <c r="Y222" s="99">
        <f t="shared" si="8"/>
        <v>2098.9221212804878</v>
      </c>
      <c r="Z222" s="108">
        <f t="shared" si="9"/>
        <v>2098.9221212804878</v>
      </c>
      <c r="AA222" s="108"/>
      <c r="AB222" s="108"/>
      <c r="AC222" s="108"/>
      <c r="AD222" s="109">
        <f t="shared" si="175"/>
        <v>0</v>
      </c>
      <c r="AE222" s="99">
        <f t="shared" si="176"/>
        <v>9</v>
      </c>
      <c r="AF222" s="101">
        <f t="shared" si="177"/>
        <v>36</v>
      </c>
      <c r="AG222" s="101">
        <f t="shared" si="178"/>
        <v>19.001300000000001</v>
      </c>
      <c r="AH222" s="101">
        <f t="shared" si="129"/>
        <v>103</v>
      </c>
      <c r="AI222" s="101">
        <f t="shared" si="190"/>
        <v>268.61079999999998</v>
      </c>
      <c r="AJ222" s="108">
        <f t="shared" si="179"/>
        <v>0.88888888888888884</v>
      </c>
      <c r="AK222" s="101">
        <f t="shared" si="15"/>
        <v>1049.4610606402439</v>
      </c>
      <c r="AL222" s="101">
        <f t="shared" si="180"/>
        <v>1049.4610606402439</v>
      </c>
      <c r="AM222" s="101"/>
      <c r="AN222" s="101"/>
      <c r="AO222" s="1">
        <v>9</v>
      </c>
      <c r="AP222" s="2">
        <v>36</v>
      </c>
      <c r="AQ222" s="74">
        <f t="shared" si="181"/>
        <v>206</v>
      </c>
      <c r="AR222" s="31">
        <f t="shared" si="182"/>
        <v>0.5</v>
      </c>
      <c r="AS222" s="2">
        <f t="shared" si="183"/>
        <v>0</v>
      </c>
      <c r="AT222" s="33">
        <f t="shared" si="184"/>
        <v>0</v>
      </c>
      <c r="AU222" s="31">
        <f t="shared" si="185"/>
        <v>0.8</v>
      </c>
      <c r="AV222" s="2">
        <f t="shared" si="186"/>
        <v>1</v>
      </c>
      <c r="AW222" s="33">
        <f t="shared" si="187"/>
        <v>0</v>
      </c>
      <c r="AX222" s="31">
        <f t="shared" si="188"/>
        <v>1</v>
      </c>
      <c r="AY222" s="33">
        <f t="shared" si="189"/>
        <v>0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customHeight="1">
      <c r="A223" s="2"/>
      <c r="B223" s="107">
        <v>148</v>
      </c>
      <c r="C223" s="31">
        <v>7</v>
      </c>
      <c r="D223" s="106" t="s">
        <v>7</v>
      </c>
      <c r="E223" s="2" t="s">
        <v>152</v>
      </c>
      <c r="F223" s="2"/>
      <c r="G223" s="2"/>
      <c r="H223" s="33"/>
      <c r="I223" s="99">
        <f t="shared" si="0"/>
        <v>230.94832588461239</v>
      </c>
      <c r="J223" s="101">
        <f t="shared" si="1"/>
        <v>11.444444444444445</v>
      </c>
      <c r="K223" s="101">
        <f t="shared" si="2"/>
        <v>874</v>
      </c>
      <c r="L223" s="74">
        <f t="shared" si="3"/>
        <v>350</v>
      </c>
      <c r="M223" s="99">
        <f t="shared" si="171"/>
        <v>2078.5349329615115</v>
      </c>
      <c r="N223" s="108">
        <f t="shared" si="92"/>
        <v>2078.5349329615115</v>
      </c>
      <c r="O223" s="108"/>
      <c r="P223" s="108"/>
      <c r="Q223" s="108"/>
      <c r="R223" s="109">
        <f t="shared" si="172"/>
        <v>0</v>
      </c>
      <c r="S223" s="99">
        <f t="shared" si="6"/>
        <v>1574.1915909603658</v>
      </c>
      <c r="T223" s="108">
        <f t="shared" si="173"/>
        <v>1574.1915909603658</v>
      </c>
      <c r="U223" s="108"/>
      <c r="V223" s="108"/>
      <c r="W223" s="108"/>
      <c r="X223" s="109">
        <f t="shared" si="174"/>
        <v>0</v>
      </c>
      <c r="Y223" s="99">
        <f t="shared" si="8"/>
        <v>3148.3831819207317</v>
      </c>
      <c r="Z223" s="108">
        <f t="shared" si="9"/>
        <v>3148.3831819207317</v>
      </c>
      <c r="AA223" s="108"/>
      <c r="AB223" s="108"/>
      <c r="AC223" s="108"/>
      <c r="AD223" s="109">
        <f t="shared" si="175"/>
        <v>0</v>
      </c>
      <c r="AE223" s="99">
        <f t="shared" si="176"/>
        <v>9</v>
      </c>
      <c r="AF223" s="101">
        <f t="shared" si="177"/>
        <v>36</v>
      </c>
      <c r="AG223" s="101">
        <f t="shared" si="178"/>
        <v>19.001300000000001</v>
      </c>
      <c r="AH223" s="101">
        <f t="shared" si="129"/>
        <v>103</v>
      </c>
      <c r="AI223" s="101">
        <f t="shared" si="190"/>
        <v>268.61079999999998</v>
      </c>
      <c r="AJ223" s="108">
        <f t="shared" si="179"/>
        <v>1.1111111111111112</v>
      </c>
      <c r="AK223" s="101">
        <f t="shared" si="15"/>
        <v>1049.4610606402439</v>
      </c>
      <c r="AL223" s="101">
        <f t="shared" si="180"/>
        <v>1049.4610606402439</v>
      </c>
      <c r="AM223" s="101"/>
      <c r="AN223" s="101"/>
      <c r="AO223" s="1">
        <v>9</v>
      </c>
      <c r="AP223" s="2">
        <v>36</v>
      </c>
      <c r="AQ223" s="74">
        <f t="shared" si="181"/>
        <v>206</v>
      </c>
      <c r="AR223" s="31">
        <f t="shared" si="182"/>
        <v>0.5</v>
      </c>
      <c r="AS223" s="2">
        <f t="shared" si="183"/>
        <v>0</v>
      </c>
      <c r="AT223" s="33">
        <f t="shared" si="184"/>
        <v>0</v>
      </c>
      <c r="AU223" s="31">
        <f t="shared" si="185"/>
        <v>1</v>
      </c>
      <c r="AV223" s="2">
        <f t="shared" si="186"/>
        <v>1.5</v>
      </c>
      <c r="AW223" s="33">
        <f t="shared" si="187"/>
        <v>0</v>
      </c>
      <c r="AX223" s="31">
        <f t="shared" si="188"/>
        <v>1</v>
      </c>
      <c r="AY223" s="33">
        <f t="shared" si="189"/>
        <v>0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customHeight="1">
      <c r="A224" s="2"/>
      <c r="B224" s="107">
        <v>149</v>
      </c>
      <c r="C224" s="31">
        <v>7</v>
      </c>
      <c r="D224" s="106" t="s">
        <v>7</v>
      </c>
      <c r="E224" s="2" t="s">
        <v>79</v>
      </c>
      <c r="F224" s="2"/>
      <c r="G224" s="2" t="s">
        <v>184</v>
      </c>
      <c r="H224" s="33"/>
      <c r="I224" s="99">
        <f t="shared" si="0"/>
        <v>202.07978514903584</v>
      </c>
      <c r="J224" s="101">
        <f t="shared" si="1"/>
        <v>22.888888888888889</v>
      </c>
      <c r="K224" s="101">
        <f t="shared" si="2"/>
        <v>884</v>
      </c>
      <c r="L224" s="74">
        <f t="shared" si="3"/>
        <v>357</v>
      </c>
      <c r="M224" s="99">
        <f t="shared" si="171"/>
        <v>1818.7180663413226</v>
      </c>
      <c r="N224" s="108">
        <f t="shared" si="92"/>
        <v>1385.6899553076744</v>
      </c>
      <c r="O224" s="108"/>
      <c r="P224" s="108"/>
      <c r="Q224" s="108"/>
      <c r="R224" s="109">
        <f t="shared" si="172"/>
        <v>866.05622206729652</v>
      </c>
      <c r="S224" s="99">
        <f t="shared" si="6"/>
        <v>1705.3742235403963</v>
      </c>
      <c r="T224" s="108">
        <f t="shared" si="173"/>
        <v>1049.4610606402439</v>
      </c>
      <c r="U224" s="108"/>
      <c r="V224" s="108"/>
      <c r="W224" s="108"/>
      <c r="X224" s="109">
        <f t="shared" si="174"/>
        <v>655.91316290015243</v>
      </c>
      <c r="Y224" s="99">
        <f t="shared" si="8"/>
        <v>3410.7484470807926</v>
      </c>
      <c r="Z224" s="108">
        <f t="shared" si="9"/>
        <v>2098.9221212804878</v>
      </c>
      <c r="AA224" s="108"/>
      <c r="AB224" s="108"/>
      <c r="AC224" s="108"/>
      <c r="AD224" s="109">
        <f t="shared" si="175"/>
        <v>1311.8263258003049</v>
      </c>
      <c r="AE224" s="99">
        <f t="shared" si="176"/>
        <v>9</v>
      </c>
      <c r="AF224" s="101">
        <f t="shared" si="177"/>
        <v>36</v>
      </c>
      <c r="AG224" s="101">
        <f t="shared" si="178"/>
        <v>19.001300000000001</v>
      </c>
      <c r="AH224" s="101">
        <f t="shared" si="129"/>
        <v>206</v>
      </c>
      <c r="AI224" s="101">
        <f t="shared" si="190"/>
        <v>268.61079999999998</v>
      </c>
      <c r="AJ224" s="108">
        <f t="shared" si="179"/>
        <v>1.1111111111111112</v>
      </c>
      <c r="AK224" s="101">
        <f t="shared" si="15"/>
        <v>1049.4610606402439</v>
      </c>
      <c r="AL224" s="101">
        <f t="shared" si="180"/>
        <v>1049.4610606402439</v>
      </c>
      <c r="AM224" s="101"/>
      <c r="AN224" s="101"/>
      <c r="AO224" s="1">
        <v>9</v>
      </c>
      <c r="AP224" s="2">
        <v>36</v>
      </c>
      <c r="AQ224" s="74">
        <f t="shared" si="181"/>
        <v>206</v>
      </c>
      <c r="AR224" s="31">
        <f t="shared" si="182"/>
        <v>1</v>
      </c>
      <c r="AS224" s="2">
        <f t="shared" si="183"/>
        <v>0.625</v>
      </c>
      <c r="AT224" s="33">
        <f t="shared" si="184"/>
        <v>0</v>
      </c>
      <c r="AU224" s="31">
        <f t="shared" si="185"/>
        <v>1</v>
      </c>
      <c r="AV224" s="2">
        <f t="shared" si="186"/>
        <v>1</v>
      </c>
      <c r="AW224" s="33">
        <f t="shared" si="187"/>
        <v>0</v>
      </c>
      <c r="AX224" s="31">
        <f t="shared" si="188"/>
        <v>1</v>
      </c>
      <c r="AY224" s="33">
        <f t="shared" si="189"/>
        <v>0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customHeight="1">
      <c r="A225" s="2"/>
      <c r="B225" s="107">
        <v>150</v>
      </c>
      <c r="C225" s="31">
        <v>7</v>
      </c>
      <c r="D225" s="106" t="s">
        <v>7</v>
      </c>
      <c r="E225" s="2" t="s">
        <v>168</v>
      </c>
      <c r="F225" s="2"/>
      <c r="G225" s="2" t="s">
        <v>184</v>
      </c>
      <c r="H225" s="33"/>
      <c r="I225" s="99">
        <f t="shared" si="0"/>
        <v>202.07978514903584</v>
      </c>
      <c r="J225" s="101">
        <f t="shared" si="1"/>
        <v>22.888888888888889</v>
      </c>
      <c r="K225" s="101">
        <f t="shared" si="2"/>
        <v>884</v>
      </c>
      <c r="L225" s="74">
        <f t="shared" si="3"/>
        <v>357</v>
      </c>
      <c r="M225" s="99">
        <f t="shared" si="171"/>
        <v>1818.7180663413226</v>
      </c>
      <c r="N225" s="108">
        <f t="shared" si="92"/>
        <v>1385.6899553076744</v>
      </c>
      <c r="O225" s="108"/>
      <c r="P225" s="108"/>
      <c r="Q225" s="108"/>
      <c r="R225" s="109">
        <f t="shared" si="172"/>
        <v>866.05622206729652</v>
      </c>
      <c r="S225" s="99">
        <f t="shared" si="6"/>
        <v>1705.3742235403963</v>
      </c>
      <c r="T225" s="108">
        <f t="shared" si="173"/>
        <v>1049.4610606402439</v>
      </c>
      <c r="U225" s="108"/>
      <c r="V225" s="108"/>
      <c r="W225" s="108"/>
      <c r="X225" s="109">
        <f t="shared" si="174"/>
        <v>655.91316290015243</v>
      </c>
      <c r="Y225" s="99">
        <f t="shared" si="8"/>
        <v>3410.7484470807926</v>
      </c>
      <c r="Z225" s="108">
        <f t="shared" si="9"/>
        <v>2098.9221212804878</v>
      </c>
      <c r="AA225" s="108"/>
      <c r="AB225" s="108"/>
      <c r="AC225" s="108"/>
      <c r="AD225" s="109">
        <f t="shared" si="175"/>
        <v>1311.8263258003049</v>
      </c>
      <c r="AE225" s="99">
        <f t="shared" si="176"/>
        <v>9</v>
      </c>
      <c r="AF225" s="101">
        <f t="shared" si="177"/>
        <v>36</v>
      </c>
      <c r="AG225" s="101">
        <f t="shared" si="178"/>
        <v>19.001300000000001</v>
      </c>
      <c r="AH225" s="101">
        <f t="shared" si="129"/>
        <v>206</v>
      </c>
      <c r="AI225" s="101">
        <f t="shared" si="190"/>
        <v>268.61079999999998</v>
      </c>
      <c r="AJ225" s="108">
        <f t="shared" si="179"/>
        <v>0.88888888888888884</v>
      </c>
      <c r="AK225" s="101">
        <f t="shared" si="15"/>
        <v>1049.4610606402439</v>
      </c>
      <c r="AL225" s="101">
        <f t="shared" si="180"/>
        <v>1049.4610606402439</v>
      </c>
      <c r="AM225" s="101"/>
      <c r="AN225" s="101"/>
      <c r="AO225" s="1">
        <v>9</v>
      </c>
      <c r="AP225" s="2">
        <v>36</v>
      </c>
      <c r="AQ225" s="74">
        <f t="shared" si="181"/>
        <v>206</v>
      </c>
      <c r="AR225" s="31">
        <f t="shared" si="182"/>
        <v>1</v>
      </c>
      <c r="AS225" s="2">
        <f t="shared" si="183"/>
        <v>0.625</v>
      </c>
      <c r="AT225" s="33">
        <f t="shared" si="184"/>
        <v>0</v>
      </c>
      <c r="AU225" s="31">
        <f t="shared" si="185"/>
        <v>0.8</v>
      </c>
      <c r="AV225" s="2">
        <f t="shared" si="186"/>
        <v>1</v>
      </c>
      <c r="AW225" s="33">
        <f t="shared" si="187"/>
        <v>0</v>
      </c>
      <c r="AX225" s="31">
        <f t="shared" si="188"/>
        <v>1</v>
      </c>
      <c r="AY225" s="33">
        <f t="shared" si="189"/>
        <v>0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customHeight="1">
      <c r="A226" s="2"/>
      <c r="B226" s="107">
        <v>151</v>
      </c>
      <c r="C226" s="31">
        <v>7</v>
      </c>
      <c r="D226" s="106" t="s">
        <v>7</v>
      </c>
      <c r="E226" s="2" t="s">
        <v>101</v>
      </c>
      <c r="F226" s="2"/>
      <c r="G226" s="2" t="s">
        <v>184</v>
      </c>
      <c r="H226" s="33"/>
      <c r="I226" s="99">
        <f t="shared" si="0"/>
        <v>279.06256044390665</v>
      </c>
      <c r="J226" s="101">
        <f t="shared" si="1"/>
        <v>22.888888888888889</v>
      </c>
      <c r="K226" s="101">
        <f t="shared" si="2"/>
        <v>852</v>
      </c>
      <c r="L226" s="74">
        <f t="shared" si="3"/>
        <v>334</v>
      </c>
      <c r="M226" s="99">
        <f t="shared" si="171"/>
        <v>2511.5630439951597</v>
      </c>
      <c r="N226" s="108">
        <f t="shared" si="92"/>
        <v>2078.5349329615115</v>
      </c>
      <c r="O226" s="108"/>
      <c r="P226" s="108"/>
      <c r="Q226" s="108"/>
      <c r="R226" s="109">
        <f t="shared" si="172"/>
        <v>866.05622206729652</v>
      </c>
      <c r="S226" s="99">
        <f t="shared" si="6"/>
        <v>2230.104753860518</v>
      </c>
      <c r="T226" s="108">
        <f t="shared" si="173"/>
        <v>1574.1915909603658</v>
      </c>
      <c r="U226" s="108"/>
      <c r="V226" s="108"/>
      <c r="W226" s="108"/>
      <c r="X226" s="109">
        <f t="shared" si="174"/>
        <v>655.91316290015243</v>
      </c>
      <c r="Y226" s="99">
        <f t="shared" si="8"/>
        <v>4460.2095077210361</v>
      </c>
      <c r="Z226" s="108">
        <f t="shared" si="9"/>
        <v>3148.3831819207317</v>
      </c>
      <c r="AA226" s="108"/>
      <c r="AB226" s="108"/>
      <c r="AC226" s="108"/>
      <c r="AD226" s="109">
        <f t="shared" si="175"/>
        <v>1311.8263258003049</v>
      </c>
      <c r="AE226" s="99">
        <f t="shared" si="176"/>
        <v>9</v>
      </c>
      <c r="AF226" s="101">
        <f t="shared" si="177"/>
        <v>36</v>
      </c>
      <c r="AG226" s="101">
        <f t="shared" si="178"/>
        <v>19.001300000000001</v>
      </c>
      <c r="AH226" s="101">
        <f t="shared" si="129"/>
        <v>206</v>
      </c>
      <c r="AI226" s="101">
        <f t="shared" si="190"/>
        <v>268.61079999999998</v>
      </c>
      <c r="AJ226" s="108">
        <f t="shared" si="179"/>
        <v>1.1111111111111112</v>
      </c>
      <c r="AK226" s="101">
        <f t="shared" si="15"/>
        <v>1049.4610606402439</v>
      </c>
      <c r="AL226" s="101">
        <f t="shared" si="180"/>
        <v>1049.4610606402439</v>
      </c>
      <c r="AM226" s="101"/>
      <c r="AN226" s="101"/>
      <c r="AO226" s="1">
        <v>9</v>
      </c>
      <c r="AP226" s="2">
        <v>36</v>
      </c>
      <c r="AQ226" s="74">
        <f t="shared" si="181"/>
        <v>206</v>
      </c>
      <c r="AR226" s="31">
        <f t="shared" si="182"/>
        <v>1</v>
      </c>
      <c r="AS226" s="2">
        <f t="shared" si="183"/>
        <v>0.625</v>
      </c>
      <c r="AT226" s="33">
        <f t="shared" si="184"/>
        <v>0</v>
      </c>
      <c r="AU226" s="31">
        <f t="shared" si="185"/>
        <v>1</v>
      </c>
      <c r="AV226" s="2">
        <f t="shared" si="186"/>
        <v>1.5</v>
      </c>
      <c r="AW226" s="33">
        <f t="shared" si="187"/>
        <v>0</v>
      </c>
      <c r="AX226" s="31">
        <f t="shared" si="188"/>
        <v>1</v>
      </c>
      <c r="AY226" s="33">
        <f t="shared" si="189"/>
        <v>0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customHeight="1">
      <c r="A227" s="2"/>
      <c r="B227" s="107">
        <v>152</v>
      </c>
      <c r="C227" s="31">
        <v>4</v>
      </c>
      <c r="D227" s="106" t="s">
        <v>7</v>
      </c>
      <c r="E227" s="2" t="s">
        <v>67</v>
      </c>
      <c r="F227" s="2"/>
      <c r="G227" s="2"/>
      <c r="H227" s="33"/>
      <c r="I227" s="99">
        <f t="shared" si="0"/>
        <v>142.74800137066649</v>
      </c>
      <c r="J227" s="101">
        <f t="shared" si="1"/>
        <v>12.555555555555555</v>
      </c>
      <c r="K227" s="101">
        <f t="shared" si="2"/>
        <v>895</v>
      </c>
      <c r="L227" s="74">
        <f t="shared" si="3"/>
        <v>368</v>
      </c>
      <c r="M227" s="99">
        <f t="shared" si="171"/>
        <v>1284.7320123359984</v>
      </c>
      <c r="N227" s="108">
        <f t="shared" si="92"/>
        <v>1284.7320123359984</v>
      </c>
      <c r="O227" s="108"/>
      <c r="P227" s="108"/>
      <c r="Q227" s="108"/>
      <c r="R227" s="109">
        <f t="shared" si="172"/>
        <v>0</v>
      </c>
      <c r="S227" s="99">
        <f t="shared" si="6"/>
        <v>972.99992335243905</v>
      </c>
      <c r="T227" s="108">
        <f t="shared" si="173"/>
        <v>972.99992335243905</v>
      </c>
      <c r="U227" s="108"/>
      <c r="V227" s="108"/>
      <c r="W227" s="108"/>
      <c r="X227" s="109">
        <f t="shared" si="174"/>
        <v>0</v>
      </c>
      <c r="Y227" s="99">
        <f t="shared" si="8"/>
        <v>1945.9998467048781</v>
      </c>
      <c r="Z227" s="108">
        <f t="shared" si="9"/>
        <v>1945.9998467048781</v>
      </c>
      <c r="AA227" s="108"/>
      <c r="AB227" s="108"/>
      <c r="AC227" s="108"/>
      <c r="AD227" s="109">
        <f t="shared" si="175"/>
        <v>0</v>
      </c>
      <c r="AE227" s="99">
        <f t="shared" si="176"/>
        <v>9</v>
      </c>
      <c r="AF227" s="101">
        <f t="shared" si="177"/>
        <v>36</v>
      </c>
      <c r="AG227" s="101">
        <f t="shared" si="178"/>
        <v>19.001300000000001</v>
      </c>
      <c r="AH227" s="101">
        <f t="shared" si="129"/>
        <v>113</v>
      </c>
      <c r="AI227" s="101">
        <f t="shared" si="190"/>
        <v>268.61079999999998</v>
      </c>
      <c r="AJ227" s="108">
        <f t="shared" si="179"/>
        <v>1.1111111111111112</v>
      </c>
      <c r="AK227" s="101">
        <f t="shared" si="15"/>
        <v>972.99992335243905</v>
      </c>
      <c r="AL227" s="101">
        <f t="shared" si="180"/>
        <v>972.99992335243905</v>
      </c>
      <c r="AM227" s="101"/>
      <c r="AN227" s="101"/>
      <c r="AO227" s="1">
        <v>9</v>
      </c>
      <c r="AP227" s="2">
        <v>36</v>
      </c>
      <c r="AQ227" s="74">
        <f t="shared" si="181"/>
        <v>113</v>
      </c>
      <c r="AR227" s="31">
        <f t="shared" si="182"/>
        <v>1</v>
      </c>
      <c r="AS227" s="2">
        <f t="shared" si="183"/>
        <v>0</v>
      </c>
      <c r="AT227" s="33">
        <f t="shared" si="184"/>
        <v>0</v>
      </c>
      <c r="AU227" s="31">
        <f t="shared" si="185"/>
        <v>1</v>
      </c>
      <c r="AV227" s="2">
        <f t="shared" si="186"/>
        <v>1</v>
      </c>
      <c r="AW227" s="33">
        <f t="shared" si="187"/>
        <v>0</v>
      </c>
      <c r="AX227" s="31">
        <f t="shared" si="188"/>
        <v>1</v>
      </c>
      <c r="AY227" s="33">
        <f t="shared" si="189"/>
        <v>0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customHeight="1">
      <c r="A228" s="2"/>
      <c r="B228" s="107">
        <v>153</v>
      </c>
      <c r="C228" s="31">
        <v>4</v>
      </c>
      <c r="D228" s="106" t="s">
        <v>7</v>
      </c>
      <c r="E228" s="2" t="s">
        <v>148</v>
      </c>
      <c r="F228" s="2"/>
      <c r="G228" s="2"/>
      <c r="H228" s="33"/>
      <c r="I228" s="99">
        <f t="shared" si="0"/>
        <v>142.74800137066649</v>
      </c>
      <c r="J228" s="101">
        <f t="shared" si="1"/>
        <v>6.2777777777777777</v>
      </c>
      <c r="K228" s="101">
        <f t="shared" si="2"/>
        <v>895</v>
      </c>
      <c r="L228" s="74">
        <f t="shared" si="3"/>
        <v>368</v>
      </c>
      <c r="M228" s="99">
        <f t="shared" si="171"/>
        <v>1284.7320123359984</v>
      </c>
      <c r="N228" s="108">
        <f t="shared" si="92"/>
        <v>1284.7320123359984</v>
      </c>
      <c r="O228" s="108"/>
      <c r="P228" s="108"/>
      <c r="Q228" s="108"/>
      <c r="R228" s="109">
        <f t="shared" si="172"/>
        <v>0</v>
      </c>
      <c r="S228" s="99">
        <f t="shared" si="6"/>
        <v>972.99992335243905</v>
      </c>
      <c r="T228" s="108">
        <f t="shared" si="173"/>
        <v>972.99992335243905</v>
      </c>
      <c r="U228" s="108"/>
      <c r="V228" s="108"/>
      <c r="W228" s="108"/>
      <c r="X228" s="109">
        <f t="shared" si="174"/>
        <v>0</v>
      </c>
      <c r="Y228" s="99">
        <f t="shared" si="8"/>
        <v>1945.9998467048781</v>
      </c>
      <c r="Z228" s="108">
        <f t="shared" si="9"/>
        <v>1945.9998467048781</v>
      </c>
      <c r="AA228" s="108"/>
      <c r="AB228" s="108"/>
      <c r="AC228" s="108"/>
      <c r="AD228" s="109">
        <f t="shared" si="175"/>
        <v>0</v>
      </c>
      <c r="AE228" s="99">
        <f t="shared" si="176"/>
        <v>9</v>
      </c>
      <c r="AF228" s="101">
        <f t="shared" si="177"/>
        <v>36</v>
      </c>
      <c r="AG228" s="101">
        <f t="shared" si="178"/>
        <v>19.001300000000001</v>
      </c>
      <c r="AH228" s="101">
        <f t="shared" si="129"/>
        <v>56.5</v>
      </c>
      <c r="AI228" s="101">
        <f t="shared" si="190"/>
        <v>268.61079999999998</v>
      </c>
      <c r="AJ228" s="108">
        <f t="shared" si="179"/>
        <v>1.1111111111111112</v>
      </c>
      <c r="AK228" s="101">
        <f t="shared" si="15"/>
        <v>972.99992335243905</v>
      </c>
      <c r="AL228" s="101">
        <f t="shared" si="180"/>
        <v>972.99992335243905</v>
      </c>
      <c r="AM228" s="101"/>
      <c r="AN228" s="101"/>
      <c r="AO228" s="1">
        <v>9</v>
      </c>
      <c r="AP228" s="2">
        <v>36</v>
      </c>
      <c r="AQ228" s="74">
        <f t="shared" si="181"/>
        <v>113</v>
      </c>
      <c r="AR228" s="31">
        <f t="shared" si="182"/>
        <v>0.5</v>
      </c>
      <c r="AS228" s="2">
        <f t="shared" si="183"/>
        <v>0</v>
      </c>
      <c r="AT228" s="33">
        <f t="shared" si="184"/>
        <v>0</v>
      </c>
      <c r="AU228" s="31">
        <f t="shared" si="185"/>
        <v>1</v>
      </c>
      <c r="AV228" s="2">
        <f t="shared" si="186"/>
        <v>1</v>
      </c>
      <c r="AW228" s="33">
        <f t="shared" si="187"/>
        <v>0</v>
      </c>
      <c r="AX228" s="31">
        <f t="shared" si="188"/>
        <v>1</v>
      </c>
      <c r="AY228" s="33">
        <f t="shared" si="189"/>
        <v>0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customHeight="1">
      <c r="A229" s="2"/>
      <c r="B229" s="107">
        <v>154</v>
      </c>
      <c r="C229" s="31">
        <v>4</v>
      </c>
      <c r="D229" s="106" t="s">
        <v>7</v>
      </c>
      <c r="E229" s="2" t="s">
        <v>79</v>
      </c>
      <c r="F229" s="2"/>
      <c r="G229" s="2" t="s">
        <v>184</v>
      </c>
      <c r="H229" s="33"/>
      <c r="I229" s="99">
        <f t="shared" si="0"/>
        <v>187.3567517989998</v>
      </c>
      <c r="J229" s="101">
        <f t="shared" si="1"/>
        <v>12.555555555555555</v>
      </c>
      <c r="K229" s="101">
        <f t="shared" si="2"/>
        <v>889</v>
      </c>
      <c r="L229" s="74">
        <f t="shared" si="3"/>
        <v>362</v>
      </c>
      <c r="M229" s="99">
        <f t="shared" si="171"/>
        <v>1686.2107661909981</v>
      </c>
      <c r="N229" s="108">
        <f t="shared" si="92"/>
        <v>1284.7320123359984</v>
      </c>
      <c r="O229" s="108"/>
      <c r="P229" s="108"/>
      <c r="Q229" s="108"/>
      <c r="R229" s="109">
        <f t="shared" si="172"/>
        <v>802.95750770999916</v>
      </c>
      <c r="S229" s="99">
        <f t="shared" si="6"/>
        <v>1581.1248754477135</v>
      </c>
      <c r="T229" s="108">
        <f t="shared" si="173"/>
        <v>972.99992335243905</v>
      </c>
      <c r="U229" s="108"/>
      <c r="V229" s="108"/>
      <c r="W229" s="108"/>
      <c r="X229" s="109">
        <f t="shared" si="174"/>
        <v>608.12495209527447</v>
      </c>
      <c r="Y229" s="99">
        <f t="shared" si="8"/>
        <v>3162.249750895427</v>
      </c>
      <c r="Z229" s="108">
        <f t="shared" si="9"/>
        <v>1945.9998467048781</v>
      </c>
      <c r="AA229" s="108"/>
      <c r="AB229" s="108"/>
      <c r="AC229" s="108"/>
      <c r="AD229" s="109">
        <f t="shared" si="175"/>
        <v>1216.2499041905489</v>
      </c>
      <c r="AE229" s="99">
        <f t="shared" si="176"/>
        <v>9</v>
      </c>
      <c r="AF229" s="101">
        <f t="shared" si="177"/>
        <v>36</v>
      </c>
      <c r="AG229" s="101">
        <f t="shared" si="178"/>
        <v>19.001300000000001</v>
      </c>
      <c r="AH229" s="101">
        <f t="shared" si="129"/>
        <v>113</v>
      </c>
      <c r="AI229" s="101">
        <f t="shared" si="190"/>
        <v>268.61079999999998</v>
      </c>
      <c r="AJ229" s="108">
        <f t="shared" si="179"/>
        <v>1.1111111111111112</v>
      </c>
      <c r="AK229" s="101">
        <f t="shared" si="15"/>
        <v>972.99992335243905</v>
      </c>
      <c r="AL229" s="101">
        <f t="shared" si="180"/>
        <v>972.99992335243905</v>
      </c>
      <c r="AM229" s="101"/>
      <c r="AN229" s="101"/>
      <c r="AO229" s="1">
        <v>9</v>
      </c>
      <c r="AP229" s="2">
        <v>36</v>
      </c>
      <c r="AQ229" s="74">
        <f t="shared" si="181"/>
        <v>113</v>
      </c>
      <c r="AR229" s="31">
        <f t="shared" si="182"/>
        <v>1</v>
      </c>
      <c r="AS229" s="2">
        <f t="shared" si="183"/>
        <v>0.625</v>
      </c>
      <c r="AT229" s="33">
        <f t="shared" si="184"/>
        <v>0</v>
      </c>
      <c r="AU229" s="31">
        <f t="shared" si="185"/>
        <v>1</v>
      </c>
      <c r="AV229" s="2">
        <f t="shared" si="186"/>
        <v>1</v>
      </c>
      <c r="AW229" s="33">
        <f t="shared" si="187"/>
        <v>0</v>
      </c>
      <c r="AX229" s="31">
        <f t="shared" si="188"/>
        <v>1</v>
      </c>
      <c r="AY229" s="33">
        <f t="shared" si="189"/>
        <v>0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customHeight="1">
      <c r="A230" s="2"/>
      <c r="B230" s="107">
        <v>155</v>
      </c>
      <c r="C230" s="31">
        <v>1</v>
      </c>
      <c r="D230" s="106" t="s">
        <v>7</v>
      </c>
      <c r="E230" s="2" t="s">
        <v>67</v>
      </c>
      <c r="F230" s="2"/>
      <c r="G230" s="2"/>
      <c r="H230" s="33"/>
      <c r="I230" s="99">
        <f t="shared" si="0"/>
        <v>114.4933860075479</v>
      </c>
      <c r="J230" s="101">
        <f t="shared" si="1"/>
        <v>6.333333333333333</v>
      </c>
      <c r="K230" s="101">
        <f t="shared" si="2"/>
        <v>898</v>
      </c>
      <c r="L230" s="74">
        <f t="shared" si="3"/>
        <v>371</v>
      </c>
      <c r="M230" s="99">
        <f t="shared" si="171"/>
        <v>1030.4404740679311</v>
      </c>
      <c r="N230" s="108">
        <f t="shared" si="92"/>
        <v>1030.4404740679311</v>
      </c>
      <c r="O230" s="108"/>
      <c r="P230" s="108"/>
      <c r="Q230" s="108"/>
      <c r="R230" s="109">
        <f t="shared" si="172"/>
        <v>0</v>
      </c>
      <c r="S230" s="99">
        <f t="shared" si="6"/>
        <v>780.41061689146341</v>
      </c>
      <c r="T230" s="108">
        <f t="shared" si="173"/>
        <v>780.41061689146341</v>
      </c>
      <c r="U230" s="108"/>
      <c r="V230" s="108"/>
      <c r="W230" s="108"/>
      <c r="X230" s="109">
        <f t="shared" si="174"/>
        <v>0</v>
      </c>
      <c r="Y230" s="99">
        <f t="shared" si="8"/>
        <v>1560.8212337829268</v>
      </c>
      <c r="Z230" s="108">
        <f t="shared" si="9"/>
        <v>1560.8212337829268</v>
      </c>
      <c r="AA230" s="108"/>
      <c r="AB230" s="108"/>
      <c r="AC230" s="108"/>
      <c r="AD230" s="109">
        <f t="shared" si="175"/>
        <v>0</v>
      </c>
      <c r="AE230" s="99">
        <f t="shared" si="176"/>
        <v>9</v>
      </c>
      <c r="AF230" s="101">
        <f t="shared" si="177"/>
        <v>36</v>
      </c>
      <c r="AG230" s="101">
        <f t="shared" si="178"/>
        <v>19.001300000000001</v>
      </c>
      <c r="AH230" s="101">
        <f t="shared" si="129"/>
        <v>57</v>
      </c>
      <c r="AI230" s="101">
        <f t="shared" si="190"/>
        <v>268.61079999999998</v>
      </c>
      <c r="AJ230" s="108">
        <f t="shared" si="179"/>
        <v>1.1111111111111112</v>
      </c>
      <c r="AK230" s="101">
        <f t="shared" si="15"/>
        <v>780.41061689146341</v>
      </c>
      <c r="AL230" s="101">
        <f t="shared" si="180"/>
        <v>780.41061689146341</v>
      </c>
      <c r="AM230" s="101"/>
      <c r="AN230" s="101"/>
      <c r="AO230" s="1">
        <v>9</v>
      </c>
      <c r="AP230" s="2">
        <v>36</v>
      </c>
      <c r="AQ230" s="74">
        <f t="shared" si="181"/>
        <v>57</v>
      </c>
      <c r="AR230" s="31">
        <f t="shared" si="182"/>
        <v>1</v>
      </c>
      <c r="AS230" s="2">
        <f t="shared" si="183"/>
        <v>0</v>
      </c>
      <c r="AT230" s="33">
        <f t="shared" si="184"/>
        <v>0</v>
      </c>
      <c r="AU230" s="31">
        <f t="shared" si="185"/>
        <v>1</v>
      </c>
      <c r="AV230" s="2">
        <f t="shared" si="186"/>
        <v>1</v>
      </c>
      <c r="AW230" s="33">
        <f t="shared" si="187"/>
        <v>0</v>
      </c>
      <c r="AX230" s="31">
        <f t="shared" si="188"/>
        <v>1</v>
      </c>
      <c r="AY230" s="33">
        <f t="shared" si="189"/>
        <v>0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customHeight="1">
      <c r="A231" s="2"/>
      <c r="B231" s="107">
        <v>156</v>
      </c>
      <c r="C231" s="31">
        <v>10</v>
      </c>
      <c r="D231" s="106" t="s">
        <v>10</v>
      </c>
      <c r="E231" s="2" t="s">
        <v>144</v>
      </c>
      <c r="F231" s="2" t="s">
        <v>149</v>
      </c>
      <c r="G231" s="2" t="s">
        <v>137</v>
      </c>
      <c r="H231" s="33"/>
      <c r="I231" s="99">
        <f t="shared" si="0"/>
        <v>1006.7820020710392</v>
      </c>
      <c r="J231" s="101">
        <f t="shared" si="1"/>
        <v>25.75</v>
      </c>
      <c r="K231" s="101">
        <f t="shared" si="2"/>
        <v>158</v>
      </c>
      <c r="L231" s="74">
        <f t="shared" si="3"/>
        <v>35</v>
      </c>
      <c r="M231" s="99">
        <f t="shared" ref="M231:M866" si="191">SUM(N231:R231)</f>
        <v>16108.512033136627</v>
      </c>
      <c r="N231" s="108">
        <f t="shared" ref="N231:N292" si="192">T231*(1+((AG231+IF(F231="백어택",20,0))/100)*(AI231/100-1))</f>
        <v>16108.512033136627</v>
      </c>
      <c r="O231" s="108"/>
      <c r="P231" s="108"/>
      <c r="Q231" s="108"/>
      <c r="R231" s="109"/>
      <c r="S231" s="99">
        <f t="shared" si="6"/>
        <v>9717.9493113014632</v>
      </c>
      <c r="T231" s="108">
        <f t="shared" ref="T231:T292" si="193">AL231*AS231*AU231*AX231*IF(AY231=0,1,0.5)*IF(F231="백어택",1.2,1)</f>
        <v>9717.9493113014632</v>
      </c>
      <c r="U231" s="108"/>
      <c r="V231" s="108"/>
      <c r="W231" s="108"/>
      <c r="X231" s="109"/>
      <c r="Y231" s="99">
        <f t="shared" si="8"/>
        <v>26103.461388681349</v>
      </c>
      <c r="Z231" s="108">
        <f t="shared" ref="Z231:Z292" si="194">T231*AI231/100</f>
        <v>26103.461388681349</v>
      </c>
      <c r="AA231" s="108"/>
      <c r="AB231" s="108"/>
      <c r="AC231" s="108"/>
      <c r="AD231" s="109"/>
      <c r="AE231" s="99">
        <f t="shared" ref="AE231:AF231" si="195">AO231</f>
        <v>16</v>
      </c>
      <c r="AF231" s="101">
        <f t="shared" si="195"/>
        <v>36</v>
      </c>
      <c r="AG231" s="101">
        <f t="shared" ref="AG231:AG292" si="196">IF($D$57+AV231&gt;100,100,$D$57+AV231)</f>
        <v>19.001300000000001</v>
      </c>
      <c r="AH231" s="101">
        <f t="shared" ref="AH231:AH313" si="197">AQ231</f>
        <v>412</v>
      </c>
      <c r="AI231" s="101">
        <f t="shared" si="190"/>
        <v>268.61079999999998</v>
      </c>
      <c r="AJ231" s="108">
        <f t="shared" ref="AJ231:AJ292" si="198">10*AR231/(7-IF(AX231=1,0,3))</f>
        <v>1.4285714285714286</v>
      </c>
      <c r="AK231" s="101">
        <f t="shared" si="15"/>
        <v>8098.2910927512203</v>
      </c>
      <c r="AL231" s="101">
        <f t="shared" ref="AL231:AL292" si="199">(VLOOKUP(C231,$B$36:$AG$39,13,FALSE)+VLOOKUP(C231,$B$40:$AG$43,13,FALSE)*$D$54)*$D$59/100</f>
        <v>8098.2910927512203</v>
      </c>
      <c r="AM231" s="101"/>
      <c r="AN231" s="101"/>
      <c r="AO231" s="1">
        <v>16</v>
      </c>
      <c r="AP231" s="2">
        <v>36</v>
      </c>
      <c r="AQ231" s="74">
        <f t="shared" ref="AQ231:AQ292" si="200">VLOOKUP(C231,$B$45:$AA$48,13,FALSE)</f>
        <v>412</v>
      </c>
      <c r="AR231" s="31">
        <f t="shared" ref="AR231:AR292" si="201">IF(LEFT(E231,1)*1=1,$S$60,$R$60)</f>
        <v>1</v>
      </c>
      <c r="AS231" s="2">
        <f t="shared" ref="AS231:AS292" si="202">IF(LEFT(E231,1)*1=2,$U$60,$T$60)</f>
        <v>1</v>
      </c>
      <c r="AT231" s="33">
        <f t="shared" ref="AT231:AT292" si="203">IF(LEFT(E231,1)*1=3,$W$60,$V$60)</f>
        <v>0</v>
      </c>
      <c r="AU231" s="31">
        <f t="shared" ref="AU231:AU292" si="204">IF(MID(E231,3,1)*1=1,$Y$60,$X$60)</f>
        <v>1</v>
      </c>
      <c r="AV231" s="2">
        <f t="shared" ref="AV231:AV292" si="205">IF(MID(E231,3,1)*1=2,$AA$60,$Z$60)</f>
        <v>0</v>
      </c>
      <c r="AW231" s="33">
        <f t="shared" ref="AW231:AW292" si="206">IF(MID(E231,3,1)*1=3,$AC$60,$AB$60)</f>
        <v>0</v>
      </c>
      <c r="AX231" s="31">
        <f t="shared" ref="AX231:AX292" si="207">IF(MID(E231,5,1)*1=1,$AE$60,$AD$60)</f>
        <v>1</v>
      </c>
      <c r="AY231" s="33">
        <f t="shared" ref="AY231:AY292" si="208">IF(MID(E231,5,1)*1=2,$AG$60,$AF$60)</f>
        <v>0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customHeight="1">
      <c r="A232" s="2"/>
      <c r="B232" s="107">
        <v>157</v>
      </c>
      <c r="C232" s="31">
        <v>10</v>
      </c>
      <c r="D232" s="106" t="s">
        <v>10</v>
      </c>
      <c r="E232" s="2" t="s">
        <v>138</v>
      </c>
      <c r="F232" s="2" t="s">
        <v>149</v>
      </c>
      <c r="G232" s="2" t="s">
        <v>137</v>
      </c>
      <c r="H232" s="33"/>
      <c r="I232" s="99">
        <f t="shared" si="0"/>
        <v>1258.4775025887991</v>
      </c>
      <c r="J232" s="101">
        <f t="shared" si="1"/>
        <v>25.75</v>
      </c>
      <c r="K232" s="101">
        <f t="shared" si="2"/>
        <v>78</v>
      </c>
      <c r="L232" s="74">
        <f t="shared" si="3"/>
        <v>8</v>
      </c>
      <c r="M232" s="99">
        <f t="shared" si="191"/>
        <v>20135.640041420786</v>
      </c>
      <c r="N232" s="108">
        <f t="shared" si="192"/>
        <v>20135.640041420786</v>
      </c>
      <c r="O232" s="108"/>
      <c r="P232" s="108"/>
      <c r="Q232" s="108"/>
      <c r="R232" s="109"/>
      <c r="S232" s="99">
        <f t="shared" si="6"/>
        <v>12147.43663912683</v>
      </c>
      <c r="T232" s="108">
        <f t="shared" si="193"/>
        <v>12147.43663912683</v>
      </c>
      <c r="U232" s="108"/>
      <c r="V232" s="108"/>
      <c r="W232" s="108"/>
      <c r="X232" s="109"/>
      <c r="Y232" s="99">
        <f t="shared" si="8"/>
        <v>32629.32673585169</v>
      </c>
      <c r="Z232" s="108">
        <f t="shared" si="194"/>
        <v>32629.32673585169</v>
      </c>
      <c r="AA232" s="108"/>
      <c r="AB232" s="108"/>
      <c r="AC232" s="108"/>
      <c r="AD232" s="109"/>
      <c r="AE232" s="99">
        <f t="shared" ref="AE232:AF232" si="209">AO232</f>
        <v>16</v>
      </c>
      <c r="AF232" s="101">
        <f t="shared" si="209"/>
        <v>36</v>
      </c>
      <c r="AG232" s="101">
        <f t="shared" si="196"/>
        <v>19.001300000000001</v>
      </c>
      <c r="AH232" s="101">
        <f t="shared" si="197"/>
        <v>412</v>
      </c>
      <c r="AI232" s="101">
        <f t="shared" si="190"/>
        <v>268.61079999999998</v>
      </c>
      <c r="AJ232" s="108">
        <f t="shared" si="198"/>
        <v>1.4285714285714286</v>
      </c>
      <c r="AK232" s="101">
        <f t="shared" si="15"/>
        <v>8098.2910927512203</v>
      </c>
      <c r="AL232" s="101">
        <f t="shared" si="199"/>
        <v>8098.2910927512203</v>
      </c>
      <c r="AM232" s="101"/>
      <c r="AN232" s="101"/>
      <c r="AO232" s="1">
        <v>16</v>
      </c>
      <c r="AP232" s="2">
        <v>36</v>
      </c>
      <c r="AQ232" s="74">
        <f t="shared" si="200"/>
        <v>412</v>
      </c>
      <c r="AR232" s="31">
        <f t="shared" si="201"/>
        <v>1</v>
      </c>
      <c r="AS232" s="2">
        <f t="shared" si="202"/>
        <v>1</v>
      </c>
      <c r="AT232" s="33">
        <f t="shared" si="203"/>
        <v>0</v>
      </c>
      <c r="AU232" s="31">
        <f t="shared" si="204"/>
        <v>1.25</v>
      </c>
      <c r="AV232" s="2">
        <f t="shared" si="205"/>
        <v>0</v>
      </c>
      <c r="AW232" s="33">
        <f t="shared" si="206"/>
        <v>0</v>
      </c>
      <c r="AX232" s="31">
        <f t="shared" si="207"/>
        <v>1</v>
      </c>
      <c r="AY232" s="33">
        <f t="shared" si="208"/>
        <v>0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customHeight="1">
      <c r="A233" s="2"/>
      <c r="B233" s="107">
        <v>158</v>
      </c>
      <c r="C233" s="31">
        <v>10</v>
      </c>
      <c r="D233" s="106" t="s">
        <v>10</v>
      </c>
      <c r="E233" s="2" t="s">
        <v>140</v>
      </c>
      <c r="F233" s="2" t="s">
        <v>149</v>
      </c>
      <c r="G233" s="2" t="s">
        <v>137</v>
      </c>
      <c r="H233" s="33"/>
      <c r="I233" s="99">
        <f t="shared" si="0"/>
        <v>1314.0103535219121</v>
      </c>
      <c r="J233" s="101">
        <f t="shared" si="1"/>
        <v>25.75</v>
      </c>
      <c r="K233" s="101">
        <f t="shared" si="2"/>
        <v>73</v>
      </c>
      <c r="L233" s="74">
        <f t="shared" si="3"/>
        <v>5</v>
      </c>
      <c r="M233" s="99">
        <f t="shared" si="191"/>
        <v>21024.165656350593</v>
      </c>
      <c r="N233" s="108">
        <f t="shared" si="192"/>
        <v>21024.165656350593</v>
      </c>
      <c r="O233" s="108"/>
      <c r="P233" s="108"/>
      <c r="Q233" s="108"/>
      <c r="R233" s="109"/>
      <c r="S233" s="99">
        <f t="shared" si="6"/>
        <v>9717.9493113014632</v>
      </c>
      <c r="T233" s="108">
        <f t="shared" si="193"/>
        <v>9717.9493113014632</v>
      </c>
      <c r="U233" s="108"/>
      <c r="V233" s="108"/>
      <c r="W233" s="108"/>
      <c r="X233" s="109"/>
      <c r="Y233" s="99">
        <f t="shared" si="8"/>
        <v>26103.461388681349</v>
      </c>
      <c r="Z233" s="108">
        <f t="shared" si="194"/>
        <v>26103.461388681349</v>
      </c>
      <c r="AA233" s="108"/>
      <c r="AB233" s="108"/>
      <c r="AC233" s="108"/>
      <c r="AD233" s="109"/>
      <c r="AE233" s="99">
        <f t="shared" ref="AE233:AF233" si="210">AO233</f>
        <v>16</v>
      </c>
      <c r="AF233" s="101">
        <f t="shared" si="210"/>
        <v>36</v>
      </c>
      <c r="AG233" s="101">
        <f t="shared" si="196"/>
        <v>49.001300000000001</v>
      </c>
      <c r="AH233" s="101">
        <f t="shared" si="197"/>
        <v>412</v>
      </c>
      <c r="AI233" s="101">
        <f t="shared" si="190"/>
        <v>268.61079999999998</v>
      </c>
      <c r="AJ233" s="108">
        <f t="shared" si="198"/>
        <v>1.4285714285714286</v>
      </c>
      <c r="AK233" s="101">
        <f t="shared" si="15"/>
        <v>8098.2910927512203</v>
      </c>
      <c r="AL233" s="101">
        <f t="shared" si="199"/>
        <v>8098.2910927512203</v>
      </c>
      <c r="AM233" s="101"/>
      <c r="AN233" s="101"/>
      <c r="AO233" s="1">
        <v>16</v>
      </c>
      <c r="AP233" s="2">
        <v>36</v>
      </c>
      <c r="AQ233" s="74">
        <f t="shared" si="200"/>
        <v>412</v>
      </c>
      <c r="AR233" s="31">
        <f t="shared" si="201"/>
        <v>1</v>
      </c>
      <c r="AS233" s="2">
        <f t="shared" si="202"/>
        <v>1</v>
      </c>
      <c r="AT233" s="33">
        <f t="shared" si="203"/>
        <v>0</v>
      </c>
      <c r="AU233" s="31">
        <f t="shared" si="204"/>
        <v>1</v>
      </c>
      <c r="AV233" s="2">
        <f t="shared" si="205"/>
        <v>30</v>
      </c>
      <c r="AW233" s="33">
        <f t="shared" si="206"/>
        <v>0</v>
      </c>
      <c r="AX233" s="31">
        <f t="shared" si="207"/>
        <v>1</v>
      </c>
      <c r="AY233" s="33">
        <f t="shared" si="208"/>
        <v>0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customHeight="1">
      <c r="A234" s="2"/>
      <c r="B234" s="107">
        <v>159</v>
      </c>
      <c r="C234" s="31">
        <v>10</v>
      </c>
      <c r="D234" s="106" t="s">
        <v>10</v>
      </c>
      <c r="E234" s="2" t="s">
        <v>150</v>
      </c>
      <c r="F234" s="2" t="s">
        <v>149</v>
      </c>
      <c r="G234" s="2" t="s">
        <v>137</v>
      </c>
      <c r="H234" s="33"/>
      <c r="I234" s="99">
        <f t="shared" si="0"/>
        <v>1006.7820020710392</v>
      </c>
      <c r="J234" s="101">
        <f t="shared" si="1"/>
        <v>25.75</v>
      </c>
      <c r="K234" s="101">
        <f t="shared" si="2"/>
        <v>158</v>
      </c>
      <c r="L234" s="74">
        <f t="shared" si="3"/>
        <v>35</v>
      </c>
      <c r="M234" s="99">
        <f t="shared" si="191"/>
        <v>16108.512033136627</v>
      </c>
      <c r="N234" s="108">
        <f t="shared" si="192"/>
        <v>16108.512033136627</v>
      </c>
      <c r="O234" s="108"/>
      <c r="P234" s="108"/>
      <c r="Q234" s="108"/>
      <c r="R234" s="109"/>
      <c r="S234" s="99">
        <f t="shared" si="6"/>
        <v>9717.9493113014632</v>
      </c>
      <c r="T234" s="108">
        <f t="shared" si="193"/>
        <v>9717.9493113014632</v>
      </c>
      <c r="U234" s="108"/>
      <c r="V234" s="108"/>
      <c r="W234" s="108"/>
      <c r="X234" s="109"/>
      <c r="Y234" s="99">
        <f t="shared" si="8"/>
        <v>26103.461388681349</v>
      </c>
      <c r="Z234" s="108">
        <f t="shared" si="194"/>
        <v>26103.461388681349</v>
      </c>
      <c r="AA234" s="108"/>
      <c r="AB234" s="108"/>
      <c r="AC234" s="108"/>
      <c r="AD234" s="109"/>
      <c r="AE234" s="99">
        <f t="shared" ref="AE234:AF234" si="211">AO234</f>
        <v>16</v>
      </c>
      <c r="AF234" s="101">
        <f t="shared" si="211"/>
        <v>36</v>
      </c>
      <c r="AG234" s="101">
        <f t="shared" si="196"/>
        <v>19.001300000000001</v>
      </c>
      <c r="AH234" s="101">
        <f t="shared" si="197"/>
        <v>412</v>
      </c>
      <c r="AI234" s="101">
        <f t="shared" si="190"/>
        <v>268.61079999999998</v>
      </c>
      <c r="AJ234" s="108">
        <f t="shared" si="198"/>
        <v>1.2142857142857142</v>
      </c>
      <c r="AK234" s="101">
        <f t="shared" si="15"/>
        <v>8098.2910927512203</v>
      </c>
      <c r="AL234" s="101">
        <f t="shared" si="199"/>
        <v>8098.2910927512203</v>
      </c>
      <c r="AM234" s="101"/>
      <c r="AN234" s="101"/>
      <c r="AO234" s="1">
        <v>16</v>
      </c>
      <c r="AP234" s="2">
        <v>36</v>
      </c>
      <c r="AQ234" s="74">
        <f t="shared" si="200"/>
        <v>412</v>
      </c>
      <c r="AR234" s="31">
        <f t="shared" si="201"/>
        <v>0.85</v>
      </c>
      <c r="AS234" s="2">
        <f t="shared" si="202"/>
        <v>1</v>
      </c>
      <c r="AT234" s="33">
        <f t="shared" si="203"/>
        <v>0</v>
      </c>
      <c r="AU234" s="31">
        <f t="shared" si="204"/>
        <v>1</v>
      </c>
      <c r="AV234" s="2">
        <f t="shared" si="205"/>
        <v>0</v>
      </c>
      <c r="AW234" s="33">
        <f t="shared" si="206"/>
        <v>0</v>
      </c>
      <c r="AX234" s="31">
        <f t="shared" si="207"/>
        <v>1</v>
      </c>
      <c r="AY234" s="33">
        <f t="shared" si="208"/>
        <v>0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customHeight="1">
      <c r="A235" s="2"/>
      <c r="B235" s="107">
        <v>160</v>
      </c>
      <c r="C235" s="31">
        <v>10</v>
      </c>
      <c r="D235" s="106" t="s">
        <v>10</v>
      </c>
      <c r="E235" s="2" t="s">
        <v>164</v>
      </c>
      <c r="F235" s="2" t="s">
        <v>149</v>
      </c>
      <c r="G235" s="2" t="s">
        <v>137</v>
      </c>
      <c r="H235" s="33"/>
      <c r="I235" s="99">
        <f t="shared" si="0"/>
        <v>1258.4775025887991</v>
      </c>
      <c r="J235" s="101">
        <f t="shared" si="1"/>
        <v>25.75</v>
      </c>
      <c r="K235" s="101">
        <f t="shared" si="2"/>
        <v>78</v>
      </c>
      <c r="L235" s="74">
        <f t="shared" si="3"/>
        <v>8</v>
      </c>
      <c r="M235" s="99">
        <f t="shared" si="191"/>
        <v>20135.640041420786</v>
      </c>
      <c r="N235" s="108">
        <f t="shared" si="192"/>
        <v>20135.640041420786</v>
      </c>
      <c r="O235" s="108"/>
      <c r="P235" s="108"/>
      <c r="Q235" s="108"/>
      <c r="R235" s="109"/>
      <c r="S235" s="99">
        <f t="shared" si="6"/>
        <v>12147.43663912683</v>
      </c>
      <c r="T235" s="108">
        <f t="shared" si="193"/>
        <v>12147.43663912683</v>
      </c>
      <c r="U235" s="108"/>
      <c r="V235" s="108"/>
      <c r="W235" s="108"/>
      <c r="X235" s="109"/>
      <c r="Y235" s="99">
        <f t="shared" si="8"/>
        <v>32629.32673585169</v>
      </c>
      <c r="Z235" s="108">
        <f t="shared" si="194"/>
        <v>32629.32673585169</v>
      </c>
      <c r="AA235" s="108"/>
      <c r="AB235" s="108"/>
      <c r="AC235" s="108"/>
      <c r="AD235" s="109"/>
      <c r="AE235" s="99">
        <f t="shared" ref="AE235:AF235" si="212">AO235</f>
        <v>16</v>
      </c>
      <c r="AF235" s="101">
        <f t="shared" si="212"/>
        <v>36</v>
      </c>
      <c r="AG235" s="101">
        <f t="shared" si="196"/>
        <v>19.001300000000001</v>
      </c>
      <c r="AH235" s="101">
        <f t="shared" si="197"/>
        <v>412</v>
      </c>
      <c r="AI235" s="101">
        <f t="shared" si="190"/>
        <v>268.61079999999998</v>
      </c>
      <c r="AJ235" s="108">
        <f t="shared" si="198"/>
        <v>1.2142857142857142</v>
      </c>
      <c r="AK235" s="101">
        <f t="shared" si="15"/>
        <v>8098.2910927512203</v>
      </c>
      <c r="AL235" s="101">
        <f t="shared" si="199"/>
        <v>8098.2910927512203</v>
      </c>
      <c r="AM235" s="101"/>
      <c r="AN235" s="101"/>
      <c r="AO235" s="1">
        <v>16</v>
      </c>
      <c r="AP235" s="2">
        <v>36</v>
      </c>
      <c r="AQ235" s="74">
        <f t="shared" si="200"/>
        <v>412</v>
      </c>
      <c r="AR235" s="31">
        <f t="shared" si="201"/>
        <v>0.85</v>
      </c>
      <c r="AS235" s="2">
        <f t="shared" si="202"/>
        <v>1</v>
      </c>
      <c r="AT235" s="33">
        <f t="shared" si="203"/>
        <v>0</v>
      </c>
      <c r="AU235" s="31">
        <f t="shared" si="204"/>
        <v>1.25</v>
      </c>
      <c r="AV235" s="2">
        <f t="shared" si="205"/>
        <v>0</v>
      </c>
      <c r="AW235" s="33">
        <f t="shared" si="206"/>
        <v>0</v>
      </c>
      <c r="AX235" s="31">
        <f t="shared" si="207"/>
        <v>1</v>
      </c>
      <c r="AY235" s="33">
        <f t="shared" si="208"/>
        <v>0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customHeight="1">
      <c r="A236" s="2"/>
      <c r="B236" s="107">
        <v>161</v>
      </c>
      <c r="C236" s="31">
        <v>10</v>
      </c>
      <c r="D236" s="106" t="s">
        <v>10</v>
      </c>
      <c r="E236" s="2" t="s">
        <v>153</v>
      </c>
      <c r="F236" s="2" t="s">
        <v>149</v>
      </c>
      <c r="G236" s="2" t="s">
        <v>137</v>
      </c>
      <c r="H236" s="33"/>
      <c r="I236" s="99">
        <f t="shared" si="0"/>
        <v>1314.0103535219121</v>
      </c>
      <c r="J236" s="101">
        <f t="shared" si="1"/>
        <v>25.75</v>
      </c>
      <c r="K236" s="101">
        <f t="shared" si="2"/>
        <v>73</v>
      </c>
      <c r="L236" s="74">
        <f t="shared" si="3"/>
        <v>5</v>
      </c>
      <c r="M236" s="99">
        <f t="shared" si="191"/>
        <v>21024.165656350593</v>
      </c>
      <c r="N236" s="108">
        <f t="shared" si="192"/>
        <v>21024.165656350593</v>
      </c>
      <c r="O236" s="108"/>
      <c r="P236" s="108"/>
      <c r="Q236" s="108"/>
      <c r="R236" s="109"/>
      <c r="S236" s="99">
        <f t="shared" si="6"/>
        <v>9717.9493113014632</v>
      </c>
      <c r="T236" s="108">
        <f t="shared" si="193"/>
        <v>9717.9493113014632</v>
      </c>
      <c r="U236" s="108"/>
      <c r="V236" s="108"/>
      <c r="W236" s="108"/>
      <c r="X236" s="109"/>
      <c r="Y236" s="99">
        <f t="shared" si="8"/>
        <v>26103.461388681349</v>
      </c>
      <c r="Z236" s="108">
        <f t="shared" si="194"/>
        <v>26103.461388681349</v>
      </c>
      <c r="AA236" s="108"/>
      <c r="AB236" s="108"/>
      <c r="AC236" s="108"/>
      <c r="AD236" s="109"/>
      <c r="AE236" s="99">
        <f t="shared" ref="AE236:AF236" si="213">AO236</f>
        <v>16</v>
      </c>
      <c r="AF236" s="101">
        <f t="shared" si="213"/>
        <v>36</v>
      </c>
      <c r="AG236" s="101">
        <f t="shared" si="196"/>
        <v>49.001300000000001</v>
      </c>
      <c r="AH236" s="101">
        <f t="shared" si="197"/>
        <v>412</v>
      </c>
      <c r="AI236" s="101">
        <f t="shared" si="190"/>
        <v>268.61079999999998</v>
      </c>
      <c r="AJ236" s="108">
        <f t="shared" si="198"/>
        <v>1.2142857142857142</v>
      </c>
      <c r="AK236" s="101">
        <f t="shared" si="15"/>
        <v>8098.2910927512203</v>
      </c>
      <c r="AL236" s="101">
        <f t="shared" si="199"/>
        <v>8098.2910927512203</v>
      </c>
      <c r="AM236" s="101"/>
      <c r="AN236" s="101"/>
      <c r="AO236" s="1">
        <v>16</v>
      </c>
      <c r="AP236" s="2">
        <v>36</v>
      </c>
      <c r="AQ236" s="74">
        <f t="shared" si="200"/>
        <v>412</v>
      </c>
      <c r="AR236" s="31">
        <f t="shared" si="201"/>
        <v>0.85</v>
      </c>
      <c r="AS236" s="2">
        <f t="shared" si="202"/>
        <v>1</v>
      </c>
      <c r="AT236" s="33">
        <f t="shared" si="203"/>
        <v>0</v>
      </c>
      <c r="AU236" s="31">
        <f t="shared" si="204"/>
        <v>1</v>
      </c>
      <c r="AV236" s="2">
        <f t="shared" si="205"/>
        <v>30</v>
      </c>
      <c r="AW236" s="33">
        <f t="shared" si="206"/>
        <v>0</v>
      </c>
      <c r="AX236" s="31">
        <f t="shared" si="207"/>
        <v>1</v>
      </c>
      <c r="AY236" s="33">
        <f t="shared" si="208"/>
        <v>0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customHeight="1">
      <c r="A237" s="2"/>
      <c r="B237" s="107">
        <v>162</v>
      </c>
      <c r="C237" s="31">
        <v>10</v>
      </c>
      <c r="D237" s="106" t="s">
        <v>10</v>
      </c>
      <c r="E237" s="2" t="s">
        <v>161</v>
      </c>
      <c r="F237" s="2" t="s">
        <v>149</v>
      </c>
      <c r="G237" s="2" t="s">
        <v>185</v>
      </c>
      <c r="H237" s="33"/>
      <c r="I237" s="99">
        <f t="shared" si="0"/>
        <v>1188.0027624438262</v>
      </c>
      <c r="J237" s="101">
        <f t="shared" si="1"/>
        <v>25.75</v>
      </c>
      <c r="K237" s="101">
        <f t="shared" si="2"/>
        <v>99</v>
      </c>
      <c r="L237" s="74">
        <f t="shared" si="3"/>
        <v>15</v>
      </c>
      <c r="M237" s="99">
        <f t="shared" si="191"/>
        <v>19008.044199101219</v>
      </c>
      <c r="N237" s="108">
        <f t="shared" si="192"/>
        <v>19008.044199101219</v>
      </c>
      <c r="O237" s="108"/>
      <c r="P237" s="108"/>
      <c r="Q237" s="108"/>
      <c r="R237" s="109"/>
      <c r="S237" s="99">
        <f t="shared" si="6"/>
        <v>11467.180187335727</v>
      </c>
      <c r="T237" s="108">
        <f t="shared" si="193"/>
        <v>11467.180187335727</v>
      </c>
      <c r="U237" s="108"/>
      <c r="V237" s="108"/>
      <c r="W237" s="108"/>
      <c r="X237" s="109"/>
      <c r="Y237" s="99">
        <f t="shared" si="8"/>
        <v>30802.084438643997</v>
      </c>
      <c r="Z237" s="108">
        <f t="shared" si="194"/>
        <v>30802.084438643997</v>
      </c>
      <c r="AA237" s="108"/>
      <c r="AB237" s="108"/>
      <c r="AC237" s="108"/>
      <c r="AD237" s="109"/>
      <c r="AE237" s="99">
        <f t="shared" ref="AE237:AF237" si="214">AO237</f>
        <v>16</v>
      </c>
      <c r="AF237" s="101">
        <f t="shared" si="214"/>
        <v>36</v>
      </c>
      <c r="AG237" s="101">
        <f t="shared" si="196"/>
        <v>19.001300000000001</v>
      </c>
      <c r="AH237" s="101">
        <f t="shared" si="197"/>
        <v>412</v>
      </c>
      <c r="AI237" s="101">
        <f t="shared" si="190"/>
        <v>268.61079999999998</v>
      </c>
      <c r="AJ237" s="108">
        <f t="shared" si="198"/>
        <v>1.4285714285714286</v>
      </c>
      <c r="AK237" s="101">
        <f t="shared" si="15"/>
        <v>8098.2910927512203</v>
      </c>
      <c r="AL237" s="101">
        <f t="shared" si="199"/>
        <v>8098.2910927512203</v>
      </c>
      <c r="AM237" s="101"/>
      <c r="AN237" s="101"/>
      <c r="AO237" s="1">
        <v>16</v>
      </c>
      <c r="AP237" s="2">
        <v>36</v>
      </c>
      <c r="AQ237" s="74">
        <f t="shared" si="200"/>
        <v>412</v>
      </c>
      <c r="AR237" s="31">
        <f t="shared" si="201"/>
        <v>1</v>
      </c>
      <c r="AS237" s="2">
        <f t="shared" si="202"/>
        <v>1.18</v>
      </c>
      <c r="AT237" s="33">
        <f t="shared" si="203"/>
        <v>0</v>
      </c>
      <c r="AU237" s="31">
        <f t="shared" si="204"/>
        <v>1</v>
      </c>
      <c r="AV237" s="2">
        <f t="shared" si="205"/>
        <v>0</v>
      </c>
      <c r="AW237" s="33">
        <f t="shared" si="206"/>
        <v>0</v>
      </c>
      <c r="AX237" s="31">
        <f t="shared" si="207"/>
        <v>1</v>
      </c>
      <c r="AY237" s="33">
        <f t="shared" si="208"/>
        <v>0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customHeight="1">
      <c r="A238" s="2"/>
      <c r="B238" s="107">
        <v>163</v>
      </c>
      <c r="C238" s="31">
        <v>10</v>
      </c>
      <c r="D238" s="106" t="s">
        <v>10</v>
      </c>
      <c r="E238" s="2" t="s">
        <v>169</v>
      </c>
      <c r="F238" s="2" t="s">
        <v>149</v>
      </c>
      <c r="G238" s="2" t="s">
        <v>185</v>
      </c>
      <c r="H238" s="33"/>
      <c r="I238" s="99">
        <f t="shared" si="0"/>
        <v>1485.003453054783</v>
      </c>
      <c r="J238" s="101">
        <f t="shared" si="1"/>
        <v>25.75</v>
      </c>
      <c r="K238" s="101">
        <f t="shared" si="2"/>
        <v>42</v>
      </c>
      <c r="L238" s="74">
        <f t="shared" si="3"/>
        <v>2</v>
      </c>
      <c r="M238" s="99">
        <f t="shared" si="191"/>
        <v>23760.055248876528</v>
      </c>
      <c r="N238" s="108">
        <f t="shared" si="192"/>
        <v>23760.055248876528</v>
      </c>
      <c r="O238" s="108"/>
      <c r="P238" s="108"/>
      <c r="Q238" s="108"/>
      <c r="R238" s="109"/>
      <c r="S238" s="99">
        <f t="shared" si="6"/>
        <v>14333.97523416966</v>
      </c>
      <c r="T238" s="108">
        <f t="shared" si="193"/>
        <v>14333.97523416966</v>
      </c>
      <c r="U238" s="108"/>
      <c r="V238" s="108"/>
      <c r="W238" s="108"/>
      <c r="X238" s="109"/>
      <c r="Y238" s="99">
        <f t="shared" si="8"/>
        <v>38502.605548304993</v>
      </c>
      <c r="Z238" s="108">
        <f t="shared" si="194"/>
        <v>38502.605548304993</v>
      </c>
      <c r="AA238" s="108"/>
      <c r="AB238" s="108"/>
      <c r="AC238" s="108"/>
      <c r="AD238" s="109"/>
      <c r="AE238" s="99">
        <f t="shared" ref="AE238:AF238" si="215">AO238</f>
        <v>16</v>
      </c>
      <c r="AF238" s="101">
        <f t="shared" si="215"/>
        <v>36</v>
      </c>
      <c r="AG238" s="101">
        <f t="shared" si="196"/>
        <v>19.001300000000001</v>
      </c>
      <c r="AH238" s="101">
        <f t="shared" si="197"/>
        <v>412</v>
      </c>
      <c r="AI238" s="101">
        <f t="shared" si="190"/>
        <v>268.61079999999998</v>
      </c>
      <c r="AJ238" s="108">
        <f t="shared" si="198"/>
        <v>1.4285714285714286</v>
      </c>
      <c r="AK238" s="101">
        <f t="shared" si="15"/>
        <v>8098.2910927512203</v>
      </c>
      <c r="AL238" s="101">
        <f t="shared" si="199"/>
        <v>8098.2910927512203</v>
      </c>
      <c r="AM238" s="101"/>
      <c r="AN238" s="101"/>
      <c r="AO238" s="1">
        <v>16</v>
      </c>
      <c r="AP238" s="2">
        <v>36</v>
      </c>
      <c r="AQ238" s="74">
        <f t="shared" si="200"/>
        <v>412</v>
      </c>
      <c r="AR238" s="31">
        <f t="shared" si="201"/>
        <v>1</v>
      </c>
      <c r="AS238" s="2">
        <f t="shared" si="202"/>
        <v>1.18</v>
      </c>
      <c r="AT238" s="33">
        <f t="shared" si="203"/>
        <v>0</v>
      </c>
      <c r="AU238" s="31">
        <f t="shared" si="204"/>
        <v>1.25</v>
      </c>
      <c r="AV238" s="2">
        <f t="shared" si="205"/>
        <v>0</v>
      </c>
      <c r="AW238" s="33">
        <f t="shared" si="206"/>
        <v>0</v>
      </c>
      <c r="AX238" s="31">
        <f t="shared" si="207"/>
        <v>1</v>
      </c>
      <c r="AY238" s="33">
        <f t="shared" si="208"/>
        <v>0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customHeight="1">
      <c r="A239" s="2"/>
      <c r="B239" s="107">
        <v>164</v>
      </c>
      <c r="C239" s="31">
        <v>10</v>
      </c>
      <c r="D239" s="106" t="s">
        <v>10</v>
      </c>
      <c r="E239" s="2" t="s">
        <v>162</v>
      </c>
      <c r="F239" s="2" t="s">
        <v>149</v>
      </c>
      <c r="G239" s="2" t="s">
        <v>185</v>
      </c>
      <c r="H239" s="33"/>
      <c r="I239" s="99">
        <f t="shared" si="0"/>
        <v>1550.5322171558564</v>
      </c>
      <c r="J239" s="101">
        <f t="shared" si="1"/>
        <v>25.75</v>
      </c>
      <c r="K239" s="101">
        <f t="shared" si="2"/>
        <v>39</v>
      </c>
      <c r="L239" s="74">
        <f t="shared" si="3"/>
        <v>1</v>
      </c>
      <c r="M239" s="99">
        <f t="shared" si="191"/>
        <v>24808.515474493703</v>
      </c>
      <c r="N239" s="108">
        <f t="shared" si="192"/>
        <v>24808.515474493703</v>
      </c>
      <c r="O239" s="108"/>
      <c r="P239" s="108"/>
      <c r="Q239" s="108"/>
      <c r="R239" s="109"/>
      <c r="S239" s="99">
        <f t="shared" si="6"/>
        <v>11467.180187335727</v>
      </c>
      <c r="T239" s="108">
        <f t="shared" si="193"/>
        <v>11467.180187335727</v>
      </c>
      <c r="U239" s="108"/>
      <c r="V239" s="108"/>
      <c r="W239" s="108"/>
      <c r="X239" s="109"/>
      <c r="Y239" s="99">
        <f t="shared" si="8"/>
        <v>30802.084438643997</v>
      </c>
      <c r="Z239" s="108">
        <f t="shared" si="194"/>
        <v>30802.084438643997</v>
      </c>
      <c r="AA239" s="108"/>
      <c r="AB239" s="108"/>
      <c r="AC239" s="108"/>
      <c r="AD239" s="109"/>
      <c r="AE239" s="99">
        <f t="shared" ref="AE239:AF239" si="216">AO239</f>
        <v>16</v>
      </c>
      <c r="AF239" s="101">
        <f t="shared" si="216"/>
        <v>36</v>
      </c>
      <c r="AG239" s="101">
        <f t="shared" si="196"/>
        <v>49.001300000000001</v>
      </c>
      <c r="AH239" s="101">
        <f t="shared" si="197"/>
        <v>412</v>
      </c>
      <c r="AI239" s="101">
        <f t="shared" si="190"/>
        <v>268.61079999999998</v>
      </c>
      <c r="AJ239" s="108">
        <f t="shared" si="198"/>
        <v>1.4285714285714286</v>
      </c>
      <c r="AK239" s="101">
        <f t="shared" si="15"/>
        <v>8098.2910927512203</v>
      </c>
      <c r="AL239" s="101">
        <f t="shared" si="199"/>
        <v>8098.2910927512203</v>
      </c>
      <c r="AM239" s="101"/>
      <c r="AN239" s="101"/>
      <c r="AO239" s="1">
        <v>16</v>
      </c>
      <c r="AP239" s="2">
        <v>36</v>
      </c>
      <c r="AQ239" s="74">
        <f t="shared" si="200"/>
        <v>412</v>
      </c>
      <c r="AR239" s="31">
        <f t="shared" si="201"/>
        <v>1</v>
      </c>
      <c r="AS239" s="2">
        <f t="shared" si="202"/>
        <v>1.18</v>
      </c>
      <c r="AT239" s="33">
        <f t="shared" si="203"/>
        <v>0</v>
      </c>
      <c r="AU239" s="31">
        <f t="shared" si="204"/>
        <v>1</v>
      </c>
      <c r="AV239" s="2">
        <f t="shared" si="205"/>
        <v>30</v>
      </c>
      <c r="AW239" s="33">
        <f t="shared" si="206"/>
        <v>0</v>
      </c>
      <c r="AX239" s="31">
        <f t="shared" si="207"/>
        <v>1</v>
      </c>
      <c r="AY239" s="33">
        <f t="shared" si="208"/>
        <v>0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customHeight="1">
      <c r="A240" s="2"/>
      <c r="B240" s="107">
        <v>165</v>
      </c>
      <c r="C240" s="31">
        <v>10</v>
      </c>
      <c r="D240" s="106" t="s">
        <v>10</v>
      </c>
      <c r="E240" s="2" t="s">
        <v>92</v>
      </c>
      <c r="F240" s="2" t="s">
        <v>149</v>
      </c>
      <c r="G240" s="2"/>
      <c r="H240" s="33"/>
      <c r="I240" s="99">
        <f t="shared" si="0"/>
        <v>503.39100103551959</v>
      </c>
      <c r="J240" s="101">
        <f t="shared" si="1"/>
        <v>25.75</v>
      </c>
      <c r="K240" s="101">
        <f t="shared" si="2"/>
        <v>595</v>
      </c>
      <c r="L240" s="74">
        <f t="shared" si="3"/>
        <v>211</v>
      </c>
      <c r="M240" s="99">
        <f t="shared" si="191"/>
        <v>8054.2560165683135</v>
      </c>
      <c r="N240" s="108">
        <f t="shared" si="192"/>
        <v>8054.2560165683135</v>
      </c>
      <c r="O240" s="108"/>
      <c r="P240" s="108"/>
      <c r="Q240" s="108"/>
      <c r="R240" s="109"/>
      <c r="S240" s="99">
        <f t="shared" si="6"/>
        <v>4858.9746556507316</v>
      </c>
      <c r="T240" s="108">
        <f t="shared" si="193"/>
        <v>4858.9746556507316</v>
      </c>
      <c r="U240" s="108"/>
      <c r="V240" s="108"/>
      <c r="W240" s="108"/>
      <c r="X240" s="109"/>
      <c r="Y240" s="99">
        <f t="shared" si="8"/>
        <v>13051.730694340675</v>
      </c>
      <c r="Z240" s="108">
        <f t="shared" si="194"/>
        <v>13051.730694340675</v>
      </c>
      <c r="AA240" s="108"/>
      <c r="AB240" s="108"/>
      <c r="AC240" s="108"/>
      <c r="AD240" s="109"/>
      <c r="AE240" s="99">
        <f t="shared" ref="AE240:AF240" si="217">AO240</f>
        <v>16</v>
      </c>
      <c r="AF240" s="101">
        <f t="shared" si="217"/>
        <v>36</v>
      </c>
      <c r="AG240" s="101">
        <f t="shared" si="196"/>
        <v>19.001300000000001</v>
      </c>
      <c r="AH240" s="101">
        <f t="shared" si="197"/>
        <v>412</v>
      </c>
      <c r="AI240" s="101">
        <f t="shared" si="190"/>
        <v>268.61079999999998</v>
      </c>
      <c r="AJ240" s="108">
        <f t="shared" si="198"/>
        <v>1.4285714285714286</v>
      </c>
      <c r="AK240" s="101">
        <f t="shared" si="15"/>
        <v>8098.2910927512203</v>
      </c>
      <c r="AL240" s="101">
        <f t="shared" si="199"/>
        <v>8098.2910927512203</v>
      </c>
      <c r="AM240" s="101"/>
      <c r="AN240" s="101"/>
      <c r="AO240" s="1">
        <v>16</v>
      </c>
      <c r="AP240" s="2">
        <v>36</v>
      </c>
      <c r="AQ240" s="74">
        <f t="shared" si="200"/>
        <v>412</v>
      </c>
      <c r="AR240" s="31">
        <f t="shared" si="201"/>
        <v>1</v>
      </c>
      <c r="AS240" s="2">
        <f t="shared" si="202"/>
        <v>1</v>
      </c>
      <c r="AT240" s="33">
        <f t="shared" si="203"/>
        <v>0</v>
      </c>
      <c r="AU240" s="31">
        <f t="shared" si="204"/>
        <v>1</v>
      </c>
      <c r="AV240" s="2">
        <f t="shared" si="205"/>
        <v>0</v>
      </c>
      <c r="AW240" s="33">
        <f t="shared" si="206"/>
        <v>0</v>
      </c>
      <c r="AX240" s="31">
        <f t="shared" si="207"/>
        <v>1</v>
      </c>
      <c r="AY240" s="33">
        <f t="shared" si="208"/>
        <v>100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customHeight="1">
      <c r="A241" s="2"/>
      <c r="B241" s="107">
        <v>166</v>
      </c>
      <c r="C241" s="31">
        <v>10</v>
      </c>
      <c r="D241" s="106" t="s">
        <v>10</v>
      </c>
      <c r="E241" s="2" t="s">
        <v>139</v>
      </c>
      <c r="F241" s="2" t="s">
        <v>149</v>
      </c>
      <c r="G241" s="2"/>
      <c r="H241" s="33"/>
      <c r="I241" s="99">
        <f t="shared" si="0"/>
        <v>629.23875129439955</v>
      </c>
      <c r="J241" s="101">
        <f t="shared" si="1"/>
        <v>25.75</v>
      </c>
      <c r="K241" s="101">
        <f t="shared" si="2"/>
        <v>434</v>
      </c>
      <c r="L241" s="74">
        <f t="shared" si="3"/>
        <v>144</v>
      </c>
      <c r="M241" s="99">
        <f t="shared" si="191"/>
        <v>10067.820020710393</v>
      </c>
      <c r="N241" s="108">
        <f t="shared" si="192"/>
        <v>10067.820020710393</v>
      </c>
      <c r="O241" s="108"/>
      <c r="P241" s="108"/>
      <c r="Q241" s="108"/>
      <c r="R241" s="109"/>
      <c r="S241" s="99">
        <f t="shared" si="6"/>
        <v>6073.7183195634152</v>
      </c>
      <c r="T241" s="108">
        <f t="shared" si="193"/>
        <v>6073.7183195634152</v>
      </c>
      <c r="U241" s="108"/>
      <c r="V241" s="108"/>
      <c r="W241" s="108"/>
      <c r="X241" s="109"/>
      <c r="Y241" s="99">
        <f t="shared" si="8"/>
        <v>16314.663367925845</v>
      </c>
      <c r="Z241" s="108">
        <f t="shared" si="194"/>
        <v>16314.663367925845</v>
      </c>
      <c r="AA241" s="108"/>
      <c r="AB241" s="108"/>
      <c r="AC241" s="108"/>
      <c r="AD241" s="109"/>
      <c r="AE241" s="99">
        <f t="shared" ref="AE241:AF241" si="218">AO241</f>
        <v>16</v>
      </c>
      <c r="AF241" s="101">
        <f t="shared" si="218"/>
        <v>36</v>
      </c>
      <c r="AG241" s="101">
        <f t="shared" si="196"/>
        <v>19.001300000000001</v>
      </c>
      <c r="AH241" s="101">
        <f t="shared" si="197"/>
        <v>412</v>
      </c>
      <c r="AI241" s="101">
        <f t="shared" si="190"/>
        <v>268.61079999999998</v>
      </c>
      <c r="AJ241" s="108">
        <f t="shared" si="198"/>
        <v>1.4285714285714286</v>
      </c>
      <c r="AK241" s="101">
        <f t="shared" si="15"/>
        <v>8098.2910927512203</v>
      </c>
      <c r="AL241" s="101">
        <f t="shared" si="199"/>
        <v>8098.2910927512203</v>
      </c>
      <c r="AM241" s="101"/>
      <c r="AN241" s="101"/>
      <c r="AO241" s="1">
        <v>16</v>
      </c>
      <c r="AP241" s="2">
        <v>36</v>
      </c>
      <c r="AQ241" s="74">
        <f t="shared" si="200"/>
        <v>412</v>
      </c>
      <c r="AR241" s="31">
        <f t="shared" si="201"/>
        <v>1</v>
      </c>
      <c r="AS241" s="2">
        <f t="shared" si="202"/>
        <v>1</v>
      </c>
      <c r="AT241" s="33">
        <f t="shared" si="203"/>
        <v>0</v>
      </c>
      <c r="AU241" s="31">
        <f t="shared" si="204"/>
        <v>1.25</v>
      </c>
      <c r="AV241" s="2">
        <f t="shared" si="205"/>
        <v>0</v>
      </c>
      <c r="AW241" s="33">
        <f t="shared" si="206"/>
        <v>0</v>
      </c>
      <c r="AX241" s="31">
        <f t="shared" si="207"/>
        <v>1</v>
      </c>
      <c r="AY241" s="33">
        <f t="shared" si="208"/>
        <v>100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customHeight="1">
      <c r="A242" s="2"/>
      <c r="B242" s="107">
        <v>167</v>
      </c>
      <c r="C242" s="31">
        <v>10</v>
      </c>
      <c r="D242" s="106" t="s">
        <v>10</v>
      </c>
      <c r="E242" s="2" t="s">
        <v>95</v>
      </c>
      <c r="F242" s="2" t="s">
        <v>149</v>
      </c>
      <c r="G242" s="2"/>
      <c r="H242" s="33"/>
      <c r="I242" s="99">
        <f t="shared" si="0"/>
        <v>657.00517676095603</v>
      </c>
      <c r="J242" s="101">
        <f t="shared" si="1"/>
        <v>25.75</v>
      </c>
      <c r="K242" s="101">
        <f t="shared" si="2"/>
        <v>398</v>
      </c>
      <c r="L242" s="74">
        <f t="shared" si="3"/>
        <v>124</v>
      </c>
      <c r="M242" s="99">
        <f t="shared" si="191"/>
        <v>10512.082828175297</v>
      </c>
      <c r="N242" s="108">
        <f t="shared" si="192"/>
        <v>10512.082828175297</v>
      </c>
      <c r="O242" s="108"/>
      <c r="P242" s="108"/>
      <c r="Q242" s="108"/>
      <c r="R242" s="109"/>
      <c r="S242" s="99">
        <f t="shared" si="6"/>
        <v>4858.9746556507316</v>
      </c>
      <c r="T242" s="108">
        <f t="shared" si="193"/>
        <v>4858.9746556507316</v>
      </c>
      <c r="U242" s="108"/>
      <c r="V242" s="108"/>
      <c r="W242" s="108"/>
      <c r="X242" s="109"/>
      <c r="Y242" s="99">
        <f t="shared" si="8"/>
        <v>13051.730694340675</v>
      </c>
      <c r="Z242" s="108">
        <f t="shared" si="194"/>
        <v>13051.730694340675</v>
      </c>
      <c r="AA242" s="108"/>
      <c r="AB242" s="108"/>
      <c r="AC242" s="108"/>
      <c r="AD242" s="109"/>
      <c r="AE242" s="99">
        <f t="shared" ref="AE242:AF242" si="219">AO242</f>
        <v>16</v>
      </c>
      <c r="AF242" s="101">
        <f t="shared" si="219"/>
        <v>36</v>
      </c>
      <c r="AG242" s="101">
        <f t="shared" si="196"/>
        <v>49.001300000000001</v>
      </c>
      <c r="AH242" s="101">
        <f t="shared" si="197"/>
        <v>412</v>
      </c>
      <c r="AI242" s="101">
        <f t="shared" si="190"/>
        <v>268.61079999999998</v>
      </c>
      <c r="AJ242" s="108">
        <f t="shared" si="198"/>
        <v>1.4285714285714286</v>
      </c>
      <c r="AK242" s="101">
        <f t="shared" si="15"/>
        <v>8098.2910927512203</v>
      </c>
      <c r="AL242" s="101">
        <f t="shared" si="199"/>
        <v>8098.2910927512203</v>
      </c>
      <c r="AM242" s="101"/>
      <c r="AN242" s="101"/>
      <c r="AO242" s="1">
        <v>16</v>
      </c>
      <c r="AP242" s="2">
        <v>36</v>
      </c>
      <c r="AQ242" s="74">
        <f t="shared" si="200"/>
        <v>412</v>
      </c>
      <c r="AR242" s="31">
        <f t="shared" si="201"/>
        <v>1</v>
      </c>
      <c r="AS242" s="2">
        <f t="shared" si="202"/>
        <v>1</v>
      </c>
      <c r="AT242" s="33">
        <f t="shared" si="203"/>
        <v>0</v>
      </c>
      <c r="AU242" s="31">
        <f t="shared" si="204"/>
        <v>1</v>
      </c>
      <c r="AV242" s="2">
        <f t="shared" si="205"/>
        <v>30</v>
      </c>
      <c r="AW242" s="33">
        <f t="shared" si="206"/>
        <v>0</v>
      </c>
      <c r="AX242" s="31">
        <f t="shared" si="207"/>
        <v>1</v>
      </c>
      <c r="AY242" s="33">
        <f t="shared" si="208"/>
        <v>100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customHeight="1">
      <c r="A243" s="2"/>
      <c r="B243" s="107">
        <v>168</v>
      </c>
      <c r="C243" s="31">
        <v>10</v>
      </c>
      <c r="D243" s="106" t="s">
        <v>10</v>
      </c>
      <c r="E243" s="2" t="s">
        <v>151</v>
      </c>
      <c r="F243" s="2" t="s">
        <v>149</v>
      </c>
      <c r="G243" s="2"/>
      <c r="H243" s="33"/>
      <c r="I243" s="99">
        <f t="shared" si="0"/>
        <v>503.39100103551959</v>
      </c>
      <c r="J243" s="101">
        <f t="shared" si="1"/>
        <v>25.75</v>
      </c>
      <c r="K243" s="101">
        <f t="shared" si="2"/>
        <v>595</v>
      </c>
      <c r="L243" s="74">
        <f t="shared" si="3"/>
        <v>211</v>
      </c>
      <c r="M243" s="99">
        <f t="shared" si="191"/>
        <v>8054.2560165683135</v>
      </c>
      <c r="N243" s="108">
        <f t="shared" si="192"/>
        <v>8054.2560165683135</v>
      </c>
      <c r="O243" s="108"/>
      <c r="P243" s="108"/>
      <c r="Q243" s="108"/>
      <c r="R243" s="109"/>
      <c r="S243" s="99">
        <f t="shared" si="6"/>
        <v>4858.9746556507316</v>
      </c>
      <c r="T243" s="108">
        <f t="shared" si="193"/>
        <v>4858.9746556507316</v>
      </c>
      <c r="U243" s="108"/>
      <c r="V243" s="108"/>
      <c r="W243" s="108"/>
      <c r="X243" s="109"/>
      <c r="Y243" s="99">
        <f t="shared" si="8"/>
        <v>13051.730694340675</v>
      </c>
      <c r="Z243" s="108">
        <f t="shared" si="194"/>
        <v>13051.730694340675</v>
      </c>
      <c r="AA243" s="108"/>
      <c r="AB243" s="108"/>
      <c r="AC243" s="108"/>
      <c r="AD243" s="109"/>
      <c r="AE243" s="99">
        <f t="shared" ref="AE243:AF243" si="220">AO243</f>
        <v>16</v>
      </c>
      <c r="AF243" s="101">
        <f t="shared" si="220"/>
        <v>36</v>
      </c>
      <c r="AG243" s="101">
        <f t="shared" si="196"/>
        <v>19.001300000000001</v>
      </c>
      <c r="AH243" s="101">
        <f t="shared" si="197"/>
        <v>412</v>
      </c>
      <c r="AI243" s="101">
        <f t="shared" si="190"/>
        <v>268.61079999999998</v>
      </c>
      <c r="AJ243" s="108">
        <f t="shared" si="198"/>
        <v>1.2142857142857142</v>
      </c>
      <c r="AK243" s="101">
        <f t="shared" si="15"/>
        <v>8098.2910927512203</v>
      </c>
      <c r="AL243" s="101">
        <f t="shared" si="199"/>
        <v>8098.2910927512203</v>
      </c>
      <c r="AM243" s="101"/>
      <c r="AN243" s="101"/>
      <c r="AO243" s="1">
        <v>16</v>
      </c>
      <c r="AP243" s="2">
        <v>36</v>
      </c>
      <c r="AQ243" s="74">
        <f t="shared" si="200"/>
        <v>412</v>
      </c>
      <c r="AR243" s="31">
        <f t="shared" si="201"/>
        <v>0.85</v>
      </c>
      <c r="AS243" s="2">
        <f t="shared" si="202"/>
        <v>1</v>
      </c>
      <c r="AT243" s="33">
        <f t="shared" si="203"/>
        <v>0</v>
      </c>
      <c r="AU243" s="31">
        <f t="shared" si="204"/>
        <v>1</v>
      </c>
      <c r="AV243" s="2">
        <f t="shared" si="205"/>
        <v>0</v>
      </c>
      <c r="AW243" s="33">
        <f t="shared" si="206"/>
        <v>0</v>
      </c>
      <c r="AX243" s="31">
        <f t="shared" si="207"/>
        <v>1</v>
      </c>
      <c r="AY243" s="33">
        <f t="shared" si="208"/>
        <v>100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customHeight="1">
      <c r="A244" s="2"/>
      <c r="B244" s="107">
        <v>169</v>
      </c>
      <c r="C244" s="31">
        <v>10</v>
      </c>
      <c r="D244" s="106" t="s">
        <v>10</v>
      </c>
      <c r="E244" s="2" t="s">
        <v>165</v>
      </c>
      <c r="F244" s="2" t="s">
        <v>149</v>
      </c>
      <c r="G244" s="2"/>
      <c r="H244" s="33"/>
      <c r="I244" s="99">
        <f t="shared" si="0"/>
        <v>629.23875129439955</v>
      </c>
      <c r="J244" s="101">
        <f t="shared" si="1"/>
        <v>25.75</v>
      </c>
      <c r="K244" s="101">
        <f t="shared" si="2"/>
        <v>434</v>
      </c>
      <c r="L244" s="74">
        <f t="shared" si="3"/>
        <v>144</v>
      </c>
      <c r="M244" s="99">
        <f t="shared" si="191"/>
        <v>10067.820020710393</v>
      </c>
      <c r="N244" s="108">
        <f t="shared" si="192"/>
        <v>10067.820020710393</v>
      </c>
      <c r="O244" s="108"/>
      <c r="P244" s="108"/>
      <c r="Q244" s="108"/>
      <c r="R244" s="109"/>
      <c r="S244" s="99">
        <f t="shared" si="6"/>
        <v>6073.7183195634152</v>
      </c>
      <c r="T244" s="108">
        <f t="shared" si="193"/>
        <v>6073.7183195634152</v>
      </c>
      <c r="U244" s="108"/>
      <c r="V244" s="108"/>
      <c r="W244" s="108"/>
      <c r="X244" s="109"/>
      <c r="Y244" s="99">
        <f t="shared" si="8"/>
        <v>16314.663367925845</v>
      </c>
      <c r="Z244" s="108">
        <f t="shared" si="194"/>
        <v>16314.663367925845</v>
      </c>
      <c r="AA244" s="108"/>
      <c r="AB244" s="108"/>
      <c r="AC244" s="108"/>
      <c r="AD244" s="109"/>
      <c r="AE244" s="99">
        <f t="shared" ref="AE244:AF244" si="221">AO244</f>
        <v>16</v>
      </c>
      <c r="AF244" s="101">
        <f t="shared" si="221"/>
        <v>36</v>
      </c>
      <c r="AG244" s="101">
        <f t="shared" si="196"/>
        <v>19.001300000000001</v>
      </c>
      <c r="AH244" s="101">
        <f t="shared" si="197"/>
        <v>412</v>
      </c>
      <c r="AI244" s="101">
        <f t="shared" si="190"/>
        <v>268.61079999999998</v>
      </c>
      <c r="AJ244" s="108">
        <f t="shared" si="198"/>
        <v>1.2142857142857142</v>
      </c>
      <c r="AK244" s="101">
        <f t="shared" si="15"/>
        <v>8098.2910927512203</v>
      </c>
      <c r="AL244" s="101">
        <f t="shared" si="199"/>
        <v>8098.2910927512203</v>
      </c>
      <c r="AM244" s="101"/>
      <c r="AN244" s="101"/>
      <c r="AO244" s="1">
        <v>16</v>
      </c>
      <c r="AP244" s="2">
        <v>36</v>
      </c>
      <c r="AQ244" s="74">
        <f t="shared" si="200"/>
        <v>412</v>
      </c>
      <c r="AR244" s="31">
        <f t="shared" si="201"/>
        <v>0.85</v>
      </c>
      <c r="AS244" s="2">
        <f t="shared" si="202"/>
        <v>1</v>
      </c>
      <c r="AT244" s="33">
        <f t="shared" si="203"/>
        <v>0</v>
      </c>
      <c r="AU244" s="31">
        <f t="shared" si="204"/>
        <v>1.25</v>
      </c>
      <c r="AV244" s="2">
        <f t="shared" si="205"/>
        <v>0</v>
      </c>
      <c r="AW244" s="33">
        <f t="shared" si="206"/>
        <v>0</v>
      </c>
      <c r="AX244" s="31">
        <f t="shared" si="207"/>
        <v>1</v>
      </c>
      <c r="AY244" s="33">
        <f t="shared" si="208"/>
        <v>100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customHeight="1">
      <c r="A245" s="2"/>
      <c r="B245" s="107">
        <v>170</v>
      </c>
      <c r="C245" s="31">
        <v>10</v>
      </c>
      <c r="D245" s="106" t="s">
        <v>10</v>
      </c>
      <c r="E245" s="2" t="s">
        <v>154</v>
      </c>
      <c r="F245" s="2" t="s">
        <v>149</v>
      </c>
      <c r="G245" s="2"/>
      <c r="H245" s="33"/>
      <c r="I245" s="99">
        <f t="shared" si="0"/>
        <v>657.00517676095603</v>
      </c>
      <c r="J245" s="101">
        <f t="shared" si="1"/>
        <v>25.75</v>
      </c>
      <c r="K245" s="101">
        <f t="shared" si="2"/>
        <v>398</v>
      </c>
      <c r="L245" s="74">
        <f t="shared" si="3"/>
        <v>124</v>
      </c>
      <c r="M245" s="99">
        <f t="shared" si="191"/>
        <v>10512.082828175297</v>
      </c>
      <c r="N245" s="108">
        <f t="shared" si="192"/>
        <v>10512.082828175297</v>
      </c>
      <c r="O245" s="108"/>
      <c r="P245" s="108"/>
      <c r="Q245" s="108"/>
      <c r="R245" s="109"/>
      <c r="S245" s="99">
        <f t="shared" si="6"/>
        <v>4858.9746556507316</v>
      </c>
      <c r="T245" s="108">
        <f t="shared" si="193"/>
        <v>4858.9746556507316</v>
      </c>
      <c r="U245" s="108"/>
      <c r="V245" s="108"/>
      <c r="W245" s="108"/>
      <c r="X245" s="109"/>
      <c r="Y245" s="99">
        <f t="shared" si="8"/>
        <v>13051.730694340675</v>
      </c>
      <c r="Z245" s="108">
        <f t="shared" si="194"/>
        <v>13051.730694340675</v>
      </c>
      <c r="AA245" s="108"/>
      <c r="AB245" s="108"/>
      <c r="AC245" s="108"/>
      <c r="AD245" s="109"/>
      <c r="AE245" s="99">
        <f t="shared" ref="AE245:AF245" si="222">AO245</f>
        <v>16</v>
      </c>
      <c r="AF245" s="101">
        <f t="shared" si="222"/>
        <v>36</v>
      </c>
      <c r="AG245" s="101">
        <f t="shared" si="196"/>
        <v>49.001300000000001</v>
      </c>
      <c r="AH245" s="101">
        <f t="shared" si="197"/>
        <v>412</v>
      </c>
      <c r="AI245" s="101">
        <f t="shared" si="190"/>
        <v>268.61079999999998</v>
      </c>
      <c r="AJ245" s="108">
        <f t="shared" si="198"/>
        <v>1.2142857142857142</v>
      </c>
      <c r="AK245" s="101">
        <f t="shared" si="15"/>
        <v>8098.2910927512203</v>
      </c>
      <c r="AL245" s="101">
        <f t="shared" si="199"/>
        <v>8098.2910927512203</v>
      </c>
      <c r="AM245" s="101"/>
      <c r="AN245" s="101"/>
      <c r="AO245" s="1">
        <v>16</v>
      </c>
      <c r="AP245" s="2">
        <v>36</v>
      </c>
      <c r="AQ245" s="74">
        <f t="shared" si="200"/>
        <v>412</v>
      </c>
      <c r="AR245" s="31">
        <f t="shared" si="201"/>
        <v>0.85</v>
      </c>
      <c r="AS245" s="2">
        <f t="shared" si="202"/>
        <v>1</v>
      </c>
      <c r="AT245" s="33">
        <f t="shared" si="203"/>
        <v>0</v>
      </c>
      <c r="AU245" s="31">
        <f t="shared" si="204"/>
        <v>1</v>
      </c>
      <c r="AV245" s="2">
        <f t="shared" si="205"/>
        <v>30</v>
      </c>
      <c r="AW245" s="33">
        <f t="shared" si="206"/>
        <v>0</v>
      </c>
      <c r="AX245" s="31">
        <f t="shared" si="207"/>
        <v>1</v>
      </c>
      <c r="AY245" s="33">
        <f t="shared" si="208"/>
        <v>100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customHeight="1">
      <c r="A246" s="2"/>
      <c r="B246" s="107">
        <v>171</v>
      </c>
      <c r="C246" s="31">
        <v>10</v>
      </c>
      <c r="D246" s="106" t="s">
        <v>10</v>
      </c>
      <c r="E246" s="2" t="s">
        <v>99</v>
      </c>
      <c r="F246" s="2" t="s">
        <v>149</v>
      </c>
      <c r="G246" s="2" t="s">
        <v>184</v>
      </c>
      <c r="H246" s="33"/>
      <c r="I246" s="99">
        <f t="shared" si="0"/>
        <v>594.00138122191311</v>
      </c>
      <c r="J246" s="101">
        <f t="shared" si="1"/>
        <v>25.75</v>
      </c>
      <c r="K246" s="101">
        <f t="shared" si="2"/>
        <v>479</v>
      </c>
      <c r="L246" s="74">
        <f t="shared" si="3"/>
        <v>164</v>
      </c>
      <c r="M246" s="99">
        <f t="shared" si="191"/>
        <v>9504.0220995506097</v>
      </c>
      <c r="N246" s="108">
        <f t="shared" si="192"/>
        <v>9504.0220995506097</v>
      </c>
      <c r="O246" s="108"/>
      <c r="P246" s="108"/>
      <c r="Q246" s="108"/>
      <c r="R246" s="109"/>
      <c r="S246" s="99">
        <f t="shared" si="6"/>
        <v>5733.5900936678636</v>
      </c>
      <c r="T246" s="108">
        <f t="shared" si="193"/>
        <v>5733.5900936678636</v>
      </c>
      <c r="U246" s="108"/>
      <c r="V246" s="108"/>
      <c r="W246" s="108"/>
      <c r="X246" s="109"/>
      <c r="Y246" s="99">
        <f t="shared" si="8"/>
        <v>15401.042219321998</v>
      </c>
      <c r="Z246" s="108">
        <f t="shared" si="194"/>
        <v>15401.042219321998</v>
      </c>
      <c r="AA246" s="108"/>
      <c r="AB246" s="108"/>
      <c r="AC246" s="108"/>
      <c r="AD246" s="109"/>
      <c r="AE246" s="99">
        <f t="shared" ref="AE246:AF246" si="223">AO246</f>
        <v>16</v>
      </c>
      <c r="AF246" s="101">
        <f t="shared" si="223"/>
        <v>36</v>
      </c>
      <c r="AG246" s="101">
        <f t="shared" si="196"/>
        <v>19.001300000000001</v>
      </c>
      <c r="AH246" s="101">
        <f t="shared" si="197"/>
        <v>412</v>
      </c>
      <c r="AI246" s="101">
        <f t="shared" si="190"/>
        <v>268.61079999999998</v>
      </c>
      <c r="AJ246" s="108">
        <f t="shared" si="198"/>
        <v>1.4285714285714286</v>
      </c>
      <c r="AK246" s="101">
        <f t="shared" si="15"/>
        <v>8098.2910927512203</v>
      </c>
      <c r="AL246" s="101">
        <f t="shared" si="199"/>
        <v>8098.2910927512203</v>
      </c>
      <c r="AM246" s="101"/>
      <c r="AN246" s="101"/>
      <c r="AO246" s="1">
        <v>16</v>
      </c>
      <c r="AP246" s="2">
        <v>36</v>
      </c>
      <c r="AQ246" s="74">
        <f t="shared" si="200"/>
        <v>412</v>
      </c>
      <c r="AR246" s="31">
        <f t="shared" si="201"/>
        <v>1</v>
      </c>
      <c r="AS246" s="2">
        <f t="shared" si="202"/>
        <v>1.18</v>
      </c>
      <c r="AT246" s="33">
        <f t="shared" si="203"/>
        <v>0</v>
      </c>
      <c r="AU246" s="31">
        <f t="shared" si="204"/>
        <v>1</v>
      </c>
      <c r="AV246" s="2">
        <f t="shared" si="205"/>
        <v>0</v>
      </c>
      <c r="AW246" s="33">
        <f t="shared" si="206"/>
        <v>0</v>
      </c>
      <c r="AX246" s="31">
        <f t="shared" si="207"/>
        <v>1</v>
      </c>
      <c r="AY246" s="33">
        <f t="shared" si="208"/>
        <v>100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customHeight="1">
      <c r="A247" s="2"/>
      <c r="B247" s="107">
        <v>172</v>
      </c>
      <c r="C247" s="31">
        <v>10</v>
      </c>
      <c r="D247" s="106" t="s">
        <v>10</v>
      </c>
      <c r="E247" s="2" t="s">
        <v>170</v>
      </c>
      <c r="F247" s="2" t="s">
        <v>149</v>
      </c>
      <c r="G247" s="2" t="s">
        <v>184</v>
      </c>
      <c r="H247" s="33"/>
      <c r="I247" s="99">
        <f t="shared" si="0"/>
        <v>742.5017265273915</v>
      </c>
      <c r="J247" s="101">
        <f t="shared" si="1"/>
        <v>25.75</v>
      </c>
      <c r="K247" s="101">
        <f t="shared" si="2"/>
        <v>315</v>
      </c>
      <c r="L247" s="74">
        <f t="shared" si="3"/>
        <v>90</v>
      </c>
      <c r="M247" s="99">
        <f t="shared" si="191"/>
        <v>11880.027624438264</v>
      </c>
      <c r="N247" s="108">
        <f t="shared" si="192"/>
        <v>11880.027624438264</v>
      </c>
      <c r="O247" s="108"/>
      <c r="P247" s="108"/>
      <c r="Q247" s="108"/>
      <c r="R247" s="109"/>
      <c r="S247" s="99">
        <f t="shared" si="6"/>
        <v>7166.9876170848302</v>
      </c>
      <c r="T247" s="108">
        <f t="shared" si="193"/>
        <v>7166.9876170848302</v>
      </c>
      <c r="U247" s="108"/>
      <c r="V247" s="108"/>
      <c r="W247" s="108"/>
      <c r="X247" s="109"/>
      <c r="Y247" s="99">
        <f t="shared" si="8"/>
        <v>19251.302774152497</v>
      </c>
      <c r="Z247" s="108">
        <f t="shared" si="194"/>
        <v>19251.302774152497</v>
      </c>
      <c r="AA247" s="108"/>
      <c r="AB247" s="108"/>
      <c r="AC247" s="108"/>
      <c r="AD247" s="109"/>
      <c r="AE247" s="99">
        <f t="shared" ref="AE247:AF247" si="224">AO247</f>
        <v>16</v>
      </c>
      <c r="AF247" s="101">
        <f t="shared" si="224"/>
        <v>36</v>
      </c>
      <c r="AG247" s="101">
        <f t="shared" si="196"/>
        <v>19.001300000000001</v>
      </c>
      <c r="AH247" s="101">
        <f t="shared" si="197"/>
        <v>412</v>
      </c>
      <c r="AI247" s="101">
        <f t="shared" si="190"/>
        <v>268.61079999999998</v>
      </c>
      <c r="AJ247" s="108">
        <f t="shared" si="198"/>
        <v>1.4285714285714286</v>
      </c>
      <c r="AK247" s="101">
        <f t="shared" si="15"/>
        <v>8098.2910927512203</v>
      </c>
      <c r="AL247" s="101">
        <f t="shared" si="199"/>
        <v>8098.2910927512203</v>
      </c>
      <c r="AM247" s="101"/>
      <c r="AN247" s="101"/>
      <c r="AO247" s="1">
        <v>16</v>
      </c>
      <c r="AP247" s="2">
        <v>36</v>
      </c>
      <c r="AQ247" s="74">
        <f t="shared" si="200"/>
        <v>412</v>
      </c>
      <c r="AR247" s="31">
        <f t="shared" si="201"/>
        <v>1</v>
      </c>
      <c r="AS247" s="2">
        <f t="shared" si="202"/>
        <v>1.18</v>
      </c>
      <c r="AT247" s="33">
        <f t="shared" si="203"/>
        <v>0</v>
      </c>
      <c r="AU247" s="31">
        <f t="shared" si="204"/>
        <v>1.25</v>
      </c>
      <c r="AV247" s="2">
        <f t="shared" si="205"/>
        <v>0</v>
      </c>
      <c r="AW247" s="33">
        <f t="shared" si="206"/>
        <v>0</v>
      </c>
      <c r="AX247" s="31">
        <f t="shared" si="207"/>
        <v>1</v>
      </c>
      <c r="AY247" s="33">
        <f t="shared" si="208"/>
        <v>100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customHeight="1">
      <c r="A248" s="2"/>
      <c r="B248" s="107">
        <v>173</v>
      </c>
      <c r="C248" s="31">
        <v>10</v>
      </c>
      <c r="D248" s="106" t="s">
        <v>10</v>
      </c>
      <c r="E248" s="2" t="s">
        <v>102</v>
      </c>
      <c r="F248" s="2" t="s">
        <v>149</v>
      </c>
      <c r="G248" s="2" t="s">
        <v>184</v>
      </c>
      <c r="H248" s="33"/>
      <c r="I248" s="99">
        <f t="shared" si="0"/>
        <v>775.26610857792821</v>
      </c>
      <c r="J248" s="101">
        <f t="shared" si="1"/>
        <v>25.75</v>
      </c>
      <c r="K248" s="101">
        <f t="shared" si="2"/>
        <v>280</v>
      </c>
      <c r="L248" s="74">
        <f t="shared" si="3"/>
        <v>76</v>
      </c>
      <c r="M248" s="99">
        <f t="shared" si="191"/>
        <v>12404.257737246851</v>
      </c>
      <c r="N248" s="108">
        <f t="shared" si="192"/>
        <v>12404.257737246851</v>
      </c>
      <c r="O248" s="108"/>
      <c r="P248" s="108"/>
      <c r="Q248" s="108"/>
      <c r="R248" s="109"/>
      <c r="S248" s="99">
        <f t="shared" si="6"/>
        <v>5733.5900936678636</v>
      </c>
      <c r="T248" s="108">
        <f t="shared" si="193"/>
        <v>5733.5900936678636</v>
      </c>
      <c r="U248" s="108"/>
      <c r="V248" s="108"/>
      <c r="W248" s="108"/>
      <c r="X248" s="109"/>
      <c r="Y248" s="99">
        <f t="shared" si="8"/>
        <v>15401.042219321998</v>
      </c>
      <c r="Z248" s="108">
        <f t="shared" si="194"/>
        <v>15401.042219321998</v>
      </c>
      <c r="AA248" s="108"/>
      <c r="AB248" s="108"/>
      <c r="AC248" s="108"/>
      <c r="AD248" s="109"/>
      <c r="AE248" s="99">
        <f t="shared" ref="AE248:AF248" si="225">AO248</f>
        <v>16</v>
      </c>
      <c r="AF248" s="101">
        <f t="shared" si="225"/>
        <v>36</v>
      </c>
      <c r="AG248" s="101">
        <f t="shared" si="196"/>
        <v>49.001300000000001</v>
      </c>
      <c r="AH248" s="101">
        <f t="shared" si="197"/>
        <v>412</v>
      </c>
      <c r="AI248" s="101">
        <f t="shared" si="190"/>
        <v>268.61079999999998</v>
      </c>
      <c r="AJ248" s="108">
        <f t="shared" si="198"/>
        <v>1.4285714285714286</v>
      </c>
      <c r="AK248" s="101">
        <f t="shared" si="15"/>
        <v>8098.2910927512203</v>
      </c>
      <c r="AL248" s="101">
        <f t="shared" si="199"/>
        <v>8098.2910927512203</v>
      </c>
      <c r="AM248" s="101"/>
      <c r="AN248" s="101"/>
      <c r="AO248" s="1">
        <v>16</v>
      </c>
      <c r="AP248" s="2">
        <v>36</v>
      </c>
      <c r="AQ248" s="74">
        <f t="shared" si="200"/>
        <v>412</v>
      </c>
      <c r="AR248" s="31">
        <f t="shared" si="201"/>
        <v>1</v>
      </c>
      <c r="AS248" s="2">
        <f t="shared" si="202"/>
        <v>1.18</v>
      </c>
      <c r="AT248" s="33">
        <f t="shared" si="203"/>
        <v>0</v>
      </c>
      <c r="AU248" s="31">
        <f t="shared" si="204"/>
        <v>1</v>
      </c>
      <c r="AV248" s="2">
        <f t="shared" si="205"/>
        <v>30</v>
      </c>
      <c r="AW248" s="33">
        <f t="shared" si="206"/>
        <v>0</v>
      </c>
      <c r="AX248" s="31">
        <f t="shared" si="207"/>
        <v>1</v>
      </c>
      <c r="AY248" s="33">
        <f t="shared" si="208"/>
        <v>100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customHeight="1">
      <c r="A249" s="2"/>
      <c r="B249" s="107">
        <v>174</v>
      </c>
      <c r="C249" s="31">
        <v>7</v>
      </c>
      <c r="D249" s="106" t="s">
        <v>10</v>
      </c>
      <c r="E249" s="2" t="s">
        <v>67</v>
      </c>
      <c r="F249" s="2" t="s">
        <v>149</v>
      </c>
      <c r="G249" s="2"/>
      <c r="H249" s="33"/>
      <c r="I249" s="99">
        <f t="shared" si="0"/>
        <v>963.91682200561024</v>
      </c>
      <c r="J249" s="101">
        <f t="shared" si="1"/>
        <v>17.9375</v>
      </c>
      <c r="K249" s="101">
        <f t="shared" si="2"/>
        <v>177</v>
      </c>
      <c r="L249" s="74">
        <f t="shared" si="3"/>
        <v>38</v>
      </c>
      <c r="M249" s="99">
        <f t="shared" si="191"/>
        <v>15422.669152089764</v>
      </c>
      <c r="N249" s="108">
        <f t="shared" si="192"/>
        <v>15422.669152089764</v>
      </c>
      <c r="O249" s="108"/>
      <c r="P249" s="108"/>
      <c r="Q249" s="108"/>
      <c r="R249" s="109"/>
      <c r="S249" s="99">
        <f t="shared" si="6"/>
        <v>9304.1937552439013</v>
      </c>
      <c r="T249" s="108">
        <f t="shared" si="193"/>
        <v>9304.1937552439013</v>
      </c>
      <c r="U249" s="108"/>
      <c r="V249" s="108"/>
      <c r="W249" s="108"/>
      <c r="X249" s="109"/>
      <c r="Y249" s="99">
        <f t="shared" si="8"/>
        <v>24992.069279510681</v>
      </c>
      <c r="Z249" s="108">
        <f t="shared" si="194"/>
        <v>24992.069279510681</v>
      </c>
      <c r="AA249" s="108"/>
      <c r="AB249" s="108"/>
      <c r="AC249" s="108"/>
      <c r="AD249" s="109"/>
      <c r="AE249" s="99">
        <f t="shared" ref="AE249:AF249" si="226">AO249</f>
        <v>16</v>
      </c>
      <c r="AF249" s="101">
        <f t="shared" si="226"/>
        <v>36</v>
      </c>
      <c r="AG249" s="101">
        <f t="shared" si="196"/>
        <v>19.001300000000001</v>
      </c>
      <c r="AH249" s="101">
        <f t="shared" si="197"/>
        <v>287</v>
      </c>
      <c r="AI249" s="101">
        <f t="shared" si="190"/>
        <v>268.61079999999998</v>
      </c>
      <c r="AJ249" s="108">
        <f t="shared" si="198"/>
        <v>1.4285714285714286</v>
      </c>
      <c r="AK249" s="101">
        <f t="shared" si="15"/>
        <v>7753.4947960365853</v>
      </c>
      <c r="AL249" s="101">
        <f t="shared" si="199"/>
        <v>7753.4947960365853</v>
      </c>
      <c r="AM249" s="101"/>
      <c r="AN249" s="101"/>
      <c r="AO249" s="1">
        <v>16</v>
      </c>
      <c r="AP249" s="2">
        <v>36</v>
      </c>
      <c r="AQ249" s="74">
        <f t="shared" si="200"/>
        <v>287</v>
      </c>
      <c r="AR249" s="31">
        <f t="shared" si="201"/>
        <v>1</v>
      </c>
      <c r="AS249" s="2">
        <f t="shared" si="202"/>
        <v>1</v>
      </c>
      <c r="AT249" s="33">
        <f t="shared" si="203"/>
        <v>0</v>
      </c>
      <c r="AU249" s="31">
        <f t="shared" si="204"/>
        <v>1</v>
      </c>
      <c r="AV249" s="2">
        <f t="shared" si="205"/>
        <v>0</v>
      </c>
      <c r="AW249" s="33">
        <f t="shared" si="206"/>
        <v>0</v>
      </c>
      <c r="AX249" s="31">
        <f t="shared" si="207"/>
        <v>1</v>
      </c>
      <c r="AY249" s="33">
        <f t="shared" si="208"/>
        <v>0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customHeight="1">
      <c r="A250" s="2"/>
      <c r="B250" s="107">
        <v>175</v>
      </c>
      <c r="C250" s="31">
        <v>7</v>
      </c>
      <c r="D250" s="106" t="s">
        <v>10</v>
      </c>
      <c r="E250" s="2" t="s">
        <v>136</v>
      </c>
      <c r="F250" s="2" t="s">
        <v>149</v>
      </c>
      <c r="G250" s="2"/>
      <c r="H250" s="33"/>
      <c r="I250" s="99">
        <f t="shared" si="0"/>
        <v>1204.8960275070128</v>
      </c>
      <c r="J250" s="101">
        <f t="shared" si="1"/>
        <v>17.9375</v>
      </c>
      <c r="K250" s="101">
        <f t="shared" si="2"/>
        <v>97</v>
      </c>
      <c r="L250" s="74">
        <f t="shared" si="3"/>
        <v>13</v>
      </c>
      <c r="M250" s="99">
        <f t="shared" si="191"/>
        <v>19278.336440112205</v>
      </c>
      <c r="N250" s="108">
        <f t="shared" si="192"/>
        <v>19278.336440112205</v>
      </c>
      <c r="O250" s="108"/>
      <c r="P250" s="108"/>
      <c r="Q250" s="108"/>
      <c r="R250" s="109"/>
      <c r="S250" s="99">
        <f t="shared" si="6"/>
        <v>11630.242194054877</v>
      </c>
      <c r="T250" s="108">
        <f t="shared" si="193"/>
        <v>11630.242194054877</v>
      </c>
      <c r="U250" s="108"/>
      <c r="V250" s="108"/>
      <c r="W250" s="108"/>
      <c r="X250" s="109"/>
      <c r="Y250" s="99">
        <f t="shared" si="8"/>
        <v>31240.086599388356</v>
      </c>
      <c r="Z250" s="108">
        <f t="shared" si="194"/>
        <v>31240.086599388356</v>
      </c>
      <c r="AA250" s="108"/>
      <c r="AB250" s="108"/>
      <c r="AC250" s="108"/>
      <c r="AD250" s="109"/>
      <c r="AE250" s="99">
        <f t="shared" ref="AE250:AF250" si="227">AO250</f>
        <v>16</v>
      </c>
      <c r="AF250" s="101">
        <f t="shared" si="227"/>
        <v>36</v>
      </c>
      <c r="AG250" s="101">
        <f t="shared" si="196"/>
        <v>19.001300000000001</v>
      </c>
      <c r="AH250" s="101">
        <f t="shared" si="197"/>
        <v>287</v>
      </c>
      <c r="AI250" s="101">
        <f t="shared" si="190"/>
        <v>268.61079999999998</v>
      </c>
      <c r="AJ250" s="108">
        <f t="shared" si="198"/>
        <v>1.4285714285714286</v>
      </c>
      <c r="AK250" s="101">
        <f t="shared" si="15"/>
        <v>7753.4947960365853</v>
      </c>
      <c r="AL250" s="101">
        <f t="shared" si="199"/>
        <v>7753.4947960365853</v>
      </c>
      <c r="AM250" s="101"/>
      <c r="AN250" s="101"/>
      <c r="AO250" s="1">
        <v>16</v>
      </c>
      <c r="AP250" s="2">
        <v>36</v>
      </c>
      <c r="AQ250" s="74">
        <f t="shared" si="200"/>
        <v>287</v>
      </c>
      <c r="AR250" s="31">
        <f t="shared" si="201"/>
        <v>1</v>
      </c>
      <c r="AS250" s="2">
        <f t="shared" si="202"/>
        <v>1</v>
      </c>
      <c r="AT250" s="33">
        <f t="shared" si="203"/>
        <v>0</v>
      </c>
      <c r="AU250" s="31">
        <f t="shared" si="204"/>
        <v>1.25</v>
      </c>
      <c r="AV250" s="2">
        <f t="shared" si="205"/>
        <v>0</v>
      </c>
      <c r="AW250" s="33">
        <f t="shared" si="206"/>
        <v>0</v>
      </c>
      <c r="AX250" s="31">
        <f t="shared" si="207"/>
        <v>1</v>
      </c>
      <c r="AY250" s="33">
        <f t="shared" si="208"/>
        <v>0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customHeight="1">
      <c r="A251" s="2"/>
      <c r="B251" s="107">
        <v>176</v>
      </c>
      <c r="C251" s="31">
        <v>7</v>
      </c>
      <c r="D251" s="106" t="s">
        <v>10</v>
      </c>
      <c r="E251" s="2" t="s">
        <v>89</v>
      </c>
      <c r="F251" s="2" t="s">
        <v>149</v>
      </c>
      <c r="G251" s="2"/>
      <c r="H251" s="33"/>
      <c r="I251" s="99">
        <f t="shared" si="0"/>
        <v>1258.0644880856125</v>
      </c>
      <c r="J251" s="101">
        <f t="shared" si="1"/>
        <v>17.9375</v>
      </c>
      <c r="K251" s="101">
        <f t="shared" si="2"/>
        <v>80</v>
      </c>
      <c r="L251" s="74">
        <f t="shared" si="3"/>
        <v>10</v>
      </c>
      <c r="M251" s="99">
        <f t="shared" si="191"/>
        <v>20129.031809369801</v>
      </c>
      <c r="N251" s="108">
        <f t="shared" si="192"/>
        <v>20129.031809369801</v>
      </c>
      <c r="O251" s="108"/>
      <c r="P251" s="108"/>
      <c r="Q251" s="108"/>
      <c r="R251" s="109"/>
      <c r="S251" s="99">
        <f t="shared" si="6"/>
        <v>9304.1937552439013</v>
      </c>
      <c r="T251" s="108">
        <f t="shared" si="193"/>
        <v>9304.1937552439013</v>
      </c>
      <c r="U251" s="108"/>
      <c r="V251" s="108"/>
      <c r="W251" s="108"/>
      <c r="X251" s="109"/>
      <c r="Y251" s="99">
        <f t="shared" si="8"/>
        <v>24992.069279510681</v>
      </c>
      <c r="Z251" s="108">
        <f t="shared" si="194"/>
        <v>24992.069279510681</v>
      </c>
      <c r="AA251" s="108"/>
      <c r="AB251" s="108"/>
      <c r="AC251" s="108"/>
      <c r="AD251" s="109"/>
      <c r="AE251" s="99">
        <f t="shared" ref="AE251:AF251" si="228">AO251</f>
        <v>16</v>
      </c>
      <c r="AF251" s="101">
        <f t="shared" si="228"/>
        <v>36</v>
      </c>
      <c r="AG251" s="101">
        <f t="shared" si="196"/>
        <v>49.001300000000001</v>
      </c>
      <c r="AH251" s="101">
        <f t="shared" si="197"/>
        <v>287</v>
      </c>
      <c r="AI251" s="101">
        <f t="shared" si="190"/>
        <v>268.61079999999998</v>
      </c>
      <c r="AJ251" s="108">
        <f t="shared" si="198"/>
        <v>1.4285714285714286</v>
      </c>
      <c r="AK251" s="101">
        <f t="shared" si="15"/>
        <v>7753.4947960365853</v>
      </c>
      <c r="AL251" s="101">
        <f t="shared" si="199"/>
        <v>7753.4947960365853</v>
      </c>
      <c r="AM251" s="101"/>
      <c r="AN251" s="101"/>
      <c r="AO251" s="1">
        <v>16</v>
      </c>
      <c r="AP251" s="2">
        <v>36</v>
      </c>
      <c r="AQ251" s="74">
        <f t="shared" si="200"/>
        <v>287</v>
      </c>
      <c r="AR251" s="31">
        <f t="shared" si="201"/>
        <v>1</v>
      </c>
      <c r="AS251" s="2">
        <f t="shared" si="202"/>
        <v>1</v>
      </c>
      <c r="AT251" s="33">
        <f t="shared" si="203"/>
        <v>0</v>
      </c>
      <c r="AU251" s="31">
        <f t="shared" si="204"/>
        <v>1</v>
      </c>
      <c r="AV251" s="2">
        <f t="shared" si="205"/>
        <v>30</v>
      </c>
      <c r="AW251" s="33">
        <f t="shared" si="206"/>
        <v>0</v>
      </c>
      <c r="AX251" s="31">
        <f t="shared" si="207"/>
        <v>1</v>
      </c>
      <c r="AY251" s="33">
        <f t="shared" si="208"/>
        <v>0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customHeight="1">
      <c r="A252" s="2"/>
      <c r="B252" s="107">
        <v>177</v>
      </c>
      <c r="C252" s="31">
        <v>7</v>
      </c>
      <c r="D252" s="106" t="s">
        <v>10</v>
      </c>
      <c r="E252" s="2" t="s">
        <v>148</v>
      </c>
      <c r="F252" s="2" t="s">
        <v>149</v>
      </c>
      <c r="G252" s="2"/>
      <c r="H252" s="33"/>
      <c r="I252" s="99">
        <f t="shared" si="0"/>
        <v>963.91682200561024</v>
      </c>
      <c r="J252" s="101">
        <f t="shared" si="1"/>
        <v>17.9375</v>
      </c>
      <c r="K252" s="101">
        <f t="shared" si="2"/>
        <v>177</v>
      </c>
      <c r="L252" s="74">
        <f t="shared" si="3"/>
        <v>38</v>
      </c>
      <c r="M252" s="99">
        <f t="shared" si="191"/>
        <v>15422.669152089764</v>
      </c>
      <c r="N252" s="108">
        <f t="shared" si="192"/>
        <v>15422.669152089764</v>
      </c>
      <c r="O252" s="108"/>
      <c r="P252" s="108"/>
      <c r="Q252" s="108"/>
      <c r="R252" s="109"/>
      <c r="S252" s="99">
        <f t="shared" si="6"/>
        <v>9304.1937552439013</v>
      </c>
      <c r="T252" s="108">
        <f t="shared" si="193"/>
        <v>9304.1937552439013</v>
      </c>
      <c r="U252" s="108"/>
      <c r="V252" s="108"/>
      <c r="W252" s="108"/>
      <c r="X252" s="109"/>
      <c r="Y252" s="99">
        <f t="shared" si="8"/>
        <v>24992.069279510681</v>
      </c>
      <c r="Z252" s="108">
        <f t="shared" si="194"/>
        <v>24992.069279510681</v>
      </c>
      <c r="AA252" s="108"/>
      <c r="AB252" s="108"/>
      <c r="AC252" s="108"/>
      <c r="AD252" s="109"/>
      <c r="AE252" s="99">
        <f t="shared" ref="AE252:AF252" si="229">AO252</f>
        <v>16</v>
      </c>
      <c r="AF252" s="101">
        <f t="shared" si="229"/>
        <v>36</v>
      </c>
      <c r="AG252" s="101">
        <f t="shared" si="196"/>
        <v>19.001300000000001</v>
      </c>
      <c r="AH252" s="101">
        <f t="shared" si="197"/>
        <v>287</v>
      </c>
      <c r="AI252" s="101">
        <f t="shared" si="190"/>
        <v>268.61079999999998</v>
      </c>
      <c r="AJ252" s="108">
        <f t="shared" si="198"/>
        <v>1.2142857142857142</v>
      </c>
      <c r="AK252" s="101">
        <f t="shared" si="15"/>
        <v>7753.4947960365853</v>
      </c>
      <c r="AL252" s="101">
        <f t="shared" si="199"/>
        <v>7753.4947960365853</v>
      </c>
      <c r="AM252" s="101"/>
      <c r="AN252" s="101"/>
      <c r="AO252" s="1">
        <v>16</v>
      </c>
      <c r="AP252" s="2">
        <v>36</v>
      </c>
      <c r="AQ252" s="74">
        <f t="shared" si="200"/>
        <v>287</v>
      </c>
      <c r="AR252" s="31">
        <f t="shared" si="201"/>
        <v>0.85</v>
      </c>
      <c r="AS252" s="2">
        <f t="shared" si="202"/>
        <v>1</v>
      </c>
      <c r="AT252" s="33">
        <f t="shared" si="203"/>
        <v>0</v>
      </c>
      <c r="AU252" s="31">
        <f t="shared" si="204"/>
        <v>1</v>
      </c>
      <c r="AV252" s="2">
        <f t="shared" si="205"/>
        <v>0</v>
      </c>
      <c r="AW252" s="33">
        <f t="shared" si="206"/>
        <v>0</v>
      </c>
      <c r="AX252" s="31">
        <f t="shared" si="207"/>
        <v>1</v>
      </c>
      <c r="AY252" s="33">
        <f t="shared" si="208"/>
        <v>0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customHeight="1">
      <c r="A253" s="2"/>
      <c r="B253" s="107">
        <v>178</v>
      </c>
      <c r="C253" s="31">
        <v>7</v>
      </c>
      <c r="D253" s="106" t="s">
        <v>10</v>
      </c>
      <c r="E253" s="2" t="s">
        <v>163</v>
      </c>
      <c r="F253" s="2" t="s">
        <v>149</v>
      </c>
      <c r="G253" s="2"/>
      <c r="H253" s="33"/>
      <c r="I253" s="99">
        <f t="shared" si="0"/>
        <v>1204.8960275070128</v>
      </c>
      <c r="J253" s="101">
        <f t="shared" si="1"/>
        <v>17.9375</v>
      </c>
      <c r="K253" s="101">
        <f t="shared" si="2"/>
        <v>97</v>
      </c>
      <c r="L253" s="74">
        <f t="shared" si="3"/>
        <v>13</v>
      </c>
      <c r="M253" s="99">
        <f t="shared" si="191"/>
        <v>19278.336440112205</v>
      </c>
      <c r="N253" s="108">
        <f t="shared" si="192"/>
        <v>19278.336440112205</v>
      </c>
      <c r="O253" s="108"/>
      <c r="P253" s="108"/>
      <c r="Q253" s="108"/>
      <c r="R253" s="109"/>
      <c r="S253" s="99">
        <f t="shared" si="6"/>
        <v>11630.242194054877</v>
      </c>
      <c r="T253" s="108">
        <f t="shared" si="193"/>
        <v>11630.242194054877</v>
      </c>
      <c r="U253" s="108"/>
      <c r="V253" s="108"/>
      <c r="W253" s="108"/>
      <c r="X253" s="109"/>
      <c r="Y253" s="99">
        <f t="shared" si="8"/>
        <v>31240.086599388356</v>
      </c>
      <c r="Z253" s="108">
        <f t="shared" si="194"/>
        <v>31240.086599388356</v>
      </c>
      <c r="AA253" s="108"/>
      <c r="AB253" s="108"/>
      <c r="AC253" s="108"/>
      <c r="AD253" s="109"/>
      <c r="AE253" s="99">
        <f t="shared" ref="AE253:AF253" si="230">AO253</f>
        <v>16</v>
      </c>
      <c r="AF253" s="101">
        <f t="shared" si="230"/>
        <v>36</v>
      </c>
      <c r="AG253" s="101">
        <f t="shared" si="196"/>
        <v>19.001300000000001</v>
      </c>
      <c r="AH253" s="101">
        <f t="shared" si="197"/>
        <v>287</v>
      </c>
      <c r="AI253" s="101">
        <f t="shared" si="190"/>
        <v>268.61079999999998</v>
      </c>
      <c r="AJ253" s="108">
        <f t="shared" si="198"/>
        <v>1.2142857142857142</v>
      </c>
      <c r="AK253" s="101">
        <f t="shared" si="15"/>
        <v>7753.4947960365853</v>
      </c>
      <c r="AL253" s="101">
        <f t="shared" si="199"/>
        <v>7753.4947960365853</v>
      </c>
      <c r="AM253" s="101"/>
      <c r="AN253" s="101"/>
      <c r="AO253" s="1">
        <v>16</v>
      </c>
      <c r="AP253" s="2">
        <v>36</v>
      </c>
      <c r="AQ253" s="74">
        <f t="shared" si="200"/>
        <v>287</v>
      </c>
      <c r="AR253" s="31">
        <f t="shared" si="201"/>
        <v>0.85</v>
      </c>
      <c r="AS253" s="2">
        <f t="shared" si="202"/>
        <v>1</v>
      </c>
      <c r="AT253" s="33">
        <f t="shared" si="203"/>
        <v>0</v>
      </c>
      <c r="AU253" s="31">
        <f t="shared" si="204"/>
        <v>1.25</v>
      </c>
      <c r="AV253" s="2">
        <f t="shared" si="205"/>
        <v>0</v>
      </c>
      <c r="AW253" s="33">
        <f t="shared" si="206"/>
        <v>0</v>
      </c>
      <c r="AX253" s="31">
        <f t="shared" si="207"/>
        <v>1</v>
      </c>
      <c r="AY253" s="33">
        <f t="shared" si="208"/>
        <v>0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customHeight="1">
      <c r="A254" s="2"/>
      <c r="B254" s="107">
        <v>179</v>
      </c>
      <c r="C254" s="31">
        <v>7</v>
      </c>
      <c r="D254" s="106" t="s">
        <v>10</v>
      </c>
      <c r="E254" s="2" t="s">
        <v>152</v>
      </c>
      <c r="F254" s="2" t="s">
        <v>149</v>
      </c>
      <c r="G254" s="2"/>
      <c r="H254" s="33"/>
      <c r="I254" s="99">
        <f t="shared" si="0"/>
        <v>1258.0644880856125</v>
      </c>
      <c r="J254" s="101">
        <f t="shared" si="1"/>
        <v>17.9375</v>
      </c>
      <c r="K254" s="101">
        <f t="shared" si="2"/>
        <v>80</v>
      </c>
      <c r="L254" s="74">
        <f t="shared" si="3"/>
        <v>10</v>
      </c>
      <c r="M254" s="99">
        <f t="shared" si="191"/>
        <v>20129.031809369801</v>
      </c>
      <c r="N254" s="108">
        <f t="shared" si="192"/>
        <v>20129.031809369801</v>
      </c>
      <c r="O254" s="108"/>
      <c r="P254" s="108"/>
      <c r="Q254" s="108"/>
      <c r="R254" s="109"/>
      <c r="S254" s="99">
        <f t="shared" si="6"/>
        <v>9304.1937552439013</v>
      </c>
      <c r="T254" s="108">
        <f t="shared" si="193"/>
        <v>9304.1937552439013</v>
      </c>
      <c r="U254" s="108"/>
      <c r="V254" s="108"/>
      <c r="W254" s="108"/>
      <c r="X254" s="109"/>
      <c r="Y254" s="99">
        <f t="shared" si="8"/>
        <v>24992.069279510681</v>
      </c>
      <c r="Z254" s="108">
        <f t="shared" si="194"/>
        <v>24992.069279510681</v>
      </c>
      <c r="AA254" s="108"/>
      <c r="AB254" s="108"/>
      <c r="AC254" s="108"/>
      <c r="AD254" s="109"/>
      <c r="AE254" s="99">
        <f t="shared" ref="AE254:AF254" si="231">AO254</f>
        <v>16</v>
      </c>
      <c r="AF254" s="101">
        <f t="shared" si="231"/>
        <v>36</v>
      </c>
      <c r="AG254" s="101">
        <f t="shared" si="196"/>
        <v>49.001300000000001</v>
      </c>
      <c r="AH254" s="101">
        <f t="shared" si="197"/>
        <v>287</v>
      </c>
      <c r="AI254" s="101">
        <f t="shared" si="190"/>
        <v>268.61079999999998</v>
      </c>
      <c r="AJ254" s="108">
        <f t="shared" si="198"/>
        <v>1.2142857142857142</v>
      </c>
      <c r="AK254" s="101">
        <f t="shared" si="15"/>
        <v>7753.4947960365853</v>
      </c>
      <c r="AL254" s="101">
        <f t="shared" si="199"/>
        <v>7753.4947960365853</v>
      </c>
      <c r="AM254" s="101"/>
      <c r="AN254" s="101"/>
      <c r="AO254" s="1">
        <v>16</v>
      </c>
      <c r="AP254" s="2">
        <v>36</v>
      </c>
      <c r="AQ254" s="74">
        <f t="shared" si="200"/>
        <v>287</v>
      </c>
      <c r="AR254" s="31">
        <f t="shared" si="201"/>
        <v>0.85</v>
      </c>
      <c r="AS254" s="2">
        <f t="shared" si="202"/>
        <v>1</v>
      </c>
      <c r="AT254" s="33">
        <f t="shared" si="203"/>
        <v>0</v>
      </c>
      <c r="AU254" s="31">
        <f t="shared" si="204"/>
        <v>1</v>
      </c>
      <c r="AV254" s="2">
        <f t="shared" si="205"/>
        <v>30</v>
      </c>
      <c r="AW254" s="33">
        <f t="shared" si="206"/>
        <v>0</v>
      </c>
      <c r="AX254" s="31">
        <f t="shared" si="207"/>
        <v>1</v>
      </c>
      <c r="AY254" s="33">
        <f t="shared" si="208"/>
        <v>0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customHeight="1">
      <c r="A255" s="2"/>
      <c r="B255" s="107">
        <v>180</v>
      </c>
      <c r="C255" s="31">
        <v>7</v>
      </c>
      <c r="D255" s="106" t="s">
        <v>10</v>
      </c>
      <c r="E255" s="2" t="s">
        <v>79</v>
      </c>
      <c r="F255" s="2" t="s">
        <v>149</v>
      </c>
      <c r="G255" s="2" t="s">
        <v>184</v>
      </c>
      <c r="H255" s="33"/>
      <c r="I255" s="99">
        <f t="shared" si="0"/>
        <v>1137.4218499666201</v>
      </c>
      <c r="J255" s="101">
        <f t="shared" si="1"/>
        <v>17.9375</v>
      </c>
      <c r="K255" s="101">
        <f t="shared" si="2"/>
        <v>111</v>
      </c>
      <c r="L255" s="74">
        <f t="shared" si="3"/>
        <v>18</v>
      </c>
      <c r="M255" s="99">
        <f t="shared" si="191"/>
        <v>18198.749599465922</v>
      </c>
      <c r="N255" s="108">
        <f t="shared" si="192"/>
        <v>18198.749599465922</v>
      </c>
      <c r="O255" s="108"/>
      <c r="P255" s="108"/>
      <c r="Q255" s="108"/>
      <c r="R255" s="109"/>
      <c r="S255" s="99">
        <f t="shared" si="6"/>
        <v>10978.948631187804</v>
      </c>
      <c r="T255" s="108">
        <f t="shared" si="193"/>
        <v>10978.948631187804</v>
      </c>
      <c r="U255" s="108"/>
      <c r="V255" s="108"/>
      <c r="W255" s="108"/>
      <c r="X255" s="109"/>
      <c r="Y255" s="99">
        <f t="shared" si="8"/>
        <v>29490.641749822607</v>
      </c>
      <c r="Z255" s="108">
        <f t="shared" si="194"/>
        <v>29490.641749822607</v>
      </c>
      <c r="AA255" s="108"/>
      <c r="AB255" s="108"/>
      <c r="AC255" s="108"/>
      <c r="AD255" s="109"/>
      <c r="AE255" s="99">
        <f t="shared" ref="AE255:AF255" si="232">AO255</f>
        <v>16</v>
      </c>
      <c r="AF255" s="101">
        <f t="shared" si="232"/>
        <v>36</v>
      </c>
      <c r="AG255" s="101">
        <f t="shared" si="196"/>
        <v>19.001300000000001</v>
      </c>
      <c r="AH255" s="101">
        <f t="shared" si="197"/>
        <v>287</v>
      </c>
      <c r="AI255" s="101">
        <f t="shared" si="190"/>
        <v>268.61079999999998</v>
      </c>
      <c r="AJ255" s="108">
        <f t="shared" si="198"/>
        <v>1.4285714285714286</v>
      </c>
      <c r="AK255" s="101">
        <f t="shared" si="15"/>
        <v>7753.4947960365853</v>
      </c>
      <c r="AL255" s="101">
        <f t="shared" si="199"/>
        <v>7753.4947960365853</v>
      </c>
      <c r="AM255" s="101"/>
      <c r="AN255" s="101"/>
      <c r="AO255" s="1">
        <v>16</v>
      </c>
      <c r="AP255" s="2">
        <v>36</v>
      </c>
      <c r="AQ255" s="74">
        <f t="shared" si="200"/>
        <v>287</v>
      </c>
      <c r="AR255" s="31">
        <f t="shared" si="201"/>
        <v>1</v>
      </c>
      <c r="AS255" s="2">
        <f t="shared" si="202"/>
        <v>1.18</v>
      </c>
      <c r="AT255" s="33">
        <f t="shared" si="203"/>
        <v>0</v>
      </c>
      <c r="AU255" s="31">
        <f t="shared" si="204"/>
        <v>1</v>
      </c>
      <c r="AV255" s="2">
        <f t="shared" si="205"/>
        <v>0</v>
      </c>
      <c r="AW255" s="33">
        <f t="shared" si="206"/>
        <v>0</v>
      </c>
      <c r="AX255" s="31">
        <f t="shared" si="207"/>
        <v>1</v>
      </c>
      <c r="AY255" s="33">
        <f t="shared" si="208"/>
        <v>0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customHeight="1">
      <c r="A256" s="2"/>
      <c r="B256" s="107">
        <v>181</v>
      </c>
      <c r="C256" s="31">
        <v>7</v>
      </c>
      <c r="D256" s="106" t="s">
        <v>10</v>
      </c>
      <c r="E256" s="2" t="s">
        <v>168</v>
      </c>
      <c r="F256" s="2" t="s">
        <v>149</v>
      </c>
      <c r="G256" s="2" t="s">
        <v>184</v>
      </c>
      <c r="H256" s="33"/>
      <c r="I256" s="99">
        <f t="shared" si="0"/>
        <v>1421.777312458275</v>
      </c>
      <c r="J256" s="101">
        <f t="shared" si="1"/>
        <v>17.9375</v>
      </c>
      <c r="K256" s="101">
        <f t="shared" si="2"/>
        <v>56</v>
      </c>
      <c r="L256" s="74">
        <f t="shared" si="3"/>
        <v>4</v>
      </c>
      <c r="M256" s="99">
        <f t="shared" si="191"/>
        <v>22748.4369993324</v>
      </c>
      <c r="N256" s="108">
        <f t="shared" si="192"/>
        <v>22748.4369993324</v>
      </c>
      <c r="O256" s="108"/>
      <c r="P256" s="108"/>
      <c r="Q256" s="108"/>
      <c r="R256" s="109"/>
      <c r="S256" s="99">
        <f t="shared" si="6"/>
        <v>13723.685788984754</v>
      </c>
      <c r="T256" s="108">
        <f t="shared" si="193"/>
        <v>13723.685788984754</v>
      </c>
      <c r="U256" s="108"/>
      <c r="V256" s="108"/>
      <c r="W256" s="108"/>
      <c r="X256" s="109"/>
      <c r="Y256" s="99">
        <f t="shared" si="8"/>
        <v>36863.302187278256</v>
      </c>
      <c r="Z256" s="108">
        <f t="shared" si="194"/>
        <v>36863.302187278256</v>
      </c>
      <c r="AA256" s="108"/>
      <c r="AB256" s="108"/>
      <c r="AC256" s="108"/>
      <c r="AD256" s="109"/>
      <c r="AE256" s="99">
        <f t="shared" ref="AE256:AF256" si="233">AO256</f>
        <v>16</v>
      </c>
      <c r="AF256" s="101">
        <f t="shared" si="233"/>
        <v>36</v>
      </c>
      <c r="AG256" s="101">
        <f t="shared" si="196"/>
        <v>19.001300000000001</v>
      </c>
      <c r="AH256" s="101">
        <f t="shared" si="197"/>
        <v>287</v>
      </c>
      <c r="AI256" s="101">
        <f t="shared" si="190"/>
        <v>268.61079999999998</v>
      </c>
      <c r="AJ256" s="108">
        <f t="shared" si="198"/>
        <v>1.4285714285714286</v>
      </c>
      <c r="AK256" s="101">
        <f t="shared" si="15"/>
        <v>7753.4947960365853</v>
      </c>
      <c r="AL256" s="101">
        <f t="shared" si="199"/>
        <v>7753.4947960365853</v>
      </c>
      <c r="AM256" s="101"/>
      <c r="AN256" s="101"/>
      <c r="AO256" s="1">
        <v>16</v>
      </c>
      <c r="AP256" s="2">
        <v>36</v>
      </c>
      <c r="AQ256" s="74">
        <f t="shared" si="200"/>
        <v>287</v>
      </c>
      <c r="AR256" s="31">
        <f t="shared" si="201"/>
        <v>1</v>
      </c>
      <c r="AS256" s="2">
        <f t="shared" si="202"/>
        <v>1.18</v>
      </c>
      <c r="AT256" s="33">
        <f t="shared" si="203"/>
        <v>0</v>
      </c>
      <c r="AU256" s="31">
        <f t="shared" si="204"/>
        <v>1.25</v>
      </c>
      <c r="AV256" s="2">
        <f t="shared" si="205"/>
        <v>0</v>
      </c>
      <c r="AW256" s="33">
        <f t="shared" si="206"/>
        <v>0</v>
      </c>
      <c r="AX256" s="31">
        <f t="shared" si="207"/>
        <v>1</v>
      </c>
      <c r="AY256" s="33">
        <f t="shared" si="208"/>
        <v>0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customHeight="1">
      <c r="A257" s="2"/>
      <c r="B257" s="107">
        <v>182</v>
      </c>
      <c r="C257" s="31">
        <v>7</v>
      </c>
      <c r="D257" s="106" t="s">
        <v>10</v>
      </c>
      <c r="E257" s="2" t="s">
        <v>101</v>
      </c>
      <c r="F257" s="2" t="s">
        <v>149</v>
      </c>
      <c r="G257" s="2" t="s">
        <v>184</v>
      </c>
      <c r="H257" s="33"/>
      <c r="I257" s="99">
        <f t="shared" si="0"/>
        <v>1484.5160959410227</v>
      </c>
      <c r="J257" s="101">
        <f t="shared" si="1"/>
        <v>17.9375</v>
      </c>
      <c r="K257" s="101">
        <f t="shared" si="2"/>
        <v>43</v>
      </c>
      <c r="L257" s="74">
        <f t="shared" si="3"/>
        <v>3</v>
      </c>
      <c r="M257" s="99">
        <f t="shared" si="191"/>
        <v>23752.257535056364</v>
      </c>
      <c r="N257" s="108">
        <f t="shared" si="192"/>
        <v>23752.257535056364</v>
      </c>
      <c r="O257" s="108"/>
      <c r="P257" s="108"/>
      <c r="Q257" s="108"/>
      <c r="R257" s="109"/>
      <c r="S257" s="99">
        <f t="shared" si="6"/>
        <v>10978.948631187804</v>
      </c>
      <c r="T257" s="108">
        <f t="shared" si="193"/>
        <v>10978.948631187804</v>
      </c>
      <c r="U257" s="108"/>
      <c r="V257" s="108"/>
      <c r="W257" s="108"/>
      <c r="X257" s="109"/>
      <c r="Y257" s="99">
        <f t="shared" si="8"/>
        <v>29490.641749822607</v>
      </c>
      <c r="Z257" s="108">
        <f t="shared" si="194"/>
        <v>29490.641749822607</v>
      </c>
      <c r="AA257" s="108"/>
      <c r="AB257" s="108"/>
      <c r="AC257" s="108"/>
      <c r="AD257" s="109"/>
      <c r="AE257" s="99">
        <f t="shared" ref="AE257:AF257" si="234">AO257</f>
        <v>16</v>
      </c>
      <c r="AF257" s="101">
        <f t="shared" si="234"/>
        <v>36</v>
      </c>
      <c r="AG257" s="101">
        <f t="shared" si="196"/>
        <v>49.001300000000001</v>
      </c>
      <c r="AH257" s="101">
        <f t="shared" si="197"/>
        <v>287</v>
      </c>
      <c r="AI257" s="101">
        <f t="shared" si="190"/>
        <v>268.61079999999998</v>
      </c>
      <c r="AJ257" s="108">
        <f t="shared" si="198"/>
        <v>1.4285714285714286</v>
      </c>
      <c r="AK257" s="101">
        <f t="shared" si="15"/>
        <v>7753.4947960365853</v>
      </c>
      <c r="AL257" s="101">
        <f t="shared" si="199"/>
        <v>7753.4947960365853</v>
      </c>
      <c r="AM257" s="101"/>
      <c r="AN257" s="101"/>
      <c r="AO257" s="1">
        <v>16</v>
      </c>
      <c r="AP257" s="2">
        <v>36</v>
      </c>
      <c r="AQ257" s="74">
        <f t="shared" si="200"/>
        <v>287</v>
      </c>
      <c r="AR257" s="31">
        <f t="shared" si="201"/>
        <v>1</v>
      </c>
      <c r="AS257" s="2">
        <f t="shared" si="202"/>
        <v>1.18</v>
      </c>
      <c r="AT257" s="33">
        <f t="shared" si="203"/>
        <v>0</v>
      </c>
      <c r="AU257" s="31">
        <f t="shared" si="204"/>
        <v>1</v>
      </c>
      <c r="AV257" s="2">
        <f t="shared" si="205"/>
        <v>30</v>
      </c>
      <c r="AW257" s="33">
        <f t="shared" si="206"/>
        <v>0</v>
      </c>
      <c r="AX257" s="31">
        <f t="shared" si="207"/>
        <v>1</v>
      </c>
      <c r="AY257" s="33">
        <f t="shared" si="208"/>
        <v>0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customHeight="1">
      <c r="A258" s="2"/>
      <c r="B258" s="107">
        <v>183</v>
      </c>
      <c r="C258" s="31">
        <v>4</v>
      </c>
      <c r="D258" s="106" t="s">
        <v>10</v>
      </c>
      <c r="E258" s="2" t="s">
        <v>67</v>
      </c>
      <c r="F258" s="2" t="s">
        <v>149</v>
      </c>
      <c r="G258" s="2"/>
      <c r="H258" s="33"/>
      <c r="I258" s="99">
        <f t="shared" si="0"/>
        <v>893.27564897183049</v>
      </c>
      <c r="J258" s="101">
        <f t="shared" si="1"/>
        <v>9.875</v>
      </c>
      <c r="K258" s="101">
        <f t="shared" si="2"/>
        <v>210</v>
      </c>
      <c r="L258" s="74">
        <f t="shared" si="3"/>
        <v>48</v>
      </c>
      <c r="M258" s="99">
        <f t="shared" si="191"/>
        <v>14292.410383549288</v>
      </c>
      <c r="N258" s="108">
        <f t="shared" si="192"/>
        <v>14292.410383549288</v>
      </c>
      <c r="O258" s="108"/>
      <c r="P258" s="108"/>
      <c r="Q258" s="108"/>
      <c r="R258" s="109"/>
      <c r="S258" s="99">
        <f t="shared" si="6"/>
        <v>8622.3308123019506</v>
      </c>
      <c r="T258" s="108">
        <f t="shared" si="193"/>
        <v>8622.3308123019506</v>
      </c>
      <c r="U258" s="108"/>
      <c r="V258" s="108"/>
      <c r="W258" s="108"/>
      <c r="X258" s="109"/>
      <c r="Y258" s="99">
        <f t="shared" si="8"/>
        <v>23160.511773570768</v>
      </c>
      <c r="Z258" s="108">
        <f t="shared" si="194"/>
        <v>23160.511773570768</v>
      </c>
      <c r="AA258" s="108"/>
      <c r="AB258" s="108"/>
      <c r="AC258" s="108"/>
      <c r="AD258" s="109"/>
      <c r="AE258" s="99">
        <f t="shared" ref="AE258:AF258" si="235">AO258</f>
        <v>16</v>
      </c>
      <c r="AF258" s="101">
        <f t="shared" si="235"/>
        <v>36</v>
      </c>
      <c r="AG258" s="101">
        <f t="shared" si="196"/>
        <v>19.001300000000001</v>
      </c>
      <c r="AH258" s="101">
        <f t="shared" si="197"/>
        <v>158</v>
      </c>
      <c r="AI258" s="101">
        <f t="shared" si="190"/>
        <v>268.61079999999998</v>
      </c>
      <c r="AJ258" s="108">
        <f t="shared" si="198"/>
        <v>1.4285714285714286</v>
      </c>
      <c r="AK258" s="101">
        <f t="shared" si="15"/>
        <v>7185.2756769182924</v>
      </c>
      <c r="AL258" s="101">
        <f t="shared" si="199"/>
        <v>7185.2756769182924</v>
      </c>
      <c r="AM258" s="101"/>
      <c r="AN258" s="101"/>
      <c r="AO258" s="1">
        <v>16</v>
      </c>
      <c r="AP258" s="2">
        <v>36</v>
      </c>
      <c r="AQ258" s="74">
        <f t="shared" si="200"/>
        <v>158</v>
      </c>
      <c r="AR258" s="31">
        <f t="shared" si="201"/>
        <v>1</v>
      </c>
      <c r="AS258" s="2">
        <f t="shared" si="202"/>
        <v>1</v>
      </c>
      <c r="AT258" s="33">
        <f t="shared" si="203"/>
        <v>0</v>
      </c>
      <c r="AU258" s="31">
        <f t="shared" si="204"/>
        <v>1</v>
      </c>
      <c r="AV258" s="2">
        <f t="shared" si="205"/>
        <v>0</v>
      </c>
      <c r="AW258" s="33">
        <f t="shared" si="206"/>
        <v>0</v>
      </c>
      <c r="AX258" s="31">
        <f t="shared" si="207"/>
        <v>1</v>
      </c>
      <c r="AY258" s="33">
        <f t="shared" si="208"/>
        <v>0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customHeight="1">
      <c r="A259" s="2"/>
      <c r="B259" s="107">
        <v>184</v>
      </c>
      <c r="C259" s="31">
        <v>4</v>
      </c>
      <c r="D259" s="106" t="s">
        <v>10</v>
      </c>
      <c r="E259" s="2" t="s">
        <v>148</v>
      </c>
      <c r="F259" s="2" t="s">
        <v>149</v>
      </c>
      <c r="G259" s="2"/>
      <c r="H259" s="33"/>
      <c r="I259" s="99">
        <f t="shared" si="0"/>
        <v>893.27564897183049</v>
      </c>
      <c r="J259" s="101">
        <f t="shared" si="1"/>
        <v>9.875</v>
      </c>
      <c r="K259" s="101">
        <f t="shared" si="2"/>
        <v>210</v>
      </c>
      <c r="L259" s="74">
        <f t="shared" si="3"/>
        <v>48</v>
      </c>
      <c r="M259" s="99">
        <f t="shared" si="191"/>
        <v>14292.410383549288</v>
      </c>
      <c r="N259" s="108">
        <f t="shared" si="192"/>
        <v>14292.410383549288</v>
      </c>
      <c r="O259" s="108"/>
      <c r="P259" s="108"/>
      <c r="Q259" s="108"/>
      <c r="R259" s="109"/>
      <c r="S259" s="99">
        <f t="shared" si="6"/>
        <v>8622.3308123019506</v>
      </c>
      <c r="T259" s="108">
        <f t="shared" si="193"/>
        <v>8622.3308123019506</v>
      </c>
      <c r="U259" s="108"/>
      <c r="V259" s="108"/>
      <c r="W259" s="108"/>
      <c r="X259" s="109"/>
      <c r="Y259" s="99">
        <f t="shared" si="8"/>
        <v>23160.511773570768</v>
      </c>
      <c r="Z259" s="108">
        <f t="shared" si="194"/>
        <v>23160.511773570768</v>
      </c>
      <c r="AA259" s="108"/>
      <c r="AB259" s="108"/>
      <c r="AC259" s="108"/>
      <c r="AD259" s="109"/>
      <c r="AE259" s="99">
        <f t="shared" ref="AE259:AF259" si="236">AO259</f>
        <v>16</v>
      </c>
      <c r="AF259" s="101">
        <f t="shared" si="236"/>
        <v>36</v>
      </c>
      <c r="AG259" s="101">
        <f t="shared" si="196"/>
        <v>19.001300000000001</v>
      </c>
      <c r="AH259" s="101">
        <f t="shared" si="197"/>
        <v>158</v>
      </c>
      <c r="AI259" s="101">
        <f t="shared" si="190"/>
        <v>268.61079999999998</v>
      </c>
      <c r="AJ259" s="108">
        <f t="shared" si="198"/>
        <v>1.2142857142857142</v>
      </c>
      <c r="AK259" s="101">
        <f t="shared" si="15"/>
        <v>7185.2756769182924</v>
      </c>
      <c r="AL259" s="101">
        <f t="shared" si="199"/>
        <v>7185.2756769182924</v>
      </c>
      <c r="AM259" s="101"/>
      <c r="AN259" s="101"/>
      <c r="AO259" s="1">
        <v>16</v>
      </c>
      <c r="AP259" s="2">
        <v>36</v>
      </c>
      <c r="AQ259" s="74">
        <f t="shared" si="200"/>
        <v>158</v>
      </c>
      <c r="AR259" s="31">
        <f t="shared" si="201"/>
        <v>0.85</v>
      </c>
      <c r="AS259" s="2">
        <f t="shared" si="202"/>
        <v>1</v>
      </c>
      <c r="AT259" s="33">
        <f t="shared" si="203"/>
        <v>0</v>
      </c>
      <c r="AU259" s="31">
        <f t="shared" si="204"/>
        <v>1</v>
      </c>
      <c r="AV259" s="2">
        <f t="shared" si="205"/>
        <v>0</v>
      </c>
      <c r="AW259" s="33">
        <f t="shared" si="206"/>
        <v>0</v>
      </c>
      <c r="AX259" s="31">
        <f t="shared" si="207"/>
        <v>1</v>
      </c>
      <c r="AY259" s="33">
        <f t="shared" si="208"/>
        <v>0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customHeight="1">
      <c r="A260" s="2"/>
      <c r="B260" s="107">
        <v>185</v>
      </c>
      <c r="C260" s="31">
        <v>4</v>
      </c>
      <c r="D260" s="106" t="s">
        <v>10</v>
      </c>
      <c r="E260" s="2" t="s">
        <v>79</v>
      </c>
      <c r="F260" s="2" t="s">
        <v>149</v>
      </c>
      <c r="G260" s="2" t="s">
        <v>184</v>
      </c>
      <c r="H260" s="33"/>
      <c r="I260" s="99">
        <f t="shared" si="0"/>
        <v>1054.0652657867599</v>
      </c>
      <c r="J260" s="101">
        <f t="shared" si="1"/>
        <v>9.875</v>
      </c>
      <c r="K260" s="101">
        <f t="shared" si="2"/>
        <v>146</v>
      </c>
      <c r="L260" s="74">
        <f t="shared" si="3"/>
        <v>30</v>
      </c>
      <c r="M260" s="99">
        <f t="shared" si="191"/>
        <v>16865.044252588159</v>
      </c>
      <c r="N260" s="108">
        <f t="shared" si="192"/>
        <v>16865.044252588159</v>
      </c>
      <c r="O260" s="108"/>
      <c r="P260" s="108"/>
      <c r="Q260" s="108"/>
      <c r="R260" s="109"/>
      <c r="S260" s="99">
        <f t="shared" si="6"/>
        <v>10174.350358516302</v>
      </c>
      <c r="T260" s="108">
        <f t="shared" si="193"/>
        <v>10174.350358516302</v>
      </c>
      <c r="U260" s="108"/>
      <c r="V260" s="108"/>
      <c r="W260" s="108"/>
      <c r="X260" s="109"/>
      <c r="Y260" s="99">
        <f t="shared" si="8"/>
        <v>27329.403892813505</v>
      </c>
      <c r="Z260" s="108">
        <f t="shared" si="194"/>
        <v>27329.403892813505</v>
      </c>
      <c r="AA260" s="108"/>
      <c r="AB260" s="108"/>
      <c r="AC260" s="108"/>
      <c r="AD260" s="109"/>
      <c r="AE260" s="99">
        <f t="shared" ref="AE260:AF260" si="237">AO260</f>
        <v>16</v>
      </c>
      <c r="AF260" s="101">
        <f t="shared" si="237"/>
        <v>36</v>
      </c>
      <c r="AG260" s="101">
        <f t="shared" si="196"/>
        <v>19.001300000000001</v>
      </c>
      <c r="AH260" s="101">
        <f t="shared" si="197"/>
        <v>158</v>
      </c>
      <c r="AI260" s="101">
        <f t="shared" si="190"/>
        <v>268.61079999999998</v>
      </c>
      <c r="AJ260" s="108">
        <f t="shared" si="198"/>
        <v>1.4285714285714286</v>
      </c>
      <c r="AK260" s="101">
        <f t="shared" si="15"/>
        <v>7185.2756769182924</v>
      </c>
      <c r="AL260" s="101">
        <f t="shared" si="199"/>
        <v>7185.2756769182924</v>
      </c>
      <c r="AM260" s="101"/>
      <c r="AN260" s="101"/>
      <c r="AO260" s="1">
        <v>16</v>
      </c>
      <c r="AP260" s="2">
        <v>36</v>
      </c>
      <c r="AQ260" s="74">
        <f t="shared" si="200"/>
        <v>158</v>
      </c>
      <c r="AR260" s="31">
        <f t="shared" si="201"/>
        <v>1</v>
      </c>
      <c r="AS260" s="2">
        <f t="shared" si="202"/>
        <v>1.18</v>
      </c>
      <c r="AT260" s="33">
        <f t="shared" si="203"/>
        <v>0</v>
      </c>
      <c r="AU260" s="31">
        <f t="shared" si="204"/>
        <v>1</v>
      </c>
      <c r="AV260" s="2">
        <f t="shared" si="205"/>
        <v>0</v>
      </c>
      <c r="AW260" s="33">
        <f t="shared" si="206"/>
        <v>0</v>
      </c>
      <c r="AX260" s="31">
        <f t="shared" si="207"/>
        <v>1</v>
      </c>
      <c r="AY260" s="33">
        <f t="shared" si="208"/>
        <v>0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customHeight="1">
      <c r="A261" s="2"/>
      <c r="B261" s="107">
        <v>186</v>
      </c>
      <c r="C261" s="31">
        <v>1</v>
      </c>
      <c r="D261" s="106" t="s">
        <v>10</v>
      </c>
      <c r="E261" s="2" t="s">
        <v>67</v>
      </c>
      <c r="F261" s="2" t="s">
        <v>149</v>
      </c>
      <c r="G261" s="2"/>
      <c r="H261" s="33"/>
      <c r="I261" s="99">
        <f t="shared" si="0"/>
        <v>717.22474034907668</v>
      </c>
      <c r="J261" s="101">
        <f t="shared" si="1"/>
        <v>5</v>
      </c>
      <c r="K261" s="101">
        <f t="shared" si="2"/>
        <v>340</v>
      </c>
      <c r="L261" s="74">
        <f t="shared" si="3"/>
        <v>102</v>
      </c>
      <c r="M261" s="99">
        <f t="shared" si="191"/>
        <v>11475.595845585227</v>
      </c>
      <c r="N261" s="108">
        <f t="shared" si="192"/>
        <v>11475.595845585227</v>
      </c>
      <c r="O261" s="108"/>
      <c r="P261" s="108"/>
      <c r="Q261" s="108"/>
      <c r="R261" s="109"/>
      <c r="S261" s="99">
        <f t="shared" si="6"/>
        <v>6923.0018585809767</v>
      </c>
      <c r="T261" s="108">
        <f t="shared" si="193"/>
        <v>6923.0018585809767</v>
      </c>
      <c r="U261" s="108"/>
      <c r="V261" s="108"/>
      <c r="W261" s="108"/>
      <c r="X261" s="109"/>
      <c r="Y261" s="99">
        <f t="shared" si="8"/>
        <v>18595.930676349228</v>
      </c>
      <c r="Z261" s="108">
        <f t="shared" si="194"/>
        <v>18595.930676349228</v>
      </c>
      <c r="AA261" s="108"/>
      <c r="AB261" s="108"/>
      <c r="AC261" s="108"/>
      <c r="AD261" s="109"/>
      <c r="AE261" s="99">
        <f t="shared" ref="AE261:AF261" si="238">AO261</f>
        <v>16</v>
      </c>
      <c r="AF261" s="101">
        <f t="shared" si="238"/>
        <v>36</v>
      </c>
      <c r="AG261" s="101">
        <f t="shared" si="196"/>
        <v>19.001300000000001</v>
      </c>
      <c r="AH261" s="101">
        <f t="shared" si="197"/>
        <v>80</v>
      </c>
      <c r="AI261" s="101">
        <f t="shared" si="190"/>
        <v>268.61079999999998</v>
      </c>
      <c r="AJ261" s="108">
        <f t="shared" si="198"/>
        <v>1.4285714285714286</v>
      </c>
      <c r="AK261" s="101">
        <f t="shared" si="15"/>
        <v>5769.1682154841474</v>
      </c>
      <c r="AL261" s="101">
        <f t="shared" si="199"/>
        <v>5769.1682154841474</v>
      </c>
      <c r="AM261" s="101"/>
      <c r="AN261" s="101"/>
      <c r="AO261" s="1">
        <v>16</v>
      </c>
      <c r="AP261" s="2">
        <v>36</v>
      </c>
      <c r="AQ261" s="74">
        <f t="shared" si="200"/>
        <v>80</v>
      </c>
      <c r="AR261" s="31">
        <f t="shared" si="201"/>
        <v>1</v>
      </c>
      <c r="AS261" s="2">
        <f t="shared" si="202"/>
        <v>1</v>
      </c>
      <c r="AT261" s="33">
        <f t="shared" si="203"/>
        <v>0</v>
      </c>
      <c r="AU261" s="31">
        <f t="shared" si="204"/>
        <v>1</v>
      </c>
      <c r="AV261" s="2">
        <f t="shared" si="205"/>
        <v>0</v>
      </c>
      <c r="AW261" s="33">
        <f t="shared" si="206"/>
        <v>0</v>
      </c>
      <c r="AX261" s="31">
        <f t="shared" si="207"/>
        <v>1</v>
      </c>
      <c r="AY261" s="33">
        <f t="shared" si="208"/>
        <v>0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customHeight="1">
      <c r="A262" s="2"/>
      <c r="B262" s="107">
        <v>187</v>
      </c>
      <c r="C262" s="31">
        <v>10</v>
      </c>
      <c r="D262" s="106" t="s">
        <v>10</v>
      </c>
      <c r="E262" s="2" t="s">
        <v>144</v>
      </c>
      <c r="F262" s="2"/>
      <c r="G262" s="2" t="s">
        <v>137</v>
      </c>
      <c r="H262" s="33"/>
      <c r="I262" s="99">
        <f t="shared" si="0"/>
        <v>668.30258425315878</v>
      </c>
      <c r="J262" s="101">
        <f t="shared" si="1"/>
        <v>25.75</v>
      </c>
      <c r="K262" s="101">
        <f t="shared" si="2"/>
        <v>390</v>
      </c>
      <c r="L262" s="74">
        <f t="shared" si="3"/>
        <v>122</v>
      </c>
      <c r="M262" s="99">
        <f t="shared" si="191"/>
        <v>10692.841348050541</v>
      </c>
      <c r="N262" s="108">
        <f t="shared" si="192"/>
        <v>10692.841348050541</v>
      </c>
      <c r="O262" s="108"/>
      <c r="P262" s="108"/>
      <c r="Q262" s="108"/>
      <c r="R262" s="109"/>
      <c r="S262" s="99">
        <f t="shared" si="6"/>
        <v>8098.2910927512203</v>
      </c>
      <c r="T262" s="108">
        <f t="shared" si="193"/>
        <v>8098.2910927512203</v>
      </c>
      <c r="U262" s="108"/>
      <c r="V262" s="108"/>
      <c r="W262" s="108"/>
      <c r="X262" s="109"/>
      <c r="Y262" s="99">
        <f t="shared" si="8"/>
        <v>21752.884490567794</v>
      </c>
      <c r="Z262" s="108">
        <f t="shared" si="194"/>
        <v>21752.884490567794</v>
      </c>
      <c r="AA262" s="108"/>
      <c r="AB262" s="108"/>
      <c r="AC262" s="108"/>
      <c r="AD262" s="109"/>
      <c r="AE262" s="99">
        <f t="shared" ref="AE262:AF262" si="239">AO262</f>
        <v>16</v>
      </c>
      <c r="AF262" s="101">
        <f t="shared" si="239"/>
        <v>36</v>
      </c>
      <c r="AG262" s="101">
        <f t="shared" si="196"/>
        <v>19.001300000000001</v>
      </c>
      <c r="AH262" s="101">
        <f t="shared" si="197"/>
        <v>412</v>
      </c>
      <c r="AI262" s="101">
        <f t="shared" si="190"/>
        <v>268.61079999999998</v>
      </c>
      <c r="AJ262" s="108">
        <f t="shared" si="198"/>
        <v>1.4285714285714286</v>
      </c>
      <c r="AK262" s="101">
        <f t="shared" si="15"/>
        <v>8098.2910927512203</v>
      </c>
      <c r="AL262" s="101">
        <f t="shared" si="199"/>
        <v>8098.2910927512203</v>
      </c>
      <c r="AM262" s="101"/>
      <c r="AN262" s="101"/>
      <c r="AO262" s="1">
        <v>16</v>
      </c>
      <c r="AP262" s="2">
        <v>36</v>
      </c>
      <c r="AQ262" s="74">
        <f t="shared" si="200"/>
        <v>412</v>
      </c>
      <c r="AR262" s="31">
        <f t="shared" si="201"/>
        <v>1</v>
      </c>
      <c r="AS262" s="2">
        <f t="shared" si="202"/>
        <v>1</v>
      </c>
      <c r="AT262" s="33">
        <f t="shared" si="203"/>
        <v>0</v>
      </c>
      <c r="AU262" s="31">
        <f t="shared" si="204"/>
        <v>1</v>
      </c>
      <c r="AV262" s="2">
        <f t="shared" si="205"/>
        <v>0</v>
      </c>
      <c r="AW262" s="33">
        <f t="shared" si="206"/>
        <v>0</v>
      </c>
      <c r="AX262" s="31">
        <f t="shared" si="207"/>
        <v>1</v>
      </c>
      <c r="AY262" s="33">
        <f t="shared" si="208"/>
        <v>0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customHeight="1">
      <c r="A263" s="2"/>
      <c r="B263" s="107">
        <v>188</v>
      </c>
      <c r="C263" s="31">
        <v>10</v>
      </c>
      <c r="D263" s="106" t="s">
        <v>10</v>
      </c>
      <c r="E263" s="2" t="s">
        <v>138</v>
      </c>
      <c r="F263" s="2"/>
      <c r="G263" s="2" t="s">
        <v>137</v>
      </c>
      <c r="H263" s="33"/>
      <c r="I263" s="99">
        <f t="shared" si="0"/>
        <v>835.37823031644848</v>
      </c>
      <c r="J263" s="101">
        <f t="shared" si="1"/>
        <v>25.75</v>
      </c>
      <c r="K263" s="101">
        <f t="shared" si="2"/>
        <v>250</v>
      </c>
      <c r="L263" s="74">
        <f t="shared" si="3"/>
        <v>66</v>
      </c>
      <c r="M263" s="99">
        <f t="shared" si="191"/>
        <v>13366.051685063176</v>
      </c>
      <c r="N263" s="108">
        <f t="shared" si="192"/>
        <v>13366.051685063176</v>
      </c>
      <c r="O263" s="108"/>
      <c r="P263" s="108"/>
      <c r="Q263" s="108"/>
      <c r="R263" s="109"/>
      <c r="S263" s="99">
        <f t="shared" si="6"/>
        <v>10122.863865939025</v>
      </c>
      <c r="T263" s="108">
        <f t="shared" si="193"/>
        <v>10122.863865939025</v>
      </c>
      <c r="U263" s="108"/>
      <c r="V263" s="108"/>
      <c r="W263" s="108"/>
      <c r="X263" s="109"/>
      <c r="Y263" s="99">
        <f t="shared" si="8"/>
        <v>27191.10561320974</v>
      </c>
      <c r="Z263" s="108">
        <f t="shared" si="194"/>
        <v>27191.10561320974</v>
      </c>
      <c r="AA263" s="108"/>
      <c r="AB263" s="108"/>
      <c r="AC263" s="108"/>
      <c r="AD263" s="109"/>
      <c r="AE263" s="99">
        <f t="shared" ref="AE263:AF263" si="240">AO263</f>
        <v>16</v>
      </c>
      <c r="AF263" s="101">
        <f t="shared" si="240"/>
        <v>36</v>
      </c>
      <c r="AG263" s="101">
        <f t="shared" si="196"/>
        <v>19.001300000000001</v>
      </c>
      <c r="AH263" s="101">
        <f t="shared" si="197"/>
        <v>412</v>
      </c>
      <c r="AI263" s="101">
        <f t="shared" si="190"/>
        <v>268.61079999999998</v>
      </c>
      <c r="AJ263" s="108">
        <f t="shared" si="198"/>
        <v>1.4285714285714286</v>
      </c>
      <c r="AK263" s="101">
        <f t="shared" si="15"/>
        <v>8098.2910927512203</v>
      </c>
      <c r="AL263" s="101">
        <f t="shared" si="199"/>
        <v>8098.2910927512203</v>
      </c>
      <c r="AM263" s="101"/>
      <c r="AN263" s="101"/>
      <c r="AO263" s="1">
        <v>16</v>
      </c>
      <c r="AP263" s="2">
        <v>36</v>
      </c>
      <c r="AQ263" s="74">
        <f t="shared" si="200"/>
        <v>412</v>
      </c>
      <c r="AR263" s="31">
        <f t="shared" si="201"/>
        <v>1</v>
      </c>
      <c r="AS263" s="2">
        <f t="shared" si="202"/>
        <v>1</v>
      </c>
      <c r="AT263" s="33">
        <f t="shared" si="203"/>
        <v>0</v>
      </c>
      <c r="AU263" s="31">
        <f t="shared" si="204"/>
        <v>1.25</v>
      </c>
      <c r="AV263" s="2">
        <f t="shared" si="205"/>
        <v>0</v>
      </c>
      <c r="AW263" s="33">
        <f t="shared" si="206"/>
        <v>0</v>
      </c>
      <c r="AX263" s="31">
        <f t="shared" si="207"/>
        <v>1</v>
      </c>
      <c r="AY263" s="33">
        <f t="shared" si="208"/>
        <v>0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customHeight="1">
      <c r="A264" s="2"/>
      <c r="B264" s="107">
        <v>189</v>
      </c>
      <c r="C264" s="31">
        <v>10</v>
      </c>
      <c r="D264" s="106" t="s">
        <v>10</v>
      </c>
      <c r="E264" s="2" t="s">
        <v>140</v>
      </c>
      <c r="F264" s="2"/>
      <c r="G264" s="2" t="s">
        <v>137</v>
      </c>
      <c r="H264" s="33"/>
      <c r="I264" s="99">
        <f t="shared" si="0"/>
        <v>924.32621046221948</v>
      </c>
      <c r="J264" s="101">
        <f t="shared" si="1"/>
        <v>25.75</v>
      </c>
      <c r="K264" s="101">
        <f t="shared" si="2"/>
        <v>193</v>
      </c>
      <c r="L264" s="74">
        <f t="shared" si="3"/>
        <v>43</v>
      </c>
      <c r="M264" s="99">
        <f t="shared" si="191"/>
        <v>14789.219367395512</v>
      </c>
      <c r="N264" s="108">
        <f t="shared" si="192"/>
        <v>14789.219367395512</v>
      </c>
      <c r="O264" s="108"/>
      <c r="P264" s="108"/>
      <c r="Q264" s="108"/>
      <c r="R264" s="109"/>
      <c r="S264" s="99">
        <f t="shared" si="6"/>
        <v>8098.2910927512203</v>
      </c>
      <c r="T264" s="108">
        <f t="shared" si="193"/>
        <v>8098.2910927512203</v>
      </c>
      <c r="U264" s="108"/>
      <c r="V264" s="108"/>
      <c r="W264" s="108"/>
      <c r="X264" s="109"/>
      <c r="Y264" s="99">
        <f t="shared" si="8"/>
        <v>21752.884490567794</v>
      </c>
      <c r="Z264" s="108">
        <f t="shared" si="194"/>
        <v>21752.884490567794</v>
      </c>
      <c r="AA264" s="108"/>
      <c r="AB264" s="108"/>
      <c r="AC264" s="108"/>
      <c r="AD264" s="109"/>
      <c r="AE264" s="99">
        <f t="shared" ref="AE264:AF264" si="241">AO264</f>
        <v>16</v>
      </c>
      <c r="AF264" s="101">
        <f t="shared" si="241"/>
        <v>36</v>
      </c>
      <c r="AG264" s="101">
        <f t="shared" si="196"/>
        <v>49.001300000000001</v>
      </c>
      <c r="AH264" s="101">
        <f t="shared" si="197"/>
        <v>412</v>
      </c>
      <c r="AI264" s="101">
        <f t="shared" si="190"/>
        <v>268.61079999999998</v>
      </c>
      <c r="AJ264" s="108">
        <f t="shared" si="198"/>
        <v>1.4285714285714286</v>
      </c>
      <c r="AK264" s="101">
        <f t="shared" si="15"/>
        <v>8098.2910927512203</v>
      </c>
      <c r="AL264" s="101">
        <f t="shared" si="199"/>
        <v>8098.2910927512203</v>
      </c>
      <c r="AM264" s="101"/>
      <c r="AN264" s="101"/>
      <c r="AO264" s="1">
        <v>16</v>
      </c>
      <c r="AP264" s="2">
        <v>36</v>
      </c>
      <c r="AQ264" s="74">
        <f t="shared" si="200"/>
        <v>412</v>
      </c>
      <c r="AR264" s="31">
        <f t="shared" si="201"/>
        <v>1</v>
      </c>
      <c r="AS264" s="2">
        <f t="shared" si="202"/>
        <v>1</v>
      </c>
      <c r="AT264" s="33">
        <f t="shared" si="203"/>
        <v>0</v>
      </c>
      <c r="AU264" s="31">
        <f t="shared" si="204"/>
        <v>1</v>
      </c>
      <c r="AV264" s="2">
        <f t="shared" si="205"/>
        <v>30</v>
      </c>
      <c r="AW264" s="33">
        <f t="shared" si="206"/>
        <v>0</v>
      </c>
      <c r="AX264" s="31">
        <f t="shared" si="207"/>
        <v>1</v>
      </c>
      <c r="AY264" s="33">
        <f t="shared" si="208"/>
        <v>0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customHeight="1">
      <c r="A265" s="2"/>
      <c r="B265" s="107">
        <v>190</v>
      </c>
      <c r="C265" s="31">
        <v>10</v>
      </c>
      <c r="D265" s="106" t="s">
        <v>10</v>
      </c>
      <c r="E265" s="2" t="s">
        <v>150</v>
      </c>
      <c r="F265" s="2"/>
      <c r="G265" s="2" t="s">
        <v>137</v>
      </c>
      <c r="H265" s="33"/>
      <c r="I265" s="99">
        <f t="shared" si="0"/>
        <v>668.30258425315878</v>
      </c>
      <c r="J265" s="101">
        <f t="shared" si="1"/>
        <v>25.75</v>
      </c>
      <c r="K265" s="101">
        <f t="shared" si="2"/>
        <v>390</v>
      </c>
      <c r="L265" s="74">
        <f t="shared" si="3"/>
        <v>122</v>
      </c>
      <c r="M265" s="99">
        <f t="shared" si="191"/>
        <v>10692.841348050541</v>
      </c>
      <c r="N265" s="108">
        <f t="shared" si="192"/>
        <v>10692.841348050541</v>
      </c>
      <c r="O265" s="108"/>
      <c r="P265" s="108"/>
      <c r="Q265" s="108"/>
      <c r="R265" s="109"/>
      <c r="S265" s="99">
        <f t="shared" si="6"/>
        <v>8098.2910927512203</v>
      </c>
      <c r="T265" s="108">
        <f t="shared" si="193"/>
        <v>8098.2910927512203</v>
      </c>
      <c r="U265" s="108"/>
      <c r="V265" s="108"/>
      <c r="W265" s="108"/>
      <c r="X265" s="109"/>
      <c r="Y265" s="99">
        <f t="shared" si="8"/>
        <v>21752.884490567794</v>
      </c>
      <c r="Z265" s="108">
        <f t="shared" si="194"/>
        <v>21752.884490567794</v>
      </c>
      <c r="AA265" s="108"/>
      <c r="AB265" s="108"/>
      <c r="AC265" s="108"/>
      <c r="AD265" s="109"/>
      <c r="AE265" s="99">
        <f t="shared" ref="AE265:AF265" si="242">AO265</f>
        <v>16</v>
      </c>
      <c r="AF265" s="101">
        <f t="shared" si="242"/>
        <v>36</v>
      </c>
      <c r="AG265" s="101">
        <f t="shared" si="196"/>
        <v>19.001300000000001</v>
      </c>
      <c r="AH265" s="101">
        <f t="shared" si="197"/>
        <v>412</v>
      </c>
      <c r="AI265" s="101">
        <f t="shared" si="190"/>
        <v>268.61079999999998</v>
      </c>
      <c r="AJ265" s="108">
        <f t="shared" si="198"/>
        <v>1.2142857142857142</v>
      </c>
      <c r="AK265" s="101">
        <f t="shared" si="15"/>
        <v>8098.2910927512203</v>
      </c>
      <c r="AL265" s="101">
        <f t="shared" si="199"/>
        <v>8098.2910927512203</v>
      </c>
      <c r="AM265" s="101"/>
      <c r="AN265" s="101"/>
      <c r="AO265" s="1">
        <v>16</v>
      </c>
      <c r="AP265" s="2">
        <v>36</v>
      </c>
      <c r="AQ265" s="74">
        <f t="shared" si="200"/>
        <v>412</v>
      </c>
      <c r="AR265" s="31">
        <f t="shared" si="201"/>
        <v>0.85</v>
      </c>
      <c r="AS265" s="2">
        <f t="shared" si="202"/>
        <v>1</v>
      </c>
      <c r="AT265" s="33">
        <f t="shared" si="203"/>
        <v>0</v>
      </c>
      <c r="AU265" s="31">
        <f t="shared" si="204"/>
        <v>1</v>
      </c>
      <c r="AV265" s="2">
        <f t="shared" si="205"/>
        <v>0</v>
      </c>
      <c r="AW265" s="33">
        <f t="shared" si="206"/>
        <v>0</v>
      </c>
      <c r="AX265" s="31">
        <f t="shared" si="207"/>
        <v>1</v>
      </c>
      <c r="AY265" s="33">
        <f t="shared" si="208"/>
        <v>0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customHeight="1">
      <c r="A266" s="2"/>
      <c r="B266" s="107">
        <v>191</v>
      </c>
      <c r="C266" s="31">
        <v>10</v>
      </c>
      <c r="D266" s="106" t="s">
        <v>10</v>
      </c>
      <c r="E266" s="2" t="s">
        <v>164</v>
      </c>
      <c r="F266" s="2"/>
      <c r="G266" s="2" t="s">
        <v>137</v>
      </c>
      <c r="H266" s="33"/>
      <c r="I266" s="99">
        <f t="shared" si="0"/>
        <v>835.37823031644848</v>
      </c>
      <c r="J266" s="101">
        <f t="shared" si="1"/>
        <v>25.75</v>
      </c>
      <c r="K266" s="101">
        <f t="shared" si="2"/>
        <v>250</v>
      </c>
      <c r="L266" s="74">
        <f t="shared" si="3"/>
        <v>66</v>
      </c>
      <c r="M266" s="99">
        <f t="shared" si="191"/>
        <v>13366.051685063176</v>
      </c>
      <c r="N266" s="108">
        <f t="shared" si="192"/>
        <v>13366.051685063176</v>
      </c>
      <c r="O266" s="108"/>
      <c r="P266" s="108"/>
      <c r="Q266" s="108"/>
      <c r="R266" s="109"/>
      <c r="S266" s="99">
        <f t="shared" si="6"/>
        <v>10122.863865939025</v>
      </c>
      <c r="T266" s="108">
        <f t="shared" si="193"/>
        <v>10122.863865939025</v>
      </c>
      <c r="U266" s="108"/>
      <c r="V266" s="108"/>
      <c r="W266" s="108"/>
      <c r="X266" s="109"/>
      <c r="Y266" s="99">
        <f t="shared" si="8"/>
        <v>27191.10561320974</v>
      </c>
      <c r="Z266" s="108">
        <f t="shared" si="194"/>
        <v>27191.10561320974</v>
      </c>
      <c r="AA266" s="108"/>
      <c r="AB266" s="108"/>
      <c r="AC266" s="108"/>
      <c r="AD266" s="109"/>
      <c r="AE266" s="99">
        <f t="shared" ref="AE266:AF266" si="243">AO266</f>
        <v>16</v>
      </c>
      <c r="AF266" s="101">
        <f t="shared" si="243"/>
        <v>36</v>
      </c>
      <c r="AG266" s="101">
        <f t="shared" si="196"/>
        <v>19.001300000000001</v>
      </c>
      <c r="AH266" s="101">
        <f t="shared" si="197"/>
        <v>412</v>
      </c>
      <c r="AI266" s="101">
        <f t="shared" si="190"/>
        <v>268.61079999999998</v>
      </c>
      <c r="AJ266" s="108">
        <f t="shared" si="198"/>
        <v>1.2142857142857142</v>
      </c>
      <c r="AK266" s="101">
        <f t="shared" si="15"/>
        <v>8098.2910927512203</v>
      </c>
      <c r="AL266" s="101">
        <f t="shared" si="199"/>
        <v>8098.2910927512203</v>
      </c>
      <c r="AM266" s="101"/>
      <c r="AN266" s="101"/>
      <c r="AO266" s="1">
        <v>16</v>
      </c>
      <c r="AP266" s="2">
        <v>36</v>
      </c>
      <c r="AQ266" s="74">
        <f t="shared" si="200"/>
        <v>412</v>
      </c>
      <c r="AR266" s="31">
        <f t="shared" si="201"/>
        <v>0.85</v>
      </c>
      <c r="AS266" s="2">
        <f t="shared" si="202"/>
        <v>1</v>
      </c>
      <c r="AT266" s="33">
        <f t="shared" si="203"/>
        <v>0</v>
      </c>
      <c r="AU266" s="31">
        <f t="shared" si="204"/>
        <v>1.25</v>
      </c>
      <c r="AV266" s="2">
        <f t="shared" si="205"/>
        <v>0</v>
      </c>
      <c r="AW266" s="33">
        <f t="shared" si="206"/>
        <v>0</v>
      </c>
      <c r="AX266" s="31">
        <f t="shared" si="207"/>
        <v>1</v>
      </c>
      <c r="AY266" s="33">
        <f t="shared" si="208"/>
        <v>0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customHeight="1">
      <c r="A267" s="2"/>
      <c r="B267" s="107">
        <v>192</v>
      </c>
      <c r="C267" s="31">
        <v>10</v>
      </c>
      <c r="D267" s="106" t="s">
        <v>10</v>
      </c>
      <c r="E267" s="2" t="s">
        <v>153</v>
      </c>
      <c r="F267" s="2"/>
      <c r="G267" s="2" t="s">
        <v>137</v>
      </c>
      <c r="H267" s="33"/>
      <c r="I267" s="99">
        <f t="shared" si="0"/>
        <v>924.32621046221948</v>
      </c>
      <c r="J267" s="101">
        <f t="shared" si="1"/>
        <v>25.75</v>
      </c>
      <c r="K267" s="101">
        <f t="shared" si="2"/>
        <v>193</v>
      </c>
      <c r="L267" s="74">
        <f t="shared" si="3"/>
        <v>43</v>
      </c>
      <c r="M267" s="99">
        <f t="shared" si="191"/>
        <v>14789.219367395512</v>
      </c>
      <c r="N267" s="108">
        <f t="shared" si="192"/>
        <v>14789.219367395512</v>
      </c>
      <c r="O267" s="108"/>
      <c r="P267" s="108"/>
      <c r="Q267" s="108"/>
      <c r="R267" s="109"/>
      <c r="S267" s="99">
        <f t="shared" si="6"/>
        <v>8098.2910927512203</v>
      </c>
      <c r="T267" s="108">
        <f t="shared" si="193"/>
        <v>8098.2910927512203</v>
      </c>
      <c r="U267" s="108"/>
      <c r="V267" s="108"/>
      <c r="W267" s="108"/>
      <c r="X267" s="109"/>
      <c r="Y267" s="99">
        <f t="shared" si="8"/>
        <v>21752.884490567794</v>
      </c>
      <c r="Z267" s="108">
        <f t="shared" si="194"/>
        <v>21752.884490567794</v>
      </c>
      <c r="AA267" s="108"/>
      <c r="AB267" s="108"/>
      <c r="AC267" s="108"/>
      <c r="AD267" s="109"/>
      <c r="AE267" s="99">
        <f t="shared" ref="AE267:AF267" si="244">AO267</f>
        <v>16</v>
      </c>
      <c r="AF267" s="101">
        <f t="shared" si="244"/>
        <v>36</v>
      </c>
      <c r="AG267" s="101">
        <f t="shared" si="196"/>
        <v>49.001300000000001</v>
      </c>
      <c r="AH267" s="101">
        <f t="shared" si="197"/>
        <v>412</v>
      </c>
      <c r="AI267" s="101">
        <f t="shared" si="190"/>
        <v>268.61079999999998</v>
      </c>
      <c r="AJ267" s="108">
        <f t="shared" si="198"/>
        <v>1.2142857142857142</v>
      </c>
      <c r="AK267" s="101">
        <f t="shared" si="15"/>
        <v>8098.2910927512203</v>
      </c>
      <c r="AL267" s="101">
        <f t="shared" si="199"/>
        <v>8098.2910927512203</v>
      </c>
      <c r="AM267" s="101"/>
      <c r="AN267" s="101"/>
      <c r="AO267" s="1">
        <v>16</v>
      </c>
      <c r="AP267" s="2">
        <v>36</v>
      </c>
      <c r="AQ267" s="74">
        <f t="shared" si="200"/>
        <v>412</v>
      </c>
      <c r="AR267" s="31">
        <f t="shared" si="201"/>
        <v>0.85</v>
      </c>
      <c r="AS267" s="2">
        <f t="shared" si="202"/>
        <v>1</v>
      </c>
      <c r="AT267" s="33">
        <f t="shared" si="203"/>
        <v>0</v>
      </c>
      <c r="AU267" s="31">
        <f t="shared" si="204"/>
        <v>1</v>
      </c>
      <c r="AV267" s="2">
        <f t="shared" si="205"/>
        <v>30</v>
      </c>
      <c r="AW267" s="33">
        <f t="shared" si="206"/>
        <v>0</v>
      </c>
      <c r="AX267" s="31">
        <f t="shared" si="207"/>
        <v>1</v>
      </c>
      <c r="AY267" s="33">
        <f t="shared" si="208"/>
        <v>0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customHeight="1">
      <c r="A268" s="2"/>
      <c r="B268" s="107">
        <v>193</v>
      </c>
      <c r="C268" s="31">
        <v>10</v>
      </c>
      <c r="D268" s="106" t="s">
        <v>10</v>
      </c>
      <c r="E268" s="2" t="s">
        <v>161</v>
      </c>
      <c r="F268" s="2"/>
      <c r="G268" s="2" t="s">
        <v>185</v>
      </c>
      <c r="H268" s="33"/>
      <c r="I268" s="99">
        <f t="shared" si="0"/>
        <v>788.59704941872747</v>
      </c>
      <c r="J268" s="101">
        <f t="shared" si="1"/>
        <v>25.75</v>
      </c>
      <c r="K268" s="101">
        <f t="shared" si="2"/>
        <v>271</v>
      </c>
      <c r="L268" s="74">
        <f t="shared" si="3"/>
        <v>73</v>
      </c>
      <c r="M268" s="99">
        <f t="shared" si="191"/>
        <v>12617.552790699639</v>
      </c>
      <c r="N268" s="108">
        <f t="shared" si="192"/>
        <v>12617.552790699639</v>
      </c>
      <c r="O268" s="108"/>
      <c r="P268" s="108"/>
      <c r="Q268" s="108"/>
      <c r="R268" s="109"/>
      <c r="S268" s="99">
        <f t="shared" si="6"/>
        <v>9555.9834894464402</v>
      </c>
      <c r="T268" s="108">
        <f t="shared" si="193"/>
        <v>9555.9834894464402</v>
      </c>
      <c r="U268" s="108"/>
      <c r="V268" s="108"/>
      <c r="W268" s="108"/>
      <c r="X268" s="109"/>
      <c r="Y268" s="99">
        <f t="shared" si="8"/>
        <v>25668.403698869995</v>
      </c>
      <c r="Z268" s="108">
        <f t="shared" si="194"/>
        <v>25668.403698869995</v>
      </c>
      <c r="AA268" s="108"/>
      <c r="AB268" s="108"/>
      <c r="AC268" s="108"/>
      <c r="AD268" s="109"/>
      <c r="AE268" s="99">
        <f t="shared" ref="AE268:AF268" si="245">AO268</f>
        <v>16</v>
      </c>
      <c r="AF268" s="101">
        <f t="shared" si="245"/>
        <v>36</v>
      </c>
      <c r="AG268" s="101">
        <f t="shared" si="196"/>
        <v>19.001300000000001</v>
      </c>
      <c r="AH268" s="101">
        <f t="shared" si="197"/>
        <v>412</v>
      </c>
      <c r="AI268" s="101">
        <f t="shared" ref="AI268:AI331" si="246">$D$58+$D$19</f>
        <v>268.61079999999998</v>
      </c>
      <c r="AJ268" s="108">
        <f t="shared" si="198"/>
        <v>1.4285714285714286</v>
      </c>
      <c r="AK268" s="101">
        <f t="shared" si="15"/>
        <v>8098.2910927512203</v>
      </c>
      <c r="AL268" s="101">
        <f t="shared" si="199"/>
        <v>8098.2910927512203</v>
      </c>
      <c r="AM268" s="101"/>
      <c r="AN268" s="101"/>
      <c r="AO268" s="1">
        <v>16</v>
      </c>
      <c r="AP268" s="2">
        <v>36</v>
      </c>
      <c r="AQ268" s="74">
        <f t="shared" si="200"/>
        <v>412</v>
      </c>
      <c r="AR268" s="31">
        <f t="shared" si="201"/>
        <v>1</v>
      </c>
      <c r="AS268" s="2">
        <f t="shared" si="202"/>
        <v>1.18</v>
      </c>
      <c r="AT268" s="33">
        <f t="shared" si="203"/>
        <v>0</v>
      </c>
      <c r="AU268" s="31">
        <f t="shared" si="204"/>
        <v>1</v>
      </c>
      <c r="AV268" s="2">
        <f t="shared" si="205"/>
        <v>0</v>
      </c>
      <c r="AW268" s="33">
        <f t="shared" si="206"/>
        <v>0</v>
      </c>
      <c r="AX268" s="31">
        <f t="shared" si="207"/>
        <v>1</v>
      </c>
      <c r="AY268" s="33">
        <f t="shared" si="208"/>
        <v>0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customHeight="1">
      <c r="A269" s="2"/>
      <c r="B269" s="107">
        <v>194</v>
      </c>
      <c r="C269" s="31">
        <v>10</v>
      </c>
      <c r="D269" s="106" t="s">
        <v>10</v>
      </c>
      <c r="E269" s="2" t="s">
        <v>169</v>
      </c>
      <c r="F269" s="2"/>
      <c r="G269" s="2" t="s">
        <v>185</v>
      </c>
      <c r="H269" s="33"/>
      <c r="I269" s="99">
        <f t="shared" si="0"/>
        <v>985.74631177340939</v>
      </c>
      <c r="J269" s="101">
        <f t="shared" si="1"/>
        <v>25.75</v>
      </c>
      <c r="K269" s="101">
        <f t="shared" si="2"/>
        <v>170</v>
      </c>
      <c r="L269" s="74">
        <f t="shared" si="3"/>
        <v>37</v>
      </c>
      <c r="M269" s="99">
        <f t="shared" si="191"/>
        <v>15771.94098837455</v>
      </c>
      <c r="N269" s="108">
        <f t="shared" si="192"/>
        <v>15771.94098837455</v>
      </c>
      <c r="O269" s="108"/>
      <c r="P269" s="108"/>
      <c r="Q269" s="108"/>
      <c r="R269" s="109"/>
      <c r="S269" s="99">
        <f t="shared" si="6"/>
        <v>11944.979361808051</v>
      </c>
      <c r="T269" s="108">
        <f t="shared" si="193"/>
        <v>11944.979361808051</v>
      </c>
      <c r="U269" s="108"/>
      <c r="V269" s="108"/>
      <c r="W269" s="108"/>
      <c r="X269" s="109"/>
      <c r="Y269" s="99">
        <f t="shared" si="8"/>
        <v>32085.504623587498</v>
      </c>
      <c r="Z269" s="108">
        <f t="shared" si="194"/>
        <v>32085.504623587498</v>
      </c>
      <c r="AA269" s="108"/>
      <c r="AB269" s="108"/>
      <c r="AC269" s="108"/>
      <c r="AD269" s="109"/>
      <c r="AE269" s="99">
        <f t="shared" ref="AE269:AF269" si="247">AO269</f>
        <v>16</v>
      </c>
      <c r="AF269" s="101">
        <f t="shared" si="247"/>
        <v>36</v>
      </c>
      <c r="AG269" s="101">
        <f t="shared" si="196"/>
        <v>19.001300000000001</v>
      </c>
      <c r="AH269" s="101">
        <f t="shared" si="197"/>
        <v>412</v>
      </c>
      <c r="AI269" s="101">
        <f t="shared" si="246"/>
        <v>268.61079999999998</v>
      </c>
      <c r="AJ269" s="108">
        <f t="shared" si="198"/>
        <v>1.4285714285714286</v>
      </c>
      <c r="AK269" s="101">
        <f t="shared" si="15"/>
        <v>8098.2910927512203</v>
      </c>
      <c r="AL269" s="101">
        <f t="shared" si="199"/>
        <v>8098.2910927512203</v>
      </c>
      <c r="AM269" s="101"/>
      <c r="AN269" s="101"/>
      <c r="AO269" s="1">
        <v>16</v>
      </c>
      <c r="AP269" s="2">
        <v>36</v>
      </c>
      <c r="AQ269" s="74">
        <f t="shared" si="200"/>
        <v>412</v>
      </c>
      <c r="AR269" s="31">
        <f t="shared" si="201"/>
        <v>1</v>
      </c>
      <c r="AS269" s="2">
        <f t="shared" si="202"/>
        <v>1.18</v>
      </c>
      <c r="AT269" s="33">
        <f t="shared" si="203"/>
        <v>0</v>
      </c>
      <c r="AU269" s="31">
        <f t="shared" si="204"/>
        <v>1.25</v>
      </c>
      <c r="AV269" s="2">
        <f t="shared" si="205"/>
        <v>0</v>
      </c>
      <c r="AW269" s="33">
        <f t="shared" si="206"/>
        <v>0</v>
      </c>
      <c r="AX269" s="31">
        <f t="shared" si="207"/>
        <v>1</v>
      </c>
      <c r="AY269" s="33">
        <f t="shared" si="208"/>
        <v>0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customHeight="1">
      <c r="A270" s="2"/>
      <c r="B270" s="107">
        <v>195</v>
      </c>
      <c r="C270" s="31">
        <v>10</v>
      </c>
      <c r="D270" s="106" t="s">
        <v>10</v>
      </c>
      <c r="E270" s="2" t="s">
        <v>162</v>
      </c>
      <c r="F270" s="2"/>
      <c r="G270" s="2" t="s">
        <v>185</v>
      </c>
      <c r="H270" s="33"/>
      <c r="I270" s="99">
        <f t="shared" si="0"/>
        <v>1090.7049283454191</v>
      </c>
      <c r="J270" s="101">
        <f t="shared" si="1"/>
        <v>25.75</v>
      </c>
      <c r="K270" s="101">
        <f t="shared" si="2"/>
        <v>123</v>
      </c>
      <c r="L270" s="74">
        <f t="shared" si="3"/>
        <v>22</v>
      </c>
      <c r="M270" s="99">
        <f t="shared" si="191"/>
        <v>17451.278853526706</v>
      </c>
      <c r="N270" s="108">
        <f t="shared" si="192"/>
        <v>17451.278853526706</v>
      </c>
      <c r="O270" s="108"/>
      <c r="P270" s="108"/>
      <c r="Q270" s="108"/>
      <c r="R270" s="109"/>
      <c r="S270" s="99">
        <f t="shared" si="6"/>
        <v>9555.9834894464402</v>
      </c>
      <c r="T270" s="108">
        <f t="shared" si="193"/>
        <v>9555.9834894464402</v>
      </c>
      <c r="U270" s="108"/>
      <c r="V270" s="108"/>
      <c r="W270" s="108"/>
      <c r="X270" s="109"/>
      <c r="Y270" s="99">
        <f t="shared" si="8"/>
        <v>25668.403698869995</v>
      </c>
      <c r="Z270" s="108">
        <f t="shared" si="194"/>
        <v>25668.403698869995</v>
      </c>
      <c r="AA270" s="108"/>
      <c r="AB270" s="108"/>
      <c r="AC270" s="108"/>
      <c r="AD270" s="109"/>
      <c r="AE270" s="99">
        <f t="shared" ref="AE270:AF270" si="248">AO270</f>
        <v>16</v>
      </c>
      <c r="AF270" s="101">
        <f t="shared" si="248"/>
        <v>36</v>
      </c>
      <c r="AG270" s="101">
        <f t="shared" si="196"/>
        <v>49.001300000000001</v>
      </c>
      <c r="AH270" s="101">
        <f t="shared" si="197"/>
        <v>412</v>
      </c>
      <c r="AI270" s="101">
        <f t="shared" si="246"/>
        <v>268.61079999999998</v>
      </c>
      <c r="AJ270" s="108">
        <f t="shared" si="198"/>
        <v>1.4285714285714286</v>
      </c>
      <c r="AK270" s="101">
        <f t="shared" si="15"/>
        <v>8098.2910927512203</v>
      </c>
      <c r="AL270" s="101">
        <f t="shared" si="199"/>
        <v>8098.2910927512203</v>
      </c>
      <c r="AM270" s="101"/>
      <c r="AN270" s="101"/>
      <c r="AO270" s="1">
        <v>16</v>
      </c>
      <c r="AP270" s="2">
        <v>36</v>
      </c>
      <c r="AQ270" s="74">
        <f t="shared" si="200"/>
        <v>412</v>
      </c>
      <c r="AR270" s="31">
        <f t="shared" si="201"/>
        <v>1</v>
      </c>
      <c r="AS270" s="2">
        <f t="shared" si="202"/>
        <v>1.18</v>
      </c>
      <c r="AT270" s="33">
        <f t="shared" si="203"/>
        <v>0</v>
      </c>
      <c r="AU270" s="31">
        <f t="shared" si="204"/>
        <v>1</v>
      </c>
      <c r="AV270" s="2">
        <f t="shared" si="205"/>
        <v>30</v>
      </c>
      <c r="AW270" s="33">
        <f t="shared" si="206"/>
        <v>0</v>
      </c>
      <c r="AX270" s="31">
        <f t="shared" si="207"/>
        <v>1</v>
      </c>
      <c r="AY270" s="33">
        <f t="shared" si="208"/>
        <v>0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customHeight="1">
      <c r="A271" s="2"/>
      <c r="B271" s="107">
        <v>196</v>
      </c>
      <c r="C271" s="31">
        <v>10</v>
      </c>
      <c r="D271" s="106" t="s">
        <v>10</v>
      </c>
      <c r="E271" s="2" t="s">
        <v>92</v>
      </c>
      <c r="F271" s="2"/>
      <c r="G271" s="2"/>
      <c r="H271" s="33"/>
      <c r="I271" s="99">
        <f t="shared" si="0"/>
        <v>334.15129212657939</v>
      </c>
      <c r="J271" s="101">
        <f t="shared" si="1"/>
        <v>25.75</v>
      </c>
      <c r="K271" s="101">
        <f t="shared" si="2"/>
        <v>799</v>
      </c>
      <c r="L271" s="74">
        <f t="shared" si="3"/>
        <v>305</v>
      </c>
      <c r="M271" s="99">
        <f t="shared" si="191"/>
        <v>5346.4206740252703</v>
      </c>
      <c r="N271" s="108">
        <f t="shared" si="192"/>
        <v>5346.4206740252703</v>
      </c>
      <c r="O271" s="108"/>
      <c r="P271" s="108"/>
      <c r="Q271" s="108"/>
      <c r="R271" s="109"/>
      <c r="S271" s="99">
        <f t="shared" si="6"/>
        <v>4049.1455463756101</v>
      </c>
      <c r="T271" s="108">
        <f t="shared" si="193"/>
        <v>4049.1455463756101</v>
      </c>
      <c r="U271" s="108"/>
      <c r="V271" s="108"/>
      <c r="W271" s="108"/>
      <c r="X271" s="109"/>
      <c r="Y271" s="99">
        <f t="shared" si="8"/>
        <v>10876.442245283897</v>
      </c>
      <c r="Z271" s="108">
        <f t="shared" si="194"/>
        <v>10876.442245283897</v>
      </c>
      <c r="AA271" s="108"/>
      <c r="AB271" s="108"/>
      <c r="AC271" s="108"/>
      <c r="AD271" s="109"/>
      <c r="AE271" s="99">
        <f t="shared" ref="AE271:AF271" si="249">AO271</f>
        <v>16</v>
      </c>
      <c r="AF271" s="101">
        <f t="shared" si="249"/>
        <v>36</v>
      </c>
      <c r="AG271" s="101">
        <f t="shared" si="196"/>
        <v>19.001300000000001</v>
      </c>
      <c r="AH271" s="101">
        <f t="shared" si="197"/>
        <v>412</v>
      </c>
      <c r="AI271" s="101">
        <f t="shared" si="246"/>
        <v>268.61079999999998</v>
      </c>
      <c r="AJ271" s="108">
        <f t="shared" si="198"/>
        <v>1.4285714285714286</v>
      </c>
      <c r="AK271" s="101">
        <f t="shared" si="15"/>
        <v>8098.2910927512203</v>
      </c>
      <c r="AL271" s="101">
        <f t="shared" si="199"/>
        <v>8098.2910927512203</v>
      </c>
      <c r="AM271" s="101"/>
      <c r="AN271" s="101"/>
      <c r="AO271" s="1">
        <v>16</v>
      </c>
      <c r="AP271" s="2">
        <v>36</v>
      </c>
      <c r="AQ271" s="74">
        <f t="shared" si="200"/>
        <v>412</v>
      </c>
      <c r="AR271" s="31">
        <f t="shared" si="201"/>
        <v>1</v>
      </c>
      <c r="AS271" s="2">
        <f t="shared" si="202"/>
        <v>1</v>
      </c>
      <c r="AT271" s="33">
        <f t="shared" si="203"/>
        <v>0</v>
      </c>
      <c r="AU271" s="31">
        <f t="shared" si="204"/>
        <v>1</v>
      </c>
      <c r="AV271" s="2">
        <f t="shared" si="205"/>
        <v>0</v>
      </c>
      <c r="AW271" s="33">
        <f t="shared" si="206"/>
        <v>0</v>
      </c>
      <c r="AX271" s="31">
        <f t="shared" si="207"/>
        <v>1</v>
      </c>
      <c r="AY271" s="33">
        <f t="shared" si="208"/>
        <v>100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customHeight="1">
      <c r="A272" s="2"/>
      <c r="B272" s="107">
        <v>197</v>
      </c>
      <c r="C272" s="31">
        <v>10</v>
      </c>
      <c r="D272" s="106" t="s">
        <v>10</v>
      </c>
      <c r="E272" s="2" t="s">
        <v>139</v>
      </c>
      <c r="F272" s="2"/>
      <c r="G272" s="2"/>
      <c r="H272" s="33"/>
      <c r="I272" s="99">
        <f t="shared" si="0"/>
        <v>417.68911515822424</v>
      </c>
      <c r="J272" s="101">
        <f t="shared" si="1"/>
        <v>25.75</v>
      </c>
      <c r="K272" s="101">
        <f t="shared" si="2"/>
        <v>717</v>
      </c>
      <c r="L272" s="74">
        <f t="shared" si="3"/>
        <v>263</v>
      </c>
      <c r="M272" s="99">
        <f t="shared" si="191"/>
        <v>6683.0258425315878</v>
      </c>
      <c r="N272" s="108">
        <f t="shared" si="192"/>
        <v>6683.0258425315878</v>
      </c>
      <c r="O272" s="108"/>
      <c r="P272" s="108"/>
      <c r="Q272" s="108"/>
      <c r="R272" s="109"/>
      <c r="S272" s="99">
        <f t="shared" si="6"/>
        <v>5061.4319329695127</v>
      </c>
      <c r="T272" s="108">
        <f t="shared" si="193"/>
        <v>5061.4319329695127</v>
      </c>
      <c r="U272" s="108"/>
      <c r="V272" s="108"/>
      <c r="W272" s="108"/>
      <c r="X272" s="109"/>
      <c r="Y272" s="99">
        <f t="shared" si="8"/>
        <v>13595.55280660487</v>
      </c>
      <c r="Z272" s="108">
        <f t="shared" si="194"/>
        <v>13595.55280660487</v>
      </c>
      <c r="AA272" s="108"/>
      <c r="AB272" s="108"/>
      <c r="AC272" s="108"/>
      <c r="AD272" s="109"/>
      <c r="AE272" s="99">
        <f t="shared" ref="AE272:AF272" si="250">AO272</f>
        <v>16</v>
      </c>
      <c r="AF272" s="101">
        <f t="shared" si="250"/>
        <v>36</v>
      </c>
      <c r="AG272" s="101">
        <f t="shared" si="196"/>
        <v>19.001300000000001</v>
      </c>
      <c r="AH272" s="101">
        <f t="shared" si="197"/>
        <v>412</v>
      </c>
      <c r="AI272" s="101">
        <f t="shared" si="246"/>
        <v>268.61079999999998</v>
      </c>
      <c r="AJ272" s="108">
        <f t="shared" si="198"/>
        <v>1.4285714285714286</v>
      </c>
      <c r="AK272" s="101">
        <f t="shared" si="15"/>
        <v>8098.2910927512203</v>
      </c>
      <c r="AL272" s="101">
        <f t="shared" si="199"/>
        <v>8098.2910927512203</v>
      </c>
      <c r="AM272" s="101"/>
      <c r="AN272" s="101"/>
      <c r="AO272" s="1">
        <v>16</v>
      </c>
      <c r="AP272" s="2">
        <v>36</v>
      </c>
      <c r="AQ272" s="74">
        <f t="shared" si="200"/>
        <v>412</v>
      </c>
      <c r="AR272" s="31">
        <f t="shared" si="201"/>
        <v>1</v>
      </c>
      <c r="AS272" s="2">
        <f t="shared" si="202"/>
        <v>1</v>
      </c>
      <c r="AT272" s="33">
        <f t="shared" si="203"/>
        <v>0</v>
      </c>
      <c r="AU272" s="31">
        <f t="shared" si="204"/>
        <v>1.25</v>
      </c>
      <c r="AV272" s="2">
        <f t="shared" si="205"/>
        <v>0</v>
      </c>
      <c r="AW272" s="33">
        <f t="shared" si="206"/>
        <v>0</v>
      </c>
      <c r="AX272" s="31">
        <f t="shared" si="207"/>
        <v>1</v>
      </c>
      <c r="AY272" s="33">
        <f t="shared" si="208"/>
        <v>100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customHeight="1">
      <c r="A273" s="2"/>
      <c r="B273" s="107">
        <v>198</v>
      </c>
      <c r="C273" s="31">
        <v>10</v>
      </c>
      <c r="D273" s="106" t="s">
        <v>10</v>
      </c>
      <c r="E273" s="2" t="s">
        <v>95</v>
      </c>
      <c r="F273" s="2"/>
      <c r="G273" s="2"/>
      <c r="H273" s="33"/>
      <c r="I273" s="99">
        <f t="shared" si="0"/>
        <v>462.16310523110974</v>
      </c>
      <c r="J273" s="101">
        <f t="shared" si="1"/>
        <v>25.75</v>
      </c>
      <c r="K273" s="101">
        <f t="shared" si="2"/>
        <v>659</v>
      </c>
      <c r="L273" s="74">
        <f t="shared" si="3"/>
        <v>240</v>
      </c>
      <c r="M273" s="99">
        <f t="shared" si="191"/>
        <v>7394.6096836977558</v>
      </c>
      <c r="N273" s="108">
        <f t="shared" si="192"/>
        <v>7394.6096836977558</v>
      </c>
      <c r="O273" s="108"/>
      <c r="P273" s="108"/>
      <c r="Q273" s="108"/>
      <c r="R273" s="109"/>
      <c r="S273" s="99">
        <f t="shared" si="6"/>
        <v>4049.1455463756101</v>
      </c>
      <c r="T273" s="108">
        <f t="shared" si="193"/>
        <v>4049.1455463756101</v>
      </c>
      <c r="U273" s="108"/>
      <c r="V273" s="108"/>
      <c r="W273" s="108"/>
      <c r="X273" s="109"/>
      <c r="Y273" s="99">
        <f t="shared" si="8"/>
        <v>10876.442245283897</v>
      </c>
      <c r="Z273" s="108">
        <f t="shared" si="194"/>
        <v>10876.442245283897</v>
      </c>
      <c r="AA273" s="108"/>
      <c r="AB273" s="108"/>
      <c r="AC273" s="108"/>
      <c r="AD273" s="109"/>
      <c r="AE273" s="99">
        <f t="shared" ref="AE273:AF273" si="251">AO273</f>
        <v>16</v>
      </c>
      <c r="AF273" s="101">
        <f t="shared" si="251"/>
        <v>36</v>
      </c>
      <c r="AG273" s="101">
        <f t="shared" si="196"/>
        <v>49.001300000000001</v>
      </c>
      <c r="AH273" s="101">
        <f t="shared" si="197"/>
        <v>412</v>
      </c>
      <c r="AI273" s="101">
        <f t="shared" si="246"/>
        <v>268.61079999999998</v>
      </c>
      <c r="AJ273" s="108">
        <f t="shared" si="198"/>
        <v>1.4285714285714286</v>
      </c>
      <c r="AK273" s="101">
        <f t="shared" si="15"/>
        <v>8098.2910927512203</v>
      </c>
      <c r="AL273" s="101">
        <f t="shared" si="199"/>
        <v>8098.2910927512203</v>
      </c>
      <c r="AM273" s="101"/>
      <c r="AN273" s="101"/>
      <c r="AO273" s="1">
        <v>16</v>
      </c>
      <c r="AP273" s="2">
        <v>36</v>
      </c>
      <c r="AQ273" s="74">
        <f t="shared" si="200"/>
        <v>412</v>
      </c>
      <c r="AR273" s="31">
        <f t="shared" si="201"/>
        <v>1</v>
      </c>
      <c r="AS273" s="2">
        <f t="shared" si="202"/>
        <v>1</v>
      </c>
      <c r="AT273" s="33">
        <f t="shared" si="203"/>
        <v>0</v>
      </c>
      <c r="AU273" s="31">
        <f t="shared" si="204"/>
        <v>1</v>
      </c>
      <c r="AV273" s="2">
        <f t="shared" si="205"/>
        <v>30</v>
      </c>
      <c r="AW273" s="33">
        <f t="shared" si="206"/>
        <v>0</v>
      </c>
      <c r="AX273" s="31">
        <f t="shared" si="207"/>
        <v>1</v>
      </c>
      <c r="AY273" s="33">
        <f t="shared" si="208"/>
        <v>100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customHeight="1">
      <c r="A274" s="2"/>
      <c r="B274" s="107">
        <v>199</v>
      </c>
      <c r="C274" s="31">
        <v>10</v>
      </c>
      <c r="D274" s="106" t="s">
        <v>10</v>
      </c>
      <c r="E274" s="2" t="s">
        <v>151</v>
      </c>
      <c r="F274" s="2"/>
      <c r="G274" s="2"/>
      <c r="H274" s="33"/>
      <c r="I274" s="99">
        <f t="shared" si="0"/>
        <v>334.15129212657939</v>
      </c>
      <c r="J274" s="101">
        <f t="shared" si="1"/>
        <v>25.75</v>
      </c>
      <c r="K274" s="101">
        <f t="shared" si="2"/>
        <v>799</v>
      </c>
      <c r="L274" s="74">
        <f t="shared" si="3"/>
        <v>305</v>
      </c>
      <c r="M274" s="99">
        <f t="shared" si="191"/>
        <v>5346.4206740252703</v>
      </c>
      <c r="N274" s="108">
        <f t="shared" si="192"/>
        <v>5346.4206740252703</v>
      </c>
      <c r="O274" s="108"/>
      <c r="P274" s="108"/>
      <c r="Q274" s="108"/>
      <c r="R274" s="109"/>
      <c r="S274" s="99">
        <f t="shared" si="6"/>
        <v>4049.1455463756101</v>
      </c>
      <c r="T274" s="108">
        <f t="shared" si="193"/>
        <v>4049.1455463756101</v>
      </c>
      <c r="U274" s="108"/>
      <c r="V274" s="108"/>
      <c r="W274" s="108"/>
      <c r="X274" s="109"/>
      <c r="Y274" s="99">
        <f t="shared" si="8"/>
        <v>10876.442245283897</v>
      </c>
      <c r="Z274" s="108">
        <f t="shared" si="194"/>
        <v>10876.442245283897</v>
      </c>
      <c r="AA274" s="108"/>
      <c r="AB274" s="108"/>
      <c r="AC274" s="108"/>
      <c r="AD274" s="109"/>
      <c r="AE274" s="99">
        <f t="shared" ref="AE274:AF274" si="252">AO274</f>
        <v>16</v>
      </c>
      <c r="AF274" s="101">
        <f t="shared" si="252"/>
        <v>36</v>
      </c>
      <c r="AG274" s="101">
        <f t="shared" si="196"/>
        <v>19.001300000000001</v>
      </c>
      <c r="AH274" s="101">
        <f t="shared" si="197"/>
        <v>412</v>
      </c>
      <c r="AI274" s="101">
        <f t="shared" si="246"/>
        <v>268.61079999999998</v>
      </c>
      <c r="AJ274" s="108">
        <f t="shared" si="198"/>
        <v>1.2142857142857142</v>
      </c>
      <c r="AK274" s="101">
        <f t="shared" si="15"/>
        <v>8098.2910927512203</v>
      </c>
      <c r="AL274" s="101">
        <f t="shared" si="199"/>
        <v>8098.2910927512203</v>
      </c>
      <c r="AM274" s="101"/>
      <c r="AN274" s="101"/>
      <c r="AO274" s="1">
        <v>16</v>
      </c>
      <c r="AP274" s="2">
        <v>36</v>
      </c>
      <c r="AQ274" s="74">
        <f t="shared" si="200"/>
        <v>412</v>
      </c>
      <c r="AR274" s="31">
        <f t="shared" si="201"/>
        <v>0.85</v>
      </c>
      <c r="AS274" s="2">
        <f t="shared" si="202"/>
        <v>1</v>
      </c>
      <c r="AT274" s="33">
        <f t="shared" si="203"/>
        <v>0</v>
      </c>
      <c r="AU274" s="31">
        <f t="shared" si="204"/>
        <v>1</v>
      </c>
      <c r="AV274" s="2">
        <f t="shared" si="205"/>
        <v>0</v>
      </c>
      <c r="AW274" s="33">
        <f t="shared" si="206"/>
        <v>0</v>
      </c>
      <c r="AX274" s="31">
        <f t="shared" si="207"/>
        <v>1</v>
      </c>
      <c r="AY274" s="33">
        <f t="shared" si="208"/>
        <v>100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customHeight="1">
      <c r="A275" s="2"/>
      <c r="B275" s="107">
        <v>200</v>
      </c>
      <c r="C275" s="31">
        <v>10</v>
      </c>
      <c r="D275" s="106" t="s">
        <v>10</v>
      </c>
      <c r="E275" s="2" t="s">
        <v>165</v>
      </c>
      <c r="F275" s="2"/>
      <c r="G275" s="2"/>
      <c r="H275" s="33"/>
      <c r="I275" s="99">
        <f t="shared" si="0"/>
        <v>417.68911515822424</v>
      </c>
      <c r="J275" s="101">
        <f t="shared" si="1"/>
        <v>25.75</v>
      </c>
      <c r="K275" s="101">
        <f t="shared" si="2"/>
        <v>717</v>
      </c>
      <c r="L275" s="74">
        <f t="shared" si="3"/>
        <v>263</v>
      </c>
      <c r="M275" s="99">
        <f t="shared" si="191"/>
        <v>6683.0258425315878</v>
      </c>
      <c r="N275" s="108">
        <f t="shared" si="192"/>
        <v>6683.0258425315878</v>
      </c>
      <c r="O275" s="108"/>
      <c r="P275" s="108"/>
      <c r="Q275" s="108"/>
      <c r="R275" s="109"/>
      <c r="S275" s="99">
        <f t="shared" si="6"/>
        <v>5061.4319329695127</v>
      </c>
      <c r="T275" s="108">
        <f t="shared" si="193"/>
        <v>5061.4319329695127</v>
      </c>
      <c r="U275" s="108"/>
      <c r="V275" s="108"/>
      <c r="W275" s="108"/>
      <c r="X275" s="109"/>
      <c r="Y275" s="99">
        <f t="shared" si="8"/>
        <v>13595.55280660487</v>
      </c>
      <c r="Z275" s="108">
        <f t="shared" si="194"/>
        <v>13595.55280660487</v>
      </c>
      <c r="AA275" s="108"/>
      <c r="AB275" s="108"/>
      <c r="AC275" s="108"/>
      <c r="AD275" s="109"/>
      <c r="AE275" s="99">
        <f t="shared" ref="AE275:AF275" si="253">AO275</f>
        <v>16</v>
      </c>
      <c r="AF275" s="101">
        <f t="shared" si="253"/>
        <v>36</v>
      </c>
      <c r="AG275" s="101">
        <f t="shared" si="196"/>
        <v>19.001300000000001</v>
      </c>
      <c r="AH275" s="101">
        <f t="shared" si="197"/>
        <v>412</v>
      </c>
      <c r="AI275" s="101">
        <f t="shared" si="246"/>
        <v>268.61079999999998</v>
      </c>
      <c r="AJ275" s="108">
        <f t="shared" si="198"/>
        <v>1.2142857142857142</v>
      </c>
      <c r="AK275" s="101">
        <f t="shared" si="15"/>
        <v>8098.2910927512203</v>
      </c>
      <c r="AL275" s="101">
        <f t="shared" si="199"/>
        <v>8098.2910927512203</v>
      </c>
      <c r="AM275" s="101"/>
      <c r="AN275" s="101"/>
      <c r="AO275" s="1">
        <v>16</v>
      </c>
      <c r="AP275" s="2">
        <v>36</v>
      </c>
      <c r="AQ275" s="74">
        <f t="shared" si="200"/>
        <v>412</v>
      </c>
      <c r="AR275" s="31">
        <f t="shared" si="201"/>
        <v>0.85</v>
      </c>
      <c r="AS275" s="2">
        <f t="shared" si="202"/>
        <v>1</v>
      </c>
      <c r="AT275" s="33">
        <f t="shared" si="203"/>
        <v>0</v>
      </c>
      <c r="AU275" s="31">
        <f t="shared" si="204"/>
        <v>1.25</v>
      </c>
      <c r="AV275" s="2">
        <f t="shared" si="205"/>
        <v>0</v>
      </c>
      <c r="AW275" s="33">
        <f t="shared" si="206"/>
        <v>0</v>
      </c>
      <c r="AX275" s="31">
        <f t="shared" si="207"/>
        <v>1</v>
      </c>
      <c r="AY275" s="33">
        <f t="shared" si="208"/>
        <v>100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customHeight="1">
      <c r="A276" s="2"/>
      <c r="B276" s="107">
        <v>201</v>
      </c>
      <c r="C276" s="31">
        <v>10</v>
      </c>
      <c r="D276" s="106" t="s">
        <v>10</v>
      </c>
      <c r="E276" s="2" t="s">
        <v>154</v>
      </c>
      <c r="F276" s="2"/>
      <c r="G276" s="2"/>
      <c r="H276" s="33"/>
      <c r="I276" s="99">
        <f t="shared" si="0"/>
        <v>462.16310523110974</v>
      </c>
      <c r="J276" s="101">
        <f t="shared" si="1"/>
        <v>25.75</v>
      </c>
      <c r="K276" s="101">
        <f t="shared" si="2"/>
        <v>659</v>
      </c>
      <c r="L276" s="74">
        <f t="shared" si="3"/>
        <v>240</v>
      </c>
      <c r="M276" s="99">
        <f t="shared" si="191"/>
        <v>7394.6096836977558</v>
      </c>
      <c r="N276" s="108">
        <f t="shared" si="192"/>
        <v>7394.6096836977558</v>
      </c>
      <c r="O276" s="108"/>
      <c r="P276" s="108"/>
      <c r="Q276" s="108"/>
      <c r="R276" s="109"/>
      <c r="S276" s="99">
        <f t="shared" si="6"/>
        <v>4049.1455463756101</v>
      </c>
      <c r="T276" s="108">
        <f t="shared" si="193"/>
        <v>4049.1455463756101</v>
      </c>
      <c r="U276" s="108"/>
      <c r="V276" s="108"/>
      <c r="W276" s="108"/>
      <c r="X276" s="109"/>
      <c r="Y276" s="99">
        <f t="shared" si="8"/>
        <v>10876.442245283897</v>
      </c>
      <c r="Z276" s="108">
        <f t="shared" si="194"/>
        <v>10876.442245283897</v>
      </c>
      <c r="AA276" s="108"/>
      <c r="AB276" s="108"/>
      <c r="AC276" s="108"/>
      <c r="AD276" s="109"/>
      <c r="AE276" s="99">
        <f t="shared" ref="AE276:AF276" si="254">AO276</f>
        <v>16</v>
      </c>
      <c r="AF276" s="101">
        <f t="shared" si="254"/>
        <v>36</v>
      </c>
      <c r="AG276" s="101">
        <f t="shared" si="196"/>
        <v>49.001300000000001</v>
      </c>
      <c r="AH276" s="101">
        <f t="shared" si="197"/>
        <v>412</v>
      </c>
      <c r="AI276" s="101">
        <f t="shared" si="246"/>
        <v>268.61079999999998</v>
      </c>
      <c r="AJ276" s="108">
        <f t="shared" si="198"/>
        <v>1.2142857142857142</v>
      </c>
      <c r="AK276" s="101">
        <f t="shared" si="15"/>
        <v>8098.2910927512203</v>
      </c>
      <c r="AL276" s="101">
        <f t="shared" si="199"/>
        <v>8098.2910927512203</v>
      </c>
      <c r="AM276" s="101"/>
      <c r="AN276" s="101"/>
      <c r="AO276" s="1">
        <v>16</v>
      </c>
      <c r="AP276" s="2">
        <v>36</v>
      </c>
      <c r="AQ276" s="74">
        <f t="shared" si="200"/>
        <v>412</v>
      </c>
      <c r="AR276" s="31">
        <f t="shared" si="201"/>
        <v>0.85</v>
      </c>
      <c r="AS276" s="2">
        <f t="shared" si="202"/>
        <v>1</v>
      </c>
      <c r="AT276" s="33">
        <f t="shared" si="203"/>
        <v>0</v>
      </c>
      <c r="AU276" s="31">
        <f t="shared" si="204"/>
        <v>1</v>
      </c>
      <c r="AV276" s="2">
        <f t="shared" si="205"/>
        <v>30</v>
      </c>
      <c r="AW276" s="33">
        <f t="shared" si="206"/>
        <v>0</v>
      </c>
      <c r="AX276" s="31">
        <f t="shared" si="207"/>
        <v>1</v>
      </c>
      <c r="AY276" s="33">
        <f t="shared" si="208"/>
        <v>100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customHeight="1">
      <c r="A277" s="2"/>
      <c r="B277" s="107">
        <v>202</v>
      </c>
      <c r="C277" s="31">
        <v>10</v>
      </c>
      <c r="D277" s="106" t="s">
        <v>10</v>
      </c>
      <c r="E277" s="2" t="s">
        <v>99</v>
      </c>
      <c r="F277" s="2"/>
      <c r="G277" s="2" t="s">
        <v>184</v>
      </c>
      <c r="H277" s="33"/>
      <c r="I277" s="99">
        <f t="shared" si="0"/>
        <v>394.29852470936373</v>
      </c>
      <c r="J277" s="101">
        <f t="shared" si="1"/>
        <v>25.75</v>
      </c>
      <c r="K277" s="101">
        <f t="shared" si="2"/>
        <v>741</v>
      </c>
      <c r="L277" s="74">
        <f t="shared" si="3"/>
        <v>273</v>
      </c>
      <c r="M277" s="99">
        <f t="shared" si="191"/>
        <v>6308.7763953498197</v>
      </c>
      <c r="N277" s="108">
        <f t="shared" si="192"/>
        <v>6308.7763953498197</v>
      </c>
      <c r="O277" s="108"/>
      <c r="P277" s="108"/>
      <c r="Q277" s="108"/>
      <c r="R277" s="109"/>
      <c r="S277" s="99">
        <f t="shared" si="6"/>
        <v>4777.9917447232201</v>
      </c>
      <c r="T277" s="108">
        <f t="shared" si="193"/>
        <v>4777.9917447232201</v>
      </c>
      <c r="U277" s="108"/>
      <c r="V277" s="108"/>
      <c r="W277" s="108"/>
      <c r="X277" s="109"/>
      <c r="Y277" s="99">
        <f t="shared" si="8"/>
        <v>12834.201849434998</v>
      </c>
      <c r="Z277" s="108">
        <f t="shared" si="194"/>
        <v>12834.201849434998</v>
      </c>
      <c r="AA277" s="108"/>
      <c r="AB277" s="108"/>
      <c r="AC277" s="108"/>
      <c r="AD277" s="109"/>
      <c r="AE277" s="99">
        <f t="shared" ref="AE277:AF277" si="255">AO277</f>
        <v>16</v>
      </c>
      <c r="AF277" s="101">
        <f t="shared" si="255"/>
        <v>36</v>
      </c>
      <c r="AG277" s="101">
        <f t="shared" si="196"/>
        <v>19.001300000000001</v>
      </c>
      <c r="AH277" s="101">
        <f t="shared" si="197"/>
        <v>412</v>
      </c>
      <c r="AI277" s="101">
        <f t="shared" si="246"/>
        <v>268.61079999999998</v>
      </c>
      <c r="AJ277" s="108">
        <f t="shared" si="198"/>
        <v>1.4285714285714286</v>
      </c>
      <c r="AK277" s="101">
        <f t="shared" si="15"/>
        <v>8098.2910927512203</v>
      </c>
      <c r="AL277" s="101">
        <f t="shared" si="199"/>
        <v>8098.2910927512203</v>
      </c>
      <c r="AM277" s="101"/>
      <c r="AN277" s="101"/>
      <c r="AO277" s="1">
        <v>16</v>
      </c>
      <c r="AP277" s="2">
        <v>36</v>
      </c>
      <c r="AQ277" s="74">
        <f t="shared" si="200"/>
        <v>412</v>
      </c>
      <c r="AR277" s="31">
        <f t="shared" si="201"/>
        <v>1</v>
      </c>
      <c r="AS277" s="2">
        <f t="shared" si="202"/>
        <v>1.18</v>
      </c>
      <c r="AT277" s="33">
        <f t="shared" si="203"/>
        <v>0</v>
      </c>
      <c r="AU277" s="31">
        <f t="shared" si="204"/>
        <v>1</v>
      </c>
      <c r="AV277" s="2">
        <f t="shared" si="205"/>
        <v>0</v>
      </c>
      <c r="AW277" s="33">
        <f t="shared" si="206"/>
        <v>0</v>
      </c>
      <c r="AX277" s="31">
        <f t="shared" si="207"/>
        <v>1</v>
      </c>
      <c r="AY277" s="33">
        <f t="shared" si="208"/>
        <v>100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customHeight="1">
      <c r="A278" s="2"/>
      <c r="B278" s="107">
        <v>203</v>
      </c>
      <c r="C278" s="31">
        <v>10</v>
      </c>
      <c r="D278" s="106" t="s">
        <v>10</v>
      </c>
      <c r="E278" s="2" t="s">
        <v>170</v>
      </c>
      <c r="F278" s="2"/>
      <c r="G278" s="2" t="s">
        <v>184</v>
      </c>
      <c r="H278" s="33"/>
      <c r="I278" s="99">
        <f t="shared" si="0"/>
        <v>492.87315588670469</v>
      </c>
      <c r="J278" s="101">
        <f t="shared" si="1"/>
        <v>25.75</v>
      </c>
      <c r="K278" s="101">
        <f t="shared" si="2"/>
        <v>615</v>
      </c>
      <c r="L278" s="74">
        <f t="shared" si="3"/>
        <v>220</v>
      </c>
      <c r="M278" s="99">
        <f t="shared" si="191"/>
        <v>7885.9704941872751</v>
      </c>
      <c r="N278" s="108">
        <f t="shared" si="192"/>
        <v>7885.9704941872751</v>
      </c>
      <c r="O278" s="108"/>
      <c r="P278" s="108"/>
      <c r="Q278" s="108"/>
      <c r="R278" s="109"/>
      <c r="S278" s="99">
        <f t="shared" si="6"/>
        <v>5972.4896809040256</v>
      </c>
      <c r="T278" s="108">
        <f t="shared" si="193"/>
        <v>5972.4896809040256</v>
      </c>
      <c r="U278" s="108"/>
      <c r="V278" s="108"/>
      <c r="W278" s="108"/>
      <c r="X278" s="109"/>
      <c r="Y278" s="99">
        <f t="shared" si="8"/>
        <v>16042.752311793749</v>
      </c>
      <c r="Z278" s="108">
        <f t="shared" si="194"/>
        <v>16042.752311793749</v>
      </c>
      <c r="AA278" s="108"/>
      <c r="AB278" s="108"/>
      <c r="AC278" s="108"/>
      <c r="AD278" s="109"/>
      <c r="AE278" s="99">
        <f t="shared" ref="AE278:AF278" si="256">AO278</f>
        <v>16</v>
      </c>
      <c r="AF278" s="101">
        <f t="shared" si="256"/>
        <v>36</v>
      </c>
      <c r="AG278" s="101">
        <f t="shared" si="196"/>
        <v>19.001300000000001</v>
      </c>
      <c r="AH278" s="101">
        <f t="shared" si="197"/>
        <v>412</v>
      </c>
      <c r="AI278" s="101">
        <f t="shared" si="246"/>
        <v>268.61079999999998</v>
      </c>
      <c r="AJ278" s="108">
        <f t="shared" si="198"/>
        <v>1.4285714285714286</v>
      </c>
      <c r="AK278" s="101">
        <f t="shared" si="15"/>
        <v>8098.2910927512203</v>
      </c>
      <c r="AL278" s="101">
        <f t="shared" si="199"/>
        <v>8098.2910927512203</v>
      </c>
      <c r="AM278" s="101"/>
      <c r="AN278" s="101"/>
      <c r="AO278" s="1">
        <v>16</v>
      </c>
      <c r="AP278" s="2">
        <v>36</v>
      </c>
      <c r="AQ278" s="74">
        <f t="shared" si="200"/>
        <v>412</v>
      </c>
      <c r="AR278" s="31">
        <f t="shared" si="201"/>
        <v>1</v>
      </c>
      <c r="AS278" s="2">
        <f t="shared" si="202"/>
        <v>1.18</v>
      </c>
      <c r="AT278" s="33">
        <f t="shared" si="203"/>
        <v>0</v>
      </c>
      <c r="AU278" s="31">
        <f t="shared" si="204"/>
        <v>1.25</v>
      </c>
      <c r="AV278" s="2">
        <f t="shared" si="205"/>
        <v>0</v>
      </c>
      <c r="AW278" s="33">
        <f t="shared" si="206"/>
        <v>0</v>
      </c>
      <c r="AX278" s="31">
        <f t="shared" si="207"/>
        <v>1</v>
      </c>
      <c r="AY278" s="33">
        <f t="shared" si="208"/>
        <v>100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customHeight="1">
      <c r="A279" s="2"/>
      <c r="B279" s="107">
        <v>204</v>
      </c>
      <c r="C279" s="31">
        <v>10</v>
      </c>
      <c r="D279" s="106" t="s">
        <v>10</v>
      </c>
      <c r="E279" s="2" t="s">
        <v>102</v>
      </c>
      <c r="F279" s="2"/>
      <c r="G279" s="2" t="s">
        <v>184</v>
      </c>
      <c r="H279" s="33"/>
      <c r="I279" s="99">
        <f t="shared" si="0"/>
        <v>545.35246417270957</v>
      </c>
      <c r="J279" s="101">
        <f t="shared" si="1"/>
        <v>25.75</v>
      </c>
      <c r="K279" s="101">
        <f t="shared" si="2"/>
        <v>545</v>
      </c>
      <c r="L279" s="74">
        <f t="shared" si="3"/>
        <v>192</v>
      </c>
      <c r="M279" s="99">
        <f t="shared" si="191"/>
        <v>8725.6394267633532</v>
      </c>
      <c r="N279" s="108">
        <f t="shared" si="192"/>
        <v>8725.6394267633532</v>
      </c>
      <c r="O279" s="108"/>
      <c r="P279" s="108"/>
      <c r="Q279" s="108"/>
      <c r="R279" s="109"/>
      <c r="S279" s="99">
        <f t="shared" si="6"/>
        <v>4777.9917447232201</v>
      </c>
      <c r="T279" s="108">
        <f t="shared" si="193"/>
        <v>4777.9917447232201</v>
      </c>
      <c r="U279" s="108"/>
      <c r="V279" s="108"/>
      <c r="W279" s="108"/>
      <c r="X279" s="109"/>
      <c r="Y279" s="99">
        <f t="shared" si="8"/>
        <v>12834.201849434998</v>
      </c>
      <c r="Z279" s="108">
        <f t="shared" si="194"/>
        <v>12834.201849434998</v>
      </c>
      <c r="AA279" s="108"/>
      <c r="AB279" s="108"/>
      <c r="AC279" s="108"/>
      <c r="AD279" s="109"/>
      <c r="AE279" s="99">
        <f t="shared" ref="AE279:AF279" si="257">AO279</f>
        <v>16</v>
      </c>
      <c r="AF279" s="101">
        <f t="shared" si="257"/>
        <v>36</v>
      </c>
      <c r="AG279" s="101">
        <f t="shared" si="196"/>
        <v>49.001300000000001</v>
      </c>
      <c r="AH279" s="101">
        <f t="shared" si="197"/>
        <v>412</v>
      </c>
      <c r="AI279" s="101">
        <f t="shared" si="246"/>
        <v>268.61079999999998</v>
      </c>
      <c r="AJ279" s="108">
        <f t="shared" si="198"/>
        <v>1.4285714285714286</v>
      </c>
      <c r="AK279" s="101">
        <f t="shared" si="15"/>
        <v>8098.2910927512203</v>
      </c>
      <c r="AL279" s="101">
        <f t="shared" si="199"/>
        <v>8098.2910927512203</v>
      </c>
      <c r="AM279" s="101"/>
      <c r="AN279" s="101"/>
      <c r="AO279" s="1">
        <v>16</v>
      </c>
      <c r="AP279" s="2">
        <v>36</v>
      </c>
      <c r="AQ279" s="74">
        <f t="shared" si="200"/>
        <v>412</v>
      </c>
      <c r="AR279" s="31">
        <f t="shared" si="201"/>
        <v>1</v>
      </c>
      <c r="AS279" s="2">
        <f t="shared" si="202"/>
        <v>1.18</v>
      </c>
      <c r="AT279" s="33">
        <f t="shared" si="203"/>
        <v>0</v>
      </c>
      <c r="AU279" s="31">
        <f t="shared" si="204"/>
        <v>1</v>
      </c>
      <c r="AV279" s="2">
        <f t="shared" si="205"/>
        <v>30</v>
      </c>
      <c r="AW279" s="33">
        <f t="shared" si="206"/>
        <v>0</v>
      </c>
      <c r="AX279" s="31">
        <f t="shared" si="207"/>
        <v>1</v>
      </c>
      <c r="AY279" s="33">
        <f t="shared" si="208"/>
        <v>100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customHeight="1">
      <c r="A280" s="2"/>
      <c r="B280" s="107">
        <v>205</v>
      </c>
      <c r="C280" s="31">
        <v>7</v>
      </c>
      <c r="D280" s="106" t="s">
        <v>10</v>
      </c>
      <c r="E280" s="2" t="s">
        <v>67</v>
      </c>
      <c r="F280" s="2"/>
      <c r="G280" s="2"/>
      <c r="H280" s="33"/>
      <c r="I280" s="99">
        <f t="shared" si="0"/>
        <v>639.84864829356286</v>
      </c>
      <c r="J280" s="101">
        <f t="shared" si="1"/>
        <v>17.9375</v>
      </c>
      <c r="K280" s="101">
        <f t="shared" si="2"/>
        <v>421</v>
      </c>
      <c r="L280" s="74">
        <f t="shared" si="3"/>
        <v>135</v>
      </c>
      <c r="M280" s="99">
        <f t="shared" si="191"/>
        <v>10237.578372697006</v>
      </c>
      <c r="N280" s="108">
        <f t="shared" si="192"/>
        <v>10237.578372697006</v>
      </c>
      <c r="O280" s="108"/>
      <c r="P280" s="108"/>
      <c r="Q280" s="108"/>
      <c r="R280" s="109"/>
      <c r="S280" s="99">
        <f t="shared" si="6"/>
        <v>7753.4947960365853</v>
      </c>
      <c r="T280" s="108">
        <f t="shared" si="193"/>
        <v>7753.4947960365853</v>
      </c>
      <c r="U280" s="108"/>
      <c r="V280" s="108"/>
      <c r="W280" s="108"/>
      <c r="X280" s="109"/>
      <c r="Y280" s="99">
        <f t="shared" si="8"/>
        <v>20826.72439959224</v>
      </c>
      <c r="Z280" s="108">
        <f t="shared" si="194"/>
        <v>20826.72439959224</v>
      </c>
      <c r="AA280" s="108"/>
      <c r="AB280" s="108"/>
      <c r="AC280" s="108"/>
      <c r="AD280" s="109"/>
      <c r="AE280" s="99">
        <f t="shared" ref="AE280:AF280" si="258">AO280</f>
        <v>16</v>
      </c>
      <c r="AF280" s="101">
        <f t="shared" si="258"/>
        <v>36</v>
      </c>
      <c r="AG280" s="101">
        <f t="shared" si="196"/>
        <v>19.001300000000001</v>
      </c>
      <c r="AH280" s="101">
        <f t="shared" si="197"/>
        <v>287</v>
      </c>
      <c r="AI280" s="101">
        <f t="shared" si="246"/>
        <v>268.61079999999998</v>
      </c>
      <c r="AJ280" s="108">
        <f t="shared" si="198"/>
        <v>1.4285714285714286</v>
      </c>
      <c r="AK280" s="101">
        <f t="shared" si="15"/>
        <v>7753.4947960365853</v>
      </c>
      <c r="AL280" s="101">
        <f t="shared" si="199"/>
        <v>7753.4947960365853</v>
      </c>
      <c r="AM280" s="101"/>
      <c r="AN280" s="101"/>
      <c r="AO280" s="1">
        <v>16</v>
      </c>
      <c r="AP280" s="2">
        <v>36</v>
      </c>
      <c r="AQ280" s="74">
        <f t="shared" si="200"/>
        <v>287</v>
      </c>
      <c r="AR280" s="31">
        <f t="shared" si="201"/>
        <v>1</v>
      </c>
      <c r="AS280" s="2">
        <f t="shared" si="202"/>
        <v>1</v>
      </c>
      <c r="AT280" s="33">
        <f t="shared" si="203"/>
        <v>0</v>
      </c>
      <c r="AU280" s="31">
        <f t="shared" si="204"/>
        <v>1</v>
      </c>
      <c r="AV280" s="2">
        <f t="shared" si="205"/>
        <v>0</v>
      </c>
      <c r="AW280" s="33">
        <f t="shared" si="206"/>
        <v>0</v>
      </c>
      <c r="AX280" s="31">
        <f t="shared" si="207"/>
        <v>1</v>
      </c>
      <c r="AY280" s="33">
        <f t="shared" si="208"/>
        <v>0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customHeight="1">
      <c r="A281" s="2"/>
      <c r="B281" s="107">
        <v>206</v>
      </c>
      <c r="C281" s="31">
        <v>7</v>
      </c>
      <c r="D281" s="106" t="s">
        <v>10</v>
      </c>
      <c r="E281" s="2" t="s">
        <v>136</v>
      </c>
      <c r="F281" s="2"/>
      <c r="G281" s="2"/>
      <c r="H281" s="33"/>
      <c r="I281" s="99">
        <f t="shared" si="0"/>
        <v>799.81081036695366</v>
      </c>
      <c r="J281" s="101">
        <f t="shared" si="1"/>
        <v>17.9375</v>
      </c>
      <c r="K281" s="101">
        <f t="shared" si="2"/>
        <v>267</v>
      </c>
      <c r="L281" s="74">
        <f t="shared" si="3"/>
        <v>71</v>
      </c>
      <c r="M281" s="99">
        <f t="shared" si="191"/>
        <v>12796.972965871259</v>
      </c>
      <c r="N281" s="108">
        <f t="shared" si="192"/>
        <v>12796.972965871259</v>
      </c>
      <c r="O281" s="108"/>
      <c r="P281" s="108"/>
      <c r="Q281" s="108"/>
      <c r="R281" s="109"/>
      <c r="S281" s="99">
        <f t="shared" si="6"/>
        <v>9691.8684950457318</v>
      </c>
      <c r="T281" s="108">
        <f t="shared" si="193"/>
        <v>9691.8684950457318</v>
      </c>
      <c r="U281" s="108"/>
      <c r="V281" s="108"/>
      <c r="W281" s="108"/>
      <c r="X281" s="109"/>
      <c r="Y281" s="99">
        <f t="shared" si="8"/>
        <v>26033.405499490298</v>
      </c>
      <c r="Z281" s="108">
        <f t="shared" si="194"/>
        <v>26033.405499490298</v>
      </c>
      <c r="AA281" s="108"/>
      <c r="AB281" s="108"/>
      <c r="AC281" s="108"/>
      <c r="AD281" s="109"/>
      <c r="AE281" s="99">
        <f t="shared" ref="AE281:AF281" si="259">AO281</f>
        <v>16</v>
      </c>
      <c r="AF281" s="101">
        <f t="shared" si="259"/>
        <v>36</v>
      </c>
      <c r="AG281" s="101">
        <f t="shared" si="196"/>
        <v>19.001300000000001</v>
      </c>
      <c r="AH281" s="101">
        <f t="shared" si="197"/>
        <v>287</v>
      </c>
      <c r="AI281" s="101">
        <f t="shared" si="246"/>
        <v>268.61079999999998</v>
      </c>
      <c r="AJ281" s="108">
        <f t="shared" si="198"/>
        <v>1.4285714285714286</v>
      </c>
      <c r="AK281" s="101">
        <f t="shared" si="15"/>
        <v>7753.4947960365853</v>
      </c>
      <c r="AL281" s="101">
        <f t="shared" si="199"/>
        <v>7753.4947960365853</v>
      </c>
      <c r="AM281" s="101"/>
      <c r="AN281" s="101"/>
      <c r="AO281" s="1">
        <v>16</v>
      </c>
      <c r="AP281" s="2">
        <v>36</v>
      </c>
      <c r="AQ281" s="74">
        <f t="shared" si="200"/>
        <v>287</v>
      </c>
      <c r="AR281" s="31">
        <f t="shared" si="201"/>
        <v>1</v>
      </c>
      <c r="AS281" s="2">
        <f t="shared" si="202"/>
        <v>1</v>
      </c>
      <c r="AT281" s="33">
        <f t="shared" si="203"/>
        <v>0</v>
      </c>
      <c r="AU281" s="31">
        <f t="shared" si="204"/>
        <v>1.25</v>
      </c>
      <c r="AV281" s="2">
        <f t="shared" si="205"/>
        <v>0</v>
      </c>
      <c r="AW281" s="33">
        <f t="shared" si="206"/>
        <v>0</v>
      </c>
      <c r="AX281" s="31">
        <f t="shared" si="207"/>
        <v>1</v>
      </c>
      <c r="AY281" s="33">
        <f t="shared" si="208"/>
        <v>0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customHeight="1">
      <c r="A282" s="2"/>
      <c r="B282" s="107">
        <v>207</v>
      </c>
      <c r="C282" s="31">
        <v>7</v>
      </c>
      <c r="D282" s="106" t="s">
        <v>10</v>
      </c>
      <c r="E282" s="2" t="s">
        <v>89</v>
      </c>
      <c r="F282" s="2"/>
      <c r="G282" s="2"/>
      <c r="H282" s="33"/>
      <c r="I282" s="99">
        <f t="shared" si="0"/>
        <v>884.97170336023134</v>
      </c>
      <c r="J282" s="101">
        <f t="shared" si="1"/>
        <v>17.9375</v>
      </c>
      <c r="K282" s="101">
        <f t="shared" si="2"/>
        <v>222</v>
      </c>
      <c r="L282" s="74">
        <f t="shared" si="3"/>
        <v>57</v>
      </c>
      <c r="M282" s="99">
        <f t="shared" si="191"/>
        <v>14159.547253763702</v>
      </c>
      <c r="N282" s="108">
        <f t="shared" si="192"/>
        <v>14159.547253763702</v>
      </c>
      <c r="O282" s="108"/>
      <c r="P282" s="108"/>
      <c r="Q282" s="108"/>
      <c r="R282" s="109"/>
      <c r="S282" s="99">
        <f t="shared" si="6"/>
        <v>7753.4947960365853</v>
      </c>
      <c r="T282" s="108">
        <f t="shared" si="193"/>
        <v>7753.4947960365853</v>
      </c>
      <c r="U282" s="108"/>
      <c r="V282" s="108"/>
      <c r="W282" s="108"/>
      <c r="X282" s="109"/>
      <c r="Y282" s="99">
        <f t="shared" si="8"/>
        <v>20826.72439959224</v>
      </c>
      <c r="Z282" s="108">
        <f t="shared" si="194"/>
        <v>20826.72439959224</v>
      </c>
      <c r="AA282" s="108"/>
      <c r="AB282" s="108"/>
      <c r="AC282" s="108"/>
      <c r="AD282" s="109"/>
      <c r="AE282" s="99">
        <f t="shared" ref="AE282:AF282" si="260">AO282</f>
        <v>16</v>
      </c>
      <c r="AF282" s="101">
        <f t="shared" si="260"/>
        <v>36</v>
      </c>
      <c r="AG282" s="101">
        <f t="shared" si="196"/>
        <v>49.001300000000001</v>
      </c>
      <c r="AH282" s="101">
        <f t="shared" si="197"/>
        <v>287</v>
      </c>
      <c r="AI282" s="101">
        <f t="shared" si="246"/>
        <v>268.61079999999998</v>
      </c>
      <c r="AJ282" s="108">
        <f t="shared" si="198"/>
        <v>1.4285714285714286</v>
      </c>
      <c r="AK282" s="101">
        <f t="shared" si="15"/>
        <v>7753.4947960365853</v>
      </c>
      <c r="AL282" s="101">
        <f t="shared" si="199"/>
        <v>7753.4947960365853</v>
      </c>
      <c r="AM282" s="101"/>
      <c r="AN282" s="101"/>
      <c r="AO282" s="1">
        <v>16</v>
      </c>
      <c r="AP282" s="2">
        <v>36</v>
      </c>
      <c r="AQ282" s="74">
        <f t="shared" si="200"/>
        <v>287</v>
      </c>
      <c r="AR282" s="31">
        <f t="shared" si="201"/>
        <v>1</v>
      </c>
      <c r="AS282" s="2">
        <f t="shared" si="202"/>
        <v>1</v>
      </c>
      <c r="AT282" s="33">
        <f t="shared" si="203"/>
        <v>0</v>
      </c>
      <c r="AU282" s="31">
        <f t="shared" si="204"/>
        <v>1</v>
      </c>
      <c r="AV282" s="2">
        <f t="shared" si="205"/>
        <v>30</v>
      </c>
      <c r="AW282" s="33">
        <f t="shared" si="206"/>
        <v>0</v>
      </c>
      <c r="AX282" s="31">
        <f t="shared" si="207"/>
        <v>1</v>
      </c>
      <c r="AY282" s="33">
        <f t="shared" si="208"/>
        <v>0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customHeight="1">
      <c r="A283" s="2"/>
      <c r="B283" s="107">
        <v>208</v>
      </c>
      <c r="C283" s="31">
        <v>7</v>
      </c>
      <c r="D283" s="106" t="s">
        <v>10</v>
      </c>
      <c r="E283" s="2" t="s">
        <v>148</v>
      </c>
      <c r="F283" s="2"/>
      <c r="G283" s="2"/>
      <c r="H283" s="33"/>
      <c r="I283" s="99">
        <f t="shared" si="0"/>
        <v>639.84864829356286</v>
      </c>
      <c r="J283" s="101">
        <f t="shared" si="1"/>
        <v>17.9375</v>
      </c>
      <c r="K283" s="101">
        <f t="shared" si="2"/>
        <v>421</v>
      </c>
      <c r="L283" s="74">
        <f t="shared" si="3"/>
        <v>135</v>
      </c>
      <c r="M283" s="99">
        <f t="shared" si="191"/>
        <v>10237.578372697006</v>
      </c>
      <c r="N283" s="108">
        <f t="shared" si="192"/>
        <v>10237.578372697006</v>
      </c>
      <c r="O283" s="108"/>
      <c r="P283" s="108"/>
      <c r="Q283" s="108"/>
      <c r="R283" s="109"/>
      <c r="S283" s="99">
        <f t="shared" si="6"/>
        <v>7753.4947960365853</v>
      </c>
      <c r="T283" s="108">
        <f t="shared" si="193"/>
        <v>7753.4947960365853</v>
      </c>
      <c r="U283" s="108"/>
      <c r="V283" s="108"/>
      <c r="W283" s="108"/>
      <c r="X283" s="109"/>
      <c r="Y283" s="99">
        <f t="shared" si="8"/>
        <v>20826.72439959224</v>
      </c>
      <c r="Z283" s="108">
        <f t="shared" si="194"/>
        <v>20826.72439959224</v>
      </c>
      <c r="AA283" s="108"/>
      <c r="AB283" s="108"/>
      <c r="AC283" s="108"/>
      <c r="AD283" s="109"/>
      <c r="AE283" s="99">
        <f t="shared" ref="AE283:AF283" si="261">AO283</f>
        <v>16</v>
      </c>
      <c r="AF283" s="101">
        <f t="shared" si="261"/>
        <v>36</v>
      </c>
      <c r="AG283" s="101">
        <f t="shared" si="196"/>
        <v>19.001300000000001</v>
      </c>
      <c r="AH283" s="101">
        <f t="shared" si="197"/>
        <v>287</v>
      </c>
      <c r="AI283" s="101">
        <f t="shared" si="246"/>
        <v>268.61079999999998</v>
      </c>
      <c r="AJ283" s="108">
        <f t="shared" si="198"/>
        <v>1.2142857142857142</v>
      </c>
      <c r="AK283" s="101">
        <f t="shared" si="15"/>
        <v>7753.4947960365853</v>
      </c>
      <c r="AL283" s="101">
        <f t="shared" si="199"/>
        <v>7753.4947960365853</v>
      </c>
      <c r="AM283" s="101"/>
      <c r="AN283" s="101"/>
      <c r="AO283" s="1">
        <v>16</v>
      </c>
      <c r="AP283" s="2">
        <v>36</v>
      </c>
      <c r="AQ283" s="74">
        <f t="shared" si="200"/>
        <v>287</v>
      </c>
      <c r="AR283" s="31">
        <f t="shared" si="201"/>
        <v>0.85</v>
      </c>
      <c r="AS283" s="2">
        <f t="shared" si="202"/>
        <v>1</v>
      </c>
      <c r="AT283" s="33">
        <f t="shared" si="203"/>
        <v>0</v>
      </c>
      <c r="AU283" s="31">
        <f t="shared" si="204"/>
        <v>1</v>
      </c>
      <c r="AV283" s="2">
        <f t="shared" si="205"/>
        <v>0</v>
      </c>
      <c r="AW283" s="33">
        <f t="shared" si="206"/>
        <v>0</v>
      </c>
      <c r="AX283" s="31">
        <f t="shared" si="207"/>
        <v>1</v>
      </c>
      <c r="AY283" s="33">
        <f t="shared" si="208"/>
        <v>0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customHeight="1">
      <c r="A284" s="2"/>
      <c r="B284" s="107">
        <v>209</v>
      </c>
      <c r="C284" s="31">
        <v>7</v>
      </c>
      <c r="D284" s="106" t="s">
        <v>10</v>
      </c>
      <c r="E284" s="2" t="s">
        <v>163</v>
      </c>
      <c r="F284" s="2"/>
      <c r="G284" s="2"/>
      <c r="H284" s="33"/>
      <c r="I284" s="99">
        <f t="shared" si="0"/>
        <v>799.81081036695366</v>
      </c>
      <c r="J284" s="101">
        <f t="shared" si="1"/>
        <v>17.9375</v>
      </c>
      <c r="K284" s="101">
        <f t="shared" si="2"/>
        <v>267</v>
      </c>
      <c r="L284" s="74">
        <f t="shared" si="3"/>
        <v>71</v>
      </c>
      <c r="M284" s="99">
        <f t="shared" si="191"/>
        <v>12796.972965871259</v>
      </c>
      <c r="N284" s="108">
        <f t="shared" si="192"/>
        <v>12796.972965871259</v>
      </c>
      <c r="O284" s="108"/>
      <c r="P284" s="108"/>
      <c r="Q284" s="108"/>
      <c r="R284" s="109"/>
      <c r="S284" s="99">
        <f t="shared" si="6"/>
        <v>9691.8684950457318</v>
      </c>
      <c r="T284" s="108">
        <f t="shared" si="193"/>
        <v>9691.8684950457318</v>
      </c>
      <c r="U284" s="108"/>
      <c r="V284" s="108"/>
      <c r="W284" s="108"/>
      <c r="X284" s="109"/>
      <c r="Y284" s="99">
        <f t="shared" si="8"/>
        <v>26033.405499490298</v>
      </c>
      <c r="Z284" s="108">
        <f t="shared" si="194"/>
        <v>26033.405499490298</v>
      </c>
      <c r="AA284" s="108"/>
      <c r="AB284" s="108"/>
      <c r="AC284" s="108"/>
      <c r="AD284" s="109"/>
      <c r="AE284" s="99">
        <f t="shared" ref="AE284:AF284" si="262">AO284</f>
        <v>16</v>
      </c>
      <c r="AF284" s="101">
        <f t="shared" si="262"/>
        <v>36</v>
      </c>
      <c r="AG284" s="101">
        <f t="shared" si="196"/>
        <v>19.001300000000001</v>
      </c>
      <c r="AH284" s="101">
        <f t="shared" si="197"/>
        <v>287</v>
      </c>
      <c r="AI284" s="101">
        <f t="shared" si="246"/>
        <v>268.61079999999998</v>
      </c>
      <c r="AJ284" s="108">
        <f t="shared" si="198"/>
        <v>1.2142857142857142</v>
      </c>
      <c r="AK284" s="101">
        <f t="shared" si="15"/>
        <v>7753.4947960365853</v>
      </c>
      <c r="AL284" s="101">
        <f t="shared" si="199"/>
        <v>7753.4947960365853</v>
      </c>
      <c r="AM284" s="101"/>
      <c r="AN284" s="101"/>
      <c r="AO284" s="1">
        <v>16</v>
      </c>
      <c r="AP284" s="2">
        <v>36</v>
      </c>
      <c r="AQ284" s="74">
        <f t="shared" si="200"/>
        <v>287</v>
      </c>
      <c r="AR284" s="31">
        <f t="shared" si="201"/>
        <v>0.85</v>
      </c>
      <c r="AS284" s="2">
        <f t="shared" si="202"/>
        <v>1</v>
      </c>
      <c r="AT284" s="33">
        <f t="shared" si="203"/>
        <v>0</v>
      </c>
      <c r="AU284" s="31">
        <f t="shared" si="204"/>
        <v>1.25</v>
      </c>
      <c r="AV284" s="2">
        <f t="shared" si="205"/>
        <v>0</v>
      </c>
      <c r="AW284" s="33">
        <f t="shared" si="206"/>
        <v>0</v>
      </c>
      <c r="AX284" s="31">
        <f t="shared" si="207"/>
        <v>1</v>
      </c>
      <c r="AY284" s="33">
        <f t="shared" si="208"/>
        <v>0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customHeight="1">
      <c r="A285" s="2"/>
      <c r="B285" s="107">
        <v>210</v>
      </c>
      <c r="C285" s="31">
        <v>7</v>
      </c>
      <c r="D285" s="106" t="s">
        <v>10</v>
      </c>
      <c r="E285" s="2" t="s">
        <v>152</v>
      </c>
      <c r="F285" s="2"/>
      <c r="G285" s="2"/>
      <c r="H285" s="33"/>
      <c r="I285" s="99">
        <f t="shared" si="0"/>
        <v>884.97170336023134</v>
      </c>
      <c r="J285" s="101">
        <f t="shared" si="1"/>
        <v>17.9375</v>
      </c>
      <c r="K285" s="101">
        <f t="shared" si="2"/>
        <v>222</v>
      </c>
      <c r="L285" s="74">
        <f t="shared" si="3"/>
        <v>57</v>
      </c>
      <c r="M285" s="99">
        <f t="shared" si="191"/>
        <v>14159.547253763702</v>
      </c>
      <c r="N285" s="108">
        <f t="shared" si="192"/>
        <v>14159.547253763702</v>
      </c>
      <c r="O285" s="108"/>
      <c r="P285" s="108"/>
      <c r="Q285" s="108"/>
      <c r="R285" s="109"/>
      <c r="S285" s="99">
        <f t="shared" si="6"/>
        <v>7753.4947960365853</v>
      </c>
      <c r="T285" s="108">
        <f t="shared" si="193"/>
        <v>7753.4947960365853</v>
      </c>
      <c r="U285" s="108"/>
      <c r="V285" s="108"/>
      <c r="W285" s="108"/>
      <c r="X285" s="109"/>
      <c r="Y285" s="99">
        <f t="shared" si="8"/>
        <v>20826.72439959224</v>
      </c>
      <c r="Z285" s="108">
        <f t="shared" si="194"/>
        <v>20826.72439959224</v>
      </c>
      <c r="AA285" s="108"/>
      <c r="AB285" s="108"/>
      <c r="AC285" s="108"/>
      <c r="AD285" s="109"/>
      <c r="AE285" s="99">
        <f t="shared" ref="AE285:AF285" si="263">AO285</f>
        <v>16</v>
      </c>
      <c r="AF285" s="101">
        <f t="shared" si="263"/>
        <v>36</v>
      </c>
      <c r="AG285" s="101">
        <f t="shared" si="196"/>
        <v>49.001300000000001</v>
      </c>
      <c r="AH285" s="101">
        <f t="shared" si="197"/>
        <v>287</v>
      </c>
      <c r="AI285" s="101">
        <f t="shared" si="246"/>
        <v>268.61079999999998</v>
      </c>
      <c r="AJ285" s="108">
        <f t="shared" si="198"/>
        <v>1.2142857142857142</v>
      </c>
      <c r="AK285" s="101">
        <f t="shared" si="15"/>
        <v>7753.4947960365853</v>
      </c>
      <c r="AL285" s="101">
        <f t="shared" si="199"/>
        <v>7753.4947960365853</v>
      </c>
      <c r="AM285" s="101"/>
      <c r="AN285" s="101"/>
      <c r="AO285" s="1">
        <v>16</v>
      </c>
      <c r="AP285" s="2">
        <v>36</v>
      </c>
      <c r="AQ285" s="74">
        <f t="shared" si="200"/>
        <v>287</v>
      </c>
      <c r="AR285" s="31">
        <f t="shared" si="201"/>
        <v>0.85</v>
      </c>
      <c r="AS285" s="2">
        <f t="shared" si="202"/>
        <v>1</v>
      </c>
      <c r="AT285" s="33">
        <f t="shared" si="203"/>
        <v>0</v>
      </c>
      <c r="AU285" s="31">
        <f t="shared" si="204"/>
        <v>1</v>
      </c>
      <c r="AV285" s="2">
        <f t="shared" si="205"/>
        <v>30</v>
      </c>
      <c r="AW285" s="33">
        <f t="shared" si="206"/>
        <v>0</v>
      </c>
      <c r="AX285" s="31">
        <f t="shared" si="207"/>
        <v>1</v>
      </c>
      <c r="AY285" s="33">
        <f t="shared" si="208"/>
        <v>0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customHeight="1">
      <c r="A286" s="2"/>
      <c r="B286" s="107">
        <v>211</v>
      </c>
      <c r="C286" s="31">
        <v>7</v>
      </c>
      <c r="D286" s="106" t="s">
        <v>10</v>
      </c>
      <c r="E286" s="2" t="s">
        <v>79</v>
      </c>
      <c r="F286" s="2"/>
      <c r="G286" s="2" t="s">
        <v>184</v>
      </c>
      <c r="H286" s="33"/>
      <c r="I286" s="99">
        <f t="shared" si="0"/>
        <v>755.02140498640415</v>
      </c>
      <c r="J286" s="101">
        <f t="shared" si="1"/>
        <v>17.9375</v>
      </c>
      <c r="K286" s="101">
        <f t="shared" si="2"/>
        <v>301</v>
      </c>
      <c r="L286" s="74">
        <f t="shared" si="3"/>
        <v>83</v>
      </c>
      <c r="M286" s="99">
        <f t="shared" si="191"/>
        <v>12080.342479782466</v>
      </c>
      <c r="N286" s="108">
        <f t="shared" si="192"/>
        <v>12080.342479782466</v>
      </c>
      <c r="O286" s="108"/>
      <c r="P286" s="108"/>
      <c r="Q286" s="108"/>
      <c r="R286" s="109"/>
      <c r="S286" s="99">
        <f t="shared" si="6"/>
        <v>9149.1238593231701</v>
      </c>
      <c r="T286" s="108">
        <f t="shared" si="193"/>
        <v>9149.1238593231701</v>
      </c>
      <c r="U286" s="108"/>
      <c r="V286" s="108"/>
      <c r="W286" s="108"/>
      <c r="X286" s="109"/>
      <c r="Y286" s="99">
        <f t="shared" si="8"/>
        <v>24575.534791518839</v>
      </c>
      <c r="Z286" s="108">
        <f t="shared" si="194"/>
        <v>24575.534791518839</v>
      </c>
      <c r="AA286" s="108"/>
      <c r="AB286" s="108"/>
      <c r="AC286" s="108"/>
      <c r="AD286" s="109"/>
      <c r="AE286" s="99">
        <f t="shared" ref="AE286:AF286" si="264">AO286</f>
        <v>16</v>
      </c>
      <c r="AF286" s="101">
        <f t="shared" si="264"/>
        <v>36</v>
      </c>
      <c r="AG286" s="101">
        <f t="shared" si="196"/>
        <v>19.001300000000001</v>
      </c>
      <c r="AH286" s="101">
        <f t="shared" si="197"/>
        <v>287</v>
      </c>
      <c r="AI286" s="101">
        <f t="shared" si="246"/>
        <v>268.61079999999998</v>
      </c>
      <c r="AJ286" s="108">
        <f t="shared" si="198"/>
        <v>1.4285714285714286</v>
      </c>
      <c r="AK286" s="101">
        <f t="shared" si="15"/>
        <v>7753.4947960365853</v>
      </c>
      <c r="AL286" s="101">
        <f t="shared" si="199"/>
        <v>7753.4947960365853</v>
      </c>
      <c r="AM286" s="101"/>
      <c r="AN286" s="101"/>
      <c r="AO286" s="1">
        <v>16</v>
      </c>
      <c r="AP286" s="2">
        <v>36</v>
      </c>
      <c r="AQ286" s="74">
        <f t="shared" si="200"/>
        <v>287</v>
      </c>
      <c r="AR286" s="31">
        <f t="shared" si="201"/>
        <v>1</v>
      </c>
      <c r="AS286" s="2">
        <f t="shared" si="202"/>
        <v>1.18</v>
      </c>
      <c r="AT286" s="33">
        <f t="shared" si="203"/>
        <v>0</v>
      </c>
      <c r="AU286" s="31">
        <f t="shared" si="204"/>
        <v>1</v>
      </c>
      <c r="AV286" s="2">
        <f t="shared" si="205"/>
        <v>0</v>
      </c>
      <c r="AW286" s="33">
        <f t="shared" si="206"/>
        <v>0</v>
      </c>
      <c r="AX286" s="31">
        <f t="shared" si="207"/>
        <v>1</v>
      </c>
      <c r="AY286" s="33">
        <f t="shared" si="208"/>
        <v>0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customHeight="1">
      <c r="A287" s="2"/>
      <c r="B287" s="107">
        <v>212</v>
      </c>
      <c r="C287" s="31">
        <v>7</v>
      </c>
      <c r="D287" s="106" t="s">
        <v>10</v>
      </c>
      <c r="E287" s="2" t="s">
        <v>168</v>
      </c>
      <c r="F287" s="2"/>
      <c r="G287" s="2" t="s">
        <v>184</v>
      </c>
      <c r="H287" s="33"/>
      <c r="I287" s="99">
        <f t="shared" si="0"/>
        <v>943.77675623300513</v>
      </c>
      <c r="J287" s="101">
        <f t="shared" si="1"/>
        <v>17.9375</v>
      </c>
      <c r="K287" s="101">
        <f t="shared" si="2"/>
        <v>184</v>
      </c>
      <c r="L287" s="74">
        <f t="shared" si="3"/>
        <v>40</v>
      </c>
      <c r="M287" s="99">
        <f t="shared" si="191"/>
        <v>15100.428099728082</v>
      </c>
      <c r="N287" s="108">
        <f t="shared" si="192"/>
        <v>15100.428099728082</v>
      </c>
      <c r="O287" s="108"/>
      <c r="P287" s="108"/>
      <c r="Q287" s="108"/>
      <c r="R287" s="109"/>
      <c r="S287" s="99">
        <f t="shared" si="6"/>
        <v>11436.404824153962</v>
      </c>
      <c r="T287" s="108">
        <f t="shared" si="193"/>
        <v>11436.404824153962</v>
      </c>
      <c r="U287" s="108"/>
      <c r="V287" s="108"/>
      <c r="W287" s="108"/>
      <c r="X287" s="109"/>
      <c r="Y287" s="99">
        <f t="shared" si="8"/>
        <v>30719.418489398551</v>
      </c>
      <c r="Z287" s="108">
        <f t="shared" si="194"/>
        <v>30719.418489398551</v>
      </c>
      <c r="AA287" s="108"/>
      <c r="AB287" s="108"/>
      <c r="AC287" s="108"/>
      <c r="AD287" s="109"/>
      <c r="AE287" s="99">
        <f t="shared" ref="AE287:AF287" si="265">AO287</f>
        <v>16</v>
      </c>
      <c r="AF287" s="101">
        <f t="shared" si="265"/>
        <v>36</v>
      </c>
      <c r="AG287" s="101">
        <f t="shared" si="196"/>
        <v>19.001300000000001</v>
      </c>
      <c r="AH287" s="101">
        <f t="shared" si="197"/>
        <v>287</v>
      </c>
      <c r="AI287" s="101">
        <f t="shared" si="246"/>
        <v>268.61079999999998</v>
      </c>
      <c r="AJ287" s="108">
        <f t="shared" si="198"/>
        <v>1.4285714285714286</v>
      </c>
      <c r="AK287" s="101">
        <f t="shared" si="15"/>
        <v>7753.4947960365853</v>
      </c>
      <c r="AL287" s="101">
        <f t="shared" si="199"/>
        <v>7753.4947960365853</v>
      </c>
      <c r="AM287" s="101"/>
      <c r="AN287" s="101"/>
      <c r="AO287" s="1">
        <v>16</v>
      </c>
      <c r="AP287" s="2">
        <v>36</v>
      </c>
      <c r="AQ287" s="74">
        <f t="shared" si="200"/>
        <v>287</v>
      </c>
      <c r="AR287" s="31">
        <f t="shared" si="201"/>
        <v>1</v>
      </c>
      <c r="AS287" s="2">
        <f t="shared" si="202"/>
        <v>1.18</v>
      </c>
      <c r="AT287" s="33">
        <f t="shared" si="203"/>
        <v>0</v>
      </c>
      <c r="AU287" s="31">
        <f t="shared" si="204"/>
        <v>1.25</v>
      </c>
      <c r="AV287" s="2">
        <f t="shared" si="205"/>
        <v>0</v>
      </c>
      <c r="AW287" s="33">
        <f t="shared" si="206"/>
        <v>0</v>
      </c>
      <c r="AX287" s="31">
        <f t="shared" si="207"/>
        <v>1</v>
      </c>
      <c r="AY287" s="33">
        <f t="shared" si="208"/>
        <v>0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customHeight="1">
      <c r="A288" s="2"/>
      <c r="B288" s="107">
        <v>213</v>
      </c>
      <c r="C288" s="31">
        <v>7</v>
      </c>
      <c r="D288" s="106" t="s">
        <v>10</v>
      </c>
      <c r="E288" s="2" t="s">
        <v>101</v>
      </c>
      <c r="F288" s="2"/>
      <c r="G288" s="2" t="s">
        <v>184</v>
      </c>
      <c r="H288" s="33"/>
      <c r="I288" s="99">
        <f t="shared" si="0"/>
        <v>1044.2666099650728</v>
      </c>
      <c r="J288" s="101">
        <f t="shared" si="1"/>
        <v>17.9375</v>
      </c>
      <c r="K288" s="101">
        <f t="shared" si="2"/>
        <v>147</v>
      </c>
      <c r="L288" s="74">
        <f t="shared" si="3"/>
        <v>31</v>
      </c>
      <c r="M288" s="99">
        <f t="shared" si="191"/>
        <v>16708.265759441165</v>
      </c>
      <c r="N288" s="108">
        <f t="shared" si="192"/>
        <v>16708.265759441165</v>
      </c>
      <c r="O288" s="108"/>
      <c r="P288" s="108"/>
      <c r="Q288" s="108"/>
      <c r="R288" s="109"/>
      <c r="S288" s="99">
        <f t="shared" si="6"/>
        <v>9149.1238593231701</v>
      </c>
      <c r="T288" s="108">
        <f t="shared" si="193"/>
        <v>9149.1238593231701</v>
      </c>
      <c r="U288" s="108"/>
      <c r="V288" s="108"/>
      <c r="W288" s="108"/>
      <c r="X288" s="109"/>
      <c r="Y288" s="99">
        <f t="shared" si="8"/>
        <v>24575.534791518839</v>
      </c>
      <c r="Z288" s="108">
        <f t="shared" si="194"/>
        <v>24575.534791518839</v>
      </c>
      <c r="AA288" s="108"/>
      <c r="AB288" s="108"/>
      <c r="AC288" s="108"/>
      <c r="AD288" s="109"/>
      <c r="AE288" s="99">
        <f t="shared" ref="AE288:AF288" si="266">AO288</f>
        <v>16</v>
      </c>
      <c r="AF288" s="101">
        <f t="shared" si="266"/>
        <v>36</v>
      </c>
      <c r="AG288" s="101">
        <f t="shared" si="196"/>
        <v>49.001300000000001</v>
      </c>
      <c r="AH288" s="101">
        <f t="shared" si="197"/>
        <v>287</v>
      </c>
      <c r="AI288" s="101">
        <f t="shared" si="246"/>
        <v>268.61079999999998</v>
      </c>
      <c r="AJ288" s="108">
        <f t="shared" si="198"/>
        <v>1.4285714285714286</v>
      </c>
      <c r="AK288" s="101">
        <f t="shared" si="15"/>
        <v>7753.4947960365853</v>
      </c>
      <c r="AL288" s="101">
        <f t="shared" si="199"/>
        <v>7753.4947960365853</v>
      </c>
      <c r="AM288" s="101"/>
      <c r="AN288" s="101"/>
      <c r="AO288" s="1">
        <v>16</v>
      </c>
      <c r="AP288" s="2">
        <v>36</v>
      </c>
      <c r="AQ288" s="74">
        <f t="shared" si="200"/>
        <v>287</v>
      </c>
      <c r="AR288" s="31">
        <f t="shared" si="201"/>
        <v>1</v>
      </c>
      <c r="AS288" s="2">
        <f t="shared" si="202"/>
        <v>1.18</v>
      </c>
      <c r="AT288" s="33">
        <f t="shared" si="203"/>
        <v>0</v>
      </c>
      <c r="AU288" s="31">
        <f t="shared" si="204"/>
        <v>1</v>
      </c>
      <c r="AV288" s="2">
        <f t="shared" si="205"/>
        <v>30</v>
      </c>
      <c r="AW288" s="33">
        <f t="shared" si="206"/>
        <v>0</v>
      </c>
      <c r="AX288" s="31">
        <f t="shared" si="207"/>
        <v>1</v>
      </c>
      <c r="AY288" s="33">
        <f t="shared" si="208"/>
        <v>0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customHeight="1">
      <c r="A289" s="2"/>
      <c r="B289" s="107">
        <v>214</v>
      </c>
      <c r="C289" s="31">
        <v>4</v>
      </c>
      <c r="D289" s="106" t="s">
        <v>10</v>
      </c>
      <c r="E289" s="2" t="s">
        <v>67</v>
      </c>
      <c r="F289" s="2"/>
      <c r="G289" s="2"/>
      <c r="H289" s="33"/>
      <c r="I289" s="99">
        <f t="shared" si="0"/>
        <v>592.95698912997511</v>
      </c>
      <c r="J289" s="101">
        <f t="shared" si="1"/>
        <v>9.875</v>
      </c>
      <c r="K289" s="101">
        <f t="shared" si="2"/>
        <v>480</v>
      </c>
      <c r="L289" s="74">
        <f t="shared" si="3"/>
        <v>165</v>
      </c>
      <c r="M289" s="99">
        <f t="shared" si="191"/>
        <v>9487.3118260796018</v>
      </c>
      <c r="N289" s="108">
        <f t="shared" si="192"/>
        <v>9487.3118260796018</v>
      </c>
      <c r="O289" s="108"/>
      <c r="P289" s="108"/>
      <c r="Q289" s="108"/>
      <c r="R289" s="109"/>
      <c r="S289" s="99">
        <f t="shared" si="6"/>
        <v>7185.2756769182924</v>
      </c>
      <c r="T289" s="108">
        <f t="shared" si="193"/>
        <v>7185.2756769182924</v>
      </c>
      <c r="U289" s="108"/>
      <c r="V289" s="108"/>
      <c r="W289" s="108"/>
      <c r="X289" s="109"/>
      <c r="Y289" s="99">
        <f t="shared" si="8"/>
        <v>19300.426477975641</v>
      </c>
      <c r="Z289" s="108">
        <f t="shared" si="194"/>
        <v>19300.426477975641</v>
      </c>
      <c r="AA289" s="108"/>
      <c r="AB289" s="108"/>
      <c r="AC289" s="108"/>
      <c r="AD289" s="109"/>
      <c r="AE289" s="99">
        <f t="shared" ref="AE289:AF289" si="267">AO289</f>
        <v>16</v>
      </c>
      <c r="AF289" s="101">
        <f t="shared" si="267"/>
        <v>36</v>
      </c>
      <c r="AG289" s="101">
        <f t="shared" si="196"/>
        <v>19.001300000000001</v>
      </c>
      <c r="AH289" s="101">
        <f t="shared" si="197"/>
        <v>158</v>
      </c>
      <c r="AI289" s="101">
        <f t="shared" si="246"/>
        <v>268.61079999999998</v>
      </c>
      <c r="AJ289" s="108">
        <f t="shared" si="198"/>
        <v>1.4285714285714286</v>
      </c>
      <c r="AK289" s="101">
        <f t="shared" si="15"/>
        <v>7185.2756769182924</v>
      </c>
      <c r="AL289" s="101">
        <f t="shared" si="199"/>
        <v>7185.2756769182924</v>
      </c>
      <c r="AM289" s="101"/>
      <c r="AN289" s="101"/>
      <c r="AO289" s="1">
        <v>16</v>
      </c>
      <c r="AP289" s="2">
        <v>36</v>
      </c>
      <c r="AQ289" s="74">
        <f t="shared" si="200"/>
        <v>158</v>
      </c>
      <c r="AR289" s="31">
        <f t="shared" si="201"/>
        <v>1</v>
      </c>
      <c r="AS289" s="2">
        <f t="shared" si="202"/>
        <v>1</v>
      </c>
      <c r="AT289" s="33">
        <f t="shared" si="203"/>
        <v>0</v>
      </c>
      <c r="AU289" s="31">
        <f t="shared" si="204"/>
        <v>1</v>
      </c>
      <c r="AV289" s="2">
        <f t="shared" si="205"/>
        <v>0</v>
      </c>
      <c r="AW289" s="33">
        <f t="shared" si="206"/>
        <v>0</v>
      </c>
      <c r="AX289" s="31">
        <f t="shared" si="207"/>
        <v>1</v>
      </c>
      <c r="AY289" s="33">
        <f t="shared" si="208"/>
        <v>0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customHeight="1">
      <c r="A290" s="2"/>
      <c r="B290" s="107">
        <v>215</v>
      </c>
      <c r="C290" s="31">
        <v>4</v>
      </c>
      <c r="D290" s="106" t="s">
        <v>10</v>
      </c>
      <c r="E290" s="2" t="s">
        <v>148</v>
      </c>
      <c r="F290" s="2"/>
      <c r="G290" s="2"/>
      <c r="H290" s="33"/>
      <c r="I290" s="99">
        <f t="shared" si="0"/>
        <v>592.95698912997511</v>
      </c>
      <c r="J290" s="101">
        <f t="shared" si="1"/>
        <v>9.875</v>
      </c>
      <c r="K290" s="101">
        <f t="shared" si="2"/>
        <v>480</v>
      </c>
      <c r="L290" s="74">
        <f t="shared" si="3"/>
        <v>165</v>
      </c>
      <c r="M290" s="99">
        <f t="shared" si="191"/>
        <v>9487.3118260796018</v>
      </c>
      <c r="N290" s="108">
        <f t="shared" si="192"/>
        <v>9487.3118260796018</v>
      </c>
      <c r="O290" s="108"/>
      <c r="P290" s="108"/>
      <c r="Q290" s="108"/>
      <c r="R290" s="109"/>
      <c r="S290" s="99">
        <f t="shared" si="6"/>
        <v>7185.2756769182924</v>
      </c>
      <c r="T290" s="108">
        <f t="shared" si="193"/>
        <v>7185.2756769182924</v>
      </c>
      <c r="U290" s="108"/>
      <c r="V290" s="108"/>
      <c r="W290" s="108"/>
      <c r="X290" s="109"/>
      <c r="Y290" s="99">
        <f t="shared" si="8"/>
        <v>19300.426477975641</v>
      </c>
      <c r="Z290" s="108">
        <f t="shared" si="194"/>
        <v>19300.426477975641</v>
      </c>
      <c r="AA290" s="108"/>
      <c r="AB290" s="108"/>
      <c r="AC290" s="108"/>
      <c r="AD290" s="109"/>
      <c r="AE290" s="99">
        <f t="shared" ref="AE290:AF290" si="268">AO290</f>
        <v>16</v>
      </c>
      <c r="AF290" s="101">
        <f t="shared" si="268"/>
        <v>36</v>
      </c>
      <c r="AG290" s="101">
        <f t="shared" si="196"/>
        <v>19.001300000000001</v>
      </c>
      <c r="AH290" s="101">
        <f t="shared" si="197"/>
        <v>158</v>
      </c>
      <c r="AI290" s="101">
        <f t="shared" si="246"/>
        <v>268.61079999999998</v>
      </c>
      <c r="AJ290" s="108">
        <f t="shared" si="198"/>
        <v>1.2142857142857142</v>
      </c>
      <c r="AK290" s="101">
        <f t="shared" si="15"/>
        <v>7185.2756769182924</v>
      </c>
      <c r="AL290" s="101">
        <f t="shared" si="199"/>
        <v>7185.2756769182924</v>
      </c>
      <c r="AM290" s="101"/>
      <c r="AN290" s="101"/>
      <c r="AO290" s="1">
        <v>16</v>
      </c>
      <c r="AP290" s="2">
        <v>36</v>
      </c>
      <c r="AQ290" s="74">
        <f t="shared" si="200"/>
        <v>158</v>
      </c>
      <c r="AR290" s="31">
        <f t="shared" si="201"/>
        <v>0.85</v>
      </c>
      <c r="AS290" s="2">
        <f t="shared" si="202"/>
        <v>1</v>
      </c>
      <c r="AT290" s="33">
        <f t="shared" si="203"/>
        <v>0</v>
      </c>
      <c r="AU290" s="31">
        <f t="shared" si="204"/>
        <v>1</v>
      </c>
      <c r="AV290" s="2">
        <f t="shared" si="205"/>
        <v>0</v>
      </c>
      <c r="AW290" s="33">
        <f t="shared" si="206"/>
        <v>0</v>
      </c>
      <c r="AX290" s="31">
        <f t="shared" si="207"/>
        <v>1</v>
      </c>
      <c r="AY290" s="33">
        <f t="shared" si="208"/>
        <v>0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customHeight="1">
      <c r="A291" s="2"/>
      <c r="B291" s="107">
        <v>216</v>
      </c>
      <c r="C291" s="31">
        <v>4</v>
      </c>
      <c r="D291" s="106" t="s">
        <v>10</v>
      </c>
      <c r="E291" s="2" t="s">
        <v>79</v>
      </c>
      <c r="F291" s="2"/>
      <c r="G291" s="2" t="s">
        <v>184</v>
      </c>
      <c r="H291" s="33"/>
      <c r="I291" s="99">
        <f t="shared" si="0"/>
        <v>699.68924717337075</v>
      </c>
      <c r="J291" s="101">
        <f t="shared" si="1"/>
        <v>9.875</v>
      </c>
      <c r="K291" s="101">
        <f t="shared" si="2"/>
        <v>358</v>
      </c>
      <c r="L291" s="74">
        <f t="shared" si="3"/>
        <v>110</v>
      </c>
      <c r="M291" s="99">
        <f t="shared" si="191"/>
        <v>11195.027954773932</v>
      </c>
      <c r="N291" s="108">
        <f t="shared" si="192"/>
        <v>11195.027954773932</v>
      </c>
      <c r="O291" s="108"/>
      <c r="P291" s="108"/>
      <c r="Q291" s="108"/>
      <c r="R291" s="109"/>
      <c r="S291" s="99">
        <f t="shared" si="6"/>
        <v>8478.6252987635853</v>
      </c>
      <c r="T291" s="108">
        <f t="shared" si="193"/>
        <v>8478.6252987635853</v>
      </c>
      <c r="U291" s="108"/>
      <c r="V291" s="108"/>
      <c r="W291" s="108"/>
      <c r="X291" s="109"/>
      <c r="Y291" s="99">
        <f t="shared" si="8"/>
        <v>22774.503244011252</v>
      </c>
      <c r="Z291" s="108">
        <f t="shared" si="194"/>
        <v>22774.503244011252</v>
      </c>
      <c r="AA291" s="108"/>
      <c r="AB291" s="108"/>
      <c r="AC291" s="108"/>
      <c r="AD291" s="109"/>
      <c r="AE291" s="99">
        <f t="shared" ref="AE291:AF291" si="269">AO291</f>
        <v>16</v>
      </c>
      <c r="AF291" s="101">
        <f t="shared" si="269"/>
        <v>36</v>
      </c>
      <c r="AG291" s="101">
        <f t="shared" si="196"/>
        <v>19.001300000000001</v>
      </c>
      <c r="AH291" s="101">
        <f t="shared" si="197"/>
        <v>158</v>
      </c>
      <c r="AI291" s="101">
        <f t="shared" si="246"/>
        <v>268.61079999999998</v>
      </c>
      <c r="AJ291" s="108">
        <f t="shared" si="198"/>
        <v>1.4285714285714286</v>
      </c>
      <c r="AK291" s="101">
        <f t="shared" si="15"/>
        <v>7185.2756769182924</v>
      </c>
      <c r="AL291" s="101">
        <f t="shared" si="199"/>
        <v>7185.2756769182924</v>
      </c>
      <c r="AM291" s="101"/>
      <c r="AN291" s="101"/>
      <c r="AO291" s="1">
        <v>16</v>
      </c>
      <c r="AP291" s="2">
        <v>36</v>
      </c>
      <c r="AQ291" s="74">
        <f t="shared" si="200"/>
        <v>158</v>
      </c>
      <c r="AR291" s="31">
        <f t="shared" si="201"/>
        <v>1</v>
      </c>
      <c r="AS291" s="2">
        <f t="shared" si="202"/>
        <v>1.18</v>
      </c>
      <c r="AT291" s="33">
        <f t="shared" si="203"/>
        <v>0</v>
      </c>
      <c r="AU291" s="31">
        <f t="shared" si="204"/>
        <v>1</v>
      </c>
      <c r="AV291" s="2">
        <f t="shared" si="205"/>
        <v>0</v>
      </c>
      <c r="AW291" s="33">
        <f t="shared" si="206"/>
        <v>0</v>
      </c>
      <c r="AX291" s="31">
        <f t="shared" si="207"/>
        <v>1</v>
      </c>
      <c r="AY291" s="33">
        <f t="shared" si="208"/>
        <v>0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customHeight="1">
      <c r="A292" s="2"/>
      <c r="B292" s="107">
        <v>217</v>
      </c>
      <c r="C292" s="31">
        <v>1</v>
      </c>
      <c r="D292" s="106" t="s">
        <v>10</v>
      </c>
      <c r="E292" s="2" t="s">
        <v>67</v>
      </c>
      <c r="F292" s="2"/>
      <c r="G292" s="2"/>
      <c r="H292" s="33"/>
      <c r="I292" s="99">
        <f t="shared" si="0"/>
        <v>476.09427510581128</v>
      </c>
      <c r="J292" s="101">
        <f t="shared" si="1"/>
        <v>5</v>
      </c>
      <c r="K292" s="101">
        <f t="shared" si="2"/>
        <v>634</v>
      </c>
      <c r="L292" s="74">
        <f t="shared" si="3"/>
        <v>226</v>
      </c>
      <c r="M292" s="99">
        <f t="shared" si="191"/>
        <v>7617.5084016929804</v>
      </c>
      <c r="N292" s="108">
        <f t="shared" si="192"/>
        <v>7617.5084016929804</v>
      </c>
      <c r="O292" s="108"/>
      <c r="P292" s="108"/>
      <c r="Q292" s="108"/>
      <c r="R292" s="109"/>
      <c r="S292" s="99">
        <f t="shared" si="6"/>
        <v>5769.1682154841474</v>
      </c>
      <c r="T292" s="108">
        <f t="shared" si="193"/>
        <v>5769.1682154841474</v>
      </c>
      <c r="U292" s="108"/>
      <c r="V292" s="108"/>
      <c r="W292" s="108"/>
      <c r="X292" s="109"/>
      <c r="Y292" s="99">
        <f t="shared" si="8"/>
        <v>15496.608896957692</v>
      </c>
      <c r="Z292" s="108">
        <f t="shared" si="194"/>
        <v>15496.608896957692</v>
      </c>
      <c r="AA292" s="108"/>
      <c r="AB292" s="108"/>
      <c r="AC292" s="108"/>
      <c r="AD292" s="109"/>
      <c r="AE292" s="99">
        <f t="shared" ref="AE292:AF292" si="270">AO292</f>
        <v>16</v>
      </c>
      <c r="AF292" s="101">
        <f t="shared" si="270"/>
        <v>36</v>
      </c>
      <c r="AG292" s="101">
        <f t="shared" si="196"/>
        <v>19.001300000000001</v>
      </c>
      <c r="AH292" s="101">
        <f t="shared" si="197"/>
        <v>80</v>
      </c>
      <c r="AI292" s="101">
        <f t="shared" si="246"/>
        <v>268.61079999999998</v>
      </c>
      <c r="AJ292" s="108">
        <f t="shared" si="198"/>
        <v>1.4285714285714286</v>
      </c>
      <c r="AK292" s="101">
        <f t="shared" si="15"/>
        <v>5769.1682154841474</v>
      </c>
      <c r="AL292" s="101">
        <f t="shared" si="199"/>
        <v>5769.1682154841474</v>
      </c>
      <c r="AM292" s="101"/>
      <c r="AN292" s="101"/>
      <c r="AO292" s="1">
        <v>16</v>
      </c>
      <c r="AP292" s="2">
        <v>36</v>
      </c>
      <c r="AQ292" s="74">
        <f t="shared" si="200"/>
        <v>80</v>
      </c>
      <c r="AR292" s="31">
        <f t="shared" si="201"/>
        <v>1</v>
      </c>
      <c r="AS292" s="2">
        <f t="shared" si="202"/>
        <v>1</v>
      </c>
      <c r="AT292" s="33">
        <f t="shared" si="203"/>
        <v>0</v>
      </c>
      <c r="AU292" s="31">
        <f t="shared" si="204"/>
        <v>1</v>
      </c>
      <c r="AV292" s="2">
        <f t="shared" si="205"/>
        <v>0</v>
      </c>
      <c r="AW292" s="33">
        <f t="shared" si="206"/>
        <v>0</v>
      </c>
      <c r="AX292" s="31">
        <f t="shared" si="207"/>
        <v>1</v>
      </c>
      <c r="AY292" s="33">
        <f t="shared" si="208"/>
        <v>0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customHeight="1">
      <c r="A293" s="2"/>
      <c r="B293" s="107">
        <v>218</v>
      </c>
      <c r="C293" s="31">
        <v>10</v>
      </c>
      <c r="D293" s="106" t="s">
        <v>13</v>
      </c>
      <c r="E293" s="2" t="s">
        <v>67</v>
      </c>
      <c r="F293" s="2"/>
      <c r="G293" s="2"/>
      <c r="H293" s="33"/>
      <c r="I293" s="99">
        <f t="shared" si="0"/>
        <v>447.07883454689795</v>
      </c>
      <c r="J293" s="101">
        <f t="shared" si="1"/>
        <v>21.708333333333332</v>
      </c>
      <c r="K293" s="101">
        <f t="shared" si="2"/>
        <v>683</v>
      </c>
      <c r="L293" s="74">
        <f t="shared" si="3"/>
        <v>249</v>
      </c>
      <c r="M293" s="99">
        <f t="shared" si="191"/>
        <v>10729.892029125551</v>
      </c>
      <c r="N293" s="108">
        <f t="shared" ref="N293:N313" si="271">T293*(1+(AG293/100)*(AI293/100-1))</f>
        <v>7126.6841578976055</v>
      </c>
      <c r="O293" s="108">
        <f t="shared" ref="O293:O313" si="272">U293*(1+($D$57/100)*($D$58/100-1))</f>
        <v>3603.2078712279454</v>
      </c>
      <c r="P293" s="108"/>
      <c r="Q293" s="108"/>
      <c r="R293" s="109">
        <f t="shared" ref="R293:R313" si="273">X293*(1+($D$57/100)*($D$58/100-1))</f>
        <v>0</v>
      </c>
      <c r="S293" s="99">
        <f t="shared" si="6"/>
        <v>8425.3120635121941</v>
      </c>
      <c r="T293" s="108">
        <f t="shared" ref="T293:T313" si="274">AL293*AY293</f>
        <v>5397.4393669719502</v>
      </c>
      <c r="U293" s="108">
        <f t="shared" ref="U293:U313" si="275">AM293*AU293*AW293</f>
        <v>3027.8726965402439</v>
      </c>
      <c r="V293" s="108"/>
      <c r="W293" s="108"/>
      <c r="X293" s="109">
        <f t="shared" ref="X293:X313" si="276">IF(AU293=1,0,U293*0.625)</f>
        <v>0</v>
      </c>
      <c r="Y293" s="99">
        <f t="shared" si="8"/>
        <v>16850.624127024388</v>
      </c>
      <c r="Z293" s="108">
        <f t="shared" ref="Z293:AA293" si="277">T293*$D$58/100</f>
        <v>10794.8787339439</v>
      </c>
      <c r="AA293" s="108">
        <f t="shared" si="277"/>
        <v>6055.7453930804877</v>
      </c>
      <c r="AB293" s="108"/>
      <c r="AC293" s="108"/>
      <c r="AD293" s="109">
        <f t="shared" ref="AD293:AD313" si="278">X293*$D$58/100</f>
        <v>0</v>
      </c>
      <c r="AE293" s="99">
        <f t="shared" ref="AE293:AF293" si="279">AO293</f>
        <v>24</v>
      </c>
      <c r="AF293" s="101">
        <f t="shared" si="279"/>
        <v>36</v>
      </c>
      <c r="AG293" s="101">
        <f t="shared" ref="AG293:AG357" si="280">IF($D$57+AT293&gt;100,100,$D$57+AT293)</f>
        <v>19.001300000000001</v>
      </c>
      <c r="AH293" s="101">
        <f t="shared" si="197"/>
        <v>521</v>
      </c>
      <c r="AI293" s="101">
        <f t="shared" si="246"/>
        <v>268.61079999999998</v>
      </c>
      <c r="AJ293" s="101">
        <f t="shared" ref="AJ293:AJ313" si="281">10/IF(AY293=1,2.5,2)</f>
        <v>4</v>
      </c>
      <c r="AK293" s="101">
        <f t="shared" si="15"/>
        <v>8425.3120635121941</v>
      </c>
      <c r="AL293" s="101">
        <f t="shared" ref="AL293:AL313" si="282">(VLOOKUP(C293,$B$36:$AG$39,17,FALSE)+VLOOKUP(C293,$B$40:$AG$43,17,FALSE)*$D$54)*$D$59/100</f>
        <v>5397.4393669719502</v>
      </c>
      <c r="AM293" s="101">
        <f t="shared" ref="AM293:AM313" si="283">(VLOOKUP(C293,$B$36:$AG$39,18,FALSE)+VLOOKUP(C293,$B$40:$AG$43,18,FALSE)*$D$54)*$D$59/100</f>
        <v>3027.8726965402439</v>
      </c>
      <c r="AN293" s="101"/>
      <c r="AO293" s="1">
        <v>24</v>
      </c>
      <c r="AP293" s="2">
        <v>36</v>
      </c>
      <c r="AQ293" s="74">
        <f t="shared" ref="AQ293:AQ313" si="284">VLOOKUP(C293,$B$45:$AA$48,17,FALSE)</f>
        <v>521</v>
      </c>
      <c r="AR293" s="31">
        <f t="shared" ref="AR293:AR313" si="285">IF(LEFT(E293,1)*1=1,$S$63,$R$63)</f>
        <v>0</v>
      </c>
      <c r="AS293" s="2">
        <f t="shared" ref="AS293:AS313" si="286">IF(LEFT(E293,1)*1=2,$U$63,$T$63)</f>
        <v>0</v>
      </c>
      <c r="AT293" s="33">
        <f t="shared" ref="AT293:AT313" si="287">IF(LEFT(E293,1)*1=3,$W$63,$V$63)</f>
        <v>0</v>
      </c>
      <c r="AU293" s="31">
        <f t="shared" ref="AU293:AU313" si="288">IF(MID(E293,3,1)*1=1,$Y$63,$X$63)</f>
        <v>1</v>
      </c>
      <c r="AV293" s="2">
        <f t="shared" ref="AV293:AV313" si="289">IF(MID(E293,3,1)*1=2,$AA$63,$Z$63)</f>
        <v>0</v>
      </c>
      <c r="AW293" s="33">
        <f t="shared" ref="AW293:AW313" si="290">IF(MID(E293,3,1)*1=3,$AC$63,$AB$63)</f>
        <v>1</v>
      </c>
      <c r="AX293" s="31">
        <f t="shared" ref="AX293:AX313" si="291">IF(MID(E293,5,1)*1=1,$AE$63,$AD$63)</f>
        <v>0</v>
      </c>
      <c r="AY293" s="33">
        <f t="shared" ref="AY293:AY313" si="292">IF(MID(E293,5,1)*1=2,$AG$63,$AF$63)</f>
        <v>1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customHeight="1">
      <c r="A294" s="2"/>
      <c r="B294" s="107">
        <v>219</v>
      </c>
      <c r="C294" s="31">
        <v>10</v>
      </c>
      <c r="D294" s="106" t="s">
        <v>13</v>
      </c>
      <c r="E294" s="2" t="s">
        <v>136</v>
      </c>
      <c r="F294" s="2"/>
      <c r="G294" s="2"/>
      <c r="H294" s="33"/>
      <c r="I294" s="99">
        <f t="shared" si="0"/>
        <v>614.10253274444335</v>
      </c>
      <c r="J294" s="101">
        <f t="shared" si="1"/>
        <v>21.708333333333332</v>
      </c>
      <c r="K294" s="101">
        <f t="shared" si="2"/>
        <v>449</v>
      </c>
      <c r="L294" s="74">
        <f t="shared" si="3"/>
        <v>153</v>
      </c>
      <c r="M294" s="99">
        <f t="shared" si="191"/>
        <v>14738.46078586664</v>
      </c>
      <c r="N294" s="108">
        <f t="shared" si="271"/>
        <v>7126.6841578976055</v>
      </c>
      <c r="O294" s="108">
        <f t="shared" si="272"/>
        <v>4684.1702325963288</v>
      </c>
      <c r="P294" s="108"/>
      <c r="Q294" s="108"/>
      <c r="R294" s="109">
        <f t="shared" si="273"/>
        <v>2927.6063953727057</v>
      </c>
      <c r="S294" s="99">
        <f t="shared" si="6"/>
        <v>11793.820438413217</v>
      </c>
      <c r="T294" s="108">
        <f t="shared" si="274"/>
        <v>5397.4393669719502</v>
      </c>
      <c r="U294" s="108">
        <f t="shared" si="275"/>
        <v>3936.234505502317</v>
      </c>
      <c r="V294" s="108"/>
      <c r="W294" s="108"/>
      <c r="X294" s="109">
        <f t="shared" si="276"/>
        <v>2460.1465659389482</v>
      </c>
      <c r="Y294" s="99">
        <f t="shared" si="8"/>
        <v>23587.64087682643</v>
      </c>
      <c r="Z294" s="108">
        <f t="shared" ref="Z294:AA294" si="293">T294*$D$58/100</f>
        <v>10794.8787339439</v>
      </c>
      <c r="AA294" s="108">
        <f t="shared" si="293"/>
        <v>7872.4690110046331</v>
      </c>
      <c r="AB294" s="108"/>
      <c r="AC294" s="108"/>
      <c r="AD294" s="109">
        <f t="shared" si="278"/>
        <v>4920.2931318778965</v>
      </c>
      <c r="AE294" s="99">
        <f t="shared" ref="AE294:AF294" si="294">AO294</f>
        <v>24</v>
      </c>
      <c r="AF294" s="101">
        <f t="shared" si="294"/>
        <v>36</v>
      </c>
      <c r="AG294" s="101">
        <f t="shared" si="280"/>
        <v>19.001300000000001</v>
      </c>
      <c r="AH294" s="101">
        <f t="shared" si="197"/>
        <v>521</v>
      </c>
      <c r="AI294" s="101">
        <f t="shared" si="246"/>
        <v>268.61079999999998</v>
      </c>
      <c r="AJ294" s="101">
        <f t="shared" si="281"/>
        <v>4</v>
      </c>
      <c r="AK294" s="101">
        <f t="shared" si="15"/>
        <v>8425.3120635121941</v>
      </c>
      <c r="AL294" s="101">
        <f t="shared" si="282"/>
        <v>5397.4393669719502</v>
      </c>
      <c r="AM294" s="101">
        <f t="shared" si="283"/>
        <v>3027.8726965402439</v>
      </c>
      <c r="AN294" s="101"/>
      <c r="AO294" s="1">
        <v>24</v>
      </c>
      <c r="AP294" s="2">
        <v>36</v>
      </c>
      <c r="AQ294" s="74">
        <f t="shared" si="284"/>
        <v>521</v>
      </c>
      <c r="AR294" s="31">
        <f t="shared" si="285"/>
        <v>0</v>
      </c>
      <c r="AS294" s="2">
        <f t="shared" si="286"/>
        <v>0</v>
      </c>
      <c r="AT294" s="33">
        <f t="shared" si="287"/>
        <v>0</v>
      </c>
      <c r="AU294" s="31">
        <f t="shared" si="288"/>
        <v>1.3</v>
      </c>
      <c r="AV294" s="2">
        <f t="shared" si="289"/>
        <v>0</v>
      </c>
      <c r="AW294" s="33">
        <f t="shared" si="290"/>
        <v>1</v>
      </c>
      <c r="AX294" s="31">
        <f t="shared" si="291"/>
        <v>0</v>
      </c>
      <c r="AY294" s="33">
        <f t="shared" si="292"/>
        <v>1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customHeight="1">
      <c r="A295" s="2"/>
      <c r="B295" s="107">
        <v>220</v>
      </c>
      <c r="C295" s="31">
        <v>10</v>
      </c>
      <c r="D295" s="106" t="s">
        <v>13</v>
      </c>
      <c r="E295" s="2" t="s">
        <v>91</v>
      </c>
      <c r="F295" s="2"/>
      <c r="G295" s="2"/>
      <c r="H295" s="33"/>
      <c r="I295" s="99">
        <f t="shared" si="0"/>
        <v>597.2124958480623</v>
      </c>
      <c r="J295" s="101">
        <f t="shared" si="1"/>
        <v>21.708333333333332</v>
      </c>
      <c r="K295" s="101">
        <f t="shared" si="2"/>
        <v>474</v>
      </c>
      <c r="L295" s="74">
        <f t="shared" si="3"/>
        <v>163</v>
      </c>
      <c r="M295" s="99">
        <f t="shared" si="191"/>
        <v>14333.099900353496</v>
      </c>
      <c r="N295" s="108">
        <f t="shared" si="271"/>
        <v>7126.6841578976055</v>
      </c>
      <c r="O295" s="108">
        <f t="shared" si="272"/>
        <v>7206.4157424558907</v>
      </c>
      <c r="P295" s="108"/>
      <c r="Q295" s="108"/>
      <c r="R295" s="109">
        <f t="shared" si="273"/>
        <v>0</v>
      </c>
      <c r="S295" s="99">
        <f t="shared" si="6"/>
        <v>11453.184760052438</v>
      </c>
      <c r="T295" s="108">
        <f t="shared" si="274"/>
        <v>5397.4393669719502</v>
      </c>
      <c r="U295" s="108">
        <f t="shared" si="275"/>
        <v>6055.7453930804877</v>
      </c>
      <c r="V295" s="108"/>
      <c r="W295" s="108"/>
      <c r="X295" s="109">
        <f t="shared" si="276"/>
        <v>0</v>
      </c>
      <c r="Y295" s="99">
        <f t="shared" si="8"/>
        <v>22906.369520104876</v>
      </c>
      <c r="Z295" s="108">
        <f t="shared" ref="Z295:AA295" si="295">T295*$D$58/100</f>
        <v>10794.8787339439</v>
      </c>
      <c r="AA295" s="108">
        <f t="shared" si="295"/>
        <v>12111.490786160975</v>
      </c>
      <c r="AB295" s="108"/>
      <c r="AC295" s="108"/>
      <c r="AD295" s="109">
        <f t="shared" si="278"/>
        <v>0</v>
      </c>
      <c r="AE295" s="99">
        <f t="shared" ref="AE295:AF295" si="296">AO295</f>
        <v>24</v>
      </c>
      <c r="AF295" s="101">
        <f t="shared" si="296"/>
        <v>36</v>
      </c>
      <c r="AG295" s="101">
        <f t="shared" si="280"/>
        <v>19.001300000000001</v>
      </c>
      <c r="AH295" s="101">
        <f t="shared" si="197"/>
        <v>521</v>
      </c>
      <c r="AI295" s="101">
        <f t="shared" si="246"/>
        <v>268.61079999999998</v>
      </c>
      <c r="AJ295" s="101">
        <f t="shared" si="281"/>
        <v>4</v>
      </c>
      <c r="AK295" s="101">
        <f t="shared" si="15"/>
        <v>8425.3120635121941</v>
      </c>
      <c r="AL295" s="101">
        <f t="shared" si="282"/>
        <v>5397.4393669719502</v>
      </c>
      <c r="AM295" s="101">
        <f t="shared" si="283"/>
        <v>3027.8726965402439</v>
      </c>
      <c r="AN295" s="101"/>
      <c r="AO295" s="1">
        <v>24</v>
      </c>
      <c r="AP295" s="2">
        <v>36</v>
      </c>
      <c r="AQ295" s="74">
        <f t="shared" si="284"/>
        <v>521</v>
      </c>
      <c r="AR295" s="31">
        <f t="shared" si="285"/>
        <v>0</v>
      </c>
      <c r="AS295" s="2">
        <f t="shared" si="286"/>
        <v>0</v>
      </c>
      <c r="AT295" s="33">
        <f t="shared" si="287"/>
        <v>0</v>
      </c>
      <c r="AU295" s="31">
        <f t="shared" si="288"/>
        <v>1</v>
      </c>
      <c r="AV295" s="2">
        <f t="shared" si="289"/>
        <v>0</v>
      </c>
      <c r="AW295" s="33">
        <f t="shared" si="290"/>
        <v>2</v>
      </c>
      <c r="AX295" s="31">
        <f t="shared" si="291"/>
        <v>0</v>
      </c>
      <c r="AY295" s="33">
        <f t="shared" si="292"/>
        <v>1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customHeight="1">
      <c r="A296" s="2"/>
      <c r="B296" s="107">
        <v>221</v>
      </c>
      <c r="C296" s="31">
        <v>10</v>
      </c>
      <c r="D296" s="106" t="s">
        <v>13</v>
      </c>
      <c r="E296" s="2" t="s">
        <v>87</v>
      </c>
      <c r="F296" s="2"/>
      <c r="G296" s="2"/>
      <c r="H296" s="33"/>
      <c r="I296" s="99">
        <f t="shared" si="0"/>
        <v>598.75659614967037</v>
      </c>
      <c r="J296" s="101">
        <f t="shared" si="1"/>
        <v>21.708333333333332</v>
      </c>
      <c r="K296" s="101">
        <f t="shared" si="2"/>
        <v>473</v>
      </c>
      <c r="L296" s="74">
        <f t="shared" si="3"/>
        <v>162</v>
      </c>
      <c r="M296" s="99">
        <f t="shared" si="191"/>
        <v>14370.158307592088</v>
      </c>
      <c r="N296" s="108">
        <f t="shared" si="271"/>
        <v>10766.950436364143</v>
      </c>
      <c r="O296" s="108">
        <f t="shared" si="272"/>
        <v>3603.2078712279454</v>
      </c>
      <c r="P296" s="108"/>
      <c r="Q296" s="108"/>
      <c r="R296" s="109">
        <f t="shared" si="273"/>
        <v>0</v>
      </c>
      <c r="S296" s="99">
        <f t="shared" si="6"/>
        <v>8425.3120635121941</v>
      </c>
      <c r="T296" s="108">
        <f t="shared" si="274"/>
        <v>5397.4393669719502</v>
      </c>
      <c r="U296" s="108">
        <f t="shared" si="275"/>
        <v>3027.8726965402439</v>
      </c>
      <c r="V296" s="108"/>
      <c r="W296" s="108"/>
      <c r="X296" s="109">
        <f t="shared" si="276"/>
        <v>0</v>
      </c>
      <c r="Y296" s="99">
        <f t="shared" si="8"/>
        <v>16850.624127024388</v>
      </c>
      <c r="Z296" s="108">
        <f t="shared" ref="Z296:AA296" si="297">T296*$D$58/100</f>
        <v>10794.8787339439</v>
      </c>
      <c r="AA296" s="108">
        <f t="shared" si="297"/>
        <v>6055.7453930804877</v>
      </c>
      <c r="AB296" s="108"/>
      <c r="AC296" s="108"/>
      <c r="AD296" s="109">
        <f t="shared" si="278"/>
        <v>0</v>
      </c>
      <c r="AE296" s="99">
        <f t="shared" ref="AE296:AF296" si="298">AO296</f>
        <v>24</v>
      </c>
      <c r="AF296" s="101">
        <f t="shared" si="298"/>
        <v>36</v>
      </c>
      <c r="AG296" s="101">
        <f t="shared" si="280"/>
        <v>59.001300000000001</v>
      </c>
      <c r="AH296" s="101">
        <f t="shared" si="197"/>
        <v>521</v>
      </c>
      <c r="AI296" s="101">
        <f t="shared" si="246"/>
        <v>268.61079999999998</v>
      </c>
      <c r="AJ296" s="101">
        <f t="shared" si="281"/>
        <v>4</v>
      </c>
      <c r="AK296" s="101">
        <f t="shared" si="15"/>
        <v>8425.3120635121941</v>
      </c>
      <c r="AL296" s="101">
        <f t="shared" si="282"/>
        <v>5397.4393669719502</v>
      </c>
      <c r="AM296" s="101">
        <f t="shared" si="283"/>
        <v>3027.8726965402439</v>
      </c>
      <c r="AN296" s="101"/>
      <c r="AO296" s="1">
        <v>24</v>
      </c>
      <c r="AP296" s="2">
        <v>36</v>
      </c>
      <c r="AQ296" s="74">
        <f t="shared" si="284"/>
        <v>521</v>
      </c>
      <c r="AR296" s="31">
        <f t="shared" si="285"/>
        <v>0</v>
      </c>
      <c r="AS296" s="2">
        <f t="shared" si="286"/>
        <v>0</v>
      </c>
      <c r="AT296" s="33">
        <f t="shared" si="287"/>
        <v>40</v>
      </c>
      <c r="AU296" s="31">
        <f t="shared" si="288"/>
        <v>1</v>
      </c>
      <c r="AV296" s="2">
        <f t="shared" si="289"/>
        <v>0</v>
      </c>
      <c r="AW296" s="33">
        <f t="shared" si="290"/>
        <v>1</v>
      </c>
      <c r="AX296" s="31">
        <f t="shared" si="291"/>
        <v>0</v>
      </c>
      <c r="AY296" s="33">
        <f t="shared" si="292"/>
        <v>1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customHeight="1">
      <c r="A297" s="2"/>
      <c r="B297" s="107">
        <v>222</v>
      </c>
      <c r="C297" s="31">
        <v>10</v>
      </c>
      <c r="D297" s="106" t="s">
        <v>13</v>
      </c>
      <c r="E297" s="2" t="s">
        <v>179</v>
      </c>
      <c r="F297" s="2"/>
      <c r="G297" s="2"/>
      <c r="H297" s="33"/>
      <c r="I297" s="99">
        <f t="shared" si="0"/>
        <v>765.78029434721566</v>
      </c>
      <c r="J297" s="101">
        <f t="shared" si="1"/>
        <v>21.708333333333332</v>
      </c>
      <c r="K297" s="101">
        <f t="shared" si="2"/>
        <v>293</v>
      </c>
      <c r="L297" s="74">
        <f t="shared" si="3"/>
        <v>80</v>
      </c>
      <c r="M297" s="99">
        <f t="shared" si="191"/>
        <v>18378.727064333176</v>
      </c>
      <c r="N297" s="108">
        <f t="shared" si="271"/>
        <v>10766.950436364143</v>
      </c>
      <c r="O297" s="108">
        <f t="shared" si="272"/>
        <v>4684.1702325963288</v>
      </c>
      <c r="P297" s="108"/>
      <c r="Q297" s="108"/>
      <c r="R297" s="109">
        <f t="shared" si="273"/>
        <v>2927.6063953727057</v>
      </c>
      <c r="S297" s="99">
        <f t="shared" si="6"/>
        <v>11793.820438413217</v>
      </c>
      <c r="T297" s="108">
        <f t="shared" si="274"/>
        <v>5397.4393669719502</v>
      </c>
      <c r="U297" s="108">
        <f t="shared" si="275"/>
        <v>3936.234505502317</v>
      </c>
      <c r="V297" s="108"/>
      <c r="W297" s="108"/>
      <c r="X297" s="109">
        <f t="shared" si="276"/>
        <v>2460.1465659389482</v>
      </c>
      <c r="Y297" s="99">
        <f t="shared" si="8"/>
        <v>23587.64087682643</v>
      </c>
      <c r="Z297" s="108">
        <f t="shared" ref="Z297:AA297" si="299">T297*$D$58/100</f>
        <v>10794.8787339439</v>
      </c>
      <c r="AA297" s="108">
        <f t="shared" si="299"/>
        <v>7872.4690110046331</v>
      </c>
      <c r="AB297" s="108"/>
      <c r="AC297" s="108"/>
      <c r="AD297" s="109">
        <f t="shared" si="278"/>
        <v>4920.2931318778965</v>
      </c>
      <c r="AE297" s="99">
        <f t="shared" ref="AE297:AF297" si="300">AO297</f>
        <v>24</v>
      </c>
      <c r="AF297" s="101">
        <f t="shared" si="300"/>
        <v>36</v>
      </c>
      <c r="AG297" s="101">
        <f t="shared" si="280"/>
        <v>59.001300000000001</v>
      </c>
      <c r="AH297" s="101">
        <f t="shared" si="197"/>
        <v>521</v>
      </c>
      <c r="AI297" s="101">
        <f t="shared" si="246"/>
        <v>268.61079999999998</v>
      </c>
      <c r="AJ297" s="101">
        <f t="shared" si="281"/>
        <v>4</v>
      </c>
      <c r="AK297" s="101">
        <f t="shared" si="15"/>
        <v>8425.3120635121941</v>
      </c>
      <c r="AL297" s="101">
        <f t="shared" si="282"/>
        <v>5397.4393669719502</v>
      </c>
      <c r="AM297" s="101">
        <f t="shared" si="283"/>
        <v>3027.8726965402439</v>
      </c>
      <c r="AN297" s="101"/>
      <c r="AO297" s="1">
        <v>24</v>
      </c>
      <c r="AP297" s="2">
        <v>36</v>
      </c>
      <c r="AQ297" s="74">
        <f t="shared" si="284"/>
        <v>521</v>
      </c>
      <c r="AR297" s="31">
        <f t="shared" si="285"/>
        <v>0</v>
      </c>
      <c r="AS297" s="2">
        <f t="shared" si="286"/>
        <v>0</v>
      </c>
      <c r="AT297" s="33">
        <f t="shared" si="287"/>
        <v>40</v>
      </c>
      <c r="AU297" s="31">
        <f t="shared" si="288"/>
        <v>1.3</v>
      </c>
      <c r="AV297" s="2">
        <f t="shared" si="289"/>
        <v>0</v>
      </c>
      <c r="AW297" s="33">
        <f t="shared" si="290"/>
        <v>1</v>
      </c>
      <c r="AX297" s="31">
        <f t="shared" si="291"/>
        <v>0</v>
      </c>
      <c r="AY297" s="33">
        <f t="shared" si="292"/>
        <v>1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customHeight="1">
      <c r="A298" s="2"/>
      <c r="B298" s="107">
        <v>223</v>
      </c>
      <c r="C298" s="31">
        <v>10</v>
      </c>
      <c r="D298" s="106" t="s">
        <v>13</v>
      </c>
      <c r="E298" s="2" t="s">
        <v>134</v>
      </c>
      <c r="F298" s="2"/>
      <c r="G298" s="2"/>
      <c r="H298" s="33"/>
      <c r="I298" s="99">
        <f t="shared" si="0"/>
        <v>748.89025745083472</v>
      </c>
      <c r="J298" s="101">
        <f t="shared" si="1"/>
        <v>21.708333333333332</v>
      </c>
      <c r="K298" s="101">
        <f t="shared" si="2"/>
        <v>308</v>
      </c>
      <c r="L298" s="74">
        <f t="shared" si="3"/>
        <v>86</v>
      </c>
      <c r="M298" s="99">
        <f t="shared" si="191"/>
        <v>17973.366178820033</v>
      </c>
      <c r="N298" s="108">
        <f t="shared" si="271"/>
        <v>10766.950436364143</v>
      </c>
      <c r="O298" s="108">
        <f t="shared" si="272"/>
        <v>7206.4157424558907</v>
      </c>
      <c r="P298" s="108"/>
      <c r="Q298" s="108"/>
      <c r="R298" s="109">
        <f t="shared" si="273"/>
        <v>0</v>
      </c>
      <c r="S298" s="99">
        <f t="shared" si="6"/>
        <v>11453.184760052438</v>
      </c>
      <c r="T298" s="108">
        <f t="shared" si="274"/>
        <v>5397.4393669719502</v>
      </c>
      <c r="U298" s="108">
        <f t="shared" si="275"/>
        <v>6055.7453930804877</v>
      </c>
      <c r="V298" s="108"/>
      <c r="W298" s="108"/>
      <c r="X298" s="109">
        <f t="shared" si="276"/>
        <v>0</v>
      </c>
      <c r="Y298" s="99">
        <f t="shared" si="8"/>
        <v>22906.369520104876</v>
      </c>
      <c r="Z298" s="108">
        <f t="shared" ref="Z298:AA298" si="301">T298*$D$58/100</f>
        <v>10794.8787339439</v>
      </c>
      <c r="AA298" s="108">
        <f t="shared" si="301"/>
        <v>12111.490786160975</v>
      </c>
      <c r="AB298" s="108"/>
      <c r="AC298" s="108"/>
      <c r="AD298" s="109">
        <f t="shared" si="278"/>
        <v>0</v>
      </c>
      <c r="AE298" s="99">
        <f t="shared" ref="AE298:AF298" si="302">AO298</f>
        <v>24</v>
      </c>
      <c r="AF298" s="101">
        <f t="shared" si="302"/>
        <v>36</v>
      </c>
      <c r="AG298" s="101">
        <f t="shared" si="280"/>
        <v>59.001300000000001</v>
      </c>
      <c r="AH298" s="101">
        <f t="shared" si="197"/>
        <v>521</v>
      </c>
      <c r="AI298" s="101">
        <f t="shared" si="246"/>
        <v>268.61079999999998</v>
      </c>
      <c r="AJ298" s="101">
        <f t="shared" si="281"/>
        <v>4</v>
      </c>
      <c r="AK298" s="101">
        <f t="shared" si="15"/>
        <v>8425.3120635121941</v>
      </c>
      <c r="AL298" s="101">
        <f t="shared" si="282"/>
        <v>5397.4393669719502</v>
      </c>
      <c r="AM298" s="101">
        <f t="shared" si="283"/>
        <v>3027.8726965402439</v>
      </c>
      <c r="AN298" s="101"/>
      <c r="AO298" s="1">
        <v>24</v>
      </c>
      <c r="AP298" s="2">
        <v>36</v>
      </c>
      <c r="AQ298" s="74">
        <f t="shared" si="284"/>
        <v>521</v>
      </c>
      <c r="AR298" s="31">
        <f t="shared" si="285"/>
        <v>0</v>
      </c>
      <c r="AS298" s="2">
        <f t="shared" si="286"/>
        <v>0</v>
      </c>
      <c r="AT298" s="33">
        <f t="shared" si="287"/>
        <v>40</v>
      </c>
      <c r="AU298" s="31">
        <f t="shared" si="288"/>
        <v>1</v>
      </c>
      <c r="AV298" s="2">
        <f t="shared" si="289"/>
        <v>0</v>
      </c>
      <c r="AW298" s="33">
        <f t="shared" si="290"/>
        <v>2</v>
      </c>
      <c r="AX298" s="31">
        <f t="shared" si="291"/>
        <v>0</v>
      </c>
      <c r="AY298" s="33">
        <f t="shared" si="292"/>
        <v>1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customHeight="1">
      <c r="A299" s="2"/>
      <c r="B299" s="107">
        <v>224</v>
      </c>
      <c r="C299" s="31">
        <v>10</v>
      </c>
      <c r="D299" s="106" t="s">
        <v>13</v>
      </c>
      <c r="E299" s="2" t="s">
        <v>92</v>
      </c>
      <c r="F299" s="2"/>
      <c r="G299" s="2"/>
      <c r="H299" s="33"/>
      <c r="I299" s="99">
        <f t="shared" si="0"/>
        <v>545.07074171799002</v>
      </c>
      <c r="J299" s="101">
        <f t="shared" si="1"/>
        <v>21.708333333333332</v>
      </c>
      <c r="K299" s="101">
        <f t="shared" si="2"/>
        <v>546</v>
      </c>
      <c r="L299" s="74">
        <f t="shared" si="3"/>
        <v>193</v>
      </c>
      <c r="M299" s="99">
        <f t="shared" si="191"/>
        <v>13081.697801231761</v>
      </c>
      <c r="N299" s="108">
        <f t="shared" si="271"/>
        <v>9478.489930003816</v>
      </c>
      <c r="O299" s="108">
        <f t="shared" si="272"/>
        <v>3603.2078712279454</v>
      </c>
      <c r="P299" s="108"/>
      <c r="Q299" s="108"/>
      <c r="R299" s="109">
        <f t="shared" si="273"/>
        <v>0</v>
      </c>
      <c r="S299" s="99">
        <f t="shared" si="6"/>
        <v>10206.467054612938</v>
      </c>
      <c r="T299" s="108">
        <f t="shared" si="274"/>
        <v>7178.5943580726944</v>
      </c>
      <c r="U299" s="108">
        <f t="shared" si="275"/>
        <v>3027.8726965402439</v>
      </c>
      <c r="V299" s="108"/>
      <c r="W299" s="108"/>
      <c r="X299" s="109">
        <f t="shared" si="276"/>
        <v>0</v>
      </c>
      <c r="Y299" s="99">
        <f t="shared" si="8"/>
        <v>20412.934109225876</v>
      </c>
      <c r="Z299" s="108">
        <f t="shared" ref="Z299:AA299" si="303">T299*$D$58/100</f>
        <v>14357.188716145389</v>
      </c>
      <c r="AA299" s="108">
        <f t="shared" si="303"/>
        <v>6055.7453930804877</v>
      </c>
      <c r="AB299" s="108"/>
      <c r="AC299" s="108"/>
      <c r="AD299" s="109">
        <f t="shared" si="278"/>
        <v>0</v>
      </c>
      <c r="AE299" s="99">
        <f t="shared" ref="AE299:AF299" si="304">AO299</f>
        <v>24</v>
      </c>
      <c r="AF299" s="101">
        <f t="shared" si="304"/>
        <v>36</v>
      </c>
      <c r="AG299" s="101">
        <f t="shared" si="280"/>
        <v>19.001300000000001</v>
      </c>
      <c r="AH299" s="101">
        <f t="shared" si="197"/>
        <v>521</v>
      </c>
      <c r="AI299" s="101">
        <f t="shared" si="246"/>
        <v>268.61079999999998</v>
      </c>
      <c r="AJ299" s="101">
        <f t="shared" si="281"/>
        <v>5</v>
      </c>
      <c r="AK299" s="101">
        <f t="shared" si="15"/>
        <v>8425.3120635121941</v>
      </c>
      <c r="AL299" s="101">
        <f t="shared" si="282"/>
        <v>5397.4393669719502</v>
      </c>
      <c r="AM299" s="101">
        <f t="shared" si="283"/>
        <v>3027.8726965402439</v>
      </c>
      <c r="AN299" s="101"/>
      <c r="AO299" s="1">
        <v>24</v>
      </c>
      <c r="AP299" s="2">
        <v>36</v>
      </c>
      <c r="AQ299" s="74">
        <f t="shared" si="284"/>
        <v>521</v>
      </c>
      <c r="AR299" s="31">
        <f t="shared" si="285"/>
        <v>0</v>
      </c>
      <c r="AS299" s="2">
        <f t="shared" si="286"/>
        <v>0</v>
      </c>
      <c r="AT299" s="33">
        <f t="shared" si="287"/>
        <v>0</v>
      </c>
      <c r="AU299" s="31">
        <f t="shared" si="288"/>
        <v>1</v>
      </c>
      <c r="AV299" s="2">
        <f t="shared" si="289"/>
        <v>0</v>
      </c>
      <c r="AW299" s="33">
        <f t="shared" si="290"/>
        <v>1</v>
      </c>
      <c r="AX299" s="31">
        <f t="shared" si="291"/>
        <v>0</v>
      </c>
      <c r="AY299" s="33">
        <f t="shared" si="292"/>
        <v>1.33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customHeight="1">
      <c r="A300" s="2"/>
      <c r="B300" s="107">
        <v>225</v>
      </c>
      <c r="C300" s="31">
        <v>10</v>
      </c>
      <c r="D300" s="106" t="s">
        <v>13</v>
      </c>
      <c r="E300" s="2" t="s">
        <v>139</v>
      </c>
      <c r="F300" s="2"/>
      <c r="G300" s="2"/>
      <c r="H300" s="33"/>
      <c r="I300" s="99">
        <f t="shared" si="0"/>
        <v>712.09443991553542</v>
      </c>
      <c r="J300" s="101">
        <f t="shared" si="1"/>
        <v>21.708333333333332</v>
      </c>
      <c r="K300" s="101">
        <f t="shared" si="2"/>
        <v>343</v>
      </c>
      <c r="L300" s="74">
        <f t="shared" si="3"/>
        <v>105</v>
      </c>
      <c r="M300" s="99">
        <f t="shared" si="191"/>
        <v>17090.266557972849</v>
      </c>
      <c r="N300" s="108">
        <f t="shared" si="271"/>
        <v>9478.489930003816</v>
      </c>
      <c r="O300" s="108">
        <f t="shared" si="272"/>
        <v>4684.1702325963288</v>
      </c>
      <c r="P300" s="108"/>
      <c r="Q300" s="108"/>
      <c r="R300" s="109">
        <f t="shared" si="273"/>
        <v>2927.6063953727057</v>
      </c>
      <c r="S300" s="99">
        <f t="shared" si="6"/>
        <v>13574.975429513959</v>
      </c>
      <c r="T300" s="108">
        <f t="shared" si="274"/>
        <v>7178.5943580726944</v>
      </c>
      <c r="U300" s="108">
        <f t="shared" si="275"/>
        <v>3936.234505502317</v>
      </c>
      <c r="V300" s="108"/>
      <c r="W300" s="108"/>
      <c r="X300" s="109">
        <f t="shared" si="276"/>
        <v>2460.1465659389482</v>
      </c>
      <c r="Y300" s="99">
        <f t="shared" si="8"/>
        <v>27149.950859027918</v>
      </c>
      <c r="Z300" s="108">
        <f t="shared" ref="Z300:AA300" si="305">T300*$D$58/100</f>
        <v>14357.188716145389</v>
      </c>
      <c r="AA300" s="108">
        <f t="shared" si="305"/>
        <v>7872.4690110046331</v>
      </c>
      <c r="AB300" s="108"/>
      <c r="AC300" s="108"/>
      <c r="AD300" s="109">
        <f t="shared" si="278"/>
        <v>4920.2931318778965</v>
      </c>
      <c r="AE300" s="99">
        <f t="shared" ref="AE300:AF300" si="306">AO300</f>
        <v>24</v>
      </c>
      <c r="AF300" s="101">
        <f t="shared" si="306"/>
        <v>36</v>
      </c>
      <c r="AG300" s="101">
        <f t="shared" si="280"/>
        <v>19.001300000000001</v>
      </c>
      <c r="AH300" s="101">
        <f t="shared" si="197"/>
        <v>521</v>
      </c>
      <c r="AI300" s="101">
        <f t="shared" si="246"/>
        <v>268.61079999999998</v>
      </c>
      <c r="AJ300" s="101">
        <f t="shared" si="281"/>
        <v>5</v>
      </c>
      <c r="AK300" s="101">
        <f t="shared" si="15"/>
        <v>8425.3120635121941</v>
      </c>
      <c r="AL300" s="101">
        <f t="shared" si="282"/>
        <v>5397.4393669719502</v>
      </c>
      <c r="AM300" s="101">
        <f t="shared" si="283"/>
        <v>3027.8726965402439</v>
      </c>
      <c r="AN300" s="101"/>
      <c r="AO300" s="1">
        <v>24</v>
      </c>
      <c r="AP300" s="2">
        <v>36</v>
      </c>
      <c r="AQ300" s="74">
        <f t="shared" si="284"/>
        <v>521</v>
      </c>
      <c r="AR300" s="31">
        <f t="shared" si="285"/>
        <v>0</v>
      </c>
      <c r="AS300" s="2">
        <f t="shared" si="286"/>
        <v>0</v>
      </c>
      <c r="AT300" s="33">
        <f t="shared" si="287"/>
        <v>0</v>
      </c>
      <c r="AU300" s="31">
        <f t="shared" si="288"/>
        <v>1.3</v>
      </c>
      <c r="AV300" s="2">
        <f t="shared" si="289"/>
        <v>0</v>
      </c>
      <c r="AW300" s="33">
        <f t="shared" si="290"/>
        <v>1</v>
      </c>
      <c r="AX300" s="31">
        <f t="shared" si="291"/>
        <v>0</v>
      </c>
      <c r="AY300" s="33">
        <f t="shared" si="292"/>
        <v>1.33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customHeight="1">
      <c r="A301" s="2"/>
      <c r="B301" s="107">
        <v>226</v>
      </c>
      <c r="C301" s="31">
        <v>10</v>
      </c>
      <c r="D301" s="106" t="s">
        <v>13</v>
      </c>
      <c r="E301" s="2" t="s">
        <v>98</v>
      </c>
      <c r="F301" s="2"/>
      <c r="G301" s="2"/>
      <c r="H301" s="33"/>
      <c r="I301" s="99">
        <f t="shared" si="0"/>
        <v>695.20440301915448</v>
      </c>
      <c r="J301" s="101">
        <f t="shared" si="1"/>
        <v>21.708333333333332</v>
      </c>
      <c r="K301" s="101">
        <f t="shared" si="2"/>
        <v>362</v>
      </c>
      <c r="L301" s="74">
        <f t="shared" si="3"/>
        <v>111</v>
      </c>
      <c r="M301" s="99">
        <f t="shared" si="191"/>
        <v>16684.905672459707</v>
      </c>
      <c r="N301" s="108">
        <f t="shared" si="271"/>
        <v>9478.489930003816</v>
      </c>
      <c r="O301" s="108">
        <f t="shared" si="272"/>
        <v>7206.4157424558907</v>
      </c>
      <c r="P301" s="108"/>
      <c r="Q301" s="108"/>
      <c r="R301" s="109">
        <f t="shared" si="273"/>
        <v>0</v>
      </c>
      <c r="S301" s="99">
        <f t="shared" si="6"/>
        <v>13234.339751153182</v>
      </c>
      <c r="T301" s="108">
        <f t="shared" si="274"/>
        <v>7178.5943580726944</v>
      </c>
      <c r="U301" s="108">
        <f t="shared" si="275"/>
        <v>6055.7453930804877</v>
      </c>
      <c r="V301" s="108"/>
      <c r="W301" s="108"/>
      <c r="X301" s="109">
        <f t="shared" si="276"/>
        <v>0</v>
      </c>
      <c r="Y301" s="99">
        <f t="shared" si="8"/>
        <v>26468.679502306364</v>
      </c>
      <c r="Z301" s="108">
        <f t="shared" ref="Z301:AA301" si="307">T301*$D$58/100</f>
        <v>14357.188716145389</v>
      </c>
      <c r="AA301" s="108">
        <f t="shared" si="307"/>
        <v>12111.490786160975</v>
      </c>
      <c r="AB301" s="108"/>
      <c r="AC301" s="108"/>
      <c r="AD301" s="109">
        <f t="shared" si="278"/>
        <v>0</v>
      </c>
      <c r="AE301" s="99">
        <f t="shared" ref="AE301:AF301" si="308">AO301</f>
        <v>24</v>
      </c>
      <c r="AF301" s="101">
        <f t="shared" si="308"/>
        <v>36</v>
      </c>
      <c r="AG301" s="101">
        <f t="shared" si="280"/>
        <v>19.001300000000001</v>
      </c>
      <c r="AH301" s="101">
        <f t="shared" si="197"/>
        <v>521</v>
      </c>
      <c r="AI301" s="101">
        <f t="shared" si="246"/>
        <v>268.61079999999998</v>
      </c>
      <c r="AJ301" s="101">
        <f t="shared" si="281"/>
        <v>5</v>
      </c>
      <c r="AK301" s="101">
        <f t="shared" si="15"/>
        <v>8425.3120635121941</v>
      </c>
      <c r="AL301" s="101">
        <f t="shared" si="282"/>
        <v>5397.4393669719502</v>
      </c>
      <c r="AM301" s="101">
        <f t="shared" si="283"/>
        <v>3027.8726965402439</v>
      </c>
      <c r="AN301" s="101"/>
      <c r="AO301" s="1">
        <v>24</v>
      </c>
      <c r="AP301" s="2">
        <v>36</v>
      </c>
      <c r="AQ301" s="74">
        <f t="shared" si="284"/>
        <v>521</v>
      </c>
      <c r="AR301" s="31">
        <f t="shared" si="285"/>
        <v>0</v>
      </c>
      <c r="AS301" s="2">
        <f t="shared" si="286"/>
        <v>0</v>
      </c>
      <c r="AT301" s="33">
        <f t="shared" si="287"/>
        <v>0</v>
      </c>
      <c r="AU301" s="31">
        <f t="shared" si="288"/>
        <v>1</v>
      </c>
      <c r="AV301" s="2">
        <f t="shared" si="289"/>
        <v>0</v>
      </c>
      <c r="AW301" s="33">
        <f t="shared" si="290"/>
        <v>2</v>
      </c>
      <c r="AX301" s="31">
        <f t="shared" si="291"/>
        <v>0</v>
      </c>
      <c r="AY301" s="33">
        <f t="shared" si="292"/>
        <v>1.33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customHeight="1">
      <c r="A302" s="2"/>
      <c r="B302" s="107">
        <v>227</v>
      </c>
      <c r="C302" s="31">
        <v>10</v>
      </c>
      <c r="D302" s="106" t="s">
        <v>13</v>
      </c>
      <c r="E302" s="2" t="s">
        <v>111</v>
      </c>
      <c r="F302" s="2"/>
      <c r="G302" s="2"/>
      <c r="H302" s="33"/>
      <c r="I302" s="99">
        <f t="shared" si="0"/>
        <v>746.80216464967725</v>
      </c>
      <c r="J302" s="101">
        <f t="shared" si="1"/>
        <v>21.708333333333332</v>
      </c>
      <c r="K302" s="101">
        <f t="shared" si="2"/>
        <v>309</v>
      </c>
      <c r="L302" s="74">
        <f t="shared" si="3"/>
        <v>87</v>
      </c>
      <c r="M302" s="99">
        <f t="shared" si="191"/>
        <v>17923.251951592254</v>
      </c>
      <c r="N302" s="108">
        <f t="shared" si="271"/>
        <v>14320.044080364311</v>
      </c>
      <c r="O302" s="108">
        <f t="shared" si="272"/>
        <v>3603.2078712279454</v>
      </c>
      <c r="P302" s="108"/>
      <c r="Q302" s="108"/>
      <c r="R302" s="109">
        <f t="shared" si="273"/>
        <v>0</v>
      </c>
      <c r="S302" s="99">
        <f t="shared" si="6"/>
        <v>10206.467054612938</v>
      </c>
      <c r="T302" s="108">
        <f t="shared" si="274"/>
        <v>7178.5943580726944</v>
      </c>
      <c r="U302" s="108">
        <f t="shared" si="275"/>
        <v>3027.8726965402439</v>
      </c>
      <c r="V302" s="108"/>
      <c r="W302" s="108"/>
      <c r="X302" s="109">
        <f t="shared" si="276"/>
        <v>0</v>
      </c>
      <c r="Y302" s="99">
        <f t="shared" si="8"/>
        <v>20412.934109225876</v>
      </c>
      <c r="Z302" s="108">
        <f t="shared" ref="Z302:AA302" si="309">T302*$D$58/100</f>
        <v>14357.188716145389</v>
      </c>
      <c r="AA302" s="108">
        <f t="shared" si="309"/>
        <v>6055.7453930804877</v>
      </c>
      <c r="AB302" s="108"/>
      <c r="AC302" s="108"/>
      <c r="AD302" s="109">
        <f t="shared" si="278"/>
        <v>0</v>
      </c>
      <c r="AE302" s="99">
        <f t="shared" ref="AE302:AF302" si="310">AO302</f>
        <v>24</v>
      </c>
      <c r="AF302" s="101">
        <f t="shared" si="310"/>
        <v>36</v>
      </c>
      <c r="AG302" s="101">
        <f t="shared" si="280"/>
        <v>59.001300000000001</v>
      </c>
      <c r="AH302" s="101">
        <f t="shared" si="197"/>
        <v>521</v>
      </c>
      <c r="AI302" s="101">
        <f t="shared" si="246"/>
        <v>268.61079999999998</v>
      </c>
      <c r="AJ302" s="101">
        <f t="shared" si="281"/>
        <v>5</v>
      </c>
      <c r="AK302" s="101">
        <f t="shared" si="15"/>
        <v>8425.3120635121941</v>
      </c>
      <c r="AL302" s="101">
        <f t="shared" si="282"/>
        <v>5397.4393669719502</v>
      </c>
      <c r="AM302" s="101">
        <f t="shared" si="283"/>
        <v>3027.8726965402439</v>
      </c>
      <c r="AN302" s="101"/>
      <c r="AO302" s="1">
        <v>24</v>
      </c>
      <c r="AP302" s="2">
        <v>36</v>
      </c>
      <c r="AQ302" s="74">
        <f t="shared" si="284"/>
        <v>521</v>
      </c>
      <c r="AR302" s="31">
        <f t="shared" si="285"/>
        <v>0</v>
      </c>
      <c r="AS302" s="2">
        <f t="shared" si="286"/>
        <v>0</v>
      </c>
      <c r="AT302" s="33">
        <f t="shared" si="287"/>
        <v>40</v>
      </c>
      <c r="AU302" s="31">
        <f t="shared" si="288"/>
        <v>1</v>
      </c>
      <c r="AV302" s="2">
        <f t="shared" si="289"/>
        <v>0</v>
      </c>
      <c r="AW302" s="33">
        <f t="shared" si="290"/>
        <v>1</v>
      </c>
      <c r="AX302" s="31">
        <f t="shared" si="291"/>
        <v>0</v>
      </c>
      <c r="AY302" s="33">
        <f t="shared" si="292"/>
        <v>1.33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customHeight="1">
      <c r="A303" s="2"/>
      <c r="B303" s="107">
        <v>228</v>
      </c>
      <c r="C303" s="31">
        <v>10</v>
      </c>
      <c r="D303" s="106" t="s">
        <v>13</v>
      </c>
      <c r="E303" s="2" t="s">
        <v>145</v>
      </c>
      <c r="F303" s="2"/>
      <c r="G303" s="2"/>
      <c r="H303" s="33"/>
      <c r="I303" s="99">
        <f t="shared" si="0"/>
        <v>913.82586284722277</v>
      </c>
      <c r="J303" s="101">
        <f t="shared" si="1"/>
        <v>21.708333333333332</v>
      </c>
      <c r="K303" s="101">
        <f t="shared" si="2"/>
        <v>197</v>
      </c>
      <c r="L303" s="74">
        <f t="shared" si="3"/>
        <v>46</v>
      </c>
      <c r="M303" s="99">
        <f t="shared" si="191"/>
        <v>21931.820708333347</v>
      </c>
      <c r="N303" s="108">
        <f t="shared" si="271"/>
        <v>14320.044080364311</v>
      </c>
      <c r="O303" s="108">
        <f t="shared" si="272"/>
        <v>4684.1702325963288</v>
      </c>
      <c r="P303" s="108"/>
      <c r="Q303" s="108"/>
      <c r="R303" s="109">
        <f t="shared" si="273"/>
        <v>2927.6063953727057</v>
      </c>
      <c r="S303" s="99">
        <f t="shared" si="6"/>
        <v>13574.975429513959</v>
      </c>
      <c r="T303" s="108">
        <f t="shared" si="274"/>
        <v>7178.5943580726944</v>
      </c>
      <c r="U303" s="108">
        <f t="shared" si="275"/>
        <v>3936.234505502317</v>
      </c>
      <c r="V303" s="108"/>
      <c r="W303" s="108"/>
      <c r="X303" s="109">
        <f t="shared" si="276"/>
        <v>2460.1465659389482</v>
      </c>
      <c r="Y303" s="99">
        <f t="shared" si="8"/>
        <v>27149.950859027918</v>
      </c>
      <c r="Z303" s="108">
        <f t="shared" ref="Z303:AA303" si="311">T303*$D$58/100</f>
        <v>14357.188716145389</v>
      </c>
      <c r="AA303" s="108">
        <f t="shared" si="311"/>
        <v>7872.4690110046331</v>
      </c>
      <c r="AB303" s="108"/>
      <c r="AC303" s="108"/>
      <c r="AD303" s="109">
        <f t="shared" si="278"/>
        <v>4920.2931318778965</v>
      </c>
      <c r="AE303" s="99">
        <f t="shared" ref="AE303:AF303" si="312">AO303</f>
        <v>24</v>
      </c>
      <c r="AF303" s="101">
        <f t="shared" si="312"/>
        <v>36</v>
      </c>
      <c r="AG303" s="101">
        <f t="shared" si="280"/>
        <v>59.001300000000001</v>
      </c>
      <c r="AH303" s="101">
        <f t="shared" si="197"/>
        <v>521</v>
      </c>
      <c r="AI303" s="101">
        <f t="shared" si="246"/>
        <v>268.61079999999998</v>
      </c>
      <c r="AJ303" s="101">
        <f t="shared" si="281"/>
        <v>5</v>
      </c>
      <c r="AK303" s="101">
        <f t="shared" si="15"/>
        <v>8425.3120635121941</v>
      </c>
      <c r="AL303" s="101">
        <f t="shared" si="282"/>
        <v>5397.4393669719502</v>
      </c>
      <c r="AM303" s="101">
        <f t="shared" si="283"/>
        <v>3027.8726965402439</v>
      </c>
      <c r="AN303" s="101"/>
      <c r="AO303" s="1">
        <v>24</v>
      </c>
      <c r="AP303" s="2">
        <v>36</v>
      </c>
      <c r="AQ303" s="74">
        <f t="shared" si="284"/>
        <v>521</v>
      </c>
      <c r="AR303" s="31">
        <f t="shared" si="285"/>
        <v>0</v>
      </c>
      <c r="AS303" s="2">
        <f t="shared" si="286"/>
        <v>0</v>
      </c>
      <c r="AT303" s="33">
        <f t="shared" si="287"/>
        <v>40</v>
      </c>
      <c r="AU303" s="31">
        <f t="shared" si="288"/>
        <v>1.3</v>
      </c>
      <c r="AV303" s="2">
        <f t="shared" si="289"/>
        <v>0</v>
      </c>
      <c r="AW303" s="33">
        <f t="shared" si="290"/>
        <v>1</v>
      </c>
      <c r="AX303" s="31">
        <f t="shared" si="291"/>
        <v>0</v>
      </c>
      <c r="AY303" s="33">
        <f t="shared" si="292"/>
        <v>1.33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customHeight="1">
      <c r="A304" s="2"/>
      <c r="B304" s="107">
        <v>229</v>
      </c>
      <c r="C304" s="31">
        <v>10</v>
      </c>
      <c r="D304" s="106" t="s">
        <v>13</v>
      </c>
      <c r="E304" s="2" t="s">
        <v>135</v>
      </c>
      <c r="F304" s="2"/>
      <c r="G304" s="2"/>
      <c r="H304" s="33"/>
      <c r="I304" s="99">
        <f t="shared" si="0"/>
        <v>896.93582595084172</v>
      </c>
      <c r="J304" s="101">
        <f t="shared" si="1"/>
        <v>21.708333333333332</v>
      </c>
      <c r="K304" s="101">
        <f t="shared" si="2"/>
        <v>207</v>
      </c>
      <c r="L304" s="74">
        <f t="shared" si="3"/>
        <v>47</v>
      </c>
      <c r="M304" s="99">
        <f t="shared" si="191"/>
        <v>21526.459822820201</v>
      </c>
      <c r="N304" s="108">
        <f t="shared" si="271"/>
        <v>14320.044080364311</v>
      </c>
      <c r="O304" s="108">
        <f t="shared" si="272"/>
        <v>7206.4157424558907</v>
      </c>
      <c r="P304" s="108"/>
      <c r="Q304" s="108"/>
      <c r="R304" s="109">
        <f t="shared" si="273"/>
        <v>0</v>
      </c>
      <c r="S304" s="99">
        <f t="shared" si="6"/>
        <v>13234.339751153182</v>
      </c>
      <c r="T304" s="108">
        <f t="shared" si="274"/>
        <v>7178.5943580726944</v>
      </c>
      <c r="U304" s="108">
        <f t="shared" si="275"/>
        <v>6055.7453930804877</v>
      </c>
      <c r="V304" s="108"/>
      <c r="W304" s="108"/>
      <c r="X304" s="109">
        <f t="shared" si="276"/>
        <v>0</v>
      </c>
      <c r="Y304" s="99">
        <f t="shared" si="8"/>
        <v>26468.679502306364</v>
      </c>
      <c r="Z304" s="108">
        <f t="shared" ref="Z304:AA304" si="313">T304*$D$58/100</f>
        <v>14357.188716145389</v>
      </c>
      <c r="AA304" s="108">
        <f t="shared" si="313"/>
        <v>12111.490786160975</v>
      </c>
      <c r="AB304" s="108"/>
      <c r="AC304" s="108"/>
      <c r="AD304" s="109">
        <f t="shared" si="278"/>
        <v>0</v>
      </c>
      <c r="AE304" s="99">
        <f t="shared" ref="AE304:AF304" si="314">AO304</f>
        <v>24</v>
      </c>
      <c r="AF304" s="101">
        <f t="shared" si="314"/>
        <v>36</v>
      </c>
      <c r="AG304" s="101">
        <f t="shared" si="280"/>
        <v>59.001300000000001</v>
      </c>
      <c r="AH304" s="101">
        <f t="shared" si="197"/>
        <v>521</v>
      </c>
      <c r="AI304" s="101">
        <f t="shared" si="246"/>
        <v>268.61079999999998</v>
      </c>
      <c r="AJ304" s="101">
        <f t="shared" si="281"/>
        <v>5</v>
      </c>
      <c r="AK304" s="101">
        <f t="shared" si="15"/>
        <v>8425.3120635121941</v>
      </c>
      <c r="AL304" s="101">
        <f t="shared" si="282"/>
        <v>5397.4393669719502</v>
      </c>
      <c r="AM304" s="101">
        <f t="shared" si="283"/>
        <v>3027.8726965402439</v>
      </c>
      <c r="AN304" s="101"/>
      <c r="AO304" s="1">
        <v>24</v>
      </c>
      <c r="AP304" s="2">
        <v>36</v>
      </c>
      <c r="AQ304" s="74">
        <f t="shared" si="284"/>
        <v>521</v>
      </c>
      <c r="AR304" s="31">
        <f t="shared" si="285"/>
        <v>0</v>
      </c>
      <c r="AS304" s="2">
        <f t="shared" si="286"/>
        <v>0</v>
      </c>
      <c r="AT304" s="33">
        <f t="shared" si="287"/>
        <v>40</v>
      </c>
      <c r="AU304" s="31">
        <f t="shared" si="288"/>
        <v>1</v>
      </c>
      <c r="AV304" s="2">
        <f t="shared" si="289"/>
        <v>0</v>
      </c>
      <c r="AW304" s="33">
        <f t="shared" si="290"/>
        <v>2</v>
      </c>
      <c r="AX304" s="31">
        <f t="shared" si="291"/>
        <v>0</v>
      </c>
      <c r="AY304" s="33">
        <f t="shared" si="292"/>
        <v>1.33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customHeight="1">
      <c r="A305" s="2"/>
      <c r="B305" s="107">
        <v>230</v>
      </c>
      <c r="C305" s="31">
        <v>7</v>
      </c>
      <c r="D305" s="106" t="s">
        <v>13</v>
      </c>
      <c r="E305" s="2" t="s">
        <v>67</v>
      </c>
      <c r="F305" s="2"/>
      <c r="G305" s="2"/>
      <c r="H305" s="33"/>
      <c r="I305" s="99">
        <f t="shared" si="0"/>
        <v>427.79305498774573</v>
      </c>
      <c r="J305" s="101">
        <f t="shared" si="1"/>
        <v>15.125</v>
      </c>
      <c r="K305" s="101">
        <f t="shared" si="2"/>
        <v>706</v>
      </c>
      <c r="L305" s="74">
        <f t="shared" si="3"/>
        <v>261</v>
      </c>
      <c r="M305" s="99">
        <f t="shared" si="191"/>
        <v>10267.033319705897</v>
      </c>
      <c r="N305" s="108">
        <f t="shared" si="271"/>
        <v>6818.1567572049971</v>
      </c>
      <c r="O305" s="108">
        <f t="shared" si="272"/>
        <v>3448.8765625009</v>
      </c>
      <c r="P305" s="108"/>
      <c r="Q305" s="108"/>
      <c r="R305" s="109">
        <f t="shared" si="273"/>
        <v>0</v>
      </c>
      <c r="S305" s="99">
        <f t="shared" si="6"/>
        <v>8061.9581246365851</v>
      </c>
      <c r="T305" s="108">
        <f t="shared" si="274"/>
        <v>5163.774186729268</v>
      </c>
      <c r="U305" s="108">
        <f t="shared" si="275"/>
        <v>2898.1839379073172</v>
      </c>
      <c r="V305" s="108"/>
      <c r="W305" s="108"/>
      <c r="X305" s="109">
        <f t="shared" si="276"/>
        <v>0</v>
      </c>
      <c r="Y305" s="99">
        <f t="shared" si="8"/>
        <v>16123.91624927317</v>
      </c>
      <c r="Z305" s="108">
        <f t="shared" ref="Z305:AA305" si="315">T305*$D$58/100</f>
        <v>10327.548373458536</v>
      </c>
      <c r="AA305" s="108">
        <f t="shared" si="315"/>
        <v>5796.3678758146343</v>
      </c>
      <c r="AB305" s="108"/>
      <c r="AC305" s="108"/>
      <c r="AD305" s="109">
        <f t="shared" si="278"/>
        <v>0</v>
      </c>
      <c r="AE305" s="99">
        <f t="shared" ref="AE305:AF305" si="316">AO305</f>
        <v>24</v>
      </c>
      <c r="AF305" s="101">
        <f t="shared" si="316"/>
        <v>36</v>
      </c>
      <c r="AG305" s="101">
        <f t="shared" si="280"/>
        <v>19.001300000000001</v>
      </c>
      <c r="AH305" s="101">
        <f t="shared" si="197"/>
        <v>363</v>
      </c>
      <c r="AI305" s="101">
        <f t="shared" si="246"/>
        <v>268.61079999999998</v>
      </c>
      <c r="AJ305" s="101">
        <f t="shared" si="281"/>
        <v>4</v>
      </c>
      <c r="AK305" s="101">
        <f t="shared" si="15"/>
        <v>8061.9581246365851</v>
      </c>
      <c r="AL305" s="101">
        <f t="shared" si="282"/>
        <v>5163.774186729268</v>
      </c>
      <c r="AM305" s="101">
        <f t="shared" si="283"/>
        <v>2898.1839379073172</v>
      </c>
      <c r="AN305" s="101"/>
      <c r="AO305" s="1">
        <v>24</v>
      </c>
      <c r="AP305" s="2">
        <v>36</v>
      </c>
      <c r="AQ305" s="74">
        <f t="shared" si="284"/>
        <v>363</v>
      </c>
      <c r="AR305" s="31">
        <f t="shared" si="285"/>
        <v>0</v>
      </c>
      <c r="AS305" s="2">
        <f t="shared" si="286"/>
        <v>0</v>
      </c>
      <c r="AT305" s="33">
        <f t="shared" si="287"/>
        <v>0</v>
      </c>
      <c r="AU305" s="31">
        <f t="shared" si="288"/>
        <v>1</v>
      </c>
      <c r="AV305" s="2">
        <f t="shared" si="289"/>
        <v>0</v>
      </c>
      <c r="AW305" s="33">
        <f t="shared" si="290"/>
        <v>1</v>
      </c>
      <c r="AX305" s="31">
        <f t="shared" si="291"/>
        <v>0</v>
      </c>
      <c r="AY305" s="33">
        <f t="shared" si="292"/>
        <v>1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customHeight="1">
      <c r="A306" s="2"/>
      <c r="B306" s="107">
        <v>231</v>
      </c>
      <c r="C306" s="31">
        <v>7</v>
      </c>
      <c r="D306" s="106" t="s">
        <v>13</v>
      </c>
      <c r="E306" s="2" t="s">
        <v>136</v>
      </c>
      <c r="F306" s="2"/>
      <c r="G306" s="2"/>
      <c r="H306" s="33"/>
      <c r="I306" s="99">
        <f t="shared" si="0"/>
        <v>587.66285397867284</v>
      </c>
      <c r="J306" s="101">
        <f t="shared" si="1"/>
        <v>15.125</v>
      </c>
      <c r="K306" s="101">
        <f t="shared" si="2"/>
        <v>488</v>
      </c>
      <c r="L306" s="74">
        <f t="shared" si="3"/>
        <v>171</v>
      </c>
      <c r="M306" s="99">
        <f t="shared" si="191"/>
        <v>14103.908495488147</v>
      </c>
      <c r="N306" s="108">
        <f t="shared" si="271"/>
        <v>6818.1567572049971</v>
      </c>
      <c r="O306" s="108">
        <f t="shared" si="272"/>
        <v>4483.53953125117</v>
      </c>
      <c r="P306" s="108"/>
      <c r="Q306" s="108"/>
      <c r="R306" s="109">
        <f t="shared" si="273"/>
        <v>2802.2122070319811</v>
      </c>
      <c r="S306" s="99">
        <f t="shared" si="6"/>
        <v>11286.187755558476</v>
      </c>
      <c r="T306" s="108">
        <f t="shared" si="274"/>
        <v>5163.774186729268</v>
      </c>
      <c r="U306" s="108">
        <f t="shared" si="275"/>
        <v>3767.6391192795122</v>
      </c>
      <c r="V306" s="108"/>
      <c r="W306" s="108"/>
      <c r="X306" s="109">
        <f t="shared" si="276"/>
        <v>2354.774449549695</v>
      </c>
      <c r="Y306" s="99">
        <f t="shared" si="8"/>
        <v>22572.375511116952</v>
      </c>
      <c r="Z306" s="108">
        <f t="shared" ref="Z306:AA306" si="317">T306*$D$58/100</f>
        <v>10327.548373458536</v>
      </c>
      <c r="AA306" s="108">
        <f t="shared" si="317"/>
        <v>7535.2782385590244</v>
      </c>
      <c r="AB306" s="108"/>
      <c r="AC306" s="108"/>
      <c r="AD306" s="109">
        <f t="shared" si="278"/>
        <v>4709.5488990993899</v>
      </c>
      <c r="AE306" s="99">
        <f t="shared" ref="AE306:AF306" si="318">AO306</f>
        <v>24</v>
      </c>
      <c r="AF306" s="101">
        <f t="shared" si="318"/>
        <v>36</v>
      </c>
      <c r="AG306" s="101">
        <f t="shared" si="280"/>
        <v>19.001300000000001</v>
      </c>
      <c r="AH306" s="101">
        <f t="shared" si="197"/>
        <v>363</v>
      </c>
      <c r="AI306" s="101">
        <f t="shared" si="246"/>
        <v>268.61079999999998</v>
      </c>
      <c r="AJ306" s="101">
        <f t="shared" si="281"/>
        <v>4</v>
      </c>
      <c r="AK306" s="101">
        <f t="shared" si="15"/>
        <v>8061.9581246365851</v>
      </c>
      <c r="AL306" s="101">
        <f t="shared" si="282"/>
        <v>5163.774186729268</v>
      </c>
      <c r="AM306" s="101">
        <f t="shared" si="283"/>
        <v>2898.1839379073172</v>
      </c>
      <c r="AN306" s="101"/>
      <c r="AO306" s="1">
        <v>24</v>
      </c>
      <c r="AP306" s="2">
        <v>36</v>
      </c>
      <c r="AQ306" s="74">
        <f t="shared" si="284"/>
        <v>363</v>
      </c>
      <c r="AR306" s="31">
        <f t="shared" si="285"/>
        <v>0</v>
      </c>
      <c r="AS306" s="2">
        <f t="shared" si="286"/>
        <v>0</v>
      </c>
      <c r="AT306" s="33">
        <f t="shared" si="287"/>
        <v>0</v>
      </c>
      <c r="AU306" s="31">
        <f t="shared" si="288"/>
        <v>1.3</v>
      </c>
      <c r="AV306" s="2">
        <f t="shared" si="289"/>
        <v>0</v>
      </c>
      <c r="AW306" s="33">
        <f t="shared" si="290"/>
        <v>1</v>
      </c>
      <c r="AX306" s="31">
        <f t="shared" si="291"/>
        <v>0</v>
      </c>
      <c r="AY306" s="33">
        <f t="shared" si="292"/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customHeight="1">
      <c r="A307" s="2"/>
      <c r="B307" s="107">
        <v>232</v>
      </c>
      <c r="C307" s="31">
        <v>7</v>
      </c>
      <c r="D307" s="106" t="s">
        <v>13</v>
      </c>
      <c r="E307" s="2" t="s">
        <v>91</v>
      </c>
      <c r="F307" s="2"/>
      <c r="G307" s="2"/>
      <c r="H307" s="33"/>
      <c r="I307" s="99">
        <f t="shared" si="0"/>
        <v>571.49624509194985</v>
      </c>
      <c r="J307" s="101">
        <f t="shared" si="1"/>
        <v>15.125</v>
      </c>
      <c r="K307" s="101">
        <f t="shared" si="2"/>
        <v>503</v>
      </c>
      <c r="L307" s="74">
        <f t="shared" si="3"/>
        <v>177</v>
      </c>
      <c r="M307" s="99">
        <f t="shared" si="191"/>
        <v>13715.909882206797</v>
      </c>
      <c r="N307" s="108">
        <f t="shared" si="271"/>
        <v>6818.1567572049971</v>
      </c>
      <c r="O307" s="108">
        <f t="shared" si="272"/>
        <v>6897.7531250018001</v>
      </c>
      <c r="P307" s="108"/>
      <c r="Q307" s="108"/>
      <c r="R307" s="109">
        <f t="shared" si="273"/>
        <v>0</v>
      </c>
      <c r="S307" s="99">
        <f t="shared" si="6"/>
        <v>10960.142062543902</v>
      </c>
      <c r="T307" s="108">
        <f t="shared" si="274"/>
        <v>5163.774186729268</v>
      </c>
      <c r="U307" s="108">
        <f t="shared" si="275"/>
        <v>5796.3678758146343</v>
      </c>
      <c r="V307" s="108"/>
      <c r="W307" s="108"/>
      <c r="X307" s="109">
        <f t="shared" si="276"/>
        <v>0</v>
      </c>
      <c r="Y307" s="99">
        <f t="shared" si="8"/>
        <v>21920.284125087805</v>
      </c>
      <c r="Z307" s="108">
        <f t="shared" ref="Z307:AA307" si="319">T307*$D$58/100</f>
        <v>10327.548373458536</v>
      </c>
      <c r="AA307" s="108">
        <f t="shared" si="319"/>
        <v>11592.735751629269</v>
      </c>
      <c r="AB307" s="108"/>
      <c r="AC307" s="108"/>
      <c r="AD307" s="109">
        <f t="shared" si="278"/>
        <v>0</v>
      </c>
      <c r="AE307" s="99">
        <f t="shared" ref="AE307:AF307" si="320">AO307</f>
        <v>24</v>
      </c>
      <c r="AF307" s="101">
        <f t="shared" si="320"/>
        <v>36</v>
      </c>
      <c r="AG307" s="101">
        <f t="shared" si="280"/>
        <v>19.001300000000001</v>
      </c>
      <c r="AH307" s="101">
        <f t="shared" si="197"/>
        <v>363</v>
      </c>
      <c r="AI307" s="101">
        <f t="shared" si="246"/>
        <v>268.61079999999998</v>
      </c>
      <c r="AJ307" s="101">
        <f t="shared" si="281"/>
        <v>4</v>
      </c>
      <c r="AK307" s="101">
        <f t="shared" si="15"/>
        <v>8061.9581246365851</v>
      </c>
      <c r="AL307" s="101">
        <f t="shared" si="282"/>
        <v>5163.774186729268</v>
      </c>
      <c r="AM307" s="101">
        <f t="shared" si="283"/>
        <v>2898.1839379073172</v>
      </c>
      <c r="AN307" s="101"/>
      <c r="AO307" s="1">
        <v>24</v>
      </c>
      <c r="AP307" s="2">
        <v>36</v>
      </c>
      <c r="AQ307" s="74">
        <f t="shared" si="284"/>
        <v>363</v>
      </c>
      <c r="AR307" s="31">
        <f t="shared" si="285"/>
        <v>0</v>
      </c>
      <c r="AS307" s="2">
        <f t="shared" si="286"/>
        <v>0</v>
      </c>
      <c r="AT307" s="33">
        <f t="shared" si="287"/>
        <v>0</v>
      </c>
      <c r="AU307" s="31">
        <f t="shared" si="288"/>
        <v>1</v>
      </c>
      <c r="AV307" s="2">
        <f t="shared" si="289"/>
        <v>0</v>
      </c>
      <c r="AW307" s="33">
        <f t="shared" si="290"/>
        <v>2</v>
      </c>
      <c r="AX307" s="31">
        <f t="shared" si="291"/>
        <v>0</v>
      </c>
      <c r="AY307" s="33">
        <f t="shared" si="292"/>
        <v>1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customHeight="1">
      <c r="A308" s="2"/>
      <c r="B308" s="107">
        <v>233</v>
      </c>
      <c r="C308" s="31">
        <v>7</v>
      </c>
      <c r="D308" s="106" t="s">
        <v>13</v>
      </c>
      <c r="E308" s="2" t="s">
        <v>87</v>
      </c>
      <c r="F308" s="2"/>
      <c r="G308" s="2"/>
      <c r="H308" s="33"/>
      <c r="I308" s="99">
        <f t="shared" si="0"/>
        <v>572.90440442837428</v>
      </c>
      <c r="J308" s="101">
        <f t="shared" si="1"/>
        <v>15.125</v>
      </c>
      <c r="K308" s="101">
        <f t="shared" si="2"/>
        <v>502</v>
      </c>
      <c r="L308" s="74">
        <f t="shared" si="3"/>
        <v>176</v>
      </c>
      <c r="M308" s="99">
        <f t="shared" si="191"/>
        <v>13749.705706280982</v>
      </c>
      <c r="N308" s="108">
        <f t="shared" si="271"/>
        <v>10300.829143780082</v>
      </c>
      <c r="O308" s="108">
        <f t="shared" si="272"/>
        <v>3448.8765625009</v>
      </c>
      <c r="P308" s="108"/>
      <c r="Q308" s="108"/>
      <c r="R308" s="109">
        <f t="shared" si="273"/>
        <v>0</v>
      </c>
      <c r="S308" s="99">
        <f t="shared" si="6"/>
        <v>8061.9581246365851</v>
      </c>
      <c r="T308" s="108">
        <f t="shared" si="274"/>
        <v>5163.774186729268</v>
      </c>
      <c r="U308" s="108">
        <f t="shared" si="275"/>
        <v>2898.1839379073172</v>
      </c>
      <c r="V308" s="108"/>
      <c r="W308" s="108"/>
      <c r="X308" s="109">
        <f t="shared" si="276"/>
        <v>0</v>
      </c>
      <c r="Y308" s="99">
        <f t="shared" si="8"/>
        <v>16123.91624927317</v>
      </c>
      <c r="Z308" s="108">
        <f t="shared" ref="Z308:AA308" si="321">T308*$D$58/100</f>
        <v>10327.548373458536</v>
      </c>
      <c r="AA308" s="108">
        <f t="shared" si="321"/>
        <v>5796.3678758146343</v>
      </c>
      <c r="AB308" s="108"/>
      <c r="AC308" s="108"/>
      <c r="AD308" s="109">
        <f t="shared" si="278"/>
        <v>0</v>
      </c>
      <c r="AE308" s="99">
        <f t="shared" ref="AE308:AF308" si="322">AO308</f>
        <v>24</v>
      </c>
      <c r="AF308" s="101">
        <f t="shared" si="322"/>
        <v>36</v>
      </c>
      <c r="AG308" s="101">
        <f t="shared" si="280"/>
        <v>59.001300000000001</v>
      </c>
      <c r="AH308" s="101">
        <f t="shared" si="197"/>
        <v>363</v>
      </c>
      <c r="AI308" s="101">
        <f t="shared" si="246"/>
        <v>268.61079999999998</v>
      </c>
      <c r="AJ308" s="101">
        <f t="shared" si="281"/>
        <v>4</v>
      </c>
      <c r="AK308" s="101">
        <f t="shared" si="15"/>
        <v>8061.9581246365851</v>
      </c>
      <c r="AL308" s="101">
        <f t="shared" si="282"/>
        <v>5163.774186729268</v>
      </c>
      <c r="AM308" s="101">
        <f t="shared" si="283"/>
        <v>2898.1839379073172</v>
      </c>
      <c r="AN308" s="101"/>
      <c r="AO308" s="1">
        <v>24</v>
      </c>
      <c r="AP308" s="2">
        <v>36</v>
      </c>
      <c r="AQ308" s="74">
        <f t="shared" si="284"/>
        <v>363</v>
      </c>
      <c r="AR308" s="31">
        <f t="shared" si="285"/>
        <v>0</v>
      </c>
      <c r="AS308" s="2">
        <f t="shared" si="286"/>
        <v>0</v>
      </c>
      <c r="AT308" s="33">
        <f t="shared" si="287"/>
        <v>40</v>
      </c>
      <c r="AU308" s="31">
        <f t="shared" si="288"/>
        <v>1</v>
      </c>
      <c r="AV308" s="2">
        <f t="shared" si="289"/>
        <v>0</v>
      </c>
      <c r="AW308" s="33">
        <f t="shared" si="290"/>
        <v>1</v>
      </c>
      <c r="AX308" s="31">
        <f t="shared" si="291"/>
        <v>0</v>
      </c>
      <c r="AY308" s="33">
        <f t="shared" si="292"/>
        <v>1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customHeight="1">
      <c r="A309" s="2"/>
      <c r="B309" s="107">
        <v>234</v>
      </c>
      <c r="C309" s="31">
        <v>7</v>
      </c>
      <c r="D309" s="106" t="s">
        <v>13</v>
      </c>
      <c r="E309" s="2" t="s">
        <v>179</v>
      </c>
      <c r="F309" s="2"/>
      <c r="G309" s="2"/>
      <c r="H309" s="33"/>
      <c r="I309" s="99">
        <f t="shared" si="0"/>
        <v>732.77420341930144</v>
      </c>
      <c r="J309" s="101">
        <f t="shared" si="1"/>
        <v>15.125</v>
      </c>
      <c r="K309" s="101">
        <f t="shared" si="2"/>
        <v>321</v>
      </c>
      <c r="L309" s="74">
        <f t="shared" si="3"/>
        <v>92</v>
      </c>
      <c r="M309" s="99">
        <f t="shared" si="191"/>
        <v>17586.580882063234</v>
      </c>
      <c r="N309" s="108">
        <f t="shared" si="271"/>
        <v>10300.829143780082</v>
      </c>
      <c r="O309" s="108">
        <f t="shared" si="272"/>
        <v>4483.53953125117</v>
      </c>
      <c r="P309" s="108"/>
      <c r="Q309" s="108"/>
      <c r="R309" s="109">
        <f t="shared" si="273"/>
        <v>2802.2122070319811</v>
      </c>
      <c r="S309" s="99">
        <f t="shared" si="6"/>
        <v>11286.187755558476</v>
      </c>
      <c r="T309" s="108">
        <f t="shared" si="274"/>
        <v>5163.774186729268</v>
      </c>
      <c r="U309" s="108">
        <f t="shared" si="275"/>
        <v>3767.6391192795122</v>
      </c>
      <c r="V309" s="108"/>
      <c r="W309" s="108"/>
      <c r="X309" s="109">
        <f t="shared" si="276"/>
        <v>2354.774449549695</v>
      </c>
      <c r="Y309" s="99">
        <f t="shared" si="8"/>
        <v>22572.375511116952</v>
      </c>
      <c r="Z309" s="108">
        <f t="shared" ref="Z309:AA309" si="323">T309*$D$58/100</f>
        <v>10327.548373458536</v>
      </c>
      <c r="AA309" s="108">
        <f t="shared" si="323"/>
        <v>7535.2782385590244</v>
      </c>
      <c r="AB309" s="108"/>
      <c r="AC309" s="108"/>
      <c r="AD309" s="109">
        <f t="shared" si="278"/>
        <v>4709.5488990993899</v>
      </c>
      <c r="AE309" s="99">
        <f t="shared" ref="AE309:AF309" si="324">AO309</f>
        <v>24</v>
      </c>
      <c r="AF309" s="101">
        <f t="shared" si="324"/>
        <v>36</v>
      </c>
      <c r="AG309" s="101">
        <f t="shared" si="280"/>
        <v>59.001300000000001</v>
      </c>
      <c r="AH309" s="101">
        <f t="shared" si="197"/>
        <v>363</v>
      </c>
      <c r="AI309" s="101">
        <f t="shared" si="246"/>
        <v>268.61079999999998</v>
      </c>
      <c r="AJ309" s="101">
        <f t="shared" si="281"/>
        <v>4</v>
      </c>
      <c r="AK309" s="101">
        <f t="shared" si="15"/>
        <v>8061.9581246365851</v>
      </c>
      <c r="AL309" s="101">
        <f t="shared" si="282"/>
        <v>5163.774186729268</v>
      </c>
      <c r="AM309" s="101">
        <f t="shared" si="283"/>
        <v>2898.1839379073172</v>
      </c>
      <c r="AN309" s="101"/>
      <c r="AO309" s="1">
        <v>24</v>
      </c>
      <c r="AP309" s="2">
        <v>36</v>
      </c>
      <c r="AQ309" s="74">
        <f t="shared" si="284"/>
        <v>363</v>
      </c>
      <c r="AR309" s="31">
        <f t="shared" si="285"/>
        <v>0</v>
      </c>
      <c r="AS309" s="2">
        <f t="shared" si="286"/>
        <v>0</v>
      </c>
      <c r="AT309" s="33">
        <f t="shared" si="287"/>
        <v>40</v>
      </c>
      <c r="AU309" s="31">
        <f t="shared" si="288"/>
        <v>1.3</v>
      </c>
      <c r="AV309" s="2">
        <f t="shared" si="289"/>
        <v>0</v>
      </c>
      <c r="AW309" s="33">
        <f t="shared" si="290"/>
        <v>1</v>
      </c>
      <c r="AX309" s="31">
        <f t="shared" si="291"/>
        <v>0</v>
      </c>
      <c r="AY309" s="33">
        <f t="shared" si="292"/>
        <v>1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customHeight="1">
      <c r="A310" s="2"/>
      <c r="B310" s="107">
        <v>235</v>
      </c>
      <c r="C310" s="31">
        <v>7</v>
      </c>
      <c r="D310" s="106" t="s">
        <v>13</v>
      </c>
      <c r="E310" s="2" t="s">
        <v>134</v>
      </c>
      <c r="F310" s="2"/>
      <c r="G310" s="2"/>
      <c r="H310" s="33"/>
      <c r="I310" s="99">
        <f t="shared" si="0"/>
        <v>716.60759453257833</v>
      </c>
      <c r="J310" s="101">
        <f t="shared" si="1"/>
        <v>15.125</v>
      </c>
      <c r="K310" s="101">
        <f t="shared" si="2"/>
        <v>342</v>
      </c>
      <c r="L310" s="74">
        <f t="shared" si="3"/>
        <v>104</v>
      </c>
      <c r="M310" s="99">
        <f t="shared" si="191"/>
        <v>17198.58226878188</v>
      </c>
      <c r="N310" s="108">
        <f t="shared" si="271"/>
        <v>10300.829143780082</v>
      </c>
      <c r="O310" s="108">
        <f t="shared" si="272"/>
        <v>6897.7531250018001</v>
      </c>
      <c r="P310" s="108"/>
      <c r="Q310" s="108"/>
      <c r="R310" s="109">
        <f t="shared" si="273"/>
        <v>0</v>
      </c>
      <c r="S310" s="99">
        <f t="shared" si="6"/>
        <v>10960.142062543902</v>
      </c>
      <c r="T310" s="108">
        <f t="shared" si="274"/>
        <v>5163.774186729268</v>
      </c>
      <c r="U310" s="108">
        <f t="shared" si="275"/>
        <v>5796.3678758146343</v>
      </c>
      <c r="V310" s="108"/>
      <c r="W310" s="108"/>
      <c r="X310" s="109">
        <f t="shared" si="276"/>
        <v>0</v>
      </c>
      <c r="Y310" s="99">
        <f t="shared" si="8"/>
        <v>21920.284125087805</v>
      </c>
      <c r="Z310" s="108">
        <f t="shared" ref="Z310:AA310" si="325">T310*$D$58/100</f>
        <v>10327.548373458536</v>
      </c>
      <c r="AA310" s="108">
        <f t="shared" si="325"/>
        <v>11592.735751629269</v>
      </c>
      <c r="AB310" s="108"/>
      <c r="AC310" s="108"/>
      <c r="AD310" s="109">
        <f t="shared" si="278"/>
        <v>0</v>
      </c>
      <c r="AE310" s="99">
        <f t="shared" ref="AE310:AF310" si="326">AO310</f>
        <v>24</v>
      </c>
      <c r="AF310" s="101">
        <f t="shared" si="326"/>
        <v>36</v>
      </c>
      <c r="AG310" s="101">
        <f t="shared" si="280"/>
        <v>59.001300000000001</v>
      </c>
      <c r="AH310" s="101">
        <f t="shared" si="197"/>
        <v>363</v>
      </c>
      <c r="AI310" s="101">
        <f t="shared" si="246"/>
        <v>268.61079999999998</v>
      </c>
      <c r="AJ310" s="101">
        <f t="shared" si="281"/>
        <v>4</v>
      </c>
      <c r="AK310" s="101">
        <f t="shared" si="15"/>
        <v>8061.9581246365851</v>
      </c>
      <c r="AL310" s="101">
        <f t="shared" si="282"/>
        <v>5163.774186729268</v>
      </c>
      <c r="AM310" s="101">
        <f t="shared" si="283"/>
        <v>2898.1839379073172</v>
      </c>
      <c r="AN310" s="101"/>
      <c r="AO310" s="1">
        <v>24</v>
      </c>
      <c r="AP310" s="2">
        <v>36</v>
      </c>
      <c r="AQ310" s="74">
        <f t="shared" si="284"/>
        <v>363</v>
      </c>
      <c r="AR310" s="31">
        <f t="shared" si="285"/>
        <v>0</v>
      </c>
      <c r="AS310" s="2">
        <f t="shared" si="286"/>
        <v>0</v>
      </c>
      <c r="AT310" s="33">
        <f t="shared" si="287"/>
        <v>40</v>
      </c>
      <c r="AU310" s="31">
        <f t="shared" si="288"/>
        <v>1</v>
      </c>
      <c r="AV310" s="2">
        <f t="shared" si="289"/>
        <v>0</v>
      </c>
      <c r="AW310" s="33">
        <f t="shared" si="290"/>
        <v>2</v>
      </c>
      <c r="AX310" s="31">
        <f t="shared" si="291"/>
        <v>0</v>
      </c>
      <c r="AY310" s="33">
        <f t="shared" si="292"/>
        <v>1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customHeight="1">
      <c r="A311" s="2"/>
      <c r="B311" s="107">
        <v>236</v>
      </c>
      <c r="C311" s="31">
        <v>4</v>
      </c>
      <c r="D311" s="106" t="s">
        <v>13</v>
      </c>
      <c r="E311" s="2" t="s">
        <v>67</v>
      </c>
      <c r="F311" s="2"/>
      <c r="G311" s="2"/>
      <c r="H311" s="33"/>
      <c r="I311" s="99">
        <f t="shared" si="0"/>
        <v>396.11875148678973</v>
      </c>
      <c r="J311" s="101">
        <f t="shared" si="1"/>
        <v>8.2916666666666661</v>
      </c>
      <c r="K311" s="101">
        <f t="shared" si="2"/>
        <v>740</v>
      </c>
      <c r="L311" s="74">
        <f t="shared" si="3"/>
        <v>272</v>
      </c>
      <c r="M311" s="99">
        <f t="shared" si="191"/>
        <v>9506.8500356829536</v>
      </c>
      <c r="N311" s="108">
        <f t="shared" si="271"/>
        <v>6310.6222034972798</v>
      </c>
      <c r="O311" s="108">
        <f t="shared" si="272"/>
        <v>3196.2278321856734</v>
      </c>
      <c r="P311" s="108"/>
      <c r="Q311" s="108"/>
      <c r="R311" s="109">
        <f t="shared" si="273"/>
        <v>0</v>
      </c>
      <c r="S311" s="99">
        <f t="shared" si="6"/>
        <v>7465.2660790353666</v>
      </c>
      <c r="T311" s="108">
        <f t="shared" si="274"/>
        <v>4779.3896792097567</v>
      </c>
      <c r="U311" s="108">
        <f t="shared" si="275"/>
        <v>2685.87639982561</v>
      </c>
      <c r="V311" s="108"/>
      <c r="W311" s="108"/>
      <c r="X311" s="109">
        <f t="shared" si="276"/>
        <v>0</v>
      </c>
      <c r="Y311" s="99">
        <f t="shared" si="8"/>
        <v>14930.532158070733</v>
      </c>
      <c r="Z311" s="108">
        <f t="shared" ref="Z311:AA311" si="327">T311*$D$58/100</f>
        <v>9558.7793584195133</v>
      </c>
      <c r="AA311" s="108">
        <f t="shared" si="327"/>
        <v>5371.7527996512199</v>
      </c>
      <c r="AB311" s="108"/>
      <c r="AC311" s="108"/>
      <c r="AD311" s="109">
        <f t="shared" si="278"/>
        <v>0</v>
      </c>
      <c r="AE311" s="99">
        <f t="shared" ref="AE311:AF311" si="328">AO311</f>
        <v>24</v>
      </c>
      <c r="AF311" s="101">
        <f t="shared" si="328"/>
        <v>36</v>
      </c>
      <c r="AG311" s="101">
        <f t="shared" si="280"/>
        <v>19.001300000000001</v>
      </c>
      <c r="AH311" s="101">
        <f t="shared" si="197"/>
        <v>199</v>
      </c>
      <c r="AI311" s="101">
        <f t="shared" si="246"/>
        <v>268.61079999999998</v>
      </c>
      <c r="AJ311" s="101">
        <f t="shared" si="281"/>
        <v>4</v>
      </c>
      <c r="AK311" s="101">
        <f t="shared" si="15"/>
        <v>7465.2660790353666</v>
      </c>
      <c r="AL311" s="101">
        <f t="shared" si="282"/>
        <v>4779.3896792097567</v>
      </c>
      <c r="AM311" s="101">
        <f t="shared" si="283"/>
        <v>2685.87639982561</v>
      </c>
      <c r="AN311" s="101"/>
      <c r="AO311" s="1">
        <v>24</v>
      </c>
      <c r="AP311" s="2">
        <v>36</v>
      </c>
      <c r="AQ311" s="74">
        <f t="shared" si="284"/>
        <v>199</v>
      </c>
      <c r="AR311" s="31">
        <f t="shared" si="285"/>
        <v>0</v>
      </c>
      <c r="AS311" s="2">
        <f t="shared" si="286"/>
        <v>0</v>
      </c>
      <c r="AT311" s="33">
        <f t="shared" si="287"/>
        <v>0</v>
      </c>
      <c r="AU311" s="31">
        <f t="shared" si="288"/>
        <v>1</v>
      </c>
      <c r="AV311" s="2">
        <f t="shared" si="289"/>
        <v>0</v>
      </c>
      <c r="AW311" s="33">
        <f t="shared" si="290"/>
        <v>1</v>
      </c>
      <c r="AX311" s="31">
        <f t="shared" si="291"/>
        <v>0</v>
      </c>
      <c r="AY311" s="33">
        <f t="shared" si="292"/>
        <v>1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customHeight="1">
      <c r="A312" s="2"/>
      <c r="B312" s="107">
        <v>237</v>
      </c>
      <c r="C312" s="31">
        <v>4</v>
      </c>
      <c r="D312" s="106" t="s">
        <v>13</v>
      </c>
      <c r="E312" s="2" t="s">
        <v>87</v>
      </c>
      <c r="F312" s="2"/>
      <c r="G312" s="2"/>
      <c r="H312" s="33"/>
      <c r="I312" s="99">
        <f t="shared" si="0"/>
        <v>530.42820437400644</v>
      </c>
      <c r="J312" s="101">
        <f t="shared" si="1"/>
        <v>8.2916666666666661</v>
      </c>
      <c r="K312" s="101">
        <f t="shared" si="2"/>
        <v>563</v>
      </c>
      <c r="L312" s="74">
        <f t="shared" si="3"/>
        <v>200</v>
      </c>
      <c r="M312" s="99">
        <f t="shared" si="191"/>
        <v>12730.276904976155</v>
      </c>
      <c r="N312" s="108">
        <f t="shared" si="271"/>
        <v>9534.0490727904817</v>
      </c>
      <c r="O312" s="108">
        <f t="shared" si="272"/>
        <v>3196.2278321856734</v>
      </c>
      <c r="P312" s="108"/>
      <c r="Q312" s="108"/>
      <c r="R312" s="109">
        <f t="shared" si="273"/>
        <v>0</v>
      </c>
      <c r="S312" s="99">
        <f t="shared" si="6"/>
        <v>7465.2660790353666</v>
      </c>
      <c r="T312" s="108">
        <f t="shared" si="274"/>
        <v>4779.3896792097567</v>
      </c>
      <c r="U312" s="108">
        <f t="shared" si="275"/>
        <v>2685.87639982561</v>
      </c>
      <c r="V312" s="108"/>
      <c r="W312" s="108"/>
      <c r="X312" s="109">
        <f t="shared" si="276"/>
        <v>0</v>
      </c>
      <c r="Y312" s="99">
        <f t="shared" si="8"/>
        <v>14930.532158070733</v>
      </c>
      <c r="Z312" s="108">
        <f t="shared" ref="Z312:AA312" si="329">T312*$D$58/100</f>
        <v>9558.7793584195133</v>
      </c>
      <c r="AA312" s="108">
        <f t="shared" si="329"/>
        <v>5371.7527996512199</v>
      </c>
      <c r="AB312" s="108"/>
      <c r="AC312" s="108"/>
      <c r="AD312" s="109">
        <f t="shared" si="278"/>
        <v>0</v>
      </c>
      <c r="AE312" s="99">
        <f t="shared" ref="AE312:AF312" si="330">AO312</f>
        <v>24</v>
      </c>
      <c r="AF312" s="101">
        <f t="shared" si="330"/>
        <v>36</v>
      </c>
      <c r="AG312" s="101">
        <f t="shared" si="280"/>
        <v>59.001300000000001</v>
      </c>
      <c r="AH312" s="101">
        <f t="shared" si="197"/>
        <v>199</v>
      </c>
      <c r="AI312" s="101">
        <f t="shared" si="246"/>
        <v>268.61079999999998</v>
      </c>
      <c r="AJ312" s="101">
        <f t="shared" si="281"/>
        <v>4</v>
      </c>
      <c r="AK312" s="101">
        <f t="shared" si="15"/>
        <v>7465.2660790353666</v>
      </c>
      <c r="AL312" s="101">
        <f t="shared" si="282"/>
        <v>4779.3896792097567</v>
      </c>
      <c r="AM312" s="101">
        <f t="shared" si="283"/>
        <v>2685.87639982561</v>
      </c>
      <c r="AN312" s="101"/>
      <c r="AO312" s="1">
        <v>24</v>
      </c>
      <c r="AP312" s="2">
        <v>36</v>
      </c>
      <c r="AQ312" s="74">
        <f t="shared" si="284"/>
        <v>199</v>
      </c>
      <c r="AR312" s="31">
        <f t="shared" si="285"/>
        <v>0</v>
      </c>
      <c r="AS312" s="2">
        <f t="shared" si="286"/>
        <v>0</v>
      </c>
      <c r="AT312" s="33">
        <f t="shared" si="287"/>
        <v>40</v>
      </c>
      <c r="AU312" s="31">
        <f t="shared" si="288"/>
        <v>1</v>
      </c>
      <c r="AV312" s="2">
        <f t="shared" si="289"/>
        <v>0</v>
      </c>
      <c r="AW312" s="33">
        <f t="shared" si="290"/>
        <v>1</v>
      </c>
      <c r="AX312" s="31">
        <f t="shared" si="291"/>
        <v>0</v>
      </c>
      <c r="AY312" s="33">
        <f t="shared" si="292"/>
        <v>1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customHeight="1">
      <c r="A313" s="2"/>
      <c r="B313" s="107">
        <v>238</v>
      </c>
      <c r="C313" s="31">
        <v>1</v>
      </c>
      <c r="D313" s="106" t="s">
        <v>13</v>
      </c>
      <c r="E313" s="2" t="s">
        <v>67</v>
      </c>
      <c r="F313" s="2"/>
      <c r="G313" s="2"/>
      <c r="H313" s="33"/>
      <c r="I313" s="99">
        <f t="shared" si="0"/>
        <v>317.71720734736965</v>
      </c>
      <c r="J313" s="101">
        <f t="shared" si="1"/>
        <v>4.208333333333333</v>
      </c>
      <c r="K313" s="101">
        <f t="shared" si="2"/>
        <v>820</v>
      </c>
      <c r="L313" s="74">
        <f t="shared" si="3"/>
        <v>320</v>
      </c>
      <c r="M313" s="99">
        <f t="shared" si="191"/>
        <v>7625.2129763368721</v>
      </c>
      <c r="N313" s="108">
        <f t="shared" si="271"/>
        <v>5060.8110010400605</v>
      </c>
      <c r="O313" s="108">
        <f t="shared" si="272"/>
        <v>2564.4019752968111</v>
      </c>
      <c r="P313" s="108"/>
      <c r="Q313" s="108"/>
      <c r="R313" s="109">
        <f t="shared" si="273"/>
        <v>0</v>
      </c>
      <c r="S313" s="99">
        <f t="shared" si="6"/>
        <v>5987.7733540951222</v>
      </c>
      <c r="T313" s="108">
        <f t="shared" si="274"/>
        <v>3832.8372523073172</v>
      </c>
      <c r="U313" s="108">
        <f t="shared" si="275"/>
        <v>2154.936101787805</v>
      </c>
      <c r="V313" s="108"/>
      <c r="W313" s="108"/>
      <c r="X313" s="109">
        <f t="shared" si="276"/>
        <v>0</v>
      </c>
      <c r="Y313" s="99">
        <f t="shared" si="8"/>
        <v>11975.546708190244</v>
      </c>
      <c r="Z313" s="108">
        <f t="shared" ref="Z313:AA313" si="331">T313*$D$58/100</f>
        <v>7665.6745046146343</v>
      </c>
      <c r="AA313" s="108">
        <f t="shared" si="331"/>
        <v>4309.87220357561</v>
      </c>
      <c r="AB313" s="108"/>
      <c r="AC313" s="108"/>
      <c r="AD313" s="109">
        <f t="shared" si="278"/>
        <v>0</v>
      </c>
      <c r="AE313" s="99">
        <f t="shared" ref="AE313:AF313" si="332">AO313</f>
        <v>24</v>
      </c>
      <c r="AF313" s="101">
        <f t="shared" si="332"/>
        <v>36</v>
      </c>
      <c r="AG313" s="101">
        <f t="shared" si="280"/>
        <v>19.001300000000001</v>
      </c>
      <c r="AH313" s="101">
        <f t="shared" si="197"/>
        <v>101</v>
      </c>
      <c r="AI313" s="101">
        <f t="shared" si="246"/>
        <v>268.61079999999998</v>
      </c>
      <c r="AJ313" s="101">
        <f t="shared" si="281"/>
        <v>4</v>
      </c>
      <c r="AK313" s="101">
        <f t="shared" si="15"/>
        <v>5987.7733540951222</v>
      </c>
      <c r="AL313" s="101">
        <f t="shared" si="282"/>
        <v>3832.8372523073172</v>
      </c>
      <c r="AM313" s="101">
        <f t="shared" si="283"/>
        <v>2154.936101787805</v>
      </c>
      <c r="AN313" s="101"/>
      <c r="AO313" s="1">
        <v>24</v>
      </c>
      <c r="AP313" s="2">
        <v>36</v>
      </c>
      <c r="AQ313" s="74">
        <f t="shared" si="284"/>
        <v>101</v>
      </c>
      <c r="AR313" s="31">
        <f t="shared" si="285"/>
        <v>0</v>
      </c>
      <c r="AS313" s="2">
        <f t="shared" si="286"/>
        <v>0</v>
      </c>
      <c r="AT313" s="33">
        <f t="shared" si="287"/>
        <v>0</v>
      </c>
      <c r="AU313" s="31">
        <f t="shared" si="288"/>
        <v>1</v>
      </c>
      <c r="AV313" s="2">
        <f t="shared" si="289"/>
        <v>0</v>
      </c>
      <c r="AW313" s="33">
        <f t="shared" si="290"/>
        <v>1</v>
      </c>
      <c r="AX313" s="31">
        <f t="shared" si="291"/>
        <v>0</v>
      </c>
      <c r="AY313" s="33">
        <f t="shared" si="292"/>
        <v>1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customHeight="1">
      <c r="A314" s="2"/>
      <c r="B314" s="107">
        <v>239</v>
      </c>
      <c r="C314" s="31">
        <v>10</v>
      </c>
      <c r="D314" s="106" t="s">
        <v>16</v>
      </c>
      <c r="E314" s="2" t="s">
        <v>150</v>
      </c>
      <c r="F314" s="2" t="s">
        <v>149</v>
      </c>
      <c r="G314" s="2"/>
      <c r="H314" s="33">
        <f t="shared" ref="H314:H357" si="333">AX314*2</f>
        <v>3</v>
      </c>
      <c r="I314" s="99">
        <f t="shared" si="0"/>
        <v>336.04155378098551</v>
      </c>
      <c r="J314" s="101">
        <f t="shared" si="1"/>
        <v>19.583333333333332</v>
      </c>
      <c r="K314" s="101">
        <f t="shared" si="2"/>
        <v>792</v>
      </c>
      <c r="L314" s="74">
        <f t="shared" si="3"/>
        <v>301</v>
      </c>
      <c r="M314" s="99">
        <f t="shared" si="191"/>
        <v>2016.2493226859131</v>
      </c>
      <c r="N314" s="108">
        <f t="shared" ref="N314:N357" si="334">T314*(1+((AG314+IF(F314="백어택",20,0))/100)*(AI314/100-1))</f>
        <v>2016.2493226859131</v>
      </c>
      <c r="O314" s="108"/>
      <c r="P314" s="108"/>
      <c r="Q314" s="108"/>
      <c r="R314" s="109"/>
      <c r="S314" s="99">
        <f t="shared" ref="S314:S357" si="335">SUM(T314:X314)*H314</f>
        <v>3649.0909917380491</v>
      </c>
      <c r="T314" s="108">
        <f t="shared" ref="T314:T357" si="336">AL314*AU314*AY314*IF(F314="백어택",1.2,1)</f>
        <v>1216.363663912683</v>
      </c>
      <c r="U314" s="108"/>
      <c r="V314" s="108"/>
      <c r="W314" s="108"/>
      <c r="X314" s="109"/>
      <c r="Y314" s="99">
        <f t="shared" si="8"/>
        <v>2432.727327825366</v>
      </c>
      <c r="Z314" s="108">
        <f t="shared" ref="Z314:Z357" si="337">T314*$D$58/100</f>
        <v>2432.727327825366</v>
      </c>
      <c r="AA314" s="108"/>
      <c r="AB314" s="108"/>
      <c r="AC314" s="108"/>
      <c r="AD314" s="109"/>
      <c r="AE314" s="99">
        <f t="shared" ref="AE314:AF314" si="338">AO314</f>
        <v>6</v>
      </c>
      <c r="AF314" s="101">
        <f t="shared" si="338"/>
        <v>36</v>
      </c>
      <c r="AG314" s="101">
        <f t="shared" si="280"/>
        <v>19.001300000000001</v>
      </c>
      <c r="AH314" s="101">
        <f t="shared" ref="AH314:AH357" si="339">AQ314*AR314</f>
        <v>117.5</v>
      </c>
      <c r="AI314" s="101">
        <f t="shared" si="246"/>
        <v>268.61079999999998</v>
      </c>
      <c r="AJ314" s="108">
        <f t="shared" ref="AJ314:AJ357" si="340">10*AS314/IF(AX314=1,5,3.5)</f>
        <v>2.8571428571428572</v>
      </c>
      <c r="AK314" s="101">
        <f t="shared" si="15"/>
        <v>1013.6363865939026</v>
      </c>
      <c r="AL314" s="101">
        <f t="shared" ref="AL314:AL357" si="341">((VLOOKUP(C314,$B$36:$AG$39,23,FALSE)+VLOOKUP(C314,$B$40:$AG$43,23,FALSE)*$D$54))*$D$59/100</f>
        <v>1013.6363865939026</v>
      </c>
      <c r="AM314" s="101"/>
      <c r="AN314" s="101"/>
      <c r="AO314" s="1">
        <v>6</v>
      </c>
      <c r="AP314" s="2">
        <v>36</v>
      </c>
      <c r="AQ314" s="74">
        <f t="shared" ref="AQ314:AQ357" si="342">VLOOKUP(C314,$B$45:$AA$48,23,FALSE)</f>
        <v>235</v>
      </c>
      <c r="AR314" s="31">
        <f t="shared" ref="AR314:AR357" si="343">IF(LEFT(E314,1)*1=1,$S$66,$R$66)</f>
        <v>0.5</v>
      </c>
      <c r="AS314" s="2">
        <f t="shared" ref="AS314:AS357" si="344">IF(LEFT(E314,1)*1=2,$U$66,$T$66)</f>
        <v>1</v>
      </c>
      <c r="AT314" s="33">
        <f t="shared" ref="AT314:AT357" si="345">IF(LEFT(E314,1)*1=3,$W$66,$V$66)</f>
        <v>0</v>
      </c>
      <c r="AU314" s="31">
        <f t="shared" ref="AU314:AU357" si="346">IF(MID(E314,3,1)*1=1,$Y$66,$X$66)</f>
        <v>1</v>
      </c>
      <c r="AV314" s="2">
        <f t="shared" ref="AV314:AV357" si="347">IF(MID(E314,3,1)*1=2,$AA$66,$Z$66)</f>
        <v>0</v>
      </c>
      <c r="AW314" s="33">
        <f t="shared" ref="AW314:AW357" si="348">IF(MID(E314,3,1)*1=3,$AC$66,$AB$66)</f>
        <v>0</v>
      </c>
      <c r="AX314" s="31">
        <f t="shared" ref="AX314:AX357" si="349">IF(MID(E314,5,1)*1=1,$AE$66,$AD$66)</f>
        <v>1.5</v>
      </c>
      <c r="AY314" s="33">
        <f t="shared" ref="AY314:AY357" si="350">IF(MID(E314,5,1)*1=2,$AG$66,$AF$66)</f>
        <v>1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customHeight="1">
      <c r="A315" s="2"/>
      <c r="B315" s="107">
        <v>240</v>
      </c>
      <c r="C315" s="31">
        <v>10</v>
      </c>
      <c r="D315" s="106" t="s">
        <v>16</v>
      </c>
      <c r="E315" s="2" t="s">
        <v>164</v>
      </c>
      <c r="F315" s="2" t="s">
        <v>149</v>
      </c>
      <c r="G315" s="2"/>
      <c r="H315" s="33">
        <f t="shared" si="333"/>
        <v>3</v>
      </c>
      <c r="I315" s="99">
        <f t="shared" si="0"/>
        <v>470.45817529337972</v>
      </c>
      <c r="J315" s="101">
        <f t="shared" si="1"/>
        <v>19.583333333333332</v>
      </c>
      <c r="K315" s="101">
        <f t="shared" si="2"/>
        <v>642</v>
      </c>
      <c r="L315" s="74">
        <f t="shared" si="3"/>
        <v>230</v>
      </c>
      <c r="M315" s="99">
        <f t="shared" si="191"/>
        <v>2822.7490517602782</v>
      </c>
      <c r="N315" s="108">
        <f t="shared" si="334"/>
        <v>2822.7490517602782</v>
      </c>
      <c r="O315" s="108"/>
      <c r="P315" s="108"/>
      <c r="Q315" s="108"/>
      <c r="R315" s="109"/>
      <c r="S315" s="99">
        <f t="shared" si="335"/>
        <v>5108.727388433269</v>
      </c>
      <c r="T315" s="108">
        <f t="shared" si="336"/>
        <v>1702.9091294777563</v>
      </c>
      <c r="U315" s="108"/>
      <c r="V315" s="108"/>
      <c r="W315" s="108"/>
      <c r="X315" s="109"/>
      <c r="Y315" s="99">
        <f t="shared" si="8"/>
        <v>3405.8182589555126</v>
      </c>
      <c r="Z315" s="108">
        <f t="shared" si="337"/>
        <v>3405.8182589555126</v>
      </c>
      <c r="AA315" s="108"/>
      <c r="AB315" s="108"/>
      <c r="AC315" s="108"/>
      <c r="AD315" s="109"/>
      <c r="AE315" s="99">
        <f t="shared" ref="AE315:AF315" si="351">AO315</f>
        <v>6</v>
      </c>
      <c r="AF315" s="101">
        <f t="shared" si="351"/>
        <v>36</v>
      </c>
      <c r="AG315" s="101">
        <f t="shared" si="280"/>
        <v>19.001300000000001</v>
      </c>
      <c r="AH315" s="101">
        <f t="shared" si="339"/>
        <v>117.5</v>
      </c>
      <c r="AI315" s="101">
        <f t="shared" si="246"/>
        <v>268.61079999999998</v>
      </c>
      <c r="AJ315" s="108">
        <f t="shared" si="340"/>
        <v>2.8571428571428572</v>
      </c>
      <c r="AK315" s="101">
        <f t="shared" si="15"/>
        <v>1013.6363865939026</v>
      </c>
      <c r="AL315" s="101">
        <f t="shared" si="341"/>
        <v>1013.6363865939026</v>
      </c>
      <c r="AM315" s="101"/>
      <c r="AN315" s="101"/>
      <c r="AO315" s="1">
        <v>6</v>
      </c>
      <c r="AP315" s="2">
        <v>36</v>
      </c>
      <c r="AQ315" s="74">
        <f t="shared" si="342"/>
        <v>235</v>
      </c>
      <c r="AR315" s="31">
        <f t="shared" si="343"/>
        <v>0.5</v>
      </c>
      <c r="AS315" s="2">
        <f t="shared" si="344"/>
        <v>1</v>
      </c>
      <c r="AT315" s="33">
        <f t="shared" si="345"/>
        <v>0</v>
      </c>
      <c r="AU315" s="31">
        <f t="shared" si="346"/>
        <v>1.4</v>
      </c>
      <c r="AV315" s="2">
        <f t="shared" si="347"/>
        <v>0</v>
      </c>
      <c r="AW315" s="33">
        <f t="shared" si="348"/>
        <v>0</v>
      </c>
      <c r="AX315" s="31">
        <f t="shared" si="349"/>
        <v>1.5</v>
      </c>
      <c r="AY315" s="33">
        <f t="shared" si="350"/>
        <v>1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customHeight="1">
      <c r="A316" s="2"/>
      <c r="B316" s="107">
        <v>241</v>
      </c>
      <c r="C316" s="31">
        <v>10</v>
      </c>
      <c r="D316" s="106" t="s">
        <v>16</v>
      </c>
      <c r="E316" s="2" t="s">
        <v>161</v>
      </c>
      <c r="F316" s="2" t="s">
        <v>149</v>
      </c>
      <c r="G316" s="2"/>
      <c r="H316" s="33">
        <f t="shared" si="333"/>
        <v>3</v>
      </c>
      <c r="I316" s="99">
        <f t="shared" si="0"/>
        <v>336.04155378098551</v>
      </c>
      <c r="J316" s="101">
        <f t="shared" si="1"/>
        <v>39.166666666666664</v>
      </c>
      <c r="K316" s="101">
        <f t="shared" si="2"/>
        <v>792</v>
      </c>
      <c r="L316" s="74">
        <f t="shared" si="3"/>
        <v>301</v>
      </c>
      <c r="M316" s="99">
        <f t="shared" si="191"/>
        <v>2016.2493226859131</v>
      </c>
      <c r="N316" s="108">
        <f t="shared" si="334"/>
        <v>2016.2493226859131</v>
      </c>
      <c r="O316" s="108"/>
      <c r="P316" s="108"/>
      <c r="Q316" s="108"/>
      <c r="R316" s="109"/>
      <c r="S316" s="99">
        <f t="shared" si="335"/>
        <v>3649.0909917380491</v>
      </c>
      <c r="T316" s="108">
        <f t="shared" si="336"/>
        <v>1216.363663912683</v>
      </c>
      <c r="U316" s="108"/>
      <c r="V316" s="108"/>
      <c r="W316" s="108"/>
      <c r="X316" s="109"/>
      <c r="Y316" s="99">
        <f t="shared" si="8"/>
        <v>2432.727327825366</v>
      </c>
      <c r="Z316" s="108">
        <f t="shared" si="337"/>
        <v>2432.727327825366</v>
      </c>
      <c r="AA316" s="108"/>
      <c r="AB316" s="108"/>
      <c r="AC316" s="108"/>
      <c r="AD316" s="109"/>
      <c r="AE316" s="99">
        <f t="shared" ref="AE316:AF316" si="352">AO316</f>
        <v>6</v>
      </c>
      <c r="AF316" s="101">
        <f t="shared" si="352"/>
        <v>36</v>
      </c>
      <c r="AG316" s="101">
        <f t="shared" si="280"/>
        <v>19.001300000000001</v>
      </c>
      <c r="AH316" s="101">
        <f t="shared" si="339"/>
        <v>235</v>
      </c>
      <c r="AI316" s="101">
        <f t="shared" si="246"/>
        <v>268.61079999999998</v>
      </c>
      <c r="AJ316" s="108">
        <f t="shared" si="340"/>
        <v>2.5714285714285716</v>
      </c>
      <c r="AK316" s="101">
        <f t="shared" si="15"/>
        <v>1013.6363865939026</v>
      </c>
      <c r="AL316" s="101">
        <f t="shared" si="341"/>
        <v>1013.6363865939026</v>
      </c>
      <c r="AM316" s="101"/>
      <c r="AN316" s="101"/>
      <c r="AO316" s="1">
        <v>6</v>
      </c>
      <c r="AP316" s="2">
        <v>36</v>
      </c>
      <c r="AQ316" s="74">
        <f t="shared" si="342"/>
        <v>235</v>
      </c>
      <c r="AR316" s="31">
        <f t="shared" si="343"/>
        <v>1</v>
      </c>
      <c r="AS316" s="2">
        <f t="shared" si="344"/>
        <v>0.9</v>
      </c>
      <c r="AT316" s="33">
        <f t="shared" si="345"/>
        <v>0</v>
      </c>
      <c r="AU316" s="31">
        <f t="shared" si="346"/>
        <v>1</v>
      </c>
      <c r="AV316" s="2">
        <f t="shared" si="347"/>
        <v>0</v>
      </c>
      <c r="AW316" s="33">
        <f t="shared" si="348"/>
        <v>0</v>
      </c>
      <c r="AX316" s="31">
        <f t="shared" si="349"/>
        <v>1.5</v>
      </c>
      <c r="AY316" s="33">
        <f t="shared" si="350"/>
        <v>1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customHeight="1">
      <c r="A317" s="2"/>
      <c r="B317" s="107">
        <v>242</v>
      </c>
      <c r="C317" s="31">
        <v>10</v>
      </c>
      <c r="D317" s="106" t="s">
        <v>16</v>
      </c>
      <c r="E317" s="2" t="s">
        <v>169</v>
      </c>
      <c r="F317" s="2" t="s">
        <v>149</v>
      </c>
      <c r="G317" s="2"/>
      <c r="H317" s="33">
        <f t="shared" si="333"/>
        <v>3</v>
      </c>
      <c r="I317" s="99">
        <f t="shared" si="0"/>
        <v>470.45817529337972</v>
      </c>
      <c r="J317" s="101">
        <f t="shared" si="1"/>
        <v>39.166666666666664</v>
      </c>
      <c r="K317" s="101">
        <f t="shared" si="2"/>
        <v>642</v>
      </c>
      <c r="L317" s="74">
        <f t="shared" si="3"/>
        <v>230</v>
      </c>
      <c r="M317" s="99">
        <f t="shared" si="191"/>
        <v>2822.7490517602782</v>
      </c>
      <c r="N317" s="108">
        <f t="shared" si="334"/>
        <v>2822.7490517602782</v>
      </c>
      <c r="O317" s="108"/>
      <c r="P317" s="108"/>
      <c r="Q317" s="108"/>
      <c r="R317" s="109"/>
      <c r="S317" s="99">
        <f t="shared" si="335"/>
        <v>5108.727388433269</v>
      </c>
      <c r="T317" s="108">
        <f t="shared" si="336"/>
        <v>1702.9091294777563</v>
      </c>
      <c r="U317" s="108"/>
      <c r="V317" s="108"/>
      <c r="W317" s="108"/>
      <c r="X317" s="109"/>
      <c r="Y317" s="99">
        <f t="shared" si="8"/>
        <v>3405.8182589555126</v>
      </c>
      <c r="Z317" s="108">
        <f t="shared" si="337"/>
        <v>3405.8182589555126</v>
      </c>
      <c r="AA317" s="108"/>
      <c r="AB317" s="108"/>
      <c r="AC317" s="108"/>
      <c r="AD317" s="109"/>
      <c r="AE317" s="99">
        <f t="shared" ref="AE317:AF317" si="353">AO317</f>
        <v>6</v>
      </c>
      <c r="AF317" s="101">
        <f t="shared" si="353"/>
        <v>36</v>
      </c>
      <c r="AG317" s="101">
        <f t="shared" si="280"/>
        <v>19.001300000000001</v>
      </c>
      <c r="AH317" s="101">
        <f t="shared" si="339"/>
        <v>235</v>
      </c>
      <c r="AI317" s="101">
        <f t="shared" si="246"/>
        <v>268.61079999999998</v>
      </c>
      <c r="AJ317" s="108">
        <f t="shared" si="340"/>
        <v>2.5714285714285716</v>
      </c>
      <c r="AK317" s="101">
        <f t="shared" si="15"/>
        <v>1013.6363865939026</v>
      </c>
      <c r="AL317" s="101">
        <f t="shared" si="341"/>
        <v>1013.6363865939026</v>
      </c>
      <c r="AM317" s="101"/>
      <c r="AN317" s="101"/>
      <c r="AO317" s="1">
        <v>6</v>
      </c>
      <c r="AP317" s="2">
        <v>36</v>
      </c>
      <c r="AQ317" s="74">
        <f t="shared" si="342"/>
        <v>235</v>
      </c>
      <c r="AR317" s="31">
        <f t="shared" si="343"/>
        <v>1</v>
      </c>
      <c r="AS317" s="2">
        <f t="shared" si="344"/>
        <v>0.9</v>
      </c>
      <c r="AT317" s="33">
        <f t="shared" si="345"/>
        <v>0</v>
      </c>
      <c r="AU317" s="31">
        <f t="shared" si="346"/>
        <v>1.4</v>
      </c>
      <c r="AV317" s="2">
        <f t="shared" si="347"/>
        <v>0</v>
      </c>
      <c r="AW317" s="33">
        <f t="shared" si="348"/>
        <v>0</v>
      </c>
      <c r="AX317" s="31">
        <f t="shared" si="349"/>
        <v>1.5</v>
      </c>
      <c r="AY317" s="33">
        <f t="shared" si="350"/>
        <v>1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customHeight="1">
      <c r="A318" s="2"/>
      <c r="B318" s="107">
        <v>243</v>
      </c>
      <c r="C318" s="31">
        <v>10</v>
      </c>
      <c r="D318" s="106" t="s">
        <v>16</v>
      </c>
      <c r="E318" s="2" t="s">
        <v>146</v>
      </c>
      <c r="F318" s="2" t="s">
        <v>149</v>
      </c>
      <c r="G318" s="2"/>
      <c r="H318" s="33">
        <f t="shared" si="333"/>
        <v>3</v>
      </c>
      <c r="I318" s="99">
        <f t="shared" si="0"/>
        <v>387.3145663967976</v>
      </c>
      <c r="J318" s="101">
        <f t="shared" si="1"/>
        <v>39.166666666666664</v>
      </c>
      <c r="K318" s="101">
        <f t="shared" si="2"/>
        <v>749</v>
      </c>
      <c r="L318" s="74">
        <f t="shared" si="3"/>
        <v>275</v>
      </c>
      <c r="M318" s="99">
        <f t="shared" si="191"/>
        <v>2323.8873983807857</v>
      </c>
      <c r="N318" s="108">
        <f t="shared" si="334"/>
        <v>2323.8873983807857</v>
      </c>
      <c r="O318" s="108"/>
      <c r="P318" s="108"/>
      <c r="Q318" s="108"/>
      <c r="R318" s="109"/>
      <c r="S318" s="99">
        <f t="shared" si="335"/>
        <v>3649.0909917380491</v>
      </c>
      <c r="T318" s="108">
        <f t="shared" si="336"/>
        <v>1216.363663912683</v>
      </c>
      <c r="U318" s="108"/>
      <c r="V318" s="108"/>
      <c r="W318" s="108"/>
      <c r="X318" s="109"/>
      <c r="Y318" s="99">
        <f t="shared" si="8"/>
        <v>2432.727327825366</v>
      </c>
      <c r="Z318" s="108">
        <f t="shared" si="337"/>
        <v>2432.727327825366</v>
      </c>
      <c r="AA318" s="108"/>
      <c r="AB318" s="108"/>
      <c r="AC318" s="108"/>
      <c r="AD318" s="109"/>
      <c r="AE318" s="99">
        <f t="shared" ref="AE318:AF318" si="354">AO318</f>
        <v>6</v>
      </c>
      <c r="AF318" s="101">
        <f t="shared" si="354"/>
        <v>36</v>
      </c>
      <c r="AG318" s="101">
        <f t="shared" si="280"/>
        <v>34.001300000000001</v>
      </c>
      <c r="AH318" s="101">
        <f t="shared" si="339"/>
        <v>235</v>
      </c>
      <c r="AI318" s="101">
        <f t="shared" si="246"/>
        <v>268.61079999999998</v>
      </c>
      <c r="AJ318" s="108">
        <f t="shared" si="340"/>
        <v>2.8571428571428572</v>
      </c>
      <c r="AK318" s="101">
        <f t="shared" si="15"/>
        <v>1013.6363865939026</v>
      </c>
      <c r="AL318" s="101">
        <f t="shared" si="341"/>
        <v>1013.6363865939026</v>
      </c>
      <c r="AM318" s="101"/>
      <c r="AN318" s="101"/>
      <c r="AO318" s="1">
        <v>6</v>
      </c>
      <c r="AP318" s="2">
        <v>36</v>
      </c>
      <c r="AQ318" s="74">
        <f t="shared" si="342"/>
        <v>235</v>
      </c>
      <c r="AR318" s="31">
        <f t="shared" si="343"/>
        <v>1</v>
      </c>
      <c r="AS318" s="2">
        <f t="shared" si="344"/>
        <v>1</v>
      </c>
      <c r="AT318" s="33">
        <f t="shared" si="345"/>
        <v>15</v>
      </c>
      <c r="AU318" s="31">
        <f t="shared" si="346"/>
        <v>1</v>
      </c>
      <c r="AV318" s="2">
        <f t="shared" si="347"/>
        <v>0</v>
      </c>
      <c r="AW318" s="33">
        <f t="shared" si="348"/>
        <v>0</v>
      </c>
      <c r="AX318" s="31">
        <f t="shared" si="349"/>
        <v>1.5</v>
      </c>
      <c r="AY318" s="33">
        <f t="shared" si="350"/>
        <v>1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customHeight="1">
      <c r="A319" s="2"/>
      <c r="B319" s="107">
        <v>244</v>
      </c>
      <c r="C319" s="31">
        <v>10</v>
      </c>
      <c r="D319" s="106" t="s">
        <v>16</v>
      </c>
      <c r="E319" s="2" t="s">
        <v>182</v>
      </c>
      <c r="F319" s="2" t="s">
        <v>149</v>
      </c>
      <c r="G319" s="2"/>
      <c r="H319" s="33">
        <f t="shared" si="333"/>
        <v>3</v>
      </c>
      <c r="I319" s="99">
        <f t="shared" si="0"/>
        <v>542.24039295551677</v>
      </c>
      <c r="J319" s="101">
        <f t="shared" si="1"/>
        <v>39.166666666666664</v>
      </c>
      <c r="K319" s="101">
        <f t="shared" si="2"/>
        <v>549</v>
      </c>
      <c r="L319" s="74">
        <f t="shared" si="3"/>
        <v>194</v>
      </c>
      <c r="M319" s="99">
        <f t="shared" si="191"/>
        <v>3253.4423577331004</v>
      </c>
      <c r="N319" s="108">
        <f t="shared" si="334"/>
        <v>3253.4423577331004</v>
      </c>
      <c r="O319" s="108"/>
      <c r="P319" s="108"/>
      <c r="Q319" s="108"/>
      <c r="R319" s="109"/>
      <c r="S319" s="99">
        <f t="shared" si="335"/>
        <v>5108.727388433269</v>
      </c>
      <c r="T319" s="108">
        <f t="shared" si="336"/>
        <v>1702.9091294777563</v>
      </c>
      <c r="U319" s="108"/>
      <c r="V319" s="108"/>
      <c r="W319" s="108"/>
      <c r="X319" s="109"/>
      <c r="Y319" s="99">
        <f t="shared" si="8"/>
        <v>3405.8182589555126</v>
      </c>
      <c r="Z319" s="108">
        <f t="shared" si="337"/>
        <v>3405.8182589555126</v>
      </c>
      <c r="AA319" s="108"/>
      <c r="AB319" s="108"/>
      <c r="AC319" s="108"/>
      <c r="AD319" s="109"/>
      <c r="AE319" s="99">
        <f t="shared" ref="AE319:AF319" si="355">AO319</f>
        <v>6</v>
      </c>
      <c r="AF319" s="101">
        <f t="shared" si="355"/>
        <v>36</v>
      </c>
      <c r="AG319" s="101">
        <f t="shared" si="280"/>
        <v>34.001300000000001</v>
      </c>
      <c r="AH319" s="101">
        <f t="shared" si="339"/>
        <v>235</v>
      </c>
      <c r="AI319" s="101">
        <f t="shared" si="246"/>
        <v>268.61079999999998</v>
      </c>
      <c r="AJ319" s="108">
        <f t="shared" si="340"/>
        <v>2.8571428571428572</v>
      </c>
      <c r="AK319" s="101">
        <f t="shared" si="15"/>
        <v>1013.6363865939026</v>
      </c>
      <c r="AL319" s="101">
        <f t="shared" si="341"/>
        <v>1013.6363865939026</v>
      </c>
      <c r="AM319" s="101"/>
      <c r="AN319" s="101"/>
      <c r="AO319" s="1">
        <v>6</v>
      </c>
      <c r="AP319" s="2">
        <v>36</v>
      </c>
      <c r="AQ319" s="74">
        <f t="shared" si="342"/>
        <v>235</v>
      </c>
      <c r="AR319" s="31">
        <f t="shared" si="343"/>
        <v>1</v>
      </c>
      <c r="AS319" s="2">
        <f t="shared" si="344"/>
        <v>1</v>
      </c>
      <c r="AT319" s="33">
        <f t="shared" si="345"/>
        <v>15</v>
      </c>
      <c r="AU319" s="31">
        <f t="shared" si="346"/>
        <v>1.4</v>
      </c>
      <c r="AV319" s="2">
        <f t="shared" si="347"/>
        <v>0</v>
      </c>
      <c r="AW319" s="33">
        <f t="shared" si="348"/>
        <v>0</v>
      </c>
      <c r="AX319" s="31">
        <f t="shared" si="349"/>
        <v>1.5</v>
      </c>
      <c r="AY319" s="33">
        <f t="shared" si="350"/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customHeight="1">
      <c r="A320" s="2"/>
      <c r="B320" s="107">
        <v>245</v>
      </c>
      <c r="C320" s="31">
        <v>10</v>
      </c>
      <c r="D320" s="106" t="s">
        <v>16</v>
      </c>
      <c r="E320" s="2" t="s">
        <v>151</v>
      </c>
      <c r="F320" s="2" t="s">
        <v>149</v>
      </c>
      <c r="G320" s="2"/>
      <c r="H320" s="33">
        <f t="shared" si="333"/>
        <v>2</v>
      </c>
      <c r="I320" s="99">
        <f t="shared" si="0"/>
        <v>504.06233067147826</v>
      </c>
      <c r="J320" s="101">
        <f t="shared" si="1"/>
        <v>19.583333333333332</v>
      </c>
      <c r="K320" s="101">
        <f t="shared" si="2"/>
        <v>593</v>
      </c>
      <c r="L320" s="74">
        <f t="shared" si="3"/>
        <v>209</v>
      </c>
      <c r="M320" s="99">
        <f t="shared" si="191"/>
        <v>3024.3739840288695</v>
      </c>
      <c r="N320" s="108">
        <f t="shared" si="334"/>
        <v>3024.3739840288695</v>
      </c>
      <c r="O320" s="108"/>
      <c r="P320" s="108"/>
      <c r="Q320" s="108"/>
      <c r="R320" s="109"/>
      <c r="S320" s="99">
        <f t="shared" si="335"/>
        <v>3649.0909917380491</v>
      </c>
      <c r="T320" s="108">
        <f t="shared" si="336"/>
        <v>1824.5454958690245</v>
      </c>
      <c r="U320" s="108"/>
      <c r="V320" s="108"/>
      <c r="W320" s="108"/>
      <c r="X320" s="109"/>
      <c r="Y320" s="99">
        <f t="shared" si="8"/>
        <v>3649.0909917380491</v>
      </c>
      <c r="Z320" s="108">
        <f t="shared" si="337"/>
        <v>3649.0909917380491</v>
      </c>
      <c r="AA320" s="108"/>
      <c r="AB320" s="108"/>
      <c r="AC320" s="108"/>
      <c r="AD320" s="109"/>
      <c r="AE320" s="99">
        <f t="shared" ref="AE320:AF320" si="356">AO320</f>
        <v>6</v>
      </c>
      <c r="AF320" s="101">
        <f t="shared" si="356"/>
        <v>36</v>
      </c>
      <c r="AG320" s="101">
        <f t="shared" si="280"/>
        <v>19.001300000000001</v>
      </c>
      <c r="AH320" s="101">
        <f t="shared" si="339"/>
        <v>117.5</v>
      </c>
      <c r="AI320" s="101">
        <f t="shared" si="246"/>
        <v>268.61079999999998</v>
      </c>
      <c r="AJ320" s="108">
        <f t="shared" si="340"/>
        <v>2</v>
      </c>
      <c r="AK320" s="101">
        <f t="shared" si="15"/>
        <v>1013.6363865939026</v>
      </c>
      <c r="AL320" s="101">
        <f t="shared" si="341"/>
        <v>1013.6363865939026</v>
      </c>
      <c r="AM320" s="101"/>
      <c r="AN320" s="101"/>
      <c r="AO320" s="1">
        <v>6</v>
      </c>
      <c r="AP320" s="2">
        <v>36</v>
      </c>
      <c r="AQ320" s="74">
        <f t="shared" si="342"/>
        <v>235</v>
      </c>
      <c r="AR320" s="31">
        <f t="shared" si="343"/>
        <v>0.5</v>
      </c>
      <c r="AS320" s="2">
        <f t="shared" si="344"/>
        <v>1</v>
      </c>
      <c r="AT320" s="33">
        <f t="shared" si="345"/>
        <v>0</v>
      </c>
      <c r="AU320" s="31">
        <f t="shared" si="346"/>
        <v>1</v>
      </c>
      <c r="AV320" s="2">
        <f t="shared" si="347"/>
        <v>0</v>
      </c>
      <c r="AW320" s="33">
        <f t="shared" si="348"/>
        <v>0</v>
      </c>
      <c r="AX320" s="31">
        <f t="shared" si="349"/>
        <v>1</v>
      </c>
      <c r="AY320" s="33">
        <f t="shared" si="350"/>
        <v>1.5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customHeight="1">
      <c r="A321" s="2"/>
      <c r="B321" s="107">
        <v>246</v>
      </c>
      <c r="C321" s="31">
        <v>10</v>
      </c>
      <c r="D321" s="106" t="s">
        <v>16</v>
      </c>
      <c r="E321" s="2" t="s">
        <v>165</v>
      </c>
      <c r="F321" s="2" t="s">
        <v>149</v>
      </c>
      <c r="G321" s="2"/>
      <c r="H321" s="33">
        <f t="shared" si="333"/>
        <v>2</v>
      </c>
      <c r="I321" s="99">
        <f t="shared" si="0"/>
        <v>705.68726294006956</v>
      </c>
      <c r="J321" s="101">
        <f t="shared" si="1"/>
        <v>19.583333333333332</v>
      </c>
      <c r="K321" s="101">
        <f t="shared" si="2"/>
        <v>353</v>
      </c>
      <c r="L321" s="74">
        <f t="shared" si="3"/>
        <v>108</v>
      </c>
      <c r="M321" s="99">
        <f t="shared" si="191"/>
        <v>4234.1235776404174</v>
      </c>
      <c r="N321" s="108">
        <f t="shared" si="334"/>
        <v>4234.1235776404174</v>
      </c>
      <c r="O321" s="108"/>
      <c r="P321" s="108"/>
      <c r="Q321" s="108"/>
      <c r="R321" s="109"/>
      <c r="S321" s="99">
        <f t="shared" si="335"/>
        <v>5108.727388433269</v>
      </c>
      <c r="T321" s="108">
        <f t="shared" si="336"/>
        <v>2554.3636942166345</v>
      </c>
      <c r="U321" s="108"/>
      <c r="V321" s="108"/>
      <c r="W321" s="108"/>
      <c r="X321" s="109"/>
      <c r="Y321" s="99">
        <f t="shared" si="8"/>
        <v>5108.727388433269</v>
      </c>
      <c r="Z321" s="108">
        <f t="shared" si="337"/>
        <v>5108.727388433269</v>
      </c>
      <c r="AA321" s="108"/>
      <c r="AB321" s="108"/>
      <c r="AC321" s="108"/>
      <c r="AD321" s="109"/>
      <c r="AE321" s="99">
        <f t="shared" ref="AE321:AF321" si="357">AO321</f>
        <v>6</v>
      </c>
      <c r="AF321" s="101">
        <f t="shared" si="357"/>
        <v>36</v>
      </c>
      <c r="AG321" s="101">
        <f t="shared" si="280"/>
        <v>19.001300000000001</v>
      </c>
      <c r="AH321" s="101">
        <f t="shared" si="339"/>
        <v>117.5</v>
      </c>
      <c r="AI321" s="101">
        <f t="shared" si="246"/>
        <v>268.61079999999998</v>
      </c>
      <c r="AJ321" s="108">
        <f t="shared" si="340"/>
        <v>2</v>
      </c>
      <c r="AK321" s="101">
        <f t="shared" si="15"/>
        <v>1013.6363865939026</v>
      </c>
      <c r="AL321" s="101">
        <f t="shared" si="341"/>
        <v>1013.6363865939026</v>
      </c>
      <c r="AM321" s="101"/>
      <c r="AN321" s="101"/>
      <c r="AO321" s="1">
        <v>6</v>
      </c>
      <c r="AP321" s="2">
        <v>36</v>
      </c>
      <c r="AQ321" s="74">
        <f t="shared" si="342"/>
        <v>235</v>
      </c>
      <c r="AR321" s="31">
        <f t="shared" si="343"/>
        <v>0.5</v>
      </c>
      <c r="AS321" s="2">
        <f t="shared" si="344"/>
        <v>1</v>
      </c>
      <c r="AT321" s="33">
        <f t="shared" si="345"/>
        <v>0</v>
      </c>
      <c r="AU321" s="31">
        <f t="shared" si="346"/>
        <v>1.4</v>
      </c>
      <c r="AV321" s="2">
        <f t="shared" si="347"/>
        <v>0</v>
      </c>
      <c r="AW321" s="33">
        <f t="shared" si="348"/>
        <v>0</v>
      </c>
      <c r="AX321" s="31">
        <f t="shared" si="349"/>
        <v>1</v>
      </c>
      <c r="AY321" s="33">
        <f t="shared" si="350"/>
        <v>1.5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customHeight="1">
      <c r="A322" s="2"/>
      <c r="B322" s="107">
        <v>247</v>
      </c>
      <c r="C322" s="31">
        <v>10</v>
      </c>
      <c r="D322" s="106" t="s">
        <v>16</v>
      </c>
      <c r="E322" s="2" t="s">
        <v>99</v>
      </c>
      <c r="F322" s="2" t="s">
        <v>149</v>
      </c>
      <c r="G322" s="2"/>
      <c r="H322" s="33">
        <f t="shared" si="333"/>
        <v>2</v>
      </c>
      <c r="I322" s="99">
        <f t="shared" si="0"/>
        <v>504.06233067147826</v>
      </c>
      <c r="J322" s="101">
        <f t="shared" si="1"/>
        <v>39.166666666666664</v>
      </c>
      <c r="K322" s="101">
        <f t="shared" si="2"/>
        <v>593</v>
      </c>
      <c r="L322" s="74">
        <f t="shared" si="3"/>
        <v>209</v>
      </c>
      <c r="M322" s="99">
        <f t="shared" si="191"/>
        <v>3024.3739840288695</v>
      </c>
      <c r="N322" s="108">
        <f t="shared" si="334"/>
        <v>3024.3739840288695</v>
      </c>
      <c r="O322" s="108"/>
      <c r="P322" s="108"/>
      <c r="Q322" s="108"/>
      <c r="R322" s="109"/>
      <c r="S322" s="99">
        <f t="shared" si="335"/>
        <v>3649.0909917380491</v>
      </c>
      <c r="T322" s="108">
        <f t="shared" si="336"/>
        <v>1824.5454958690245</v>
      </c>
      <c r="U322" s="108"/>
      <c r="V322" s="108"/>
      <c r="W322" s="108"/>
      <c r="X322" s="109"/>
      <c r="Y322" s="99">
        <f t="shared" si="8"/>
        <v>3649.0909917380491</v>
      </c>
      <c r="Z322" s="108">
        <f t="shared" si="337"/>
        <v>3649.0909917380491</v>
      </c>
      <c r="AA322" s="108"/>
      <c r="AB322" s="108"/>
      <c r="AC322" s="108"/>
      <c r="AD322" s="109"/>
      <c r="AE322" s="99">
        <f t="shared" ref="AE322:AF322" si="358">AO322</f>
        <v>6</v>
      </c>
      <c r="AF322" s="101">
        <f t="shared" si="358"/>
        <v>36</v>
      </c>
      <c r="AG322" s="101">
        <f t="shared" si="280"/>
        <v>19.001300000000001</v>
      </c>
      <c r="AH322" s="101">
        <f t="shared" si="339"/>
        <v>235</v>
      </c>
      <c r="AI322" s="101">
        <f t="shared" si="246"/>
        <v>268.61079999999998</v>
      </c>
      <c r="AJ322" s="108">
        <f t="shared" si="340"/>
        <v>1.8</v>
      </c>
      <c r="AK322" s="101">
        <f t="shared" si="15"/>
        <v>1013.6363865939026</v>
      </c>
      <c r="AL322" s="101">
        <f t="shared" si="341"/>
        <v>1013.6363865939026</v>
      </c>
      <c r="AM322" s="101"/>
      <c r="AN322" s="101"/>
      <c r="AO322" s="1">
        <v>6</v>
      </c>
      <c r="AP322" s="2">
        <v>36</v>
      </c>
      <c r="AQ322" s="74">
        <f t="shared" si="342"/>
        <v>235</v>
      </c>
      <c r="AR322" s="31">
        <f t="shared" si="343"/>
        <v>1</v>
      </c>
      <c r="AS322" s="2">
        <f t="shared" si="344"/>
        <v>0.9</v>
      </c>
      <c r="AT322" s="33">
        <f t="shared" si="345"/>
        <v>0</v>
      </c>
      <c r="AU322" s="31">
        <f t="shared" si="346"/>
        <v>1</v>
      </c>
      <c r="AV322" s="2">
        <f t="shared" si="347"/>
        <v>0</v>
      </c>
      <c r="AW322" s="33">
        <f t="shared" si="348"/>
        <v>0</v>
      </c>
      <c r="AX322" s="31">
        <f t="shared" si="349"/>
        <v>1</v>
      </c>
      <c r="AY322" s="33">
        <f t="shared" si="350"/>
        <v>1.5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customHeight="1">
      <c r="A323" s="2"/>
      <c r="B323" s="107">
        <v>248</v>
      </c>
      <c r="C323" s="31">
        <v>10</v>
      </c>
      <c r="D323" s="106" t="s">
        <v>16</v>
      </c>
      <c r="E323" s="2" t="s">
        <v>170</v>
      </c>
      <c r="F323" s="2" t="s">
        <v>149</v>
      </c>
      <c r="G323" s="2"/>
      <c r="H323" s="33">
        <f t="shared" si="333"/>
        <v>2</v>
      </c>
      <c r="I323" s="99">
        <f t="shared" si="0"/>
        <v>705.68726294006956</v>
      </c>
      <c r="J323" s="101">
        <f t="shared" si="1"/>
        <v>39.166666666666664</v>
      </c>
      <c r="K323" s="101">
        <f t="shared" si="2"/>
        <v>353</v>
      </c>
      <c r="L323" s="74">
        <f t="shared" si="3"/>
        <v>108</v>
      </c>
      <c r="M323" s="99">
        <f t="shared" si="191"/>
        <v>4234.1235776404174</v>
      </c>
      <c r="N323" s="108">
        <f t="shared" si="334"/>
        <v>4234.1235776404174</v>
      </c>
      <c r="O323" s="108"/>
      <c r="P323" s="108"/>
      <c r="Q323" s="108"/>
      <c r="R323" s="109"/>
      <c r="S323" s="99">
        <f t="shared" si="335"/>
        <v>5108.727388433269</v>
      </c>
      <c r="T323" s="108">
        <f t="shared" si="336"/>
        <v>2554.3636942166345</v>
      </c>
      <c r="U323" s="108"/>
      <c r="V323" s="108"/>
      <c r="W323" s="108"/>
      <c r="X323" s="109"/>
      <c r="Y323" s="99">
        <f t="shared" si="8"/>
        <v>5108.727388433269</v>
      </c>
      <c r="Z323" s="108">
        <f t="shared" si="337"/>
        <v>5108.727388433269</v>
      </c>
      <c r="AA323" s="108"/>
      <c r="AB323" s="108"/>
      <c r="AC323" s="108"/>
      <c r="AD323" s="109"/>
      <c r="AE323" s="99">
        <f t="shared" ref="AE323:AF323" si="359">AO323</f>
        <v>6</v>
      </c>
      <c r="AF323" s="101">
        <f t="shared" si="359"/>
        <v>36</v>
      </c>
      <c r="AG323" s="101">
        <f t="shared" si="280"/>
        <v>19.001300000000001</v>
      </c>
      <c r="AH323" s="101">
        <f t="shared" si="339"/>
        <v>235</v>
      </c>
      <c r="AI323" s="101">
        <f t="shared" si="246"/>
        <v>268.61079999999998</v>
      </c>
      <c r="AJ323" s="108">
        <f t="shared" si="340"/>
        <v>1.8</v>
      </c>
      <c r="AK323" s="101">
        <f t="shared" si="15"/>
        <v>1013.6363865939026</v>
      </c>
      <c r="AL323" s="101">
        <f t="shared" si="341"/>
        <v>1013.6363865939026</v>
      </c>
      <c r="AM323" s="101"/>
      <c r="AN323" s="101"/>
      <c r="AO323" s="1">
        <v>6</v>
      </c>
      <c r="AP323" s="2">
        <v>36</v>
      </c>
      <c r="AQ323" s="74">
        <f t="shared" si="342"/>
        <v>235</v>
      </c>
      <c r="AR323" s="31">
        <f t="shared" si="343"/>
        <v>1</v>
      </c>
      <c r="AS323" s="2">
        <f t="shared" si="344"/>
        <v>0.9</v>
      </c>
      <c r="AT323" s="33">
        <f t="shared" si="345"/>
        <v>0</v>
      </c>
      <c r="AU323" s="31">
        <f t="shared" si="346"/>
        <v>1.4</v>
      </c>
      <c r="AV323" s="2">
        <f t="shared" si="347"/>
        <v>0</v>
      </c>
      <c r="AW323" s="33">
        <f t="shared" si="348"/>
        <v>0</v>
      </c>
      <c r="AX323" s="31">
        <f t="shared" si="349"/>
        <v>1</v>
      </c>
      <c r="AY323" s="33">
        <f t="shared" si="350"/>
        <v>1.5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customHeight="1">
      <c r="A324" s="2"/>
      <c r="B324" s="107">
        <v>249</v>
      </c>
      <c r="C324" s="31">
        <v>10</v>
      </c>
      <c r="D324" s="106" t="s">
        <v>16</v>
      </c>
      <c r="E324" s="2" t="s">
        <v>111</v>
      </c>
      <c r="F324" s="2" t="s">
        <v>149</v>
      </c>
      <c r="G324" s="2"/>
      <c r="H324" s="33">
        <f t="shared" si="333"/>
        <v>2</v>
      </c>
      <c r="I324" s="99">
        <f t="shared" si="0"/>
        <v>580.97184959519643</v>
      </c>
      <c r="J324" s="101">
        <f t="shared" si="1"/>
        <v>39.166666666666664</v>
      </c>
      <c r="K324" s="101">
        <f t="shared" si="2"/>
        <v>490</v>
      </c>
      <c r="L324" s="74">
        <f t="shared" si="3"/>
        <v>172</v>
      </c>
      <c r="M324" s="99">
        <f t="shared" si="191"/>
        <v>3485.8310975711784</v>
      </c>
      <c r="N324" s="108">
        <f t="shared" si="334"/>
        <v>3485.8310975711784</v>
      </c>
      <c r="O324" s="108"/>
      <c r="P324" s="108"/>
      <c r="Q324" s="108"/>
      <c r="R324" s="109"/>
      <c r="S324" s="99">
        <f t="shared" si="335"/>
        <v>3649.0909917380491</v>
      </c>
      <c r="T324" s="108">
        <f t="shared" si="336"/>
        <v>1824.5454958690245</v>
      </c>
      <c r="U324" s="108"/>
      <c r="V324" s="108"/>
      <c r="W324" s="108"/>
      <c r="X324" s="109"/>
      <c r="Y324" s="99">
        <f t="shared" si="8"/>
        <v>3649.0909917380491</v>
      </c>
      <c r="Z324" s="108">
        <f t="shared" si="337"/>
        <v>3649.0909917380491</v>
      </c>
      <c r="AA324" s="108"/>
      <c r="AB324" s="108"/>
      <c r="AC324" s="108"/>
      <c r="AD324" s="109"/>
      <c r="AE324" s="99">
        <f t="shared" ref="AE324:AF324" si="360">AO324</f>
        <v>6</v>
      </c>
      <c r="AF324" s="101">
        <f t="shared" si="360"/>
        <v>36</v>
      </c>
      <c r="AG324" s="101">
        <f t="shared" si="280"/>
        <v>34.001300000000001</v>
      </c>
      <c r="AH324" s="101">
        <f t="shared" si="339"/>
        <v>235</v>
      </c>
      <c r="AI324" s="101">
        <f t="shared" si="246"/>
        <v>268.61079999999998</v>
      </c>
      <c r="AJ324" s="108">
        <f t="shared" si="340"/>
        <v>2</v>
      </c>
      <c r="AK324" s="101">
        <f t="shared" si="15"/>
        <v>1013.6363865939026</v>
      </c>
      <c r="AL324" s="101">
        <f t="shared" si="341"/>
        <v>1013.6363865939026</v>
      </c>
      <c r="AM324" s="101"/>
      <c r="AN324" s="101"/>
      <c r="AO324" s="1">
        <v>6</v>
      </c>
      <c r="AP324" s="2">
        <v>36</v>
      </c>
      <c r="AQ324" s="74">
        <f t="shared" si="342"/>
        <v>235</v>
      </c>
      <c r="AR324" s="31">
        <f t="shared" si="343"/>
        <v>1</v>
      </c>
      <c r="AS324" s="2">
        <f t="shared" si="344"/>
        <v>1</v>
      </c>
      <c r="AT324" s="33">
        <f t="shared" si="345"/>
        <v>15</v>
      </c>
      <c r="AU324" s="31">
        <f t="shared" si="346"/>
        <v>1</v>
      </c>
      <c r="AV324" s="2">
        <f t="shared" si="347"/>
        <v>0</v>
      </c>
      <c r="AW324" s="33">
        <f t="shared" si="348"/>
        <v>0</v>
      </c>
      <c r="AX324" s="31">
        <f t="shared" si="349"/>
        <v>1</v>
      </c>
      <c r="AY324" s="33">
        <f t="shared" si="350"/>
        <v>1.5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customHeight="1">
      <c r="A325" s="2"/>
      <c r="B325" s="107">
        <v>250</v>
      </c>
      <c r="C325" s="31">
        <v>10</v>
      </c>
      <c r="D325" s="106" t="s">
        <v>16</v>
      </c>
      <c r="E325" s="2" t="s">
        <v>145</v>
      </c>
      <c r="F325" s="2" t="s">
        <v>149</v>
      </c>
      <c r="G325" s="2"/>
      <c r="H325" s="33">
        <f t="shared" si="333"/>
        <v>2</v>
      </c>
      <c r="I325" s="99">
        <f t="shared" si="0"/>
        <v>813.36058943327498</v>
      </c>
      <c r="J325" s="101">
        <f t="shared" si="1"/>
        <v>39.166666666666664</v>
      </c>
      <c r="K325" s="101">
        <f t="shared" si="2"/>
        <v>262</v>
      </c>
      <c r="L325" s="74">
        <f t="shared" si="3"/>
        <v>70</v>
      </c>
      <c r="M325" s="99">
        <f t="shared" si="191"/>
        <v>4880.1635365996499</v>
      </c>
      <c r="N325" s="108">
        <f t="shared" si="334"/>
        <v>4880.1635365996499</v>
      </c>
      <c r="O325" s="108"/>
      <c r="P325" s="108"/>
      <c r="Q325" s="108"/>
      <c r="R325" s="109"/>
      <c r="S325" s="99">
        <f t="shared" si="335"/>
        <v>5108.727388433269</v>
      </c>
      <c r="T325" s="108">
        <f t="shared" si="336"/>
        <v>2554.3636942166345</v>
      </c>
      <c r="U325" s="108"/>
      <c r="V325" s="108"/>
      <c r="W325" s="108"/>
      <c r="X325" s="109"/>
      <c r="Y325" s="99">
        <f t="shared" si="8"/>
        <v>5108.727388433269</v>
      </c>
      <c r="Z325" s="108">
        <f t="shared" si="337"/>
        <v>5108.727388433269</v>
      </c>
      <c r="AA325" s="108"/>
      <c r="AB325" s="108"/>
      <c r="AC325" s="108"/>
      <c r="AD325" s="109"/>
      <c r="AE325" s="99">
        <f t="shared" ref="AE325:AF325" si="361">AO325</f>
        <v>6</v>
      </c>
      <c r="AF325" s="101">
        <f t="shared" si="361"/>
        <v>36</v>
      </c>
      <c r="AG325" s="101">
        <f t="shared" si="280"/>
        <v>34.001300000000001</v>
      </c>
      <c r="AH325" s="101">
        <f t="shared" si="339"/>
        <v>235</v>
      </c>
      <c r="AI325" s="101">
        <f t="shared" si="246"/>
        <v>268.61079999999998</v>
      </c>
      <c r="AJ325" s="108">
        <f t="shared" si="340"/>
        <v>2</v>
      </c>
      <c r="AK325" s="101">
        <f t="shared" si="15"/>
        <v>1013.6363865939026</v>
      </c>
      <c r="AL325" s="101">
        <f t="shared" si="341"/>
        <v>1013.6363865939026</v>
      </c>
      <c r="AM325" s="101"/>
      <c r="AN325" s="101"/>
      <c r="AO325" s="1">
        <v>6</v>
      </c>
      <c r="AP325" s="2">
        <v>36</v>
      </c>
      <c r="AQ325" s="74">
        <f t="shared" si="342"/>
        <v>235</v>
      </c>
      <c r="AR325" s="31">
        <f t="shared" si="343"/>
        <v>1</v>
      </c>
      <c r="AS325" s="2">
        <f t="shared" si="344"/>
        <v>1</v>
      </c>
      <c r="AT325" s="33">
        <f t="shared" si="345"/>
        <v>15</v>
      </c>
      <c r="AU325" s="31">
        <f t="shared" si="346"/>
        <v>1.4</v>
      </c>
      <c r="AV325" s="2">
        <f t="shared" si="347"/>
        <v>0</v>
      </c>
      <c r="AW325" s="33">
        <f t="shared" si="348"/>
        <v>0</v>
      </c>
      <c r="AX325" s="31">
        <f t="shared" si="349"/>
        <v>1</v>
      </c>
      <c r="AY325" s="33">
        <f t="shared" si="350"/>
        <v>1.5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customHeight="1">
      <c r="A326" s="2"/>
      <c r="B326" s="107">
        <v>251</v>
      </c>
      <c r="C326" s="31">
        <v>7</v>
      </c>
      <c r="D326" s="106" t="s">
        <v>16</v>
      </c>
      <c r="E326" s="2" t="s">
        <v>148</v>
      </c>
      <c r="F326" s="2" t="s">
        <v>149</v>
      </c>
      <c r="G326" s="2"/>
      <c r="H326" s="33">
        <f t="shared" si="333"/>
        <v>2</v>
      </c>
      <c r="I326" s="99">
        <f t="shared" si="0"/>
        <v>322.16078445590506</v>
      </c>
      <c r="J326" s="101">
        <f t="shared" si="1"/>
        <v>13.583333333333334</v>
      </c>
      <c r="K326" s="101">
        <f t="shared" si="2"/>
        <v>813</v>
      </c>
      <c r="L326" s="74">
        <f t="shared" si="3"/>
        <v>313</v>
      </c>
      <c r="M326" s="99">
        <f t="shared" si="191"/>
        <v>1932.9647067354304</v>
      </c>
      <c r="N326" s="108">
        <f t="shared" si="334"/>
        <v>1932.9647067354304</v>
      </c>
      <c r="O326" s="108"/>
      <c r="P326" s="108"/>
      <c r="Q326" s="108"/>
      <c r="R326" s="109"/>
      <c r="S326" s="99">
        <f t="shared" si="335"/>
        <v>2332.239377783415</v>
      </c>
      <c r="T326" s="108">
        <f t="shared" si="336"/>
        <v>1166.1196888917075</v>
      </c>
      <c r="U326" s="108"/>
      <c r="V326" s="108"/>
      <c r="W326" s="108"/>
      <c r="X326" s="109"/>
      <c r="Y326" s="99">
        <f t="shared" si="8"/>
        <v>2332.239377783415</v>
      </c>
      <c r="Z326" s="108">
        <f t="shared" si="337"/>
        <v>2332.239377783415</v>
      </c>
      <c r="AA326" s="108"/>
      <c r="AB326" s="108"/>
      <c r="AC326" s="108"/>
      <c r="AD326" s="109"/>
      <c r="AE326" s="99">
        <f t="shared" ref="AE326:AF326" si="362">AO326</f>
        <v>6</v>
      </c>
      <c r="AF326" s="101">
        <f t="shared" si="362"/>
        <v>36</v>
      </c>
      <c r="AG326" s="101">
        <f t="shared" si="280"/>
        <v>19.001300000000001</v>
      </c>
      <c r="AH326" s="101">
        <f t="shared" si="339"/>
        <v>81.5</v>
      </c>
      <c r="AI326" s="101">
        <f t="shared" si="246"/>
        <v>268.61079999999998</v>
      </c>
      <c r="AJ326" s="108">
        <f t="shared" si="340"/>
        <v>2</v>
      </c>
      <c r="AK326" s="101">
        <f t="shared" si="15"/>
        <v>971.7664074097562</v>
      </c>
      <c r="AL326" s="101">
        <f t="shared" si="341"/>
        <v>971.7664074097562</v>
      </c>
      <c r="AM326" s="101"/>
      <c r="AN326" s="101"/>
      <c r="AO326" s="1">
        <v>6</v>
      </c>
      <c r="AP326" s="2">
        <v>36</v>
      </c>
      <c r="AQ326" s="74">
        <f t="shared" si="342"/>
        <v>163</v>
      </c>
      <c r="AR326" s="31">
        <f t="shared" si="343"/>
        <v>0.5</v>
      </c>
      <c r="AS326" s="2">
        <f t="shared" si="344"/>
        <v>1</v>
      </c>
      <c r="AT326" s="33">
        <f t="shared" si="345"/>
        <v>0</v>
      </c>
      <c r="AU326" s="31">
        <f t="shared" si="346"/>
        <v>1</v>
      </c>
      <c r="AV326" s="2">
        <f t="shared" si="347"/>
        <v>0</v>
      </c>
      <c r="AW326" s="33">
        <f t="shared" si="348"/>
        <v>0</v>
      </c>
      <c r="AX326" s="31">
        <f t="shared" si="349"/>
        <v>1</v>
      </c>
      <c r="AY326" s="33">
        <f t="shared" si="350"/>
        <v>1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customHeight="1">
      <c r="A327" s="2"/>
      <c r="B327" s="107">
        <v>252</v>
      </c>
      <c r="C327" s="31">
        <v>7</v>
      </c>
      <c r="D327" s="106" t="s">
        <v>16</v>
      </c>
      <c r="E327" s="2" t="s">
        <v>163</v>
      </c>
      <c r="F327" s="2" t="s">
        <v>149</v>
      </c>
      <c r="G327" s="2"/>
      <c r="H327" s="33">
        <f t="shared" si="333"/>
        <v>2</v>
      </c>
      <c r="I327" s="99">
        <f t="shared" si="0"/>
        <v>451.02509823826705</v>
      </c>
      <c r="J327" s="101">
        <f t="shared" si="1"/>
        <v>13.583333333333334</v>
      </c>
      <c r="K327" s="101">
        <f t="shared" si="2"/>
        <v>674</v>
      </c>
      <c r="L327" s="74">
        <f t="shared" si="3"/>
        <v>245</v>
      </c>
      <c r="M327" s="99">
        <f t="shared" si="191"/>
        <v>2706.1505894296024</v>
      </c>
      <c r="N327" s="108">
        <f t="shared" si="334"/>
        <v>2706.1505894296024</v>
      </c>
      <c r="O327" s="108"/>
      <c r="P327" s="108"/>
      <c r="Q327" s="108"/>
      <c r="R327" s="109"/>
      <c r="S327" s="99">
        <f t="shared" si="335"/>
        <v>3265.1351288967808</v>
      </c>
      <c r="T327" s="108">
        <f t="shared" si="336"/>
        <v>1632.5675644483904</v>
      </c>
      <c r="U327" s="108"/>
      <c r="V327" s="108"/>
      <c r="W327" s="108"/>
      <c r="X327" s="109"/>
      <c r="Y327" s="99">
        <f t="shared" si="8"/>
        <v>3265.1351288967808</v>
      </c>
      <c r="Z327" s="108">
        <f t="shared" si="337"/>
        <v>3265.1351288967808</v>
      </c>
      <c r="AA327" s="108"/>
      <c r="AB327" s="108"/>
      <c r="AC327" s="108"/>
      <c r="AD327" s="109"/>
      <c r="AE327" s="99">
        <f t="shared" ref="AE327:AF327" si="363">AO327</f>
        <v>6</v>
      </c>
      <c r="AF327" s="101">
        <f t="shared" si="363"/>
        <v>36</v>
      </c>
      <c r="AG327" s="101">
        <f t="shared" si="280"/>
        <v>19.001300000000001</v>
      </c>
      <c r="AH327" s="101">
        <f t="shared" si="339"/>
        <v>81.5</v>
      </c>
      <c r="AI327" s="101">
        <f t="shared" si="246"/>
        <v>268.61079999999998</v>
      </c>
      <c r="AJ327" s="108">
        <f t="shared" si="340"/>
        <v>2</v>
      </c>
      <c r="AK327" s="101">
        <f t="shared" si="15"/>
        <v>971.7664074097562</v>
      </c>
      <c r="AL327" s="101">
        <f t="shared" si="341"/>
        <v>971.7664074097562</v>
      </c>
      <c r="AM327" s="101"/>
      <c r="AN327" s="101"/>
      <c r="AO327" s="1">
        <v>6</v>
      </c>
      <c r="AP327" s="2">
        <v>36</v>
      </c>
      <c r="AQ327" s="74">
        <f t="shared" si="342"/>
        <v>163</v>
      </c>
      <c r="AR327" s="31">
        <f t="shared" si="343"/>
        <v>0.5</v>
      </c>
      <c r="AS327" s="2">
        <f t="shared" si="344"/>
        <v>1</v>
      </c>
      <c r="AT327" s="33">
        <f t="shared" si="345"/>
        <v>0</v>
      </c>
      <c r="AU327" s="31">
        <f t="shared" si="346"/>
        <v>1.4</v>
      </c>
      <c r="AV327" s="2">
        <f t="shared" si="347"/>
        <v>0</v>
      </c>
      <c r="AW327" s="33">
        <f t="shared" si="348"/>
        <v>0</v>
      </c>
      <c r="AX327" s="31">
        <f t="shared" si="349"/>
        <v>1</v>
      </c>
      <c r="AY327" s="33">
        <f t="shared" si="350"/>
        <v>1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customHeight="1">
      <c r="A328" s="2"/>
      <c r="B328" s="107">
        <v>253</v>
      </c>
      <c r="C328" s="31">
        <v>7</v>
      </c>
      <c r="D328" s="106" t="s">
        <v>16</v>
      </c>
      <c r="E328" s="2" t="s">
        <v>79</v>
      </c>
      <c r="F328" s="2" t="s">
        <v>149</v>
      </c>
      <c r="G328" s="2"/>
      <c r="H328" s="33">
        <f t="shared" si="333"/>
        <v>2</v>
      </c>
      <c r="I328" s="99">
        <f t="shared" si="0"/>
        <v>322.16078445590506</v>
      </c>
      <c r="J328" s="101">
        <f t="shared" si="1"/>
        <v>27.166666666666668</v>
      </c>
      <c r="K328" s="101">
        <f t="shared" si="2"/>
        <v>813</v>
      </c>
      <c r="L328" s="74">
        <f t="shared" si="3"/>
        <v>313</v>
      </c>
      <c r="M328" s="99">
        <f t="shared" si="191"/>
        <v>1932.9647067354304</v>
      </c>
      <c r="N328" s="108">
        <f t="shared" si="334"/>
        <v>1932.9647067354304</v>
      </c>
      <c r="O328" s="108"/>
      <c r="P328" s="108"/>
      <c r="Q328" s="108"/>
      <c r="R328" s="109"/>
      <c r="S328" s="99">
        <f t="shared" si="335"/>
        <v>2332.239377783415</v>
      </c>
      <c r="T328" s="108">
        <f t="shared" si="336"/>
        <v>1166.1196888917075</v>
      </c>
      <c r="U328" s="108"/>
      <c r="V328" s="108"/>
      <c r="W328" s="108"/>
      <c r="X328" s="109"/>
      <c r="Y328" s="99">
        <f t="shared" si="8"/>
        <v>2332.239377783415</v>
      </c>
      <c r="Z328" s="108">
        <f t="shared" si="337"/>
        <v>2332.239377783415</v>
      </c>
      <c r="AA328" s="108"/>
      <c r="AB328" s="108"/>
      <c r="AC328" s="108"/>
      <c r="AD328" s="109"/>
      <c r="AE328" s="99">
        <f t="shared" ref="AE328:AF328" si="364">AO328</f>
        <v>6</v>
      </c>
      <c r="AF328" s="101">
        <f t="shared" si="364"/>
        <v>36</v>
      </c>
      <c r="AG328" s="101">
        <f t="shared" si="280"/>
        <v>19.001300000000001</v>
      </c>
      <c r="AH328" s="101">
        <f t="shared" si="339"/>
        <v>163</v>
      </c>
      <c r="AI328" s="101">
        <f t="shared" si="246"/>
        <v>268.61079999999998</v>
      </c>
      <c r="AJ328" s="108">
        <f t="shared" si="340"/>
        <v>1.8</v>
      </c>
      <c r="AK328" s="101">
        <f t="shared" si="15"/>
        <v>971.7664074097562</v>
      </c>
      <c r="AL328" s="101">
        <f t="shared" si="341"/>
        <v>971.7664074097562</v>
      </c>
      <c r="AM328" s="101"/>
      <c r="AN328" s="101"/>
      <c r="AO328" s="1">
        <v>6</v>
      </c>
      <c r="AP328" s="2">
        <v>36</v>
      </c>
      <c r="AQ328" s="74">
        <f t="shared" si="342"/>
        <v>163</v>
      </c>
      <c r="AR328" s="31">
        <f t="shared" si="343"/>
        <v>1</v>
      </c>
      <c r="AS328" s="2">
        <f t="shared" si="344"/>
        <v>0.9</v>
      </c>
      <c r="AT328" s="33">
        <f t="shared" si="345"/>
        <v>0</v>
      </c>
      <c r="AU328" s="31">
        <f t="shared" si="346"/>
        <v>1</v>
      </c>
      <c r="AV328" s="2">
        <f t="shared" si="347"/>
        <v>0</v>
      </c>
      <c r="AW328" s="33">
        <f t="shared" si="348"/>
        <v>0</v>
      </c>
      <c r="AX328" s="31">
        <f t="shared" si="349"/>
        <v>1</v>
      </c>
      <c r="AY328" s="33">
        <f t="shared" si="350"/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customHeight="1">
      <c r="A329" s="2"/>
      <c r="B329" s="107">
        <v>254</v>
      </c>
      <c r="C329" s="31">
        <v>7</v>
      </c>
      <c r="D329" s="106" t="s">
        <v>16</v>
      </c>
      <c r="E329" s="2" t="s">
        <v>168</v>
      </c>
      <c r="F329" s="2" t="s">
        <v>149</v>
      </c>
      <c r="G329" s="2"/>
      <c r="H329" s="33">
        <f t="shared" si="333"/>
        <v>2</v>
      </c>
      <c r="I329" s="99">
        <f t="shared" si="0"/>
        <v>451.02509823826705</v>
      </c>
      <c r="J329" s="101">
        <f t="shared" si="1"/>
        <v>27.166666666666668</v>
      </c>
      <c r="K329" s="101">
        <f t="shared" si="2"/>
        <v>674</v>
      </c>
      <c r="L329" s="74">
        <f t="shared" si="3"/>
        <v>245</v>
      </c>
      <c r="M329" s="99">
        <f t="shared" si="191"/>
        <v>2706.1505894296024</v>
      </c>
      <c r="N329" s="108">
        <f t="shared" si="334"/>
        <v>2706.1505894296024</v>
      </c>
      <c r="O329" s="108"/>
      <c r="P329" s="108"/>
      <c r="Q329" s="108"/>
      <c r="R329" s="109"/>
      <c r="S329" s="99">
        <f t="shared" si="335"/>
        <v>3265.1351288967808</v>
      </c>
      <c r="T329" s="108">
        <f t="shared" si="336"/>
        <v>1632.5675644483904</v>
      </c>
      <c r="U329" s="108"/>
      <c r="V329" s="108"/>
      <c r="W329" s="108"/>
      <c r="X329" s="109"/>
      <c r="Y329" s="99">
        <f t="shared" si="8"/>
        <v>3265.1351288967808</v>
      </c>
      <c r="Z329" s="108">
        <f t="shared" si="337"/>
        <v>3265.1351288967808</v>
      </c>
      <c r="AA329" s="108"/>
      <c r="AB329" s="108"/>
      <c r="AC329" s="108"/>
      <c r="AD329" s="109"/>
      <c r="AE329" s="99">
        <f t="shared" ref="AE329:AF329" si="365">AO329</f>
        <v>6</v>
      </c>
      <c r="AF329" s="101">
        <f t="shared" si="365"/>
        <v>36</v>
      </c>
      <c r="AG329" s="101">
        <f t="shared" si="280"/>
        <v>19.001300000000001</v>
      </c>
      <c r="AH329" s="101">
        <f t="shared" si="339"/>
        <v>163</v>
      </c>
      <c r="AI329" s="101">
        <f t="shared" si="246"/>
        <v>268.61079999999998</v>
      </c>
      <c r="AJ329" s="108">
        <f t="shared" si="340"/>
        <v>1.8</v>
      </c>
      <c r="AK329" s="101">
        <f t="shared" si="15"/>
        <v>971.7664074097562</v>
      </c>
      <c r="AL329" s="101">
        <f t="shared" si="341"/>
        <v>971.7664074097562</v>
      </c>
      <c r="AM329" s="101"/>
      <c r="AN329" s="101"/>
      <c r="AO329" s="1">
        <v>6</v>
      </c>
      <c r="AP329" s="2">
        <v>36</v>
      </c>
      <c r="AQ329" s="74">
        <f t="shared" si="342"/>
        <v>163</v>
      </c>
      <c r="AR329" s="31">
        <f t="shared" si="343"/>
        <v>1</v>
      </c>
      <c r="AS329" s="2">
        <f t="shared" si="344"/>
        <v>0.9</v>
      </c>
      <c r="AT329" s="33">
        <f t="shared" si="345"/>
        <v>0</v>
      </c>
      <c r="AU329" s="31">
        <f t="shared" si="346"/>
        <v>1.4</v>
      </c>
      <c r="AV329" s="2">
        <f t="shared" si="347"/>
        <v>0</v>
      </c>
      <c r="AW329" s="33">
        <f t="shared" si="348"/>
        <v>0</v>
      </c>
      <c r="AX329" s="31">
        <f t="shared" si="349"/>
        <v>1</v>
      </c>
      <c r="AY329" s="33">
        <f t="shared" si="350"/>
        <v>1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customHeight="1">
      <c r="A330" s="2"/>
      <c r="B330" s="107">
        <v>255</v>
      </c>
      <c r="C330" s="31">
        <v>7</v>
      </c>
      <c r="D330" s="106" t="s">
        <v>16</v>
      </c>
      <c r="E330" s="2" t="s">
        <v>87</v>
      </c>
      <c r="F330" s="2" t="s">
        <v>149</v>
      </c>
      <c r="G330" s="2"/>
      <c r="H330" s="33">
        <f t="shared" si="333"/>
        <v>2</v>
      </c>
      <c r="I330" s="99">
        <f t="shared" si="0"/>
        <v>371.3158778658505</v>
      </c>
      <c r="J330" s="101">
        <f t="shared" si="1"/>
        <v>27.166666666666668</v>
      </c>
      <c r="K330" s="101">
        <f t="shared" si="2"/>
        <v>760</v>
      </c>
      <c r="L330" s="74">
        <f t="shared" si="3"/>
        <v>281</v>
      </c>
      <c r="M330" s="99">
        <f t="shared" si="191"/>
        <v>2227.8952671951029</v>
      </c>
      <c r="N330" s="108">
        <f t="shared" si="334"/>
        <v>2227.8952671951029</v>
      </c>
      <c r="O330" s="108"/>
      <c r="P330" s="108"/>
      <c r="Q330" s="108"/>
      <c r="R330" s="109"/>
      <c r="S330" s="99">
        <f t="shared" si="335"/>
        <v>2332.239377783415</v>
      </c>
      <c r="T330" s="108">
        <f t="shared" si="336"/>
        <v>1166.1196888917075</v>
      </c>
      <c r="U330" s="108"/>
      <c r="V330" s="108"/>
      <c r="W330" s="108"/>
      <c r="X330" s="109"/>
      <c r="Y330" s="99">
        <f t="shared" si="8"/>
        <v>2332.239377783415</v>
      </c>
      <c r="Z330" s="108">
        <f t="shared" si="337"/>
        <v>2332.239377783415</v>
      </c>
      <c r="AA330" s="108"/>
      <c r="AB330" s="108"/>
      <c r="AC330" s="108"/>
      <c r="AD330" s="109"/>
      <c r="AE330" s="99">
        <f t="shared" ref="AE330:AF330" si="366">AO330</f>
        <v>6</v>
      </c>
      <c r="AF330" s="101">
        <f t="shared" si="366"/>
        <v>36</v>
      </c>
      <c r="AG330" s="101">
        <f t="shared" si="280"/>
        <v>34.001300000000001</v>
      </c>
      <c r="AH330" s="101">
        <f t="shared" si="339"/>
        <v>163</v>
      </c>
      <c r="AI330" s="101">
        <f t="shared" si="246"/>
        <v>268.61079999999998</v>
      </c>
      <c r="AJ330" s="108">
        <f t="shared" si="340"/>
        <v>2</v>
      </c>
      <c r="AK330" s="101">
        <f t="shared" si="15"/>
        <v>971.7664074097562</v>
      </c>
      <c r="AL330" s="101">
        <f t="shared" si="341"/>
        <v>971.7664074097562</v>
      </c>
      <c r="AM330" s="101"/>
      <c r="AN330" s="101"/>
      <c r="AO330" s="1">
        <v>6</v>
      </c>
      <c r="AP330" s="2">
        <v>36</v>
      </c>
      <c r="AQ330" s="74">
        <f t="shared" si="342"/>
        <v>163</v>
      </c>
      <c r="AR330" s="31">
        <f t="shared" si="343"/>
        <v>1</v>
      </c>
      <c r="AS330" s="2">
        <f t="shared" si="344"/>
        <v>1</v>
      </c>
      <c r="AT330" s="33">
        <f t="shared" si="345"/>
        <v>15</v>
      </c>
      <c r="AU330" s="31">
        <f t="shared" si="346"/>
        <v>1</v>
      </c>
      <c r="AV330" s="2">
        <f t="shared" si="347"/>
        <v>0</v>
      </c>
      <c r="AW330" s="33">
        <f t="shared" si="348"/>
        <v>0</v>
      </c>
      <c r="AX330" s="31">
        <f t="shared" si="349"/>
        <v>1</v>
      </c>
      <c r="AY330" s="33">
        <f t="shared" si="350"/>
        <v>1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customHeight="1">
      <c r="A331" s="2"/>
      <c r="B331" s="107">
        <v>256</v>
      </c>
      <c r="C331" s="31">
        <v>7</v>
      </c>
      <c r="D331" s="106" t="s">
        <v>16</v>
      </c>
      <c r="E331" s="2" t="s">
        <v>179</v>
      </c>
      <c r="F331" s="2" t="s">
        <v>149</v>
      </c>
      <c r="G331" s="2"/>
      <c r="H331" s="33">
        <f t="shared" si="333"/>
        <v>2</v>
      </c>
      <c r="I331" s="99">
        <f t="shared" si="0"/>
        <v>519.84222901219061</v>
      </c>
      <c r="J331" s="101">
        <f t="shared" si="1"/>
        <v>27.166666666666668</v>
      </c>
      <c r="K331" s="101">
        <f t="shared" si="2"/>
        <v>578</v>
      </c>
      <c r="L331" s="74">
        <f t="shared" si="3"/>
        <v>205</v>
      </c>
      <c r="M331" s="99">
        <f t="shared" si="191"/>
        <v>3119.0533740731439</v>
      </c>
      <c r="N331" s="108">
        <f t="shared" si="334"/>
        <v>3119.0533740731439</v>
      </c>
      <c r="O331" s="108"/>
      <c r="P331" s="108"/>
      <c r="Q331" s="108"/>
      <c r="R331" s="109"/>
      <c r="S331" s="99">
        <f t="shared" si="335"/>
        <v>3265.1351288967808</v>
      </c>
      <c r="T331" s="108">
        <f t="shared" si="336"/>
        <v>1632.5675644483904</v>
      </c>
      <c r="U331" s="108"/>
      <c r="V331" s="108"/>
      <c r="W331" s="108"/>
      <c r="X331" s="109"/>
      <c r="Y331" s="99">
        <f t="shared" si="8"/>
        <v>3265.1351288967808</v>
      </c>
      <c r="Z331" s="108">
        <f t="shared" si="337"/>
        <v>3265.1351288967808</v>
      </c>
      <c r="AA331" s="108"/>
      <c r="AB331" s="108"/>
      <c r="AC331" s="108"/>
      <c r="AD331" s="109"/>
      <c r="AE331" s="99">
        <f t="shared" ref="AE331:AF331" si="367">AO331</f>
        <v>6</v>
      </c>
      <c r="AF331" s="101">
        <f t="shared" si="367"/>
        <v>36</v>
      </c>
      <c r="AG331" s="101">
        <f t="shared" si="280"/>
        <v>34.001300000000001</v>
      </c>
      <c r="AH331" s="101">
        <f t="shared" si="339"/>
        <v>163</v>
      </c>
      <c r="AI331" s="101">
        <f t="shared" si="246"/>
        <v>268.61079999999998</v>
      </c>
      <c r="AJ331" s="108">
        <f t="shared" si="340"/>
        <v>2</v>
      </c>
      <c r="AK331" s="101">
        <f t="shared" si="15"/>
        <v>971.7664074097562</v>
      </c>
      <c r="AL331" s="101">
        <f t="shared" si="341"/>
        <v>971.7664074097562</v>
      </c>
      <c r="AM331" s="101"/>
      <c r="AN331" s="101"/>
      <c r="AO331" s="1">
        <v>6</v>
      </c>
      <c r="AP331" s="2">
        <v>36</v>
      </c>
      <c r="AQ331" s="74">
        <f t="shared" si="342"/>
        <v>163</v>
      </c>
      <c r="AR331" s="31">
        <f t="shared" si="343"/>
        <v>1</v>
      </c>
      <c r="AS331" s="2">
        <f t="shared" si="344"/>
        <v>1</v>
      </c>
      <c r="AT331" s="33">
        <f t="shared" si="345"/>
        <v>15</v>
      </c>
      <c r="AU331" s="31">
        <f t="shared" si="346"/>
        <v>1.4</v>
      </c>
      <c r="AV331" s="2">
        <f t="shared" si="347"/>
        <v>0</v>
      </c>
      <c r="AW331" s="33">
        <f t="shared" si="348"/>
        <v>0</v>
      </c>
      <c r="AX331" s="31">
        <f t="shared" si="349"/>
        <v>1</v>
      </c>
      <c r="AY331" s="33">
        <f t="shared" si="350"/>
        <v>1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customHeight="1">
      <c r="A332" s="2"/>
      <c r="B332" s="107">
        <v>257</v>
      </c>
      <c r="C332" s="31">
        <v>4</v>
      </c>
      <c r="D332" s="106" t="s">
        <v>16</v>
      </c>
      <c r="E332" s="2" t="s">
        <v>148</v>
      </c>
      <c r="F332" s="2" t="s">
        <v>149</v>
      </c>
      <c r="G332" s="2"/>
      <c r="H332" s="33">
        <f t="shared" si="333"/>
        <v>2</v>
      </c>
      <c r="I332" s="99">
        <f t="shared" si="0"/>
        <v>298.42975715687635</v>
      </c>
      <c r="J332" s="101">
        <f t="shared" si="1"/>
        <v>7.5</v>
      </c>
      <c r="K332" s="101">
        <f t="shared" si="2"/>
        <v>843</v>
      </c>
      <c r="L332" s="74">
        <f t="shared" si="3"/>
        <v>329</v>
      </c>
      <c r="M332" s="99">
        <f t="shared" si="191"/>
        <v>1790.5785429412581</v>
      </c>
      <c r="N332" s="108">
        <f t="shared" si="334"/>
        <v>1790.5785429412581</v>
      </c>
      <c r="O332" s="108"/>
      <c r="P332" s="108"/>
      <c r="Q332" s="108"/>
      <c r="R332" s="109"/>
      <c r="S332" s="99">
        <f t="shared" si="335"/>
        <v>2160.4418188858535</v>
      </c>
      <c r="T332" s="108">
        <f t="shared" si="336"/>
        <v>1080.2209094429268</v>
      </c>
      <c r="U332" s="108"/>
      <c r="V332" s="108"/>
      <c r="W332" s="108"/>
      <c r="X332" s="109"/>
      <c r="Y332" s="99">
        <f t="shared" si="8"/>
        <v>2160.4418188858535</v>
      </c>
      <c r="Z332" s="108">
        <f t="shared" si="337"/>
        <v>2160.4418188858535</v>
      </c>
      <c r="AA332" s="108"/>
      <c r="AB332" s="108"/>
      <c r="AC332" s="108"/>
      <c r="AD332" s="109"/>
      <c r="AE332" s="99">
        <f t="shared" ref="AE332:AF332" si="368">AO332</f>
        <v>6</v>
      </c>
      <c r="AF332" s="101">
        <f t="shared" si="368"/>
        <v>36</v>
      </c>
      <c r="AG332" s="101">
        <f t="shared" si="280"/>
        <v>19.001300000000001</v>
      </c>
      <c r="AH332" s="101">
        <f t="shared" si="339"/>
        <v>45</v>
      </c>
      <c r="AI332" s="101">
        <f t="shared" ref="AI332:AI395" si="369">$D$58+$D$19</f>
        <v>268.61079999999998</v>
      </c>
      <c r="AJ332" s="108">
        <f t="shared" si="340"/>
        <v>2</v>
      </c>
      <c r="AK332" s="101">
        <f t="shared" si="15"/>
        <v>900.18409120243905</v>
      </c>
      <c r="AL332" s="101">
        <f t="shared" si="341"/>
        <v>900.18409120243905</v>
      </c>
      <c r="AM332" s="101"/>
      <c r="AN332" s="101"/>
      <c r="AO332" s="1">
        <v>6</v>
      </c>
      <c r="AP332" s="2">
        <v>36</v>
      </c>
      <c r="AQ332" s="74">
        <f t="shared" si="342"/>
        <v>90</v>
      </c>
      <c r="AR332" s="31">
        <f t="shared" si="343"/>
        <v>0.5</v>
      </c>
      <c r="AS332" s="2">
        <f t="shared" si="344"/>
        <v>1</v>
      </c>
      <c r="AT332" s="33">
        <f t="shared" si="345"/>
        <v>0</v>
      </c>
      <c r="AU332" s="31">
        <f t="shared" si="346"/>
        <v>1</v>
      </c>
      <c r="AV332" s="2">
        <f t="shared" si="347"/>
        <v>0</v>
      </c>
      <c r="AW332" s="33">
        <f t="shared" si="348"/>
        <v>0</v>
      </c>
      <c r="AX332" s="31">
        <f t="shared" si="349"/>
        <v>1</v>
      </c>
      <c r="AY332" s="33">
        <f t="shared" si="350"/>
        <v>1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customHeight="1">
      <c r="A333" s="2"/>
      <c r="B333" s="107">
        <v>258</v>
      </c>
      <c r="C333" s="31">
        <v>4</v>
      </c>
      <c r="D333" s="106" t="s">
        <v>16</v>
      </c>
      <c r="E333" s="2" t="s">
        <v>79</v>
      </c>
      <c r="F333" s="2" t="s">
        <v>149</v>
      </c>
      <c r="G333" s="2"/>
      <c r="H333" s="33">
        <f t="shared" si="333"/>
        <v>2</v>
      </c>
      <c r="I333" s="99">
        <f t="shared" si="0"/>
        <v>298.42975715687635</v>
      </c>
      <c r="J333" s="101">
        <f t="shared" si="1"/>
        <v>15</v>
      </c>
      <c r="K333" s="101">
        <f t="shared" si="2"/>
        <v>843</v>
      </c>
      <c r="L333" s="74">
        <f t="shared" si="3"/>
        <v>329</v>
      </c>
      <c r="M333" s="99">
        <f t="shared" si="191"/>
        <v>1790.5785429412581</v>
      </c>
      <c r="N333" s="108">
        <f t="shared" si="334"/>
        <v>1790.5785429412581</v>
      </c>
      <c r="O333" s="108"/>
      <c r="P333" s="108"/>
      <c r="Q333" s="108"/>
      <c r="R333" s="109"/>
      <c r="S333" s="99">
        <f t="shared" si="335"/>
        <v>2160.4418188858535</v>
      </c>
      <c r="T333" s="108">
        <f t="shared" si="336"/>
        <v>1080.2209094429268</v>
      </c>
      <c r="U333" s="108"/>
      <c r="V333" s="108"/>
      <c r="W333" s="108"/>
      <c r="X333" s="109"/>
      <c r="Y333" s="99">
        <f t="shared" si="8"/>
        <v>2160.4418188858535</v>
      </c>
      <c r="Z333" s="108">
        <f t="shared" si="337"/>
        <v>2160.4418188858535</v>
      </c>
      <c r="AA333" s="108"/>
      <c r="AB333" s="108"/>
      <c r="AC333" s="108"/>
      <c r="AD333" s="109"/>
      <c r="AE333" s="99">
        <f t="shared" ref="AE333:AF333" si="370">AO333</f>
        <v>6</v>
      </c>
      <c r="AF333" s="101">
        <f t="shared" si="370"/>
        <v>36</v>
      </c>
      <c r="AG333" s="101">
        <f t="shared" si="280"/>
        <v>19.001300000000001</v>
      </c>
      <c r="AH333" s="101">
        <f t="shared" si="339"/>
        <v>90</v>
      </c>
      <c r="AI333" s="101">
        <f t="shared" si="369"/>
        <v>268.61079999999998</v>
      </c>
      <c r="AJ333" s="108">
        <f t="shared" si="340"/>
        <v>1.8</v>
      </c>
      <c r="AK333" s="101">
        <f t="shared" si="15"/>
        <v>900.18409120243905</v>
      </c>
      <c r="AL333" s="101">
        <f t="shared" si="341"/>
        <v>900.18409120243905</v>
      </c>
      <c r="AM333" s="101"/>
      <c r="AN333" s="101"/>
      <c r="AO333" s="1">
        <v>6</v>
      </c>
      <c r="AP333" s="2">
        <v>36</v>
      </c>
      <c r="AQ333" s="74">
        <f t="shared" si="342"/>
        <v>90</v>
      </c>
      <c r="AR333" s="31">
        <f t="shared" si="343"/>
        <v>1</v>
      </c>
      <c r="AS333" s="2">
        <f t="shared" si="344"/>
        <v>0.9</v>
      </c>
      <c r="AT333" s="33">
        <f t="shared" si="345"/>
        <v>0</v>
      </c>
      <c r="AU333" s="31">
        <f t="shared" si="346"/>
        <v>1</v>
      </c>
      <c r="AV333" s="2">
        <f t="shared" si="347"/>
        <v>0</v>
      </c>
      <c r="AW333" s="33">
        <f t="shared" si="348"/>
        <v>0</v>
      </c>
      <c r="AX333" s="31">
        <f t="shared" si="349"/>
        <v>1</v>
      </c>
      <c r="AY333" s="33">
        <f t="shared" si="350"/>
        <v>1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customHeight="1">
      <c r="A334" s="2"/>
      <c r="B334" s="107">
        <v>259</v>
      </c>
      <c r="C334" s="31">
        <v>4</v>
      </c>
      <c r="D334" s="106" t="s">
        <v>16</v>
      </c>
      <c r="E334" s="2" t="s">
        <v>87</v>
      </c>
      <c r="F334" s="2" t="s">
        <v>149</v>
      </c>
      <c r="G334" s="2"/>
      <c r="H334" s="33">
        <f t="shared" si="333"/>
        <v>2</v>
      </c>
      <c r="I334" s="99">
        <f t="shared" si="0"/>
        <v>343.96398508635116</v>
      </c>
      <c r="J334" s="101">
        <f t="shared" si="1"/>
        <v>15</v>
      </c>
      <c r="K334" s="101">
        <f t="shared" si="2"/>
        <v>788</v>
      </c>
      <c r="L334" s="74">
        <f t="shared" si="3"/>
        <v>298</v>
      </c>
      <c r="M334" s="99">
        <f t="shared" si="191"/>
        <v>2063.7839105181069</v>
      </c>
      <c r="N334" s="108">
        <f t="shared" si="334"/>
        <v>2063.7839105181069</v>
      </c>
      <c r="O334" s="108"/>
      <c r="P334" s="108"/>
      <c r="Q334" s="108"/>
      <c r="R334" s="109"/>
      <c r="S334" s="99">
        <f t="shared" si="335"/>
        <v>2160.4418188858535</v>
      </c>
      <c r="T334" s="108">
        <f t="shared" si="336"/>
        <v>1080.2209094429268</v>
      </c>
      <c r="U334" s="108"/>
      <c r="V334" s="108"/>
      <c r="W334" s="108"/>
      <c r="X334" s="109"/>
      <c r="Y334" s="99">
        <f t="shared" si="8"/>
        <v>2160.4418188858535</v>
      </c>
      <c r="Z334" s="108">
        <f t="shared" si="337"/>
        <v>2160.4418188858535</v>
      </c>
      <c r="AA334" s="108"/>
      <c r="AB334" s="108"/>
      <c r="AC334" s="108"/>
      <c r="AD334" s="109"/>
      <c r="AE334" s="99">
        <f t="shared" ref="AE334:AF334" si="371">AO334</f>
        <v>6</v>
      </c>
      <c r="AF334" s="101">
        <f t="shared" si="371"/>
        <v>36</v>
      </c>
      <c r="AG334" s="101">
        <f t="shared" si="280"/>
        <v>34.001300000000001</v>
      </c>
      <c r="AH334" s="101">
        <f t="shared" si="339"/>
        <v>90</v>
      </c>
      <c r="AI334" s="101">
        <f t="shared" si="369"/>
        <v>268.61079999999998</v>
      </c>
      <c r="AJ334" s="108">
        <f t="shared" si="340"/>
        <v>2</v>
      </c>
      <c r="AK334" s="101">
        <f t="shared" si="15"/>
        <v>900.18409120243905</v>
      </c>
      <c r="AL334" s="101">
        <f t="shared" si="341"/>
        <v>900.18409120243905</v>
      </c>
      <c r="AM334" s="101"/>
      <c r="AN334" s="101"/>
      <c r="AO334" s="1">
        <v>6</v>
      </c>
      <c r="AP334" s="2">
        <v>36</v>
      </c>
      <c r="AQ334" s="74">
        <f t="shared" si="342"/>
        <v>90</v>
      </c>
      <c r="AR334" s="31">
        <f t="shared" si="343"/>
        <v>1</v>
      </c>
      <c r="AS334" s="2">
        <f t="shared" si="344"/>
        <v>1</v>
      </c>
      <c r="AT334" s="33">
        <f t="shared" si="345"/>
        <v>15</v>
      </c>
      <c r="AU334" s="31">
        <f t="shared" si="346"/>
        <v>1</v>
      </c>
      <c r="AV334" s="2">
        <f t="shared" si="347"/>
        <v>0</v>
      </c>
      <c r="AW334" s="33">
        <f t="shared" si="348"/>
        <v>0</v>
      </c>
      <c r="AX334" s="31">
        <f t="shared" si="349"/>
        <v>1</v>
      </c>
      <c r="AY334" s="33">
        <f t="shared" si="350"/>
        <v>1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customHeight="1">
      <c r="A335" s="2"/>
      <c r="B335" s="107">
        <v>260</v>
      </c>
      <c r="C335" s="31">
        <v>1</v>
      </c>
      <c r="D335" s="106" t="s">
        <v>16</v>
      </c>
      <c r="E335" s="2" t="s">
        <v>67</v>
      </c>
      <c r="F335" s="2" t="s">
        <v>149</v>
      </c>
      <c r="G335" s="2"/>
      <c r="H335" s="33">
        <f t="shared" si="333"/>
        <v>2</v>
      </c>
      <c r="I335" s="99">
        <f t="shared" si="0"/>
        <v>239.447752222199</v>
      </c>
      <c r="J335" s="101">
        <f t="shared" si="1"/>
        <v>7.5</v>
      </c>
      <c r="K335" s="101">
        <f t="shared" si="2"/>
        <v>870</v>
      </c>
      <c r="L335" s="74">
        <f t="shared" si="3"/>
        <v>347</v>
      </c>
      <c r="M335" s="99">
        <f t="shared" si="191"/>
        <v>1436.6865133331939</v>
      </c>
      <c r="N335" s="108">
        <f t="shared" si="334"/>
        <v>1436.6865133331939</v>
      </c>
      <c r="O335" s="108"/>
      <c r="P335" s="108"/>
      <c r="Q335" s="108"/>
      <c r="R335" s="109"/>
      <c r="S335" s="99">
        <f t="shared" si="335"/>
        <v>1733.4495804556097</v>
      </c>
      <c r="T335" s="108">
        <f t="shared" si="336"/>
        <v>866.72479022780487</v>
      </c>
      <c r="U335" s="108"/>
      <c r="V335" s="108"/>
      <c r="W335" s="108"/>
      <c r="X335" s="109"/>
      <c r="Y335" s="99">
        <f t="shared" si="8"/>
        <v>1733.4495804556097</v>
      </c>
      <c r="Z335" s="108">
        <f t="shared" si="337"/>
        <v>1733.4495804556097</v>
      </c>
      <c r="AA335" s="108"/>
      <c r="AB335" s="108"/>
      <c r="AC335" s="108"/>
      <c r="AD335" s="109"/>
      <c r="AE335" s="99">
        <f t="shared" ref="AE335:AF335" si="372">AO335</f>
        <v>6</v>
      </c>
      <c r="AF335" s="101">
        <f t="shared" si="372"/>
        <v>36</v>
      </c>
      <c r="AG335" s="101">
        <f t="shared" si="280"/>
        <v>19.001300000000001</v>
      </c>
      <c r="AH335" s="101">
        <f t="shared" si="339"/>
        <v>45</v>
      </c>
      <c r="AI335" s="101">
        <f t="shared" si="369"/>
        <v>268.61079999999998</v>
      </c>
      <c r="AJ335" s="108">
        <f t="shared" si="340"/>
        <v>2</v>
      </c>
      <c r="AK335" s="101">
        <f t="shared" si="15"/>
        <v>722.27065852317071</v>
      </c>
      <c r="AL335" s="101">
        <f t="shared" si="341"/>
        <v>722.27065852317071</v>
      </c>
      <c r="AM335" s="101"/>
      <c r="AN335" s="101"/>
      <c r="AO335" s="1">
        <v>6</v>
      </c>
      <c r="AP335" s="2">
        <v>36</v>
      </c>
      <c r="AQ335" s="74">
        <f t="shared" si="342"/>
        <v>45</v>
      </c>
      <c r="AR335" s="31">
        <f t="shared" si="343"/>
        <v>1</v>
      </c>
      <c r="AS335" s="2">
        <f t="shared" si="344"/>
        <v>1</v>
      </c>
      <c r="AT335" s="33">
        <f t="shared" si="345"/>
        <v>0</v>
      </c>
      <c r="AU335" s="31">
        <f t="shared" si="346"/>
        <v>1</v>
      </c>
      <c r="AV335" s="2">
        <f t="shared" si="347"/>
        <v>0</v>
      </c>
      <c r="AW335" s="33">
        <f t="shared" si="348"/>
        <v>0</v>
      </c>
      <c r="AX335" s="31">
        <f t="shared" si="349"/>
        <v>1</v>
      </c>
      <c r="AY335" s="33">
        <f t="shared" si="350"/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customHeight="1">
      <c r="A336" s="2"/>
      <c r="B336" s="107">
        <v>261</v>
      </c>
      <c r="C336" s="31">
        <v>10</v>
      </c>
      <c r="D336" s="106" t="s">
        <v>16</v>
      </c>
      <c r="E336" s="2" t="s">
        <v>150</v>
      </c>
      <c r="F336" s="2"/>
      <c r="G336" s="2"/>
      <c r="H336" s="33">
        <f t="shared" si="333"/>
        <v>3</v>
      </c>
      <c r="I336" s="99">
        <f t="shared" si="0"/>
        <v>223.06461413325221</v>
      </c>
      <c r="J336" s="101">
        <f t="shared" si="1"/>
        <v>19.583333333333332</v>
      </c>
      <c r="K336" s="101">
        <f t="shared" si="2"/>
        <v>877</v>
      </c>
      <c r="L336" s="74">
        <f t="shared" si="3"/>
        <v>352</v>
      </c>
      <c r="M336" s="99">
        <f t="shared" si="191"/>
        <v>1338.3876847995132</v>
      </c>
      <c r="N336" s="108">
        <f t="shared" si="334"/>
        <v>1338.3876847995132</v>
      </c>
      <c r="O336" s="108"/>
      <c r="P336" s="108"/>
      <c r="Q336" s="108"/>
      <c r="R336" s="109"/>
      <c r="S336" s="99">
        <f t="shared" si="335"/>
        <v>3040.9091597817078</v>
      </c>
      <c r="T336" s="108">
        <f t="shared" si="336"/>
        <v>1013.6363865939026</v>
      </c>
      <c r="U336" s="108"/>
      <c r="V336" s="108"/>
      <c r="W336" s="108"/>
      <c r="X336" s="109"/>
      <c r="Y336" s="99">
        <f t="shared" si="8"/>
        <v>2027.2727731878051</v>
      </c>
      <c r="Z336" s="108">
        <f t="shared" si="337"/>
        <v>2027.2727731878051</v>
      </c>
      <c r="AA336" s="108"/>
      <c r="AB336" s="108"/>
      <c r="AC336" s="108"/>
      <c r="AD336" s="109"/>
      <c r="AE336" s="99">
        <f t="shared" ref="AE336:AF336" si="373">AO336</f>
        <v>6</v>
      </c>
      <c r="AF336" s="101">
        <f t="shared" si="373"/>
        <v>36</v>
      </c>
      <c r="AG336" s="101">
        <f t="shared" si="280"/>
        <v>19.001300000000001</v>
      </c>
      <c r="AH336" s="101">
        <f t="shared" si="339"/>
        <v>117.5</v>
      </c>
      <c r="AI336" s="101">
        <f t="shared" si="369"/>
        <v>268.61079999999998</v>
      </c>
      <c r="AJ336" s="108">
        <f t="shared" si="340"/>
        <v>2.8571428571428572</v>
      </c>
      <c r="AK336" s="101">
        <f t="shared" si="15"/>
        <v>1013.6363865939026</v>
      </c>
      <c r="AL336" s="101">
        <f t="shared" si="341"/>
        <v>1013.6363865939026</v>
      </c>
      <c r="AM336" s="101"/>
      <c r="AN336" s="101"/>
      <c r="AO336" s="1">
        <v>6</v>
      </c>
      <c r="AP336" s="2">
        <v>36</v>
      </c>
      <c r="AQ336" s="74">
        <f t="shared" si="342"/>
        <v>235</v>
      </c>
      <c r="AR336" s="31">
        <f t="shared" si="343"/>
        <v>0.5</v>
      </c>
      <c r="AS336" s="2">
        <f t="shared" si="344"/>
        <v>1</v>
      </c>
      <c r="AT336" s="33">
        <f t="shared" si="345"/>
        <v>0</v>
      </c>
      <c r="AU336" s="31">
        <f t="shared" si="346"/>
        <v>1</v>
      </c>
      <c r="AV336" s="2">
        <f t="shared" si="347"/>
        <v>0</v>
      </c>
      <c r="AW336" s="33">
        <f t="shared" si="348"/>
        <v>0</v>
      </c>
      <c r="AX336" s="31">
        <f t="shared" si="349"/>
        <v>1.5</v>
      </c>
      <c r="AY336" s="33">
        <f t="shared" si="350"/>
        <v>1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customHeight="1">
      <c r="A337" s="2"/>
      <c r="B337" s="107">
        <v>262</v>
      </c>
      <c r="C337" s="31">
        <v>10</v>
      </c>
      <c r="D337" s="106" t="s">
        <v>16</v>
      </c>
      <c r="E337" s="2" t="s">
        <v>164</v>
      </c>
      <c r="F337" s="2"/>
      <c r="G337" s="2"/>
      <c r="H337" s="33">
        <f t="shared" si="333"/>
        <v>3</v>
      </c>
      <c r="I337" s="99">
        <f t="shared" si="0"/>
        <v>312.29045978655307</v>
      </c>
      <c r="J337" s="101">
        <f t="shared" si="1"/>
        <v>19.583333333333332</v>
      </c>
      <c r="K337" s="101">
        <f t="shared" si="2"/>
        <v>826</v>
      </c>
      <c r="L337" s="74">
        <f t="shared" si="3"/>
        <v>323</v>
      </c>
      <c r="M337" s="99">
        <f t="shared" si="191"/>
        <v>1873.7427587193183</v>
      </c>
      <c r="N337" s="108">
        <f t="shared" si="334"/>
        <v>1873.7427587193183</v>
      </c>
      <c r="O337" s="108"/>
      <c r="P337" s="108"/>
      <c r="Q337" s="108"/>
      <c r="R337" s="109"/>
      <c r="S337" s="99">
        <f t="shared" si="335"/>
        <v>4257.2728236943913</v>
      </c>
      <c r="T337" s="108">
        <f t="shared" si="336"/>
        <v>1419.0909412314636</v>
      </c>
      <c r="U337" s="108"/>
      <c r="V337" s="108"/>
      <c r="W337" s="108"/>
      <c r="X337" s="109"/>
      <c r="Y337" s="99">
        <f t="shared" si="8"/>
        <v>2838.1818824629272</v>
      </c>
      <c r="Z337" s="108">
        <f t="shared" si="337"/>
        <v>2838.1818824629272</v>
      </c>
      <c r="AA337" s="108"/>
      <c r="AB337" s="108"/>
      <c r="AC337" s="108"/>
      <c r="AD337" s="109"/>
      <c r="AE337" s="99">
        <f t="shared" ref="AE337:AF337" si="374">AO337</f>
        <v>6</v>
      </c>
      <c r="AF337" s="101">
        <f t="shared" si="374"/>
        <v>36</v>
      </c>
      <c r="AG337" s="101">
        <f t="shared" si="280"/>
        <v>19.001300000000001</v>
      </c>
      <c r="AH337" s="101">
        <f t="shared" si="339"/>
        <v>117.5</v>
      </c>
      <c r="AI337" s="101">
        <f t="shared" si="369"/>
        <v>268.61079999999998</v>
      </c>
      <c r="AJ337" s="108">
        <f t="shared" si="340"/>
        <v>2.8571428571428572</v>
      </c>
      <c r="AK337" s="101">
        <f t="shared" si="15"/>
        <v>1013.6363865939026</v>
      </c>
      <c r="AL337" s="101">
        <f t="shared" si="341"/>
        <v>1013.6363865939026</v>
      </c>
      <c r="AM337" s="101"/>
      <c r="AN337" s="101"/>
      <c r="AO337" s="1">
        <v>6</v>
      </c>
      <c r="AP337" s="2">
        <v>36</v>
      </c>
      <c r="AQ337" s="74">
        <f t="shared" si="342"/>
        <v>235</v>
      </c>
      <c r="AR337" s="31">
        <f t="shared" si="343"/>
        <v>0.5</v>
      </c>
      <c r="AS337" s="2">
        <f t="shared" si="344"/>
        <v>1</v>
      </c>
      <c r="AT337" s="33">
        <f t="shared" si="345"/>
        <v>0</v>
      </c>
      <c r="AU337" s="31">
        <f t="shared" si="346"/>
        <v>1.4</v>
      </c>
      <c r="AV337" s="2">
        <f t="shared" si="347"/>
        <v>0</v>
      </c>
      <c r="AW337" s="33">
        <f t="shared" si="348"/>
        <v>0</v>
      </c>
      <c r="AX337" s="31">
        <f t="shared" si="349"/>
        <v>1.5</v>
      </c>
      <c r="AY337" s="33">
        <f t="shared" si="350"/>
        <v>1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customHeight="1">
      <c r="A338" s="2"/>
      <c r="B338" s="107">
        <v>263</v>
      </c>
      <c r="C338" s="31">
        <v>10</v>
      </c>
      <c r="D338" s="106" t="s">
        <v>16</v>
      </c>
      <c r="E338" s="2" t="s">
        <v>161</v>
      </c>
      <c r="F338" s="2"/>
      <c r="G338" s="2"/>
      <c r="H338" s="33">
        <f t="shared" si="333"/>
        <v>3</v>
      </c>
      <c r="I338" s="99">
        <f t="shared" si="0"/>
        <v>223.06461413325221</v>
      </c>
      <c r="J338" s="101">
        <f t="shared" si="1"/>
        <v>39.166666666666664</v>
      </c>
      <c r="K338" s="101">
        <f t="shared" si="2"/>
        <v>877</v>
      </c>
      <c r="L338" s="74">
        <f t="shared" si="3"/>
        <v>352</v>
      </c>
      <c r="M338" s="99">
        <f t="shared" si="191"/>
        <v>1338.3876847995132</v>
      </c>
      <c r="N338" s="108">
        <f t="shared" si="334"/>
        <v>1338.3876847995132</v>
      </c>
      <c r="O338" s="108"/>
      <c r="P338" s="108"/>
      <c r="Q338" s="108"/>
      <c r="R338" s="109"/>
      <c r="S338" s="99">
        <f t="shared" si="335"/>
        <v>3040.9091597817078</v>
      </c>
      <c r="T338" s="108">
        <f t="shared" si="336"/>
        <v>1013.6363865939026</v>
      </c>
      <c r="U338" s="108"/>
      <c r="V338" s="108"/>
      <c r="W338" s="108"/>
      <c r="X338" s="109"/>
      <c r="Y338" s="99">
        <f t="shared" si="8"/>
        <v>2027.2727731878051</v>
      </c>
      <c r="Z338" s="108">
        <f t="shared" si="337"/>
        <v>2027.2727731878051</v>
      </c>
      <c r="AA338" s="108"/>
      <c r="AB338" s="108"/>
      <c r="AC338" s="108"/>
      <c r="AD338" s="109"/>
      <c r="AE338" s="99">
        <f t="shared" ref="AE338:AF338" si="375">AO338</f>
        <v>6</v>
      </c>
      <c r="AF338" s="101">
        <f t="shared" si="375"/>
        <v>36</v>
      </c>
      <c r="AG338" s="101">
        <f t="shared" si="280"/>
        <v>19.001300000000001</v>
      </c>
      <c r="AH338" s="101">
        <f t="shared" si="339"/>
        <v>235</v>
      </c>
      <c r="AI338" s="101">
        <f t="shared" si="369"/>
        <v>268.61079999999998</v>
      </c>
      <c r="AJ338" s="108">
        <f t="shared" si="340"/>
        <v>2.5714285714285716</v>
      </c>
      <c r="AK338" s="101">
        <f t="shared" si="15"/>
        <v>1013.6363865939026</v>
      </c>
      <c r="AL338" s="101">
        <f t="shared" si="341"/>
        <v>1013.6363865939026</v>
      </c>
      <c r="AM338" s="101"/>
      <c r="AN338" s="101"/>
      <c r="AO338" s="1">
        <v>6</v>
      </c>
      <c r="AP338" s="2">
        <v>36</v>
      </c>
      <c r="AQ338" s="74">
        <f t="shared" si="342"/>
        <v>235</v>
      </c>
      <c r="AR338" s="31">
        <f t="shared" si="343"/>
        <v>1</v>
      </c>
      <c r="AS338" s="2">
        <f t="shared" si="344"/>
        <v>0.9</v>
      </c>
      <c r="AT338" s="33">
        <f t="shared" si="345"/>
        <v>0</v>
      </c>
      <c r="AU338" s="31">
        <f t="shared" si="346"/>
        <v>1</v>
      </c>
      <c r="AV338" s="2">
        <f t="shared" si="347"/>
        <v>0</v>
      </c>
      <c r="AW338" s="33">
        <f t="shared" si="348"/>
        <v>0</v>
      </c>
      <c r="AX338" s="31">
        <f t="shared" si="349"/>
        <v>1.5</v>
      </c>
      <c r="AY338" s="33">
        <f t="shared" si="350"/>
        <v>1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customHeight="1">
      <c r="A339" s="2"/>
      <c r="B339" s="107">
        <v>264</v>
      </c>
      <c r="C339" s="31">
        <v>10</v>
      </c>
      <c r="D339" s="106" t="s">
        <v>16</v>
      </c>
      <c r="E339" s="2" t="s">
        <v>169</v>
      </c>
      <c r="F339" s="2"/>
      <c r="G339" s="2"/>
      <c r="H339" s="33">
        <f t="shared" si="333"/>
        <v>3</v>
      </c>
      <c r="I339" s="99">
        <f t="shared" si="0"/>
        <v>312.29045978655307</v>
      </c>
      <c r="J339" s="101">
        <f t="shared" si="1"/>
        <v>39.166666666666664</v>
      </c>
      <c r="K339" s="101">
        <f t="shared" si="2"/>
        <v>826</v>
      </c>
      <c r="L339" s="74">
        <f t="shared" si="3"/>
        <v>323</v>
      </c>
      <c r="M339" s="99">
        <f t="shared" si="191"/>
        <v>1873.7427587193183</v>
      </c>
      <c r="N339" s="108">
        <f t="shared" si="334"/>
        <v>1873.7427587193183</v>
      </c>
      <c r="O339" s="108"/>
      <c r="P339" s="108"/>
      <c r="Q339" s="108"/>
      <c r="R339" s="109"/>
      <c r="S339" s="99">
        <f t="shared" si="335"/>
        <v>4257.2728236943913</v>
      </c>
      <c r="T339" s="108">
        <f t="shared" si="336"/>
        <v>1419.0909412314636</v>
      </c>
      <c r="U339" s="108"/>
      <c r="V339" s="108"/>
      <c r="W339" s="108"/>
      <c r="X339" s="109"/>
      <c r="Y339" s="99">
        <f t="shared" si="8"/>
        <v>2838.1818824629272</v>
      </c>
      <c r="Z339" s="108">
        <f t="shared" si="337"/>
        <v>2838.1818824629272</v>
      </c>
      <c r="AA339" s="108"/>
      <c r="AB339" s="108"/>
      <c r="AC339" s="108"/>
      <c r="AD339" s="109"/>
      <c r="AE339" s="99">
        <f t="shared" ref="AE339:AF339" si="376">AO339</f>
        <v>6</v>
      </c>
      <c r="AF339" s="101">
        <f t="shared" si="376"/>
        <v>36</v>
      </c>
      <c r="AG339" s="101">
        <f t="shared" si="280"/>
        <v>19.001300000000001</v>
      </c>
      <c r="AH339" s="101">
        <f t="shared" si="339"/>
        <v>235</v>
      </c>
      <c r="AI339" s="101">
        <f t="shared" si="369"/>
        <v>268.61079999999998</v>
      </c>
      <c r="AJ339" s="108">
        <f t="shared" si="340"/>
        <v>2.5714285714285716</v>
      </c>
      <c r="AK339" s="101">
        <f t="shared" si="15"/>
        <v>1013.6363865939026</v>
      </c>
      <c r="AL339" s="101">
        <f t="shared" si="341"/>
        <v>1013.6363865939026</v>
      </c>
      <c r="AM339" s="101"/>
      <c r="AN339" s="101"/>
      <c r="AO339" s="1">
        <v>6</v>
      </c>
      <c r="AP339" s="2">
        <v>36</v>
      </c>
      <c r="AQ339" s="74">
        <f t="shared" si="342"/>
        <v>235</v>
      </c>
      <c r="AR339" s="31">
        <f t="shared" si="343"/>
        <v>1</v>
      </c>
      <c r="AS339" s="2">
        <f t="shared" si="344"/>
        <v>0.9</v>
      </c>
      <c r="AT339" s="33">
        <f t="shared" si="345"/>
        <v>0</v>
      </c>
      <c r="AU339" s="31">
        <f t="shared" si="346"/>
        <v>1.4</v>
      </c>
      <c r="AV339" s="2">
        <f t="shared" si="347"/>
        <v>0</v>
      </c>
      <c r="AW339" s="33">
        <f t="shared" si="348"/>
        <v>0</v>
      </c>
      <c r="AX339" s="31">
        <f t="shared" si="349"/>
        <v>1.5</v>
      </c>
      <c r="AY339" s="33">
        <f t="shared" si="350"/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customHeight="1">
      <c r="A340" s="2"/>
      <c r="B340" s="107">
        <v>265</v>
      </c>
      <c r="C340" s="31">
        <v>10</v>
      </c>
      <c r="D340" s="106" t="s">
        <v>16</v>
      </c>
      <c r="E340" s="2" t="s">
        <v>146</v>
      </c>
      <c r="F340" s="2"/>
      <c r="G340" s="2"/>
      <c r="H340" s="33">
        <f t="shared" si="333"/>
        <v>3</v>
      </c>
      <c r="I340" s="99">
        <f t="shared" si="0"/>
        <v>265.79212464642893</v>
      </c>
      <c r="J340" s="101">
        <f t="shared" si="1"/>
        <v>39.166666666666664</v>
      </c>
      <c r="K340" s="101">
        <f t="shared" si="2"/>
        <v>860</v>
      </c>
      <c r="L340" s="74">
        <f t="shared" si="3"/>
        <v>339</v>
      </c>
      <c r="M340" s="99">
        <f t="shared" si="191"/>
        <v>1594.7527478785737</v>
      </c>
      <c r="N340" s="108">
        <f t="shared" si="334"/>
        <v>1594.7527478785737</v>
      </c>
      <c r="O340" s="108"/>
      <c r="P340" s="108"/>
      <c r="Q340" s="108"/>
      <c r="R340" s="109"/>
      <c r="S340" s="99">
        <f t="shared" si="335"/>
        <v>3040.9091597817078</v>
      </c>
      <c r="T340" s="108">
        <f t="shared" si="336"/>
        <v>1013.6363865939026</v>
      </c>
      <c r="U340" s="108"/>
      <c r="V340" s="108"/>
      <c r="W340" s="108"/>
      <c r="X340" s="109"/>
      <c r="Y340" s="99">
        <f t="shared" si="8"/>
        <v>2027.2727731878051</v>
      </c>
      <c r="Z340" s="108">
        <f t="shared" si="337"/>
        <v>2027.2727731878051</v>
      </c>
      <c r="AA340" s="108"/>
      <c r="AB340" s="108"/>
      <c r="AC340" s="108"/>
      <c r="AD340" s="109"/>
      <c r="AE340" s="99">
        <f t="shared" ref="AE340:AF340" si="377">AO340</f>
        <v>6</v>
      </c>
      <c r="AF340" s="101">
        <f t="shared" si="377"/>
        <v>36</v>
      </c>
      <c r="AG340" s="101">
        <f t="shared" si="280"/>
        <v>34.001300000000001</v>
      </c>
      <c r="AH340" s="101">
        <f t="shared" si="339"/>
        <v>235</v>
      </c>
      <c r="AI340" s="101">
        <f t="shared" si="369"/>
        <v>268.61079999999998</v>
      </c>
      <c r="AJ340" s="108">
        <f t="shared" si="340"/>
        <v>2.8571428571428572</v>
      </c>
      <c r="AK340" s="101">
        <f t="shared" si="15"/>
        <v>1013.6363865939026</v>
      </c>
      <c r="AL340" s="101">
        <f t="shared" si="341"/>
        <v>1013.6363865939026</v>
      </c>
      <c r="AM340" s="101"/>
      <c r="AN340" s="101"/>
      <c r="AO340" s="1">
        <v>6</v>
      </c>
      <c r="AP340" s="2">
        <v>36</v>
      </c>
      <c r="AQ340" s="74">
        <f t="shared" si="342"/>
        <v>235</v>
      </c>
      <c r="AR340" s="31">
        <f t="shared" si="343"/>
        <v>1</v>
      </c>
      <c r="AS340" s="2">
        <f t="shared" si="344"/>
        <v>1</v>
      </c>
      <c r="AT340" s="33">
        <f t="shared" si="345"/>
        <v>15</v>
      </c>
      <c r="AU340" s="31">
        <f t="shared" si="346"/>
        <v>1</v>
      </c>
      <c r="AV340" s="2">
        <f t="shared" si="347"/>
        <v>0</v>
      </c>
      <c r="AW340" s="33">
        <f t="shared" si="348"/>
        <v>0</v>
      </c>
      <c r="AX340" s="31">
        <f t="shared" si="349"/>
        <v>1.5</v>
      </c>
      <c r="AY340" s="33">
        <f t="shared" si="350"/>
        <v>1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customHeight="1">
      <c r="A341" s="2"/>
      <c r="B341" s="107">
        <v>266</v>
      </c>
      <c r="C341" s="31">
        <v>10</v>
      </c>
      <c r="D341" s="106" t="s">
        <v>16</v>
      </c>
      <c r="E341" s="2" t="s">
        <v>182</v>
      </c>
      <c r="F341" s="2"/>
      <c r="G341" s="2"/>
      <c r="H341" s="33">
        <f t="shared" si="333"/>
        <v>3</v>
      </c>
      <c r="I341" s="99">
        <f t="shared" si="0"/>
        <v>372.10897450500056</v>
      </c>
      <c r="J341" s="101">
        <f t="shared" si="1"/>
        <v>39.166666666666664</v>
      </c>
      <c r="K341" s="101">
        <f t="shared" si="2"/>
        <v>759</v>
      </c>
      <c r="L341" s="74">
        <f t="shared" si="3"/>
        <v>280</v>
      </c>
      <c r="M341" s="99">
        <f t="shared" si="191"/>
        <v>2232.6538470300034</v>
      </c>
      <c r="N341" s="108">
        <f t="shared" si="334"/>
        <v>2232.6538470300034</v>
      </c>
      <c r="O341" s="108"/>
      <c r="P341" s="108"/>
      <c r="Q341" s="108"/>
      <c r="R341" s="109"/>
      <c r="S341" s="99">
        <f t="shared" si="335"/>
        <v>4257.2728236943913</v>
      </c>
      <c r="T341" s="108">
        <f t="shared" si="336"/>
        <v>1419.0909412314636</v>
      </c>
      <c r="U341" s="108"/>
      <c r="V341" s="108"/>
      <c r="W341" s="108"/>
      <c r="X341" s="109"/>
      <c r="Y341" s="99">
        <f t="shared" si="8"/>
        <v>2838.1818824629272</v>
      </c>
      <c r="Z341" s="108">
        <f t="shared" si="337"/>
        <v>2838.1818824629272</v>
      </c>
      <c r="AA341" s="108"/>
      <c r="AB341" s="108"/>
      <c r="AC341" s="108"/>
      <c r="AD341" s="109"/>
      <c r="AE341" s="99">
        <f t="shared" ref="AE341:AF341" si="378">AO341</f>
        <v>6</v>
      </c>
      <c r="AF341" s="101">
        <f t="shared" si="378"/>
        <v>36</v>
      </c>
      <c r="AG341" s="101">
        <f t="shared" si="280"/>
        <v>34.001300000000001</v>
      </c>
      <c r="AH341" s="101">
        <f t="shared" si="339"/>
        <v>235</v>
      </c>
      <c r="AI341" s="101">
        <f t="shared" si="369"/>
        <v>268.61079999999998</v>
      </c>
      <c r="AJ341" s="108">
        <f t="shared" si="340"/>
        <v>2.8571428571428572</v>
      </c>
      <c r="AK341" s="101">
        <f t="shared" si="15"/>
        <v>1013.6363865939026</v>
      </c>
      <c r="AL341" s="101">
        <f t="shared" si="341"/>
        <v>1013.6363865939026</v>
      </c>
      <c r="AM341" s="101"/>
      <c r="AN341" s="101"/>
      <c r="AO341" s="1">
        <v>6</v>
      </c>
      <c r="AP341" s="2">
        <v>36</v>
      </c>
      <c r="AQ341" s="74">
        <f t="shared" si="342"/>
        <v>235</v>
      </c>
      <c r="AR341" s="31">
        <f t="shared" si="343"/>
        <v>1</v>
      </c>
      <c r="AS341" s="2">
        <f t="shared" si="344"/>
        <v>1</v>
      </c>
      <c r="AT341" s="33">
        <f t="shared" si="345"/>
        <v>15</v>
      </c>
      <c r="AU341" s="31">
        <f t="shared" si="346"/>
        <v>1.4</v>
      </c>
      <c r="AV341" s="2">
        <f t="shared" si="347"/>
        <v>0</v>
      </c>
      <c r="AW341" s="33">
        <f t="shared" si="348"/>
        <v>0</v>
      </c>
      <c r="AX341" s="31">
        <f t="shared" si="349"/>
        <v>1.5</v>
      </c>
      <c r="AY341" s="33">
        <f t="shared" si="350"/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customHeight="1">
      <c r="A342" s="2"/>
      <c r="B342" s="107">
        <v>267</v>
      </c>
      <c r="C342" s="31">
        <v>10</v>
      </c>
      <c r="D342" s="106" t="s">
        <v>16</v>
      </c>
      <c r="E342" s="2" t="s">
        <v>151</v>
      </c>
      <c r="F342" s="2"/>
      <c r="G342" s="2"/>
      <c r="H342" s="33">
        <f t="shared" si="333"/>
        <v>2</v>
      </c>
      <c r="I342" s="99">
        <f t="shared" si="0"/>
        <v>334.5969211998783</v>
      </c>
      <c r="J342" s="101">
        <f t="shared" si="1"/>
        <v>19.583333333333332</v>
      </c>
      <c r="K342" s="101">
        <f t="shared" si="2"/>
        <v>795</v>
      </c>
      <c r="L342" s="74">
        <f t="shared" si="3"/>
        <v>303</v>
      </c>
      <c r="M342" s="99">
        <f t="shared" si="191"/>
        <v>2007.5815271992697</v>
      </c>
      <c r="N342" s="108">
        <f t="shared" si="334"/>
        <v>2007.5815271992697</v>
      </c>
      <c r="O342" s="108"/>
      <c r="P342" s="108"/>
      <c r="Q342" s="108"/>
      <c r="R342" s="109"/>
      <c r="S342" s="99">
        <f t="shared" si="335"/>
        <v>3040.9091597817078</v>
      </c>
      <c r="T342" s="108">
        <f t="shared" si="336"/>
        <v>1520.4545798908539</v>
      </c>
      <c r="U342" s="108"/>
      <c r="V342" s="108"/>
      <c r="W342" s="108"/>
      <c r="X342" s="109"/>
      <c r="Y342" s="99">
        <f t="shared" si="8"/>
        <v>3040.9091597817078</v>
      </c>
      <c r="Z342" s="108">
        <f t="shared" si="337"/>
        <v>3040.9091597817078</v>
      </c>
      <c r="AA342" s="108"/>
      <c r="AB342" s="108"/>
      <c r="AC342" s="108"/>
      <c r="AD342" s="109"/>
      <c r="AE342" s="99">
        <f t="shared" ref="AE342:AF342" si="379">AO342</f>
        <v>6</v>
      </c>
      <c r="AF342" s="101">
        <f t="shared" si="379"/>
        <v>36</v>
      </c>
      <c r="AG342" s="101">
        <f t="shared" si="280"/>
        <v>19.001300000000001</v>
      </c>
      <c r="AH342" s="101">
        <f t="shared" si="339"/>
        <v>117.5</v>
      </c>
      <c r="AI342" s="101">
        <f t="shared" si="369"/>
        <v>268.61079999999998</v>
      </c>
      <c r="AJ342" s="108">
        <f t="shared" si="340"/>
        <v>2</v>
      </c>
      <c r="AK342" s="101">
        <f t="shared" si="15"/>
        <v>1013.6363865939026</v>
      </c>
      <c r="AL342" s="101">
        <f t="shared" si="341"/>
        <v>1013.6363865939026</v>
      </c>
      <c r="AM342" s="101"/>
      <c r="AN342" s="101"/>
      <c r="AO342" s="1">
        <v>6</v>
      </c>
      <c r="AP342" s="2">
        <v>36</v>
      </c>
      <c r="AQ342" s="74">
        <f t="shared" si="342"/>
        <v>235</v>
      </c>
      <c r="AR342" s="31">
        <f t="shared" si="343"/>
        <v>0.5</v>
      </c>
      <c r="AS342" s="2">
        <f t="shared" si="344"/>
        <v>1</v>
      </c>
      <c r="AT342" s="33">
        <f t="shared" si="345"/>
        <v>0</v>
      </c>
      <c r="AU342" s="31">
        <f t="shared" si="346"/>
        <v>1</v>
      </c>
      <c r="AV342" s="2">
        <f t="shared" si="347"/>
        <v>0</v>
      </c>
      <c r="AW342" s="33">
        <f t="shared" si="348"/>
        <v>0</v>
      </c>
      <c r="AX342" s="31">
        <f t="shared" si="349"/>
        <v>1</v>
      </c>
      <c r="AY342" s="33">
        <f t="shared" si="350"/>
        <v>1.5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customHeight="1">
      <c r="A343" s="2"/>
      <c r="B343" s="107">
        <v>268</v>
      </c>
      <c r="C343" s="31">
        <v>10</v>
      </c>
      <c r="D343" s="106" t="s">
        <v>16</v>
      </c>
      <c r="E343" s="2" t="s">
        <v>165</v>
      </c>
      <c r="F343" s="2"/>
      <c r="G343" s="2"/>
      <c r="H343" s="33">
        <f t="shared" si="333"/>
        <v>2</v>
      </c>
      <c r="I343" s="99">
        <f t="shared" si="0"/>
        <v>468.43568967982964</v>
      </c>
      <c r="J343" s="101">
        <f t="shared" si="1"/>
        <v>19.583333333333332</v>
      </c>
      <c r="K343" s="101">
        <f t="shared" si="2"/>
        <v>649</v>
      </c>
      <c r="L343" s="74">
        <f t="shared" si="3"/>
        <v>234</v>
      </c>
      <c r="M343" s="99">
        <f t="shared" si="191"/>
        <v>2810.6141380789777</v>
      </c>
      <c r="N343" s="108">
        <f t="shared" si="334"/>
        <v>2810.6141380789777</v>
      </c>
      <c r="O343" s="108"/>
      <c r="P343" s="108"/>
      <c r="Q343" s="108"/>
      <c r="R343" s="109"/>
      <c r="S343" s="99">
        <f t="shared" si="335"/>
        <v>4257.2728236943913</v>
      </c>
      <c r="T343" s="108">
        <f t="shared" si="336"/>
        <v>2128.6364118471956</v>
      </c>
      <c r="U343" s="108"/>
      <c r="V343" s="108"/>
      <c r="W343" s="108"/>
      <c r="X343" s="109"/>
      <c r="Y343" s="99">
        <f t="shared" si="8"/>
        <v>4257.2728236943913</v>
      </c>
      <c r="Z343" s="108">
        <f t="shared" si="337"/>
        <v>4257.2728236943913</v>
      </c>
      <c r="AA343" s="108"/>
      <c r="AB343" s="108"/>
      <c r="AC343" s="108"/>
      <c r="AD343" s="109"/>
      <c r="AE343" s="99">
        <f t="shared" ref="AE343:AF343" si="380">AO343</f>
        <v>6</v>
      </c>
      <c r="AF343" s="101">
        <f t="shared" si="380"/>
        <v>36</v>
      </c>
      <c r="AG343" s="101">
        <f t="shared" si="280"/>
        <v>19.001300000000001</v>
      </c>
      <c r="AH343" s="101">
        <f t="shared" si="339"/>
        <v>117.5</v>
      </c>
      <c r="AI343" s="101">
        <f t="shared" si="369"/>
        <v>268.61079999999998</v>
      </c>
      <c r="AJ343" s="108">
        <f t="shared" si="340"/>
        <v>2</v>
      </c>
      <c r="AK343" s="101">
        <f t="shared" si="15"/>
        <v>1013.6363865939026</v>
      </c>
      <c r="AL343" s="101">
        <f t="shared" si="341"/>
        <v>1013.6363865939026</v>
      </c>
      <c r="AM343" s="101"/>
      <c r="AN343" s="101"/>
      <c r="AO343" s="1">
        <v>6</v>
      </c>
      <c r="AP343" s="2">
        <v>36</v>
      </c>
      <c r="AQ343" s="74">
        <f t="shared" si="342"/>
        <v>235</v>
      </c>
      <c r="AR343" s="31">
        <f t="shared" si="343"/>
        <v>0.5</v>
      </c>
      <c r="AS343" s="2">
        <f t="shared" si="344"/>
        <v>1</v>
      </c>
      <c r="AT343" s="33">
        <f t="shared" si="345"/>
        <v>0</v>
      </c>
      <c r="AU343" s="31">
        <f t="shared" si="346"/>
        <v>1.4</v>
      </c>
      <c r="AV343" s="2">
        <f t="shared" si="347"/>
        <v>0</v>
      </c>
      <c r="AW343" s="33">
        <f t="shared" si="348"/>
        <v>0</v>
      </c>
      <c r="AX343" s="31">
        <f t="shared" si="349"/>
        <v>1</v>
      </c>
      <c r="AY343" s="33">
        <f t="shared" si="350"/>
        <v>1.5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customHeight="1">
      <c r="A344" s="2"/>
      <c r="B344" s="107">
        <v>269</v>
      </c>
      <c r="C344" s="31">
        <v>10</v>
      </c>
      <c r="D344" s="106" t="s">
        <v>16</v>
      </c>
      <c r="E344" s="2" t="s">
        <v>99</v>
      </c>
      <c r="F344" s="2"/>
      <c r="G344" s="2"/>
      <c r="H344" s="33">
        <f t="shared" si="333"/>
        <v>2</v>
      </c>
      <c r="I344" s="99">
        <f t="shared" si="0"/>
        <v>334.5969211998783</v>
      </c>
      <c r="J344" s="101">
        <f t="shared" si="1"/>
        <v>39.166666666666664</v>
      </c>
      <c r="K344" s="101">
        <f t="shared" si="2"/>
        <v>795</v>
      </c>
      <c r="L344" s="74">
        <f t="shared" si="3"/>
        <v>303</v>
      </c>
      <c r="M344" s="99">
        <f t="shared" si="191"/>
        <v>2007.5815271992697</v>
      </c>
      <c r="N344" s="108">
        <f t="shared" si="334"/>
        <v>2007.5815271992697</v>
      </c>
      <c r="O344" s="108"/>
      <c r="P344" s="108"/>
      <c r="Q344" s="108"/>
      <c r="R344" s="109"/>
      <c r="S344" s="99">
        <f t="shared" si="335"/>
        <v>3040.9091597817078</v>
      </c>
      <c r="T344" s="108">
        <f t="shared" si="336"/>
        <v>1520.4545798908539</v>
      </c>
      <c r="U344" s="108"/>
      <c r="V344" s="108"/>
      <c r="W344" s="108"/>
      <c r="X344" s="109"/>
      <c r="Y344" s="99">
        <f t="shared" si="8"/>
        <v>3040.9091597817078</v>
      </c>
      <c r="Z344" s="108">
        <f t="shared" si="337"/>
        <v>3040.9091597817078</v>
      </c>
      <c r="AA344" s="108"/>
      <c r="AB344" s="108"/>
      <c r="AC344" s="108"/>
      <c r="AD344" s="109"/>
      <c r="AE344" s="99">
        <f t="shared" ref="AE344:AF344" si="381">AO344</f>
        <v>6</v>
      </c>
      <c r="AF344" s="101">
        <f t="shared" si="381"/>
        <v>36</v>
      </c>
      <c r="AG344" s="101">
        <f t="shared" si="280"/>
        <v>19.001300000000001</v>
      </c>
      <c r="AH344" s="101">
        <f t="shared" si="339"/>
        <v>235</v>
      </c>
      <c r="AI344" s="101">
        <f t="shared" si="369"/>
        <v>268.61079999999998</v>
      </c>
      <c r="AJ344" s="108">
        <f t="shared" si="340"/>
        <v>1.8</v>
      </c>
      <c r="AK344" s="101">
        <f t="shared" si="15"/>
        <v>1013.6363865939026</v>
      </c>
      <c r="AL344" s="101">
        <f t="shared" si="341"/>
        <v>1013.6363865939026</v>
      </c>
      <c r="AM344" s="101"/>
      <c r="AN344" s="101"/>
      <c r="AO344" s="1">
        <v>6</v>
      </c>
      <c r="AP344" s="2">
        <v>36</v>
      </c>
      <c r="AQ344" s="74">
        <f t="shared" si="342"/>
        <v>235</v>
      </c>
      <c r="AR344" s="31">
        <f t="shared" si="343"/>
        <v>1</v>
      </c>
      <c r="AS344" s="2">
        <f t="shared" si="344"/>
        <v>0.9</v>
      </c>
      <c r="AT344" s="33">
        <f t="shared" si="345"/>
        <v>0</v>
      </c>
      <c r="AU344" s="31">
        <f t="shared" si="346"/>
        <v>1</v>
      </c>
      <c r="AV344" s="2">
        <f t="shared" si="347"/>
        <v>0</v>
      </c>
      <c r="AW344" s="33">
        <f t="shared" si="348"/>
        <v>0</v>
      </c>
      <c r="AX344" s="31">
        <f t="shared" si="349"/>
        <v>1</v>
      </c>
      <c r="AY344" s="33">
        <f t="shared" si="350"/>
        <v>1.5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customHeight="1">
      <c r="A345" s="2"/>
      <c r="B345" s="107">
        <v>270</v>
      </c>
      <c r="C345" s="31">
        <v>10</v>
      </c>
      <c r="D345" s="106" t="s">
        <v>16</v>
      </c>
      <c r="E345" s="2" t="s">
        <v>170</v>
      </c>
      <c r="F345" s="2"/>
      <c r="G345" s="2"/>
      <c r="H345" s="33">
        <f t="shared" si="333"/>
        <v>2</v>
      </c>
      <c r="I345" s="99">
        <f t="shared" si="0"/>
        <v>468.43568967982964</v>
      </c>
      <c r="J345" s="101">
        <f t="shared" si="1"/>
        <v>39.166666666666664</v>
      </c>
      <c r="K345" s="101">
        <f t="shared" si="2"/>
        <v>649</v>
      </c>
      <c r="L345" s="74">
        <f t="shared" si="3"/>
        <v>234</v>
      </c>
      <c r="M345" s="99">
        <f t="shared" si="191"/>
        <v>2810.6141380789777</v>
      </c>
      <c r="N345" s="108">
        <f t="shared" si="334"/>
        <v>2810.6141380789777</v>
      </c>
      <c r="O345" s="108"/>
      <c r="P345" s="108"/>
      <c r="Q345" s="108"/>
      <c r="R345" s="109"/>
      <c r="S345" s="99">
        <f t="shared" si="335"/>
        <v>4257.2728236943913</v>
      </c>
      <c r="T345" s="108">
        <f t="shared" si="336"/>
        <v>2128.6364118471956</v>
      </c>
      <c r="U345" s="108"/>
      <c r="V345" s="108"/>
      <c r="W345" s="108"/>
      <c r="X345" s="109"/>
      <c r="Y345" s="99">
        <f t="shared" si="8"/>
        <v>4257.2728236943913</v>
      </c>
      <c r="Z345" s="108">
        <f t="shared" si="337"/>
        <v>4257.2728236943913</v>
      </c>
      <c r="AA345" s="108"/>
      <c r="AB345" s="108"/>
      <c r="AC345" s="108"/>
      <c r="AD345" s="109"/>
      <c r="AE345" s="99">
        <f t="shared" ref="AE345:AF345" si="382">AO345</f>
        <v>6</v>
      </c>
      <c r="AF345" s="101">
        <f t="shared" si="382"/>
        <v>36</v>
      </c>
      <c r="AG345" s="101">
        <f t="shared" si="280"/>
        <v>19.001300000000001</v>
      </c>
      <c r="AH345" s="101">
        <f t="shared" si="339"/>
        <v>235</v>
      </c>
      <c r="AI345" s="101">
        <f t="shared" si="369"/>
        <v>268.61079999999998</v>
      </c>
      <c r="AJ345" s="108">
        <f t="shared" si="340"/>
        <v>1.8</v>
      </c>
      <c r="AK345" s="101">
        <f t="shared" si="15"/>
        <v>1013.6363865939026</v>
      </c>
      <c r="AL345" s="101">
        <f t="shared" si="341"/>
        <v>1013.6363865939026</v>
      </c>
      <c r="AM345" s="101"/>
      <c r="AN345" s="101"/>
      <c r="AO345" s="1">
        <v>6</v>
      </c>
      <c r="AP345" s="2">
        <v>36</v>
      </c>
      <c r="AQ345" s="74">
        <f t="shared" si="342"/>
        <v>235</v>
      </c>
      <c r="AR345" s="31">
        <f t="shared" si="343"/>
        <v>1</v>
      </c>
      <c r="AS345" s="2">
        <f t="shared" si="344"/>
        <v>0.9</v>
      </c>
      <c r="AT345" s="33">
        <f t="shared" si="345"/>
        <v>0</v>
      </c>
      <c r="AU345" s="31">
        <f t="shared" si="346"/>
        <v>1.4</v>
      </c>
      <c r="AV345" s="2">
        <f t="shared" si="347"/>
        <v>0</v>
      </c>
      <c r="AW345" s="33">
        <f t="shared" si="348"/>
        <v>0</v>
      </c>
      <c r="AX345" s="31">
        <f t="shared" si="349"/>
        <v>1</v>
      </c>
      <c r="AY345" s="33">
        <f t="shared" si="350"/>
        <v>1.5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customHeight="1">
      <c r="A346" s="2"/>
      <c r="B346" s="107">
        <v>271</v>
      </c>
      <c r="C346" s="31">
        <v>10</v>
      </c>
      <c r="D346" s="106" t="s">
        <v>16</v>
      </c>
      <c r="E346" s="2" t="s">
        <v>111</v>
      </c>
      <c r="F346" s="2"/>
      <c r="G346" s="2"/>
      <c r="H346" s="33">
        <f t="shared" si="333"/>
        <v>2</v>
      </c>
      <c r="I346" s="99">
        <f t="shared" si="0"/>
        <v>398.68818696964348</v>
      </c>
      <c r="J346" s="101">
        <f t="shared" si="1"/>
        <v>39.166666666666664</v>
      </c>
      <c r="K346" s="101">
        <f t="shared" si="2"/>
        <v>738</v>
      </c>
      <c r="L346" s="74">
        <f t="shared" si="3"/>
        <v>271</v>
      </c>
      <c r="M346" s="99">
        <f t="shared" si="191"/>
        <v>2392.1291218178608</v>
      </c>
      <c r="N346" s="108">
        <f t="shared" si="334"/>
        <v>2392.1291218178608</v>
      </c>
      <c r="O346" s="108"/>
      <c r="P346" s="108"/>
      <c r="Q346" s="108"/>
      <c r="R346" s="109"/>
      <c r="S346" s="99">
        <f t="shared" si="335"/>
        <v>3040.9091597817078</v>
      </c>
      <c r="T346" s="108">
        <f t="shared" si="336"/>
        <v>1520.4545798908539</v>
      </c>
      <c r="U346" s="108"/>
      <c r="V346" s="108"/>
      <c r="W346" s="108"/>
      <c r="X346" s="109"/>
      <c r="Y346" s="99">
        <f t="shared" si="8"/>
        <v>3040.9091597817078</v>
      </c>
      <c r="Z346" s="108">
        <f t="shared" si="337"/>
        <v>3040.9091597817078</v>
      </c>
      <c r="AA346" s="108"/>
      <c r="AB346" s="108"/>
      <c r="AC346" s="108"/>
      <c r="AD346" s="109"/>
      <c r="AE346" s="99">
        <f t="shared" ref="AE346:AF346" si="383">AO346</f>
        <v>6</v>
      </c>
      <c r="AF346" s="101">
        <f t="shared" si="383"/>
        <v>36</v>
      </c>
      <c r="AG346" s="101">
        <f t="shared" si="280"/>
        <v>34.001300000000001</v>
      </c>
      <c r="AH346" s="101">
        <f t="shared" si="339"/>
        <v>235</v>
      </c>
      <c r="AI346" s="101">
        <f t="shared" si="369"/>
        <v>268.61079999999998</v>
      </c>
      <c r="AJ346" s="108">
        <f t="shared" si="340"/>
        <v>2</v>
      </c>
      <c r="AK346" s="101">
        <f t="shared" si="15"/>
        <v>1013.6363865939026</v>
      </c>
      <c r="AL346" s="101">
        <f t="shared" si="341"/>
        <v>1013.6363865939026</v>
      </c>
      <c r="AM346" s="101"/>
      <c r="AN346" s="101"/>
      <c r="AO346" s="1">
        <v>6</v>
      </c>
      <c r="AP346" s="2">
        <v>36</v>
      </c>
      <c r="AQ346" s="74">
        <f t="shared" si="342"/>
        <v>235</v>
      </c>
      <c r="AR346" s="31">
        <f t="shared" si="343"/>
        <v>1</v>
      </c>
      <c r="AS346" s="2">
        <f t="shared" si="344"/>
        <v>1</v>
      </c>
      <c r="AT346" s="33">
        <f t="shared" si="345"/>
        <v>15</v>
      </c>
      <c r="AU346" s="31">
        <f t="shared" si="346"/>
        <v>1</v>
      </c>
      <c r="AV346" s="2">
        <f t="shared" si="347"/>
        <v>0</v>
      </c>
      <c r="AW346" s="33">
        <f t="shared" si="348"/>
        <v>0</v>
      </c>
      <c r="AX346" s="31">
        <f t="shared" si="349"/>
        <v>1</v>
      </c>
      <c r="AY346" s="33">
        <f t="shared" si="350"/>
        <v>1.5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customHeight="1">
      <c r="A347" s="2"/>
      <c r="B347" s="107">
        <v>272</v>
      </c>
      <c r="C347" s="31">
        <v>10</v>
      </c>
      <c r="D347" s="106" t="s">
        <v>16</v>
      </c>
      <c r="E347" s="2" t="s">
        <v>145</v>
      </c>
      <c r="F347" s="2"/>
      <c r="G347" s="2"/>
      <c r="H347" s="33">
        <f t="shared" si="333"/>
        <v>2</v>
      </c>
      <c r="I347" s="99">
        <f t="shared" si="0"/>
        <v>558.16346175750084</v>
      </c>
      <c r="J347" s="101">
        <f t="shared" si="1"/>
        <v>39.166666666666664</v>
      </c>
      <c r="K347" s="101">
        <f t="shared" si="2"/>
        <v>520</v>
      </c>
      <c r="L347" s="74">
        <f t="shared" si="3"/>
        <v>182</v>
      </c>
      <c r="M347" s="99">
        <f t="shared" si="191"/>
        <v>3348.9807705450053</v>
      </c>
      <c r="N347" s="108">
        <f t="shared" si="334"/>
        <v>3348.9807705450053</v>
      </c>
      <c r="O347" s="108"/>
      <c r="P347" s="108"/>
      <c r="Q347" s="108"/>
      <c r="R347" s="109"/>
      <c r="S347" s="99">
        <f t="shared" si="335"/>
        <v>4257.2728236943913</v>
      </c>
      <c r="T347" s="108">
        <f t="shared" si="336"/>
        <v>2128.6364118471956</v>
      </c>
      <c r="U347" s="108"/>
      <c r="V347" s="108"/>
      <c r="W347" s="108"/>
      <c r="X347" s="109"/>
      <c r="Y347" s="99">
        <f t="shared" si="8"/>
        <v>4257.2728236943913</v>
      </c>
      <c r="Z347" s="108">
        <f t="shared" si="337"/>
        <v>4257.2728236943913</v>
      </c>
      <c r="AA347" s="108"/>
      <c r="AB347" s="108"/>
      <c r="AC347" s="108"/>
      <c r="AD347" s="109"/>
      <c r="AE347" s="99">
        <f t="shared" ref="AE347:AF347" si="384">AO347</f>
        <v>6</v>
      </c>
      <c r="AF347" s="101">
        <f t="shared" si="384"/>
        <v>36</v>
      </c>
      <c r="AG347" s="101">
        <f t="shared" si="280"/>
        <v>34.001300000000001</v>
      </c>
      <c r="AH347" s="101">
        <f t="shared" si="339"/>
        <v>235</v>
      </c>
      <c r="AI347" s="101">
        <f t="shared" si="369"/>
        <v>268.61079999999998</v>
      </c>
      <c r="AJ347" s="108">
        <f t="shared" si="340"/>
        <v>2</v>
      </c>
      <c r="AK347" s="101">
        <f t="shared" si="15"/>
        <v>1013.6363865939026</v>
      </c>
      <c r="AL347" s="101">
        <f t="shared" si="341"/>
        <v>1013.6363865939026</v>
      </c>
      <c r="AM347" s="101"/>
      <c r="AN347" s="101"/>
      <c r="AO347" s="1">
        <v>6</v>
      </c>
      <c r="AP347" s="2">
        <v>36</v>
      </c>
      <c r="AQ347" s="74">
        <f t="shared" si="342"/>
        <v>235</v>
      </c>
      <c r="AR347" s="31">
        <f t="shared" si="343"/>
        <v>1</v>
      </c>
      <c r="AS347" s="2">
        <f t="shared" si="344"/>
        <v>1</v>
      </c>
      <c r="AT347" s="33">
        <f t="shared" si="345"/>
        <v>15</v>
      </c>
      <c r="AU347" s="31">
        <f t="shared" si="346"/>
        <v>1.4</v>
      </c>
      <c r="AV347" s="2">
        <f t="shared" si="347"/>
        <v>0</v>
      </c>
      <c r="AW347" s="33">
        <f t="shared" si="348"/>
        <v>0</v>
      </c>
      <c r="AX347" s="31">
        <f t="shared" si="349"/>
        <v>1</v>
      </c>
      <c r="AY347" s="33">
        <f t="shared" si="350"/>
        <v>1.5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customHeight="1">
      <c r="A348" s="2"/>
      <c r="B348" s="107">
        <v>273</v>
      </c>
      <c r="C348" s="31">
        <v>7</v>
      </c>
      <c r="D348" s="106" t="s">
        <v>16</v>
      </c>
      <c r="E348" s="2" t="s">
        <v>148</v>
      </c>
      <c r="F348" s="2"/>
      <c r="G348" s="2"/>
      <c r="H348" s="33">
        <f t="shared" si="333"/>
        <v>2</v>
      </c>
      <c r="I348" s="99">
        <f t="shared" si="0"/>
        <v>213.85054992442588</v>
      </c>
      <c r="J348" s="101">
        <f t="shared" si="1"/>
        <v>13.583333333333334</v>
      </c>
      <c r="K348" s="101">
        <f t="shared" si="2"/>
        <v>881</v>
      </c>
      <c r="L348" s="74">
        <f t="shared" si="3"/>
        <v>355</v>
      </c>
      <c r="M348" s="99">
        <f t="shared" si="191"/>
        <v>1283.1032995465553</v>
      </c>
      <c r="N348" s="108">
        <f t="shared" si="334"/>
        <v>1283.1032995465553</v>
      </c>
      <c r="O348" s="108"/>
      <c r="P348" s="108"/>
      <c r="Q348" s="108"/>
      <c r="R348" s="109"/>
      <c r="S348" s="99">
        <f t="shared" si="335"/>
        <v>1943.5328148195124</v>
      </c>
      <c r="T348" s="108">
        <f t="shared" si="336"/>
        <v>971.7664074097562</v>
      </c>
      <c r="U348" s="108"/>
      <c r="V348" s="108"/>
      <c r="W348" s="108"/>
      <c r="X348" s="109"/>
      <c r="Y348" s="99">
        <f t="shared" si="8"/>
        <v>1943.5328148195124</v>
      </c>
      <c r="Z348" s="108">
        <f t="shared" si="337"/>
        <v>1943.5328148195124</v>
      </c>
      <c r="AA348" s="108"/>
      <c r="AB348" s="108"/>
      <c r="AC348" s="108"/>
      <c r="AD348" s="109"/>
      <c r="AE348" s="99">
        <f t="shared" ref="AE348:AF348" si="385">AO348</f>
        <v>6</v>
      </c>
      <c r="AF348" s="101">
        <f t="shared" si="385"/>
        <v>36</v>
      </c>
      <c r="AG348" s="101">
        <f t="shared" si="280"/>
        <v>19.001300000000001</v>
      </c>
      <c r="AH348" s="101">
        <f t="shared" si="339"/>
        <v>81.5</v>
      </c>
      <c r="AI348" s="101">
        <f t="shared" si="369"/>
        <v>268.61079999999998</v>
      </c>
      <c r="AJ348" s="108">
        <f t="shared" si="340"/>
        <v>2</v>
      </c>
      <c r="AK348" s="101">
        <f t="shared" si="15"/>
        <v>971.7664074097562</v>
      </c>
      <c r="AL348" s="101">
        <f t="shared" si="341"/>
        <v>971.7664074097562</v>
      </c>
      <c r="AM348" s="101"/>
      <c r="AN348" s="101"/>
      <c r="AO348" s="1">
        <v>6</v>
      </c>
      <c r="AP348" s="2">
        <v>36</v>
      </c>
      <c r="AQ348" s="74">
        <f t="shared" si="342"/>
        <v>163</v>
      </c>
      <c r="AR348" s="31">
        <f t="shared" si="343"/>
        <v>0.5</v>
      </c>
      <c r="AS348" s="2">
        <f t="shared" si="344"/>
        <v>1</v>
      </c>
      <c r="AT348" s="33">
        <f t="shared" si="345"/>
        <v>0</v>
      </c>
      <c r="AU348" s="31">
        <f t="shared" si="346"/>
        <v>1</v>
      </c>
      <c r="AV348" s="2">
        <f t="shared" si="347"/>
        <v>0</v>
      </c>
      <c r="AW348" s="33">
        <f t="shared" si="348"/>
        <v>0</v>
      </c>
      <c r="AX348" s="31">
        <f t="shared" si="349"/>
        <v>1</v>
      </c>
      <c r="AY348" s="33">
        <f t="shared" si="350"/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customHeight="1">
      <c r="A349" s="2"/>
      <c r="B349" s="107">
        <v>274</v>
      </c>
      <c r="C349" s="31">
        <v>7</v>
      </c>
      <c r="D349" s="106" t="s">
        <v>16</v>
      </c>
      <c r="E349" s="2" t="s">
        <v>163</v>
      </c>
      <c r="F349" s="2"/>
      <c r="G349" s="2"/>
      <c r="H349" s="33">
        <f t="shared" si="333"/>
        <v>2</v>
      </c>
      <c r="I349" s="99">
        <f t="shared" si="0"/>
        <v>299.39076989419624</v>
      </c>
      <c r="J349" s="101">
        <f t="shared" si="1"/>
        <v>13.583333333333334</v>
      </c>
      <c r="K349" s="101">
        <f t="shared" si="2"/>
        <v>841</v>
      </c>
      <c r="L349" s="74">
        <f t="shared" si="3"/>
        <v>327</v>
      </c>
      <c r="M349" s="99">
        <f t="shared" si="191"/>
        <v>1796.3446193651773</v>
      </c>
      <c r="N349" s="108">
        <f t="shared" si="334"/>
        <v>1796.3446193651773</v>
      </c>
      <c r="O349" s="108"/>
      <c r="P349" s="108"/>
      <c r="Q349" s="108"/>
      <c r="R349" s="109"/>
      <c r="S349" s="99">
        <f t="shared" si="335"/>
        <v>2720.9459407473173</v>
      </c>
      <c r="T349" s="108">
        <f t="shared" si="336"/>
        <v>1360.4729703736587</v>
      </c>
      <c r="U349" s="108"/>
      <c r="V349" s="108"/>
      <c r="W349" s="108"/>
      <c r="X349" s="109"/>
      <c r="Y349" s="99">
        <f t="shared" si="8"/>
        <v>2720.9459407473173</v>
      </c>
      <c r="Z349" s="108">
        <f t="shared" si="337"/>
        <v>2720.9459407473173</v>
      </c>
      <c r="AA349" s="108"/>
      <c r="AB349" s="108"/>
      <c r="AC349" s="108"/>
      <c r="AD349" s="109"/>
      <c r="AE349" s="99">
        <f t="shared" ref="AE349:AF349" si="386">AO349</f>
        <v>6</v>
      </c>
      <c r="AF349" s="101">
        <f t="shared" si="386"/>
        <v>36</v>
      </c>
      <c r="AG349" s="101">
        <f t="shared" si="280"/>
        <v>19.001300000000001</v>
      </c>
      <c r="AH349" s="101">
        <f t="shared" si="339"/>
        <v>81.5</v>
      </c>
      <c r="AI349" s="101">
        <f t="shared" si="369"/>
        <v>268.61079999999998</v>
      </c>
      <c r="AJ349" s="108">
        <f t="shared" si="340"/>
        <v>2</v>
      </c>
      <c r="AK349" s="101">
        <f t="shared" si="15"/>
        <v>971.7664074097562</v>
      </c>
      <c r="AL349" s="101">
        <f t="shared" si="341"/>
        <v>971.7664074097562</v>
      </c>
      <c r="AM349" s="101"/>
      <c r="AN349" s="101"/>
      <c r="AO349" s="1">
        <v>6</v>
      </c>
      <c r="AP349" s="2">
        <v>36</v>
      </c>
      <c r="AQ349" s="74">
        <f t="shared" si="342"/>
        <v>163</v>
      </c>
      <c r="AR349" s="31">
        <f t="shared" si="343"/>
        <v>0.5</v>
      </c>
      <c r="AS349" s="2">
        <f t="shared" si="344"/>
        <v>1</v>
      </c>
      <c r="AT349" s="33">
        <f t="shared" si="345"/>
        <v>0</v>
      </c>
      <c r="AU349" s="31">
        <f t="shared" si="346"/>
        <v>1.4</v>
      </c>
      <c r="AV349" s="2">
        <f t="shared" si="347"/>
        <v>0</v>
      </c>
      <c r="AW349" s="33">
        <f t="shared" si="348"/>
        <v>0</v>
      </c>
      <c r="AX349" s="31">
        <f t="shared" si="349"/>
        <v>1</v>
      </c>
      <c r="AY349" s="33">
        <f t="shared" si="350"/>
        <v>1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customHeight="1">
      <c r="A350" s="2"/>
      <c r="B350" s="107">
        <v>275</v>
      </c>
      <c r="C350" s="31">
        <v>7</v>
      </c>
      <c r="D350" s="106" t="s">
        <v>16</v>
      </c>
      <c r="E350" s="2" t="s">
        <v>79</v>
      </c>
      <c r="F350" s="2"/>
      <c r="G350" s="2"/>
      <c r="H350" s="33">
        <f t="shared" si="333"/>
        <v>2</v>
      </c>
      <c r="I350" s="99">
        <f t="shared" si="0"/>
        <v>213.85054992442588</v>
      </c>
      <c r="J350" s="101">
        <f t="shared" si="1"/>
        <v>27.166666666666668</v>
      </c>
      <c r="K350" s="101">
        <f t="shared" si="2"/>
        <v>881</v>
      </c>
      <c r="L350" s="74">
        <f t="shared" si="3"/>
        <v>355</v>
      </c>
      <c r="M350" s="99">
        <f t="shared" si="191"/>
        <v>1283.1032995465553</v>
      </c>
      <c r="N350" s="108">
        <f t="shared" si="334"/>
        <v>1283.1032995465553</v>
      </c>
      <c r="O350" s="108"/>
      <c r="P350" s="108"/>
      <c r="Q350" s="108"/>
      <c r="R350" s="109"/>
      <c r="S350" s="99">
        <f t="shared" si="335"/>
        <v>1943.5328148195124</v>
      </c>
      <c r="T350" s="108">
        <f t="shared" si="336"/>
        <v>971.7664074097562</v>
      </c>
      <c r="U350" s="108"/>
      <c r="V350" s="108"/>
      <c r="W350" s="108"/>
      <c r="X350" s="109"/>
      <c r="Y350" s="99">
        <f t="shared" si="8"/>
        <v>1943.5328148195124</v>
      </c>
      <c r="Z350" s="108">
        <f t="shared" si="337"/>
        <v>1943.5328148195124</v>
      </c>
      <c r="AA350" s="108"/>
      <c r="AB350" s="108"/>
      <c r="AC350" s="108"/>
      <c r="AD350" s="109"/>
      <c r="AE350" s="99">
        <f t="shared" ref="AE350:AF350" si="387">AO350</f>
        <v>6</v>
      </c>
      <c r="AF350" s="101">
        <f t="shared" si="387"/>
        <v>36</v>
      </c>
      <c r="AG350" s="101">
        <f t="shared" si="280"/>
        <v>19.001300000000001</v>
      </c>
      <c r="AH350" s="101">
        <f t="shared" si="339"/>
        <v>163</v>
      </c>
      <c r="AI350" s="101">
        <f t="shared" si="369"/>
        <v>268.61079999999998</v>
      </c>
      <c r="AJ350" s="108">
        <f t="shared" si="340"/>
        <v>1.8</v>
      </c>
      <c r="AK350" s="101">
        <f t="shared" si="15"/>
        <v>971.7664074097562</v>
      </c>
      <c r="AL350" s="101">
        <f t="shared" si="341"/>
        <v>971.7664074097562</v>
      </c>
      <c r="AM350" s="101"/>
      <c r="AN350" s="101"/>
      <c r="AO350" s="1">
        <v>6</v>
      </c>
      <c r="AP350" s="2">
        <v>36</v>
      </c>
      <c r="AQ350" s="74">
        <f t="shared" si="342"/>
        <v>163</v>
      </c>
      <c r="AR350" s="31">
        <f t="shared" si="343"/>
        <v>1</v>
      </c>
      <c r="AS350" s="2">
        <f t="shared" si="344"/>
        <v>0.9</v>
      </c>
      <c r="AT350" s="33">
        <f t="shared" si="345"/>
        <v>0</v>
      </c>
      <c r="AU350" s="31">
        <f t="shared" si="346"/>
        <v>1</v>
      </c>
      <c r="AV350" s="2">
        <f t="shared" si="347"/>
        <v>0</v>
      </c>
      <c r="AW350" s="33">
        <f t="shared" si="348"/>
        <v>0</v>
      </c>
      <c r="AX350" s="31">
        <f t="shared" si="349"/>
        <v>1</v>
      </c>
      <c r="AY350" s="33">
        <f t="shared" si="350"/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customHeight="1">
      <c r="A351" s="2"/>
      <c r="B351" s="107">
        <v>276</v>
      </c>
      <c r="C351" s="31">
        <v>7</v>
      </c>
      <c r="D351" s="106" t="s">
        <v>16</v>
      </c>
      <c r="E351" s="2" t="s">
        <v>168</v>
      </c>
      <c r="F351" s="2"/>
      <c r="G351" s="2"/>
      <c r="H351" s="33">
        <f t="shared" si="333"/>
        <v>2</v>
      </c>
      <c r="I351" s="99">
        <f t="shared" si="0"/>
        <v>299.39076989419624</v>
      </c>
      <c r="J351" s="101">
        <f t="shared" si="1"/>
        <v>27.166666666666668</v>
      </c>
      <c r="K351" s="101">
        <f t="shared" si="2"/>
        <v>841</v>
      </c>
      <c r="L351" s="74">
        <f t="shared" si="3"/>
        <v>327</v>
      </c>
      <c r="M351" s="99">
        <f t="shared" si="191"/>
        <v>1796.3446193651773</v>
      </c>
      <c r="N351" s="108">
        <f t="shared" si="334"/>
        <v>1796.3446193651773</v>
      </c>
      <c r="O351" s="108"/>
      <c r="P351" s="108"/>
      <c r="Q351" s="108"/>
      <c r="R351" s="109"/>
      <c r="S351" s="99">
        <f t="shared" si="335"/>
        <v>2720.9459407473173</v>
      </c>
      <c r="T351" s="108">
        <f t="shared" si="336"/>
        <v>1360.4729703736587</v>
      </c>
      <c r="U351" s="108"/>
      <c r="V351" s="108"/>
      <c r="W351" s="108"/>
      <c r="X351" s="109"/>
      <c r="Y351" s="99">
        <f t="shared" si="8"/>
        <v>2720.9459407473173</v>
      </c>
      <c r="Z351" s="108">
        <f t="shared" si="337"/>
        <v>2720.9459407473173</v>
      </c>
      <c r="AA351" s="108"/>
      <c r="AB351" s="108"/>
      <c r="AC351" s="108"/>
      <c r="AD351" s="109"/>
      <c r="AE351" s="99">
        <f t="shared" ref="AE351:AF351" si="388">AO351</f>
        <v>6</v>
      </c>
      <c r="AF351" s="101">
        <f t="shared" si="388"/>
        <v>36</v>
      </c>
      <c r="AG351" s="101">
        <f t="shared" si="280"/>
        <v>19.001300000000001</v>
      </c>
      <c r="AH351" s="101">
        <f t="shared" si="339"/>
        <v>163</v>
      </c>
      <c r="AI351" s="101">
        <f t="shared" si="369"/>
        <v>268.61079999999998</v>
      </c>
      <c r="AJ351" s="108">
        <f t="shared" si="340"/>
        <v>1.8</v>
      </c>
      <c r="AK351" s="101">
        <f t="shared" si="15"/>
        <v>971.7664074097562</v>
      </c>
      <c r="AL351" s="101">
        <f t="shared" si="341"/>
        <v>971.7664074097562</v>
      </c>
      <c r="AM351" s="101"/>
      <c r="AN351" s="101"/>
      <c r="AO351" s="1">
        <v>6</v>
      </c>
      <c r="AP351" s="2">
        <v>36</v>
      </c>
      <c r="AQ351" s="74">
        <f t="shared" si="342"/>
        <v>163</v>
      </c>
      <c r="AR351" s="31">
        <f t="shared" si="343"/>
        <v>1</v>
      </c>
      <c r="AS351" s="2">
        <f t="shared" si="344"/>
        <v>0.9</v>
      </c>
      <c r="AT351" s="33">
        <f t="shared" si="345"/>
        <v>0</v>
      </c>
      <c r="AU351" s="31">
        <f t="shared" si="346"/>
        <v>1.4</v>
      </c>
      <c r="AV351" s="2">
        <f t="shared" si="347"/>
        <v>0</v>
      </c>
      <c r="AW351" s="33">
        <f t="shared" si="348"/>
        <v>0</v>
      </c>
      <c r="AX351" s="31">
        <f t="shared" si="349"/>
        <v>1</v>
      </c>
      <c r="AY351" s="33">
        <f t="shared" si="350"/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customHeight="1">
      <c r="A352" s="2"/>
      <c r="B352" s="107">
        <v>277</v>
      </c>
      <c r="C352" s="31">
        <v>7</v>
      </c>
      <c r="D352" s="106" t="s">
        <v>16</v>
      </c>
      <c r="E352" s="2" t="s">
        <v>87</v>
      </c>
      <c r="F352" s="2"/>
      <c r="G352" s="2"/>
      <c r="H352" s="33">
        <f t="shared" si="333"/>
        <v>2</v>
      </c>
      <c r="I352" s="99">
        <f t="shared" si="0"/>
        <v>254.81312776604707</v>
      </c>
      <c r="J352" s="101">
        <f t="shared" si="1"/>
        <v>27.166666666666668</v>
      </c>
      <c r="K352" s="101">
        <f t="shared" si="2"/>
        <v>863</v>
      </c>
      <c r="L352" s="74">
        <f t="shared" si="3"/>
        <v>341</v>
      </c>
      <c r="M352" s="99">
        <f t="shared" si="191"/>
        <v>1528.8787665962825</v>
      </c>
      <c r="N352" s="108">
        <f t="shared" si="334"/>
        <v>1528.8787665962825</v>
      </c>
      <c r="O352" s="108"/>
      <c r="P352" s="108"/>
      <c r="Q352" s="108"/>
      <c r="R352" s="109"/>
      <c r="S352" s="99">
        <f t="shared" si="335"/>
        <v>1943.5328148195124</v>
      </c>
      <c r="T352" s="108">
        <f t="shared" si="336"/>
        <v>971.7664074097562</v>
      </c>
      <c r="U352" s="108"/>
      <c r="V352" s="108"/>
      <c r="W352" s="108"/>
      <c r="X352" s="109"/>
      <c r="Y352" s="99">
        <f t="shared" si="8"/>
        <v>1943.5328148195124</v>
      </c>
      <c r="Z352" s="108">
        <f t="shared" si="337"/>
        <v>1943.5328148195124</v>
      </c>
      <c r="AA352" s="108"/>
      <c r="AB352" s="108"/>
      <c r="AC352" s="108"/>
      <c r="AD352" s="109"/>
      <c r="AE352" s="99">
        <f t="shared" ref="AE352:AF352" si="389">AO352</f>
        <v>6</v>
      </c>
      <c r="AF352" s="101">
        <f t="shared" si="389"/>
        <v>36</v>
      </c>
      <c r="AG352" s="101">
        <f t="shared" si="280"/>
        <v>34.001300000000001</v>
      </c>
      <c r="AH352" s="101">
        <f t="shared" si="339"/>
        <v>163</v>
      </c>
      <c r="AI352" s="101">
        <f t="shared" si="369"/>
        <v>268.61079999999998</v>
      </c>
      <c r="AJ352" s="108">
        <f t="shared" si="340"/>
        <v>2</v>
      </c>
      <c r="AK352" s="101">
        <f t="shared" si="15"/>
        <v>971.7664074097562</v>
      </c>
      <c r="AL352" s="101">
        <f t="shared" si="341"/>
        <v>971.7664074097562</v>
      </c>
      <c r="AM352" s="101"/>
      <c r="AN352" s="101"/>
      <c r="AO352" s="1">
        <v>6</v>
      </c>
      <c r="AP352" s="2">
        <v>36</v>
      </c>
      <c r="AQ352" s="74">
        <f t="shared" si="342"/>
        <v>163</v>
      </c>
      <c r="AR352" s="31">
        <f t="shared" si="343"/>
        <v>1</v>
      </c>
      <c r="AS352" s="2">
        <f t="shared" si="344"/>
        <v>1</v>
      </c>
      <c r="AT352" s="33">
        <f t="shared" si="345"/>
        <v>15</v>
      </c>
      <c r="AU352" s="31">
        <f t="shared" si="346"/>
        <v>1</v>
      </c>
      <c r="AV352" s="2">
        <f t="shared" si="347"/>
        <v>0</v>
      </c>
      <c r="AW352" s="33">
        <f t="shared" si="348"/>
        <v>0</v>
      </c>
      <c r="AX352" s="31">
        <f t="shared" si="349"/>
        <v>1</v>
      </c>
      <c r="AY352" s="33">
        <f t="shared" si="350"/>
        <v>1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customHeight="1">
      <c r="A353" s="2"/>
      <c r="B353" s="107">
        <v>278</v>
      </c>
      <c r="C353" s="31">
        <v>7</v>
      </c>
      <c r="D353" s="106" t="s">
        <v>16</v>
      </c>
      <c r="E353" s="2" t="s">
        <v>179</v>
      </c>
      <c r="F353" s="2"/>
      <c r="G353" s="2"/>
      <c r="H353" s="33">
        <f t="shared" si="333"/>
        <v>2</v>
      </c>
      <c r="I353" s="99">
        <f t="shared" si="0"/>
        <v>356.73837887246594</v>
      </c>
      <c r="J353" s="101">
        <f t="shared" si="1"/>
        <v>27.166666666666668</v>
      </c>
      <c r="K353" s="101">
        <f t="shared" si="2"/>
        <v>773</v>
      </c>
      <c r="L353" s="74">
        <f t="shared" si="3"/>
        <v>288</v>
      </c>
      <c r="M353" s="99">
        <f t="shared" si="191"/>
        <v>2140.4302732347955</v>
      </c>
      <c r="N353" s="108">
        <f t="shared" si="334"/>
        <v>2140.4302732347955</v>
      </c>
      <c r="O353" s="108"/>
      <c r="P353" s="108"/>
      <c r="Q353" s="108"/>
      <c r="R353" s="109"/>
      <c r="S353" s="99">
        <f t="shared" si="335"/>
        <v>2720.9459407473173</v>
      </c>
      <c r="T353" s="108">
        <f t="shared" si="336"/>
        <v>1360.4729703736587</v>
      </c>
      <c r="U353" s="108"/>
      <c r="V353" s="108"/>
      <c r="W353" s="108"/>
      <c r="X353" s="109"/>
      <c r="Y353" s="99">
        <f t="shared" si="8"/>
        <v>2720.9459407473173</v>
      </c>
      <c r="Z353" s="108">
        <f t="shared" si="337"/>
        <v>2720.9459407473173</v>
      </c>
      <c r="AA353" s="108"/>
      <c r="AB353" s="108"/>
      <c r="AC353" s="108"/>
      <c r="AD353" s="109"/>
      <c r="AE353" s="99">
        <f t="shared" ref="AE353:AF353" si="390">AO353</f>
        <v>6</v>
      </c>
      <c r="AF353" s="101">
        <f t="shared" si="390"/>
        <v>36</v>
      </c>
      <c r="AG353" s="101">
        <f t="shared" si="280"/>
        <v>34.001300000000001</v>
      </c>
      <c r="AH353" s="101">
        <f t="shared" si="339"/>
        <v>163</v>
      </c>
      <c r="AI353" s="101">
        <f t="shared" si="369"/>
        <v>268.61079999999998</v>
      </c>
      <c r="AJ353" s="108">
        <f t="shared" si="340"/>
        <v>2</v>
      </c>
      <c r="AK353" s="101">
        <f t="shared" si="15"/>
        <v>971.7664074097562</v>
      </c>
      <c r="AL353" s="101">
        <f t="shared" si="341"/>
        <v>971.7664074097562</v>
      </c>
      <c r="AM353" s="101"/>
      <c r="AN353" s="101"/>
      <c r="AO353" s="1">
        <v>6</v>
      </c>
      <c r="AP353" s="2">
        <v>36</v>
      </c>
      <c r="AQ353" s="74">
        <f t="shared" si="342"/>
        <v>163</v>
      </c>
      <c r="AR353" s="31">
        <f t="shared" si="343"/>
        <v>1</v>
      </c>
      <c r="AS353" s="2">
        <f t="shared" si="344"/>
        <v>1</v>
      </c>
      <c r="AT353" s="33">
        <f t="shared" si="345"/>
        <v>15</v>
      </c>
      <c r="AU353" s="31">
        <f t="shared" si="346"/>
        <v>1.4</v>
      </c>
      <c r="AV353" s="2">
        <f t="shared" si="347"/>
        <v>0</v>
      </c>
      <c r="AW353" s="33">
        <f t="shared" si="348"/>
        <v>0</v>
      </c>
      <c r="AX353" s="31">
        <f t="shared" si="349"/>
        <v>1</v>
      </c>
      <c r="AY353" s="33">
        <f t="shared" si="350"/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customHeight="1">
      <c r="A354" s="2"/>
      <c r="B354" s="107">
        <v>279</v>
      </c>
      <c r="C354" s="31">
        <v>4</v>
      </c>
      <c r="D354" s="106" t="s">
        <v>16</v>
      </c>
      <c r="E354" s="2" t="s">
        <v>148</v>
      </c>
      <c r="F354" s="2"/>
      <c r="G354" s="2"/>
      <c r="H354" s="33">
        <f t="shared" si="333"/>
        <v>2</v>
      </c>
      <c r="I354" s="99">
        <f t="shared" si="0"/>
        <v>198.09787770909156</v>
      </c>
      <c r="J354" s="101">
        <f t="shared" si="1"/>
        <v>7.5</v>
      </c>
      <c r="K354" s="101">
        <f t="shared" si="2"/>
        <v>886</v>
      </c>
      <c r="L354" s="74">
        <f t="shared" si="3"/>
        <v>359</v>
      </c>
      <c r="M354" s="99">
        <f t="shared" si="191"/>
        <v>1188.5872662545494</v>
      </c>
      <c r="N354" s="108">
        <f t="shared" si="334"/>
        <v>1188.5872662545494</v>
      </c>
      <c r="O354" s="108"/>
      <c r="P354" s="108"/>
      <c r="Q354" s="108"/>
      <c r="R354" s="109"/>
      <c r="S354" s="99">
        <f t="shared" si="335"/>
        <v>1800.3681824048781</v>
      </c>
      <c r="T354" s="108">
        <f t="shared" si="336"/>
        <v>900.18409120243905</v>
      </c>
      <c r="U354" s="108"/>
      <c r="V354" s="108"/>
      <c r="W354" s="108"/>
      <c r="X354" s="109"/>
      <c r="Y354" s="99">
        <f t="shared" si="8"/>
        <v>1800.3681824048781</v>
      </c>
      <c r="Z354" s="108">
        <f t="shared" si="337"/>
        <v>1800.3681824048781</v>
      </c>
      <c r="AA354" s="108"/>
      <c r="AB354" s="108"/>
      <c r="AC354" s="108"/>
      <c r="AD354" s="109"/>
      <c r="AE354" s="99">
        <f t="shared" ref="AE354:AF354" si="391">AO354</f>
        <v>6</v>
      </c>
      <c r="AF354" s="101">
        <f t="shared" si="391"/>
        <v>36</v>
      </c>
      <c r="AG354" s="101">
        <f t="shared" si="280"/>
        <v>19.001300000000001</v>
      </c>
      <c r="AH354" s="101">
        <f t="shared" si="339"/>
        <v>45</v>
      </c>
      <c r="AI354" s="101">
        <f t="shared" si="369"/>
        <v>268.61079999999998</v>
      </c>
      <c r="AJ354" s="108">
        <f t="shared" si="340"/>
        <v>2</v>
      </c>
      <c r="AK354" s="101">
        <f t="shared" si="15"/>
        <v>900.18409120243905</v>
      </c>
      <c r="AL354" s="101">
        <f t="shared" si="341"/>
        <v>900.18409120243905</v>
      </c>
      <c r="AM354" s="101"/>
      <c r="AN354" s="101"/>
      <c r="AO354" s="1">
        <v>6</v>
      </c>
      <c r="AP354" s="2">
        <v>36</v>
      </c>
      <c r="AQ354" s="74">
        <f t="shared" si="342"/>
        <v>90</v>
      </c>
      <c r="AR354" s="31">
        <f t="shared" si="343"/>
        <v>0.5</v>
      </c>
      <c r="AS354" s="2">
        <f t="shared" si="344"/>
        <v>1</v>
      </c>
      <c r="AT354" s="33">
        <f t="shared" si="345"/>
        <v>0</v>
      </c>
      <c r="AU354" s="31">
        <f t="shared" si="346"/>
        <v>1</v>
      </c>
      <c r="AV354" s="2">
        <f t="shared" si="347"/>
        <v>0</v>
      </c>
      <c r="AW354" s="33">
        <f t="shared" si="348"/>
        <v>0</v>
      </c>
      <c r="AX354" s="31">
        <f t="shared" si="349"/>
        <v>1</v>
      </c>
      <c r="AY354" s="33">
        <f t="shared" si="350"/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customHeight="1">
      <c r="A355" s="2"/>
      <c r="B355" s="107">
        <v>280</v>
      </c>
      <c r="C355" s="31">
        <v>4</v>
      </c>
      <c r="D355" s="106" t="s">
        <v>16</v>
      </c>
      <c r="E355" s="2" t="s">
        <v>79</v>
      </c>
      <c r="F355" s="2"/>
      <c r="G355" s="2"/>
      <c r="H355" s="33">
        <f t="shared" si="333"/>
        <v>2</v>
      </c>
      <c r="I355" s="99">
        <f t="shared" si="0"/>
        <v>198.09787770909156</v>
      </c>
      <c r="J355" s="101">
        <f t="shared" si="1"/>
        <v>15</v>
      </c>
      <c r="K355" s="101">
        <f t="shared" si="2"/>
        <v>886</v>
      </c>
      <c r="L355" s="74">
        <f t="shared" si="3"/>
        <v>359</v>
      </c>
      <c r="M355" s="99">
        <f t="shared" si="191"/>
        <v>1188.5872662545494</v>
      </c>
      <c r="N355" s="108">
        <f t="shared" si="334"/>
        <v>1188.5872662545494</v>
      </c>
      <c r="O355" s="108"/>
      <c r="P355" s="108"/>
      <c r="Q355" s="108"/>
      <c r="R355" s="109"/>
      <c r="S355" s="99">
        <f t="shared" si="335"/>
        <v>1800.3681824048781</v>
      </c>
      <c r="T355" s="108">
        <f t="shared" si="336"/>
        <v>900.18409120243905</v>
      </c>
      <c r="U355" s="108"/>
      <c r="V355" s="108"/>
      <c r="W355" s="108"/>
      <c r="X355" s="109"/>
      <c r="Y355" s="99">
        <f t="shared" si="8"/>
        <v>1800.3681824048781</v>
      </c>
      <c r="Z355" s="108">
        <f t="shared" si="337"/>
        <v>1800.3681824048781</v>
      </c>
      <c r="AA355" s="108"/>
      <c r="AB355" s="108"/>
      <c r="AC355" s="108"/>
      <c r="AD355" s="109"/>
      <c r="AE355" s="99">
        <f t="shared" ref="AE355:AF355" si="392">AO355</f>
        <v>6</v>
      </c>
      <c r="AF355" s="101">
        <f t="shared" si="392"/>
        <v>36</v>
      </c>
      <c r="AG355" s="101">
        <f t="shared" si="280"/>
        <v>19.001300000000001</v>
      </c>
      <c r="AH355" s="101">
        <f t="shared" si="339"/>
        <v>90</v>
      </c>
      <c r="AI355" s="101">
        <f t="shared" si="369"/>
        <v>268.61079999999998</v>
      </c>
      <c r="AJ355" s="108">
        <f t="shared" si="340"/>
        <v>1.8</v>
      </c>
      <c r="AK355" s="101">
        <f t="shared" si="15"/>
        <v>900.18409120243905</v>
      </c>
      <c r="AL355" s="101">
        <f t="shared" si="341"/>
        <v>900.18409120243905</v>
      </c>
      <c r="AM355" s="101"/>
      <c r="AN355" s="101"/>
      <c r="AO355" s="1">
        <v>6</v>
      </c>
      <c r="AP355" s="2">
        <v>36</v>
      </c>
      <c r="AQ355" s="74">
        <f t="shared" si="342"/>
        <v>90</v>
      </c>
      <c r="AR355" s="31">
        <f t="shared" si="343"/>
        <v>1</v>
      </c>
      <c r="AS355" s="2">
        <f t="shared" si="344"/>
        <v>0.9</v>
      </c>
      <c r="AT355" s="33">
        <f t="shared" si="345"/>
        <v>0</v>
      </c>
      <c r="AU355" s="31">
        <f t="shared" si="346"/>
        <v>1</v>
      </c>
      <c r="AV355" s="2">
        <f t="shared" si="347"/>
        <v>0</v>
      </c>
      <c r="AW355" s="33">
        <f t="shared" si="348"/>
        <v>0</v>
      </c>
      <c r="AX355" s="31">
        <f t="shared" si="349"/>
        <v>1</v>
      </c>
      <c r="AY355" s="33">
        <f t="shared" si="350"/>
        <v>1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customHeight="1">
      <c r="A356" s="2"/>
      <c r="B356" s="107">
        <v>281</v>
      </c>
      <c r="C356" s="31">
        <v>4</v>
      </c>
      <c r="D356" s="106" t="s">
        <v>16</v>
      </c>
      <c r="E356" s="2" t="s">
        <v>87</v>
      </c>
      <c r="F356" s="2"/>
      <c r="G356" s="2"/>
      <c r="H356" s="33">
        <f t="shared" si="333"/>
        <v>2</v>
      </c>
      <c r="I356" s="99">
        <f t="shared" si="0"/>
        <v>236.04306765032058</v>
      </c>
      <c r="J356" s="101">
        <f t="shared" si="1"/>
        <v>15</v>
      </c>
      <c r="K356" s="101">
        <f t="shared" si="2"/>
        <v>873</v>
      </c>
      <c r="L356" s="74">
        <f t="shared" si="3"/>
        <v>349</v>
      </c>
      <c r="M356" s="99">
        <f t="shared" si="191"/>
        <v>1416.2584059019234</v>
      </c>
      <c r="N356" s="108">
        <f t="shared" si="334"/>
        <v>1416.2584059019234</v>
      </c>
      <c r="O356" s="108"/>
      <c r="P356" s="108"/>
      <c r="Q356" s="108"/>
      <c r="R356" s="109"/>
      <c r="S356" s="99">
        <f t="shared" si="335"/>
        <v>1800.3681824048781</v>
      </c>
      <c r="T356" s="108">
        <f t="shared" si="336"/>
        <v>900.18409120243905</v>
      </c>
      <c r="U356" s="108"/>
      <c r="V356" s="108"/>
      <c r="W356" s="108"/>
      <c r="X356" s="109"/>
      <c r="Y356" s="99">
        <f t="shared" si="8"/>
        <v>1800.3681824048781</v>
      </c>
      <c r="Z356" s="108">
        <f t="shared" si="337"/>
        <v>1800.3681824048781</v>
      </c>
      <c r="AA356" s="108"/>
      <c r="AB356" s="108"/>
      <c r="AC356" s="108"/>
      <c r="AD356" s="109"/>
      <c r="AE356" s="99">
        <f t="shared" ref="AE356:AF356" si="393">AO356</f>
        <v>6</v>
      </c>
      <c r="AF356" s="101">
        <f t="shared" si="393"/>
        <v>36</v>
      </c>
      <c r="AG356" s="101">
        <f t="shared" si="280"/>
        <v>34.001300000000001</v>
      </c>
      <c r="AH356" s="101">
        <f t="shared" si="339"/>
        <v>90</v>
      </c>
      <c r="AI356" s="101">
        <f t="shared" si="369"/>
        <v>268.61079999999998</v>
      </c>
      <c r="AJ356" s="108">
        <f t="shared" si="340"/>
        <v>2</v>
      </c>
      <c r="AK356" s="101">
        <f t="shared" si="15"/>
        <v>900.18409120243905</v>
      </c>
      <c r="AL356" s="101">
        <f t="shared" si="341"/>
        <v>900.18409120243905</v>
      </c>
      <c r="AM356" s="101"/>
      <c r="AN356" s="101"/>
      <c r="AO356" s="1">
        <v>6</v>
      </c>
      <c r="AP356" s="2">
        <v>36</v>
      </c>
      <c r="AQ356" s="74">
        <f t="shared" si="342"/>
        <v>90</v>
      </c>
      <c r="AR356" s="31">
        <f t="shared" si="343"/>
        <v>1</v>
      </c>
      <c r="AS356" s="2">
        <f t="shared" si="344"/>
        <v>1</v>
      </c>
      <c r="AT356" s="33">
        <f t="shared" si="345"/>
        <v>15</v>
      </c>
      <c r="AU356" s="31">
        <f t="shared" si="346"/>
        <v>1</v>
      </c>
      <c r="AV356" s="2">
        <f t="shared" si="347"/>
        <v>0</v>
      </c>
      <c r="AW356" s="33">
        <f t="shared" si="348"/>
        <v>0</v>
      </c>
      <c r="AX356" s="31">
        <f t="shared" si="349"/>
        <v>1</v>
      </c>
      <c r="AY356" s="33">
        <f t="shared" si="350"/>
        <v>1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customHeight="1">
      <c r="A357" s="2"/>
      <c r="B357" s="107">
        <v>282</v>
      </c>
      <c r="C357" s="31">
        <v>1</v>
      </c>
      <c r="D357" s="106" t="s">
        <v>16</v>
      </c>
      <c r="E357" s="2" t="s">
        <v>67</v>
      </c>
      <c r="F357" s="2"/>
      <c r="G357" s="2"/>
      <c r="H357" s="33">
        <f t="shared" si="333"/>
        <v>2</v>
      </c>
      <c r="I357" s="99">
        <f t="shared" si="0"/>
        <v>158.94558233512626</v>
      </c>
      <c r="J357" s="101">
        <f t="shared" si="1"/>
        <v>7.5</v>
      </c>
      <c r="K357" s="101">
        <f t="shared" si="2"/>
        <v>890</v>
      </c>
      <c r="L357" s="74">
        <f t="shared" si="3"/>
        <v>363</v>
      </c>
      <c r="M357" s="99">
        <f t="shared" si="191"/>
        <v>953.67349401075762</v>
      </c>
      <c r="N357" s="108">
        <f t="shared" si="334"/>
        <v>953.67349401075762</v>
      </c>
      <c r="O357" s="108"/>
      <c r="P357" s="108"/>
      <c r="Q357" s="108"/>
      <c r="R357" s="109"/>
      <c r="S357" s="99">
        <f t="shared" si="335"/>
        <v>1444.5413170463414</v>
      </c>
      <c r="T357" s="108">
        <f t="shared" si="336"/>
        <v>722.27065852317071</v>
      </c>
      <c r="U357" s="108"/>
      <c r="V357" s="108"/>
      <c r="W357" s="108"/>
      <c r="X357" s="109"/>
      <c r="Y357" s="99">
        <f t="shared" si="8"/>
        <v>1444.5413170463414</v>
      </c>
      <c r="Z357" s="108">
        <f t="shared" si="337"/>
        <v>1444.5413170463414</v>
      </c>
      <c r="AA357" s="108"/>
      <c r="AB357" s="108"/>
      <c r="AC357" s="108"/>
      <c r="AD357" s="109"/>
      <c r="AE357" s="99">
        <f t="shared" ref="AE357:AF357" si="394">AO357</f>
        <v>6</v>
      </c>
      <c r="AF357" s="101">
        <f t="shared" si="394"/>
        <v>36</v>
      </c>
      <c r="AG357" s="101">
        <f t="shared" si="280"/>
        <v>19.001300000000001</v>
      </c>
      <c r="AH357" s="101">
        <f t="shared" si="339"/>
        <v>45</v>
      </c>
      <c r="AI357" s="101">
        <f t="shared" si="369"/>
        <v>268.61079999999998</v>
      </c>
      <c r="AJ357" s="108">
        <f t="shared" si="340"/>
        <v>2</v>
      </c>
      <c r="AK357" s="101">
        <f t="shared" si="15"/>
        <v>722.27065852317071</v>
      </c>
      <c r="AL357" s="101">
        <f t="shared" si="341"/>
        <v>722.27065852317071</v>
      </c>
      <c r="AM357" s="101"/>
      <c r="AN357" s="101"/>
      <c r="AO357" s="1">
        <v>6</v>
      </c>
      <c r="AP357" s="2">
        <v>36</v>
      </c>
      <c r="AQ357" s="74">
        <f t="shared" si="342"/>
        <v>45</v>
      </c>
      <c r="AR357" s="31">
        <f t="shared" si="343"/>
        <v>1</v>
      </c>
      <c r="AS357" s="2">
        <f t="shared" si="344"/>
        <v>1</v>
      </c>
      <c r="AT357" s="33">
        <f t="shared" si="345"/>
        <v>0</v>
      </c>
      <c r="AU357" s="31">
        <f t="shared" si="346"/>
        <v>1</v>
      </c>
      <c r="AV357" s="2">
        <f t="shared" si="347"/>
        <v>0</v>
      </c>
      <c r="AW357" s="33">
        <f t="shared" si="348"/>
        <v>0</v>
      </c>
      <c r="AX357" s="31">
        <f t="shared" si="349"/>
        <v>1</v>
      </c>
      <c r="AY357" s="33">
        <f t="shared" si="350"/>
        <v>1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customHeight="1">
      <c r="A358" s="2"/>
      <c r="B358" s="107">
        <v>283</v>
      </c>
      <c r="C358" s="31">
        <v>10</v>
      </c>
      <c r="D358" s="106" t="s">
        <v>17</v>
      </c>
      <c r="E358" s="2" t="s">
        <v>144</v>
      </c>
      <c r="F358" s="2"/>
      <c r="G358" s="2"/>
      <c r="H358" s="33">
        <f t="shared" ref="H358:H388" si="395">IF(AT358=1,3,IF(AY358=1,3,2))</f>
        <v>2</v>
      </c>
      <c r="I358" s="99">
        <f t="shared" si="0"/>
        <v>374.99850770193029</v>
      </c>
      <c r="J358" s="101">
        <f t="shared" si="1"/>
        <v>34.625</v>
      </c>
      <c r="K358" s="101">
        <f t="shared" si="2"/>
        <v>755</v>
      </c>
      <c r="L358" s="74">
        <f t="shared" si="3"/>
        <v>276</v>
      </c>
      <c r="M358" s="99">
        <f t="shared" si="191"/>
        <v>2999.9880616154423</v>
      </c>
      <c r="N358" s="108">
        <f t="shared" ref="N358:N388" si="396">T358*(1+(AG358/100)*(AI358/100-1))</f>
        <v>1499.9940308077212</v>
      </c>
      <c r="O358" s="108">
        <f t="shared" ref="O358:O388" si="397">U358*(1+(AG358/100)*(AI358/100-1))</f>
        <v>1499.9940308077212</v>
      </c>
      <c r="P358" s="108">
        <f t="shared" ref="P358:P388" si="398">V358*(1+(AG358/100)*(AI358/100-1))</f>
        <v>0</v>
      </c>
      <c r="Q358" s="108"/>
      <c r="R358" s="109"/>
      <c r="S358" s="99">
        <f t="shared" ref="S358:S534" si="399">SUM(T358:X358)</f>
        <v>1868.6834667268295</v>
      </c>
      <c r="T358" s="108">
        <f t="shared" ref="T358:T388" si="400">AL358*AV358</f>
        <v>934.34173336341473</v>
      </c>
      <c r="U358" s="108">
        <f t="shared" ref="U358:U388" si="401">AL358*AW358</f>
        <v>934.34173336341473</v>
      </c>
      <c r="V358" s="108">
        <f t="shared" ref="V358:V388" si="402">IF(H358=3,AL358,0)*(1+AW358-1+AW358-1)</f>
        <v>0</v>
      </c>
      <c r="W358" s="108"/>
      <c r="X358" s="109"/>
      <c r="Y358" s="99">
        <f t="shared" si="8"/>
        <v>7822.5108095329142</v>
      </c>
      <c r="Z358" s="108">
        <f t="shared" ref="Z358:Z388" si="403">T358*AI358/100</f>
        <v>3911.2554047664571</v>
      </c>
      <c r="AA358" s="108">
        <f t="shared" ref="AA358:AA388" si="404">U358*AI358/100</f>
        <v>3911.2554047664571</v>
      </c>
      <c r="AB358" s="108">
        <f t="shared" ref="AB358:AB388" si="405">V358*AI358/100</f>
        <v>0</v>
      </c>
      <c r="AC358" s="108"/>
      <c r="AD358" s="109"/>
      <c r="AE358" s="99">
        <f t="shared" ref="AE358:AF358" si="406">AO358</f>
        <v>8</v>
      </c>
      <c r="AF358" s="101">
        <f t="shared" si="406"/>
        <v>36</v>
      </c>
      <c r="AG358" s="101">
        <f t="shared" ref="AG358:AG388" si="407">IF($D$57&gt;100,100,$D$57)</f>
        <v>19.001300000000001</v>
      </c>
      <c r="AH358" s="101">
        <f t="shared" ref="AH358:AH388" si="408">AQ358</f>
        <v>277</v>
      </c>
      <c r="AI358" s="101">
        <f>$D$58+AX358+$D$19</f>
        <v>418.61079999999998</v>
      </c>
      <c r="AJ358" s="108">
        <f t="shared" ref="AJ358:AJ388" si="409">10*AR358/IF(AT358=0,IF(AY358=0,8,5),5)</f>
        <v>1.25</v>
      </c>
      <c r="AK358" s="101">
        <f t="shared" ref="AK358:AK388" si="410">H358*SUM(AL358:AN358)</f>
        <v>1868.6834667268295</v>
      </c>
      <c r="AL358" s="101">
        <f t="shared" ref="AL358:AL388" si="411">((VLOOKUP(C358,$B$36:$AG$39,24,FALSE)+VLOOKUP(C358,$B$40:$AG$43,24,FALSE)*$D$54))*$D$59/100</f>
        <v>934.34173336341473</v>
      </c>
      <c r="AM358" s="101"/>
      <c r="AN358" s="101"/>
      <c r="AO358" s="1">
        <v>8</v>
      </c>
      <c r="AP358" s="2">
        <v>36</v>
      </c>
      <c r="AQ358" s="74">
        <f t="shared" ref="AQ358:AQ388" si="412">VLOOKUP(C358,$B$45:$AA$48,24,FALSE)</f>
        <v>277</v>
      </c>
      <c r="AR358" s="31">
        <f t="shared" ref="AR358:AR388" si="413">IF(LEFT(E358,1)*1=1,$S$67,$R$67)</f>
        <v>1</v>
      </c>
      <c r="AS358" s="2">
        <f t="shared" ref="AS358:AS388" si="414">IF(LEFT(E358,1)*1=2,$U$67,$T$67)</f>
        <v>0</v>
      </c>
      <c r="AT358" s="33">
        <f t="shared" ref="AT358:AT388" si="415">IF(LEFT(E358,1)*1=3,$W$67,$V$67)</f>
        <v>0</v>
      </c>
      <c r="AU358" s="31">
        <f t="shared" ref="AU358:AU388" si="416">IF(MID(E358,3,1)*1=1,$Y$67,$X$67)</f>
        <v>0</v>
      </c>
      <c r="AV358" s="2">
        <f t="shared" ref="AV358:AV388" si="417">IF(MID(E358,3,1)*1=2,$AA$67,$Z$67)</f>
        <v>1</v>
      </c>
      <c r="AW358" s="33">
        <f t="shared" ref="AW358:AW388" si="418">IF(MID(E358,3,1)*1=3,$AC$67,$AB$67)</f>
        <v>1</v>
      </c>
      <c r="AX358" s="31">
        <f t="shared" ref="AX358:AX388" si="419">IF(MID(E358,5,1)*1=1,$AE$67,$AD$67)</f>
        <v>150</v>
      </c>
      <c r="AY358" s="33">
        <f t="shared" ref="AY358:AY388" si="420">IF(MID(E358,5,1)*1=2,$AG$67,$AF$67)</f>
        <v>0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customHeight="1">
      <c r="A359" s="2"/>
      <c r="B359" s="107">
        <v>284</v>
      </c>
      <c r="C359" s="31">
        <v>10</v>
      </c>
      <c r="D359" s="106" t="s">
        <v>17</v>
      </c>
      <c r="E359" s="2" t="s">
        <v>140</v>
      </c>
      <c r="F359" s="2"/>
      <c r="G359" s="2"/>
      <c r="H359" s="33">
        <f t="shared" si="395"/>
        <v>2</v>
      </c>
      <c r="I359" s="99">
        <f t="shared" si="0"/>
        <v>468.74813462741287</v>
      </c>
      <c r="J359" s="101">
        <f t="shared" si="1"/>
        <v>34.625</v>
      </c>
      <c r="K359" s="101">
        <f t="shared" si="2"/>
        <v>646</v>
      </c>
      <c r="L359" s="74">
        <f t="shared" si="3"/>
        <v>232</v>
      </c>
      <c r="M359" s="99">
        <f t="shared" si="191"/>
        <v>3749.9850770193029</v>
      </c>
      <c r="N359" s="108">
        <f t="shared" si="396"/>
        <v>2249.9910462115818</v>
      </c>
      <c r="O359" s="108">
        <f t="shared" si="397"/>
        <v>1499.9940308077212</v>
      </c>
      <c r="P359" s="108">
        <f t="shared" si="398"/>
        <v>0</v>
      </c>
      <c r="Q359" s="108"/>
      <c r="R359" s="109"/>
      <c r="S359" s="99">
        <f t="shared" si="399"/>
        <v>2335.8543334085371</v>
      </c>
      <c r="T359" s="108">
        <f t="shared" si="400"/>
        <v>1401.5126000451221</v>
      </c>
      <c r="U359" s="108">
        <f t="shared" si="401"/>
        <v>934.34173336341473</v>
      </c>
      <c r="V359" s="108">
        <f t="shared" si="402"/>
        <v>0</v>
      </c>
      <c r="W359" s="108"/>
      <c r="X359" s="109"/>
      <c r="Y359" s="99">
        <f t="shared" si="8"/>
        <v>9778.1385119161423</v>
      </c>
      <c r="Z359" s="108">
        <f t="shared" si="403"/>
        <v>5866.8831071496861</v>
      </c>
      <c r="AA359" s="108">
        <f t="shared" si="404"/>
        <v>3911.2554047664571</v>
      </c>
      <c r="AB359" s="108">
        <f t="shared" si="405"/>
        <v>0</v>
      </c>
      <c r="AC359" s="108"/>
      <c r="AD359" s="109"/>
      <c r="AE359" s="99">
        <f t="shared" ref="AE359:AF359" si="421">AO359</f>
        <v>8</v>
      </c>
      <c r="AF359" s="101">
        <f t="shared" si="421"/>
        <v>36</v>
      </c>
      <c r="AG359" s="101">
        <f t="shared" si="407"/>
        <v>19.001300000000001</v>
      </c>
      <c r="AH359" s="101">
        <f t="shared" si="408"/>
        <v>277</v>
      </c>
      <c r="AI359" s="101">
        <f t="shared" ref="AI359:AI366" si="422">$D$58+AX359+$D$19</f>
        <v>418.61079999999998</v>
      </c>
      <c r="AJ359" s="108">
        <f t="shared" si="409"/>
        <v>1.25</v>
      </c>
      <c r="AK359" s="101">
        <f t="shared" si="410"/>
        <v>1868.6834667268295</v>
      </c>
      <c r="AL359" s="101">
        <f t="shared" si="411"/>
        <v>934.34173336341473</v>
      </c>
      <c r="AM359" s="101"/>
      <c r="AN359" s="101"/>
      <c r="AO359" s="1">
        <v>8</v>
      </c>
      <c r="AP359" s="2">
        <v>36</v>
      </c>
      <c r="AQ359" s="74">
        <f t="shared" si="412"/>
        <v>277</v>
      </c>
      <c r="AR359" s="31">
        <f t="shared" si="413"/>
        <v>1</v>
      </c>
      <c r="AS359" s="2">
        <f t="shared" si="414"/>
        <v>0</v>
      </c>
      <c r="AT359" s="33">
        <f t="shared" si="415"/>
        <v>0</v>
      </c>
      <c r="AU359" s="31">
        <f t="shared" si="416"/>
        <v>0</v>
      </c>
      <c r="AV359" s="2">
        <f t="shared" si="417"/>
        <v>1.5</v>
      </c>
      <c r="AW359" s="33">
        <f t="shared" si="418"/>
        <v>1</v>
      </c>
      <c r="AX359" s="31">
        <f t="shared" si="419"/>
        <v>150</v>
      </c>
      <c r="AY359" s="33">
        <f t="shared" si="420"/>
        <v>0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customHeight="1">
      <c r="A360" s="2"/>
      <c r="B360" s="107">
        <v>285</v>
      </c>
      <c r="C360" s="31">
        <v>10</v>
      </c>
      <c r="D360" s="106" t="s">
        <v>17</v>
      </c>
      <c r="E360" s="2" t="s">
        <v>141</v>
      </c>
      <c r="F360" s="2"/>
      <c r="G360" s="2"/>
      <c r="H360" s="33">
        <f t="shared" si="395"/>
        <v>2</v>
      </c>
      <c r="I360" s="99">
        <f t="shared" si="0"/>
        <v>449.99820924231631</v>
      </c>
      <c r="J360" s="101">
        <f t="shared" si="1"/>
        <v>34.625</v>
      </c>
      <c r="K360" s="101">
        <f t="shared" si="2"/>
        <v>677</v>
      </c>
      <c r="L360" s="74">
        <f t="shared" si="3"/>
        <v>247</v>
      </c>
      <c r="M360" s="99">
        <f t="shared" si="191"/>
        <v>3599.9856739385305</v>
      </c>
      <c r="N360" s="108">
        <f t="shared" si="396"/>
        <v>1499.9940308077212</v>
      </c>
      <c r="O360" s="108">
        <f t="shared" si="397"/>
        <v>2099.9916431308093</v>
      </c>
      <c r="P360" s="108">
        <f t="shared" si="398"/>
        <v>0</v>
      </c>
      <c r="Q360" s="108"/>
      <c r="R360" s="109"/>
      <c r="S360" s="99">
        <f t="shared" si="399"/>
        <v>2242.4201600721954</v>
      </c>
      <c r="T360" s="108">
        <f t="shared" si="400"/>
        <v>934.34173336341473</v>
      </c>
      <c r="U360" s="108">
        <f t="shared" si="401"/>
        <v>1308.0784267087806</v>
      </c>
      <c r="V360" s="108">
        <f t="shared" si="402"/>
        <v>0</v>
      </c>
      <c r="W360" s="108"/>
      <c r="X360" s="109"/>
      <c r="Y360" s="99">
        <f t="shared" si="8"/>
        <v>9387.0129714394971</v>
      </c>
      <c r="Z360" s="108">
        <f t="shared" si="403"/>
        <v>3911.2554047664571</v>
      </c>
      <c r="AA360" s="108">
        <f t="shared" si="404"/>
        <v>5475.7575666730399</v>
      </c>
      <c r="AB360" s="108">
        <f t="shared" si="405"/>
        <v>0</v>
      </c>
      <c r="AC360" s="108"/>
      <c r="AD360" s="109"/>
      <c r="AE360" s="99">
        <f t="shared" ref="AE360:AF360" si="423">AO360</f>
        <v>8</v>
      </c>
      <c r="AF360" s="101">
        <f t="shared" si="423"/>
        <v>36</v>
      </c>
      <c r="AG360" s="101">
        <f t="shared" si="407"/>
        <v>19.001300000000001</v>
      </c>
      <c r="AH360" s="101">
        <f t="shared" si="408"/>
        <v>277</v>
      </c>
      <c r="AI360" s="101">
        <f t="shared" si="422"/>
        <v>418.61079999999998</v>
      </c>
      <c r="AJ360" s="108">
        <f t="shared" si="409"/>
        <v>1.25</v>
      </c>
      <c r="AK360" s="101">
        <f t="shared" si="410"/>
        <v>1868.6834667268295</v>
      </c>
      <c r="AL360" s="101">
        <f t="shared" si="411"/>
        <v>934.34173336341473</v>
      </c>
      <c r="AM360" s="101"/>
      <c r="AN360" s="101"/>
      <c r="AO360" s="1">
        <v>8</v>
      </c>
      <c r="AP360" s="2">
        <v>36</v>
      </c>
      <c r="AQ360" s="74">
        <f t="shared" si="412"/>
        <v>277</v>
      </c>
      <c r="AR360" s="31">
        <f t="shared" si="413"/>
        <v>1</v>
      </c>
      <c r="AS360" s="2">
        <f t="shared" si="414"/>
        <v>0</v>
      </c>
      <c r="AT360" s="33">
        <f t="shared" si="415"/>
        <v>0</v>
      </c>
      <c r="AU360" s="31">
        <f t="shared" si="416"/>
        <v>0</v>
      </c>
      <c r="AV360" s="2">
        <f t="shared" si="417"/>
        <v>1</v>
      </c>
      <c r="AW360" s="33">
        <f t="shared" si="418"/>
        <v>1.4</v>
      </c>
      <c r="AX360" s="31">
        <f t="shared" si="419"/>
        <v>150</v>
      </c>
      <c r="AY360" s="33">
        <f t="shared" si="420"/>
        <v>0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customHeight="1">
      <c r="A361" s="2"/>
      <c r="B361" s="107">
        <v>286</v>
      </c>
      <c r="C361" s="31">
        <v>10</v>
      </c>
      <c r="D361" s="106" t="s">
        <v>17</v>
      </c>
      <c r="E361" s="2" t="s">
        <v>150</v>
      </c>
      <c r="F361" s="2"/>
      <c r="G361" s="2"/>
      <c r="H361" s="33">
        <f t="shared" si="395"/>
        <v>2</v>
      </c>
      <c r="I361" s="99">
        <f t="shared" si="0"/>
        <v>374.99850770193029</v>
      </c>
      <c r="J361" s="101">
        <f t="shared" si="1"/>
        <v>34.625</v>
      </c>
      <c r="K361" s="101">
        <f t="shared" si="2"/>
        <v>755</v>
      </c>
      <c r="L361" s="74">
        <f t="shared" si="3"/>
        <v>276</v>
      </c>
      <c r="M361" s="99">
        <f t="shared" si="191"/>
        <v>2999.9880616154423</v>
      </c>
      <c r="N361" s="108">
        <f t="shared" si="396"/>
        <v>1499.9940308077212</v>
      </c>
      <c r="O361" s="108">
        <f t="shared" si="397"/>
        <v>1499.9940308077212</v>
      </c>
      <c r="P361" s="108">
        <f t="shared" si="398"/>
        <v>0</v>
      </c>
      <c r="Q361" s="108"/>
      <c r="R361" s="109"/>
      <c r="S361" s="99">
        <f t="shared" si="399"/>
        <v>1868.6834667268295</v>
      </c>
      <c r="T361" s="108">
        <f t="shared" si="400"/>
        <v>934.34173336341473</v>
      </c>
      <c r="U361" s="108">
        <f t="shared" si="401"/>
        <v>934.34173336341473</v>
      </c>
      <c r="V361" s="108">
        <f t="shared" si="402"/>
        <v>0</v>
      </c>
      <c r="W361" s="108"/>
      <c r="X361" s="109"/>
      <c r="Y361" s="99">
        <f t="shared" si="8"/>
        <v>7822.5108095329142</v>
      </c>
      <c r="Z361" s="108">
        <f t="shared" si="403"/>
        <v>3911.2554047664571</v>
      </c>
      <c r="AA361" s="108">
        <f t="shared" si="404"/>
        <v>3911.2554047664571</v>
      </c>
      <c r="AB361" s="108">
        <f t="shared" si="405"/>
        <v>0</v>
      </c>
      <c r="AC361" s="108"/>
      <c r="AD361" s="109"/>
      <c r="AE361" s="99">
        <f t="shared" ref="AE361:AF361" si="424">AO361</f>
        <v>8</v>
      </c>
      <c r="AF361" s="101">
        <f t="shared" si="424"/>
        <v>36</v>
      </c>
      <c r="AG361" s="101">
        <f t="shared" si="407"/>
        <v>19.001300000000001</v>
      </c>
      <c r="AH361" s="101">
        <f t="shared" si="408"/>
        <v>277</v>
      </c>
      <c r="AI361" s="101">
        <f t="shared" si="422"/>
        <v>418.61079999999998</v>
      </c>
      <c r="AJ361" s="108">
        <f t="shared" si="409"/>
        <v>1</v>
      </c>
      <c r="AK361" s="101">
        <f t="shared" si="410"/>
        <v>1868.6834667268295</v>
      </c>
      <c r="AL361" s="101">
        <f t="shared" si="411"/>
        <v>934.34173336341473</v>
      </c>
      <c r="AM361" s="101"/>
      <c r="AN361" s="101"/>
      <c r="AO361" s="1">
        <v>8</v>
      </c>
      <c r="AP361" s="2">
        <v>36</v>
      </c>
      <c r="AQ361" s="74">
        <f t="shared" si="412"/>
        <v>277</v>
      </c>
      <c r="AR361" s="31">
        <f t="shared" si="413"/>
        <v>0.8</v>
      </c>
      <c r="AS361" s="2">
        <f t="shared" si="414"/>
        <v>0</v>
      </c>
      <c r="AT361" s="33">
        <f t="shared" si="415"/>
        <v>0</v>
      </c>
      <c r="AU361" s="31">
        <f t="shared" si="416"/>
        <v>0</v>
      </c>
      <c r="AV361" s="2">
        <f t="shared" si="417"/>
        <v>1</v>
      </c>
      <c r="AW361" s="33">
        <f t="shared" si="418"/>
        <v>1</v>
      </c>
      <c r="AX361" s="31">
        <f t="shared" si="419"/>
        <v>150</v>
      </c>
      <c r="AY361" s="33">
        <f t="shared" si="420"/>
        <v>0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customHeight="1">
      <c r="A362" s="2"/>
      <c r="B362" s="107">
        <v>287</v>
      </c>
      <c r="C362" s="31">
        <v>10</v>
      </c>
      <c r="D362" s="106" t="s">
        <v>17</v>
      </c>
      <c r="E362" s="2" t="s">
        <v>153</v>
      </c>
      <c r="F362" s="2"/>
      <c r="G362" s="2"/>
      <c r="H362" s="33">
        <f t="shared" si="395"/>
        <v>2</v>
      </c>
      <c r="I362" s="99">
        <f t="shared" si="0"/>
        <v>468.74813462741287</v>
      </c>
      <c r="J362" s="101">
        <f t="shared" si="1"/>
        <v>34.625</v>
      </c>
      <c r="K362" s="101">
        <f t="shared" si="2"/>
        <v>646</v>
      </c>
      <c r="L362" s="74">
        <f t="shared" si="3"/>
        <v>232</v>
      </c>
      <c r="M362" s="99">
        <f t="shared" si="191"/>
        <v>3749.9850770193029</v>
      </c>
      <c r="N362" s="108">
        <f t="shared" si="396"/>
        <v>2249.9910462115818</v>
      </c>
      <c r="O362" s="108">
        <f t="shared" si="397"/>
        <v>1499.9940308077212</v>
      </c>
      <c r="P362" s="108">
        <f t="shared" si="398"/>
        <v>0</v>
      </c>
      <c r="Q362" s="108"/>
      <c r="R362" s="109"/>
      <c r="S362" s="99">
        <f t="shared" si="399"/>
        <v>2335.8543334085371</v>
      </c>
      <c r="T362" s="108">
        <f t="shared" si="400"/>
        <v>1401.5126000451221</v>
      </c>
      <c r="U362" s="108">
        <f t="shared" si="401"/>
        <v>934.34173336341473</v>
      </c>
      <c r="V362" s="108">
        <f t="shared" si="402"/>
        <v>0</v>
      </c>
      <c r="W362" s="108"/>
      <c r="X362" s="109"/>
      <c r="Y362" s="99">
        <f t="shared" si="8"/>
        <v>9778.1385119161423</v>
      </c>
      <c r="Z362" s="108">
        <f t="shared" si="403"/>
        <v>5866.8831071496861</v>
      </c>
      <c r="AA362" s="108">
        <f t="shared" si="404"/>
        <v>3911.2554047664571</v>
      </c>
      <c r="AB362" s="108">
        <f t="shared" si="405"/>
        <v>0</v>
      </c>
      <c r="AC362" s="108"/>
      <c r="AD362" s="109"/>
      <c r="AE362" s="99">
        <f t="shared" ref="AE362:AF362" si="425">AO362</f>
        <v>8</v>
      </c>
      <c r="AF362" s="101">
        <f t="shared" si="425"/>
        <v>36</v>
      </c>
      <c r="AG362" s="101">
        <f t="shared" si="407"/>
        <v>19.001300000000001</v>
      </c>
      <c r="AH362" s="101">
        <f t="shared" si="408"/>
        <v>277</v>
      </c>
      <c r="AI362" s="101">
        <f t="shared" si="422"/>
        <v>418.61079999999998</v>
      </c>
      <c r="AJ362" s="108">
        <f t="shared" si="409"/>
        <v>1</v>
      </c>
      <c r="AK362" s="101">
        <f t="shared" si="410"/>
        <v>1868.6834667268295</v>
      </c>
      <c r="AL362" s="101">
        <f t="shared" si="411"/>
        <v>934.34173336341473</v>
      </c>
      <c r="AM362" s="101"/>
      <c r="AN362" s="101"/>
      <c r="AO362" s="1">
        <v>8</v>
      </c>
      <c r="AP362" s="2">
        <v>36</v>
      </c>
      <c r="AQ362" s="74">
        <f t="shared" si="412"/>
        <v>277</v>
      </c>
      <c r="AR362" s="31">
        <f t="shared" si="413"/>
        <v>0.8</v>
      </c>
      <c r="AS362" s="2">
        <f t="shared" si="414"/>
        <v>0</v>
      </c>
      <c r="AT362" s="33">
        <f t="shared" si="415"/>
        <v>0</v>
      </c>
      <c r="AU362" s="31">
        <f t="shared" si="416"/>
        <v>0</v>
      </c>
      <c r="AV362" s="2">
        <f t="shared" si="417"/>
        <v>1.5</v>
      </c>
      <c r="AW362" s="33">
        <f t="shared" si="418"/>
        <v>1</v>
      </c>
      <c r="AX362" s="31">
        <f t="shared" si="419"/>
        <v>150</v>
      </c>
      <c r="AY362" s="33">
        <f t="shared" si="420"/>
        <v>0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customHeight="1">
      <c r="A363" s="2"/>
      <c r="B363" s="107">
        <v>288</v>
      </c>
      <c r="C363" s="31">
        <v>10</v>
      </c>
      <c r="D363" s="106" t="s">
        <v>17</v>
      </c>
      <c r="E363" s="2" t="s">
        <v>156</v>
      </c>
      <c r="F363" s="2"/>
      <c r="G363" s="2"/>
      <c r="H363" s="33">
        <f t="shared" si="395"/>
        <v>2</v>
      </c>
      <c r="I363" s="99">
        <f t="shared" si="0"/>
        <v>449.99820924231631</v>
      </c>
      <c r="J363" s="101">
        <f t="shared" si="1"/>
        <v>34.625</v>
      </c>
      <c r="K363" s="101">
        <f t="shared" si="2"/>
        <v>677</v>
      </c>
      <c r="L363" s="74">
        <f t="shared" si="3"/>
        <v>247</v>
      </c>
      <c r="M363" s="99">
        <f t="shared" si="191"/>
        <v>3599.9856739385305</v>
      </c>
      <c r="N363" s="108">
        <f t="shared" si="396"/>
        <v>1499.9940308077212</v>
      </c>
      <c r="O363" s="108">
        <f t="shared" si="397"/>
        <v>2099.9916431308093</v>
      </c>
      <c r="P363" s="108">
        <f t="shared" si="398"/>
        <v>0</v>
      </c>
      <c r="Q363" s="108"/>
      <c r="R363" s="109"/>
      <c r="S363" s="99">
        <f t="shared" si="399"/>
        <v>2242.4201600721954</v>
      </c>
      <c r="T363" s="108">
        <f t="shared" si="400"/>
        <v>934.34173336341473</v>
      </c>
      <c r="U363" s="108">
        <f t="shared" si="401"/>
        <v>1308.0784267087806</v>
      </c>
      <c r="V363" s="108">
        <f t="shared" si="402"/>
        <v>0</v>
      </c>
      <c r="W363" s="108"/>
      <c r="X363" s="109"/>
      <c r="Y363" s="99">
        <f t="shared" si="8"/>
        <v>9387.0129714394971</v>
      </c>
      <c r="Z363" s="108">
        <f t="shared" si="403"/>
        <v>3911.2554047664571</v>
      </c>
      <c r="AA363" s="108">
        <f t="shared" si="404"/>
        <v>5475.7575666730399</v>
      </c>
      <c r="AB363" s="108">
        <f t="shared" si="405"/>
        <v>0</v>
      </c>
      <c r="AC363" s="108"/>
      <c r="AD363" s="109"/>
      <c r="AE363" s="99">
        <f t="shared" ref="AE363:AF363" si="426">AO363</f>
        <v>8</v>
      </c>
      <c r="AF363" s="101">
        <f t="shared" si="426"/>
        <v>36</v>
      </c>
      <c r="AG363" s="101">
        <f t="shared" si="407"/>
        <v>19.001300000000001</v>
      </c>
      <c r="AH363" s="101">
        <f t="shared" si="408"/>
        <v>277</v>
      </c>
      <c r="AI363" s="101">
        <f t="shared" si="422"/>
        <v>418.61079999999998</v>
      </c>
      <c r="AJ363" s="108">
        <f t="shared" si="409"/>
        <v>1</v>
      </c>
      <c r="AK363" s="101">
        <f t="shared" si="410"/>
        <v>1868.6834667268295</v>
      </c>
      <c r="AL363" s="101">
        <f t="shared" si="411"/>
        <v>934.34173336341473</v>
      </c>
      <c r="AM363" s="101"/>
      <c r="AN363" s="101"/>
      <c r="AO363" s="1">
        <v>8</v>
      </c>
      <c r="AP363" s="2">
        <v>36</v>
      </c>
      <c r="AQ363" s="74">
        <f t="shared" si="412"/>
        <v>277</v>
      </c>
      <c r="AR363" s="31">
        <f t="shared" si="413"/>
        <v>0.8</v>
      </c>
      <c r="AS363" s="2">
        <f t="shared" si="414"/>
        <v>0</v>
      </c>
      <c r="AT363" s="33">
        <f t="shared" si="415"/>
        <v>0</v>
      </c>
      <c r="AU363" s="31">
        <f t="shared" si="416"/>
        <v>0</v>
      </c>
      <c r="AV363" s="2">
        <f t="shared" si="417"/>
        <v>1</v>
      </c>
      <c r="AW363" s="33">
        <f t="shared" si="418"/>
        <v>1.4</v>
      </c>
      <c r="AX363" s="31">
        <f t="shared" si="419"/>
        <v>150</v>
      </c>
      <c r="AY363" s="33">
        <f t="shared" si="420"/>
        <v>0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customHeight="1">
      <c r="A364" s="2"/>
      <c r="B364" s="107">
        <v>289</v>
      </c>
      <c r="C364" s="31">
        <v>10</v>
      </c>
      <c r="D364" s="106" t="s">
        <v>17</v>
      </c>
      <c r="E364" s="2" t="s">
        <v>146</v>
      </c>
      <c r="F364" s="2"/>
      <c r="G364" s="2"/>
      <c r="H364" s="33">
        <f t="shared" si="395"/>
        <v>3</v>
      </c>
      <c r="I364" s="99">
        <f t="shared" si="0"/>
        <v>562.49776155289544</v>
      </c>
      <c r="J364" s="101">
        <f t="shared" si="1"/>
        <v>34.625</v>
      </c>
      <c r="K364" s="101">
        <f t="shared" si="2"/>
        <v>518</v>
      </c>
      <c r="L364" s="74">
        <f t="shared" si="3"/>
        <v>181</v>
      </c>
      <c r="M364" s="99">
        <f t="shared" si="191"/>
        <v>4499.9820924231635</v>
      </c>
      <c r="N364" s="108">
        <f t="shared" si="396"/>
        <v>1499.9940308077212</v>
      </c>
      <c r="O364" s="108">
        <f t="shared" si="397"/>
        <v>1499.9940308077212</v>
      </c>
      <c r="P364" s="108">
        <f t="shared" si="398"/>
        <v>1499.9940308077212</v>
      </c>
      <c r="Q364" s="108"/>
      <c r="R364" s="109"/>
      <c r="S364" s="99">
        <f t="shared" si="399"/>
        <v>2803.0252000902442</v>
      </c>
      <c r="T364" s="108">
        <f t="shared" si="400"/>
        <v>934.34173336341473</v>
      </c>
      <c r="U364" s="108">
        <f t="shared" si="401"/>
        <v>934.34173336341473</v>
      </c>
      <c r="V364" s="108">
        <f t="shared" si="402"/>
        <v>934.34173336341473</v>
      </c>
      <c r="W364" s="108"/>
      <c r="X364" s="109"/>
      <c r="Y364" s="99">
        <f t="shared" si="8"/>
        <v>11733.766214299372</v>
      </c>
      <c r="Z364" s="108">
        <f t="shared" si="403"/>
        <v>3911.2554047664571</v>
      </c>
      <c r="AA364" s="108">
        <f t="shared" si="404"/>
        <v>3911.2554047664571</v>
      </c>
      <c r="AB364" s="108">
        <f t="shared" si="405"/>
        <v>3911.2554047664571</v>
      </c>
      <c r="AC364" s="108"/>
      <c r="AD364" s="109"/>
      <c r="AE364" s="99">
        <f t="shared" ref="AE364:AF364" si="427">AO364</f>
        <v>8</v>
      </c>
      <c r="AF364" s="101">
        <f t="shared" si="427"/>
        <v>36</v>
      </c>
      <c r="AG364" s="101">
        <f t="shared" si="407"/>
        <v>19.001300000000001</v>
      </c>
      <c r="AH364" s="101">
        <f t="shared" si="408"/>
        <v>277</v>
      </c>
      <c r="AI364" s="101">
        <f t="shared" si="422"/>
        <v>418.61079999999998</v>
      </c>
      <c r="AJ364" s="108">
        <f t="shared" si="409"/>
        <v>2</v>
      </c>
      <c r="AK364" s="101">
        <f t="shared" si="410"/>
        <v>2803.0252000902442</v>
      </c>
      <c r="AL364" s="101">
        <f t="shared" si="411"/>
        <v>934.34173336341473</v>
      </c>
      <c r="AM364" s="101"/>
      <c r="AN364" s="101"/>
      <c r="AO364" s="1">
        <v>8</v>
      </c>
      <c r="AP364" s="2">
        <v>36</v>
      </c>
      <c r="AQ364" s="74">
        <f t="shared" si="412"/>
        <v>277</v>
      </c>
      <c r="AR364" s="31">
        <f t="shared" si="413"/>
        <v>1</v>
      </c>
      <c r="AS364" s="2">
        <f t="shared" si="414"/>
        <v>0</v>
      </c>
      <c r="AT364" s="33">
        <f t="shared" si="415"/>
        <v>1</v>
      </c>
      <c r="AU364" s="31">
        <f t="shared" si="416"/>
        <v>0</v>
      </c>
      <c r="AV364" s="2">
        <f t="shared" si="417"/>
        <v>1</v>
      </c>
      <c r="AW364" s="33">
        <f t="shared" si="418"/>
        <v>1</v>
      </c>
      <c r="AX364" s="31">
        <f t="shared" si="419"/>
        <v>150</v>
      </c>
      <c r="AY364" s="33">
        <f t="shared" si="420"/>
        <v>0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customHeight="1">
      <c r="A365" s="2"/>
      <c r="B365" s="107">
        <v>290</v>
      </c>
      <c r="C365" s="31">
        <v>10</v>
      </c>
      <c r="D365" s="106" t="s">
        <v>17</v>
      </c>
      <c r="E365" s="2" t="s">
        <v>159</v>
      </c>
      <c r="F365" s="2"/>
      <c r="G365" s="2"/>
      <c r="H365" s="33">
        <f t="shared" si="395"/>
        <v>3</v>
      </c>
      <c r="I365" s="99">
        <f t="shared" si="0"/>
        <v>656.24738847837807</v>
      </c>
      <c r="J365" s="101">
        <f t="shared" si="1"/>
        <v>34.625</v>
      </c>
      <c r="K365" s="101">
        <f t="shared" si="2"/>
        <v>400</v>
      </c>
      <c r="L365" s="74">
        <f t="shared" si="3"/>
        <v>126</v>
      </c>
      <c r="M365" s="99">
        <f t="shared" si="191"/>
        <v>5249.9791078270246</v>
      </c>
      <c r="N365" s="108">
        <f t="shared" si="396"/>
        <v>2249.9910462115818</v>
      </c>
      <c r="O365" s="108">
        <f t="shared" si="397"/>
        <v>1499.9940308077212</v>
      </c>
      <c r="P365" s="108">
        <f t="shared" si="398"/>
        <v>1499.9940308077212</v>
      </c>
      <c r="Q365" s="108"/>
      <c r="R365" s="109"/>
      <c r="S365" s="99">
        <f t="shared" si="399"/>
        <v>3270.1960667719518</v>
      </c>
      <c r="T365" s="108">
        <f t="shared" si="400"/>
        <v>1401.5126000451221</v>
      </c>
      <c r="U365" s="108">
        <f t="shared" si="401"/>
        <v>934.34173336341473</v>
      </c>
      <c r="V365" s="108">
        <f t="shared" si="402"/>
        <v>934.34173336341473</v>
      </c>
      <c r="W365" s="108"/>
      <c r="X365" s="109"/>
      <c r="Y365" s="99">
        <f t="shared" si="8"/>
        <v>13689.393916682599</v>
      </c>
      <c r="Z365" s="108">
        <f t="shared" si="403"/>
        <v>5866.8831071496861</v>
      </c>
      <c r="AA365" s="108">
        <f t="shared" si="404"/>
        <v>3911.2554047664571</v>
      </c>
      <c r="AB365" s="108">
        <f t="shared" si="405"/>
        <v>3911.2554047664571</v>
      </c>
      <c r="AC365" s="108"/>
      <c r="AD365" s="109"/>
      <c r="AE365" s="99">
        <f t="shared" ref="AE365:AF365" si="428">AO365</f>
        <v>8</v>
      </c>
      <c r="AF365" s="101">
        <f t="shared" si="428"/>
        <v>36</v>
      </c>
      <c r="AG365" s="101">
        <f t="shared" si="407"/>
        <v>19.001300000000001</v>
      </c>
      <c r="AH365" s="101">
        <f t="shared" si="408"/>
        <v>277</v>
      </c>
      <c r="AI365" s="101">
        <f t="shared" si="422"/>
        <v>418.61079999999998</v>
      </c>
      <c r="AJ365" s="108">
        <f t="shared" si="409"/>
        <v>2</v>
      </c>
      <c r="AK365" s="101">
        <f t="shared" si="410"/>
        <v>2803.0252000902442</v>
      </c>
      <c r="AL365" s="101">
        <f t="shared" si="411"/>
        <v>934.34173336341473</v>
      </c>
      <c r="AM365" s="101"/>
      <c r="AN365" s="101"/>
      <c r="AO365" s="1">
        <v>8</v>
      </c>
      <c r="AP365" s="2">
        <v>36</v>
      </c>
      <c r="AQ365" s="74">
        <f t="shared" si="412"/>
        <v>277</v>
      </c>
      <c r="AR365" s="31">
        <f t="shared" si="413"/>
        <v>1</v>
      </c>
      <c r="AS365" s="2">
        <f t="shared" si="414"/>
        <v>0</v>
      </c>
      <c r="AT365" s="33">
        <f t="shared" si="415"/>
        <v>1</v>
      </c>
      <c r="AU365" s="31">
        <f t="shared" si="416"/>
        <v>0</v>
      </c>
      <c r="AV365" s="2">
        <f t="shared" si="417"/>
        <v>1.5</v>
      </c>
      <c r="AW365" s="33">
        <f t="shared" si="418"/>
        <v>1</v>
      </c>
      <c r="AX365" s="31">
        <f t="shared" si="419"/>
        <v>150</v>
      </c>
      <c r="AY365" s="33">
        <f t="shared" si="420"/>
        <v>0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customHeight="1">
      <c r="A366" s="2"/>
      <c r="B366" s="107">
        <v>291</v>
      </c>
      <c r="C366" s="31">
        <v>10</v>
      </c>
      <c r="D366" s="106" t="s">
        <v>17</v>
      </c>
      <c r="E366" s="2" t="s">
        <v>147</v>
      </c>
      <c r="F366" s="2"/>
      <c r="G366" s="2"/>
      <c r="H366" s="33">
        <f t="shared" si="395"/>
        <v>3</v>
      </c>
      <c r="I366" s="99">
        <f t="shared" si="0"/>
        <v>787.49686617405348</v>
      </c>
      <c r="J366" s="101">
        <f t="shared" si="1"/>
        <v>34.625</v>
      </c>
      <c r="K366" s="101">
        <f t="shared" si="2"/>
        <v>272</v>
      </c>
      <c r="L366" s="74">
        <f t="shared" si="3"/>
        <v>74</v>
      </c>
      <c r="M366" s="99">
        <f t="shared" si="191"/>
        <v>6299.9749293924278</v>
      </c>
      <c r="N366" s="108">
        <f t="shared" si="396"/>
        <v>1499.9940308077212</v>
      </c>
      <c r="O366" s="108">
        <f t="shared" si="397"/>
        <v>2099.9916431308093</v>
      </c>
      <c r="P366" s="108">
        <f t="shared" si="398"/>
        <v>2699.9892554538974</v>
      </c>
      <c r="Q366" s="108"/>
      <c r="R366" s="109"/>
      <c r="S366" s="99">
        <f t="shared" si="399"/>
        <v>3924.2352801263414</v>
      </c>
      <c r="T366" s="108">
        <f t="shared" si="400"/>
        <v>934.34173336341473</v>
      </c>
      <c r="U366" s="108">
        <f t="shared" si="401"/>
        <v>1308.0784267087806</v>
      </c>
      <c r="V366" s="108">
        <f t="shared" si="402"/>
        <v>1681.8151200541463</v>
      </c>
      <c r="W366" s="108"/>
      <c r="X366" s="109"/>
      <c r="Y366" s="99">
        <f t="shared" si="8"/>
        <v>16427.272700019119</v>
      </c>
      <c r="Z366" s="108">
        <f t="shared" si="403"/>
        <v>3911.2554047664571</v>
      </c>
      <c r="AA366" s="108">
        <f t="shared" si="404"/>
        <v>5475.7575666730399</v>
      </c>
      <c r="AB366" s="108">
        <f t="shared" si="405"/>
        <v>7040.2597285796228</v>
      </c>
      <c r="AC366" s="108"/>
      <c r="AD366" s="109"/>
      <c r="AE366" s="99">
        <f t="shared" ref="AE366:AF366" si="429">AO366</f>
        <v>8</v>
      </c>
      <c r="AF366" s="101">
        <f t="shared" si="429"/>
        <v>36</v>
      </c>
      <c r="AG366" s="101">
        <f t="shared" si="407"/>
        <v>19.001300000000001</v>
      </c>
      <c r="AH366" s="101">
        <f t="shared" si="408"/>
        <v>277</v>
      </c>
      <c r="AI366" s="101">
        <f t="shared" si="422"/>
        <v>418.61079999999998</v>
      </c>
      <c r="AJ366" s="108">
        <f t="shared" si="409"/>
        <v>2</v>
      </c>
      <c r="AK366" s="101">
        <f t="shared" si="410"/>
        <v>2803.0252000902442</v>
      </c>
      <c r="AL366" s="101">
        <f t="shared" si="411"/>
        <v>934.34173336341473</v>
      </c>
      <c r="AM366" s="101"/>
      <c r="AN366" s="101"/>
      <c r="AO366" s="1">
        <v>8</v>
      </c>
      <c r="AP366" s="2">
        <v>36</v>
      </c>
      <c r="AQ366" s="74">
        <f t="shared" si="412"/>
        <v>277</v>
      </c>
      <c r="AR366" s="31">
        <f t="shared" si="413"/>
        <v>1</v>
      </c>
      <c r="AS366" s="2">
        <f t="shared" si="414"/>
        <v>0</v>
      </c>
      <c r="AT366" s="33">
        <f t="shared" si="415"/>
        <v>1</v>
      </c>
      <c r="AU366" s="31">
        <f t="shared" si="416"/>
        <v>0</v>
      </c>
      <c r="AV366" s="2">
        <f t="shared" si="417"/>
        <v>1</v>
      </c>
      <c r="AW366" s="33">
        <f t="shared" si="418"/>
        <v>1.4</v>
      </c>
      <c r="AX366" s="31">
        <f t="shared" si="419"/>
        <v>150</v>
      </c>
      <c r="AY366" s="33">
        <f t="shared" si="420"/>
        <v>0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customHeight="1">
      <c r="A367" s="2"/>
      <c r="B367" s="107">
        <v>292</v>
      </c>
      <c r="C367" s="31">
        <v>10</v>
      </c>
      <c r="D367" s="106" t="s">
        <v>17</v>
      </c>
      <c r="E367" s="2" t="s">
        <v>92</v>
      </c>
      <c r="F367" s="2"/>
      <c r="G367" s="2"/>
      <c r="H367" s="33">
        <f t="shared" si="395"/>
        <v>3</v>
      </c>
      <c r="I367" s="99">
        <f t="shared" si="0"/>
        <v>462.6331564257552</v>
      </c>
      <c r="J367" s="101">
        <f t="shared" si="1"/>
        <v>34.625</v>
      </c>
      <c r="K367" s="101">
        <f t="shared" si="2"/>
        <v>656</v>
      </c>
      <c r="L367" s="74">
        <f t="shared" si="3"/>
        <v>237</v>
      </c>
      <c r="M367" s="99">
        <f t="shared" si="191"/>
        <v>3701.0652514060416</v>
      </c>
      <c r="N367" s="108">
        <f t="shared" si="396"/>
        <v>1233.6884171353472</v>
      </c>
      <c r="O367" s="108">
        <f t="shared" si="397"/>
        <v>1233.6884171353472</v>
      </c>
      <c r="P367" s="108">
        <f t="shared" si="398"/>
        <v>1233.6884171353472</v>
      </c>
      <c r="Q367" s="108"/>
      <c r="R367" s="109"/>
      <c r="S367" s="99">
        <f t="shared" si="399"/>
        <v>2803.0252000902442</v>
      </c>
      <c r="T367" s="108">
        <f t="shared" si="400"/>
        <v>934.34173336341473</v>
      </c>
      <c r="U367" s="108">
        <f t="shared" si="401"/>
        <v>934.34173336341473</v>
      </c>
      <c r="V367" s="108">
        <f t="shared" si="402"/>
        <v>934.34173336341473</v>
      </c>
      <c r="W367" s="108"/>
      <c r="X367" s="109"/>
      <c r="Y367" s="99">
        <f t="shared" si="8"/>
        <v>7529.2284141640057</v>
      </c>
      <c r="Z367" s="108">
        <f t="shared" si="403"/>
        <v>2509.7428047213352</v>
      </c>
      <c r="AA367" s="108">
        <f t="shared" si="404"/>
        <v>2509.7428047213352</v>
      </c>
      <c r="AB367" s="108">
        <f t="shared" si="405"/>
        <v>2509.7428047213352</v>
      </c>
      <c r="AC367" s="108"/>
      <c r="AD367" s="109"/>
      <c r="AE367" s="99">
        <f t="shared" ref="AE367:AF367" si="430">AO367</f>
        <v>8</v>
      </c>
      <c r="AF367" s="101">
        <f t="shared" si="430"/>
        <v>36</v>
      </c>
      <c r="AG367" s="101">
        <f t="shared" si="407"/>
        <v>19.001300000000001</v>
      </c>
      <c r="AH367" s="101">
        <f t="shared" si="408"/>
        <v>277</v>
      </c>
      <c r="AI367" s="101">
        <f>$D$58+AX367+$D$19</f>
        <v>268.61079999999998</v>
      </c>
      <c r="AJ367" s="108">
        <f t="shared" si="409"/>
        <v>2</v>
      </c>
      <c r="AK367" s="101">
        <f t="shared" si="410"/>
        <v>2803.0252000902442</v>
      </c>
      <c r="AL367" s="101">
        <f t="shared" si="411"/>
        <v>934.34173336341473</v>
      </c>
      <c r="AM367" s="101"/>
      <c r="AN367" s="101"/>
      <c r="AO367" s="1">
        <v>8</v>
      </c>
      <c r="AP367" s="2">
        <v>36</v>
      </c>
      <c r="AQ367" s="74">
        <f t="shared" si="412"/>
        <v>277</v>
      </c>
      <c r="AR367" s="31">
        <f t="shared" si="413"/>
        <v>1</v>
      </c>
      <c r="AS367" s="2">
        <f t="shared" si="414"/>
        <v>0</v>
      </c>
      <c r="AT367" s="33">
        <f t="shared" si="415"/>
        <v>0</v>
      </c>
      <c r="AU367" s="31">
        <f t="shared" si="416"/>
        <v>0</v>
      </c>
      <c r="AV367" s="2">
        <f t="shared" si="417"/>
        <v>1</v>
      </c>
      <c r="AW367" s="33">
        <f t="shared" si="418"/>
        <v>1</v>
      </c>
      <c r="AX367" s="31">
        <f t="shared" si="419"/>
        <v>0</v>
      </c>
      <c r="AY367" s="33">
        <f t="shared" si="420"/>
        <v>1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customHeight="1">
      <c r="A368" s="2"/>
      <c r="B368" s="107">
        <v>293</v>
      </c>
      <c r="C368" s="31">
        <v>10</v>
      </c>
      <c r="D368" s="106" t="s">
        <v>17</v>
      </c>
      <c r="E368" s="2" t="s">
        <v>95</v>
      </c>
      <c r="F368" s="2"/>
      <c r="G368" s="2"/>
      <c r="H368" s="33">
        <f t="shared" si="395"/>
        <v>3</v>
      </c>
      <c r="I368" s="99">
        <f t="shared" si="0"/>
        <v>539.73868249671443</v>
      </c>
      <c r="J368" s="101">
        <f t="shared" si="1"/>
        <v>34.625</v>
      </c>
      <c r="K368" s="101">
        <f t="shared" si="2"/>
        <v>551</v>
      </c>
      <c r="L368" s="74">
        <f t="shared" si="3"/>
        <v>195</v>
      </c>
      <c r="M368" s="99">
        <f t="shared" si="191"/>
        <v>4317.9094599737155</v>
      </c>
      <c r="N368" s="108">
        <f t="shared" si="396"/>
        <v>1850.532625703021</v>
      </c>
      <c r="O368" s="108">
        <f t="shared" si="397"/>
        <v>1233.6884171353472</v>
      </c>
      <c r="P368" s="108">
        <f t="shared" si="398"/>
        <v>1233.6884171353472</v>
      </c>
      <c r="Q368" s="108"/>
      <c r="R368" s="109"/>
      <c r="S368" s="99">
        <f t="shared" si="399"/>
        <v>3270.1960667719518</v>
      </c>
      <c r="T368" s="108">
        <f t="shared" si="400"/>
        <v>1401.5126000451221</v>
      </c>
      <c r="U368" s="108">
        <f t="shared" si="401"/>
        <v>934.34173336341473</v>
      </c>
      <c r="V368" s="108">
        <f t="shared" si="402"/>
        <v>934.34173336341473</v>
      </c>
      <c r="W368" s="108"/>
      <c r="X368" s="109"/>
      <c r="Y368" s="99">
        <f t="shared" si="8"/>
        <v>8784.0998165246729</v>
      </c>
      <c r="Z368" s="108">
        <f t="shared" si="403"/>
        <v>3764.6142070820024</v>
      </c>
      <c r="AA368" s="108">
        <f t="shared" si="404"/>
        <v>2509.7428047213352</v>
      </c>
      <c r="AB368" s="108">
        <f t="shared" si="405"/>
        <v>2509.7428047213352</v>
      </c>
      <c r="AC368" s="108"/>
      <c r="AD368" s="109"/>
      <c r="AE368" s="99">
        <f t="shared" ref="AE368:AF368" si="431">AO368</f>
        <v>8</v>
      </c>
      <c r="AF368" s="101">
        <f t="shared" si="431"/>
        <v>36</v>
      </c>
      <c r="AG368" s="101">
        <f t="shared" si="407"/>
        <v>19.001300000000001</v>
      </c>
      <c r="AH368" s="101">
        <f t="shared" si="408"/>
        <v>277</v>
      </c>
      <c r="AI368" s="101">
        <f t="shared" ref="AI368:AI388" si="432">$D$58+AX368+$D$19</f>
        <v>268.61079999999998</v>
      </c>
      <c r="AJ368" s="108">
        <f t="shared" si="409"/>
        <v>2</v>
      </c>
      <c r="AK368" s="101">
        <f t="shared" si="410"/>
        <v>2803.0252000902442</v>
      </c>
      <c r="AL368" s="101">
        <f t="shared" si="411"/>
        <v>934.34173336341473</v>
      </c>
      <c r="AM368" s="101"/>
      <c r="AN368" s="101"/>
      <c r="AO368" s="1">
        <v>8</v>
      </c>
      <c r="AP368" s="2">
        <v>36</v>
      </c>
      <c r="AQ368" s="74">
        <f t="shared" si="412"/>
        <v>277</v>
      </c>
      <c r="AR368" s="31">
        <f t="shared" si="413"/>
        <v>1</v>
      </c>
      <c r="AS368" s="2">
        <f t="shared" si="414"/>
        <v>0</v>
      </c>
      <c r="AT368" s="33">
        <f t="shared" si="415"/>
        <v>0</v>
      </c>
      <c r="AU368" s="31">
        <f t="shared" si="416"/>
        <v>0</v>
      </c>
      <c r="AV368" s="2">
        <f t="shared" si="417"/>
        <v>1.5</v>
      </c>
      <c r="AW368" s="33">
        <f t="shared" si="418"/>
        <v>1</v>
      </c>
      <c r="AX368" s="31">
        <f t="shared" si="419"/>
        <v>0</v>
      </c>
      <c r="AY368" s="33">
        <f t="shared" si="420"/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customHeight="1">
      <c r="A369" s="2"/>
      <c r="B369" s="107">
        <v>294</v>
      </c>
      <c r="C369" s="31">
        <v>10</v>
      </c>
      <c r="D369" s="106" t="s">
        <v>17</v>
      </c>
      <c r="E369" s="2" t="s">
        <v>98</v>
      </c>
      <c r="F369" s="2"/>
      <c r="G369" s="2"/>
      <c r="H369" s="33">
        <f t="shared" si="395"/>
        <v>3</v>
      </c>
      <c r="I369" s="99">
        <f t="shared" si="0"/>
        <v>647.68641899605723</v>
      </c>
      <c r="J369" s="101">
        <f t="shared" si="1"/>
        <v>34.625</v>
      </c>
      <c r="K369" s="101">
        <f t="shared" si="2"/>
        <v>411</v>
      </c>
      <c r="L369" s="74">
        <f t="shared" si="3"/>
        <v>132</v>
      </c>
      <c r="M369" s="99">
        <f t="shared" si="191"/>
        <v>5181.4913519684578</v>
      </c>
      <c r="N369" s="108">
        <f t="shared" si="396"/>
        <v>1233.6884171353472</v>
      </c>
      <c r="O369" s="108">
        <f t="shared" si="397"/>
        <v>1727.1637839894863</v>
      </c>
      <c r="P369" s="108">
        <f t="shared" si="398"/>
        <v>2220.639150843625</v>
      </c>
      <c r="Q369" s="108"/>
      <c r="R369" s="109"/>
      <c r="S369" s="99">
        <f t="shared" si="399"/>
        <v>3924.2352801263414</v>
      </c>
      <c r="T369" s="108">
        <f t="shared" si="400"/>
        <v>934.34173336341473</v>
      </c>
      <c r="U369" s="108">
        <f t="shared" si="401"/>
        <v>1308.0784267087806</v>
      </c>
      <c r="V369" s="108">
        <f t="shared" si="402"/>
        <v>1681.8151200541463</v>
      </c>
      <c r="W369" s="108"/>
      <c r="X369" s="109"/>
      <c r="Y369" s="99">
        <f t="shared" si="8"/>
        <v>10540.919779829606</v>
      </c>
      <c r="Z369" s="108">
        <f t="shared" si="403"/>
        <v>2509.7428047213352</v>
      </c>
      <c r="AA369" s="108">
        <f t="shared" si="404"/>
        <v>3513.6399266098688</v>
      </c>
      <c r="AB369" s="108">
        <f t="shared" si="405"/>
        <v>4517.5370484984023</v>
      </c>
      <c r="AC369" s="108"/>
      <c r="AD369" s="109"/>
      <c r="AE369" s="99">
        <f t="shared" ref="AE369:AF369" si="433">AO369</f>
        <v>8</v>
      </c>
      <c r="AF369" s="101">
        <f t="shared" si="433"/>
        <v>36</v>
      </c>
      <c r="AG369" s="101">
        <f t="shared" si="407"/>
        <v>19.001300000000001</v>
      </c>
      <c r="AH369" s="101">
        <f t="shared" si="408"/>
        <v>277</v>
      </c>
      <c r="AI369" s="101">
        <f t="shared" si="432"/>
        <v>268.61079999999998</v>
      </c>
      <c r="AJ369" s="108">
        <f t="shared" si="409"/>
        <v>2</v>
      </c>
      <c r="AK369" s="101">
        <f t="shared" si="410"/>
        <v>2803.0252000902442</v>
      </c>
      <c r="AL369" s="101">
        <f t="shared" si="411"/>
        <v>934.34173336341473</v>
      </c>
      <c r="AM369" s="101"/>
      <c r="AN369" s="101"/>
      <c r="AO369" s="1">
        <v>8</v>
      </c>
      <c r="AP369" s="2">
        <v>36</v>
      </c>
      <c r="AQ369" s="74">
        <f t="shared" si="412"/>
        <v>277</v>
      </c>
      <c r="AR369" s="31">
        <f t="shared" si="413"/>
        <v>1</v>
      </c>
      <c r="AS369" s="2">
        <f t="shared" si="414"/>
        <v>0</v>
      </c>
      <c r="AT369" s="33">
        <f t="shared" si="415"/>
        <v>0</v>
      </c>
      <c r="AU369" s="31">
        <f t="shared" si="416"/>
        <v>0</v>
      </c>
      <c r="AV369" s="2">
        <f t="shared" si="417"/>
        <v>1</v>
      </c>
      <c r="AW369" s="33">
        <f t="shared" si="418"/>
        <v>1.4</v>
      </c>
      <c r="AX369" s="31">
        <f t="shared" si="419"/>
        <v>0</v>
      </c>
      <c r="AY369" s="33">
        <f t="shared" si="420"/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customHeight="1">
      <c r="A370" s="2"/>
      <c r="B370" s="107">
        <v>295</v>
      </c>
      <c r="C370" s="31">
        <v>10</v>
      </c>
      <c r="D370" s="106" t="s">
        <v>17</v>
      </c>
      <c r="E370" s="2" t="s">
        <v>151</v>
      </c>
      <c r="F370" s="2"/>
      <c r="G370" s="2"/>
      <c r="H370" s="33">
        <f t="shared" si="395"/>
        <v>3</v>
      </c>
      <c r="I370" s="99">
        <f t="shared" si="0"/>
        <v>462.6331564257552</v>
      </c>
      <c r="J370" s="101">
        <f t="shared" si="1"/>
        <v>34.625</v>
      </c>
      <c r="K370" s="101">
        <f t="shared" si="2"/>
        <v>656</v>
      </c>
      <c r="L370" s="74">
        <f t="shared" si="3"/>
        <v>237</v>
      </c>
      <c r="M370" s="99">
        <f t="shared" si="191"/>
        <v>3701.0652514060416</v>
      </c>
      <c r="N370" s="108">
        <f t="shared" si="396"/>
        <v>1233.6884171353472</v>
      </c>
      <c r="O370" s="108">
        <f t="shared" si="397"/>
        <v>1233.6884171353472</v>
      </c>
      <c r="P370" s="108">
        <f t="shared" si="398"/>
        <v>1233.6884171353472</v>
      </c>
      <c r="Q370" s="108"/>
      <c r="R370" s="109"/>
      <c r="S370" s="99">
        <f t="shared" si="399"/>
        <v>2803.0252000902442</v>
      </c>
      <c r="T370" s="108">
        <f t="shared" si="400"/>
        <v>934.34173336341473</v>
      </c>
      <c r="U370" s="108">
        <f t="shared" si="401"/>
        <v>934.34173336341473</v>
      </c>
      <c r="V370" s="108">
        <f t="shared" si="402"/>
        <v>934.34173336341473</v>
      </c>
      <c r="W370" s="108"/>
      <c r="X370" s="109"/>
      <c r="Y370" s="99">
        <f t="shared" si="8"/>
        <v>7529.2284141640057</v>
      </c>
      <c r="Z370" s="108">
        <f t="shared" si="403"/>
        <v>2509.7428047213352</v>
      </c>
      <c r="AA370" s="108">
        <f t="shared" si="404"/>
        <v>2509.7428047213352</v>
      </c>
      <c r="AB370" s="108">
        <f t="shared" si="405"/>
        <v>2509.7428047213352</v>
      </c>
      <c r="AC370" s="108"/>
      <c r="AD370" s="109"/>
      <c r="AE370" s="99">
        <f t="shared" ref="AE370:AF370" si="434">AO370</f>
        <v>8</v>
      </c>
      <c r="AF370" s="101">
        <f t="shared" si="434"/>
        <v>36</v>
      </c>
      <c r="AG370" s="101">
        <f t="shared" si="407"/>
        <v>19.001300000000001</v>
      </c>
      <c r="AH370" s="101">
        <f t="shared" si="408"/>
        <v>277</v>
      </c>
      <c r="AI370" s="101">
        <f t="shared" si="432"/>
        <v>268.61079999999998</v>
      </c>
      <c r="AJ370" s="108">
        <f t="shared" si="409"/>
        <v>1.6</v>
      </c>
      <c r="AK370" s="101">
        <f t="shared" si="410"/>
        <v>2803.0252000902442</v>
      </c>
      <c r="AL370" s="101">
        <f t="shared" si="411"/>
        <v>934.34173336341473</v>
      </c>
      <c r="AM370" s="101"/>
      <c r="AN370" s="101"/>
      <c r="AO370" s="1">
        <v>8</v>
      </c>
      <c r="AP370" s="2">
        <v>36</v>
      </c>
      <c r="AQ370" s="74">
        <f t="shared" si="412"/>
        <v>277</v>
      </c>
      <c r="AR370" s="31">
        <f t="shared" si="413"/>
        <v>0.8</v>
      </c>
      <c r="AS370" s="2">
        <f t="shared" si="414"/>
        <v>0</v>
      </c>
      <c r="AT370" s="33">
        <f t="shared" si="415"/>
        <v>0</v>
      </c>
      <c r="AU370" s="31">
        <f t="shared" si="416"/>
        <v>0</v>
      </c>
      <c r="AV370" s="2">
        <f t="shared" si="417"/>
        <v>1</v>
      </c>
      <c r="AW370" s="33">
        <f t="shared" si="418"/>
        <v>1</v>
      </c>
      <c r="AX370" s="31">
        <f t="shared" si="419"/>
        <v>0</v>
      </c>
      <c r="AY370" s="33">
        <f t="shared" si="420"/>
        <v>1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customHeight="1">
      <c r="A371" s="2"/>
      <c r="B371" s="107">
        <v>296</v>
      </c>
      <c r="C371" s="31">
        <v>10</v>
      </c>
      <c r="D371" s="106" t="s">
        <v>17</v>
      </c>
      <c r="E371" s="2" t="s">
        <v>154</v>
      </c>
      <c r="F371" s="2"/>
      <c r="G371" s="2"/>
      <c r="H371" s="33">
        <f t="shared" si="395"/>
        <v>3</v>
      </c>
      <c r="I371" s="99">
        <f t="shared" si="0"/>
        <v>539.73868249671443</v>
      </c>
      <c r="J371" s="101">
        <f t="shared" si="1"/>
        <v>34.625</v>
      </c>
      <c r="K371" s="101">
        <f t="shared" si="2"/>
        <v>551</v>
      </c>
      <c r="L371" s="74">
        <f t="shared" si="3"/>
        <v>195</v>
      </c>
      <c r="M371" s="99">
        <f t="shared" si="191"/>
        <v>4317.9094599737155</v>
      </c>
      <c r="N371" s="108">
        <f t="shared" si="396"/>
        <v>1850.532625703021</v>
      </c>
      <c r="O371" s="108">
        <f t="shared" si="397"/>
        <v>1233.6884171353472</v>
      </c>
      <c r="P371" s="108">
        <f t="shared" si="398"/>
        <v>1233.6884171353472</v>
      </c>
      <c r="Q371" s="108"/>
      <c r="R371" s="109"/>
      <c r="S371" s="99">
        <f t="shared" si="399"/>
        <v>3270.1960667719518</v>
      </c>
      <c r="T371" s="108">
        <f t="shared" si="400"/>
        <v>1401.5126000451221</v>
      </c>
      <c r="U371" s="108">
        <f t="shared" si="401"/>
        <v>934.34173336341473</v>
      </c>
      <c r="V371" s="108">
        <f t="shared" si="402"/>
        <v>934.34173336341473</v>
      </c>
      <c r="W371" s="108"/>
      <c r="X371" s="109"/>
      <c r="Y371" s="99">
        <f t="shared" si="8"/>
        <v>8784.0998165246729</v>
      </c>
      <c r="Z371" s="108">
        <f t="shared" si="403"/>
        <v>3764.6142070820024</v>
      </c>
      <c r="AA371" s="108">
        <f t="shared" si="404"/>
        <v>2509.7428047213352</v>
      </c>
      <c r="AB371" s="108">
        <f t="shared" si="405"/>
        <v>2509.7428047213352</v>
      </c>
      <c r="AC371" s="108"/>
      <c r="AD371" s="109"/>
      <c r="AE371" s="99">
        <f t="shared" ref="AE371:AF371" si="435">AO371</f>
        <v>8</v>
      </c>
      <c r="AF371" s="101">
        <f t="shared" si="435"/>
        <v>36</v>
      </c>
      <c r="AG371" s="101">
        <f t="shared" si="407"/>
        <v>19.001300000000001</v>
      </c>
      <c r="AH371" s="101">
        <f t="shared" si="408"/>
        <v>277</v>
      </c>
      <c r="AI371" s="101">
        <f t="shared" si="432"/>
        <v>268.61079999999998</v>
      </c>
      <c r="AJ371" s="108">
        <f t="shared" si="409"/>
        <v>1.6</v>
      </c>
      <c r="AK371" s="101">
        <f t="shared" si="410"/>
        <v>2803.0252000902442</v>
      </c>
      <c r="AL371" s="101">
        <f t="shared" si="411"/>
        <v>934.34173336341473</v>
      </c>
      <c r="AM371" s="101"/>
      <c r="AN371" s="101"/>
      <c r="AO371" s="1">
        <v>8</v>
      </c>
      <c r="AP371" s="2">
        <v>36</v>
      </c>
      <c r="AQ371" s="74">
        <f t="shared" si="412"/>
        <v>277</v>
      </c>
      <c r="AR371" s="31">
        <f t="shared" si="413"/>
        <v>0.8</v>
      </c>
      <c r="AS371" s="2">
        <f t="shared" si="414"/>
        <v>0</v>
      </c>
      <c r="AT371" s="33">
        <f t="shared" si="415"/>
        <v>0</v>
      </c>
      <c r="AU371" s="31">
        <f t="shared" si="416"/>
        <v>0</v>
      </c>
      <c r="AV371" s="2">
        <f t="shared" si="417"/>
        <v>1.5</v>
      </c>
      <c r="AW371" s="33">
        <f t="shared" si="418"/>
        <v>1</v>
      </c>
      <c r="AX371" s="31">
        <f t="shared" si="419"/>
        <v>0</v>
      </c>
      <c r="AY371" s="33">
        <f t="shared" si="420"/>
        <v>1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customHeight="1">
      <c r="A372" s="2"/>
      <c r="B372" s="107">
        <v>297</v>
      </c>
      <c r="C372" s="31">
        <v>10</v>
      </c>
      <c r="D372" s="106" t="s">
        <v>17</v>
      </c>
      <c r="E372" s="2" t="s">
        <v>157</v>
      </c>
      <c r="F372" s="2"/>
      <c r="G372" s="2"/>
      <c r="H372" s="33">
        <f t="shared" si="395"/>
        <v>3</v>
      </c>
      <c r="I372" s="99">
        <f t="shared" si="0"/>
        <v>647.68641899605723</v>
      </c>
      <c r="J372" s="101">
        <f t="shared" si="1"/>
        <v>34.625</v>
      </c>
      <c r="K372" s="101">
        <f t="shared" si="2"/>
        <v>411</v>
      </c>
      <c r="L372" s="74">
        <f t="shared" si="3"/>
        <v>132</v>
      </c>
      <c r="M372" s="99">
        <f t="shared" si="191"/>
        <v>5181.4913519684578</v>
      </c>
      <c r="N372" s="108">
        <f t="shared" si="396"/>
        <v>1233.6884171353472</v>
      </c>
      <c r="O372" s="108">
        <f t="shared" si="397"/>
        <v>1727.1637839894863</v>
      </c>
      <c r="P372" s="108">
        <f t="shared" si="398"/>
        <v>2220.639150843625</v>
      </c>
      <c r="Q372" s="108"/>
      <c r="R372" s="109"/>
      <c r="S372" s="99">
        <f t="shared" si="399"/>
        <v>3924.2352801263414</v>
      </c>
      <c r="T372" s="108">
        <f t="shared" si="400"/>
        <v>934.34173336341473</v>
      </c>
      <c r="U372" s="108">
        <f t="shared" si="401"/>
        <v>1308.0784267087806</v>
      </c>
      <c r="V372" s="108">
        <f t="shared" si="402"/>
        <v>1681.8151200541463</v>
      </c>
      <c r="W372" s="108"/>
      <c r="X372" s="109"/>
      <c r="Y372" s="99">
        <f t="shared" si="8"/>
        <v>10540.919779829606</v>
      </c>
      <c r="Z372" s="108">
        <f t="shared" si="403"/>
        <v>2509.7428047213352</v>
      </c>
      <c r="AA372" s="108">
        <f t="shared" si="404"/>
        <v>3513.6399266098688</v>
      </c>
      <c r="AB372" s="108">
        <f t="shared" si="405"/>
        <v>4517.5370484984023</v>
      </c>
      <c r="AC372" s="108"/>
      <c r="AD372" s="109"/>
      <c r="AE372" s="99">
        <f t="shared" ref="AE372:AF372" si="436">AO372</f>
        <v>8</v>
      </c>
      <c r="AF372" s="101">
        <f t="shared" si="436"/>
        <v>36</v>
      </c>
      <c r="AG372" s="101">
        <f t="shared" si="407"/>
        <v>19.001300000000001</v>
      </c>
      <c r="AH372" s="101">
        <f t="shared" si="408"/>
        <v>277</v>
      </c>
      <c r="AI372" s="101">
        <f t="shared" si="432"/>
        <v>268.61079999999998</v>
      </c>
      <c r="AJ372" s="108">
        <f t="shared" si="409"/>
        <v>1.6</v>
      </c>
      <c r="AK372" s="101">
        <f t="shared" si="410"/>
        <v>2803.0252000902442</v>
      </c>
      <c r="AL372" s="101">
        <f t="shared" si="411"/>
        <v>934.34173336341473</v>
      </c>
      <c r="AM372" s="101"/>
      <c r="AN372" s="101"/>
      <c r="AO372" s="1">
        <v>8</v>
      </c>
      <c r="AP372" s="2">
        <v>36</v>
      </c>
      <c r="AQ372" s="74">
        <f t="shared" si="412"/>
        <v>277</v>
      </c>
      <c r="AR372" s="31">
        <f t="shared" si="413"/>
        <v>0.8</v>
      </c>
      <c r="AS372" s="2">
        <f t="shared" si="414"/>
        <v>0</v>
      </c>
      <c r="AT372" s="33">
        <f t="shared" si="415"/>
        <v>0</v>
      </c>
      <c r="AU372" s="31">
        <f t="shared" si="416"/>
        <v>0</v>
      </c>
      <c r="AV372" s="2">
        <f t="shared" si="417"/>
        <v>1</v>
      </c>
      <c r="AW372" s="33">
        <f t="shared" si="418"/>
        <v>1.4</v>
      </c>
      <c r="AX372" s="31">
        <f t="shared" si="419"/>
        <v>0</v>
      </c>
      <c r="AY372" s="33">
        <f t="shared" si="420"/>
        <v>1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customHeight="1">
      <c r="A373" s="2"/>
      <c r="B373" s="107">
        <v>298</v>
      </c>
      <c r="C373" s="31">
        <v>10</v>
      </c>
      <c r="D373" s="106" t="s">
        <v>17</v>
      </c>
      <c r="E373" s="2" t="s">
        <v>111</v>
      </c>
      <c r="F373" s="2"/>
      <c r="G373" s="2"/>
      <c r="H373" s="33">
        <f t="shared" si="395"/>
        <v>3</v>
      </c>
      <c r="I373" s="99">
        <f t="shared" si="0"/>
        <v>462.6331564257552</v>
      </c>
      <c r="J373" s="101">
        <f t="shared" si="1"/>
        <v>34.625</v>
      </c>
      <c r="K373" s="101">
        <f t="shared" si="2"/>
        <v>656</v>
      </c>
      <c r="L373" s="74">
        <f t="shared" si="3"/>
        <v>237</v>
      </c>
      <c r="M373" s="99">
        <f t="shared" si="191"/>
        <v>3701.0652514060416</v>
      </c>
      <c r="N373" s="108">
        <f t="shared" si="396"/>
        <v>1233.6884171353472</v>
      </c>
      <c r="O373" s="108">
        <f t="shared" si="397"/>
        <v>1233.6884171353472</v>
      </c>
      <c r="P373" s="108">
        <f t="shared" si="398"/>
        <v>1233.6884171353472</v>
      </c>
      <c r="Q373" s="108"/>
      <c r="R373" s="109"/>
      <c r="S373" s="99">
        <f t="shared" si="399"/>
        <v>2803.0252000902442</v>
      </c>
      <c r="T373" s="108">
        <f t="shared" si="400"/>
        <v>934.34173336341473</v>
      </c>
      <c r="U373" s="108">
        <f t="shared" si="401"/>
        <v>934.34173336341473</v>
      </c>
      <c r="V373" s="108">
        <f t="shared" si="402"/>
        <v>934.34173336341473</v>
      </c>
      <c r="W373" s="108"/>
      <c r="X373" s="109"/>
      <c r="Y373" s="99">
        <f t="shared" si="8"/>
        <v>7529.2284141640057</v>
      </c>
      <c r="Z373" s="108">
        <f t="shared" si="403"/>
        <v>2509.7428047213352</v>
      </c>
      <c r="AA373" s="108">
        <f t="shared" si="404"/>
        <v>2509.7428047213352</v>
      </c>
      <c r="AB373" s="108">
        <f t="shared" si="405"/>
        <v>2509.7428047213352</v>
      </c>
      <c r="AC373" s="108"/>
      <c r="AD373" s="109"/>
      <c r="AE373" s="99">
        <f t="shared" ref="AE373:AF373" si="437">AO373</f>
        <v>8</v>
      </c>
      <c r="AF373" s="101">
        <f t="shared" si="437"/>
        <v>36</v>
      </c>
      <c r="AG373" s="101">
        <f t="shared" si="407"/>
        <v>19.001300000000001</v>
      </c>
      <c r="AH373" s="101">
        <f t="shared" si="408"/>
        <v>277</v>
      </c>
      <c r="AI373" s="101">
        <f t="shared" si="432"/>
        <v>268.61079999999998</v>
      </c>
      <c r="AJ373" s="108">
        <f t="shared" si="409"/>
        <v>2</v>
      </c>
      <c r="AK373" s="101">
        <f t="shared" si="410"/>
        <v>2803.0252000902442</v>
      </c>
      <c r="AL373" s="101">
        <f t="shared" si="411"/>
        <v>934.34173336341473</v>
      </c>
      <c r="AM373" s="101"/>
      <c r="AN373" s="101"/>
      <c r="AO373" s="1">
        <v>8</v>
      </c>
      <c r="AP373" s="2">
        <v>36</v>
      </c>
      <c r="AQ373" s="74">
        <f t="shared" si="412"/>
        <v>277</v>
      </c>
      <c r="AR373" s="31">
        <f t="shared" si="413"/>
        <v>1</v>
      </c>
      <c r="AS373" s="2">
        <f t="shared" si="414"/>
        <v>0</v>
      </c>
      <c r="AT373" s="33">
        <f t="shared" si="415"/>
        <v>1</v>
      </c>
      <c r="AU373" s="31">
        <f t="shared" si="416"/>
        <v>0</v>
      </c>
      <c r="AV373" s="2">
        <f t="shared" si="417"/>
        <v>1</v>
      </c>
      <c r="AW373" s="33">
        <f t="shared" si="418"/>
        <v>1</v>
      </c>
      <c r="AX373" s="31">
        <f t="shared" si="419"/>
        <v>0</v>
      </c>
      <c r="AY373" s="33">
        <f t="shared" si="420"/>
        <v>1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customHeight="1">
      <c r="A374" s="2"/>
      <c r="B374" s="107">
        <v>299</v>
      </c>
      <c r="C374" s="31">
        <v>10</v>
      </c>
      <c r="D374" s="106" t="s">
        <v>17</v>
      </c>
      <c r="E374" s="2" t="s">
        <v>132</v>
      </c>
      <c r="F374" s="2"/>
      <c r="G374" s="2"/>
      <c r="H374" s="33">
        <f t="shared" si="395"/>
        <v>3</v>
      </c>
      <c r="I374" s="99">
        <f t="shared" si="0"/>
        <v>539.73868249671443</v>
      </c>
      <c r="J374" s="101">
        <f t="shared" si="1"/>
        <v>34.625</v>
      </c>
      <c r="K374" s="101">
        <f t="shared" si="2"/>
        <v>551</v>
      </c>
      <c r="L374" s="74">
        <f t="shared" si="3"/>
        <v>195</v>
      </c>
      <c r="M374" s="99">
        <f t="shared" si="191"/>
        <v>4317.9094599737155</v>
      </c>
      <c r="N374" s="108">
        <f t="shared" si="396"/>
        <v>1850.532625703021</v>
      </c>
      <c r="O374" s="108">
        <f t="shared" si="397"/>
        <v>1233.6884171353472</v>
      </c>
      <c r="P374" s="108">
        <f t="shared" si="398"/>
        <v>1233.6884171353472</v>
      </c>
      <c r="Q374" s="108"/>
      <c r="R374" s="109"/>
      <c r="S374" s="99">
        <f t="shared" si="399"/>
        <v>3270.1960667719518</v>
      </c>
      <c r="T374" s="108">
        <f t="shared" si="400"/>
        <v>1401.5126000451221</v>
      </c>
      <c r="U374" s="108">
        <f t="shared" si="401"/>
        <v>934.34173336341473</v>
      </c>
      <c r="V374" s="108">
        <f t="shared" si="402"/>
        <v>934.34173336341473</v>
      </c>
      <c r="W374" s="108"/>
      <c r="X374" s="109"/>
      <c r="Y374" s="99">
        <f t="shared" si="8"/>
        <v>8784.0998165246729</v>
      </c>
      <c r="Z374" s="108">
        <f t="shared" si="403"/>
        <v>3764.6142070820024</v>
      </c>
      <c r="AA374" s="108">
        <f t="shared" si="404"/>
        <v>2509.7428047213352</v>
      </c>
      <c r="AB374" s="108">
        <f t="shared" si="405"/>
        <v>2509.7428047213352</v>
      </c>
      <c r="AC374" s="108"/>
      <c r="AD374" s="109"/>
      <c r="AE374" s="99">
        <f t="shared" ref="AE374:AF374" si="438">AO374</f>
        <v>8</v>
      </c>
      <c r="AF374" s="101">
        <f t="shared" si="438"/>
        <v>36</v>
      </c>
      <c r="AG374" s="101">
        <f t="shared" si="407"/>
        <v>19.001300000000001</v>
      </c>
      <c r="AH374" s="101">
        <f t="shared" si="408"/>
        <v>277</v>
      </c>
      <c r="AI374" s="101">
        <f t="shared" si="432"/>
        <v>268.61079999999998</v>
      </c>
      <c r="AJ374" s="108">
        <f t="shared" si="409"/>
        <v>2</v>
      </c>
      <c r="AK374" s="101">
        <f t="shared" si="410"/>
        <v>2803.0252000902442</v>
      </c>
      <c r="AL374" s="101">
        <f t="shared" si="411"/>
        <v>934.34173336341473</v>
      </c>
      <c r="AM374" s="101"/>
      <c r="AN374" s="101"/>
      <c r="AO374" s="1">
        <v>8</v>
      </c>
      <c r="AP374" s="2">
        <v>36</v>
      </c>
      <c r="AQ374" s="74">
        <f t="shared" si="412"/>
        <v>277</v>
      </c>
      <c r="AR374" s="31">
        <f t="shared" si="413"/>
        <v>1</v>
      </c>
      <c r="AS374" s="2">
        <f t="shared" si="414"/>
        <v>0</v>
      </c>
      <c r="AT374" s="33">
        <f t="shared" si="415"/>
        <v>1</v>
      </c>
      <c r="AU374" s="31">
        <f t="shared" si="416"/>
        <v>0</v>
      </c>
      <c r="AV374" s="2">
        <f t="shared" si="417"/>
        <v>1.5</v>
      </c>
      <c r="AW374" s="33">
        <f t="shared" si="418"/>
        <v>1</v>
      </c>
      <c r="AX374" s="31">
        <f t="shared" si="419"/>
        <v>0</v>
      </c>
      <c r="AY374" s="33">
        <f t="shared" si="420"/>
        <v>1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customHeight="1">
      <c r="A375" s="2"/>
      <c r="B375" s="107">
        <v>300</v>
      </c>
      <c r="C375" s="31">
        <v>10</v>
      </c>
      <c r="D375" s="106" t="s">
        <v>17</v>
      </c>
      <c r="E375" s="2" t="s">
        <v>135</v>
      </c>
      <c r="F375" s="2"/>
      <c r="G375" s="2"/>
      <c r="H375" s="33">
        <f t="shared" si="395"/>
        <v>3</v>
      </c>
      <c r="I375" s="99">
        <f t="shared" si="0"/>
        <v>647.68641899605723</v>
      </c>
      <c r="J375" s="101">
        <f t="shared" si="1"/>
        <v>34.625</v>
      </c>
      <c r="K375" s="101">
        <f t="shared" si="2"/>
        <v>411</v>
      </c>
      <c r="L375" s="74">
        <f t="shared" si="3"/>
        <v>132</v>
      </c>
      <c r="M375" s="99">
        <f t="shared" si="191"/>
        <v>5181.4913519684578</v>
      </c>
      <c r="N375" s="108">
        <f t="shared" si="396"/>
        <v>1233.6884171353472</v>
      </c>
      <c r="O375" s="108">
        <f t="shared" si="397"/>
        <v>1727.1637839894863</v>
      </c>
      <c r="P375" s="108">
        <f t="shared" si="398"/>
        <v>2220.639150843625</v>
      </c>
      <c r="Q375" s="108"/>
      <c r="R375" s="109"/>
      <c r="S375" s="99">
        <f t="shared" si="399"/>
        <v>3924.2352801263414</v>
      </c>
      <c r="T375" s="108">
        <f t="shared" si="400"/>
        <v>934.34173336341473</v>
      </c>
      <c r="U375" s="108">
        <f t="shared" si="401"/>
        <v>1308.0784267087806</v>
      </c>
      <c r="V375" s="108">
        <f t="shared" si="402"/>
        <v>1681.8151200541463</v>
      </c>
      <c r="W375" s="108"/>
      <c r="X375" s="109"/>
      <c r="Y375" s="99">
        <f t="shared" si="8"/>
        <v>10540.919779829606</v>
      </c>
      <c r="Z375" s="108">
        <f t="shared" si="403"/>
        <v>2509.7428047213352</v>
      </c>
      <c r="AA375" s="108">
        <f t="shared" si="404"/>
        <v>3513.6399266098688</v>
      </c>
      <c r="AB375" s="108">
        <f t="shared" si="405"/>
        <v>4517.5370484984023</v>
      </c>
      <c r="AC375" s="108"/>
      <c r="AD375" s="109"/>
      <c r="AE375" s="99">
        <f t="shared" ref="AE375:AF375" si="439">AO375</f>
        <v>8</v>
      </c>
      <c r="AF375" s="101">
        <f t="shared" si="439"/>
        <v>36</v>
      </c>
      <c r="AG375" s="101">
        <f t="shared" si="407"/>
        <v>19.001300000000001</v>
      </c>
      <c r="AH375" s="101">
        <f t="shared" si="408"/>
        <v>277</v>
      </c>
      <c r="AI375" s="101">
        <f t="shared" si="432"/>
        <v>268.61079999999998</v>
      </c>
      <c r="AJ375" s="108">
        <f t="shared" si="409"/>
        <v>2</v>
      </c>
      <c r="AK375" s="101">
        <f t="shared" si="410"/>
        <v>2803.0252000902442</v>
      </c>
      <c r="AL375" s="101">
        <f t="shared" si="411"/>
        <v>934.34173336341473</v>
      </c>
      <c r="AM375" s="101"/>
      <c r="AN375" s="101"/>
      <c r="AO375" s="1">
        <v>8</v>
      </c>
      <c r="AP375" s="2">
        <v>36</v>
      </c>
      <c r="AQ375" s="74">
        <f t="shared" si="412"/>
        <v>277</v>
      </c>
      <c r="AR375" s="31">
        <f t="shared" si="413"/>
        <v>1</v>
      </c>
      <c r="AS375" s="2">
        <f t="shared" si="414"/>
        <v>0</v>
      </c>
      <c r="AT375" s="33">
        <f t="shared" si="415"/>
        <v>1</v>
      </c>
      <c r="AU375" s="31">
        <f t="shared" si="416"/>
        <v>0</v>
      </c>
      <c r="AV375" s="2">
        <f t="shared" si="417"/>
        <v>1</v>
      </c>
      <c r="AW375" s="33">
        <f t="shared" si="418"/>
        <v>1.4</v>
      </c>
      <c r="AX375" s="31">
        <f t="shared" si="419"/>
        <v>0</v>
      </c>
      <c r="AY375" s="33">
        <f t="shared" si="420"/>
        <v>1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customHeight="1">
      <c r="A376" s="2"/>
      <c r="B376" s="107">
        <v>301</v>
      </c>
      <c r="C376" s="31">
        <v>7</v>
      </c>
      <c r="D376" s="106" t="s">
        <v>17</v>
      </c>
      <c r="E376" s="2" t="s">
        <v>67</v>
      </c>
      <c r="F376" s="2"/>
      <c r="G376" s="2"/>
      <c r="H376" s="33">
        <f t="shared" si="395"/>
        <v>2</v>
      </c>
      <c r="I376" s="99">
        <f t="shared" si="0"/>
        <v>295.27420843661571</v>
      </c>
      <c r="J376" s="101">
        <f t="shared" si="1"/>
        <v>24.125</v>
      </c>
      <c r="K376" s="101">
        <f t="shared" si="2"/>
        <v>846</v>
      </c>
      <c r="L376" s="74">
        <f t="shared" si="3"/>
        <v>332</v>
      </c>
      <c r="M376" s="99">
        <f t="shared" si="191"/>
        <v>2362.1936674929257</v>
      </c>
      <c r="N376" s="108">
        <f t="shared" si="396"/>
        <v>1181.0968337464628</v>
      </c>
      <c r="O376" s="108">
        <f t="shared" si="397"/>
        <v>1181.0968337464628</v>
      </c>
      <c r="P376" s="108">
        <f t="shared" si="398"/>
        <v>0</v>
      </c>
      <c r="Q376" s="108"/>
      <c r="R376" s="109"/>
      <c r="S376" s="99">
        <f t="shared" si="399"/>
        <v>1789.0223294390246</v>
      </c>
      <c r="T376" s="108">
        <f t="shared" si="400"/>
        <v>894.51116471951229</v>
      </c>
      <c r="U376" s="108">
        <f t="shared" si="401"/>
        <v>894.51116471951229</v>
      </c>
      <c r="V376" s="108">
        <f t="shared" si="402"/>
        <v>0</v>
      </c>
      <c r="W376" s="108"/>
      <c r="X376" s="109"/>
      <c r="Y376" s="99">
        <f t="shared" si="8"/>
        <v>4805.5071912847989</v>
      </c>
      <c r="Z376" s="108">
        <f t="shared" si="403"/>
        <v>2402.7535956423994</v>
      </c>
      <c r="AA376" s="108">
        <f t="shared" si="404"/>
        <v>2402.7535956423994</v>
      </c>
      <c r="AB376" s="108">
        <f t="shared" si="405"/>
        <v>0</v>
      </c>
      <c r="AC376" s="108"/>
      <c r="AD376" s="109"/>
      <c r="AE376" s="99">
        <f t="shared" ref="AE376:AF376" si="440">AO376</f>
        <v>8</v>
      </c>
      <c r="AF376" s="101">
        <f t="shared" si="440"/>
        <v>36</v>
      </c>
      <c r="AG376" s="101">
        <f t="shared" si="407"/>
        <v>19.001300000000001</v>
      </c>
      <c r="AH376" s="101">
        <f t="shared" si="408"/>
        <v>193</v>
      </c>
      <c r="AI376" s="101">
        <f t="shared" si="432"/>
        <v>268.61079999999998</v>
      </c>
      <c r="AJ376" s="108">
        <f t="shared" si="409"/>
        <v>1.25</v>
      </c>
      <c r="AK376" s="101">
        <f t="shared" si="410"/>
        <v>1789.0223294390246</v>
      </c>
      <c r="AL376" s="101">
        <f t="shared" si="411"/>
        <v>894.51116471951229</v>
      </c>
      <c r="AM376" s="101"/>
      <c r="AN376" s="101"/>
      <c r="AO376" s="1">
        <v>8</v>
      </c>
      <c r="AP376" s="2">
        <v>36</v>
      </c>
      <c r="AQ376" s="74">
        <f t="shared" si="412"/>
        <v>193</v>
      </c>
      <c r="AR376" s="31">
        <f t="shared" si="413"/>
        <v>1</v>
      </c>
      <c r="AS376" s="2">
        <f t="shared" si="414"/>
        <v>0</v>
      </c>
      <c r="AT376" s="33">
        <f t="shared" si="415"/>
        <v>0</v>
      </c>
      <c r="AU376" s="31">
        <f t="shared" si="416"/>
        <v>0</v>
      </c>
      <c r="AV376" s="2">
        <f t="shared" si="417"/>
        <v>1</v>
      </c>
      <c r="AW376" s="33">
        <f t="shared" si="418"/>
        <v>1</v>
      </c>
      <c r="AX376" s="31">
        <f t="shared" si="419"/>
        <v>0</v>
      </c>
      <c r="AY376" s="33">
        <f t="shared" si="420"/>
        <v>0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customHeight="1">
      <c r="A377" s="2"/>
      <c r="B377" s="107">
        <v>302</v>
      </c>
      <c r="C377" s="31">
        <v>7</v>
      </c>
      <c r="D377" s="106" t="s">
        <v>17</v>
      </c>
      <c r="E377" s="2" t="s">
        <v>89</v>
      </c>
      <c r="F377" s="2"/>
      <c r="G377" s="2"/>
      <c r="H377" s="33">
        <f t="shared" si="395"/>
        <v>2</v>
      </c>
      <c r="I377" s="99">
        <f t="shared" si="0"/>
        <v>369.09276054576969</v>
      </c>
      <c r="J377" s="101">
        <f t="shared" si="1"/>
        <v>24.125</v>
      </c>
      <c r="K377" s="101">
        <f t="shared" si="2"/>
        <v>761</v>
      </c>
      <c r="L377" s="74">
        <f t="shared" si="3"/>
        <v>282</v>
      </c>
      <c r="M377" s="99">
        <f t="shared" si="191"/>
        <v>2952.7420843661575</v>
      </c>
      <c r="N377" s="108">
        <f t="shared" si="396"/>
        <v>1771.6452506196945</v>
      </c>
      <c r="O377" s="108">
        <f t="shared" si="397"/>
        <v>1181.0968337464628</v>
      </c>
      <c r="P377" s="108">
        <f t="shared" si="398"/>
        <v>0</v>
      </c>
      <c r="Q377" s="108"/>
      <c r="R377" s="109"/>
      <c r="S377" s="99">
        <f t="shared" si="399"/>
        <v>2236.2779117987807</v>
      </c>
      <c r="T377" s="108">
        <f t="shared" si="400"/>
        <v>1341.7667470792685</v>
      </c>
      <c r="U377" s="108">
        <f t="shared" si="401"/>
        <v>894.51116471951229</v>
      </c>
      <c r="V377" s="108">
        <f t="shared" si="402"/>
        <v>0</v>
      </c>
      <c r="W377" s="108"/>
      <c r="X377" s="109"/>
      <c r="Y377" s="99">
        <f t="shared" si="8"/>
        <v>6006.8839891059997</v>
      </c>
      <c r="Z377" s="108">
        <f t="shared" si="403"/>
        <v>3604.1303934635998</v>
      </c>
      <c r="AA377" s="108">
        <f t="shared" si="404"/>
        <v>2402.7535956423994</v>
      </c>
      <c r="AB377" s="108">
        <f t="shared" si="405"/>
        <v>0</v>
      </c>
      <c r="AC377" s="108"/>
      <c r="AD377" s="109"/>
      <c r="AE377" s="99">
        <f t="shared" ref="AE377:AF377" si="441">AO377</f>
        <v>8</v>
      </c>
      <c r="AF377" s="101">
        <f t="shared" si="441"/>
        <v>36</v>
      </c>
      <c r="AG377" s="101">
        <f t="shared" si="407"/>
        <v>19.001300000000001</v>
      </c>
      <c r="AH377" s="101">
        <f t="shared" si="408"/>
        <v>193</v>
      </c>
      <c r="AI377" s="101">
        <f t="shared" si="432"/>
        <v>268.61079999999998</v>
      </c>
      <c r="AJ377" s="108">
        <f t="shared" si="409"/>
        <v>1.25</v>
      </c>
      <c r="AK377" s="101">
        <f t="shared" si="410"/>
        <v>1789.0223294390246</v>
      </c>
      <c r="AL377" s="101">
        <f t="shared" si="411"/>
        <v>894.51116471951229</v>
      </c>
      <c r="AM377" s="101"/>
      <c r="AN377" s="101"/>
      <c r="AO377" s="1">
        <v>8</v>
      </c>
      <c r="AP377" s="2">
        <v>36</v>
      </c>
      <c r="AQ377" s="74">
        <f t="shared" si="412"/>
        <v>193</v>
      </c>
      <c r="AR377" s="31">
        <f t="shared" si="413"/>
        <v>1</v>
      </c>
      <c r="AS377" s="2">
        <f t="shared" si="414"/>
        <v>0</v>
      </c>
      <c r="AT377" s="33">
        <f t="shared" si="415"/>
        <v>0</v>
      </c>
      <c r="AU377" s="31">
        <f t="shared" si="416"/>
        <v>0</v>
      </c>
      <c r="AV377" s="2">
        <f t="shared" si="417"/>
        <v>1.5</v>
      </c>
      <c r="AW377" s="33">
        <f t="shared" si="418"/>
        <v>1</v>
      </c>
      <c r="AX377" s="31">
        <f t="shared" si="419"/>
        <v>0</v>
      </c>
      <c r="AY377" s="33">
        <f t="shared" si="420"/>
        <v>0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customHeight="1">
      <c r="A378" s="2"/>
      <c r="B378" s="107">
        <v>303</v>
      </c>
      <c r="C378" s="31">
        <v>7</v>
      </c>
      <c r="D378" s="106" t="s">
        <v>17</v>
      </c>
      <c r="E378" s="2" t="s">
        <v>91</v>
      </c>
      <c r="F378" s="2"/>
      <c r="G378" s="2"/>
      <c r="H378" s="33">
        <f t="shared" si="395"/>
        <v>2</v>
      </c>
      <c r="I378" s="99">
        <f t="shared" si="0"/>
        <v>354.32905012393883</v>
      </c>
      <c r="J378" s="101">
        <f t="shared" si="1"/>
        <v>24.125</v>
      </c>
      <c r="K378" s="101">
        <f t="shared" si="2"/>
        <v>776</v>
      </c>
      <c r="L378" s="74">
        <f t="shared" si="3"/>
        <v>291</v>
      </c>
      <c r="M378" s="99">
        <f t="shared" si="191"/>
        <v>2834.6324009915106</v>
      </c>
      <c r="N378" s="108">
        <f t="shared" si="396"/>
        <v>1181.0968337464628</v>
      </c>
      <c r="O378" s="108">
        <f t="shared" si="397"/>
        <v>1653.535567245048</v>
      </c>
      <c r="P378" s="108">
        <f t="shared" si="398"/>
        <v>0</v>
      </c>
      <c r="Q378" s="108"/>
      <c r="R378" s="109"/>
      <c r="S378" s="99">
        <f t="shared" si="399"/>
        <v>2146.8267953268296</v>
      </c>
      <c r="T378" s="108">
        <f t="shared" si="400"/>
        <v>894.51116471951229</v>
      </c>
      <c r="U378" s="108">
        <f t="shared" si="401"/>
        <v>1252.3156306073172</v>
      </c>
      <c r="V378" s="108">
        <f t="shared" si="402"/>
        <v>0</v>
      </c>
      <c r="W378" s="108"/>
      <c r="X378" s="109"/>
      <c r="Y378" s="99">
        <f t="shared" si="8"/>
        <v>5766.608629541759</v>
      </c>
      <c r="Z378" s="108">
        <f t="shared" si="403"/>
        <v>2402.7535956423994</v>
      </c>
      <c r="AA378" s="108">
        <f t="shared" si="404"/>
        <v>3363.8550338993596</v>
      </c>
      <c r="AB378" s="108">
        <f t="shared" si="405"/>
        <v>0</v>
      </c>
      <c r="AC378" s="108"/>
      <c r="AD378" s="109"/>
      <c r="AE378" s="99">
        <f t="shared" ref="AE378:AF378" si="442">AO378</f>
        <v>8</v>
      </c>
      <c r="AF378" s="101">
        <f t="shared" si="442"/>
        <v>36</v>
      </c>
      <c r="AG378" s="101">
        <f t="shared" si="407"/>
        <v>19.001300000000001</v>
      </c>
      <c r="AH378" s="101">
        <f t="shared" si="408"/>
        <v>193</v>
      </c>
      <c r="AI378" s="101">
        <f t="shared" si="432"/>
        <v>268.61079999999998</v>
      </c>
      <c r="AJ378" s="108">
        <f t="shared" si="409"/>
        <v>1.25</v>
      </c>
      <c r="AK378" s="101">
        <f t="shared" si="410"/>
        <v>1789.0223294390246</v>
      </c>
      <c r="AL378" s="101">
        <f t="shared" si="411"/>
        <v>894.51116471951229</v>
      </c>
      <c r="AM378" s="101"/>
      <c r="AN378" s="101"/>
      <c r="AO378" s="1">
        <v>8</v>
      </c>
      <c r="AP378" s="2">
        <v>36</v>
      </c>
      <c r="AQ378" s="74">
        <f t="shared" si="412"/>
        <v>193</v>
      </c>
      <c r="AR378" s="31">
        <f t="shared" si="413"/>
        <v>1</v>
      </c>
      <c r="AS378" s="2">
        <f t="shared" si="414"/>
        <v>0</v>
      </c>
      <c r="AT378" s="33">
        <f t="shared" si="415"/>
        <v>0</v>
      </c>
      <c r="AU378" s="31">
        <f t="shared" si="416"/>
        <v>0</v>
      </c>
      <c r="AV378" s="2">
        <f t="shared" si="417"/>
        <v>1</v>
      </c>
      <c r="AW378" s="33">
        <f t="shared" si="418"/>
        <v>1.4</v>
      </c>
      <c r="AX378" s="31">
        <f t="shared" si="419"/>
        <v>0</v>
      </c>
      <c r="AY378" s="33">
        <f t="shared" si="420"/>
        <v>0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customHeight="1">
      <c r="A379" s="2"/>
      <c r="B379" s="107">
        <v>304</v>
      </c>
      <c r="C379" s="31">
        <v>7</v>
      </c>
      <c r="D379" s="106" t="s">
        <v>17</v>
      </c>
      <c r="E379" s="2" t="s">
        <v>148</v>
      </c>
      <c r="F379" s="2"/>
      <c r="G379" s="2"/>
      <c r="H379" s="33">
        <f t="shared" si="395"/>
        <v>2</v>
      </c>
      <c r="I379" s="99">
        <f t="shared" si="0"/>
        <v>295.27420843661571</v>
      </c>
      <c r="J379" s="101">
        <f t="shared" si="1"/>
        <v>24.125</v>
      </c>
      <c r="K379" s="101">
        <f t="shared" si="2"/>
        <v>846</v>
      </c>
      <c r="L379" s="74">
        <f t="shared" si="3"/>
        <v>332</v>
      </c>
      <c r="M379" s="99">
        <f t="shared" si="191"/>
        <v>2362.1936674929257</v>
      </c>
      <c r="N379" s="108">
        <f t="shared" si="396"/>
        <v>1181.0968337464628</v>
      </c>
      <c r="O379" s="108">
        <f t="shared" si="397"/>
        <v>1181.0968337464628</v>
      </c>
      <c r="P379" s="108">
        <f t="shared" si="398"/>
        <v>0</v>
      </c>
      <c r="Q379" s="108"/>
      <c r="R379" s="109"/>
      <c r="S379" s="99">
        <f t="shared" si="399"/>
        <v>1789.0223294390246</v>
      </c>
      <c r="T379" s="108">
        <f t="shared" si="400"/>
        <v>894.51116471951229</v>
      </c>
      <c r="U379" s="108">
        <f t="shared" si="401"/>
        <v>894.51116471951229</v>
      </c>
      <c r="V379" s="108">
        <f t="shared" si="402"/>
        <v>0</v>
      </c>
      <c r="W379" s="108"/>
      <c r="X379" s="109"/>
      <c r="Y379" s="99">
        <f t="shared" si="8"/>
        <v>4805.5071912847989</v>
      </c>
      <c r="Z379" s="108">
        <f t="shared" si="403"/>
        <v>2402.7535956423994</v>
      </c>
      <c r="AA379" s="108">
        <f t="shared" si="404"/>
        <v>2402.7535956423994</v>
      </c>
      <c r="AB379" s="108">
        <f t="shared" si="405"/>
        <v>0</v>
      </c>
      <c r="AC379" s="108"/>
      <c r="AD379" s="109"/>
      <c r="AE379" s="99">
        <f t="shared" ref="AE379:AF379" si="443">AO379</f>
        <v>8</v>
      </c>
      <c r="AF379" s="101">
        <f t="shared" si="443"/>
        <v>36</v>
      </c>
      <c r="AG379" s="101">
        <f t="shared" si="407"/>
        <v>19.001300000000001</v>
      </c>
      <c r="AH379" s="101">
        <f t="shared" si="408"/>
        <v>193</v>
      </c>
      <c r="AI379" s="101">
        <f t="shared" si="432"/>
        <v>268.61079999999998</v>
      </c>
      <c r="AJ379" s="108">
        <f t="shared" si="409"/>
        <v>1</v>
      </c>
      <c r="AK379" s="101">
        <f t="shared" si="410"/>
        <v>1789.0223294390246</v>
      </c>
      <c r="AL379" s="101">
        <f t="shared" si="411"/>
        <v>894.51116471951229</v>
      </c>
      <c r="AM379" s="101"/>
      <c r="AN379" s="101"/>
      <c r="AO379" s="1">
        <v>8</v>
      </c>
      <c r="AP379" s="2">
        <v>36</v>
      </c>
      <c r="AQ379" s="74">
        <f t="shared" si="412"/>
        <v>193</v>
      </c>
      <c r="AR379" s="31">
        <f t="shared" si="413"/>
        <v>0.8</v>
      </c>
      <c r="AS379" s="2">
        <f t="shared" si="414"/>
        <v>0</v>
      </c>
      <c r="AT379" s="33">
        <f t="shared" si="415"/>
        <v>0</v>
      </c>
      <c r="AU379" s="31">
        <f t="shared" si="416"/>
        <v>0</v>
      </c>
      <c r="AV379" s="2">
        <f t="shared" si="417"/>
        <v>1</v>
      </c>
      <c r="AW379" s="33">
        <f t="shared" si="418"/>
        <v>1</v>
      </c>
      <c r="AX379" s="31">
        <f t="shared" si="419"/>
        <v>0</v>
      </c>
      <c r="AY379" s="33">
        <f t="shared" si="420"/>
        <v>0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customHeight="1">
      <c r="A380" s="2"/>
      <c r="B380" s="107">
        <v>305</v>
      </c>
      <c r="C380" s="31">
        <v>7</v>
      </c>
      <c r="D380" s="106" t="s">
        <v>17</v>
      </c>
      <c r="E380" s="2" t="s">
        <v>152</v>
      </c>
      <c r="F380" s="2"/>
      <c r="G380" s="2"/>
      <c r="H380" s="33">
        <f t="shared" si="395"/>
        <v>2</v>
      </c>
      <c r="I380" s="99">
        <f t="shared" si="0"/>
        <v>369.09276054576969</v>
      </c>
      <c r="J380" s="101">
        <f t="shared" si="1"/>
        <v>24.125</v>
      </c>
      <c r="K380" s="101">
        <f t="shared" si="2"/>
        <v>761</v>
      </c>
      <c r="L380" s="74">
        <f t="shared" si="3"/>
        <v>282</v>
      </c>
      <c r="M380" s="99">
        <f t="shared" si="191"/>
        <v>2952.7420843661575</v>
      </c>
      <c r="N380" s="108">
        <f t="shared" si="396"/>
        <v>1771.6452506196945</v>
      </c>
      <c r="O380" s="108">
        <f t="shared" si="397"/>
        <v>1181.0968337464628</v>
      </c>
      <c r="P380" s="108">
        <f t="shared" si="398"/>
        <v>0</v>
      </c>
      <c r="Q380" s="108"/>
      <c r="R380" s="109"/>
      <c r="S380" s="99">
        <f t="shared" si="399"/>
        <v>2236.2779117987807</v>
      </c>
      <c r="T380" s="108">
        <f t="shared" si="400"/>
        <v>1341.7667470792685</v>
      </c>
      <c r="U380" s="108">
        <f t="shared" si="401"/>
        <v>894.51116471951229</v>
      </c>
      <c r="V380" s="108">
        <f t="shared" si="402"/>
        <v>0</v>
      </c>
      <c r="W380" s="108"/>
      <c r="X380" s="109"/>
      <c r="Y380" s="99">
        <f t="shared" si="8"/>
        <v>6006.8839891059997</v>
      </c>
      <c r="Z380" s="108">
        <f t="shared" si="403"/>
        <v>3604.1303934635998</v>
      </c>
      <c r="AA380" s="108">
        <f t="shared" si="404"/>
        <v>2402.7535956423994</v>
      </c>
      <c r="AB380" s="108">
        <f t="shared" si="405"/>
        <v>0</v>
      </c>
      <c r="AC380" s="108"/>
      <c r="AD380" s="109"/>
      <c r="AE380" s="99">
        <f t="shared" ref="AE380:AF380" si="444">AO380</f>
        <v>8</v>
      </c>
      <c r="AF380" s="101">
        <f t="shared" si="444"/>
        <v>36</v>
      </c>
      <c r="AG380" s="101">
        <f t="shared" si="407"/>
        <v>19.001300000000001</v>
      </c>
      <c r="AH380" s="101">
        <f t="shared" si="408"/>
        <v>193</v>
      </c>
      <c r="AI380" s="101">
        <f t="shared" si="432"/>
        <v>268.61079999999998</v>
      </c>
      <c r="AJ380" s="108">
        <f t="shared" si="409"/>
        <v>1</v>
      </c>
      <c r="AK380" s="101">
        <f t="shared" si="410"/>
        <v>1789.0223294390246</v>
      </c>
      <c r="AL380" s="101">
        <f t="shared" si="411"/>
        <v>894.51116471951229</v>
      </c>
      <c r="AM380" s="101"/>
      <c r="AN380" s="101"/>
      <c r="AO380" s="1">
        <v>8</v>
      </c>
      <c r="AP380" s="2">
        <v>36</v>
      </c>
      <c r="AQ380" s="74">
        <f t="shared" si="412"/>
        <v>193</v>
      </c>
      <c r="AR380" s="31">
        <f t="shared" si="413"/>
        <v>0.8</v>
      </c>
      <c r="AS380" s="2">
        <f t="shared" si="414"/>
        <v>0</v>
      </c>
      <c r="AT380" s="33">
        <f t="shared" si="415"/>
        <v>0</v>
      </c>
      <c r="AU380" s="31">
        <f t="shared" si="416"/>
        <v>0</v>
      </c>
      <c r="AV380" s="2">
        <f t="shared" si="417"/>
        <v>1.5</v>
      </c>
      <c r="AW380" s="33">
        <f t="shared" si="418"/>
        <v>1</v>
      </c>
      <c r="AX380" s="31">
        <f t="shared" si="419"/>
        <v>0</v>
      </c>
      <c r="AY380" s="33">
        <f t="shared" si="420"/>
        <v>0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customHeight="1">
      <c r="A381" s="2"/>
      <c r="B381" s="107">
        <v>306</v>
      </c>
      <c r="C381" s="31">
        <v>7</v>
      </c>
      <c r="D381" s="106" t="s">
        <v>17</v>
      </c>
      <c r="E381" s="2" t="s">
        <v>155</v>
      </c>
      <c r="F381" s="2"/>
      <c r="G381" s="2"/>
      <c r="H381" s="33">
        <f t="shared" si="395"/>
        <v>2</v>
      </c>
      <c r="I381" s="99">
        <f t="shared" si="0"/>
        <v>354.32905012393883</v>
      </c>
      <c r="J381" s="101">
        <f t="shared" si="1"/>
        <v>24.125</v>
      </c>
      <c r="K381" s="101">
        <f t="shared" si="2"/>
        <v>776</v>
      </c>
      <c r="L381" s="74">
        <f t="shared" si="3"/>
        <v>291</v>
      </c>
      <c r="M381" s="99">
        <f t="shared" si="191"/>
        <v>2834.6324009915106</v>
      </c>
      <c r="N381" s="108">
        <f t="shared" si="396"/>
        <v>1181.0968337464628</v>
      </c>
      <c r="O381" s="108">
        <f t="shared" si="397"/>
        <v>1653.535567245048</v>
      </c>
      <c r="P381" s="108">
        <f t="shared" si="398"/>
        <v>0</v>
      </c>
      <c r="Q381" s="108"/>
      <c r="R381" s="109"/>
      <c r="S381" s="99">
        <f t="shared" si="399"/>
        <v>2146.8267953268296</v>
      </c>
      <c r="T381" s="108">
        <f t="shared" si="400"/>
        <v>894.51116471951229</v>
      </c>
      <c r="U381" s="108">
        <f t="shared" si="401"/>
        <v>1252.3156306073172</v>
      </c>
      <c r="V381" s="108">
        <f t="shared" si="402"/>
        <v>0</v>
      </c>
      <c r="W381" s="108"/>
      <c r="X381" s="109"/>
      <c r="Y381" s="99">
        <f t="shared" si="8"/>
        <v>5766.608629541759</v>
      </c>
      <c r="Z381" s="108">
        <f t="shared" si="403"/>
        <v>2402.7535956423994</v>
      </c>
      <c r="AA381" s="108">
        <f t="shared" si="404"/>
        <v>3363.8550338993596</v>
      </c>
      <c r="AB381" s="108">
        <f t="shared" si="405"/>
        <v>0</v>
      </c>
      <c r="AC381" s="108"/>
      <c r="AD381" s="109"/>
      <c r="AE381" s="99">
        <f t="shared" ref="AE381:AF381" si="445">AO381</f>
        <v>8</v>
      </c>
      <c r="AF381" s="101">
        <f t="shared" si="445"/>
        <v>36</v>
      </c>
      <c r="AG381" s="101">
        <f t="shared" si="407"/>
        <v>19.001300000000001</v>
      </c>
      <c r="AH381" s="101">
        <f t="shared" si="408"/>
        <v>193</v>
      </c>
      <c r="AI381" s="101">
        <f t="shared" si="432"/>
        <v>268.61079999999998</v>
      </c>
      <c r="AJ381" s="108">
        <f t="shared" si="409"/>
        <v>1</v>
      </c>
      <c r="AK381" s="101">
        <f t="shared" si="410"/>
        <v>1789.0223294390246</v>
      </c>
      <c r="AL381" s="101">
        <f t="shared" si="411"/>
        <v>894.51116471951229</v>
      </c>
      <c r="AM381" s="101"/>
      <c r="AN381" s="101"/>
      <c r="AO381" s="1">
        <v>8</v>
      </c>
      <c r="AP381" s="2">
        <v>36</v>
      </c>
      <c r="AQ381" s="74">
        <f t="shared" si="412"/>
        <v>193</v>
      </c>
      <c r="AR381" s="31">
        <f t="shared" si="413"/>
        <v>0.8</v>
      </c>
      <c r="AS381" s="2">
        <f t="shared" si="414"/>
        <v>0</v>
      </c>
      <c r="AT381" s="33">
        <f t="shared" si="415"/>
        <v>0</v>
      </c>
      <c r="AU381" s="31">
        <f t="shared" si="416"/>
        <v>0</v>
      </c>
      <c r="AV381" s="2">
        <f t="shared" si="417"/>
        <v>1</v>
      </c>
      <c r="AW381" s="33">
        <f t="shared" si="418"/>
        <v>1.4</v>
      </c>
      <c r="AX381" s="31">
        <f t="shared" si="419"/>
        <v>0</v>
      </c>
      <c r="AY381" s="33">
        <f t="shared" si="420"/>
        <v>0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customHeight="1">
      <c r="A382" s="2"/>
      <c r="B382" s="107">
        <v>307</v>
      </c>
      <c r="C382" s="31">
        <v>7</v>
      </c>
      <c r="D382" s="106" t="s">
        <v>17</v>
      </c>
      <c r="E382" s="2" t="s">
        <v>87</v>
      </c>
      <c r="F382" s="2"/>
      <c r="G382" s="2"/>
      <c r="H382" s="33">
        <f t="shared" si="395"/>
        <v>3</v>
      </c>
      <c r="I382" s="99">
        <f t="shared" si="0"/>
        <v>442.91131265492356</v>
      </c>
      <c r="J382" s="101">
        <f t="shared" si="1"/>
        <v>24.125</v>
      </c>
      <c r="K382" s="101">
        <f t="shared" si="2"/>
        <v>686</v>
      </c>
      <c r="L382" s="74">
        <f t="shared" si="3"/>
        <v>252</v>
      </c>
      <c r="M382" s="99">
        <f t="shared" si="191"/>
        <v>3543.2905012393885</v>
      </c>
      <c r="N382" s="108">
        <f t="shared" si="396"/>
        <v>1181.0968337464628</v>
      </c>
      <c r="O382" s="108">
        <f t="shared" si="397"/>
        <v>1181.0968337464628</v>
      </c>
      <c r="P382" s="108">
        <f t="shared" si="398"/>
        <v>1181.0968337464628</v>
      </c>
      <c r="Q382" s="108"/>
      <c r="R382" s="109"/>
      <c r="S382" s="99">
        <f t="shared" si="399"/>
        <v>2683.533494158537</v>
      </c>
      <c r="T382" s="108">
        <f t="shared" si="400"/>
        <v>894.51116471951229</v>
      </c>
      <c r="U382" s="108">
        <f t="shared" si="401"/>
        <v>894.51116471951229</v>
      </c>
      <c r="V382" s="108">
        <f t="shared" si="402"/>
        <v>894.51116471951229</v>
      </c>
      <c r="W382" s="108"/>
      <c r="X382" s="109"/>
      <c r="Y382" s="99">
        <f t="shared" si="8"/>
        <v>7208.2607869271978</v>
      </c>
      <c r="Z382" s="108">
        <f t="shared" si="403"/>
        <v>2402.7535956423994</v>
      </c>
      <c r="AA382" s="108">
        <f t="shared" si="404"/>
        <v>2402.7535956423994</v>
      </c>
      <c r="AB382" s="108">
        <f t="shared" si="405"/>
        <v>2402.7535956423994</v>
      </c>
      <c r="AC382" s="108"/>
      <c r="AD382" s="109"/>
      <c r="AE382" s="99">
        <f t="shared" ref="AE382:AF382" si="446">AO382</f>
        <v>8</v>
      </c>
      <c r="AF382" s="101">
        <f t="shared" si="446"/>
        <v>36</v>
      </c>
      <c r="AG382" s="101">
        <f t="shared" si="407"/>
        <v>19.001300000000001</v>
      </c>
      <c r="AH382" s="101">
        <f t="shared" si="408"/>
        <v>193</v>
      </c>
      <c r="AI382" s="101">
        <f t="shared" si="432"/>
        <v>268.61079999999998</v>
      </c>
      <c r="AJ382" s="108">
        <f t="shared" si="409"/>
        <v>2</v>
      </c>
      <c r="AK382" s="101">
        <f t="shared" si="410"/>
        <v>2683.533494158537</v>
      </c>
      <c r="AL382" s="101">
        <f t="shared" si="411"/>
        <v>894.51116471951229</v>
      </c>
      <c r="AM382" s="101"/>
      <c r="AN382" s="101"/>
      <c r="AO382" s="1">
        <v>8</v>
      </c>
      <c r="AP382" s="2">
        <v>36</v>
      </c>
      <c r="AQ382" s="74">
        <f t="shared" si="412"/>
        <v>193</v>
      </c>
      <c r="AR382" s="31">
        <f t="shared" si="413"/>
        <v>1</v>
      </c>
      <c r="AS382" s="2">
        <f t="shared" si="414"/>
        <v>0</v>
      </c>
      <c r="AT382" s="33">
        <f t="shared" si="415"/>
        <v>1</v>
      </c>
      <c r="AU382" s="31">
        <f t="shared" si="416"/>
        <v>0</v>
      </c>
      <c r="AV382" s="2">
        <f t="shared" si="417"/>
        <v>1</v>
      </c>
      <c r="AW382" s="33">
        <f t="shared" si="418"/>
        <v>1</v>
      </c>
      <c r="AX382" s="31">
        <f t="shared" si="419"/>
        <v>0</v>
      </c>
      <c r="AY382" s="33">
        <f t="shared" si="420"/>
        <v>0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customHeight="1">
      <c r="A383" s="2"/>
      <c r="B383" s="107">
        <v>308</v>
      </c>
      <c r="C383" s="31">
        <v>7</v>
      </c>
      <c r="D383" s="106" t="s">
        <v>17</v>
      </c>
      <c r="E383" s="2" t="s">
        <v>117</v>
      </c>
      <c r="F383" s="2"/>
      <c r="G383" s="2"/>
      <c r="H383" s="33">
        <f t="shared" si="395"/>
        <v>3</v>
      </c>
      <c r="I383" s="99">
        <f t="shared" si="0"/>
        <v>516.72986476407755</v>
      </c>
      <c r="J383" s="101">
        <f t="shared" si="1"/>
        <v>24.125</v>
      </c>
      <c r="K383" s="101">
        <f t="shared" si="2"/>
        <v>581</v>
      </c>
      <c r="L383" s="74">
        <f t="shared" si="3"/>
        <v>207</v>
      </c>
      <c r="M383" s="99">
        <f t="shared" si="191"/>
        <v>4133.8389181126204</v>
      </c>
      <c r="N383" s="108">
        <f t="shared" si="396"/>
        <v>1771.6452506196945</v>
      </c>
      <c r="O383" s="108">
        <f t="shared" si="397"/>
        <v>1181.0968337464628</v>
      </c>
      <c r="P383" s="108">
        <f t="shared" si="398"/>
        <v>1181.0968337464628</v>
      </c>
      <c r="Q383" s="108"/>
      <c r="R383" s="109"/>
      <c r="S383" s="99">
        <f t="shared" si="399"/>
        <v>3130.7890765182929</v>
      </c>
      <c r="T383" s="108">
        <f t="shared" si="400"/>
        <v>1341.7667470792685</v>
      </c>
      <c r="U383" s="108">
        <f t="shared" si="401"/>
        <v>894.51116471951229</v>
      </c>
      <c r="V383" s="108">
        <f t="shared" si="402"/>
        <v>894.51116471951229</v>
      </c>
      <c r="W383" s="108"/>
      <c r="X383" s="109"/>
      <c r="Y383" s="99">
        <f t="shared" si="8"/>
        <v>8409.6375847483996</v>
      </c>
      <c r="Z383" s="108">
        <f t="shared" si="403"/>
        <v>3604.1303934635998</v>
      </c>
      <c r="AA383" s="108">
        <f t="shared" si="404"/>
        <v>2402.7535956423994</v>
      </c>
      <c r="AB383" s="108">
        <f t="shared" si="405"/>
        <v>2402.7535956423994</v>
      </c>
      <c r="AC383" s="108"/>
      <c r="AD383" s="109"/>
      <c r="AE383" s="99">
        <f t="shared" ref="AE383:AF383" si="447">AO383</f>
        <v>8</v>
      </c>
      <c r="AF383" s="101">
        <f t="shared" si="447"/>
        <v>36</v>
      </c>
      <c r="AG383" s="101">
        <f t="shared" si="407"/>
        <v>19.001300000000001</v>
      </c>
      <c r="AH383" s="101">
        <f t="shared" si="408"/>
        <v>193</v>
      </c>
      <c r="AI383" s="101">
        <f t="shared" si="432"/>
        <v>268.61079999999998</v>
      </c>
      <c r="AJ383" s="108">
        <f t="shared" si="409"/>
        <v>2</v>
      </c>
      <c r="AK383" s="101">
        <f t="shared" si="410"/>
        <v>2683.533494158537</v>
      </c>
      <c r="AL383" s="101">
        <f t="shared" si="411"/>
        <v>894.51116471951229</v>
      </c>
      <c r="AM383" s="101"/>
      <c r="AN383" s="101"/>
      <c r="AO383" s="1">
        <v>8</v>
      </c>
      <c r="AP383" s="2">
        <v>36</v>
      </c>
      <c r="AQ383" s="74">
        <f t="shared" si="412"/>
        <v>193</v>
      </c>
      <c r="AR383" s="31">
        <f t="shared" si="413"/>
        <v>1</v>
      </c>
      <c r="AS383" s="2">
        <f t="shared" si="414"/>
        <v>0</v>
      </c>
      <c r="AT383" s="33">
        <f t="shared" si="415"/>
        <v>1</v>
      </c>
      <c r="AU383" s="31">
        <f t="shared" si="416"/>
        <v>0</v>
      </c>
      <c r="AV383" s="2">
        <f t="shared" si="417"/>
        <v>1.5</v>
      </c>
      <c r="AW383" s="33">
        <f t="shared" si="418"/>
        <v>1</v>
      </c>
      <c r="AX383" s="31">
        <f t="shared" si="419"/>
        <v>0</v>
      </c>
      <c r="AY383" s="33">
        <f t="shared" si="420"/>
        <v>0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customHeight="1">
      <c r="A384" s="2"/>
      <c r="B384" s="107">
        <v>309</v>
      </c>
      <c r="C384" s="31">
        <v>7</v>
      </c>
      <c r="D384" s="106" t="s">
        <v>17</v>
      </c>
      <c r="E384" s="2" t="s">
        <v>134</v>
      </c>
      <c r="F384" s="2"/>
      <c r="G384" s="2"/>
      <c r="H384" s="33">
        <f t="shared" si="395"/>
        <v>3</v>
      </c>
      <c r="I384" s="99">
        <f t="shared" si="0"/>
        <v>620.07583771689292</v>
      </c>
      <c r="J384" s="101">
        <f t="shared" si="1"/>
        <v>24.125</v>
      </c>
      <c r="K384" s="101">
        <f t="shared" si="2"/>
        <v>442</v>
      </c>
      <c r="L384" s="74">
        <f t="shared" si="3"/>
        <v>150</v>
      </c>
      <c r="M384" s="99">
        <f t="shared" si="191"/>
        <v>4960.6067017351434</v>
      </c>
      <c r="N384" s="108">
        <f t="shared" si="396"/>
        <v>1181.0968337464628</v>
      </c>
      <c r="O384" s="108">
        <f t="shared" si="397"/>
        <v>1653.535567245048</v>
      </c>
      <c r="P384" s="108">
        <f t="shared" si="398"/>
        <v>2125.9743007436332</v>
      </c>
      <c r="Q384" s="108"/>
      <c r="R384" s="109"/>
      <c r="S384" s="99">
        <f t="shared" si="399"/>
        <v>3756.9468918219518</v>
      </c>
      <c r="T384" s="108">
        <f t="shared" si="400"/>
        <v>894.51116471951229</v>
      </c>
      <c r="U384" s="108">
        <f t="shared" si="401"/>
        <v>1252.3156306073172</v>
      </c>
      <c r="V384" s="108">
        <f t="shared" si="402"/>
        <v>1610.120096495122</v>
      </c>
      <c r="W384" s="108"/>
      <c r="X384" s="109"/>
      <c r="Y384" s="99">
        <f t="shared" si="8"/>
        <v>10091.565101698077</v>
      </c>
      <c r="Z384" s="108">
        <f t="shared" si="403"/>
        <v>2402.7535956423994</v>
      </c>
      <c r="AA384" s="108">
        <f t="shared" si="404"/>
        <v>3363.8550338993596</v>
      </c>
      <c r="AB384" s="108">
        <f t="shared" si="405"/>
        <v>4324.9564721563193</v>
      </c>
      <c r="AC384" s="108"/>
      <c r="AD384" s="109"/>
      <c r="AE384" s="99">
        <f t="shared" ref="AE384:AF384" si="448">AO384</f>
        <v>8</v>
      </c>
      <c r="AF384" s="101">
        <f t="shared" si="448"/>
        <v>36</v>
      </c>
      <c r="AG384" s="101">
        <f t="shared" si="407"/>
        <v>19.001300000000001</v>
      </c>
      <c r="AH384" s="101">
        <f t="shared" si="408"/>
        <v>193</v>
      </c>
      <c r="AI384" s="101">
        <f t="shared" si="432"/>
        <v>268.61079999999998</v>
      </c>
      <c r="AJ384" s="108">
        <f t="shared" si="409"/>
        <v>2</v>
      </c>
      <c r="AK384" s="101">
        <f t="shared" si="410"/>
        <v>2683.533494158537</v>
      </c>
      <c r="AL384" s="101">
        <f t="shared" si="411"/>
        <v>894.51116471951229</v>
      </c>
      <c r="AM384" s="101"/>
      <c r="AN384" s="101"/>
      <c r="AO384" s="1">
        <v>8</v>
      </c>
      <c r="AP384" s="2">
        <v>36</v>
      </c>
      <c r="AQ384" s="74">
        <f t="shared" si="412"/>
        <v>193</v>
      </c>
      <c r="AR384" s="31">
        <f t="shared" si="413"/>
        <v>1</v>
      </c>
      <c r="AS384" s="2">
        <f t="shared" si="414"/>
        <v>0</v>
      </c>
      <c r="AT384" s="33">
        <f t="shared" si="415"/>
        <v>1</v>
      </c>
      <c r="AU384" s="31">
        <f t="shared" si="416"/>
        <v>0</v>
      </c>
      <c r="AV384" s="2">
        <f t="shared" si="417"/>
        <v>1</v>
      </c>
      <c r="AW384" s="33">
        <f t="shared" si="418"/>
        <v>1.4</v>
      </c>
      <c r="AX384" s="31">
        <f t="shared" si="419"/>
        <v>0</v>
      </c>
      <c r="AY384" s="33">
        <f t="shared" si="420"/>
        <v>0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customHeight="1">
      <c r="A385" s="2"/>
      <c r="B385" s="107">
        <v>310</v>
      </c>
      <c r="C385" s="31">
        <v>4</v>
      </c>
      <c r="D385" s="106" t="s">
        <v>17</v>
      </c>
      <c r="E385" s="2" t="s">
        <v>67</v>
      </c>
      <c r="F385" s="2"/>
      <c r="G385" s="2"/>
      <c r="H385" s="33">
        <f t="shared" si="395"/>
        <v>2</v>
      </c>
      <c r="I385" s="99">
        <f t="shared" si="0"/>
        <v>273.79683975560977</v>
      </c>
      <c r="J385" s="101">
        <f t="shared" si="1"/>
        <v>13.25</v>
      </c>
      <c r="K385" s="101">
        <f t="shared" si="2"/>
        <v>855</v>
      </c>
      <c r="L385" s="74">
        <f t="shared" si="3"/>
        <v>335</v>
      </c>
      <c r="M385" s="99">
        <f t="shared" si="191"/>
        <v>2190.3747180448781</v>
      </c>
      <c r="N385" s="108">
        <f t="shared" si="396"/>
        <v>1095.1873590224391</v>
      </c>
      <c r="O385" s="108">
        <f t="shared" si="397"/>
        <v>1095.1873590224391</v>
      </c>
      <c r="P385" s="108">
        <f t="shared" si="398"/>
        <v>0</v>
      </c>
      <c r="Q385" s="108"/>
      <c r="R385" s="109"/>
      <c r="S385" s="99">
        <f t="shared" si="399"/>
        <v>1658.8941602658538</v>
      </c>
      <c r="T385" s="108">
        <f t="shared" si="400"/>
        <v>829.44708013292689</v>
      </c>
      <c r="U385" s="108">
        <f t="shared" si="401"/>
        <v>829.44708013292689</v>
      </c>
      <c r="V385" s="108">
        <f t="shared" si="402"/>
        <v>0</v>
      </c>
      <c r="W385" s="108"/>
      <c r="X385" s="109"/>
      <c r="Y385" s="99">
        <f t="shared" si="8"/>
        <v>4455.9688750433916</v>
      </c>
      <c r="Z385" s="108">
        <f t="shared" si="403"/>
        <v>2227.9844375216958</v>
      </c>
      <c r="AA385" s="108">
        <f t="shared" si="404"/>
        <v>2227.9844375216958</v>
      </c>
      <c r="AB385" s="108">
        <f t="shared" si="405"/>
        <v>0</v>
      </c>
      <c r="AC385" s="108"/>
      <c r="AD385" s="109"/>
      <c r="AE385" s="99">
        <f t="shared" ref="AE385:AF385" si="449">AO385</f>
        <v>8</v>
      </c>
      <c r="AF385" s="101">
        <f t="shared" si="449"/>
        <v>36</v>
      </c>
      <c r="AG385" s="101">
        <f t="shared" si="407"/>
        <v>19.001300000000001</v>
      </c>
      <c r="AH385" s="101">
        <f t="shared" si="408"/>
        <v>106</v>
      </c>
      <c r="AI385" s="101">
        <f t="shared" si="432"/>
        <v>268.61079999999998</v>
      </c>
      <c r="AJ385" s="108">
        <f t="shared" si="409"/>
        <v>1.25</v>
      </c>
      <c r="AK385" s="101">
        <f t="shared" si="410"/>
        <v>1658.8941602658538</v>
      </c>
      <c r="AL385" s="101">
        <f t="shared" si="411"/>
        <v>829.44708013292689</v>
      </c>
      <c r="AM385" s="101"/>
      <c r="AN385" s="101"/>
      <c r="AO385" s="1">
        <v>8</v>
      </c>
      <c r="AP385" s="2">
        <v>36</v>
      </c>
      <c r="AQ385" s="74">
        <f t="shared" si="412"/>
        <v>106</v>
      </c>
      <c r="AR385" s="31">
        <f t="shared" si="413"/>
        <v>1</v>
      </c>
      <c r="AS385" s="2">
        <f t="shared" si="414"/>
        <v>0</v>
      </c>
      <c r="AT385" s="33">
        <f t="shared" si="415"/>
        <v>0</v>
      </c>
      <c r="AU385" s="31">
        <f t="shared" si="416"/>
        <v>0</v>
      </c>
      <c r="AV385" s="2">
        <f t="shared" si="417"/>
        <v>1</v>
      </c>
      <c r="AW385" s="33">
        <f t="shared" si="418"/>
        <v>1</v>
      </c>
      <c r="AX385" s="31">
        <f t="shared" si="419"/>
        <v>0</v>
      </c>
      <c r="AY385" s="33">
        <f t="shared" si="420"/>
        <v>0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customHeight="1">
      <c r="A386" s="2"/>
      <c r="B386" s="107">
        <v>311</v>
      </c>
      <c r="C386" s="31">
        <v>4</v>
      </c>
      <c r="D386" s="106" t="s">
        <v>17</v>
      </c>
      <c r="E386" s="2" t="s">
        <v>148</v>
      </c>
      <c r="F386" s="2"/>
      <c r="G386" s="2"/>
      <c r="H386" s="33">
        <f t="shared" si="395"/>
        <v>2</v>
      </c>
      <c r="I386" s="99">
        <f t="shared" si="0"/>
        <v>273.79683975560977</v>
      </c>
      <c r="J386" s="101">
        <f t="shared" si="1"/>
        <v>13.25</v>
      </c>
      <c r="K386" s="101">
        <f t="shared" si="2"/>
        <v>855</v>
      </c>
      <c r="L386" s="74">
        <f t="shared" si="3"/>
        <v>335</v>
      </c>
      <c r="M386" s="99">
        <f t="shared" si="191"/>
        <v>2190.3747180448781</v>
      </c>
      <c r="N386" s="108">
        <f t="shared" si="396"/>
        <v>1095.1873590224391</v>
      </c>
      <c r="O386" s="108">
        <f t="shared" si="397"/>
        <v>1095.1873590224391</v>
      </c>
      <c r="P386" s="108">
        <f t="shared" si="398"/>
        <v>0</v>
      </c>
      <c r="Q386" s="108"/>
      <c r="R386" s="109"/>
      <c r="S386" s="99">
        <f t="shared" si="399"/>
        <v>1658.8941602658538</v>
      </c>
      <c r="T386" s="108">
        <f t="shared" si="400"/>
        <v>829.44708013292689</v>
      </c>
      <c r="U386" s="108">
        <f t="shared" si="401"/>
        <v>829.44708013292689</v>
      </c>
      <c r="V386" s="108">
        <f t="shared" si="402"/>
        <v>0</v>
      </c>
      <c r="W386" s="108"/>
      <c r="X386" s="109"/>
      <c r="Y386" s="99">
        <f t="shared" si="8"/>
        <v>4455.9688750433916</v>
      </c>
      <c r="Z386" s="108">
        <f t="shared" si="403"/>
        <v>2227.9844375216958</v>
      </c>
      <c r="AA386" s="108">
        <f t="shared" si="404"/>
        <v>2227.9844375216958</v>
      </c>
      <c r="AB386" s="108">
        <f t="shared" si="405"/>
        <v>0</v>
      </c>
      <c r="AC386" s="108"/>
      <c r="AD386" s="109"/>
      <c r="AE386" s="99">
        <f t="shared" ref="AE386:AF386" si="450">AO386</f>
        <v>8</v>
      </c>
      <c r="AF386" s="101">
        <f t="shared" si="450"/>
        <v>36</v>
      </c>
      <c r="AG386" s="101">
        <f t="shared" si="407"/>
        <v>19.001300000000001</v>
      </c>
      <c r="AH386" s="101">
        <f t="shared" si="408"/>
        <v>106</v>
      </c>
      <c r="AI386" s="101">
        <f t="shared" si="432"/>
        <v>268.61079999999998</v>
      </c>
      <c r="AJ386" s="108">
        <f t="shared" si="409"/>
        <v>1</v>
      </c>
      <c r="AK386" s="101">
        <f t="shared" si="410"/>
        <v>1658.8941602658538</v>
      </c>
      <c r="AL386" s="101">
        <f t="shared" si="411"/>
        <v>829.44708013292689</v>
      </c>
      <c r="AM386" s="101"/>
      <c r="AN386" s="101"/>
      <c r="AO386" s="1">
        <v>8</v>
      </c>
      <c r="AP386" s="2">
        <v>36</v>
      </c>
      <c r="AQ386" s="74">
        <f t="shared" si="412"/>
        <v>106</v>
      </c>
      <c r="AR386" s="31">
        <f t="shared" si="413"/>
        <v>0.8</v>
      </c>
      <c r="AS386" s="2">
        <f t="shared" si="414"/>
        <v>0</v>
      </c>
      <c r="AT386" s="33">
        <f t="shared" si="415"/>
        <v>0</v>
      </c>
      <c r="AU386" s="31">
        <f t="shared" si="416"/>
        <v>0</v>
      </c>
      <c r="AV386" s="2">
        <f t="shared" si="417"/>
        <v>1</v>
      </c>
      <c r="AW386" s="33">
        <f t="shared" si="418"/>
        <v>1</v>
      </c>
      <c r="AX386" s="31">
        <f t="shared" si="419"/>
        <v>0</v>
      </c>
      <c r="AY386" s="33">
        <f t="shared" si="420"/>
        <v>0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customHeight="1">
      <c r="A387" s="2"/>
      <c r="B387" s="107">
        <v>312</v>
      </c>
      <c r="C387" s="31">
        <v>4</v>
      </c>
      <c r="D387" s="106" t="s">
        <v>17</v>
      </c>
      <c r="E387" s="2" t="s">
        <v>87</v>
      </c>
      <c r="F387" s="2"/>
      <c r="G387" s="2"/>
      <c r="H387" s="33">
        <f t="shared" si="395"/>
        <v>3</v>
      </c>
      <c r="I387" s="99">
        <f t="shared" si="0"/>
        <v>410.69525963341465</v>
      </c>
      <c r="J387" s="101">
        <f t="shared" si="1"/>
        <v>13.25</v>
      </c>
      <c r="K387" s="101">
        <f t="shared" si="2"/>
        <v>725</v>
      </c>
      <c r="L387" s="74">
        <f t="shared" si="3"/>
        <v>269</v>
      </c>
      <c r="M387" s="99">
        <f t="shared" si="191"/>
        <v>3285.5620770673172</v>
      </c>
      <c r="N387" s="108">
        <f t="shared" si="396"/>
        <v>1095.1873590224391</v>
      </c>
      <c r="O387" s="108">
        <f t="shared" si="397"/>
        <v>1095.1873590224391</v>
      </c>
      <c r="P387" s="108">
        <f t="shared" si="398"/>
        <v>1095.1873590224391</v>
      </c>
      <c r="Q387" s="108"/>
      <c r="R387" s="109"/>
      <c r="S387" s="99">
        <f t="shared" si="399"/>
        <v>2488.3412403987804</v>
      </c>
      <c r="T387" s="108">
        <f t="shared" si="400"/>
        <v>829.44708013292689</v>
      </c>
      <c r="U387" s="108">
        <f t="shared" si="401"/>
        <v>829.44708013292689</v>
      </c>
      <c r="V387" s="108">
        <f t="shared" si="402"/>
        <v>829.44708013292689</v>
      </c>
      <c r="W387" s="108"/>
      <c r="X387" s="109"/>
      <c r="Y387" s="99">
        <f t="shared" si="8"/>
        <v>6683.9533125650869</v>
      </c>
      <c r="Z387" s="108">
        <f t="shared" si="403"/>
        <v>2227.9844375216958</v>
      </c>
      <c r="AA387" s="108">
        <f t="shared" si="404"/>
        <v>2227.9844375216958</v>
      </c>
      <c r="AB387" s="108">
        <f t="shared" si="405"/>
        <v>2227.9844375216958</v>
      </c>
      <c r="AC387" s="108"/>
      <c r="AD387" s="109"/>
      <c r="AE387" s="99">
        <f t="shared" ref="AE387:AF387" si="451">AO387</f>
        <v>8</v>
      </c>
      <c r="AF387" s="101">
        <f t="shared" si="451"/>
        <v>36</v>
      </c>
      <c r="AG387" s="101">
        <f t="shared" si="407"/>
        <v>19.001300000000001</v>
      </c>
      <c r="AH387" s="101">
        <f t="shared" si="408"/>
        <v>106</v>
      </c>
      <c r="AI387" s="101">
        <f t="shared" si="432"/>
        <v>268.61079999999998</v>
      </c>
      <c r="AJ387" s="108">
        <f t="shared" si="409"/>
        <v>2</v>
      </c>
      <c r="AK387" s="101">
        <f t="shared" si="410"/>
        <v>2488.3412403987804</v>
      </c>
      <c r="AL387" s="101">
        <f t="shared" si="411"/>
        <v>829.44708013292689</v>
      </c>
      <c r="AM387" s="101"/>
      <c r="AN387" s="101"/>
      <c r="AO387" s="1">
        <v>8</v>
      </c>
      <c r="AP387" s="2">
        <v>36</v>
      </c>
      <c r="AQ387" s="74">
        <f t="shared" si="412"/>
        <v>106</v>
      </c>
      <c r="AR387" s="31">
        <f t="shared" si="413"/>
        <v>1</v>
      </c>
      <c r="AS387" s="2">
        <f t="shared" si="414"/>
        <v>0</v>
      </c>
      <c r="AT387" s="33">
        <f t="shared" si="415"/>
        <v>1</v>
      </c>
      <c r="AU387" s="31">
        <f t="shared" si="416"/>
        <v>0</v>
      </c>
      <c r="AV387" s="2">
        <f t="shared" si="417"/>
        <v>1</v>
      </c>
      <c r="AW387" s="33">
        <f t="shared" si="418"/>
        <v>1</v>
      </c>
      <c r="AX387" s="31">
        <f t="shared" si="419"/>
        <v>0</v>
      </c>
      <c r="AY387" s="33">
        <f t="shared" si="420"/>
        <v>0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customHeight="1">
      <c r="A388" s="2"/>
      <c r="B388" s="107">
        <v>313</v>
      </c>
      <c r="C388" s="31">
        <v>1</v>
      </c>
      <c r="D388" s="106" t="s">
        <v>17</v>
      </c>
      <c r="E388" s="2" t="s">
        <v>67</v>
      </c>
      <c r="F388" s="2"/>
      <c r="G388" s="2"/>
      <c r="H388" s="33">
        <f t="shared" si="395"/>
        <v>2</v>
      </c>
      <c r="I388" s="99">
        <f t="shared" si="0"/>
        <v>219.89982895441446</v>
      </c>
      <c r="J388" s="101">
        <f t="shared" si="1"/>
        <v>6.625</v>
      </c>
      <c r="K388" s="101">
        <f t="shared" si="2"/>
        <v>880</v>
      </c>
      <c r="L388" s="74">
        <f t="shared" si="3"/>
        <v>354</v>
      </c>
      <c r="M388" s="99">
        <f t="shared" si="191"/>
        <v>1759.1986316353157</v>
      </c>
      <c r="N388" s="108">
        <f t="shared" si="396"/>
        <v>879.59931581765784</v>
      </c>
      <c r="O388" s="108">
        <f t="shared" si="397"/>
        <v>879.59931581765784</v>
      </c>
      <c r="P388" s="108">
        <f t="shared" si="398"/>
        <v>0</v>
      </c>
      <c r="Q388" s="108"/>
      <c r="R388" s="109"/>
      <c r="S388" s="99">
        <f t="shared" si="399"/>
        <v>1332.3402213902439</v>
      </c>
      <c r="T388" s="108">
        <f t="shared" si="400"/>
        <v>666.17011069512193</v>
      </c>
      <c r="U388" s="108">
        <f t="shared" si="401"/>
        <v>666.17011069512193</v>
      </c>
      <c r="V388" s="108">
        <f t="shared" si="402"/>
        <v>0</v>
      </c>
      <c r="W388" s="108"/>
      <c r="X388" s="109"/>
      <c r="Y388" s="99">
        <f t="shared" si="8"/>
        <v>3578.8097273981048</v>
      </c>
      <c r="Z388" s="108">
        <f t="shared" si="403"/>
        <v>1789.4048636990524</v>
      </c>
      <c r="AA388" s="108">
        <f t="shared" si="404"/>
        <v>1789.4048636990524</v>
      </c>
      <c r="AB388" s="108">
        <f t="shared" si="405"/>
        <v>0</v>
      </c>
      <c r="AC388" s="108"/>
      <c r="AD388" s="109"/>
      <c r="AE388" s="99">
        <f t="shared" ref="AE388:AF388" si="452">AO388</f>
        <v>8</v>
      </c>
      <c r="AF388" s="101">
        <f t="shared" si="452"/>
        <v>36</v>
      </c>
      <c r="AG388" s="101">
        <f t="shared" si="407"/>
        <v>19.001300000000001</v>
      </c>
      <c r="AH388" s="101">
        <f t="shared" si="408"/>
        <v>53</v>
      </c>
      <c r="AI388" s="101">
        <f t="shared" si="432"/>
        <v>268.61079999999998</v>
      </c>
      <c r="AJ388" s="108">
        <f t="shared" si="409"/>
        <v>1.25</v>
      </c>
      <c r="AK388" s="101">
        <f t="shared" si="410"/>
        <v>1332.3402213902439</v>
      </c>
      <c r="AL388" s="101">
        <f t="shared" si="411"/>
        <v>666.17011069512193</v>
      </c>
      <c r="AM388" s="101"/>
      <c r="AN388" s="101"/>
      <c r="AO388" s="1">
        <v>8</v>
      </c>
      <c r="AP388" s="2">
        <v>36</v>
      </c>
      <c r="AQ388" s="74">
        <f t="shared" si="412"/>
        <v>53</v>
      </c>
      <c r="AR388" s="31">
        <f t="shared" si="413"/>
        <v>1</v>
      </c>
      <c r="AS388" s="2">
        <f t="shared" si="414"/>
        <v>0</v>
      </c>
      <c r="AT388" s="33">
        <f t="shared" si="415"/>
        <v>0</v>
      </c>
      <c r="AU388" s="31">
        <f t="shared" si="416"/>
        <v>0</v>
      </c>
      <c r="AV388" s="2">
        <f t="shared" si="417"/>
        <v>1</v>
      </c>
      <c r="AW388" s="33">
        <f t="shared" si="418"/>
        <v>1</v>
      </c>
      <c r="AX388" s="31">
        <f t="shared" si="419"/>
        <v>0</v>
      </c>
      <c r="AY388" s="33">
        <f t="shared" si="420"/>
        <v>0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customHeight="1">
      <c r="A389" s="2"/>
      <c r="B389" s="107">
        <v>314</v>
      </c>
      <c r="C389" s="31">
        <v>10</v>
      </c>
      <c r="D389" s="106" t="s">
        <v>20</v>
      </c>
      <c r="E389" s="2" t="s">
        <v>144</v>
      </c>
      <c r="F389" s="2" t="s">
        <v>149</v>
      </c>
      <c r="G389" s="2"/>
      <c r="H389" s="33"/>
      <c r="I389" s="99">
        <f t="shared" si="0"/>
        <v>721.21116563087583</v>
      </c>
      <c r="J389" s="101">
        <f t="shared" si="1"/>
        <v>24.5</v>
      </c>
      <c r="K389" s="101">
        <f t="shared" si="2"/>
        <v>333</v>
      </c>
      <c r="L389" s="74">
        <f t="shared" si="3"/>
        <v>95</v>
      </c>
      <c r="M389" s="99">
        <f t="shared" si="191"/>
        <v>12981.800981355766</v>
      </c>
      <c r="N389" s="108">
        <f t="shared" ref="N389:N450" si="453">T389*(1+((AG389+IF(F389="백어택",20,0))/100)*(AI389/100-1))</f>
        <v>4849.6867505853861</v>
      </c>
      <c r="O389" s="108">
        <f t="shared" ref="O389:O450" si="454">U389*(1+(($D$57+IF(F389="백어택",20,0))/100)*($D$58/100-1))</f>
        <v>8132.1142307703803</v>
      </c>
      <c r="P389" s="108"/>
      <c r="Q389" s="108"/>
      <c r="R389" s="109"/>
      <c r="S389" s="99">
        <f t="shared" si="399"/>
        <v>8776.1080578321944</v>
      </c>
      <c r="T389" s="108">
        <f t="shared" ref="T389:T450" si="455">AL389*AV389*IF(F389="백어택",1.2,1)</f>
        <v>2925.720881042927</v>
      </c>
      <c r="U389" s="108">
        <f t="shared" ref="U389:U450" si="456">AM389*AX389*AY389*IF(F389="백어택",1.2,1)</f>
        <v>5850.3871767892679</v>
      </c>
      <c r="V389" s="108"/>
      <c r="W389" s="108"/>
      <c r="X389" s="109"/>
      <c r="Y389" s="99">
        <f t="shared" si="8"/>
        <v>17552.216115664389</v>
      </c>
      <c r="Z389" s="108">
        <f t="shared" ref="Z389:AA389" si="457">T389*$D$58/100</f>
        <v>5851.441762085854</v>
      </c>
      <c r="AA389" s="108">
        <f t="shared" si="457"/>
        <v>11700.774353578536</v>
      </c>
      <c r="AB389" s="108"/>
      <c r="AC389" s="108"/>
      <c r="AD389" s="109"/>
      <c r="AE389" s="99">
        <f t="shared" ref="AE389:AE450" si="458">AO389-AR389</f>
        <v>18</v>
      </c>
      <c r="AF389" s="101">
        <f t="shared" ref="AF389:AF450" si="459">AP389</f>
        <v>36</v>
      </c>
      <c r="AG389" s="101">
        <f t="shared" ref="AG389:AG534" si="460">IF($D$57+AU389&gt;100,100,$D$57+AU389)</f>
        <v>19.001300000000001</v>
      </c>
      <c r="AH389" s="101">
        <f t="shared" ref="AH389:AH450" si="461">AQ389*AS389</f>
        <v>441</v>
      </c>
      <c r="AI389" s="101">
        <f t="shared" si="369"/>
        <v>268.61079999999998</v>
      </c>
      <c r="AJ389" s="108">
        <f t="shared" ref="AJ389:AJ450" si="462">10*IF(AV389=1,1,5/4.5)/IF(AX389=1,5,3.5)</f>
        <v>2.8571428571428572</v>
      </c>
      <c r="AK389" s="101">
        <f t="shared" ref="AK389:AK977" si="463">SUM(AL389:AN389)</f>
        <v>4875.7620578646347</v>
      </c>
      <c r="AL389" s="101">
        <f t="shared" ref="AL389:AL450" si="464">(VLOOKUP(C389,$B$36:$AG$39,29,FALSE)+VLOOKUP(C389,$B$40:$AG$43,29,FALSE)*$D$54)*$D$59/100</f>
        <v>2438.1007342024391</v>
      </c>
      <c r="AM389" s="101">
        <f t="shared" ref="AM389:AM450" si="465">(VLOOKUP(C389,$B$36:$AG$39,30,FALSE)+VLOOKUP(C389,$B$40:$AG$43,30,FALSE)*$D$54)*$D$59/100</f>
        <v>2437.6613236621952</v>
      </c>
      <c r="AN389" s="101"/>
      <c r="AO389" s="1">
        <v>18</v>
      </c>
      <c r="AP389" s="2">
        <v>36</v>
      </c>
      <c r="AQ389" s="74">
        <f t="shared" ref="AQ389:AQ450" si="466">VLOOKUP(C389,$B$45:$AG$48,29,FALSE)</f>
        <v>441</v>
      </c>
      <c r="AR389" s="31">
        <f t="shared" ref="AR389:AR450" si="467">IF(LEFT(E389,1)*1=1,$S$70,$R$70)</f>
        <v>0</v>
      </c>
      <c r="AS389" s="2">
        <f t="shared" ref="AS389:AS450" si="468">IF(LEFT(E389,1)*1=2,$U$70,$T$70)</f>
        <v>1</v>
      </c>
      <c r="AT389" s="33">
        <f t="shared" ref="AT389:AT450" si="469">IF(LEFT(E389,1)*1=3,$W$70,$V$70)</f>
        <v>0</v>
      </c>
      <c r="AU389" s="31">
        <f t="shared" ref="AU389:AU450" si="470">IF(MID(E389,3,1)*1=1,$Y$70,$X$70)</f>
        <v>0</v>
      </c>
      <c r="AV389" s="2">
        <f t="shared" ref="AV389:AV450" si="471">IF(MID(E389,3,1)*1=2,$AA$70,$Z$70)</f>
        <v>1</v>
      </c>
      <c r="AW389" s="33">
        <f t="shared" ref="AW389:AW450" si="472">IF(MID(E389,3,1)*1=3,$AC$70,$AB$70)</f>
        <v>0</v>
      </c>
      <c r="AX389" s="31">
        <f t="shared" ref="AX389:AX450" si="473">IF(MID(E389,5,1)*1=1,$AE$70,$AD$70)</f>
        <v>2</v>
      </c>
      <c r="AY389" s="33">
        <f t="shared" ref="AY389:AY450" si="474">IF(MID(E389,5,1)*1=2,$AG$70,$AF$70)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customHeight="1">
      <c r="A390" s="2"/>
      <c r="B390" s="107">
        <v>315</v>
      </c>
      <c r="C390" s="31">
        <v>10</v>
      </c>
      <c r="D390" s="106" t="s">
        <v>20</v>
      </c>
      <c r="E390" s="2" t="s">
        <v>138</v>
      </c>
      <c r="F390" s="2" t="s">
        <v>149</v>
      </c>
      <c r="G390" s="2"/>
      <c r="H390" s="33"/>
      <c r="I390" s="99">
        <f t="shared" si="0"/>
        <v>885.64721174066017</v>
      </c>
      <c r="J390" s="101">
        <f t="shared" si="1"/>
        <v>24.5</v>
      </c>
      <c r="K390" s="101">
        <f t="shared" si="2"/>
        <v>217</v>
      </c>
      <c r="L390" s="74">
        <f t="shared" si="3"/>
        <v>53</v>
      </c>
      <c r="M390" s="99">
        <f t="shared" si="191"/>
        <v>15941.649811331883</v>
      </c>
      <c r="N390" s="108">
        <f t="shared" si="453"/>
        <v>7809.5355805615027</v>
      </c>
      <c r="O390" s="108">
        <f t="shared" si="454"/>
        <v>8132.1142307703803</v>
      </c>
      <c r="P390" s="108"/>
      <c r="Q390" s="108"/>
      <c r="R390" s="109"/>
      <c r="S390" s="99">
        <f t="shared" si="399"/>
        <v>8776.1080578321944</v>
      </c>
      <c r="T390" s="108">
        <f t="shared" si="455"/>
        <v>2925.720881042927</v>
      </c>
      <c r="U390" s="108">
        <f t="shared" si="456"/>
        <v>5850.3871767892679</v>
      </c>
      <c r="V390" s="108"/>
      <c r="W390" s="108"/>
      <c r="X390" s="109"/>
      <c r="Y390" s="99">
        <f t="shared" si="8"/>
        <v>17552.216115664389</v>
      </c>
      <c r="Z390" s="108">
        <f t="shared" ref="Z390:AA390" si="475">T390*$D$58/100</f>
        <v>5851.441762085854</v>
      </c>
      <c r="AA390" s="108">
        <f t="shared" si="475"/>
        <v>11700.774353578536</v>
      </c>
      <c r="AB390" s="108"/>
      <c r="AC390" s="108"/>
      <c r="AD390" s="109"/>
      <c r="AE390" s="99">
        <f t="shared" si="458"/>
        <v>18</v>
      </c>
      <c r="AF390" s="101">
        <f t="shared" si="459"/>
        <v>36</v>
      </c>
      <c r="AG390" s="101">
        <f t="shared" si="460"/>
        <v>79.001300000000001</v>
      </c>
      <c r="AH390" s="101">
        <f t="shared" si="461"/>
        <v>441</v>
      </c>
      <c r="AI390" s="101">
        <f t="shared" si="369"/>
        <v>268.61079999999998</v>
      </c>
      <c r="AJ390" s="108">
        <f t="shared" si="462"/>
        <v>2.8571428571428572</v>
      </c>
      <c r="AK390" s="101">
        <f t="shared" si="463"/>
        <v>4875.7620578646347</v>
      </c>
      <c r="AL390" s="101">
        <f t="shared" si="464"/>
        <v>2438.1007342024391</v>
      </c>
      <c r="AM390" s="101">
        <f t="shared" si="465"/>
        <v>2437.6613236621952</v>
      </c>
      <c r="AN390" s="101"/>
      <c r="AO390" s="1">
        <v>18</v>
      </c>
      <c r="AP390" s="2">
        <v>36</v>
      </c>
      <c r="AQ390" s="74">
        <f t="shared" si="466"/>
        <v>441</v>
      </c>
      <c r="AR390" s="31">
        <f t="shared" si="467"/>
        <v>0</v>
      </c>
      <c r="AS390" s="2">
        <f t="shared" si="468"/>
        <v>1</v>
      </c>
      <c r="AT390" s="33">
        <f t="shared" si="469"/>
        <v>0</v>
      </c>
      <c r="AU390" s="31">
        <f t="shared" si="470"/>
        <v>60</v>
      </c>
      <c r="AV390" s="2">
        <f t="shared" si="471"/>
        <v>1</v>
      </c>
      <c r="AW390" s="33">
        <f t="shared" si="472"/>
        <v>0</v>
      </c>
      <c r="AX390" s="31">
        <f t="shared" si="473"/>
        <v>2</v>
      </c>
      <c r="AY390" s="33">
        <f t="shared" si="474"/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customHeight="1">
      <c r="A391" s="2"/>
      <c r="B391" s="107">
        <v>316</v>
      </c>
      <c r="C391" s="31">
        <v>10</v>
      </c>
      <c r="D391" s="106" t="s">
        <v>20</v>
      </c>
      <c r="E391" s="2" t="s">
        <v>140</v>
      </c>
      <c r="F391" s="2" t="s">
        <v>149</v>
      </c>
      <c r="G391" s="2"/>
      <c r="H391" s="33"/>
      <c r="I391" s="99">
        <f t="shared" si="0"/>
        <v>855.92468648046997</v>
      </c>
      <c r="J391" s="101">
        <f t="shared" si="1"/>
        <v>24.5</v>
      </c>
      <c r="K391" s="101">
        <f t="shared" si="2"/>
        <v>238</v>
      </c>
      <c r="L391" s="74">
        <f t="shared" si="3"/>
        <v>62</v>
      </c>
      <c r="M391" s="99">
        <f t="shared" si="191"/>
        <v>15406.64435664846</v>
      </c>
      <c r="N391" s="108">
        <f t="shared" si="453"/>
        <v>7274.5301258780783</v>
      </c>
      <c r="O391" s="108">
        <f t="shared" si="454"/>
        <v>8132.1142307703803</v>
      </c>
      <c r="P391" s="108"/>
      <c r="Q391" s="108"/>
      <c r="R391" s="109"/>
      <c r="S391" s="99">
        <f t="shared" si="399"/>
        <v>10238.968498353657</v>
      </c>
      <c r="T391" s="108">
        <f t="shared" si="455"/>
        <v>4388.5813215643902</v>
      </c>
      <c r="U391" s="108">
        <f t="shared" si="456"/>
        <v>5850.3871767892679</v>
      </c>
      <c r="V391" s="108"/>
      <c r="W391" s="108"/>
      <c r="X391" s="109"/>
      <c r="Y391" s="99">
        <f t="shared" si="8"/>
        <v>20477.936996707314</v>
      </c>
      <c r="Z391" s="108">
        <f t="shared" ref="Z391:AA391" si="476">T391*$D$58/100</f>
        <v>8777.1626431287805</v>
      </c>
      <c r="AA391" s="108">
        <f t="shared" si="476"/>
        <v>11700.774353578536</v>
      </c>
      <c r="AB391" s="108"/>
      <c r="AC391" s="108"/>
      <c r="AD391" s="109"/>
      <c r="AE391" s="99">
        <f t="shared" si="458"/>
        <v>18</v>
      </c>
      <c r="AF391" s="101">
        <f t="shared" si="459"/>
        <v>36</v>
      </c>
      <c r="AG391" s="101">
        <f t="shared" si="460"/>
        <v>19.001300000000001</v>
      </c>
      <c r="AH391" s="101">
        <f t="shared" si="461"/>
        <v>441</v>
      </c>
      <c r="AI391" s="101">
        <f t="shared" si="369"/>
        <v>268.61079999999998</v>
      </c>
      <c r="AJ391" s="108">
        <f t="shared" si="462"/>
        <v>3.1746031746031744</v>
      </c>
      <c r="AK391" s="101">
        <f t="shared" si="463"/>
        <v>4875.7620578646347</v>
      </c>
      <c r="AL391" s="101">
        <f t="shared" si="464"/>
        <v>2438.1007342024391</v>
      </c>
      <c r="AM391" s="101">
        <f t="shared" si="465"/>
        <v>2437.6613236621952</v>
      </c>
      <c r="AN391" s="101"/>
      <c r="AO391" s="1">
        <v>18</v>
      </c>
      <c r="AP391" s="2">
        <v>36</v>
      </c>
      <c r="AQ391" s="74">
        <f t="shared" si="466"/>
        <v>441</v>
      </c>
      <c r="AR391" s="31">
        <f t="shared" si="467"/>
        <v>0</v>
      </c>
      <c r="AS391" s="2">
        <f t="shared" si="468"/>
        <v>1</v>
      </c>
      <c r="AT391" s="33">
        <f t="shared" si="469"/>
        <v>0</v>
      </c>
      <c r="AU391" s="31">
        <f t="shared" si="470"/>
        <v>0</v>
      </c>
      <c r="AV391" s="2">
        <f t="shared" si="471"/>
        <v>1.5</v>
      </c>
      <c r="AW391" s="33">
        <f t="shared" si="472"/>
        <v>0</v>
      </c>
      <c r="AX391" s="31">
        <f t="shared" si="473"/>
        <v>2</v>
      </c>
      <c r="AY391" s="33">
        <f t="shared" si="474"/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customHeight="1">
      <c r="A392" s="2"/>
      <c r="B392" s="107">
        <v>317</v>
      </c>
      <c r="C392" s="31">
        <v>10</v>
      </c>
      <c r="D392" s="106" t="s">
        <v>20</v>
      </c>
      <c r="E392" s="2" t="s">
        <v>150</v>
      </c>
      <c r="F392" s="2" t="s">
        <v>149</v>
      </c>
      <c r="G392" s="2"/>
      <c r="H392" s="33"/>
      <c r="I392" s="99">
        <f t="shared" si="0"/>
        <v>865.45339875705099</v>
      </c>
      <c r="J392" s="101">
        <f t="shared" si="1"/>
        <v>29.4</v>
      </c>
      <c r="K392" s="101">
        <f t="shared" si="2"/>
        <v>234</v>
      </c>
      <c r="L392" s="74">
        <f t="shared" si="3"/>
        <v>59</v>
      </c>
      <c r="M392" s="99">
        <f t="shared" si="191"/>
        <v>12981.800981355766</v>
      </c>
      <c r="N392" s="108">
        <f t="shared" si="453"/>
        <v>4849.6867505853861</v>
      </c>
      <c r="O392" s="108">
        <f t="shared" si="454"/>
        <v>8132.1142307703803</v>
      </c>
      <c r="P392" s="108"/>
      <c r="Q392" s="108"/>
      <c r="R392" s="109"/>
      <c r="S392" s="99">
        <f t="shared" si="399"/>
        <v>8776.1080578321944</v>
      </c>
      <c r="T392" s="108">
        <f t="shared" si="455"/>
        <v>2925.720881042927</v>
      </c>
      <c r="U392" s="108">
        <f t="shared" si="456"/>
        <v>5850.3871767892679</v>
      </c>
      <c r="V392" s="108"/>
      <c r="W392" s="108"/>
      <c r="X392" s="109"/>
      <c r="Y392" s="99">
        <f t="shared" si="8"/>
        <v>17552.216115664389</v>
      </c>
      <c r="Z392" s="108">
        <f t="shared" ref="Z392:AA392" si="477">T392*$D$58/100</f>
        <v>5851.441762085854</v>
      </c>
      <c r="AA392" s="108">
        <f t="shared" si="477"/>
        <v>11700.774353578536</v>
      </c>
      <c r="AB392" s="108"/>
      <c r="AC392" s="108"/>
      <c r="AD392" s="109"/>
      <c r="AE392" s="99">
        <f t="shared" si="458"/>
        <v>15</v>
      </c>
      <c r="AF392" s="101">
        <f t="shared" si="459"/>
        <v>36</v>
      </c>
      <c r="AG392" s="101">
        <f t="shared" si="460"/>
        <v>19.001300000000001</v>
      </c>
      <c r="AH392" s="101">
        <f t="shared" si="461"/>
        <v>441</v>
      </c>
      <c r="AI392" s="101">
        <f t="shared" si="369"/>
        <v>268.61079999999998</v>
      </c>
      <c r="AJ392" s="108">
        <f t="shared" si="462"/>
        <v>2.8571428571428572</v>
      </c>
      <c r="AK392" s="101">
        <f t="shared" si="463"/>
        <v>4875.7620578646347</v>
      </c>
      <c r="AL392" s="101">
        <f t="shared" si="464"/>
        <v>2438.1007342024391</v>
      </c>
      <c r="AM392" s="101">
        <f t="shared" si="465"/>
        <v>2437.6613236621952</v>
      </c>
      <c r="AN392" s="101"/>
      <c r="AO392" s="1">
        <v>18</v>
      </c>
      <c r="AP392" s="2">
        <v>36</v>
      </c>
      <c r="AQ392" s="74">
        <f t="shared" si="466"/>
        <v>441</v>
      </c>
      <c r="AR392" s="31">
        <f t="shared" si="467"/>
        <v>3</v>
      </c>
      <c r="AS392" s="2">
        <f t="shared" si="468"/>
        <v>1</v>
      </c>
      <c r="AT392" s="33">
        <f t="shared" si="469"/>
        <v>0</v>
      </c>
      <c r="AU392" s="31">
        <f t="shared" si="470"/>
        <v>0</v>
      </c>
      <c r="AV392" s="2">
        <f t="shared" si="471"/>
        <v>1</v>
      </c>
      <c r="AW392" s="33">
        <f t="shared" si="472"/>
        <v>0</v>
      </c>
      <c r="AX392" s="31">
        <f t="shared" si="473"/>
        <v>2</v>
      </c>
      <c r="AY392" s="33">
        <f t="shared" si="474"/>
        <v>1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customHeight="1">
      <c r="A393" s="2"/>
      <c r="B393" s="107">
        <v>318</v>
      </c>
      <c r="C393" s="31">
        <v>10</v>
      </c>
      <c r="D393" s="106" t="s">
        <v>20</v>
      </c>
      <c r="E393" s="2" t="s">
        <v>164</v>
      </c>
      <c r="F393" s="2" t="s">
        <v>149</v>
      </c>
      <c r="G393" s="2"/>
      <c r="H393" s="33"/>
      <c r="I393" s="99">
        <f t="shared" si="0"/>
        <v>1062.7766540887922</v>
      </c>
      <c r="J393" s="101">
        <f t="shared" si="1"/>
        <v>29.4</v>
      </c>
      <c r="K393" s="101">
        <f t="shared" si="2"/>
        <v>136</v>
      </c>
      <c r="L393" s="74">
        <f t="shared" si="3"/>
        <v>26</v>
      </c>
      <c r="M393" s="99">
        <f t="shared" si="191"/>
        <v>15941.649811331883</v>
      </c>
      <c r="N393" s="108">
        <f t="shared" si="453"/>
        <v>7809.5355805615027</v>
      </c>
      <c r="O393" s="108">
        <f t="shared" si="454"/>
        <v>8132.1142307703803</v>
      </c>
      <c r="P393" s="108"/>
      <c r="Q393" s="108"/>
      <c r="R393" s="109"/>
      <c r="S393" s="99">
        <f t="shared" si="399"/>
        <v>8776.1080578321944</v>
      </c>
      <c r="T393" s="108">
        <f t="shared" si="455"/>
        <v>2925.720881042927</v>
      </c>
      <c r="U393" s="108">
        <f t="shared" si="456"/>
        <v>5850.3871767892679</v>
      </c>
      <c r="V393" s="108"/>
      <c r="W393" s="108"/>
      <c r="X393" s="109"/>
      <c r="Y393" s="99">
        <f t="shared" si="8"/>
        <v>17552.216115664389</v>
      </c>
      <c r="Z393" s="108">
        <f t="shared" ref="Z393:AA393" si="478">T393*$D$58/100</f>
        <v>5851.441762085854</v>
      </c>
      <c r="AA393" s="108">
        <f t="shared" si="478"/>
        <v>11700.774353578536</v>
      </c>
      <c r="AB393" s="108"/>
      <c r="AC393" s="108"/>
      <c r="AD393" s="109"/>
      <c r="AE393" s="99">
        <f t="shared" si="458"/>
        <v>15</v>
      </c>
      <c r="AF393" s="101">
        <f t="shared" si="459"/>
        <v>36</v>
      </c>
      <c r="AG393" s="101">
        <f t="shared" si="460"/>
        <v>79.001300000000001</v>
      </c>
      <c r="AH393" s="101">
        <f t="shared" si="461"/>
        <v>441</v>
      </c>
      <c r="AI393" s="101">
        <f t="shared" si="369"/>
        <v>268.61079999999998</v>
      </c>
      <c r="AJ393" s="108">
        <f t="shared" si="462"/>
        <v>2.8571428571428572</v>
      </c>
      <c r="AK393" s="101">
        <f t="shared" si="463"/>
        <v>4875.7620578646347</v>
      </c>
      <c r="AL393" s="101">
        <f t="shared" si="464"/>
        <v>2438.1007342024391</v>
      </c>
      <c r="AM393" s="101">
        <f t="shared" si="465"/>
        <v>2437.6613236621952</v>
      </c>
      <c r="AN393" s="101"/>
      <c r="AO393" s="1">
        <v>18</v>
      </c>
      <c r="AP393" s="2">
        <v>36</v>
      </c>
      <c r="AQ393" s="74">
        <f t="shared" si="466"/>
        <v>441</v>
      </c>
      <c r="AR393" s="31">
        <f t="shared" si="467"/>
        <v>3</v>
      </c>
      <c r="AS393" s="2">
        <f t="shared" si="468"/>
        <v>1</v>
      </c>
      <c r="AT393" s="33">
        <f t="shared" si="469"/>
        <v>0</v>
      </c>
      <c r="AU393" s="31">
        <f t="shared" si="470"/>
        <v>60</v>
      </c>
      <c r="AV393" s="2">
        <f t="shared" si="471"/>
        <v>1</v>
      </c>
      <c r="AW393" s="33">
        <f t="shared" si="472"/>
        <v>0</v>
      </c>
      <c r="AX393" s="31">
        <f t="shared" si="473"/>
        <v>2</v>
      </c>
      <c r="AY393" s="33">
        <f t="shared" si="474"/>
        <v>1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customHeight="1">
      <c r="A394" s="2"/>
      <c r="B394" s="107">
        <v>319</v>
      </c>
      <c r="C394" s="31">
        <v>10</v>
      </c>
      <c r="D394" s="106" t="s">
        <v>20</v>
      </c>
      <c r="E394" s="2" t="s">
        <v>153</v>
      </c>
      <c r="F394" s="2" t="s">
        <v>149</v>
      </c>
      <c r="G394" s="2"/>
      <c r="H394" s="33"/>
      <c r="I394" s="99">
        <f t="shared" si="0"/>
        <v>1027.1096237765639</v>
      </c>
      <c r="J394" s="101">
        <f t="shared" si="1"/>
        <v>29.4</v>
      </c>
      <c r="K394" s="101">
        <f t="shared" si="2"/>
        <v>151</v>
      </c>
      <c r="L394" s="74">
        <f t="shared" si="3"/>
        <v>32</v>
      </c>
      <c r="M394" s="99">
        <f t="shared" si="191"/>
        <v>15406.64435664846</v>
      </c>
      <c r="N394" s="108">
        <f t="shared" si="453"/>
        <v>7274.5301258780783</v>
      </c>
      <c r="O394" s="108">
        <f t="shared" si="454"/>
        <v>8132.1142307703803</v>
      </c>
      <c r="P394" s="108"/>
      <c r="Q394" s="108"/>
      <c r="R394" s="109"/>
      <c r="S394" s="99">
        <f t="shared" si="399"/>
        <v>10238.968498353657</v>
      </c>
      <c r="T394" s="108">
        <f t="shared" si="455"/>
        <v>4388.5813215643902</v>
      </c>
      <c r="U394" s="108">
        <f t="shared" si="456"/>
        <v>5850.3871767892679</v>
      </c>
      <c r="V394" s="108"/>
      <c r="W394" s="108"/>
      <c r="X394" s="109"/>
      <c r="Y394" s="99">
        <f t="shared" si="8"/>
        <v>20477.936996707314</v>
      </c>
      <c r="Z394" s="108">
        <f t="shared" ref="Z394:AA394" si="479">T394*$D$58/100</f>
        <v>8777.1626431287805</v>
      </c>
      <c r="AA394" s="108">
        <f t="shared" si="479"/>
        <v>11700.774353578536</v>
      </c>
      <c r="AB394" s="108"/>
      <c r="AC394" s="108"/>
      <c r="AD394" s="109"/>
      <c r="AE394" s="99">
        <f t="shared" si="458"/>
        <v>15</v>
      </c>
      <c r="AF394" s="101">
        <f t="shared" si="459"/>
        <v>36</v>
      </c>
      <c r="AG394" s="101">
        <f t="shared" si="460"/>
        <v>19.001300000000001</v>
      </c>
      <c r="AH394" s="101">
        <f t="shared" si="461"/>
        <v>441</v>
      </c>
      <c r="AI394" s="101">
        <f t="shared" si="369"/>
        <v>268.61079999999998</v>
      </c>
      <c r="AJ394" s="108">
        <f t="shared" si="462"/>
        <v>3.1746031746031744</v>
      </c>
      <c r="AK394" s="101">
        <f t="shared" si="463"/>
        <v>4875.7620578646347</v>
      </c>
      <c r="AL394" s="101">
        <f t="shared" si="464"/>
        <v>2438.1007342024391</v>
      </c>
      <c r="AM394" s="101">
        <f t="shared" si="465"/>
        <v>2437.6613236621952</v>
      </c>
      <c r="AN394" s="101"/>
      <c r="AO394" s="1">
        <v>18</v>
      </c>
      <c r="AP394" s="2">
        <v>36</v>
      </c>
      <c r="AQ394" s="74">
        <f t="shared" si="466"/>
        <v>441</v>
      </c>
      <c r="AR394" s="31">
        <f t="shared" si="467"/>
        <v>3</v>
      </c>
      <c r="AS394" s="2">
        <f t="shared" si="468"/>
        <v>1</v>
      </c>
      <c r="AT394" s="33">
        <f t="shared" si="469"/>
        <v>0</v>
      </c>
      <c r="AU394" s="31">
        <f t="shared" si="470"/>
        <v>0</v>
      </c>
      <c r="AV394" s="2">
        <f t="shared" si="471"/>
        <v>1.5</v>
      </c>
      <c r="AW394" s="33">
        <f t="shared" si="472"/>
        <v>0</v>
      </c>
      <c r="AX394" s="31">
        <f t="shared" si="473"/>
        <v>2</v>
      </c>
      <c r="AY394" s="33">
        <f t="shared" si="474"/>
        <v>1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customHeight="1">
      <c r="A395" s="2"/>
      <c r="B395" s="107">
        <v>320</v>
      </c>
      <c r="C395" s="31">
        <v>10</v>
      </c>
      <c r="D395" s="106" t="s">
        <v>20</v>
      </c>
      <c r="E395" s="2" t="s">
        <v>161</v>
      </c>
      <c r="F395" s="2" t="s">
        <v>149</v>
      </c>
      <c r="G395" s="2"/>
      <c r="H395" s="33"/>
      <c r="I395" s="99">
        <f t="shared" si="0"/>
        <v>721.21116563087583</v>
      </c>
      <c r="J395" s="101">
        <f t="shared" si="1"/>
        <v>12.25</v>
      </c>
      <c r="K395" s="101">
        <f t="shared" si="2"/>
        <v>333</v>
      </c>
      <c r="L395" s="74">
        <f t="shared" si="3"/>
        <v>95</v>
      </c>
      <c r="M395" s="99">
        <f t="shared" si="191"/>
        <v>12981.800981355766</v>
      </c>
      <c r="N395" s="108">
        <f t="shared" si="453"/>
        <v>4849.6867505853861</v>
      </c>
      <c r="O395" s="108">
        <f t="shared" si="454"/>
        <v>8132.1142307703803</v>
      </c>
      <c r="P395" s="108"/>
      <c r="Q395" s="108"/>
      <c r="R395" s="109"/>
      <c r="S395" s="99">
        <f t="shared" si="399"/>
        <v>8776.1080578321944</v>
      </c>
      <c r="T395" s="108">
        <f t="shared" si="455"/>
        <v>2925.720881042927</v>
      </c>
      <c r="U395" s="108">
        <f t="shared" si="456"/>
        <v>5850.3871767892679</v>
      </c>
      <c r="V395" s="108"/>
      <c r="W395" s="108"/>
      <c r="X395" s="109"/>
      <c r="Y395" s="99">
        <f t="shared" si="8"/>
        <v>17552.216115664389</v>
      </c>
      <c r="Z395" s="108">
        <f t="shared" ref="Z395:AA395" si="480">T395*$D$58/100</f>
        <v>5851.441762085854</v>
      </c>
      <c r="AA395" s="108">
        <f t="shared" si="480"/>
        <v>11700.774353578536</v>
      </c>
      <c r="AB395" s="108"/>
      <c r="AC395" s="108"/>
      <c r="AD395" s="109"/>
      <c r="AE395" s="99">
        <f t="shared" si="458"/>
        <v>18</v>
      </c>
      <c r="AF395" s="101">
        <f t="shared" si="459"/>
        <v>36</v>
      </c>
      <c r="AG395" s="101">
        <f t="shared" si="460"/>
        <v>19.001300000000001</v>
      </c>
      <c r="AH395" s="101">
        <f t="shared" si="461"/>
        <v>220.5</v>
      </c>
      <c r="AI395" s="101">
        <f t="shared" si="369"/>
        <v>268.61079999999998</v>
      </c>
      <c r="AJ395" s="108">
        <f t="shared" si="462"/>
        <v>2.8571428571428572</v>
      </c>
      <c r="AK395" s="101">
        <f t="shared" si="463"/>
        <v>4875.7620578646347</v>
      </c>
      <c r="AL395" s="101">
        <f t="shared" si="464"/>
        <v>2438.1007342024391</v>
      </c>
      <c r="AM395" s="101">
        <f t="shared" si="465"/>
        <v>2437.6613236621952</v>
      </c>
      <c r="AN395" s="101"/>
      <c r="AO395" s="1">
        <v>18</v>
      </c>
      <c r="AP395" s="2">
        <v>36</v>
      </c>
      <c r="AQ395" s="74">
        <f t="shared" si="466"/>
        <v>441</v>
      </c>
      <c r="AR395" s="31">
        <f t="shared" si="467"/>
        <v>0</v>
      </c>
      <c r="AS395" s="2">
        <f t="shared" si="468"/>
        <v>0.5</v>
      </c>
      <c r="AT395" s="33">
        <f t="shared" si="469"/>
        <v>0</v>
      </c>
      <c r="AU395" s="31">
        <f t="shared" si="470"/>
        <v>0</v>
      </c>
      <c r="AV395" s="2">
        <f t="shared" si="471"/>
        <v>1</v>
      </c>
      <c r="AW395" s="33">
        <f t="shared" si="472"/>
        <v>0</v>
      </c>
      <c r="AX395" s="31">
        <f t="shared" si="473"/>
        <v>2</v>
      </c>
      <c r="AY395" s="33">
        <f t="shared" si="474"/>
        <v>1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customHeight="1">
      <c r="A396" s="2"/>
      <c r="B396" s="107">
        <v>321</v>
      </c>
      <c r="C396" s="31">
        <v>10</v>
      </c>
      <c r="D396" s="106" t="s">
        <v>20</v>
      </c>
      <c r="E396" s="2" t="s">
        <v>169</v>
      </c>
      <c r="F396" s="2" t="s">
        <v>149</v>
      </c>
      <c r="G396" s="2"/>
      <c r="H396" s="33"/>
      <c r="I396" s="99">
        <f t="shared" si="0"/>
        <v>885.64721174066017</v>
      </c>
      <c r="J396" s="101">
        <f t="shared" si="1"/>
        <v>12.25</v>
      </c>
      <c r="K396" s="101">
        <f t="shared" si="2"/>
        <v>217</v>
      </c>
      <c r="L396" s="74">
        <f t="shared" si="3"/>
        <v>53</v>
      </c>
      <c r="M396" s="99">
        <f t="shared" si="191"/>
        <v>15941.649811331883</v>
      </c>
      <c r="N396" s="108">
        <f t="shared" si="453"/>
        <v>7809.5355805615027</v>
      </c>
      <c r="O396" s="108">
        <f t="shared" si="454"/>
        <v>8132.1142307703803</v>
      </c>
      <c r="P396" s="108"/>
      <c r="Q396" s="108"/>
      <c r="R396" s="109"/>
      <c r="S396" s="99">
        <f t="shared" si="399"/>
        <v>8776.1080578321944</v>
      </c>
      <c r="T396" s="108">
        <f t="shared" si="455"/>
        <v>2925.720881042927</v>
      </c>
      <c r="U396" s="108">
        <f t="shared" si="456"/>
        <v>5850.3871767892679</v>
      </c>
      <c r="V396" s="108"/>
      <c r="W396" s="108"/>
      <c r="X396" s="109"/>
      <c r="Y396" s="99">
        <f t="shared" si="8"/>
        <v>17552.216115664389</v>
      </c>
      <c r="Z396" s="108">
        <f t="shared" ref="Z396:AA396" si="481">T396*$D$58/100</f>
        <v>5851.441762085854</v>
      </c>
      <c r="AA396" s="108">
        <f t="shared" si="481"/>
        <v>11700.774353578536</v>
      </c>
      <c r="AB396" s="108"/>
      <c r="AC396" s="108"/>
      <c r="AD396" s="109"/>
      <c r="AE396" s="99">
        <f t="shared" si="458"/>
        <v>18</v>
      </c>
      <c r="AF396" s="101">
        <f t="shared" si="459"/>
        <v>36</v>
      </c>
      <c r="AG396" s="101">
        <f t="shared" si="460"/>
        <v>79.001300000000001</v>
      </c>
      <c r="AH396" s="101">
        <f t="shared" si="461"/>
        <v>220.5</v>
      </c>
      <c r="AI396" s="101">
        <f t="shared" ref="AI396:AI450" si="482">$D$58+$D$19</f>
        <v>268.61079999999998</v>
      </c>
      <c r="AJ396" s="108">
        <f t="shared" si="462"/>
        <v>2.8571428571428572</v>
      </c>
      <c r="AK396" s="101">
        <f t="shared" si="463"/>
        <v>4875.7620578646347</v>
      </c>
      <c r="AL396" s="101">
        <f t="shared" si="464"/>
        <v>2438.1007342024391</v>
      </c>
      <c r="AM396" s="101">
        <f t="shared" si="465"/>
        <v>2437.6613236621952</v>
      </c>
      <c r="AN396" s="101"/>
      <c r="AO396" s="1">
        <v>18</v>
      </c>
      <c r="AP396" s="2">
        <v>36</v>
      </c>
      <c r="AQ396" s="74">
        <f t="shared" si="466"/>
        <v>441</v>
      </c>
      <c r="AR396" s="31">
        <f t="shared" si="467"/>
        <v>0</v>
      </c>
      <c r="AS396" s="2">
        <f t="shared" si="468"/>
        <v>0.5</v>
      </c>
      <c r="AT396" s="33">
        <f t="shared" si="469"/>
        <v>0</v>
      </c>
      <c r="AU396" s="31">
        <f t="shared" si="470"/>
        <v>60</v>
      </c>
      <c r="AV396" s="2">
        <f t="shared" si="471"/>
        <v>1</v>
      </c>
      <c r="AW396" s="33">
        <f t="shared" si="472"/>
        <v>0</v>
      </c>
      <c r="AX396" s="31">
        <f t="shared" si="473"/>
        <v>2</v>
      </c>
      <c r="AY396" s="33">
        <f t="shared" si="474"/>
        <v>1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customHeight="1">
      <c r="A397" s="2"/>
      <c r="B397" s="107">
        <v>322</v>
      </c>
      <c r="C397" s="31">
        <v>10</v>
      </c>
      <c r="D397" s="106" t="s">
        <v>20</v>
      </c>
      <c r="E397" s="2" t="s">
        <v>162</v>
      </c>
      <c r="F397" s="2" t="s">
        <v>149</v>
      </c>
      <c r="G397" s="2"/>
      <c r="H397" s="33"/>
      <c r="I397" s="99">
        <f t="shared" si="0"/>
        <v>855.92468648046997</v>
      </c>
      <c r="J397" s="101">
        <f t="shared" si="1"/>
        <v>12.25</v>
      </c>
      <c r="K397" s="101">
        <f t="shared" si="2"/>
        <v>238</v>
      </c>
      <c r="L397" s="74">
        <f t="shared" si="3"/>
        <v>62</v>
      </c>
      <c r="M397" s="99">
        <f t="shared" si="191"/>
        <v>15406.64435664846</v>
      </c>
      <c r="N397" s="108">
        <f t="shared" si="453"/>
        <v>7274.5301258780783</v>
      </c>
      <c r="O397" s="108">
        <f t="shared" si="454"/>
        <v>8132.1142307703803</v>
      </c>
      <c r="P397" s="108"/>
      <c r="Q397" s="108"/>
      <c r="R397" s="109"/>
      <c r="S397" s="99">
        <f t="shared" si="399"/>
        <v>10238.968498353657</v>
      </c>
      <c r="T397" s="108">
        <f t="shared" si="455"/>
        <v>4388.5813215643902</v>
      </c>
      <c r="U397" s="108">
        <f t="shared" si="456"/>
        <v>5850.3871767892679</v>
      </c>
      <c r="V397" s="108"/>
      <c r="W397" s="108"/>
      <c r="X397" s="109"/>
      <c r="Y397" s="99">
        <f t="shared" si="8"/>
        <v>20477.936996707314</v>
      </c>
      <c r="Z397" s="108">
        <f t="shared" ref="Z397:AA397" si="483">T397*$D$58/100</f>
        <v>8777.1626431287805</v>
      </c>
      <c r="AA397" s="108">
        <f t="shared" si="483"/>
        <v>11700.774353578536</v>
      </c>
      <c r="AB397" s="108"/>
      <c r="AC397" s="108"/>
      <c r="AD397" s="109"/>
      <c r="AE397" s="99">
        <f t="shared" si="458"/>
        <v>18</v>
      </c>
      <c r="AF397" s="101">
        <f t="shared" si="459"/>
        <v>36</v>
      </c>
      <c r="AG397" s="101">
        <f t="shared" si="460"/>
        <v>19.001300000000001</v>
      </c>
      <c r="AH397" s="101">
        <f t="shared" si="461"/>
        <v>220.5</v>
      </c>
      <c r="AI397" s="101">
        <f t="shared" si="482"/>
        <v>268.61079999999998</v>
      </c>
      <c r="AJ397" s="108">
        <f t="shared" si="462"/>
        <v>3.1746031746031744</v>
      </c>
      <c r="AK397" s="101">
        <f t="shared" si="463"/>
        <v>4875.7620578646347</v>
      </c>
      <c r="AL397" s="101">
        <f t="shared" si="464"/>
        <v>2438.1007342024391</v>
      </c>
      <c r="AM397" s="101">
        <f t="shared" si="465"/>
        <v>2437.6613236621952</v>
      </c>
      <c r="AN397" s="101"/>
      <c r="AO397" s="1">
        <v>18</v>
      </c>
      <c r="AP397" s="2">
        <v>36</v>
      </c>
      <c r="AQ397" s="74">
        <f t="shared" si="466"/>
        <v>441</v>
      </c>
      <c r="AR397" s="31">
        <f t="shared" si="467"/>
        <v>0</v>
      </c>
      <c r="AS397" s="2">
        <f t="shared" si="468"/>
        <v>0.5</v>
      </c>
      <c r="AT397" s="33">
        <f t="shared" si="469"/>
        <v>0</v>
      </c>
      <c r="AU397" s="31">
        <f t="shared" si="470"/>
        <v>0</v>
      </c>
      <c r="AV397" s="2">
        <f t="shared" si="471"/>
        <v>1.5</v>
      </c>
      <c r="AW397" s="33">
        <f t="shared" si="472"/>
        <v>0</v>
      </c>
      <c r="AX397" s="31">
        <f t="shared" si="473"/>
        <v>2</v>
      </c>
      <c r="AY397" s="33">
        <f t="shared" si="474"/>
        <v>1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customHeight="1">
      <c r="A398" s="2"/>
      <c r="B398" s="107">
        <v>323</v>
      </c>
      <c r="C398" s="31">
        <v>10</v>
      </c>
      <c r="D398" s="106" t="s">
        <v>20</v>
      </c>
      <c r="E398" s="2" t="s">
        <v>92</v>
      </c>
      <c r="F398" s="2" t="s">
        <v>149</v>
      </c>
      <c r="G398" s="2"/>
      <c r="H398" s="33"/>
      <c r="I398" s="99">
        <f t="shared" si="0"/>
        <v>721.21116563087583</v>
      </c>
      <c r="J398" s="101">
        <f t="shared" si="1"/>
        <v>24.5</v>
      </c>
      <c r="K398" s="101">
        <f t="shared" si="2"/>
        <v>333</v>
      </c>
      <c r="L398" s="74">
        <f t="shared" si="3"/>
        <v>95</v>
      </c>
      <c r="M398" s="99">
        <f t="shared" si="191"/>
        <v>12981.800981355766</v>
      </c>
      <c r="N398" s="108">
        <f t="shared" si="453"/>
        <v>4849.6867505853861</v>
      </c>
      <c r="O398" s="108">
        <f t="shared" si="454"/>
        <v>8132.1142307703803</v>
      </c>
      <c r="P398" s="108"/>
      <c r="Q398" s="108"/>
      <c r="R398" s="109"/>
      <c r="S398" s="99">
        <f t="shared" si="399"/>
        <v>8776.1080578321944</v>
      </c>
      <c r="T398" s="108">
        <f t="shared" si="455"/>
        <v>2925.720881042927</v>
      </c>
      <c r="U398" s="108">
        <f t="shared" si="456"/>
        <v>5850.3871767892679</v>
      </c>
      <c r="V398" s="108"/>
      <c r="W398" s="108"/>
      <c r="X398" s="109"/>
      <c r="Y398" s="99">
        <f t="shared" si="8"/>
        <v>17552.216115664389</v>
      </c>
      <c r="Z398" s="108">
        <f t="shared" ref="Z398:AA398" si="484">T398*$D$58/100</f>
        <v>5851.441762085854</v>
      </c>
      <c r="AA398" s="108">
        <f t="shared" si="484"/>
        <v>11700.774353578536</v>
      </c>
      <c r="AB398" s="108"/>
      <c r="AC398" s="108"/>
      <c r="AD398" s="109"/>
      <c r="AE398" s="99">
        <f t="shared" si="458"/>
        <v>18</v>
      </c>
      <c r="AF398" s="101">
        <f t="shared" si="459"/>
        <v>36</v>
      </c>
      <c r="AG398" s="101">
        <f t="shared" si="460"/>
        <v>19.001300000000001</v>
      </c>
      <c r="AH398" s="101">
        <f t="shared" si="461"/>
        <v>441</v>
      </c>
      <c r="AI398" s="101">
        <f t="shared" si="482"/>
        <v>268.61079999999998</v>
      </c>
      <c r="AJ398" s="108">
        <f t="shared" si="462"/>
        <v>2</v>
      </c>
      <c r="AK398" s="101">
        <f t="shared" si="463"/>
        <v>4875.7620578646347</v>
      </c>
      <c r="AL398" s="101">
        <f t="shared" si="464"/>
        <v>2438.1007342024391</v>
      </c>
      <c r="AM398" s="101">
        <f t="shared" si="465"/>
        <v>2437.6613236621952</v>
      </c>
      <c r="AN398" s="101"/>
      <c r="AO398" s="1">
        <v>18</v>
      </c>
      <c r="AP398" s="2">
        <v>36</v>
      </c>
      <c r="AQ398" s="74">
        <f t="shared" si="466"/>
        <v>441</v>
      </c>
      <c r="AR398" s="31">
        <f t="shared" si="467"/>
        <v>0</v>
      </c>
      <c r="AS398" s="2">
        <f t="shared" si="468"/>
        <v>1</v>
      </c>
      <c r="AT398" s="33">
        <f t="shared" si="469"/>
        <v>0</v>
      </c>
      <c r="AU398" s="31">
        <f t="shared" si="470"/>
        <v>0</v>
      </c>
      <c r="AV398" s="2">
        <f t="shared" si="471"/>
        <v>1</v>
      </c>
      <c r="AW398" s="33">
        <f t="shared" si="472"/>
        <v>0</v>
      </c>
      <c r="AX398" s="31">
        <f t="shared" si="473"/>
        <v>1</v>
      </c>
      <c r="AY398" s="33">
        <f t="shared" si="474"/>
        <v>2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customHeight="1">
      <c r="A399" s="2"/>
      <c r="B399" s="107">
        <v>324</v>
      </c>
      <c r="C399" s="31">
        <v>10</v>
      </c>
      <c r="D399" s="106" t="s">
        <v>20</v>
      </c>
      <c r="E399" s="2" t="s">
        <v>139</v>
      </c>
      <c r="F399" s="2" t="s">
        <v>149</v>
      </c>
      <c r="G399" s="2"/>
      <c r="H399" s="33"/>
      <c r="I399" s="99">
        <f t="shared" si="0"/>
        <v>885.64721174066017</v>
      </c>
      <c r="J399" s="101">
        <f t="shared" si="1"/>
        <v>24.5</v>
      </c>
      <c r="K399" s="101">
        <f t="shared" si="2"/>
        <v>217</v>
      </c>
      <c r="L399" s="74">
        <f t="shared" si="3"/>
        <v>53</v>
      </c>
      <c r="M399" s="99">
        <f t="shared" si="191"/>
        <v>15941.649811331883</v>
      </c>
      <c r="N399" s="108">
        <f t="shared" si="453"/>
        <v>7809.5355805615027</v>
      </c>
      <c r="O399" s="108">
        <f t="shared" si="454"/>
        <v>8132.1142307703803</v>
      </c>
      <c r="P399" s="108"/>
      <c r="Q399" s="108"/>
      <c r="R399" s="109"/>
      <c r="S399" s="99">
        <f t="shared" si="399"/>
        <v>8776.1080578321944</v>
      </c>
      <c r="T399" s="108">
        <f t="shared" si="455"/>
        <v>2925.720881042927</v>
      </c>
      <c r="U399" s="108">
        <f t="shared" si="456"/>
        <v>5850.3871767892679</v>
      </c>
      <c r="V399" s="108"/>
      <c r="W399" s="108"/>
      <c r="X399" s="109"/>
      <c r="Y399" s="99">
        <f t="shared" si="8"/>
        <v>17552.216115664389</v>
      </c>
      <c r="Z399" s="108">
        <f t="shared" ref="Z399:AA399" si="485">T399*$D$58/100</f>
        <v>5851.441762085854</v>
      </c>
      <c r="AA399" s="108">
        <f t="shared" si="485"/>
        <v>11700.774353578536</v>
      </c>
      <c r="AB399" s="108"/>
      <c r="AC399" s="108"/>
      <c r="AD399" s="109"/>
      <c r="AE399" s="99">
        <f t="shared" si="458"/>
        <v>18</v>
      </c>
      <c r="AF399" s="101">
        <f t="shared" si="459"/>
        <v>36</v>
      </c>
      <c r="AG399" s="101">
        <f t="shared" si="460"/>
        <v>79.001300000000001</v>
      </c>
      <c r="AH399" s="101">
        <f t="shared" si="461"/>
        <v>441</v>
      </c>
      <c r="AI399" s="101">
        <f t="shared" si="482"/>
        <v>268.61079999999998</v>
      </c>
      <c r="AJ399" s="108">
        <f t="shared" si="462"/>
        <v>2</v>
      </c>
      <c r="AK399" s="101">
        <f t="shared" si="463"/>
        <v>4875.7620578646347</v>
      </c>
      <c r="AL399" s="101">
        <f t="shared" si="464"/>
        <v>2438.1007342024391</v>
      </c>
      <c r="AM399" s="101">
        <f t="shared" si="465"/>
        <v>2437.6613236621952</v>
      </c>
      <c r="AN399" s="101"/>
      <c r="AO399" s="1">
        <v>18</v>
      </c>
      <c r="AP399" s="2">
        <v>36</v>
      </c>
      <c r="AQ399" s="74">
        <f t="shared" si="466"/>
        <v>441</v>
      </c>
      <c r="AR399" s="31">
        <f t="shared" si="467"/>
        <v>0</v>
      </c>
      <c r="AS399" s="2">
        <f t="shared" si="468"/>
        <v>1</v>
      </c>
      <c r="AT399" s="33">
        <f t="shared" si="469"/>
        <v>0</v>
      </c>
      <c r="AU399" s="31">
        <f t="shared" si="470"/>
        <v>60</v>
      </c>
      <c r="AV399" s="2">
        <f t="shared" si="471"/>
        <v>1</v>
      </c>
      <c r="AW399" s="33">
        <f t="shared" si="472"/>
        <v>0</v>
      </c>
      <c r="AX399" s="31">
        <f t="shared" si="473"/>
        <v>1</v>
      </c>
      <c r="AY399" s="33">
        <f t="shared" si="474"/>
        <v>2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customHeight="1">
      <c r="A400" s="2"/>
      <c r="B400" s="107">
        <v>325</v>
      </c>
      <c r="C400" s="31">
        <v>10</v>
      </c>
      <c r="D400" s="106" t="s">
        <v>20</v>
      </c>
      <c r="E400" s="2" t="s">
        <v>95</v>
      </c>
      <c r="F400" s="2" t="s">
        <v>149</v>
      </c>
      <c r="G400" s="2"/>
      <c r="H400" s="33"/>
      <c r="I400" s="99">
        <f t="shared" si="0"/>
        <v>855.92468648046997</v>
      </c>
      <c r="J400" s="101">
        <f t="shared" si="1"/>
        <v>24.5</v>
      </c>
      <c r="K400" s="101">
        <f t="shared" si="2"/>
        <v>238</v>
      </c>
      <c r="L400" s="74">
        <f t="shared" si="3"/>
        <v>62</v>
      </c>
      <c r="M400" s="99">
        <f t="shared" si="191"/>
        <v>15406.64435664846</v>
      </c>
      <c r="N400" s="108">
        <f t="shared" si="453"/>
        <v>7274.5301258780783</v>
      </c>
      <c r="O400" s="108">
        <f t="shared" si="454"/>
        <v>8132.1142307703803</v>
      </c>
      <c r="P400" s="108"/>
      <c r="Q400" s="108"/>
      <c r="R400" s="109"/>
      <c r="S400" s="99">
        <f t="shared" si="399"/>
        <v>10238.968498353657</v>
      </c>
      <c r="T400" s="108">
        <f t="shared" si="455"/>
        <v>4388.5813215643902</v>
      </c>
      <c r="U400" s="108">
        <f t="shared" si="456"/>
        <v>5850.3871767892679</v>
      </c>
      <c r="V400" s="108"/>
      <c r="W400" s="108"/>
      <c r="X400" s="109"/>
      <c r="Y400" s="99">
        <f t="shared" si="8"/>
        <v>20477.936996707314</v>
      </c>
      <c r="Z400" s="108">
        <f t="shared" ref="Z400:AA400" si="486">T400*$D$58/100</f>
        <v>8777.1626431287805</v>
      </c>
      <c r="AA400" s="108">
        <f t="shared" si="486"/>
        <v>11700.774353578536</v>
      </c>
      <c r="AB400" s="108"/>
      <c r="AC400" s="108"/>
      <c r="AD400" s="109"/>
      <c r="AE400" s="99">
        <f t="shared" si="458"/>
        <v>18</v>
      </c>
      <c r="AF400" s="101">
        <f t="shared" si="459"/>
        <v>36</v>
      </c>
      <c r="AG400" s="101">
        <f t="shared" si="460"/>
        <v>19.001300000000001</v>
      </c>
      <c r="AH400" s="101">
        <f t="shared" si="461"/>
        <v>441</v>
      </c>
      <c r="AI400" s="101">
        <f t="shared" si="482"/>
        <v>268.61079999999998</v>
      </c>
      <c r="AJ400" s="108">
        <f t="shared" si="462"/>
        <v>2.2222222222222223</v>
      </c>
      <c r="AK400" s="101">
        <f t="shared" si="463"/>
        <v>4875.7620578646347</v>
      </c>
      <c r="AL400" s="101">
        <f t="shared" si="464"/>
        <v>2438.1007342024391</v>
      </c>
      <c r="AM400" s="101">
        <f t="shared" si="465"/>
        <v>2437.6613236621952</v>
      </c>
      <c r="AN400" s="101"/>
      <c r="AO400" s="1">
        <v>18</v>
      </c>
      <c r="AP400" s="2">
        <v>36</v>
      </c>
      <c r="AQ400" s="74">
        <f t="shared" si="466"/>
        <v>441</v>
      </c>
      <c r="AR400" s="31">
        <f t="shared" si="467"/>
        <v>0</v>
      </c>
      <c r="AS400" s="2">
        <f t="shared" si="468"/>
        <v>1</v>
      </c>
      <c r="AT400" s="33">
        <f t="shared" si="469"/>
        <v>0</v>
      </c>
      <c r="AU400" s="31">
        <f t="shared" si="470"/>
        <v>0</v>
      </c>
      <c r="AV400" s="2">
        <f t="shared" si="471"/>
        <v>1.5</v>
      </c>
      <c r="AW400" s="33">
        <f t="shared" si="472"/>
        <v>0</v>
      </c>
      <c r="AX400" s="31">
        <f t="shared" si="473"/>
        <v>1</v>
      </c>
      <c r="AY400" s="33">
        <f t="shared" si="474"/>
        <v>2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customHeight="1">
      <c r="A401" s="2"/>
      <c r="B401" s="107">
        <v>326</v>
      </c>
      <c r="C401" s="31">
        <v>10</v>
      </c>
      <c r="D401" s="106" t="s">
        <v>20</v>
      </c>
      <c r="E401" s="2" t="s">
        <v>151</v>
      </c>
      <c r="F401" s="2" t="s">
        <v>149</v>
      </c>
      <c r="G401" s="2"/>
      <c r="H401" s="33"/>
      <c r="I401" s="99">
        <f t="shared" si="0"/>
        <v>865.45339875705099</v>
      </c>
      <c r="J401" s="101">
        <f t="shared" si="1"/>
        <v>29.4</v>
      </c>
      <c r="K401" s="101">
        <f t="shared" si="2"/>
        <v>234</v>
      </c>
      <c r="L401" s="74">
        <f t="shared" si="3"/>
        <v>59</v>
      </c>
      <c r="M401" s="99">
        <f t="shared" si="191"/>
        <v>12981.800981355766</v>
      </c>
      <c r="N401" s="108">
        <f t="shared" si="453"/>
        <v>4849.6867505853861</v>
      </c>
      <c r="O401" s="108">
        <f t="shared" si="454"/>
        <v>8132.1142307703803</v>
      </c>
      <c r="P401" s="108"/>
      <c r="Q401" s="108"/>
      <c r="R401" s="109"/>
      <c r="S401" s="99">
        <f t="shared" si="399"/>
        <v>8776.1080578321944</v>
      </c>
      <c r="T401" s="108">
        <f t="shared" si="455"/>
        <v>2925.720881042927</v>
      </c>
      <c r="U401" s="108">
        <f t="shared" si="456"/>
        <v>5850.3871767892679</v>
      </c>
      <c r="V401" s="108"/>
      <c r="W401" s="108"/>
      <c r="X401" s="109"/>
      <c r="Y401" s="99">
        <f t="shared" si="8"/>
        <v>17552.216115664389</v>
      </c>
      <c r="Z401" s="108">
        <f t="shared" ref="Z401:AA401" si="487">T401*$D$58/100</f>
        <v>5851.441762085854</v>
      </c>
      <c r="AA401" s="108">
        <f t="shared" si="487"/>
        <v>11700.774353578536</v>
      </c>
      <c r="AB401" s="108"/>
      <c r="AC401" s="108"/>
      <c r="AD401" s="109"/>
      <c r="AE401" s="99">
        <f t="shared" si="458"/>
        <v>15</v>
      </c>
      <c r="AF401" s="101">
        <f t="shared" si="459"/>
        <v>36</v>
      </c>
      <c r="AG401" s="101">
        <f t="shared" si="460"/>
        <v>19.001300000000001</v>
      </c>
      <c r="AH401" s="101">
        <f t="shared" si="461"/>
        <v>441</v>
      </c>
      <c r="AI401" s="101">
        <f t="shared" si="482"/>
        <v>268.61079999999998</v>
      </c>
      <c r="AJ401" s="108">
        <f t="shared" si="462"/>
        <v>2</v>
      </c>
      <c r="AK401" s="101">
        <f t="shared" si="463"/>
        <v>4875.7620578646347</v>
      </c>
      <c r="AL401" s="101">
        <f t="shared" si="464"/>
        <v>2438.1007342024391</v>
      </c>
      <c r="AM401" s="101">
        <f t="shared" si="465"/>
        <v>2437.6613236621952</v>
      </c>
      <c r="AN401" s="101"/>
      <c r="AO401" s="1">
        <v>18</v>
      </c>
      <c r="AP401" s="2">
        <v>36</v>
      </c>
      <c r="AQ401" s="74">
        <f t="shared" si="466"/>
        <v>441</v>
      </c>
      <c r="AR401" s="31">
        <f t="shared" si="467"/>
        <v>3</v>
      </c>
      <c r="AS401" s="2">
        <f t="shared" si="468"/>
        <v>1</v>
      </c>
      <c r="AT401" s="33">
        <f t="shared" si="469"/>
        <v>0</v>
      </c>
      <c r="AU401" s="31">
        <f t="shared" si="470"/>
        <v>0</v>
      </c>
      <c r="AV401" s="2">
        <f t="shared" si="471"/>
        <v>1</v>
      </c>
      <c r="AW401" s="33">
        <f t="shared" si="472"/>
        <v>0</v>
      </c>
      <c r="AX401" s="31">
        <f t="shared" si="473"/>
        <v>1</v>
      </c>
      <c r="AY401" s="33">
        <f t="shared" si="474"/>
        <v>2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customHeight="1">
      <c r="A402" s="2"/>
      <c r="B402" s="107">
        <v>327</v>
      </c>
      <c r="C402" s="31">
        <v>10</v>
      </c>
      <c r="D402" s="106" t="s">
        <v>20</v>
      </c>
      <c r="E402" s="2" t="s">
        <v>165</v>
      </c>
      <c r="F402" s="2" t="s">
        <v>149</v>
      </c>
      <c r="G402" s="2"/>
      <c r="H402" s="33"/>
      <c r="I402" s="99">
        <f t="shared" si="0"/>
        <v>1062.7766540887922</v>
      </c>
      <c r="J402" s="101">
        <f t="shared" si="1"/>
        <v>29.4</v>
      </c>
      <c r="K402" s="101">
        <f t="shared" si="2"/>
        <v>136</v>
      </c>
      <c r="L402" s="74">
        <f t="shared" si="3"/>
        <v>26</v>
      </c>
      <c r="M402" s="99">
        <f t="shared" si="191"/>
        <v>15941.649811331883</v>
      </c>
      <c r="N402" s="108">
        <f t="shared" si="453"/>
        <v>7809.5355805615027</v>
      </c>
      <c r="O402" s="108">
        <f t="shared" si="454"/>
        <v>8132.1142307703803</v>
      </c>
      <c r="P402" s="108"/>
      <c r="Q402" s="108"/>
      <c r="R402" s="109"/>
      <c r="S402" s="99">
        <f t="shared" si="399"/>
        <v>8776.1080578321944</v>
      </c>
      <c r="T402" s="108">
        <f t="shared" si="455"/>
        <v>2925.720881042927</v>
      </c>
      <c r="U402" s="108">
        <f t="shared" si="456"/>
        <v>5850.3871767892679</v>
      </c>
      <c r="V402" s="108"/>
      <c r="W402" s="108"/>
      <c r="X402" s="109"/>
      <c r="Y402" s="99">
        <f t="shared" si="8"/>
        <v>17552.216115664389</v>
      </c>
      <c r="Z402" s="108">
        <f t="shared" ref="Z402:AA402" si="488">T402*$D$58/100</f>
        <v>5851.441762085854</v>
      </c>
      <c r="AA402" s="108">
        <f t="shared" si="488"/>
        <v>11700.774353578536</v>
      </c>
      <c r="AB402" s="108"/>
      <c r="AC402" s="108"/>
      <c r="AD402" s="109"/>
      <c r="AE402" s="99">
        <f t="shared" si="458"/>
        <v>15</v>
      </c>
      <c r="AF402" s="101">
        <f t="shared" si="459"/>
        <v>36</v>
      </c>
      <c r="AG402" s="101">
        <f t="shared" si="460"/>
        <v>79.001300000000001</v>
      </c>
      <c r="AH402" s="101">
        <f t="shared" si="461"/>
        <v>441</v>
      </c>
      <c r="AI402" s="101">
        <f t="shared" si="482"/>
        <v>268.61079999999998</v>
      </c>
      <c r="AJ402" s="108">
        <f t="shared" si="462"/>
        <v>2</v>
      </c>
      <c r="AK402" s="101">
        <f t="shared" si="463"/>
        <v>4875.7620578646347</v>
      </c>
      <c r="AL402" s="101">
        <f t="shared" si="464"/>
        <v>2438.1007342024391</v>
      </c>
      <c r="AM402" s="101">
        <f t="shared" si="465"/>
        <v>2437.6613236621952</v>
      </c>
      <c r="AN402" s="101"/>
      <c r="AO402" s="1">
        <v>18</v>
      </c>
      <c r="AP402" s="2">
        <v>36</v>
      </c>
      <c r="AQ402" s="74">
        <f t="shared" si="466"/>
        <v>441</v>
      </c>
      <c r="AR402" s="31">
        <f t="shared" si="467"/>
        <v>3</v>
      </c>
      <c r="AS402" s="2">
        <f t="shared" si="468"/>
        <v>1</v>
      </c>
      <c r="AT402" s="33">
        <f t="shared" si="469"/>
        <v>0</v>
      </c>
      <c r="AU402" s="31">
        <f t="shared" si="470"/>
        <v>60</v>
      </c>
      <c r="AV402" s="2">
        <f t="shared" si="471"/>
        <v>1</v>
      </c>
      <c r="AW402" s="33">
        <f t="shared" si="472"/>
        <v>0</v>
      </c>
      <c r="AX402" s="31">
        <f t="shared" si="473"/>
        <v>1</v>
      </c>
      <c r="AY402" s="33">
        <f t="shared" si="474"/>
        <v>2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customHeight="1">
      <c r="A403" s="2"/>
      <c r="B403" s="107">
        <v>328</v>
      </c>
      <c r="C403" s="31">
        <v>10</v>
      </c>
      <c r="D403" s="106" t="s">
        <v>20</v>
      </c>
      <c r="E403" s="2" t="s">
        <v>154</v>
      </c>
      <c r="F403" s="2" t="s">
        <v>149</v>
      </c>
      <c r="G403" s="2"/>
      <c r="H403" s="33"/>
      <c r="I403" s="99">
        <f t="shared" si="0"/>
        <v>1027.1096237765639</v>
      </c>
      <c r="J403" s="101">
        <f t="shared" si="1"/>
        <v>29.4</v>
      </c>
      <c r="K403" s="101">
        <f t="shared" si="2"/>
        <v>151</v>
      </c>
      <c r="L403" s="74">
        <f t="shared" si="3"/>
        <v>32</v>
      </c>
      <c r="M403" s="99">
        <f t="shared" si="191"/>
        <v>15406.64435664846</v>
      </c>
      <c r="N403" s="108">
        <f t="shared" si="453"/>
        <v>7274.5301258780783</v>
      </c>
      <c r="O403" s="108">
        <f t="shared" si="454"/>
        <v>8132.1142307703803</v>
      </c>
      <c r="P403" s="108"/>
      <c r="Q403" s="108"/>
      <c r="R403" s="109"/>
      <c r="S403" s="99">
        <f t="shared" si="399"/>
        <v>10238.968498353657</v>
      </c>
      <c r="T403" s="108">
        <f t="shared" si="455"/>
        <v>4388.5813215643902</v>
      </c>
      <c r="U403" s="108">
        <f t="shared" si="456"/>
        <v>5850.3871767892679</v>
      </c>
      <c r="V403" s="108"/>
      <c r="W403" s="108"/>
      <c r="X403" s="109"/>
      <c r="Y403" s="99">
        <f t="shared" si="8"/>
        <v>20477.936996707314</v>
      </c>
      <c r="Z403" s="108">
        <f t="shared" ref="Z403:AA403" si="489">T403*$D$58/100</f>
        <v>8777.1626431287805</v>
      </c>
      <c r="AA403" s="108">
        <f t="shared" si="489"/>
        <v>11700.774353578536</v>
      </c>
      <c r="AB403" s="108"/>
      <c r="AC403" s="108"/>
      <c r="AD403" s="109"/>
      <c r="AE403" s="99">
        <f t="shared" si="458"/>
        <v>15</v>
      </c>
      <c r="AF403" s="101">
        <f t="shared" si="459"/>
        <v>36</v>
      </c>
      <c r="AG403" s="101">
        <f t="shared" si="460"/>
        <v>19.001300000000001</v>
      </c>
      <c r="AH403" s="101">
        <f t="shared" si="461"/>
        <v>441</v>
      </c>
      <c r="AI403" s="101">
        <f t="shared" si="482"/>
        <v>268.61079999999998</v>
      </c>
      <c r="AJ403" s="108">
        <f t="shared" si="462"/>
        <v>2.2222222222222223</v>
      </c>
      <c r="AK403" s="101">
        <f t="shared" si="463"/>
        <v>4875.7620578646347</v>
      </c>
      <c r="AL403" s="101">
        <f t="shared" si="464"/>
        <v>2438.1007342024391</v>
      </c>
      <c r="AM403" s="101">
        <f t="shared" si="465"/>
        <v>2437.6613236621952</v>
      </c>
      <c r="AN403" s="101"/>
      <c r="AO403" s="1">
        <v>18</v>
      </c>
      <c r="AP403" s="2">
        <v>36</v>
      </c>
      <c r="AQ403" s="74">
        <f t="shared" si="466"/>
        <v>441</v>
      </c>
      <c r="AR403" s="31">
        <f t="shared" si="467"/>
        <v>3</v>
      </c>
      <c r="AS403" s="2">
        <f t="shared" si="468"/>
        <v>1</v>
      </c>
      <c r="AT403" s="33">
        <f t="shared" si="469"/>
        <v>0</v>
      </c>
      <c r="AU403" s="31">
        <f t="shared" si="470"/>
        <v>0</v>
      </c>
      <c r="AV403" s="2">
        <f t="shared" si="471"/>
        <v>1.5</v>
      </c>
      <c r="AW403" s="33">
        <f t="shared" si="472"/>
        <v>0</v>
      </c>
      <c r="AX403" s="31">
        <f t="shared" si="473"/>
        <v>1</v>
      </c>
      <c r="AY403" s="33">
        <f t="shared" si="474"/>
        <v>2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customHeight="1">
      <c r="A404" s="2"/>
      <c r="B404" s="107">
        <v>329</v>
      </c>
      <c r="C404" s="31">
        <v>10</v>
      </c>
      <c r="D404" s="106" t="s">
        <v>20</v>
      </c>
      <c r="E404" s="2" t="s">
        <v>99</v>
      </c>
      <c r="F404" s="2" t="s">
        <v>149</v>
      </c>
      <c r="G404" s="2"/>
      <c r="H404" s="33"/>
      <c r="I404" s="99">
        <f t="shared" si="0"/>
        <v>721.21116563087583</v>
      </c>
      <c r="J404" s="101">
        <f t="shared" si="1"/>
        <v>12.25</v>
      </c>
      <c r="K404" s="101">
        <f t="shared" si="2"/>
        <v>333</v>
      </c>
      <c r="L404" s="74">
        <f t="shared" si="3"/>
        <v>95</v>
      </c>
      <c r="M404" s="99">
        <f t="shared" si="191"/>
        <v>12981.800981355766</v>
      </c>
      <c r="N404" s="108">
        <f t="shared" si="453"/>
        <v>4849.6867505853861</v>
      </c>
      <c r="O404" s="108">
        <f t="shared" si="454"/>
        <v>8132.1142307703803</v>
      </c>
      <c r="P404" s="108"/>
      <c r="Q404" s="108"/>
      <c r="R404" s="109"/>
      <c r="S404" s="99">
        <f t="shared" si="399"/>
        <v>8776.1080578321944</v>
      </c>
      <c r="T404" s="108">
        <f t="shared" si="455"/>
        <v>2925.720881042927</v>
      </c>
      <c r="U404" s="108">
        <f t="shared" si="456"/>
        <v>5850.3871767892679</v>
      </c>
      <c r="V404" s="108"/>
      <c r="W404" s="108"/>
      <c r="X404" s="109"/>
      <c r="Y404" s="99">
        <f t="shared" si="8"/>
        <v>17552.216115664389</v>
      </c>
      <c r="Z404" s="108">
        <f t="shared" ref="Z404:AA404" si="490">T404*$D$58/100</f>
        <v>5851.441762085854</v>
      </c>
      <c r="AA404" s="108">
        <f t="shared" si="490"/>
        <v>11700.774353578536</v>
      </c>
      <c r="AB404" s="108"/>
      <c r="AC404" s="108"/>
      <c r="AD404" s="109"/>
      <c r="AE404" s="99">
        <f t="shared" si="458"/>
        <v>18</v>
      </c>
      <c r="AF404" s="101">
        <f t="shared" si="459"/>
        <v>36</v>
      </c>
      <c r="AG404" s="101">
        <f t="shared" si="460"/>
        <v>19.001300000000001</v>
      </c>
      <c r="AH404" s="101">
        <f t="shared" si="461"/>
        <v>220.5</v>
      </c>
      <c r="AI404" s="101">
        <f t="shared" si="482"/>
        <v>268.61079999999998</v>
      </c>
      <c r="AJ404" s="108">
        <f t="shared" si="462"/>
        <v>2</v>
      </c>
      <c r="AK404" s="101">
        <f t="shared" si="463"/>
        <v>4875.7620578646347</v>
      </c>
      <c r="AL404" s="101">
        <f t="shared" si="464"/>
        <v>2438.1007342024391</v>
      </c>
      <c r="AM404" s="101">
        <f t="shared" si="465"/>
        <v>2437.6613236621952</v>
      </c>
      <c r="AN404" s="101"/>
      <c r="AO404" s="1">
        <v>18</v>
      </c>
      <c r="AP404" s="2">
        <v>36</v>
      </c>
      <c r="AQ404" s="74">
        <f t="shared" si="466"/>
        <v>441</v>
      </c>
      <c r="AR404" s="31">
        <f t="shared" si="467"/>
        <v>0</v>
      </c>
      <c r="AS404" s="2">
        <f t="shared" si="468"/>
        <v>0.5</v>
      </c>
      <c r="AT404" s="33">
        <f t="shared" si="469"/>
        <v>0</v>
      </c>
      <c r="AU404" s="31">
        <f t="shared" si="470"/>
        <v>0</v>
      </c>
      <c r="AV404" s="2">
        <f t="shared" si="471"/>
        <v>1</v>
      </c>
      <c r="AW404" s="33">
        <f t="shared" si="472"/>
        <v>0</v>
      </c>
      <c r="AX404" s="31">
        <f t="shared" si="473"/>
        <v>1</v>
      </c>
      <c r="AY404" s="33">
        <f t="shared" si="474"/>
        <v>2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customHeight="1">
      <c r="A405" s="2"/>
      <c r="B405" s="107">
        <v>330</v>
      </c>
      <c r="C405" s="31">
        <v>10</v>
      </c>
      <c r="D405" s="106" t="s">
        <v>20</v>
      </c>
      <c r="E405" s="2" t="s">
        <v>170</v>
      </c>
      <c r="F405" s="2" t="s">
        <v>149</v>
      </c>
      <c r="G405" s="2"/>
      <c r="H405" s="33"/>
      <c r="I405" s="99">
        <f t="shared" si="0"/>
        <v>885.64721174066017</v>
      </c>
      <c r="J405" s="101">
        <f t="shared" si="1"/>
        <v>12.25</v>
      </c>
      <c r="K405" s="101">
        <f t="shared" si="2"/>
        <v>217</v>
      </c>
      <c r="L405" s="74">
        <f t="shared" si="3"/>
        <v>53</v>
      </c>
      <c r="M405" s="99">
        <f t="shared" si="191"/>
        <v>15941.649811331883</v>
      </c>
      <c r="N405" s="108">
        <f t="shared" si="453"/>
        <v>7809.5355805615027</v>
      </c>
      <c r="O405" s="108">
        <f t="shared" si="454"/>
        <v>8132.1142307703803</v>
      </c>
      <c r="P405" s="108"/>
      <c r="Q405" s="108"/>
      <c r="R405" s="109"/>
      <c r="S405" s="99">
        <f t="shared" si="399"/>
        <v>8776.1080578321944</v>
      </c>
      <c r="T405" s="108">
        <f t="shared" si="455"/>
        <v>2925.720881042927</v>
      </c>
      <c r="U405" s="108">
        <f t="shared" si="456"/>
        <v>5850.3871767892679</v>
      </c>
      <c r="V405" s="108"/>
      <c r="W405" s="108"/>
      <c r="X405" s="109"/>
      <c r="Y405" s="99">
        <f t="shared" si="8"/>
        <v>17552.216115664389</v>
      </c>
      <c r="Z405" s="108">
        <f t="shared" ref="Z405:AA405" si="491">T405*$D$58/100</f>
        <v>5851.441762085854</v>
      </c>
      <c r="AA405" s="108">
        <f t="shared" si="491"/>
        <v>11700.774353578536</v>
      </c>
      <c r="AB405" s="108"/>
      <c r="AC405" s="108"/>
      <c r="AD405" s="109"/>
      <c r="AE405" s="99">
        <f t="shared" si="458"/>
        <v>18</v>
      </c>
      <c r="AF405" s="101">
        <f t="shared" si="459"/>
        <v>36</v>
      </c>
      <c r="AG405" s="101">
        <f t="shared" si="460"/>
        <v>79.001300000000001</v>
      </c>
      <c r="AH405" s="101">
        <f t="shared" si="461"/>
        <v>220.5</v>
      </c>
      <c r="AI405" s="101">
        <f t="shared" si="482"/>
        <v>268.61079999999998</v>
      </c>
      <c r="AJ405" s="108">
        <f t="shared" si="462"/>
        <v>2</v>
      </c>
      <c r="AK405" s="101">
        <f t="shared" si="463"/>
        <v>4875.7620578646347</v>
      </c>
      <c r="AL405" s="101">
        <f t="shared" si="464"/>
        <v>2438.1007342024391</v>
      </c>
      <c r="AM405" s="101">
        <f t="shared" si="465"/>
        <v>2437.6613236621952</v>
      </c>
      <c r="AN405" s="101"/>
      <c r="AO405" s="1">
        <v>18</v>
      </c>
      <c r="AP405" s="2">
        <v>36</v>
      </c>
      <c r="AQ405" s="74">
        <f t="shared" si="466"/>
        <v>441</v>
      </c>
      <c r="AR405" s="31">
        <f t="shared" si="467"/>
        <v>0</v>
      </c>
      <c r="AS405" s="2">
        <f t="shared" si="468"/>
        <v>0.5</v>
      </c>
      <c r="AT405" s="33">
        <f t="shared" si="469"/>
        <v>0</v>
      </c>
      <c r="AU405" s="31">
        <f t="shared" si="470"/>
        <v>60</v>
      </c>
      <c r="AV405" s="2">
        <f t="shared" si="471"/>
        <v>1</v>
      </c>
      <c r="AW405" s="33">
        <f t="shared" si="472"/>
        <v>0</v>
      </c>
      <c r="AX405" s="31">
        <f t="shared" si="473"/>
        <v>1</v>
      </c>
      <c r="AY405" s="33">
        <f t="shared" si="474"/>
        <v>2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customHeight="1">
      <c r="A406" s="2"/>
      <c r="B406" s="107">
        <v>331</v>
      </c>
      <c r="C406" s="31">
        <v>10</v>
      </c>
      <c r="D406" s="106" t="s">
        <v>20</v>
      </c>
      <c r="E406" s="2" t="s">
        <v>102</v>
      </c>
      <c r="F406" s="2" t="s">
        <v>149</v>
      </c>
      <c r="G406" s="2"/>
      <c r="H406" s="33"/>
      <c r="I406" s="99">
        <f t="shared" si="0"/>
        <v>855.92468648046997</v>
      </c>
      <c r="J406" s="101">
        <f t="shared" si="1"/>
        <v>12.25</v>
      </c>
      <c r="K406" s="101">
        <f t="shared" si="2"/>
        <v>238</v>
      </c>
      <c r="L406" s="74">
        <f t="shared" si="3"/>
        <v>62</v>
      </c>
      <c r="M406" s="99">
        <f t="shared" si="191"/>
        <v>15406.64435664846</v>
      </c>
      <c r="N406" s="108">
        <f t="shared" si="453"/>
        <v>7274.5301258780783</v>
      </c>
      <c r="O406" s="108">
        <f t="shared" si="454"/>
        <v>8132.1142307703803</v>
      </c>
      <c r="P406" s="108"/>
      <c r="Q406" s="108"/>
      <c r="R406" s="109"/>
      <c r="S406" s="99">
        <f t="shared" si="399"/>
        <v>10238.968498353657</v>
      </c>
      <c r="T406" s="108">
        <f t="shared" si="455"/>
        <v>4388.5813215643902</v>
      </c>
      <c r="U406" s="108">
        <f t="shared" si="456"/>
        <v>5850.3871767892679</v>
      </c>
      <c r="V406" s="108"/>
      <c r="W406" s="108"/>
      <c r="X406" s="109"/>
      <c r="Y406" s="99">
        <f t="shared" si="8"/>
        <v>20477.936996707314</v>
      </c>
      <c r="Z406" s="108">
        <f t="shared" ref="Z406:AA406" si="492">T406*$D$58/100</f>
        <v>8777.1626431287805</v>
      </c>
      <c r="AA406" s="108">
        <f t="shared" si="492"/>
        <v>11700.774353578536</v>
      </c>
      <c r="AB406" s="108"/>
      <c r="AC406" s="108"/>
      <c r="AD406" s="109"/>
      <c r="AE406" s="99">
        <f t="shared" si="458"/>
        <v>18</v>
      </c>
      <c r="AF406" s="101">
        <f t="shared" si="459"/>
        <v>36</v>
      </c>
      <c r="AG406" s="101">
        <f t="shared" si="460"/>
        <v>19.001300000000001</v>
      </c>
      <c r="AH406" s="101">
        <f t="shared" si="461"/>
        <v>220.5</v>
      </c>
      <c r="AI406" s="101">
        <f t="shared" si="482"/>
        <v>268.61079999999998</v>
      </c>
      <c r="AJ406" s="108">
        <f t="shared" si="462"/>
        <v>2.2222222222222223</v>
      </c>
      <c r="AK406" s="101">
        <f t="shared" si="463"/>
        <v>4875.7620578646347</v>
      </c>
      <c r="AL406" s="101">
        <f t="shared" si="464"/>
        <v>2438.1007342024391</v>
      </c>
      <c r="AM406" s="101">
        <f t="shared" si="465"/>
        <v>2437.6613236621952</v>
      </c>
      <c r="AN406" s="101"/>
      <c r="AO406" s="1">
        <v>18</v>
      </c>
      <c r="AP406" s="2">
        <v>36</v>
      </c>
      <c r="AQ406" s="74">
        <f t="shared" si="466"/>
        <v>441</v>
      </c>
      <c r="AR406" s="31">
        <f t="shared" si="467"/>
        <v>0</v>
      </c>
      <c r="AS406" s="2">
        <f t="shared" si="468"/>
        <v>0.5</v>
      </c>
      <c r="AT406" s="33">
        <f t="shared" si="469"/>
        <v>0</v>
      </c>
      <c r="AU406" s="31">
        <f t="shared" si="470"/>
        <v>0</v>
      </c>
      <c r="AV406" s="2">
        <f t="shared" si="471"/>
        <v>1.5</v>
      </c>
      <c r="AW406" s="33">
        <f t="shared" si="472"/>
        <v>0</v>
      </c>
      <c r="AX406" s="31">
        <f t="shared" si="473"/>
        <v>1</v>
      </c>
      <c r="AY406" s="33">
        <f t="shared" si="474"/>
        <v>2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customHeight="1">
      <c r="A407" s="2"/>
      <c r="B407" s="107">
        <v>332</v>
      </c>
      <c r="C407" s="31">
        <v>7</v>
      </c>
      <c r="D407" s="106" t="s">
        <v>20</v>
      </c>
      <c r="E407" s="2" t="s">
        <v>67</v>
      </c>
      <c r="F407" s="2" t="s">
        <v>149</v>
      </c>
      <c r="G407" s="2"/>
      <c r="H407" s="33"/>
      <c r="I407" s="99">
        <f t="shared" si="0"/>
        <v>474.33591939161306</v>
      </c>
      <c r="J407" s="101">
        <f t="shared" si="1"/>
        <v>17.055555555555557</v>
      </c>
      <c r="K407" s="101">
        <f t="shared" si="2"/>
        <v>635</v>
      </c>
      <c r="L407" s="74">
        <f t="shared" si="3"/>
        <v>227</v>
      </c>
      <c r="M407" s="99">
        <f t="shared" si="191"/>
        <v>8538.0465490490351</v>
      </c>
      <c r="N407" s="108">
        <f t="shared" si="453"/>
        <v>4644.2207892529559</v>
      </c>
      <c r="O407" s="108">
        <f t="shared" si="454"/>
        <v>3893.8257597960783</v>
      </c>
      <c r="P407" s="108"/>
      <c r="Q407" s="108"/>
      <c r="R407" s="109"/>
      <c r="S407" s="99">
        <f t="shared" si="399"/>
        <v>5603.0545943326833</v>
      </c>
      <c r="T407" s="108">
        <f t="shared" si="455"/>
        <v>2801.7672971663419</v>
      </c>
      <c r="U407" s="108">
        <f t="shared" si="456"/>
        <v>2801.2872971663419</v>
      </c>
      <c r="V407" s="108"/>
      <c r="W407" s="108"/>
      <c r="X407" s="109"/>
      <c r="Y407" s="99">
        <f t="shared" si="8"/>
        <v>11206.109188665367</v>
      </c>
      <c r="Z407" s="108">
        <f t="shared" ref="Z407:AA407" si="493">T407*$D$58/100</f>
        <v>5603.5345943326838</v>
      </c>
      <c r="AA407" s="108">
        <f t="shared" si="493"/>
        <v>5602.5745943326838</v>
      </c>
      <c r="AB407" s="108"/>
      <c r="AC407" s="108"/>
      <c r="AD407" s="109"/>
      <c r="AE407" s="99">
        <f t="shared" si="458"/>
        <v>18</v>
      </c>
      <c r="AF407" s="101">
        <f t="shared" si="459"/>
        <v>36</v>
      </c>
      <c r="AG407" s="101">
        <f t="shared" si="460"/>
        <v>19.001300000000001</v>
      </c>
      <c r="AH407" s="101">
        <f t="shared" si="461"/>
        <v>307</v>
      </c>
      <c r="AI407" s="101">
        <f t="shared" si="482"/>
        <v>268.61079999999998</v>
      </c>
      <c r="AJ407" s="108">
        <f t="shared" si="462"/>
        <v>2</v>
      </c>
      <c r="AK407" s="101">
        <f t="shared" si="463"/>
        <v>4669.212161943904</v>
      </c>
      <c r="AL407" s="101">
        <f t="shared" si="464"/>
        <v>2334.8060809719518</v>
      </c>
      <c r="AM407" s="101">
        <f t="shared" si="465"/>
        <v>2334.4060809719517</v>
      </c>
      <c r="AN407" s="101"/>
      <c r="AO407" s="1">
        <v>18</v>
      </c>
      <c r="AP407" s="2">
        <v>36</v>
      </c>
      <c r="AQ407" s="74">
        <f t="shared" si="466"/>
        <v>307</v>
      </c>
      <c r="AR407" s="31">
        <f t="shared" si="467"/>
        <v>0</v>
      </c>
      <c r="AS407" s="2">
        <f t="shared" si="468"/>
        <v>1</v>
      </c>
      <c r="AT407" s="33">
        <f t="shared" si="469"/>
        <v>0</v>
      </c>
      <c r="AU407" s="31">
        <f t="shared" si="470"/>
        <v>0</v>
      </c>
      <c r="AV407" s="2">
        <f t="shared" si="471"/>
        <v>1</v>
      </c>
      <c r="AW407" s="33">
        <f t="shared" si="472"/>
        <v>0</v>
      </c>
      <c r="AX407" s="31">
        <f t="shared" si="473"/>
        <v>1</v>
      </c>
      <c r="AY407" s="33">
        <f t="shared" si="474"/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customHeight="1">
      <c r="A408" s="2"/>
      <c r="B408" s="107">
        <v>333</v>
      </c>
      <c r="C408" s="31">
        <v>7</v>
      </c>
      <c r="D408" s="106" t="s">
        <v>20</v>
      </c>
      <c r="E408" s="2" t="s">
        <v>136</v>
      </c>
      <c r="F408" s="2" t="s">
        <v>149</v>
      </c>
      <c r="G408" s="2"/>
      <c r="H408" s="33"/>
      <c r="I408" s="99">
        <f t="shared" si="0"/>
        <v>631.80532785463117</v>
      </c>
      <c r="J408" s="101">
        <f t="shared" si="1"/>
        <v>17.055555555555557</v>
      </c>
      <c r="K408" s="101">
        <f t="shared" si="2"/>
        <v>429</v>
      </c>
      <c r="L408" s="74">
        <f t="shared" si="3"/>
        <v>141</v>
      </c>
      <c r="M408" s="99">
        <f t="shared" si="191"/>
        <v>11372.495901383361</v>
      </c>
      <c r="N408" s="108">
        <f t="shared" si="453"/>
        <v>7478.670141587284</v>
      </c>
      <c r="O408" s="108">
        <f t="shared" si="454"/>
        <v>3893.8257597960783</v>
      </c>
      <c r="P408" s="108"/>
      <c r="Q408" s="108"/>
      <c r="R408" s="109"/>
      <c r="S408" s="99">
        <f t="shared" si="399"/>
        <v>5603.0545943326833</v>
      </c>
      <c r="T408" s="108">
        <f t="shared" si="455"/>
        <v>2801.7672971663419</v>
      </c>
      <c r="U408" s="108">
        <f t="shared" si="456"/>
        <v>2801.2872971663419</v>
      </c>
      <c r="V408" s="108"/>
      <c r="W408" s="108"/>
      <c r="X408" s="109"/>
      <c r="Y408" s="99">
        <f t="shared" si="8"/>
        <v>11206.109188665367</v>
      </c>
      <c r="Z408" s="108">
        <f t="shared" ref="Z408:AA408" si="494">T408*$D$58/100</f>
        <v>5603.5345943326838</v>
      </c>
      <c r="AA408" s="108">
        <f t="shared" si="494"/>
        <v>5602.5745943326838</v>
      </c>
      <c r="AB408" s="108"/>
      <c r="AC408" s="108"/>
      <c r="AD408" s="109"/>
      <c r="AE408" s="99">
        <f t="shared" si="458"/>
        <v>18</v>
      </c>
      <c r="AF408" s="101">
        <f t="shared" si="459"/>
        <v>36</v>
      </c>
      <c r="AG408" s="101">
        <f t="shared" si="460"/>
        <v>79.001300000000001</v>
      </c>
      <c r="AH408" s="101">
        <f t="shared" si="461"/>
        <v>307</v>
      </c>
      <c r="AI408" s="101">
        <f t="shared" si="482"/>
        <v>268.61079999999998</v>
      </c>
      <c r="AJ408" s="108">
        <f t="shared" si="462"/>
        <v>2</v>
      </c>
      <c r="AK408" s="101">
        <f t="shared" si="463"/>
        <v>4669.212161943904</v>
      </c>
      <c r="AL408" s="101">
        <f t="shared" si="464"/>
        <v>2334.8060809719518</v>
      </c>
      <c r="AM408" s="101">
        <f t="shared" si="465"/>
        <v>2334.4060809719517</v>
      </c>
      <c r="AN408" s="101"/>
      <c r="AO408" s="1">
        <v>18</v>
      </c>
      <c r="AP408" s="2">
        <v>36</v>
      </c>
      <c r="AQ408" s="74">
        <f t="shared" si="466"/>
        <v>307</v>
      </c>
      <c r="AR408" s="31">
        <f t="shared" si="467"/>
        <v>0</v>
      </c>
      <c r="AS408" s="2">
        <f t="shared" si="468"/>
        <v>1</v>
      </c>
      <c r="AT408" s="33">
        <f t="shared" si="469"/>
        <v>0</v>
      </c>
      <c r="AU408" s="31">
        <f t="shared" si="470"/>
        <v>60</v>
      </c>
      <c r="AV408" s="2">
        <f t="shared" si="471"/>
        <v>1</v>
      </c>
      <c r="AW408" s="33">
        <f t="shared" si="472"/>
        <v>0</v>
      </c>
      <c r="AX408" s="31">
        <f t="shared" si="473"/>
        <v>1</v>
      </c>
      <c r="AY408" s="33">
        <f t="shared" si="474"/>
        <v>1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customHeight="1">
      <c r="A409" s="2"/>
      <c r="B409" s="107">
        <v>334</v>
      </c>
      <c r="C409" s="31">
        <v>7</v>
      </c>
      <c r="D409" s="106" t="s">
        <v>20</v>
      </c>
      <c r="E409" s="2" t="s">
        <v>89</v>
      </c>
      <c r="F409" s="2" t="s">
        <v>149</v>
      </c>
      <c r="G409" s="2"/>
      <c r="H409" s="33"/>
      <c r="I409" s="99">
        <f t="shared" si="0"/>
        <v>603.34205242641735</v>
      </c>
      <c r="J409" s="101">
        <f t="shared" si="1"/>
        <v>17.055555555555557</v>
      </c>
      <c r="K409" s="101">
        <f t="shared" si="2"/>
        <v>461</v>
      </c>
      <c r="L409" s="74">
        <f t="shared" si="3"/>
        <v>155</v>
      </c>
      <c r="M409" s="99">
        <f t="shared" si="191"/>
        <v>10860.156943675513</v>
      </c>
      <c r="N409" s="108">
        <f t="shared" si="453"/>
        <v>6966.3311838794343</v>
      </c>
      <c r="O409" s="108">
        <f t="shared" si="454"/>
        <v>3893.8257597960783</v>
      </c>
      <c r="P409" s="108"/>
      <c r="Q409" s="108"/>
      <c r="R409" s="109"/>
      <c r="S409" s="99">
        <f t="shared" si="399"/>
        <v>7003.938242915855</v>
      </c>
      <c r="T409" s="108">
        <f t="shared" si="455"/>
        <v>4202.6509457495131</v>
      </c>
      <c r="U409" s="108">
        <f t="shared" si="456"/>
        <v>2801.2872971663419</v>
      </c>
      <c r="V409" s="108"/>
      <c r="W409" s="108"/>
      <c r="X409" s="109"/>
      <c r="Y409" s="99">
        <f t="shared" si="8"/>
        <v>14007.87648583171</v>
      </c>
      <c r="Z409" s="108">
        <f t="shared" ref="Z409:AA409" si="495">T409*$D$58/100</f>
        <v>8405.3018914990262</v>
      </c>
      <c r="AA409" s="108">
        <f t="shared" si="495"/>
        <v>5602.5745943326838</v>
      </c>
      <c r="AB409" s="108"/>
      <c r="AC409" s="108"/>
      <c r="AD409" s="109"/>
      <c r="AE409" s="99">
        <f t="shared" si="458"/>
        <v>18</v>
      </c>
      <c r="AF409" s="101">
        <f t="shared" si="459"/>
        <v>36</v>
      </c>
      <c r="AG409" s="101">
        <f t="shared" si="460"/>
        <v>19.001300000000001</v>
      </c>
      <c r="AH409" s="101">
        <f t="shared" si="461"/>
        <v>307</v>
      </c>
      <c r="AI409" s="101">
        <f t="shared" si="482"/>
        <v>268.61079999999998</v>
      </c>
      <c r="AJ409" s="108">
        <f t="shared" si="462"/>
        <v>2.2222222222222223</v>
      </c>
      <c r="AK409" s="101">
        <f t="shared" si="463"/>
        <v>4669.212161943904</v>
      </c>
      <c r="AL409" s="101">
        <f t="shared" si="464"/>
        <v>2334.8060809719518</v>
      </c>
      <c r="AM409" s="101">
        <f t="shared" si="465"/>
        <v>2334.4060809719517</v>
      </c>
      <c r="AN409" s="101"/>
      <c r="AO409" s="1">
        <v>18</v>
      </c>
      <c r="AP409" s="2">
        <v>36</v>
      </c>
      <c r="AQ409" s="74">
        <f t="shared" si="466"/>
        <v>307</v>
      </c>
      <c r="AR409" s="31">
        <f t="shared" si="467"/>
        <v>0</v>
      </c>
      <c r="AS409" s="2">
        <f t="shared" si="468"/>
        <v>1</v>
      </c>
      <c r="AT409" s="33">
        <f t="shared" si="469"/>
        <v>0</v>
      </c>
      <c r="AU409" s="31">
        <f t="shared" si="470"/>
        <v>0</v>
      </c>
      <c r="AV409" s="2">
        <f t="shared" si="471"/>
        <v>1.5</v>
      </c>
      <c r="AW409" s="33">
        <f t="shared" si="472"/>
        <v>0</v>
      </c>
      <c r="AX409" s="31">
        <f t="shared" si="473"/>
        <v>1</v>
      </c>
      <c r="AY409" s="33">
        <f t="shared" si="474"/>
        <v>1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customHeight="1">
      <c r="A410" s="2"/>
      <c r="B410" s="107">
        <v>335</v>
      </c>
      <c r="C410" s="31">
        <v>7</v>
      </c>
      <c r="D410" s="106" t="s">
        <v>20</v>
      </c>
      <c r="E410" s="2" t="s">
        <v>148</v>
      </c>
      <c r="F410" s="2" t="s">
        <v>149</v>
      </c>
      <c r="G410" s="2"/>
      <c r="H410" s="33"/>
      <c r="I410" s="99">
        <f t="shared" si="0"/>
        <v>569.2031032699357</v>
      </c>
      <c r="J410" s="101">
        <f t="shared" si="1"/>
        <v>20.466666666666665</v>
      </c>
      <c r="K410" s="101">
        <f t="shared" si="2"/>
        <v>510</v>
      </c>
      <c r="L410" s="74">
        <f t="shared" si="3"/>
        <v>180</v>
      </c>
      <c r="M410" s="99">
        <f t="shared" si="191"/>
        <v>8538.0465490490351</v>
      </c>
      <c r="N410" s="108">
        <f t="shared" si="453"/>
        <v>4644.2207892529559</v>
      </c>
      <c r="O410" s="108">
        <f t="shared" si="454"/>
        <v>3893.8257597960783</v>
      </c>
      <c r="P410" s="108"/>
      <c r="Q410" s="108"/>
      <c r="R410" s="109"/>
      <c r="S410" s="99">
        <f t="shared" si="399"/>
        <v>5603.0545943326833</v>
      </c>
      <c r="T410" s="108">
        <f t="shared" si="455"/>
        <v>2801.7672971663419</v>
      </c>
      <c r="U410" s="108">
        <f t="shared" si="456"/>
        <v>2801.2872971663419</v>
      </c>
      <c r="V410" s="108"/>
      <c r="W410" s="108"/>
      <c r="X410" s="109"/>
      <c r="Y410" s="99">
        <f t="shared" si="8"/>
        <v>11206.109188665367</v>
      </c>
      <c r="Z410" s="108">
        <f t="shared" ref="Z410:AA410" si="496">T410*$D$58/100</f>
        <v>5603.5345943326838</v>
      </c>
      <c r="AA410" s="108">
        <f t="shared" si="496"/>
        <v>5602.5745943326838</v>
      </c>
      <c r="AB410" s="108"/>
      <c r="AC410" s="108"/>
      <c r="AD410" s="109"/>
      <c r="AE410" s="99">
        <f t="shared" si="458"/>
        <v>15</v>
      </c>
      <c r="AF410" s="101">
        <f t="shared" si="459"/>
        <v>36</v>
      </c>
      <c r="AG410" s="101">
        <f t="shared" si="460"/>
        <v>19.001300000000001</v>
      </c>
      <c r="AH410" s="101">
        <f t="shared" si="461"/>
        <v>307</v>
      </c>
      <c r="AI410" s="101">
        <f t="shared" si="482"/>
        <v>268.61079999999998</v>
      </c>
      <c r="AJ410" s="108">
        <f t="shared" si="462"/>
        <v>2</v>
      </c>
      <c r="AK410" s="101">
        <f t="shared" si="463"/>
        <v>4669.212161943904</v>
      </c>
      <c r="AL410" s="101">
        <f t="shared" si="464"/>
        <v>2334.8060809719518</v>
      </c>
      <c r="AM410" s="101">
        <f t="shared" si="465"/>
        <v>2334.4060809719517</v>
      </c>
      <c r="AN410" s="101"/>
      <c r="AO410" s="1">
        <v>18</v>
      </c>
      <c r="AP410" s="2">
        <v>36</v>
      </c>
      <c r="AQ410" s="74">
        <f t="shared" si="466"/>
        <v>307</v>
      </c>
      <c r="AR410" s="31">
        <f t="shared" si="467"/>
        <v>3</v>
      </c>
      <c r="AS410" s="2">
        <f t="shared" si="468"/>
        <v>1</v>
      </c>
      <c r="AT410" s="33">
        <f t="shared" si="469"/>
        <v>0</v>
      </c>
      <c r="AU410" s="31">
        <f t="shared" si="470"/>
        <v>0</v>
      </c>
      <c r="AV410" s="2">
        <f t="shared" si="471"/>
        <v>1</v>
      </c>
      <c r="AW410" s="33">
        <f t="shared" si="472"/>
        <v>0</v>
      </c>
      <c r="AX410" s="31">
        <f t="shared" si="473"/>
        <v>1</v>
      </c>
      <c r="AY410" s="33">
        <f t="shared" si="474"/>
        <v>1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customHeight="1">
      <c r="A411" s="2"/>
      <c r="B411" s="107">
        <v>336</v>
      </c>
      <c r="C411" s="31">
        <v>7</v>
      </c>
      <c r="D411" s="106" t="s">
        <v>20</v>
      </c>
      <c r="E411" s="2" t="s">
        <v>163</v>
      </c>
      <c r="F411" s="2" t="s">
        <v>149</v>
      </c>
      <c r="G411" s="2"/>
      <c r="H411" s="33"/>
      <c r="I411" s="99">
        <f t="shared" si="0"/>
        <v>758.16639342555743</v>
      </c>
      <c r="J411" s="101">
        <f t="shared" si="1"/>
        <v>20.466666666666665</v>
      </c>
      <c r="K411" s="101">
        <f t="shared" si="2"/>
        <v>298</v>
      </c>
      <c r="L411" s="74">
        <f t="shared" si="3"/>
        <v>81</v>
      </c>
      <c r="M411" s="99">
        <f t="shared" si="191"/>
        <v>11372.495901383361</v>
      </c>
      <c r="N411" s="108">
        <f t="shared" si="453"/>
        <v>7478.670141587284</v>
      </c>
      <c r="O411" s="108">
        <f t="shared" si="454"/>
        <v>3893.8257597960783</v>
      </c>
      <c r="P411" s="108"/>
      <c r="Q411" s="108"/>
      <c r="R411" s="109"/>
      <c r="S411" s="99">
        <f t="shared" si="399"/>
        <v>5603.0545943326833</v>
      </c>
      <c r="T411" s="108">
        <f t="shared" si="455"/>
        <v>2801.7672971663419</v>
      </c>
      <c r="U411" s="108">
        <f t="shared" si="456"/>
        <v>2801.2872971663419</v>
      </c>
      <c r="V411" s="108"/>
      <c r="W411" s="108"/>
      <c r="X411" s="109"/>
      <c r="Y411" s="99">
        <f t="shared" si="8"/>
        <v>11206.109188665367</v>
      </c>
      <c r="Z411" s="108">
        <f t="shared" ref="Z411:AA411" si="497">T411*$D$58/100</f>
        <v>5603.5345943326838</v>
      </c>
      <c r="AA411" s="108">
        <f t="shared" si="497"/>
        <v>5602.5745943326838</v>
      </c>
      <c r="AB411" s="108"/>
      <c r="AC411" s="108"/>
      <c r="AD411" s="109"/>
      <c r="AE411" s="99">
        <f t="shared" si="458"/>
        <v>15</v>
      </c>
      <c r="AF411" s="101">
        <f t="shared" si="459"/>
        <v>36</v>
      </c>
      <c r="AG411" s="101">
        <f t="shared" si="460"/>
        <v>79.001300000000001</v>
      </c>
      <c r="AH411" s="101">
        <f t="shared" si="461"/>
        <v>307</v>
      </c>
      <c r="AI411" s="101">
        <f t="shared" si="482"/>
        <v>268.61079999999998</v>
      </c>
      <c r="AJ411" s="108">
        <f t="shared" si="462"/>
        <v>2</v>
      </c>
      <c r="AK411" s="101">
        <f t="shared" si="463"/>
        <v>4669.212161943904</v>
      </c>
      <c r="AL411" s="101">
        <f t="shared" si="464"/>
        <v>2334.8060809719518</v>
      </c>
      <c r="AM411" s="101">
        <f t="shared" si="465"/>
        <v>2334.4060809719517</v>
      </c>
      <c r="AN411" s="101"/>
      <c r="AO411" s="1">
        <v>18</v>
      </c>
      <c r="AP411" s="2">
        <v>36</v>
      </c>
      <c r="AQ411" s="74">
        <f t="shared" si="466"/>
        <v>307</v>
      </c>
      <c r="AR411" s="31">
        <f t="shared" si="467"/>
        <v>3</v>
      </c>
      <c r="AS411" s="2">
        <f t="shared" si="468"/>
        <v>1</v>
      </c>
      <c r="AT411" s="33">
        <f t="shared" si="469"/>
        <v>0</v>
      </c>
      <c r="AU411" s="31">
        <f t="shared" si="470"/>
        <v>60</v>
      </c>
      <c r="AV411" s="2">
        <f t="shared" si="471"/>
        <v>1</v>
      </c>
      <c r="AW411" s="33">
        <f t="shared" si="472"/>
        <v>0</v>
      </c>
      <c r="AX411" s="31">
        <f t="shared" si="473"/>
        <v>1</v>
      </c>
      <c r="AY411" s="33">
        <f t="shared" si="474"/>
        <v>1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customHeight="1">
      <c r="A412" s="2"/>
      <c r="B412" s="107">
        <v>337</v>
      </c>
      <c r="C412" s="31">
        <v>7</v>
      </c>
      <c r="D412" s="106" t="s">
        <v>20</v>
      </c>
      <c r="E412" s="2" t="s">
        <v>152</v>
      </c>
      <c r="F412" s="2" t="s">
        <v>149</v>
      </c>
      <c r="G412" s="2"/>
      <c r="H412" s="33"/>
      <c r="I412" s="99">
        <f t="shared" si="0"/>
        <v>724.01046291170087</v>
      </c>
      <c r="J412" s="101">
        <f t="shared" si="1"/>
        <v>20.466666666666665</v>
      </c>
      <c r="K412" s="101">
        <f t="shared" si="2"/>
        <v>329</v>
      </c>
      <c r="L412" s="74">
        <f t="shared" si="3"/>
        <v>93</v>
      </c>
      <c r="M412" s="99">
        <f t="shared" si="191"/>
        <v>10860.156943675513</v>
      </c>
      <c r="N412" s="108">
        <f t="shared" si="453"/>
        <v>6966.3311838794343</v>
      </c>
      <c r="O412" s="108">
        <f t="shared" si="454"/>
        <v>3893.8257597960783</v>
      </c>
      <c r="P412" s="108"/>
      <c r="Q412" s="108"/>
      <c r="R412" s="109"/>
      <c r="S412" s="99">
        <f t="shared" si="399"/>
        <v>7003.938242915855</v>
      </c>
      <c r="T412" s="108">
        <f t="shared" si="455"/>
        <v>4202.6509457495131</v>
      </c>
      <c r="U412" s="108">
        <f t="shared" si="456"/>
        <v>2801.2872971663419</v>
      </c>
      <c r="V412" s="108"/>
      <c r="W412" s="108"/>
      <c r="X412" s="109"/>
      <c r="Y412" s="99">
        <f t="shared" si="8"/>
        <v>14007.87648583171</v>
      </c>
      <c r="Z412" s="108">
        <f t="shared" ref="Z412:AA412" si="498">T412*$D$58/100</f>
        <v>8405.3018914990262</v>
      </c>
      <c r="AA412" s="108">
        <f t="shared" si="498"/>
        <v>5602.5745943326838</v>
      </c>
      <c r="AB412" s="108"/>
      <c r="AC412" s="108"/>
      <c r="AD412" s="109"/>
      <c r="AE412" s="99">
        <f t="shared" si="458"/>
        <v>15</v>
      </c>
      <c r="AF412" s="101">
        <f t="shared" si="459"/>
        <v>36</v>
      </c>
      <c r="AG412" s="101">
        <f t="shared" si="460"/>
        <v>19.001300000000001</v>
      </c>
      <c r="AH412" s="101">
        <f t="shared" si="461"/>
        <v>307</v>
      </c>
      <c r="AI412" s="101">
        <f t="shared" si="482"/>
        <v>268.61079999999998</v>
      </c>
      <c r="AJ412" s="108">
        <f t="shared" si="462"/>
        <v>2.2222222222222223</v>
      </c>
      <c r="AK412" s="101">
        <f t="shared" si="463"/>
        <v>4669.212161943904</v>
      </c>
      <c r="AL412" s="101">
        <f t="shared" si="464"/>
        <v>2334.8060809719518</v>
      </c>
      <c r="AM412" s="101">
        <f t="shared" si="465"/>
        <v>2334.4060809719517</v>
      </c>
      <c r="AN412" s="101"/>
      <c r="AO412" s="1">
        <v>18</v>
      </c>
      <c r="AP412" s="2">
        <v>36</v>
      </c>
      <c r="AQ412" s="74">
        <f t="shared" si="466"/>
        <v>307</v>
      </c>
      <c r="AR412" s="31">
        <f t="shared" si="467"/>
        <v>3</v>
      </c>
      <c r="AS412" s="2">
        <f t="shared" si="468"/>
        <v>1</v>
      </c>
      <c r="AT412" s="33">
        <f t="shared" si="469"/>
        <v>0</v>
      </c>
      <c r="AU412" s="31">
        <f t="shared" si="470"/>
        <v>0</v>
      </c>
      <c r="AV412" s="2">
        <f t="shared" si="471"/>
        <v>1.5</v>
      </c>
      <c r="AW412" s="33">
        <f t="shared" si="472"/>
        <v>0</v>
      </c>
      <c r="AX412" s="31">
        <f t="shared" si="473"/>
        <v>1</v>
      </c>
      <c r="AY412" s="33">
        <f t="shared" si="474"/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customHeight="1">
      <c r="A413" s="2"/>
      <c r="B413" s="107">
        <v>338</v>
      </c>
      <c r="C413" s="31">
        <v>7</v>
      </c>
      <c r="D413" s="106" t="s">
        <v>20</v>
      </c>
      <c r="E413" s="2" t="s">
        <v>79</v>
      </c>
      <c r="F413" s="2" t="s">
        <v>149</v>
      </c>
      <c r="G413" s="2"/>
      <c r="H413" s="33"/>
      <c r="I413" s="99">
        <f t="shared" si="0"/>
        <v>474.33591939161306</v>
      </c>
      <c r="J413" s="101">
        <f t="shared" si="1"/>
        <v>8.5277777777777786</v>
      </c>
      <c r="K413" s="101">
        <f t="shared" si="2"/>
        <v>635</v>
      </c>
      <c r="L413" s="74">
        <f t="shared" si="3"/>
        <v>227</v>
      </c>
      <c r="M413" s="99">
        <f t="shared" si="191"/>
        <v>8538.0465490490351</v>
      </c>
      <c r="N413" s="108">
        <f t="shared" si="453"/>
        <v>4644.2207892529559</v>
      </c>
      <c r="O413" s="108">
        <f t="shared" si="454"/>
        <v>3893.8257597960783</v>
      </c>
      <c r="P413" s="108"/>
      <c r="Q413" s="108"/>
      <c r="R413" s="109"/>
      <c r="S413" s="99">
        <f t="shared" si="399"/>
        <v>5603.0545943326833</v>
      </c>
      <c r="T413" s="108">
        <f t="shared" si="455"/>
        <v>2801.7672971663419</v>
      </c>
      <c r="U413" s="108">
        <f t="shared" si="456"/>
        <v>2801.2872971663419</v>
      </c>
      <c r="V413" s="108"/>
      <c r="W413" s="108"/>
      <c r="X413" s="109"/>
      <c r="Y413" s="99">
        <f t="shared" si="8"/>
        <v>11206.109188665367</v>
      </c>
      <c r="Z413" s="108">
        <f t="shared" ref="Z413:AA413" si="499">T413*$D$58/100</f>
        <v>5603.5345943326838</v>
      </c>
      <c r="AA413" s="108">
        <f t="shared" si="499"/>
        <v>5602.5745943326838</v>
      </c>
      <c r="AB413" s="108"/>
      <c r="AC413" s="108"/>
      <c r="AD413" s="109"/>
      <c r="AE413" s="99">
        <f t="shared" si="458"/>
        <v>18</v>
      </c>
      <c r="AF413" s="101">
        <f t="shared" si="459"/>
        <v>36</v>
      </c>
      <c r="AG413" s="101">
        <f t="shared" si="460"/>
        <v>19.001300000000001</v>
      </c>
      <c r="AH413" s="101">
        <f t="shared" si="461"/>
        <v>153.5</v>
      </c>
      <c r="AI413" s="101">
        <f t="shared" si="482"/>
        <v>268.61079999999998</v>
      </c>
      <c r="AJ413" s="108">
        <f t="shared" si="462"/>
        <v>2</v>
      </c>
      <c r="AK413" s="101">
        <f t="shared" si="463"/>
        <v>4669.212161943904</v>
      </c>
      <c r="AL413" s="101">
        <f t="shared" si="464"/>
        <v>2334.8060809719518</v>
      </c>
      <c r="AM413" s="101">
        <f t="shared" si="465"/>
        <v>2334.4060809719517</v>
      </c>
      <c r="AN413" s="101"/>
      <c r="AO413" s="1">
        <v>18</v>
      </c>
      <c r="AP413" s="2">
        <v>36</v>
      </c>
      <c r="AQ413" s="74">
        <f t="shared" si="466"/>
        <v>307</v>
      </c>
      <c r="AR413" s="31">
        <f t="shared" si="467"/>
        <v>0</v>
      </c>
      <c r="AS413" s="2">
        <f t="shared" si="468"/>
        <v>0.5</v>
      </c>
      <c r="AT413" s="33">
        <f t="shared" si="469"/>
        <v>0</v>
      </c>
      <c r="AU413" s="31">
        <f t="shared" si="470"/>
        <v>0</v>
      </c>
      <c r="AV413" s="2">
        <f t="shared" si="471"/>
        <v>1</v>
      </c>
      <c r="AW413" s="33">
        <f t="shared" si="472"/>
        <v>0</v>
      </c>
      <c r="AX413" s="31">
        <f t="shared" si="473"/>
        <v>1</v>
      </c>
      <c r="AY413" s="33">
        <f t="shared" si="474"/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customHeight="1">
      <c r="A414" s="2"/>
      <c r="B414" s="107">
        <v>339</v>
      </c>
      <c r="C414" s="31">
        <v>7</v>
      </c>
      <c r="D414" s="106" t="s">
        <v>20</v>
      </c>
      <c r="E414" s="2" t="s">
        <v>168</v>
      </c>
      <c r="F414" s="2" t="s">
        <v>149</v>
      </c>
      <c r="G414" s="2"/>
      <c r="H414" s="33"/>
      <c r="I414" s="99">
        <f t="shared" si="0"/>
        <v>631.80532785463117</v>
      </c>
      <c r="J414" s="101">
        <f t="shared" si="1"/>
        <v>8.5277777777777786</v>
      </c>
      <c r="K414" s="101">
        <f t="shared" si="2"/>
        <v>429</v>
      </c>
      <c r="L414" s="74">
        <f t="shared" si="3"/>
        <v>141</v>
      </c>
      <c r="M414" s="99">
        <f t="shared" si="191"/>
        <v>11372.495901383361</v>
      </c>
      <c r="N414" s="108">
        <f t="shared" si="453"/>
        <v>7478.670141587284</v>
      </c>
      <c r="O414" s="108">
        <f t="shared" si="454"/>
        <v>3893.8257597960783</v>
      </c>
      <c r="P414" s="108"/>
      <c r="Q414" s="108"/>
      <c r="R414" s="109"/>
      <c r="S414" s="99">
        <f t="shared" si="399"/>
        <v>5603.0545943326833</v>
      </c>
      <c r="T414" s="108">
        <f t="shared" si="455"/>
        <v>2801.7672971663419</v>
      </c>
      <c r="U414" s="108">
        <f t="shared" si="456"/>
        <v>2801.2872971663419</v>
      </c>
      <c r="V414" s="108"/>
      <c r="W414" s="108"/>
      <c r="X414" s="109"/>
      <c r="Y414" s="99">
        <f t="shared" si="8"/>
        <v>11206.109188665367</v>
      </c>
      <c r="Z414" s="108">
        <f t="shared" ref="Z414:AA414" si="500">T414*$D$58/100</f>
        <v>5603.5345943326838</v>
      </c>
      <c r="AA414" s="108">
        <f t="shared" si="500"/>
        <v>5602.5745943326838</v>
      </c>
      <c r="AB414" s="108"/>
      <c r="AC414" s="108"/>
      <c r="AD414" s="109"/>
      <c r="AE414" s="99">
        <f t="shared" si="458"/>
        <v>18</v>
      </c>
      <c r="AF414" s="101">
        <f t="shared" si="459"/>
        <v>36</v>
      </c>
      <c r="AG414" s="101">
        <f t="shared" si="460"/>
        <v>79.001300000000001</v>
      </c>
      <c r="AH414" s="101">
        <f t="shared" si="461"/>
        <v>153.5</v>
      </c>
      <c r="AI414" s="101">
        <f t="shared" si="482"/>
        <v>268.61079999999998</v>
      </c>
      <c r="AJ414" s="108">
        <f t="shared" si="462"/>
        <v>2</v>
      </c>
      <c r="AK414" s="101">
        <f t="shared" si="463"/>
        <v>4669.212161943904</v>
      </c>
      <c r="AL414" s="101">
        <f t="shared" si="464"/>
        <v>2334.8060809719518</v>
      </c>
      <c r="AM414" s="101">
        <f t="shared" si="465"/>
        <v>2334.4060809719517</v>
      </c>
      <c r="AN414" s="101"/>
      <c r="AO414" s="1">
        <v>18</v>
      </c>
      <c r="AP414" s="2">
        <v>36</v>
      </c>
      <c r="AQ414" s="74">
        <f t="shared" si="466"/>
        <v>307</v>
      </c>
      <c r="AR414" s="31">
        <f t="shared" si="467"/>
        <v>0</v>
      </c>
      <c r="AS414" s="2">
        <f t="shared" si="468"/>
        <v>0.5</v>
      </c>
      <c r="AT414" s="33">
        <f t="shared" si="469"/>
        <v>0</v>
      </c>
      <c r="AU414" s="31">
        <f t="shared" si="470"/>
        <v>60</v>
      </c>
      <c r="AV414" s="2">
        <f t="shared" si="471"/>
        <v>1</v>
      </c>
      <c r="AW414" s="33">
        <f t="shared" si="472"/>
        <v>0</v>
      </c>
      <c r="AX414" s="31">
        <f t="shared" si="473"/>
        <v>1</v>
      </c>
      <c r="AY414" s="33">
        <f t="shared" si="474"/>
        <v>1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customHeight="1">
      <c r="A415" s="2"/>
      <c r="B415" s="107">
        <v>340</v>
      </c>
      <c r="C415" s="31">
        <v>7</v>
      </c>
      <c r="D415" s="106" t="s">
        <v>20</v>
      </c>
      <c r="E415" s="2" t="s">
        <v>101</v>
      </c>
      <c r="F415" s="2" t="s">
        <v>149</v>
      </c>
      <c r="G415" s="2"/>
      <c r="H415" s="33"/>
      <c r="I415" s="99">
        <f t="shared" si="0"/>
        <v>603.34205242641735</v>
      </c>
      <c r="J415" s="101">
        <f t="shared" si="1"/>
        <v>8.5277777777777786</v>
      </c>
      <c r="K415" s="101">
        <f t="shared" si="2"/>
        <v>461</v>
      </c>
      <c r="L415" s="74">
        <f t="shared" si="3"/>
        <v>155</v>
      </c>
      <c r="M415" s="99">
        <f t="shared" si="191"/>
        <v>10860.156943675513</v>
      </c>
      <c r="N415" s="108">
        <f t="shared" si="453"/>
        <v>6966.3311838794343</v>
      </c>
      <c r="O415" s="108">
        <f t="shared" si="454"/>
        <v>3893.8257597960783</v>
      </c>
      <c r="P415" s="108"/>
      <c r="Q415" s="108"/>
      <c r="R415" s="109"/>
      <c r="S415" s="99">
        <f t="shared" si="399"/>
        <v>7003.938242915855</v>
      </c>
      <c r="T415" s="108">
        <f t="shared" si="455"/>
        <v>4202.6509457495131</v>
      </c>
      <c r="U415" s="108">
        <f t="shared" si="456"/>
        <v>2801.2872971663419</v>
      </c>
      <c r="V415" s="108"/>
      <c r="W415" s="108"/>
      <c r="X415" s="109"/>
      <c r="Y415" s="99">
        <f t="shared" si="8"/>
        <v>14007.87648583171</v>
      </c>
      <c r="Z415" s="108">
        <f t="shared" ref="Z415:AA415" si="501">T415*$D$58/100</f>
        <v>8405.3018914990262</v>
      </c>
      <c r="AA415" s="108">
        <f t="shared" si="501"/>
        <v>5602.5745943326838</v>
      </c>
      <c r="AB415" s="108"/>
      <c r="AC415" s="108"/>
      <c r="AD415" s="109"/>
      <c r="AE415" s="99">
        <f t="shared" si="458"/>
        <v>18</v>
      </c>
      <c r="AF415" s="101">
        <f t="shared" si="459"/>
        <v>36</v>
      </c>
      <c r="AG415" s="101">
        <f t="shared" si="460"/>
        <v>19.001300000000001</v>
      </c>
      <c r="AH415" s="101">
        <f t="shared" si="461"/>
        <v>153.5</v>
      </c>
      <c r="AI415" s="101">
        <f t="shared" si="482"/>
        <v>268.61079999999998</v>
      </c>
      <c r="AJ415" s="108">
        <f t="shared" si="462"/>
        <v>2.2222222222222223</v>
      </c>
      <c r="AK415" s="101">
        <f t="shared" si="463"/>
        <v>4669.212161943904</v>
      </c>
      <c r="AL415" s="101">
        <f t="shared" si="464"/>
        <v>2334.8060809719518</v>
      </c>
      <c r="AM415" s="101">
        <f t="shared" si="465"/>
        <v>2334.4060809719517</v>
      </c>
      <c r="AN415" s="101"/>
      <c r="AO415" s="1">
        <v>18</v>
      </c>
      <c r="AP415" s="2">
        <v>36</v>
      </c>
      <c r="AQ415" s="74">
        <f t="shared" si="466"/>
        <v>307</v>
      </c>
      <c r="AR415" s="31">
        <f t="shared" si="467"/>
        <v>0</v>
      </c>
      <c r="AS415" s="2">
        <f t="shared" si="468"/>
        <v>0.5</v>
      </c>
      <c r="AT415" s="33">
        <f t="shared" si="469"/>
        <v>0</v>
      </c>
      <c r="AU415" s="31">
        <f t="shared" si="470"/>
        <v>0</v>
      </c>
      <c r="AV415" s="2">
        <f t="shared" si="471"/>
        <v>1.5</v>
      </c>
      <c r="AW415" s="33">
        <f t="shared" si="472"/>
        <v>0</v>
      </c>
      <c r="AX415" s="31">
        <f t="shared" si="473"/>
        <v>1</v>
      </c>
      <c r="AY415" s="33">
        <f t="shared" si="474"/>
        <v>1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customHeight="1">
      <c r="A416" s="2"/>
      <c r="B416" s="107">
        <v>341</v>
      </c>
      <c r="C416" s="31">
        <v>4</v>
      </c>
      <c r="D416" s="106" t="s">
        <v>20</v>
      </c>
      <c r="E416" s="2" t="s">
        <v>67</v>
      </c>
      <c r="F416" s="2" t="s">
        <v>149</v>
      </c>
      <c r="G416" s="2"/>
      <c r="H416" s="33"/>
      <c r="I416" s="99">
        <f t="shared" si="0"/>
        <v>439.50775222613618</v>
      </c>
      <c r="J416" s="101">
        <f t="shared" si="1"/>
        <v>9.3888888888888893</v>
      </c>
      <c r="K416" s="101">
        <f t="shared" si="2"/>
        <v>689</v>
      </c>
      <c r="L416" s="74">
        <f t="shared" si="3"/>
        <v>253</v>
      </c>
      <c r="M416" s="99">
        <f t="shared" si="191"/>
        <v>7911.1395400704514</v>
      </c>
      <c r="N416" s="108">
        <f t="shared" si="453"/>
        <v>4303.6079060614229</v>
      </c>
      <c r="O416" s="108">
        <f t="shared" si="454"/>
        <v>3607.531634009028</v>
      </c>
      <c r="P416" s="108"/>
      <c r="Q416" s="108"/>
      <c r="R416" s="109"/>
      <c r="S416" s="99">
        <f t="shared" si="399"/>
        <v>5191.6044529785377</v>
      </c>
      <c r="T416" s="108">
        <f t="shared" si="455"/>
        <v>2596.2822264892684</v>
      </c>
      <c r="U416" s="108">
        <f t="shared" si="456"/>
        <v>2595.3222264892688</v>
      </c>
      <c r="V416" s="108"/>
      <c r="W416" s="108"/>
      <c r="X416" s="109"/>
      <c r="Y416" s="99">
        <f t="shared" si="8"/>
        <v>10383.208905957075</v>
      </c>
      <c r="Z416" s="108">
        <f t="shared" ref="Z416:AA416" si="502">T416*$D$58/100</f>
        <v>5192.5644529785368</v>
      </c>
      <c r="AA416" s="108">
        <f t="shared" si="502"/>
        <v>5190.6444529785376</v>
      </c>
      <c r="AB416" s="108"/>
      <c r="AC416" s="108"/>
      <c r="AD416" s="109"/>
      <c r="AE416" s="99">
        <f t="shared" si="458"/>
        <v>18</v>
      </c>
      <c r="AF416" s="101">
        <f t="shared" si="459"/>
        <v>36</v>
      </c>
      <c r="AG416" s="101">
        <f t="shared" si="460"/>
        <v>19.001300000000001</v>
      </c>
      <c r="AH416" s="101">
        <f t="shared" si="461"/>
        <v>169</v>
      </c>
      <c r="AI416" s="101">
        <f t="shared" si="482"/>
        <v>268.61079999999998</v>
      </c>
      <c r="AJ416" s="108">
        <f t="shared" si="462"/>
        <v>2</v>
      </c>
      <c r="AK416" s="101">
        <f t="shared" si="463"/>
        <v>4326.3370441487805</v>
      </c>
      <c r="AL416" s="101">
        <f t="shared" si="464"/>
        <v>2163.5685220743903</v>
      </c>
      <c r="AM416" s="101">
        <f t="shared" si="465"/>
        <v>2162.7685220743906</v>
      </c>
      <c r="AN416" s="101"/>
      <c r="AO416" s="1">
        <v>18</v>
      </c>
      <c r="AP416" s="2">
        <v>36</v>
      </c>
      <c r="AQ416" s="74">
        <f t="shared" si="466"/>
        <v>169</v>
      </c>
      <c r="AR416" s="31">
        <f t="shared" si="467"/>
        <v>0</v>
      </c>
      <c r="AS416" s="2">
        <f t="shared" si="468"/>
        <v>1</v>
      </c>
      <c r="AT416" s="33">
        <f t="shared" si="469"/>
        <v>0</v>
      </c>
      <c r="AU416" s="31">
        <f t="shared" si="470"/>
        <v>0</v>
      </c>
      <c r="AV416" s="2">
        <f t="shared" si="471"/>
        <v>1</v>
      </c>
      <c r="AW416" s="33">
        <f t="shared" si="472"/>
        <v>0</v>
      </c>
      <c r="AX416" s="31">
        <f t="shared" si="473"/>
        <v>1</v>
      </c>
      <c r="AY416" s="33">
        <f t="shared" si="474"/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customHeight="1">
      <c r="A417" s="2"/>
      <c r="B417" s="107">
        <v>342</v>
      </c>
      <c r="C417" s="31">
        <v>4</v>
      </c>
      <c r="D417" s="106" t="s">
        <v>20</v>
      </c>
      <c r="E417" s="2" t="s">
        <v>148</v>
      </c>
      <c r="F417" s="2" t="s">
        <v>149</v>
      </c>
      <c r="G417" s="2"/>
      <c r="H417" s="33"/>
      <c r="I417" s="99">
        <f t="shared" si="0"/>
        <v>527.40930267136343</v>
      </c>
      <c r="J417" s="101">
        <f t="shared" si="1"/>
        <v>11.266666666666667</v>
      </c>
      <c r="K417" s="101">
        <f t="shared" si="2"/>
        <v>568</v>
      </c>
      <c r="L417" s="74">
        <f t="shared" si="3"/>
        <v>202</v>
      </c>
      <c r="M417" s="99">
        <f t="shared" si="191"/>
        <v>7911.1395400704514</v>
      </c>
      <c r="N417" s="108">
        <f t="shared" si="453"/>
        <v>4303.6079060614229</v>
      </c>
      <c r="O417" s="108">
        <f t="shared" si="454"/>
        <v>3607.531634009028</v>
      </c>
      <c r="P417" s="108"/>
      <c r="Q417" s="108"/>
      <c r="R417" s="109"/>
      <c r="S417" s="99">
        <f t="shared" si="399"/>
        <v>5191.6044529785377</v>
      </c>
      <c r="T417" s="108">
        <f t="shared" si="455"/>
        <v>2596.2822264892684</v>
      </c>
      <c r="U417" s="108">
        <f t="shared" si="456"/>
        <v>2595.3222264892688</v>
      </c>
      <c r="V417" s="108"/>
      <c r="W417" s="108"/>
      <c r="X417" s="109"/>
      <c r="Y417" s="99">
        <f t="shared" si="8"/>
        <v>10383.208905957075</v>
      </c>
      <c r="Z417" s="108">
        <f t="shared" ref="Z417:AA417" si="503">T417*$D$58/100</f>
        <v>5192.5644529785368</v>
      </c>
      <c r="AA417" s="108">
        <f t="shared" si="503"/>
        <v>5190.6444529785376</v>
      </c>
      <c r="AB417" s="108"/>
      <c r="AC417" s="108"/>
      <c r="AD417" s="109"/>
      <c r="AE417" s="99">
        <f t="shared" si="458"/>
        <v>15</v>
      </c>
      <c r="AF417" s="101">
        <f t="shared" si="459"/>
        <v>36</v>
      </c>
      <c r="AG417" s="101">
        <f t="shared" si="460"/>
        <v>19.001300000000001</v>
      </c>
      <c r="AH417" s="101">
        <f t="shared" si="461"/>
        <v>169</v>
      </c>
      <c r="AI417" s="101">
        <f t="shared" si="482"/>
        <v>268.61079999999998</v>
      </c>
      <c r="AJ417" s="108">
        <f t="shared" si="462"/>
        <v>2</v>
      </c>
      <c r="AK417" s="101">
        <f t="shared" si="463"/>
        <v>4326.3370441487805</v>
      </c>
      <c r="AL417" s="101">
        <f t="shared" si="464"/>
        <v>2163.5685220743903</v>
      </c>
      <c r="AM417" s="101">
        <f t="shared" si="465"/>
        <v>2162.7685220743906</v>
      </c>
      <c r="AN417" s="101"/>
      <c r="AO417" s="1">
        <v>18</v>
      </c>
      <c r="AP417" s="2">
        <v>36</v>
      </c>
      <c r="AQ417" s="74">
        <f t="shared" si="466"/>
        <v>169</v>
      </c>
      <c r="AR417" s="31">
        <f t="shared" si="467"/>
        <v>3</v>
      </c>
      <c r="AS417" s="2">
        <f t="shared" si="468"/>
        <v>1</v>
      </c>
      <c r="AT417" s="33">
        <f t="shared" si="469"/>
        <v>0</v>
      </c>
      <c r="AU417" s="31">
        <f t="shared" si="470"/>
        <v>0</v>
      </c>
      <c r="AV417" s="2">
        <f t="shared" si="471"/>
        <v>1</v>
      </c>
      <c r="AW417" s="33">
        <f t="shared" si="472"/>
        <v>0</v>
      </c>
      <c r="AX417" s="31">
        <f t="shared" si="473"/>
        <v>1</v>
      </c>
      <c r="AY417" s="33">
        <f t="shared" si="474"/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customHeight="1">
      <c r="A418" s="2"/>
      <c r="B418" s="107">
        <v>343</v>
      </c>
      <c r="C418" s="31">
        <v>4</v>
      </c>
      <c r="D418" s="106" t="s">
        <v>20</v>
      </c>
      <c r="E418" s="2" t="s">
        <v>79</v>
      </c>
      <c r="F418" s="2" t="s">
        <v>149</v>
      </c>
      <c r="G418" s="2"/>
      <c r="H418" s="33"/>
      <c r="I418" s="99">
        <f t="shared" si="0"/>
        <v>439.50775222613618</v>
      </c>
      <c r="J418" s="101">
        <f t="shared" si="1"/>
        <v>4.6944444444444446</v>
      </c>
      <c r="K418" s="101">
        <f t="shared" si="2"/>
        <v>689</v>
      </c>
      <c r="L418" s="74">
        <f t="shared" si="3"/>
        <v>253</v>
      </c>
      <c r="M418" s="99">
        <f t="shared" si="191"/>
        <v>7911.1395400704514</v>
      </c>
      <c r="N418" s="108">
        <f t="shared" si="453"/>
        <v>4303.6079060614229</v>
      </c>
      <c r="O418" s="108">
        <f t="shared" si="454"/>
        <v>3607.531634009028</v>
      </c>
      <c r="P418" s="108"/>
      <c r="Q418" s="108"/>
      <c r="R418" s="109"/>
      <c r="S418" s="99">
        <f t="shared" si="399"/>
        <v>5191.6044529785377</v>
      </c>
      <c r="T418" s="108">
        <f t="shared" si="455"/>
        <v>2596.2822264892684</v>
      </c>
      <c r="U418" s="108">
        <f t="shared" si="456"/>
        <v>2595.3222264892688</v>
      </c>
      <c r="V418" s="108"/>
      <c r="W418" s="108"/>
      <c r="X418" s="109"/>
      <c r="Y418" s="99">
        <f t="shared" si="8"/>
        <v>10383.208905957075</v>
      </c>
      <c r="Z418" s="108">
        <f t="shared" ref="Z418:AA418" si="504">T418*$D$58/100</f>
        <v>5192.5644529785368</v>
      </c>
      <c r="AA418" s="108">
        <f t="shared" si="504"/>
        <v>5190.6444529785376</v>
      </c>
      <c r="AB418" s="108"/>
      <c r="AC418" s="108"/>
      <c r="AD418" s="109"/>
      <c r="AE418" s="99">
        <f t="shared" si="458"/>
        <v>18</v>
      </c>
      <c r="AF418" s="101">
        <f t="shared" si="459"/>
        <v>36</v>
      </c>
      <c r="AG418" s="101">
        <f t="shared" si="460"/>
        <v>19.001300000000001</v>
      </c>
      <c r="AH418" s="101">
        <f t="shared" si="461"/>
        <v>84.5</v>
      </c>
      <c r="AI418" s="101">
        <f t="shared" si="482"/>
        <v>268.61079999999998</v>
      </c>
      <c r="AJ418" s="108">
        <f t="shared" si="462"/>
        <v>2</v>
      </c>
      <c r="AK418" s="101">
        <f t="shared" si="463"/>
        <v>4326.3370441487805</v>
      </c>
      <c r="AL418" s="101">
        <f t="shared" si="464"/>
        <v>2163.5685220743903</v>
      </c>
      <c r="AM418" s="101">
        <f t="shared" si="465"/>
        <v>2162.7685220743906</v>
      </c>
      <c r="AN418" s="101"/>
      <c r="AO418" s="1">
        <v>18</v>
      </c>
      <c r="AP418" s="2">
        <v>36</v>
      </c>
      <c r="AQ418" s="74">
        <f t="shared" si="466"/>
        <v>169</v>
      </c>
      <c r="AR418" s="31">
        <f t="shared" si="467"/>
        <v>0</v>
      </c>
      <c r="AS418" s="2">
        <f t="shared" si="468"/>
        <v>0.5</v>
      </c>
      <c r="AT418" s="33">
        <f t="shared" si="469"/>
        <v>0</v>
      </c>
      <c r="AU418" s="31">
        <f t="shared" si="470"/>
        <v>0</v>
      </c>
      <c r="AV418" s="2">
        <f t="shared" si="471"/>
        <v>1</v>
      </c>
      <c r="AW418" s="33">
        <f t="shared" si="472"/>
        <v>0</v>
      </c>
      <c r="AX418" s="31">
        <f t="shared" si="473"/>
        <v>1</v>
      </c>
      <c r="AY418" s="33">
        <f t="shared" si="474"/>
        <v>1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customHeight="1">
      <c r="A419" s="2"/>
      <c r="B419" s="107">
        <v>344</v>
      </c>
      <c r="C419" s="31">
        <v>1</v>
      </c>
      <c r="D419" s="106" t="s">
        <v>20</v>
      </c>
      <c r="E419" s="2" t="s">
        <v>67</v>
      </c>
      <c r="F419" s="2" t="s">
        <v>149</v>
      </c>
      <c r="G419" s="2"/>
      <c r="H419" s="33"/>
      <c r="I419" s="99">
        <f t="shared" si="0"/>
        <v>352.85271074785283</v>
      </c>
      <c r="J419" s="101">
        <f t="shared" si="1"/>
        <v>4.7222222222222223</v>
      </c>
      <c r="K419" s="101">
        <f t="shared" si="2"/>
        <v>778</v>
      </c>
      <c r="L419" s="74">
        <f t="shared" si="3"/>
        <v>293</v>
      </c>
      <c r="M419" s="99">
        <f t="shared" si="191"/>
        <v>6351.3487934613504</v>
      </c>
      <c r="N419" s="108">
        <f t="shared" si="453"/>
        <v>3454.8721979592619</v>
      </c>
      <c r="O419" s="108">
        <f t="shared" si="454"/>
        <v>2896.4765955020885</v>
      </c>
      <c r="P419" s="108"/>
      <c r="Q419" s="108"/>
      <c r="R419" s="109"/>
      <c r="S419" s="99">
        <f t="shared" si="399"/>
        <v>4168.0332466273176</v>
      </c>
      <c r="T419" s="108">
        <f t="shared" si="455"/>
        <v>2084.2566233136586</v>
      </c>
      <c r="U419" s="108">
        <f t="shared" si="456"/>
        <v>2083.7766233136585</v>
      </c>
      <c r="V419" s="108"/>
      <c r="W419" s="108"/>
      <c r="X419" s="109"/>
      <c r="Y419" s="99">
        <f t="shared" si="8"/>
        <v>8336.0664932546351</v>
      </c>
      <c r="Z419" s="108">
        <f t="shared" ref="Z419:AA419" si="505">T419*$D$58/100</f>
        <v>4168.5132466273171</v>
      </c>
      <c r="AA419" s="108">
        <f t="shared" si="505"/>
        <v>4167.5532466273171</v>
      </c>
      <c r="AB419" s="108"/>
      <c r="AC419" s="108"/>
      <c r="AD419" s="109"/>
      <c r="AE419" s="99">
        <f t="shared" si="458"/>
        <v>18</v>
      </c>
      <c r="AF419" s="101">
        <f t="shared" si="459"/>
        <v>36</v>
      </c>
      <c r="AG419" s="101">
        <f t="shared" si="460"/>
        <v>19.001300000000001</v>
      </c>
      <c r="AH419" s="101">
        <f t="shared" si="461"/>
        <v>85</v>
      </c>
      <c r="AI419" s="101">
        <f t="shared" si="482"/>
        <v>268.61079999999998</v>
      </c>
      <c r="AJ419" s="108">
        <f t="shared" si="462"/>
        <v>2</v>
      </c>
      <c r="AK419" s="101">
        <f t="shared" si="463"/>
        <v>3473.3610388560978</v>
      </c>
      <c r="AL419" s="101">
        <f t="shared" si="464"/>
        <v>1736.880519428049</v>
      </c>
      <c r="AM419" s="101">
        <f t="shared" si="465"/>
        <v>1736.4805194280489</v>
      </c>
      <c r="AN419" s="101"/>
      <c r="AO419" s="1">
        <v>18</v>
      </c>
      <c r="AP419" s="2">
        <v>36</v>
      </c>
      <c r="AQ419" s="74">
        <f t="shared" si="466"/>
        <v>85</v>
      </c>
      <c r="AR419" s="31">
        <f t="shared" si="467"/>
        <v>0</v>
      </c>
      <c r="AS419" s="2">
        <f t="shared" si="468"/>
        <v>1</v>
      </c>
      <c r="AT419" s="33">
        <f t="shared" si="469"/>
        <v>0</v>
      </c>
      <c r="AU419" s="31">
        <f t="shared" si="470"/>
        <v>0</v>
      </c>
      <c r="AV419" s="2">
        <f t="shared" si="471"/>
        <v>1</v>
      </c>
      <c r="AW419" s="33">
        <f t="shared" si="472"/>
        <v>0</v>
      </c>
      <c r="AX419" s="31">
        <f t="shared" si="473"/>
        <v>1</v>
      </c>
      <c r="AY419" s="33">
        <f t="shared" si="474"/>
        <v>1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customHeight="1">
      <c r="A420" s="2"/>
      <c r="B420" s="107">
        <v>345</v>
      </c>
      <c r="C420" s="31">
        <v>10</v>
      </c>
      <c r="D420" s="106" t="s">
        <v>20</v>
      </c>
      <c r="E420" s="2" t="s">
        <v>144</v>
      </c>
      <c r="F420" s="2"/>
      <c r="G420" s="2"/>
      <c r="H420" s="33"/>
      <c r="I420" s="99">
        <f t="shared" si="0"/>
        <v>501.16237358051887</v>
      </c>
      <c r="J420" s="101">
        <f t="shared" si="1"/>
        <v>24.5</v>
      </c>
      <c r="K420" s="101">
        <f t="shared" si="2"/>
        <v>602</v>
      </c>
      <c r="L420" s="74">
        <f t="shared" si="3"/>
        <v>214</v>
      </c>
      <c r="M420" s="99">
        <f t="shared" si="191"/>
        <v>9020.9227244493395</v>
      </c>
      <c r="N420" s="108">
        <f t="shared" si="453"/>
        <v>3219.2253949389001</v>
      </c>
      <c r="O420" s="108">
        <f t="shared" si="454"/>
        <v>5801.6973295104399</v>
      </c>
      <c r="P420" s="108"/>
      <c r="Q420" s="108"/>
      <c r="R420" s="109"/>
      <c r="S420" s="99">
        <f t="shared" si="399"/>
        <v>7313.423381526829</v>
      </c>
      <c r="T420" s="108">
        <f t="shared" si="455"/>
        <v>2438.1007342024391</v>
      </c>
      <c r="U420" s="108">
        <f t="shared" si="456"/>
        <v>4875.3226473243903</v>
      </c>
      <c r="V420" s="108"/>
      <c r="W420" s="108"/>
      <c r="X420" s="109"/>
      <c r="Y420" s="99">
        <f t="shared" si="8"/>
        <v>14626.846763053658</v>
      </c>
      <c r="Z420" s="108">
        <f t="shared" ref="Z420:AA420" si="506">T420*$D$58/100</f>
        <v>4876.2014684048781</v>
      </c>
      <c r="AA420" s="108">
        <f t="shared" si="506"/>
        <v>9750.6452946487807</v>
      </c>
      <c r="AB420" s="108"/>
      <c r="AC420" s="108"/>
      <c r="AD420" s="109"/>
      <c r="AE420" s="99">
        <f t="shared" si="458"/>
        <v>18</v>
      </c>
      <c r="AF420" s="101">
        <f t="shared" si="459"/>
        <v>36</v>
      </c>
      <c r="AG420" s="101">
        <f t="shared" si="460"/>
        <v>19.001300000000001</v>
      </c>
      <c r="AH420" s="101">
        <f t="shared" si="461"/>
        <v>441</v>
      </c>
      <c r="AI420" s="101">
        <f t="shared" si="482"/>
        <v>268.61079999999998</v>
      </c>
      <c r="AJ420" s="108">
        <f t="shared" si="462"/>
        <v>2.8571428571428572</v>
      </c>
      <c r="AK420" s="101">
        <f t="shared" si="463"/>
        <v>4875.7620578646347</v>
      </c>
      <c r="AL420" s="101">
        <f t="shared" si="464"/>
        <v>2438.1007342024391</v>
      </c>
      <c r="AM420" s="101">
        <f t="shared" si="465"/>
        <v>2437.6613236621952</v>
      </c>
      <c r="AN420" s="101"/>
      <c r="AO420" s="1">
        <v>18</v>
      </c>
      <c r="AP420" s="2">
        <v>36</v>
      </c>
      <c r="AQ420" s="74">
        <f t="shared" si="466"/>
        <v>441</v>
      </c>
      <c r="AR420" s="31">
        <f t="shared" si="467"/>
        <v>0</v>
      </c>
      <c r="AS420" s="2">
        <f t="shared" si="468"/>
        <v>1</v>
      </c>
      <c r="AT420" s="33">
        <f t="shared" si="469"/>
        <v>0</v>
      </c>
      <c r="AU420" s="31">
        <f t="shared" si="470"/>
        <v>0</v>
      </c>
      <c r="AV420" s="2">
        <f t="shared" si="471"/>
        <v>1</v>
      </c>
      <c r="AW420" s="33">
        <f t="shared" si="472"/>
        <v>0</v>
      </c>
      <c r="AX420" s="31">
        <f t="shared" si="473"/>
        <v>2</v>
      </c>
      <c r="AY420" s="33">
        <f t="shared" si="474"/>
        <v>1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customHeight="1">
      <c r="A421" s="2"/>
      <c r="B421" s="107">
        <v>346</v>
      </c>
      <c r="C421" s="31">
        <v>10</v>
      </c>
      <c r="D421" s="106" t="s">
        <v>20</v>
      </c>
      <c r="E421" s="2" t="s">
        <v>138</v>
      </c>
      <c r="F421" s="2"/>
      <c r="G421" s="2"/>
      <c r="H421" s="33"/>
      <c r="I421" s="99">
        <f t="shared" si="0"/>
        <v>638.19241200533907</v>
      </c>
      <c r="J421" s="101">
        <f t="shared" si="1"/>
        <v>24.5</v>
      </c>
      <c r="K421" s="101">
        <f t="shared" si="2"/>
        <v>424</v>
      </c>
      <c r="L421" s="74">
        <f t="shared" si="3"/>
        <v>137</v>
      </c>
      <c r="M421" s="99">
        <f t="shared" si="191"/>
        <v>11487.463416096103</v>
      </c>
      <c r="N421" s="108">
        <f t="shared" si="453"/>
        <v>5685.7660865856633</v>
      </c>
      <c r="O421" s="108">
        <f t="shared" si="454"/>
        <v>5801.6973295104399</v>
      </c>
      <c r="P421" s="108"/>
      <c r="Q421" s="108"/>
      <c r="R421" s="109"/>
      <c r="S421" s="99">
        <f t="shared" si="399"/>
        <v>7313.423381526829</v>
      </c>
      <c r="T421" s="108">
        <f t="shared" si="455"/>
        <v>2438.1007342024391</v>
      </c>
      <c r="U421" s="108">
        <f t="shared" si="456"/>
        <v>4875.3226473243903</v>
      </c>
      <c r="V421" s="108"/>
      <c r="W421" s="108"/>
      <c r="X421" s="109"/>
      <c r="Y421" s="99">
        <f t="shared" si="8"/>
        <v>14626.846763053658</v>
      </c>
      <c r="Z421" s="108">
        <f t="shared" ref="Z421:AA421" si="507">T421*$D$58/100</f>
        <v>4876.2014684048781</v>
      </c>
      <c r="AA421" s="108">
        <f t="shared" si="507"/>
        <v>9750.6452946487807</v>
      </c>
      <c r="AB421" s="108"/>
      <c r="AC421" s="108"/>
      <c r="AD421" s="109"/>
      <c r="AE421" s="99">
        <f t="shared" si="458"/>
        <v>18</v>
      </c>
      <c r="AF421" s="101">
        <f t="shared" si="459"/>
        <v>36</v>
      </c>
      <c r="AG421" s="101">
        <f t="shared" si="460"/>
        <v>79.001300000000001</v>
      </c>
      <c r="AH421" s="101">
        <f t="shared" si="461"/>
        <v>441</v>
      </c>
      <c r="AI421" s="101">
        <f t="shared" si="482"/>
        <v>268.61079999999998</v>
      </c>
      <c r="AJ421" s="108">
        <f t="shared" si="462"/>
        <v>2.8571428571428572</v>
      </c>
      <c r="AK421" s="101">
        <f t="shared" si="463"/>
        <v>4875.7620578646347</v>
      </c>
      <c r="AL421" s="101">
        <f t="shared" si="464"/>
        <v>2438.1007342024391</v>
      </c>
      <c r="AM421" s="101">
        <f t="shared" si="465"/>
        <v>2437.6613236621952</v>
      </c>
      <c r="AN421" s="101"/>
      <c r="AO421" s="1">
        <v>18</v>
      </c>
      <c r="AP421" s="2">
        <v>36</v>
      </c>
      <c r="AQ421" s="74">
        <f t="shared" si="466"/>
        <v>441</v>
      </c>
      <c r="AR421" s="31">
        <f t="shared" si="467"/>
        <v>0</v>
      </c>
      <c r="AS421" s="2">
        <f t="shared" si="468"/>
        <v>1</v>
      </c>
      <c r="AT421" s="33">
        <f t="shared" si="469"/>
        <v>0</v>
      </c>
      <c r="AU421" s="31">
        <f t="shared" si="470"/>
        <v>60</v>
      </c>
      <c r="AV421" s="2">
        <f t="shared" si="471"/>
        <v>1</v>
      </c>
      <c r="AW421" s="33">
        <f t="shared" si="472"/>
        <v>0</v>
      </c>
      <c r="AX421" s="31">
        <f t="shared" si="473"/>
        <v>2</v>
      </c>
      <c r="AY421" s="33">
        <f t="shared" si="474"/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customHeight="1">
      <c r="A422" s="2"/>
      <c r="B422" s="107">
        <v>347</v>
      </c>
      <c r="C422" s="31">
        <v>10</v>
      </c>
      <c r="D422" s="106" t="s">
        <v>20</v>
      </c>
      <c r="E422" s="2" t="s">
        <v>140</v>
      </c>
      <c r="F422" s="2"/>
      <c r="G422" s="2"/>
      <c r="H422" s="33"/>
      <c r="I422" s="99">
        <f t="shared" si="0"/>
        <v>590.58530121771059</v>
      </c>
      <c r="J422" s="101">
        <f t="shared" si="1"/>
        <v>24.5</v>
      </c>
      <c r="K422" s="101">
        <f t="shared" si="2"/>
        <v>484</v>
      </c>
      <c r="L422" s="74">
        <f t="shared" si="3"/>
        <v>167</v>
      </c>
      <c r="M422" s="99">
        <f t="shared" si="191"/>
        <v>10630.53542191879</v>
      </c>
      <c r="N422" s="108">
        <f t="shared" si="453"/>
        <v>4828.8380924083503</v>
      </c>
      <c r="O422" s="108">
        <f t="shared" si="454"/>
        <v>5801.6973295104399</v>
      </c>
      <c r="P422" s="108"/>
      <c r="Q422" s="108"/>
      <c r="R422" s="109"/>
      <c r="S422" s="99">
        <f t="shared" si="399"/>
        <v>8532.4737486280501</v>
      </c>
      <c r="T422" s="108">
        <f t="shared" si="455"/>
        <v>3657.1511013036588</v>
      </c>
      <c r="U422" s="108">
        <f t="shared" si="456"/>
        <v>4875.3226473243903</v>
      </c>
      <c r="V422" s="108"/>
      <c r="W422" s="108"/>
      <c r="X422" s="109"/>
      <c r="Y422" s="99">
        <f t="shared" si="8"/>
        <v>17064.9474972561</v>
      </c>
      <c r="Z422" s="108">
        <f t="shared" ref="Z422:AA422" si="508">T422*$D$58/100</f>
        <v>7314.3022026073177</v>
      </c>
      <c r="AA422" s="108">
        <f t="shared" si="508"/>
        <v>9750.6452946487807</v>
      </c>
      <c r="AB422" s="108"/>
      <c r="AC422" s="108"/>
      <c r="AD422" s="109"/>
      <c r="AE422" s="99">
        <f t="shared" si="458"/>
        <v>18</v>
      </c>
      <c r="AF422" s="101">
        <f t="shared" si="459"/>
        <v>36</v>
      </c>
      <c r="AG422" s="101">
        <f t="shared" si="460"/>
        <v>19.001300000000001</v>
      </c>
      <c r="AH422" s="101">
        <f t="shared" si="461"/>
        <v>441</v>
      </c>
      <c r="AI422" s="101">
        <f t="shared" si="482"/>
        <v>268.61079999999998</v>
      </c>
      <c r="AJ422" s="108">
        <f t="shared" si="462"/>
        <v>3.1746031746031744</v>
      </c>
      <c r="AK422" s="101">
        <f t="shared" si="463"/>
        <v>4875.7620578646347</v>
      </c>
      <c r="AL422" s="101">
        <f t="shared" si="464"/>
        <v>2438.1007342024391</v>
      </c>
      <c r="AM422" s="101">
        <f t="shared" si="465"/>
        <v>2437.6613236621952</v>
      </c>
      <c r="AN422" s="101"/>
      <c r="AO422" s="1">
        <v>18</v>
      </c>
      <c r="AP422" s="2">
        <v>36</v>
      </c>
      <c r="AQ422" s="74">
        <f t="shared" si="466"/>
        <v>441</v>
      </c>
      <c r="AR422" s="31">
        <f t="shared" si="467"/>
        <v>0</v>
      </c>
      <c r="AS422" s="2">
        <f t="shared" si="468"/>
        <v>1</v>
      </c>
      <c r="AT422" s="33">
        <f t="shared" si="469"/>
        <v>0</v>
      </c>
      <c r="AU422" s="31">
        <f t="shared" si="470"/>
        <v>0</v>
      </c>
      <c r="AV422" s="2">
        <f t="shared" si="471"/>
        <v>1.5</v>
      </c>
      <c r="AW422" s="33">
        <f t="shared" si="472"/>
        <v>0</v>
      </c>
      <c r="AX422" s="31">
        <f t="shared" si="473"/>
        <v>2</v>
      </c>
      <c r="AY422" s="33">
        <f t="shared" si="474"/>
        <v>1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customHeight="1">
      <c r="A423" s="2"/>
      <c r="B423" s="107">
        <v>348</v>
      </c>
      <c r="C423" s="31">
        <v>10</v>
      </c>
      <c r="D423" s="106" t="s">
        <v>20</v>
      </c>
      <c r="E423" s="2" t="s">
        <v>150</v>
      </c>
      <c r="F423" s="2"/>
      <c r="G423" s="2"/>
      <c r="H423" s="33"/>
      <c r="I423" s="99">
        <f t="shared" si="0"/>
        <v>601.39484829662263</v>
      </c>
      <c r="J423" s="101">
        <f t="shared" si="1"/>
        <v>29.4</v>
      </c>
      <c r="K423" s="101">
        <f t="shared" si="2"/>
        <v>466</v>
      </c>
      <c r="L423" s="74">
        <f t="shared" si="3"/>
        <v>158</v>
      </c>
      <c r="M423" s="99">
        <f t="shared" si="191"/>
        <v>9020.9227244493395</v>
      </c>
      <c r="N423" s="108">
        <f t="shared" si="453"/>
        <v>3219.2253949389001</v>
      </c>
      <c r="O423" s="108">
        <f t="shared" si="454"/>
        <v>5801.6973295104399</v>
      </c>
      <c r="P423" s="108"/>
      <c r="Q423" s="108"/>
      <c r="R423" s="109"/>
      <c r="S423" s="99">
        <f t="shared" si="399"/>
        <v>7313.423381526829</v>
      </c>
      <c r="T423" s="108">
        <f t="shared" si="455"/>
        <v>2438.1007342024391</v>
      </c>
      <c r="U423" s="108">
        <f t="shared" si="456"/>
        <v>4875.3226473243903</v>
      </c>
      <c r="V423" s="108"/>
      <c r="W423" s="108"/>
      <c r="X423" s="109"/>
      <c r="Y423" s="99">
        <f t="shared" si="8"/>
        <v>14626.846763053658</v>
      </c>
      <c r="Z423" s="108">
        <f t="shared" ref="Z423:AA423" si="509">T423*$D$58/100</f>
        <v>4876.2014684048781</v>
      </c>
      <c r="AA423" s="108">
        <f t="shared" si="509"/>
        <v>9750.6452946487807</v>
      </c>
      <c r="AB423" s="108"/>
      <c r="AC423" s="108"/>
      <c r="AD423" s="109"/>
      <c r="AE423" s="99">
        <f t="shared" si="458"/>
        <v>15</v>
      </c>
      <c r="AF423" s="101">
        <f t="shared" si="459"/>
        <v>36</v>
      </c>
      <c r="AG423" s="101">
        <f t="shared" si="460"/>
        <v>19.001300000000001</v>
      </c>
      <c r="AH423" s="101">
        <f t="shared" si="461"/>
        <v>441</v>
      </c>
      <c r="AI423" s="101">
        <f t="shared" si="482"/>
        <v>268.61079999999998</v>
      </c>
      <c r="AJ423" s="108">
        <f t="shared" si="462"/>
        <v>2.8571428571428572</v>
      </c>
      <c r="AK423" s="101">
        <f t="shared" si="463"/>
        <v>4875.7620578646347</v>
      </c>
      <c r="AL423" s="101">
        <f t="shared" si="464"/>
        <v>2438.1007342024391</v>
      </c>
      <c r="AM423" s="101">
        <f t="shared" si="465"/>
        <v>2437.6613236621952</v>
      </c>
      <c r="AN423" s="101"/>
      <c r="AO423" s="1">
        <v>18</v>
      </c>
      <c r="AP423" s="2">
        <v>36</v>
      </c>
      <c r="AQ423" s="74">
        <f t="shared" si="466"/>
        <v>441</v>
      </c>
      <c r="AR423" s="31">
        <f t="shared" si="467"/>
        <v>3</v>
      </c>
      <c r="AS423" s="2">
        <f t="shared" si="468"/>
        <v>1</v>
      </c>
      <c r="AT423" s="33">
        <f t="shared" si="469"/>
        <v>0</v>
      </c>
      <c r="AU423" s="31">
        <f t="shared" si="470"/>
        <v>0</v>
      </c>
      <c r="AV423" s="2">
        <f t="shared" si="471"/>
        <v>1</v>
      </c>
      <c r="AW423" s="33">
        <f t="shared" si="472"/>
        <v>0</v>
      </c>
      <c r="AX423" s="31">
        <f t="shared" si="473"/>
        <v>2</v>
      </c>
      <c r="AY423" s="33">
        <f t="shared" si="474"/>
        <v>1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customHeight="1">
      <c r="A424" s="2"/>
      <c r="B424" s="107">
        <v>349</v>
      </c>
      <c r="C424" s="31">
        <v>10</v>
      </c>
      <c r="D424" s="106" t="s">
        <v>20</v>
      </c>
      <c r="E424" s="2" t="s">
        <v>164</v>
      </c>
      <c r="F424" s="2"/>
      <c r="G424" s="2"/>
      <c r="H424" s="33"/>
      <c r="I424" s="99">
        <f t="shared" si="0"/>
        <v>765.83089440640686</v>
      </c>
      <c r="J424" s="101">
        <f t="shared" si="1"/>
        <v>29.4</v>
      </c>
      <c r="K424" s="101">
        <f t="shared" si="2"/>
        <v>291</v>
      </c>
      <c r="L424" s="74">
        <f t="shared" si="3"/>
        <v>78</v>
      </c>
      <c r="M424" s="99">
        <f t="shared" si="191"/>
        <v>11487.463416096103</v>
      </c>
      <c r="N424" s="108">
        <f t="shared" si="453"/>
        <v>5685.7660865856633</v>
      </c>
      <c r="O424" s="108">
        <f t="shared" si="454"/>
        <v>5801.6973295104399</v>
      </c>
      <c r="P424" s="108"/>
      <c r="Q424" s="108"/>
      <c r="R424" s="109"/>
      <c r="S424" s="99">
        <f t="shared" si="399"/>
        <v>7313.423381526829</v>
      </c>
      <c r="T424" s="108">
        <f t="shared" si="455"/>
        <v>2438.1007342024391</v>
      </c>
      <c r="U424" s="108">
        <f t="shared" si="456"/>
        <v>4875.3226473243903</v>
      </c>
      <c r="V424" s="108"/>
      <c r="W424" s="108"/>
      <c r="X424" s="109"/>
      <c r="Y424" s="99">
        <f t="shared" si="8"/>
        <v>14626.846763053658</v>
      </c>
      <c r="Z424" s="108">
        <f t="shared" ref="Z424:AA424" si="510">T424*$D$58/100</f>
        <v>4876.2014684048781</v>
      </c>
      <c r="AA424" s="108">
        <f t="shared" si="510"/>
        <v>9750.6452946487807</v>
      </c>
      <c r="AB424" s="108"/>
      <c r="AC424" s="108"/>
      <c r="AD424" s="109"/>
      <c r="AE424" s="99">
        <f t="shared" si="458"/>
        <v>15</v>
      </c>
      <c r="AF424" s="101">
        <f t="shared" si="459"/>
        <v>36</v>
      </c>
      <c r="AG424" s="101">
        <f t="shared" si="460"/>
        <v>79.001300000000001</v>
      </c>
      <c r="AH424" s="101">
        <f t="shared" si="461"/>
        <v>441</v>
      </c>
      <c r="AI424" s="101">
        <f t="shared" si="482"/>
        <v>268.61079999999998</v>
      </c>
      <c r="AJ424" s="108">
        <f t="shared" si="462"/>
        <v>2.8571428571428572</v>
      </c>
      <c r="AK424" s="101">
        <f t="shared" si="463"/>
        <v>4875.7620578646347</v>
      </c>
      <c r="AL424" s="101">
        <f t="shared" si="464"/>
        <v>2438.1007342024391</v>
      </c>
      <c r="AM424" s="101">
        <f t="shared" si="465"/>
        <v>2437.6613236621952</v>
      </c>
      <c r="AN424" s="101"/>
      <c r="AO424" s="1">
        <v>18</v>
      </c>
      <c r="AP424" s="2">
        <v>36</v>
      </c>
      <c r="AQ424" s="74">
        <f t="shared" si="466"/>
        <v>441</v>
      </c>
      <c r="AR424" s="31">
        <f t="shared" si="467"/>
        <v>3</v>
      </c>
      <c r="AS424" s="2">
        <f t="shared" si="468"/>
        <v>1</v>
      </c>
      <c r="AT424" s="33">
        <f t="shared" si="469"/>
        <v>0</v>
      </c>
      <c r="AU424" s="31">
        <f t="shared" si="470"/>
        <v>60</v>
      </c>
      <c r="AV424" s="2">
        <f t="shared" si="471"/>
        <v>1</v>
      </c>
      <c r="AW424" s="33">
        <f t="shared" si="472"/>
        <v>0</v>
      </c>
      <c r="AX424" s="31">
        <f t="shared" si="473"/>
        <v>2</v>
      </c>
      <c r="AY424" s="33">
        <f t="shared" si="474"/>
        <v>1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customHeight="1">
      <c r="A425" s="2"/>
      <c r="B425" s="107">
        <v>350</v>
      </c>
      <c r="C425" s="31">
        <v>10</v>
      </c>
      <c r="D425" s="106" t="s">
        <v>20</v>
      </c>
      <c r="E425" s="2" t="s">
        <v>153</v>
      </c>
      <c r="F425" s="2"/>
      <c r="G425" s="2"/>
      <c r="H425" s="33"/>
      <c r="I425" s="99">
        <f t="shared" si="0"/>
        <v>708.70236146125274</v>
      </c>
      <c r="J425" s="101">
        <f t="shared" si="1"/>
        <v>29.4</v>
      </c>
      <c r="K425" s="101">
        <f t="shared" si="2"/>
        <v>346</v>
      </c>
      <c r="L425" s="74">
        <f t="shared" si="3"/>
        <v>106</v>
      </c>
      <c r="M425" s="99">
        <f t="shared" si="191"/>
        <v>10630.53542191879</v>
      </c>
      <c r="N425" s="108">
        <f t="shared" si="453"/>
        <v>4828.8380924083503</v>
      </c>
      <c r="O425" s="108">
        <f t="shared" si="454"/>
        <v>5801.6973295104399</v>
      </c>
      <c r="P425" s="108"/>
      <c r="Q425" s="108"/>
      <c r="R425" s="109"/>
      <c r="S425" s="99">
        <f t="shared" si="399"/>
        <v>8532.4737486280501</v>
      </c>
      <c r="T425" s="108">
        <f t="shared" si="455"/>
        <v>3657.1511013036588</v>
      </c>
      <c r="U425" s="108">
        <f t="shared" si="456"/>
        <v>4875.3226473243903</v>
      </c>
      <c r="V425" s="108"/>
      <c r="W425" s="108"/>
      <c r="X425" s="109"/>
      <c r="Y425" s="99">
        <f t="shared" si="8"/>
        <v>17064.9474972561</v>
      </c>
      <c r="Z425" s="108">
        <f t="shared" ref="Z425:AA425" si="511">T425*$D$58/100</f>
        <v>7314.3022026073177</v>
      </c>
      <c r="AA425" s="108">
        <f t="shared" si="511"/>
        <v>9750.6452946487807</v>
      </c>
      <c r="AB425" s="108"/>
      <c r="AC425" s="108"/>
      <c r="AD425" s="109"/>
      <c r="AE425" s="99">
        <f t="shared" si="458"/>
        <v>15</v>
      </c>
      <c r="AF425" s="101">
        <f t="shared" si="459"/>
        <v>36</v>
      </c>
      <c r="AG425" s="101">
        <f t="shared" si="460"/>
        <v>19.001300000000001</v>
      </c>
      <c r="AH425" s="101">
        <f t="shared" si="461"/>
        <v>441</v>
      </c>
      <c r="AI425" s="101">
        <f t="shared" si="482"/>
        <v>268.61079999999998</v>
      </c>
      <c r="AJ425" s="108">
        <f t="shared" si="462"/>
        <v>3.1746031746031744</v>
      </c>
      <c r="AK425" s="101">
        <f t="shared" si="463"/>
        <v>4875.7620578646347</v>
      </c>
      <c r="AL425" s="101">
        <f t="shared" si="464"/>
        <v>2438.1007342024391</v>
      </c>
      <c r="AM425" s="101">
        <f t="shared" si="465"/>
        <v>2437.6613236621952</v>
      </c>
      <c r="AN425" s="101"/>
      <c r="AO425" s="1">
        <v>18</v>
      </c>
      <c r="AP425" s="2">
        <v>36</v>
      </c>
      <c r="AQ425" s="74">
        <f t="shared" si="466"/>
        <v>441</v>
      </c>
      <c r="AR425" s="31">
        <f t="shared" si="467"/>
        <v>3</v>
      </c>
      <c r="AS425" s="2">
        <f t="shared" si="468"/>
        <v>1</v>
      </c>
      <c r="AT425" s="33">
        <f t="shared" si="469"/>
        <v>0</v>
      </c>
      <c r="AU425" s="31">
        <f t="shared" si="470"/>
        <v>0</v>
      </c>
      <c r="AV425" s="2">
        <f t="shared" si="471"/>
        <v>1.5</v>
      </c>
      <c r="AW425" s="33">
        <f t="shared" si="472"/>
        <v>0</v>
      </c>
      <c r="AX425" s="31">
        <f t="shared" si="473"/>
        <v>2</v>
      </c>
      <c r="AY425" s="33">
        <f t="shared" si="474"/>
        <v>1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customHeight="1">
      <c r="A426" s="2"/>
      <c r="B426" s="107">
        <v>351</v>
      </c>
      <c r="C426" s="31">
        <v>10</v>
      </c>
      <c r="D426" s="106" t="s">
        <v>20</v>
      </c>
      <c r="E426" s="2" t="s">
        <v>161</v>
      </c>
      <c r="F426" s="2"/>
      <c r="G426" s="2"/>
      <c r="H426" s="33"/>
      <c r="I426" s="99">
        <f t="shared" si="0"/>
        <v>501.16237358051887</v>
      </c>
      <c r="J426" s="101">
        <f t="shared" si="1"/>
        <v>12.25</v>
      </c>
      <c r="K426" s="101">
        <f t="shared" si="2"/>
        <v>602</v>
      </c>
      <c r="L426" s="74">
        <f t="shared" si="3"/>
        <v>214</v>
      </c>
      <c r="M426" s="99">
        <f t="shared" si="191"/>
        <v>9020.9227244493395</v>
      </c>
      <c r="N426" s="108">
        <f t="shared" si="453"/>
        <v>3219.2253949389001</v>
      </c>
      <c r="O426" s="108">
        <f t="shared" si="454"/>
        <v>5801.6973295104399</v>
      </c>
      <c r="P426" s="108"/>
      <c r="Q426" s="108"/>
      <c r="R426" s="109"/>
      <c r="S426" s="99">
        <f t="shared" si="399"/>
        <v>7313.423381526829</v>
      </c>
      <c r="T426" s="108">
        <f t="shared" si="455"/>
        <v>2438.1007342024391</v>
      </c>
      <c r="U426" s="108">
        <f t="shared" si="456"/>
        <v>4875.3226473243903</v>
      </c>
      <c r="V426" s="108"/>
      <c r="W426" s="108"/>
      <c r="X426" s="109"/>
      <c r="Y426" s="99">
        <f t="shared" si="8"/>
        <v>14626.846763053658</v>
      </c>
      <c r="Z426" s="108">
        <f t="shared" ref="Z426:AA426" si="512">T426*$D$58/100</f>
        <v>4876.2014684048781</v>
      </c>
      <c r="AA426" s="108">
        <f t="shared" si="512"/>
        <v>9750.6452946487807</v>
      </c>
      <c r="AB426" s="108"/>
      <c r="AC426" s="108"/>
      <c r="AD426" s="109"/>
      <c r="AE426" s="99">
        <f t="shared" si="458"/>
        <v>18</v>
      </c>
      <c r="AF426" s="101">
        <f t="shared" si="459"/>
        <v>36</v>
      </c>
      <c r="AG426" s="101">
        <f t="shared" si="460"/>
        <v>19.001300000000001</v>
      </c>
      <c r="AH426" s="101">
        <f t="shared" si="461"/>
        <v>220.5</v>
      </c>
      <c r="AI426" s="101">
        <f t="shared" si="482"/>
        <v>268.61079999999998</v>
      </c>
      <c r="AJ426" s="108">
        <f t="shared" si="462"/>
        <v>2.8571428571428572</v>
      </c>
      <c r="AK426" s="101">
        <f t="shared" si="463"/>
        <v>4875.7620578646347</v>
      </c>
      <c r="AL426" s="101">
        <f t="shared" si="464"/>
        <v>2438.1007342024391</v>
      </c>
      <c r="AM426" s="101">
        <f t="shared" si="465"/>
        <v>2437.6613236621952</v>
      </c>
      <c r="AN426" s="101"/>
      <c r="AO426" s="1">
        <v>18</v>
      </c>
      <c r="AP426" s="2">
        <v>36</v>
      </c>
      <c r="AQ426" s="74">
        <f t="shared" si="466"/>
        <v>441</v>
      </c>
      <c r="AR426" s="31">
        <f t="shared" si="467"/>
        <v>0</v>
      </c>
      <c r="AS426" s="2">
        <f t="shared" si="468"/>
        <v>0.5</v>
      </c>
      <c r="AT426" s="33">
        <f t="shared" si="469"/>
        <v>0</v>
      </c>
      <c r="AU426" s="31">
        <f t="shared" si="470"/>
        <v>0</v>
      </c>
      <c r="AV426" s="2">
        <f t="shared" si="471"/>
        <v>1</v>
      </c>
      <c r="AW426" s="33">
        <f t="shared" si="472"/>
        <v>0</v>
      </c>
      <c r="AX426" s="31">
        <f t="shared" si="473"/>
        <v>2</v>
      </c>
      <c r="AY426" s="33">
        <f t="shared" si="474"/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customHeight="1">
      <c r="A427" s="2"/>
      <c r="B427" s="107">
        <v>352</v>
      </c>
      <c r="C427" s="31">
        <v>10</v>
      </c>
      <c r="D427" s="106" t="s">
        <v>20</v>
      </c>
      <c r="E427" s="2" t="s">
        <v>169</v>
      </c>
      <c r="F427" s="2"/>
      <c r="G427" s="2"/>
      <c r="H427" s="33"/>
      <c r="I427" s="99">
        <f t="shared" si="0"/>
        <v>638.19241200533907</v>
      </c>
      <c r="J427" s="101">
        <f t="shared" si="1"/>
        <v>12.25</v>
      </c>
      <c r="K427" s="101">
        <f t="shared" si="2"/>
        <v>424</v>
      </c>
      <c r="L427" s="74">
        <f t="shared" si="3"/>
        <v>137</v>
      </c>
      <c r="M427" s="99">
        <f t="shared" si="191"/>
        <v>11487.463416096103</v>
      </c>
      <c r="N427" s="108">
        <f t="shared" si="453"/>
        <v>5685.7660865856633</v>
      </c>
      <c r="O427" s="108">
        <f t="shared" si="454"/>
        <v>5801.6973295104399</v>
      </c>
      <c r="P427" s="108"/>
      <c r="Q427" s="108"/>
      <c r="R427" s="109"/>
      <c r="S427" s="99">
        <f t="shared" si="399"/>
        <v>7313.423381526829</v>
      </c>
      <c r="T427" s="108">
        <f t="shared" si="455"/>
        <v>2438.1007342024391</v>
      </c>
      <c r="U427" s="108">
        <f t="shared" si="456"/>
        <v>4875.3226473243903</v>
      </c>
      <c r="V427" s="108"/>
      <c r="W427" s="108"/>
      <c r="X427" s="109"/>
      <c r="Y427" s="99">
        <f t="shared" si="8"/>
        <v>14626.846763053658</v>
      </c>
      <c r="Z427" s="108">
        <f t="shared" ref="Z427:AA427" si="513">T427*$D$58/100</f>
        <v>4876.2014684048781</v>
      </c>
      <c r="AA427" s="108">
        <f t="shared" si="513"/>
        <v>9750.6452946487807</v>
      </c>
      <c r="AB427" s="108"/>
      <c r="AC427" s="108"/>
      <c r="AD427" s="109"/>
      <c r="AE427" s="99">
        <f t="shared" si="458"/>
        <v>18</v>
      </c>
      <c r="AF427" s="101">
        <f t="shared" si="459"/>
        <v>36</v>
      </c>
      <c r="AG427" s="101">
        <f t="shared" si="460"/>
        <v>79.001300000000001</v>
      </c>
      <c r="AH427" s="101">
        <f t="shared" si="461"/>
        <v>220.5</v>
      </c>
      <c r="AI427" s="101">
        <f t="shared" si="482"/>
        <v>268.61079999999998</v>
      </c>
      <c r="AJ427" s="108">
        <f t="shared" si="462"/>
        <v>2.8571428571428572</v>
      </c>
      <c r="AK427" s="101">
        <f t="shared" si="463"/>
        <v>4875.7620578646347</v>
      </c>
      <c r="AL427" s="101">
        <f t="shared" si="464"/>
        <v>2438.1007342024391</v>
      </c>
      <c r="AM427" s="101">
        <f t="shared" si="465"/>
        <v>2437.6613236621952</v>
      </c>
      <c r="AN427" s="101"/>
      <c r="AO427" s="1">
        <v>18</v>
      </c>
      <c r="AP427" s="2">
        <v>36</v>
      </c>
      <c r="AQ427" s="74">
        <f t="shared" si="466"/>
        <v>441</v>
      </c>
      <c r="AR427" s="31">
        <f t="shared" si="467"/>
        <v>0</v>
      </c>
      <c r="AS427" s="2">
        <f t="shared" si="468"/>
        <v>0.5</v>
      </c>
      <c r="AT427" s="33">
        <f t="shared" si="469"/>
        <v>0</v>
      </c>
      <c r="AU427" s="31">
        <f t="shared" si="470"/>
        <v>60</v>
      </c>
      <c r="AV427" s="2">
        <f t="shared" si="471"/>
        <v>1</v>
      </c>
      <c r="AW427" s="33">
        <f t="shared" si="472"/>
        <v>0</v>
      </c>
      <c r="AX427" s="31">
        <f t="shared" si="473"/>
        <v>2</v>
      </c>
      <c r="AY427" s="33">
        <f t="shared" si="474"/>
        <v>1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customHeight="1">
      <c r="A428" s="2"/>
      <c r="B428" s="107">
        <v>353</v>
      </c>
      <c r="C428" s="31">
        <v>10</v>
      </c>
      <c r="D428" s="106" t="s">
        <v>20</v>
      </c>
      <c r="E428" s="2" t="s">
        <v>162</v>
      </c>
      <c r="F428" s="2"/>
      <c r="G428" s="2"/>
      <c r="H428" s="33"/>
      <c r="I428" s="99">
        <f t="shared" si="0"/>
        <v>590.58530121771059</v>
      </c>
      <c r="J428" s="101">
        <f t="shared" si="1"/>
        <v>12.25</v>
      </c>
      <c r="K428" s="101">
        <f t="shared" si="2"/>
        <v>484</v>
      </c>
      <c r="L428" s="74">
        <f t="shared" si="3"/>
        <v>167</v>
      </c>
      <c r="M428" s="99">
        <f t="shared" si="191"/>
        <v>10630.53542191879</v>
      </c>
      <c r="N428" s="108">
        <f t="shared" si="453"/>
        <v>4828.8380924083503</v>
      </c>
      <c r="O428" s="108">
        <f t="shared" si="454"/>
        <v>5801.6973295104399</v>
      </c>
      <c r="P428" s="108"/>
      <c r="Q428" s="108"/>
      <c r="R428" s="109"/>
      <c r="S428" s="99">
        <f t="shared" si="399"/>
        <v>8532.4737486280501</v>
      </c>
      <c r="T428" s="108">
        <f t="shared" si="455"/>
        <v>3657.1511013036588</v>
      </c>
      <c r="U428" s="108">
        <f t="shared" si="456"/>
        <v>4875.3226473243903</v>
      </c>
      <c r="V428" s="108"/>
      <c r="W428" s="108"/>
      <c r="X428" s="109"/>
      <c r="Y428" s="99">
        <f t="shared" si="8"/>
        <v>17064.9474972561</v>
      </c>
      <c r="Z428" s="108">
        <f t="shared" ref="Z428:AA428" si="514">T428*$D$58/100</f>
        <v>7314.3022026073177</v>
      </c>
      <c r="AA428" s="108">
        <f t="shared" si="514"/>
        <v>9750.6452946487807</v>
      </c>
      <c r="AB428" s="108"/>
      <c r="AC428" s="108"/>
      <c r="AD428" s="109"/>
      <c r="AE428" s="99">
        <f t="shared" si="458"/>
        <v>18</v>
      </c>
      <c r="AF428" s="101">
        <f t="shared" si="459"/>
        <v>36</v>
      </c>
      <c r="AG428" s="101">
        <f t="shared" si="460"/>
        <v>19.001300000000001</v>
      </c>
      <c r="AH428" s="101">
        <f t="shared" si="461"/>
        <v>220.5</v>
      </c>
      <c r="AI428" s="101">
        <f t="shared" si="482"/>
        <v>268.61079999999998</v>
      </c>
      <c r="AJ428" s="108">
        <f t="shared" si="462"/>
        <v>3.1746031746031744</v>
      </c>
      <c r="AK428" s="101">
        <f t="shared" si="463"/>
        <v>4875.7620578646347</v>
      </c>
      <c r="AL428" s="101">
        <f t="shared" si="464"/>
        <v>2438.1007342024391</v>
      </c>
      <c r="AM428" s="101">
        <f t="shared" si="465"/>
        <v>2437.6613236621952</v>
      </c>
      <c r="AN428" s="101"/>
      <c r="AO428" s="1">
        <v>18</v>
      </c>
      <c r="AP428" s="2">
        <v>36</v>
      </c>
      <c r="AQ428" s="74">
        <f t="shared" si="466"/>
        <v>441</v>
      </c>
      <c r="AR428" s="31">
        <f t="shared" si="467"/>
        <v>0</v>
      </c>
      <c r="AS428" s="2">
        <f t="shared" si="468"/>
        <v>0.5</v>
      </c>
      <c r="AT428" s="33">
        <f t="shared" si="469"/>
        <v>0</v>
      </c>
      <c r="AU428" s="31">
        <f t="shared" si="470"/>
        <v>0</v>
      </c>
      <c r="AV428" s="2">
        <f t="shared" si="471"/>
        <v>1.5</v>
      </c>
      <c r="AW428" s="33">
        <f t="shared" si="472"/>
        <v>0</v>
      </c>
      <c r="AX428" s="31">
        <f t="shared" si="473"/>
        <v>2</v>
      </c>
      <c r="AY428" s="33">
        <f t="shared" si="474"/>
        <v>1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customHeight="1">
      <c r="A429" s="2"/>
      <c r="B429" s="107">
        <v>354</v>
      </c>
      <c r="C429" s="31">
        <v>10</v>
      </c>
      <c r="D429" s="106" t="s">
        <v>20</v>
      </c>
      <c r="E429" s="2" t="s">
        <v>92</v>
      </c>
      <c r="F429" s="2"/>
      <c r="G429" s="2"/>
      <c r="H429" s="33"/>
      <c r="I429" s="99">
        <f t="shared" si="0"/>
        <v>501.16237358051887</v>
      </c>
      <c r="J429" s="101">
        <f t="shared" si="1"/>
        <v>24.5</v>
      </c>
      <c r="K429" s="101">
        <f t="shared" si="2"/>
        <v>602</v>
      </c>
      <c r="L429" s="74">
        <f t="shared" si="3"/>
        <v>214</v>
      </c>
      <c r="M429" s="99">
        <f t="shared" si="191"/>
        <v>9020.9227244493395</v>
      </c>
      <c r="N429" s="108">
        <f t="shared" si="453"/>
        <v>3219.2253949389001</v>
      </c>
      <c r="O429" s="108">
        <f t="shared" si="454"/>
        <v>5801.6973295104399</v>
      </c>
      <c r="P429" s="108"/>
      <c r="Q429" s="108"/>
      <c r="R429" s="109"/>
      <c r="S429" s="99">
        <f t="shared" si="399"/>
        <v>7313.423381526829</v>
      </c>
      <c r="T429" s="108">
        <f t="shared" si="455"/>
        <v>2438.1007342024391</v>
      </c>
      <c r="U429" s="108">
        <f t="shared" si="456"/>
        <v>4875.3226473243903</v>
      </c>
      <c r="V429" s="108"/>
      <c r="W429" s="108"/>
      <c r="X429" s="109"/>
      <c r="Y429" s="99">
        <f t="shared" si="8"/>
        <v>14626.846763053658</v>
      </c>
      <c r="Z429" s="108">
        <f t="shared" ref="Z429:AA429" si="515">T429*$D$58/100</f>
        <v>4876.2014684048781</v>
      </c>
      <c r="AA429" s="108">
        <f t="shared" si="515"/>
        <v>9750.6452946487807</v>
      </c>
      <c r="AB429" s="108"/>
      <c r="AC429" s="108"/>
      <c r="AD429" s="109"/>
      <c r="AE429" s="99">
        <f t="shared" si="458"/>
        <v>18</v>
      </c>
      <c r="AF429" s="101">
        <f t="shared" si="459"/>
        <v>36</v>
      </c>
      <c r="AG429" s="101">
        <f t="shared" si="460"/>
        <v>19.001300000000001</v>
      </c>
      <c r="AH429" s="101">
        <f t="shared" si="461"/>
        <v>441</v>
      </c>
      <c r="AI429" s="101">
        <f t="shared" si="482"/>
        <v>268.61079999999998</v>
      </c>
      <c r="AJ429" s="108">
        <f t="shared" si="462"/>
        <v>2</v>
      </c>
      <c r="AK429" s="101">
        <f t="shared" si="463"/>
        <v>4875.7620578646347</v>
      </c>
      <c r="AL429" s="101">
        <f t="shared" si="464"/>
        <v>2438.1007342024391</v>
      </c>
      <c r="AM429" s="101">
        <f t="shared" si="465"/>
        <v>2437.6613236621952</v>
      </c>
      <c r="AN429" s="101"/>
      <c r="AO429" s="1">
        <v>18</v>
      </c>
      <c r="AP429" s="2">
        <v>36</v>
      </c>
      <c r="AQ429" s="74">
        <f t="shared" si="466"/>
        <v>441</v>
      </c>
      <c r="AR429" s="31">
        <f t="shared" si="467"/>
        <v>0</v>
      </c>
      <c r="AS429" s="2">
        <f t="shared" si="468"/>
        <v>1</v>
      </c>
      <c r="AT429" s="33">
        <f t="shared" si="469"/>
        <v>0</v>
      </c>
      <c r="AU429" s="31">
        <f t="shared" si="470"/>
        <v>0</v>
      </c>
      <c r="AV429" s="2">
        <f t="shared" si="471"/>
        <v>1</v>
      </c>
      <c r="AW429" s="33">
        <f t="shared" si="472"/>
        <v>0</v>
      </c>
      <c r="AX429" s="31">
        <f t="shared" si="473"/>
        <v>1</v>
      </c>
      <c r="AY429" s="33">
        <f t="shared" si="474"/>
        <v>2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customHeight="1">
      <c r="A430" s="2"/>
      <c r="B430" s="107">
        <v>355</v>
      </c>
      <c r="C430" s="31">
        <v>10</v>
      </c>
      <c r="D430" s="106" t="s">
        <v>20</v>
      </c>
      <c r="E430" s="2" t="s">
        <v>139</v>
      </c>
      <c r="F430" s="2"/>
      <c r="G430" s="2"/>
      <c r="H430" s="33"/>
      <c r="I430" s="99">
        <f t="shared" si="0"/>
        <v>638.19241200533907</v>
      </c>
      <c r="J430" s="101">
        <f t="shared" si="1"/>
        <v>24.5</v>
      </c>
      <c r="K430" s="101">
        <f t="shared" si="2"/>
        <v>424</v>
      </c>
      <c r="L430" s="74">
        <f t="shared" si="3"/>
        <v>137</v>
      </c>
      <c r="M430" s="99">
        <f t="shared" si="191"/>
        <v>11487.463416096103</v>
      </c>
      <c r="N430" s="108">
        <f t="shared" si="453"/>
        <v>5685.7660865856633</v>
      </c>
      <c r="O430" s="108">
        <f t="shared" si="454"/>
        <v>5801.6973295104399</v>
      </c>
      <c r="P430" s="108"/>
      <c r="Q430" s="108"/>
      <c r="R430" s="109"/>
      <c r="S430" s="99">
        <f t="shared" si="399"/>
        <v>7313.423381526829</v>
      </c>
      <c r="T430" s="108">
        <f t="shared" si="455"/>
        <v>2438.1007342024391</v>
      </c>
      <c r="U430" s="108">
        <f t="shared" si="456"/>
        <v>4875.3226473243903</v>
      </c>
      <c r="V430" s="108"/>
      <c r="W430" s="108"/>
      <c r="X430" s="109"/>
      <c r="Y430" s="99">
        <f t="shared" si="8"/>
        <v>14626.846763053658</v>
      </c>
      <c r="Z430" s="108">
        <f t="shared" ref="Z430:AA430" si="516">T430*$D$58/100</f>
        <v>4876.2014684048781</v>
      </c>
      <c r="AA430" s="108">
        <f t="shared" si="516"/>
        <v>9750.6452946487807</v>
      </c>
      <c r="AB430" s="108"/>
      <c r="AC430" s="108"/>
      <c r="AD430" s="109"/>
      <c r="AE430" s="99">
        <f t="shared" si="458"/>
        <v>18</v>
      </c>
      <c r="AF430" s="101">
        <f t="shared" si="459"/>
        <v>36</v>
      </c>
      <c r="AG430" s="101">
        <f t="shared" si="460"/>
        <v>79.001300000000001</v>
      </c>
      <c r="AH430" s="101">
        <f t="shared" si="461"/>
        <v>441</v>
      </c>
      <c r="AI430" s="101">
        <f t="shared" si="482"/>
        <v>268.61079999999998</v>
      </c>
      <c r="AJ430" s="108">
        <f t="shared" si="462"/>
        <v>2</v>
      </c>
      <c r="AK430" s="101">
        <f t="shared" si="463"/>
        <v>4875.7620578646347</v>
      </c>
      <c r="AL430" s="101">
        <f t="shared" si="464"/>
        <v>2438.1007342024391</v>
      </c>
      <c r="AM430" s="101">
        <f t="shared" si="465"/>
        <v>2437.6613236621952</v>
      </c>
      <c r="AN430" s="101"/>
      <c r="AO430" s="1">
        <v>18</v>
      </c>
      <c r="AP430" s="2">
        <v>36</v>
      </c>
      <c r="AQ430" s="74">
        <f t="shared" si="466"/>
        <v>441</v>
      </c>
      <c r="AR430" s="31">
        <f t="shared" si="467"/>
        <v>0</v>
      </c>
      <c r="AS430" s="2">
        <f t="shared" si="468"/>
        <v>1</v>
      </c>
      <c r="AT430" s="33">
        <f t="shared" si="469"/>
        <v>0</v>
      </c>
      <c r="AU430" s="31">
        <f t="shared" si="470"/>
        <v>60</v>
      </c>
      <c r="AV430" s="2">
        <f t="shared" si="471"/>
        <v>1</v>
      </c>
      <c r="AW430" s="33">
        <f t="shared" si="472"/>
        <v>0</v>
      </c>
      <c r="AX430" s="31">
        <f t="shared" si="473"/>
        <v>1</v>
      </c>
      <c r="AY430" s="33">
        <f t="shared" si="474"/>
        <v>2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customHeight="1">
      <c r="A431" s="2"/>
      <c r="B431" s="107">
        <v>356</v>
      </c>
      <c r="C431" s="31">
        <v>10</v>
      </c>
      <c r="D431" s="106" t="s">
        <v>20</v>
      </c>
      <c r="E431" s="2" t="s">
        <v>95</v>
      </c>
      <c r="F431" s="2"/>
      <c r="G431" s="2"/>
      <c r="H431" s="33"/>
      <c r="I431" s="99">
        <f t="shared" si="0"/>
        <v>590.58530121771059</v>
      </c>
      <c r="J431" s="101">
        <f t="shared" si="1"/>
        <v>24.5</v>
      </c>
      <c r="K431" s="101">
        <f t="shared" si="2"/>
        <v>484</v>
      </c>
      <c r="L431" s="74">
        <f t="shared" si="3"/>
        <v>167</v>
      </c>
      <c r="M431" s="99">
        <f t="shared" si="191"/>
        <v>10630.53542191879</v>
      </c>
      <c r="N431" s="108">
        <f t="shared" si="453"/>
        <v>4828.8380924083503</v>
      </c>
      <c r="O431" s="108">
        <f t="shared" si="454"/>
        <v>5801.6973295104399</v>
      </c>
      <c r="P431" s="108"/>
      <c r="Q431" s="108"/>
      <c r="R431" s="109"/>
      <c r="S431" s="99">
        <f t="shared" si="399"/>
        <v>8532.4737486280501</v>
      </c>
      <c r="T431" s="108">
        <f t="shared" si="455"/>
        <v>3657.1511013036588</v>
      </c>
      <c r="U431" s="108">
        <f t="shared" si="456"/>
        <v>4875.3226473243903</v>
      </c>
      <c r="V431" s="108"/>
      <c r="W431" s="108"/>
      <c r="X431" s="109"/>
      <c r="Y431" s="99">
        <f t="shared" si="8"/>
        <v>17064.9474972561</v>
      </c>
      <c r="Z431" s="108">
        <f t="shared" ref="Z431:AA431" si="517">T431*$D$58/100</f>
        <v>7314.3022026073177</v>
      </c>
      <c r="AA431" s="108">
        <f t="shared" si="517"/>
        <v>9750.6452946487807</v>
      </c>
      <c r="AB431" s="108"/>
      <c r="AC431" s="108"/>
      <c r="AD431" s="109"/>
      <c r="AE431" s="99">
        <f t="shared" si="458"/>
        <v>18</v>
      </c>
      <c r="AF431" s="101">
        <f t="shared" si="459"/>
        <v>36</v>
      </c>
      <c r="AG431" s="101">
        <f t="shared" si="460"/>
        <v>19.001300000000001</v>
      </c>
      <c r="AH431" s="101">
        <f t="shared" si="461"/>
        <v>441</v>
      </c>
      <c r="AI431" s="101">
        <f t="shared" si="482"/>
        <v>268.61079999999998</v>
      </c>
      <c r="AJ431" s="108">
        <f t="shared" si="462"/>
        <v>2.2222222222222223</v>
      </c>
      <c r="AK431" s="101">
        <f t="shared" si="463"/>
        <v>4875.7620578646347</v>
      </c>
      <c r="AL431" s="101">
        <f t="shared" si="464"/>
        <v>2438.1007342024391</v>
      </c>
      <c r="AM431" s="101">
        <f t="shared" si="465"/>
        <v>2437.6613236621952</v>
      </c>
      <c r="AN431" s="101"/>
      <c r="AO431" s="1">
        <v>18</v>
      </c>
      <c r="AP431" s="2">
        <v>36</v>
      </c>
      <c r="AQ431" s="74">
        <f t="shared" si="466"/>
        <v>441</v>
      </c>
      <c r="AR431" s="31">
        <f t="shared" si="467"/>
        <v>0</v>
      </c>
      <c r="AS431" s="2">
        <f t="shared" si="468"/>
        <v>1</v>
      </c>
      <c r="AT431" s="33">
        <f t="shared" si="469"/>
        <v>0</v>
      </c>
      <c r="AU431" s="31">
        <f t="shared" si="470"/>
        <v>0</v>
      </c>
      <c r="AV431" s="2">
        <f t="shared" si="471"/>
        <v>1.5</v>
      </c>
      <c r="AW431" s="33">
        <f t="shared" si="472"/>
        <v>0</v>
      </c>
      <c r="AX431" s="31">
        <f t="shared" si="473"/>
        <v>1</v>
      </c>
      <c r="AY431" s="33">
        <f t="shared" si="474"/>
        <v>2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customHeight="1">
      <c r="A432" s="2"/>
      <c r="B432" s="107">
        <v>357</v>
      </c>
      <c r="C432" s="31">
        <v>10</v>
      </c>
      <c r="D432" s="106" t="s">
        <v>20</v>
      </c>
      <c r="E432" s="2" t="s">
        <v>151</v>
      </c>
      <c r="F432" s="2"/>
      <c r="G432" s="2"/>
      <c r="H432" s="33"/>
      <c r="I432" s="99">
        <f t="shared" si="0"/>
        <v>601.39484829662263</v>
      </c>
      <c r="J432" s="101">
        <f t="shared" si="1"/>
        <v>29.4</v>
      </c>
      <c r="K432" s="101">
        <f t="shared" si="2"/>
        <v>466</v>
      </c>
      <c r="L432" s="74">
        <f t="shared" si="3"/>
        <v>158</v>
      </c>
      <c r="M432" s="99">
        <f t="shared" si="191"/>
        <v>9020.9227244493395</v>
      </c>
      <c r="N432" s="108">
        <f t="shared" si="453"/>
        <v>3219.2253949389001</v>
      </c>
      <c r="O432" s="108">
        <f t="shared" si="454"/>
        <v>5801.6973295104399</v>
      </c>
      <c r="P432" s="108"/>
      <c r="Q432" s="108"/>
      <c r="R432" s="109"/>
      <c r="S432" s="99">
        <f t="shared" si="399"/>
        <v>7313.423381526829</v>
      </c>
      <c r="T432" s="108">
        <f t="shared" si="455"/>
        <v>2438.1007342024391</v>
      </c>
      <c r="U432" s="108">
        <f t="shared" si="456"/>
        <v>4875.3226473243903</v>
      </c>
      <c r="V432" s="108"/>
      <c r="W432" s="108"/>
      <c r="X432" s="109"/>
      <c r="Y432" s="99">
        <f t="shared" si="8"/>
        <v>14626.846763053658</v>
      </c>
      <c r="Z432" s="108">
        <f t="shared" ref="Z432:AA432" si="518">T432*$D$58/100</f>
        <v>4876.2014684048781</v>
      </c>
      <c r="AA432" s="108">
        <f t="shared" si="518"/>
        <v>9750.6452946487807</v>
      </c>
      <c r="AB432" s="108"/>
      <c r="AC432" s="108"/>
      <c r="AD432" s="109"/>
      <c r="AE432" s="99">
        <f t="shared" si="458"/>
        <v>15</v>
      </c>
      <c r="AF432" s="101">
        <f t="shared" si="459"/>
        <v>36</v>
      </c>
      <c r="AG432" s="101">
        <f t="shared" si="460"/>
        <v>19.001300000000001</v>
      </c>
      <c r="AH432" s="101">
        <f t="shared" si="461"/>
        <v>441</v>
      </c>
      <c r="AI432" s="101">
        <f t="shared" si="482"/>
        <v>268.61079999999998</v>
      </c>
      <c r="AJ432" s="108">
        <f t="shared" si="462"/>
        <v>2</v>
      </c>
      <c r="AK432" s="101">
        <f t="shared" si="463"/>
        <v>4875.7620578646347</v>
      </c>
      <c r="AL432" s="101">
        <f t="shared" si="464"/>
        <v>2438.1007342024391</v>
      </c>
      <c r="AM432" s="101">
        <f t="shared" si="465"/>
        <v>2437.6613236621952</v>
      </c>
      <c r="AN432" s="101"/>
      <c r="AO432" s="1">
        <v>18</v>
      </c>
      <c r="AP432" s="2">
        <v>36</v>
      </c>
      <c r="AQ432" s="74">
        <f t="shared" si="466"/>
        <v>441</v>
      </c>
      <c r="AR432" s="31">
        <f t="shared" si="467"/>
        <v>3</v>
      </c>
      <c r="AS432" s="2">
        <f t="shared" si="468"/>
        <v>1</v>
      </c>
      <c r="AT432" s="33">
        <f t="shared" si="469"/>
        <v>0</v>
      </c>
      <c r="AU432" s="31">
        <f t="shared" si="470"/>
        <v>0</v>
      </c>
      <c r="AV432" s="2">
        <f t="shared" si="471"/>
        <v>1</v>
      </c>
      <c r="AW432" s="33">
        <f t="shared" si="472"/>
        <v>0</v>
      </c>
      <c r="AX432" s="31">
        <f t="shared" si="473"/>
        <v>1</v>
      </c>
      <c r="AY432" s="33">
        <f t="shared" si="474"/>
        <v>2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customHeight="1">
      <c r="A433" s="2"/>
      <c r="B433" s="107">
        <v>358</v>
      </c>
      <c r="C433" s="31">
        <v>10</v>
      </c>
      <c r="D433" s="106" t="s">
        <v>20</v>
      </c>
      <c r="E433" s="2" t="s">
        <v>165</v>
      </c>
      <c r="F433" s="2"/>
      <c r="G433" s="2"/>
      <c r="H433" s="33"/>
      <c r="I433" s="99">
        <f t="shared" si="0"/>
        <v>765.83089440640686</v>
      </c>
      <c r="J433" s="101">
        <f t="shared" si="1"/>
        <v>29.4</v>
      </c>
      <c r="K433" s="101">
        <f t="shared" si="2"/>
        <v>291</v>
      </c>
      <c r="L433" s="74">
        <f t="shared" si="3"/>
        <v>78</v>
      </c>
      <c r="M433" s="99">
        <f t="shared" si="191"/>
        <v>11487.463416096103</v>
      </c>
      <c r="N433" s="108">
        <f t="shared" si="453"/>
        <v>5685.7660865856633</v>
      </c>
      <c r="O433" s="108">
        <f t="shared" si="454"/>
        <v>5801.6973295104399</v>
      </c>
      <c r="P433" s="108"/>
      <c r="Q433" s="108"/>
      <c r="R433" s="109"/>
      <c r="S433" s="99">
        <f t="shared" si="399"/>
        <v>7313.423381526829</v>
      </c>
      <c r="T433" s="108">
        <f t="shared" si="455"/>
        <v>2438.1007342024391</v>
      </c>
      <c r="U433" s="108">
        <f t="shared" si="456"/>
        <v>4875.3226473243903</v>
      </c>
      <c r="V433" s="108"/>
      <c r="W433" s="108"/>
      <c r="X433" s="109"/>
      <c r="Y433" s="99">
        <f t="shared" si="8"/>
        <v>14626.846763053658</v>
      </c>
      <c r="Z433" s="108">
        <f t="shared" ref="Z433:AA433" si="519">T433*$D$58/100</f>
        <v>4876.2014684048781</v>
      </c>
      <c r="AA433" s="108">
        <f t="shared" si="519"/>
        <v>9750.6452946487807</v>
      </c>
      <c r="AB433" s="108"/>
      <c r="AC433" s="108"/>
      <c r="AD433" s="109"/>
      <c r="AE433" s="99">
        <f t="shared" si="458"/>
        <v>15</v>
      </c>
      <c r="AF433" s="101">
        <f t="shared" si="459"/>
        <v>36</v>
      </c>
      <c r="AG433" s="101">
        <f t="shared" si="460"/>
        <v>79.001300000000001</v>
      </c>
      <c r="AH433" s="101">
        <f t="shared" si="461"/>
        <v>441</v>
      </c>
      <c r="AI433" s="101">
        <f t="shared" si="482"/>
        <v>268.61079999999998</v>
      </c>
      <c r="AJ433" s="108">
        <f t="shared" si="462"/>
        <v>2</v>
      </c>
      <c r="AK433" s="101">
        <f t="shared" si="463"/>
        <v>4875.7620578646347</v>
      </c>
      <c r="AL433" s="101">
        <f t="shared" si="464"/>
        <v>2438.1007342024391</v>
      </c>
      <c r="AM433" s="101">
        <f t="shared" si="465"/>
        <v>2437.6613236621952</v>
      </c>
      <c r="AN433" s="101"/>
      <c r="AO433" s="1">
        <v>18</v>
      </c>
      <c r="AP433" s="2">
        <v>36</v>
      </c>
      <c r="AQ433" s="74">
        <f t="shared" si="466"/>
        <v>441</v>
      </c>
      <c r="AR433" s="31">
        <f t="shared" si="467"/>
        <v>3</v>
      </c>
      <c r="AS433" s="2">
        <f t="shared" si="468"/>
        <v>1</v>
      </c>
      <c r="AT433" s="33">
        <f t="shared" si="469"/>
        <v>0</v>
      </c>
      <c r="AU433" s="31">
        <f t="shared" si="470"/>
        <v>60</v>
      </c>
      <c r="AV433" s="2">
        <f t="shared" si="471"/>
        <v>1</v>
      </c>
      <c r="AW433" s="33">
        <f t="shared" si="472"/>
        <v>0</v>
      </c>
      <c r="AX433" s="31">
        <f t="shared" si="473"/>
        <v>1</v>
      </c>
      <c r="AY433" s="33">
        <f t="shared" si="474"/>
        <v>2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customHeight="1">
      <c r="A434" s="2"/>
      <c r="B434" s="107">
        <v>359</v>
      </c>
      <c r="C434" s="31">
        <v>10</v>
      </c>
      <c r="D434" s="106" t="s">
        <v>20</v>
      </c>
      <c r="E434" s="2" t="s">
        <v>154</v>
      </c>
      <c r="F434" s="2"/>
      <c r="G434" s="2"/>
      <c r="H434" s="33"/>
      <c r="I434" s="99">
        <f t="shared" si="0"/>
        <v>708.70236146125274</v>
      </c>
      <c r="J434" s="101">
        <f t="shared" si="1"/>
        <v>29.4</v>
      </c>
      <c r="K434" s="101">
        <f t="shared" si="2"/>
        <v>346</v>
      </c>
      <c r="L434" s="74">
        <f t="shared" si="3"/>
        <v>106</v>
      </c>
      <c r="M434" s="99">
        <f t="shared" si="191"/>
        <v>10630.53542191879</v>
      </c>
      <c r="N434" s="108">
        <f t="shared" si="453"/>
        <v>4828.8380924083503</v>
      </c>
      <c r="O434" s="108">
        <f t="shared" si="454"/>
        <v>5801.6973295104399</v>
      </c>
      <c r="P434" s="108"/>
      <c r="Q434" s="108"/>
      <c r="R434" s="109"/>
      <c r="S434" s="99">
        <f t="shared" si="399"/>
        <v>8532.4737486280501</v>
      </c>
      <c r="T434" s="108">
        <f t="shared" si="455"/>
        <v>3657.1511013036588</v>
      </c>
      <c r="U434" s="108">
        <f t="shared" si="456"/>
        <v>4875.3226473243903</v>
      </c>
      <c r="V434" s="108"/>
      <c r="W434" s="108"/>
      <c r="X434" s="109"/>
      <c r="Y434" s="99">
        <f t="shared" si="8"/>
        <v>17064.9474972561</v>
      </c>
      <c r="Z434" s="108">
        <f t="shared" ref="Z434:AA434" si="520">T434*$D$58/100</f>
        <v>7314.3022026073177</v>
      </c>
      <c r="AA434" s="108">
        <f t="shared" si="520"/>
        <v>9750.6452946487807</v>
      </c>
      <c r="AB434" s="108"/>
      <c r="AC434" s="108"/>
      <c r="AD434" s="109"/>
      <c r="AE434" s="99">
        <f t="shared" si="458"/>
        <v>15</v>
      </c>
      <c r="AF434" s="101">
        <f t="shared" si="459"/>
        <v>36</v>
      </c>
      <c r="AG434" s="101">
        <f t="shared" si="460"/>
        <v>19.001300000000001</v>
      </c>
      <c r="AH434" s="101">
        <f t="shared" si="461"/>
        <v>441</v>
      </c>
      <c r="AI434" s="101">
        <f t="shared" si="482"/>
        <v>268.61079999999998</v>
      </c>
      <c r="AJ434" s="108">
        <f t="shared" si="462"/>
        <v>2.2222222222222223</v>
      </c>
      <c r="AK434" s="101">
        <f t="shared" si="463"/>
        <v>4875.7620578646347</v>
      </c>
      <c r="AL434" s="101">
        <f t="shared" si="464"/>
        <v>2438.1007342024391</v>
      </c>
      <c r="AM434" s="101">
        <f t="shared" si="465"/>
        <v>2437.6613236621952</v>
      </c>
      <c r="AN434" s="101"/>
      <c r="AO434" s="1">
        <v>18</v>
      </c>
      <c r="AP434" s="2">
        <v>36</v>
      </c>
      <c r="AQ434" s="74">
        <f t="shared" si="466"/>
        <v>441</v>
      </c>
      <c r="AR434" s="31">
        <f t="shared" si="467"/>
        <v>3</v>
      </c>
      <c r="AS434" s="2">
        <f t="shared" si="468"/>
        <v>1</v>
      </c>
      <c r="AT434" s="33">
        <f t="shared" si="469"/>
        <v>0</v>
      </c>
      <c r="AU434" s="31">
        <f t="shared" si="470"/>
        <v>0</v>
      </c>
      <c r="AV434" s="2">
        <f t="shared" si="471"/>
        <v>1.5</v>
      </c>
      <c r="AW434" s="33">
        <f t="shared" si="472"/>
        <v>0</v>
      </c>
      <c r="AX434" s="31">
        <f t="shared" si="473"/>
        <v>1</v>
      </c>
      <c r="AY434" s="33">
        <f t="shared" si="474"/>
        <v>2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customHeight="1">
      <c r="A435" s="2"/>
      <c r="B435" s="107">
        <v>360</v>
      </c>
      <c r="C435" s="31">
        <v>10</v>
      </c>
      <c r="D435" s="106" t="s">
        <v>20</v>
      </c>
      <c r="E435" s="2" t="s">
        <v>99</v>
      </c>
      <c r="F435" s="2"/>
      <c r="G435" s="2"/>
      <c r="H435" s="33"/>
      <c r="I435" s="99">
        <f t="shared" si="0"/>
        <v>501.16237358051887</v>
      </c>
      <c r="J435" s="101">
        <f t="shared" si="1"/>
        <v>12.25</v>
      </c>
      <c r="K435" s="101">
        <f t="shared" si="2"/>
        <v>602</v>
      </c>
      <c r="L435" s="74">
        <f t="shared" si="3"/>
        <v>214</v>
      </c>
      <c r="M435" s="99">
        <f t="shared" si="191"/>
        <v>9020.9227244493395</v>
      </c>
      <c r="N435" s="108">
        <f t="shared" si="453"/>
        <v>3219.2253949389001</v>
      </c>
      <c r="O435" s="108">
        <f t="shared" si="454"/>
        <v>5801.6973295104399</v>
      </c>
      <c r="P435" s="108"/>
      <c r="Q435" s="108"/>
      <c r="R435" s="109"/>
      <c r="S435" s="99">
        <f t="shared" si="399"/>
        <v>7313.423381526829</v>
      </c>
      <c r="T435" s="108">
        <f t="shared" si="455"/>
        <v>2438.1007342024391</v>
      </c>
      <c r="U435" s="108">
        <f t="shared" si="456"/>
        <v>4875.3226473243903</v>
      </c>
      <c r="V435" s="108"/>
      <c r="W435" s="108"/>
      <c r="X435" s="109"/>
      <c r="Y435" s="99">
        <f t="shared" si="8"/>
        <v>14626.846763053658</v>
      </c>
      <c r="Z435" s="108">
        <f t="shared" ref="Z435:AA435" si="521">T435*$D$58/100</f>
        <v>4876.2014684048781</v>
      </c>
      <c r="AA435" s="108">
        <f t="shared" si="521"/>
        <v>9750.6452946487807</v>
      </c>
      <c r="AB435" s="108"/>
      <c r="AC435" s="108"/>
      <c r="AD435" s="109"/>
      <c r="AE435" s="99">
        <f t="shared" si="458"/>
        <v>18</v>
      </c>
      <c r="AF435" s="101">
        <f t="shared" si="459"/>
        <v>36</v>
      </c>
      <c r="AG435" s="101">
        <f t="shared" si="460"/>
        <v>19.001300000000001</v>
      </c>
      <c r="AH435" s="101">
        <f t="shared" si="461"/>
        <v>220.5</v>
      </c>
      <c r="AI435" s="101">
        <f t="shared" si="482"/>
        <v>268.61079999999998</v>
      </c>
      <c r="AJ435" s="108">
        <f t="shared" si="462"/>
        <v>2</v>
      </c>
      <c r="AK435" s="101">
        <f t="shared" si="463"/>
        <v>4875.7620578646347</v>
      </c>
      <c r="AL435" s="101">
        <f t="shared" si="464"/>
        <v>2438.1007342024391</v>
      </c>
      <c r="AM435" s="101">
        <f t="shared" si="465"/>
        <v>2437.6613236621952</v>
      </c>
      <c r="AN435" s="101"/>
      <c r="AO435" s="1">
        <v>18</v>
      </c>
      <c r="AP435" s="2">
        <v>36</v>
      </c>
      <c r="AQ435" s="74">
        <f t="shared" si="466"/>
        <v>441</v>
      </c>
      <c r="AR435" s="31">
        <f t="shared" si="467"/>
        <v>0</v>
      </c>
      <c r="AS435" s="2">
        <f t="shared" si="468"/>
        <v>0.5</v>
      </c>
      <c r="AT435" s="33">
        <f t="shared" si="469"/>
        <v>0</v>
      </c>
      <c r="AU435" s="31">
        <f t="shared" si="470"/>
        <v>0</v>
      </c>
      <c r="AV435" s="2">
        <f t="shared" si="471"/>
        <v>1</v>
      </c>
      <c r="AW435" s="33">
        <f t="shared" si="472"/>
        <v>0</v>
      </c>
      <c r="AX435" s="31">
        <f t="shared" si="473"/>
        <v>1</v>
      </c>
      <c r="AY435" s="33">
        <f t="shared" si="474"/>
        <v>2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customHeight="1">
      <c r="A436" s="2"/>
      <c r="B436" s="107">
        <v>361</v>
      </c>
      <c r="C436" s="31">
        <v>10</v>
      </c>
      <c r="D436" s="106" t="s">
        <v>20</v>
      </c>
      <c r="E436" s="2" t="s">
        <v>170</v>
      </c>
      <c r="F436" s="2"/>
      <c r="G436" s="2"/>
      <c r="H436" s="33"/>
      <c r="I436" s="99">
        <f t="shared" si="0"/>
        <v>638.19241200533907</v>
      </c>
      <c r="J436" s="101">
        <f t="shared" si="1"/>
        <v>12.25</v>
      </c>
      <c r="K436" s="101">
        <f t="shared" si="2"/>
        <v>424</v>
      </c>
      <c r="L436" s="74">
        <f t="shared" si="3"/>
        <v>137</v>
      </c>
      <c r="M436" s="99">
        <f t="shared" si="191"/>
        <v>11487.463416096103</v>
      </c>
      <c r="N436" s="108">
        <f t="shared" si="453"/>
        <v>5685.7660865856633</v>
      </c>
      <c r="O436" s="108">
        <f t="shared" si="454"/>
        <v>5801.6973295104399</v>
      </c>
      <c r="P436" s="108"/>
      <c r="Q436" s="108"/>
      <c r="R436" s="109"/>
      <c r="S436" s="99">
        <f t="shared" si="399"/>
        <v>7313.423381526829</v>
      </c>
      <c r="T436" s="108">
        <f t="shared" si="455"/>
        <v>2438.1007342024391</v>
      </c>
      <c r="U436" s="108">
        <f t="shared" si="456"/>
        <v>4875.3226473243903</v>
      </c>
      <c r="V436" s="108"/>
      <c r="W436" s="108"/>
      <c r="X436" s="109"/>
      <c r="Y436" s="99">
        <f t="shared" si="8"/>
        <v>14626.846763053658</v>
      </c>
      <c r="Z436" s="108">
        <f t="shared" ref="Z436:AA436" si="522">T436*$D$58/100</f>
        <v>4876.2014684048781</v>
      </c>
      <c r="AA436" s="108">
        <f t="shared" si="522"/>
        <v>9750.6452946487807</v>
      </c>
      <c r="AB436" s="108"/>
      <c r="AC436" s="108"/>
      <c r="AD436" s="109"/>
      <c r="AE436" s="99">
        <f t="shared" si="458"/>
        <v>18</v>
      </c>
      <c r="AF436" s="101">
        <f t="shared" si="459"/>
        <v>36</v>
      </c>
      <c r="AG436" s="101">
        <f t="shared" si="460"/>
        <v>79.001300000000001</v>
      </c>
      <c r="AH436" s="101">
        <f t="shared" si="461"/>
        <v>220.5</v>
      </c>
      <c r="AI436" s="101">
        <f t="shared" si="482"/>
        <v>268.61079999999998</v>
      </c>
      <c r="AJ436" s="108">
        <f t="shared" si="462"/>
        <v>2</v>
      </c>
      <c r="AK436" s="101">
        <f t="shared" si="463"/>
        <v>4875.7620578646347</v>
      </c>
      <c r="AL436" s="101">
        <f t="shared" si="464"/>
        <v>2438.1007342024391</v>
      </c>
      <c r="AM436" s="101">
        <f t="shared" si="465"/>
        <v>2437.6613236621952</v>
      </c>
      <c r="AN436" s="101"/>
      <c r="AO436" s="1">
        <v>18</v>
      </c>
      <c r="AP436" s="2">
        <v>36</v>
      </c>
      <c r="AQ436" s="74">
        <f t="shared" si="466"/>
        <v>441</v>
      </c>
      <c r="AR436" s="31">
        <f t="shared" si="467"/>
        <v>0</v>
      </c>
      <c r="AS436" s="2">
        <f t="shared" si="468"/>
        <v>0.5</v>
      </c>
      <c r="AT436" s="33">
        <f t="shared" si="469"/>
        <v>0</v>
      </c>
      <c r="AU436" s="31">
        <f t="shared" si="470"/>
        <v>60</v>
      </c>
      <c r="AV436" s="2">
        <f t="shared" si="471"/>
        <v>1</v>
      </c>
      <c r="AW436" s="33">
        <f t="shared" si="472"/>
        <v>0</v>
      </c>
      <c r="AX436" s="31">
        <f t="shared" si="473"/>
        <v>1</v>
      </c>
      <c r="AY436" s="33">
        <f t="shared" si="474"/>
        <v>2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customHeight="1">
      <c r="A437" s="2"/>
      <c r="B437" s="107">
        <v>362</v>
      </c>
      <c r="C437" s="31">
        <v>10</v>
      </c>
      <c r="D437" s="106" t="s">
        <v>20</v>
      </c>
      <c r="E437" s="2" t="s">
        <v>102</v>
      </c>
      <c r="F437" s="2"/>
      <c r="G437" s="2"/>
      <c r="H437" s="33"/>
      <c r="I437" s="99">
        <f t="shared" si="0"/>
        <v>590.58530121771059</v>
      </c>
      <c r="J437" s="101">
        <f t="shared" si="1"/>
        <v>12.25</v>
      </c>
      <c r="K437" s="101">
        <f t="shared" si="2"/>
        <v>484</v>
      </c>
      <c r="L437" s="74">
        <f t="shared" si="3"/>
        <v>167</v>
      </c>
      <c r="M437" s="99">
        <f t="shared" si="191"/>
        <v>10630.53542191879</v>
      </c>
      <c r="N437" s="108">
        <f t="shared" si="453"/>
        <v>4828.8380924083503</v>
      </c>
      <c r="O437" s="108">
        <f t="shared" si="454"/>
        <v>5801.6973295104399</v>
      </c>
      <c r="P437" s="108"/>
      <c r="Q437" s="108"/>
      <c r="R437" s="109"/>
      <c r="S437" s="99">
        <f t="shared" si="399"/>
        <v>8532.4737486280501</v>
      </c>
      <c r="T437" s="108">
        <f t="shared" si="455"/>
        <v>3657.1511013036588</v>
      </c>
      <c r="U437" s="108">
        <f t="shared" si="456"/>
        <v>4875.3226473243903</v>
      </c>
      <c r="V437" s="108"/>
      <c r="W437" s="108"/>
      <c r="X437" s="109"/>
      <c r="Y437" s="99">
        <f t="shared" si="8"/>
        <v>17064.9474972561</v>
      </c>
      <c r="Z437" s="108">
        <f t="shared" ref="Z437:AA437" si="523">T437*$D$58/100</f>
        <v>7314.3022026073177</v>
      </c>
      <c r="AA437" s="108">
        <f t="shared" si="523"/>
        <v>9750.6452946487807</v>
      </c>
      <c r="AB437" s="108"/>
      <c r="AC437" s="108"/>
      <c r="AD437" s="109"/>
      <c r="AE437" s="99">
        <f t="shared" si="458"/>
        <v>18</v>
      </c>
      <c r="AF437" s="101">
        <f t="shared" si="459"/>
        <v>36</v>
      </c>
      <c r="AG437" s="101">
        <f t="shared" si="460"/>
        <v>19.001300000000001</v>
      </c>
      <c r="AH437" s="101">
        <f t="shared" si="461"/>
        <v>220.5</v>
      </c>
      <c r="AI437" s="101">
        <f t="shared" si="482"/>
        <v>268.61079999999998</v>
      </c>
      <c r="AJ437" s="108">
        <f t="shared" si="462"/>
        <v>2.2222222222222223</v>
      </c>
      <c r="AK437" s="101">
        <f t="shared" si="463"/>
        <v>4875.7620578646347</v>
      </c>
      <c r="AL437" s="101">
        <f t="shared" si="464"/>
        <v>2438.1007342024391</v>
      </c>
      <c r="AM437" s="101">
        <f t="shared" si="465"/>
        <v>2437.6613236621952</v>
      </c>
      <c r="AN437" s="101"/>
      <c r="AO437" s="1">
        <v>18</v>
      </c>
      <c r="AP437" s="2">
        <v>36</v>
      </c>
      <c r="AQ437" s="74">
        <f t="shared" si="466"/>
        <v>441</v>
      </c>
      <c r="AR437" s="31">
        <f t="shared" si="467"/>
        <v>0</v>
      </c>
      <c r="AS437" s="2">
        <f t="shared" si="468"/>
        <v>0.5</v>
      </c>
      <c r="AT437" s="33">
        <f t="shared" si="469"/>
        <v>0</v>
      </c>
      <c r="AU437" s="31">
        <f t="shared" si="470"/>
        <v>0</v>
      </c>
      <c r="AV437" s="2">
        <f t="shared" si="471"/>
        <v>1.5</v>
      </c>
      <c r="AW437" s="33">
        <f t="shared" si="472"/>
        <v>0</v>
      </c>
      <c r="AX437" s="31">
        <f t="shared" si="473"/>
        <v>1</v>
      </c>
      <c r="AY437" s="33">
        <f t="shared" si="474"/>
        <v>2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customHeight="1">
      <c r="A438" s="2"/>
      <c r="B438" s="107">
        <v>363</v>
      </c>
      <c r="C438" s="31">
        <v>7</v>
      </c>
      <c r="D438" s="106" t="s">
        <v>20</v>
      </c>
      <c r="E438" s="2" t="s">
        <v>67</v>
      </c>
      <c r="F438" s="2"/>
      <c r="G438" s="2"/>
      <c r="H438" s="33"/>
      <c r="I438" s="99">
        <f t="shared" si="0"/>
        <v>325.60058513137301</v>
      </c>
      <c r="J438" s="101">
        <f t="shared" si="1"/>
        <v>17.055555555555557</v>
      </c>
      <c r="K438" s="101">
        <f t="shared" si="2"/>
        <v>810</v>
      </c>
      <c r="L438" s="74">
        <f t="shared" si="3"/>
        <v>311</v>
      </c>
      <c r="M438" s="99">
        <f t="shared" si="191"/>
        <v>5860.8105323647142</v>
      </c>
      <c r="N438" s="108">
        <f t="shared" si="453"/>
        <v>3082.8369487290388</v>
      </c>
      <c r="O438" s="108">
        <f t="shared" si="454"/>
        <v>2777.9735836356754</v>
      </c>
      <c r="P438" s="108"/>
      <c r="Q438" s="108"/>
      <c r="R438" s="109"/>
      <c r="S438" s="99">
        <f t="shared" si="399"/>
        <v>4669.212161943904</v>
      </c>
      <c r="T438" s="108">
        <f t="shared" si="455"/>
        <v>2334.8060809719518</v>
      </c>
      <c r="U438" s="108">
        <f t="shared" si="456"/>
        <v>2334.4060809719517</v>
      </c>
      <c r="V438" s="108"/>
      <c r="W438" s="108"/>
      <c r="X438" s="109"/>
      <c r="Y438" s="99">
        <f t="shared" si="8"/>
        <v>9338.424323887808</v>
      </c>
      <c r="Z438" s="108">
        <f t="shared" ref="Z438:AA438" si="524">T438*$D$58/100</f>
        <v>4669.6121619439036</v>
      </c>
      <c r="AA438" s="108">
        <f t="shared" si="524"/>
        <v>4668.8121619439034</v>
      </c>
      <c r="AB438" s="108"/>
      <c r="AC438" s="108"/>
      <c r="AD438" s="109"/>
      <c r="AE438" s="99">
        <f t="shared" si="458"/>
        <v>18</v>
      </c>
      <c r="AF438" s="101">
        <f t="shared" si="459"/>
        <v>36</v>
      </c>
      <c r="AG438" s="101">
        <f t="shared" si="460"/>
        <v>19.001300000000001</v>
      </c>
      <c r="AH438" s="101">
        <f t="shared" si="461"/>
        <v>307</v>
      </c>
      <c r="AI438" s="101">
        <f t="shared" si="482"/>
        <v>268.61079999999998</v>
      </c>
      <c r="AJ438" s="108">
        <f t="shared" si="462"/>
        <v>2</v>
      </c>
      <c r="AK438" s="101">
        <f t="shared" si="463"/>
        <v>4669.212161943904</v>
      </c>
      <c r="AL438" s="101">
        <f t="shared" si="464"/>
        <v>2334.8060809719518</v>
      </c>
      <c r="AM438" s="101">
        <f t="shared" si="465"/>
        <v>2334.4060809719517</v>
      </c>
      <c r="AN438" s="101"/>
      <c r="AO438" s="1">
        <v>18</v>
      </c>
      <c r="AP438" s="2">
        <v>36</v>
      </c>
      <c r="AQ438" s="74">
        <f t="shared" si="466"/>
        <v>307</v>
      </c>
      <c r="AR438" s="31">
        <f t="shared" si="467"/>
        <v>0</v>
      </c>
      <c r="AS438" s="2">
        <f t="shared" si="468"/>
        <v>1</v>
      </c>
      <c r="AT438" s="33">
        <f t="shared" si="469"/>
        <v>0</v>
      </c>
      <c r="AU438" s="31">
        <f t="shared" si="470"/>
        <v>0</v>
      </c>
      <c r="AV438" s="2">
        <f t="shared" si="471"/>
        <v>1</v>
      </c>
      <c r="AW438" s="33">
        <f t="shared" si="472"/>
        <v>0</v>
      </c>
      <c r="AX438" s="31">
        <f t="shared" si="473"/>
        <v>1</v>
      </c>
      <c r="AY438" s="33">
        <f t="shared" si="474"/>
        <v>1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customHeight="1">
      <c r="A439" s="2"/>
      <c r="B439" s="107">
        <v>364</v>
      </c>
      <c r="C439" s="31">
        <v>7</v>
      </c>
      <c r="D439" s="106" t="s">
        <v>20</v>
      </c>
      <c r="E439" s="2" t="s">
        <v>136</v>
      </c>
      <c r="F439" s="2"/>
      <c r="G439" s="2"/>
      <c r="H439" s="33"/>
      <c r="I439" s="99">
        <f t="shared" si="0"/>
        <v>456.82509218388816</v>
      </c>
      <c r="J439" s="101">
        <f t="shared" si="1"/>
        <v>17.055555555555557</v>
      </c>
      <c r="K439" s="101">
        <f t="shared" si="2"/>
        <v>665</v>
      </c>
      <c r="L439" s="74">
        <f t="shared" si="3"/>
        <v>242</v>
      </c>
      <c r="M439" s="99">
        <f t="shared" si="191"/>
        <v>8222.8516593099866</v>
      </c>
      <c r="N439" s="108">
        <f t="shared" si="453"/>
        <v>5444.8780756743117</v>
      </c>
      <c r="O439" s="108">
        <f t="shared" si="454"/>
        <v>2777.9735836356754</v>
      </c>
      <c r="P439" s="108"/>
      <c r="Q439" s="108"/>
      <c r="R439" s="109"/>
      <c r="S439" s="99">
        <f t="shared" si="399"/>
        <v>4669.212161943904</v>
      </c>
      <c r="T439" s="108">
        <f t="shared" si="455"/>
        <v>2334.8060809719518</v>
      </c>
      <c r="U439" s="108">
        <f t="shared" si="456"/>
        <v>2334.4060809719517</v>
      </c>
      <c r="V439" s="108"/>
      <c r="W439" s="108"/>
      <c r="X439" s="109"/>
      <c r="Y439" s="99">
        <f t="shared" si="8"/>
        <v>9338.424323887808</v>
      </c>
      <c r="Z439" s="108">
        <f t="shared" ref="Z439:AA439" si="525">T439*$D$58/100</f>
        <v>4669.6121619439036</v>
      </c>
      <c r="AA439" s="108">
        <f t="shared" si="525"/>
        <v>4668.8121619439034</v>
      </c>
      <c r="AB439" s="108"/>
      <c r="AC439" s="108"/>
      <c r="AD439" s="109"/>
      <c r="AE439" s="99">
        <f t="shared" si="458"/>
        <v>18</v>
      </c>
      <c r="AF439" s="101">
        <f t="shared" si="459"/>
        <v>36</v>
      </c>
      <c r="AG439" s="101">
        <f t="shared" si="460"/>
        <v>79.001300000000001</v>
      </c>
      <c r="AH439" s="101">
        <f t="shared" si="461"/>
        <v>307</v>
      </c>
      <c r="AI439" s="101">
        <f t="shared" si="482"/>
        <v>268.61079999999998</v>
      </c>
      <c r="AJ439" s="108">
        <f t="shared" si="462"/>
        <v>2</v>
      </c>
      <c r="AK439" s="101">
        <f t="shared" si="463"/>
        <v>4669.212161943904</v>
      </c>
      <c r="AL439" s="101">
        <f t="shared" si="464"/>
        <v>2334.8060809719518</v>
      </c>
      <c r="AM439" s="101">
        <f t="shared" si="465"/>
        <v>2334.4060809719517</v>
      </c>
      <c r="AN439" s="101"/>
      <c r="AO439" s="1">
        <v>18</v>
      </c>
      <c r="AP439" s="2">
        <v>36</v>
      </c>
      <c r="AQ439" s="74">
        <f t="shared" si="466"/>
        <v>307</v>
      </c>
      <c r="AR439" s="31">
        <f t="shared" si="467"/>
        <v>0</v>
      </c>
      <c r="AS439" s="2">
        <f t="shared" si="468"/>
        <v>1</v>
      </c>
      <c r="AT439" s="33">
        <f t="shared" si="469"/>
        <v>0</v>
      </c>
      <c r="AU439" s="31">
        <f t="shared" si="470"/>
        <v>60</v>
      </c>
      <c r="AV439" s="2">
        <f t="shared" si="471"/>
        <v>1</v>
      </c>
      <c r="AW439" s="33">
        <f t="shared" si="472"/>
        <v>0</v>
      </c>
      <c r="AX439" s="31">
        <f t="shared" si="473"/>
        <v>1</v>
      </c>
      <c r="AY439" s="33">
        <f t="shared" si="474"/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customHeight="1">
      <c r="A440" s="2"/>
      <c r="B440" s="107">
        <v>365</v>
      </c>
      <c r="C440" s="31">
        <v>7</v>
      </c>
      <c r="D440" s="106" t="s">
        <v>20</v>
      </c>
      <c r="E440" s="2" t="s">
        <v>89</v>
      </c>
      <c r="F440" s="2"/>
      <c r="G440" s="2"/>
      <c r="H440" s="33"/>
      <c r="I440" s="99">
        <f t="shared" si="0"/>
        <v>411.23494481829078</v>
      </c>
      <c r="J440" s="101">
        <f t="shared" si="1"/>
        <v>17.055555555555557</v>
      </c>
      <c r="K440" s="101">
        <f t="shared" si="2"/>
        <v>723</v>
      </c>
      <c r="L440" s="74">
        <f t="shared" si="3"/>
        <v>267</v>
      </c>
      <c r="M440" s="99">
        <f t="shared" si="191"/>
        <v>7402.2290067292342</v>
      </c>
      <c r="N440" s="108">
        <f t="shared" si="453"/>
        <v>4624.2554230935584</v>
      </c>
      <c r="O440" s="108">
        <f t="shared" si="454"/>
        <v>2777.9735836356754</v>
      </c>
      <c r="P440" s="108"/>
      <c r="Q440" s="108"/>
      <c r="R440" s="109"/>
      <c r="S440" s="99">
        <f t="shared" si="399"/>
        <v>5836.615202429879</v>
      </c>
      <c r="T440" s="108">
        <f t="shared" si="455"/>
        <v>3502.2091214579277</v>
      </c>
      <c r="U440" s="108">
        <f t="shared" si="456"/>
        <v>2334.4060809719517</v>
      </c>
      <c r="V440" s="108"/>
      <c r="W440" s="108"/>
      <c r="X440" s="109"/>
      <c r="Y440" s="99">
        <f t="shared" si="8"/>
        <v>11673.23040485976</v>
      </c>
      <c r="Z440" s="108">
        <f t="shared" ref="Z440:AA440" si="526">T440*$D$58/100</f>
        <v>7004.4182429158564</v>
      </c>
      <c r="AA440" s="108">
        <f t="shared" si="526"/>
        <v>4668.8121619439034</v>
      </c>
      <c r="AB440" s="108"/>
      <c r="AC440" s="108"/>
      <c r="AD440" s="109"/>
      <c r="AE440" s="99">
        <f t="shared" si="458"/>
        <v>18</v>
      </c>
      <c r="AF440" s="101">
        <f t="shared" si="459"/>
        <v>36</v>
      </c>
      <c r="AG440" s="101">
        <f t="shared" si="460"/>
        <v>19.001300000000001</v>
      </c>
      <c r="AH440" s="101">
        <f t="shared" si="461"/>
        <v>307</v>
      </c>
      <c r="AI440" s="101">
        <f t="shared" si="482"/>
        <v>268.61079999999998</v>
      </c>
      <c r="AJ440" s="108">
        <f t="shared" si="462"/>
        <v>2.2222222222222223</v>
      </c>
      <c r="AK440" s="101">
        <f t="shared" si="463"/>
        <v>4669.212161943904</v>
      </c>
      <c r="AL440" s="101">
        <f t="shared" si="464"/>
        <v>2334.8060809719518</v>
      </c>
      <c r="AM440" s="101">
        <f t="shared" si="465"/>
        <v>2334.4060809719517</v>
      </c>
      <c r="AN440" s="101"/>
      <c r="AO440" s="1">
        <v>18</v>
      </c>
      <c r="AP440" s="2">
        <v>36</v>
      </c>
      <c r="AQ440" s="74">
        <f t="shared" si="466"/>
        <v>307</v>
      </c>
      <c r="AR440" s="31">
        <f t="shared" si="467"/>
        <v>0</v>
      </c>
      <c r="AS440" s="2">
        <f t="shared" si="468"/>
        <v>1</v>
      </c>
      <c r="AT440" s="33">
        <f t="shared" si="469"/>
        <v>0</v>
      </c>
      <c r="AU440" s="31">
        <f t="shared" si="470"/>
        <v>0</v>
      </c>
      <c r="AV440" s="2">
        <f t="shared" si="471"/>
        <v>1.5</v>
      </c>
      <c r="AW440" s="33">
        <f t="shared" si="472"/>
        <v>0</v>
      </c>
      <c r="AX440" s="31">
        <f t="shared" si="473"/>
        <v>1</v>
      </c>
      <c r="AY440" s="33">
        <f t="shared" si="474"/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customHeight="1">
      <c r="A441" s="2"/>
      <c r="B441" s="107">
        <v>366</v>
      </c>
      <c r="C441" s="31">
        <v>7</v>
      </c>
      <c r="D441" s="106" t="s">
        <v>20</v>
      </c>
      <c r="E441" s="2" t="s">
        <v>148</v>
      </c>
      <c r="F441" s="2"/>
      <c r="G441" s="2"/>
      <c r="H441" s="33"/>
      <c r="I441" s="99">
        <f t="shared" si="0"/>
        <v>390.72070215764762</v>
      </c>
      <c r="J441" s="101">
        <f t="shared" si="1"/>
        <v>20.466666666666665</v>
      </c>
      <c r="K441" s="101">
        <f t="shared" si="2"/>
        <v>744</v>
      </c>
      <c r="L441" s="74">
        <f t="shared" si="3"/>
        <v>274</v>
      </c>
      <c r="M441" s="99">
        <f t="shared" si="191"/>
        <v>5860.8105323647142</v>
      </c>
      <c r="N441" s="108">
        <f t="shared" si="453"/>
        <v>3082.8369487290388</v>
      </c>
      <c r="O441" s="108">
        <f t="shared" si="454"/>
        <v>2777.9735836356754</v>
      </c>
      <c r="P441" s="108"/>
      <c r="Q441" s="108"/>
      <c r="R441" s="109"/>
      <c r="S441" s="99">
        <f t="shared" si="399"/>
        <v>4669.212161943904</v>
      </c>
      <c r="T441" s="108">
        <f t="shared" si="455"/>
        <v>2334.8060809719518</v>
      </c>
      <c r="U441" s="108">
        <f t="shared" si="456"/>
        <v>2334.4060809719517</v>
      </c>
      <c r="V441" s="108"/>
      <c r="W441" s="108"/>
      <c r="X441" s="109"/>
      <c r="Y441" s="99">
        <f t="shared" si="8"/>
        <v>9338.424323887808</v>
      </c>
      <c r="Z441" s="108">
        <f t="shared" ref="Z441:AA441" si="527">T441*$D$58/100</f>
        <v>4669.6121619439036</v>
      </c>
      <c r="AA441" s="108">
        <f t="shared" si="527"/>
        <v>4668.8121619439034</v>
      </c>
      <c r="AB441" s="108"/>
      <c r="AC441" s="108"/>
      <c r="AD441" s="109"/>
      <c r="AE441" s="99">
        <f t="shared" si="458"/>
        <v>15</v>
      </c>
      <c r="AF441" s="101">
        <f t="shared" si="459"/>
        <v>36</v>
      </c>
      <c r="AG441" s="101">
        <f t="shared" si="460"/>
        <v>19.001300000000001</v>
      </c>
      <c r="AH441" s="101">
        <f t="shared" si="461"/>
        <v>307</v>
      </c>
      <c r="AI441" s="101">
        <f t="shared" si="482"/>
        <v>268.61079999999998</v>
      </c>
      <c r="AJ441" s="108">
        <f t="shared" si="462"/>
        <v>2</v>
      </c>
      <c r="AK441" s="101">
        <f t="shared" si="463"/>
        <v>4669.212161943904</v>
      </c>
      <c r="AL441" s="101">
        <f t="shared" si="464"/>
        <v>2334.8060809719518</v>
      </c>
      <c r="AM441" s="101">
        <f t="shared" si="465"/>
        <v>2334.4060809719517</v>
      </c>
      <c r="AN441" s="101"/>
      <c r="AO441" s="1">
        <v>18</v>
      </c>
      <c r="AP441" s="2">
        <v>36</v>
      </c>
      <c r="AQ441" s="74">
        <f t="shared" si="466"/>
        <v>307</v>
      </c>
      <c r="AR441" s="31">
        <f t="shared" si="467"/>
        <v>3</v>
      </c>
      <c r="AS441" s="2">
        <f t="shared" si="468"/>
        <v>1</v>
      </c>
      <c r="AT441" s="33">
        <f t="shared" si="469"/>
        <v>0</v>
      </c>
      <c r="AU441" s="31">
        <f t="shared" si="470"/>
        <v>0</v>
      </c>
      <c r="AV441" s="2">
        <f t="shared" si="471"/>
        <v>1</v>
      </c>
      <c r="AW441" s="33">
        <f t="shared" si="472"/>
        <v>0</v>
      </c>
      <c r="AX441" s="31">
        <f t="shared" si="473"/>
        <v>1</v>
      </c>
      <c r="AY441" s="33">
        <f t="shared" si="474"/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customHeight="1">
      <c r="A442" s="2"/>
      <c r="B442" s="107">
        <v>367</v>
      </c>
      <c r="C442" s="31">
        <v>7</v>
      </c>
      <c r="D442" s="106" t="s">
        <v>20</v>
      </c>
      <c r="E442" s="2" t="s">
        <v>163</v>
      </c>
      <c r="F442" s="2"/>
      <c r="G442" s="2"/>
      <c r="H442" s="33"/>
      <c r="I442" s="99">
        <f t="shared" si="0"/>
        <v>548.19011062066579</v>
      </c>
      <c r="J442" s="101">
        <f t="shared" si="1"/>
        <v>20.466666666666665</v>
      </c>
      <c r="K442" s="101">
        <f t="shared" si="2"/>
        <v>542</v>
      </c>
      <c r="L442" s="74">
        <f t="shared" si="3"/>
        <v>189</v>
      </c>
      <c r="M442" s="99">
        <f t="shared" si="191"/>
        <v>8222.8516593099866</v>
      </c>
      <c r="N442" s="108">
        <f t="shared" si="453"/>
        <v>5444.8780756743117</v>
      </c>
      <c r="O442" s="108">
        <f t="shared" si="454"/>
        <v>2777.9735836356754</v>
      </c>
      <c r="P442" s="108"/>
      <c r="Q442" s="108"/>
      <c r="R442" s="109"/>
      <c r="S442" s="99">
        <f t="shared" si="399"/>
        <v>4669.212161943904</v>
      </c>
      <c r="T442" s="108">
        <f t="shared" si="455"/>
        <v>2334.8060809719518</v>
      </c>
      <c r="U442" s="108">
        <f t="shared" si="456"/>
        <v>2334.4060809719517</v>
      </c>
      <c r="V442" s="108"/>
      <c r="W442" s="108"/>
      <c r="X442" s="109"/>
      <c r="Y442" s="99">
        <f t="shared" si="8"/>
        <v>9338.424323887808</v>
      </c>
      <c r="Z442" s="108">
        <f t="shared" ref="Z442:AA442" si="528">T442*$D$58/100</f>
        <v>4669.6121619439036</v>
      </c>
      <c r="AA442" s="108">
        <f t="shared" si="528"/>
        <v>4668.8121619439034</v>
      </c>
      <c r="AB442" s="108"/>
      <c r="AC442" s="108"/>
      <c r="AD442" s="109"/>
      <c r="AE442" s="99">
        <f t="shared" si="458"/>
        <v>15</v>
      </c>
      <c r="AF442" s="101">
        <f t="shared" si="459"/>
        <v>36</v>
      </c>
      <c r="AG442" s="101">
        <f t="shared" si="460"/>
        <v>79.001300000000001</v>
      </c>
      <c r="AH442" s="101">
        <f t="shared" si="461"/>
        <v>307</v>
      </c>
      <c r="AI442" s="101">
        <f t="shared" si="482"/>
        <v>268.61079999999998</v>
      </c>
      <c r="AJ442" s="108">
        <f t="shared" si="462"/>
        <v>2</v>
      </c>
      <c r="AK442" s="101">
        <f t="shared" si="463"/>
        <v>4669.212161943904</v>
      </c>
      <c r="AL442" s="101">
        <f t="shared" si="464"/>
        <v>2334.8060809719518</v>
      </c>
      <c r="AM442" s="101">
        <f t="shared" si="465"/>
        <v>2334.4060809719517</v>
      </c>
      <c r="AN442" s="101"/>
      <c r="AO442" s="1">
        <v>18</v>
      </c>
      <c r="AP442" s="2">
        <v>36</v>
      </c>
      <c r="AQ442" s="74">
        <f t="shared" si="466"/>
        <v>307</v>
      </c>
      <c r="AR442" s="31">
        <f t="shared" si="467"/>
        <v>3</v>
      </c>
      <c r="AS442" s="2">
        <f t="shared" si="468"/>
        <v>1</v>
      </c>
      <c r="AT442" s="33">
        <f t="shared" si="469"/>
        <v>0</v>
      </c>
      <c r="AU442" s="31">
        <f t="shared" si="470"/>
        <v>60</v>
      </c>
      <c r="AV442" s="2">
        <f t="shared" si="471"/>
        <v>1</v>
      </c>
      <c r="AW442" s="33">
        <f t="shared" si="472"/>
        <v>0</v>
      </c>
      <c r="AX442" s="31">
        <f t="shared" si="473"/>
        <v>1</v>
      </c>
      <c r="AY442" s="33">
        <f t="shared" si="474"/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customHeight="1">
      <c r="A443" s="2"/>
      <c r="B443" s="107">
        <v>368</v>
      </c>
      <c r="C443" s="31">
        <v>7</v>
      </c>
      <c r="D443" s="106" t="s">
        <v>20</v>
      </c>
      <c r="E443" s="2" t="s">
        <v>152</v>
      </c>
      <c r="F443" s="2"/>
      <c r="G443" s="2"/>
      <c r="H443" s="33"/>
      <c r="I443" s="99">
        <f t="shared" si="0"/>
        <v>493.48193378194895</v>
      </c>
      <c r="J443" s="101">
        <f t="shared" si="1"/>
        <v>20.466666666666665</v>
      </c>
      <c r="K443" s="101">
        <f t="shared" si="2"/>
        <v>614</v>
      </c>
      <c r="L443" s="74">
        <f t="shared" si="3"/>
        <v>219</v>
      </c>
      <c r="M443" s="99">
        <f t="shared" si="191"/>
        <v>7402.2290067292342</v>
      </c>
      <c r="N443" s="108">
        <f t="shared" si="453"/>
        <v>4624.2554230935584</v>
      </c>
      <c r="O443" s="108">
        <f t="shared" si="454"/>
        <v>2777.9735836356754</v>
      </c>
      <c r="P443" s="108"/>
      <c r="Q443" s="108"/>
      <c r="R443" s="109"/>
      <c r="S443" s="99">
        <f t="shared" si="399"/>
        <v>5836.615202429879</v>
      </c>
      <c r="T443" s="108">
        <f t="shared" si="455"/>
        <v>3502.2091214579277</v>
      </c>
      <c r="U443" s="108">
        <f t="shared" si="456"/>
        <v>2334.4060809719517</v>
      </c>
      <c r="V443" s="108"/>
      <c r="W443" s="108"/>
      <c r="X443" s="109"/>
      <c r="Y443" s="99">
        <f t="shared" si="8"/>
        <v>11673.23040485976</v>
      </c>
      <c r="Z443" s="108">
        <f t="shared" ref="Z443:AA443" si="529">T443*$D$58/100</f>
        <v>7004.4182429158564</v>
      </c>
      <c r="AA443" s="108">
        <f t="shared" si="529"/>
        <v>4668.8121619439034</v>
      </c>
      <c r="AB443" s="108"/>
      <c r="AC443" s="108"/>
      <c r="AD443" s="109"/>
      <c r="AE443" s="99">
        <f t="shared" si="458"/>
        <v>15</v>
      </c>
      <c r="AF443" s="101">
        <f t="shared" si="459"/>
        <v>36</v>
      </c>
      <c r="AG443" s="101">
        <f t="shared" si="460"/>
        <v>19.001300000000001</v>
      </c>
      <c r="AH443" s="101">
        <f t="shared" si="461"/>
        <v>307</v>
      </c>
      <c r="AI443" s="101">
        <f t="shared" si="482"/>
        <v>268.61079999999998</v>
      </c>
      <c r="AJ443" s="108">
        <f t="shared" si="462"/>
        <v>2.2222222222222223</v>
      </c>
      <c r="AK443" s="101">
        <f t="shared" si="463"/>
        <v>4669.212161943904</v>
      </c>
      <c r="AL443" s="101">
        <f t="shared" si="464"/>
        <v>2334.8060809719518</v>
      </c>
      <c r="AM443" s="101">
        <f t="shared" si="465"/>
        <v>2334.4060809719517</v>
      </c>
      <c r="AN443" s="101"/>
      <c r="AO443" s="1">
        <v>18</v>
      </c>
      <c r="AP443" s="2">
        <v>36</v>
      </c>
      <c r="AQ443" s="74">
        <f t="shared" si="466"/>
        <v>307</v>
      </c>
      <c r="AR443" s="31">
        <f t="shared" si="467"/>
        <v>3</v>
      </c>
      <c r="AS443" s="2">
        <f t="shared" si="468"/>
        <v>1</v>
      </c>
      <c r="AT443" s="33">
        <f t="shared" si="469"/>
        <v>0</v>
      </c>
      <c r="AU443" s="31">
        <f t="shared" si="470"/>
        <v>0</v>
      </c>
      <c r="AV443" s="2">
        <f t="shared" si="471"/>
        <v>1.5</v>
      </c>
      <c r="AW443" s="33">
        <f t="shared" si="472"/>
        <v>0</v>
      </c>
      <c r="AX443" s="31">
        <f t="shared" si="473"/>
        <v>1</v>
      </c>
      <c r="AY443" s="33">
        <f t="shared" si="474"/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customHeight="1">
      <c r="A444" s="2"/>
      <c r="B444" s="107">
        <v>369</v>
      </c>
      <c r="C444" s="31">
        <v>7</v>
      </c>
      <c r="D444" s="106" t="s">
        <v>20</v>
      </c>
      <c r="E444" s="2" t="s">
        <v>79</v>
      </c>
      <c r="F444" s="2"/>
      <c r="G444" s="2"/>
      <c r="H444" s="33"/>
      <c r="I444" s="99">
        <f t="shared" si="0"/>
        <v>325.60058513137301</v>
      </c>
      <c r="J444" s="101">
        <f t="shared" si="1"/>
        <v>8.5277777777777786</v>
      </c>
      <c r="K444" s="101">
        <f t="shared" si="2"/>
        <v>810</v>
      </c>
      <c r="L444" s="74">
        <f t="shared" si="3"/>
        <v>311</v>
      </c>
      <c r="M444" s="99">
        <f t="shared" si="191"/>
        <v>5860.8105323647142</v>
      </c>
      <c r="N444" s="108">
        <f t="shared" si="453"/>
        <v>3082.8369487290388</v>
      </c>
      <c r="O444" s="108">
        <f t="shared" si="454"/>
        <v>2777.9735836356754</v>
      </c>
      <c r="P444" s="108"/>
      <c r="Q444" s="108"/>
      <c r="R444" s="109"/>
      <c r="S444" s="99">
        <f t="shared" si="399"/>
        <v>4669.212161943904</v>
      </c>
      <c r="T444" s="108">
        <f t="shared" si="455"/>
        <v>2334.8060809719518</v>
      </c>
      <c r="U444" s="108">
        <f t="shared" si="456"/>
        <v>2334.4060809719517</v>
      </c>
      <c r="V444" s="108"/>
      <c r="W444" s="108"/>
      <c r="X444" s="109"/>
      <c r="Y444" s="99">
        <f t="shared" si="8"/>
        <v>9338.424323887808</v>
      </c>
      <c r="Z444" s="108">
        <f t="shared" ref="Z444:AA444" si="530">T444*$D$58/100</f>
        <v>4669.6121619439036</v>
      </c>
      <c r="AA444" s="108">
        <f t="shared" si="530"/>
        <v>4668.8121619439034</v>
      </c>
      <c r="AB444" s="108"/>
      <c r="AC444" s="108"/>
      <c r="AD444" s="109"/>
      <c r="AE444" s="99">
        <f t="shared" si="458"/>
        <v>18</v>
      </c>
      <c r="AF444" s="101">
        <f t="shared" si="459"/>
        <v>36</v>
      </c>
      <c r="AG444" s="101">
        <f t="shared" si="460"/>
        <v>19.001300000000001</v>
      </c>
      <c r="AH444" s="101">
        <f t="shared" si="461"/>
        <v>153.5</v>
      </c>
      <c r="AI444" s="101">
        <f t="shared" si="482"/>
        <v>268.61079999999998</v>
      </c>
      <c r="AJ444" s="108">
        <f t="shared" si="462"/>
        <v>2</v>
      </c>
      <c r="AK444" s="101">
        <f t="shared" si="463"/>
        <v>4669.212161943904</v>
      </c>
      <c r="AL444" s="101">
        <f t="shared" si="464"/>
        <v>2334.8060809719518</v>
      </c>
      <c r="AM444" s="101">
        <f t="shared" si="465"/>
        <v>2334.4060809719517</v>
      </c>
      <c r="AN444" s="101"/>
      <c r="AO444" s="1">
        <v>18</v>
      </c>
      <c r="AP444" s="2">
        <v>36</v>
      </c>
      <c r="AQ444" s="74">
        <f t="shared" si="466"/>
        <v>307</v>
      </c>
      <c r="AR444" s="31">
        <f t="shared" si="467"/>
        <v>0</v>
      </c>
      <c r="AS444" s="2">
        <f t="shared" si="468"/>
        <v>0.5</v>
      </c>
      <c r="AT444" s="33">
        <f t="shared" si="469"/>
        <v>0</v>
      </c>
      <c r="AU444" s="31">
        <f t="shared" si="470"/>
        <v>0</v>
      </c>
      <c r="AV444" s="2">
        <f t="shared" si="471"/>
        <v>1</v>
      </c>
      <c r="AW444" s="33">
        <f t="shared" si="472"/>
        <v>0</v>
      </c>
      <c r="AX444" s="31">
        <f t="shared" si="473"/>
        <v>1</v>
      </c>
      <c r="AY444" s="33">
        <f t="shared" si="474"/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customHeight="1">
      <c r="A445" s="2"/>
      <c r="B445" s="107">
        <v>370</v>
      </c>
      <c r="C445" s="31">
        <v>7</v>
      </c>
      <c r="D445" s="106" t="s">
        <v>20</v>
      </c>
      <c r="E445" s="2" t="s">
        <v>168</v>
      </c>
      <c r="F445" s="2"/>
      <c r="G445" s="2"/>
      <c r="H445" s="33"/>
      <c r="I445" s="99">
        <f t="shared" si="0"/>
        <v>456.82509218388816</v>
      </c>
      <c r="J445" s="101">
        <f t="shared" si="1"/>
        <v>8.5277777777777786</v>
      </c>
      <c r="K445" s="101">
        <f t="shared" si="2"/>
        <v>665</v>
      </c>
      <c r="L445" s="74">
        <f t="shared" si="3"/>
        <v>242</v>
      </c>
      <c r="M445" s="99">
        <f t="shared" si="191"/>
        <v>8222.8516593099866</v>
      </c>
      <c r="N445" s="108">
        <f t="shared" si="453"/>
        <v>5444.8780756743117</v>
      </c>
      <c r="O445" s="108">
        <f t="shared" si="454"/>
        <v>2777.9735836356754</v>
      </c>
      <c r="P445" s="108"/>
      <c r="Q445" s="108"/>
      <c r="R445" s="109"/>
      <c r="S445" s="99">
        <f t="shared" si="399"/>
        <v>4669.212161943904</v>
      </c>
      <c r="T445" s="108">
        <f t="shared" si="455"/>
        <v>2334.8060809719518</v>
      </c>
      <c r="U445" s="108">
        <f t="shared" si="456"/>
        <v>2334.4060809719517</v>
      </c>
      <c r="V445" s="108"/>
      <c r="W445" s="108"/>
      <c r="X445" s="109"/>
      <c r="Y445" s="99">
        <f t="shared" si="8"/>
        <v>9338.424323887808</v>
      </c>
      <c r="Z445" s="108">
        <f t="shared" ref="Z445:AA445" si="531">T445*$D$58/100</f>
        <v>4669.6121619439036</v>
      </c>
      <c r="AA445" s="108">
        <f t="shared" si="531"/>
        <v>4668.8121619439034</v>
      </c>
      <c r="AB445" s="108"/>
      <c r="AC445" s="108"/>
      <c r="AD445" s="109"/>
      <c r="AE445" s="99">
        <f t="shared" si="458"/>
        <v>18</v>
      </c>
      <c r="AF445" s="101">
        <f t="shared" si="459"/>
        <v>36</v>
      </c>
      <c r="AG445" s="101">
        <f t="shared" si="460"/>
        <v>79.001300000000001</v>
      </c>
      <c r="AH445" s="101">
        <f t="shared" si="461"/>
        <v>153.5</v>
      </c>
      <c r="AI445" s="101">
        <f t="shared" si="482"/>
        <v>268.61079999999998</v>
      </c>
      <c r="AJ445" s="108">
        <f t="shared" si="462"/>
        <v>2</v>
      </c>
      <c r="AK445" s="101">
        <f t="shared" si="463"/>
        <v>4669.212161943904</v>
      </c>
      <c r="AL445" s="101">
        <f t="shared" si="464"/>
        <v>2334.8060809719518</v>
      </c>
      <c r="AM445" s="101">
        <f t="shared" si="465"/>
        <v>2334.4060809719517</v>
      </c>
      <c r="AN445" s="101"/>
      <c r="AO445" s="1">
        <v>18</v>
      </c>
      <c r="AP445" s="2">
        <v>36</v>
      </c>
      <c r="AQ445" s="74">
        <f t="shared" si="466"/>
        <v>307</v>
      </c>
      <c r="AR445" s="31">
        <f t="shared" si="467"/>
        <v>0</v>
      </c>
      <c r="AS445" s="2">
        <f t="shared" si="468"/>
        <v>0.5</v>
      </c>
      <c r="AT445" s="33">
        <f t="shared" si="469"/>
        <v>0</v>
      </c>
      <c r="AU445" s="31">
        <f t="shared" si="470"/>
        <v>60</v>
      </c>
      <c r="AV445" s="2">
        <f t="shared" si="471"/>
        <v>1</v>
      </c>
      <c r="AW445" s="33">
        <f t="shared" si="472"/>
        <v>0</v>
      </c>
      <c r="AX445" s="31">
        <f t="shared" si="473"/>
        <v>1</v>
      </c>
      <c r="AY445" s="33">
        <f t="shared" si="474"/>
        <v>1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customHeight="1">
      <c r="A446" s="2"/>
      <c r="B446" s="107">
        <v>371</v>
      </c>
      <c r="C446" s="31">
        <v>7</v>
      </c>
      <c r="D446" s="106" t="s">
        <v>20</v>
      </c>
      <c r="E446" s="2" t="s">
        <v>101</v>
      </c>
      <c r="F446" s="2"/>
      <c r="G446" s="2"/>
      <c r="H446" s="33"/>
      <c r="I446" s="99">
        <f t="shared" si="0"/>
        <v>411.23494481829078</v>
      </c>
      <c r="J446" s="101">
        <f t="shared" si="1"/>
        <v>8.5277777777777786</v>
      </c>
      <c r="K446" s="101">
        <f t="shared" si="2"/>
        <v>723</v>
      </c>
      <c r="L446" s="74">
        <f t="shared" si="3"/>
        <v>267</v>
      </c>
      <c r="M446" s="99">
        <f t="shared" si="191"/>
        <v>7402.2290067292342</v>
      </c>
      <c r="N446" s="108">
        <f t="shared" si="453"/>
        <v>4624.2554230935584</v>
      </c>
      <c r="O446" s="108">
        <f t="shared" si="454"/>
        <v>2777.9735836356754</v>
      </c>
      <c r="P446" s="108"/>
      <c r="Q446" s="108"/>
      <c r="R446" s="109"/>
      <c r="S446" s="99">
        <f t="shared" si="399"/>
        <v>5836.615202429879</v>
      </c>
      <c r="T446" s="108">
        <f t="shared" si="455"/>
        <v>3502.2091214579277</v>
      </c>
      <c r="U446" s="108">
        <f t="shared" si="456"/>
        <v>2334.4060809719517</v>
      </c>
      <c r="V446" s="108"/>
      <c r="W446" s="108"/>
      <c r="X446" s="109"/>
      <c r="Y446" s="99">
        <f t="shared" si="8"/>
        <v>11673.23040485976</v>
      </c>
      <c r="Z446" s="108">
        <f t="shared" ref="Z446:AA446" si="532">T446*$D$58/100</f>
        <v>7004.4182429158564</v>
      </c>
      <c r="AA446" s="108">
        <f t="shared" si="532"/>
        <v>4668.8121619439034</v>
      </c>
      <c r="AB446" s="108"/>
      <c r="AC446" s="108"/>
      <c r="AD446" s="109"/>
      <c r="AE446" s="99">
        <f t="shared" si="458"/>
        <v>18</v>
      </c>
      <c r="AF446" s="101">
        <f t="shared" si="459"/>
        <v>36</v>
      </c>
      <c r="AG446" s="101">
        <f t="shared" si="460"/>
        <v>19.001300000000001</v>
      </c>
      <c r="AH446" s="101">
        <f t="shared" si="461"/>
        <v>153.5</v>
      </c>
      <c r="AI446" s="101">
        <f t="shared" si="482"/>
        <v>268.61079999999998</v>
      </c>
      <c r="AJ446" s="108">
        <f t="shared" si="462"/>
        <v>2.2222222222222223</v>
      </c>
      <c r="AK446" s="101">
        <f t="shared" si="463"/>
        <v>4669.212161943904</v>
      </c>
      <c r="AL446" s="101">
        <f t="shared" si="464"/>
        <v>2334.8060809719518</v>
      </c>
      <c r="AM446" s="101">
        <f t="shared" si="465"/>
        <v>2334.4060809719517</v>
      </c>
      <c r="AN446" s="101"/>
      <c r="AO446" s="1">
        <v>18</v>
      </c>
      <c r="AP446" s="2">
        <v>36</v>
      </c>
      <c r="AQ446" s="74">
        <f t="shared" si="466"/>
        <v>307</v>
      </c>
      <c r="AR446" s="31">
        <f t="shared" si="467"/>
        <v>0</v>
      </c>
      <c r="AS446" s="2">
        <f t="shared" si="468"/>
        <v>0.5</v>
      </c>
      <c r="AT446" s="33">
        <f t="shared" si="469"/>
        <v>0</v>
      </c>
      <c r="AU446" s="31">
        <f t="shared" si="470"/>
        <v>0</v>
      </c>
      <c r="AV446" s="2">
        <f t="shared" si="471"/>
        <v>1.5</v>
      </c>
      <c r="AW446" s="33">
        <f t="shared" si="472"/>
        <v>0</v>
      </c>
      <c r="AX446" s="31">
        <f t="shared" si="473"/>
        <v>1</v>
      </c>
      <c r="AY446" s="33">
        <f t="shared" si="474"/>
        <v>1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customHeight="1">
      <c r="A447" s="2"/>
      <c r="B447" s="107">
        <v>372</v>
      </c>
      <c r="C447" s="31">
        <v>4</v>
      </c>
      <c r="D447" s="106" t="s">
        <v>20</v>
      </c>
      <c r="E447" s="2" t="s">
        <v>67</v>
      </c>
      <c r="F447" s="2"/>
      <c r="G447" s="2"/>
      <c r="H447" s="33"/>
      <c r="I447" s="99">
        <f t="shared" si="0"/>
        <v>301.69225223631122</v>
      </c>
      <c r="J447" s="101">
        <f t="shared" si="1"/>
        <v>9.3888888888888893</v>
      </c>
      <c r="K447" s="101">
        <f t="shared" si="2"/>
        <v>837</v>
      </c>
      <c r="L447" s="74">
        <f t="shared" si="3"/>
        <v>325</v>
      </c>
      <c r="M447" s="99">
        <f t="shared" si="191"/>
        <v>5430.4605402536017</v>
      </c>
      <c r="N447" s="108">
        <f t="shared" si="453"/>
        <v>2856.7378829942904</v>
      </c>
      <c r="O447" s="108">
        <f t="shared" si="454"/>
        <v>2573.7226572593117</v>
      </c>
      <c r="P447" s="108"/>
      <c r="Q447" s="108"/>
      <c r="R447" s="109"/>
      <c r="S447" s="99">
        <f t="shared" si="399"/>
        <v>4326.3370441487805</v>
      </c>
      <c r="T447" s="108">
        <f t="shared" si="455"/>
        <v>2163.5685220743903</v>
      </c>
      <c r="U447" s="108">
        <f t="shared" si="456"/>
        <v>2162.7685220743906</v>
      </c>
      <c r="V447" s="108"/>
      <c r="W447" s="108"/>
      <c r="X447" s="109"/>
      <c r="Y447" s="99">
        <f t="shared" si="8"/>
        <v>8652.674088297561</v>
      </c>
      <c r="Z447" s="108">
        <f t="shared" ref="Z447:AA447" si="533">T447*$D$58/100</f>
        <v>4327.1370441487807</v>
      </c>
      <c r="AA447" s="108">
        <f t="shared" si="533"/>
        <v>4325.5370441487812</v>
      </c>
      <c r="AB447" s="108"/>
      <c r="AC447" s="108"/>
      <c r="AD447" s="109"/>
      <c r="AE447" s="99">
        <f t="shared" si="458"/>
        <v>18</v>
      </c>
      <c r="AF447" s="101">
        <f t="shared" si="459"/>
        <v>36</v>
      </c>
      <c r="AG447" s="101">
        <f t="shared" si="460"/>
        <v>19.001300000000001</v>
      </c>
      <c r="AH447" s="101">
        <f t="shared" si="461"/>
        <v>169</v>
      </c>
      <c r="AI447" s="101">
        <f t="shared" si="482"/>
        <v>268.61079999999998</v>
      </c>
      <c r="AJ447" s="108">
        <f t="shared" si="462"/>
        <v>2</v>
      </c>
      <c r="AK447" s="101">
        <f t="shared" si="463"/>
        <v>4326.3370441487805</v>
      </c>
      <c r="AL447" s="101">
        <f t="shared" si="464"/>
        <v>2163.5685220743903</v>
      </c>
      <c r="AM447" s="101">
        <f t="shared" si="465"/>
        <v>2162.7685220743906</v>
      </c>
      <c r="AN447" s="101"/>
      <c r="AO447" s="1">
        <v>18</v>
      </c>
      <c r="AP447" s="2">
        <v>36</v>
      </c>
      <c r="AQ447" s="74">
        <f t="shared" si="466"/>
        <v>169</v>
      </c>
      <c r="AR447" s="31">
        <f t="shared" si="467"/>
        <v>0</v>
      </c>
      <c r="AS447" s="2">
        <f t="shared" si="468"/>
        <v>1</v>
      </c>
      <c r="AT447" s="33">
        <f t="shared" si="469"/>
        <v>0</v>
      </c>
      <c r="AU447" s="31">
        <f t="shared" si="470"/>
        <v>0</v>
      </c>
      <c r="AV447" s="2">
        <f t="shared" si="471"/>
        <v>1</v>
      </c>
      <c r="AW447" s="33">
        <f t="shared" si="472"/>
        <v>0</v>
      </c>
      <c r="AX447" s="31">
        <f t="shared" si="473"/>
        <v>1</v>
      </c>
      <c r="AY447" s="33">
        <f t="shared" si="474"/>
        <v>1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customHeight="1">
      <c r="A448" s="2"/>
      <c r="B448" s="107">
        <v>373</v>
      </c>
      <c r="C448" s="31">
        <v>4</v>
      </c>
      <c r="D448" s="106" t="s">
        <v>20</v>
      </c>
      <c r="E448" s="2" t="s">
        <v>148</v>
      </c>
      <c r="F448" s="2"/>
      <c r="G448" s="2"/>
      <c r="H448" s="33"/>
      <c r="I448" s="99">
        <f t="shared" si="0"/>
        <v>362.03070268357345</v>
      </c>
      <c r="J448" s="101">
        <f t="shared" si="1"/>
        <v>11.266666666666667</v>
      </c>
      <c r="K448" s="101">
        <f t="shared" si="2"/>
        <v>769</v>
      </c>
      <c r="L448" s="74">
        <f t="shared" si="3"/>
        <v>287</v>
      </c>
      <c r="M448" s="99">
        <f t="shared" si="191"/>
        <v>5430.4605402536017</v>
      </c>
      <c r="N448" s="108">
        <f t="shared" si="453"/>
        <v>2856.7378829942904</v>
      </c>
      <c r="O448" s="108">
        <f t="shared" si="454"/>
        <v>2573.7226572593117</v>
      </c>
      <c r="P448" s="108"/>
      <c r="Q448" s="108"/>
      <c r="R448" s="109"/>
      <c r="S448" s="99">
        <f t="shared" si="399"/>
        <v>4326.3370441487805</v>
      </c>
      <c r="T448" s="108">
        <f t="shared" si="455"/>
        <v>2163.5685220743903</v>
      </c>
      <c r="U448" s="108">
        <f t="shared" si="456"/>
        <v>2162.7685220743906</v>
      </c>
      <c r="V448" s="108"/>
      <c r="W448" s="108"/>
      <c r="X448" s="109"/>
      <c r="Y448" s="99">
        <f t="shared" si="8"/>
        <v>8652.674088297561</v>
      </c>
      <c r="Z448" s="108">
        <f t="shared" ref="Z448:AA448" si="534">T448*$D$58/100</f>
        <v>4327.1370441487807</v>
      </c>
      <c r="AA448" s="108">
        <f t="shared" si="534"/>
        <v>4325.5370441487812</v>
      </c>
      <c r="AB448" s="108"/>
      <c r="AC448" s="108"/>
      <c r="AD448" s="109"/>
      <c r="AE448" s="99">
        <f t="shared" si="458"/>
        <v>15</v>
      </c>
      <c r="AF448" s="101">
        <f t="shared" si="459"/>
        <v>36</v>
      </c>
      <c r="AG448" s="101">
        <f t="shared" si="460"/>
        <v>19.001300000000001</v>
      </c>
      <c r="AH448" s="101">
        <f t="shared" si="461"/>
        <v>169</v>
      </c>
      <c r="AI448" s="101">
        <f t="shared" si="482"/>
        <v>268.61079999999998</v>
      </c>
      <c r="AJ448" s="108">
        <f t="shared" si="462"/>
        <v>2</v>
      </c>
      <c r="AK448" s="101">
        <f t="shared" si="463"/>
        <v>4326.3370441487805</v>
      </c>
      <c r="AL448" s="101">
        <f t="shared" si="464"/>
        <v>2163.5685220743903</v>
      </c>
      <c r="AM448" s="101">
        <f t="shared" si="465"/>
        <v>2162.7685220743906</v>
      </c>
      <c r="AN448" s="101"/>
      <c r="AO448" s="1">
        <v>18</v>
      </c>
      <c r="AP448" s="2">
        <v>36</v>
      </c>
      <c r="AQ448" s="74">
        <f t="shared" si="466"/>
        <v>169</v>
      </c>
      <c r="AR448" s="31">
        <f t="shared" si="467"/>
        <v>3</v>
      </c>
      <c r="AS448" s="2">
        <f t="shared" si="468"/>
        <v>1</v>
      </c>
      <c r="AT448" s="33">
        <f t="shared" si="469"/>
        <v>0</v>
      </c>
      <c r="AU448" s="31">
        <f t="shared" si="470"/>
        <v>0</v>
      </c>
      <c r="AV448" s="2">
        <f t="shared" si="471"/>
        <v>1</v>
      </c>
      <c r="AW448" s="33">
        <f t="shared" si="472"/>
        <v>0</v>
      </c>
      <c r="AX448" s="31">
        <f t="shared" si="473"/>
        <v>1</v>
      </c>
      <c r="AY448" s="33">
        <f t="shared" si="474"/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customHeight="1">
      <c r="A449" s="2"/>
      <c r="B449" s="107">
        <v>374</v>
      </c>
      <c r="C449" s="31">
        <v>4</v>
      </c>
      <c r="D449" s="106" t="s">
        <v>20</v>
      </c>
      <c r="E449" s="2" t="s">
        <v>79</v>
      </c>
      <c r="F449" s="2"/>
      <c r="G449" s="2"/>
      <c r="H449" s="33"/>
      <c r="I449" s="99">
        <f t="shared" si="0"/>
        <v>301.69225223631122</v>
      </c>
      <c r="J449" s="101">
        <f t="shared" si="1"/>
        <v>4.6944444444444446</v>
      </c>
      <c r="K449" s="101">
        <f t="shared" si="2"/>
        <v>837</v>
      </c>
      <c r="L449" s="74">
        <f t="shared" si="3"/>
        <v>325</v>
      </c>
      <c r="M449" s="99">
        <f t="shared" si="191"/>
        <v>5430.4605402536017</v>
      </c>
      <c r="N449" s="108">
        <f t="shared" si="453"/>
        <v>2856.7378829942904</v>
      </c>
      <c r="O449" s="108">
        <f t="shared" si="454"/>
        <v>2573.7226572593117</v>
      </c>
      <c r="P449" s="108"/>
      <c r="Q449" s="108"/>
      <c r="R449" s="109"/>
      <c r="S449" s="99">
        <f t="shared" si="399"/>
        <v>4326.3370441487805</v>
      </c>
      <c r="T449" s="108">
        <f t="shared" si="455"/>
        <v>2163.5685220743903</v>
      </c>
      <c r="U449" s="108">
        <f t="shared" si="456"/>
        <v>2162.7685220743906</v>
      </c>
      <c r="V449" s="108"/>
      <c r="W449" s="108"/>
      <c r="X449" s="109"/>
      <c r="Y449" s="99">
        <f t="shared" si="8"/>
        <v>8652.674088297561</v>
      </c>
      <c r="Z449" s="108">
        <f t="shared" ref="Z449:AA449" si="535">T449*$D$58/100</f>
        <v>4327.1370441487807</v>
      </c>
      <c r="AA449" s="108">
        <f t="shared" si="535"/>
        <v>4325.5370441487812</v>
      </c>
      <c r="AB449" s="108"/>
      <c r="AC449" s="108"/>
      <c r="AD449" s="109"/>
      <c r="AE449" s="99">
        <f t="shared" si="458"/>
        <v>18</v>
      </c>
      <c r="AF449" s="101">
        <f t="shared" si="459"/>
        <v>36</v>
      </c>
      <c r="AG449" s="101">
        <f t="shared" si="460"/>
        <v>19.001300000000001</v>
      </c>
      <c r="AH449" s="101">
        <f t="shared" si="461"/>
        <v>84.5</v>
      </c>
      <c r="AI449" s="101">
        <f t="shared" si="482"/>
        <v>268.61079999999998</v>
      </c>
      <c r="AJ449" s="108">
        <f t="shared" si="462"/>
        <v>2</v>
      </c>
      <c r="AK449" s="101">
        <f t="shared" si="463"/>
        <v>4326.3370441487805</v>
      </c>
      <c r="AL449" s="101">
        <f t="shared" si="464"/>
        <v>2163.5685220743903</v>
      </c>
      <c r="AM449" s="101">
        <f t="shared" si="465"/>
        <v>2162.7685220743906</v>
      </c>
      <c r="AN449" s="101"/>
      <c r="AO449" s="1">
        <v>18</v>
      </c>
      <c r="AP449" s="2">
        <v>36</v>
      </c>
      <c r="AQ449" s="74">
        <f t="shared" si="466"/>
        <v>169</v>
      </c>
      <c r="AR449" s="31">
        <f t="shared" si="467"/>
        <v>0</v>
      </c>
      <c r="AS449" s="2">
        <f t="shared" si="468"/>
        <v>0.5</v>
      </c>
      <c r="AT449" s="33">
        <f t="shared" si="469"/>
        <v>0</v>
      </c>
      <c r="AU449" s="31">
        <f t="shared" si="470"/>
        <v>0</v>
      </c>
      <c r="AV449" s="2">
        <f t="shared" si="471"/>
        <v>1</v>
      </c>
      <c r="AW449" s="33">
        <f t="shared" si="472"/>
        <v>0</v>
      </c>
      <c r="AX449" s="31">
        <f t="shared" si="473"/>
        <v>1</v>
      </c>
      <c r="AY449" s="33">
        <f t="shared" si="474"/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customHeight="1">
      <c r="A450" s="2"/>
      <c r="B450" s="107">
        <v>375</v>
      </c>
      <c r="C450" s="31">
        <v>1</v>
      </c>
      <c r="D450" s="106" t="s">
        <v>20</v>
      </c>
      <c r="E450" s="2" t="s">
        <v>67</v>
      </c>
      <c r="F450" s="2"/>
      <c r="G450" s="2"/>
      <c r="H450" s="33"/>
      <c r="I450" s="99">
        <f t="shared" si="0"/>
        <v>242.21005164232358</v>
      </c>
      <c r="J450" s="101">
        <f t="shared" si="1"/>
        <v>4.7222222222222223</v>
      </c>
      <c r="K450" s="101">
        <f t="shared" si="2"/>
        <v>865</v>
      </c>
      <c r="L450" s="74">
        <f t="shared" si="3"/>
        <v>342</v>
      </c>
      <c r="M450" s="99">
        <f t="shared" si="191"/>
        <v>4359.7809295618245</v>
      </c>
      <c r="N450" s="108">
        <f t="shared" si="453"/>
        <v>2293.3465371956941</v>
      </c>
      <c r="O450" s="108">
        <f t="shared" si="454"/>
        <v>2066.4343923661309</v>
      </c>
      <c r="P450" s="108"/>
      <c r="Q450" s="108"/>
      <c r="R450" s="109"/>
      <c r="S450" s="99">
        <f t="shared" si="399"/>
        <v>3473.3610388560978</v>
      </c>
      <c r="T450" s="108">
        <f t="shared" si="455"/>
        <v>1736.880519428049</v>
      </c>
      <c r="U450" s="108">
        <f t="shared" si="456"/>
        <v>1736.4805194280489</v>
      </c>
      <c r="V450" s="108"/>
      <c r="W450" s="108"/>
      <c r="X450" s="109"/>
      <c r="Y450" s="99">
        <f t="shared" si="8"/>
        <v>6946.7220777121956</v>
      </c>
      <c r="Z450" s="108">
        <f t="shared" ref="Z450:AA450" si="536">T450*$D$58/100</f>
        <v>3473.7610388560979</v>
      </c>
      <c r="AA450" s="108">
        <f t="shared" si="536"/>
        <v>3472.9610388560977</v>
      </c>
      <c r="AB450" s="108"/>
      <c r="AC450" s="108"/>
      <c r="AD450" s="109"/>
      <c r="AE450" s="99">
        <f t="shared" si="458"/>
        <v>18</v>
      </c>
      <c r="AF450" s="101">
        <f t="shared" si="459"/>
        <v>36</v>
      </c>
      <c r="AG450" s="101">
        <f t="shared" si="460"/>
        <v>19.001300000000001</v>
      </c>
      <c r="AH450" s="101">
        <f t="shared" si="461"/>
        <v>85</v>
      </c>
      <c r="AI450" s="101">
        <f t="shared" si="482"/>
        <v>268.61079999999998</v>
      </c>
      <c r="AJ450" s="108">
        <f t="shared" si="462"/>
        <v>2</v>
      </c>
      <c r="AK450" s="101">
        <f t="shared" si="463"/>
        <v>3473.3610388560978</v>
      </c>
      <c r="AL450" s="101">
        <f t="shared" si="464"/>
        <v>1736.880519428049</v>
      </c>
      <c r="AM450" s="101">
        <f t="shared" si="465"/>
        <v>1736.4805194280489</v>
      </c>
      <c r="AN450" s="101"/>
      <c r="AO450" s="1">
        <v>18</v>
      </c>
      <c r="AP450" s="2">
        <v>36</v>
      </c>
      <c r="AQ450" s="74">
        <f t="shared" si="466"/>
        <v>85</v>
      </c>
      <c r="AR450" s="31">
        <f t="shared" si="467"/>
        <v>0</v>
      </c>
      <c r="AS450" s="2">
        <f t="shared" si="468"/>
        <v>1</v>
      </c>
      <c r="AT450" s="33">
        <f t="shared" si="469"/>
        <v>0</v>
      </c>
      <c r="AU450" s="31">
        <f t="shared" si="470"/>
        <v>0</v>
      </c>
      <c r="AV450" s="2">
        <f t="shared" si="471"/>
        <v>1</v>
      </c>
      <c r="AW450" s="33">
        <f t="shared" si="472"/>
        <v>0</v>
      </c>
      <c r="AX450" s="31">
        <f t="shared" si="473"/>
        <v>1</v>
      </c>
      <c r="AY450" s="33">
        <f t="shared" si="474"/>
        <v>1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customHeight="1">
      <c r="A451" s="2"/>
      <c r="B451" s="107">
        <v>376</v>
      </c>
      <c r="C451" s="31">
        <v>10</v>
      </c>
      <c r="D451" s="111" t="s">
        <v>8</v>
      </c>
      <c r="E451" s="2" t="s">
        <v>144</v>
      </c>
      <c r="F451" s="2"/>
      <c r="G451" s="2"/>
      <c r="H451" s="33" t="s">
        <v>81</v>
      </c>
      <c r="I451" s="99">
        <f t="shared" si="0"/>
        <v>732.91798675535654</v>
      </c>
      <c r="J451" s="101">
        <f t="shared" si="1"/>
        <v>39.459498714320297</v>
      </c>
      <c r="K451" s="101">
        <f t="shared" si="2"/>
        <v>320</v>
      </c>
      <c r="L451" s="74">
        <f t="shared" ref="L451:L866" si="537">RANK(I451,$I$451:$I$866)</f>
        <v>213</v>
      </c>
      <c r="M451" s="99">
        <f t="shared" si="191"/>
        <v>13547.824908007464</v>
      </c>
      <c r="N451" s="108">
        <f t="shared" ref="N451:N534" si="538">T451*(1+((AG451+IF(F451="백어택",20,0))/100)*(IF(AY451=1,$D$58,$D$58+50)/100-1))</f>
        <v>3813.5824295297634</v>
      </c>
      <c r="O451" s="108">
        <f t="shared" ref="O451:O534" si="539">U451*(1+((AG451+IF(F451="백어택",20,0))/100)*(AI451/100-1))</f>
        <v>4867.1212392388506</v>
      </c>
      <c r="P451" s="108">
        <f t="shared" ref="P451:P534" si="540">V451*(1+((AG451+IF(F451="백어택",20,0))/100)*(AI451/100-1))</f>
        <v>4867.1212392388506</v>
      </c>
      <c r="Q451" s="108"/>
      <c r="R451" s="109"/>
      <c r="S451" s="99">
        <f t="shared" si="399"/>
        <v>11384.602443845122</v>
      </c>
      <c r="T451" s="108">
        <f t="shared" ref="T451:T534" si="541">AL451*IF(H451="근접",AR451,1)*AY451*IF(F451="백어택",1.2,1)</f>
        <v>3204.6561084036589</v>
      </c>
      <c r="U451" s="108">
        <f t="shared" ref="U451:U534" si="542">AM451*IF(H451="근접",AR451,1)*AY451*IF(F451="백어택",1.2,1)</f>
        <v>4089.9731677207315</v>
      </c>
      <c r="V451" s="108">
        <f t="shared" ref="V451:V534" si="543">IF(AX451=1,0,AM451*IF(H451="근접",AR451,1)*AY451)*IF(F451="백어택",1.2,1)</f>
        <v>4089.9731677207315</v>
      </c>
      <c r="W451" s="108"/>
      <c r="X451" s="109"/>
      <c r="Y451" s="99">
        <f t="shared" si="8"/>
        <v>22769.204887690245</v>
      </c>
      <c r="Z451" s="108">
        <f t="shared" ref="Z451:Z534" si="544">T451*IF(AY451=1,$D$58,$D$58+50)/100</f>
        <v>6409.3122168073178</v>
      </c>
      <c r="AA451" s="108">
        <f t="shared" ref="AA451:AA534" si="545">U451*AI451/100</f>
        <v>8179.9463354414629</v>
      </c>
      <c r="AB451" s="108">
        <f t="shared" ref="AB451:AB534" si="546">V451*AI451/100</f>
        <v>8179.9463354414629</v>
      </c>
      <c r="AC451" s="108"/>
      <c r="AD451" s="109"/>
      <c r="AE451" s="99">
        <f>AO451*(1-$D$20/100)*(1-$D$17/100)</f>
        <v>18.484776131615998</v>
      </c>
      <c r="AF451" s="101">
        <f t="shared" ref="AF451" si="547">AP451</f>
        <v>36</v>
      </c>
      <c r="AG451" s="101">
        <f t="shared" si="460"/>
        <v>19.001300000000001</v>
      </c>
      <c r="AH451" s="101">
        <f t="shared" ref="AH451:AH534" si="548">IF(AX451=1,AQ451,AQ451*1.4)</f>
        <v>729.4</v>
      </c>
      <c r="AI451" s="101">
        <f t="shared" ref="AI451:AI534" si="549">IF(AY451=1,$D$58,$D$58+50)*AW451</f>
        <v>200</v>
      </c>
      <c r="AJ451" s="108">
        <f t="shared" ref="AJ451:AJ534" si="550">10/6/AX451</f>
        <v>1.1111111111111112</v>
      </c>
      <c r="AK451" s="101">
        <f t="shared" si="463"/>
        <v>7294.6292761243903</v>
      </c>
      <c r="AL451" s="101">
        <f t="shared" ref="AL451:AL534" si="551">(IF(H451="근접",$D$61*(VLOOKUP(C451,$B$36:$AG$39,9,FALSE)+VLOOKUP(C451,$B$40:$AG$43,9,FALSE)*$D$54),$D$60*(VLOOKUP(C451,$B$36:$AG$39,9,FALSE)+VLOOKUP(C451,$B$40:$AG$43,9,FALSE)*$D$54)))*$D$59/100</f>
        <v>3204.6561084036589</v>
      </c>
      <c r="AM451" s="101">
        <f t="shared" ref="AM451:AM534" si="552">(IF(H451="근접",$D$61*(VLOOKUP(C451,$B$36:$AG$39,10,FALSE)+VLOOKUP(C451,$B$40:$AG$43,10,FALSE)*$D$54),$D$60*(VLOOKUP(C451,$B$36:$AG$39,10,FALSE)+VLOOKUP(C451,$B$40:$AG$43,10,FALSE)*$D$54)))*$D$59/100</f>
        <v>4089.9731677207315</v>
      </c>
      <c r="AN451" s="101"/>
      <c r="AO451" s="1">
        <v>24</v>
      </c>
      <c r="AP451" s="2">
        <v>36</v>
      </c>
      <c r="AQ451" s="74">
        <f t="shared" ref="AQ451:AQ534" si="553">VLOOKUP(C451,$B$45:$AA$48,9,FALSE)</f>
        <v>521</v>
      </c>
      <c r="AR451" s="31">
        <f t="shared" ref="AR451:AR534" si="554">IF(LEFT(E451,1)*1=1,$S$58,$R$58)</f>
        <v>1</v>
      </c>
      <c r="AS451" s="2">
        <f t="shared" ref="AS451:AS534" si="555">IF(LEFT(E451,1)*1=2,$U$58,$T$58)</f>
        <v>0</v>
      </c>
      <c r="AT451" s="33">
        <f t="shared" ref="AT451:AT534" si="556">IF(LEFT(E451,1)*1=3,$W$58,$V$58)</f>
        <v>0</v>
      </c>
      <c r="AU451" s="31">
        <f t="shared" ref="AU451:AU534" si="557">IF(MID(E451,3,1)*1=1,$Y$58,$X$58)</f>
        <v>0</v>
      </c>
      <c r="AV451" s="2">
        <f t="shared" ref="AV451:AV534" si="558">IF(MID(E451,3,1)*1=2,$AA$58,$Z$58)</f>
        <v>0</v>
      </c>
      <c r="AW451" s="33">
        <f t="shared" ref="AW451:AW534" si="559">IF(MID(E451,3,1)*1=3,$AC$58,$AB$58)</f>
        <v>1</v>
      </c>
      <c r="AX451" s="31">
        <f t="shared" ref="AX451:AX534" si="560">IF(MID(E451,5,1)*1=1,$AE$58,$AD$58)</f>
        <v>1.5</v>
      </c>
      <c r="AY451" s="33">
        <f t="shared" ref="AY451:AY534" si="561">IF(MID(E451,5,1)*1=2,$AG$58,$AF$58)</f>
        <v>1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customHeight="1">
      <c r="A452" s="2"/>
      <c r="B452" s="107">
        <v>377</v>
      </c>
      <c r="C452" s="31">
        <v>10</v>
      </c>
      <c r="D452" s="111" t="s">
        <v>8</v>
      </c>
      <c r="E452" s="2" t="s">
        <v>138</v>
      </c>
      <c r="F452" s="2"/>
      <c r="G452" s="2"/>
      <c r="H452" s="33" t="s">
        <v>81</v>
      </c>
      <c r="I452" s="99">
        <f t="shared" si="0"/>
        <v>886.89067166622658</v>
      </c>
      <c r="J452" s="101">
        <f t="shared" si="1"/>
        <v>39.459498714320297</v>
      </c>
      <c r="K452" s="101">
        <f t="shared" si="2"/>
        <v>216</v>
      </c>
      <c r="L452" s="74">
        <f t="shared" si="537"/>
        <v>157</v>
      </c>
      <c r="M452" s="99">
        <f t="shared" si="191"/>
        <v>16393.975518968746</v>
      </c>
      <c r="N452" s="108">
        <f t="shared" si="538"/>
        <v>4614.746456630678</v>
      </c>
      <c r="O452" s="108">
        <f t="shared" si="539"/>
        <v>5889.6145311690334</v>
      </c>
      <c r="P452" s="108">
        <f t="shared" si="540"/>
        <v>5889.6145311690334</v>
      </c>
      <c r="Q452" s="108"/>
      <c r="R452" s="109"/>
      <c r="S452" s="99">
        <f t="shared" si="399"/>
        <v>11384.602443845122</v>
      </c>
      <c r="T452" s="108">
        <f t="shared" si="541"/>
        <v>3204.6561084036589</v>
      </c>
      <c r="U452" s="108">
        <f t="shared" si="542"/>
        <v>4089.9731677207315</v>
      </c>
      <c r="V452" s="108">
        <f t="shared" si="543"/>
        <v>4089.9731677207315</v>
      </c>
      <c r="W452" s="108"/>
      <c r="X452" s="109"/>
      <c r="Y452" s="99">
        <f t="shared" si="8"/>
        <v>22769.204887690245</v>
      </c>
      <c r="Z452" s="108">
        <f t="shared" si="544"/>
        <v>6409.3122168073178</v>
      </c>
      <c r="AA452" s="108">
        <f t="shared" si="545"/>
        <v>8179.9463354414629</v>
      </c>
      <c r="AB452" s="108">
        <f t="shared" si="546"/>
        <v>8179.9463354414629</v>
      </c>
      <c r="AC452" s="108"/>
      <c r="AD452" s="109"/>
      <c r="AE452" s="99">
        <f t="shared" ref="AE452:AE515" si="562">AO452*(1-$D$20/100)*(1-$D$17/100)</f>
        <v>18.484776131615998</v>
      </c>
      <c r="AF452" s="101">
        <f t="shared" ref="AF452" si="563">AP452</f>
        <v>36</v>
      </c>
      <c r="AG452" s="101">
        <f t="shared" si="460"/>
        <v>44.001300000000001</v>
      </c>
      <c r="AH452" s="101">
        <f t="shared" si="548"/>
        <v>729.4</v>
      </c>
      <c r="AI452" s="101">
        <f t="shared" si="549"/>
        <v>200</v>
      </c>
      <c r="AJ452" s="108">
        <f t="shared" si="550"/>
        <v>1.1111111111111112</v>
      </c>
      <c r="AK452" s="101">
        <f t="shared" si="463"/>
        <v>7294.6292761243903</v>
      </c>
      <c r="AL452" s="101">
        <f t="shared" si="551"/>
        <v>3204.6561084036589</v>
      </c>
      <c r="AM452" s="101">
        <f t="shared" si="552"/>
        <v>4089.9731677207315</v>
      </c>
      <c r="AN452" s="101"/>
      <c r="AO452" s="1">
        <v>24</v>
      </c>
      <c r="AP452" s="2">
        <v>36</v>
      </c>
      <c r="AQ452" s="74">
        <f t="shared" si="553"/>
        <v>521</v>
      </c>
      <c r="AR452" s="31">
        <f t="shared" si="554"/>
        <v>1</v>
      </c>
      <c r="AS452" s="2">
        <f t="shared" si="555"/>
        <v>0</v>
      </c>
      <c r="AT452" s="33">
        <f t="shared" si="556"/>
        <v>0</v>
      </c>
      <c r="AU452" s="31">
        <f t="shared" si="557"/>
        <v>25</v>
      </c>
      <c r="AV452" s="2">
        <f t="shared" si="558"/>
        <v>0</v>
      </c>
      <c r="AW452" s="33">
        <f t="shared" si="559"/>
        <v>1</v>
      </c>
      <c r="AX452" s="31">
        <f t="shared" si="560"/>
        <v>1.5</v>
      </c>
      <c r="AY452" s="33">
        <f t="shared" si="561"/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customHeight="1">
      <c r="A453" s="2"/>
      <c r="B453" s="107">
        <v>378</v>
      </c>
      <c r="C453" s="31">
        <v>10</v>
      </c>
      <c r="D453" s="111" t="s">
        <v>8</v>
      </c>
      <c r="E453" s="2" t="s">
        <v>141</v>
      </c>
      <c r="F453" s="2"/>
      <c r="G453" s="2"/>
      <c r="H453" s="33" t="s">
        <v>81</v>
      </c>
      <c r="I453" s="99">
        <f t="shared" si="0"/>
        <v>773.27888392528996</v>
      </c>
      <c r="J453" s="101">
        <f t="shared" si="1"/>
        <v>39.459498714320297</v>
      </c>
      <c r="K453" s="101">
        <f t="shared" si="2"/>
        <v>284</v>
      </c>
      <c r="L453" s="74">
        <f t="shared" si="537"/>
        <v>197</v>
      </c>
      <c r="M453" s="99">
        <f t="shared" si="191"/>
        <v>14293.887056664858</v>
      </c>
      <c r="N453" s="108">
        <f t="shared" si="538"/>
        <v>3813.5824295297634</v>
      </c>
      <c r="O453" s="108">
        <f t="shared" si="539"/>
        <v>5240.1523135675479</v>
      </c>
      <c r="P453" s="108">
        <f t="shared" si="540"/>
        <v>5240.1523135675479</v>
      </c>
      <c r="Q453" s="108"/>
      <c r="R453" s="109"/>
      <c r="S453" s="99">
        <f t="shared" si="399"/>
        <v>11384.602443845122</v>
      </c>
      <c r="T453" s="108">
        <f t="shared" si="541"/>
        <v>3204.6561084036589</v>
      </c>
      <c r="U453" s="108">
        <f t="shared" si="542"/>
        <v>4089.9731677207315</v>
      </c>
      <c r="V453" s="108">
        <f t="shared" si="543"/>
        <v>4089.9731677207315</v>
      </c>
      <c r="W453" s="108"/>
      <c r="X453" s="109"/>
      <c r="Y453" s="99">
        <f t="shared" si="8"/>
        <v>26695.579128702149</v>
      </c>
      <c r="Z453" s="108">
        <f t="shared" si="544"/>
        <v>6409.3122168073178</v>
      </c>
      <c r="AA453" s="108">
        <f t="shared" si="545"/>
        <v>10143.133455947414</v>
      </c>
      <c r="AB453" s="108">
        <f t="shared" si="546"/>
        <v>10143.133455947414</v>
      </c>
      <c r="AC453" s="108"/>
      <c r="AD453" s="109"/>
      <c r="AE453" s="99">
        <f t="shared" si="562"/>
        <v>18.484776131615998</v>
      </c>
      <c r="AF453" s="101">
        <f t="shared" ref="AF453" si="564">AP453</f>
        <v>36</v>
      </c>
      <c r="AG453" s="101">
        <f t="shared" si="460"/>
        <v>19.001300000000001</v>
      </c>
      <c r="AH453" s="101">
        <f t="shared" si="548"/>
        <v>729.4</v>
      </c>
      <c r="AI453" s="101">
        <f t="shared" si="549"/>
        <v>248</v>
      </c>
      <c r="AJ453" s="108">
        <f t="shared" si="550"/>
        <v>1.1111111111111112</v>
      </c>
      <c r="AK453" s="101">
        <f t="shared" si="463"/>
        <v>7294.6292761243903</v>
      </c>
      <c r="AL453" s="101">
        <f t="shared" si="551"/>
        <v>3204.6561084036589</v>
      </c>
      <c r="AM453" s="101">
        <f t="shared" si="552"/>
        <v>4089.9731677207315</v>
      </c>
      <c r="AN453" s="101"/>
      <c r="AO453" s="1">
        <v>24</v>
      </c>
      <c r="AP453" s="2">
        <v>36</v>
      </c>
      <c r="AQ453" s="74">
        <f t="shared" si="553"/>
        <v>521</v>
      </c>
      <c r="AR453" s="31">
        <f t="shared" si="554"/>
        <v>1</v>
      </c>
      <c r="AS453" s="2">
        <f t="shared" si="555"/>
        <v>0</v>
      </c>
      <c r="AT453" s="33">
        <f t="shared" si="556"/>
        <v>0</v>
      </c>
      <c r="AU453" s="31">
        <f t="shared" si="557"/>
        <v>0</v>
      </c>
      <c r="AV453" s="2">
        <f t="shared" si="558"/>
        <v>0</v>
      </c>
      <c r="AW453" s="33">
        <f t="shared" si="559"/>
        <v>1.24</v>
      </c>
      <c r="AX453" s="31">
        <f t="shared" si="560"/>
        <v>1.5</v>
      </c>
      <c r="AY453" s="33">
        <f t="shared" si="561"/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customHeight="1">
      <c r="A454" s="2"/>
      <c r="B454" s="107">
        <v>379</v>
      </c>
      <c r="C454" s="31">
        <v>10</v>
      </c>
      <c r="D454" s="111" t="s">
        <v>8</v>
      </c>
      <c r="E454" s="2" t="s">
        <v>150</v>
      </c>
      <c r="F454" s="2"/>
      <c r="G454" s="2"/>
      <c r="H454" s="33" t="s">
        <v>81</v>
      </c>
      <c r="I454" s="99">
        <f t="shared" si="0"/>
        <v>879.50158410642769</v>
      </c>
      <c r="J454" s="101">
        <f t="shared" si="1"/>
        <v>39.459498714320297</v>
      </c>
      <c r="K454" s="101">
        <f t="shared" si="2"/>
        <v>226</v>
      </c>
      <c r="L454" s="74">
        <f t="shared" si="537"/>
        <v>161</v>
      </c>
      <c r="M454" s="99">
        <f t="shared" si="191"/>
        <v>16257.389889608956</v>
      </c>
      <c r="N454" s="108">
        <f t="shared" si="538"/>
        <v>4576.2989154357156</v>
      </c>
      <c r="O454" s="108">
        <f t="shared" si="539"/>
        <v>5840.5454870866206</v>
      </c>
      <c r="P454" s="108">
        <f t="shared" si="540"/>
        <v>5840.5454870866206</v>
      </c>
      <c r="Q454" s="108"/>
      <c r="R454" s="109"/>
      <c r="S454" s="99">
        <f t="shared" si="399"/>
        <v>13661.522932614145</v>
      </c>
      <c r="T454" s="108">
        <f t="shared" si="541"/>
        <v>3845.5873300843905</v>
      </c>
      <c r="U454" s="108">
        <f t="shared" si="542"/>
        <v>4907.9678012648774</v>
      </c>
      <c r="V454" s="108">
        <f t="shared" si="543"/>
        <v>4907.9678012648774</v>
      </c>
      <c r="W454" s="108"/>
      <c r="X454" s="109"/>
      <c r="Y454" s="99">
        <f t="shared" si="8"/>
        <v>27323.04586522829</v>
      </c>
      <c r="Z454" s="108">
        <f t="shared" si="544"/>
        <v>7691.174660168781</v>
      </c>
      <c r="AA454" s="108">
        <f t="shared" si="545"/>
        <v>9815.9356025297548</v>
      </c>
      <c r="AB454" s="108">
        <f t="shared" si="546"/>
        <v>9815.9356025297548</v>
      </c>
      <c r="AC454" s="108"/>
      <c r="AD454" s="109"/>
      <c r="AE454" s="99">
        <f t="shared" si="562"/>
        <v>18.484776131615998</v>
      </c>
      <c r="AF454" s="101">
        <f t="shared" ref="AF454" si="565">AP454</f>
        <v>36</v>
      </c>
      <c r="AG454" s="101">
        <f t="shared" si="460"/>
        <v>19.001300000000001</v>
      </c>
      <c r="AH454" s="101">
        <f t="shared" si="548"/>
        <v>729.4</v>
      </c>
      <c r="AI454" s="101">
        <f t="shared" si="549"/>
        <v>200</v>
      </c>
      <c r="AJ454" s="108">
        <f t="shared" si="550"/>
        <v>1.1111111111111112</v>
      </c>
      <c r="AK454" s="101">
        <f t="shared" si="463"/>
        <v>7294.6292761243903</v>
      </c>
      <c r="AL454" s="101">
        <f t="shared" si="551"/>
        <v>3204.6561084036589</v>
      </c>
      <c r="AM454" s="101">
        <f t="shared" si="552"/>
        <v>4089.9731677207315</v>
      </c>
      <c r="AN454" s="101"/>
      <c r="AO454" s="1">
        <v>24</v>
      </c>
      <c r="AP454" s="2">
        <v>36</v>
      </c>
      <c r="AQ454" s="74">
        <f t="shared" si="553"/>
        <v>521</v>
      </c>
      <c r="AR454" s="31">
        <f t="shared" si="554"/>
        <v>1.2</v>
      </c>
      <c r="AS454" s="2">
        <f t="shared" si="555"/>
        <v>0</v>
      </c>
      <c r="AT454" s="33">
        <f t="shared" si="556"/>
        <v>0</v>
      </c>
      <c r="AU454" s="31">
        <f t="shared" si="557"/>
        <v>0</v>
      </c>
      <c r="AV454" s="2">
        <f t="shared" si="558"/>
        <v>0</v>
      </c>
      <c r="AW454" s="33">
        <f t="shared" si="559"/>
        <v>1</v>
      </c>
      <c r="AX454" s="31">
        <f t="shared" si="560"/>
        <v>1.5</v>
      </c>
      <c r="AY454" s="33">
        <f t="shared" si="561"/>
        <v>1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customHeight="1">
      <c r="A455" s="2"/>
      <c r="B455" s="107">
        <v>380</v>
      </c>
      <c r="C455" s="31">
        <v>10</v>
      </c>
      <c r="D455" s="111" t="s">
        <v>8</v>
      </c>
      <c r="E455" s="2" t="s">
        <v>164</v>
      </c>
      <c r="F455" s="2"/>
      <c r="G455" s="2"/>
      <c r="H455" s="33" t="s">
        <v>81</v>
      </c>
      <c r="I455" s="99">
        <f t="shared" si="0"/>
        <v>1064.2688059994719</v>
      </c>
      <c r="J455" s="101">
        <f t="shared" si="1"/>
        <v>39.459498714320297</v>
      </c>
      <c r="K455" s="101">
        <f t="shared" si="2"/>
        <v>133</v>
      </c>
      <c r="L455" s="74">
        <f t="shared" si="537"/>
        <v>108</v>
      </c>
      <c r="M455" s="99">
        <f t="shared" si="191"/>
        <v>19672.770622762495</v>
      </c>
      <c r="N455" s="108">
        <f t="shared" si="538"/>
        <v>5537.6957479568136</v>
      </c>
      <c r="O455" s="108">
        <f t="shared" si="539"/>
        <v>7067.5374374028397</v>
      </c>
      <c r="P455" s="108">
        <f t="shared" si="540"/>
        <v>7067.5374374028397</v>
      </c>
      <c r="Q455" s="108"/>
      <c r="R455" s="109"/>
      <c r="S455" s="99">
        <f t="shared" si="399"/>
        <v>13661.522932614145</v>
      </c>
      <c r="T455" s="108">
        <f t="shared" si="541"/>
        <v>3845.5873300843905</v>
      </c>
      <c r="U455" s="108">
        <f t="shared" si="542"/>
        <v>4907.9678012648774</v>
      </c>
      <c r="V455" s="108">
        <f t="shared" si="543"/>
        <v>4907.9678012648774</v>
      </c>
      <c r="W455" s="108"/>
      <c r="X455" s="109"/>
      <c r="Y455" s="99">
        <f t="shared" si="8"/>
        <v>27323.04586522829</v>
      </c>
      <c r="Z455" s="108">
        <f t="shared" si="544"/>
        <v>7691.174660168781</v>
      </c>
      <c r="AA455" s="108">
        <f t="shared" si="545"/>
        <v>9815.9356025297548</v>
      </c>
      <c r="AB455" s="108">
        <f t="shared" si="546"/>
        <v>9815.9356025297548</v>
      </c>
      <c r="AC455" s="108"/>
      <c r="AD455" s="109"/>
      <c r="AE455" s="99">
        <f t="shared" si="562"/>
        <v>18.484776131615998</v>
      </c>
      <c r="AF455" s="101">
        <f t="shared" ref="AF455" si="566">AP455</f>
        <v>36</v>
      </c>
      <c r="AG455" s="101">
        <f t="shared" si="460"/>
        <v>44.001300000000001</v>
      </c>
      <c r="AH455" s="101">
        <f t="shared" si="548"/>
        <v>729.4</v>
      </c>
      <c r="AI455" s="101">
        <f t="shared" si="549"/>
        <v>200</v>
      </c>
      <c r="AJ455" s="108">
        <f t="shared" si="550"/>
        <v>1.1111111111111112</v>
      </c>
      <c r="AK455" s="101">
        <f t="shared" si="463"/>
        <v>7294.6292761243903</v>
      </c>
      <c r="AL455" s="101">
        <f t="shared" si="551"/>
        <v>3204.6561084036589</v>
      </c>
      <c r="AM455" s="101">
        <f t="shared" si="552"/>
        <v>4089.9731677207315</v>
      </c>
      <c r="AN455" s="101"/>
      <c r="AO455" s="1">
        <v>24</v>
      </c>
      <c r="AP455" s="2">
        <v>36</v>
      </c>
      <c r="AQ455" s="74">
        <f t="shared" si="553"/>
        <v>521</v>
      </c>
      <c r="AR455" s="31">
        <f t="shared" si="554"/>
        <v>1.2</v>
      </c>
      <c r="AS455" s="2">
        <f t="shared" si="555"/>
        <v>0</v>
      </c>
      <c r="AT455" s="33">
        <f t="shared" si="556"/>
        <v>0</v>
      </c>
      <c r="AU455" s="31">
        <f t="shared" si="557"/>
        <v>25</v>
      </c>
      <c r="AV455" s="2">
        <f t="shared" si="558"/>
        <v>0</v>
      </c>
      <c r="AW455" s="33">
        <f t="shared" si="559"/>
        <v>1</v>
      </c>
      <c r="AX455" s="31">
        <f t="shared" si="560"/>
        <v>1.5</v>
      </c>
      <c r="AY455" s="33">
        <f t="shared" si="561"/>
        <v>1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customHeight="1">
      <c r="A456" s="2"/>
      <c r="B456" s="107">
        <v>381</v>
      </c>
      <c r="C456" s="31">
        <v>10</v>
      </c>
      <c r="D456" s="111" t="s">
        <v>8</v>
      </c>
      <c r="E456" s="2" t="s">
        <v>156</v>
      </c>
      <c r="F456" s="2"/>
      <c r="G456" s="2"/>
      <c r="H456" s="33" t="s">
        <v>81</v>
      </c>
      <c r="I456" s="99">
        <f t="shared" si="0"/>
        <v>927.934660710348</v>
      </c>
      <c r="J456" s="101">
        <f t="shared" si="1"/>
        <v>39.459498714320297</v>
      </c>
      <c r="K456" s="101">
        <f t="shared" si="2"/>
        <v>190</v>
      </c>
      <c r="L456" s="74">
        <f t="shared" si="537"/>
        <v>144</v>
      </c>
      <c r="M456" s="99">
        <f t="shared" si="191"/>
        <v>17152.664467997831</v>
      </c>
      <c r="N456" s="108">
        <f t="shared" si="538"/>
        <v>4576.2989154357156</v>
      </c>
      <c r="O456" s="108">
        <f t="shared" si="539"/>
        <v>6288.1827762810572</v>
      </c>
      <c r="P456" s="108">
        <f t="shared" si="540"/>
        <v>6288.1827762810572</v>
      </c>
      <c r="Q456" s="108"/>
      <c r="R456" s="109"/>
      <c r="S456" s="99">
        <f t="shared" si="399"/>
        <v>13661.522932614145</v>
      </c>
      <c r="T456" s="108">
        <f t="shared" si="541"/>
        <v>3845.5873300843905</v>
      </c>
      <c r="U456" s="108">
        <f t="shared" si="542"/>
        <v>4907.9678012648774</v>
      </c>
      <c r="V456" s="108">
        <f t="shared" si="543"/>
        <v>4907.9678012648774</v>
      </c>
      <c r="W456" s="108"/>
      <c r="X456" s="109"/>
      <c r="Y456" s="99">
        <f t="shared" si="8"/>
        <v>32034.694954442573</v>
      </c>
      <c r="Z456" s="108">
        <f t="shared" si="544"/>
        <v>7691.174660168781</v>
      </c>
      <c r="AA456" s="108">
        <f t="shared" si="545"/>
        <v>12171.760147136896</v>
      </c>
      <c r="AB456" s="108">
        <f t="shared" si="546"/>
        <v>12171.760147136896</v>
      </c>
      <c r="AC456" s="108"/>
      <c r="AD456" s="109"/>
      <c r="AE456" s="99">
        <f t="shared" si="562"/>
        <v>18.484776131615998</v>
      </c>
      <c r="AF456" s="101">
        <f t="shared" ref="AF456" si="567">AP456</f>
        <v>36</v>
      </c>
      <c r="AG456" s="101">
        <f t="shared" si="460"/>
        <v>19.001300000000001</v>
      </c>
      <c r="AH456" s="101">
        <f t="shared" si="548"/>
        <v>729.4</v>
      </c>
      <c r="AI456" s="101">
        <f t="shared" si="549"/>
        <v>248</v>
      </c>
      <c r="AJ456" s="108">
        <f t="shared" si="550"/>
        <v>1.1111111111111112</v>
      </c>
      <c r="AK456" s="101">
        <f t="shared" si="463"/>
        <v>7294.6292761243903</v>
      </c>
      <c r="AL456" s="101">
        <f t="shared" si="551"/>
        <v>3204.6561084036589</v>
      </c>
      <c r="AM456" s="101">
        <f t="shared" si="552"/>
        <v>4089.9731677207315</v>
      </c>
      <c r="AN456" s="101"/>
      <c r="AO456" s="1">
        <v>24</v>
      </c>
      <c r="AP456" s="2">
        <v>36</v>
      </c>
      <c r="AQ456" s="74">
        <f t="shared" si="553"/>
        <v>521</v>
      </c>
      <c r="AR456" s="31">
        <f t="shared" si="554"/>
        <v>1.2</v>
      </c>
      <c r="AS456" s="2">
        <f t="shared" si="555"/>
        <v>0</v>
      </c>
      <c r="AT456" s="33">
        <f t="shared" si="556"/>
        <v>0</v>
      </c>
      <c r="AU456" s="31">
        <f t="shared" si="557"/>
        <v>0</v>
      </c>
      <c r="AV456" s="2">
        <f t="shared" si="558"/>
        <v>0</v>
      </c>
      <c r="AW456" s="33">
        <f t="shared" si="559"/>
        <v>1.24</v>
      </c>
      <c r="AX456" s="31">
        <f t="shared" si="560"/>
        <v>1.5</v>
      </c>
      <c r="AY456" s="33">
        <f t="shared" si="561"/>
        <v>1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customHeight="1">
      <c r="A457" s="2"/>
      <c r="B457" s="107">
        <v>382</v>
      </c>
      <c r="C457" s="31">
        <v>10</v>
      </c>
      <c r="D457" s="111" t="s">
        <v>8</v>
      </c>
      <c r="E457" s="2" t="s">
        <v>92</v>
      </c>
      <c r="F457" s="2"/>
      <c r="G457" s="2"/>
      <c r="H457" s="33" t="s">
        <v>81</v>
      </c>
      <c r="I457" s="99">
        <f t="shared" si="0"/>
        <v>608.52719870757187</v>
      </c>
      <c r="J457" s="101">
        <f t="shared" si="1"/>
        <v>28.185356224514496</v>
      </c>
      <c r="K457" s="101">
        <f t="shared" si="2"/>
        <v>454</v>
      </c>
      <c r="L457" s="74">
        <f t="shared" si="537"/>
        <v>265</v>
      </c>
      <c r="M457" s="99">
        <f t="shared" si="191"/>
        <v>11248.48903810887</v>
      </c>
      <c r="N457" s="108">
        <f t="shared" si="538"/>
        <v>4941.6547081113786</v>
      </c>
      <c r="O457" s="108">
        <f t="shared" si="539"/>
        <v>6306.8343299974922</v>
      </c>
      <c r="P457" s="108">
        <f t="shared" si="540"/>
        <v>0</v>
      </c>
      <c r="Q457" s="108"/>
      <c r="R457" s="109"/>
      <c r="S457" s="99">
        <f t="shared" si="399"/>
        <v>8753.5551313492688</v>
      </c>
      <c r="T457" s="108">
        <f t="shared" si="541"/>
        <v>3845.5873300843905</v>
      </c>
      <c r="U457" s="108">
        <f t="shared" si="542"/>
        <v>4907.9678012648774</v>
      </c>
      <c r="V457" s="108">
        <f t="shared" si="543"/>
        <v>0</v>
      </c>
      <c r="W457" s="108"/>
      <c r="X457" s="109"/>
      <c r="Y457" s="99">
        <f t="shared" si="8"/>
        <v>21883.887828373168</v>
      </c>
      <c r="Z457" s="108">
        <f t="shared" si="544"/>
        <v>9613.9683252109753</v>
      </c>
      <c r="AA457" s="108">
        <f t="shared" si="545"/>
        <v>12269.919503162193</v>
      </c>
      <c r="AB457" s="108">
        <f t="shared" si="546"/>
        <v>0</v>
      </c>
      <c r="AC457" s="108"/>
      <c r="AD457" s="109"/>
      <c r="AE457" s="99">
        <f t="shared" si="562"/>
        <v>18.484776131615998</v>
      </c>
      <c r="AF457" s="101">
        <f t="shared" ref="AF457" si="568">AP457</f>
        <v>36</v>
      </c>
      <c r="AG457" s="101">
        <f t="shared" si="460"/>
        <v>19.001300000000001</v>
      </c>
      <c r="AH457" s="101">
        <f t="shared" si="548"/>
        <v>521</v>
      </c>
      <c r="AI457" s="101">
        <f t="shared" si="549"/>
        <v>250</v>
      </c>
      <c r="AJ457" s="108">
        <f t="shared" si="550"/>
        <v>1.6666666666666667</v>
      </c>
      <c r="AK457" s="101">
        <f t="shared" si="463"/>
        <v>7294.6292761243903</v>
      </c>
      <c r="AL457" s="101">
        <f t="shared" si="551"/>
        <v>3204.6561084036589</v>
      </c>
      <c r="AM457" s="101">
        <f t="shared" si="552"/>
        <v>4089.9731677207315</v>
      </c>
      <c r="AN457" s="101"/>
      <c r="AO457" s="1">
        <v>24</v>
      </c>
      <c r="AP457" s="2">
        <v>36</v>
      </c>
      <c r="AQ457" s="74">
        <f t="shared" si="553"/>
        <v>521</v>
      </c>
      <c r="AR457" s="31">
        <f t="shared" si="554"/>
        <v>1</v>
      </c>
      <c r="AS457" s="2">
        <f t="shared" si="555"/>
        <v>0</v>
      </c>
      <c r="AT457" s="33">
        <f t="shared" si="556"/>
        <v>0</v>
      </c>
      <c r="AU457" s="31">
        <f t="shared" si="557"/>
        <v>0</v>
      </c>
      <c r="AV457" s="2">
        <f t="shared" si="558"/>
        <v>0</v>
      </c>
      <c r="AW457" s="33">
        <f t="shared" si="559"/>
        <v>1</v>
      </c>
      <c r="AX457" s="31">
        <f t="shared" si="560"/>
        <v>1</v>
      </c>
      <c r="AY457" s="33">
        <f t="shared" si="561"/>
        <v>1.2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customHeight="1">
      <c r="A458" s="2"/>
      <c r="B458" s="107">
        <v>383</v>
      </c>
      <c r="C458" s="31">
        <v>10</v>
      </c>
      <c r="D458" s="111" t="s">
        <v>8</v>
      </c>
      <c r="E458" s="2" t="s">
        <v>139</v>
      </c>
      <c r="F458" s="2"/>
      <c r="G458" s="2"/>
      <c r="H458" s="33" t="s">
        <v>81</v>
      </c>
      <c r="I458" s="99">
        <f t="shared" si="0"/>
        <v>786.11026224500415</v>
      </c>
      <c r="J458" s="101">
        <f t="shared" si="1"/>
        <v>28.185356224514496</v>
      </c>
      <c r="K458" s="101">
        <f t="shared" si="2"/>
        <v>274</v>
      </c>
      <c r="L458" s="74">
        <f t="shared" si="537"/>
        <v>191</v>
      </c>
      <c r="M458" s="99">
        <f t="shared" si="191"/>
        <v>14531.072212364847</v>
      </c>
      <c r="N458" s="108">
        <f t="shared" si="538"/>
        <v>6383.7499568930252</v>
      </c>
      <c r="O458" s="108">
        <f t="shared" si="539"/>
        <v>8147.3222554718213</v>
      </c>
      <c r="P458" s="108">
        <f t="shared" si="540"/>
        <v>0</v>
      </c>
      <c r="Q458" s="108"/>
      <c r="R458" s="109"/>
      <c r="S458" s="99">
        <f t="shared" si="399"/>
        <v>8753.5551313492688</v>
      </c>
      <c r="T458" s="108">
        <f t="shared" si="541"/>
        <v>3845.5873300843905</v>
      </c>
      <c r="U458" s="108">
        <f t="shared" si="542"/>
        <v>4907.9678012648774</v>
      </c>
      <c r="V458" s="108">
        <f t="shared" si="543"/>
        <v>0</v>
      </c>
      <c r="W458" s="108"/>
      <c r="X458" s="109"/>
      <c r="Y458" s="99">
        <f t="shared" si="8"/>
        <v>21883.887828373168</v>
      </c>
      <c r="Z458" s="108">
        <f t="shared" si="544"/>
        <v>9613.9683252109753</v>
      </c>
      <c r="AA458" s="108">
        <f t="shared" si="545"/>
        <v>12269.919503162193</v>
      </c>
      <c r="AB458" s="108">
        <f t="shared" si="546"/>
        <v>0</v>
      </c>
      <c r="AC458" s="108"/>
      <c r="AD458" s="109"/>
      <c r="AE458" s="99">
        <f t="shared" si="562"/>
        <v>18.484776131615998</v>
      </c>
      <c r="AF458" s="101">
        <f t="shared" ref="AF458" si="569">AP458</f>
        <v>36</v>
      </c>
      <c r="AG458" s="101">
        <f t="shared" si="460"/>
        <v>44.001300000000001</v>
      </c>
      <c r="AH458" s="101">
        <f t="shared" si="548"/>
        <v>521</v>
      </c>
      <c r="AI458" s="101">
        <f t="shared" si="549"/>
        <v>250</v>
      </c>
      <c r="AJ458" s="108">
        <f t="shared" si="550"/>
        <v>1.6666666666666667</v>
      </c>
      <c r="AK458" s="101">
        <f t="shared" si="463"/>
        <v>7294.6292761243903</v>
      </c>
      <c r="AL458" s="101">
        <f t="shared" si="551"/>
        <v>3204.6561084036589</v>
      </c>
      <c r="AM458" s="101">
        <f t="shared" si="552"/>
        <v>4089.9731677207315</v>
      </c>
      <c r="AN458" s="101"/>
      <c r="AO458" s="1">
        <v>24</v>
      </c>
      <c r="AP458" s="2">
        <v>36</v>
      </c>
      <c r="AQ458" s="74">
        <f t="shared" si="553"/>
        <v>521</v>
      </c>
      <c r="AR458" s="31">
        <f t="shared" si="554"/>
        <v>1</v>
      </c>
      <c r="AS458" s="2">
        <f t="shared" si="555"/>
        <v>0</v>
      </c>
      <c r="AT458" s="33">
        <f t="shared" si="556"/>
        <v>0</v>
      </c>
      <c r="AU458" s="31">
        <f t="shared" si="557"/>
        <v>25</v>
      </c>
      <c r="AV458" s="2">
        <f t="shared" si="558"/>
        <v>0</v>
      </c>
      <c r="AW458" s="33">
        <f t="shared" si="559"/>
        <v>1</v>
      </c>
      <c r="AX458" s="31">
        <f t="shared" si="560"/>
        <v>1</v>
      </c>
      <c r="AY458" s="33">
        <f t="shared" si="561"/>
        <v>1.2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customHeight="1">
      <c r="A459" s="2"/>
      <c r="B459" s="107">
        <v>384</v>
      </c>
      <c r="C459" s="31">
        <v>10</v>
      </c>
      <c r="D459" s="111" t="s">
        <v>8</v>
      </c>
      <c r="E459" s="2" t="s">
        <v>98</v>
      </c>
      <c r="F459" s="2"/>
      <c r="G459" s="2"/>
      <c r="H459" s="33" t="s">
        <v>81</v>
      </c>
      <c r="I459" s="99">
        <f t="shared" si="0"/>
        <v>638.79787158502199</v>
      </c>
      <c r="J459" s="101">
        <f t="shared" si="1"/>
        <v>28.185356224514496</v>
      </c>
      <c r="K459" s="101">
        <f t="shared" si="2"/>
        <v>423</v>
      </c>
      <c r="L459" s="74">
        <f t="shared" si="537"/>
        <v>260</v>
      </c>
      <c r="M459" s="99">
        <f t="shared" si="191"/>
        <v>11808.035649601916</v>
      </c>
      <c r="N459" s="108">
        <f t="shared" si="538"/>
        <v>4941.6547081113786</v>
      </c>
      <c r="O459" s="108">
        <f t="shared" si="539"/>
        <v>6866.3809414905381</v>
      </c>
      <c r="P459" s="108">
        <f t="shared" si="540"/>
        <v>0</v>
      </c>
      <c r="Q459" s="108"/>
      <c r="R459" s="109"/>
      <c r="S459" s="99">
        <f t="shared" si="399"/>
        <v>8753.5551313492688</v>
      </c>
      <c r="T459" s="108">
        <f t="shared" si="541"/>
        <v>3845.5873300843905</v>
      </c>
      <c r="U459" s="108">
        <f t="shared" si="542"/>
        <v>4907.9678012648774</v>
      </c>
      <c r="V459" s="108">
        <f t="shared" si="543"/>
        <v>0</v>
      </c>
      <c r="W459" s="108"/>
      <c r="X459" s="109"/>
      <c r="Y459" s="99">
        <f t="shared" si="8"/>
        <v>24828.668509132094</v>
      </c>
      <c r="Z459" s="108">
        <f t="shared" si="544"/>
        <v>9613.9683252109753</v>
      </c>
      <c r="AA459" s="108">
        <f t="shared" si="545"/>
        <v>15214.700183921119</v>
      </c>
      <c r="AB459" s="108">
        <f t="shared" si="546"/>
        <v>0</v>
      </c>
      <c r="AC459" s="108"/>
      <c r="AD459" s="109"/>
      <c r="AE459" s="99">
        <f t="shared" si="562"/>
        <v>18.484776131615998</v>
      </c>
      <c r="AF459" s="101">
        <f t="shared" ref="AF459" si="570">AP459</f>
        <v>36</v>
      </c>
      <c r="AG459" s="101">
        <f t="shared" si="460"/>
        <v>19.001300000000001</v>
      </c>
      <c r="AH459" s="101">
        <f t="shared" si="548"/>
        <v>521</v>
      </c>
      <c r="AI459" s="101">
        <f t="shared" si="549"/>
        <v>310</v>
      </c>
      <c r="AJ459" s="108">
        <f t="shared" si="550"/>
        <v>1.6666666666666667</v>
      </c>
      <c r="AK459" s="101">
        <f t="shared" si="463"/>
        <v>7294.6292761243903</v>
      </c>
      <c r="AL459" s="101">
        <f t="shared" si="551"/>
        <v>3204.6561084036589</v>
      </c>
      <c r="AM459" s="101">
        <f t="shared" si="552"/>
        <v>4089.9731677207315</v>
      </c>
      <c r="AN459" s="101"/>
      <c r="AO459" s="1">
        <v>24</v>
      </c>
      <c r="AP459" s="2">
        <v>36</v>
      </c>
      <c r="AQ459" s="74">
        <f t="shared" si="553"/>
        <v>521</v>
      </c>
      <c r="AR459" s="31">
        <f t="shared" si="554"/>
        <v>1</v>
      </c>
      <c r="AS459" s="2">
        <f t="shared" si="555"/>
        <v>0</v>
      </c>
      <c r="AT459" s="33">
        <f t="shared" si="556"/>
        <v>0</v>
      </c>
      <c r="AU459" s="31">
        <f t="shared" si="557"/>
        <v>0</v>
      </c>
      <c r="AV459" s="2">
        <f t="shared" si="558"/>
        <v>0</v>
      </c>
      <c r="AW459" s="33">
        <f t="shared" si="559"/>
        <v>1.24</v>
      </c>
      <c r="AX459" s="31">
        <f t="shared" si="560"/>
        <v>1</v>
      </c>
      <c r="AY459" s="33">
        <f t="shared" si="561"/>
        <v>1.2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customHeight="1">
      <c r="A460" s="2"/>
      <c r="B460" s="107">
        <v>385</v>
      </c>
      <c r="C460" s="31">
        <v>10</v>
      </c>
      <c r="D460" s="111" t="s">
        <v>8</v>
      </c>
      <c r="E460" s="2" t="s">
        <v>151</v>
      </c>
      <c r="F460" s="2"/>
      <c r="G460" s="2"/>
      <c r="H460" s="33" t="s">
        <v>81</v>
      </c>
      <c r="I460" s="99">
        <f t="shared" si="0"/>
        <v>730.23263844908627</v>
      </c>
      <c r="J460" s="101">
        <f t="shared" si="1"/>
        <v>28.185356224514496</v>
      </c>
      <c r="K460" s="101">
        <f t="shared" si="2"/>
        <v>322</v>
      </c>
      <c r="L460" s="74">
        <f t="shared" si="537"/>
        <v>214</v>
      </c>
      <c r="M460" s="99">
        <f t="shared" si="191"/>
        <v>13498.186845730645</v>
      </c>
      <c r="N460" s="108">
        <f t="shared" si="538"/>
        <v>5929.9856497336541</v>
      </c>
      <c r="O460" s="108">
        <f t="shared" si="539"/>
        <v>7568.2011959969905</v>
      </c>
      <c r="P460" s="108">
        <f t="shared" si="540"/>
        <v>0</v>
      </c>
      <c r="Q460" s="108"/>
      <c r="R460" s="109"/>
      <c r="S460" s="99">
        <f t="shared" si="399"/>
        <v>10504.26615761912</v>
      </c>
      <c r="T460" s="108">
        <f t="shared" si="541"/>
        <v>4614.7047961012686</v>
      </c>
      <c r="U460" s="108">
        <f t="shared" si="542"/>
        <v>5889.5613615178527</v>
      </c>
      <c r="V460" s="108">
        <f t="shared" si="543"/>
        <v>0</v>
      </c>
      <c r="W460" s="108"/>
      <c r="X460" s="109"/>
      <c r="Y460" s="99">
        <f t="shared" si="8"/>
        <v>26260.665394047806</v>
      </c>
      <c r="Z460" s="108">
        <f t="shared" si="544"/>
        <v>11536.761990253171</v>
      </c>
      <c r="AA460" s="108">
        <f t="shared" si="545"/>
        <v>14723.903403794633</v>
      </c>
      <c r="AB460" s="108">
        <f t="shared" si="546"/>
        <v>0</v>
      </c>
      <c r="AC460" s="108"/>
      <c r="AD460" s="109"/>
      <c r="AE460" s="99">
        <f t="shared" si="562"/>
        <v>18.484776131615998</v>
      </c>
      <c r="AF460" s="101">
        <f t="shared" ref="AF460" si="571">AP460</f>
        <v>36</v>
      </c>
      <c r="AG460" s="101">
        <f t="shared" si="460"/>
        <v>19.001300000000001</v>
      </c>
      <c r="AH460" s="101">
        <f t="shared" si="548"/>
        <v>521</v>
      </c>
      <c r="AI460" s="101">
        <f t="shared" si="549"/>
        <v>250</v>
      </c>
      <c r="AJ460" s="108">
        <f t="shared" si="550"/>
        <v>1.6666666666666667</v>
      </c>
      <c r="AK460" s="101">
        <f t="shared" si="463"/>
        <v>7294.6292761243903</v>
      </c>
      <c r="AL460" s="101">
        <f t="shared" si="551"/>
        <v>3204.6561084036589</v>
      </c>
      <c r="AM460" s="101">
        <f t="shared" si="552"/>
        <v>4089.9731677207315</v>
      </c>
      <c r="AN460" s="101"/>
      <c r="AO460" s="1">
        <v>24</v>
      </c>
      <c r="AP460" s="2">
        <v>36</v>
      </c>
      <c r="AQ460" s="74">
        <f t="shared" si="553"/>
        <v>521</v>
      </c>
      <c r="AR460" s="31">
        <f t="shared" si="554"/>
        <v>1.2</v>
      </c>
      <c r="AS460" s="2">
        <f t="shared" si="555"/>
        <v>0</v>
      </c>
      <c r="AT460" s="33">
        <f t="shared" si="556"/>
        <v>0</v>
      </c>
      <c r="AU460" s="31">
        <f t="shared" si="557"/>
        <v>0</v>
      </c>
      <c r="AV460" s="2">
        <f t="shared" si="558"/>
        <v>0</v>
      </c>
      <c r="AW460" s="33">
        <f t="shared" si="559"/>
        <v>1</v>
      </c>
      <c r="AX460" s="31">
        <f t="shared" si="560"/>
        <v>1</v>
      </c>
      <c r="AY460" s="33">
        <f t="shared" si="561"/>
        <v>1.2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customHeight="1">
      <c r="A461" s="2"/>
      <c r="B461" s="107">
        <v>386</v>
      </c>
      <c r="C461" s="31">
        <v>10</v>
      </c>
      <c r="D461" s="111" t="s">
        <v>8</v>
      </c>
      <c r="E461" s="2" t="s">
        <v>165</v>
      </c>
      <c r="F461" s="2"/>
      <c r="G461" s="2"/>
      <c r="H461" s="33" t="s">
        <v>81</v>
      </c>
      <c r="I461" s="99">
        <f t="shared" si="0"/>
        <v>943.33231469400505</v>
      </c>
      <c r="J461" s="101">
        <f t="shared" si="1"/>
        <v>28.185356224514496</v>
      </c>
      <c r="K461" s="101">
        <f t="shared" si="2"/>
        <v>186</v>
      </c>
      <c r="L461" s="74">
        <f t="shared" si="537"/>
        <v>141</v>
      </c>
      <c r="M461" s="99">
        <f t="shared" si="191"/>
        <v>17437.286654837815</v>
      </c>
      <c r="N461" s="108">
        <f t="shared" si="538"/>
        <v>7660.4999482716294</v>
      </c>
      <c r="O461" s="108">
        <f t="shared" si="539"/>
        <v>9776.7867065661849</v>
      </c>
      <c r="P461" s="108">
        <f t="shared" si="540"/>
        <v>0</v>
      </c>
      <c r="Q461" s="108"/>
      <c r="R461" s="109"/>
      <c r="S461" s="99">
        <f t="shared" si="399"/>
        <v>10504.26615761912</v>
      </c>
      <c r="T461" s="108">
        <f t="shared" si="541"/>
        <v>4614.7047961012686</v>
      </c>
      <c r="U461" s="108">
        <f t="shared" si="542"/>
        <v>5889.5613615178527</v>
      </c>
      <c r="V461" s="108">
        <f t="shared" si="543"/>
        <v>0</v>
      </c>
      <c r="W461" s="108"/>
      <c r="X461" s="109"/>
      <c r="Y461" s="99">
        <f t="shared" si="8"/>
        <v>26260.665394047806</v>
      </c>
      <c r="Z461" s="108">
        <f t="shared" si="544"/>
        <v>11536.761990253171</v>
      </c>
      <c r="AA461" s="108">
        <f t="shared" si="545"/>
        <v>14723.903403794633</v>
      </c>
      <c r="AB461" s="108">
        <f t="shared" si="546"/>
        <v>0</v>
      </c>
      <c r="AC461" s="108"/>
      <c r="AD461" s="109"/>
      <c r="AE461" s="99">
        <f t="shared" si="562"/>
        <v>18.484776131615998</v>
      </c>
      <c r="AF461" s="101">
        <f t="shared" ref="AF461" si="572">AP461</f>
        <v>36</v>
      </c>
      <c r="AG461" s="101">
        <f t="shared" si="460"/>
        <v>44.001300000000001</v>
      </c>
      <c r="AH461" s="101">
        <f t="shared" si="548"/>
        <v>521</v>
      </c>
      <c r="AI461" s="101">
        <f t="shared" si="549"/>
        <v>250</v>
      </c>
      <c r="AJ461" s="108">
        <f t="shared" si="550"/>
        <v>1.6666666666666667</v>
      </c>
      <c r="AK461" s="101">
        <f t="shared" si="463"/>
        <v>7294.6292761243903</v>
      </c>
      <c r="AL461" s="101">
        <f t="shared" si="551"/>
        <v>3204.6561084036589</v>
      </c>
      <c r="AM461" s="101">
        <f t="shared" si="552"/>
        <v>4089.9731677207315</v>
      </c>
      <c r="AN461" s="101"/>
      <c r="AO461" s="1">
        <v>24</v>
      </c>
      <c r="AP461" s="2">
        <v>36</v>
      </c>
      <c r="AQ461" s="74">
        <f t="shared" si="553"/>
        <v>521</v>
      </c>
      <c r="AR461" s="31">
        <f t="shared" si="554"/>
        <v>1.2</v>
      </c>
      <c r="AS461" s="2">
        <f t="shared" si="555"/>
        <v>0</v>
      </c>
      <c r="AT461" s="33">
        <f t="shared" si="556"/>
        <v>0</v>
      </c>
      <c r="AU461" s="31">
        <f t="shared" si="557"/>
        <v>25</v>
      </c>
      <c r="AV461" s="2">
        <f t="shared" si="558"/>
        <v>0</v>
      </c>
      <c r="AW461" s="33">
        <f t="shared" si="559"/>
        <v>1</v>
      </c>
      <c r="AX461" s="31">
        <f t="shared" si="560"/>
        <v>1</v>
      </c>
      <c r="AY461" s="33">
        <f t="shared" si="561"/>
        <v>1.2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customHeight="1">
      <c r="A462" s="2"/>
      <c r="B462" s="107">
        <v>387</v>
      </c>
      <c r="C462" s="31">
        <v>10</v>
      </c>
      <c r="D462" s="111" t="s">
        <v>8</v>
      </c>
      <c r="E462" s="2" t="s">
        <v>157</v>
      </c>
      <c r="F462" s="2"/>
      <c r="G462" s="2"/>
      <c r="H462" s="33" t="s">
        <v>81</v>
      </c>
      <c r="I462" s="99">
        <f t="shared" si="0"/>
        <v>766.55744590202642</v>
      </c>
      <c r="J462" s="101">
        <f t="shared" si="1"/>
        <v>28.185356224514496</v>
      </c>
      <c r="K462" s="101">
        <f t="shared" si="2"/>
        <v>289</v>
      </c>
      <c r="L462" s="74">
        <f t="shared" si="537"/>
        <v>199</v>
      </c>
      <c r="M462" s="99">
        <f t="shared" si="191"/>
        <v>14169.642779522299</v>
      </c>
      <c r="N462" s="108">
        <f t="shared" si="538"/>
        <v>5929.9856497336541</v>
      </c>
      <c r="O462" s="108">
        <f t="shared" si="539"/>
        <v>8239.6571297886458</v>
      </c>
      <c r="P462" s="108">
        <f t="shared" si="540"/>
        <v>0</v>
      </c>
      <c r="Q462" s="108"/>
      <c r="R462" s="109"/>
      <c r="S462" s="99">
        <f t="shared" si="399"/>
        <v>10504.26615761912</v>
      </c>
      <c r="T462" s="108">
        <f t="shared" si="541"/>
        <v>4614.7047961012686</v>
      </c>
      <c r="U462" s="108">
        <f t="shared" si="542"/>
        <v>5889.5613615178527</v>
      </c>
      <c r="V462" s="108">
        <f t="shared" si="543"/>
        <v>0</v>
      </c>
      <c r="W462" s="108"/>
      <c r="X462" s="109"/>
      <c r="Y462" s="99">
        <f t="shared" si="8"/>
        <v>29794.402210958513</v>
      </c>
      <c r="Z462" s="108">
        <f t="shared" si="544"/>
        <v>11536.761990253171</v>
      </c>
      <c r="AA462" s="108">
        <f t="shared" si="545"/>
        <v>18257.640220705343</v>
      </c>
      <c r="AB462" s="108">
        <f t="shared" si="546"/>
        <v>0</v>
      </c>
      <c r="AC462" s="108"/>
      <c r="AD462" s="109"/>
      <c r="AE462" s="99">
        <f t="shared" si="562"/>
        <v>18.484776131615998</v>
      </c>
      <c r="AF462" s="101">
        <f t="shared" ref="AF462" si="573">AP462</f>
        <v>36</v>
      </c>
      <c r="AG462" s="101">
        <f t="shared" si="460"/>
        <v>19.001300000000001</v>
      </c>
      <c r="AH462" s="101">
        <f t="shared" si="548"/>
        <v>521</v>
      </c>
      <c r="AI462" s="101">
        <f t="shared" si="549"/>
        <v>310</v>
      </c>
      <c r="AJ462" s="108">
        <f t="shared" si="550"/>
        <v>1.6666666666666667</v>
      </c>
      <c r="AK462" s="101">
        <f t="shared" si="463"/>
        <v>7294.6292761243903</v>
      </c>
      <c r="AL462" s="101">
        <f t="shared" si="551"/>
        <v>3204.6561084036589</v>
      </c>
      <c r="AM462" s="101">
        <f t="shared" si="552"/>
        <v>4089.9731677207315</v>
      </c>
      <c r="AN462" s="101"/>
      <c r="AO462" s="1">
        <v>24</v>
      </c>
      <c r="AP462" s="2">
        <v>36</v>
      </c>
      <c r="AQ462" s="74">
        <f t="shared" si="553"/>
        <v>521</v>
      </c>
      <c r="AR462" s="31">
        <f t="shared" si="554"/>
        <v>1.2</v>
      </c>
      <c r="AS462" s="2">
        <f t="shared" si="555"/>
        <v>0</v>
      </c>
      <c r="AT462" s="33">
        <f t="shared" si="556"/>
        <v>0</v>
      </c>
      <c r="AU462" s="31">
        <f t="shared" si="557"/>
        <v>0</v>
      </c>
      <c r="AV462" s="2">
        <f t="shared" si="558"/>
        <v>0</v>
      </c>
      <c r="AW462" s="33">
        <f t="shared" si="559"/>
        <v>1.24</v>
      </c>
      <c r="AX462" s="31">
        <f t="shared" si="560"/>
        <v>1</v>
      </c>
      <c r="AY462" s="33">
        <f t="shared" si="561"/>
        <v>1.2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customHeight="1">
      <c r="A463" s="2"/>
      <c r="B463" s="107">
        <v>388</v>
      </c>
      <c r="C463" s="31">
        <v>7</v>
      </c>
      <c r="D463" s="111" t="s">
        <v>8</v>
      </c>
      <c r="E463" s="2" t="s">
        <v>67</v>
      </c>
      <c r="F463" s="2"/>
      <c r="G463" s="2"/>
      <c r="H463" s="33" t="s">
        <v>81</v>
      </c>
      <c r="I463" s="99">
        <f t="shared" si="0"/>
        <v>449.55189039125588</v>
      </c>
      <c r="J463" s="101">
        <f t="shared" si="1"/>
        <v>19.637781784066725</v>
      </c>
      <c r="K463" s="101">
        <f t="shared" si="2"/>
        <v>679</v>
      </c>
      <c r="L463" s="74">
        <f t="shared" si="537"/>
        <v>358</v>
      </c>
      <c r="M463" s="99">
        <f t="shared" si="191"/>
        <v>8309.8660534271385</v>
      </c>
      <c r="N463" s="108">
        <f t="shared" si="538"/>
        <v>3648.8294127818094</v>
      </c>
      <c r="O463" s="108">
        <f t="shared" si="539"/>
        <v>4661.0366406453295</v>
      </c>
      <c r="P463" s="108">
        <f t="shared" si="540"/>
        <v>0</v>
      </c>
      <c r="Q463" s="108"/>
      <c r="R463" s="109"/>
      <c r="S463" s="99">
        <f t="shared" si="399"/>
        <v>6983.0044322432941</v>
      </c>
      <c r="T463" s="108">
        <f t="shared" si="541"/>
        <v>3066.2097076097566</v>
      </c>
      <c r="U463" s="108">
        <f t="shared" si="542"/>
        <v>3916.7947246335375</v>
      </c>
      <c r="V463" s="108">
        <f t="shared" si="543"/>
        <v>0</v>
      </c>
      <c r="W463" s="108"/>
      <c r="X463" s="109"/>
      <c r="Y463" s="99">
        <f t="shared" si="8"/>
        <v>13966.008864486588</v>
      </c>
      <c r="Z463" s="108">
        <f t="shared" si="544"/>
        <v>6132.4194152195132</v>
      </c>
      <c r="AA463" s="108">
        <f t="shared" si="545"/>
        <v>7833.589449267075</v>
      </c>
      <c r="AB463" s="108">
        <f t="shared" si="546"/>
        <v>0</v>
      </c>
      <c r="AC463" s="108"/>
      <c r="AD463" s="109"/>
      <c r="AE463" s="99">
        <f t="shared" si="562"/>
        <v>18.484776131615998</v>
      </c>
      <c r="AF463" s="101">
        <f t="shared" ref="AF463" si="574">AP463</f>
        <v>36</v>
      </c>
      <c r="AG463" s="101">
        <f t="shared" si="460"/>
        <v>19.001300000000001</v>
      </c>
      <c r="AH463" s="101">
        <f t="shared" si="548"/>
        <v>363</v>
      </c>
      <c r="AI463" s="101">
        <f t="shared" si="549"/>
        <v>200</v>
      </c>
      <c r="AJ463" s="108">
        <f t="shared" si="550"/>
        <v>1.6666666666666667</v>
      </c>
      <c r="AK463" s="101">
        <f t="shared" si="463"/>
        <v>6983.0044322432941</v>
      </c>
      <c r="AL463" s="101">
        <f t="shared" si="551"/>
        <v>3066.2097076097566</v>
      </c>
      <c r="AM463" s="101">
        <f t="shared" si="552"/>
        <v>3916.7947246335375</v>
      </c>
      <c r="AN463" s="101"/>
      <c r="AO463" s="1">
        <v>24</v>
      </c>
      <c r="AP463" s="2">
        <v>36</v>
      </c>
      <c r="AQ463" s="74">
        <f t="shared" si="553"/>
        <v>363</v>
      </c>
      <c r="AR463" s="31">
        <f t="shared" si="554"/>
        <v>1</v>
      </c>
      <c r="AS463" s="2">
        <f t="shared" si="555"/>
        <v>0</v>
      </c>
      <c r="AT463" s="33">
        <f t="shared" si="556"/>
        <v>0</v>
      </c>
      <c r="AU463" s="31">
        <f t="shared" si="557"/>
        <v>0</v>
      </c>
      <c r="AV463" s="2">
        <f t="shared" si="558"/>
        <v>0</v>
      </c>
      <c r="AW463" s="33">
        <f t="shared" si="559"/>
        <v>1</v>
      </c>
      <c r="AX463" s="31">
        <f t="shared" si="560"/>
        <v>1</v>
      </c>
      <c r="AY463" s="33">
        <f t="shared" si="561"/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customHeight="1">
      <c r="A464" s="2"/>
      <c r="B464" s="107">
        <v>389</v>
      </c>
      <c r="C464" s="31">
        <v>7</v>
      </c>
      <c r="D464" s="111" t="s">
        <v>8</v>
      </c>
      <c r="E464" s="2" t="s">
        <v>136</v>
      </c>
      <c r="F464" s="2"/>
      <c r="G464" s="2"/>
      <c r="H464" s="33" t="s">
        <v>81</v>
      </c>
      <c r="I464" s="99">
        <f t="shared" si="0"/>
        <v>543.99453311685136</v>
      </c>
      <c r="J464" s="101">
        <f t="shared" si="1"/>
        <v>19.637781784066725</v>
      </c>
      <c r="K464" s="101">
        <f t="shared" si="2"/>
        <v>547</v>
      </c>
      <c r="L464" s="74">
        <f t="shared" si="537"/>
        <v>304</v>
      </c>
      <c r="M464" s="99">
        <f t="shared" si="191"/>
        <v>10055.617161487962</v>
      </c>
      <c r="N464" s="108">
        <f t="shared" si="538"/>
        <v>4415.381839684248</v>
      </c>
      <c r="O464" s="108">
        <f t="shared" si="539"/>
        <v>5640.2353218037142</v>
      </c>
      <c r="P464" s="108">
        <f t="shared" si="540"/>
        <v>0</v>
      </c>
      <c r="Q464" s="108"/>
      <c r="R464" s="109"/>
      <c r="S464" s="99">
        <f t="shared" si="399"/>
        <v>6983.0044322432941</v>
      </c>
      <c r="T464" s="108">
        <f t="shared" si="541"/>
        <v>3066.2097076097566</v>
      </c>
      <c r="U464" s="108">
        <f t="shared" si="542"/>
        <v>3916.7947246335375</v>
      </c>
      <c r="V464" s="108">
        <f t="shared" si="543"/>
        <v>0</v>
      </c>
      <c r="W464" s="108"/>
      <c r="X464" s="109"/>
      <c r="Y464" s="99">
        <f t="shared" si="8"/>
        <v>13966.008864486588</v>
      </c>
      <c r="Z464" s="108">
        <f t="shared" si="544"/>
        <v>6132.4194152195132</v>
      </c>
      <c r="AA464" s="108">
        <f t="shared" si="545"/>
        <v>7833.589449267075</v>
      </c>
      <c r="AB464" s="108">
        <f t="shared" si="546"/>
        <v>0</v>
      </c>
      <c r="AC464" s="108"/>
      <c r="AD464" s="109"/>
      <c r="AE464" s="99">
        <f t="shared" si="562"/>
        <v>18.484776131615998</v>
      </c>
      <c r="AF464" s="101">
        <f t="shared" ref="AF464" si="575">AP464</f>
        <v>36</v>
      </c>
      <c r="AG464" s="101">
        <f t="shared" si="460"/>
        <v>44.001300000000001</v>
      </c>
      <c r="AH464" s="101">
        <f t="shared" si="548"/>
        <v>363</v>
      </c>
      <c r="AI464" s="101">
        <f t="shared" si="549"/>
        <v>200</v>
      </c>
      <c r="AJ464" s="108">
        <f t="shared" si="550"/>
        <v>1.6666666666666667</v>
      </c>
      <c r="AK464" s="101">
        <f t="shared" si="463"/>
        <v>6983.0044322432941</v>
      </c>
      <c r="AL464" s="101">
        <f t="shared" si="551"/>
        <v>3066.2097076097566</v>
      </c>
      <c r="AM464" s="101">
        <f t="shared" si="552"/>
        <v>3916.7947246335375</v>
      </c>
      <c r="AN464" s="101"/>
      <c r="AO464" s="1">
        <v>24</v>
      </c>
      <c r="AP464" s="2">
        <v>36</v>
      </c>
      <c r="AQ464" s="74">
        <f t="shared" si="553"/>
        <v>363</v>
      </c>
      <c r="AR464" s="31">
        <f t="shared" si="554"/>
        <v>1</v>
      </c>
      <c r="AS464" s="2">
        <f t="shared" si="555"/>
        <v>0</v>
      </c>
      <c r="AT464" s="33">
        <f t="shared" si="556"/>
        <v>0</v>
      </c>
      <c r="AU464" s="31">
        <f t="shared" si="557"/>
        <v>25</v>
      </c>
      <c r="AV464" s="2">
        <f t="shared" si="558"/>
        <v>0</v>
      </c>
      <c r="AW464" s="33">
        <f t="shared" si="559"/>
        <v>1</v>
      </c>
      <c r="AX464" s="31">
        <f t="shared" si="560"/>
        <v>1</v>
      </c>
      <c r="AY464" s="33">
        <f t="shared" si="561"/>
        <v>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customHeight="1">
      <c r="A465" s="2"/>
      <c r="B465" s="107">
        <v>390</v>
      </c>
      <c r="C465" s="31">
        <v>7</v>
      </c>
      <c r="D465" s="111" t="s">
        <v>8</v>
      </c>
      <c r="E465" s="2" t="s">
        <v>91</v>
      </c>
      <c r="F465" s="2"/>
      <c r="G465" s="2"/>
      <c r="H465" s="33" t="s">
        <v>81</v>
      </c>
      <c r="I465" s="99">
        <f t="shared" si="0"/>
        <v>468.87785447878696</v>
      </c>
      <c r="J465" s="101">
        <f t="shared" si="1"/>
        <v>19.637781784066725</v>
      </c>
      <c r="K465" s="101">
        <f t="shared" si="2"/>
        <v>645</v>
      </c>
      <c r="L465" s="74">
        <f t="shared" si="537"/>
        <v>344</v>
      </c>
      <c r="M465" s="99">
        <f t="shared" si="191"/>
        <v>8667.1021731128003</v>
      </c>
      <c r="N465" s="108">
        <f t="shared" si="538"/>
        <v>3648.8294127818094</v>
      </c>
      <c r="O465" s="108">
        <f t="shared" si="539"/>
        <v>5018.2727603309904</v>
      </c>
      <c r="P465" s="108">
        <f t="shared" si="540"/>
        <v>0</v>
      </c>
      <c r="Q465" s="108"/>
      <c r="R465" s="109"/>
      <c r="S465" s="99">
        <f t="shared" si="399"/>
        <v>6983.0044322432941</v>
      </c>
      <c r="T465" s="108">
        <f t="shared" si="541"/>
        <v>3066.2097076097566</v>
      </c>
      <c r="U465" s="108">
        <f t="shared" si="542"/>
        <v>3916.7947246335375</v>
      </c>
      <c r="V465" s="108">
        <f t="shared" si="543"/>
        <v>0</v>
      </c>
      <c r="W465" s="108"/>
      <c r="X465" s="109"/>
      <c r="Y465" s="99">
        <f t="shared" si="8"/>
        <v>15846.070332310686</v>
      </c>
      <c r="Z465" s="108">
        <f t="shared" si="544"/>
        <v>6132.4194152195132</v>
      </c>
      <c r="AA465" s="108">
        <f t="shared" si="545"/>
        <v>9713.6509170911722</v>
      </c>
      <c r="AB465" s="108">
        <f t="shared" si="546"/>
        <v>0</v>
      </c>
      <c r="AC465" s="108"/>
      <c r="AD465" s="109"/>
      <c r="AE465" s="99">
        <f t="shared" si="562"/>
        <v>18.484776131615998</v>
      </c>
      <c r="AF465" s="101">
        <f t="shared" ref="AF465" si="576">AP465</f>
        <v>36</v>
      </c>
      <c r="AG465" s="101">
        <f t="shared" si="460"/>
        <v>19.001300000000001</v>
      </c>
      <c r="AH465" s="101">
        <f t="shared" si="548"/>
        <v>363</v>
      </c>
      <c r="AI465" s="101">
        <f t="shared" si="549"/>
        <v>248</v>
      </c>
      <c r="AJ465" s="108">
        <f t="shared" si="550"/>
        <v>1.6666666666666667</v>
      </c>
      <c r="AK465" s="101">
        <f t="shared" si="463"/>
        <v>6983.0044322432941</v>
      </c>
      <c r="AL465" s="101">
        <f t="shared" si="551"/>
        <v>3066.2097076097566</v>
      </c>
      <c r="AM465" s="101">
        <f t="shared" si="552"/>
        <v>3916.7947246335375</v>
      </c>
      <c r="AN465" s="101"/>
      <c r="AO465" s="1">
        <v>24</v>
      </c>
      <c r="AP465" s="2">
        <v>36</v>
      </c>
      <c r="AQ465" s="74">
        <f t="shared" si="553"/>
        <v>363</v>
      </c>
      <c r="AR465" s="31">
        <f t="shared" si="554"/>
        <v>1</v>
      </c>
      <c r="AS465" s="2">
        <f t="shared" si="555"/>
        <v>0</v>
      </c>
      <c r="AT465" s="33">
        <f t="shared" si="556"/>
        <v>0</v>
      </c>
      <c r="AU465" s="31">
        <f t="shared" si="557"/>
        <v>0</v>
      </c>
      <c r="AV465" s="2">
        <f t="shared" si="558"/>
        <v>0</v>
      </c>
      <c r="AW465" s="33">
        <f t="shared" si="559"/>
        <v>1.24</v>
      </c>
      <c r="AX465" s="31">
        <f t="shared" si="560"/>
        <v>1</v>
      </c>
      <c r="AY465" s="33">
        <f t="shared" si="561"/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customHeight="1">
      <c r="A466" s="2"/>
      <c r="B466" s="107">
        <v>391</v>
      </c>
      <c r="C466" s="31">
        <v>7</v>
      </c>
      <c r="D466" s="111" t="s">
        <v>8</v>
      </c>
      <c r="E466" s="2" t="s">
        <v>148</v>
      </c>
      <c r="F466" s="2"/>
      <c r="G466" s="2"/>
      <c r="H466" s="33" t="s">
        <v>81</v>
      </c>
      <c r="I466" s="99">
        <f t="shared" si="0"/>
        <v>539.46226846950708</v>
      </c>
      <c r="J466" s="101">
        <f t="shared" si="1"/>
        <v>19.637781784066725</v>
      </c>
      <c r="K466" s="101">
        <f t="shared" si="2"/>
        <v>554</v>
      </c>
      <c r="L466" s="74">
        <f t="shared" si="537"/>
        <v>305</v>
      </c>
      <c r="M466" s="99">
        <f t="shared" si="191"/>
        <v>9971.8392641125665</v>
      </c>
      <c r="N466" s="108">
        <f t="shared" si="538"/>
        <v>4378.5952953381711</v>
      </c>
      <c r="O466" s="108">
        <f t="shared" si="539"/>
        <v>5593.2439687743954</v>
      </c>
      <c r="P466" s="108">
        <f t="shared" si="540"/>
        <v>0</v>
      </c>
      <c r="Q466" s="108"/>
      <c r="R466" s="109"/>
      <c r="S466" s="99">
        <f t="shared" si="399"/>
        <v>8379.6053186919526</v>
      </c>
      <c r="T466" s="108">
        <f t="shared" si="541"/>
        <v>3679.4516491317077</v>
      </c>
      <c r="U466" s="108">
        <f t="shared" si="542"/>
        <v>4700.1536695602445</v>
      </c>
      <c r="V466" s="108">
        <f t="shared" si="543"/>
        <v>0</v>
      </c>
      <c r="W466" s="108"/>
      <c r="X466" s="109"/>
      <c r="Y466" s="99">
        <f t="shared" si="8"/>
        <v>16759.210637383905</v>
      </c>
      <c r="Z466" s="108">
        <f t="shared" si="544"/>
        <v>7358.9032982634144</v>
      </c>
      <c r="AA466" s="108">
        <f t="shared" si="545"/>
        <v>9400.3073391204889</v>
      </c>
      <c r="AB466" s="108">
        <f t="shared" si="546"/>
        <v>0</v>
      </c>
      <c r="AC466" s="108"/>
      <c r="AD466" s="109"/>
      <c r="AE466" s="99">
        <f t="shared" si="562"/>
        <v>18.484776131615998</v>
      </c>
      <c r="AF466" s="101">
        <f t="shared" ref="AF466" si="577">AP466</f>
        <v>36</v>
      </c>
      <c r="AG466" s="101">
        <f t="shared" si="460"/>
        <v>19.001300000000001</v>
      </c>
      <c r="AH466" s="101">
        <f t="shared" si="548"/>
        <v>363</v>
      </c>
      <c r="AI466" s="101">
        <f t="shared" si="549"/>
        <v>200</v>
      </c>
      <c r="AJ466" s="108">
        <f t="shared" si="550"/>
        <v>1.6666666666666667</v>
      </c>
      <c r="AK466" s="101">
        <f t="shared" si="463"/>
        <v>6983.0044322432941</v>
      </c>
      <c r="AL466" s="101">
        <f t="shared" si="551"/>
        <v>3066.2097076097566</v>
      </c>
      <c r="AM466" s="101">
        <f t="shared" si="552"/>
        <v>3916.7947246335375</v>
      </c>
      <c r="AN466" s="101"/>
      <c r="AO466" s="1">
        <v>24</v>
      </c>
      <c r="AP466" s="2">
        <v>36</v>
      </c>
      <c r="AQ466" s="74">
        <f t="shared" si="553"/>
        <v>363</v>
      </c>
      <c r="AR466" s="31">
        <f t="shared" si="554"/>
        <v>1.2</v>
      </c>
      <c r="AS466" s="2">
        <f t="shared" si="555"/>
        <v>0</v>
      </c>
      <c r="AT466" s="33">
        <f t="shared" si="556"/>
        <v>0</v>
      </c>
      <c r="AU466" s="31">
        <f t="shared" si="557"/>
        <v>0</v>
      </c>
      <c r="AV466" s="2">
        <f t="shared" si="558"/>
        <v>0</v>
      </c>
      <c r="AW466" s="33">
        <f t="shared" si="559"/>
        <v>1</v>
      </c>
      <c r="AX466" s="31">
        <f t="shared" si="560"/>
        <v>1</v>
      </c>
      <c r="AY466" s="33">
        <f t="shared" si="561"/>
        <v>1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customHeight="1">
      <c r="A467" s="2"/>
      <c r="B467" s="107">
        <v>392</v>
      </c>
      <c r="C467" s="31">
        <v>7</v>
      </c>
      <c r="D467" s="111" t="s">
        <v>8</v>
      </c>
      <c r="E467" s="2" t="s">
        <v>163</v>
      </c>
      <c r="F467" s="2"/>
      <c r="G467" s="2"/>
      <c r="H467" s="33" t="s">
        <v>81</v>
      </c>
      <c r="I467" s="99">
        <f t="shared" si="0"/>
        <v>652.79343974022163</v>
      </c>
      <c r="J467" s="101">
        <f t="shared" si="1"/>
        <v>19.637781784066725</v>
      </c>
      <c r="K467" s="101">
        <f t="shared" si="2"/>
        <v>403</v>
      </c>
      <c r="L467" s="74">
        <f t="shared" si="537"/>
        <v>253</v>
      </c>
      <c r="M467" s="99">
        <f t="shared" si="191"/>
        <v>12066.740593785555</v>
      </c>
      <c r="N467" s="108">
        <f t="shared" si="538"/>
        <v>5298.4582076210972</v>
      </c>
      <c r="O467" s="108">
        <f t="shared" si="539"/>
        <v>6768.2823861644565</v>
      </c>
      <c r="P467" s="108">
        <f t="shared" si="540"/>
        <v>0</v>
      </c>
      <c r="Q467" s="108"/>
      <c r="R467" s="109"/>
      <c r="S467" s="99">
        <f t="shared" si="399"/>
        <v>8379.6053186919526</v>
      </c>
      <c r="T467" s="108">
        <f t="shared" si="541"/>
        <v>3679.4516491317077</v>
      </c>
      <c r="U467" s="108">
        <f t="shared" si="542"/>
        <v>4700.1536695602445</v>
      </c>
      <c r="V467" s="108">
        <f t="shared" si="543"/>
        <v>0</v>
      </c>
      <c r="W467" s="108"/>
      <c r="X467" s="109"/>
      <c r="Y467" s="99">
        <f t="shared" si="8"/>
        <v>16759.210637383905</v>
      </c>
      <c r="Z467" s="108">
        <f t="shared" si="544"/>
        <v>7358.9032982634144</v>
      </c>
      <c r="AA467" s="108">
        <f t="shared" si="545"/>
        <v>9400.3073391204889</v>
      </c>
      <c r="AB467" s="108">
        <f t="shared" si="546"/>
        <v>0</v>
      </c>
      <c r="AC467" s="108"/>
      <c r="AD467" s="109"/>
      <c r="AE467" s="99">
        <f t="shared" si="562"/>
        <v>18.484776131615998</v>
      </c>
      <c r="AF467" s="101">
        <f t="shared" ref="AF467" si="578">AP467</f>
        <v>36</v>
      </c>
      <c r="AG467" s="101">
        <f t="shared" si="460"/>
        <v>44.001300000000001</v>
      </c>
      <c r="AH467" s="101">
        <f t="shared" si="548"/>
        <v>363</v>
      </c>
      <c r="AI467" s="101">
        <f t="shared" si="549"/>
        <v>200</v>
      </c>
      <c r="AJ467" s="108">
        <f t="shared" si="550"/>
        <v>1.6666666666666667</v>
      </c>
      <c r="AK467" s="101">
        <f t="shared" si="463"/>
        <v>6983.0044322432941</v>
      </c>
      <c r="AL467" s="101">
        <f t="shared" si="551"/>
        <v>3066.2097076097566</v>
      </c>
      <c r="AM467" s="101">
        <f t="shared" si="552"/>
        <v>3916.7947246335375</v>
      </c>
      <c r="AN467" s="101"/>
      <c r="AO467" s="1">
        <v>24</v>
      </c>
      <c r="AP467" s="2">
        <v>36</v>
      </c>
      <c r="AQ467" s="74">
        <f t="shared" si="553"/>
        <v>363</v>
      </c>
      <c r="AR467" s="31">
        <f t="shared" si="554"/>
        <v>1.2</v>
      </c>
      <c r="AS467" s="2">
        <f t="shared" si="555"/>
        <v>0</v>
      </c>
      <c r="AT467" s="33">
        <f t="shared" si="556"/>
        <v>0</v>
      </c>
      <c r="AU467" s="31">
        <f t="shared" si="557"/>
        <v>25</v>
      </c>
      <c r="AV467" s="2">
        <f t="shared" si="558"/>
        <v>0</v>
      </c>
      <c r="AW467" s="33">
        <f t="shared" si="559"/>
        <v>1</v>
      </c>
      <c r="AX467" s="31">
        <f t="shared" si="560"/>
        <v>1</v>
      </c>
      <c r="AY467" s="33">
        <f t="shared" si="561"/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customHeight="1">
      <c r="A468" s="2"/>
      <c r="B468" s="107">
        <v>393</v>
      </c>
      <c r="C468" s="31">
        <v>7</v>
      </c>
      <c r="D468" s="111" t="s">
        <v>8</v>
      </c>
      <c r="E468" s="2" t="s">
        <v>155</v>
      </c>
      <c r="F468" s="2"/>
      <c r="G468" s="2"/>
      <c r="H468" s="33" t="s">
        <v>81</v>
      </c>
      <c r="I468" s="99">
        <f t="shared" si="0"/>
        <v>562.65342537454421</v>
      </c>
      <c r="J468" s="101">
        <f t="shared" si="1"/>
        <v>19.637781784066725</v>
      </c>
      <c r="K468" s="101">
        <f t="shared" si="2"/>
        <v>517</v>
      </c>
      <c r="L468" s="74">
        <f t="shared" si="537"/>
        <v>291</v>
      </c>
      <c r="M468" s="99">
        <f t="shared" si="191"/>
        <v>10400.522607735358</v>
      </c>
      <c r="N468" s="108">
        <f t="shared" si="538"/>
        <v>4378.5952953381711</v>
      </c>
      <c r="O468" s="108">
        <f t="shared" si="539"/>
        <v>6021.9273123971871</v>
      </c>
      <c r="P468" s="108">
        <f t="shared" si="540"/>
        <v>0</v>
      </c>
      <c r="Q468" s="108"/>
      <c r="R468" s="109"/>
      <c r="S468" s="99">
        <f t="shared" si="399"/>
        <v>8379.6053186919526</v>
      </c>
      <c r="T468" s="108">
        <f t="shared" si="541"/>
        <v>3679.4516491317077</v>
      </c>
      <c r="U468" s="108">
        <f t="shared" si="542"/>
        <v>4700.1536695602445</v>
      </c>
      <c r="V468" s="108">
        <f t="shared" si="543"/>
        <v>0</v>
      </c>
      <c r="W468" s="108"/>
      <c r="X468" s="109"/>
      <c r="Y468" s="99">
        <f t="shared" si="8"/>
        <v>19015.284398772819</v>
      </c>
      <c r="Z468" s="108">
        <f t="shared" si="544"/>
        <v>7358.9032982634144</v>
      </c>
      <c r="AA468" s="108">
        <f t="shared" si="545"/>
        <v>11656.381100509407</v>
      </c>
      <c r="AB468" s="108">
        <f t="shared" si="546"/>
        <v>0</v>
      </c>
      <c r="AC468" s="108"/>
      <c r="AD468" s="109"/>
      <c r="AE468" s="99">
        <f t="shared" si="562"/>
        <v>18.484776131615998</v>
      </c>
      <c r="AF468" s="101">
        <f t="shared" ref="AF468" si="579">AP468</f>
        <v>36</v>
      </c>
      <c r="AG468" s="101">
        <f t="shared" si="460"/>
        <v>19.001300000000001</v>
      </c>
      <c r="AH468" s="101">
        <f t="shared" si="548"/>
        <v>363</v>
      </c>
      <c r="AI468" s="101">
        <f t="shared" si="549"/>
        <v>248</v>
      </c>
      <c r="AJ468" s="108">
        <f t="shared" si="550"/>
        <v>1.6666666666666667</v>
      </c>
      <c r="AK468" s="101">
        <f t="shared" si="463"/>
        <v>6983.0044322432941</v>
      </c>
      <c r="AL468" s="101">
        <f t="shared" si="551"/>
        <v>3066.2097076097566</v>
      </c>
      <c r="AM468" s="101">
        <f t="shared" si="552"/>
        <v>3916.7947246335375</v>
      </c>
      <c r="AN468" s="101"/>
      <c r="AO468" s="1">
        <v>24</v>
      </c>
      <c r="AP468" s="2">
        <v>36</v>
      </c>
      <c r="AQ468" s="74">
        <f t="shared" si="553"/>
        <v>363</v>
      </c>
      <c r="AR468" s="31">
        <f t="shared" si="554"/>
        <v>1.2</v>
      </c>
      <c r="AS468" s="2">
        <f t="shared" si="555"/>
        <v>0</v>
      </c>
      <c r="AT468" s="33">
        <f t="shared" si="556"/>
        <v>0</v>
      </c>
      <c r="AU468" s="31">
        <f t="shared" si="557"/>
        <v>0</v>
      </c>
      <c r="AV468" s="2">
        <f t="shared" si="558"/>
        <v>0</v>
      </c>
      <c r="AW468" s="33">
        <f t="shared" si="559"/>
        <v>1.24</v>
      </c>
      <c r="AX468" s="31">
        <f t="shared" si="560"/>
        <v>1</v>
      </c>
      <c r="AY468" s="33">
        <f t="shared" si="561"/>
        <v>1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customHeight="1">
      <c r="A469" s="2"/>
      <c r="B469" s="107">
        <v>394</v>
      </c>
      <c r="C469" s="31">
        <v>4</v>
      </c>
      <c r="D469" s="111" t="s">
        <v>8</v>
      </c>
      <c r="E469" s="2" t="s">
        <v>67</v>
      </c>
      <c r="F469" s="2"/>
      <c r="G469" s="2"/>
      <c r="H469" s="33" t="s">
        <v>81</v>
      </c>
      <c r="I469" s="99">
        <f t="shared" si="0"/>
        <v>416.48009340673673</v>
      </c>
      <c r="J469" s="101">
        <f t="shared" si="1"/>
        <v>10.765615909171565</v>
      </c>
      <c r="K469" s="101">
        <f t="shared" si="2"/>
        <v>720</v>
      </c>
      <c r="L469" s="74">
        <f t="shared" si="537"/>
        <v>373</v>
      </c>
      <c r="M469" s="99">
        <f t="shared" si="191"/>
        <v>7698.5412898980485</v>
      </c>
      <c r="N469" s="108">
        <f t="shared" si="538"/>
        <v>3383.8549536456726</v>
      </c>
      <c r="O469" s="108">
        <f t="shared" si="539"/>
        <v>4314.6863362523763</v>
      </c>
      <c r="P469" s="108">
        <f t="shared" si="540"/>
        <v>0</v>
      </c>
      <c r="Q469" s="108"/>
      <c r="R469" s="109"/>
      <c r="S469" s="99">
        <f t="shared" si="399"/>
        <v>6469.291755550611</v>
      </c>
      <c r="T469" s="108">
        <f t="shared" si="541"/>
        <v>2843.544527367073</v>
      </c>
      <c r="U469" s="108">
        <f t="shared" si="542"/>
        <v>3625.747228183538</v>
      </c>
      <c r="V469" s="108">
        <f t="shared" si="543"/>
        <v>0</v>
      </c>
      <c r="W469" s="108"/>
      <c r="X469" s="109"/>
      <c r="Y469" s="99">
        <f t="shared" si="8"/>
        <v>12938.583511101222</v>
      </c>
      <c r="Z469" s="108">
        <f t="shared" si="544"/>
        <v>5687.089054734146</v>
      </c>
      <c r="AA469" s="108">
        <f t="shared" si="545"/>
        <v>7251.4944563670761</v>
      </c>
      <c r="AB469" s="108">
        <f t="shared" si="546"/>
        <v>0</v>
      </c>
      <c r="AC469" s="108"/>
      <c r="AD469" s="109"/>
      <c r="AE469" s="99">
        <f t="shared" si="562"/>
        <v>18.484776131615998</v>
      </c>
      <c r="AF469" s="101">
        <f t="shared" ref="AF469" si="580">AP469</f>
        <v>36</v>
      </c>
      <c r="AG469" s="101">
        <f t="shared" si="460"/>
        <v>19.001300000000001</v>
      </c>
      <c r="AH469" s="101">
        <f t="shared" si="548"/>
        <v>199</v>
      </c>
      <c r="AI469" s="101">
        <f t="shared" si="549"/>
        <v>200</v>
      </c>
      <c r="AJ469" s="108">
        <f t="shared" si="550"/>
        <v>1.6666666666666667</v>
      </c>
      <c r="AK469" s="101">
        <f t="shared" si="463"/>
        <v>6469.291755550611</v>
      </c>
      <c r="AL469" s="101">
        <f t="shared" si="551"/>
        <v>2843.544527367073</v>
      </c>
      <c r="AM469" s="101">
        <f t="shared" si="552"/>
        <v>3625.747228183538</v>
      </c>
      <c r="AN469" s="101"/>
      <c r="AO469" s="1">
        <v>24</v>
      </c>
      <c r="AP469" s="2">
        <v>36</v>
      </c>
      <c r="AQ469" s="74">
        <f t="shared" si="553"/>
        <v>199</v>
      </c>
      <c r="AR469" s="31">
        <f t="shared" si="554"/>
        <v>1</v>
      </c>
      <c r="AS469" s="2">
        <f t="shared" si="555"/>
        <v>0</v>
      </c>
      <c r="AT469" s="33">
        <f t="shared" si="556"/>
        <v>0</v>
      </c>
      <c r="AU469" s="31">
        <f t="shared" si="557"/>
        <v>0</v>
      </c>
      <c r="AV469" s="2">
        <f t="shared" si="558"/>
        <v>0</v>
      </c>
      <c r="AW469" s="33">
        <f t="shared" si="559"/>
        <v>1</v>
      </c>
      <c r="AX469" s="31">
        <f t="shared" si="560"/>
        <v>1</v>
      </c>
      <c r="AY469" s="33">
        <f t="shared" si="561"/>
        <v>1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customHeight="1">
      <c r="A470" s="2"/>
      <c r="B470" s="107">
        <v>395</v>
      </c>
      <c r="C470" s="31">
        <v>4</v>
      </c>
      <c r="D470" s="111" t="s">
        <v>8</v>
      </c>
      <c r="E470" s="2" t="s">
        <v>148</v>
      </c>
      <c r="F470" s="2"/>
      <c r="G470" s="2"/>
      <c r="H470" s="33" t="s">
        <v>81</v>
      </c>
      <c r="I470" s="99">
        <f t="shared" si="0"/>
        <v>499.77611208808406</v>
      </c>
      <c r="J470" s="101">
        <f t="shared" si="1"/>
        <v>10.765615909171565</v>
      </c>
      <c r="K470" s="101">
        <f t="shared" si="2"/>
        <v>606</v>
      </c>
      <c r="L470" s="74">
        <f t="shared" si="537"/>
        <v>329</v>
      </c>
      <c r="M470" s="99">
        <f t="shared" si="191"/>
        <v>9238.2495478776582</v>
      </c>
      <c r="N470" s="108">
        <f t="shared" si="538"/>
        <v>4060.6259443748072</v>
      </c>
      <c r="O470" s="108">
        <f t="shared" si="539"/>
        <v>5177.6236035028514</v>
      </c>
      <c r="P470" s="108">
        <f t="shared" si="540"/>
        <v>0</v>
      </c>
      <c r="Q470" s="108"/>
      <c r="R470" s="109"/>
      <c r="S470" s="99">
        <f t="shared" si="399"/>
        <v>7763.1501066607325</v>
      </c>
      <c r="T470" s="108">
        <f t="shared" si="541"/>
        <v>3412.2534328404877</v>
      </c>
      <c r="U470" s="108">
        <f t="shared" si="542"/>
        <v>4350.8966738202453</v>
      </c>
      <c r="V470" s="108">
        <f t="shared" si="543"/>
        <v>0</v>
      </c>
      <c r="W470" s="108"/>
      <c r="X470" s="109"/>
      <c r="Y470" s="99">
        <f t="shared" si="8"/>
        <v>15526.300213321465</v>
      </c>
      <c r="Z470" s="108">
        <f t="shared" si="544"/>
        <v>6824.5068656809754</v>
      </c>
      <c r="AA470" s="108">
        <f t="shared" si="545"/>
        <v>8701.7933476404905</v>
      </c>
      <c r="AB470" s="108">
        <f t="shared" si="546"/>
        <v>0</v>
      </c>
      <c r="AC470" s="108"/>
      <c r="AD470" s="109"/>
      <c r="AE470" s="99">
        <f t="shared" si="562"/>
        <v>18.484776131615998</v>
      </c>
      <c r="AF470" s="101">
        <f t="shared" ref="AF470" si="581">AP470</f>
        <v>36</v>
      </c>
      <c r="AG470" s="101">
        <f t="shared" si="460"/>
        <v>19.001300000000001</v>
      </c>
      <c r="AH470" s="101">
        <f t="shared" si="548"/>
        <v>199</v>
      </c>
      <c r="AI470" s="101">
        <f t="shared" si="549"/>
        <v>200</v>
      </c>
      <c r="AJ470" s="108">
        <f t="shared" si="550"/>
        <v>1.6666666666666667</v>
      </c>
      <c r="AK470" s="101">
        <f t="shared" si="463"/>
        <v>6469.291755550611</v>
      </c>
      <c r="AL470" s="101">
        <f t="shared" si="551"/>
        <v>2843.544527367073</v>
      </c>
      <c r="AM470" s="101">
        <f t="shared" si="552"/>
        <v>3625.747228183538</v>
      </c>
      <c r="AN470" s="101"/>
      <c r="AO470" s="1">
        <v>24</v>
      </c>
      <c r="AP470" s="2">
        <v>36</v>
      </c>
      <c r="AQ470" s="74">
        <f t="shared" si="553"/>
        <v>199</v>
      </c>
      <c r="AR470" s="31">
        <f t="shared" si="554"/>
        <v>1.2</v>
      </c>
      <c r="AS470" s="2">
        <f t="shared" si="555"/>
        <v>0</v>
      </c>
      <c r="AT470" s="33">
        <f t="shared" si="556"/>
        <v>0</v>
      </c>
      <c r="AU470" s="31">
        <f t="shared" si="557"/>
        <v>0</v>
      </c>
      <c r="AV470" s="2">
        <f t="shared" si="558"/>
        <v>0</v>
      </c>
      <c r="AW470" s="33">
        <f t="shared" si="559"/>
        <v>1</v>
      </c>
      <c r="AX470" s="31">
        <f t="shared" si="560"/>
        <v>1</v>
      </c>
      <c r="AY470" s="33">
        <f t="shared" si="561"/>
        <v>1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customHeight="1">
      <c r="A471" s="2"/>
      <c r="B471" s="107">
        <v>396</v>
      </c>
      <c r="C471" s="31">
        <v>1</v>
      </c>
      <c r="D471" s="111" t="s">
        <v>8</v>
      </c>
      <c r="E471" s="2" t="s">
        <v>67</v>
      </c>
      <c r="F471" s="2"/>
      <c r="G471" s="2"/>
      <c r="H471" s="33" t="s">
        <v>81</v>
      </c>
      <c r="I471" s="99">
        <f t="shared" si="0"/>
        <v>334.22663422207194</v>
      </c>
      <c r="J471" s="101">
        <f t="shared" si="1"/>
        <v>5.4639558131976278</v>
      </c>
      <c r="K471" s="101">
        <f t="shared" si="2"/>
        <v>797</v>
      </c>
      <c r="L471" s="74">
        <f t="shared" si="537"/>
        <v>395</v>
      </c>
      <c r="M471" s="99">
        <f t="shared" si="191"/>
        <v>6178.1045108185062</v>
      </c>
      <c r="N471" s="108">
        <f t="shared" si="538"/>
        <v>2713.0071923284022</v>
      </c>
      <c r="O471" s="108">
        <f t="shared" si="539"/>
        <v>3465.0973184901036</v>
      </c>
      <c r="P471" s="108">
        <f t="shared" si="540"/>
        <v>0</v>
      </c>
      <c r="Q471" s="108"/>
      <c r="R471" s="109"/>
      <c r="S471" s="99">
        <f t="shared" si="399"/>
        <v>5191.6277476115856</v>
      </c>
      <c r="T471" s="108">
        <f t="shared" si="541"/>
        <v>2279.8130712256102</v>
      </c>
      <c r="U471" s="108">
        <f t="shared" si="542"/>
        <v>2911.8146763859754</v>
      </c>
      <c r="V471" s="108">
        <f t="shared" si="543"/>
        <v>0</v>
      </c>
      <c r="W471" s="108"/>
      <c r="X471" s="109"/>
      <c r="Y471" s="99">
        <f t="shared" si="8"/>
        <v>10383.255495223171</v>
      </c>
      <c r="Z471" s="108">
        <f t="shared" si="544"/>
        <v>4559.6261424512204</v>
      </c>
      <c r="AA471" s="108">
        <f t="shared" si="545"/>
        <v>5823.6293527719508</v>
      </c>
      <c r="AB471" s="108">
        <f t="shared" si="546"/>
        <v>0</v>
      </c>
      <c r="AC471" s="108"/>
      <c r="AD471" s="109"/>
      <c r="AE471" s="99">
        <f t="shared" si="562"/>
        <v>18.484776131615998</v>
      </c>
      <c r="AF471" s="101">
        <f t="shared" ref="AF471" si="582">AP471</f>
        <v>36</v>
      </c>
      <c r="AG471" s="101">
        <f t="shared" si="460"/>
        <v>19.001300000000001</v>
      </c>
      <c r="AH471" s="101">
        <f t="shared" si="548"/>
        <v>101</v>
      </c>
      <c r="AI471" s="101">
        <f t="shared" si="549"/>
        <v>200</v>
      </c>
      <c r="AJ471" s="108">
        <f t="shared" si="550"/>
        <v>1.6666666666666667</v>
      </c>
      <c r="AK471" s="101">
        <f t="shared" si="463"/>
        <v>5191.6277476115856</v>
      </c>
      <c r="AL471" s="101">
        <f t="shared" si="551"/>
        <v>2279.8130712256102</v>
      </c>
      <c r="AM471" s="101">
        <f t="shared" si="552"/>
        <v>2911.8146763859754</v>
      </c>
      <c r="AN471" s="101"/>
      <c r="AO471" s="1">
        <v>24</v>
      </c>
      <c r="AP471" s="2">
        <v>36</v>
      </c>
      <c r="AQ471" s="74">
        <f t="shared" si="553"/>
        <v>101</v>
      </c>
      <c r="AR471" s="31">
        <f t="shared" si="554"/>
        <v>1</v>
      </c>
      <c r="AS471" s="2">
        <f t="shared" si="555"/>
        <v>0</v>
      </c>
      <c r="AT471" s="33">
        <f t="shared" si="556"/>
        <v>0</v>
      </c>
      <c r="AU471" s="31">
        <f t="shared" si="557"/>
        <v>0</v>
      </c>
      <c r="AV471" s="2">
        <f t="shared" si="558"/>
        <v>0</v>
      </c>
      <c r="AW471" s="33">
        <f t="shared" si="559"/>
        <v>1</v>
      </c>
      <c r="AX471" s="31">
        <f t="shared" si="560"/>
        <v>1</v>
      </c>
      <c r="AY471" s="33">
        <f t="shared" si="561"/>
        <v>1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customHeight="1">
      <c r="A472" s="2"/>
      <c r="B472" s="107">
        <v>397</v>
      </c>
      <c r="C472" s="31">
        <v>10</v>
      </c>
      <c r="D472" s="111" t="s">
        <v>8</v>
      </c>
      <c r="E472" s="2" t="s">
        <v>144</v>
      </c>
      <c r="F472" s="2"/>
      <c r="G472" s="2"/>
      <c r="H472" s="33" t="s">
        <v>80</v>
      </c>
      <c r="I472" s="99">
        <f t="shared" si="0"/>
        <v>488.61199117023773</v>
      </c>
      <c r="J472" s="101">
        <f t="shared" si="1"/>
        <v>39.459498714320297</v>
      </c>
      <c r="K472" s="101">
        <f t="shared" si="2"/>
        <v>618</v>
      </c>
      <c r="L472" s="74">
        <f t="shared" si="537"/>
        <v>337</v>
      </c>
      <c r="M472" s="99">
        <f t="shared" si="191"/>
        <v>9031.8832720049777</v>
      </c>
      <c r="N472" s="108">
        <f t="shared" si="538"/>
        <v>2542.3882863531753</v>
      </c>
      <c r="O472" s="108">
        <f t="shared" si="539"/>
        <v>3244.7474928259012</v>
      </c>
      <c r="P472" s="108">
        <f t="shared" si="540"/>
        <v>3244.7474928259012</v>
      </c>
      <c r="Q472" s="108"/>
      <c r="R472" s="109"/>
      <c r="S472" s="99">
        <f t="shared" si="399"/>
        <v>7589.734962563416</v>
      </c>
      <c r="T472" s="108">
        <f t="shared" si="541"/>
        <v>2136.437405602439</v>
      </c>
      <c r="U472" s="108">
        <f t="shared" si="542"/>
        <v>2726.6487784804881</v>
      </c>
      <c r="V472" s="108">
        <f t="shared" si="543"/>
        <v>2726.6487784804881</v>
      </c>
      <c r="W472" s="108"/>
      <c r="X472" s="109"/>
      <c r="Y472" s="99">
        <f t="shared" si="8"/>
        <v>15179.469925126832</v>
      </c>
      <c r="Z472" s="108">
        <f t="shared" si="544"/>
        <v>4272.8748112048779</v>
      </c>
      <c r="AA472" s="108">
        <f t="shared" si="545"/>
        <v>5453.2975569609762</v>
      </c>
      <c r="AB472" s="108">
        <f t="shared" si="546"/>
        <v>5453.2975569609762</v>
      </c>
      <c r="AC472" s="108"/>
      <c r="AD472" s="109"/>
      <c r="AE472" s="99">
        <f t="shared" si="562"/>
        <v>18.484776131615998</v>
      </c>
      <c r="AF472" s="101">
        <f t="shared" ref="AF472" si="583">AP472</f>
        <v>36</v>
      </c>
      <c r="AG472" s="101">
        <f t="shared" si="460"/>
        <v>19.001300000000001</v>
      </c>
      <c r="AH472" s="101">
        <f t="shared" si="548"/>
        <v>729.4</v>
      </c>
      <c r="AI472" s="101">
        <f t="shared" si="549"/>
        <v>200</v>
      </c>
      <c r="AJ472" s="108">
        <f t="shared" si="550"/>
        <v>1.1111111111111112</v>
      </c>
      <c r="AK472" s="101">
        <f t="shared" si="463"/>
        <v>4863.0861840829275</v>
      </c>
      <c r="AL472" s="101">
        <f t="shared" si="551"/>
        <v>2136.437405602439</v>
      </c>
      <c r="AM472" s="101">
        <f t="shared" si="552"/>
        <v>2726.6487784804881</v>
      </c>
      <c r="AN472" s="101"/>
      <c r="AO472" s="1">
        <v>24</v>
      </c>
      <c r="AP472" s="2">
        <v>36</v>
      </c>
      <c r="AQ472" s="74">
        <f t="shared" si="553"/>
        <v>521</v>
      </c>
      <c r="AR472" s="31">
        <f t="shared" si="554"/>
        <v>1</v>
      </c>
      <c r="AS472" s="2">
        <f t="shared" si="555"/>
        <v>0</v>
      </c>
      <c r="AT472" s="33">
        <f t="shared" si="556"/>
        <v>0</v>
      </c>
      <c r="AU472" s="31">
        <f t="shared" si="557"/>
        <v>0</v>
      </c>
      <c r="AV472" s="2">
        <f t="shared" si="558"/>
        <v>0</v>
      </c>
      <c r="AW472" s="33">
        <f t="shared" si="559"/>
        <v>1</v>
      </c>
      <c r="AX472" s="31">
        <f t="shared" si="560"/>
        <v>1.5</v>
      </c>
      <c r="AY472" s="33">
        <f t="shared" si="561"/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customHeight="1">
      <c r="A473" s="2"/>
      <c r="B473" s="107">
        <v>398</v>
      </c>
      <c r="C473" s="31">
        <v>10</v>
      </c>
      <c r="D473" s="111" t="s">
        <v>8</v>
      </c>
      <c r="E473" s="2" t="s">
        <v>138</v>
      </c>
      <c r="F473" s="2"/>
      <c r="G473" s="2"/>
      <c r="H473" s="33" t="s">
        <v>80</v>
      </c>
      <c r="I473" s="99">
        <f t="shared" si="0"/>
        <v>591.26044777748439</v>
      </c>
      <c r="J473" s="101">
        <f t="shared" si="1"/>
        <v>39.459498714320297</v>
      </c>
      <c r="K473" s="101">
        <f t="shared" si="2"/>
        <v>482</v>
      </c>
      <c r="L473" s="74">
        <f t="shared" si="537"/>
        <v>278</v>
      </c>
      <c r="M473" s="99">
        <f t="shared" si="191"/>
        <v>10929.317012645832</v>
      </c>
      <c r="N473" s="108">
        <f t="shared" si="538"/>
        <v>3076.4976377537851</v>
      </c>
      <c r="O473" s="108">
        <f t="shared" si="539"/>
        <v>3926.4096874460229</v>
      </c>
      <c r="P473" s="108">
        <f t="shared" si="540"/>
        <v>3926.4096874460229</v>
      </c>
      <c r="Q473" s="108"/>
      <c r="R473" s="109"/>
      <c r="S473" s="99">
        <f t="shared" si="399"/>
        <v>7589.734962563416</v>
      </c>
      <c r="T473" s="108">
        <f t="shared" si="541"/>
        <v>2136.437405602439</v>
      </c>
      <c r="U473" s="108">
        <f t="shared" si="542"/>
        <v>2726.6487784804881</v>
      </c>
      <c r="V473" s="108">
        <f t="shared" si="543"/>
        <v>2726.6487784804881</v>
      </c>
      <c r="W473" s="108"/>
      <c r="X473" s="109"/>
      <c r="Y473" s="99">
        <f t="shared" si="8"/>
        <v>15179.469925126832</v>
      </c>
      <c r="Z473" s="108">
        <f t="shared" si="544"/>
        <v>4272.8748112048779</v>
      </c>
      <c r="AA473" s="108">
        <f t="shared" si="545"/>
        <v>5453.2975569609762</v>
      </c>
      <c r="AB473" s="108">
        <f t="shared" si="546"/>
        <v>5453.2975569609762</v>
      </c>
      <c r="AC473" s="108"/>
      <c r="AD473" s="109"/>
      <c r="AE473" s="99">
        <f t="shared" si="562"/>
        <v>18.484776131615998</v>
      </c>
      <c r="AF473" s="101">
        <f t="shared" ref="AF473" si="584">AP473</f>
        <v>36</v>
      </c>
      <c r="AG473" s="101">
        <f t="shared" si="460"/>
        <v>44.001300000000001</v>
      </c>
      <c r="AH473" s="101">
        <f t="shared" si="548"/>
        <v>729.4</v>
      </c>
      <c r="AI473" s="101">
        <f t="shared" si="549"/>
        <v>200</v>
      </c>
      <c r="AJ473" s="108">
        <f t="shared" si="550"/>
        <v>1.1111111111111112</v>
      </c>
      <c r="AK473" s="101">
        <f t="shared" si="463"/>
        <v>4863.0861840829275</v>
      </c>
      <c r="AL473" s="101">
        <f t="shared" si="551"/>
        <v>2136.437405602439</v>
      </c>
      <c r="AM473" s="101">
        <f t="shared" si="552"/>
        <v>2726.6487784804881</v>
      </c>
      <c r="AN473" s="101"/>
      <c r="AO473" s="1">
        <v>24</v>
      </c>
      <c r="AP473" s="2">
        <v>36</v>
      </c>
      <c r="AQ473" s="74">
        <f t="shared" si="553"/>
        <v>521</v>
      </c>
      <c r="AR473" s="31">
        <f t="shared" si="554"/>
        <v>1</v>
      </c>
      <c r="AS473" s="2">
        <f t="shared" si="555"/>
        <v>0</v>
      </c>
      <c r="AT473" s="33">
        <f t="shared" si="556"/>
        <v>0</v>
      </c>
      <c r="AU473" s="31">
        <f t="shared" si="557"/>
        <v>25</v>
      </c>
      <c r="AV473" s="2">
        <f t="shared" si="558"/>
        <v>0</v>
      </c>
      <c r="AW473" s="33">
        <f t="shared" si="559"/>
        <v>1</v>
      </c>
      <c r="AX473" s="31">
        <f t="shared" si="560"/>
        <v>1.5</v>
      </c>
      <c r="AY473" s="33">
        <f t="shared" si="561"/>
        <v>1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customHeight="1">
      <c r="A474" s="2"/>
      <c r="B474" s="107">
        <v>399</v>
      </c>
      <c r="C474" s="31">
        <v>10</v>
      </c>
      <c r="D474" s="111" t="s">
        <v>8</v>
      </c>
      <c r="E474" s="2" t="s">
        <v>141</v>
      </c>
      <c r="F474" s="2"/>
      <c r="G474" s="2"/>
      <c r="H474" s="33" t="s">
        <v>80</v>
      </c>
      <c r="I474" s="99">
        <f t="shared" si="0"/>
        <v>515.51925595019338</v>
      </c>
      <c r="J474" s="101">
        <f t="shared" si="1"/>
        <v>39.459498714320297</v>
      </c>
      <c r="K474" s="101">
        <f t="shared" si="2"/>
        <v>583</v>
      </c>
      <c r="L474" s="74">
        <f t="shared" si="537"/>
        <v>318</v>
      </c>
      <c r="M474" s="99">
        <f t="shared" si="191"/>
        <v>9529.2580377765735</v>
      </c>
      <c r="N474" s="108">
        <f t="shared" si="538"/>
        <v>2542.3882863531753</v>
      </c>
      <c r="O474" s="108">
        <f t="shared" si="539"/>
        <v>3493.4348757116991</v>
      </c>
      <c r="P474" s="108">
        <f t="shared" si="540"/>
        <v>3493.4348757116991</v>
      </c>
      <c r="Q474" s="108"/>
      <c r="R474" s="109"/>
      <c r="S474" s="99">
        <f t="shared" si="399"/>
        <v>7589.734962563416</v>
      </c>
      <c r="T474" s="108">
        <f t="shared" si="541"/>
        <v>2136.437405602439</v>
      </c>
      <c r="U474" s="108">
        <f t="shared" si="542"/>
        <v>2726.6487784804881</v>
      </c>
      <c r="V474" s="108">
        <f t="shared" si="543"/>
        <v>2726.6487784804881</v>
      </c>
      <c r="W474" s="108"/>
      <c r="X474" s="109"/>
      <c r="Y474" s="99">
        <f t="shared" si="8"/>
        <v>17797.052752468098</v>
      </c>
      <c r="Z474" s="108">
        <f t="shared" si="544"/>
        <v>4272.8748112048779</v>
      </c>
      <c r="AA474" s="108">
        <f t="shared" si="545"/>
        <v>6762.0889706316102</v>
      </c>
      <c r="AB474" s="108">
        <f t="shared" si="546"/>
        <v>6762.0889706316102</v>
      </c>
      <c r="AC474" s="108"/>
      <c r="AD474" s="109"/>
      <c r="AE474" s="99">
        <f t="shared" si="562"/>
        <v>18.484776131615998</v>
      </c>
      <c r="AF474" s="101">
        <f t="shared" ref="AF474" si="585">AP474</f>
        <v>36</v>
      </c>
      <c r="AG474" s="101">
        <f t="shared" si="460"/>
        <v>19.001300000000001</v>
      </c>
      <c r="AH474" s="101">
        <f t="shared" si="548"/>
        <v>729.4</v>
      </c>
      <c r="AI474" s="101">
        <f t="shared" si="549"/>
        <v>248</v>
      </c>
      <c r="AJ474" s="108">
        <f t="shared" si="550"/>
        <v>1.1111111111111112</v>
      </c>
      <c r="AK474" s="101">
        <f t="shared" si="463"/>
        <v>4863.0861840829275</v>
      </c>
      <c r="AL474" s="101">
        <f t="shared" si="551"/>
        <v>2136.437405602439</v>
      </c>
      <c r="AM474" s="101">
        <f t="shared" si="552"/>
        <v>2726.6487784804881</v>
      </c>
      <c r="AN474" s="101"/>
      <c r="AO474" s="1">
        <v>24</v>
      </c>
      <c r="AP474" s="2">
        <v>36</v>
      </c>
      <c r="AQ474" s="74">
        <f t="shared" si="553"/>
        <v>521</v>
      </c>
      <c r="AR474" s="31">
        <f t="shared" si="554"/>
        <v>1</v>
      </c>
      <c r="AS474" s="2">
        <f t="shared" si="555"/>
        <v>0</v>
      </c>
      <c r="AT474" s="33">
        <f t="shared" si="556"/>
        <v>0</v>
      </c>
      <c r="AU474" s="31">
        <f t="shared" si="557"/>
        <v>0</v>
      </c>
      <c r="AV474" s="2">
        <f t="shared" si="558"/>
        <v>0</v>
      </c>
      <c r="AW474" s="33">
        <f t="shared" si="559"/>
        <v>1.24</v>
      </c>
      <c r="AX474" s="31">
        <f t="shared" si="560"/>
        <v>1.5</v>
      </c>
      <c r="AY474" s="33">
        <f t="shared" si="561"/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customHeight="1">
      <c r="A475" s="2"/>
      <c r="B475" s="107">
        <v>400</v>
      </c>
      <c r="C475" s="31">
        <v>10</v>
      </c>
      <c r="D475" s="111" t="s">
        <v>8</v>
      </c>
      <c r="E475" s="2" t="s">
        <v>150</v>
      </c>
      <c r="F475" s="2"/>
      <c r="G475" s="2"/>
      <c r="H475" s="33" t="s">
        <v>80</v>
      </c>
      <c r="I475" s="99">
        <f t="shared" si="0"/>
        <v>488.61199117023773</v>
      </c>
      <c r="J475" s="101">
        <f t="shared" si="1"/>
        <v>39.459498714320297</v>
      </c>
      <c r="K475" s="101">
        <f t="shared" si="2"/>
        <v>618</v>
      </c>
      <c r="L475" s="74">
        <f t="shared" si="537"/>
        <v>337</v>
      </c>
      <c r="M475" s="99">
        <f t="shared" si="191"/>
        <v>9031.8832720049777</v>
      </c>
      <c r="N475" s="108">
        <f t="shared" si="538"/>
        <v>2542.3882863531753</v>
      </c>
      <c r="O475" s="108">
        <f t="shared" si="539"/>
        <v>3244.7474928259012</v>
      </c>
      <c r="P475" s="108">
        <f t="shared" si="540"/>
        <v>3244.7474928259012</v>
      </c>
      <c r="Q475" s="108"/>
      <c r="R475" s="109"/>
      <c r="S475" s="99">
        <f t="shared" si="399"/>
        <v>7589.734962563416</v>
      </c>
      <c r="T475" s="108">
        <f t="shared" si="541"/>
        <v>2136.437405602439</v>
      </c>
      <c r="U475" s="108">
        <f t="shared" si="542"/>
        <v>2726.6487784804881</v>
      </c>
      <c r="V475" s="108">
        <f t="shared" si="543"/>
        <v>2726.6487784804881</v>
      </c>
      <c r="W475" s="108"/>
      <c r="X475" s="109"/>
      <c r="Y475" s="99">
        <f t="shared" si="8"/>
        <v>15179.469925126832</v>
      </c>
      <c r="Z475" s="108">
        <f t="shared" si="544"/>
        <v>4272.8748112048779</v>
      </c>
      <c r="AA475" s="108">
        <f t="shared" si="545"/>
        <v>5453.2975569609762</v>
      </c>
      <c r="AB475" s="108">
        <f t="shared" si="546"/>
        <v>5453.2975569609762</v>
      </c>
      <c r="AC475" s="108"/>
      <c r="AD475" s="109"/>
      <c r="AE475" s="99">
        <f t="shared" si="562"/>
        <v>18.484776131615998</v>
      </c>
      <c r="AF475" s="101">
        <f t="shared" ref="AF475" si="586">AP475</f>
        <v>36</v>
      </c>
      <c r="AG475" s="101">
        <f t="shared" si="460"/>
        <v>19.001300000000001</v>
      </c>
      <c r="AH475" s="101">
        <f t="shared" si="548"/>
        <v>729.4</v>
      </c>
      <c r="AI475" s="101">
        <f t="shared" si="549"/>
        <v>200</v>
      </c>
      <c r="AJ475" s="108">
        <f t="shared" si="550"/>
        <v>1.1111111111111112</v>
      </c>
      <c r="AK475" s="101">
        <f t="shared" si="463"/>
        <v>4863.0861840829275</v>
      </c>
      <c r="AL475" s="101">
        <f t="shared" si="551"/>
        <v>2136.437405602439</v>
      </c>
      <c r="AM475" s="101">
        <f t="shared" si="552"/>
        <v>2726.6487784804881</v>
      </c>
      <c r="AN475" s="101"/>
      <c r="AO475" s="1">
        <v>24</v>
      </c>
      <c r="AP475" s="2">
        <v>36</v>
      </c>
      <c r="AQ475" s="74">
        <f t="shared" si="553"/>
        <v>521</v>
      </c>
      <c r="AR475" s="31">
        <f t="shared" si="554"/>
        <v>1.2</v>
      </c>
      <c r="AS475" s="2">
        <f t="shared" si="555"/>
        <v>0</v>
      </c>
      <c r="AT475" s="33">
        <f t="shared" si="556"/>
        <v>0</v>
      </c>
      <c r="AU475" s="31">
        <f t="shared" si="557"/>
        <v>0</v>
      </c>
      <c r="AV475" s="2">
        <f t="shared" si="558"/>
        <v>0</v>
      </c>
      <c r="AW475" s="33">
        <f t="shared" si="559"/>
        <v>1</v>
      </c>
      <c r="AX475" s="31">
        <f t="shared" si="560"/>
        <v>1.5</v>
      </c>
      <c r="AY475" s="33">
        <f t="shared" si="561"/>
        <v>1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customHeight="1">
      <c r="A476" s="2"/>
      <c r="B476" s="107">
        <v>401</v>
      </c>
      <c r="C476" s="31">
        <v>10</v>
      </c>
      <c r="D476" s="111" t="s">
        <v>8</v>
      </c>
      <c r="E476" s="2" t="s">
        <v>164</v>
      </c>
      <c r="F476" s="2"/>
      <c r="G476" s="2"/>
      <c r="H476" s="33" t="s">
        <v>80</v>
      </c>
      <c r="I476" s="99">
        <f t="shared" si="0"/>
        <v>591.26044777748439</v>
      </c>
      <c r="J476" s="101">
        <f t="shared" si="1"/>
        <v>39.459498714320297</v>
      </c>
      <c r="K476" s="101">
        <f t="shared" si="2"/>
        <v>482</v>
      </c>
      <c r="L476" s="74">
        <f t="shared" si="537"/>
        <v>278</v>
      </c>
      <c r="M476" s="99">
        <f t="shared" si="191"/>
        <v>10929.317012645832</v>
      </c>
      <c r="N476" s="108">
        <f t="shared" si="538"/>
        <v>3076.4976377537851</v>
      </c>
      <c r="O476" s="108">
        <f t="shared" si="539"/>
        <v>3926.4096874460229</v>
      </c>
      <c r="P476" s="108">
        <f t="shared" si="540"/>
        <v>3926.4096874460229</v>
      </c>
      <c r="Q476" s="108"/>
      <c r="R476" s="109"/>
      <c r="S476" s="99">
        <f t="shared" si="399"/>
        <v>7589.734962563416</v>
      </c>
      <c r="T476" s="108">
        <f t="shared" si="541"/>
        <v>2136.437405602439</v>
      </c>
      <c r="U476" s="108">
        <f t="shared" si="542"/>
        <v>2726.6487784804881</v>
      </c>
      <c r="V476" s="108">
        <f t="shared" si="543"/>
        <v>2726.6487784804881</v>
      </c>
      <c r="W476" s="108"/>
      <c r="X476" s="109"/>
      <c r="Y476" s="99">
        <f t="shared" si="8"/>
        <v>15179.469925126832</v>
      </c>
      <c r="Z476" s="108">
        <f t="shared" si="544"/>
        <v>4272.8748112048779</v>
      </c>
      <c r="AA476" s="108">
        <f t="shared" si="545"/>
        <v>5453.2975569609762</v>
      </c>
      <c r="AB476" s="108">
        <f t="shared" si="546"/>
        <v>5453.2975569609762</v>
      </c>
      <c r="AC476" s="108"/>
      <c r="AD476" s="109"/>
      <c r="AE476" s="99">
        <f t="shared" si="562"/>
        <v>18.484776131615998</v>
      </c>
      <c r="AF476" s="101">
        <f t="shared" ref="AF476" si="587">AP476</f>
        <v>36</v>
      </c>
      <c r="AG476" s="101">
        <f t="shared" si="460"/>
        <v>44.001300000000001</v>
      </c>
      <c r="AH476" s="101">
        <f t="shared" si="548"/>
        <v>729.4</v>
      </c>
      <c r="AI476" s="101">
        <f t="shared" si="549"/>
        <v>200</v>
      </c>
      <c r="AJ476" s="108">
        <f t="shared" si="550"/>
        <v>1.1111111111111112</v>
      </c>
      <c r="AK476" s="101">
        <f t="shared" si="463"/>
        <v>4863.0861840829275</v>
      </c>
      <c r="AL476" s="101">
        <f t="shared" si="551"/>
        <v>2136.437405602439</v>
      </c>
      <c r="AM476" s="101">
        <f t="shared" si="552"/>
        <v>2726.6487784804881</v>
      </c>
      <c r="AN476" s="101"/>
      <c r="AO476" s="1">
        <v>24</v>
      </c>
      <c r="AP476" s="2">
        <v>36</v>
      </c>
      <c r="AQ476" s="74">
        <f t="shared" si="553"/>
        <v>521</v>
      </c>
      <c r="AR476" s="31">
        <f t="shared" si="554"/>
        <v>1.2</v>
      </c>
      <c r="AS476" s="2">
        <f t="shared" si="555"/>
        <v>0</v>
      </c>
      <c r="AT476" s="33">
        <f t="shared" si="556"/>
        <v>0</v>
      </c>
      <c r="AU476" s="31">
        <f t="shared" si="557"/>
        <v>25</v>
      </c>
      <c r="AV476" s="2">
        <f t="shared" si="558"/>
        <v>0</v>
      </c>
      <c r="AW476" s="33">
        <f t="shared" si="559"/>
        <v>1</v>
      </c>
      <c r="AX476" s="31">
        <f t="shared" si="560"/>
        <v>1.5</v>
      </c>
      <c r="AY476" s="33">
        <f t="shared" si="561"/>
        <v>1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customHeight="1">
      <c r="A477" s="2"/>
      <c r="B477" s="107">
        <v>402</v>
      </c>
      <c r="C477" s="31">
        <v>10</v>
      </c>
      <c r="D477" s="111" t="s">
        <v>8</v>
      </c>
      <c r="E477" s="2" t="s">
        <v>156</v>
      </c>
      <c r="F477" s="2"/>
      <c r="G477" s="2"/>
      <c r="H477" s="33" t="s">
        <v>80</v>
      </c>
      <c r="I477" s="99">
        <f t="shared" si="0"/>
        <v>515.51925595019338</v>
      </c>
      <c r="J477" s="101">
        <f t="shared" si="1"/>
        <v>39.459498714320297</v>
      </c>
      <c r="K477" s="101">
        <f t="shared" si="2"/>
        <v>583</v>
      </c>
      <c r="L477" s="74">
        <f t="shared" si="537"/>
        <v>318</v>
      </c>
      <c r="M477" s="99">
        <f t="shared" si="191"/>
        <v>9529.2580377765735</v>
      </c>
      <c r="N477" s="108">
        <f t="shared" si="538"/>
        <v>2542.3882863531753</v>
      </c>
      <c r="O477" s="108">
        <f t="shared" si="539"/>
        <v>3493.4348757116991</v>
      </c>
      <c r="P477" s="108">
        <f t="shared" si="540"/>
        <v>3493.4348757116991</v>
      </c>
      <c r="Q477" s="108"/>
      <c r="R477" s="109"/>
      <c r="S477" s="99">
        <f t="shared" si="399"/>
        <v>7589.734962563416</v>
      </c>
      <c r="T477" s="108">
        <f t="shared" si="541"/>
        <v>2136.437405602439</v>
      </c>
      <c r="U477" s="108">
        <f t="shared" si="542"/>
        <v>2726.6487784804881</v>
      </c>
      <c r="V477" s="108">
        <f t="shared" si="543"/>
        <v>2726.6487784804881</v>
      </c>
      <c r="W477" s="108"/>
      <c r="X477" s="109"/>
      <c r="Y477" s="99">
        <f t="shared" si="8"/>
        <v>17797.052752468098</v>
      </c>
      <c r="Z477" s="108">
        <f t="shared" si="544"/>
        <v>4272.8748112048779</v>
      </c>
      <c r="AA477" s="108">
        <f t="shared" si="545"/>
        <v>6762.0889706316102</v>
      </c>
      <c r="AB477" s="108">
        <f t="shared" si="546"/>
        <v>6762.0889706316102</v>
      </c>
      <c r="AC477" s="108"/>
      <c r="AD477" s="109"/>
      <c r="AE477" s="99">
        <f t="shared" si="562"/>
        <v>18.484776131615998</v>
      </c>
      <c r="AF477" s="101">
        <f t="shared" ref="AF477" si="588">AP477</f>
        <v>36</v>
      </c>
      <c r="AG477" s="101">
        <f t="shared" si="460"/>
        <v>19.001300000000001</v>
      </c>
      <c r="AH477" s="101">
        <f t="shared" si="548"/>
        <v>729.4</v>
      </c>
      <c r="AI477" s="101">
        <f t="shared" si="549"/>
        <v>248</v>
      </c>
      <c r="AJ477" s="108">
        <f t="shared" si="550"/>
        <v>1.1111111111111112</v>
      </c>
      <c r="AK477" s="101">
        <f t="shared" si="463"/>
        <v>4863.0861840829275</v>
      </c>
      <c r="AL477" s="101">
        <f t="shared" si="551"/>
        <v>2136.437405602439</v>
      </c>
      <c r="AM477" s="101">
        <f t="shared" si="552"/>
        <v>2726.6487784804881</v>
      </c>
      <c r="AN477" s="101"/>
      <c r="AO477" s="1">
        <v>24</v>
      </c>
      <c r="AP477" s="2">
        <v>36</v>
      </c>
      <c r="AQ477" s="74">
        <f t="shared" si="553"/>
        <v>521</v>
      </c>
      <c r="AR477" s="31">
        <f t="shared" si="554"/>
        <v>1.2</v>
      </c>
      <c r="AS477" s="2">
        <f t="shared" si="555"/>
        <v>0</v>
      </c>
      <c r="AT477" s="33">
        <f t="shared" si="556"/>
        <v>0</v>
      </c>
      <c r="AU477" s="31">
        <f t="shared" si="557"/>
        <v>0</v>
      </c>
      <c r="AV477" s="2">
        <f t="shared" si="558"/>
        <v>0</v>
      </c>
      <c r="AW477" s="33">
        <f t="shared" si="559"/>
        <v>1.24</v>
      </c>
      <c r="AX477" s="31">
        <f t="shared" si="560"/>
        <v>1.5</v>
      </c>
      <c r="AY477" s="33">
        <f t="shared" si="561"/>
        <v>1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customHeight="1">
      <c r="A478" s="2"/>
      <c r="B478" s="107">
        <v>403</v>
      </c>
      <c r="C478" s="31">
        <v>10</v>
      </c>
      <c r="D478" s="111" t="s">
        <v>8</v>
      </c>
      <c r="E478" s="2" t="s">
        <v>92</v>
      </c>
      <c r="F478" s="2"/>
      <c r="G478" s="2"/>
      <c r="H478" s="33" t="s">
        <v>80</v>
      </c>
      <c r="I478" s="99">
        <f t="shared" si="0"/>
        <v>405.68479913838132</v>
      </c>
      <c r="J478" s="101">
        <f t="shared" si="1"/>
        <v>28.185356224514496</v>
      </c>
      <c r="K478" s="101">
        <f t="shared" si="2"/>
        <v>727</v>
      </c>
      <c r="L478" s="74">
        <f t="shared" si="537"/>
        <v>375</v>
      </c>
      <c r="M478" s="99">
        <f t="shared" si="191"/>
        <v>7498.9926920725811</v>
      </c>
      <c r="N478" s="108">
        <f t="shared" si="538"/>
        <v>3294.4364720742519</v>
      </c>
      <c r="O478" s="108">
        <f t="shared" si="539"/>
        <v>4204.5562199983287</v>
      </c>
      <c r="P478" s="108">
        <f t="shared" si="540"/>
        <v>0</v>
      </c>
      <c r="Q478" s="108"/>
      <c r="R478" s="109"/>
      <c r="S478" s="99">
        <f t="shared" si="399"/>
        <v>5835.7034208995119</v>
      </c>
      <c r="T478" s="108">
        <f t="shared" si="541"/>
        <v>2563.7248867229268</v>
      </c>
      <c r="U478" s="108">
        <f t="shared" si="542"/>
        <v>3271.9785341765855</v>
      </c>
      <c r="V478" s="108">
        <f t="shared" si="543"/>
        <v>0</v>
      </c>
      <c r="W478" s="108"/>
      <c r="X478" s="109"/>
      <c r="Y478" s="99">
        <f t="shared" si="8"/>
        <v>14589.258552248783</v>
      </c>
      <c r="Z478" s="108">
        <f t="shared" si="544"/>
        <v>6409.3122168073178</v>
      </c>
      <c r="AA478" s="108">
        <f t="shared" si="545"/>
        <v>8179.9463354414647</v>
      </c>
      <c r="AB478" s="108">
        <f t="shared" si="546"/>
        <v>0</v>
      </c>
      <c r="AC478" s="108"/>
      <c r="AD478" s="109"/>
      <c r="AE478" s="99">
        <f t="shared" si="562"/>
        <v>18.484776131615998</v>
      </c>
      <c r="AF478" s="101">
        <f t="shared" ref="AF478" si="589">AP478</f>
        <v>36</v>
      </c>
      <c r="AG478" s="101">
        <f t="shared" si="460"/>
        <v>19.001300000000001</v>
      </c>
      <c r="AH478" s="101">
        <f t="shared" si="548"/>
        <v>521</v>
      </c>
      <c r="AI478" s="101">
        <f t="shared" si="549"/>
        <v>250</v>
      </c>
      <c r="AJ478" s="108">
        <f t="shared" si="550"/>
        <v>1.6666666666666667</v>
      </c>
      <c r="AK478" s="101">
        <f t="shared" si="463"/>
        <v>4863.0861840829275</v>
      </c>
      <c r="AL478" s="101">
        <f t="shared" si="551"/>
        <v>2136.437405602439</v>
      </c>
      <c r="AM478" s="101">
        <f t="shared" si="552"/>
        <v>2726.6487784804881</v>
      </c>
      <c r="AN478" s="101"/>
      <c r="AO478" s="1">
        <v>24</v>
      </c>
      <c r="AP478" s="2">
        <v>36</v>
      </c>
      <c r="AQ478" s="74">
        <f t="shared" si="553"/>
        <v>521</v>
      </c>
      <c r="AR478" s="31">
        <f t="shared" si="554"/>
        <v>1</v>
      </c>
      <c r="AS478" s="2">
        <f t="shared" si="555"/>
        <v>0</v>
      </c>
      <c r="AT478" s="33">
        <f t="shared" si="556"/>
        <v>0</v>
      </c>
      <c r="AU478" s="31">
        <f t="shared" si="557"/>
        <v>0</v>
      </c>
      <c r="AV478" s="2">
        <f t="shared" si="558"/>
        <v>0</v>
      </c>
      <c r="AW478" s="33">
        <f t="shared" si="559"/>
        <v>1</v>
      </c>
      <c r="AX478" s="31">
        <f t="shared" si="560"/>
        <v>1</v>
      </c>
      <c r="AY478" s="33">
        <f t="shared" si="561"/>
        <v>1.2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customHeight="1">
      <c r="A479" s="2"/>
      <c r="B479" s="107">
        <v>404</v>
      </c>
      <c r="C479" s="31">
        <v>10</v>
      </c>
      <c r="D479" s="111" t="s">
        <v>8</v>
      </c>
      <c r="E479" s="2" t="s">
        <v>139</v>
      </c>
      <c r="F479" s="2"/>
      <c r="G479" s="2"/>
      <c r="H479" s="33" t="s">
        <v>80</v>
      </c>
      <c r="I479" s="99">
        <f t="shared" si="0"/>
        <v>524.07350816333621</v>
      </c>
      <c r="J479" s="101">
        <f t="shared" si="1"/>
        <v>28.185356224514496</v>
      </c>
      <c r="K479" s="101">
        <f t="shared" si="2"/>
        <v>572</v>
      </c>
      <c r="L479" s="74">
        <f t="shared" si="537"/>
        <v>312</v>
      </c>
      <c r="M479" s="99">
        <f t="shared" si="191"/>
        <v>9687.3814749098983</v>
      </c>
      <c r="N479" s="108">
        <f t="shared" si="538"/>
        <v>4255.8333045953495</v>
      </c>
      <c r="O479" s="108">
        <f t="shared" si="539"/>
        <v>5431.5481703145488</v>
      </c>
      <c r="P479" s="108">
        <f t="shared" si="540"/>
        <v>0</v>
      </c>
      <c r="Q479" s="108"/>
      <c r="R479" s="109"/>
      <c r="S479" s="99">
        <f t="shared" si="399"/>
        <v>5835.7034208995119</v>
      </c>
      <c r="T479" s="108">
        <f t="shared" si="541"/>
        <v>2563.7248867229268</v>
      </c>
      <c r="U479" s="108">
        <f t="shared" si="542"/>
        <v>3271.9785341765855</v>
      </c>
      <c r="V479" s="108">
        <f t="shared" si="543"/>
        <v>0</v>
      </c>
      <c r="W479" s="108"/>
      <c r="X479" s="109"/>
      <c r="Y479" s="99">
        <f t="shared" si="8"/>
        <v>14589.258552248783</v>
      </c>
      <c r="Z479" s="108">
        <f t="shared" si="544"/>
        <v>6409.3122168073178</v>
      </c>
      <c r="AA479" s="108">
        <f t="shared" si="545"/>
        <v>8179.9463354414647</v>
      </c>
      <c r="AB479" s="108">
        <f t="shared" si="546"/>
        <v>0</v>
      </c>
      <c r="AC479" s="108"/>
      <c r="AD479" s="109"/>
      <c r="AE479" s="99">
        <f t="shared" si="562"/>
        <v>18.484776131615998</v>
      </c>
      <c r="AF479" s="101">
        <f t="shared" ref="AF479" si="590">AP479</f>
        <v>36</v>
      </c>
      <c r="AG479" s="101">
        <f t="shared" si="460"/>
        <v>44.001300000000001</v>
      </c>
      <c r="AH479" s="101">
        <f t="shared" si="548"/>
        <v>521</v>
      </c>
      <c r="AI479" s="101">
        <f t="shared" si="549"/>
        <v>250</v>
      </c>
      <c r="AJ479" s="108">
        <f t="shared" si="550"/>
        <v>1.6666666666666667</v>
      </c>
      <c r="AK479" s="101">
        <f t="shared" si="463"/>
        <v>4863.0861840829275</v>
      </c>
      <c r="AL479" s="101">
        <f t="shared" si="551"/>
        <v>2136.437405602439</v>
      </c>
      <c r="AM479" s="101">
        <f t="shared" si="552"/>
        <v>2726.6487784804881</v>
      </c>
      <c r="AN479" s="101"/>
      <c r="AO479" s="1">
        <v>24</v>
      </c>
      <c r="AP479" s="2">
        <v>36</v>
      </c>
      <c r="AQ479" s="74">
        <f t="shared" si="553"/>
        <v>521</v>
      </c>
      <c r="AR479" s="31">
        <f t="shared" si="554"/>
        <v>1</v>
      </c>
      <c r="AS479" s="2">
        <f t="shared" si="555"/>
        <v>0</v>
      </c>
      <c r="AT479" s="33">
        <f t="shared" si="556"/>
        <v>0</v>
      </c>
      <c r="AU479" s="31">
        <f t="shared" si="557"/>
        <v>25</v>
      </c>
      <c r="AV479" s="2">
        <f t="shared" si="558"/>
        <v>0</v>
      </c>
      <c r="AW479" s="33">
        <f t="shared" si="559"/>
        <v>1</v>
      </c>
      <c r="AX479" s="31">
        <f t="shared" si="560"/>
        <v>1</v>
      </c>
      <c r="AY479" s="33">
        <f t="shared" si="561"/>
        <v>1.2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customHeight="1">
      <c r="A480" s="2"/>
      <c r="B480" s="107">
        <v>405</v>
      </c>
      <c r="C480" s="31">
        <v>10</v>
      </c>
      <c r="D480" s="111" t="s">
        <v>8</v>
      </c>
      <c r="E480" s="2" t="s">
        <v>98</v>
      </c>
      <c r="F480" s="2"/>
      <c r="G480" s="2"/>
      <c r="H480" s="33" t="s">
        <v>80</v>
      </c>
      <c r="I480" s="99">
        <f t="shared" si="0"/>
        <v>425.86524772334803</v>
      </c>
      <c r="J480" s="101">
        <f t="shared" si="1"/>
        <v>28.185356224514496</v>
      </c>
      <c r="K480" s="101">
        <f t="shared" si="2"/>
        <v>707</v>
      </c>
      <c r="L480" s="74">
        <f t="shared" si="537"/>
        <v>368</v>
      </c>
      <c r="M480" s="99">
        <f t="shared" si="191"/>
        <v>7872.0237664012784</v>
      </c>
      <c r="N480" s="108">
        <f t="shared" si="538"/>
        <v>3294.4364720742519</v>
      </c>
      <c r="O480" s="108">
        <f t="shared" si="539"/>
        <v>4577.587294327026</v>
      </c>
      <c r="P480" s="108">
        <f t="shared" si="540"/>
        <v>0</v>
      </c>
      <c r="Q480" s="108"/>
      <c r="R480" s="109"/>
      <c r="S480" s="99">
        <f t="shared" si="399"/>
        <v>5835.7034208995119</v>
      </c>
      <c r="T480" s="108">
        <f t="shared" si="541"/>
        <v>2563.7248867229268</v>
      </c>
      <c r="U480" s="108">
        <f t="shared" si="542"/>
        <v>3271.9785341765855</v>
      </c>
      <c r="V480" s="108">
        <f t="shared" si="543"/>
        <v>0</v>
      </c>
      <c r="W480" s="108"/>
      <c r="X480" s="109"/>
      <c r="Y480" s="99">
        <f t="shared" si="8"/>
        <v>16552.445672754733</v>
      </c>
      <c r="Z480" s="108">
        <f t="shared" si="544"/>
        <v>6409.3122168073178</v>
      </c>
      <c r="AA480" s="108">
        <f t="shared" si="545"/>
        <v>10143.133455947414</v>
      </c>
      <c r="AB480" s="108">
        <f t="shared" si="546"/>
        <v>0</v>
      </c>
      <c r="AC480" s="108"/>
      <c r="AD480" s="109"/>
      <c r="AE480" s="99">
        <f t="shared" si="562"/>
        <v>18.484776131615998</v>
      </c>
      <c r="AF480" s="101">
        <f t="shared" ref="AF480" si="591">AP480</f>
        <v>36</v>
      </c>
      <c r="AG480" s="101">
        <f t="shared" si="460"/>
        <v>19.001300000000001</v>
      </c>
      <c r="AH480" s="101">
        <f t="shared" si="548"/>
        <v>521</v>
      </c>
      <c r="AI480" s="101">
        <f t="shared" si="549"/>
        <v>310</v>
      </c>
      <c r="AJ480" s="108">
        <f t="shared" si="550"/>
        <v>1.6666666666666667</v>
      </c>
      <c r="AK480" s="101">
        <f t="shared" si="463"/>
        <v>4863.0861840829275</v>
      </c>
      <c r="AL480" s="101">
        <f t="shared" si="551"/>
        <v>2136.437405602439</v>
      </c>
      <c r="AM480" s="101">
        <f t="shared" si="552"/>
        <v>2726.6487784804881</v>
      </c>
      <c r="AN480" s="101"/>
      <c r="AO480" s="1">
        <v>24</v>
      </c>
      <c r="AP480" s="2">
        <v>36</v>
      </c>
      <c r="AQ480" s="74">
        <f t="shared" si="553"/>
        <v>521</v>
      </c>
      <c r="AR480" s="31">
        <f t="shared" si="554"/>
        <v>1</v>
      </c>
      <c r="AS480" s="2">
        <f t="shared" si="555"/>
        <v>0</v>
      </c>
      <c r="AT480" s="33">
        <f t="shared" si="556"/>
        <v>0</v>
      </c>
      <c r="AU480" s="31">
        <f t="shared" si="557"/>
        <v>0</v>
      </c>
      <c r="AV480" s="2">
        <f t="shared" si="558"/>
        <v>0</v>
      </c>
      <c r="AW480" s="33">
        <f t="shared" si="559"/>
        <v>1.24</v>
      </c>
      <c r="AX480" s="31">
        <f t="shared" si="560"/>
        <v>1</v>
      </c>
      <c r="AY480" s="33">
        <f t="shared" si="561"/>
        <v>1.2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customHeight="1">
      <c r="A481" s="2"/>
      <c r="B481" s="107">
        <v>406</v>
      </c>
      <c r="C481" s="31">
        <v>10</v>
      </c>
      <c r="D481" s="111" t="s">
        <v>8</v>
      </c>
      <c r="E481" s="2" t="s">
        <v>151</v>
      </c>
      <c r="F481" s="2"/>
      <c r="G481" s="2"/>
      <c r="H481" s="33" t="s">
        <v>80</v>
      </c>
      <c r="I481" s="99">
        <f t="shared" si="0"/>
        <v>405.68479913838132</v>
      </c>
      <c r="J481" s="101">
        <f t="shared" si="1"/>
        <v>28.185356224514496</v>
      </c>
      <c r="K481" s="101">
        <f t="shared" si="2"/>
        <v>727</v>
      </c>
      <c r="L481" s="74">
        <f t="shared" si="537"/>
        <v>375</v>
      </c>
      <c r="M481" s="99">
        <f t="shared" si="191"/>
        <v>7498.9926920725811</v>
      </c>
      <c r="N481" s="108">
        <f t="shared" si="538"/>
        <v>3294.4364720742519</v>
      </c>
      <c r="O481" s="108">
        <f t="shared" si="539"/>
        <v>4204.5562199983287</v>
      </c>
      <c r="P481" s="108">
        <f t="shared" si="540"/>
        <v>0</v>
      </c>
      <c r="Q481" s="108"/>
      <c r="R481" s="109"/>
      <c r="S481" s="99">
        <f t="shared" si="399"/>
        <v>5835.7034208995119</v>
      </c>
      <c r="T481" s="108">
        <f t="shared" si="541"/>
        <v>2563.7248867229268</v>
      </c>
      <c r="U481" s="108">
        <f t="shared" si="542"/>
        <v>3271.9785341765855</v>
      </c>
      <c r="V481" s="108">
        <f t="shared" si="543"/>
        <v>0</v>
      </c>
      <c r="W481" s="108"/>
      <c r="X481" s="109"/>
      <c r="Y481" s="99">
        <f t="shared" si="8"/>
        <v>14589.258552248783</v>
      </c>
      <c r="Z481" s="108">
        <f t="shared" si="544"/>
        <v>6409.3122168073178</v>
      </c>
      <c r="AA481" s="108">
        <f t="shared" si="545"/>
        <v>8179.9463354414647</v>
      </c>
      <c r="AB481" s="108">
        <f t="shared" si="546"/>
        <v>0</v>
      </c>
      <c r="AC481" s="108"/>
      <c r="AD481" s="109"/>
      <c r="AE481" s="99">
        <f t="shared" si="562"/>
        <v>18.484776131615998</v>
      </c>
      <c r="AF481" s="101">
        <f t="shared" ref="AF481" si="592">AP481</f>
        <v>36</v>
      </c>
      <c r="AG481" s="101">
        <f t="shared" si="460"/>
        <v>19.001300000000001</v>
      </c>
      <c r="AH481" s="101">
        <f t="shared" si="548"/>
        <v>521</v>
      </c>
      <c r="AI481" s="101">
        <f t="shared" si="549"/>
        <v>250</v>
      </c>
      <c r="AJ481" s="108">
        <f t="shared" si="550"/>
        <v>1.6666666666666667</v>
      </c>
      <c r="AK481" s="101">
        <f t="shared" si="463"/>
        <v>4863.0861840829275</v>
      </c>
      <c r="AL481" s="101">
        <f t="shared" si="551"/>
        <v>2136.437405602439</v>
      </c>
      <c r="AM481" s="101">
        <f t="shared" si="552"/>
        <v>2726.6487784804881</v>
      </c>
      <c r="AN481" s="101"/>
      <c r="AO481" s="1">
        <v>24</v>
      </c>
      <c r="AP481" s="2">
        <v>36</v>
      </c>
      <c r="AQ481" s="74">
        <f t="shared" si="553"/>
        <v>521</v>
      </c>
      <c r="AR481" s="31">
        <f t="shared" si="554"/>
        <v>1.2</v>
      </c>
      <c r="AS481" s="2">
        <f t="shared" si="555"/>
        <v>0</v>
      </c>
      <c r="AT481" s="33">
        <f t="shared" si="556"/>
        <v>0</v>
      </c>
      <c r="AU481" s="31">
        <f t="shared" si="557"/>
        <v>0</v>
      </c>
      <c r="AV481" s="2">
        <f t="shared" si="558"/>
        <v>0</v>
      </c>
      <c r="AW481" s="33">
        <f t="shared" si="559"/>
        <v>1</v>
      </c>
      <c r="AX481" s="31">
        <f t="shared" si="560"/>
        <v>1</v>
      </c>
      <c r="AY481" s="33">
        <f t="shared" si="561"/>
        <v>1.2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customHeight="1">
      <c r="A482" s="2"/>
      <c r="B482" s="107">
        <v>407</v>
      </c>
      <c r="C482" s="31">
        <v>10</v>
      </c>
      <c r="D482" s="111" t="s">
        <v>8</v>
      </c>
      <c r="E482" s="2" t="s">
        <v>165</v>
      </c>
      <c r="F482" s="2"/>
      <c r="G482" s="2"/>
      <c r="H482" s="33" t="s">
        <v>80</v>
      </c>
      <c r="I482" s="99">
        <f t="shared" si="0"/>
        <v>524.07350816333621</v>
      </c>
      <c r="J482" s="101">
        <f t="shared" si="1"/>
        <v>28.185356224514496</v>
      </c>
      <c r="K482" s="101">
        <f t="shared" si="2"/>
        <v>572</v>
      </c>
      <c r="L482" s="74">
        <f t="shared" si="537"/>
        <v>312</v>
      </c>
      <c r="M482" s="99">
        <f t="shared" si="191"/>
        <v>9687.3814749098983</v>
      </c>
      <c r="N482" s="108">
        <f t="shared" si="538"/>
        <v>4255.8333045953495</v>
      </c>
      <c r="O482" s="108">
        <f t="shared" si="539"/>
        <v>5431.5481703145488</v>
      </c>
      <c r="P482" s="108">
        <f t="shared" si="540"/>
        <v>0</v>
      </c>
      <c r="Q482" s="108"/>
      <c r="R482" s="109"/>
      <c r="S482" s="99">
        <f t="shared" si="399"/>
        <v>5835.7034208995119</v>
      </c>
      <c r="T482" s="108">
        <f t="shared" si="541"/>
        <v>2563.7248867229268</v>
      </c>
      <c r="U482" s="108">
        <f t="shared" si="542"/>
        <v>3271.9785341765855</v>
      </c>
      <c r="V482" s="108">
        <f t="shared" si="543"/>
        <v>0</v>
      </c>
      <c r="W482" s="108"/>
      <c r="X482" s="109"/>
      <c r="Y482" s="99">
        <f t="shared" si="8"/>
        <v>14589.258552248783</v>
      </c>
      <c r="Z482" s="108">
        <f t="shared" si="544"/>
        <v>6409.3122168073178</v>
      </c>
      <c r="AA482" s="108">
        <f t="shared" si="545"/>
        <v>8179.9463354414647</v>
      </c>
      <c r="AB482" s="108">
        <f t="shared" si="546"/>
        <v>0</v>
      </c>
      <c r="AC482" s="108"/>
      <c r="AD482" s="109"/>
      <c r="AE482" s="99">
        <f t="shared" si="562"/>
        <v>18.484776131615998</v>
      </c>
      <c r="AF482" s="101">
        <f t="shared" ref="AF482" si="593">AP482</f>
        <v>36</v>
      </c>
      <c r="AG482" s="101">
        <f t="shared" si="460"/>
        <v>44.001300000000001</v>
      </c>
      <c r="AH482" s="101">
        <f t="shared" si="548"/>
        <v>521</v>
      </c>
      <c r="AI482" s="101">
        <f t="shared" si="549"/>
        <v>250</v>
      </c>
      <c r="AJ482" s="108">
        <f t="shared" si="550"/>
        <v>1.6666666666666667</v>
      </c>
      <c r="AK482" s="101">
        <f t="shared" si="463"/>
        <v>4863.0861840829275</v>
      </c>
      <c r="AL482" s="101">
        <f t="shared" si="551"/>
        <v>2136.437405602439</v>
      </c>
      <c r="AM482" s="101">
        <f t="shared" si="552"/>
        <v>2726.6487784804881</v>
      </c>
      <c r="AN482" s="101"/>
      <c r="AO482" s="1">
        <v>24</v>
      </c>
      <c r="AP482" s="2">
        <v>36</v>
      </c>
      <c r="AQ482" s="74">
        <f t="shared" si="553"/>
        <v>521</v>
      </c>
      <c r="AR482" s="31">
        <f t="shared" si="554"/>
        <v>1.2</v>
      </c>
      <c r="AS482" s="2">
        <f t="shared" si="555"/>
        <v>0</v>
      </c>
      <c r="AT482" s="33">
        <f t="shared" si="556"/>
        <v>0</v>
      </c>
      <c r="AU482" s="31">
        <f t="shared" si="557"/>
        <v>25</v>
      </c>
      <c r="AV482" s="2">
        <f t="shared" si="558"/>
        <v>0</v>
      </c>
      <c r="AW482" s="33">
        <f t="shared" si="559"/>
        <v>1</v>
      </c>
      <c r="AX482" s="31">
        <f t="shared" si="560"/>
        <v>1</v>
      </c>
      <c r="AY482" s="33">
        <f t="shared" si="561"/>
        <v>1.2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customHeight="1">
      <c r="A483" s="2"/>
      <c r="B483" s="107">
        <v>408</v>
      </c>
      <c r="C483" s="31">
        <v>10</v>
      </c>
      <c r="D483" s="111" t="s">
        <v>8</v>
      </c>
      <c r="E483" s="2" t="s">
        <v>157</v>
      </c>
      <c r="F483" s="2"/>
      <c r="G483" s="2"/>
      <c r="H483" s="33" t="s">
        <v>80</v>
      </c>
      <c r="I483" s="99">
        <f t="shared" si="0"/>
        <v>425.86524772334803</v>
      </c>
      <c r="J483" s="101">
        <f t="shared" si="1"/>
        <v>28.185356224514496</v>
      </c>
      <c r="K483" s="101">
        <f t="shared" si="2"/>
        <v>707</v>
      </c>
      <c r="L483" s="74">
        <f t="shared" si="537"/>
        <v>368</v>
      </c>
      <c r="M483" s="99">
        <f t="shared" si="191"/>
        <v>7872.0237664012784</v>
      </c>
      <c r="N483" s="108">
        <f t="shared" si="538"/>
        <v>3294.4364720742519</v>
      </c>
      <c r="O483" s="108">
        <f t="shared" si="539"/>
        <v>4577.587294327026</v>
      </c>
      <c r="P483" s="108">
        <f t="shared" si="540"/>
        <v>0</v>
      </c>
      <c r="Q483" s="108"/>
      <c r="R483" s="109"/>
      <c r="S483" s="99">
        <f t="shared" si="399"/>
        <v>5835.7034208995119</v>
      </c>
      <c r="T483" s="108">
        <f t="shared" si="541"/>
        <v>2563.7248867229268</v>
      </c>
      <c r="U483" s="108">
        <f t="shared" si="542"/>
        <v>3271.9785341765855</v>
      </c>
      <c r="V483" s="108">
        <f t="shared" si="543"/>
        <v>0</v>
      </c>
      <c r="W483" s="108"/>
      <c r="X483" s="109"/>
      <c r="Y483" s="99">
        <f t="shared" si="8"/>
        <v>16552.445672754733</v>
      </c>
      <c r="Z483" s="108">
        <f t="shared" si="544"/>
        <v>6409.3122168073178</v>
      </c>
      <c r="AA483" s="108">
        <f t="shared" si="545"/>
        <v>10143.133455947414</v>
      </c>
      <c r="AB483" s="108">
        <f t="shared" si="546"/>
        <v>0</v>
      </c>
      <c r="AC483" s="108"/>
      <c r="AD483" s="109"/>
      <c r="AE483" s="99">
        <f t="shared" si="562"/>
        <v>18.484776131615998</v>
      </c>
      <c r="AF483" s="101">
        <f t="shared" ref="AF483" si="594">AP483</f>
        <v>36</v>
      </c>
      <c r="AG483" s="101">
        <f t="shared" si="460"/>
        <v>19.001300000000001</v>
      </c>
      <c r="AH483" s="101">
        <f t="shared" si="548"/>
        <v>521</v>
      </c>
      <c r="AI483" s="101">
        <f t="shared" si="549"/>
        <v>310</v>
      </c>
      <c r="AJ483" s="108">
        <f t="shared" si="550"/>
        <v>1.6666666666666667</v>
      </c>
      <c r="AK483" s="101">
        <f t="shared" si="463"/>
        <v>4863.0861840829275</v>
      </c>
      <c r="AL483" s="101">
        <f t="shared" si="551"/>
        <v>2136.437405602439</v>
      </c>
      <c r="AM483" s="101">
        <f t="shared" si="552"/>
        <v>2726.6487784804881</v>
      </c>
      <c r="AN483" s="101"/>
      <c r="AO483" s="1">
        <v>24</v>
      </c>
      <c r="AP483" s="2">
        <v>36</v>
      </c>
      <c r="AQ483" s="74">
        <f t="shared" si="553"/>
        <v>521</v>
      </c>
      <c r="AR483" s="31">
        <f t="shared" si="554"/>
        <v>1.2</v>
      </c>
      <c r="AS483" s="2">
        <f t="shared" si="555"/>
        <v>0</v>
      </c>
      <c r="AT483" s="33">
        <f t="shared" si="556"/>
        <v>0</v>
      </c>
      <c r="AU483" s="31">
        <f t="shared" si="557"/>
        <v>0</v>
      </c>
      <c r="AV483" s="2">
        <f t="shared" si="558"/>
        <v>0</v>
      </c>
      <c r="AW483" s="33">
        <f t="shared" si="559"/>
        <v>1.24</v>
      </c>
      <c r="AX483" s="31">
        <f t="shared" si="560"/>
        <v>1</v>
      </c>
      <c r="AY483" s="33">
        <f t="shared" si="561"/>
        <v>1.2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customHeight="1">
      <c r="A484" s="2"/>
      <c r="B484" s="107">
        <v>409</v>
      </c>
      <c r="C484" s="31">
        <v>7</v>
      </c>
      <c r="D484" s="111" t="s">
        <v>8</v>
      </c>
      <c r="E484" s="2" t="s">
        <v>67</v>
      </c>
      <c r="F484" s="2"/>
      <c r="G484" s="2"/>
      <c r="H484" s="33" t="s">
        <v>80</v>
      </c>
      <c r="I484" s="99">
        <f t="shared" si="0"/>
        <v>299.70126026083727</v>
      </c>
      <c r="J484" s="101">
        <f t="shared" si="1"/>
        <v>19.637781784066725</v>
      </c>
      <c r="K484" s="101">
        <f t="shared" si="2"/>
        <v>839</v>
      </c>
      <c r="L484" s="74">
        <f t="shared" si="537"/>
        <v>410</v>
      </c>
      <c r="M484" s="99">
        <f t="shared" si="191"/>
        <v>5539.9107022847593</v>
      </c>
      <c r="N484" s="108">
        <f t="shared" si="538"/>
        <v>2432.5529418545398</v>
      </c>
      <c r="O484" s="108">
        <f t="shared" si="539"/>
        <v>3107.3577604302195</v>
      </c>
      <c r="P484" s="108">
        <f t="shared" si="540"/>
        <v>0</v>
      </c>
      <c r="Q484" s="108"/>
      <c r="R484" s="109"/>
      <c r="S484" s="99">
        <f t="shared" si="399"/>
        <v>4655.3362881621961</v>
      </c>
      <c r="T484" s="108">
        <f t="shared" si="541"/>
        <v>2044.1398050731711</v>
      </c>
      <c r="U484" s="108">
        <f t="shared" si="542"/>
        <v>2611.1964830890247</v>
      </c>
      <c r="V484" s="108">
        <f t="shared" si="543"/>
        <v>0</v>
      </c>
      <c r="W484" s="108"/>
      <c r="X484" s="109"/>
      <c r="Y484" s="99">
        <f t="shared" si="8"/>
        <v>9310.6725763243921</v>
      </c>
      <c r="Z484" s="108">
        <f t="shared" si="544"/>
        <v>4088.2796101463423</v>
      </c>
      <c r="AA484" s="108">
        <f t="shared" si="545"/>
        <v>5222.3929661780494</v>
      </c>
      <c r="AB484" s="108">
        <f t="shared" si="546"/>
        <v>0</v>
      </c>
      <c r="AC484" s="108"/>
      <c r="AD484" s="109"/>
      <c r="AE484" s="99">
        <f t="shared" si="562"/>
        <v>18.484776131615998</v>
      </c>
      <c r="AF484" s="101">
        <f t="shared" ref="AF484" si="595">AP484</f>
        <v>36</v>
      </c>
      <c r="AG484" s="101">
        <f t="shared" si="460"/>
        <v>19.001300000000001</v>
      </c>
      <c r="AH484" s="101">
        <f t="shared" si="548"/>
        <v>363</v>
      </c>
      <c r="AI484" s="101">
        <f t="shared" si="549"/>
        <v>200</v>
      </c>
      <c r="AJ484" s="108">
        <f t="shared" si="550"/>
        <v>1.6666666666666667</v>
      </c>
      <c r="AK484" s="101">
        <f t="shared" si="463"/>
        <v>4655.3362881621961</v>
      </c>
      <c r="AL484" s="101">
        <f t="shared" si="551"/>
        <v>2044.1398050731711</v>
      </c>
      <c r="AM484" s="101">
        <f t="shared" si="552"/>
        <v>2611.1964830890247</v>
      </c>
      <c r="AN484" s="101"/>
      <c r="AO484" s="1">
        <v>24</v>
      </c>
      <c r="AP484" s="2">
        <v>36</v>
      </c>
      <c r="AQ484" s="74">
        <f t="shared" si="553"/>
        <v>363</v>
      </c>
      <c r="AR484" s="31">
        <f t="shared" si="554"/>
        <v>1</v>
      </c>
      <c r="AS484" s="2">
        <f t="shared" si="555"/>
        <v>0</v>
      </c>
      <c r="AT484" s="33">
        <f t="shared" si="556"/>
        <v>0</v>
      </c>
      <c r="AU484" s="31">
        <f t="shared" si="557"/>
        <v>0</v>
      </c>
      <c r="AV484" s="2">
        <f t="shared" si="558"/>
        <v>0</v>
      </c>
      <c r="AW484" s="33">
        <f t="shared" si="559"/>
        <v>1</v>
      </c>
      <c r="AX484" s="31">
        <f t="shared" si="560"/>
        <v>1</v>
      </c>
      <c r="AY484" s="33">
        <f t="shared" si="561"/>
        <v>1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customHeight="1">
      <c r="A485" s="2"/>
      <c r="B485" s="107">
        <v>410</v>
      </c>
      <c r="C485" s="31">
        <v>7</v>
      </c>
      <c r="D485" s="111" t="s">
        <v>8</v>
      </c>
      <c r="E485" s="2" t="s">
        <v>136</v>
      </c>
      <c r="F485" s="2"/>
      <c r="G485" s="2"/>
      <c r="H485" s="33" t="s">
        <v>80</v>
      </c>
      <c r="I485" s="99">
        <f t="shared" si="0"/>
        <v>362.66302207790085</v>
      </c>
      <c r="J485" s="101">
        <f t="shared" si="1"/>
        <v>19.637781784066725</v>
      </c>
      <c r="K485" s="101">
        <f t="shared" si="2"/>
        <v>764</v>
      </c>
      <c r="L485" s="74">
        <f t="shared" si="537"/>
        <v>388</v>
      </c>
      <c r="M485" s="99">
        <f t="shared" si="191"/>
        <v>6703.7447743253078</v>
      </c>
      <c r="N485" s="108">
        <f t="shared" si="538"/>
        <v>2943.5878931228322</v>
      </c>
      <c r="O485" s="108">
        <f t="shared" si="539"/>
        <v>3760.1568812024757</v>
      </c>
      <c r="P485" s="108">
        <f t="shared" si="540"/>
        <v>0</v>
      </c>
      <c r="Q485" s="108"/>
      <c r="R485" s="109"/>
      <c r="S485" s="99">
        <f t="shared" si="399"/>
        <v>4655.3362881621961</v>
      </c>
      <c r="T485" s="108">
        <f t="shared" si="541"/>
        <v>2044.1398050731711</v>
      </c>
      <c r="U485" s="108">
        <f t="shared" si="542"/>
        <v>2611.1964830890247</v>
      </c>
      <c r="V485" s="108">
        <f t="shared" si="543"/>
        <v>0</v>
      </c>
      <c r="W485" s="108"/>
      <c r="X485" s="109"/>
      <c r="Y485" s="99">
        <f t="shared" si="8"/>
        <v>9310.6725763243921</v>
      </c>
      <c r="Z485" s="108">
        <f t="shared" si="544"/>
        <v>4088.2796101463423</v>
      </c>
      <c r="AA485" s="108">
        <f t="shared" si="545"/>
        <v>5222.3929661780494</v>
      </c>
      <c r="AB485" s="108">
        <f t="shared" si="546"/>
        <v>0</v>
      </c>
      <c r="AC485" s="108"/>
      <c r="AD485" s="109"/>
      <c r="AE485" s="99">
        <f t="shared" si="562"/>
        <v>18.484776131615998</v>
      </c>
      <c r="AF485" s="101">
        <f t="shared" ref="AF485" si="596">AP485</f>
        <v>36</v>
      </c>
      <c r="AG485" s="101">
        <f t="shared" si="460"/>
        <v>44.001300000000001</v>
      </c>
      <c r="AH485" s="101">
        <f t="shared" si="548"/>
        <v>363</v>
      </c>
      <c r="AI485" s="101">
        <f t="shared" si="549"/>
        <v>200</v>
      </c>
      <c r="AJ485" s="108">
        <f t="shared" si="550"/>
        <v>1.6666666666666667</v>
      </c>
      <c r="AK485" s="101">
        <f t="shared" si="463"/>
        <v>4655.3362881621961</v>
      </c>
      <c r="AL485" s="101">
        <f t="shared" si="551"/>
        <v>2044.1398050731711</v>
      </c>
      <c r="AM485" s="101">
        <f t="shared" si="552"/>
        <v>2611.1964830890247</v>
      </c>
      <c r="AN485" s="101"/>
      <c r="AO485" s="1">
        <v>24</v>
      </c>
      <c r="AP485" s="2">
        <v>36</v>
      </c>
      <c r="AQ485" s="74">
        <f t="shared" si="553"/>
        <v>363</v>
      </c>
      <c r="AR485" s="31">
        <f t="shared" si="554"/>
        <v>1</v>
      </c>
      <c r="AS485" s="2">
        <f t="shared" si="555"/>
        <v>0</v>
      </c>
      <c r="AT485" s="33">
        <f t="shared" si="556"/>
        <v>0</v>
      </c>
      <c r="AU485" s="31">
        <f t="shared" si="557"/>
        <v>25</v>
      </c>
      <c r="AV485" s="2">
        <f t="shared" si="558"/>
        <v>0</v>
      </c>
      <c r="AW485" s="33">
        <f t="shared" si="559"/>
        <v>1</v>
      </c>
      <c r="AX485" s="31">
        <f t="shared" si="560"/>
        <v>1</v>
      </c>
      <c r="AY485" s="33">
        <f t="shared" si="561"/>
        <v>1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customHeight="1">
      <c r="A486" s="2"/>
      <c r="B486" s="107">
        <v>411</v>
      </c>
      <c r="C486" s="31">
        <v>7</v>
      </c>
      <c r="D486" s="111" t="s">
        <v>8</v>
      </c>
      <c r="E486" s="2" t="s">
        <v>91</v>
      </c>
      <c r="F486" s="2"/>
      <c r="G486" s="2"/>
      <c r="H486" s="33" t="s">
        <v>80</v>
      </c>
      <c r="I486" s="99">
        <f t="shared" si="0"/>
        <v>312.58523631919121</v>
      </c>
      <c r="J486" s="101">
        <f t="shared" si="1"/>
        <v>19.637781784066725</v>
      </c>
      <c r="K486" s="101">
        <f t="shared" si="2"/>
        <v>823</v>
      </c>
      <c r="L486" s="74">
        <f t="shared" si="537"/>
        <v>401</v>
      </c>
      <c r="M486" s="99">
        <f t="shared" si="191"/>
        <v>5778.0681154085323</v>
      </c>
      <c r="N486" s="108">
        <f t="shared" si="538"/>
        <v>2432.5529418545398</v>
      </c>
      <c r="O486" s="108">
        <f t="shared" si="539"/>
        <v>3345.515173553993</v>
      </c>
      <c r="P486" s="108">
        <f t="shared" si="540"/>
        <v>0</v>
      </c>
      <c r="Q486" s="108"/>
      <c r="R486" s="109"/>
      <c r="S486" s="99">
        <f t="shared" si="399"/>
        <v>4655.3362881621961</v>
      </c>
      <c r="T486" s="108">
        <f t="shared" si="541"/>
        <v>2044.1398050731711</v>
      </c>
      <c r="U486" s="108">
        <f t="shared" si="542"/>
        <v>2611.1964830890247</v>
      </c>
      <c r="V486" s="108">
        <f t="shared" si="543"/>
        <v>0</v>
      </c>
      <c r="W486" s="108"/>
      <c r="X486" s="109"/>
      <c r="Y486" s="99">
        <f t="shared" si="8"/>
        <v>10564.046888207124</v>
      </c>
      <c r="Z486" s="108">
        <f t="shared" si="544"/>
        <v>4088.2796101463423</v>
      </c>
      <c r="AA486" s="108">
        <f t="shared" si="545"/>
        <v>6475.7672780607818</v>
      </c>
      <c r="AB486" s="108">
        <f t="shared" si="546"/>
        <v>0</v>
      </c>
      <c r="AC486" s="108"/>
      <c r="AD486" s="109"/>
      <c r="AE486" s="99">
        <f t="shared" si="562"/>
        <v>18.484776131615998</v>
      </c>
      <c r="AF486" s="101">
        <f t="shared" ref="AF486" si="597">AP486</f>
        <v>36</v>
      </c>
      <c r="AG486" s="101">
        <f t="shared" si="460"/>
        <v>19.001300000000001</v>
      </c>
      <c r="AH486" s="101">
        <f t="shared" si="548"/>
        <v>363</v>
      </c>
      <c r="AI486" s="101">
        <f t="shared" si="549"/>
        <v>248</v>
      </c>
      <c r="AJ486" s="108">
        <f t="shared" si="550"/>
        <v>1.6666666666666667</v>
      </c>
      <c r="AK486" s="101">
        <f t="shared" si="463"/>
        <v>4655.3362881621961</v>
      </c>
      <c r="AL486" s="101">
        <f t="shared" si="551"/>
        <v>2044.1398050731711</v>
      </c>
      <c r="AM486" s="101">
        <f t="shared" si="552"/>
        <v>2611.1964830890247</v>
      </c>
      <c r="AN486" s="101"/>
      <c r="AO486" s="1">
        <v>24</v>
      </c>
      <c r="AP486" s="2">
        <v>36</v>
      </c>
      <c r="AQ486" s="74">
        <f t="shared" si="553"/>
        <v>363</v>
      </c>
      <c r="AR486" s="31">
        <f t="shared" si="554"/>
        <v>1</v>
      </c>
      <c r="AS486" s="2">
        <f t="shared" si="555"/>
        <v>0</v>
      </c>
      <c r="AT486" s="33">
        <f t="shared" si="556"/>
        <v>0</v>
      </c>
      <c r="AU486" s="31">
        <f t="shared" si="557"/>
        <v>0</v>
      </c>
      <c r="AV486" s="2">
        <f t="shared" si="558"/>
        <v>0</v>
      </c>
      <c r="AW486" s="33">
        <f t="shared" si="559"/>
        <v>1.24</v>
      </c>
      <c r="AX486" s="31">
        <f t="shared" si="560"/>
        <v>1</v>
      </c>
      <c r="AY486" s="33">
        <f t="shared" si="561"/>
        <v>1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customHeight="1">
      <c r="A487" s="2"/>
      <c r="B487" s="107">
        <v>412</v>
      </c>
      <c r="C487" s="31">
        <v>7</v>
      </c>
      <c r="D487" s="111" t="s">
        <v>8</v>
      </c>
      <c r="E487" s="2" t="s">
        <v>148</v>
      </c>
      <c r="F487" s="2"/>
      <c r="G487" s="2"/>
      <c r="H487" s="33" t="s">
        <v>80</v>
      </c>
      <c r="I487" s="99">
        <f t="shared" si="0"/>
        <v>299.70126026083727</v>
      </c>
      <c r="J487" s="101">
        <f t="shared" si="1"/>
        <v>19.637781784066725</v>
      </c>
      <c r="K487" s="101">
        <f t="shared" si="2"/>
        <v>839</v>
      </c>
      <c r="L487" s="74">
        <f t="shared" si="537"/>
        <v>410</v>
      </c>
      <c r="M487" s="99">
        <f t="shared" si="191"/>
        <v>5539.9107022847593</v>
      </c>
      <c r="N487" s="108">
        <f t="shared" si="538"/>
        <v>2432.5529418545398</v>
      </c>
      <c r="O487" s="108">
        <f t="shared" si="539"/>
        <v>3107.3577604302195</v>
      </c>
      <c r="P487" s="108">
        <f t="shared" si="540"/>
        <v>0</v>
      </c>
      <c r="Q487" s="108"/>
      <c r="R487" s="109"/>
      <c r="S487" s="99">
        <f t="shared" si="399"/>
        <v>4655.3362881621961</v>
      </c>
      <c r="T487" s="108">
        <f t="shared" si="541"/>
        <v>2044.1398050731711</v>
      </c>
      <c r="U487" s="108">
        <f t="shared" si="542"/>
        <v>2611.1964830890247</v>
      </c>
      <c r="V487" s="108">
        <f t="shared" si="543"/>
        <v>0</v>
      </c>
      <c r="W487" s="108"/>
      <c r="X487" s="109"/>
      <c r="Y487" s="99">
        <f t="shared" si="8"/>
        <v>9310.6725763243921</v>
      </c>
      <c r="Z487" s="108">
        <f t="shared" si="544"/>
        <v>4088.2796101463423</v>
      </c>
      <c r="AA487" s="108">
        <f t="shared" si="545"/>
        <v>5222.3929661780494</v>
      </c>
      <c r="AB487" s="108">
        <f t="shared" si="546"/>
        <v>0</v>
      </c>
      <c r="AC487" s="108"/>
      <c r="AD487" s="109"/>
      <c r="AE487" s="99">
        <f t="shared" si="562"/>
        <v>18.484776131615998</v>
      </c>
      <c r="AF487" s="101">
        <f t="shared" ref="AF487" si="598">AP487</f>
        <v>36</v>
      </c>
      <c r="AG487" s="101">
        <f t="shared" si="460"/>
        <v>19.001300000000001</v>
      </c>
      <c r="AH487" s="101">
        <f t="shared" si="548"/>
        <v>363</v>
      </c>
      <c r="AI487" s="101">
        <f t="shared" si="549"/>
        <v>200</v>
      </c>
      <c r="AJ487" s="108">
        <f t="shared" si="550"/>
        <v>1.6666666666666667</v>
      </c>
      <c r="AK487" s="101">
        <f t="shared" si="463"/>
        <v>4655.3362881621961</v>
      </c>
      <c r="AL487" s="101">
        <f t="shared" si="551"/>
        <v>2044.1398050731711</v>
      </c>
      <c r="AM487" s="101">
        <f t="shared" si="552"/>
        <v>2611.1964830890247</v>
      </c>
      <c r="AN487" s="101"/>
      <c r="AO487" s="1">
        <v>24</v>
      </c>
      <c r="AP487" s="2">
        <v>36</v>
      </c>
      <c r="AQ487" s="74">
        <f t="shared" si="553"/>
        <v>363</v>
      </c>
      <c r="AR487" s="31">
        <f t="shared" si="554"/>
        <v>1.2</v>
      </c>
      <c r="AS487" s="2">
        <f t="shared" si="555"/>
        <v>0</v>
      </c>
      <c r="AT487" s="33">
        <f t="shared" si="556"/>
        <v>0</v>
      </c>
      <c r="AU487" s="31">
        <f t="shared" si="557"/>
        <v>0</v>
      </c>
      <c r="AV487" s="2">
        <f t="shared" si="558"/>
        <v>0</v>
      </c>
      <c r="AW487" s="33">
        <f t="shared" si="559"/>
        <v>1</v>
      </c>
      <c r="AX487" s="31">
        <f t="shared" si="560"/>
        <v>1</v>
      </c>
      <c r="AY487" s="33">
        <f t="shared" si="561"/>
        <v>1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customHeight="1">
      <c r="A488" s="2"/>
      <c r="B488" s="107">
        <v>413</v>
      </c>
      <c r="C488" s="31">
        <v>7</v>
      </c>
      <c r="D488" s="111" t="s">
        <v>8</v>
      </c>
      <c r="E488" s="2" t="s">
        <v>163</v>
      </c>
      <c r="F488" s="2"/>
      <c r="G488" s="2"/>
      <c r="H488" s="33" t="s">
        <v>80</v>
      </c>
      <c r="I488" s="99">
        <f t="shared" si="0"/>
        <v>362.66302207790085</v>
      </c>
      <c r="J488" s="101">
        <f t="shared" si="1"/>
        <v>19.637781784066725</v>
      </c>
      <c r="K488" s="101">
        <f t="shared" si="2"/>
        <v>764</v>
      </c>
      <c r="L488" s="74">
        <f t="shared" si="537"/>
        <v>388</v>
      </c>
      <c r="M488" s="99">
        <f t="shared" si="191"/>
        <v>6703.7447743253078</v>
      </c>
      <c r="N488" s="108">
        <f t="shared" si="538"/>
        <v>2943.5878931228322</v>
      </c>
      <c r="O488" s="108">
        <f t="shared" si="539"/>
        <v>3760.1568812024757</v>
      </c>
      <c r="P488" s="108">
        <f t="shared" si="540"/>
        <v>0</v>
      </c>
      <c r="Q488" s="108"/>
      <c r="R488" s="109"/>
      <c r="S488" s="99">
        <f t="shared" si="399"/>
        <v>4655.3362881621961</v>
      </c>
      <c r="T488" s="108">
        <f t="shared" si="541"/>
        <v>2044.1398050731711</v>
      </c>
      <c r="U488" s="108">
        <f t="shared" si="542"/>
        <v>2611.1964830890247</v>
      </c>
      <c r="V488" s="108">
        <f t="shared" si="543"/>
        <v>0</v>
      </c>
      <c r="W488" s="108"/>
      <c r="X488" s="109"/>
      <c r="Y488" s="99">
        <f t="shared" si="8"/>
        <v>9310.6725763243921</v>
      </c>
      <c r="Z488" s="108">
        <f t="shared" si="544"/>
        <v>4088.2796101463423</v>
      </c>
      <c r="AA488" s="108">
        <f t="shared" si="545"/>
        <v>5222.3929661780494</v>
      </c>
      <c r="AB488" s="108">
        <f t="shared" si="546"/>
        <v>0</v>
      </c>
      <c r="AC488" s="108"/>
      <c r="AD488" s="109"/>
      <c r="AE488" s="99">
        <f t="shared" si="562"/>
        <v>18.484776131615998</v>
      </c>
      <c r="AF488" s="101">
        <f t="shared" ref="AF488" si="599">AP488</f>
        <v>36</v>
      </c>
      <c r="AG488" s="101">
        <f t="shared" si="460"/>
        <v>44.001300000000001</v>
      </c>
      <c r="AH488" s="101">
        <f t="shared" si="548"/>
        <v>363</v>
      </c>
      <c r="AI488" s="101">
        <f t="shared" si="549"/>
        <v>200</v>
      </c>
      <c r="AJ488" s="108">
        <f t="shared" si="550"/>
        <v>1.6666666666666667</v>
      </c>
      <c r="AK488" s="101">
        <f t="shared" si="463"/>
        <v>4655.3362881621961</v>
      </c>
      <c r="AL488" s="101">
        <f t="shared" si="551"/>
        <v>2044.1398050731711</v>
      </c>
      <c r="AM488" s="101">
        <f t="shared" si="552"/>
        <v>2611.1964830890247</v>
      </c>
      <c r="AN488" s="101"/>
      <c r="AO488" s="1">
        <v>24</v>
      </c>
      <c r="AP488" s="2">
        <v>36</v>
      </c>
      <c r="AQ488" s="74">
        <f t="shared" si="553"/>
        <v>363</v>
      </c>
      <c r="AR488" s="31">
        <f t="shared" si="554"/>
        <v>1.2</v>
      </c>
      <c r="AS488" s="2">
        <f t="shared" si="555"/>
        <v>0</v>
      </c>
      <c r="AT488" s="33">
        <f t="shared" si="556"/>
        <v>0</v>
      </c>
      <c r="AU488" s="31">
        <f t="shared" si="557"/>
        <v>25</v>
      </c>
      <c r="AV488" s="2">
        <f t="shared" si="558"/>
        <v>0</v>
      </c>
      <c r="AW488" s="33">
        <f t="shared" si="559"/>
        <v>1</v>
      </c>
      <c r="AX488" s="31">
        <f t="shared" si="560"/>
        <v>1</v>
      </c>
      <c r="AY488" s="33">
        <f t="shared" si="561"/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customHeight="1">
      <c r="A489" s="2"/>
      <c r="B489" s="107">
        <v>414</v>
      </c>
      <c r="C489" s="31">
        <v>7</v>
      </c>
      <c r="D489" s="111" t="s">
        <v>8</v>
      </c>
      <c r="E489" s="2" t="s">
        <v>155</v>
      </c>
      <c r="F489" s="2"/>
      <c r="G489" s="2"/>
      <c r="H489" s="33" t="s">
        <v>80</v>
      </c>
      <c r="I489" s="99">
        <f t="shared" si="0"/>
        <v>312.58523631919121</v>
      </c>
      <c r="J489" s="101">
        <f t="shared" si="1"/>
        <v>19.637781784066725</v>
      </c>
      <c r="K489" s="101">
        <f t="shared" si="2"/>
        <v>823</v>
      </c>
      <c r="L489" s="74">
        <f t="shared" si="537"/>
        <v>401</v>
      </c>
      <c r="M489" s="99">
        <f t="shared" si="191"/>
        <v>5778.0681154085323</v>
      </c>
      <c r="N489" s="108">
        <f t="shared" si="538"/>
        <v>2432.5529418545398</v>
      </c>
      <c r="O489" s="108">
        <f t="shared" si="539"/>
        <v>3345.515173553993</v>
      </c>
      <c r="P489" s="108">
        <f t="shared" si="540"/>
        <v>0</v>
      </c>
      <c r="Q489" s="108"/>
      <c r="R489" s="109"/>
      <c r="S489" s="99">
        <f t="shared" si="399"/>
        <v>4655.3362881621961</v>
      </c>
      <c r="T489" s="108">
        <f t="shared" si="541"/>
        <v>2044.1398050731711</v>
      </c>
      <c r="U489" s="108">
        <f t="shared" si="542"/>
        <v>2611.1964830890247</v>
      </c>
      <c r="V489" s="108">
        <f t="shared" si="543"/>
        <v>0</v>
      </c>
      <c r="W489" s="108"/>
      <c r="X489" s="109"/>
      <c r="Y489" s="99">
        <f t="shared" si="8"/>
        <v>10564.046888207124</v>
      </c>
      <c r="Z489" s="108">
        <f t="shared" si="544"/>
        <v>4088.2796101463423</v>
      </c>
      <c r="AA489" s="108">
        <f t="shared" si="545"/>
        <v>6475.7672780607818</v>
      </c>
      <c r="AB489" s="108">
        <f t="shared" si="546"/>
        <v>0</v>
      </c>
      <c r="AC489" s="108"/>
      <c r="AD489" s="109"/>
      <c r="AE489" s="99">
        <f t="shared" si="562"/>
        <v>18.484776131615998</v>
      </c>
      <c r="AF489" s="101">
        <f t="shared" ref="AF489" si="600">AP489</f>
        <v>36</v>
      </c>
      <c r="AG489" s="101">
        <f t="shared" si="460"/>
        <v>19.001300000000001</v>
      </c>
      <c r="AH489" s="101">
        <f t="shared" si="548"/>
        <v>363</v>
      </c>
      <c r="AI489" s="101">
        <f t="shared" si="549"/>
        <v>248</v>
      </c>
      <c r="AJ489" s="108">
        <f t="shared" si="550"/>
        <v>1.6666666666666667</v>
      </c>
      <c r="AK489" s="101">
        <f t="shared" si="463"/>
        <v>4655.3362881621961</v>
      </c>
      <c r="AL489" s="101">
        <f t="shared" si="551"/>
        <v>2044.1398050731711</v>
      </c>
      <c r="AM489" s="101">
        <f t="shared" si="552"/>
        <v>2611.1964830890247</v>
      </c>
      <c r="AN489" s="101"/>
      <c r="AO489" s="1">
        <v>24</v>
      </c>
      <c r="AP489" s="2">
        <v>36</v>
      </c>
      <c r="AQ489" s="74">
        <f t="shared" si="553"/>
        <v>363</v>
      </c>
      <c r="AR489" s="31">
        <f t="shared" si="554"/>
        <v>1.2</v>
      </c>
      <c r="AS489" s="2">
        <f t="shared" si="555"/>
        <v>0</v>
      </c>
      <c r="AT489" s="33">
        <f t="shared" si="556"/>
        <v>0</v>
      </c>
      <c r="AU489" s="31">
        <f t="shared" si="557"/>
        <v>0</v>
      </c>
      <c r="AV489" s="2">
        <f t="shared" si="558"/>
        <v>0</v>
      </c>
      <c r="AW489" s="33">
        <f t="shared" si="559"/>
        <v>1.24</v>
      </c>
      <c r="AX489" s="31">
        <f t="shared" si="560"/>
        <v>1</v>
      </c>
      <c r="AY489" s="33">
        <f t="shared" si="561"/>
        <v>1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customHeight="1">
      <c r="A490" s="2"/>
      <c r="B490" s="107">
        <v>415</v>
      </c>
      <c r="C490" s="31">
        <v>4</v>
      </c>
      <c r="D490" s="111" t="s">
        <v>8</v>
      </c>
      <c r="E490" s="2" t="s">
        <v>67</v>
      </c>
      <c r="F490" s="2"/>
      <c r="G490" s="2"/>
      <c r="H490" s="33" t="s">
        <v>80</v>
      </c>
      <c r="I490" s="99">
        <f t="shared" si="0"/>
        <v>277.65339560449115</v>
      </c>
      <c r="J490" s="101">
        <f t="shared" si="1"/>
        <v>10.765615909171565</v>
      </c>
      <c r="K490" s="101">
        <f t="shared" si="2"/>
        <v>853</v>
      </c>
      <c r="L490" s="74">
        <f t="shared" si="537"/>
        <v>412</v>
      </c>
      <c r="M490" s="99">
        <f t="shared" si="191"/>
        <v>5132.3608599320323</v>
      </c>
      <c r="N490" s="108">
        <f t="shared" si="538"/>
        <v>2255.9033024304485</v>
      </c>
      <c r="O490" s="108">
        <f t="shared" si="539"/>
        <v>2876.4575575015833</v>
      </c>
      <c r="P490" s="108">
        <f t="shared" si="540"/>
        <v>0</v>
      </c>
      <c r="Q490" s="108"/>
      <c r="R490" s="109"/>
      <c r="S490" s="99">
        <f t="shared" si="399"/>
        <v>4312.8611703670731</v>
      </c>
      <c r="T490" s="108">
        <f t="shared" si="541"/>
        <v>1895.6963515780487</v>
      </c>
      <c r="U490" s="108">
        <f t="shared" si="542"/>
        <v>2417.1648187890246</v>
      </c>
      <c r="V490" s="108">
        <f t="shared" si="543"/>
        <v>0</v>
      </c>
      <c r="W490" s="108"/>
      <c r="X490" s="109"/>
      <c r="Y490" s="99">
        <f t="shared" si="8"/>
        <v>8625.7223407341462</v>
      </c>
      <c r="Z490" s="108">
        <f t="shared" si="544"/>
        <v>3791.3927031560975</v>
      </c>
      <c r="AA490" s="108">
        <f t="shared" si="545"/>
        <v>4834.3296375780492</v>
      </c>
      <c r="AB490" s="108">
        <f t="shared" si="546"/>
        <v>0</v>
      </c>
      <c r="AC490" s="108"/>
      <c r="AD490" s="109"/>
      <c r="AE490" s="99">
        <f t="shared" si="562"/>
        <v>18.484776131615998</v>
      </c>
      <c r="AF490" s="101">
        <f t="shared" ref="AF490" si="601">AP490</f>
        <v>36</v>
      </c>
      <c r="AG490" s="101">
        <f t="shared" si="460"/>
        <v>19.001300000000001</v>
      </c>
      <c r="AH490" s="101">
        <f t="shared" si="548"/>
        <v>199</v>
      </c>
      <c r="AI490" s="101">
        <f t="shared" si="549"/>
        <v>200</v>
      </c>
      <c r="AJ490" s="108">
        <f t="shared" si="550"/>
        <v>1.6666666666666667</v>
      </c>
      <c r="AK490" s="101">
        <f t="shared" si="463"/>
        <v>4312.8611703670731</v>
      </c>
      <c r="AL490" s="101">
        <f t="shared" si="551"/>
        <v>1895.6963515780487</v>
      </c>
      <c r="AM490" s="101">
        <f t="shared" si="552"/>
        <v>2417.1648187890246</v>
      </c>
      <c r="AN490" s="101"/>
      <c r="AO490" s="1">
        <v>24</v>
      </c>
      <c r="AP490" s="2">
        <v>36</v>
      </c>
      <c r="AQ490" s="74">
        <f t="shared" si="553"/>
        <v>199</v>
      </c>
      <c r="AR490" s="31">
        <f t="shared" si="554"/>
        <v>1</v>
      </c>
      <c r="AS490" s="2">
        <f t="shared" si="555"/>
        <v>0</v>
      </c>
      <c r="AT490" s="33">
        <f t="shared" si="556"/>
        <v>0</v>
      </c>
      <c r="AU490" s="31">
        <f t="shared" si="557"/>
        <v>0</v>
      </c>
      <c r="AV490" s="2">
        <f t="shared" si="558"/>
        <v>0</v>
      </c>
      <c r="AW490" s="33">
        <f t="shared" si="559"/>
        <v>1</v>
      </c>
      <c r="AX490" s="31">
        <f t="shared" si="560"/>
        <v>1</v>
      </c>
      <c r="AY490" s="33">
        <f t="shared" si="561"/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customHeight="1">
      <c r="A491" s="2"/>
      <c r="B491" s="107">
        <v>416</v>
      </c>
      <c r="C491" s="31">
        <v>4</v>
      </c>
      <c r="D491" s="111" t="s">
        <v>8</v>
      </c>
      <c r="E491" s="2" t="s">
        <v>148</v>
      </c>
      <c r="F491" s="2"/>
      <c r="G491" s="2"/>
      <c r="H491" s="33" t="s">
        <v>80</v>
      </c>
      <c r="I491" s="99">
        <f t="shared" si="0"/>
        <v>277.65339560449115</v>
      </c>
      <c r="J491" s="101">
        <f t="shared" si="1"/>
        <v>10.765615909171565</v>
      </c>
      <c r="K491" s="101">
        <f t="shared" si="2"/>
        <v>853</v>
      </c>
      <c r="L491" s="74">
        <f t="shared" si="537"/>
        <v>412</v>
      </c>
      <c r="M491" s="99">
        <f t="shared" si="191"/>
        <v>5132.3608599320323</v>
      </c>
      <c r="N491" s="108">
        <f t="shared" si="538"/>
        <v>2255.9033024304485</v>
      </c>
      <c r="O491" s="108">
        <f t="shared" si="539"/>
        <v>2876.4575575015833</v>
      </c>
      <c r="P491" s="108">
        <f t="shared" si="540"/>
        <v>0</v>
      </c>
      <c r="Q491" s="108"/>
      <c r="R491" s="109"/>
      <c r="S491" s="99">
        <f t="shared" si="399"/>
        <v>4312.8611703670731</v>
      </c>
      <c r="T491" s="108">
        <f t="shared" si="541"/>
        <v>1895.6963515780487</v>
      </c>
      <c r="U491" s="108">
        <f t="shared" si="542"/>
        <v>2417.1648187890246</v>
      </c>
      <c r="V491" s="108">
        <f t="shared" si="543"/>
        <v>0</v>
      </c>
      <c r="W491" s="108"/>
      <c r="X491" s="109"/>
      <c r="Y491" s="99">
        <f t="shared" si="8"/>
        <v>8625.7223407341462</v>
      </c>
      <c r="Z491" s="108">
        <f t="shared" si="544"/>
        <v>3791.3927031560975</v>
      </c>
      <c r="AA491" s="108">
        <f t="shared" si="545"/>
        <v>4834.3296375780492</v>
      </c>
      <c r="AB491" s="108">
        <f t="shared" si="546"/>
        <v>0</v>
      </c>
      <c r="AC491" s="108"/>
      <c r="AD491" s="109"/>
      <c r="AE491" s="99">
        <f t="shared" si="562"/>
        <v>18.484776131615998</v>
      </c>
      <c r="AF491" s="101">
        <f t="shared" ref="AF491" si="602">AP491</f>
        <v>36</v>
      </c>
      <c r="AG491" s="101">
        <f t="shared" si="460"/>
        <v>19.001300000000001</v>
      </c>
      <c r="AH491" s="101">
        <f t="shared" si="548"/>
        <v>199</v>
      </c>
      <c r="AI491" s="101">
        <f t="shared" si="549"/>
        <v>200</v>
      </c>
      <c r="AJ491" s="108">
        <f t="shared" si="550"/>
        <v>1.6666666666666667</v>
      </c>
      <c r="AK491" s="101">
        <f t="shared" si="463"/>
        <v>4312.8611703670731</v>
      </c>
      <c r="AL491" s="101">
        <f t="shared" si="551"/>
        <v>1895.6963515780487</v>
      </c>
      <c r="AM491" s="101">
        <f t="shared" si="552"/>
        <v>2417.1648187890246</v>
      </c>
      <c r="AN491" s="101"/>
      <c r="AO491" s="1">
        <v>24</v>
      </c>
      <c r="AP491" s="2">
        <v>36</v>
      </c>
      <c r="AQ491" s="74">
        <f t="shared" si="553"/>
        <v>199</v>
      </c>
      <c r="AR491" s="31">
        <f t="shared" si="554"/>
        <v>1.2</v>
      </c>
      <c r="AS491" s="2">
        <f t="shared" si="555"/>
        <v>0</v>
      </c>
      <c r="AT491" s="33">
        <f t="shared" si="556"/>
        <v>0</v>
      </c>
      <c r="AU491" s="31">
        <f t="shared" si="557"/>
        <v>0</v>
      </c>
      <c r="AV491" s="2">
        <f t="shared" si="558"/>
        <v>0</v>
      </c>
      <c r="AW491" s="33">
        <f t="shared" si="559"/>
        <v>1</v>
      </c>
      <c r="AX491" s="31">
        <f t="shared" si="560"/>
        <v>1</v>
      </c>
      <c r="AY491" s="33">
        <f t="shared" si="561"/>
        <v>1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customHeight="1">
      <c r="A492" s="2"/>
      <c r="B492" s="107">
        <v>417</v>
      </c>
      <c r="C492" s="31">
        <v>1</v>
      </c>
      <c r="D492" s="111" t="s">
        <v>8</v>
      </c>
      <c r="E492" s="2" t="s">
        <v>67</v>
      </c>
      <c r="F492" s="2"/>
      <c r="G492" s="2"/>
      <c r="H492" s="33" t="s">
        <v>80</v>
      </c>
      <c r="I492" s="99">
        <f t="shared" si="0"/>
        <v>222.81775614804798</v>
      </c>
      <c r="J492" s="101">
        <f t="shared" si="1"/>
        <v>5.4639558131976278</v>
      </c>
      <c r="K492" s="101">
        <f t="shared" si="2"/>
        <v>879</v>
      </c>
      <c r="L492" s="74">
        <f t="shared" si="537"/>
        <v>416</v>
      </c>
      <c r="M492" s="99">
        <f t="shared" si="191"/>
        <v>4118.7363405456708</v>
      </c>
      <c r="N492" s="108">
        <f t="shared" si="538"/>
        <v>1808.6714615522678</v>
      </c>
      <c r="O492" s="108">
        <f t="shared" si="539"/>
        <v>2310.0648789934025</v>
      </c>
      <c r="P492" s="108">
        <f t="shared" si="540"/>
        <v>0</v>
      </c>
      <c r="Q492" s="108"/>
      <c r="R492" s="109"/>
      <c r="S492" s="99">
        <f t="shared" si="399"/>
        <v>3461.0851650743907</v>
      </c>
      <c r="T492" s="108">
        <f t="shared" si="541"/>
        <v>1519.8753808170734</v>
      </c>
      <c r="U492" s="108">
        <f t="shared" si="542"/>
        <v>1941.2097842573171</v>
      </c>
      <c r="V492" s="108">
        <f t="shared" si="543"/>
        <v>0</v>
      </c>
      <c r="W492" s="108"/>
      <c r="X492" s="109"/>
      <c r="Y492" s="99">
        <f t="shared" si="8"/>
        <v>6922.1703301487814</v>
      </c>
      <c r="Z492" s="108">
        <f t="shared" si="544"/>
        <v>3039.7507616341468</v>
      </c>
      <c r="AA492" s="108">
        <f t="shared" si="545"/>
        <v>3882.4195685146342</v>
      </c>
      <c r="AB492" s="108">
        <f t="shared" si="546"/>
        <v>0</v>
      </c>
      <c r="AC492" s="108"/>
      <c r="AD492" s="109"/>
      <c r="AE492" s="99">
        <f t="shared" si="562"/>
        <v>18.484776131615998</v>
      </c>
      <c r="AF492" s="101">
        <f t="shared" ref="AF492" si="603">AP492</f>
        <v>36</v>
      </c>
      <c r="AG492" s="101">
        <f t="shared" si="460"/>
        <v>19.001300000000001</v>
      </c>
      <c r="AH492" s="101">
        <f t="shared" si="548"/>
        <v>101</v>
      </c>
      <c r="AI492" s="101">
        <f t="shared" si="549"/>
        <v>200</v>
      </c>
      <c r="AJ492" s="108">
        <f t="shared" si="550"/>
        <v>1.6666666666666667</v>
      </c>
      <c r="AK492" s="101">
        <f t="shared" si="463"/>
        <v>3461.0851650743907</v>
      </c>
      <c r="AL492" s="101">
        <f t="shared" si="551"/>
        <v>1519.8753808170734</v>
      </c>
      <c r="AM492" s="101">
        <f t="shared" si="552"/>
        <v>1941.2097842573171</v>
      </c>
      <c r="AN492" s="101"/>
      <c r="AO492" s="1">
        <v>24</v>
      </c>
      <c r="AP492" s="2">
        <v>36</v>
      </c>
      <c r="AQ492" s="74">
        <f t="shared" si="553"/>
        <v>101</v>
      </c>
      <c r="AR492" s="31">
        <f t="shared" si="554"/>
        <v>1</v>
      </c>
      <c r="AS492" s="2">
        <f t="shared" si="555"/>
        <v>0</v>
      </c>
      <c r="AT492" s="33">
        <f t="shared" si="556"/>
        <v>0</v>
      </c>
      <c r="AU492" s="31">
        <f t="shared" si="557"/>
        <v>0</v>
      </c>
      <c r="AV492" s="2">
        <f t="shared" si="558"/>
        <v>0</v>
      </c>
      <c r="AW492" s="33">
        <f t="shared" si="559"/>
        <v>1</v>
      </c>
      <c r="AX492" s="31">
        <f t="shared" si="560"/>
        <v>1</v>
      </c>
      <c r="AY492" s="33">
        <f t="shared" si="561"/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customHeight="1">
      <c r="A493" s="2"/>
      <c r="B493" s="107">
        <v>418</v>
      </c>
      <c r="C493" s="31">
        <v>10</v>
      </c>
      <c r="D493" s="111" t="s">
        <v>8</v>
      </c>
      <c r="E493" s="2" t="s">
        <v>144</v>
      </c>
      <c r="F493" s="2" t="s">
        <v>149</v>
      </c>
      <c r="G493" s="2"/>
      <c r="H493" s="33" t="s">
        <v>81</v>
      </c>
      <c r="I493" s="99">
        <f t="shared" si="0"/>
        <v>1027.3153616208631</v>
      </c>
      <c r="J493" s="101">
        <f t="shared" si="1"/>
        <v>39.459498714320297</v>
      </c>
      <c r="K493" s="101">
        <f t="shared" si="2"/>
        <v>150</v>
      </c>
      <c r="L493" s="74">
        <f t="shared" si="537"/>
        <v>119</v>
      </c>
      <c r="M493" s="99">
        <f t="shared" si="191"/>
        <v>18989.694476131786</v>
      </c>
      <c r="N493" s="108">
        <f t="shared" si="538"/>
        <v>5345.4163814525937</v>
      </c>
      <c r="O493" s="108">
        <f t="shared" si="539"/>
        <v>6822.1390473395959</v>
      </c>
      <c r="P493" s="108">
        <f t="shared" si="540"/>
        <v>6822.1390473395959</v>
      </c>
      <c r="Q493" s="108"/>
      <c r="R493" s="109"/>
      <c r="S493" s="99">
        <f t="shared" si="399"/>
        <v>13661.522932614145</v>
      </c>
      <c r="T493" s="108">
        <f t="shared" si="541"/>
        <v>3845.5873300843905</v>
      </c>
      <c r="U493" s="108">
        <f t="shared" si="542"/>
        <v>4907.9678012648774</v>
      </c>
      <c r="V493" s="108">
        <f t="shared" si="543"/>
        <v>4907.9678012648774</v>
      </c>
      <c r="W493" s="108"/>
      <c r="X493" s="109"/>
      <c r="Y493" s="99">
        <f t="shared" si="8"/>
        <v>27323.04586522829</v>
      </c>
      <c r="Z493" s="108">
        <f t="shared" si="544"/>
        <v>7691.174660168781</v>
      </c>
      <c r="AA493" s="108">
        <f t="shared" si="545"/>
        <v>9815.9356025297548</v>
      </c>
      <c r="AB493" s="108">
        <f t="shared" si="546"/>
        <v>9815.9356025297548</v>
      </c>
      <c r="AC493" s="108"/>
      <c r="AD493" s="109"/>
      <c r="AE493" s="99">
        <f t="shared" si="562"/>
        <v>18.484776131615998</v>
      </c>
      <c r="AF493" s="101">
        <f t="shared" ref="AF493" si="604">AP493</f>
        <v>36</v>
      </c>
      <c r="AG493" s="101">
        <f t="shared" si="460"/>
        <v>19.001300000000001</v>
      </c>
      <c r="AH493" s="101">
        <f t="shared" si="548"/>
        <v>729.4</v>
      </c>
      <c r="AI493" s="101">
        <f t="shared" si="549"/>
        <v>200</v>
      </c>
      <c r="AJ493" s="108">
        <f t="shared" si="550"/>
        <v>1.1111111111111112</v>
      </c>
      <c r="AK493" s="101">
        <f t="shared" si="463"/>
        <v>7294.6292761243903</v>
      </c>
      <c r="AL493" s="101">
        <f t="shared" si="551"/>
        <v>3204.6561084036589</v>
      </c>
      <c r="AM493" s="101">
        <f t="shared" si="552"/>
        <v>4089.9731677207315</v>
      </c>
      <c r="AN493" s="101"/>
      <c r="AO493" s="1">
        <v>24</v>
      </c>
      <c r="AP493" s="2">
        <v>36</v>
      </c>
      <c r="AQ493" s="74">
        <f t="shared" si="553"/>
        <v>521</v>
      </c>
      <c r="AR493" s="31">
        <f t="shared" si="554"/>
        <v>1</v>
      </c>
      <c r="AS493" s="2">
        <f t="shared" si="555"/>
        <v>0</v>
      </c>
      <c r="AT493" s="33">
        <f t="shared" si="556"/>
        <v>0</v>
      </c>
      <c r="AU493" s="31">
        <f t="shared" si="557"/>
        <v>0</v>
      </c>
      <c r="AV493" s="2">
        <f t="shared" si="558"/>
        <v>0</v>
      </c>
      <c r="AW493" s="33">
        <f t="shared" si="559"/>
        <v>1</v>
      </c>
      <c r="AX493" s="31">
        <f t="shared" si="560"/>
        <v>1.5</v>
      </c>
      <c r="AY493" s="33">
        <f t="shared" si="561"/>
        <v>1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customHeight="1">
      <c r="A494" s="2"/>
      <c r="B494" s="107">
        <v>419</v>
      </c>
      <c r="C494" s="31">
        <v>10</v>
      </c>
      <c r="D494" s="111" t="s">
        <v>8</v>
      </c>
      <c r="E494" s="2" t="s">
        <v>138</v>
      </c>
      <c r="F494" s="2" t="s">
        <v>149</v>
      </c>
      <c r="G494" s="2"/>
      <c r="H494" s="33" t="s">
        <v>81</v>
      </c>
      <c r="I494" s="99">
        <f t="shared" si="0"/>
        <v>1212.0825835139069</v>
      </c>
      <c r="J494" s="101">
        <f t="shared" si="1"/>
        <v>39.459498714320297</v>
      </c>
      <c r="K494" s="101">
        <f t="shared" si="2"/>
        <v>96</v>
      </c>
      <c r="L494" s="74">
        <f t="shared" si="537"/>
        <v>84</v>
      </c>
      <c r="M494" s="99">
        <f t="shared" si="191"/>
        <v>22405.075209285322</v>
      </c>
      <c r="N494" s="108">
        <f t="shared" si="538"/>
        <v>6306.8132139736917</v>
      </c>
      <c r="O494" s="108">
        <f t="shared" si="539"/>
        <v>8049.1309976558159</v>
      </c>
      <c r="P494" s="108">
        <f t="shared" si="540"/>
        <v>8049.1309976558159</v>
      </c>
      <c r="Q494" s="108"/>
      <c r="R494" s="109"/>
      <c r="S494" s="99">
        <f t="shared" si="399"/>
        <v>13661.522932614145</v>
      </c>
      <c r="T494" s="108">
        <f t="shared" si="541"/>
        <v>3845.5873300843905</v>
      </c>
      <c r="U494" s="108">
        <f t="shared" si="542"/>
        <v>4907.9678012648774</v>
      </c>
      <c r="V494" s="108">
        <f t="shared" si="543"/>
        <v>4907.9678012648774</v>
      </c>
      <c r="W494" s="108"/>
      <c r="X494" s="109"/>
      <c r="Y494" s="99">
        <f t="shared" si="8"/>
        <v>27323.04586522829</v>
      </c>
      <c r="Z494" s="108">
        <f t="shared" si="544"/>
        <v>7691.174660168781</v>
      </c>
      <c r="AA494" s="108">
        <f t="shared" si="545"/>
        <v>9815.9356025297548</v>
      </c>
      <c r="AB494" s="108">
        <f t="shared" si="546"/>
        <v>9815.9356025297548</v>
      </c>
      <c r="AC494" s="108"/>
      <c r="AD494" s="109"/>
      <c r="AE494" s="99">
        <f t="shared" si="562"/>
        <v>18.484776131615998</v>
      </c>
      <c r="AF494" s="101">
        <f t="shared" ref="AF494" si="605">AP494</f>
        <v>36</v>
      </c>
      <c r="AG494" s="101">
        <f t="shared" si="460"/>
        <v>44.001300000000001</v>
      </c>
      <c r="AH494" s="101">
        <f t="shared" si="548"/>
        <v>729.4</v>
      </c>
      <c r="AI494" s="101">
        <f t="shared" si="549"/>
        <v>200</v>
      </c>
      <c r="AJ494" s="108">
        <f t="shared" si="550"/>
        <v>1.1111111111111112</v>
      </c>
      <c r="AK494" s="101">
        <f t="shared" si="463"/>
        <v>7294.6292761243903</v>
      </c>
      <c r="AL494" s="101">
        <f t="shared" si="551"/>
        <v>3204.6561084036589</v>
      </c>
      <c r="AM494" s="101">
        <f t="shared" si="552"/>
        <v>4089.9731677207315</v>
      </c>
      <c r="AN494" s="101"/>
      <c r="AO494" s="1">
        <v>24</v>
      </c>
      <c r="AP494" s="2">
        <v>36</v>
      </c>
      <c r="AQ494" s="74">
        <f t="shared" si="553"/>
        <v>521</v>
      </c>
      <c r="AR494" s="31">
        <f t="shared" si="554"/>
        <v>1</v>
      </c>
      <c r="AS494" s="2">
        <f t="shared" si="555"/>
        <v>0</v>
      </c>
      <c r="AT494" s="33">
        <f t="shared" si="556"/>
        <v>0</v>
      </c>
      <c r="AU494" s="31">
        <f t="shared" si="557"/>
        <v>25</v>
      </c>
      <c r="AV494" s="2">
        <f t="shared" si="558"/>
        <v>0</v>
      </c>
      <c r="AW494" s="33">
        <f t="shared" si="559"/>
        <v>1</v>
      </c>
      <c r="AX494" s="31">
        <f t="shared" si="560"/>
        <v>1.5</v>
      </c>
      <c r="AY494" s="33">
        <f t="shared" si="561"/>
        <v>1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customHeight="1">
      <c r="A495" s="2"/>
      <c r="B495" s="107">
        <v>420</v>
      </c>
      <c r="C495" s="31">
        <v>10</v>
      </c>
      <c r="D495" s="111" t="s">
        <v>8</v>
      </c>
      <c r="E495" s="2" t="s">
        <v>141</v>
      </c>
      <c r="F495" s="2" t="s">
        <v>149</v>
      </c>
      <c r="G495" s="2"/>
      <c r="H495" s="33" t="s">
        <v>81</v>
      </c>
      <c r="I495" s="99">
        <f t="shared" si="0"/>
        <v>1126.7271361074756</v>
      </c>
      <c r="J495" s="101">
        <f t="shared" si="1"/>
        <v>39.459498714320297</v>
      </c>
      <c r="K495" s="101">
        <f t="shared" si="2"/>
        <v>112</v>
      </c>
      <c r="L495" s="74">
        <f t="shared" si="537"/>
        <v>94</v>
      </c>
      <c r="M495" s="99">
        <f t="shared" si="191"/>
        <v>20827.298872363517</v>
      </c>
      <c r="N495" s="108">
        <f t="shared" si="538"/>
        <v>5345.4163814525937</v>
      </c>
      <c r="O495" s="108">
        <f t="shared" si="539"/>
        <v>7740.9412454554613</v>
      </c>
      <c r="P495" s="108">
        <f t="shared" si="540"/>
        <v>7740.9412454554613</v>
      </c>
      <c r="Q495" s="108"/>
      <c r="R495" s="109"/>
      <c r="S495" s="99">
        <f t="shared" si="399"/>
        <v>13661.522932614145</v>
      </c>
      <c r="T495" s="108">
        <f t="shared" si="541"/>
        <v>3845.5873300843905</v>
      </c>
      <c r="U495" s="108">
        <f t="shared" si="542"/>
        <v>4907.9678012648774</v>
      </c>
      <c r="V495" s="108">
        <f t="shared" si="543"/>
        <v>4907.9678012648774</v>
      </c>
      <c r="W495" s="108"/>
      <c r="X495" s="109"/>
      <c r="Y495" s="99">
        <f t="shared" si="8"/>
        <v>32034.694954442573</v>
      </c>
      <c r="Z495" s="108">
        <f t="shared" si="544"/>
        <v>7691.174660168781</v>
      </c>
      <c r="AA495" s="108">
        <f t="shared" si="545"/>
        <v>12171.760147136896</v>
      </c>
      <c r="AB495" s="108">
        <f t="shared" si="546"/>
        <v>12171.760147136896</v>
      </c>
      <c r="AC495" s="108"/>
      <c r="AD495" s="109"/>
      <c r="AE495" s="99">
        <f t="shared" si="562"/>
        <v>18.484776131615998</v>
      </c>
      <c r="AF495" s="101">
        <f t="shared" ref="AF495" si="606">AP495</f>
        <v>36</v>
      </c>
      <c r="AG495" s="101">
        <f t="shared" si="460"/>
        <v>19.001300000000001</v>
      </c>
      <c r="AH495" s="101">
        <f t="shared" si="548"/>
        <v>729.4</v>
      </c>
      <c r="AI495" s="101">
        <f t="shared" si="549"/>
        <v>248</v>
      </c>
      <c r="AJ495" s="108">
        <f t="shared" si="550"/>
        <v>1.1111111111111112</v>
      </c>
      <c r="AK495" s="101">
        <f t="shared" si="463"/>
        <v>7294.6292761243903</v>
      </c>
      <c r="AL495" s="101">
        <f t="shared" si="551"/>
        <v>3204.6561084036589</v>
      </c>
      <c r="AM495" s="101">
        <f t="shared" si="552"/>
        <v>4089.9731677207315</v>
      </c>
      <c r="AN495" s="101"/>
      <c r="AO495" s="1">
        <v>24</v>
      </c>
      <c r="AP495" s="2">
        <v>36</v>
      </c>
      <c r="AQ495" s="74">
        <f t="shared" si="553"/>
        <v>521</v>
      </c>
      <c r="AR495" s="31">
        <f t="shared" si="554"/>
        <v>1</v>
      </c>
      <c r="AS495" s="2">
        <f t="shared" si="555"/>
        <v>0</v>
      </c>
      <c r="AT495" s="33">
        <f t="shared" si="556"/>
        <v>0</v>
      </c>
      <c r="AU495" s="31">
        <f t="shared" si="557"/>
        <v>0</v>
      </c>
      <c r="AV495" s="2">
        <f t="shared" si="558"/>
        <v>0</v>
      </c>
      <c r="AW495" s="33">
        <f t="shared" si="559"/>
        <v>1.24</v>
      </c>
      <c r="AX495" s="31">
        <f t="shared" si="560"/>
        <v>1.5</v>
      </c>
      <c r="AY495" s="33">
        <f t="shared" si="561"/>
        <v>1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customHeight="1">
      <c r="A496" s="2"/>
      <c r="B496" s="107">
        <v>421</v>
      </c>
      <c r="C496" s="31">
        <v>10</v>
      </c>
      <c r="D496" s="111" t="s">
        <v>8</v>
      </c>
      <c r="E496" s="2" t="s">
        <v>150</v>
      </c>
      <c r="F496" s="2" t="s">
        <v>149</v>
      </c>
      <c r="G496" s="2"/>
      <c r="H496" s="33" t="s">
        <v>81</v>
      </c>
      <c r="I496" s="99">
        <f t="shared" si="0"/>
        <v>1232.7784339450354</v>
      </c>
      <c r="J496" s="101">
        <f t="shared" si="1"/>
        <v>39.459498714320297</v>
      </c>
      <c r="K496" s="101">
        <f t="shared" si="2"/>
        <v>90</v>
      </c>
      <c r="L496" s="74">
        <f t="shared" si="537"/>
        <v>79</v>
      </c>
      <c r="M496" s="99">
        <f t="shared" si="191"/>
        <v>22787.633371358141</v>
      </c>
      <c r="N496" s="108">
        <f t="shared" si="538"/>
        <v>6414.499657743112</v>
      </c>
      <c r="O496" s="108">
        <f t="shared" si="539"/>
        <v>8186.5668568075143</v>
      </c>
      <c r="P496" s="108">
        <f t="shared" si="540"/>
        <v>8186.5668568075143</v>
      </c>
      <c r="Q496" s="108"/>
      <c r="R496" s="109"/>
      <c r="S496" s="99">
        <f t="shared" si="399"/>
        <v>16393.827519136972</v>
      </c>
      <c r="T496" s="108">
        <f t="shared" si="541"/>
        <v>4614.7047961012686</v>
      </c>
      <c r="U496" s="108">
        <f t="shared" si="542"/>
        <v>5889.5613615178527</v>
      </c>
      <c r="V496" s="108">
        <f t="shared" si="543"/>
        <v>5889.5613615178527</v>
      </c>
      <c r="W496" s="108"/>
      <c r="X496" s="109"/>
      <c r="Y496" s="99">
        <f t="shared" si="8"/>
        <v>32787.655038273944</v>
      </c>
      <c r="Z496" s="108">
        <f t="shared" si="544"/>
        <v>9229.4095922025372</v>
      </c>
      <c r="AA496" s="108">
        <f t="shared" si="545"/>
        <v>11779.122723035705</v>
      </c>
      <c r="AB496" s="108">
        <f t="shared" si="546"/>
        <v>11779.122723035705</v>
      </c>
      <c r="AC496" s="108"/>
      <c r="AD496" s="109"/>
      <c r="AE496" s="99">
        <f t="shared" si="562"/>
        <v>18.484776131615998</v>
      </c>
      <c r="AF496" s="101">
        <f t="shared" ref="AF496" si="607">AP496</f>
        <v>36</v>
      </c>
      <c r="AG496" s="101">
        <f t="shared" si="460"/>
        <v>19.001300000000001</v>
      </c>
      <c r="AH496" s="101">
        <f t="shared" si="548"/>
        <v>729.4</v>
      </c>
      <c r="AI496" s="101">
        <f t="shared" si="549"/>
        <v>200</v>
      </c>
      <c r="AJ496" s="108">
        <f t="shared" si="550"/>
        <v>1.1111111111111112</v>
      </c>
      <c r="AK496" s="101">
        <f t="shared" si="463"/>
        <v>7294.6292761243903</v>
      </c>
      <c r="AL496" s="101">
        <f t="shared" si="551"/>
        <v>3204.6561084036589</v>
      </c>
      <c r="AM496" s="101">
        <f t="shared" si="552"/>
        <v>4089.9731677207315</v>
      </c>
      <c r="AN496" s="101"/>
      <c r="AO496" s="1">
        <v>24</v>
      </c>
      <c r="AP496" s="2">
        <v>36</v>
      </c>
      <c r="AQ496" s="74">
        <f t="shared" si="553"/>
        <v>521</v>
      </c>
      <c r="AR496" s="31">
        <f t="shared" si="554"/>
        <v>1.2</v>
      </c>
      <c r="AS496" s="2">
        <f t="shared" si="555"/>
        <v>0</v>
      </c>
      <c r="AT496" s="33">
        <f t="shared" si="556"/>
        <v>0</v>
      </c>
      <c r="AU496" s="31">
        <f t="shared" si="557"/>
        <v>0</v>
      </c>
      <c r="AV496" s="2">
        <f t="shared" si="558"/>
        <v>0</v>
      </c>
      <c r="AW496" s="33">
        <f t="shared" si="559"/>
        <v>1</v>
      </c>
      <c r="AX496" s="31">
        <f t="shared" si="560"/>
        <v>1.5</v>
      </c>
      <c r="AY496" s="33">
        <f t="shared" si="561"/>
        <v>1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customHeight="1">
      <c r="A497" s="2"/>
      <c r="B497" s="107">
        <v>422</v>
      </c>
      <c r="C497" s="31">
        <v>10</v>
      </c>
      <c r="D497" s="111" t="s">
        <v>8</v>
      </c>
      <c r="E497" s="2" t="s">
        <v>164</v>
      </c>
      <c r="F497" s="2" t="s">
        <v>149</v>
      </c>
      <c r="G497" s="2"/>
      <c r="H497" s="33" t="s">
        <v>81</v>
      </c>
      <c r="I497" s="99">
        <f t="shared" si="0"/>
        <v>1454.4991002166887</v>
      </c>
      <c r="J497" s="101">
        <f t="shared" si="1"/>
        <v>39.459498714320297</v>
      </c>
      <c r="K497" s="101">
        <f t="shared" si="2"/>
        <v>49</v>
      </c>
      <c r="L497" s="74">
        <f t="shared" si="537"/>
        <v>46</v>
      </c>
      <c r="M497" s="99">
        <f t="shared" si="191"/>
        <v>26886.090251142392</v>
      </c>
      <c r="N497" s="108">
        <f t="shared" si="538"/>
        <v>7568.175856768431</v>
      </c>
      <c r="O497" s="108">
        <f t="shared" si="539"/>
        <v>9658.9571971869791</v>
      </c>
      <c r="P497" s="108">
        <f t="shared" si="540"/>
        <v>9658.9571971869791</v>
      </c>
      <c r="Q497" s="108"/>
      <c r="R497" s="109"/>
      <c r="S497" s="99">
        <f t="shared" si="399"/>
        <v>16393.827519136972</v>
      </c>
      <c r="T497" s="108">
        <f t="shared" si="541"/>
        <v>4614.7047961012686</v>
      </c>
      <c r="U497" s="108">
        <f t="shared" si="542"/>
        <v>5889.5613615178527</v>
      </c>
      <c r="V497" s="108">
        <f t="shared" si="543"/>
        <v>5889.5613615178527</v>
      </c>
      <c r="W497" s="108"/>
      <c r="X497" s="109"/>
      <c r="Y497" s="99">
        <f t="shared" si="8"/>
        <v>32787.655038273944</v>
      </c>
      <c r="Z497" s="108">
        <f t="shared" si="544"/>
        <v>9229.4095922025372</v>
      </c>
      <c r="AA497" s="108">
        <f t="shared" si="545"/>
        <v>11779.122723035705</v>
      </c>
      <c r="AB497" s="108">
        <f t="shared" si="546"/>
        <v>11779.122723035705</v>
      </c>
      <c r="AC497" s="108"/>
      <c r="AD497" s="109"/>
      <c r="AE497" s="99">
        <f t="shared" si="562"/>
        <v>18.484776131615998</v>
      </c>
      <c r="AF497" s="101">
        <f t="shared" ref="AF497" si="608">AP497</f>
        <v>36</v>
      </c>
      <c r="AG497" s="101">
        <f t="shared" si="460"/>
        <v>44.001300000000001</v>
      </c>
      <c r="AH497" s="101">
        <f t="shared" si="548"/>
        <v>729.4</v>
      </c>
      <c r="AI497" s="101">
        <f t="shared" si="549"/>
        <v>200</v>
      </c>
      <c r="AJ497" s="108">
        <f t="shared" si="550"/>
        <v>1.1111111111111112</v>
      </c>
      <c r="AK497" s="101">
        <f t="shared" si="463"/>
        <v>7294.6292761243903</v>
      </c>
      <c r="AL497" s="101">
        <f t="shared" si="551"/>
        <v>3204.6561084036589</v>
      </c>
      <c r="AM497" s="101">
        <f t="shared" si="552"/>
        <v>4089.9731677207315</v>
      </c>
      <c r="AN497" s="101"/>
      <c r="AO497" s="1">
        <v>24</v>
      </c>
      <c r="AP497" s="2">
        <v>36</v>
      </c>
      <c r="AQ497" s="74">
        <f t="shared" si="553"/>
        <v>521</v>
      </c>
      <c r="AR497" s="31">
        <f t="shared" si="554"/>
        <v>1.2</v>
      </c>
      <c r="AS497" s="2">
        <f t="shared" si="555"/>
        <v>0</v>
      </c>
      <c r="AT497" s="33">
        <f t="shared" si="556"/>
        <v>0</v>
      </c>
      <c r="AU497" s="31">
        <f t="shared" si="557"/>
        <v>25</v>
      </c>
      <c r="AV497" s="2">
        <f t="shared" si="558"/>
        <v>0</v>
      </c>
      <c r="AW497" s="33">
        <f t="shared" si="559"/>
        <v>1</v>
      </c>
      <c r="AX497" s="31">
        <f t="shared" si="560"/>
        <v>1.5</v>
      </c>
      <c r="AY497" s="33">
        <f t="shared" si="561"/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customHeight="1">
      <c r="A498" s="2"/>
      <c r="B498" s="107">
        <v>423</v>
      </c>
      <c r="C498" s="31">
        <v>10</v>
      </c>
      <c r="D498" s="111" t="s">
        <v>8</v>
      </c>
      <c r="E498" s="2" t="s">
        <v>156</v>
      </c>
      <c r="F498" s="2" t="s">
        <v>149</v>
      </c>
      <c r="G498" s="2"/>
      <c r="H498" s="33" t="s">
        <v>81</v>
      </c>
      <c r="I498" s="99">
        <f t="shared" si="0"/>
        <v>1352.0725633289705</v>
      </c>
      <c r="J498" s="101">
        <f t="shared" si="1"/>
        <v>39.459498714320297</v>
      </c>
      <c r="K498" s="101">
        <f t="shared" si="2"/>
        <v>65</v>
      </c>
      <c r="L498" s="74">
        <f t="shared" si="537"/>
        <v>61</v>
      </c>
      <c r="M498" s="99">
        <f t="shared" si="191"/>
        <v>24992.758646836217</v>
      </c>
      <c r="N498" s="108">
        <f t="shared" si="538"/>
        <v>6414.499657743112</v>
      </c>
      <c r="O498" s="108">
        <f t="shared" si="539"/>
        <v>9289.1294945465525</v>
      </c>
      <c r="P498" s="108">
        <f t="shared" si="540"/>
        <v>9289.1294945465525</v>
      </c>
      <c r="Q498" s="108"/>
      <c r="R498" s="109"/>
      <c r="S498" s="99">
        <f t="shared" si="399"/>
        <v>16393.827519136972</v>
      </c>
      <c r="T498" s="108">
        <f t="shared" si="541"/>
        <v>4614.7047961012686</v>
      </c>
      <c r="U498" s="108">
        <f t="shared" si="542"/>
        <v>5889.5613615178527</v>
      </c>
      <c r="V498" s="108">
        <f t="shared" si="543"/>
        <v>5889.5613615178527</v>
      </c>
      <c r="W498" s="108"/>
      <c r="X498" s="109"/>
      <c r="Y498" s="99">
        <f t="shared" si="8"/>
        <v>38441.633945331087</v>
      </c>
      <c r="Z498" s="108">
        <f t="shared" si="544"/>
        <v>9229.4095922025372</v>
      </c>
      <c r="AA498" s="108">
        <f t="shared" si="545"/>
        <v>14606.112176564275</v>
      </c>
      <c r="AB498" s="108">
        <f t="shared" si="546"/>
        <v>14606.112176564275</v>
      </c>
      <c r="AC498" s="108"/>
      <c r="AD498" s="109"/>
      <c r="AE498" s="99">
        <f t="shared" si="562"/>
        <v>18.484776131615998</v>
      </c>
      <c r="AF498" s="101">
        <f t="shared" ref="AF498" si="609">AP498</f>
        <v>36</v>
      </c>
      <c r="AG498" s="101">
        <f t="shared" si="460"/>
        <v>19.001300000000001</v>
      </c>
      <c r="AH498" s="101">
        <f t="shared" si="548"/>
        <v>729.4</v>
      </c>
      <c r="AI498" s="101">
        <f t="shared" si="549"/>
        <v>248</v>
      </c>
      <c r="AJ498" s="108">
        <f t="shared" si="550"/>
        <v>1.1111111111111112</v>
      </c>
      <c r="AK498" s="101">
        <f t="shared" si="463"/>
        <v>7294.6292761243903</v>
      </c>
      <c r="AL498" s="101">
        <f t="shared" si="551"/>
        <v>3204.6561084036589</v>
      </c>
      <c r="AM498" s="101">
        <f t="shared" si="552"/>
        <v>4089.9731677207315</v>
      </c>
      <c r="AN498" s="101"/>
      <c r="AO498" s="1">
        <v>24</v>
      </c>
      <c r="AP498" s="2">
        <v>36</v>
      </c>
      <c r="AQ498" s="74">
        <f t="shared" si="553"/>
        <v>521</v>
      </c>
      <c r="AR498" s="31">
        <f t="shared" si="554"/>
        <v>1.2</v>
      </c>
      <c r="AS498" s="2">
        <f t="shared" si="555"/>
        <v>0</v>
      </c>
      <c r="AT498" s="33">
        <f t="shared" si="556"/>
        <v>0</v>
      </c>
      <c r="AU498" s="31">
        <f t="shared" si="557"/>
        <v>0</v>
      </c>
      <c r="AV498" s="2">
        <f t="shared" si="558"/>
        <v>0</v>
      </c>
      <c r="AW498" s="33">
        <f t="shared" si="559"/>
        <v>1.24</v>
      </c>
      <c r="AX498" s="31">
        <f t="shared" si="560"/>
        <v>1.5</v>
      </c>
      <c r="AY498" s="33">
        <f t="shared" si="561"/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customHeight="1">
      <c r="A499" s="2"/>
      <c r="B499" s="107">
        <v>424</v>
      </c>
      <c r="C499" s="31">
        <v>10</v>
      </c>
      <c r="D499" s="111" t="s">
        <v>8</v>
      </c>
      <c r="E499" s="2" t="s">
        <v>92</v>
      </c>
      <c r="F499" s="2" t="s">
        <v>149</v>
      </c>
      <c r="G499" s="2"/>
      <c r="H499" s="33" t="s">
        <v>81</v>
      </c>
      <c r="I499" s="99">
        <f t="shared" si="0"/>
        <v>900.71237944502116</v>
      </c>
      <c r="J499" s="101">
        <f t="shared" si="1"/>
        <v>28.185356224514496</v>
      </c>
      <c r="K499" s="101">
        <f t="shared" si="2"/>
        <v>205</v>
      </c>
      <c r="L499" s="74">
        <f t="shared" si="537"/>
        <v>152</v>
      </c>
      <c r="M499" s="99">
        <f t="shared" si="191"/>
        <v>16649.46669301638</v>
      </c>
      <c r="N499" s="108">
        <f t="shared" si="538"/>
        <v>7314.3970885640347</v>
      </c>
      <c r="O499" s="108">
        <f t="shared" si="539"/>
        <v>9335.0696044523465</v>
      </c>
      <c r="P499" s="108">
        <f t="shared" si="540"/>
        <v>0</v>
      </c>
      <c r="Q499" s="108"/>
      <c r="R499" s="109"/>
      <c r="S499" s="99">
        <f t="shared" si="399"/>
        <v>10504.26615761912</v>
      </c>
      <c r="T499" s="108">
        <f t="shared" si="541"/>
        <v>4614.7047961012686</v>
      </c>
      <c r="U499" s="108">
        <f t="shared" si="542"/>
        <v>5889.5613615178527</v>
      </c>
      <c r="V499" s="108">
        <f t="shared" si="543"/>
        <v>0</v>
      </c>
      <c r="W499" s="108"/>
      <c r="X499" s="109"/>
      <c r="Y499" s="99">
        <f t="shared" si="8"/>
        <v>26260.665394047806</v>
      </c>
      <c r="Z499" s="108">
        <f t="shared" si="544"/>
        <v>11536.761990253171</v>
      </c>
      <c r="AA499" s="108">
        <f t="shared" si="545"/>
        <v>14723.903403794633</v>
      </c>
      <c r="AB499" s="108">
        <f t="shared" si="546"/>
        <v>0</v>
      </c>
      <c r="AC499" s="108"/>
      <c r="AD499" s="109"/>
      <c r="AE499" s="99">
        <f t="shared" si="562"/>
        <v>18.484776131615998</v>
      </c>
      <c r="AF499" s="101">
        <f t="shared" ref="AF499" si="610">AP499</f>
        <v>36</v>
      </c>
      <c r="AG499" s="101">
        <f t="shared" si="460"/>
        <v>19.001300000000001</v>
      </c>
      <c r="AH499" s="101">
        <f t="shared" si="548"/>
        <v>521</v>
      </c>
      <c r="AI499" s="101">
        <f t="shared" si="549"/>
        <v>250</v>
      </c>
      <c r="AJ499" s="108">
        <f t="shared" si="550"/>
        <v>1.6666666666666667</v>
      </c>
      <c r="AK499" s="101">
        <f t="shared" si="463"/>
        <v>7294.6292761243903</v>
      </c>
      <c r="AL499" s="101">
        <f t="shared" si="551"/>
        <v>3204.6561084036589</v>
      </c>
      <c r="AM499" s="101">
        <f t="shared" si="552"/>
        <v>4089.9731677207315</v>
      </c>
      <c r="AN499" s="101"/>
      <c r="AO499" s="1">
        <v>24</v>
      </c>
      <c r="AP499" s="2">
        <v>36</v>
      </c>
      <c r="AQ499" s="74">
        <f t="shared" si="553"/>
        <v>521</v>
      </c>
      <c r="AR499" s="31">
        <f t="shared" si="554"/>
        <v>1</v>
      </c>
      <c r="AS499" s="2">
        <f t="shared" si="555"/>
        <v>0</v>
      </c>
      <c r="AT499" s="33">
        <f t="shared" si="556"/>
        <v>0</v>
      </c>
      <c r="AU499" s="31">
        <f t="shared" si="557"/>
        <v>0</v>
      </c>
      <c r="AV499" s="2">
        <f t="shared" si="558"/>
        <v>0</v>
      </c>
      <c r="AW499" s="33">
        <f t="shared" si="559"/>
        <v>1</v>
      </c>
      <c r="AX499" s="31">
        <f t="shared" si="560"/>
        <v>1</v>
      </c>
      <c r="AY499" s="33">
        <f t="shared" si="561"/>
        <v>1.2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customHeight="1">
      <c r="A500" s="2"/>
      <c r="B500" s="107">
        <v>425</v>
      </c>
      <c r="C500" s="31">
        <v>10</v>
      </c>
      <c r="D500" s="111" t="s">
        <v>8</v>
      </c>
      <c r="E500" s="2" t="s">
        <v>139</v>
      </c>
      <c r="F500" s="2" t="s">
        <v>149</v>
      </c>
      <c r="G500" s="2"/>
      <c r="H500" s="33" t="s">
        <v>81</v>
      </c>
      <c r="I500" s="99">
        <f t="shared" si="0"/>
        <v>1113.8120556899401</v>
      </c>
      <c r="J500" s="101">
        <f t="shared" si="1"/>
        <v>28.185356224514496</v>
      </c>
      <c r="K500" s="101">
        <f t="shared" si="2"/>
        <v>116</v>
      </c>
      <c r="L500" s="74">
        <f t="shared" si="537"/>
        <v>98</v>
      </c>
      <c r="M500" s="99">
        <f t="shared" si="191"/>
        <v>20588.566502123555</v>
      </c>
      <c r="N500" s="108">
        <f t="shared" si="538"/>
        <v>9044.9113871020108</v>
      </c>
      <c r="O500" s="108">
        <f t="shared" si="539"/>
        <v>11543.655115021542</v>
      </c>
      <c r="P500" s="108">
        <f t="shared" si="540"/>
        <v>0</v>
      </c>
      <c r="Q500" s="108"/>
      <c r="R500" s="109"/>
      <c r="S500" s="99">
        <f t="shared" si="399"/>
        <v>10504.26615761912</v>
      </c>
      <c r="T500" s="108">
        <f t="shared" si="541"/>
        <v>4614.7047961012686</v>
      </c>
      <c r="U500" s="108">
        <f t="shared" si="542"/>
        <v>5889.5613615178527</v>
      </c>
      <c r="V500" s="108">
        <f t="shared" si="543"/>
        <v>0</v>
      </c>
      <c r="W500" s="108"/>
      <c r="X500" s="109"/>
      <c r="Y500" s="99">
        <f t="shared" si="8"/>
        <v>26260.665394047806</v>
      </c>
      <c r="Z500" s="108">
        <f t="shared" si="544"/>
        <v>11536.761990253171</v>
      </c>
      <c r="AA500" s="108">
        <f t="shared" si="545"/>
        <v>14723.903403794633</v>
      </c>
      <c r="AB500" s="108">
        <f t="shared" si="546"/>
        <v>0</v>
      </c>
      <c r="AC500" s="108"/>
      <c r="AD500" s="109"/>
      <c r="AE500" s="99">
        <f t="shared" si="562"/>
        <v>18.484776131615998</v>
      </c>
      <c r="AF500" s="101">
        <f t="shared" ref="AF500" si="611">AP500</f>
        <v>36</v>
      </c>
      <c r="AG500" s="101">
        <f t="shared" si="460"/>
        <v>44.001300000000001</v>
      </c>
      <c r="AH500" s="101">
        <f t="shared" si="548"/>
        <v>521</v>
      </c>
      <c r="AI500" s="101">
        <f t="shared" si="549"/>
        <v>250</v>
      </c>
      <c r="AJ500" s="108">
        <f t="shared" si="550"/>
        <v>1.6666666666666667</v>
      </c>
      <c r="AK500" s="101">
        <f t="shared" si="463"/>
        <v>7294.6292761243903</v>
      </c>
      <c r="AL500" s="101">
        <f t="shared" si="551"/>
        <v>3204.6561084036589</v>
      </c>
      <c r="AM500" s="101">
        <f t="shared" si="552"/>
        <v>4089.9731677207315</v>
      </c>
      <c r="AN500" s="101"/>
      <c r="AO500" s="1">
        <v>24</v>
      </c>
      <c r="AP500" s="2">
        <v>36</v>
      </c>
      <c r="AQ500" s="74">
        <f t="shared" si="553"/>
        <v>521</v>
      </c>
      <c r="AR500" s="31">
        <f t="shared" si="554"/>
        <v>1</v>
      </c>
      <c r="AS500" s="2">
        <f t="shared" si="555"/>
        <v>0</v>
      </c>
      <c r="AT500" s="33">
        <f t="shared" si="556"/>
        <v>0</v>
      </c>
      <c r="AU500" s="31">
        <f t="shared" si="557"/>
        <v>25</v>
      </c>
      <c r="AV500" s="2">
        <f t="shared" si="558"/>
        <v>0</v>
      </c>
      <c r="AW500" s="33">
        <f t="shared" si="559"/>
        <v>1</v>
      </c>
      <c r="AX500" s="31">
        <f t="shared" si="560"/>
        <v>1</v>
      </c>
      <c r="AY500" s="33">
        <f t="shared" si="561"/>
        <v>1.2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customHeight="1">
      <c r="A501" s="2"/>
      <c r="B501" s="107">
        <v>426</v>
      </c>
      <c r="C501" s="31">
        <v>10</v>
      </c>
      <c r="D501" s="111" t="s">
        <v>8</v>
      </c>
      <c r="E501" s="2" t="s">
        <v>98</v>
      </c>
      <c r="F501" s="2" t="s">
        <v>149</v>
      </c>
      <c r="G501" s="2"/>
      <c r="H501" s="33" t="s">
        <v>81</v>
      </c>
      <c r="I501" s="99">
        <f t="shared" si="0"/>
        <v>975.27121030998069</v>
      </c>
      <c r="J501" s="101">
        <f t="shared" si="1"/>
        <v>28.185356224514496</v>
      </c>
      <c r="K501" s="101">
        <f t="shared" si="2"/>
        <v>173</v>
      </c>
      <c r="L501" s="74">
        <f t="shared" si="537"/>
        <v>133</v>
      </c>
      <c r="M501" s="99">
        <f t="shared" si="191"/>
        <v>18027.669990190177</v>
      </c>
      <c r="N501" s="108">
        <f t="shared" si="538"/>
        <v>7314.3970885640347</v>
      </c>
      <c r="O501" s="108">
        <f t="shared" si="539"/>
        <v>10713.272901626144</v>
      </c>
      <c r="P501" s="108">
        <f t="shared" si="540"/>
        <v>0</v>
      </c>
      <c r="Q501" s="108"/>
      <c r="R501" s="109"/>
      <c r="S501" s="99">
        <f t="shared" si="399"/>
        <v>10504.26615761912</v>
      </c>
      <c r="T501" s="108">
        <f t="shared" si="541"/>
        <v>4614.7047961012686</v>
      </c>
      <c r="U501" s="108">
        <f t="shared" si="542"/>
        <v>5889.5613615178527</v>
      </c>
      <c r="V501" s="108">
        <f t="shared" si="543"/>
        <v>0</v>
      </c>
      <c r="W501" s="108"/>
      <c r="X501" s="109"/>
      <c r="Y501" s="99">
        <f t="shared" si="8"/>
        <v>29794.402210958513</v>
      </c>
      <c r="Z501" s="108">
        <f t="shared" si="544"/>
        <v>11536.761990253171</v>
      </c>
      <c r="AA501" s="108">
        <f t="shared" si="545"/>
        <v>18257.640220705343</v>
      </c>
      <c r="AB501" s="108">
        <f t="shared" si="546"/>
        <v>0</v>
      </c>
      <c r="AC501" s="108"/>
      <c r="AD501" s="109"/>
      <c r="AE501" s="99">
        <f t="shared" si="562"/>
        <v>18.484776131615998</v>
      </c>
      <c r="AF501" s="101">
        <f t="shared" ref="AF501" si="612">AP501</f>
        <v>36</v>
      </c>
      <c r="AG501" s="101">
        <f t="shared" si="460"/>
        <v>19.001300000000001</v>
      </c>
      <c r="AH501" s="101">
        <f t="shared" si="548"/>
        <v>521</v>
      </c>
      <c r="AI501" s="101">
        <f t="shared" si="549"/>
        <v>310</v>
      </c>
      <c r="AJ501" s="108">
        <f t="shared" si="550"/>
        <v>1.6666666666666667</v>
      </c>
      <c r="AK501" s="101">
        <f t="shared" si="463"/>
        <v>7294.6292761243903</v>
      </c>
      <c r="AL501" s="101">
        <f t="shared" si="551"/>
        <v>3204.6561084036589</v>
      </c>
      <c r="AM501" s="101">
        <f t="shared" si="552"/>
        <v>4089.9731677207315</v>
      </c>
      <c r="AN501" s="101"/>
      <c r="AO501" s="1">
        <v>24</v>
      </c>
      <c r="AP501" s="2">
        <v>36</v>
      </c>
      <c r="AQ501" s="74">
        <f t="shared" si="553"/>
        <v>521</v>
      </c>
      <c r="AR501" s="31">
        <f t="shared" si="554"/>
        <v>1</v>
      </c>
      <c r="AS501" s="2">
        <f t="shared" si="555"/>
        <v>0</v>
      </c>
      <c r="AT501" s="33">
        <f t="shared" si="556"/>
        <v>0</v>
      </c>
      <c r="AU501" s="31">
        <f t="shared" si="557"/>
        <v>0</v>
      </c>
      <c r="AV501" s="2">
        <f t="shared" si="558"/>
        <v>0</v>
      </c>
      <c r="AW501" s="33">
        <f t="shared" si="559"/>
        <v>1.24</v>
      </c>
      <c r="AX501" s="31">
        <f t="shared" si="560"/>
        <v>1</v>
      </c>
      <c r="AY501" s="33">
        <f t="shared" si="561"/>
        <v>1.2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customHeight="1">
      <c r="A502" s="2"/>
      <c r="B502" s="107">
        <v>427</v>
      </c>
      <c r="C502" s="31">
        <v>10</v>
      </c>
      <c r="D502" s="111" t="s">
        <v>8</v>
      </c>
      <c r="E502" s="2" t="s">
        <v>151</v>
      </c>
      <c r="F502" s="2" t="s">
        <v>149</v>
      </c>
      <c r="G502" s="2"/>
      <c r="H502" s="33" t="s">
        <v>81</v>
      </c>
      <c r="I502" s="99">
        <f t="shared" si="0"/>
        <v>1080.8548553340254</v>
      </c>
      <c r="J502" s="101">
        <f t="shared" si="1"/>
        <v>28.185356224514496</v>
      </c>
      <c r="K502" s="101">
        <f t="shared" si="2"/>
        <v>128</v>
      </c>
      <c r="L502" s="74">
        <f t="shared" si="537"/>
        <v>106</v>
      </c>
      <c r="M502" s="99">
        <f t="shared" si="191"/>
        <v>19979.360031619657</v>
      </c>
      <c r="N502" s="108">
        <f t="shared" si="538"/>
        <v>8777.2765062768412</v>
      </c>
      <c r="O502" s="108">
        <f t="shared" si="539"/>
        <v>11202.083525342816</v>
      </c>
      <c r="P502" s="108">
        <f t="shared" si="540"/>
        <v>0</v>
      </c>
      <c r="Q502" s="108"/>
      <c r="R502" s="109"/>
      <c r="S502" s="99">
        <f t="shared" si="399"/>
        <v>12605.119389142947</v>
      </c>
      <c r="T502" s="108">
        <f t="shared" si="541"/>
        <v>5537.6457553215223</v>
      </c>
      <c r="U502" s="108">
        <f t="shared" si="542"/>
        <v>7067.4736338214234</v>
      </c>
      <c r="V502" s="108">
        <f t="shared" si="543"/>
        <v>0</v>
      </c>
      <c r="W502" s="108"/>
      <c r="X502" s="109"/>
      <c r="Y502" s="99">
        <f t="shared" si="8"/>
        <v>31512.798472857365</v>
      </c>
      <c r="Z502" s="108">
        <f t="shared" si="544"/>
        <v>13844.114388303806</v>
      </c>
      <c r="AA502" s="108">
        <f t="shared" si="545"/>
        <v>17668.684084553559</v>
      </c>
      <c r="AB502" s="108">
        <f t="shared" si="546"/>
        <v>0</v>
      </c>
      <c r="AC502" s="108"/>
      <c r="AD502" s="109"/>
      <c r="AE502" s="99">
        <f t="shared" si="562"/>
        <v>18.484776131615998</v>
      </c>
      <c r="AF502" s="101">
        <f t="shared" ref="AF502" si="613">AP502</f>
        <v>36</v>
      </c>
      <c r="AG502" s="101">
        <f t="shared" si="460"/>
        <v>19.001300000000001</v>
      </c>
      <c r="AH502" s="101">
        <f t="shared" si="548"/>
        <v>521</v>
      </c>
      <c r="AI502" s="101">
        <f t="shared" si="549"/>
        <v>250</v>
      </c>
      <c r="AJ502" s="108">
        <f t="shared" si="550"/>
        <v>1.6666666666666667</v>
      </c>
      <c r="AK502" s="101">
        <f t="shared" si="463"/>
        <v>7294.6292761243903</v>
      </c>
      <c r="AL502" s="101">
        <f t="shared" si="551"/>
        <v>3204.6561084036589</v>
      </c>
      <c r="AM502" s="101">
        <f t="shared" si="552"/>
        <v>4089.9731677207315</v>
      </c>
      <c r="AN502" s="101"/>
      <c r="AO502" s="1">
        <v>24</v>
      </c>
      <c r="AP502" s="2">
        <v>36</v>
      </c>
      <c r="AQ502" s="74">
        <f t="shared" si="553"/>
        <v>521</v>
      </c>
      <c r="AR502" s="31">
        <f t="shared" si="554"/>
        <v>1.2</v>
      </c>
      <c r="AS502" s="2">
        <f t="shared" si="555"/>
        <v>0</v>
      </c>
      <c r="AT502" s="33">
        <f t="shared" si="556"/>
        <v>0</v>
      </c>
      <c r="AU502" s="31">
        <f t="shared" si="557"/>
        <v>0</v>
      </c>
      <c r="AV502" s="2">
        <f t="shared" si="558"/>
        <v>0</v>
      </c>
      <c r="AW502" s="33">
        <f t="shared" si="559"/>
        <v>1</v>
      </c>
      <c r="AX502" s="31">
        <f t="shared" si="560"/>
        <v>1</v>
      </c>
      <c r="AY502" s="33">
        <f t="shared" si="561"/>
        <v>1.2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customHeight="1">
      <c r="A503" s="2"/>
      <c r="B503" s="107">
        <v>428</v>
      </c>
      <c r="C503" s="31">
        <v>10</v>
      </c>
      <c r="D503" s="111" t="s">
        <v>8</v>
      </c>
      <c r="E503" s="2" t="s">
        <v>165</v>
      </c>
      <c r="F503" s="2" t="s">
        <v>149</v>
      </c>
      <c r="G503" s="2"/>
      <c r="H503" s="33" t="s">
        <v>81</v>
      </c>
      <c r="I503" s="99">
        <f t="shared" si="0"/>
        <v>1336.5744668279281</v>
      </c>
      <c r="J503" s="101">
        <f t="shared" si="1"/>
        <v>28.185356224514496</v>
      </c>
      <c r="K503" s="101">
        <f t="shared" si="2"/>
        <v>68</v>
      </c>
      <c r="L503" s="74">
        <f t="shared" si="537"/>
        <v>64</v>
      </c>
      <c r="M503" s="99">
        <f t="shared" si="191"/>
        <v>24706.279802548263</v>
      </c>
      <c r="N503" s="108">
        <f t="shared" si="538"/>
        <v>10853.893664522413</v>
      </c>
      <c r="O503" s="108">
        <f t="shared" si="539"/>
        <v>13852.38613802585</v>
      </c>
      <c r="P503" s="108">
        <f t="shared" si="540"/>
        <v>0</v>
      </c>
      <c r="Q503" s="108"/>
      <c r="R503" s="109"/>
      <c r="S503" s="99">
        <f t="shared" si="399"/>
        <v>12605.119389142947</v>
      </c>
      <c r="T503" s="108">
        <f t="shared" si="541"/>
        <v>5537.6457553215223</v>
      </c>
      <c r="U503" s="108">
        <f t="shared" si="542"/>
        <v>7067.4736338214234</v>
      </c>
      <c r="V503" s="108">
        <f t="shared" si="543"/>
        <v>0</v>
      </c>
      <c r="W503" s="108"/>
      <c r="X503" s="109"/>
      <c r="Y503" s="99">
        <f t="shared" si="8"/>
        <v>31512.798472857365</v>
      </c>
      <c r="Z503" s="108">
        <f t="shared" si="544"/>
        <v>13844.114388303806</v>
      </c>
      <c r="AA503" s="108">
        <f t="shared" si="545"/>
        <v>17668.684084553559</v>
      </c>
      <c r="AB503" s="108">
        <f t="shared" si="546"/>
        <v>0</v>
      </c>
      <c r="AC503" s="108"/>
      <c r="AD503" s="109"/>
      <c r="AE503" s="99">
        <f t="shared" si="562"/>
        <v>18.484776131615998</v>
      </c>
      <c r="AF503" s="101">
        <f t="shared" ref="AF503" si="614">AP503</f>
        <v>36</v>
      </c>
      <c r="AG503" s="101">
        <f t="shared" si="460"/>
        <v>44.001300000000001</v>
      </c>
      <c r="AH503" s="101">
        <f t="shared" si="548"/>
        <v>521</v>
      </c>
      <c r="AI503" s="101">
        <f t="shared" si="549"/>
        <v>250</v>
      </c>
      <c r="AJ503" s="108">
        <f t="shared" si="550"/>
        <v>1.6666666666666667</v>
      </c>
      <c r="AK503" s="101">
        <f t="shared" si="463"/>
        <v>7294.6292761243903</v>
      </c>
      <c r="AL503" s="101">
        <f t="shared" si="551"/>
        <v>3204.6561084036589</v>
      </c>
      <c r="AM503" s="101">
        <f t="shared" si="552"/>
        <v>4089.9731677207315</v>
      </c>
      <c r="AN503" s="101"/>
      <c r="AO503" s="1">
        <v>24</v>
      </c>
      <c r="AP503" s="2">
        <v>36</v>
      </c>
      <c r="AQ503" s="74">
        <f t="shared" si="553"/>
        <v>521</v>
      </c>
      <c r="AR503" s="31">
        <f t="shared" si="554"/>
        <v>1.2</v>
      </c>
      <c r="AS503" s="2">
        <f t="shared" si="555"/>
        <v>0</v>
      </c>
      <c r="AT503" s="33">
        <f t="shared" si="556"/>
        <v>0</v>
      </c>
      <c r="AU503" s="31">
        <f t="shared" si="557"/>
        <v>25</v>
      </c>
      <c r="AV503" s="2">
        <f t="shared" si="558"/>
        <v>0</v>
      </c>
      <c r="AW503" s="33">
        <f t="shared" si="559"/>
        <v>1</v>
      </c>
      <c r="AX503" s="31">
        <f t="shared" si="560"/>
        <v>1</v>
      </c>
      <c r="AY503" s="33">
        <f t="shared" si="561"/>
        <v>1.2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customHeight="1">
      <c r="A504" s="2"/>
      <c r="B504" s="107">
        <v>429</v>
      </c>
      <c r="C504" s="31">
        <v>10</v>
      </c>
      <c r="D504" s="111" t="s">
        <v>8</v>
      </c>
      <c r="E504" s="2" t="s">
        <v>157</v>
      </c>
      <c r="F504" s="2" t="s">
        <v>149</v>
      </c>
      <c r="G504" s="2"/>
      <c r="H504" s="33" t="s">
        <v>81</v>
      </c>
      <c r="I504" s="99">
        <f t="shared" si="0"/>
        <v>1170.325452371977</v>
      </c>
      <c r="J504" s="101">
        <f t="shared" si="1"/>
        <v>28.185356224514496</v>
      </c>
      <c r="K504" s="101">
        <f t="shared" si="2"/>
        <v>102</v>
      </c>
      <c r="L504" s="74">
        <f t="shared" si="537"/>
        <v>87</v>
      </c>
      <c r="M504" s="99">
        <f t="shared" si="191"/>
        <v>21633.203988228215</v>
      </c>
      <c r="N504" s="108">
        <f t="shared" si="538"/>
        <v>8777.2765062768412</v>
      </c>
      <c r="O504" s="108">
        <f t="shared" si="539"/>
        <v>12855.927481951374</v>
      </c>
      <c r="P504" s="108">
        <f t="shared" si="540"/>
        <v>0</v>
      </c>
      <c r="Q504" s="108"/>
      <c r="R504" s="109"/>
      <c r="S504" s="99">
        <f t="shared" si="399"/>
        <v>12605.119389142947</v>
      </c>
      <c r="T504" s="108">
        <f t="shared" si="541"/>
        <v>5537.6457553215223</v>
      </c>
      <c r="U504" s="108">
        <f t="shared" si="542"/>
        <v>7067.4736338214234</v>
      </c>
      <c r="V504" s="108">
        <f t="shared" si="543"/>
        <v>0</v>
      </c>
      <c r="W504" s="108"/>
      <c r="X504" s="109"/>
      <c r="Y504" s="99">
        <f t="shared" si="8"/>
        <v>35753.282653150221</v>
      </c>
      <c r="Z504" s="108">
        <f t="shared" si="544"/>
        <v>13844.114388303806</v>
      </c>
      <c r="AA504" s="108">
        <f t="shared" si="545"/>
        <v>21909.168264846412</v>
      </c>
      <c r="AB504" s="108">
        <f t="shared" si="546"/>
        <v>0</v>
      </c>
      <c r="AC504" s="108"/>
      <c r="AD504" s="109"/>
      <c r="AE504" s="99">
        <f t="shared" si="562"/>
        <v>18.484776131615998</v>
      </c>
      <c r="AF504" s="101">
        <f t="shared" ref="AF504" si="615">AP504</f>
        <v>36</v>
      </c>
      <c r="AG504" s="101">
        <f t="shared" si="460"/>
        <v>19.001300000000001</v>
      </c>
      <c r="AH504" s="101">
        <f t="shared" si="548"/>
        <v>521</v>
      </c>
      <c r="AI504" s="101">
        <f t="shared" si="549"/>
        <v>310</v>
      </c>
      <c r="AJ504" s="108">
        <f t="shared" si="550"/>
        <v>1.6666666666666667</v>
      </c>
      <c r="AK504" s="101">
        <f t="shared" si="463"/>
        <v>7294.6292761243903</v>
      </c>
      <c r="AL504" s="101">
        <f t="shared" si="551"/>
        <v>3204.6561084036589</v>
      </c>
      <c r="AM504" s="101">
        <f t="shared" si="552"/>
        <v>4089.9731677207315</v>
      </c>
      <c r="AN504" s="101"/>
      <c r="AO504" s="1">
        <v>24</v>
      </c>
      <c r="AP504" s="2">
        <v>36</v>
      </c>
      <c r="AQ504" s="74">
        <f t="shared" si="553"/>
        <v>521</v>
      </c>
      <c r="AR504" s="31">
        <f t="shared" si="554"/>
        <v>1.2</v>
      </c>
      <c r="AS504" s="2">
        <f t="shared" si="555"/>
        <v>0</v>
      </c>
      <c r="AT504" s="33">
        <f t="shared" si="556"/>
        <v>0</v>
      </c>
      <c r="AU504" s="31">
        <f t="shared" si="557"/>
        <v>0</v>
      </c>
      <c r="AV504" s="2">
        <f t="shared" si="558"/>
        <v>0</v>
      </c>
      <c r="AW504" s="33">
        <f t="shared" si="559"/>
        <v>1.24</v>
      </c>
      <c r="AX504" s="31">
        <f t="shared" si="560"/>
        <v>1</v>
      </c>
      <c r="AY504" s="33">
        <f t="shared" si="561"/>
        <v>1.2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customHeight="1">
      <c r="A505" s="2"/>
      <c r="B505" s="107">
        <v>430</v>
      </c>
      <c r="C505" s="31">
        <v>7</v>
      </c>
      <c r="D505" s="111" t="s">
        <v>8</v>
      </c>
      <c r="E505" s="2" t="s">
        <v>67</v>
      </c>
      <c r="F505" s="2" t="s">
        <v>149</v>
      </c>
      <c r="G505" s="2"/>
      <c r="H505" s="33" t="s">
        <v>81</v>
      </c>
      <c r="I505" s="99">
        <f t="shared" si="0"/>
        <v>630.12720548607865</v>
      </c>
      <c r="J505" s="101">
        <f t="shared" si="1"/>
        <v>19.637781784066725</v>
      </c>
      <c r="K505" s="101">
        <f t="shared" si="2"/>
        <v>432</v>
      </c>
      <c r="L505" s="74">
        <f t="shared" si="537"/>
        <v>261</v>
      </c>
      <c r="M505" s="99">
        <f t="shared" si="191"/>
        <v>11647.760327850956</v>
      </c>
      <c r="N505" s="108">
        <f t="shared" si="538"/>
        <v>5114.4856251645124</v>
      </c>
      <c r="O505" s="108">
        <f t="shared" si="539"/>
        <v>6533.2747026864436</v>
      </c>
      <c r="P505" s="108">
        <f t="shared" si="540"/>
        <v>0</v>
      </c>
      <c r="Q505" s="108"/>
      <c r="R505" s="109"/>
      <c r="S505" s="99">
        <f t="shared" si="399"/>
        <v>8379.6053186919526</v>
      </c>
      <c r="T505" s="108">
        <f t="shared" si="541"/>
        <v>3679.4516491317077</v>
      </c>
      <c r="U505" s="108">
        <f t="shared" si="542"/>
        <v>4700.1536695602445</v>
      </c>
      <c r="V505" s="108">
        <f t="shared" si="543"/>
        <v>0</v>
      </c>
      <c r="W505" s="108"/>
      <c r="X505" s="109"/>
      <c r="Y505" s="99">
        <f t="shared" si="8"/>
        <v>16759.210637383905</v>
      </c>
      <c r="Z505" s="108">
        <f t="shared" si="544"/>
        <v>7358.9032982634144</v>
      </c>
      <c r="AA505" s="108">
        <f t="shared" si="545"/>
        <v>9400.3073391204889</v>
      </c>
      <c r="AB505" s="108">
        <f t="shared" si="546"/>
        <v>0</v>
      </c>
      <c r="AC505" s="108"/>
      <c r="AD505" s="109"/>
      <c r="AE505" s="99">
        <f t="shared" si="562"/>
        <v>18.484776131615998</v>
      </c>
      <c r="AF505" s="101">
        <f t="shared" ref="AF505" si="616">AP505</f>
        <v>36</v>
      </c>
      <c r="AG505" s="101">
        <f t="shared" si="460"/>
        <v>19.001300000000001</v>
      </c>
      <c r="AH505" s="101">
        <f t="shared" si="548"/>
        <v>363</v>
      </c>
      <c r="AI505" s="101">
        <f t="shared" si="549"/>
        <v>200</v>
      </c>
      <c r="AJ505" s="108">
        <f t="shared" si="550"/>
        <v>1.6666666666666667</v>
      </c>
      <c r="AK505" s="101">
        <f t="shared" si="463"/>
        <v>6983.0044322432941</v>
      </c>
      <c r="AL505" s="101">
        <f t="shared" si="551"/>
        <v>3066.2097076097566</v>
      </c>
      <c r="AM505" s="101">
        <f t="shared" si="552"/>
        <v>3916.7947246335375</v>
      </c>
      <c r="AN505" s="101"/>
      <c r="AO505" s="1">
        <v>24</v>
      </c>
      <c r="AP505" s="2">
        <v>36</v>
      </c>
      <c r="AQ505" s="74">
        <f t="shared" si="553"/>
        <v>363</v>
      </c>
      <c r="AR505" s="31">
        <f t="shared" si="554"/>
        <v>1</v>
      </c>
      <c r="AS505" s="2">
        <f t="shared" si="555"/>
        <v>0</v>
      </c>
      <c r="AT505" s="33">
        <f t="shared" si="556"/>
        <v>0</v>
      </c>
      <c r="AU505" s="31">
        <f t="shared" si="557"/>
        <v>0</v>
      </c>
      <c r="AV505" s="2">
        <f t="shared" si="558"/>
        <v>0</v>
      </c>
      <c r="AW505" s="33">
        <f t="shared" si="559"/>
        <v>1</v>
      </c>
      <c r="AX505" s="31">
        <f t="shared" si="560"/>
        <v>1</v>
      </c>
      <c r="AY505" s="33">
        <f t="shared" si="561"/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customHeight="1">
      <c r="A506" s="2"/>
      <c r="B506" s="107">
        <v>431</v>
      </c>
      <c r="C506" s="31">
        <v>7</v>
      </c>
      <c r="D506" s="111" t="s">
        <v>8</v>
      </c>
      <c r="E506" s="2" t="s">
        <v>136</v>
      </c>
      <c r="F506" s="2" t="s">
        <v>149</v>
      </c>
      <c r="G506" s="2"/>
      <c r="H506" s="33" t="s">
        <v>81</v>
      </c>
      <c r="I506" s="99">
        <f t="shared" si="0"/>
        <v>743.4583767567932</v>
      </c>
      <c r="J506" s="101">
        <f t="shared" si="1"/>
        <v>19.637781784066725</v>
      </c>
      <c r="K506" s="101">
        <f t="shared" si="2"/>
        <v>310</v>
      </c>
      <c r="L506" s="74">
        <f t="shared" si="537"/>
        <v>209</v>
      </c>
      <c r="M506" s="99">
        <f t="shared" si="191"/>
        <v>13742.661657523946</v>
      </c>
      <c r="N506" s="108">
        <f t="shared" si="538"/>
        <v>6034.3485374474403</v>
      </c>
      <c r="O506" s="108">
        <f t="shared" si="539"/>
        <v>7708.3131200765056</v>
      </c>
      <c r="P506" s="108">
        <f t="shared" si="540"/>
        <v>0</v>
      </c>
      <c r="Q506" s="108"/>
      <c r="R506" s="109"/>
      <c r="S506" s="99">
        <f t="shared" si="399"/>
        <v>8379.6053186919526</v>
      </c>
      <c r="T506" s="108">
        <f t="shared" si="541"/>
        <v>3679.4516491317077</v>
      </c>
      <c r="U506" s="108">
        <f t="shared" si="542"/>
        <v>4700.1536695602445</v>
      </c>
      <c r="V506" s="108">
        <f t="shared" si="543"/>
        <v>0</v>
      </c>
      <c r="W506" s="108"/>
      <c r="X506" s="109"/>
      <c r="Y506" s="99">
        <f t="shared" si="8"/>
        <v>16759.210637383905</v>
      </c>
      <c r="Z506" s="108">
        <f t="shared" si="544"/>
        <v>7358.9032982634144</v>
      </c>
      <c r="AA506" s="108">
        <f t="shared" si="545"/>
        <v>9400.3073391204889</v>
      </c>
      <c r="AB506" s="108">
        <f t="shared" si="546"/>
        <v>0</v>
      </c>
      <c r="AC506" s="108"/>
      <c r="AD506" s="109"/>
      <c r="AE506" s="99">
        <f t="shared" si="562"/>
        <v>18.484776131615998</v>
      </c>
      <c r="AF506" s="101">
        <f t="shared" ref="AF506" si="617">AP506</f>
        <v>36</v>
      </c>
      <c r="AG506" s="101">
        <f t="shared" si="460"/>
        <v>44.001300000000001</v>
      </c>
      <c r="AH506" s="101">
        <f t="shared" si="548"/>
        <v>363</v>
      </c>
      <c r="AI506" s="101">
        <f t="shared" si="549"/>
        <v>200</v>
      </c>
      <c r="AJ506" s="108">
        <f t="shared" si="550"/>
        <v>1.6666666666666667</v>
      </c>
      <c r="AK506" s="101">
        <f t="shared" si="463"/>
        <v>6983.0044322432941</v>
      </c>
      <c r="AL506" s="101">
        <f t="shared" si="551"/>
        <v>3066.2097076097566</v>
      </c>
      <c r="AM506" s="101">
        <f t="shared" si="552"/>
        <v>3916.7947246335375</v>
      </c>
      <c r="AN506" s="101"/>
      <c r="AO506" s="1">
        <v>24</v>
      </c>
      <c r="AP506" s="2">
        <v>36</v>
      </c>
      <c r="AQ506" s="74">
        <f t="shared" si="553"/>
        <v>363</v>
      </c>
      <c r="AR506" s="31">
        <f t="shared" si="554"/>
        <v>1</v>
      </c>
      <c r="AS506" s="2">
        <f t="shared" si="555"/>
        <v>0</v>
      </c>
      <c r="AT506" s="33">
        <f t="shared" si="556"/>
        <v>0</v>
      </c>
      <c r="AU506" s="31">
        <f t="shared" si="557"/>
        <v>25</v>
      </c>
      <c r="AV506" s="2">
        <f t="shared" si="558"/>
        <v>0</v>
      </c>
      <c r="AW506" s="33">
        <f t="shared" si="559"/>
        <v>1</v>
      </c>
      <c r="AX506" s="31">
        <f t="shared" si="560"/>
        <v>1</v>
      </c>
      <c r="AY506" s="33">
        <f t="shared" si="561"/>
        <v>1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customHeight="1">
      <c r="A507" s="2"/>
      <c r="B507" s="107">
        <v>432</v>
      </c>
      <c r="C507" s="31">
        <v>7</v>
      </c>
      <c r="D507" s="111" t="s">
        <v>8</v>
      </c>
      <c r="E507" s="2" t="s">
        <v>91</v>
      </c>
      <c r="F507" s="2" t="s">
        <v>149</v>
      </c>
      <c r="G507" s="2"/>
      <c r="H507" s="33" t="s">
        <v>81</v>
      </c>
      <c r="I507" s="99">
        <f t="shared" si="0"/>
        <v>677.72843633872697</v>
      </c>
      <c r="J507" s="101">
        <f t="shared" si="1"/>
        <v>19.637781784066725</v>
      </c>
      <c r="K507" s="101">
        <f t="shared" si="2"/>
        <v>377</v>
      </c>
      <c r="L507" s="74">
        <f t="shared" si="537"/>
        <v>240</v>
      </c>
      <c r="M507" s="99">
        <f t="shared" si="191"/>
        <v>12527.658423751533</v>
      </c>
      <c r="N507" s="108">
        <f t="shared" si="538"/>
        <v>5114.4856251645124</v>
      </c>
      <c r="O507" s="108">
        <f t="shared" si="539"/>
        <v>7413.1727985870202</v>
      </c>
      <c r="P507" s="108">
        <f t="shared" si="540"/>
        <v>0</v>
      </c>
      <c r="Q507" s="108"/>
      <c r="R507" s="109"/>
      <c r="S507" s="99">
        <f t="shared" si="399"/>
        <v>8379.6053186919526</v>
      </c>
      <c r="T507" s="108">
        <f t="shared" si="541"/>
        <v>3679.4516491317077</v>
      </c>
      <c r="U507" s="108">
        <f t="shared" si="542"/>
        <v>4700.1536695602445</v>
      </c>
      <c r="V507" s="108">
        <f t="shared" si="543"/>
        <v>0</v>
      </c>
      <c r="W507" s="108"/>
      <c r="X507" s="109"/>
      <c r="Y507" s="99">
        <f t="shared" si="8"/>
        <v>19015.284398772819</v>
      </c>
      <c r="Z507" s="108">
        <f t="shared" si="544"/>
        <v>7358.9032982634144</v>
      </c>
      <c r="AA507" s="108">
        <f t="shared" si="545"/>
        <v>11656.381100509407</v>
      </c>
      <c r="AB507" s="108">
        <f t="shared" si="546"/>
        <v>0</v>
      </c>
      <c r="AC507" s="108"/>
      <c r="AD507" s="109"/>
      <c r="AE507" s="99">
        <f t="shared" si="562"/>
        <v>18.484776131615998</v>
      </c>
      <c r="AF507" s="101">
        <f t="shared" ref="AF507" si="618">AP507</f>
        <v>36</v>
      </c>
      <c r="AG507" s="101">
        <f t="shared" si="460"/>
        <v>19.001300000000001</v>
      </c>
      <c r="AH507" s="101">
        <f t="shared" si="548"/>
        <v>363</v>
      </c>
      <c r="AI507" s="101">
        <f t="shared" si="549"/>
        <v>248</v>
      </c>
      <c r="AJ507" s="108">
        <f t="shared" si="550"/>
        <v>1.6666666666666667</v>
      </c>
      <c r="AK507" s="101">
        <f t="shared" si="463"/>
        <v>6983.0044322432941</v>
      </c>
      <c r="AL507" s="101">
        <f t="shared" si="551"/>
        <v>3066.2097076097566</v>
      </c>
      <c r="AM507" s="101">
        <f t="shared" si="552"/>
        <v>3916.7947246335375</v>
      </c>
      <c r="AN507" s="101"/>
      <c r="AO507" s="1">
        <v>24</v>
      </c>
      <c r="AP507" s="2">
        <v>36</v>
      </c>
      <c r="AQ507" s="74">
        <f t="shared" si="553"/>
        <v>363</v>
      </c>
      <c r="AR507" s="31">
        <f t="shared" si="554"/>
        <v>1</v>
      </c>
      <c r="AS507" s="2">
        <f t="shared" si="555"/>
        <v>0</v>
      </c>
      <c r="AT507" s="33">
        <f t="shared" si="556"/>
        <v>0</v>
      </c>
      <c r="AU507" s="31">
        <f t="shared" si="557"/>
        <v>0</v>
      </c>
      <c r="AV507" s="2">
        <f t="shared" si="558"/>
        <v>0</v>
      </c>
      <c r="AW507" s="33">
        <f t="shared" si="559"/>
        <v>1.24</v>
      </c>
      <c r="AX507" s="31">
        <f t="shared" si="560"/>
        <v>1</v>
      </c>
      <c r="AY507" s="33">
        <f t="shared" si="561"/>
        <v>1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customHeight="1">
      <c r="A508" s="2"/>
      <c r="B508" s="107">
        <v>433</v>
      </c>
      <c r="C508" s="31">
        <v>7</v>
      </c>
      <c r="D508" s="111" t="s">
        <v>8</v>
      </c>
      <c r="E508" s="2" t="s">
        <v>148</v>
      </c>
      <c r="F508" s="2" t="s">
        <v>149</v>
      </c>
      <c r="G508" s="2"/>
      <c r="H508" s="33" t="s">
        <v>81</v>
      </c>
      <c r="I508" s="99">
        <f t="shared" si="0"/>
        <v>756.15264658329431</v>
      </c>
      <c r="J508" s="101">
        <f t="shared" si="1"/>
        <v>19.637781784066725</v>
      </c>
      <c r="K508" s="101">
        <f t="shared" si="2"/>
        <v>300</v>
      </c>
      <c r="L508" s="74">
        <f t="shared" si="537"/>
        <v>204</v>
      </c>
      <c r="M508" s="99">
        <f t="shared" si="191"/>
        <v>13977.312393421147</v>
      </c>
      <c r="N508" s="108">
        <f t="shared" si="538"/>
        <v>6137.3827501974147</v>
      </c>
      <c r="O508" s="108">
        <f t="shared" si="539"/>
        <v>7839.9296432237325</v>
      </c>
      <c r="P508" s="108">
        <f t="shared" si="540"/>
        <v>0</v>
      </c>
      <c r="Q508" s="108"/>
      <c r="R508" s="109"/>
      <c r="S508" s="99">
        <f t="shared" si="399"/>
        <v>10055.526382430344</v>
      </c>
      <c r="T508" s="108">
        <f t="shared" si="541"/>
        <v>4415.3419789580494</v>
      </c>
      <c r="U508" s="108">
        <f t="shared" si="542"/>
        <v>5640.1844034722935</v>
      </c>
      <c r="V508" s="108">
        <f t="shared" si="543"/>
        <v>0</v>
      </c>
      <c r="W508" s="108"/>
      <c r="X508" s="109"/>
      <c r="Y508" s="99">
        <f t="shared" si="8"/>
        <v>20111.052764860688</v>
      </c>
      <c r="Z508" s="108">
        <f t="shared" si="544"/>
        <v>8830.6839579160987</v>
      </c>
      <c r="AA508" s="108">
        <f t="shared" si="545"/>
        <v>11280.368806944587</v>
      </c>
      <c r="AB508" s="108">
        <f t="shared" si="546"/>
        <v>0</v>
      </c>
      <c r="AC508" s="108"/>
      <c r="AD508" s="109"/>
      <c r="AE508" s="99">
        <f t="shared" si="562"/>
        <v>18.484776131615998</v>
      </c>
      <c r="AF508" s="101">
        <f t="shared" ref="AF508" si="619">AP508</f>
        <v>36</v>
      </c>
      <c r="AG508" s="101">
        <f t="shared" si="460"/>
        <v>19.001300000000001</v>
      </c>
      <c r="AH508" s="101">
        <f t="shared" si="548"/>
        <v>363</v>
      </c>
      <c r="AI508" s="101">
        <f t="shared" si="549"/>
        <v>200</v>
      </c>
      <c r="AJ508" s="108">
        <f t="shared" si="550"/>
        <v>1.6666666666666667</v>
      </c>
      <c r="AK508" s="101">
        <f t="shared" si="463"/>
        <v>6983.0044322432941</v>
      </c>
      <c r="AL508" s="101">
        <f t="shared" si="551"/>
        <v>3066.2097076097566</v>
      </c>
      <c r="AM508" s="101">
        <f t="shared" si="552"/>
        <v>3916.7947246335375</v>
      </c>
      <c r="AN508" s="101"/>
      <c r="AO508" s="1">
        <v>24</v>
      </c>
      <c r="AP508" s="2">
        <v>36</v>
      </c>
      <c r="AQ508" s="74">
        <f t="shared" si="553"/>
        <v>363</v>
      </c>
      <c r="AR508" s="31">
        <f t="shared" si="554"/>
        <v>1.2</v>
      </c>
      <c r="AS508" s="2">
        <f t="shared" si="555"/>
        <v>0</v>
      </c>
      <c r="AT508" s="33">
        <f t="shared" si="556"/>
        <v>0</v>
      </c>
      <c r="AU508" s="31">
        <f t="shared" si="557"/>
        <v>0</v>
      </c>
      <c r="AV508" s="2">
        <f t="shared" si="558"/>
        <v>0</v>
      </c>
      <c r="AW508" s="33">
        <f t="shared" si="559"/>
        <v>1</v>
      </c>
      <c r="AX508" s="31">
        <f t="shared" si="560"/>
        <v>1</v>
      </c>
      <c r="AY508" s="33">
        <f t="shared" si="561"/>
        <v>1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customHeight="1">
      <c r="A509" s="2"/>
      <c r="B509" s="107">
        <v>434</v>
      </c>
      <c r="C509" s="31">
        <v>7</v>
      </c>
      <c r="D509" s="111" t="s">
        <v>8</v>
      </c>
      <c r="E509" s="2" t="s">
        <v>163</v>
      </c>
      <c r="F509" s="2" t="s">
        <v>149</v>
      </c>
      <c r="G509" s="2"/>
      <c r="H509" s="33" t="s">
        <v>81</v>
      </c>
      <c r="I509" s="99">
        <f t="shared" si="0"/>
        <v>892.15005210815195</v>
      </c>
      <c r="J509" s="101">
        <f t="shared" si="1"/>
        <v>19.637781784066725</v>
      </c>
      <c r="K509" s="101">
        <f t="shared" si="2"/>
        <v>212</v>
      </c>
      <c r="L509" s="74">
        <f t="shared" si="537"/>
        <v>156</v>
      </c>
      <c r="M509" s="99">
        <f t="shared" si="191"/>
        <v>16491.193989028736</v>
      </c>
      <c r="N509" s="108">
        <f t="shared" si="538"/>
        <v>7241.2182449369284</v>
      </c>
      <c r="O509" s="108">
        <f t="shared" si="539"/>
        <v>9249.9757440918074</v>
      </c>
      <c r="P509" s="108">
        <f t="shared" si="540"/>
        <v>0</v>
      </c>
      <c r="Q509" s="108"/>
      <c r="R509" s="109"/>
      <c r="S509" s="99">
        <f t="shared" si="399"/>
        <v>10055.526382430344</v>
      </c>
      <c r="T509" s="108">
        <f t="shared" si="541"/>
        <v>4415.3419789580494</v>
      </c>
      <c r="U509" s="108">
        <f t="shared" si="542"/>
        <v>5640.1844034722935</v>
      </c>
      <c r="V509" s="108">
        <f t="shared" si="543"/>
        <v>0</v>
      </c>
      <c r="W509" s="108"/>
      <c r="X509" s="109"/>
      <c r="Y509" s="99">
        <f t="shared" si="8"/>
        <v>20111.052764860688</v>
      </c>
      <c r="Z509" s="108">
        <f t="shared" si="544"/>
        <v>8830.6839579160987</v>
      </c>
      <c r="AA509" s="108">
        <f t="shared" si="545"/>
        <v>11280.368806944587</v>
      </c>
      <c r="AB509" s="108">
        <f t="shared" si="546"/>
        <v>0</v>
      </c>
      <c r="AC509" s="108"/>
      <c r="AD509" s="109"/>
      <c r="AE509" s="99">
        <f t="shared" si="562"/>
        <v>18.484776131615998</v>
      </c>
      <c r="AF509" s="101">
        <f t="shared" ref="AF509" si="620">AP509</f>
        <v>36</v>
      </c>
      <c r="AG509" s="101">
        <f t="shared" si="460"/>
        <v>44.001300000000001</v>
      </c>
      <c r="AH509" s="101">
        <f t="shared" si="548"/>
        <v>363</v>
      </c>
      <c r="AI509" s="101">
        <f t="shared" si="549"/>
        <v>200</v>
      </c>
      <c r="AJ509" s="108">
        <f t="shared" si="550"/>
        <v>1.6666666666666667</v>
      </c>
      <c r="AK509" s="101">
        <f t="shared" si="463"/>
        <v>6983.0044322432941</v>
      </c>
      <c r="AL509" s="101">
        <f t="shared" si="551"/>
        <v>3066.2097076097566</v>
      </c>
      <c r="AM509" s="101">
        <f t="shared" si="552"/>
        <v>3916.7947246335375</v>
      </c>
      <c r="AN509" s="101"/>
      <c r="AO509" s="1">
        <v>24</v>
      </c>
      <c r="AP509" s="2">
        <v>36</v>
      </c>
      <c r="AQ509" s="74">
        <f t="shared" si="553"/>
        <v>363</v>
      </c>
      <c r="AR509" s="31">
        <f t="shared" si="554"/>
        <v>1.2</v>
      </c>
      <c r="AS509" s="2">
        <f t="shared" si="555"/>
        <v>0</v>
      </c>
      <c r="AT509" s="33">
        <f t="shared" si="556"/>
        <v>0</v>
      </c>
      <c r="AU509" s="31">
        <f t="shared" si="557"/>
        <v>25</v>
      </c>
      <c r="AV509" s="2">
        <f t="shared" si="558"/>
        <v>0</v>
      </c>
      <c r="AW509" s="33">
        <f t="shared" si="559"/>
        <v>1</v>
      </c>
      <c r="AX509" s="31">
        <f t="shared" si="560"/>
        <v>1</v>
      </c>
      <c r="AY509" s="33">
        <f t="shared" si="561"/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customHeight="1">
      <c r="A510" s="2"/>
      <c r="B510" s="107">
        <v>435</v>
      </c>
      <c r="C510" s="31">
        <v>7</v>
      </c>
      <c r="D510" s="111" t="s">
        <v>8</v>
      </c>
      <c r="E510" s="2" t="s">
        <v>155</v>
      </c>
      <c r="F510" s="2" t="s">
        <v>149</v>
      </c>
      <c r="G510" s="2"/>
      <c r="H510" s="33" t="s">
        <v>81</v>
      </c>
      <c r="I510" s="99">
        <f t="shared" si="0"/>
        <v>813.27412360647236</v>
      </c>
      <c r="J510" s="101">
        <f t="shared" si="1"/>
        <v>19.637781784066725</v>
      </c>
      <c r="K510" s="101">
        <f t="shared" si="2"/>
        <v>263</v>
      </c>
      <c r="L510" s="74">
        <f t="shared" si="537"/>
        <v>185</v>
      </c>
      <c r="M510" s="99">
        <f t="shared" si="191"/>
        <v>15033.19010850184</v>
      </c>
      <c r="N510" s="108">
        <f t="shared" si="538"/>
        <v>6137.3827501974147</v>
      </c>
      <c r="O510" s="108">
        <f t="shared" si="539"/>
        <v>8895.8073583044243</v>
      </c>
      <c r="P510" s="108">
        <f t="shared" si="540"/>
        <v>0</v>
      </c>
      <c r="Q510" s="108"/>
      <c r="R510" s="109"/>
      <c r="S510" s="99">
        <f t="shared" si="399"/>
        <v>10055.526382430344</v>
      </c>
      <c r="T510" s="108">
        <f t="shared" si="541"/>
        <v>4415.3419789580494</v>
      </c>
      <c r="U510" s="108">
        <f t="shared" si="542"/>
        <v>5640.1844034722935</v>
      </c>
      <c r="V510" s="108">
        <f t="shared" si="543"/>
        <v>0</v>
      </c>
      <c r="W510" s="108"/>
      <c r="X510" s="109"/>
      <c r="Y510" s="99">
        <f t="shared" si="8"/>
        <v>22818.341278527387</v>
      </c>
      <c r="Z510" s="108">
        <f t="shared" si="544"/>
        <v>8830.6839579160987</v>
      </c>
      <c r="AA510" s="108">
        <f t="shared" si="545"/>
        <v>13987.657320611288</v>
      </c>
      <c r="AB510" s="108">
        <f t="shared" si="546"/>
        <v>0</v>
      </c>
      <c r="AC510" s="108"/>
      <c r="AD510" s="109"/>
      <c r="AE510" s="99">
        <f t="shared" si="562"/>
        <v>18.484776131615998</v>
      </c>
      <c r="AF510" s="101">
        <f t="shared" ref="AF510" si="621">AP510</f>
        <v>36</v>
      </c>
      <c r="AG510" s="101">
        <f t="shared" si="460"/>
        <v>19.001300000000001</v>
      </c>
      <c r="AH510" s="101">
        <f t="shared" si="548"/>
        <v>363</v>
      </c>
      <c r="AI510" s="101">
        <f t="shared" si="549"/>
        <v>248</v>
      </c>
      <c r="AJ510" s="108">
        <f t="shared" si="550"/>
        <v>1.6666666666666667</v>
      </c>
      <c r="AK510" s="101">
        <f t="shared" si="463"/>
        <v>6983.0044322432941</v>
      </c>
      <c r="AL510" s="101">
        <f t="shared" si="551"/>
        <v>3066.2097076097566</v>
      </c>
      <c r="AM510" s="101">
        <f t="shared" si="552"/>
        <v>3916.7947246335375</v>
      </c>
      <c r="AN510" s="101"/>
      <c r="AO510" s="1">
        <v>24</v>
      </c>
      <c r="AP510" s="2">
        <v>36</v>
      </c>
      <c r="AQ510" s="74">
        <f t="shared" si="553"/>
        <v>363</v>
      </c>
      <c r="AR510" s="31">
        <f t="shared" si="554"/>
        <v>1.2</v>
      </c>
      <c r="AS510" s="2">
        <f t="shared" si="555"/>
        <v>0</v>
      </c>
      <c r="AT510" s="33">
        <f t="shared" si="556"/>
        <v>0</v>
      </c>
      <c r="AU510" s="31">
        <f t="shared" si="557"/>
        <v>0</v>
      </c>
      <c r="AV510" s="2">
        <f t="shared" si="558"/>
        <v>0</v>
      </c>
      <c r="AW510" s="33">
        <f t="shared" si="559"/>
        <v>1.24</v>
      </c>
      <c r="AX510" s="31">
        <f t="shared" si="560"/>
        <v>1</v>
      </c>
      <c r="AY510" s="33">
        <f t="shared" si="561"/>
        <v>1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customHeight="1">
      <c r="A511" s="2"/>
      <c r="B511" s="107">
        <v>436</v>
      </c>
      <c r="C511" s="31">
        <v>4</v>
      </c>
      <c r="D511" s="111" t="s">
        <v>8</v>
      </c>
      <c r="E511" s="2" t="s">
        <v>67</v>
      </c>
      <c r="F511" s="2" t="s">
        <v>149</v>
      </c>
      <c r="G511" s="2"/>
      <c r="H511" s="33" t="s">
        <v>81</v>
      </c>
      <c r="I511" s="99">
        <f t="shared" si="0"/>
        <v>583.77117971979635</v>
      </c>
      <c r="J511" s="101">
        <f t="shared" si="1"/>
        <v>10.765615909171565</v>
      </c>
      <c r="K511" s="101">
        <f t="shared" si="2"/>
        <v>489</v>
      </c>
      <c r="L511" s="74">
        <f t="shared" si="537"/>
        <v>280</v>
      </c>
      <c r="M511" s="99">
        <f t="shared" si="191"/>
        <v>10790.879569209805</v>
      </c>
      <c r="N511" s="108">
        <f t="shared" si="538"/>
        <v>4743.0766309429046</v>
      </c>
      <c r="O511" s="108">
        <f t="shared" si="539"/>
        <v>6047.8029382669001</v>
      </c>
      <c r="P511" s="108">
        <f t="shared" si="540"/>
        <v>0</v>
      </c>
      <c r="Q511" s="108"/>
      <c r="R511" s="109"/>
      <c r="S511" s="99">
        <f t="shared" si="399"/>
        <v>7763.1501066607325</v>
      </c>
      <c r="T511" s="108">
        <f t="shared" si="541"/>
        <v>3412.2534328404877</v>
      </c>
      <c r="U511" s="108">
        <f t="shared" si="542"/>
        <v>4350.8966738202453</v>
      </c>
      <c r="V511" s="108">
        <f t="shared" si="543"/>
        <v>0</v>
      </c>
      <c r="W511" s="108"/>
      <c r="X511" s="109"/>
      <c r="Y511" s="99">
        <f t="shared" si="8"/>
        <v>15526.300213321465</v>
      </c>
      <c r="Z511" s="108">
        <f t="shared" si="544"/>
        <v>6824.5068656809754</v>
      </c>
      <c r="AA511" s="108">
        <f t="shared" si="545"/>
        <v>8701.7933476404905</v>
      </c>
      <c r="AB511" s="108">
        <f t="shared" si="546"/>
        <v>0</v>
      </c>
      <c r="AC511" s="108"/>
      <c r="AD511" s="109"/>
      <c r="AE511" s="99">
        <f t="shared" si="562"/>
        <v>18.484776131615998</v>
      </c>
      <c r="AF511" s="101">
        <f t="shared" ref="AF511" si="622">AP511</f>
        <v>36</v>
      </c>
      <c r="AG511" s="101">
        <f t="shared" si="460"/>
        <v>19.001300000000001</v>
      </c>
      <c r="AH511" s="101">
        <f t="shared" si="548"/>
        <v>199</v>
      </c>
      <c r="AI511" s="101">
        <f t="shared" si="549"/>
        <v>200</v>
      </c>
      <c r="AJ511" s="108">
        <f t="shared" si="550"/>
        <v>1.6666666666666667</v>
      </c>
      <c r="AK511" s="101">
        <f t="shared" si="463"/>
        <v>6469.291755550611</v>
      </c>
      <c r="AL511" s="101">
        <f t="shared" si="551"/>
        <v>2843.544527367073</v>
      </c>
      <c r="AM511" s="101">
        <f t="shared" si="552"/>
        <v>3625.747228183538</v>
      </c>
      <c r="AN511" s="101"/>
      <c r="AO511" s="1">
        <v>24</v>
      </c>
      <c r="AP511" s="2">
        <v>36</v>
      </c>
      <c r="AQ511" s="74">
        <f t="shared" si="553"/>
        <v>199</v>
      </c>
      <c r="AR511" s="31">
        <f t="shared" si="554"/>
        <v>1</v>
      </c>
      <c r="AS511" s="2">
        <f t="shared" si="555"/>
        <v>0</v>
      </c>
      <c r="AT511" s="33">
        <f t="shared" si="556"/>
        <v>0</v>
      </c>
      <c r="AU511" s="31">
        <f t="shared" si="557"/>
        <v>0</v>
      </c>
      <c r="AV511" s="2">
        <f t="shared" si="558"/>
        <v>0</v>
      </c>
      <c r="AW511" s="33">
        <f t="shared" si="559"/>
        <v>1</v>
      </c>
      <c r="AX511" s="31">
        <f t="shared" si="560"/>
        <v>1</v>
      </c>
      <c r="AY511" s="33">
        <f t="shared" si="561"/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customHeight="1">
      <c r="A512" s="2"/>
      <c r="B512" s="107">
        <v>437</v>
      </c>
      <c r="C512" s="31">
        <v>4</v>
      </c>
      <c r="D512" s="111" t="s">
        <v>8</v>
      </c>
      <c r="E512" s="2" t="s">
        <v>148</v>
      </c>
      <c r="F512" s="2" t="s">
        <v>149</v>
      </c>
      <c r="G512" s="2"/>
      <c r="H512" s="33" t="s">
        <v>81</v>
      </c>
      <c r="I512" s="99">
        <f t="shared" si="0"/>
        <v>700.52541566375555</v>
      </c>
      <c r="J512" s="101">
        <f t="shared" si="1"/>
        <v>10.765615909171565</v>
      </c>
      <c r="K512" s="101">
        <f t="shared" si="2"/>
        <v>357</v>
      </c>
      <c r="L512" s="74">
        <f t="shared" si="537"/>
        <v>229</v>
      </c>
      <c r="M512" s="99">
        <f t="shared" si="191"/>
        <v>12949.055483051765</v>
      </c>
      <c r="N512" s="108">
        <f t="shared" si="538"/>
        <v>5691.6919571314857</v>
      </c>
      <c r="O512" s="108">
        <f t="shared" si="539"/>
        <v>7257.3635259202802</v>
      </c>
      <c r="P512" s="108">
        <f t="shared" si="540"/>
        <v>0</v>
      </c>
      <c r="Q512" s="108"/>
      <c r="R512" s="109"/>
      <c r="S512" s="99">
        <f t="shared" si="399"/>
        <v>9315.780127992879</v>
      </c>
      <c r="T512" s="108">
        <f t="shared" si="541"/>
        <v>4094.704119408585</v>
      </c>
      <c r="U512" s="108">
        <f t="shared" si="542"/>
        <v>5221.076008584294</v>
      </c>
      <c r="V512" s="108">
        <f t="shared" si="543"/>
        <v>0</v>
      </c>
      <c r="W512" s="108"/>
      <c r="X512" s="109"/>
      <c r="Y512" s="99">
        <f t="shared" si="8"/>
        <v>18631.560255985758</v>
      </c>
      <c r="Z512" s="108">
        <f t="shared" si="544"/>
        <v>8189.4082388171701</v>
      </c>
      <c r="AA512" s="108">
        <f t="shared" si="545"/>
        <v>10442.152017168588</v>
      </c>
      <c r="AB512" s="108">
        <f t="shared" si="546"/>
        <v>0</v>
      </c>
      <c r="AC512" s="108"/>
      <c r="AD512" s="109"/>
      <c r="AE512" s="99">
        <f t="shared" si="562"/>
        <v>18.484776131615998</v>
      </c>
      <c r="AF512" s="101">
        <f t="shared" ref="AF512" si="623">AP512</f>
        <v>36</v>
      </c>
      <c r="AG512" s="101">
        <f t="shared" si="460"/>
        <v>19.001300000000001</v>
      </c>
      <c r="AH512" s="101">
        <f t="shared" si="548"/>
        <v>199</v>
      </c>
      <c r="AI512" s="101">
        <f t="shared" si="549"/>
        <v>200</v>
      </c>
      <c r="AJ512" s="108">
        <f t="shared" si="550"/>
        <v>1.6666666666666667</v>
      </c>
      <c r="AK512" s="101">
        <f t="shared" si="463"/>
        <v>6469.291755550611</v>
      </c>
      <c r="AL512" s="101">
        <f t="shared" si="551"/>
        <v>2843.544527367073</v>
      </c>
      <c r="AM512" s="101">
        <f t="shared" si="552"/>
        <v>3625.747228183538</v>
      </c>
      <c r="AN512" s="101"/>
      <c r="AO512" s="1">
        <v>24</v>
      </c>
      <c r="AP512" s="2">
        <v>36</v>
      </c>
      <c r="AQ512" s="74">
        <f t="shared" si="553"/>
        <v>199</v>
      </c>
      <c r="AR512" s="31">
        <f t="shared" si="554"/>
        <v>1.2</v>
      </c>
      <c r="AS512" s="2">
        <f t="shared" si="555"/>
        <v>0</v>
      </c>
      <c r="AT512" s="33">
        <f t="shared" si="556"/>
        <v>0</v>
      </c>
      <c r="AU512" s="31">
        <f t="shared" si="557"/>
        <v>0</v>
      </c>
      <c r="AV512" s="2">
        <f t="shared" si="558"/>
        <v>0</v>
      </c>
      <c r="AW512" s="33">
        <f t="shared" si="559"/>
        <v>1</v>
      </c>
      <c r="AX512" s="31">
        <f t="shared" si="560"/>
        <v>1</v>
      </c>
      <c r="AY512" s="33">
        <f t="shared" si="561"/>
        <v>1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customHeight="1">
      <c r="A513" s="2"/>
      <c r="B513" s="107">
        <v>438</v>
      </c>
      <c r="C513" s="31">
        <v>1</v>
      </c>
      <c r="D513" s="111" t="s">
        <v>8</v>
      </c>
      <c r="E513" s="2" t="s">
        <v>67</v>
      </c>
      <c r="F513" s="2" t="s">
        <v>149</v>
      </c>
      <c r="G513" s="2"/>
      <c r="H513" s="33" t="s">
        <v>81</v>
      </c>
      <c r="I513" s="99">
        <f t="shared" si="0"/>
        <v>468.47827697504965</v>
      </c>
      <c r="J513" s="101">
        <f t="shared" si="1"/>
        <v>5.4639558131976278</v>
      </c>
      <c r="K513" s="101">
        <f t="shared" si="2"/>
        <v>648</v>
      </c>
      <c r="L513" s="74">
        <f t="shared" si="537"/>
        <v>345</v>
      </c>
      <c r="M513" s="99">
        <f t="shared" si="191"/>
        <v>8659.7160724089863</v>
      </c>
      <c r="N513" s="108">
        <f t="shared" si="538"/>
        <v>3802.7637678882288</v>
      </c>
      <c r="O513" s="108">
        <f t="shared" si="539"/>
        <v>4856.9523045207579</v>
      </c>
      <c r="P513" s="108">
        <f t="shared" si="540"/>
        <v>0</v>
      </c>
      <c r="Q513" s="108"/>
      <c r="R513" s="109"/>
      <c r="S513" s="99">
        <f t="shared" si="399"/>
        <v>6229.9532971339031</v>
      </c>
      <c r="T513" s="108">
        <f t="shared" si="541"/>
        <v>2735.7756854707322</v>
      </c>
      <c r="U513" s="108">
        <f t="shared" si="542"/>
        <v>3494.1776116631704</v>
      </c>
      <c r="V513" s="108">
        <f t="shared" si="543"/>
        <v>0</v>
      </c>
      <c r="W513" s="108"/>
      <c r="X513" s="109"/>
      <c r="Y513" s="99">
        <f t="shared" si="8"/>
        <v>12459.906594267806</v>
      </c>
      <c r="Z513" s="108">
        <f t="shared" si="544"/>
        <v>5471.5513709414645</v>
      </c>
      <c r="AA513" s="108">
        <f t="shared" si="545"/>
        <v>6988.3552233263408</v>
      </c>
      <c r="AB513" s="108">
        <f t="shared" si="546"/>
        <v>0</v>
      </c>
      <c r="AC513" s="108"/>
      <c r="AD513" s="109"/>
      <c r="AE513" s="99">
        <f t="shared" si="562"/>
        <v>18.484776131615998</v>
      </c>
      <c r="AF513" s="101">
        <f t="shared" ref="AF513" si="624">AP513</f>
        <v>36</v>
      </c>
      <c r="AG513" s="101">
        <f t="shared" si="460"/>
        <v>19.001300000000001</v>
      </c>
      <c r="AH513" s="101">
        <f t="shared" si="548"/>
        <v>101</v>
      </c>
      <c r="AI513" s="101">
        <f t="shared" si="549"/>
        <v>200</v>
      </c>
      <c r="AJ513" s="108">
        <f t="shared" si="550"/>
        <v>1.6666666666666667</v>
      </c>
      <c r="AK513" s="101">
        <f t="shared" si="463"/>
        <v>5191.6277476115856</v>
      </c>
      <c r="AL513" s="101">
        <f t="shared" si="551"/>
        <v>2279.8130712256102</v>
      </c>
      <c r="AM513" s="101">
        <f t="shared" si="552"/>
        <v>2911.8146763859754</v>
      </c>
      <c r="AN513" s="101"/>
      <c r="AO513" s="1">
        <v>24</v>
      </c>
      <c r="AP513" s="2">
        <v>36</v>
      </c>
      <c r="AQ513" s="74">
        <f t="shared" si="553"/>
        <v>101</v>
      </c>
      <c r="AR513" s="31">
        <f t="shared" si="554"/>
        <v>1</v>
      </c>
      <c r="AS513" s="2">
        <f t="shared" si="555"/>
        <v>0</v>
      </c>
      <c r="AT513" s="33">
        <f t="shared" si="556"/>
        <v>0</v>
      </c>
      <c r="AU513" s="31">
        <f t="shared" si="557"/>
        <v>0</v>
      </c>
      <c r="AV513" s="2">
        <f t="shared" si="558"/>
        <v>0</v>
      </c>
      <c r="AW513" s="33">
        <f t="shared" si="559"/>
        <v>1</v>
      </c>
      <c r="AX513" s="31">
        <f t="shared" si="560"/>
        <v>1</v>
      </c>
      <c r="AY513" s="33">
        <f t="shared" si="561"/>
        <v>1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customHeight="1">
      <c r="A514" s="2"/>
      <c r="B514" s="107">
        <v>439</v>
      </c>
      <c r="C514" s="31">
        <v>10</v>
      </c>
      <c r="D514" s="111" t="s">
        <v>8</v>
      </c>
      <c r="E514" s="2" t="s">
        <v>144</v>
      </c>
      <c r="F514" s="2" t="s">
        <v>149</v>
      </c>
      <c r="G514" s="2"/>
      <c r="H514" s="33" t="s">
        <v>80</v>
      </c>
      <c r="I514" s="99">
        <f t="shared" si="0"/>
        <v>684.87690774724206</v>
      </c>
      <c r="J514" s="101">
        <f t="shared" si="1"/>
        <v>39.459498714320297</v>
      </c>
      <c r="K514" s="101">
        <f t="shared" si="2"/>
        <v>371</v>
      </c>
      <c r="L514" s="74">
        <f t="shared" si="537"/>
        <v>236</v>
      </c>
      <c r="M514" s="99">
        <f t="shared" si="191"/>
        <v>12659.796317421191</v>
      </c>
      <c r="N514" s="108">
        <f t="shared" si="538"/>
        <v>3563.6109209683955</v>
      </c>
      <c r="O514" s="108">
        <f t="shared" si="539"/>
        <v>4548.0926982263982</v>
      </c>
      <c r="P514" s="108">
        <f t="shared" si="540"/>
        <v>4548.0926982263982</v>
      </c>
      <c r="Q514" s="108"/>
      <c r="R514" s="109"/>
      <c r="S514" s="99">
        <f t="shared" si="399"/>
        <v>9107.6819550760974</v>
      </c>
      <c r="T514" s="108">
        <f t="shared" si="541"/>
        <v>2563.7248867229268</v>
      </c>
      <c r="U514" s="108">
        <f t="shared" si="542"/>
        <v>3271.9785341765855</v>
      </c>
      <c r="V514" s="108">
        <f t="shared" si="543"/>
        <v>3271.9785341765855</v>
      </c>
      <c r="W514" s="108"/>
      <c r="X514" s="109"/>
      <c r="Y514" s="99">
        <f t="shared" si="8"/>
        <v>18215.363910152195</v>
      </c>
      <c r="Z514" s="108">
        <f t="shared" si="544"/>
        <v>5127.4497734458537</v>
      </c>
      <c r="AA514" s="108">
        <f t="shared" si="545"/>
        <v>6543.9570683531711</v>
      </c>
      <c r="AB514" s="108">
        <f t="shared" si="546"/>
        <v>6543.9570683531711</v>
      </c>
      <c r="AC514" s="108"/>
      <c r="AD514" s="109"/>
      <c r="AE514" s="99">
        <f t="shared" si="562"/>
        <v>18.484776131615998</v>
      </c>
      <c r="AF514" s="101">
        <f t="shared" ref="AF514" si="625">AP514</f>
        <v>36</v>
      </c>
      <c r="AG514" s="101">
        <f t="shared" si="460"/>
        <v>19.001300000000001</v>
      </c>
      <c r="AH514" s="101">
        <f t="shared" si="548"/>
        <v>729.4</v>
      </c>
      <c r="AI514" s="101">
        <f t="shared" si="549"/>
        <v>200</v>
      </c>
      <c r="AJ514" s="108">
        <f t="shared" si="550"/>
        <v>1.1111111111111112</v>
      </c>
      <c r="AK514" s="101">
        <f t="shared" si="463"/>
        <v>4863.0861840829275</v>
      </c>
      <c r="AL514" s="101">
        <f t="shared" si="551"/>
        <v>2136.437405602439</v>
      </c>
      <c r="AM514" s="101">
        <f t="shared" si="552"/>
        <v>2726.6487784804881</v>
      </c>
      <c r="AN514" s="101"/>
      <c r="AO514" s="1">
        <v>24</v>
      </c>
      <c r="AP514" s="2">
        <v>36</v>
      </c>
      <c r="AQ514" s="74">
        <f t="shared" si="553"/>
        <v>521</v>
      </c>
      <c r="AR514" s="31">
        <f t="shared" si="554"/>
        <v>1</v>
      </c>
      <c r="AS514" s="2">
        <f t="shared" si="555"/>
        <v>0</v>
      </c>
      <c r="AT514" s="33">
        <f t="shared" si="556"/>
        <v>0</v>
      </c>
      <c r="AU514" s="31">
        <f t="shared" si="557"/>
        <v>0</v>
      </c>
      <c r="AV514" s="2">
        <f t="shared" si="558"/>
        <v>0</v>
      </c>
      <c r="AW514" s="33">
        <f t="shared" si="559"/>
        <v>1</v>
      </c>
      <c r="AX514" s="31">
        <f t="shared" si="560"/>
        <v>1.5</v>
      </c>
      <c r="AY514" s="33">
        <f t="shared" si="561"/>
        <v>1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customHeight="1">
      <c r="A515" s="2"/>
      <c r="B515" s="107">
        <v>440</v>
      </c>
      <c r="C515" s="31">
        <v>10</v>
      </c>
      <c r="D515" s="111" t="s">
        <v>8</v>
      </c>
      <c r="E515" s="2" t="s">
        <v>138</v>
      </c>
      <c r="F515" s="2" t="s">
        <v>149</v>
      </c>
      <c r="G515" s="2"/>
      <c r="H515" s="33" t="s">
        <v>80</v>
      </c>
      <c r="I515" s="99">
        <f t="shared" si="0"/>
        <v>808.05505567593821</v>
      </c>
      <c r="J515" s="101">
        <f t="shared" si="1"/>
        <v>39.459498714320297</v>
      </c>
      <c r="K515" s="101">
        <f t="shared" si="2"/>
        <v>265</v>
      </c>
      <c r="L515" s="74">
        <f t="shared" si="537"/>
        <v>187</v>
      </c>
      <c r="M515" s="99">
        <f t="shared" si="191"/>
        <v>14936.716806190219</v>
      </c>
      <c r="N515" s="108">
        <f t="shared" si="538"/>
        <v>4204.5421426491275</v>
      </c>
      <c r="O515" s="108">
        <f t="shared" si="539"/>
        <v>5366.0873317705455</v>
      </c>
      <c r="P515" s="108">
        <f t="shared" si="540"/>
        <v>5366.0873317705455</v>
      </c>
      <c r="Q515" s="108"/>
      <c r="R515" s="109"/>
      <c r="S515" s="99">
        <f t="shared" si="399"/>
        <v>9107.6819550760974</v>
      </c>
      <c r="T515" s="108">
        <f t="shared" si="541"/>
        <v>2563.7248867229268</v>
      </c>
      <c r="U515" s="108">
        <f t="shared" si="542"/>
        <v>3271.9785341765855</v>
      </c>
      <c r="V515" s="108">
        <f t="shared" si="543"/>
        <v>3271.9785341765855</v>
      </c>
      <c r="W515" s="108"/>
      <c r="X515" s="109"/>
      <c r="Y515" s="99">
        <f t="shared" si="8"/>
        <v>18215.363910152195</v>
      </c>
      <c r="Z515" s="108">
        <f t="shared" si="544"/>
        <v>5127.4497734458537</v>
      </c>
      <c r="AA515" s="108">
        <f t="shared" si="545"/>
        <v>6543.9570683531711</v>
      </c>
      <c r="AB515" s="108">
        <f t="shared" si="546"/>
        <v>6543.9570683531711</v>
      </c>
      <c r="AC515" s="108"/>
      <c r="AD515" s="109"/>
      <c r="AE515" s="99">
        <f t="shared" si="562"/>
        <v>18.484776131615998</v>
      </c>
      <c r="AF515" s="101">
        <f t="shared" ref="AF515" si="626">AP515</f>
        <v>36</v>
      </c>
      <c r="AG515" s="101">
        <f t="shared" si="460"/>
        <v>44.001300000000001</v>
      </c>
      <c r="AH515" s="101">
        <f t="shared" si="548"/>
        <v>729.4</v>
      </c>
      <c r="AI515" s="101">
        <f t="shared" si="549"/>
        <v>200</v>
      </c>
      <c r="AJ515" s="108">
        <f t="shared" si="550"/>
        <v>1.1111111111111112</v>
      </c>
      <c r="AK515" s="101">
        <f t="shared" si="463"/>
        <v>4863.0861840829275</v>
      </c>
      <c r="AL515" s="101">
        <f t="shared" si="551"/>
        <v>2136.437405602439</v>
      </c>
      <c r="AM515" s="101">
        <f t="shared" si="552"/>
        <v>2726.6487784804881</v>
      </c>
      <c r="AN515" s="101"/>
      <c r="AO515" s="1">
        <v>24</v>
      </c>
      <c r="AP515" s="2">
        <v>36</v>
      </c>
      <c r="AQ515" s="74">
        <f t="shared" si="553"/>
        <v>521</v>
      </c>
      <c r="AR515" s="31">
        <f t="shared" si="554"/>
        <v>1</v>
      </c>
      <c r="AS515" s="2">
        <f t="shared" si="555"/>
        <v>0</v>
      </c>
      <c r="AT515" s="33">
        <f t="shared" si="556"/>
        <v>0</v>
      </c>
      <c r="AU515" s="31">
        <f t="shared" si="557"/>
        <v>25</v>
      </c>
      <c r="AV515" s="2">
        <f t="shared" si="558"/>
        <v>0</v>
      </c>
      <c r="AW515" s="33">
        <f t="shared" si="559"/>
        <v>1</v>
      </c>
      <c r="AX515" s="31">
        <f t="shared" si="560"/>
        <v>1.5</v>
      </c>
      <c r="AY515" s="33">
        <f t="shared" si="561"/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customHeight="1">
      <c r="A516" s="2"/>
      <c r="B516" s="107">
        <v>441</v>
      </c>
      <c r="C516" s="31">
        <v>10</v>
      </c>
      <c r="D516" s="111" t="s">
        <v>8</v>
      </c>
      <c r="E516" s="2" t="s">
        <v>141</v>
      </c>
      <c r="F516" s="2" t="s">
        <v>149</v>
      </c>
      <c r="G516" s="2"/>
      <c r="H516" s="33" t="s">
        <v>80</v>
      </c>
      <c r="I516" s="99">
        <f t="shared" si="0"/>
        <v>751.15142407165058</v>
      </c>
      <c r="J516" s="101">
        <f t="shared" si="1"/>
        <v>39.459498714320297</v>
      </c>
      <c r="K516" s="101">
        <f t="shared" si="2"/>
        <v>304</v>
      </c>
      <c r="L516" s="74">
        <f t="shared" si="537"/>
        <v>207</v>
      </c>
      <c r="M516" s="99">
        <f t="shared" si="191"/>
        <v>13884.865914909013</v>
      </c>
      <c r="N516" s="108">
        <f t="shared" si="538"/>
        <v>3563.6109209683955</v>
      </c>
      <c r="O516" s="108">
        <f t="shared" si="539"/>
        <v>5160.6274969703081</v>
      </c>
      <c r="P516" s="108">
        <f t="shared" si="540"/>
        <v>5160.6274969703081</v>
      </c>
      <c r="Q516" s="108"/>
      <c r="R516" s="109"/>
      <c r="S516" s="99">
        <f t="shared" si="399"/>
        <v>9107.6819550760974</v>
      </c>
      <c r="T516" s="108">
        <f t="shared" si="541"/>
        <v>2563.7248867229268</v>
      </c>
      <c r="U516" s="108">
        <f t="shared" si="542"/>
        <v>3271.9785341765855</v>
      </c>
      <c r="V516" s="108">
        <f t="shared" si="543"/>
        <v>3271.9785341765855</v>
      </c>
      <c r="W516" s="108"/>
      <c r="X516" s="109"/>
      <c r="Y516" s="99">
        <f t="shared" si="8"/>
        <v>21356.463302961718</v>
      </c>
      <c r="Z516" s="108">
        <f t="shared" si="544"/>
        <v>5127.4497734458537</v>
      </c>
      <c r="AA516" s="108">
        <f t="shared" si="545"/>
        <v>8114.5067647579326</v>
      </c>
      <c r="AB516" s="108">
        <f t="shared" si="546"/>
        <v>8114.5067647579326</v>
      </c>
      <c r="AC516" s="108"/>
      <c r="AD516" s="109"/>
      <c r="AE516" s="99">
        <f t="shared" ref="AE516:AE534" si="627">AO516*(1-$D$20/100)*(1-$D$17/100)</f>
        <v>18.484776131615998</v>
      </c>
      <c r="AF516" s="101">
        <f t="shared" ref="AF516" si="628">AP516</f>
        <v>36</v>
      </c>
      <c r="AG516" s="101">
        <f t="shared" si="460"/>
        <v>19.001300000000001</v>
      </c>
      <c r="AH516" s="101">
        <f t="shared" si="548"/>
        <v>729.4</v>
      </c>
      <c r="AI516" s="101">
        <f t="shared" si="549"/>
        <v>248</v>
      </c>
      <c r="AJ516" s="108">
        <f t="shared" si="550"/>
        <v>1.1111111111111112</v>
      </c>
      <c r="AK516" s="101">
        <f t="shared" si="463"/>
        <v>4863.0861840829275</v>
      </c>
      <c r="AL516" s="101">
        <f t="shared" si="551"/>
        <v>2136.437405602439</v>
      </c>
      <c r="AM516" s="101">
        <f t="shared" si="552"/>
        <v>2726.6487784804881</v>
      </c>
      <c r="AN516" s="101"/>
      <c r="AO516" s="1">
        <v>24</v>
      </c>
      <c r="AP516" s="2">
        <v>36</v>
      </c>
      <c r="AQ516" s="74">
        <f t="shared" si="553"/>
        <v>521</v>
      </c>
      <c r="AR516" s="31">
        <f t="shared" si="554"/>
        <v>1</v>
      </c>
      <c r="AS516" s="2">
        <f t="shared" si="555"/>
        <v>0</v>
      </c>
      <c r="AT516" s="33">
        <f t="shared" si="556"/>
        <v>0</v>
      </c>
      <c r="AU516" s="31">
        <f t="shared" si="557"/>
        <v>0</v>
      </c>
      <c r="AV516" s="2">
        <f t="shared" si="558"/>
        <v>0</v>
      </c>
      <c r="AW516" s="33">
        <f t="shared" si="559"/>
        <v>1.24</v>
      </c>
      <c r="AX516" s="31">
        <f t="shared" si="560"/>
        <v>1.5</v>
      </c>
      <c r="AY516" s="33">
        <f t="shared" si="561"/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customHeight="1">
      <c r="A517" s="2"/>
      <c r="B517" s="107">
        <v>442</v>
      </c>
      <c r="C517" s="31">
        <v>10</v>
      </c>
      <c r="D517" s="111" t="s">
        <v>8</v>
      </c>
      <c r="E517" s="2" t="s">
        <v>150</v>
      </c>
      <c r="F517" s="2" t="s">
        <v>149</v>
      </c>
      <c r="G517" s="2"/>
      <c r="H517" s="33" t="s">
        <v>80</v>
      </c>
      <c r="I517" s="99">
        <f t="shared" si="0"/>
        <v>684.87690774724206</v>
      </c>
      <c r="J517" s="101">
        <f t="shared" si="1"/>
        <v>39.459498714320297</v>
      </c>
      <c r="K517" s="101">
        <f t="shared" si="2"/>
        <v>371</v>
      </c>
      <c r="L517" s="74">
        <f t="shared" si="537"/>
        <v>236</v>
      </c>
      <c r="M517" s="99">
        <f t="shared" si="191"/>
        <v>12659.796317421191</v>
      </c>
      <c r="N517" s="108">
        <f t="shared" si="538"/>
        <v>3563.6109209683955</v>
      </c>
      <c r="O517" s="108">
        <f t="shared" si="539"/>
        <v>4548.0926982263982</v>
      </c>
      <c r="P517" s="108">
        <f t="shared" si="540"/>
        <v>4548.0926982263982</v>
      </c>
      <c r="Q517" s="108"/>
      <c r="R517" s="109"/>
      <c r="S517" s="99">
        <f t="shared" si="399"/>
        <v>9107.6819550760974</v>
      </c>
      <c r="T517" s="108">
        <f t="shared" si="541"/>
        <v>2563.7248867229268</v>
      </c>
      <c r="U517" s="108">
        <f t="shared" si="542"/>
        <v>3271.9785341765855</v>
      </c>
      <c r="V517" s="108">
        <f t="shared" si="543"/>
        <v>3271.9785341765855</v>
      </c>
      <c r="W517" s="108"/>
      <c r="X517" s="109"/>
      <c r="Y517" s="99">
        <f t="shared" si="8"/>
        <v>18215.363910152195</v>
      </c>
      <c r="Z517" s="108">
        <f t="shared" si="544"/>
        <v>5127.4497734458537</v>
      </c>
      <c r="AA517" s="108">
        <f t="shared" si="545"/>
        <v>6543.9570683531711</v>
      </c>
      <c r="AB517" s="108">
        <f t="shared" si="546"/>
        <v>6543.9570683531711</v>
      </c>
      <c r="AC517" s="108"/>
      <c r="AD517" s="109"/>
      <c r="AE517" s="99">
        <f t="shared" si="627"/>
        <v>18.484776131615998</v>
      </c>
      <c r="AF517" s="101">
        <f t="shared" ref="AF517" si="629">AP517</f>
        <v>36</v>
      </c>
      <c r="AG517" s="101">
        <f t="shared" si="460"/>
        <v>19.001300000000001</v>
      </c>
      <c r="AH517" s="101">
        <f t="shared" si="548"/>
        <v>729.4</v>
      </c>
      <c r="AI517" s="101">
        <f t="shared" si="549"/>
        <v>200</v>
      </c>
      <c r="AJ517" s="108">
        <f t="shared" si="550"/>
        <v>1.1111111111111112</v>
      </c>
      <c r="AK517" s="101">
        <f t="shared" si="463"/>
        <v>4863.0861840829275</v>
      </c>
      <c r="AL517" s="101">
        <f t="shared" si="551"/>
        <v>2136.437405602439</v>
      </c>
      <c r="AM517" s="101">
        <f t="shared" si="552"/>
        <v>2726.6487784804881</v>
      </c>
      <c r="AN517" s="101"/>
      <c r="AO517" s="1">
        <v>24</v>
      </c>
      <c r="AP517" s="2">
        <v>36</v>
      </c>
      <c r="AQ517" s="74">
        <f t="shared" si="553"/>
        <v>521</v>
      </c>
      <c r="AR517" s="31">
        <f t="shared" si="554"/>
        <v>1.2</v>
      </c>
      <c r="AS517" s="2">
        <f t="shared" si="555"/>
        <v>0</v>
      </c>
      <c r="AT517" s="33">
        <f t="shared" si="556"/>
        <v>0</v>
      </c>
      <c r="AU517" s="31">
        <f t="shared" si="557"/>
        <v>0</v>
      </c>
      <c r="AV517" s="2">
        <f t="shared" si="558"/>
        <v>0</v>
      </c>
      <c r="AW517" s="33">
        <f t="shared" si="559"/>
        <v>1</v>
      </c>
      <c r="AX517" s="31">
        <f t="shared" si="560"/>
        <v>1.5</v>
      </c>
      <c r="AY517" s="33">
        <f t="shared" si="561"/>
        <v>1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customHeight="1">
      <c r="A518" s="2"/>
      <c r="B518" s="107">
        <v>443</v>
      </c>
      <c r="C518" s="31">
        <v>10</v>
      </c>
      <c r="D518" s="111" t="s">
        <v>8</v>
      </c>
      <c r="E518" s="2" t="s">
        <v>164</v>
      </c>
      <c r="F518" s="2" t="s">
        <v>149</v>
      </c>
      <c r="G518" s="2"/>
      <c r="H518" s="33" t="s">
        <v>80</v>
      </c>
      <c r="I518" s="99">
        <f t="shared" si="0"/>
        <v>808.05505567593821</v>
      </c>
      <c r="J518" s="101">
        <f t="shared" si="1"/>
        <v>39.459498714320297</v>
      </c>
      <c r="K518" s="101">
        <f t="shared" si="2"/>
        <v>265</v>
      </c>
      <c r="L518" s="74">
        <f t="shared" si="537"/>
        <v>187</v>
      </c>
      <c r="M518" s="99">
        <f t="shared" si="191"/>
        <v>14936.716806190219</v>
      </c>
      <c r="N518" s="108">
        <f t="shared" si="538"/>
        <v>4204.5421426491275</v>
      </c>
      <c r="O518" s="108">
        <f t="shared" si="539"/>
        <v>5366.0873317705455</v>
      </c>
      <c r="P518" s="108">
        <f t="shared" si="540"/>
        <v>5366.0873317705455</v>
      </c>
      <c r="Q518" s="108"/>
      <c r="R518" s="109"/>
      <c r="S518" s="99">
        <f t="shared" si="399"/>
        <v>9107.6819550760974</v>
      </c>
      <c r="T518" s="108">
        <f t="shared" si="541"/>
        <v>2563.7248867229268</v>
      </c>
      <c r="U518" s="108">
        <f t="shared" si="542"/>
        <v>3271.9785341765855</v>
      </c>
      <c r="V518" s="108">
        <f t="shared" si="543"/>
        <v>3271.9785341765855</v>
      </c>
      <c r="W518" s="108"/>
      <c r="X518" s="109"/>
      <c r="Y518" s="99">
        <f t="shared" si="8"/>
        <v>18215.363910152195</v>
      </c>
      <c r="Z518" s="108">
        <f t="shared" si="544"/>
        <v>5127.4497734458537</v>
      </c>
      <c r="AA518" s="108">
        <f t="shared" si="545"/>
        <v>6543.9570683531711</v>
      </c>
      <c r="AB518" s="108">
        <f t="shared" si="546"/>
        <v>6543.9570683531711</v>
      </c>
      <c r="AC518" s="108"/>
      <c r="AD518" s="109"/>
      <c r="AE518" s="99">
        <f t="shared" si="627"/>
        <v>18.484776131615998</v>
      </c>
      <c r="AF518" s="101">
        <f t="shared" ref="AF518" si="630">AP518</f>
        <v>36</v>
      </c>
      <c r="AG518" s="101">
        <f t="shared" si="460"/>
        <v>44.001300000000001</v>
      </c>
      <c r="AH518" s="101">
        <f t="shared" si="548"/>
        <v>729.4</v>
      </c>
      <c r="AI518" s="101">
        <f t="shared" si="549"/>
        <v>200</v>
      </c>
      <c r="AJ518" s="108">
        <f t="shared" si="550"/>
        <v>1.1111111111111112</v>
      </c>
      <c r="AK518" s="101">
        <f t="shared" si="463"/>
        <v>4863.0861840829275</v>
      </c>
      <c r="AL518" s="101">
        <f t="shared" si="551"/>
        <v>2136.437405602439</v>
      </c>
      <c r="AM518" s="101">
        <f t="shared" si="552"/>
        <v>2726.6487784804881</v>
      </c>
      <c r="AN518" s="101"/>
      <c r="AO518" s="1">
        <v>24</v>
      </c>
      <c r="AP518" s="2">
        <v>36</v>
      </c>
      <c r="AQ518" s="74">
        <f t="shared" si="553"/>
        <v>521</v>
      </c>
      <c r="AR518" s="31">
        <f t="shared" si="554"/>
        <v>1.2</v>
      </c>
      <c r="AS518" s="2">
        <f t="shared" si="555"/>
        <v>0</v>
      </c>
      <c r="AT518" s="33">
        <f t="shared" si="556"/>
        <v>0</v>
      </c>
      <c r="AU518" s="31">
        <f t="shared" si="557"/>
        <v>25</v>
      </c>
      <c r="AV518" s="2">
        <f t="shared" si="558"/>
        <v>0</v>
      </c>
      <c r="AW518" s="33">
        <f t="shared" si="559"/>
        <v>1</v>
      </c>
      <c r="AX518" s="31">
        <f t="shared" si="560"/>
        <v>1.5</v>
      </c>
      <c r="AY518" s="33">
        <f t="shared" si="561"/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customHeight="1">
      <c r="A519" s="2"/>
      <c r="B519" s="107">
        <v>444</v>
      </c>
      <c r="C519" s="31">
        <v>10</v>
      </c>
      <c r="D519" s="111" t="s">
        <v>8</v>
      </c>
      <c r="E519" s="2" t="s">
        <v>156</v>
      </c>
      <c r="F519" s="2" t="s">
        <v>149</v>
      </c>
      <c r="G519" s="2"/>
      <c r="H519" s="33" t="s">
        <v>80</v>
      </c>
      <c r="I519" s="99">
        <f t="shared" si="0"/>
        <v>751.15142407165058</v>
      </c>
      <c r="J519" s="101">
        <f t="shared" si="1"/>
        <v>39.459498714320297</v>
      </c>
      <c r="K519" s="101">
        <f t="shared" si="2"/>
        <v>304</v>
      </c>
      <c r="L519" s="74">
        <f t="shared" si="537"/>
        <v>207</v>
      </c>
      <c r="M519" s="99">
        <f t="shared" si="191"/>
        <v>13884.865914909013</v>
      </c>
      <c r="N519" s="108">
        <f t="shared" si="538"/>
        <v>3563.6109209683955</v>
      </c>
      <c r="O519" s="108">
        <f t="shared" si="539"/>
        <v>5160.6274969703081</v>
      </c>
      <c r="P519" s="108">
        <f t="shared" si="540"/>
        <v>5160.6274969703081</v>
      </c>
      <c r="Q519" s="108"/>
      <c r="R519" s="109"/>
      <c r="S519" s="99">
        <f t="shared" si="399"/>
        <v>9107.6819550760974</v>
      </c>
      <c r="T519" s="108">
        <f t="shared" si="541"/>
        <v>2563.7248867229268</v>
      </c>
      <c r="U519" s="108">
        <f t="shared" si="542"/>
        <v>3271.9785341765855</v>
      </c>
      <c r="V519" s="108">
        <f t="shared" si="543"/>
        <v>3271.9785341765855</v>
      </c>
      <c r="W519" s="108"/>
      <c r="X519" s="109"/>
      <c r="Y519" s="99">
        <f t="shared" si="8"/>
        <v>21356.463302961718</v>
      </c>
      <c r="Z519" s="108">
        <f t="shared" si="544"/>
        <v>5127.4497734458537</v>
      </c>
      <c r="AA519" s="108">
        <f t="shared" si="545"/>
        <v>8114.5067647579326</v>
      </c>
      <c r="AB519" s="108">
        <f t="shared" si="546"/>
        <v>8114.5067647579326</v>
      </c>
      <c r="AC519" s="108"/>
      <c r="AD519" s="109"/>
      <c r="AE519" s="99">
        <f t="shared" si="627"/>
        <v>18.484776131615998</v>
      </c>
      <c r="AF519" s="101">
        <f t="shared" ref="AF519" si="631">AP519</f>
        <v>36</v>
      </c>
      <c r="AG519" s="101">
        <f t="shared" si="460"/>
        <v>19.001300000000001</v>
      </c>
      <c r="AH519" s="101">
        <f t="shared" si="548"/>
        <v>729.4</v>
      </c>
      <c r="AI519" s="101">
        <f t="shared" si="549"/>
        <v>248</v>
      </c>
      <c r="AJ519" s="108">
        <f t="shared" si="550"/>
        <v>1.1111111111111112</v>
      </c>
      <c r="AK519" s="101">
        <f t="shared" si="463"/>
        <v>4863.0861840829275</v>
      </c>
      <c r="AL519" s="101">
        <f t="shared" si="551"/>
        <v>2136.437405602439</v>
      </c>
      <c r="AM519" s="101">
        <f t="shared" si="552"/>
        <v>2726.6487784804881</v>
      </c>
      <c r="AN519" s="101"/>
      <c r="AO519" s="1">
        <v>24</v>
      </c>
      <c r="AP519" s="2">
        <v>36</v>
      </c>
      <c r="AQ519" s="74">
        <f t="shared" si="553"/>
        <v>521</v>
      </c>
      <c r="AR519" s="31">
        <f t="shared" si="554"/>
        <v>1.2</v>
      </c>
      <c r="AS519" s="2">
        <f t="shared" si="555"/>
        <v>0</v>
      </c>
      <c r="AT519" s="33">
        <f t="shared" si="556"/>
        <v>0</v>
      </c>
      <c r="AU519" s="31">
        <f t="shared" si="557"/>
        <v>0</v>
      </c>
      <c r="AV519" s="2">
        <f t="shared" si="558"/>
        <v>0</v>
      </c>
      <c r="AW519" s="33">
        <f t="shared" si="559"/>
        <v>1.24</v>
      </c>
      <c r="AX519" s="31">
        <f t="shared" si="560"/>
        <v>1.5</v>
      </c>
      <c r="AY519" s="33">
        <f t="shared" si="561"/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customHeight="1">
      <c r="A520" s="2"/>
      <c r="B520" s="107">
        <v>445</v>
      </c>
      <c r="C520" s="31">
        <v>10</v>
      </c>
      <c r="D520" s="111" t="s">
        <v>8</v>
      </c>
      <c r="E520" s="2" t="s">
        <v>92</v>
      </c>
      <c r="F520" s="2" t="s">
        <v>149</v>
      </c>
      <c r="G520" s="2"/>
      <c r="H520" s="33" t="s">
        <v>80</v>
      </c>
      <c r="I520" s="99">
        <f t="shared" si="0"/>
        <v>600.47491963001426</v>
      </c>
      <c r="J520" s="101">
        <f t="shared" si="1"/>
        <v>28.185356224514496</v>
      </c>
      <c r="K520" s="101">
        <f t="shared" si="2"/>
        <v>468</v>
      </c>
      <c r="L520" s="74">
        <f t="shared" si="537"/>
        <v>273</v>
      </c>
      <c r="M520" s="99">
        <f t="shared" si="191"/>
        <v>11099.644462010921</v>
      </c>
      <c r="N520" s="108">
        <f t="shared" si="538"/>
        <v>4876.2647257093558</v>
      </c>
      <c r="O520" s="108">
        <f t="shared" si="539"/>
        <v>6223.3797363015656</v>
      </c>
      <c r="P520" s="108">
        <f t="shared" si="540"/>
        <v>0</v>
      </c>
      <c r="Q520" s="108"/>
      <c r="R520" s="109"/>
      <c r="S520" s="99">
        <f t="shared" si="399"/>
        <v>7002.8441050794145</v>
      </c>
      <c r="T520" s="108">
        <f t="shared" si="541"/>
        <v>3076.4698640675119</v>
      </c>
      <c r="U520" s="108">
        <f t="shared" si="542"/>
        <v>3926.3742410119025</v>
      </c>
      <c r="V520" s="108">
        <f t="shared" si="543"/>
        <v>0</v>
      </c>
      <c r="W520" s="108"/>
      <c r="X520" s="109"/>
      <c r="Y520" s="99">
        <f t="shared" si="8"/>
        <v>17507.110262698538</v>
      </c>
      <c r="Z520" s="108">
        <f t="shared" si="544"/>
        <v>7691.1746601687801</v>
      </c>
      <c r="AA520" s="108">
        <f t="shared" si="545"/>
        <v>9815.9356025297566</v>
      </c>
      <c r="AB520" s="108">
        <f t="shared" si="546"/>
        <v>0</v>
      </c>
      <c r="AC520" s="108"/>
      <c r="AD520" s="109"/>
      <c r="AE520" s="99">
        <f t="shared" si="627"/>
        <v>18.484776131615998</v>
      </c>
      <c r="AF520" s="101">
        <f t="shared" ref="AF520" si="632">AP520</f>
        <v>36</v>
      </c>
      <c r="AG520" s="101">
        <f t="shared" si="460"/>
        <v>19.001300000000001</v>
      </c>
      <c r="AH520" s="101">
        <f t="shared" si="548"/>
        <v>521</v>
      </c>
      <c r="AI520" s="101">
        <f t="shared" si="549"/>
        <v>250</v>
      </c>
      <c r="AJ520" s="108">
        <f t="shared" si="550"/>
        <v>1.6666666666666667</v>
      </c>
      <c r="AK520" s="101">
        <f t="shared" si="463"/>
        <v>4863.0861840829275</v>
      </c>
      <c r="AL520" s="101">
        <f t="shared" si="551"/>
        <v>2136.437405602439</v>
      </c>
      <c r="AM520" s="101">
        <f t="shared" si="552"/>
        <v>2726.6487784804881</v>
      </c>
      <c r="AN520" s="101"/>
      <c r="AO520" s="1">
        <v>24</v>
      </c>
      <c r="AP520" s="2">
        <v>36</v>
      </c>
      <c r="AQ520" s="74">
        <f t="shared" si="553"/>
        <v>521</v>
      </c>
      <c r="AR520" s="31">
        <f t="shared" si="554"/>
        <v>1</v>
      </c>
      <c r="AS520" s="2">
        <f t="shared" si="555"/>
        <v>0</v>
      </c>
      <c r="AT520" s="33">
        <f t="shared" si="556"/>
        <v>0</v>
      </c>
      <c r="AU520" s="31">
        <f t="shared" si="557"/>
        <v>0</v>
      </c>
      <c r="AV520" s="2">
        <f t="shared" si="558"/>
        <v>0</v>
      </c>
      <c r="AW520" s="33">
        <f t="shared" si="559"/>
        <v>1</v>
      </c>
      <c r="AX520" s="31">
        <f t="shared" si="560"/>
        <v>1</v>
      </c>
      <c r="AY520" s="33">
        <f t="shared" si="561"/>
        <v>1.2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customHeight="1">
      <c r="A521" s="2"/>
      <c r="B521" s="107">
        <v>446</v>
      </c>
      <c r="C521" s="31">
        <v>10</v>
      </c>
      <c r="D521" s="111" t="s">
        <v>8</v>
      </c>
      <c r="E521" s="2" t="s">
        <v>139</v>
      </c>
      <c r="F521" s="2" t="s">
        <v>149</v>
      </c>
      <c r="G521" s="2"/>
      <c r="H521" s="33" t="s">
        <v>80</v>
      </c>
      <c r="I521" s="99">
        <f t="shared" si="0"/>
        <v>742.54137045995992</v>
      </c>
      <c r="J521" s="101">
        <f t="shared" si="1"/>
        <v>28.185356224514496</v>
      </c>
      <c r="K521" s="101">
        <f t="shared" si="2"/>
        <v>313</v>
      </c>
      <c r="L521" s="74">
        <f t="shared" si="537"/>
        <v>210</v>
      </c>
      <c r="M521" s="99">
        <f t="shared" si="191"/>
        <v>13725.711001415701</v>
      </c>
      <c r="N521" s="108">
        <f t="shared" si="538"/>
        <v>6029.940924734673</v>
      </c>
      <c r="O521" s="108">
        <f t="shared" si="539"/>
        <v>7695.7700766810285</v>
      </c>
      <c r="P521" s="108">
        <f t="shared" si="540"/>
        <v>0</v>
      </c>
      <c r="Q521" s="108"/>
      <c r="R521" s="109"/>
      <c r="S521" s="99">
        <f t="shared" si="399"/>
        <v>7002.8441050794145</v>
      </c>
      <c r="T521" s="108">
        <f t="shared" si="541"/>
        <v>3076.4698640675119</v>
      </c>
      <c r="U521" s="108">
        <f t="shared" si="542"/>
        <v>3926.3742410119025</v>
      </c>
      <c r="V521" s="108">
        <f t="shared" si="543"/>
        <v>0</v>
      </c>
      <c r="W521" s="108"/>
      <c r="X521" s="109"/>
      <c r="Y521" s="99">
        <f t="shared" si="8"/>
        <v>17507.110262698538</v>
      </c>
      <c r="Z521" s="108">
        <f t="shared" si="544"/>
        <v>7691.1746601687801</v>
      </c>
      <c r="AA521" s="108">
        <f t="shared" si="545"/>
        <v>9815.9356025297566</v>
      </c>
      <c r="AB521" s="108">
        <f t="shared" si="546"/>
        <v>0</v>
      </c>
      <c r="AC521" s="108"/>
      <c r="AD521" s="109"/>
      <c r="AE521" s="99">
        <f t="shared" si="627"/>
        <v>18.484776131615998</v>
      </c>
      <c r="AF521" s="101">
        <f t="shared" ref="AF521" si="633">AP521</f>
        <v>36</v>
      </c>
      <c r="AG521" s="101">
        <f t="shared" si="460"/>
        <v>44.001300000000001</v>
      </c>
      <c r="AH521" s="101">
        <f t="shared" si="548"/>
        <v>521</v>
      </c>
      <c r="AI521" s="101">
        <f t="shared" si="549"/>
        <v>250</v>
      </c>
      <c r="AJ521" s="108">
        <f t="shared" si="550"/>
        <v>1.6666666666666667</v>
      </c>
      <c r="AK521" s="101">
        <f t="shared" si="463"/>
        <v>4863.0861840829275</v>
      </c>
      <c r="AL521" s="101">
        <f t="shared" si="551"/>
        <v>2136.437405602439</v>
      </c>
      <c r="AM521" s="101">
        <f t="shared" si="552"/>
        <v>2726.6487784804881</v>
      </c>
      <c r="AN521" s="101"/>
      <c r="AO521" s="1">
        <v>24</v>
      </c>
      <c r="AP521" s="2">
        <v>36</v>
      </c>
      <c r="AQ521" s="74">
        <f t="shared" si="553"/>
        <v>521</v>
      </c>
      <c r="AR521" s="31">
        <f t="shared" si="554"/>
        <v>1</v>
      </c>
      <c r="AS521" s="2">
        <f t="shared" si="555"/>
        <v>0</v>
      </c>
      <c r="AT521" s="33">
        <f t="shared" si="556"/>
        <v>0</v>
      </c>
      <c r="AU521" s="31">
        <f t="shared" si="557"/>
        <v>25</v>
      </c>
      <c r="AV521" s="2">
        <f t="shared" si="558"/>
        <v>0</v>
      </c>
      <c r="AW521" s="33">
        <f t="shared" si="559"/>
        <v>1</v>
      </c>
      <c r="AX521" s="31">
        <f t="shared" si="560"/>
        <v>1</v>
      </c>
      <c r="AY521" s="33">
        <f t="shared" si="561"/>
        <v>1.2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customHeight="1">
      <c r="A522" s="2"/>
      <c r="B522" s="107">
        <v>447</v>
      </c>
      <c r="C522" s="31">
        <v>10</v>
      </c>
      <c r="D522" s="111" t="s">
        <v>8</v>
      </c>
      <c r="E522" s="2" t="s">
        <v>98</v>
      </c>
      <c r="F522" s="2" t="s">
        <v>149</v>
      </c>
      <c r="G522" s="2"/>
      <c r="H522" s="33" t="s">
        <v>80</v>
      </c>
      <c r="I522" s="99">
        <f t="shared" si="0"/>
        <v>650.18080687332053</v>
      </c>
      <c r="J522" s="101">
        <f t="shared" si="1"/>
        <v>28.185356224514496</v>
      </c>
      <c r="K522" s="101">
        <f t="shared" si="2"/>
        <v>409</v>
      </c>
      <c r="L522" s="74">
        <f t="shared" si="537"/>
        <v>254</v>
      </c>
      <c r="M522" s="99">
        <f t="shared" si="191"/>
        <v>12018.446660126787</v>
      </c>
      <c r="N522" s="108">
        <f t="shared" si="538"/>
        <v>4876.2647257093558</v>
      </c>
      <c r="O522" s="108">
        <f t="shared" si="539"/>
        <v>7142.181934417431</v>
      </c>
      <c r="P522" s="108">
        <f t="shared" si="540"/>
        <v>0</v>
      </c>
      <c r="Q522" s="108"/>
      <c r="R522" s="109"/>
      <c r="S522" s="99">
        <f t="shared" si="399"/>
        <v>7002.8441050794145</v>
      </c>
      <c r="T522" s="108">
        <f t="shared" si="541"/>
        <v>3076.4698640675119</v>
      </c>
      <c r="U522" s="108">
        <f t="shared" si="542"/>
        <v>3926.3742410119025</v>
      </c>
      <c r="V522" s="108">
        <f t="shared" si="543"/>
        <v>0</v>
      </c>
      <c r="W522" s="108"/>
      <c r="X522" s="109"/>
      <c r="Y522" s="99">
        <f t="shared" si="8"/>
        <v>19862.934807305675</v>
      </c>
      <c r="Z522" s="108">
        <f t="shared" si="544"/>
        <v>7691.1746601687801</v>
      </c>
      <c r="AA522" s="108">
        <f t="shared" si="545"/>
        <v>12171.760147136896</v>
      </c>
      <c r="AB522" s="108">
        <f t="shared" si="546"/>
        <v>0</v>
      </c>
      <c r="AC522" s="108"/>
      <c r="AD522" s="109"/>
      <c r="AE522" s="99">
        <f t="shared" si="627"/>
        <v>18.484776131615998</v>
      </c>
      <c r="AF522" s="101">
        <f t="shared" ref="AF522" si="634">AP522</f>
        <v>36</v>
      </c>
      <c r="AG522" s="101">
        <f t="shared" si="460"/>
        <v>19.001300000000001</v>
      </c>
      <c r="AH522" s="101">
        <f t="shared" si="548"/>
        <v>521</v>
      </c>
      <c r="AI522" s="101">
        <f t="shared" si="549"/>
        <v>310</v>
      </c>
      <c r="AJ522" s="108">
        <f t="shared" si="550"/>
        <v>1.6666666666666667</v>
      </c>
      <c r="AK522" s="101">
        <f t="shared" si="463"/>
        <v>4863.0861840829275</v>
      </c>
      <c r="AL522" s="101">
        <f t="shared" si="551"/>
        <v>2136.437405602439</v>
      </c>
      <c r="AM522" s="101">
        <f t="shared" si="552"/>
        <v>2726.6487784804881</v>
      </c>
      <c r="AN522" s="101"/>
      <c r="AO522" s="1">
        <v>24</v>
      </c>
      <c r="AP522" s="2">
        <v>36</v>
      </c>
      <c r="AQ522" s="74">
        <f t="shared" si="553"/>
        <v>521</v>
      </c>
      <c r="AR522" s="31">
        <f t="shared" si="554"/>
        <v>1</v>
      </c>
      <c r="AS522" s="2">
        <f t="shared" si="555"/>
        <v>0</v>
      </c>
      <c r="AT522" s="33">
        <f t="shared" si="556"/>
        <v>0</v>
      </c>
      <c r="AU522" s="31">
        <f t="shared" si="557"/>
        <v>0</v>
      </c>
      <c r="AV522" s="2">
        <f t="shared" si="558"/>
        <v>0</v>
      </c>
      <c r="AW522" s="33">
        <f t="shared" si="559"/>
        <v>1.24</v>
      </c>
      <c r="AX522" s="31">
        <f t="shared" si="560"/>
        <v>1</v>
      </c>
      <c r="AY522" s="33">
        <f t="shared" si="561"/>
        <v>1.2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customHeight="1">
      <c r="A523" s="2"/>
      <c r="B523" s="107">
        <v>448</v>
      </c>
      <c r="C523" s="31">
        <v>10</v>
      </c>
      <c r="D523" s="111" t="s">
        <v>8</v>
      </c>
      <c r="E523" s="2" t="s">
        <v>151</v>
      </c>
      <c r="F523" s="2" t="s">
        <v>149</v>
      </c>
      <c r="G523" s="2"/>
      <c r="H523" s="33" t="s">
        <v>80</v>
      </c>
      <c r="I523" s="99">
        <f t="shared" si="0"/>
        <v>600.47491963001426</v>
      </c>
      <c r="J523" s="101">
        <f t="shared" si="1"/>
        <v>28.185356224514496</v>
      </c>
      <c r="K523" s="101">
        <f t="shared" si="2"/>
        <v>468</v>
      </c>
      <c r="L523" s="74">
        <f t="shared" si="537"/>
        <v>273</v>
      </c>
      <c r="M523" s="99">
        <f t="shared" si="191"/>
        <v>11099.644462010921</v>
      </c>
      <c r="N523" s="108">
        <f t="shared" si="538"/>
        <v>4876.2647257093558</v>
      </c>
      <c r="O523" s="108">
        <f t="shared" si="539"/>
        <v>6223.3797363015656</v>
      </c>
      <c r="P523" s="108">
        <f t="shared" si="540"/>
        <v>0</v>
      </c>
      <c r="Q523" s="108"/>
      <c r="R523" s="109"/>
      <c r="S523" s="99">
        <f t="shared" si="399"/>
        <v>7002.8441050794145</v>
      </c>
      <c r="T523" s="108">
        <f t="shared" si="541"/>
        <v>3076.4698640675119</v>
      </c>
      <c r="U523" s="108">
        <f t="shared" si="542"/>
        <v>3926.3742410119025</v>
      </c>
      <c r="V523" s="108">
        <f t="shared" si="543"/>
        <v>0</v>
      </c>
      <c r="W523" s="108"/>
      <c r="X523" s="109"/>
      <c r="Y523" s="99">
        <f t="shared" si="8"/>
        <v>17507.110262698538</v>
      </c>
      <c r="Z523" s="108">
        <f t="shared" si="544"/>
        <v>7691.1746601687801</v>
      </c>
      <c r="AA523" s="108">
        <f t="shared" si="545"/>
        <v>9815.9356025297566</v>
      </c>
      <c r="AB523" s="108">
        <f t="shared" si="546"/>
        <v>0</v>
      </c>
      <c r="AC523" s="108"/>
      <c r="AD523" s="109"/>
      <c r="AE523" s="99">
        <f t="shared" si="627"/>
        <v>18.484776131615998</v>
      </c>
      <c r="AF523" s="101">
        <f t="shared" ref="AF523" si="635">AP523</f>
        <v>36</v>
      </c>
      <c r="AG523" s="101">
        <f t="shared" si="460"/>
        <v>19.001300000000001</v>
      </c>
      <c r="AH523" s="101">
        <f t="shared" si="548"/>
        <v>521</v>
      </c>
      <c r="AI523" s="101">
        <f t="shared" si="549"/>
        <v>250</v>
      </c>
      <c r="AJ523" s="108">
        <f t="shared" si="550"/>
        <v>1.6666666666666667</v>
      </c>
      <c r="AK523" s="101">
        <f t="shared" si="463"/>
        <v>4863.0861840829275</v>
      </c>
      <c r="AL523" s="101">
        <f t="shared" si="551"/>
        <v>2136.437405602439</v>
      </c>
      <c r="AM523" s="101">
        <f t="shared" si="552"/>
        <v>2726.6487784804881</v>
      </c>
      <c r="AN523" s="101"/>
      <c r="AO523" s="1">
        <v>24</v>
      </c>
      <c r="AP523" s="2">
        <v>36</v>
      </c>
      <c r="AQ523" s="74">
        <f t="shared" si="553"/>
        <v>521</v>
      </c>
      <c r="AR523" s="31">
        <f t="shared" si="554"/>
        <v>1.2</v>
      </c>
      <c r="AS523" s="2">
        <f t="shared" si="555"/>
        <v>0</v>
      </c>
      <c r="AT523" s="33">
        <f t="shared" si="556"/>
        <v>0</v>
      </c>
      <c r="AU523" s="31">
        <f t="shared" si="557"/>
        <v>0</v>
      </c>
      <c r="AV523" s="2">
        <f t="shared" si="558"/>
        <v>0</v>
      </c>
      <c r="AW523" s="33">
        <f t="shared" si="559"/>
        <v>1</v>
      </c>
      <c r="AX523" s="31">
        <f t="shared" si="560"/>
        <v>1</v>
      </c>
      <c r="AY523" s="33">
        <f t="shared" si="561"/>
        <v>1.2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customHeight="1">
      <c r="A524" s="2"/>
      <c r="B524" s="107">
        <v>449</v>
      </c>
      <c r="C524" s="31">
        <v>10</v>
      </c>
      <c r="D524" s="111" t="s">
        <v>8</v>
      </c>
      <c r="E524" s="2" t="s">
        <v>165</v>
      </c>
      <c r="F524" s="2" t="s">
        <v>149</v>
      </c>
      <c r="G524" s="2"/>
      <c r="H524" s="33" t="s">
        <v>80</v>
      </c>
      <c r="I524" s="99">
        <f t="shared" si="0"/>
        <v>742.54137045995992</v>
      </c>
      <c r="J524" s="101">
        <f t="shared" si="1"/>
        <v>28.185356224514496</v>
      </c>
      <c r="K524" s="101">
        <f t="shared" si="2"/>
        <v>313</v>
      </c>
      <c r="L524" s="74">
        <f t="shared" si="537"/>
        <v>210</v>
      </c>
      <c r="M524" s="99">
        <f t="shared" si="191"/>
        <v>13725.711001415701</v>
      </c>
      <c r="N524" s="108">
        <f t="shared" si="538"/>
        <v>6029.940924734673</v>
      </c>
      <c r="O524" s="108">
        <f t="shared" si="539"/>
        <v>7695.7700766810285</v>
      </c>
      <c r="P524" s="108">
        <f t="shared" si="540"/>
        <v>0</v>
      </c>
      <c r="Q524" s="108"/>
      <c r="R524" s="109"/>
      <c r="S524" s="99">
        <f t="shared" si="399"/>
        <v>7002.8441050794145</v>
      </c>
      <c r="T524" s="108">
        <f t="shared" si="541"/>
        <v>3076.4698640675119</v>
      </c>
      <c r="U524" s="108">
        <f t="shared" si="542"/>
        <v>3926.3742410119025</v>
      </c>
      <c r="V524" s="108">
        <f t="shared" si="543"/>
        <v>0</v>
      </c>
      <c r="W524" s="108"/>
      <c r="X524" s="109"/>
      <c r="Y524" s="99">
        <f t="shared" si="8"/>
        <v>17507.110262698538</v>
      </c>
      <c r="Z524" s="108">
        <f t="shared" si="544"/>
        <v>7691.1746601687801</v>
      </c>
      <c r="AA524" s="108">
        <f t="shared" si="545"/>
        <v>9815.9356025297566</v>
      </c>
      <c r="AB524" s="108">
        <f t="shared" si="546"/>
        <v>0</v>
      </c>
      <c r="AC524" s="108"/>
      <c r="AD524" s="109"/>
      <c r="AE524" s="99">
        <f t="shared" si="627"/>
        <v>18.484776131615998</v>
      </c>
      <c r="AF524" s="101">
        <f t="shared" ref="AF524" si="636">AP524</f>
        <v>36</v>
      </c>
      <c r="AG524" s="101">
        <f t="shared" si="460"/>
        <v>44.001300000000001</v>
      </c>
      <c r="AH524" s="101">
        <f t="shared" si="548"/>
        <v>521</v>
      </c>
      <c r="AI524" s="101">
        <f t="shared" si="549"/>
        <v>250</v>
      </c>
      <c r="AJ524" s="108">
        <f t="shared" si="550"/>
        <v>1.6666666666666667</v>
      </c>
      <c r="AK524" s="101">
        <f t="shared" si="463"/>
        <v>4863.0861840829275</v>
      </c>
      <c r="AL524" s="101">
        <f t="shared" si="551"/>
        <v>2136.437405602439</v>
      </c>
      <c r="AM524" s="101">
        <f t="shared" si="552"/>
        <v>2726.6487784804881</v>
      </c>
      <c r="AN524" s="101"/>
      <c r="AO524" s="1">
        <v>24</v>
      </c>
      <c r="AP524" s="2">
        <v>36</v>
      </c>
      <c r="AQ524" s="74">
        <f t="shared" si="553"/>
        <v>521</v>
      </c>
      <c r="AR524" s="31">
        <f t="shared" si="554"/>
        <v>1.2</v>
      </c>
      <c r="AS524" s="2">
        <f t="shared" si="555"/>
        <v>0</v>
      </c>
      <c r="AT524" s="33">
        <f t="shared" si="556"/>
        <v>0</v>
      </c>
      <c r="AU524" s="31">
        <f t="shared" si="557"/>
        <v>25</v>
      </c>
      <c r="AV524" s="2">
        <f t="shared" si="558"/>
        <v>0</v>
      </c>
      <c r="AW524" s="33">
        <f t="shared" si="559"/>
        <v>1</v>
      </c>
      <c r="AX524" s="31">
        <f t="shared" si="560"/>
        <v>1</v>
      </c>
      <c r="AY524" s="33">
        <f t="shared" si="561"/>
        <v>1.2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customHeight="1">
      <c r="A525" s="2"/>
      <c r="B525" s="107">
        <v>450</v>
      </c>
      <c r="C525" s="31">
        <v>10</v>
      </c>
      <c r="D525" s="111" t="s">
        <v>8</v>
      </c>
      <c r="E525" s="2" t="s">
        <v>157</v>
      </c>
      <c r="F525" s="2" t="s">
        <v>149</v>
      </c>
      <c r="G525" s="2"/>
      <c r="H525" s="33" t="s">
        <v>80</v>
      </c>
      <c r="I525" s="99">
        <f t="shared" si="0"/>
        <v>650.18080687332053</v>
      </c>
      <c r="J525" s="101">
        <f t="shared" si="1"/>
        <v>28.185356224514496</v>
      </c>
      <c r="K525" s="101">
        <f t="shared" si="2"/>
        <v>409</v>
      </c>
      <c r="L525" s="74">
        <f t="shared" si="537"/>
        <v>254</v>
      </c>
      <c r="M525" s="99">
        <f t="shared" si="191"/>
        <v>12018.446660126787</v>
      </c>
      <c r="N525" s="108">
        <f t="shared" si="538"/>
        <v>4876.2647257093558</v>
      </c>
      <c r="O525" s="108">
        <f t="shared" si="539"/>
        <v>7142.181934417431</v>
      </c>
      <c r="P525" s="108">
        <f t="shared" si="540"/>
        <v>0</v>
      </c>
      <c r="Q525" s="108"/>
      <c r="R525" s="109"/>
      <c r="S525" s="99">
        <f t="shared" si="399"/>
        <v>7002.8441050794145</v>
      </c>
      <c r="T525" s="108">
        <f t="shared" si="541"/>
        <v>3076.4698640675119</v>
      </c>
      <c r="U525" s="108">
        <f t="shared" si="542"/>
        <v>3926.3742410119025</v>
      </c>
      <c r="V525" s="108">
        <f t="shared" si="543"/>
        <v>0</v>
      </c>
      <c r="W525" s="108"/>
      <c r="X525" s="109"/>
      <c r="Y525" s="99">
        <f t="shared" si="8"/>
        <v>19862.934807305675</v>
      </c>
      <c r="Z525" s="108">
        <f t="shared" si="544"/>
        <v>7691.1746601687801</v>
      </c>
      <c r="AA525" s="108">
        <f t="shared" si="545"/>
        <v>12171.760147136896</v>
      </c>
      <c r="AB525" s="108">
        <f t="shared" si="546"/>
        <v>0</v>
      </c>
      <c r="AC525" s="108"/>
      <c r="AD525" s="109"/>
      <c r="AE525" s="99">
        <f t="shared" si="627"/>
        <v>18.484776131615998</v>
      </c>
      <c r="AF525" s="101">
        <f t="shared" ref="AF525" si="637">AP525</f>
        <v>36</v>
      </c>
      <c r="AG525" s="101">
        <f t="shared" si="460"/>
        <v>19.001300000000001</v>
      </c>
      <c r="AH525" s="101">
        <f t="shared" si="548"/>
        <v>521</v>
      </c>
      <c r="AI525" s="101">
        <f t="shared" si="549"/>
        <v>310</v>
      </c>
      <c r="AJ525" s="108">
        <f t="shared" si="550"/>
        <v>1.6666666666666667</v>
      </c>
      <c r="AK525" s="101">
        <f t="shared" si="463"/>
        <v>4863.0861840829275</v>
      </c>
      <c r="AL525" s="101">
        <f t="shared" si="551"/>
        <v>2136.437405602439</v>
      </c>
      <c r="AM525" s="101">
        <f t="shared" si="552"/>
        <v>2726.6487784804881</v>
      </c>
      <c r="AN525" s="101"/>
      <c r="AO525" s="1">
        <v>24</v>
      </c>
      <c r="AP525" s="2">
        <v>36</v>
      </c>
      <c r="AQ525" s="74">
        <f t="shared" si="553"/>
        <v>521</v>
      </c>
      <c r="AR525" s="31">
        <f t="shared" si="554"/>
        <v>1.2</v>
      </c>
      <c r="AS525" s="2">
        <f t="shared" si="555"/>
        <v>0</v>
      </c>
      <c r="AT525" s="33">
        <f t="shared" si="556"/>
        <v>0</v>
      </c>
      <c r="AU525" s="31">
        <f t="shared" si="557"/>
        <v>0</v>
      </c>
      <c r="AV525" s="2">
        <f t="shared" si="558"/>
        <v>0</v>
      </c>
      <c r="AW525" s="33">
        <f t="shared" si="559"/>
        <v>1.24</v>
      </c>
      <c r="AX525" s="31">
        <f t="shared" si="560"/>
        <v>1</v>
      </c>
      <c r="AY525" s="33">
        <f t="shared" si="561"/>
        <v>1.2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customHeight="1">
      <c r="A526" s="2"/>
      <c r="B526" s="107">
        <v>451</v>
      </c>
      <c r="C526" s="31">
        <v>7</v>
      </c>
      <c r="D526" s="111" t="s">
        <v>8</v>
      </c>
      <c r="E526" s="2" t="s">
        <v>67</v>
      </c>
      <c r="F526" s="2" t="s">
        <v>149</v>
      </c>
      <c r="G526" s="2"/>
      <c r="H526" s="33" t="s">
        <v>80</v>
      </c>
      <c r="I526" s="99">
        <f t="shared" si="0"/>
        <v>420.08480365738581</v>
      </c>
      <c r="J526" s="101">
        <f t="shared" si="1"/>
        <v>19.637781784066725</v>
      </c>
      <c r="K526" s="101">
        <f t="shared" si="2"/>
        <v>715</v>
      </c>
      <c r="L526" s="74">
        <f t="shared" si="537"/>
        <v>371</v>
      </c>
      <c r="M526" s="99">
        <f t="shared" si="191"/>
        <v>7765.1735519006379</v>
      </c>
      <c r="N526" s="108">
        <f t="shared" si="538"/>
        <v>3409.6570834430081</v>
      </c>
      <c r="O526" s="108">
        <f t="shared" si="539"/>
        <v>4355.5164684576293</v>
      </c>
      <c r="P526" s="108">
        <f t="shared" si="540"/>
        <v>0</v>
      </c>
      <c r="Q526" s="108"/>
      <c r="R526" s="109"/>
      <c r="S526" s="99">
        <f t="shared" si="399"/>
        <v>5586.4035457946347</v>
      </c>
      <c r="T526" s="108">
        <f t="shared" si="541"/>
        <v>2452.9677660878051</v>
      </c>
      <c r="U526" s="108">
        <f t="shared" si="542"/>
        <v>3133.4357797068296</v>
      </c>
      <c r="V526" s="108">
        <f t="shared" si="543"/>
        <v>0</v>
      </c>
      <c r="W526" s="108"/>
      <c r="X526" s="109"/>
      <c r="Y526" s="99">
        <f t="shared" si="8"/>
        <v>11172.807091589271</v>
      </c>
      <c r="Z526" s="108">
        <f t="shared" si="544"/>
        <v>4905.9355321756102</v>
      </c>
      <c r="AA526" s="108">
        <f t="shared" si="545"/>
        <v>6266.8715594136602</v>
      </c>
      <c r="AB526" s="108">
        <f t="shared" si="546"/>
        <v>0</v>
      </c>
      <c r="AC526" s="108"/>
      <c r="AD526" s="109"/>
      <c r="AE526" s="99">
        <f t="shared" si="627"/>
        <v>18.484776131615998</v>
      </c>
      <c r="AF526" s="101">
        <f t="shared" ref="AF526" si="638">AP526</f>
        <v>36</v>
      </c>
      <c r="AG526" s="101">
        <f t="shared" si="460"/>
        <v>19.001300000000001</v>
      </c>
      <c r="AH526" s="101">
        <f t="shared" si="548"/>
        <v>363</v>
      </c>
      <c r="AI526" s="101">
        <f t="shared" si="549"/>
        <v>200</v>
      </c>
      <c r="AJ526" s="108">
        <f t="shared" si="550"/>
        <v>1.6666666666666667</v>
      </c>
      <c r="AK526" s="101">
        <f t="shared" si="463"/>
        <v>4655.3362881621961</v>
      </c>
      <c r="AL526" s="101">
        <f t="shared" si="551"/>
        <v>2044.1398050731711</v>
      </c>
      <c r="AM526" s="101">
        <f t="shared" si="552"/>
        <v>2611.1964830890247</v>
      </c>
      <c r="AN526" s="101"/>
      <c r="AO526" s="1">
        <v>24</v>
      </c>
      <c r="AP526" s="2">
        <v>36</v>
      </c>
      <c r="AQ526" s="74">
        <f t="shared" si="553"/>
        <v>363</v>
      </c>
      <c r="AR526" s="31">
        <f t="shared" si="554"/>
        <v>1</v>
      </c>
      <c r="AS526" s="2">
        <f t="shared" si="555"/>
        <v>0</v>
      </c>
      <c r="AT526" s="33">
        <f t="shared" si="556"/>
        <v>0</v>
      </c>
      <c r="AU526" s="31">
        <f t="shared" si="557"/>
        <v>0</v>
      </c>
      <c r="AV526" s="2">
        <f t="shared" si="558"/>
        <v>0</v>
      </c>
      <c r="AW526" s="33">
        <f t="shared" si="559"/>
        <v>1</v>
      </c>
      <c r="AX526" s="31">
        <f t="shared" si="560"/>
        <v>1</v>
      </c>
      <c r="AY526" s="33">
        <f t="shared" si="561"/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customHeight="1">
      <c r="A527" s="2"/>
      <c r="B527" s="107">
        <v>452</v>
      </c>
      <c r="C527" s="31">
        <v>7</v>
      </c>
      <c r="D527" s="111" t="s">
        <v>8</v>
      </c>
      <c r="E527" s="2" t="s">
        <v>136</v>
      </c>
      <c r="F527" s="2" t="s">
        <v>149</v>
      </c>
      <c r="G527" s="2"/>
      <c r="H527" s="33" t="s">
        <v>80</v>
      </c>
      <c r="I527" s="99">
        <f t="shared" si="0"/>
        <v>495.63891783786215</v>
      </c>
      <c r="J527" s="101">
        <f t="shared" si="1"/>
        <v>19.637781784066725</v>
      </c>
      <c r="K527" s="101">
        <f t="shared" si="2"/>
        <v>610</v>
      </c>
      <c r="L527" s="74">
        <f t="shared" si="537"/>
        <v>333</v>
      </c>
      <c r="M527" s="99">
        <f t="shared" si="191"/>
        <v>9161.7744383492973</v>
      </c>
      <c r="N527" s="108">
        <f t="shared" si="538"/>
        <v>4022.8990249649601</v>
      </c>
      <c r="O527" s="108">
        <f t="shared" si="539"/>
        <v>5138.8754133843377</v>
      </c>
      <c r="P527" s="108">
        <f t="shared" si="540"/>
        <v>0</v>
      </c>
      <c r="Q527" s="108"/>
      <c r="R527" s="109"/>
      <c r="S527" s="99">
        <f t="shared" si="399"/>
        <v>5586.4035457946347</v>
      </c>
      <c r="T527" s="108">
        <f t="shared" si="541"/>
        <v>2452.9677660878051</v>
      </c>
      <c r="U527" s="108">
        <f t="shared" si="542"/>
        <v>3133.4357797068296</v>
      </c>
      <c r="V527" s="108">
        <f t="shared" si="543"/>
        <v>0</v>
      </c>
      <c r="W527" s="108"/>
      <c r="X527" s="109"/>
      <c r="Y527" s="99">
        <f t="shared" si="8"/>
        <v>11172.807091589271</v>
      </c>
      <c r="Z527" s="108">
        <f t="shared" si="544"/>
        <v>4905.9355321756102</v>
      </c>
      <c r="AA527" s="108">
        <f t="shared" si="545"/>
        <v>6266.8715594136602</v>
      </c>
      <c r="AB527" s="108">
        <f t="shared" si="546"/>
        <v>0</v>
      </c>
      <c r="AC527" s="108"/>
      <c r="AD527" s="109"/>
      <c r="AE527" s="99">
        <f t="shared" si="627"/>
        <v>18.484776131615998</v>
      </c>
      <c r="AF527" s="101">
        <f t="shared" ref="AF527" si="639">AP527</f>
        <v>36</v>
      </c>
      <c r="AG527" s="101">
        <f t="shared" si="460"/>
        <v>44.001300000000001</v>
      </c>
      <c r="AH527" s="101">
        <f t="shared" si="548"/>
        <v>363</v>
      </c>
      <c r="AI527" s="101">
        <f t="shared" si="549"/>
        <v>200</v>
      </c>
      <c r="AJ527" s="108">
        <f t="shared" si="550"/>
        <v>1.6666666666666667</v>
      </c>
      <c r="AK527" s="101">
        <f t="shared" si="463"/>
        <v>4655.3362881621961</v>
      </c>
      <c r="AL527" s="101">
        <f t="shared" si="551"/>
        <v>2044.1398050731711</v>
      </c>
      <c r="AM527" s="101">
        <f t="shared" si="552"/>
        <v>2611.1964830890247</v>
      </c>
      <c r="AN527" s="101"/>
      <c r="AO527" s="1">
        <v>24</v>
      </c>
      <c r="AP527" s="2">
        <v>36</v>
      </c>
      <c r="AQ527" s="74">
        <f t="shared" si="553"/>
        <v>363</v>
      </c>
      <c r="AR527" s="31">
        <f t="shared" si="554"/>
        <v>1</v>
      </c>
      <c r="AS527" s="2">
        <f t="shared" si="555"/>
        <v>0</v>
      </c>
      <c r="AT527" s="33">
        <f t="shared" si="556"/>
        <v>0</v>
      </c>
      <c r="AU527" s="31">
        <f t="shared" si="557"/>
        <v>25</v>
      </c>
      <c r="AV527" s="2">
        <f t="shared" si="558"/>
        <v>0</v>
      </c>
      <c r="AW527" s="33">
        <f t="shared" si="559"/>
        <v>1</v>
      </c>
      <c r="AX527" s="31">
        <f t="shared" si="560"/>
        <v>1</v>
      </c>
      <c r="AY527" s="33">
        <f t="shared" si="561"/>
        <v>1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customHeight="1">
      <c r="A528" s="2"/>
      <c r="B528" s="107">
        <v>453</v>
      </c>
      <c r="C528" s="31">
        <v>7</v>
      </c>
      <c r="D528" s="111" t="s">
        <v>8</v>
      </c>
      <c r="E528" s="2" t="s">
        <v>91</v>
      </c>
      <c r="F528" s="2" t="s">
        <v>149</v>
      </c>
      <c r="G528" s="2"/>
      <c r="H528" s="33" t="s">
        <v>80</v>
      </c>
      <c r="I528" s="99">
        <f t="shared" si="0"/>
        <v>451.81895755915122</v>
      </c>
      <c r="J528" s="101">
        <f t="shared" si="1"/>
        <v>19.637781784066725</v>
      </c>
      <c r="K528" s="101">
        <f t="shared" si="2"/>
        <v>672</v>
      </c>
      <c r="L528" s="74">
        <f t="shared" si="537"/>
        <v>355</v>
      </c>
      <c r="M528" s="99">
        <f t="shared" si="191"/>
        <v>8351.7722825010205</v>
      </c>
      <c r="N528" s="108">
        <f t="shared" si="538"/>
        <v>3409.6570834430081</v>
      </c>
      <c r="O528" s="108">
        <f t="shared" si="539"/>
        <v>4942.1151990580129</v>
      </c>
      <c r="P528" s="108">
        <f t="shared" si="540"/>
        <v>0</v>
      </c>
      <c r="Q528" s="108"/>
      <c r="R528" s="109"/>
      <c r="S528" s="99">
        <f t="shared" si="399"/>
        <v>5586.4035457946347</v>
      </c>
      <c r="T528" s="108">
        <f t="shared" si="541"/>
        <v>2452.9677660878051</v>
      </c>
      <c r="U528" s="108">
        <f t="shared" si="542"/>
        <v>3133.4357797068296</v>
      </c>
      <c r="V528" s="108">
        <f t="shared" si="543"/>
        <v>0</v>
      </c>
      <c r="W528" s="108"/>
      <c r="X528" s="109"/>
      <c r="Y528" s="99">
        <f t="shared" si="8"/>
        <v>12676.856265848546</v>
      </c>
      <c r="Z528" s="108">
        <f t="shared" si="544"/>
        <v>4905.9355321756102</v>
      </c>
      <c r="AA528" s="108">
        <f t="shared" si="545"/>
        <v>7770.9207336729369</v>
      </c>
      <c r="AB528" s="108">
        <f t="shared" si="546"/>
        <v>0</v>
      </c>
      <c r="AC528" s="108"/>
      <c r="AD528" s="109"/>
      <c r="AE528" s="99">
        <f t="shared" si="627"/>
        <v>18.484776131615998</v>
      </c>
      <c r="AF528" s="101">
        <f t="shared" ref="AF528" si="640">AP528</f>
        <v>36</v>
      </c>
      <c r="AG528" s="101">
        <f t="shared" si="460"/>
        <v>19.001300000000001</v>
      </c>
      <c r="AH528" s="101">
        <f t="shared" si="548"/>
        <v>363</v>
      </c>
      <c r="AI528" s="101">
        <f t="shared" si="549"/>
        <v>248</v>
      </c>
      <c r="AJ528" s="108">
        <f t="shared" si="550"/>
        <v>1.6666666666666667</v>
      </c>
      <c r="AK528" s="101">
        <f t="shared" si="463"/>
        <v>4655.3362881621961</v>
      </c>
      <c r="AL528" s="101">
        <f t="shared" si="551"/>
        <v>2044.1398050731711</v>
      </c>
      <c r="AM528" s="101">
        <f t="shared" si="552"/>
        <v>2611.1964830890247</v>
      </c>
      <c r="AN528" s="101"/>
      <c r="AO528" s="1">
        <v>24</v>
      </c>
      <c r="AP528" s="2">
        <v>36</v>
      </c>
      <c r="AQ528" s="74">
        <f t="shared" si="553"/>
        <v>363</v>
      </c>
      <c r="AR528" s="31">
        <f t="shared" si="554"/>
        <v>1</v>
      </c>
      <c r="AS528" s="2">
        <f t="shared" si="555"/>
        <v>0</v>
      </c>
      <c r="AT528" s="33">
        <f t="shared" si="556"/>
        <v>0</v>
      </c>
      <c r="AU528" s="31">
        <f t="shared" si="557"/>
        <v>0</v>
      </c>
      <c r="AV528" s="2">
        <f t="shared" si="558"/>
        <v>0</v>
      </c>
      <c r="AW528" s="33">
        <f t="shared" si="559"/>
        <v>1.24</v>
      </c>
      <c r="AX528" s="31">
        <f t="shared" si="560"/>
        <v>1</v>
      </c>
      <c r="AY528" s="33">
        <f t="shared" si="561"/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customHeight="1">
      <c r="A529" s="2"/>
      <c r="B529" s="107">
        <v>454</v>
      </c>
      <c r="C529" s="31">
        <v>7</v>
      </c>
      <c r="D529" s="111" t="s">
        <v>8</v>
      </c>
      <c r="E529" s="2" t="s">
        <v>148</v>
      </c>
      <c r="F529" s="2" t="s">
        <v>149</v>
      </c>
      <c r="G529" s="2"/>
      <c r="H529" s="33" t="s">
        <v>80</v>
      </c>
      <c r="I529" s="99">
        <f t="shared" si="0"/>
        <v>420.08480365738581</v>
      </c>
      <c r="J529" s="101">
        <f t="shared" si="1"/>
        <v>19.637781784066725</v>
      </c>
      <c r="K529" s="101">
        <f t="shared" si="2"/>
        <v>715</v>
      </c>
      <c r="L529" s="74">
        <f t="shared" si="537"/>
        <v>371</v>
      </c>
      <c r="M529" s="99">
        <f t="shared" si="191"/>
        <v>7765.1735519006379</v>
      </c>
      <c r="N529" s="108">
        <f t="shared" si="538"/>
        <v>3409.6570834430081</v>
      </c>
      <c r="O529" s="108">
        <f t="shared" si="539"/>
        <v>4355.5164684576293</v>
      </c>
      <c r="P529" s="108">
        <f t="shared" si="540"/>
        <v>0</v>
      </c>
      <c r="Q529" s="108"/>
      <c r="R529" s="109"/>
      <c r="S529" s="99">
        <f t="shared" si="399"/>
        <v>5586.4035457946347</v>
      </c>
      <c r="T529" s="108">
        <f t="shared" si="541"/>
        <v>2452.9677660878051</v>
      </c>
      <c r="U529" s="108">
        <f t="shared" si="542"/>
        <v>3133.4357797068296</v>
      </c>
      <c r="V529" s="108">
        <f t="shared" si="543"/>
        <v>0</v>
      </c>
      <c r="W529" s="108"/>
      <c r="X529" s="109"/>
      <c r="Y529" s="99">
        <f t="shared" si="8"/>
        <v>11172.807091589271</v>
      </c>
      <c r="Z529" s="108">
        <f t="shared" si="544"/>
        <v>4905.9355321756102</v>
      </c>
      <c r="AA529" s="108">
        <f t="shared" si="545"/>
        <v>6266.8715594136602</v>
      </c>
      <c r="AB529" s="108">
        <f t="shared" si="546"/>
        <v>0</v>
      </c>
      <c r="AC529" s="108"/>
      <c r="AD529" s="109"/>
      <c r="AE529" s="99">
        <f t="shared" si="627"/>
        <v>18.484776131615998</v>
      </c>
      <c r="AF529" s="101">
        <f t="shared" ref="AF529" si="641">AP529</f>
        <v>36</v>
      </c>
      <c r="AG529" s="101">
        <f t="shared" si="460"/>
        <v>19.001300000000001</v>
      </c>
      <c r="AH529" s="101">
        <f t="shared" si="548"/>
        <v>363</v>
      </c>
      <c r="AI529" s="101">
        <f t="shared" si="549"/>
        <v>200</v>
      </c>
      <c r="AJ529" s="108">
        <f t="shared" si="550"/>
        <v>1.6666666666666667</v>
      </c>
      <c r="AK529" s="101">
        <f t="shared" si="463"/>
        <v>4655.3362881621961</v>
      </c>
      <c r="AL529" s="101">
        <f t="shared" si="551"/>
        <v>2044.1398050731711</v>
      </c>
      <c r="AM529" s="101">
        <f t="shared" si="552"/>
        <v>2611.1964830890247</v>
      </c>
      <c r="AN529" s="101"/>
      <c r="AO529" s="1">
        <v>24</v>
      </c>
      <c r="AP529" s="2">
        <v>36</v>
      </c>
      <c r="AQ529" s="74">
        <f t="shared" si="553"/>
        <v>363</v>
      </c>
      <c r="AR529" s="31">
        <f t="shared" si="554"/>
        <v>1.2</v>
      </c>
      <c r="AS529" s="2">
        <f t="shared" si="555"/>
        <v>0</v>
      </c>
      <c r="AT529" s="33">
        <f t="shared" si="556"/>
        <v>0</v>
      </c>
      <c r="AU529" s="31">
        <f t="shared" si="557"/>
        <v>0</v>
      </c>
      <c r="AV529" s="2">
        <f t="shared" si="558"/>
        <v>0</v>
      </c>
      <c r="AW529" s="33">
        <f t="shared" si="559"/>
        <v>1</v>
      </c>
      <c r="AX529" s="31">
        <f t="shared" si="560"/>
        <v>1</v>
      </c>
      <c r="AY529" s="33">
        <f t="shared" si="561"/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customHeight="1">
      <c r="A530" s="2"/>
      <c r="B530" s="107">
        <v>455</v>
      </c>
      <c r="C530" s="31">
        <v>7</v>
      </c>
      <c r="D530" s="111" t="s">
        <v>8</v>
      </c>
      <c r="E530" s="2" t="s">
        <v>163</v>
      </c>
      <c r="F530" s="2" t="s">
        <v>149</v>
      </c>
      <c r="G530" s="2"/>
      <c r="H530" s="33" t="s">
        <v>80</v>
      </c>
      <c r="I530" s="99">
        <f t="shared" si="0"/>
        <v>495.63891783786215</v>
      </c>
      <c r="J530" s="101">
        <f t="shared" si="1"/>
        <v>19.637781784066725</v>
      </c>
      <c r="K530" s="101">
        <f t="shared" si="2"/>
        <v>610</v>
      </c>
      <c r="L530" s="74">
        <f t="shared" si="537"/>
        <v>333</v>
      </c>
      <c r="M530" s="99">
        <f t="shared" si="191"/>
        <v>9161.7744383492973</v>
      </c>
      <c r="N530" s="108">
        <f t="shared" si="538"/>
        <v>4022.8990249649601</v>
      </c>
      <c r="O530" s="108">
        <f t="shared" si="539"/>
        <v>5138.8754133843377</v>
      </c>
      <c r="P530" s="108">
        <f t="shared" si="540"/>
        <v>0</v>
      </c>
      <c r="Q530" s="108"/>
      <c r="R530" s="109"/>
      <c r="S530" s="99">
        <f t="shared" si="399"/>
        <v>5586.4035457946347</v>
      </c>
      <c r="T530" s="108">
        <f t="shared" si="541"/>
        <v>2452.9677660878051</v>
      </c>
      <c r="U530" s="108">
        <f t="shared" si="542"/>
        <v>3133.4357797068296</v>
      </c>
      <c r="V530" s="108">
        <f t="shared" si="543"/>
        <v>0</v>
      </c>
      <c r="W530" s="108"/>
      <c r="X530" s="109"/>
      <c r="Y530" s="99">
        <f t="shared" si="8"/>
        <v>11172.807091589271</v>
      </c>
      <c r="Z530" s="108">
        <f t="shared" si="544"/>
        <v>4905.9355321756102</v>
      </c>
      <c r="AA530" s="108">
        <f t="shared" si="545"/>
        <v>6266.8715594136602</v>
      </c>
      <c r="AB530" s="108">
        <f t="shared" si="546"/>
        <v>0</v>
      </c>
      <c r="AC530" s="108"/>
      <c r="AD530" s="109"/>
      <c r="AE530" s="99">
        <f t="shared" si="627"/>
        <v>18.484776131615998</v>
      </c>
      <c r="AF530" s="101">
        <f t="shared" ref="AF530" si="642">AP530</f>
        <v>36</v>
      </c>
      <c r="AG530" s="101">
        <f t="shared" si="460"/>
        <v>44.001300000000001</v>
      </c>
      <c r="AH530" s="101">
        <f t="shared" si="548"/>
        <v>363</v>
      </c>
      <c r="AI530" s="101">
        <f t="shared" si="549"/>
        <v>200</v>
      </c>
      <c r="AJ530" s="108">
        <f t="shared" si="550"/>
        <v>1.6666666666666667</v>
      </c>
      <c r="AK530" s="101">
        <f t="shared" si="463"/>
        <v>4655.3362881621961</v>
      </c>
      <c r="AL530" s="101">
        <f t="shared" si="551"/>
        <v>2044.1398050731711</v>
      </c>
      <c r="AM530" s="101">
        <f t="shared" si="552"/>
        <v>2611.1964830890247</v>
      </c>
      <c r="AN530" s="101"/>
      <c r="AO530" s="1">
        <v>24</v>
      </c>
      <c r="AP530" s="2">
        <v>36</v>
      </c>
      <c r="AQ530" s="74">
        <f t="shared" si="553"/>
        <v>363</v>
      </c>
      <c r="AR530" s="31">
        <f t="shared" si="554"/>
        <v>1.2</v>
      </c>
      <c r="AS530" s="2">
        <f t="shared" si="555"/>
        <v>0</v>
      </c>
      <c r="AT530" s="33">
        <f t="shared" si="556"/>
        <v>0</v>
      </c>
      <c r="AU530" s="31">
        <f t="shared" si="557"/>
        <v>25</v>
      </c>
      <c r="AV530" s="2">
        <f t="shared" si="558"/>
        <v>0</v>
      </c>
      <c r="AW530" s="33">
        <f t="shared" si="559"/>
        <v>1</v>
      </c>
      <c r="AX530" s="31">
        <f t="shared" si="560"/>
        <v>1</v>
      </c>
      <c r="AY530" s="33">
        <f t="shared" si="561"/>
        <v>1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customHeight="1">
      <c r="A531" s="2"/>
      <c r="B531" s="107">
        <v>456</v>
      </c>
      <c r="C531" s="31">
        <v>7</v>
      </c>
      <c r="D531" s="111" t="s">
        <v>8</v>
      </c>
      <c r="E531" s="2" t="s">
        <v>155</v>
      </c>
      <c r="F531" s="2" t="s">
        <v>149</v>
      </c>
      <c r="G531" s="2"/>
      <c r="H531" s="33" t="s">
        <v>80</v>
      </c>
      <c r="I531" s="99">
        <f t="shared" si="0"/>
        <v>451.81895755915122</v>
      </c>
      <c r="J531" s="101">
        <f t="shared" si="1"/>
        <v>19.637781784066725</v>
      </c>
      <c r="K531" s="101">
        <f t="shared" si="2"/>
        <v>672</v>
      </c>
      <c r="L531" s="74">
        <f t="shared" si="537"/>
        <v>355</v>
      </c>
      <c r="M531" s="99">
        <f t="shared" si="191"/>
        <v>8351.7722825010205</v>
      </c>
      <c r="N531" s="108">
        <f t="shared" si="538"/>
        <v>3409.6570834430081</v>
      </c>
      <c r="O531" s="108">
        <f t="shared" si="539"/>
        <v>4942.1151990580129</v>
      </c>
      <c r="P531" s="108">
        <f t="shared" si="540"/>
        <v>0</v>
      </c>
      <c r="Q531" s="108"/>
      <c r="R531" s="109"/>
      <c r="S531" s="99">
        <f t="shared" si="399"/>
        <v>5586.4035457946347</v>
      </c>
      <c r="T531" s="108">
        <f t="shared" si="541"/>
        <v>2452.9677660878051</v>
      </c>
      <c r="U531" s="108">
        <f t="shared" si="542"/>
        <v>3133.4357797068296</v>
      </c>
      <c r="V531" s="108">
        <f t="shared" si="543"/>
        <v>0</v>
      </c>
      <c r="W531" s="108"/>
      <c r="X531" s="109"/>
      <c r="Y531" s="99">
        <f t="shared" si="8"/>
        <v>12676.856265848546</v>
      </c>
      <c r="Z531" s="108">
        <f t="shared" si="544"/>
        <v>4905.9355321756102</v>
      </c>
      <c r="AA531" s="108">
        <f t="shared" si="545"/>
        <v>7770.9207336729369</v>
      </c>
      <c r="AB531" s="108">
        <f t="shared" si="546"/>
        <v>0</v>
      </c>
      <c r="AC531" s="108"/>
      <c r="AD531" s="109"/>
      <c r="AE531" s="99">
        <f t="shared" si="627"/>
        <v>18.484776131615998</v>
      </c>
      <c r="AF531" s="101">
        <f t="shared" ref="AF531" si="643">AP531</f>
        <v>36</v>
      </c>
      <c r="AG531" s="101">
        <f t="shared" si="460"/>
        <v>19.001300000000001</v>
      </c>
      <c r="AH531" s="101">
        <f t="shared" si="548"/>
        <v>363</v>
      </c>
      <c r="AI531" s="101">
        <f t="shared" si="549"/>
        <v>248</v>
      </c>
      <c r="AJ531" s="108">
        <f t="shared" si="550"/>
        <v>1.6666666666666667</v>
      </c>
      <c r="AK531" s="101">
        <f t="shared" si="463"/>
        <v>4655.3362881621961</v>
      </c>
      <c r="AL531" s="101">
        <f t="shared" si="551"/>
        <v>2044.1398050731711</v>
      </c>
      <c r="AM531" s="101">
        <f t="shared" si="552"/>
        <v>2611.1964830890247</v>
      </c>
      <c r="AN531" s="101"/>
      <c r="AO531" s="1">
        <v>24</v>
      </c>
      <c r="AP531" s="2">
        <v>36</v>
      </c>
      <c r="AQ531" s="74">
        <f t="shared" si="553"/>
        <v>363</v>
      </c>
      <c r="AR531" s="31">
        <f t="shared" si="554"/>
        <v>1.2</v>
      </c>
      <c r="AS531" s="2">
        <f t="shared" si="555"/>
        <v>0</v>
      </c>
      <c r="AT531" s="33">
        <f t="shared" si="556"/>
        <v>0</v>
      </c>
      <c r="AU531" s="31">
        <f t="shared" si="557"/>
        <v>0</v>
      </c>
      <c r="AV531" s="2">
        <f t="shared" si="558"/>
        <v>0</v>
      </c>
      <c r="AW531" s="33">
        <f t="shared" si="559"/>
        <v>1.24</v>
      </c>
      <c r="AX531" s="31">
        <f t="shared" si="560"/>
        <v>1</v>
      </c>
      <c r="AY531" s="33">
        <f t="shared" si="561"/>
        <v>1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customHeight="1">
      <c r="A532" s="2"/>
      <c r="B532" s="107">
        <v>457</v>
      </c>
      <c r="C532" s="31">
        <v>4</v>
      </c>
      <c r="D532" s="111" t="s">
        <v>8</v>
      </c>
      <c r="E532" s="2" t="s">
        <v>67</v>
      </c>
      <c r="F532" s="2" t="s">
        <v>149</v>
      </c>
      <c r="G532" s="2"/>
      <c r="H532" s="33" t="s">
        <v>80</v>
      </c>
      <c r="I532" s="99">
        <f t="shared" si="0"/>
        <v>389.18078647986414</v>
      </c>
      <c r="J532" s="101">
        <f t="shared" si="1"/>
        <v>10.765615909171565</v>
      </c>
      <c r="K532" s="101">
        <f t="shared" si="2"/>
        <v>745</v>
      </c>
      <c r="L532" s="74">
        <f t="shared" si="537"/>
        <v>384</v>
      </c>
      <c r="M532" s="99">
        <f t="shared" si="191"/>
        <v>7193.9197128065352</v>
      </c>
      <c r="N532" s="108">
        <f t="shared" si="538"/>
        <v>3162.0510872952696</v>
      </c>
      <c r="O532" s="108">
        <f t="shared" si="539"/>
        <v>4031.8686255112657</v>
      </c>
      <c r="P532" s="108">
        <f t="shared" si="540"/>
        <v>0</v>
      </c>
      <c r="Q532" s="108"/>
      <c r="R532" s="109"/>
      <c r="S532" s="99">
        <f t="shared" si="399"/>
        <v>5175.4334044404877</v>
      </c>
      <c r="T532" s="108">
        <f t="shared" si="541"/>
        <v>2274.8356218936583</v>
      </c>
      <c r="U532" s="108">
        <f t="shared" si="542"/>
        <v>2900.5977825468294</v>
      </c>
      <c r="V532" s="108">
        <f t="shared" si="543"/>
        <v>0</v>
      </c>
      <c r="W532" s="108"/>
      <c r="X532" s="109"/>
      <c r="Y532" s="99">
        <f t="shared" si="8"/>
        <v>10350.866808880975</v>
      </c>
      <c r="Z532" s="108">
        <f t="shared" si="544"/>
        <v>4549.6712437873166</v>
      </c>
      <c r="AA532" s="108">
        <f t="shared" si="545"/>
        <v>5801.1955650936588</v>
      </c>
      <c r="AB532" s="108">
        <f t="shared" si="546"/>
        <v>0</v>
      </c>
      <c r="AC532" s="108"/>
      <c r="AD532" s="109"/>
      <c r="AE532" s="99">
        <f t="shared" si="627"/>
        <v>18.484776131615998</v>
      </c>
      <c r="AF532" s="101">
        <f t="shared" ref="AF532" si="644">AP532</f>
        <v>36</v>
      </c>
      <c r="AG532" s="101">
        <f t="shared" si="460"/>
        <v>19.001300000000001</v>
      </c>
      <c r="AH532" s="101">
        <f t="shared" si="548"/>
        <v>199</v>
      </c>
      <c r="AI532" s="101">
        <f t="shared" si="549"/>
        <v>200</v>
      </c>
      <c r="AJ532" s="108">
        <f t="shared" si="550"/>
        <v>1.6666666666666667</v>
      </c>
      <c r="AK532" s="101">
        <f t="shared" si="463"/>
        <v>4312.8611703670731</v>
      </c>
      <c r="AL532" s="101">
        <f t="shared" si="551"/>
        <v>1895.6963515780487</v>
      </c>
      <c r="AM532" s="101">
        <f t="shared" si="552"/>
        <v>2417.1648187890246</v>
      </c>
      <c r="AN532" s="101"/>
      <c r="AO532" s="1">
        <v>24</v>
      </c>
      <c r="AP532" s="2">
        <v>36</v>
      </c>
      <c r="AQ532" s="74">
        <f t="shared" si="553"/>
        <v>199</v>
      </c>
      <c r="AR532" s="31">
        <f t="shared" si="554"/>
        <v>1</v>
      </c>
      <c r="AS532" s="2">
        <f t="shared" si="555"/>
        <v>0</v>
      </c>
      <c r="AT532" s="33">
        <f t="shared" si="556"/>
        <v>0</v>
      </c>
      <c r="AU532" s="31">
        <f t="shared" si="557"/>
        <v>0</v>
      </c>
      <c r="AV532" s="2">
        <f t="shared" si="558"/>
        <v>0</v>
      </c>
      <c r="AW532" s="33">
        <f t="shared" si="559"/>
        <v>1</v>
      </c>
      <c r="AX532" s="31">
        <f t="shared" si="560"/>
        <v>1</v>
      </c>
      <c r="AY532" s="33">
        <f t="shared" si="561"/>
        <v>1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customHeight="1">
      <c r="A533" s="2"/>
      <c r="B533" s="107">
        <v>458</v>
      </c>
      <c r="C533" s="31">
        <v>4</v>
      </c>
      <c r="D533" s="111" t="s">
        <v>8</v>
      </c>
      <c r="E533" s="2" t="s">
        <v>148</v>
      </c>
      <c r="F533" s="2" t="s">
        <v>149</v>
      </c>
      <c r="G533" s="2"/>
      <c r="H533" s="33" t="s">
        <v>80</v>
      </c>
      <c r="I533" s="99">
        <f t="shared" si="0"/>
        <v>389.18078647986414</v>
      </c>
      <c r="J533" s="101">
        <f t="shared" si="1"/>
        <v>10.765615909171565</v>
      </c>
      <c r="K533" s="101">
        <f t="shared" si="2"/>
        <v>745</v>
      </c>
      <c r="L533" s="74">
        <f t="shared" si="537"/>
        <v>384</v>
      </c>
      <c r="M533" s="99">
        <f t="shared" si="191"/>
        <v>7193.9197128065352</v>
      </c>
      <c r="N533" s="108">
        <f t="shared" si="538"/>
        <v>3162.0510872952696</v>
      </c>
      <c r="O533" s="108">
        <f t="shared" si="539"/>
        <v>4031.8686255112657</v>
      </c>
      <c r="P533" s="108">
        <f t="shared" si="540"/>
        <v>0</v>
      </c>
      <c r="Q533" s="108"/>
      <c r="R533" s="109"/>
      <c r="S533" s="99">
        <f t="shared" si="399"/>
        <v>5175.4334044404877</v>
      </c>
      <c r="T533" s="108">
        <f t="shared" si="541"/>
        <v>2274.8356218936583</v>
      </c>
      <c r="U533" s="108">
        <f t="shared" si="542"/>
        <v>2900.5977825468294</v>
      </c>
      <c r="V533" s="108">
        <f t="shared" si="543"/>
        <v>0</v>
      </c>
      <c r="W533" s="108"/>
      <c r="X533" s="109"/>
      <c r="Y533" s="99">
        <f t="shared" si="8"/>
        <v>10350.866808880975</v>
      </c>
      <c r="Z533" s="108">
        <f t="shared" si="544"/>
        <v>4549.6712437873166</v>
      </c>
      <c r="AA533" s="108">
        <f t="shared" si="545"/>
        <v>5801.1955650936588</v>
      </c>
      <c r="AB533" s="108">
        <f t="shared" si="546"/>
        <v>0</v>
      </c>
      <c r="AC533" s="108"/>
      <c r="AD533" s="109"/>
      <c r="AE533" s="99">
        <f t="shared" si="627"/>
        <v>18.484776131615998</v>
      </c>
      <c r="AF533" s="101">
        <f t="shared" ref="AF533" si="645">AP533</f>
        <v>36</v>
      </c>
      <c r="AG533" s="101">
        <f t="shared" si="460"/>
        <v>19.001300000000001</v>
      </c>
      <c r="AH533" s="101">
        <f t="shared" si="548"/>
        <v>199</v>
      </c>
      <c r="AI533" s="101">
        <f t="shared" si="549"/>
        <v>200</v>
      </c>
      <c r="AJ533" s="108">
        <f t="shared" si="550"/>
        <v>1.6666666666666667</v>
      </c>
      <c r="AK533" s="101">
        <f t="shared" si="463"/>
        <v>4312.8611703670731</v>
      </c>
      <c r="AL533" s="101">
        <f t="shared" si="551"/>
        <v>1895.6963515780487</v>
      </c>
      <c r="AM533" s="101">
        <f t="shared" si="552"/>
        <v>2417.1648187890246</v>
      </c>
      <c r="AN533" s="101"/>
      <c r="AO533" s="1">
        <v>24</v>
      </c>
      <c r="AP533" s="2">
        <v>36</v>
      </c>
      <c r="AQ533" s="74">
        <f t="shared" si="553"/>
        <v>199</v>
      </c>
      <c r="AR533" s="31">
        <f t="shared" si="554"/>
        <v>1.2</v>
      </c>
      <c r="AS533" s="2">
        <f t="shared" si="555"/>
        <v>0</v>
      </c>
      <c r="AT533" s="33">
        <f t="shared" si="556"/>
        <v>0</v>
      </c>
      <c r="AU533" s="31">
        <f t="shared" si="557"/>
        <v>0</v>
      </c>
      <c r="AV533" s="2">
        <f t="shared" si="558"/>
        <v>0</v>
      </c>
      <c r="AW533" s="33">
        <f t="shared" si="559"/>
        <v>1</v>
      </c>
      <c r="AX533" s="31">
        <f t="shared" si="560"/>
        <v>1</v>
      </c>
      <c r="AY533" s="33">
        <f t="shared" si="561"/>
        <v>1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customHeight="1">
      <c r="A534" s="2"/>
      <c r="B534" s="107">
        <v>459</v>
      </c>
      <c r="C534" s="31">
        <v>1</v>
      </c>
      <c r="D534" s="111" t="s">
        <v>8</v>
      </c>
      <c r="E534" s="2" t="s">
        <v>67</v>
      </c>
      <c r="F534" s="2" t="s">
        <v>149</v>
      </c>
      <c r="G534" s="2"/>
      <c r="H534" s="33" t="s">
        <v>80</v>
      </c>
      <c r="I534" s="99">
        <f t="shared" si="0"/>
        <v>312.31885131669975</v>
      </c>
      <c r="J534" s="101">
        <f t="shared" si="1"/>
        <v>5.4639558131976278</v>
      </c>
      <c r="K534" s="101">
        <f t="shared" si="2"/>
        <v>825</v>
      </c>
      <c r="L534" s="74">
        <f t="shared" si="537"/>
        <v>403</v>
      </c>
      <c r="M534" s="99">
        <f t="shared" si="191"/>
        <v>5773.1440482726575</v>
      </c>
      <c r="N534" s="108">
        <f t="shared" si="538"/>
        <v>2535.1758452588188</v>
      </c>
      <c r="O534" s="108">
        <f t="shared" si="539"/>
        <v>3237.9682030138392</v>
      </c>
      <c r="P534" s="108">
        <f t="shared" si="540"/>
        <v>0</v>
      </c>
      <c r="Q534" s="108"/>
      <c r="R534" s="109"/>
      <c r="S534" s="99">
        <f t="shared" si="399"/>
        <v>4153.3021980892681</v>
      </c>
      <c r="T534" s="108">
        <f t="shared" si="541"/>
        <v>1823.8504569804879</v>
      </c>
      <c r="U534" s="108">
        <f t="shared" si="542"/>
        <v>2329.4517411087804</v>
      </c>
      <c r="V534" s="108">
        <f t="shared" si="543"/>
        <v>0</v>
      </c>
      <c r="W534" s="108"/>
      <c r="X534" s="109"/>
      <c r="Y534" s="99">
        <f t="shared" si="8"/>
        <v>8306.6043961785363</v>
      </c>
      <c r="Z534" s="108">
        <f t="shared" si="544"/>
        <v>3647.7009139609754</v>
      </c>
      <c r="AA534" s="108">
        <f t="shared" si="545"/>
        <v>4658.9034822175608</v>
      </c>
      <c r="AB534" s="108">
        <f t="shared" si="546"/>
        <v>0</v>
      </c>
      <c r="AC534" s="108"/>
      <c r="AD534" s="109"/>
      <c r="AE534" s="99">
        <f t="shared" si="627"/>
        <v>18.484776131615998</v>
      </c>
      <c r="AF534" s="101">
        <f t="shared" ref="AF534" si="646">AP534</f>
        <v>36</v>
      </c>
      <c r="AG534" s="101">
        <f t="shared" si="460"/>
        <v>19.001300000000001</v>
      </c>
      <c r="AH534" s="101">
        <f t="shared" si="548"/>
        <v>101</v>
      </c>
      <c r="AI534" s="101">
        <f t="shared" si="549"/>
        <v>200</v>
      </c>
      <c r="AJ534" s="108">
        <f t="shared" si="550"/>
        <v>1.6666666666666667</v>
      </c>
      <c r="AK534" s="101">
        <f t="shared" si="463"/>
        <v>3461.0851650743907</v>
      </c>
      <c r="AL534" s="101">
        <f t="shared" si="551"/>
        <v>1519.8753808170734</v>
      </c>
      <c r="AM534" s="101">
        <f t="shared" si="552"/>
        <v>1941.2097842573171</v>
      </c>
      <c r="AN534" s="101"/>
      <c r="AO534" s="1">
        <v>24</v>
      </c>
      <c r="AP534" s="2">
        <v>36</v>
      </c>
      <c r="AQ534" s="74">
        <f t="shared" si="553"/>
        <v>101</v>
      </c>
      <c r="AR534" s="31">
        <f t="shared" si="554"/>
        <v>1</v>
      </c>
      <c r="AS534" s="2">
        <f t="shared" si="555"/>
        <v>0</v>
      </c>
      <c r="AT534" s="33">
        <f t="shared" si="556"/>
        <v>0</v>
      </c>
      <c r="AU534" s="31">
        <f t="shared" si="557"/>
        <v>0</v>
      </c>
      <c r="AV534" s="2">
        <f t="shared" si="558"/>
        <v>0</v>
      </c>
      <c r="AW534" s="33">
        <f t="shared" si="559"/>
        <v>1</v>
      </c>
      <c r="AX534" s="31">
        <f t="shared" si="560"/>
        <v>1</v>
      </c>
      <c r="AY534" s="33">
        <f t="shared" si="561"/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customHeight="1">
      <c r="A535" s="2"/>
      <c r="B535" s="107">
        <v>460</v>
      </c>
      <c r="C535" s="31">
        <v>10</v>
      </c>
      <c r="D535" s="111" t="s">
        <v>11</v>
      </c>
      <c r="E535" s="2" t="s">
        <v>67</v>
      </c>
      <c r="F535" s="2"/>
      <c r="G535" s="2"/>
      <c r="H535" s="33">
        <f t="shared" ref="H535:H556" si="647">IF(AX535=1,5,1)</f>
        <v>5</v>
      </c>
      <c r="I535" s="99">
        <f t="shared" si="0"/>
        <v>453.26783867667638</v>
      </c>
      <c r="J535" s="101">
        <f t="shared" si="1"/>
        <v>25.621083892380163</v>
      </c>
      <c r="K535" s="101">
        <f t="shared" si="2"/>
        <v>669</v>
      </c>
      <c r="L535" s="74">
        <f t="shared" si="537"/>
        <v>352</v>
      </c>
      <c r="M535" s="99">
        <f t="shared" si="191"/>
        <v>10473.193156999749</v>
      </c>
      <c r="N535" s="108">
        <f t="shared" ref="N535:N556" si="648">T535*(1+(AG535/100)*(AI535/100-1))</f>
        <v>9698.8375121045228</v>
      </c>
      <c r="O535" s="108">
        <f t="shared" ref="O535:O556" si="649">U535*(1+(AG535/100)*(AI535/100-1))</f>
        <v>774.35564489522528</v>
      </c>
      <c r="P535" s="108"/>
      <c r="Q535" s="108"/>
      <c r="R535" s="109"/>
      <c r="S535" s="99">
        <f t="shared" ref="S535:S556" si="650">T535</f>
        <v>8150.1945878780507</v>
      </c>
      <c r="T535" s="108">
        <f t="shared" ref="T535:T556" si="651">H535*AL535*AX535</f>
        <v>8150.1945878780507</v>
      </c>
      <c r="U535" s="108">
        <f t="shared" ref="U535:U556" si="652">AM535*AV535</f>
        <v>650.71192070609754</v>
      </c>
      <c r="V535" s="108"/>
      <c r="W535" s="108"/>
      <c r="X535" s="109"/>
      <c r="Y535" s="99">
        <f t="shared" si="8"/>
        <v>17601.813017168297</v>
      </c>
      <c r="Z535" s="108">
        <f t="shared" ref="Z535:AA535" si="653">T535*$D$58/100</f>
        <v>16300.389175756101</v>
      </c>
      <c r="AA535" s="108">
        <f t="shared" si="653"/>
        <v>1301.4238414121951</v>
      </c>
      <c r="AB535" s="108"/>
      <c r="AC535" s="108"/>
      <c r="AD535" s="109"/>
      <c r="AE535" s="99">
        <f>AO535*(1-$D$20/100)*(1-$D$17/100)-AR535</f>
        <v>23.105970164519999</v>
      </c>
      <c r="AF535" s="101">
        <f t="shared" ref="AF535:AF556" si="654">AP535</f>
        <v>36</v>
      </c>
      <c r="AG535" s="101">
        <f t="shared" ref="AG535:AG556" si="655">IF($D$57+AS535&gt;100,100,$D$57+AS535)</f>
        <v>19.001300000000001</v>
      </c>
      <c r="AH535" s="101">
        <f t="shared" ref="AH535:AH556" si="656">AQ535</f>
        <v>592</v>
      </c>
      <c r="AI535" s="101">
        <f t="shared" ref="AI535:AI556" si="657">$D$58</f>
        <v>200</v>
      </c>
      <c r="AJ535" s="108">
        <f t="shared" ref="AJ535:AJ556" si="658">10/IF(AX535=1,7,6)</f>
        <v>1.4285714285714286</v>
      </c>
      <c r="AK535" s="101">
        <f t="shared" si="463"/>
        <v>2280.7508382817077</v>
      </c>
      <c r="AL535" s="101">
        <f t="shared" ref="AL535:AL556" si="659">(VLOOKUP(C535,$B$36:$AG$39,14,FALSE)+VLOOKUP(C535,$B$40:$AG$43,14,FALSE)*$D$54)*$D$59/100</f>
        <v>1630.0389175756102</v>
      </c>
      <c r="AM535" s="101">
        <f t="shared" ref="AM535:AM556" si="660">(VLOOKUP(C535,$B$36:$AG$39,15,FALSE)+VLOOKUP(C535,$B$40:$AG$43,15,FALSE)*$D$54)*$D$59/100</f>
        <v>650.71192070609754</v>
      </c>
      <c r="AN535" s="101"/>
      <c r="AO535" s="1">
        <v>30</v>
      </c>
      <c r="AP535" s="2">
        <v>36</v>
      </c>
      <c r="AQ535" s="74">
        <f t="shared" ref="AQ535:AQ556" si="661">VLOOKUP(C535,$B$45:$AA$48,14,FALSE)</f>
        <v>592</v>
      </c>
      <c r="AR535" s="31">
        <f t="shared" ref="AR535:AR556" si="662">IF(LEFT(E535,1)*1=1,$S$61,$R$61)</f>
        <v>0</v>
      </c>
      <c r="AS535" s="2">
        <f t="shared" ref="AS535:AS556" si="663">IF(LEFT(E535,1)*1=2,$U$61,$T$61)</f>
        <v>0</v>
      </c>
      <c r="AT535" s="33">
        <f t="shared" ref="AT535:AT556" si="664">IF(LEFT(E535,1)*1=3,$W$61,$V$61)</f>
        <v>0</v>
      </c>
      <c r="AU535" s="31">
        <f t="shared" ref="AU535:AU556" si="665">IF(MID(E535,3,1)*1=1,$Y$61,$X$61)</f>
        <v>0</v>
      </c>
      <c r="AV535" s="2">
        <f t="shared" ref="AV535:AV556" si="666">IF(MID(E535,3,1)*1=2,$AA$61,$Z$61)</f>
        <v>1</v>
      </c>
      <c r="AW535" s="33">
        <f t="shared" ref="AW535:AW556" si="667">IF(MID(E535,3,1)*1=3,$AC$61,$AB$61)</f>
        <v>0</v>
      </c>
      <c r="AX535" s="31">
        <f t="shared" ref="AX535:AX556" si="668">IF(MID(E535,5,1)*1=1,$AE$61,$AD$61)</f>
        <v>1</v>
      </c>
      <c r="AY535" s="33">
        <f t="shared" ref="AY535:AY556" si="669">IF(MID(E535,5,1)*1=2,$AG$61,$AF$61)</f>
        <v>0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customHeight="1">
      <c r="A536" s="2"/>
      <c r="B536" s="107">
        <v>461</v>
      </c>
      <c r="C536" s="31">
        <v>10</v>
      </c>
      <c r="D536" s="111" t="s">
        <v>11</v>
      </c>
      <c r="E536" s="2" t="s">
        <v>89</v>
      </c>
      <c r="F536" s="2"/>
      <c r="G536" s="2"/>
      <c r="H536" s="33">
        <f t="shared" si="647"/>
        <v>5</v>
      </c>
      <c r="I536" s="99">
        <f t="shared" si="0"/>
        <v>470.02445264660776</v>
      </c>
      <c r="J536" s="101">
        <f t="shared" si="1"/>
        <v>25.621083892380163</v>
      </c>
      <c r="K536" s="101">
        <f t="shared" si="2"/>
        <v>644</v>
      </c>
      <c r="L536" s="74">
        <f t="shared" si="537"/>
        <v>343</v>
      </c>
      <c r="M536" s="99">
        <f t="shared" si="191"/>
        <v>10860.370979447362</v>
      </c>
      <c r="N536" s="108">
        <f t="shared" si="648"/>
        <v>9698.8375121045228</v>
      </c>
      <c r="O536" s="108">
        <f t="shared" si="649"/>
        <v>1161.5334673428379</v>
      </c>
      <c r="P536" s="108"/>
      <c r="Q536" s="108"/>
      <c r="R536" s="109"/>
      <c r="S536" s="99">
        <f t="shared" si="650"/>
        <v>8150.1945878780507</v>
      </c>
      <c r="T536" s="108">
        <f t="shared" si="651"/>
        <v>8150.1945878780507</v>
      </c>
      <c r="U536" s="108">
        <f t="shared" si="652"/>
        <v>976.06788105914632</v>
      </c>
      <c r="V536" s="108"/>
      <c r="W536" s="108"/>
      <c r="X536" s="109"/>
      <c r="Y536" s="99">
        <f t="shared" si="8"/>
        <v>18252.524937874394</v>
      </c>
      <c r="Z536" s="108">
        <f t="shared" ref="Z536:AA536" si="670">T536*$D$58/100</f>
        <v>16300.389175756101</v>
      </c>
      <c r="AA536" s="108">
        <f t="shared" si="670"/>
        <v>1952.1357621182926</v>
      </c>
      <c r="AB536" s="108"/>
      <c r="AC536" s="108"/>
      <c r="AD536" s="109"/>
      <c r="AE536" s="99">
        <f t="shared" ref="AE536:AE556" si="671">AO536*(1-$D$20/100)*(1-$D$17/100)-AR536</f>
        <v>23.105970164519999</v>
      </c>
      <c r="AF536" s="101">
        <f t="shared" si="654"/>
        <v>36</v>
      </c>
      <c r="AG536" s="101">
        <f t="shared" si="655"/>
        <v>19.001300000000001</v>
      </c>
      <c r="AH536" s="101">
        <f t="shared" si="656"/>
        <v>592</v>
      </c>
      <c r="AI536" s="101">
        <f t="shared" si="657"/>
        <v>200</v>
      </c>
      <c r="AJ536" s="108">
        <f t="shared" si="658"/>
        <v>1.4285714285714286</v>
      </c>
      <c r="AK536" s="101">
        <f t="shared" si="463"/>
        <v>2280.7508382817077</v>
      </c>
      <c r="AL536" s="101">
        <f t="shared" si="659"/>
        <v>1630.0389175756102</v>
      </c>
      <c r="AM536" s="101">
        <f t="shared" si="660"/>
        <v>650.71192070609754</v>
      </c>
      <c r="AN536" s="101"/>
      <c r="AO536" s="1">
        <v>30</v>
      </c>
      <c r="AP536" s="2">
        <v>36</v>
      </c>
      <c r="AQ536" s="74">
        <f t="shared" si="661"/>
        <v>592</v>
      </c>
      <c r="AR536" s="31">
        <f t="shared" si="662"/>
        <v>0</v>
      </c>
      <c r="AS536" s="2">
        <f t="shared" si="663"/>
        <v>0</v>
      </c>
      <c r="AT536" s="33">
        <f t="shared" si="664"/>
        <v>0</v>
      </c>
      <c r="AU536" s="31">
        <f t="shared" si="665"/>
        <v>0</v>
      </c>
      <c r="AV536" s="2">
        <f t="shared" si="666"/>
        <v>1.5</v>
      </c>
      <c r="AW536" s="33">
        <f t="shared" si="667"/>
        <v>0</v>
      </c>
      <c r="AX536" s="31">
        <f t="shared" si="668"/>
        <v>1</v>
      </c>
      <c r="AY536" s="33">
        <f t="shared" si="669"/>
        <v>0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customHeight="1">
      <c r="A537" s="2"/>
      <c r="B537" s="107">
        <v>462</v>
      </c>
      <c r="C537" s="31">
        <v>10</v>
      </c>
      <c r="D537" s="111" t="s">
        <v>11</v>
      </c>
      <c r="E537" s="2" t="s">
        <v>148</v>
      </c>
      <c r="F537" s="2"/>
      <c r="G537" s="2"/>
      <c r="H537" s="33">
        <f t="shared" si="647"/>
        <v>5</v>
      </c>
      <c r="I537" s="99">
        <f t="shared" si="0"/>
        <v>578.43866204544804</v>
      </c>
      <c r="J537" s="101">
        <f t="shared" si="1"/>
        <v>32.696397631322085</v>
      </c>
      <c r="K537" s="101">
        <f t="shared" si="2"/>
        <v>497</v>
      </c>
      <c r="L537" s="74">
        <f t="shared" si="537"/>
        <v>287</v>
      </c>
      <c r="M537" s="99">
        <f t="shared" si="191"/>
        <v>10473.193156999749</v>
      </c>
      <c r="N537" s="108">
        <f t="shared" si="648"/>
        <v>9698.8375121045228</v>
      </c>
      <c r="O537" s="108">
        <f t="shared" si="649"/>
        <v>774.35564489522528</v>
      </c>
      <c r="P537" s="108"/>
      <c r="Q537" s="108"/>
      <c r="R537" s="109"/>
      <c r="S537" s="99">
        <f t="shared" si="650"/>
        <v>8150.1945878780507</v>
      </c>
      <c r="T537" s="108">
        <f t="shared" si="651"/>
        <v>8150.1945878780507</v>
      </c>
      <c r="U537" s="108">
        <f t="shared" si="652"/>
        <v>650.71192070609754</v>
      </c>
      <c r="V537" s="108"/>
      <c r="W537" s="108"/>
      <c r="X537" s="109"/>
      <c r="Y537" s="99">
        <f t="shared" si="8"/>
        <v>17601.813017168297</v>
      </c>
      <c r="Z537" s="108">
        <f t="shared" ref="Z537:AA537" si="672">T537*$D$58/100</f>
        <v>16300.389175756101</v>
      </c>
      <c r="AA537" s="108">
        <f t="shared" si="672"/>
        <v>1301.4238414121951</v>
      </c>
      <c r="AB537" s="108"/>
      <c r="AC537" s="108"/>
      <c r="AD537" s="109"/>
      <c r="AE537" s="99">
        <f t="shared" si="671"/>
        <v>18.105970164519999</v>
      </c>
      <c r="AF537" s="101">
        <f t="shared" si="654"/>
        <v>36</v>
      </c>
      <c r="AG537" s="101">
        <f t="shared" si="655"/>
        <v>19.001300000000001</v>
      </c>
      <c r="AH537" s="101">
        <f t="shared" si="656"/>
        <v>592</v>
      </c>
      <c r="AI537" s="101">
        <f t="shared" si="657"/>
        <v>200</v>
      </c>
      <c r="AJ537" s="108">
        <f t="shared" si="658"/>
        <v>1.4285714285714286</v>
      </c>
      <c r="AK537" s="101">
        <f t="shared" si="463"/>
        <v>2280.7508382817077</v>
      </c>
      <c r="AL537" s="101">
        <f t="shared" si="659"/>
        <v>1630.0389175756102</v>
      </c>
      <c r="AM537" s="101">
        <f t="shared" si="660"/>
        <v>650.71192070609754</v>
      </c>
      <c r="AN537" s="101"/>
      <c r="AO537" s="1">
        <v>30</v>
      </c>
      <c r="AP537" s="2">
        <v>36</v>
      </c>
      <c r="AQ537" s="74">
        <f t="shared" si="661"/>
        <v>592</v>
      </c>
      <c r="AR537" s="31">
        <f t="shared" si="662"/>
        <v>5</v>
      </c>
      <c r="AS537" s="2">
        <f t="shared" si="663"/>
        <v>0</v>
      </c>
      <c r="AT537" s="33">
        <f t="shared" si="664"/>
        <v>0</v>
      </c>
      <c r="AU537" s="31">
        <f t="shared" si="665"/>
        <v>0</v>
      </c>
      <c r="AV537" s="2">
        <f t="shared" si="666"/>
        <v>1</v>
      </c>
      <c r="AW537" s="33">
        <f t="shared" si="667"/>
        <v>0</v>
      </c>
      <c r="AX537" s="31">
        <f t="shared" si="668"/>
        <v>1</v>
      </c>
      <c r="AY537" s="33">
        <f t="shared" si="669"/>
        <v>0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customHeight="1">
      <c r="A538" s="2"/>
      <c r="B538" s="107">
        <v>463</v>
      </c>
      <c r="C538" s="31">
        <v>10</v>
      </c>
      <c r="D538" s="111" t="s">
        <v>11</v>
      </c>
      <c r="E538" s="2" t="s">
        <v>152</v>
      </c>
      <c r="F538" s="2"/>
      <c r="G538" s="2"/>
      <c r="H538" s="33">
        <f t="shared" si="647"/>
        <v>5</v>
      </c>
      <c r="I538" s="99">
        <f t="shared" si="0"/>
        <v>599.82264859405711</v>
      </c>
      <c r="J538" s="101">
        <f t="shared" si="1"/>
        <v>32.696397631322085</v>
      </c>
      <c r="K538" s="101">
        <f t="shared" si="2"/>
        <v>470</v>
      </c>
      <c r="L538" s="74">
        <f t="shared" si="537"/>
        <v>275</v>
      </c>
      <c r="M538" s="99">
        <f t="shared" si="191"/>
        <v>10860.370979447362</v>
      </c>
      <c r="N538" s="108">
        <f t="shared" si="648"/>
        <v>9698.8375121045228</v>
      </c>
      <c r="O538" s="108">
        <f t="shared" si="649"/>
        <v>1161.5334673428379</v>
      </c>
      <c r="P538" s="108"/>
      <c r="Q538" s="108"/>
      <c r="R538" s="109"/>
      <c r="S538" s="99">
        <f t="shared" si="650"/>
        <v>8150.1945878780507</v>
      </c>
      <c r="T538" s="108">
        <f t="shared" si="651"/>
        <v>8150.1945878780507</v>
      </c>
      <c r="U538" s="108">
        <f t="shared" si="652"/>
        <v>976.06788105914632</v>
      </c>
      <c r="V538" s="108"/>
      <c r="W538" s="108"/>
      <c r="X538" s="109"/>
      <c r="Y538" s="99">
        <f t="shared" si="8"/>
        <v>18252.524937874394</v>
      </c>
      <c r="Z538" s="108">
        <f t="shared" ref="Z538:AA538" si="673">T538*$D$58/100</f>
        <v>16300.389175756101</v>
      </c>
      <c r="AA538" s="108">
        <f t="shared" si="673"/>
        <v>1952.1357621182926</v>
      </c>
      <c r="AB538" s="108"/>
      <c r="AC538" s="108"/>
      <c r="AD538" s="109"/>
      <c r="AE538" s="99">
        <f t="shared" si="671"/>
        <v>18.105970164519999</v>
      </c>
      <c r="AF538" s="101">
        <f t="shared" si="654"/>
        <v>36</v>
      </c>
      <c r="AG538" s="101">
        <f t="shared" si="655"/>
        <v>19.001300000000001</v>
      </c>
      <c r="AH538" s="101">
        <f t="shared" si="656"/>
        <v>592</v>
      </c>
      <c r="AI538" s="101">
        <f t="shared" si="657"/>
        <v>200</v>
      </c>
      <c r="AJ538" s="108">
        <f t="shared" si="658"/>
        <v>1.4285714285714286</v>
      </c>
      <c r="AK538" s="101">
        <f t="shared" si="463"/>
        <v>2280.7508382817077</v>
      </c>
      <c r="AL538" s="101">
        <f t="shared" si="659"/>
        <v>1630.0389175756102</v>
      </c>
      <c r="AM538" s="101">
        <f t="shared" si="660"/>
        <v>650.71192070609754</v>
      </c>
      <c r="AN538" s="101"/>
      <c r="AO538" s="1">
        <v>30</v>
      </c>
      <c r="AP538" s="2">
        <v>36</v>
      </c>
      <c r="AQ538" s="74">
        <f t="shared" si="661"/>
        <v>592</v>
      </c>
      <c r="AR538" s="31">
        <f t="shared" si="662"/>
        <v>5</v>
      </c>
      <c r="AS538" s="2">
        <f t="shared" si="663"/>
        <v>0</v>
      </c>
      <c r="AT538" s="33">
        <f t="shared" si="664"/>
        <v>0</v>
      </c>
      <c r="AU538" s="31">
        <f t="shared" si="665"/>
        <v>0</v>
      </c>
      <c r="AV538" s="2">
        <f t="shared" si="666"/>
        <v>1.5</v>
      </c>
      <c r="AW538" s="33">
        <f t="shared" si="667"/>
        <v>0</v>
      </c>
      <c r="AX538" s="31">
        <f t="shared" si="668"/>
        <v>1</v>
      </c>
      <c r="AY538" s="33">
        <f t="shared" si="669"/>
        <v>0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customHeight="1">
      <c r="A539" s="2"/>
      <c r="B539" s="107">
        <v>464</v>
      </c>
      <c r="C539" s="31">
        <v>10</v>
      </c>
      <c r="D539" s="111" t="s">
        <v>11</v>
      </c>
      <c r="E539" s="2" t="s">
        <v>79</v>
      </c>
      <c r="F539" s="2"/>
      <c r="G539" s="2"/>
      <c r="H539" s="33">
        <f t="shared" si="647"/>
        <v>5</v>
      </c>
      <c r="I539" s="99">
        <f t="shared" si="0"/>
        <v>510.40181603784919</v>
      </c>
      <c r="J539" s="101">
        <f t="shared" si="1"/>
        <v>25.621083892380163</v>
      </c>
      <c r="K539" s="101">
        <f t="shared" si="2"/>
        <v>586</v>
      </c>
      <c r="L539" s="74">
        <f t="shared" si="537"/>
        <v>321</v>
      </c>
      <c r="M539" s="99">
        <f t="shared" si="191"/>
        <v>11793.329133287369</v>
      </c>
      <c r="N539" s="108">
        <f t="shared" si="648"/>
        <v>10921.366700286229</v>
      </c>
      <c r="O539" s="108">
        <f t="shared" si="649"/>
        <v>871.96243300113986</v>
      </c>
      <c r="P539" s="108"/>
      <c r="Q539" s="108"/>
      <c r="R539" s="109"/>
      <c r="S539" s="99">
        <f t="shared" si="650"/>
        <v>8150.1945878780507</v>
      </c>
      <c r="T539" s="108">
        <f t="shared" si="651"/>
        <v>8150.1945878780507</v>
      </c>
      <c r="U539" s="108">
        <f t="shared" si="652"/>
        <v>650.71192070609754</v>
      </c>
      <c r="V539" s="108"/>
      <c r="W539" s="108"/>
      <c r="X539" s="109"/>
      <c r="Y539" s="99">
        <f t="shared" si="8"/>
        <v>17601.813017168297</v>
      </c>
      <c r="Z539" s="108">
        <f t="shared" ref="Z539:AA539" si="674">T539*$D$58/100</f>
        <v>16300.389175756101</v>
      </c>
      <c r="AA539" s="108">
        <f t="shared" si="674"/>
        <v>1301.4238414121951</v>
      </c>
      <c r="AB539" s="108"/>
      <c r="AC539" s="108"/>
      <c r="AD539" s="109"/>
      <c r="AE539" s="99">
        <f t="shared" si="671"/>
        <v>23.105970164519999</v>
      </c>
      <c r="AF539" s="101">
        <f t="shared" si="654"/>
        <v>36</v>
      </c>
      <c r="AG539" s="101">
        <f t="shared" si="655"/>
        <v>34.001300000000001</v>
      </c>
      <c r="AH539" s="101">
        <f t="shared" si="656"/>
        <v>592</v>
      </c>
      <c r="AI539" s="101">
        <f t="shared" si="657"/>
        <v>200</v>
      </c>
      <c r="AJ539" s="108">
        <f t="shared" si="658"/>
        <v>1.4285714285714286</v>
      </c>
      <c r="AK539" s="101">
        <f t="shared" si="463"/>
        <v>2280.7508382817077</v>
      </c>
      <c r="AL539" s="101">
        <f t="shared" si="659"/>
        <v>1630.0389175756102</v>
      </c>
      <c r="AM539" s="101">
        <f t="shared" si="660"/>
        <v>650.71192070609754</v>
      </c>
      <c r="AN539" s="101"/>
      <c r="AO539" s="1">
        <v>30</v>
      </c>
      <c r="AP539" s="2">
        <v>36</v>
      </c>
      <c r="AQ539" s="74">
        <f t="shared" si="661"/>
        <v>592</v>
      </c>
      <c r="AR539" s="31">
        <f t="shared" si="662"/>
        <v>0</v>
      </c>
      <c r="AS539" s="2">
        <f t="shared" si="663"/>
        <v>15</v>
      </c>
      <c r="AT539" s="33">
        <f t="shared" si="664"/>
        <v>0</v>
      </c>
      <c r="AU539" s="31">
        <f t="shared" si="665"/>
        <v>0</v>
      </c>
      <c r="AV539" s="2">
        <f t="shared" si="666"/>
        <v>1</v>
      </c>
      <c r="AW539" s="33">
        <f t="shared" si="667"/>
        <v>0</v>
      </c>
      <c r="AX539" s="31">
        <f t="shared" si="668"/>
        <v>1</v>
      </c>
      <c r="AY539" s="33">
        <f t="shared" si="669"/>
        <v>0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customHeight="1">
      <c r="A540" s="2"/>
      <c r="B540" s="107">
        <v>465</v>
      </c>
      <c r="C540" s="31">
        <v>10</v>
      </c>
      <c r="D540" s="111" t="s">
        <v>11</v>
      </c>
      <c r="E540" s="2" t="s">
        <v>101</v>
      </c>
      <c r="F540" s="2"/>
      <c r="G540" s="2"/>
      <c r="H540" s="33">
        <f t="shared" si="647"/>
        <v>5</v>
      </c>
      <c r="I540" s="99">
        <f t="shared" si="0"/>
        <v>529.27058516532054</v>
      </c>
      <c r="J540" s="101">
        <f t="shared" si="1"/>
        <v>25.621083892380163</v>
      </c>
      <c r="K540" s="101">
        <f t="shared" si="2"/>
        <v>566</v>
      </c>
      <c r="L540" s="74">
        <f t="shared" si="537"/>
        <v>310</v>
      </c>
      <c r="M540" s="99">
        <f t="shared" si="191"/>
        <v>12229.310349787938</v>
      </c>
      <c r="N540" s="108">
        <f t="shared" si="648"/>
        <v>10921.366700286229</v>
      </c>
      <c r="O540" s="108">
        <f t="shared" si="649"/>
        <v>1307.9436495017098</v>
      </c>
      <c r="P540" s="108"/>
      <c r="Q540" s="108"/>
      <c r="R540" s="109"/>
      <c r="S540" s="99">
        <f t="shared" si="650"/>
        <v>8150.1945878780507</v>
      </c>
      <c r="T540" s="108">
        <f t="shared" si="651"/>
        <v>8150.1945878780507</v>
      </c>
      <c r="U540" s="108">
        <f t="shared" si="652"/>
        <v>976.06788105914632</v>
      </c>
      <c r="V540" s="108"/>
      <c r="W540" s="108"/>
      <c r="X540" s="109"/>
      <c r="Y540" s="99">
        <f t="shared" si="8"/>
        <v>18252.524937874394</v>
      </c>
      <c r="Z540" s="108">
        <f t="shared" ref="Z540:AA540" si="675">T540*$D$58/100</f>
        <v>16300.389175756101</v>
      </c>
      <c r="AA540" s="108">
        <f t="shared" si="675"/>
        <v>1952.1357621182926</v>
      </c>
      <c r="AB540" s="108"/>
      <c r="AC540" s="108"/>
      <c r="AD540" s="109"/>
      <c r="AE540" s="99">
        <f t="shared" si="671"/>
        <v>23.105970164519999</v>
      </c>
      <c r="AF540" s="101">
        <f t="shared" si="654"/>
        <v>36</v>
      </c>
      <c r="AG540" s="101">
        <f t="shared" si="655"/>
        <v>34.001300000000001</v>
      </c>
      <c r="AH540" s="101">
        <f t="shared" si="656"/>
        <v>592</v>
      </c>
      <c r="AI540" s="101">
        <f t="shared" si="657"/>
        <v>200</v>
      </c>
      <c r="AJ540" s="108">
        <f t="shared" si="658"/>
        <v>1.4285714285714286</v>
      </c>
      <c r="AK540" s="101">
        <f t="shared" si="463"/>
        <v>2280.7508382817077</v>
      </c>
      <c r="AL540" s="101">
        <f t="shared" si="659"/>
        <v>1630.0389175756102</v>
      </c>
      <c r="AM540" s="101">
        <f t="shared" si="660"/>
        <v>650.71192070609754</v>
      </c>
      <c r="AN540" s="101"/>
      <c r="AO540" s="1">
        <v>30</v>
      </c>
      <c r="AP540" s="2">
        <v>36</v>
      </c>
      <c r="AQ540" s="74">
        <f t="shared" si="661"/>
        <v>592</v>
      </c>
      <c r="AR540" s="31">
        <f t="shared" si="662"/>
        <v>0</v>
      </c>
      <c r="AS540" s="2">
        <f t="shared" si="663"/>
        <v>15</v>
      </c>
      <c r="AT540" s="33">
        <f t="shared" si="664"/>
        <v>0</v>
      </c>
      <c r="AU540" s="31">
        <f t="shared" si="665"/>
        <v>0</v>
      </c>
      <c r="AV540" s="2">
        <f t="shared" si="666"/>
        <v>1.5</v>
      </c>
      <c r="AW540" s="33">
        <f t="shared" si="667"/>
        <v>0</v>
      </c>
      <c r="AX540" s="31">
        <f t="shared" si="668"/>
        <v>1</v>
      </c>
      <c r="AY540" s="33">
        <f t="shared" si="669"/>
        <v>0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customHeight="1">
      <c r="A541" s="2"/>
      <c r="B541" s="107">
        <v>466</v>
      </c>
      <c r="C541" s="31">
        <v>10</v>
      </c>
      <c r="D541" s="111" t="s">
        <v>11</v>
      </c>
      <c r="E541" s="2" t="s">
        <v>144</v>
      </c>
      <c r="F541" s="2"/>
      <c r="G541" s="2"/>
      <c r="H541" s="33">
        <f t="shared" si="647"/>
        <v>1</v>
      </c>
      <c r="I541" s="99">
        <f t="shared" si="0"/>
        <v>537.21876082403912</v>
      </c>
      <c r="J541" s="101">
        <f t="shared" si="1"/>
        <v>25.621083892380163</v>
      </c>
      <c r="K541" s="101">
        <f t="shared" si="2"/>
        <v>556</v>
      </c>
      <c r="L541" s="74">
        <f t="shared" si="537"/>
        <v>307</v>
      </c>
      <c r="M541" s="99">
        <f t="shared" si="191"/>
        <v>12412.960659420654</v>
      </c>
      <c r="N541" s="108">
        <f t="shared" si="648"/>
        <v>11638.605014525428</v>
      </c>
      <c r="O541" s="108">
        <f t="shared" si="649"/>
        <v>774.35564489522528</v>
      </c>
      <c r="P541" s="108"/>
      <c r="Q541" s="108"/>
      <c r="R541" s="109"/>
      <c r="S541" s="99">
        <f t="shared" si="650"/>
        <v>9780.2335054536616</v>
      </c>
      <c r="T541" s="108">
        <f t="shared" si="651"/>
        <v>9780.2335054536616</v>
      </c>
      <c r="U541" s="108">
        <f t="shared" si="652"/>
        <v>650.71192070609754</v>
      </c>
      <c r="V541" s="108"/>
      <c r="W541" s="108"/>
      <c r="X541" s="109"/>
      <c r="Y541" s="99">
        <f t="shared" si="8"/>
        <v>20861.890852319517</v>
      </c>
      <c r="Z541" s="108">
        <f t="shared" ref="Z541:AA541" si="676">T541*$D$58/100</f>
        <v>19560.467010907323</v>
      </c>
      <c r="AA541" s="108">
        <f t="shared" si="676"/>
        <v>1301.4238414121951</v>
      </c>
      <c r="AB541" s="108"/>
      <c r="AC541" s="108"/>
      <c r="AD541" s="109"/>
      <c r="AE541" s="99">
        <f t="shared" si="671"/>
        <v>23.105970164519999</v>
      </c>
      <c r="AF541" s="101">
        <f t="shared" si="654"/>
        <v>36</v>
      </c>
      <c r="AG541" s="101">
        <f t="shared" si="655"/>
        <v>19.001300000000001</v>
      </c>
      <c r="AH541" s="101">
        <f t="shared" si="656"/>
        <v>592</v>
      </c>
      <c r="AI541" s="101">
        <f t="shared" si="657"/>
        <v>200</v>
      </c>
      <c r="AJ541" s="108">
        <f t="shared" si="658"/>
        <v>1.6666666666666667</v>
      </c>
      <c r="AK541" s="101">
        <f t="shared" si="463"/>
        <v>2280.7508382817077</v>
      </c>
      <c r="AL541" s="101">
        <f t="shared" si="659"/>
        <v>1630.0389175756102</v>
      </c>
      <c r="AM541" s="101">
        <f t="shared" si="660"/>
        <v>650.71192070609754</v>
      </c>
      <c r="AN541" s="101"/>
      <c r="AO541" s="1">
        <v>30</v>
      </c>
      <c r="AP541" s="2">
        <v>36</v>
      </c>
      <c r="AQ541" s="74">
        <f t="shared" si="661"/>
        <v>592</v>
      </c>
      <c r="AR541" s="31">
        <f t="shared" si="662"/>
        <v>0</v>
      </c>
      <c r="AS541" s="2">
        <f t="shared" si="663"/>
        <v>0</v>
      </c>
      <c r="AT541" s="33">
        <f t="shared" si="664"/>
        <v>0</v>
      </c>
      <c r="AU541" s="31">
        <f t="shared" si="665"/>
        <v>0</v>
      </c>
      <c r="AV541" s="2">
        <f t="shared" si="666"/>
        <v>1</v>
      </c>
      <c r="AW541" s="33">
        <f t="shared" si="667"/>
        <v>0</v>
      </c>
      <c r="AX541" s="31">
        <f t="shared" si="668"/>
        <v>6</v>
      </c>
      <c r="AY541" s="33">
        <f t="shared" si="669"/>
        <v>0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customHeight="1">
      <c r="A542" s="2"/>
      <c r="B542" s="107">
        <v>467</v>
      </c>
      <c r="C542" s="31">
        <v>10</v>
      </c>
      <c r="D542" s="111" t="s">
        <v>11</v>
      </c>
      <c r="E542" s="2" t="s">
        <v>140</v>
      </c>
      <c r="F542" s="2"/>
      <c r="G542" s="2"/>
      <c r="H542" s="33">
        <f t="shared" si="647"/>
        <v>1</v>
      </c>
      <c r="I542" s="99">
        <f t="shared" si="0"/>
        <v>553.97537479397056</v>
      </c>
      <c r="J542" s="101">
        <f t="shared" si="1"/>
        <v>25.621083892380163</v>
      </c>
      <c r="K542" s="101">
        <f t="shared" si="2"/>
        <v>533</v>
      </c>
      <c r="L542" s="74">
        <f t="shared" si="537"/>
        <v>298</v>
      </c>
      <c r="M542" s="99">
        <f t="shared" si="191"/>
        <v>12800.138481868267</v>
      </c>
      <c r="N542" s="108">
        <f t="shared" si="648"/>
        <v>11638.605014525428</v>
      </c>
      <c r="O542" s="108">
        <f t="shared" si="649"/>
        <v>1161.5334673428379</v>
      </c>
      <c r="P542" s="108"/>
      <c r="Q542" s="108"/>
      <c r="R542" s="109"/>
      <c r="S542" s="99">
        <f t="shared" si="650"/>
        <v>9780.2335054536616</v>
      </c>
      <c r="T542" s="108">
        <f t="shared" si="651"/>
        <v>9780.2335054536616</v>
      </c>
      <c r="U542" s="108">
        <f t="shared" si="652"/>
        <v>976.06788105914632</v>
      </c>
      <c r="V542" s="108"/>
      <c r="W542" s="108"/>
      <c r="X542" s="109"/>
      <c r="Y542" s="99">
        <f t="shared" si="8"/>
        <v>21512.602773025617</v>
      </c>
      <c r="Z542" s="108">
        <f t="shared" ref="Z542:AA542" si="677">T542*$D$58/100</f>
        <v>19560.467010907323</v>
      </c>
      <c r="AA542" s="108">
        <f t="shared" si="677"/>
        <v>1952.1357621182926</v>
      </c>
      <c r="AB542" s="108"/>
      <c r="AC542" s="108"/>
      <c r="AD542" s="109"/>
      <c r="AE542" s="99">
        <f t="shared" si="671"/>
        <v>23.105970164519999</v>
      </c>
      <c r="AF542" s="101">
        <f t="shared" si="654"/>
        <v>36</v>
      </c>
      <c r="AG542" s="101">
        <f t="shared" si="655"/>
        <v>19.001300000000001</v>
      </c>
      <c r="AH542" s="101">
        <f t="shared" si="656"/>
        <v>592</v>
      </c>
      <c r="AI542" s="101">
        <f t="shared" si="657"/>
        <v>200</v>
      </c>
      <c r="AJ542" s="108">
        <f t="shared" si="658"/>
        <v>1.6666666666666667</v>
      </c>
      <c r="AK542" s="101">
        <f t="shared" si="463"/>
        <v>2280.7508382817077</v>
      </c>
      <c r="AL542" s="101">
        <f t="shared" si="659"/>
        <v>1630.0389175756102</v>
      </c>
      <c r="AM542" s="101">
        <f t="shared" si="660"/>
        <v>650.71192070609754</v>
      </c>
      <c r="AN542" s="101"/>
      <c r="AO542" s="1">
        <v>30</v>
      </c>
      <c r="AP542" s="2">
        <v>36</v>
      </c>
      <c r="AQ542" s="74">
        <f t="shared" si="661"/>
        <v>592</v>
      </c>
      <c r="AR542" s="31">
        <f t="shared" si="662"/>
        <v>0</v>
      </c>
      <c r="AS542" s="2">
        <f t="shared" si="663"/>
        <v>0</v>
      </c>
      <c r="AT542" s="33">
        <f t="shared" si="664"/>
        <v>0</v>
      </c>
      <c r="AU542" s="31">
        <f t="shared" si="665"/>
        <v>0</v>
      </c>
      <c r="AV542" s="2">
        <f t="shared" si="666"/>
        <v>1.5</v>
      </c>
      <c r="AW542" s="33">
        <f t="shared" si="667"/>
        <v>0</v>
      </c>
      <c r="AX542" s="31">
        <f t="shared" si="668"/>
        <v>6</v>
      </c>
      <c r="AY542" s="33">
        <f t="shared" si="669"/>
        <v>0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customHeight="1">
      <c r="A543" s="2"/>
      <c r="B543" s="107">
        <v>468</v>
      </c>
      <c r="C543" s="31">
        <v>10</v>
      </c>
      <c r="D543" s="111" t="s">
        <v>11</v>
      </c>
      <c r="E543" s="2" t="s">
        <v>150</v>
      </c>
      <c r="F543" s="2"/>
      <c r="G543" s="2"/>
      <c r="H543" s="33">
        <f t="shared" si="647"/>
        <v>1</v>
      </c>
      <c r="I543" s="99">
        <f t="shared" si="0"/>
        <v>685.57279983509409</v>
      </c>
      <c r="J543" s="101">
        <f t="shared" si="1"/>
        <v>32.696397631322085</v>
      </c>
      <c r="K543" s="101">
        <f t="shared" si="2"/>
        <v>369</v>
      </c>
      <c r="L543" s="74">
        <f t="shared" si="537"/>
        <v>235</v>
      </c>
      <c r="M543" s="99">
        <f t="shared" si="191"/>
        <v>12412.960659420654</v>
      </c>
      <c r="N543" s="108">
        <f t="shared" si="648"/>
        <v>11638.605014525428</v>
      </c>
      <c r="O543" s="108">
        <f t="shared" si="649"/>
        <v>774.35564489522528</v>
      </c>
      <c r="P543" s="108"/>
      <c r="Q543" s="108"/>
      <c r="R543" s="109"/>
      <c r="S543" s="99">
        <f t="shared" si="650"/>
        <v>9780.2335054536616</v>
      </c>
      <c r="T543" s="108">
        <f t="shared" si="651"/>
        <v>9780.2335054536616</v>
      </c>
      <c r="U543" s="108">
        <f t="shared" si="652"/>
        <v>650.71192070609754</v>
      </c>
      <c r="V543" s="108"/>
      <c r="W543" s="108"/>
      <c r="X543" s="109"/>
      <c r="Y543" s="99">
        <f t="shared" si="8"/>
        <v>20861.890852319517</v>
      </c>
      <c r="Z543" s="108">
        <f t="shared" ref="Z543:AA543" si="678">T543*$D$58/100</f>
        <v>19560.467010907323</v>
      </c>
      <c r="AA543" s="108">
        <f t="shared" si="678"/>
        <v>1301.4238414121951</v>
      </c>
      <c r="AB543" s="108"/>
      <c r="AC543" s="108"/>
      <c r="AD543" s="109"/>
      <c r="AE543" s="99">
        <f t="shared" si="671"/>
        <v>18.105970164519999</v>
      </c>
      <c r="AF543" s="101">
        <f t="shared" si="654"/>
        <v>36</v>
      </c>
      <c r="AG543" s="101">
        <f t="shared" si="655"/>
        <v>19.001300000000001</v>
      </c>
      <c r="AH543" s="101">
        <f t="shared" si="656"/>
        <v>592</v>
      </c>
      <c r="AI543" s="101">
        <f t="shared" si="657"/>
        <v>200</v>
      </c>
      <c r="AJ543" s="108">
        <f t="shared" si="658"/>
        <v>1.6666666666666667</v>
      </c>
      <c r="AK543" s="101">
        <f t="shared" si="463"/>
        <v>2280.7508382817077</v>
      </c>
      <c r="AL543" s="101">
        <f t="shared" si="659"/>
        <v>1630.0389175756102</v>
      </c>
      <c r="AM543" s="101">
        <f t="shared" si="660"/>
        <v>650.71192070609754</v>
      </c>
      <c r="AN543" s="101"/>
      <c r="AO543" s="1">
        <v>30</v>
      </c>
      <c r="AP543" s="2">
        <v>36</v>
      </c>
      <c r="AQ543" s="74">
        <f t="shared" si="661"/>
        <v>592</v>
      </c>
      <c r="AR543" s="31">
        <f t="shared" si="662"/>
        <v>5</v>
      </c>
      <c r="AS543" s="2">
        <f t="shared" si="663"/>
        <v>0</v>
      </c>
      <c r="AT543" s="33">
        <f t="shared" si="664"/>
        <v>0</v>
      </c>
      <c r="AU543" s="31">
        <f t="shared" si="665"/>
        <v>0</v>
      </c>
      <c r="AV543" s="2">
        <f t="shared" si="666"/>
        <v>1</v>
      </c>
      <c r="AW543" s="33">
        <f t="shared" si="667"/>
        <v>0</v>
      </c>
      <c r="AX543" s="31">
        <f t="shared" si="668"/>
        <v>6</v>
      </c>
      <c r="AY543" s="33">
        <f t="shared" si="669"/>
        <v>0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customHeight="1">
      <c r="A544" s="2"/>
      <c r="B544" s="107">
        <v>469</v>
      </c>
      <c r="C544" s="31">
        <v>10</v>
      </c>
      <c r="D544" s="111" t="s">
        <v>11</v>
      </c>
      <c r="E544" s="2" t="s">
        <v>153</v>
      </c>
      <c r="F544" s="2"/>
      <c r="G544" s="2"/>
      <c r="H544" s="33">
        <f t="shared" si="647"/>
        <v>1</v>
      </c>
      <c r="I544" s="99">
        <f t="shared" si="0"/>
        <v>706.95678638370316</v>
      </c>
      <c r="J544" s="101">
        <f t="shared" si="1"/>
        <v>32.696397631322085</v>
      </c>
      <c r="K544" s="101">
        <f t="shared" si="2"/>
        <v>350</v>
      </c>
      <c r="L544" s="74">
        <f t="shared" si="537"/>
        <v>225</v>
      </c>
      <c r="M544" s="99">
        <f t="shared" si="191"/>
        <v>12800.138481868267</v>
      </c>
      <c r="N544" s="108">
        <f t="shared" si="648"/>
        <v>11638.605014525428</v>
      </c>
      <c r="O544" s="108">
        <f t="shared" si="649"/>
        <v>1161.5334673428379</v>
      </c>
      <c r="P544" s="108"/>
      <c r="Q544" s="108"/>
      <c r="R544" s="109"/>
      <c r="S544" s="99">
        <f t="shared" si="650"/>
        <v>9780.2335054536616</v>
      </c>
      <c r="T544" s="108">
        <f t="shared" si="651"/>
        <v>9780.2335054536616</v>
      </c>
      <c r="U544" s="108">
        <f t="shared" si="652"/>
        <v>976.06788105914632</v>
      </c>
      <c r="V544" s="108"/>
      <c r="W544" s="108"/>
      <c r="X544" s="109"/>
      <c r="Y544" s="99">
        <f t="shared" si="8"/>
        <v>21512.602773025617</v>
      </c>
      <c r="Z544" s="108">
        <f t="shared" ref="Z544:AA544" si="679">T544*$D$58/100</f>
        <v>19560.467010907323</v>
      </c>
      <c r="AA544" s="108">
        <f t="shared" si="679"/>
        <v>1952.1357621182926</v>
      </c>
      <c r="AB544" s="108"/>
      <c r="AC544" s="108"/>
      <c r="AD544" s="109"/>
      <c r="AE544" s="99">
        <f t="shared" si="671"/>
        <v>18.105970164519999</v>
      </c>
      <c r="AF544" s="101">
        <f t="shared" si="654"/>
        <v>36</v>
      </c>
      <c r="AG544" s="101">
        <f t="shared" si="655"/>
        <v>19.001300000000001</v>
      </c>
      <c r="AH544" s="101">
        <f t="shared" si="656"/>
        <v>592</v>
      </c>
      <c r="AI544" s="101">
        <f t="shared" si="657"/>
        <v>200</v>
      </c>
      <c r="AJ544" s="108">
        <f t="shared" si="658"/>
        <v>1.6666666666666667</v>
      </c>
      <c r="AK544" s="101">
        <f t="shared" si="463"/>
        <v>2280.7508382817077</v>
      </c>
      <c r="AL544" s="101">
        <f t="shared" si="659"/>
        <v>1630.0389175756102</v>
      </c>
      <c r="AM544" s="101">
        <f t="shared" si="660"/>
        <v>650.71192070609754</v>
      </c>
      <c r="AN544" s="101"/>
      <c r="AO544" s="1">
        <v>30</v>
      </c>
      <c r="AP544" s="2">
        <v>36</v>
      </c>
      <c r="AQ544" s="74">
        <f t="shared" si="661"/>
        <v>592</v>
      </c>
      <c r="AR544" s="31">
        <f t="shared" si="662"/>
        <v>5</v>
      </c>
      <c r="AS544" s="2">
        <f t="shared" si="663"/>
        <v>0</v>
      </c>
      <c r="AT544" s="33">
        <f t="shared" si="664"/>
        <v>0</v>
      </c>
      <c r="AU544" s="31">
        <f t="shared" si="665"/>
        <v>0</v>
      </c>
      <c r="AV544" s="2">
        <f t="shared" si="666"/>
        <v>1.5</v>
      </c>
      <c r="AW544" s="33">
        <f t="shared" si="667"/>
        <v>0</v>
      </c>
      <c r="AX544" s="31">
        <f t="shared" si="668"/>
        <v>6</v>
      </c>
      <c r="AY544" s="33">
        <f t="shared" si="669"/>
        <v>0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customHeight="1">
      <c r="A545" s="2"/>
      <c r="B545" s="107">
        <v>470</v>
      </c>
      <c r="C545" s="31">
        <v>10</v>
      </c>
      <c r="D545" s="111" t="s">
        <v>11</v>
      </c>
      <c r="E545" s="2" t="s">
        <v>161</v>
      </c>
      <c r="F545" s="2"/>
      <c r="G545" s="2"/>
      <c r="H545" s="33">
        <f t="shared" si="647"/>
        <v>1</v>
      </c>
      <c r="I545" s="99">
        <f t="shared" si="0"/>
        <v>604.9346715944306</v>
      </c>
      <c r="J545" s="101">
        <f t="shared" si="1"/>
        <v>25.621083892380163</v>
      </c>
      <c r="K545" s="101">
        <f t="shared" si="2"/>
        <v>459</v>
      </c>
      <c r="L545" s="74">
        <f t="shared" si="537"/>
        <v>269</v>
      </c>
      <c r="M545" s="99">
        <f t="shared" si="191"/>
        <v>13977.602473344616</v>
      </c>
      <c r="N545" s="108">
        <f t="shared" si="648"/>
        <v>13105.640040343476</v>
      </c>
      <c r="O545" s="108">
        <f t="shared" si="649"/>
        <v>871.96243300113986</v>
      </c>
      <c r="P545" s="108"/>
      <c r="Q545" s="108"/>
      <c r="R545" s="109"/>
      <c r="S545" s="99">
        <f t="shared" si="650"/>
        <v>9780.2335054536616</v>
      </c>
      <c r="T545" s="108">
        <f t="shared" si="651"/>
        <v>9780.2335054536616</v>
      </c>
      <c r="U545" s="108">
        <f t="shared" si="652"/>
        <v>650.71192070609754</v>
      </c>
      <c r="V545" s="108"/>
      <c r="W545" s="108"/>
      <c r="X545" s="109"/>
      <c r="Y545" s="99">
        <f t="shared" si="8"/>
        <v>20861.890852319517</v>
      </c>
      <c r="Z545" s="108">
        <f t="shared" ref="Z545:AA545" si="680">T545*$D$58/100</f>
        <v>19560.467010907323</v>
      </c>
      <c r="AA545" s="108">
        <f t="shared" si="680"/>
        <v>1301.4238414121951</v>
      </c>
      <c r="AB545" s="108"/>
      <c r="AC545" s="108"/>
      <c r="AD545" s="109"/>
      <c r="AE545" s="99">
        <f t="shared" si="671"/>
        <v>23.105970164519999</v>
      </c>
      <c r="AF545" s="101">
        <f t="shared" si="654"/>
        <v>36</v>
      </c>
      <c r="AG545" s="101">
        <f t="shared" si="655"/>
        <v>34.001300000000001</v>
      </c>
      <c r="AH545" s="101">
        <f t="shared" si="656"/>
        <v>592</v>
      </c>
      <c r="AI545" s="101">
        <f t="shared" si="657"/>
        <v>200</v>
      </c>
      <c r="AJ545" s="108">
        <f t="shared" si="658"/>
        <v>1.6666666666666667</v>
      </c>
      <c r="AK545" s="101">
        <f t="shared" si="463"/>
        <v>2280.7508382817077</v>
      </c>
      <c r="AL545" s="101">
        <f t="shared" si="659"/>
        <v>1630.0389175756102</v>
      </c>
      <c r="AM545" s="101">
        <f t="shared" si="660"/>
        <v>650.71192070609754</v>
      </c>
      <c r="AN545" s="101"/>
      <c r="AO545" s="1">
        <v>30</v>
      </c>
      <c r="AP545" s="2">
        <v>36</v>
      </c>
      <c r="AQ545" s="74">
        <f t="shared" si="661"/>
        <v>592</v>
      </c>
      <c r="AR545" s="31">
        <f t="shared" si="662"/>
        <v>0</v>
      </c>
      <c r="AS545" s="2">
        <f t="shared" si="663"/>
        <v>15</v>
      </c>
      <c r="AT545" s="33">
        <f t="shared" si="664"/>
        <v>0</v>
      </c>
      <c r="AU545" s="31">
        <f t="shared" si="665"/>
        <v>0</v>
      </c>
      <c r="AV545" s="2">
        <f t="shared" si="666"/>
        <v>1</v>
      </c>
      <c r="AW545" s="33">
        <f t="shared" si="667"/>
        <v>0</v>
      </c>
      <c r="AX545" s="31">
        <f t="shared" si="668"/>
        <v>6</v>
      </c>
      <c r="AY545" s="33">
        <f t="shared" si="669"/>
        <v>0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customHeight="1">
      <c r="A546" s="2"/>
      <c r="B546" s="107">
        <v>471</v>
      </c>
      <c r="C546" s="31">
        <v>10</v>
      </c>
      <c r="D546" s="111" t="s">
        <v>11</v>
      </c>
      <c r="E546" s="2" t="s">
        <v>162</v>
      </c>
      <c r="F546" s="2"/>
      <c r="G546" s="2"/>
      <c r="H546" s="33">
        <f t="shared" si="647"/>
        <v>1</v>
      </c>
      <c r="I546" s="99">
        <f t="shared" si="0"/>
        <v>623.80344072190189</v>
      </c>
      <c r="J546" s="101">
        <f t="shared" si="1"/>
        <v>25.621083892380163</v>
      </c>
      <c r="K546" s="101">
        <f t="shared" si="2"/>
        <v>439</v>
      </c>
      <c r="L546" s="74">
        <f t="shared" si="537"/>
        <v>262</v>
      </c>
      <c r="M546" s="99">
        <f t="shared" si="191"/>
        <v>14413.583689845185</v>
      </c>
      <c r="N546" s="108">
        <f t="shared" si="648"/>
        <v>13105.640040343476</v>
      </c>
      <c r="O546" s="108">
        <f t="shared" si="649"/>
        <v>1307.9436495017098</v>
      </c>
      <c r="P546" s="108"/>
      <c r="Q546" s="108"/>
      <c r="R546" s="109"/>
      <c r="S546" s="99">
        <f t="shared" si="650"/>
        <v>9780.2335054536616</v>
      </c>
      <c r="T546" s="108">
        <f t="shared" si="651"/>
        <v>9780.2335054536616</v>
      </c>
      <c r="U546" s="108">
        <f t="shared" si="652"/>
        <v>976.06788105914632</v>
      </c>
      <c r="V546" s="108"/>
      <c r="W546" s="108"/>
      <c r="X546" s="109"/>
      <c r="Y546" s="99">
        <f t="shared" si="8"/>
        <v>21512.602773025617</v>
      </c>
      <c r="Z546" s="108">
        <f t="shared" ref="Z546:AA546" si="681">T546*$D$58/100</f>
        <v>19560.467010907323</v>
      </c>
      <c r="AA546" s="108">
        <f t="shared" si="681"/>
        <v>1952.1357621182926</v>
      </c>
      <c r="AB546" s="108"/>
      <c r="AC546" s="108"/>
      <c r="AD546" s="109"/>
      <c r="AE546" s="99">
        <f t="shared" si="671"/>
        <v>23.105970164519999</v>
      </c>
      <c r="AF546" s="101">
        <f t="shared" si="654"/>
        <v>36</v>
      </c>
      <c r="AG546" s="101">
        <f t="shared" si="655"/>
        <v>34.001300000000001</v>
      </c>
      <c r="AH546" s="101">
        <f t="shared" si="656"/>
        <v>592</v>
      </c>
      <c r="AI546" s="101">
        <f t="shared" si="657"/>
        <v>200</v>
      </c>
      <c r="AJ546" s="108">
        <f t="shared" si="658"/>
        <v>1.6666666666666667</v>
      </c>
      <c r="AK546" s="101">
        <f t="shared" si="463"/>
        <v>2280.7508382817077</v>
      </c>
      <c r="AL546" s="101">
        <f t="shared" si="659"/>
        <v>1630.0389175756102</v>
      </c>
      <c r="AM546" s="101">
        <f t="shared" si="660"/>
        <v>650.71192070609754</v>
      </c>
      <c r="AN546" s="101"/>
      <c r="AO546" s="1">
        <v>30</v>
      </c>
      <c r="AP546" s="2">
        <v>36</v>
      </c>
      <c r="AQ546" s="74">
        <f t="shared" si="661"/>
        <v>592</v>
      </c>
      <c r="AR546" s="31">
        <f t="shared" si="662"/>
        <v>0</v>
      </c>
      <c r="AS546" s="2">
        <f t="shared" si="663"/>
        <v>15</v>
      </c>
      <c r="AT546" s="33">
        <f t="shared" si="664"/>
        <v>0</v>
      </c>
      <c r="AU546" s="31">
        <f t="shared" si="665"/>
        <v>0</v>
      </c>
      <c r="AV546" s="2">
        <f t="shared" si="666"/>
        <v>1.5</v>
      </c>
      <c r="AW546" s="33">
        <f t="shared" si="667"/>
        <v>0</v>
      </c>
      <c r="AX546" s="31">
        <f t="shared" si="668"/>
        <v>6</v>
      </c>
      <c r="AY546" s="33">
        <f t="shared" si="669"/>
        <v>0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customHeight="1">
      <c r="A547" s="2"/>
      <c r="B547" s="107">
        <v>472</v>
      </c>
      <c r="C547" s="31">
        <v>7</v>
      </c>
      <c r="D547" s="111" t="s">
        <v>11</v>
      </c>
      <c r="E547" s="2" t="s">
        <v>67</v>
      </c>
      <c r="F547" s="2"/>
      <c r="G547" s="2"/>
      <c r="H547" s="33">
        <f t="shared" si="647"/>
        <v>5</v>
      </c>
      <c r="I547" s="99">
        <f t="shared" si="0"/>
        <v>434.29687725769179</v>
      </c>
      <c r="J547" s="101">
        <f t="shared" si="1"/>
        <v>17.830889465642951</v>
      </c>
      <c r="K547" s="101">
        <f t="shared" si="2"/>
        <v>698</v>
      </c>
      <c r="L547" s="74">
        <f t="shared" si="537"/>
        <v>364</v>
      </c>
      <c r="M547" s="99">
        <f t="shared" si="191"/>
        <v>10034.85068846043</v>
      </c>
      <c r="N547" s="108">
        <f t="shared" si="648"/>
        <v>9292.427276372704</v>
      </c>
      <c r="O547" s="108">
        <f t="shared" si="649"/>
        <v>742.42341208772552</v>
      </c>
      <c r="P547" s="108"/>
      <c r="Q547" s="108"/>
      <c r="R547" s="109"/>
      <c r="S547" s="99">
        <f t="shared" si="650"/>
        <v>7808.677112243904</v>
      </c>
      <c r="T547" s="108">
        <f t="shared" si="651"/>
        <v>7808.677112243904</v>
      </c>
      <c r="U547" s="108">
        <f t="shared" si="652"/>
        <v>623.87840476341478</v>
      </c>
      <c r="V547" s="108"/>
      <c r="W547" s="108"/>
      <c r="X547" s="109"/>
      <c r="Y547" s="99">
        <f t="shared" si="8"/>
        <v>16865.111034014637</v>
      </c>
      <c r="Z547" s="108">
        <f t="shared" ref="Z547:AA547" si="682">T547*$D$58/100</f>
        <v>15617.354224487808</v>
      </c>
      <c r="AA547" s="108">
        <f t="shared" si="682"/>
        <v>1247.7568095268296</v>
      </c>
      <c r="AB547" s="108"/>
      <c r="AC547" s="108"/>
      <c r="AD547" s="109"/>
      <c r="AE547" s="99">
        <f t="shared" si="671"/>
        <v>23.105970164519999</v>
      </c>
      <c r="AF547" s="101">
        <f t="shared" si="654"/>
        <v>36</v>
      </c>
      <c r="AG547" s="101">
        <f t="shared" si="655"/>
        <v>19.001300000000001</v>
      </c>
      <c r="AH547" s="101">
        <f t="shared" si="656"/>
        <v>412</v>
      </c>
      <c r="AI547" s="101">
        <f t="shared" si="657"/>
        <v>200</v>
      </c>
      <c r="AJ547" s="108">
        <f t="shared" si="658"/>
        <v>1.4285714285714286</v>
      </c>
      <c r="AK547" s="101">
        <f t="shared" si="463"/>
        <v>2185.6138272121957</v>
      </c>
      <c r="AL547" s="101">
        <f t="shared" si="659"/>
        <v>1561.7354224487808</v>
      </c>
      <c r="AM547" s="101">
        <f t="shared" si="660"/>
        <v>623.87840476341478</v>
      </c>
      <c r="AN547" s="101"/>
      <c r="AO547" s="1">
        <v>30</v>
      </c>
      <c r="AP547" s="2">
        <v>36</v>
      </c>
      <c r="AQ547" s="74">
        <f t="shared" si="661"/>
        <v>412</v>
      </c>
      <c r="AR547" s="31">
        <f t="shared" si="662"/>
        <v>0</v>
      </c>
      <c r="AS547" s="2">
        <f t="shared" si="663"/>
        <v>0</v>
      </c>
      <c r="AT547" s="33">
        <f t="shared" si="664"/>
        <v>0</v>
      </c>
      <c r="AU547" s="31">
        <f t="shared" si="665"/>
        <v>0</v>
      </c>
      <c r="AV547" s="2">
        <f t="shared" si="666"/>
        <v>1</v>
      </c>
      <c r="AW547" s="33">
        <f t="shared" si="667"/>
        <v>0</v>
      </c>
      <c r="AX547" s="31">
        <f t="shared" si="668"/>
        <v>1</v>
      </c>
      <c r="AY547" s="33">
        <f t="shared" si="669"/>
        <v>0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customHeight="1">
      <c r="A548" s="2"/>
      <c r="B548" s="107">
        <v>473</v>
      </c>
      <c r="C548" s="31">
        <v>7</v>
      </c>
      <c r="D548" s="111" t="s">
        <v>11</v>
      </c>
      <c r="E548" s="2" t="s">
        <v>89</v>
      </c>
      <c r="F548" s="2"/>
      <c r="G548" s="2"/>
      <c r="H548" s="33">
        <f t="shared" si="647"/>
        <v>5</v>
      </c>
      <c r="I548" s="99">
        <f t="shared" si="0"/>
        <v>450.36249594415011</v>
      </c>
      <c r="J548" s="101">
        <f t="shared" si="1"/>
        <v>17.830889465642951</v>
      </c>
      <c r="K548" s="101">
        <f t="shared" si="2"/>
        <v>676</v>
      </c>
      <c r="L548" s="74">
        <f t="shared" si="537"/>
        <v>357</v>
      </c>
      <c r="M548" s="99">
        <f t="shared" si="191"/>
        <v>10406.062394504292</v>
      </c>
      <c r="N548" s="108">
        <f t="shared" si="648"/>
        <v>9292.427276372704</v>
      </c>
      <c r="O548" s="108">
        <f t="shared" si="649"/>
        <v>1113.6351181315881</v>
      </c>
      <c r="P548" s="108"/>
      <c r="Q548" s="108"/>
      <c r="R548" s="109"/>
      <c r="S548" s="99">
        <f t="shared" si="650"/>
        <v>7808.677112243904</v>
      </c>
      <c r="T548" s="108">
        <f t="shared" si="651"/>
        <v>7808.677112243904</v>
      </c>
      <c r="U548" s="108">
        <f t="shared" si="652"/>
        <v>935.81760714512211</v>
      </c>
      <c r="V548" s="108"/>
      <c r="W548" s="108"/>
      <c r="X548" s="109"/>
      <c r="Y548" s="99">
        <f t="shared" si="8"/>
        <v>17488.989438778051</v>
      </c>
      <c r="Z548" s="108">
        <f t="shared" ref="Z548:AA548" si="683">T548*$D$58/100</f>
        <v>15617.354224487808</v>
      </c>
      <c r="AA548" s="108">
        <f t="shared" si="683"/>
        <v>1871.6352142902442</v>
      </c>
      <c r="AB548" s="108"/>
      <c r="AC548" s="108"/>
      <c r="AD548" s="109"/>
      <c r="AE548" s="99">
        <f t="shared" si="671"/>
        <v>23.105970164519999</v>
      </c>
      <c r="AF548" s="101">
        <f t="shared" si="654"/>
        <v>36</v>
      </c>
      <c r="AG548" s="101">
        <f t="shared" si="655"/>
        <v>19.001300000000001</v>
      </c>
      <c r="AH548" s="101">
        <f t="shared" si="656"/>
        <v>412</v>
      </c>
      <c r="AI548" s="101">
        <f t="shared" si="657"/>
        <v>200</v>
      </c>
      <c r="AJ548" s="108">
        <f t="shared" si="658"/>
        <v>1.4285714285714286</v>
      </c>
      <c r="AK548" s="101">
        <f t="shared" si="463"/>
        <v>2185.6138272121957</v>
      </c>
      <c r="AL548" s="101">
        <f t="shared" si="659"/>
        <v>1561.7354224487808</v>
      </c>
      <c r="AM548" s="101">
        <f t="shared" si="660"/>
        <v>623.87840476341478</v>
      </c>
      <c r="AN548" s="101"/>
      <c r="AO548" s="1">
        <v>30</v>
      </c>
      <c r="AP548" s="2">
        <v>36</v>
      </c>
      <c r="AQ548" s="74">
        <f t="shared" si="661"/>
        <v>412</v>
      </c>
      <c r="AR548" s="31">
        <f t="shared" si="662"/>
        <v>0</v>
      </c>
      <c r="AS548" s="2">
        <f t="shared" si="663"/>
        <v>0</v>
      </c>
      <c r="AT548" s="33">
        <f t="shared" si="664"/>
        <v>0</v>
      </c>
      <c r="AU548" s="31">
        <f t="shared" si="665"/>
        <v>0</v>
      </c>
      <c r="AV548" s="2">
        <f t="shared" si="666"/>
        <v>1.5</v>
      </c>
      <c r="AW548" s="33">
        <f t="shared" si="667"/>
        <v>0</v>
      </c>
      <c r="AX548" s="31">
        <f t="shared" si="668"/>
        <v>1</v>
      </c>
      <c r="AY548" s="33">
        <f t="shared" si="669"/>
        <v>0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customHeight="1">
      <c r="A549" s="2"/>
      <c r="B549" s="107">
        <v>474</v>
      </c>
      <c r="C549" s="31">
        <v>7</v>
      </c>
      <c r="D549" s="111" t="s">
        <v>11</v>
      </c>
      <c r="E549" s="2" t="s">
        <v>148</v>
      </c>
      <c r="F549" s="2"/>
      <c r="G549" s="2"/>
      <c r="H549" s="33">
        <f t="shared" si="647"/>
        <v>5</v>
      </c>
      <c r="I549" s="99">
        <f t="shared" si="0"/>
        <v>554.2288315554872</v>
      </c>
      <c r="J549" s="101">
        <f t="shared" si="1"/>
        <v>22.754925378555235</v>
      </c>
      <c r="K549" s="101">
        <f t="shared" si="2"/>
        <v>532</v>
      </c>
      <c r="L549" s="74">
        <f t="shared" si="537"/>
        <v>297</v>
      </c>
      <c r="M549" s="99">
        <f t="shared" si="191"/>
        <v>10034.85068846043</v>
      </c>
      <c r="N549" s="108">
        <f t="shared" si="648"/>
        <v>9292.427276372704</v>
      </c>
      <c r="O549" s="108">
        <f t="shared" si="649"/>
        <v>742.42341208772552</v>
      </c>
      <c r="P549" s="108"/>
      <c r="Q549" s="108"/>
      <c r="R549" s="109"/>
      <c r="S549" s="99">
        <f t="shared" si="650"/>
        <v>7808.677112243904</v>
      </c>
      <c r="T549" s="108">
        <f t="shared" si="651"/>
        <v>7808.677112243904</v>
      </c>
      <c r="U549" s="108">
        <f t="shared" si="652"/>
        <v>623.87840476341478</v>
      </c>
      <c r="V549" s="108"/>
      <c r="W549" s="108"/>
      <c r="X549" s="109"/>
      <c r="Y549" s="99">
        <f t="shared" si="8"/>
        <v>16865.111034014637</v>
      </c>
      <c r="Z549" s="108">
        <f t="shared" ref="Z549:AA549" si="684">T549*$D$58/100</f>
        <v>15617.354224487808</v>
      </c>
      <c r="AA549" s="108">
        <f t="shared" si="684"/>
        <v>1247.7568095268296</v>
      </c>
      <c r="AB549" s="108"/>
      <c r="AC549" s="108"/>
      <c r="AD549" s="109"/>
      <c r="AE549" s="99">
        <f t="shared" si="671"/>
        <v>18.105970164519999</v>
      </c>
      <c r="AF549" s="101">
        <f t="shared" si="654"/>
        <v>36</v>
      </c>
      <c r="AG549" s="101">
        <f t="shared" si="655"/>
        <v>19.001300000000001</v>
      </c>
      <c r="AH549" s="101">
        <f t="shared" si="656"/>
        <v>412</v>
      </c>
      <c r="AI549" s="101">
        <f t="shared" si="657"/>
        <v>200</v>
      </c>
      <c r="AJ549" s="108">
        <f t="shared" si="658"/>
        <v>1.4285714285714286</v>
      </c>
      <c r="AK549" s="101">
        <f t="shared" si="463"/>
        <v>2185.6138272121957</v>
      </c>
      <c r="AL549" s="101">
        <f t="shared" si="659"/>
        <v>1561.7354224487808</v>
      </c>
      <c r="AM549" s="101">
        <f t="shared" si="660"/>
        <v>623.87840476341478</v>
      </c>
      <c r="AN549" s="101"/>
      <c r="AO549" s="1">
        <v>30</v>
      </c>
      <c r="AP549" s="2">
        <v>36</v>
      </c>
      <c r="AQ549" s="74">
        <f t="shared" si="661"/>
        <v>412</v>
      </c>
      <c r="AR549" s="31">
        <f t="shared" si="662"/>
        <v>5</v>
      </c>
      <c r="AS549" s="2">
        <f t="shared" si="663"/>
        <v>0</v>
      </c>
      <c r="AT549" s="33">
        <f t="shared" si="664"/>
        <v>0</v>
      </c>
      <c r="AU549" s="31">
        <f t="shared" si="665"/>
        <v>0</v>
      </c>
      <c r="AV549" s="2">
        <f t="shared" si="666"/>
        <v>1</v>
      </c>
      <c r="AW549" s="33">
        <f t="shared" si="667"/>
        <v>0</v>
      </c>
      <c r="AX549" s="31">
        <f t="shared" si="668"/>
        <v>1</v>
      </c>
      <c r="AY549" s="33">
        <f t="shared" si="669"/>
        <v>0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customHeight="1">
      <c r="A550" s="2"/>
      <c r="B550" s="107">
        <v>475</v>
      </c>
      <c r="C550" s="31">
        <v>7</v>
      </c>
      <c r="D550" s="111" t="s">
        <v>11</v>
      </c>
      <c r="E550" s="2" t="s">
        <v>152</v>
      </c>
      <c r="F550" s="2"/>
      <c r="G550" s="2"/>
      <c r="H550" s="33">
        <f t="shared" si="647"/>
        <v>5</v>
      </c>
      <c r="I550" s="99">
        <f t="shared" si="0"/>
        <v>574.73100308624987</v>
      </c>
      <c r="J550" s="101">
        <f t="shared" si="1"/>
        <v>22.754925378555235</v>
      </c>
      <c r="K550" s="101">
        <f t="shared" si="2"/>
        <v>501</v>
      </c>
      <c r="L550" s="74">
        <f t="shared" si="537"/>
        <v>288</v>
      </c>
      <c r="M550" s="99">
        <f t="shared" si="191"/>
        <v>10406.062394504292</v>
      </c>
      <c r="N550" s="108">
        <f t="shared" si="648"/>
        <v>9292.427276372704</v>
      </c>
      <c r="O550" s="108">
        <f t="shared" si="649"/>
        <v>1113.6351181315881</v>
      </c>
      <c r="P550" s="108"/>
      <c r="Q550" s="108"/>
      <c r="R550" s="109"/>
      <c r="S550" s="99">
        <f t="shared" si="650"/>
        <v>7808.677112243904</v>
      </c>
      <c r="T550" s="108">
        <f t="shared" si="651"/>
        <v>7808.677112243904</v>
      </c>
      <c r="U550" s="108">
        <f t="shared" si="652"/>
        <v>935.81760714512211</v>
      </c>
      <c r="V550" s="108"/>
      <c r="W550" s="108"/>
      <c r="X550" s="109"/>
      <c r="Y550" s="99">
        <f t="shared" si="8"/>
        <v>17488.989438778051</v>
      </c>
      <c r="Z550" s="108">
        <f t="shared" ref="Z550:AA550" si="685">T550*$D$58/100</f>
        <v>15617.354224487808</v>
      </c>
      <c r="AA550" s="108">
        <f t="shared" si="685"/>
        <v>1871.6352142902442</v>
      </c>
      <c r="AB550" s="108"/>
      <c r="AC550" s="108"/>
      <c r="AD550" s="109"/>
      <c r="AE550" s="99">
        <f t="shared" si="671"/>
        <v>18.105970164519999</v>
      </c>
      <c r="AF550" s="101">
        <f t="shared" si="654"/>
        <v>36</v>
      </c>
      <c r="AG550" s="101">
        <f t="shared" si="655"/>
        <v>19.001300000000001</v>
      </c>
      <c r="AH550" s="101">
        <f t="shared" si="656"/>
        <v>412</v>
      </c>
      <c r="AI550" s="101">
        <f t="shared" si="657"/>
        <v>200</v>
      </c>
      <c r="AJ550" s="108">
        <f t="shared" si="658"/>
        <v>1.4285714285714286</v>
      </c>
      <c r="AK550" s="101">
        <f t="shared" si="463"/>
        <v>2185.6138272121957</v>
      </c>
      <c r="AL550" s="101">
        <f t="shared" si="659"/>
        <v>1561.7354224487808</v>
      </c>
      <c r="AM550" s="101">
        <f t="shared" si="660"/>
        <v>623.87840476341478</v>
      </c>
      <c r="AN550" s="101"/>
      <c r="AO550" s="1">
        <v>30</v>
      </c>
      <c r="AP550" s="2">
        <v>36</v>
      </c>
      <c r="AQ550" s="74">
        <f t="shared" si="661"/>
        <v>412</v>
      </c>
      <c r="AR550" s="31">
        <f t="shared" si="662"/>
        <v>5</v>
      </c>
      <c r="AS550" s="2">
        <f t="shared" si="663"/>
        <v>0</v>
      </c>
      <c r="AT550" s="33">
        <f t="shared" si="664"/>
        <v>0</v>
      </c>
      <c r="AU550" s="31">
        <f t="shared" si="665"/>
        <v>0</v>
      </c>
      <c r="AV550" s="2">
        <f t="shared" si="666"/>
        <v>1.5</v>
      </c>
      <c r="AW550" s="33">
        <f t="shared" si="667"/>
        <v>0</v>
      </c>
      <c r="AX550" s="31">
        <f t="shared" si="668"/>
        <v>1</v>
      </c>
      <c r="AY550" s="33">
        <f t="shared" si="669"/>
        <v>0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customHeight="1">
      <c r="A551" s="2"/>
      <c r="B551" s="107">
        <v>476</v>
      </c>
      <c r="C551" s="31">
        <v>7</v>
      </c>
      <c r="D551" s="111" t="s">
        <v>11</v>
      </c>
      <c r="E551" s="2" t="s">
        <v>79</v>
      </c>
      <c r="F551" s="2"/>
      <c r="G551" s="2"/>
      <c r="H551" s="33">
        <f t="shared" si="647"/>
        <v>5</v>
      </c>
      <c r="I551" s="99">
        <f t="shared" si="0"/>
        <v>489.03958308414389</v>
      </c>
      <c r="J551" s="101">
        <f t="shared" si="1"/>
        <v>17.830889465642951</v>
      </c>
      <c r="K551" s="101">
        <f t="shared" si="2"/>
        <v>617</v>
      </c>
      <c r="L551" s="74">
        <f t="shared" si="537"/>
        <v>336</v>
      </c>
      <c r="M551" s="99">
        <f t="shared" si="191"/>
        <v>11299.734016011527</v>
      </c>
      <c r="N551" s="108">
        <f t="shared" si="648"/>
        <v>10463.72884320929</v>
      </c>
      <c r="O551" s="108">
        <f t="shared" si="649"/>
        <v>836.00517280223767</v>
      </c>
      <c r="P551" s="108"/>
      <c r="Q551" s="108"/>
      <c r="R551" s="109"/>
      <c r="S551" s="99">
        <f t="shared" si="650"/>
        <v>7808.677112243904</v>
      </c>
      <c r="T551" s="108">
        <f t="shared" si="651"/>
        <v>7808.677112243904</v>
      </c>
      <c r="U551" s="108">
        <f t="shared" si="652"/>
        <v>623.87840476341478</v>
      </c>
      <c r="V551" s="108"/>
      <c r="W551" s="108"/>
      <c r="X551" s="109"/>
      <c r="Y551" s="99">
        <f t="shared" si="8"/>
        <v>16865.111034014637</v>
      </c>
      <c r="Z551" s="108">
        <f t="shared" ref="Z551:AA551" si="686">T551*$D$58/100</f>
        <v>15617.354224487808</v>
      </c>
      <c r="AA551" s="108">
        <f t="shared" si="686"/>
        <v>1247.7568095268296</v>
      </c>
      <c r="AB551" s="108"/>
      <c r="AC551" s="108"/>
      <c r="AD551" s="109"/>
      <c r="AE551" s="99">
        <f t="shared" si="671"/>
        <v>23.105970164519999</v>
      </c>
      <c r="AF551" s="101">
        <f t="shared" si="654"/>
        <v>36</v>
      </c>
      <c r="AG551" s="101">
        <f t="shared" si="655"/>
        <v>34.001300000000001</v>
      </c>
      <c r="AH551" s="101">
        <f t="shared" si="656"/>
        <v>412</v>
      </c>
      <c r="AI551" s="101">
        <f t="shared" si="657"/>
        <v>200</v>
      </c>
      <c r="AJ551" s="108">
        <f t="shared" si="658"/>
        <v>1.4285714285714286</v>
      </c>
      <c r="AK551" s="101">
        <f t="shared" si="463"/>
        <v>2185.6138272121957</v>
      </c>
      <c r="AL551" s="101">
        <f t="shared" si="659"/>
        <v>1561.7354224487808</v>
      </c>
      <c r="AM551" s="101">
        <f t="shared" si="660"/>
        <v>623.87840476341478</v>
      </c>
      <c r="AN551" s="101"/>
      <c r="AO551" s="1">
        <v>30</v>
      </c>
      <c r="AP551" s="2">
        <v>36</v>
      </c>
      <c r="AQ551" s="74">
        <f t="shared" si="661"/>
        <v>412</v>
      </c>
      <c r="AR551" s="31">
        <f t="shared" si="662"/>
        <v>0</v>
      </c>
      <c r="AS551" s="2">
        <f t="shared" si="663"/>
        <v>15</v>
      </c>
      <c r="AT551" s="33">
        <f t="shared" si="664"/>
        <v>0</v>
      </c>
      <c r="AU551" s="31">
        <f t="shared" si="665"/>
        <v>0</v>
      </c>
      <c r="AV551" s="2">
        <f t="shared" si="666"/>
        <v>1</v>
      </c>
      <c r="AW551" s="33">
        <f t="shared" si="667"/>
        <v>0</v>
      </c>
      <c r="AX551" s="31">
        <f t="shared" si="668"/>
        <v>1</v>
      </c>
      <c r="AY551" s="33">
        <f t="shared" si="669"/>
        <v>0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customHeight="1">
      <c r="A552" s="2"/>
      <c r="B552" s="107">
        <v>477</v>
      </c>
      <c r="C552" s="31">
        <v>7</v>
      </c>
      <c r="D552" s="111" t="s">
        <v>11</v>
      </c>
      <c r="E552" s="2" t="s">
        <v>101</v>
      </c>
      <c r="F552" s="2"/>
      <c r="G552" s="2"/>
      <c r="H552" s="33">
        <f t="shared" si="647"/>
        <v>5</v>
      </c>
      <c r="I552" s="99">
        <f t="shared" si="0"/>
        <v>507.13025763383126</v>
      </c>
      <c r="J552" s="101">
        <f t="shared" si="1"/>
        <v>17.830889465642951</v>
      </c>
      <c r="K552" s="101">
        <f t="shared" si="2"/>
        <v>589</v>
      </c>
      <c r="L552" s="74">
        <f t="shared" si="537"/>
        <v>322</v>
      </c>
      <c r="M552" s="99">
        <f t="shared" si="191"/>
        <v>11717.736602412646</v>
      </c>
      <c r="N552" s="108">
        <f t="shared" si="648"/>
        <v>10463.72884320929</v>
      </c>
      <c r="O552" s="108">
        <f t="shared" si="649"/>
        <v>1254.0077592033565</v>
      </c>
      <c r="P552" s="108"/>
      <c r="Q552" s="108"/>
      <c r="R552" s="109"/>
      <c r="S552" s="99">
        <f t="shared" si="650"/>
        <v>7808.677112243904</v>
      </c>
      <c r="T552" s="108">
        <f t="shared" si="651"/>
        <v>7808.677112243904</v>
      </c>
      <c r="U552" s="108">
        <f t="shared" si="652"/>
        <v>935.81760714512211</v>
      </c>
      <c r="V552" s="108"/>
      <c r="W552" s="108"/>
      <c r="X552" s="109"/>
      <c r="Y552" s="99">
        <f t="shared" si="8"/>
        <v>17488.989438778051</v>
      </c>
      <c r="Z552" s="108">
        <f t="shared" ref="Z552:AA552" si="687">T552*$D$58/100</f>
        <v>15617.354224487808</v>
      </c>
      <c r="AA552" s="108">
        <f t="shared" si="687"/>
        <v>1871.6352142902442</v>
      </c>
      <c r="AB552" s="108"/>
      <c r="AC552" s="108"/>
      <c r="AD552" s="109"/>
      <c r="AE552" s="99">
        <f t="shared" si="671"/>
        <v>23.105970164519999</v>
      </c>
      <c r="AF552" s="101">
        <f t="shared" si="654"/>
        <v>36</v>
      </c>
      <c r="AG552" s="101">
        <f t="shared" si="655"/>
        <v>34.001300000000001</v>
      </c>
      <c r="AH552" s="101">
        <f t="shared" si="656"/>
        <v>412</v>
      </c>
      <c r="AI552" s="101">
        <f t="shared" si="657"/>
        <v>200</v>
      </c>
      <c r="AJ552" s="108">
        <f t="shared" si="658"/>
        <v>1.4285714285714286</v>
      </c>
      <c r="AK552" s="101">
        <f t="shared" si="463"/>
        <v>2185.6138272121957</v>
      </c>
      <c r="AL552" s="101">
        <f t="shared" si="659"/>
        <v>1561.7354224487808</v>
      </c>
      <c r="AM552" s="101">
        <f t="shared" si="660"/>
        <v>623.87840476341478</v>
      </c>
      <c r="AN552" s="101"/>
      <c r="AO552" s="1">
        <v>30</v>
      </c>
      <c r="AP552" s="2">
        <v>36</v>
      </c>
      <c r="AQ552" s="74">
        <f t="shared" si="661"/>
        <v>412</v>
      </c>
      <c r="AR552" s="31">
        <f t="shared" si="662"/>
        <v>0</v>
      </c>
      <c r="AS552" s="2">
        <f t="shared" si="663"/>
        <v>15</v>
      </c>
      <c r="AT552" s="33">
        <f t="shared" si="664"/>
        <v>0</v>
      </c>
      <c r="AU552" s="31">
        <f t="shared" si="665"/>
        <v>0</v>
      </c>
      <c r="AV552" s="2">
        <f t="shared" si="666"/>
        <v>1.5</v>
      </c>
      <c r="AW552" s="33">
        <f t="shared" si="667"/>
        <v>0</v>
      </c>
      <c r="AX552" s="31">
        <f t="shared" si="668"/>
        <v>1</v>
      </c>
      <c r="AY552" s="33">
        <f t="shared" si="669"/>
        <v>0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customHeight="1">
      <c r="A553" s="2"/>
      <c r="B553" s="107">
        <v>478</v>
      </c>
      <c r="C553" s="31">
        <v>4</v>
      </c>
      <c r="D553" s="111" t="s">
        <v>11</v>
      </c>
      <c r="E553" s="2" t="s">
        <v>67</v>
      </c>
      <c r="F553" s="2"/>
      <c r="G553" s="2"/>
      <c r="H553" s="33">
        <f t="shared" si="647"/>
        <v>5</v>
      </c>
      <c r="I553" s="99">
        <f t="shared" si="0"/>
        <v>402.09734883787075</v>
      </c>
      <c r="J553" s="101">
        <f t="shared" si="1"/>
        <v>9.8243007492741512</v>
      </c>
      <c r="K553" s="101">
        <f t="shared" si="2"/>
        <v>733</v>
      </c>
      <c r="L553" s="74">
        <f t="shared" si="537"/>
        <v>379</v>
      </c>
      <c r="M553" s="99">
        <f t="shared" si="191"/>
        <v>9290.849345480432</v>
      </c>
      <c r="N553" s="108">
        <f t="shared" si="648"/>
        <v>8602.6295978420239</v>
      </c>
      <c r="O553" s="108">
        <f t="shared" si="649"/>
        <v>688.21974763840728</v>
      </c>
      <c r="P553" s="108"/>
      <c r="Q553" s="108"/>
      <c r="R553" s="109"/>
      <c r="S553" s="99">
        <f t="shared" si="650"/>
        <v>7229.0215298841476</v>
      </c>
      <c r="T553" s="108">
        <f t="shared" si="651"/>
        <v>7229.0215298841476</v>
      </c>
      <c r="U553" s="108">
        <f t="shared" si="652"/>
        <v>578.32960449878055</v>
      </c>
      <c r="V553" s="108"/>
      <c r="W553" s="108"/>
      <c r="X553" s="109"/>
      <c r="Y553" s="99">
        <f t="shared" si="8"/>
        <v>15614.702268765857</v>
      </c>
      <c r="Z553" s="108">
        <f t="shared" ref="Z553:AA553" si="688">T553*$D$58/100</f>
        <v>14458.043059768295</v>
      </c>
      <c r="AA553" s="108">
        <f t="shared" si="688"/>
        <v>1156.6592089975611</v>
      </c>
      <c r="AB553" s="108"/>
      <c r="AC553" s="108"/>
      <c r="AD553" s="109"/>
      <c r="AE553" s="99">
        <f t="shared" si="671"/>
        <v>23.105970164519999</v>
      </c>
      <c r="AF553" s="101">
        <f t="shared" si="654"/>
        <v>36</v>
      </c>
      <c r="AG553" s="101">
        <f t="shared" si="655"/>
        <v>19.001300000000001</v>
      </c>
      <c r="AH553" s="101">
        <f t="shared" si="656"/>
        <v>227</v>
      </c>
      <c r="AI553" s="101">
        <f t="shared" si="657"/>
        <v>200</v>
      </c>
      <c r="AJ553" s="108">
        <f t="shared" si="658"/>
        <v>1.4285714285714286</v>
      </c>
      <c r="AK553" s="101">
        <f t="shared" si="463"/>
        <v>2024.13391047561</v>
      </c>
      <c r="AL553" s="101">
        <f t="shared" si="659"/>
        <v>1445.8043059768295</v>
      </c>
      <c r="AM553" s="101">
        <f t="shared" si="660"/>
        <v>578.32960449878055</v>
      </c>
      <c r="AN553" s="101"/>
      <c r="AO553" s="1">
        <v>30</v>
      </c>
      <c r="AP553" s="2">
        <v>36</v>
      </c>
      <c r="AQ553" s="74">
        <f t="shared" si="661"/>
        <v>227</v>
      </c>
      <c r="AR553" s="31">
        <f t="shared" si="662"/>
        <v>0</v>
      </c>
      <c r="AS553" s="2">
        <f t="shared" si="663"/>
        <v>0</v>
      </c>
      <c r="AT553" s="33">
        <f t="shared" si="664"/>
        <v>0</v>
      </c>
      <c r="AU553" s="31">
        <f t="shared" si="665"/>
        <v>0</v>
      </c>
      <c r="AV553" s="2">
        <f t="shared" si="666"/>
        <v>1</v>
      </c>
      <c r="AW553" s="33">
        <f t="shared" si="667"/>
        <v>0</v>
      </c>
      <c r="AX553" s="31">
        <f t="shared" si="668"/>
        <v>1</v>
      </c>
      <c r="AY553" s="33">
        <f t="shared" si="669"/>
        <v>0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customHeight="1">
      <c r="A554" s="2"/>
      <c r="B554" s="107">
        <v>479</v>
      </c>
      <c r="C554" s="31">
        <v>4</v>
      </c>
      <c r="D554" s="111" t="s">
        <v>11</v>
      </c>
      <c r="E554" s="2" t="s">
        <v>148</v>
      </c>
      <c r="F554" s="2"/>
      <c r="G554" s="2"/>
      <c r="H554" s="33">
        <f t="shared" si="647"/>
        <v>5</v>
      </c>
      <c r="I554" s="99">
        <f t="shared" si="0"/>
        <v>513.13733873739318</v>
      </c>
      <c r="J554" s="101">
        <f t="shared" si="1"/>
        <v>12.537301118767083</v>
      </c>
      <c r="K554" s="101">
        <f t="shared" si="2"/>
        <v>585</v>
      </c>
      <c r="L554" s="74">
        <f t="shared" si="537"/>
        <v>320</v>
      </c>
      <c r="M554" s="99">
        <f t="shared" si="191"/>
        <v>9290.849345480432</v>
      </c>
      <c r="N554" s="108">
        <f t="shared" si="648"/>
        <v>8602.6295978420239</v>
      </c>
      <c r="O554" s="108">
        <f t="shared" si="649"/>
        <v>688.21974763840728</v>
      </c>
      <c r="P554" s="108"/>
      <c r="Q554" s="108"/>
      <c r="R554" s="109"/>
      <c r="S554" s="99">
        <f t="shared" si="650"/>
        <v>7229.0215298841476</v>
      </c>
      <c r="T554" s="108">
        <f t="shared" si="651"/>
        <v>7229.0215298841476</v>
      </c>
      <c r="U554" s="108">
        <f t="shared" si="652"/>
        <v>578.32960449878055</v>
      </c>
      <c r="V554" s="108"/>
      <c r="W554" s="108"/>
      <c r="X554" s="109"/>
      <c r="Y554" s="99">
        <f t="shared" si="8"/>
        <v>15614.702268765857</v>
      </c>
      <c r="Z554" s="108">
        <f t="shared" ref="Z554:AA554" si="689">T554*$D$58/100</f>
        <v>14458.043059768295</v>
      </c>
      <c r="AA554" s="108">
        <f t="shared" si="689"/>
        <v>1156.6592089975611</v>
      </c>
      <c r="AB554" s="108"/>
      <c r="AC554" s="108"/>
      <c r="AD554" s="109"/>
      <c r="AE554" s="99">
        <f t="shared" si="671"/>
        <v>18.105970164519999</v>
      </c>
      <c r="AF554" s="101">
        <f t="shared" si="654"/>
        <v>36</v>
      </c>
      <c r="AG554" s="101">
        <f t="shared" si="655"/>
        <v>19.001300000000001</v>
      </c>
      <c r="AH554" s="101">
        <f t="shared" si="656"/>
        <v>227</v>
      </c>
      <c r="AI554" s="101">
        <f t="shared" si="657"/>
        <v>200</v>
      </c>
      <c r="AJ554" s="108">
        <f t="shared" si="658"/>
        <v>1.4285714285714286</v>
      </c>
      <c r="AK554" s="101">
        <f t="shared" si="463"/>
        <v>2024.13391047561</v>
      </c>
      <c r="AL554" s="101">
        <f t="shared" si="659"/>
        <v>1445.8043059768295</v>
      </c>
      <c r="AM554" s="101">
        <f t="shared" si="660"/>
        <v>578.32960449878055</v>
      </c>
      <c r="AN554" s="101"/>
      <c r="AO554" s="1">
        <v>30</v>
      </c>
      <c r="AP554" s="2">
        <v>36</v>
      </c>
      <c r="AQ554" s="74">
        <f t="shared" si="661"/>
        <v>227</v>
      </c>
      <c r="AR554" s="31">
        <f t="shared" si="662"/>
        <v>5</v>
      </c>
      <c r="AS554" s="2">
        <f t="shared" si="663"/>
        <v>0</v>
      </c>
      <c r="AT554" s="33">
        <f t="shared" si="664"/>
        <v>0</v>
      </c>
      <c r="AU554" s="31">
        <f t="shared" si="665"/>
        <v>0</v>
      </c>
      <c r="AV554" s="2">
        <f t="shared" si="666"/>
        <v>1</v>
      </c>
      <c r="AW554" s="33">
        <f t="shared" si="667"/>
        <v>0</v>
      </c>
      <c r="AX554" s="31">
        <f t="shared" si="668"/>
        <v>1</v>
      </c>
      <c r="AY554" s="33">
        <f t="shared" si="669"/>
        <v>0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customHeight="1">
      <c r="A555" s="2"/>
      <c r="B555" s="107">
        <v>480</v>
      </c>
      <c r="C555" s="31">
        <v>4</v>
      </c>
      <c r="D555" s="111" t="s">
        <v>11</v>
      </c>
      <c r="E555" s="2" t="s">
        <v>79</v>
      </c>
      <c r="F555" s="2"/>
      <c r="G555" s="2"/>
      <c r="H555" s="33">
        <f t="shared" si="647"/>
        <v>5</v>
      </c>
      <c r="I555" s="99">
        <f t="shared" si="0"/>
        <v>452.78133491674595</v>
      </c>
      <c r="J555" s="101">
        <f t="shared" si="1"/>
        <v>9.8243007492741512</v>
      </c>
      <c r="K555" s="101">
        <f t="shared" si="2"/>
        <v>671</v>
      </c>
      <c r="L555" s="74">
        <f t="shared" si="537"/>
        <v>354</v>
      </c>
      <c r="M555" s="99">
        <f t="shared" si="191"/>
        <v>10461.952015637869</v>
      </c>
      <c r="N555" s="108">
        <f t="shared" si="648"/>
        <v>9686.9828273246458</v>
      </c>
      <c r="O555" s="108">
        <f t="shared" si="649"/>
        <v>774.96918831322432</v>
      </c>
      <c r="P555" s="108"/>
      <c r="Q555" s="108"/>
      <c r="R555" s="109"/>
      <c r="S555" s="99">
        <f t="shared" si="650"/>
        <v>7229.0215298841476</v>
      </c>
      <c r="T555" s="108">
        <f t="shared" si="651"/>
        <v>7229.0215298841476</v>
      </c>
      <c r="U555" s="108">
        <f t="shared" si="652"/>
        <v>578.32960449878055</v>
      </c>
      <c r="V555" s="108"/>
      <c r="W555" s="108"/>
      <c r="X555" s="109"/>
      <c r="Y555" s="99">
        <f t="shared" si="8"/>
        <v>15614.702268765857</v>
      </c>
      <c r="Z555" s="108">
        <f t="shared" ref="Z555:AA555" si="690">T555*$D$58/100</f>
        <v>14458.043059768295</v>
      </c>
      <c r="AA555" s="108">
        <f t="shared" si="690"/>
        <v>1156.6592089975611</v>
      </c>
      <c r="AB555" s="108"/>
      <c r="AC555" s="108"/>
      <c r="AD555" s="109"/>
      <c r="AE555" s="99">
        <f t="shared" si="671"/>
        <v>23.105970164519999</v>
      </c>
      <c r="AF555" s="101">
        <f t="shared" si="654"/>
        <v>36</v>
      </c>
      <c r="AG555" s="101">
        <f t="shared" si="655"/>
        <v>34.001300000000001</v>
      </c>
      <c r="AH555" s="101">
        <f t="shared" si="656"/>
        <v>227</v>
      </c>
      <c r="AI555" s="101">
        <f t="shared" si="657"/>
        <v>200</v>
      </c>
      <c r="AJ555" s="108">
        <f t="shared" si="658"/>
        <v>1.4285714285714286</v>
      </c>
      <c r="AK555" s="101">
        <f t="shared" si="463"/>
        <v>2024.13391047561</v>
      </c>
      <c r="AL555" s="101">
        <f t="shared" si="659"/>
        <v>1445.8043059768295</v>
      </c>
      <c r="AM555" s="101">
        <f t="shared" si="660"/>
        <v>578.32960449878055</v>
      </c>
      <c r="AN555" s="101"/>
      <c r="AO555" s="1">
        <v>30</v>
      </c>
      <c r="AP555" s="2">
        <v>36</v>
      </c>
      <c r="AQ555" s="74">
        <f t="shared" si="661"/>
        <v>227</v>
      </c>
      <c r="AR555" s="31">
        <f t="shared" si="662"/>
        <v>0</v>
      </c>
      <c r="AS555" s="2">
        <f t="shared" si="663"/>
        <v>15</v>
      </c>
      <c r="AT555" s="33">
        <f t="shared" si="664"/>
        <v>0</v>
      </c>
      <c r="AU555" s="31">
        <f t="shared" si="665"/>
        <v>0</v>
      </c>
      <c r="AV555" s="2">
        <f t="shared" si="666"/>
        <v>1</v>
      </c>
      <c r="AW555" s="33">
        <f t="shared" si="667"/>
        <v>0</v>
      </c>
      <c r="AX555" s="31">
        <f t="shared" si="668"/>
        <v>1</v>
      </c>
      <c r="AY555" s="33">
        <f t="shared" si="669"/>
        <v>0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customHeight="1">
      <c r="A556" s="2"/>
      <c r="B556" s="107">
        <v>481</v>
      </c>
      <c r="C556" s="31">
        <v>1</v>
      </c>
      <c r="D556" s="111" t="s">
        <v>11</v>
      </c>
      <c r="E556" s="2" t="s">
        <v>67</v>
      </c>
      <c r="F556" s="2"/>
      <c r="G556" s="2"/>
      <c r="H556" s="33">
        <f t="shared" si="647"/>
        <v>5</v>
      </c>
      <c r="I556" s="99">
        <f t="shared" si="0"/>
        <v>322.93631950812033</v>
      </c>
      <c r="J556" s="101">
        <f t="shared" si="1"/>
        <v>4.9337898036002343</v>
      </c>
      <c r="K556" s="101">
        <f t="shared" si="2"/>
        <v>812</v>
      </c>
      <c r="L556" s="74">
        <f t="shared" si="537"/>
        <v>400</v>
      </c>
      <c r="M556" s="99">
        <f t="shared" si="191"/>
        <v>7461.7569635945256</v>
      </c>
      <c r="N556" s="108">
        <f t="shared" si="648"/>
        <v>6909.2105237727092</v>
      </c>
      <c r="O556" s="108">
        <f t="shared" si="649"/>
        <v>552.54643982181665</v>
      </c>
      <c r="P556" s="108"/>
      <c r="Q556" s="108"/>
      <c r="R556" s="109"/>
      <c r="S556" s="99">
        <f t="shared" si="650"/>
        <v>5805.9958368292691</v>
      </c>
      <c r="T556" s="108">
        <f t="shared" si="651"/>
        <v>5805.9958368292691</v>
      </c>
      <c r="U556" s="108">
        <f t="shared" si="652"/>
        <v>464.31966694634144</v>
      </c>
      <c r="V556" s="108"/>
      <c r="W556" s="108"/>
      <c r="X556" s="109"/>
      <c r="Y556" s="99">
        <f t="shared" si="8"/>
        <v>12540.631007551221</v>
      </c>
      <c r="Z556" s="108">
        <f t="shared" ref="Z556:AA556" si="691">T556*$D$58/100</f>
        <v>11611.991673658538</v>
      </c>
      <c r="AA556" s="108">
        <f t="shared" si="691"/>
        <v>928.63933389268288</v>
      </c>
      <c r="AB556" s="108"/>
      <c r="AC556" s="108"/>
      <c r="AD556" s="109"/>
      <c r="AE556" s="99">
        <f t="shared" si="671"/>
        <v>23.105970164519999</v>
      </c>
      <c r="AF556" s="101">
        <f t="shared" si="654"/>
        <v>36</v>
      </c>
      <c r="AG556" s="101">
        <f t="shared" si="655"/>
        <v>19.001300000000001</v>
      </c>
      <c r="AH556" s="101">
        <f t="shared" si="656"/>
        <v>114</v>
      </c>
      <c r="AI556" s="101">
        <f t="shared" si="657"/>
        <v>200</v>
      </c>
      <c r="AJ556" s="108">
        <f t="shared" si="658"/>
        <v>1.4285714285714286</v>
      </c>
      <c r="AK556" s="101">
        <f t="shared" si="463"/>
        <v>1625.5188343121952</v>
      </c>
      <c r="AL556" s="101">
        <f t="shared" si="659"/>
        <v>1161.1991673658538</v>
      </c>
      <c r="AM556" s="101">
        <f t="shared" si="660"/>
        <v>464.31966694634144</v>
      </c>
      <c r="AN556" s="101"/>
      <c r="AO556" s="1">
        <v>30</v>
      </c>
      <c r="AP556" s="2">
        <v>36</v>
      </c>
      <c r="AQ556" s="74">
        <f t="shared" si="661"/>
        <v>114</v>
      </c>
      <c r="AR556" s="31">
        <f t="shared" si="662"/>
        <v>0</v>
      </c>
      <c r="AS556" s="2">
        <f t="shared" si="663"/>
        <v>0</v>
      </c>
      <c r="AT556" s="33">
        <f t="shared" si="664"/>
        <v>0</v>
      </c>
      <c r="AU556" s="31">
        <f t="shared" si="665"/>
        <v>0</v>
      </c>
      <c r="AV556" s="2">
        <f t="shared" si="666"/>
        <v>1</v>
      </c>
      <c r="AW556" s="33">
        <f t="shared" si="667"/>
        <v>0</v>
      </c>
      <c r="AX556" s="31">
        <f t="shared" si="668"/>
        <v>1</v>
      </c>
      <c r="AY556" s="33">
        <f t="shared" si="669"/>
        <v>0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482</v>
      </c>
      <c r="C557" s="31">
        <v>10</v>
      </c>
      <c r="D557" s="111" t="s">
        <v>14</v>
      </c>
      <c r="E557" s="2" t="s">
        <v>144</v>
      </c>
      <c r="F557" s="2"/>
      <c r="G557" s="2"/>
      <c r="H557" s="33" t="s">
        <v>81</v>
      </c>
      <c r="I557" s="99">
        <f t="shared" si="0"/>
        <v>832.17770789458234</v>
      </c>
      <c r="J557" s="101">
        <f t="shared" si="1"/>
        <v>23.695174714659018</v>
      </c>
      <c r="K557" s="101">
        <f t="shared" si="2"/>
        <v>252</v>
      </c>
      <c r="L557" s="74">
        <f t="shared" si="537"/>
        <v>177</v>
      </c>
      <c r="M557" s="99">
        <f t="shared" si="191"/>
        <v>23073.927948229033</v>
      </c>
      <c r="N557" s="101">
        <f t="shared" ref="N557:N866" si="692">T557*(1+((AG557+IF(F557="백어택",20,0))/100)*(AI557/100-1))</f>
        <v>4303.1636021730574</v>
      </c>
      <c r="O557" s="101">
        <f t="shared" ref="O557:O680" si="693">U557*(1+((AG557+IF(F557="백어택",20,0))/100)*(AI557/100-1))</f>
        <v>4303.1636021730574</v>
      </c>
      <c r="P557" s="101">
        <f t="shared" ref="P557:P680" si="694">V557*(1+((AG557+IF(F557="백어택",20,0))/100)*(AI557*IF(AX557=1,AW557,1)/100-1))</f>
        <v>5814.8777632970296</v>
      </c>
      <c r="Q557" s="101">
        <f t="shared" ref="Q557:Q680" si="695">W557*(1+((AG557+IF(F557="백어택",20,0))/100)*(AI557*AW557/100-1))</f>
        <v>8652.7229805858879</v>
      </c>
      <c r="R557" s="109"/>
      <c r="S557" s="99">
        <f t="shared" ref="S557:S977" si="696">SUM(T557:X557)</f>
        <v>19389.643599043902</v>
      </c>
      <c r="T557" s="101">
        <f t="shared" ref="T557:T680" si="697">AL557*AY557*IF(F557="백어택",1.2,1)</f>
        <v>3616.0643641481706</v>
      </c>
      <c r="U557" s="101">
        <f t="shared" ref="U557:U680" si="698">AM557*AY557*IF(F557="백어택",1.2,1)</f>
        <v>3616.0643641481706</v>
      </c>
      <c r="V557" s="101">
        <f t="shared" ref="V557:V680" si="699">AN557*AY557*IF(F557="백어택",1.2,1)</f>
        <v>4886.3985211060972</v>
      </c>
      <c r="W557" s="101">
        <f t="shared" ref="W557:W680" si="700">(T557+U557+V557)*IF(AX557=1,0,0.6)*IF(F557="백어택",1.2,1)</f>
        <v>7271.1163496414638</v>
      </c>
      <c r="X557" s="74"/>
      <c r="Y557" s="99">
        <f t="shared" si="8"/>
        <v>38779.287198087804</v>
      </c>
      <c r="Z557" s="101">
        <f t="shared" ref="Z557:Z680" si="701">T557*AI557/100</f>
        <v>7232.1287282963413</v>
      </c>
      <c r="AA557" s="101">
        <f t="shared" ref="AA557:AA680" si="702">U557*AI557/100</f>
        <v>7232.1287282963413</v>
      </c>
      <c r="AB557" s="101">
        <f t="shared" ref="AB557:AB680" si="703">V557*AI557*IF(AX557=1,AW557,1)/100</f>
        <v>9772.7970422121944</v>
      </c>
      <c r="AC557" s="101">
        <f t="shared" ref="AC557:AC680" si="704">W557*AI557*AW557/100</f>
        <v>14542.232699282928</v>
      </c>
      <c r="AD557" s="74"/>
      <c r="AE557" s="99">
        <f>AO557*(1-$D$20/100)*(1-$D$17/100)</f>
        <v>27.727164197424003</v>
      </c>
      <c r="AF557" s="101">
        <f t="shared" ref="AF557" si="705">AP557</f>
        <v>36</v>
      </c>
      <c r="AG557" s="101">
        <f t="shared" ref="AG557:AG680" si="706">IF($D$57+AU557&gt;100,100,$D$57+AU557)</f>
        <v>19.001300000000001</v>
      </c>
      <c r="AH557" s="101">
        <f t="shared" ref="AH557:AH680" si="707">AQ557*AS557</f>
        <v>657</v>
      </c>
      <c r="AI557" s="101">
        <f t="shared" ref="AI557:AI680" si="708">$D$58+IF(H557="근접",AR557,0)+IF(AY557=1,0,50)</f>
        <v>200</v>
      </c>
      <c r="AJ557" s="108">
        <f t="shared" ref="AJ557:AJ680" si="709">10/3</f>
        <v>3.3333333333333335</v>
      </c>
      <c r="AK557" s="101">
        <f t="shared" si="463"/>
        <v>12118.527249402439</v>
      </c>
      <c r="AL557" s="101">
        <f t="shared" ref="AL557:AL680" si="710">(IF(H557="근접",$D$61*(VLOOKUP(C557,$B$36:$AG$39,19,FALSE)+VLOOKUP(C557,$B$40:$AG$43,19,FALSE)*$D$54),$D$60*(VLOOKUP(C557,$B$36:$AG$39,19,FALSE)+VLOOKUP(C557,$B$40:$AG$43,19,FALSE)*$D$54)))*$D$59/100</f>
        <v>3616.0643641481706</v>
      </c>
      <c r="AM557" s="101">
        <f t="shared" ref="AM557:AM680" si="711">(IF(H557="근접",$D$61*(VLOOKUP(C557,$B$36:$AG$39,20,FALSE)+VLOOKUP(C557,$B$40:$AG$43,20,FALSE)*$D$54),$D$60*(VLOOKUP(C557,$B$36:$AG$39,20,FALSE)+VLOOKUP(C557,$B$40:$AG$43,20,FALSE)*$D$54)))*$D$59/100</f>
        <v>3616.0643641481706</v>
      </c>
      <c r="AN557" s="101">
        <f t="shared" ref="AN557:AN680" si="712">(IF(H557="근접",$D$61*(VLOOKUP(C557,$B$36:$AG$39,21,FALSE)+VLOOKUP(C557,$B$40:$AG$43,21,FALSE)*$D$54),$D$60*(VLOOKUP(C557,$B$36:$AG$39,21,FALSE)+VLOOKUP(C557,$B$40:$AG$43,21,FALSE)*$D$54)))*$D$59/100</f>
        <v>4886.3985211060972</v>
      </c>
      <c r="AO557" s="1">
        <v>36</v>
      </c>
      <c r="AP557" s="2">
        <v>36</v>
      </c>
      <c r="AQ557" s="74">
        <f t="shared" ref="AQ557:AQ680" si="713">VLOOKUP(C557,$B$45:$AA$48,19,FALSE)</f>
        <v>657</v>
      </c>
      <c r="AR557" s="31">
        <f t="shared" ref="AR557:AR680" si="714">IF(LEFT(E557,1)*1=1,$S$64,$R$64)</f>
        <v>0</v>
      </c>
      <c r="AS557" s="2">
        <f t="shared" ref="AS557:AS680" si="715">IF(LEFT(E557,1)*1=2,$U$64,$T$64)</f>
        <v>1</v>
      </c>
      <c r="AT557" s="33">
        <f t="shared" ref="AT557:AT680" si="716">IF(LEFT(E557,1)*1=3,$W$64,$V$64)</f>
        <v>0</v>
      </c>
      <c r="AU557" s="31">
        <f t="shared" ref="AU557:AU680" si="717">IF(MID(E557,3,1)*1=1,$Y$64,$X$64)</f>
        <v>0</v>
      </c>
      <c r="AV557" s="2">
        <f t="shared" ref="AV557:AV680" si="718">IF(MID(E557,3,1)*1=2,$AA$64,$Z$64)</f>
        <v>0</v>
      </c>
      <c r="AW557" s="33">
        <f t="shared" ref="AW557:AW680" si="719">IF(MID(E557,3,1)*1=3,$AC$64,$AB$64)</f>
        <v>1</v>
      </c>
      <c r="AX557" s="31">
        <f t="shared" ref="AX557:AX680" si="720">IF(MID(E557,5,1)*1=1,$AE$64,$AD$64)</f>
        <v>0.6</v>
      </c>
      <c r="AY557" s="33">
        <f t="shared" ref="AY557:AY680" si="721">IF(MID(E557,5,1)*1=2,$AG$64,$AF$64)</f>
        <v>1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483</v>
      </c>
      <c r="C558" s="31">
        <v>10</v>
      </c>
      <c r="D558" s="111" t="s">
        <v>14</v>
      </c>
      <c r="E558" s="2" t="s">
        <v>138</v>
      </c>
      <c r="F558" s="2"/>
      <c r="G558" s="2"/>
      <c r="H558" s="33" t="s">
        <v>81</v>
      </c>
      <c r="I558" s="99">
        <f t="shared" si="0"/>
        <v>1007.0030475956155</v>
      </c>
      <c r="J558" s="101">
        <f t="shared" si="1"/>
        <v>23.695174714659018</v>
      </c>
      <c r="K558" s="101">
        <f t="shared" si="2"/>
        <v>156</v>
      </c>
      <c r="L558" s="74">
        <f t="shared" si="537"/>
        <v>121</v>
      </c>
      <c r="M558" s="99">
        <f t="shared" si="191"/>
        <v>27921.33884799001</v>
      </c>
      <c r="N558" s="101">
        <f t="shared" si="692"/>
        <v>5207.1796932100997</v>
      </c>
      <c r="O558" s="101">
        <f t="shared" si="693"/>
        <v>5207.1796932100997</v>
      </c>
      <c r="P558" s="101">
        <f t="shared" si="694"/>
        <v>7036.4773935735539</v>
      </c>
      <c r="Q558" s="101">
        <f t="shared" si="695"/>
        <v>10470.502067996253</v>
      </c>
      <c r="R558" s="109"/>
      <c r="S558" s="99">
        <f t="shared" si="696"/>
        <v>19389.643599043902</v>
      </c>
      <c r="T558" s="101">
        <f t="shared" si="697"/>
        <v>3616.0643641481706</v>
      </c>
      <c r="U558" s="101">
        <f t="shared" si="698"/>
        <v>3616.0643641481706</v>
      </c>
      <c r="V558" s="101">
        <f t="shared" si="699"/>
        <v>4886.3985211060972</v>
      </c>
      <c r="W558" s="101">
        <f t="shared" si="700"/>
        <v>7271.1163496414638</v>
      </c>
      <c r="X558" s="74"/>
      <c r="Y558" s="99">
        <f t="shared" si="8"/>
        <v>38779.287198087804</v>
      </c>
      <c r="Z558" s="101">
        <f t="shared" si="701"/>
        <v>7232.1287282963413</v>
      </c>
      <c r="AA558" s="101">
        <f t="shared" si="702"/>
        <v>7232.1287282963413</v>
      </c>
      <c r="AB558" s="101">
        <f t="shared" si="703"/>
        <v>9772.7970422121944</v>
      </c>
      <c r="AC558" s="101">
        <f t="shared" si="704"/>
        <v>14542.232699282928</v>
      </c>
      <c r="AD558" s="74"/>
      <c r="AE558" s="99">
        <f t="shared" ref="AE558:AE621" si="722">AO558*(1-$D$20/100)*(1-$D$17/100)</f>
        <v>27.727164197424003</v>
      </c>
      <c r="AF558" s="101">
        <f t="shared" ref="AF558" si="723">AP558</f>
        <v>36</v>
      </c>
      <c r="AG558" s="101">
        <f t="shared" si="706"/>
        <v>44.001300000000001</v>
      </c>
      <c r="AH558" s="101">
        <f t="shared" si="707"/>
        <v>657</v>
      </c>
      <c r="AI558" s="101">
        <f t="shared" si="708"/>
        <v>200</v>
      </c>
      <c r="AJ558" s="108">
        <f t="shared" si="709"/>
        <v>3.3333333333333335</v>
      </c>
      <c r="AK558" s="101">
        <f t="shared" si="463"/>
        <v>12118.527249402439</v>
      </c>
      <c r="AL558" s="101">
        <f t="shared" si="710"/>
        <v>3616.0643641481706</v>
      </c>
      <c r="AM558" s="101">
        <f t="shared" si="711"/>
        <v>3616.0643641481706</v>
      </c>
      <c r="AN558" s="101">
        <f t="shared" si="712"/>
        <v>4886.3985211060972</v>
      </c>
      <c r="AO558" s="1">
        <v>36</v>
      </c>
      <c r="AP558" s="2">
        <v>36</v>
      </c>
      <c r="AQ558" s="74">
        <f t="shared" si="713"/>
        <v>657</v>
      </c>
      <c r="AR558" s="31">
        <f t="shared" si="714"/>
        <v>0</v>
      </c>
      <c r="AS558" s="2">
        <f t="shared" si="715"/>
        <v>1</v>
      </c>
      <c r="AT558" s="33">
        <f t="shared" si="716"/>
        <v>0</v>
      </c>
      <c r="AU558" s="31">
        <f t="shared" si="717"/>
        <v>25</v>
      </c>
      <c r="AV558" s="2">
        <f t="shared" si="718"/>
        <v>0</v>
      </c>
      <c r="AW558" s="33">
        <f t="shared" si="719"/>
        <v>1</v>
      </c>
      <c r="AX558" s="31">
        <f t="shared" si="720"/>
        <v>0.6</v>
      </c>
      <c r="AY558" s="33">
        <f t="shared" si="721"/>
        <v>1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484</v>
      </c>
      <c r="C559" s="31">
        <v>10</v>
      </c>
      <c r="D559" s="111" t="s">
        <v>14</v>
      </c>
      <c r="E559" s="2" t="s">
        <v>141</v>
      </c>
      <c r="F559" s="2"/>
      <c r="G559" s="2"/>
      <c r="H559" s="33" t="s">
        <v>81</v>
      </c>
      <c r="I559" s="99">
        <f t="shared" si="0"/>
        <v>868.05432214900372</v>
      </c>
      <c r="J559" s="101">
        <f t="shared" si="1"/>
        <v>23.695174714659018</v>
      </c>
      <c r="K559" s="101">
        <f t="shared" si="2"/>
        <v>231</v>
      </c>
      <c r="L559" s="74">
        <f t="shared" si="537"/>
        <v>165</v>
      </c>
      <c r="M559" s="99">
        <f t="shared" si="191"/>
        <v>24068.684722509017</v>
      </c>
      <c r="N559" s="101">
        <f t="shared" si="692"/>
        <v>4303.1636021730574</v>
      </c>
      <c r="O559" s="101">
        <f t="shared" si="693"/>
        <v>4303.1636021730574</v>
      </c>
      <c r="P559" s="101">
        <f t="shared" si="694"/>
        <v>5814.8777632970296</v>
      </c>
      <c r="Q559" s="101">
        <f t="shared" si="695"/>
        <v>9647.4797548658717</v>
      </c>
      <c r="R559" s="109"/>
      <c r="S559" s="99">
        <f t="shared" si="696"/>
        <v>19389.643599043902</v>
      </c>
      <c r="T559" s="101">
        <f t="shared" si="697"/>
        <v>3616.0643641481706</v>
      </c>
      <c r="U559" s="101">
        <f t="shared" si="698"/>
        <v>3616.0643641481706</v>
      </c>
      <c r="V559" s="101">
        <f t="shared" si="699"/>
        <v>4886.3985211060972</v>
      </c>
      <c r="W559" s="101">
        <f t="shared" si="700"/>
        <v>7271.1163496414638</v>
      </c>
      <c r="X559" s="74"/>
      <c r="Y559" s="99">
        <f t="shared" si="8"/>
        <v>44014.490969829661</v>
      </c>
      <c r="Z559" s="101">
        <f t="shared" si="701"/>
        <v>7232.1287282963413</v>
      </c>
      <c r="AA559" s="101">
        <f t="shared" si="702"/>
        <v>7232.1287282963413</v>
      </c>
      <c r="AB559" s="101">
        <f t="shared" si="703"/>
        <v>9772.7970422121944</v>
      </c>
      <c r="AC559" s="101">
        <f t="shared" si="704"/>
        <v>19777.436471024783</v>
      </c>
      <c r="AD559" s="74"/>
      <c r="AE559" s="99">
        <f t="shared" si="722"/>
        <v>27.727164197424003</v>
      </c>
      <c r="AF559" s="101">
        <f t="shared" ref="AF559" si="724">AP559</f>
        <v>36</v>
      </c>
      <c r="AG559" s="101">
        <f t="shared" si="706"/>
        <v>19.001300000000001</v>
      </c>
      <c r="AH559" s="101">
        <f t="shared" si="707"/>
        <v>657</v>
      </c>
      <c r="AI559" s="101">
        <f t="shared" si="708"/>
        <v>200</v>
      </c>
      <c r="AJ559" s="108">
        <f t="shared" si="709"/>
        <v>3.3333333333333335</v>
      </c>
      <c r="AK559" s="101">
        <f t="shared" si="463"/>
        <v>12118.527249402439</v>
      </c>
      <c r="AL559" s="101">
        <f t="shared" si="710"/>
        <v>3616.0643641481706</v>
      </c>
      <c r="AM559" s="101">
        <f t="shared" si="711"/>
        <v>3616.0643641481706</v>
      </c>
      <c r="AN559" s="101">
        <f t="shared" si="712"/>
        <v>4886.3985211060972</v>
      </c>
      <c r="AO559" s="1">
        <v>36</v>
      </c>
      <c r="AP559" s="2">
        <v>36</v>
      </c>
      <c r="AQ559" s="74">
        <f t="shared" si="713"/>
        <v>657</v>
      </c>
      <c r="AR559" s="31">
        <f t="shared" si="714"/>
        <v>0</v>
      </c>
      <c r="AS559" s="2">
        <f t="shared" si="715"/>
        <v>1</v>
      </c>
      <c r="AT559" s="33">
        <f t="shared" si="716"/>
        <v>0</v>
      </c>
      <c r="AU559" s="31">
        <f t="shared" si="717"/>
        <v>0</v>
      </c>
      <c r="AV559" s="2">
        <f t="shared" si="718"/>
        <v>0</v>
      </c>
      <c r="AW559" s="33">
        <f t="shared" si="719"/>
        <v>1.36</v>
      </c>
      <c r="AX559" s="31">
        <f t="shared" si="720"/>
        <v>0.6</v>
      </c>
      <c r="AY559" s="33">
        <f t="shared" si="721"/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485</v>
      </c>
      <c r="C560" s="31">
        <v>10</v>
      </c>
      <c r="D560" s="111" t="s">
        <v>14</v>
      </c>
      <c r="E560" s="2" t="s">
        <v>150</v>
      </c>
      <c r="F560" s="2"/>
      <c r="G560" s="2"/>
      <c r="H560" s="33" t="s">
        <v>81</v>
      </c>
      <c r="I560" s="99">
        <f t="shared" si="0"/>
        <v>898.61588243980702</v>
      </c>
      <c r="J560" s="101">
        <f t="shared" si="1"/>
        <v>23.695174714659018</v>
      </c>
      <c r="K560" s="101">
        <f t="shared" si="2"/>
        <v>206</v>
      </c>
      <c r="L560" s="74">
        <f t="shared" si="537"/>
        <v>153</v>
      </c>
      <c r="M560" s="99">
        <f t="shared" si="191"/>
        <v>24916.070122821595</v>
      </c>
      <c r="N560" s="101">
        <f t="shared" si="692"/>
        <v>4646.7132211855005</v>
      </c>
      <c r="O560" s="101">
        <f t="shared" si="693"/>
        <v>4646.7132211855005</v>
      </c>
      <c r="P560" s="101">
        <f t="shared" si="694"/>
        <v>6279.1173843924962</v>
      </c>
      <c r="Q560" s="101">
        <f t="shared" si="695"/>
        <v>9343.5262960580985</v>
      </c>
      <c r="R560" s="109"/>
      <c r="S560" s="99">
        <f t="shared" si="696"/>
        <v>19389.643599043902</v>
      </c>
      <c r="T560" s="101">
        <f t="shared" si="697"/>
        <v>3616.0643641481706</v>
      </c>
      <c r="U560" s="101">
        <f t="shared" si="698"/>
        <v>3616.0643641481706</v>
      </c>
      <c r="V560" s="101">
        <f t="shared" si="699"/>
        <v>4886.3985211060972</v>
      </c>
      <c r="W560" s="101">
        <f t="shared" si="700"/>
        <v>7271.1163496414638</v>
      </c>
      <c r="X560" s="74"/>
      <c r="Y560" s="99">
        <f t="shared" si="8"/>
        <v>48474.108997609757</v>
      </c>
      <c r="Z560" s="101">
        <f t="shared" si="701"/>
        <v>9040.1609103704268</v>
      </c>
      <c r="AA560" s="101">
        <f t="shared" si="702"/>
        <v>9040.1609103704268</v>
      </c>
      <c r="AB560" s="101">
        <f t="shared" si="703"/>
        <v>12215.996302765243</v>
      </c>
      <c r="AC560" s="101">
        <f t="shared" si="704"/>
        <v>18177.790874103659</v>
      </c>
      <c r="AD560" s="74"/>
      <c r="AE560" s="99">
        <f t="shared" si="722"/>
        <v>27.727164197424003</v>
      </c>
      <c r="AF560" s="101">
        <f t="shared" ref="AF560" si="725">AP560</f>
        <v>36</v>
      </c>
      <c r="AG560" s="101">
        <f t="shared" si="706"/>
        <v>19.001300000000001</v>
      </c>
      <c r="AH560" s="101">
        <f t="shared" si="707"/>
        <v>657</v>
      </c>
      <c r="AI560" s="101">
        <f t="shared" si="708"/>
        <v>250</v>
      </c>
      <c r="AJ560" s="108">
        <f t="shared" si="709"/>
        <v>3.3333333333333335</v>
      </c>
      <c r="AK560" s="101">
        <f t="shared" si="463"/>
        <v>12118.527249402439</v>
      </c>
      <c r="AL560" s="101">
        <f t="shared" si="710"/>
        <v>3616.0643641481706</v>
      </c>
      <c r="AM560" s="101">
        <f t="shared" si="711"/>
        <v>3616.0643641481706</v>
      </c>
      <c r="AN560" s="101">
        <f t="shared" si="712"/>
        <v>4886.3985211060972</v>
      </c>
      <c r="AO560" s="1">
        <v>36</v>
      </c>
      <c r="AP560" s="2">
        <v>36</v>
      </c>
      <c r="AQ560" s="74">
        <f t="shared" si="713"/>
        <v>657</v>
      </c>
      <c r="AR560" s="31">
        <f t="shared" si="714"/>
        <v>50</v>
      </c>
      <c r="AS560" s="2">
        <f t="shared" si="715"/>
        <v>1</v>
      </c>
      <c r="AT560" s="33">
        <f t="shared" si="716"/>
        <v>0</v>
      </c>
      <c r="AU560" s="31">
        <f t="shared" si="717"/>
        <v>0</v>
      </c>
      <c r="AV560" s="2">
        <f t="shared" si="718"/>
        <v>0</v>
      </c>
      <c r="AW560" s="33">
        <f t="shared" si="719"/>
        <v>1</v>
      </c>
      <c r="AX560" s="31">
        <f t="shared" si="720"/>
        <v>0.6</v>
      </c>
      <c r="AY560" s="33">
        <f t="shared" si="721"/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486</v>
      </c>
      <c r="C561" s="31">
        <v>10</v>
      </c>
      <c r="D561" s="111" t="s">
        <v>14</v>
      </c>
      <c r="E561" s="2" t="s">
        <v>164</v>
      </c>
      <c r="F561" s="2"/>
      <c r="G561" s="2"/>
      <c r="H561" s="33" t="s">
        <v>81</v>
      </c>
      <c r="I561" s="99">
        <f t="shared" si="0"/>
        <v>1160.8538919913569</v>
      </c>
      <c r="J561" s="101">
        <f t="shared" si="1"/>
        <v>23.695174714659018</v>
      </c>
      <c r="K561" s="101">
        <f t="shared" si="2"/>
        <v>104</v>
      </c>
      <c r="L561" s="74">
        <f t="shared" si="537"/>
        <v>89</v>
      </c>
      <c r="M561" s="99">
        <f t="shared" si="191"/>
        <v>32187.186472463061</v>
      </c>
      <c r="N561" s="101">
        <f t="shared" si="692"/>
        <v>6002.7373577410644</v>
      </c>
      <c r="O561" s="101">
        <f t="shared" si="693"/>
        <v>6002.7373577410644</v>
      </c>
      <c r="P561" s="101">
        <f t="shared" si="694"/>
        <v>8111.5168298072831</v>
      </c>
      <c r="Q561" s="101">
        <f t="shared" si="695"/>
        <v>12070.194927173648</v>
      </c>
      <c r="R561" s="109"/>
      <c r="S561" s="99">
        <f t="shared" si="696"/>
        <v>19389.643599043902</v>
      </c>
      <c r="T561" s="101">
        <f t="shared" si="697"/>
        <v>3616.0643641481706</v>
      </c>
      <c r="U561" s="101">
        <f t="shared" si="698"/>
        <v>3616.0643641481706</v>
      </c>
      <c r="V561" s="101">
        <f t="shared" si="699"/>
        <v>4886.3985211060972</v>
      </c>
      <c r="W561" s="101">
        <f t="shared" si="700"/>
        <v>7271.1163496414638</v>
      </c>
      <c r="X561" s="74"/>
      <c r="Y561" s="99">
        <f t="shared" si="8"/>
        <v>48474.108997609757</v>
      </c>
      <c r="Z561" s="101">
        <f t="shared" si="701"/>
        <v>9040.1609103704268</v>
      </c>
      <c r="AA561" s="101">
        <f t="shared" si="702"/>
        <v>9040.1609103704268</v>
      </c>
      <c r="AB561" s="101">
        <f t="shared" si="703"/>
        <v>12215.996302765243</v>
      </c>
      <c r="AC561" s="101">
        <f t="shared" si="704"/>
        <v>18177.790874103659</v>
      </c>
      <c r="AD561" s="74"/>
      <c r="AE561" s="99">
        <f t="shared" si="722"/>
        <v>27.727164197424003</v>
      </c>
      <c r="AF561" s="101">
        <f t="shared" ref="AF561" si="726">AP561</f>
        <v>36</v>
      </c>
      <c r="AG561" s="101">
        <f t="shared" si="706"/>
        <v>44.001300000000001</v>
      </c>
      <c r="AH561" s="101">
        <f t="shared" si="707"/>
        <v>657</v>
      </c>
      <c r="AI561" s="101">
        <f t="shared" si="708"/>
        <v>250</v>
      </c>
      <c r="AJ561" s="108">
        <f t="shared" si="709"/>
        <v>3.3333333333333335</v>
      </c>
      <c r="AK561" s="101">
        <f t="shared" si="463"/>
        <v>12118.527249402439</v>
      </c>
      <c r="AL561" s="101">
        <f t="shared" si="710"/>
        <v>3616.0643641481706</v>
      </c>
      <c r="AM561" s="101">
        <f t="shared" si="711"/>
        <v>3616.0643641481706</v>
      </c>
      <c r="AN561" s="101">
        <f t="shared" si="712"/>
        <v>4886.3985211060972</v>
      </c>
      <c r="AO561" s="1">
        <v>36</v>
      </c>
      <c r="AP561" s="2">
        <v>36</v>
      </c>
      <c r="AQ561" s="74">
        <f t="shared" si="713"/>
        <v>657</v>
      </c>
      <c r="AR561" s="31">
        <f t="shared" si="714"/>
        <v>50</v>
      </c>
      <c r="AS561" s="2">
        <f t="shared" si="715"/>
        <v>1</v>
      </c>
      <c r="AT561" s="33">
        <f t="shared" si="716"/>
        <v>0</v>
      </c>
      <c r="AU561" s="31">
        <f t="shared" si="717"/>
        <v>25</v>
      </c>
      <c r="AV561" s="2">
        <f t="shared" si="718"/>
        <v>0</v>
      </c>
      <c r="AW561" s="33">
        <f t="shared" si="719"/>
        <v>1</v>
      </c>
      <c r="AX561" s="31">
        <f t="shared" si="720"/>
        <v>0.6</v>
      </c>
      <c r="AY561" s="33">
        <f t="shared" si="721"/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487</v>
      </c>
      <c r="C562" s="31">
        <v>10</v>
      </c>
      <c r="D562" s="111" t="s">
        <v>14</v>
      </c>
      <c r="E562" s="2" t="s">
        <v>156</v>
      </c>
      <c r="F562" s="2"/>
      <c r="G562" s="2"/>
      <c r="H562" s="33" t="s">
        <v>81</v>
      </c>
      <c r="I562" s="99">
        <f t="shared" si="0"/>
        <v>943.46165025783375</v>
      </c>
      <c r="J562" s="101">
        <f t="shared" si="1"/>
        <v>23.695174714659018</v>
      </c>
      <c r="K562" s="101">
        <f t="shared" si="2"/>
        <v>185</v>
      </c>
      <c r="L562" s="74">
        <f t="shared" si="537"/>
        <v>140</v>
      </c>
      <c r="M562" s="99">
        <f t="shared" si="191"/>
        <v>26159.516090671576</v>
      </c>
      <c r="N562" s="101">
        <f t="shared" si="692"/>
        <v>4646.7132211855005</v>
      </c>
      <c r="O562" s="101">
        <f t="shared" si="693"/>
        <v>4646.7132211855005</v>
      </c>
      <c r="P562" s="101">
        <f t="shared" si="694"/>
        <v>6279.1173843924962</v>
      </c>
      <c r="Q562" s="101">
        <f t="shared" si="695"/>
        <v>10586.972263908079</v>
      </c>
      <c r="R562" s="109"/>
      <c r="S562" s="99">
        <f t="shared" si="696"/>
        <v>19389.643599043902</v>
      </c>
      <c r="T562" s="101">
        <f t="shared" si="697"/>
        <v>3616.0643641481706</v>
      </c>
      <c r="U562" s="101">
        <f t="shared" si="698"/>
        <v>3616.0643641481706</v>
      </c>
      <c r="V562" s="101">
        <f t="shared" si="699"/>
        <v>4886.3985211060972</v>
      </c>
      <c r="W562" s="101">
        <f t="shared" si="700"/>
        <v>7271.1163496414638</v>
      </c>
      <c r="X562" s="74"/>
      <c r="Y562" s="99">
        <f t="shared" si="8"/>
        <v>55018.113712287071</v>
      </c>
      <c r="Z562" s="101">
        <f t="shared" si="701"/>
        <v>9040.1609103704268</v>
      </c>
      <c r="AA562" s="101">
        <f t="shared" si="702"/>
        <v>9040.1609103704268</v>
      </c>
      <c r="AB562" s="101">
        <f t="shared" si="703"/>
        <v>12215.996302765243</v>
      </c>
      <c r="AC562" s="101">
        <f t="shared" si="704"/>
        <v>24721.795588780977</v>
      </c>
      <c r="AD562" s="74"/>
      <c r="AE562" s="99">
        <f t="shared" si="722"/>
        <v>27.727164197424003</v>
      </c>
      <c r="AF562" s="101">
        <f t="shared" ref="AF562" si="727">AP562</f>
        <v>36</v>
      </c>
      <c r="AG562" s="101">
        <f t="shared" si="706"/>
        <v>19.001300000000001</v>
      </c>
      <c r="AH562" s="101">
        <f t="shared" si="707"/>
        <v>657</v>
      </c>
      <c r="AI562" s="101">
        <f t="shared" si="708"/>
        <v>250</v>
      </c>
      <c r="AJ562" s="108">
        <f t="shared" si="709"/>
        <v>3.3333333333333335</v>
      </c>
      <c r="AK562" s="101">
        <f t="shared" si="463"/>
        <v>12118.527249402439</v>
      </c>
      <c r="AL562" s="101">
        <f t="shared" si="710"/>
        <v>3616.0643641481706</v>
      </c>
      <c r="AM562" s="101">
        <f t="shared" si="711"/>
        <v>3616.0643641481706</v>
      </c>
      <c r="AN562" s="101">
        <f t="shared" si="712"/>
        <v>4886.3985211060972</v>
      </c>
      <c r="AO562" s="1">
        <v>36</v>
      </c>
      <c r="AP562" s="2">
        <v>36</v>
      </c>
      <c r="AQ562" s="74">
        <f t="shared" si="713"/>
        <v>657</v>
      </c>
      <c r="AR562" s="31">
        <f t="shared" si="714"/>
        <v>50</v>
      </c>
      <c r="AS562" s="2">
        <f t="shared" si="715"/>
        <v>1</v>
      </c>
      <c r="AT562" s="33">
        <f t="shared" si="716"/>
        <v>0</v>
      </c>
      <c r="AU562" s="31">
        <f t="shared" si="717"/>
        <v>0</v>
      </c>
      <c r="AV562" s="2">
        <f t="shared" si="718"/>
        <v>0</v>
      </c>
      <c r="AW562" s="33">
        <f t="shared" si="719"/>
        <v>1.36</v>
      </c>
      <c r="AX562" s="31">
        <f t="shared" si="720"/>
        <v>0.6</v>
      </c>
      <c r="AY562" s="33">
        <f t="shared" si="721"/>
        <v>1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488</v>
      </c>
      <c r="C563" s="31">
        <v>10</v>
      </c>
      <c r="D563" s="111" t="s">
        <v>14</v>
      </c>
      <c r="E563" s="2" t="s">
        <v>161</v>
      </c>
      <c r="F563" s="2"/>
      <c r="G563" s="2"/>
      <c r="H563" s="33" t="s">
        <v>81</v>
      </c>
      <c r="I563" s="99">
        <f t="shared" si="0"/>
        <v>832.17770789458234</v>
      </c>
      <c r="J563" s="101">
        <f t="shared" si="1"/>
        <v>11.847587357329509</v>
      </c>
      <c r="K563" s="101">
        <f t="shared" si="2"/>
        <v>252</v>
      </c>
      <c r="L563" s="74">
        <f t="shared" si="537"/>
        <v>177</v>
      </c>
      <c r="M563" s="99">
        <f t="shared" si="191"/>
        <v>23073.927948229033</v>
      </c>
      <c r="N563" s="101">
        <f t="shared" si="692"/>
        <v>4303.1636021730574</v>
      </c>
      <c r="O563" s="101">
        <f t="shared" si="693"/>
        <v>4303.1636021730574</v>
      </c>
      <c r="P563" s="101">
        <f t="shared" si="694"/>
        <v>5814.8777632970296</v>
      </c>
      <c r="Q563" s="101">
        <f t="shared" si="695"/>
        <v>8652.7229805858879</v>
      </c>
      <c r="R563" s="109"/>
      <c r="S563" s="99">
        <f t="shared" si="696"/>
        <v>19389.643599043902</v>
      </c>
      <c r="T563" s="101">
        <f t="shared" si="697"/>
        <v>3616.0643641481706</v>
      </c>
      <c r="U563" s="101">
        <f t="shared" si="698"/>
        <v>3616.0643641481706</v>
      </c>
      <c r="V563" s="101">
        <f t="shared" si="699"/>
        <v>4886.3985211060972</v>
      </c>
      <c r="W563" s="101">
        <f t="shared" si="700"/>
        <v>7271.1163496414638</v>
      </c>
      <c r="X563" s="74"/>
      <c r="Y563" s="99">
        <f t="shared" si="8"/>
        <v>38779.287198087804</v>
      </c>
      <c r="Z563" s="101">
        <f t="shared" si="701"/>
        <v>7232.1287282963413</v>
      </c>
      <c r="AA563" s="101">
        <f t="shared" si="702"/>
        <v>7232.1287282963413</v>
      </c>
      <c r="AB563" s="101">
        <f t="shared" si="703"/>
        <v>9772.7970422121944</v>
      </c>
      <c r="AC563" s="101">
        <f t="shared" si="704"/>
        <v>14542.232699282928</v>
      </c>
      <c r="AD563" s="74"/>
      <c r="AE563" s="99">
        <f t="shared" si="722"/>
        <v>27.727164197424003</v>
      </c>
      <c r="AF563" s="101">
        <f t="shared" ref="AF563" si="728">AP563</f>
        <v>36</v>
      </c>
      <c r="AG563" s="101">
        <f t="shared" si="706"/>
        <v>19.001300000000001</v>
      </c>
      <c r="AH563" s="101">
        <f t="shared" si="707"/>
        <v>328.5</v>
      </c>
      <c r="AI563" s="101">
        <f t="shared" si="708"/>
        <v>200</v>
      </c>
      <c r="AJ563" s="108">
        <f t="shared" si="709"/>
        <v>3.3333333333333335</v>
      </c>
      <c r="AK563" s="101">
        <f t="shared" si="463"/>
        <v>12118.527249402439</v>
      </c>
      <c r="AL563" s="101">
        <f t="shared" si="710"/>
        <v>3616.0643641481706</v>
      </c>
      <c r="AM563" s="101">
        <f t="shared" si="711"/>
        <v>3616.0643641481706</v>
      </c>
      <c r="AN563" s="101">
        <f t="shared" si="712"/>
        <v>4886.3985211060972</v>
      </c>
      <c r="AO563" s="1">
        <v>36</v>
      </c>
      <c r="AP563" s="2">
        <v>36</v>
      </c>
      <c r="AQ563" s="74">
        <f t="shared" si="713"/>
        <v>657</v>
      </c>
      <c r="AR563" s="31">
        <f t="shared" si="714"/>
        <v>0</v>
      </c>
      <c r="AS563" s="2">
        <f t="shared" si="715"/>
        <v>0.5</v>
      </c>
      <c r="AT563" s="33">
        <f t="shared" si="716"/>
        <v>0</v>
      </c>
      <c r="AU563" s="31">
        <f t="shared" si="717"/>
        <v>0</v>
      </c>
      <c r="AV563" s="2">
        <f t="shared" si="718"/>
        <v>0</v>
      </c>
      <c r="AW563" s="33">
        <f t="shared" si="719"/>
        <v>1</v>
      </c>
      <c r="AX563" s="31">
        <f t="shared" si="720"/>
        <v>0.6</v>
      </c>
      <c r="AY563" s="33">
        <f t="shared" si="721"/>
        <v>1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489</v>
      </c>
      <c r="C564" s="31">
        <v>10</v>
      </c>
      <c r="D564" s="111" t="s">
        <v>14</v>
      </c>
      <c r="E564" s="2" t="s">
        <v>169</v>
      </c>
      <c r="F564" s="2"/>
      <c r="G564" s="2"/>
      <c r="H564" s="33" t="s">
        <v>81</v>
      </c>
      <c r="I564" s="99">
        <f t="shared" si="0"/>
        <v>1007.0030475956155</v>
      </c>
      <c r="J564" s="101">
        <f t="shared" si="1"/>
        <v>11.847587357329509</v>
      </c>
      <c r="K564" s="101">
        <f t="shared" si="2"/>
        <v>156</v>
      </c>
      <c r="L564" s="74">
        <f t="shared" si="537"/>
        <v>121</v>
      </c>
      <c r="M564" s="99">
        <f t="shared" si="191"/>
        <v>27921.33884799001</v>
      </c>
      <c r="N564" s="101">
        <f t="shared" si="692"/>
        <v>5207.1796932100997</v>
      </c>
      <c r="O564" s="101">
        <f t="shared" si="693"/>
        <v>5207.1796932100997</v>
      </c>
      <c r="P564" s="101">
        <f t="shared" si="694"/>
        <v>7036.4773935735539</v>
      </c>
      <c r="Q564" s="101">
        <f t="shared" si="695"/>
        <v>10470.502067996253</v>
      </c>
      <c r="R564" s="109"/>
      <c r="S564" s="99">
        <f t="shared" si="696"/>
        <v>19389.643599043902</v>
      </c>
      <c r="T564" s="101">
        <f t="shared" si="697"/>
        <v>3616.0643641481706</v>
      </c>
      <c r="U564" s="101">
        <f t="shared" si="698"/>
        <v>3616.0643641481706</v>
      </c>
      <c r="V564" s="101">
        <f t="shared" si="699"/>
        <v>4886.3985211060972</v>
      </c>
      <c r="W564" s="101">
        <f t="shared" si="700"/>
        <v>7271.1163496414638</v>
      </c>
      <c r="X564" s="74"/>
      <c r="Y564" s="99">
        <f t="shared" si="8"/>
        <v>38779.287198087804</v>
      </c>
      <c r="Z564" s="101">
        <f t="shared" si="701"/>
        <v>7232.1287282963413</v>
      </c>
      <c r="AA564" s="101">
        <f t="shared" si="702"/>
        <v>7232.1287282963413</v>
      </c>
      <c r="AB564" s="101">
        <f t="shared" si="703"/>
        <v>9772.7970422121944</v>
      </c>
      <c r="AC564" s="101">
        <f t="shared" si="704"/>
        <v>14542.232699282928</v>
      </c>
      <c r="AD564" s="74"/>
      <c r="AE564" s="99">
        <f t="shared" si="722"/>
        <v>27.727164197424003</v>
      </c>
      <c r="AF564" s="101">
        <f t="shared" ref="AF564" si="729">AP564</f>
        <v>36</v>
      </c>
      <c r="AG564" s="101">
        <f t="shared" si="706"/>
        <v>44.001300000000001</v>
      </c>
      <c r="AH564" s="101">
        <f t="shared" si="707"/>
        <v>328.5</v>
      </c>
      <c r="AI564" s="101">
        <f t="shared" si="708"/>
        <v>200</v>
      </c>
      <c r="AJ564" s="108">
        <f t="shared" si="709"/>
        <v>3.3333333333333335</v>
      </c>
      <c r="AK564" s="101">
        <f t="shared" si="463"/>
        <v>12118.527249402439</v>
      </c>
      <c r="AL564" s="101">
        <f t="shared" si="710"/>
        <v>3616.0643641481706</v>
      </c>
      <c r="AM564" s="101">
        <f t="shared" si="711"/>
        <v>3616.0643641481706</v>
      </c>
      <c r="AN564" s="101">
        <f t="shared" si="712"/>
        <v>4886.3985211060972</v>
      </c>
      <c r="AO564" s="1">
        <v>36</v>
      </c>
      <c r="AP564" s="2">
        <v>36</v>
      </c>
      <c r="AQ564" s="74">
        <f t="shared" si="713"/>
        <v>657</v>
      </c>
      <c r="AR564" s="31">
        <f t="shared" si="714"/>
        <v>0</v>
      </c>
      <c r="AS564" s="2">
        <f t="shared" si="715"/>
        <v>0.5</v>
      </c>
      <c r="AT564" s="33">
        <f t="shared" si="716"/>
        <v>0</v>
      </c>
      <c r="AU564" s="31">
        <f t="shared" si="717"/>
        <v>25</v>
      </c>
      <c r="AV564" s="2">
        <f t="shared" si="718"/>
        <v>0</v>
      </c>
      <c r="AW564" s="33">
        <f t="shared" si="719"/>
        <v>1</v>
      </c>
      <c r="AX564" s="31">
        <f t="shared" si="720"/>
        <v>0.6</v>
      </c>
      <c r="AY564" s="33">
        <f t="shared" si="721"/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490</v>
      </c>
      <c r="C565" s="31">
        <v>10</v>
      </c>
      <c r="D565" s="111" t="s">
        <v>14</v>
      </c>
      <c r="E565" s="2" t="s">
        <v>171</v>
      </c>
      <c r="F565" s="2"/>
      <c r="G565" s="2"/>
      <c r="H565" s="33" t="s">
        <v>81</v>
      </c>
      <c r="I565" s="99">
        <f t="shared" si="0"/>
        <v>868.05432214900372</v>
      </c>
      <c r="J565" s="101">
        <f t="shared" si="1"/>
        <v>11.847587357329509</v>
      </c>
      <c r="K565" s="101">
        <f t="shared" si="2"/>
        <v>231</v>
      </c>
      <c r="L565" s="74">
        <f t="shared" si="537"/>
        <v>165</v>
      </c>
      <c r="M565" s="99">
        <f t="shared" si="191"/>
        <v>24068.684722509017</v>
      </c>
      <c r="N565" s="101">
        <f t="shared" si="692"/>
        <v>4303.1636021730574</v>
      </c>
      <c r="O565" s="101">
        <f t="shared" si="693"/>
        <v>4303.1636021730574</v>
      </c>
      <c r="P565" s="101">
        <f t="shared" si="694"/>
        <v>5814.8777632970296</v>
      </c>
      <c r="Q565" s="101">
        <f t="shared" si="695"/>
        <v>9647.4797548658717</v>
      </c>
      <c r="R565" s="109"/>
      <c r="S565" s="99">
        <f t="shared" si="696"/>
        <v>19389.643599043902</v>
      </c>
      <c r="T565" s="101">
        <f t="shared" si="697"/>
        <v>3616.0643641481706</v>
      </c>
      <c r="U565" s="101">
        <f t="shared" si="698"/>
        <v>3616.0643641481706</v>
      </c>
      <c r="V565" s="101">
        <f t="shared" si="699"/>
        <v>4886.3985211060972</v>
      </c>
      <c r="W565" s="101">
        <f t="shared" si="700"/>
        <v>7271.1163496414638</v>
      </c>
      <c r="X565" s="74"/>
      <c r="Y565" s="99">
        <f t="shared" si="8"/>
        <v>44014.490969829661</v>
      </c>
      <c r="Z565" s="101">
        <f t="shared" si="701"/>
        <v>7232.1287282963413</v>
      </c>
      <c r="AA565" s="101">
        <f t="shared" si="702"/>
        <v>7232.1287282963413</v>
      </c>
      <c r="AB565" s="101">
        <f t="shared" si="703"/>
        <v>9772.7970422121944</v>
      </c>
      <c r="AC565" s="101">
        <f t="shared" si="704"/>
        <v>19777.436471024783</v>
      </c>
      <c r="AD565" s="74"/>
      <c r="AE565" s="99">
        <f t="shared" si="722"/>
        <v>27.727164197424003</v>
      </c>
      <c r="AF565" s="101">
        <f t="shared" ref="AF565" si="730">AP565</f>
        <v>36</v>
      </c>
      <c r="AG565" s="101">
        <f t="shared" si="706"/>
        <v>19.001300000000001</v>
      </c>
      <c r="AH565" s="101">
        <f t="shared" si="707"/>
        <v>328.5</v>
      </c>
      <c r="AI565" s="101">
        <f t="shared" si="708"/>
        <v>200</v>
      </c>
      <c r="AJ565" s="108">
        <f t="shared" si="709"/>
        <v>3.3333333333333335</v>
      </c>
      <c r="AK565" s="101">
        <f t="shared" si="463"/>
        <v>12118.527249402439</v>
      </c>
      <c r="AL565" s="101">
        <f t="shared" si="710"/>
        <v>3616.0643641481706</v>
      </c>
      <c r="AM565" s="101">
        <f t="shared" si="711"/>
        <v>3616.0643641481706</v>
      </c>
      <c r="AN565" s="101">
        <f t="shared" si="712"/>
        <v>4886.3985211060972</v>
      </c>
      <c r="AO565" s="1">
        <v>36</v>
      </c>
      <c r="AP565" s="2">
        <v>36</v>
      </c>
      <c r="AQ565" s="74">
        <f t="shared" si="713"/>
        <v>657</v>
      </c>
      <c r="AR565" s="31">
        <f t="shared" si="714"/>
        <v>0</v>
      </c>
      <c r="AS565" s="2">
        <f t="shared" si="715"/>
        <v>0.5</v>
      </c>
      <c r="AT565" s="33">
        <f t="shared" si="716"/>
        <v>0</v>
      </c>
      <c r="AU565" s="31">
        <f t="shared" si="717"/>
        <v>0</v>
      </c>
      <c r="AV565" s="2">
        <f t="shared" si="718"/>
        <v>0</v>
      </c>
      <c r="AW565" s="33">
        <f t="shared" si="719"/>
        <v>1.36</v>
      </c>
      <c r="AX565" s="31">
        <f t="shared" si="720"/>
        <v>0.6</v>
      </c>
      <c r="AY565" s="33">
        <f t="shared" si="721"/>
        <v>1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491</v>
      </c>
      <c r="C566" s="31">
        <v>10</v>
      </c>
      <c r="D566" s="111" t="s">
        <v>14</v>
      </c>
      <c r="E566" s="2" t="s">
        <v>92</v>
      </c>
      <c r="F566" s="2"/>
      <c r="G566" s="2"/>
      <c r="H566" s="33" t="s">
        <v>81</v>
      </c>
      <c r="I566" s="99">
        <f t="shared" si="0"/>
        <v>673.96191182985535</v>
      </c>
      <c r="J566" s="101">
        <f t="shared" si="1"/>
        <v>23.695174714659018</v>
      </c>
      <c r="K566" s="101">
        <f t="shared" si="2"/>
        <v>383</v>
      </c>
      <c r="L566" s="74">
        <f t="shared" si="537"/>
        <v>243</v>
      </c>
      <c r="M566" s="99">
        <f t="shared" si="191"/>
        <v>18687.052592116197</v>
      </c>
      <c r="N566" s="101">
        <f t="shared" si="692"/>
        <v>5576.0558654226006</v>
      </c>
      <c r="O566" s="101">
        <f t="shared" si="693"/>
        <v>5576.0558654226006</v>
      </c>
      <c r="P566" s="101">
        <f t="shared" si="694"/>
        <v>7534.9408612709958</v>
      </c>
      <c r="Q566" s="101">
        <f t="shared" si="695"/>
        <v>0</v>
      </c>
      <c r="R566" s="109"/>
      <c r="S566" s="99">
        <f t="shared" si="696"/>
        <v>14542.232699282926</v>
      </c>
      <c r="T566" s="101">
        <f t="shared" si="697"/>
        <v>4339.2772369778049</v>
      </c>
      <c r="U566" s="101">
        <f t="shared" si="698"/>
        <v>4339.2772369778049</v>
      </c>
      <c r="V566" s="101">
        <f t="shared" si="699"/>
        <v>5863.6782253273168</v>
      </c>
      <c r="W566" s="101">
        <f t="shared" si="700"/>
        <v>0</v>
      </c>
      <c r="X566" s="74"/>
      <c r="Y566" s="99">
        <f t="shared" si="8"/>
        <v>36355.581748207318</v>
      </c>
      <c r="Z566" s="101">
        <f t="shared" si="701"/>
        <v>10848.193092444513</v>
      </c>
      <c r="AA566" s="101">
        <f t="shared" si="702"/>
        <v>10848.193092444513</v>
      </c>
      <c r="AB566" s="101">
        <f t="shared" si="703"/>
        <v>14659.195563318292</v>
      </c>
      <c r="AC566" s="101">
        <f t="shared" si="704"/>
        <v>0</v>
      </c>
      <c r="AD566" s="74"/>
      <c r="AE566" s="99">
        <f t="shared" si="722"/>
        <v>27.727164197424003</v>
      </c>
      <c r="AF566" s="101">
        <f t="shared" ref="AF566" si="731">AP566</f>
        <v>36</v>
      </c>
      <c r="AG566" s="101">
        <f t="shared" si="706"/>
        <v>19.001300000000001</v>
      </c>
      <c r="AH566" s="101">
        <f t="shared" si="707"/>
        <v>657</v>
      </c>
      <c r="AI566" s="101">
        <f t="shared" si="708"/>
        <v>250</v>
      </c>
      <c r="AJ566" s="108">
        <f t="shared" si="709"/>
        <v>3.3333333333333335</v>
      </c>
      <c r="AK566" s="101">
        <f t="shared" si="463"/>
        <v>12118.527249402439</v>
      </c>
      <c r="AL566" s="101">
        <f t="shared" si="710"/>
        <v>3616.0643641481706</v>
      </c>
      <c r="AM566" s="101">
        <f t="shared" si="711"/>
        <v>3616.0643641481706</v>
      </c>
      <c r="AN566" s="101">
        <f t="shared" si="712"/>
        <v>4886.3985211060972</v>
      </c>
      <c r="AO566" s="1">
        <v>36</v>
      </c>
      <c r="AP566" s="2">
        <v>36</v>
      </c>
      <c r="AQ566" s="74">
        <f t="shared" si="713"/>
        <v>657</v>
      </c>
      <c r="AR566" s="31">
        <f t="shared" si="714"/>
        <v>0</v>
      </c>
      <c r="AS566" s="2">
        <f t="shared" si="715"/>
        <v>1</v>
      </c>
      <c r="AT566" s="33">
        <f t="shared" si="716"/>
        <v>0</v>
      </c>
      <c r="AU566" s="31">
        <f t="shared" si="717"/>
        <v>0</v>
      </c>
      <c r="AV566" s="2">
        <f t="shared" si="718"/>
        <v>0</v>
      </c>
      <c r="AW566" s="33">
        <f t="shared" si="719"/>
        <v>1</v>
      </c>
      <c r="AX566" s="31">
        <f t="shared" si="720"/>
        <v>1</v>
      </c>
      <c r="AY566" s="33">
        <f t="shared" si="721"/>
        <v>1.2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492</v>
      </c>
      <c r="C567" s="31">
        <v>10</v>
      </c>
      <c r="D567" s="111" t="s">
        <v>14</v>
      </c>
      <c r="E567" s="2" t="s">
        <v>139</v>
      </c>
      <c r="F567" s="2"/>
      <c r="G567" s="2"/>
      <c r="H567" s="33" t="s">
        <v>81</v>
      </c>
      <c r="I567" s="99">
        <f t="shared" si="0"/>
        <v>870.64041899351753</v>
      </c>
      <c r="J567" s="101">
        <f t="shared" si="1"/>
        <v>23.695174714659018</v>
      </c>
      <c r="K567" s="101">
        <f t="shared" si="2"/>
        <v>228</v>
      </c>
      <c r="L567" s="74">
        <f t="shared" si="537"/>
        <v>162</v>
      </c>
      <c r="M567" s="99">
        <f t="shared" si="191"/>
        <v>24140.389854347293</v>
      </c>
      <c r="N567" s="101">
        <f t="shared" si="692"/>
        <v>7203.2848292892768</v>
      </c>
      <c r="O567" s="101">
        <f t="shared" si="693"/>
        <v>7203.2848292892768</v>
      </c>
      <c r="P567" s="101">
        <f t="shared" si="694"/>
        <v>9733.8201957687397</v>
      </c>
      <c r="Q567" s="101">
        <f t="shared" si="695"/>
        <v>0</v>
      </c>
      <c r="R567" s="109"/>
      <c r="S567" s="99">
        <f t="shared" si="696"/>
        <v>14542.232699282926</v>
      </c>
      <c r="T567" s="101">
        <f t="shared" si="697"/>
        <v>4339.2772369778049</v>
      </c>
      <c r="U567" s="101">
        <f t="shared" si="698"/>
        <v>4339.2772369778049</v>
      </c>
      <c r="V567" s="101">
        <f t="shared" si="699"/>
        <v>5863.6782253273168</v>
      </c>
      <c r="W567" s="101">
        <f t="shared" si="700"/>
        <v>0</v>
      </c>
      <c r="X567" s="74"/>
      <c r="Y567" s="99">
        <f t="shared" si="8"/>
        <v>36355.581748207318</v>
      </c>
      <c r="Z567" s="101">
        <f t="shared" si="701"/>
        <v>10848.193092444513</v>
      </c>
      <c r="AA567" s="101">
        <f t="shared" si="702"/>
        <v>10848.193092444513</v>
      </c>
      <c r="AB567" s="101">
        <f t="shared" si="703"/>
        <v>14659.195563318292</v>
      </c>
      <c r="AC567" s="101">
        <f t="shared" si="704"/>
        <v>0</v>
      </c>
      <c r="AD567" s="74"/>
      <c r="AE567" s="99">
        <f t="shared" si="722"/>
        <v>27.727164197424003</v>
      </c>
      <c r="AF567" s="101">
        <f t="shared" ref="AF567" si="732">AP567</f>
        <v>36</v>
      </c>
      <c r="AG567" s="101">
        <f t="shared" si="706"/>
        <v>44.001300000000001</v>
      </c>
      <c r="AH567" s="101">
        <f t="shared" si="707"/>
        <v>657</v>
      </c>
      <c r="AI567" s="101">
        <f t="shared" si="708"/>
        <v>250</v>
      </c>
      <c r="AJ567" s="108">
        <f t="shared" si="709"/>
        <v>3.3333333333333335</v>
      </c>
      <c r="AK567" s="101">
        <f t="shared" si="463"/>
        <v>12118.527249402439</v>
      </c>
      <c r="AL567" s="101">
        <f t="shared" si="710"/>
        <v>3616.0643641481706</v>
      </c>
      <c r="AM567" s="101">
        <f t="shared" si="711"/>
        <v>3616.0643641481706</v>
      </c>
      <c r="AN567" s="101">
        <f t="shared" si="712"/>
        <v>4886.3985211060972</v>
      </c>
      <c r="AO567" s="1">
        <v>36</v>
      </c>
      <c r="AP567" s="2">
        <v>36</v>
      </c>
      <c r="AQ567" s="74">
        <f t="shared" si="713"/>
        <v>657</v>
      </c>
      <c r="AR567" s="31">
        <f t="shared" si="714"/>
        <v>0</v>
      </c>
      <c r="AS567" s="2">
        <f t="shared" si="715"/>
        <v>1</v>
      </c>
      <c r="AT567" s="33">
        <f t="shared" si="716"/>
        <v>0</v>
      </c>
      <c r="AU567" s="31">
        <f t="shared" si="717"/>
        <v>25</v>
      </c>
      <c r="AV567" s="2">
        <f t="shared" si="718"/>
        <v>0</v>
      </c>
      <c r="AW567" s="33">
        <f t="shared" si="719"/>
        <v>1</v>
      </c>
      <c r="AX567" s="31">
        <f t="shared" si="720"/>
        <v>1</v>
      </c>
      <c r="AY567" s="33">
        <f t="shared" si="721"/>
        <v>1.2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493</v>
      </c>
      <c r="C568" s="31">
        <v>10</v>
      </c>
      <c r="D568" s="111" t="s">
        <v>14</v>
      </c>
      <c r="E568" s="2" t="s">
        <v>98</v>
      </c>
      <c r="F568" s="2"/>
      <c r="G568" s="2"/>
      <c r="H568" s="33" t="s">
        <v>81</v>
      </c>
      <c r="I568" s="99">
        <f t="shared" si="0"/>
        <v>710.12708091914021</v>
      </c>
      <c r="J568" s="101">
        <f t="shared" si="1"/>
        <v>23.695174714659018</v>
      </c>
      <c r="K568" s="101">
        <f t="shared" si="2"/>
        <v>344</v>
      </c>
      <c r="L568" s="74">
        <f t="shared" si="537"/>
        <v>221</v>
      </c>
      <c r="M568" s="99">
        <f t="shared" si="191"/>
        <v>19689.810173682403</v>
      </c>
      <c r="N568" s="101">
        <f t="shared" si="692"/>
        <v>5576.0558654226006</v>
      </c>
      <c r="O568" s="101">
        <f t="shared" si="693"/>
        <v>5576.0558654226006</v>
      </c>
      <c r="P568" s="101">
        <f t="shared" si="694"/>
        <v>8537.6984428372034</v>
      </c>
      <c r="Q568" s="101">
        <f t="shared" si="695"/>
        <v>0</v>
      </c>
      <c r="R568" s="109"/>
      <c r="S568" s="99">
        <f t="shared" si="696"/>
        <v>14542.232699282926</v>
      </c>
      <c r="T568" s="101">
        <f t="shared" si="697"/>
        <v>4339.2772369778049</v>
      </c>
      <c r="U568" s="101">
        <f t="shared" si="698"/>
        <v>4339.2772369778049</v>
      </c>
      <c r="V568" s="101">
        <f t="shared" si="699"/>
        <v>5863.6782253273168</v>
      </c>
      <c r="W568" s="101">
        <f t="shared" si="700"/>
        <v>0</v>
      </c>
      <c r="X568" s="74"/>
      <c r="Y568" s="99">
        <f t="shared" si="8"/>
        <v>41632.892151001906</v>
      </c>
      <c r="Z568" s="101">
        <f t="shared" si="701"/>
        <v>10848.193092444513</v>
      </c>
      <c r="AA568" s="101">
        <f t="shared" si="702"/>
        <v>10848.193092444513</v>
      </c>
      <c r="AB568" s="101">
        <f t="shared" si="703"/>
        <v>19936.50596611288</v>
      </c>
      <c r="AC568" s="101">
        <f t="shared" si="704"/>
        <v>0</v>
      </c>
      <c r="AD568" s="74"/>
      <c r="AE568" s="99">
        <f t="shared" si="722"/>
        <v>27.727164197424003</v>
      </c>
      <c r="AF568" s="101">
        <f t="shared" ref="AF568" si="733">AP568</f>
        <v>36</v>
      </c>
      <c r="AG568" s="101">
        <f t="shared" si="706"/>
        <v>19.001300000000001</v>
      </c>
      <c r="AH568" s="101">
        <f t="shared" si="707"/>
        <v>657</v>
      </c>
      <c r="AI568" s="101">
        <f t="shared" si="708"/>
        <v>250</v>
      </c>
      <c r="AJ568" s="108">
        <f t="shared" si="709"/>
        <v>3.3333333333333335</v>
      </c>
      <c r="AK568" s="101">
        <f t="shared" si="463"/>
        <v>12118.527249402439</v>
      </c>
      <c r="AL568" s="101">
        <f t="shared" si="710"/>
        <v>3616.0643641481706</v>
      </c>
      <c r="AM568" s="101">
        <f t="shared" si="711"/>
        <v>3616.0643641481706</v>
      </c>
      <c r="AN568" s="101">
        <f t="shared" si="712"/>
        <v>4886.3985211060972</v>
      </c>
      <c r="AO568" s="1">
        <v>36</v>
      </c>
      <c r="AP568" s="2">
        <v>36</v>
      </c>
      <c r="AQ568" s="74">
        <f t="shared" si="713"/>
        <v>657</v>
      </c>
      <c r="AR568" s="31">
        <f t="shared" si="714"/>
        <v>0</v>
      </c>
      <c r="AS568" s="2">
        <f t="shared" si="715"/>
        <v>1</v>
      </c>
      <c r="AT568" s="33">
        <f t="shared" si="716"/>
        <v>0</v>
      </c>
      <c r="AU568" s="31">
        <f t="shared" si="717"/>
        <v>0</v>
      </c>
      <c r="AV568" s="2">
        <f t="shared" si="718"/>
        <v>0</v>
      </c>
      <c r="AW568" s="33">
        <f t="shared" si="719"/>
        <v>1.36</v>
      </c>
      <c r="AX568" s="31">
        <f t="shared" si="720"/>
        <v>1</v>
      </c>
      <c r="AY568" s="33">
        <f t="shared" si="721"/>
        <v>1.2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494</v>
      </c>
      <c r="C569" s="31">
        <v>10</v>
      </c>
      <c r="D569" s="111" t="s">
        <v>14</v>
      </c>
      <c r="E569" s="2" t="s">
        <v>151</v>
      </c>
      <c r="F569" s="2"/>
      <c r="G569" s="2"/>
      <c r="H569" s="33" t="s">
        <v>81</v>
      </c>
      <c r="I569" s="99">
        <f t="shared" si="0"/>
        <v>723.79054273877387</v>
      </c>
      <c r="J569" s="101">
        <f t="shared" si="1"/>
        <v>23.695174714659018</v>
      </c>
      <c r="K569" s="101">
        <f t="shared" si="2"/>
        <v>330</v>
      </c>
      <c r="L569" s="74">
        <f t="shared" si="537"/>
        <v>220</v>
      </c>
      <c r="M569" s="99">
        <f t="shared" si="191"/>
        <v>20068.659223060618</v>
      </c>
      <c r="N569" s="101">
        <f t="shared" si="692"/>
        <v>5988.3154082375322</v>
      </c>
      <c r="O569" s="101">
        <f t="shared" si="693"/>
        <v>5988.3154082375322</v>
      </c>
      <c r="P569" s="101">
        <f t="shared" si="694"/>
        <v>8092.0284065855558</v>
      </c>
      <c r="Q569" s="101">
        <f t="shared" si="695"/>
        <v>0</v>
      </c>
      <c r="R569" s="109"/>
      <c r="S569" s="99">
        <f t="shared" si="696"/>
        <v>14542.232699282926</v>
      </c>
      <c r="T569" s="101">
        <f t="shared" si="697"/>
        <v>4339.2772369778049</v>
      </c>
      <c r="U569" s="101">
        <f t="shared" si="698"/>
        <v>4339.2772369778049</v>
      </c>
      <c r="V569" s="101">
        <f t="shared" si="699"/>
        <v>5863.6782253273168</v>
      </c>
      <c r="W569" s="101">
        <f t="shared" si="700"/>
        <v>0</v>
      </c>
      <c r="X569" s="74"/>
      <c r="Y569" s="99">
        <f t="shared" si="8"/>
        <v>43626.698097848785</v>
      </c>
      <c r="Z569" s="101">
        <f t="shared" si="701"/>
        <v>13017.831710933415</v>
      </c>
      <c r="AA569" s="101">
        <f t="shared" si="702"/>
        <v>13017.831710933415</v>
      </c>
      <c r="AB569" s="101">
        <f t="shared" si="703"/>
        <v>17591.034675981951</v>
      </c>
      <c r="AC569" s="101">
        <f t="shared" si="704"/>
        <v>0</v>
      </c>
      <c r="AD569" s="74"/>
      <c r="AE569" s="99">
        <f t="shared" si="722"/>
        <v>27.727164197424003</v>
      </c>
      <c r="AF569" s="101">
        <f t="shared" ref="AF569" si="734">AP569</f>
        <v>36</v>
      </c>
      <c r="AG569" s="101">
        <f t="shared" si="706"/>
        <v>19.001300000000001</v>
      </c>
      <c r="AH569" s="101">
        <f t="shared" si="707"/>
        <v>657</v>
      </c>
      <c r="AI569" s="101">
        <f t="shared" si="708"/>
        <v>300</v>
      </c>
      <c r="AJ569" s="108">
        <f t="shared" si="709"/>
        <v>3.3333333333333335</v>
      </c>
      <c r="AK569" s="101">
        <f t="shared" si="463"/>
        <v>12118.527249402439</v>
      </c>
      <c r="AL569" s="101">
        <f t="shared" si="710"/>
        <v>3616.0643641481706</v>
      </c>
      <c r="AM569" s="101">
        <f t="shared" si="711"/>
        <v>3616.0643641481706</v>
      </c>
      <c r="AN569" s="101">
        <f t="shared" si="712"/>
        <v>4886.3985211060972</v>
      </c>
      <c r="AO569" s="1">
        <v>36</v>
      </c>
      <c r="AP569" s="2">
        <v>36</v>
      </c>
      <c r="AQ569" s="74">
        <f t="shared" si="713"/>
        <v>657</v>
      </c>
      <c r="AR569" s="31">
        <f t="shared" si="714"/>
        <v>50</v>
      </c>
      <c r="AS569" s="2">
        <f t="shared" si="715"/>
        <v>1</v>
      </c>
      <c r="AT569" s="33">
        <f t="shared" si="716"/>
        <v>0</v>
      </c>
      <c r="AU569" s="31">
        <f t="shared" si="717"/>
        <v>0</v>
      </c>
      <c r="AV569" s="2">
        <f t="shared" si="718"/>
        <v>0</v>
      </c>
      <c r="AW569" s="33">
        <f t="shared" si="719"/>
        <v>1</v>
      </c>
      <c r="AX569" s="31">
        <f t="shared" si="720"/>
        <v>1</v>
      </c>
      <c r="AY569" s="33">
        <f t="shared" si="721"/>
        <v>1.2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495</v>
      </c>
      <c r="C570" s="31">
        <v>10</v>
      </c>
      <c r="D570" s="111" t="s">
        <v>14</v>
      </c>
      <c r="E570" s="2" t="s">
        <v>165</v>
      </c>
      <c r="F570" s="2"/>
      <c r="G570" s="2"/>
      <c r="H570" s="33" t="s">
        <v>81</v>
      </c>
      <c r="I570" s="99">
        <f t="shared" si="0"/>
        <v>986.02855229032377</v>
      </c>
      <c r="J570" s="101">
        <f t="shared" si="1"/>
        <v>23.695174714659018</v>
      </c>
      <c r="K570" s="101">
        <f t="shared" si="2"/>
        <v>169</v>
      </c>
      <c r="L570" s="74">
        <f t="shared" si="537"/>
        <v>130</v>
      </c>
      <c r="M570" s="99">
        <f t="shared" si="191"/>
        <v>27339.775572702085</v>
      </c>
      <c r="N570" s="101">
        <f t="shared" si="692"/>
        <v>8157.9540267264347</v>
      </c>
      <c r="O570" s="101">
        <f t="shared" si="693"/>
        <v>8157.9540267264347</v>
      </c>
      <c r="P570" s="101">
        <f t="shared" si="694"/>
        <v>11023.867519249214</v>
      </c>
      <c r="Q570" s="101">
        <f t="shared" si="695"/>
        <v>0</v>
      </c>
      <c r="R570" s="109"/>
      <c r="S570" s="99">
        <f t="shared" si="696"/>
        <v>14542.232699282926</v>
      </c>
      <c r="T570" s="101">
        <f t="shared" si="697"/>
        <v>4339.2772369778049</v>
      </c>
      <c r="U570" s="101">
        <f t="shared" si="698"/>
        <v>4339.2772369778049</v>
      </c>
      <c r="V570" s="101">
        <f t="shared" si="699"/>
        <v>5863.6782253273168</v>
      </c>
      <c r="W570" s="101">
        <f t="shared" si="700"/>
        <v>0</v>
      </c>
      <c r="X570" s="74"/>
      <c r="Y570" s="99">
        <f t="shared" si="8"/>
        <v>43626.698097848785</v>
      </c>
      <c r="Z570" s="101">
        <f t="shared" si="701"/>
        <v>13017.831710933415</v>
      </c>
      <c r="AA570" s="101">
        <f t="shared" si="702"/>
        <v>13017.831710933415</v>
      </c>
      <c r="AB570" s="101">
        <f t="shared" si="703"/>
        <v>17591.034675981951</v>
      </c>
      <c r="AC570" s="101">
        <f t="shared" si="704"/>
        <v>0</v>
      </c>
      <c r="AD570" s="74"/>
      <c r="AE570" s="99">
        <f t="shared" si="722"/>
        <v>27.727164197424003</v>
      </c>
      <c r="AF570" s="101">
        <f t="shared" ref="AF570" si="735">AP570</f>
        <v>36</v>
      </c>
      <c r="AG570" s="101">
        <f t="shared" si="706"/>
        <v>44.001300000000001</v>
      </c>
      <c r="AH570" s="101">
        <f t="shared" si="707"/>
        <v>657</v>
      </c>
      <c r="AI570" s="101">
        <f t="shared" si="708"/>
        <v>300</v>
      </c>
      <c r="AJ570" s="108">
        <f t="shared" si="709"/>
        <v>3.3333333333333335</v>
      </c>
      <c r="AK570" s="101">
        <f t="shared" si="463"/>
        <v>12118.527249402439</v>
      </c>
      <c r="AL570" s="101">
        <f t="shared" si="710"/>
        <v>3616.0643641481706</v>
      </c>
      <c r="AM570" s="101">
        <f t="shared" si="711"/>
        <v>3616.0643641481706</v>
      </c>
      <c r="AN570" s="101">
        <f t="shared" si="712"/>
        <v>4886.3985211060972</v>
      </c>
      <c r="AO570" s="1">
        <v>36</v>
      </c>
      <c r="AP570" s="2">
        <v>36</v>
      </c>
      <c r="AQ570" s="74">
        <f t="shared" si="713"/>
        <v>657</v>
      </c>
      <c r="AR570" s="31">
        <f t="shared" si="714"/>
        <v>50</v>
      </c>
      <c r="AS570" s="2">
        <f t="shared" si="715"/>
        <v>1</v>
      </c>
      <c r="AT570" s="33">
        <f t="shared" si="716"/>
        <v>0</v>
      </c>
      <c r="AU570" s="31">
        <f t="shared" si="717"/>
        <v>25</v>
      </c>
      <c r="AV570" s="2">
        <f t="shared" si="718"/>
        <v>0</v>
      </c>
      <c r="AW570" s="33">
        <f t="shared" si="719"/>
        <v>1</v>
      </c>
      <c r="AX570" s="31">
        <f t="shared" si="720"/>
        <v>1</v>
      </c>
      <c r="AY570" s="33">
        <f t="shared" si="721"/>
        <v>1.2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496</v>
      </c>
      <c r="C571" s="31">
        <v>10</v>
      </c>
      <c r="D571" s="111" t="s">
        <v>14</v>
      </c>
      <c r="E571" s="2" t="s">
        <v>157</v>
      </c>
      <c r="F571" s="2"/>
      <c r="G571" s="2"/>
      <c r="H571" s="33" t="s">
        <v>81</v>
      </c>
      <c r="I571" s="99">
        <f t="shared" si="0"/>
        <v>767.1887456459159</v>
      </c>
      <c r="J571" s="101">
        <f t="shared" si="1"/>
        <v>23.695174714659018</v>
      </c>
      <c r="K571" s="101">
        <f t="shared" si="2"/>
        <v>288</v>
      </c>
      <c r="L571" s="74">
        <f t="shared" si="537"/>
        <v>198</v>
      </c>
      <c r="M571" s="99">
        <f t="shared" si="191"/>
        <v>21271.968320940068</v>
      </c>
      <c r="N571" s="101">
        <f t="shared" si="692"/>
        <v>5988.3154082375322</v>
      </c>
      <c r="O571" s="101">
        <f t="shared" si="693"/>
        <v>5988.3154082375322</v>
      </c>
      <c r="P571" s="101">
        <f t="shared" si="694"/>
        <v>9295.3375044650056</v>
      </c>
      <c r="Q571" s="101">
        <f t="shared" si="695"/>
        <v>0</v>
      </c>
      <c r="R571" s="109"/>
      <c r="S571" s="99">
        <f t="shared" si="696"/>
        <v>14542.232699282926</v>
      </c>
      <c r="T571" s="101">
        <f t="shared" si="697"/>
        <v>4339.2772369778049</v>
      </c>
      <c r="U571" s="101">
        <f t="shared" si="698"/>
        <v>4339.2772369778049</v>
      </c>
      <c r="V571" s="101">
        <f t="shared" si="699"/>
        <v>5863.6782253273168</v>
      </c>
      <c r="W571" s="101">
        <f t="shared" si="700"/>
        <v>0</v>
      </c>
      <c r="X571" s="74"/>
      <c r="Y571" s="99">
        <f t="shared" si="8"/>
        <v>49959.470581202288</v>
      </c>
      <c r="Z571" s="101">
        <f t="shared" si="701"/>
        <v>13017.831710933415</v>
      </c>
      <c r="AA571" s="101">
        <f t="shared" si="702"/>
        <v>13017.831710933415</v>
      </c>
      <c r="AB571" s="101">
        <f t="shared" si="703"/>
        <v>23923.807159335454</v>
      </c>
      <c r="AC571" s="101">
        <f t="shared" si="704"/>
        <v>0</v>
      </c>
      <c r="AD571" s="74"/>
      <c r="AE571" s="99">
        <f t="shared" si="722"/>
        <v>27.727164197424003</v>
      </c>
      <c r="AF571" s="101">
        <f t="shared" ref="AF571" si="736">AP571</f>
        <v>36</v>
      </c>
      <c r="AG571" s="101">
        <f t="shared" si="706"/>
        <v>19.001300000000001</v>
      </c>
      <c r="AH571" s="101">
        <f t="shared" si="707"/>
        <v>657</v>
      </c>
      <c r="AI571" s="101">
        <f t="shared" si="708"/>
        <v>300</v>
      </c>
      <c r="AJ571" s="108">
        <f t="shared" si="709"/>
        <v>3.3333333333333335</v>
      </c>
      <c r="AK571" s="101">
        <f t="shared" si="463"/>
        <v>12118.527249402439</v>
      </c>
      <c r="AL571" s="101">
        <f t="shared" si="710"/>
        <v>3616.0643641481706</v>
      </c>
      <c r="AM571" s="101">
        <f t="shared" si="711"/>
        <v>3616.0643641481706</v>
      </c>
      <c r="AN571" s="101">
        <f t="shared" si="712"/>
        <v>4886.3985211060972</v>
      </c>
      <c r="AO571" s="1">
        <v>36</v>
      </c>
      <c r="AP571" s="2">
        <v>36</v>
      </c>
      <c r="AQ571" s="74">
        <f t="shared" si="713"/>
        <v>657</v>
      </c>
      <c r="AR571" s="31">
        <f t="shared" si="714"/>
        <v>50</v>
      </c>
      <c r="AS571" s="2">
        <f t="shared" si="715"/>
        <v>1</v>
      </c>
      <c r="AT571" s="33">
        <f t="shared" si="716"/>
        <v>0</v>
      </c>
      <c r="AU571" s="31">
        <f t="shared" si="717"/>
        <v>0</v>
      </c>
      <c r="AV571" s="2">
        <f t="shared" si="718"/>
        <v>0</v>
      </c>
      <c r="AW571" s="33">
        <f t="shared" si="719"/>
        <v>1.36</v>
      </c>
      <c r="AX571" s="31">
        <f t="shared" si="720"/>
        <v>1</v>
      </c>
      <c r="AY571" s="33">
        <f t="shared" si="721"/>
        <v>1.2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497</v>
      </c>
      <c r="C572" s="31">
        <v>10</v>
      </c>
      <c r="D572" s="111" t="s">
        <v>14</v>
      </c>
      <c r="E572" s="2" t="s">
        <v>99</v>
      </c>
      <c r="F572" s="2"/>
      <c r="G572" s="2"/>
      <c r="H572" s="33" t="s">
        <v>81</v>
      </c>
      <c r="I572" s="99">
        <f t="shared" si="0"/>
        <v>673.96191182985535</v>
      </c>
      <c r="J572" s="101">
        <f t="shared" si="1"/>
        <v>11.847587357329509</v>
      </c>
      <c r="K572" s="101">
        <f t="shared" si="2"/>
        <v>383</v>
      </c>
      <c r="L572" s="74">
        <f t="shared" si="537"/>
        <v>243</v>
      </c>
      <c r="M572" s="99">
        <f t="shared" si="191"/>
        <v>18687.052592116197</v>
      </c>
      <c r="N572" s="101">
        <f t="shared" si="692"/>
        <v>5576.0558654226006</v>
      </c>
      <c r="O572" s="101">
        <f t="shared" si="693"/>
        <v>5576.0558654226006</v>
      </c>
      <c r="P572" s="101">
        <f t="shared" si="694"/>
        <v>7534.9408612709958</v>
      </c>
      <c r="Q572" s="101">
        <f t="shared" si="695"/>
        <v>0</v>
      </c>
      <c r="R572" s="109"/>
      <c r="S572" s="99">
        <f t="shared" si="696"/>
        <v>14542.232699282926</v>
      </c>
      <c r="T572" s="101">
        <f t="shared" si="697"/>
        <v>4339.2772369778049</v>
      </c>
      <c r="U572" s="101">
        <f t="shared" si="698"/>
        <v>4339.2772369778049</v>
      </c>
      <c r="V572" s="101">
        <f t="shared" si="699"/>
        <v>5863.6782253273168</v>
      </c>
      <c r="W572" s="101">
        <f t="shared" si="700"/>
        <v>0</v>
      </c>
      <c r="X572" s="74"/>
      <c r="Y572" s="99">
        <f t="shared" si="8"/>
        <v>36355.581748207318</v>
      </c>
      <c r="Z572" s="101">
        <f t="shared" si="701"/>
        <v>10848.193092444513</v>
      </c>
      <c r="AA572" s="101">
        <f t="shared" si="702"/>
        <v>10848.193092444513</v>
      </c>
      <c r="AB572" s="101">
        <f t="shared" si="703"/>
        <v>14659.195563318292</v>
      </c>
      <c r="AC572" s="101">
        <f t="shared" si="704"/>
        <v>0</v>
      </c>
      <c r="AD572" s="74"/>
      <c r="AE572" s="99">
        <f t="shared" si="722"/>
        <v>27.727164197424003</v>
      </c>
      <c r="AF572" s="101">
        <f t="shared" ref="AF572" si="737">AP572</f>
        <v>36</v>
      </c>
      <c r="AG572" s="101">
        <f t="shared" si="706"/>
        <v>19.001300000000001</v>
      </c>
      <c r="AH572" s="101">
        <f t="shared" si="707"/>
        <v>328.5</v>
      </c>
      <c r="AI572" s="101">
        <f t="shared" si="708"/>
        <v>250</v>
      </c>
      <c r="AJ572" s="108">
        <f t="shared" si="709"/>
        <v>3.3333333333333335</v>
      </c>
      <c r="AK572" s="101">
        <f t="shared" si="463"/>
        <v>12118.527249402439</v>
      </c>
      <c r="AL572" s="101">
        <f t="shared" si="710"/>
        <v>3616.0643641481706</v>
      </c>
      <c r="AM572" s="101">
        <f t="shared" si="711"/>
        <v>3616.0643641481706</v>
      </c>
      <c r="AN572" s="101">
        <f t="shared" si="712"/>
        <v>4886.3985211060972</v>
      </c>
      <c r="AO572" s="1">
        <v>36</v>
      </c>
      <c r="AP572" s="2">
        <v>36</v>
      </c>
      <c r="AQ572" s="74">
        <f t="shared" si="713"/>
        <v>657</v>
      </c>
      <c r="AR572" s="31">
        <f t="shared" si="714"/>
        <v>0</v>
      </c>
      <c r="AS572" s="2">
        <f t="shared" si="715"/>
        <v>0.5</v>
      </c>
      <c r="AT572" s="33">
        <f t="shared" si="716"/>
        <v>0</v>
      </c>
      <c r="AU572" s="31">
        <f t="shared" si="717"/>
        <v>0</v>
      </c>
      <c r="AV572" s="2">
        <f t="shared" si="718"/>
        <v>0</v>
      </c>
      <c r="AW572" s="33">
        <f t="shared" si="719"/>
        <v>1</v>
      </c>
      <c r="AX572" s="31">
        <f t="shared" si="720"/>
        <v>1</v>
      </c>
      <c r="AY572" s="33">
        <f t="shared" si="721"/>
        <v>1.2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498</v>
      </c>
      <c r="C573" s="31">
        <v>10</v>
      </c>
      <c r="D573" s="111" t="s">
        <v>14</v>
      </c>
      <c r="E573" s="2" t="s">
        <v>170</v>
      </c>
      <c r="F573" s="2"/>
      <c r="G573" s="2"/>
      <c r="H573" s="33" t="s">
        <v>81</v>
      </c>
      <c r="I573" s="99">
        <f t="shared" si="0"/>
        <v>870.64041899351753</v>
      </c>
      <c r="J573" s="101">
        <f t="shared" si="1"/>
        <v>11.847587357329509</v>
      </c>
      <c r="K573" s="101">
        <f t="shared" si="2"/>
        <v>228</v>
      </c>
      <c r="L573" s="74">
        <f t="shared" si="537"/>
        <v>162</v>
      </c>
      <c r="M573" s="99">
        <f t="shared" si="191"/>
        <v>24140.389854347293</v>
      </c>
      <c r="N573" s="101">
        <f t="shared" si="692"/>
        <v>7203.2848292892768</v>
      </c>
      <c r="O573" s="101">
        <f t="shared" si="693"/>
        <v>7203.2848292892768</v>
      </c>
      <c r="P573" s="101">
        <f t="shared" si="694"/>
        <v>9733.8201957687397</v>
      </c>
      <c r="Q573" s="101">
        <f t="shared" si="695"/>
        <v>0</v>
      </c>
      <c r="R573" s="109"/>
      <c r="S573" s="99">
        <f t="shared" si="696"/>
        <v>14542.232699282926</v>
      </c>
      <c r="T573" s="101">
        <f t="shared" si="697"/>
        <v>4339.2772369778049</v>
      </c>
      <c r="U573" s="101">
        <f t="shared" si="698"/>
        <v>4339.2772369778049</v>
      </c>
      <c r="V573" s="101">
        <f t="shared" si="699"/>
        <v>5863.6782253273168</v>
      </c>
      <c r="W573" s="101">
        <f t="shared" si="700"/>
        <v>0</v>
      </c>
      <c r="X573" s="74"/>
      <c r="Y573" s="99">
        <f t="shared" si="8"/>
        <v>36355.581748207318</v>
      </c>
      <c r="Z573" s="101">
        <f t="shared" si="701"/>
        <v>10848.193092444513</v>
      </c>
      <c r="AA573" s="101">
        <f t="shared" si="702"/>
        <v>10848.193092444513</v>
      </c>
      <c r="AB573" s="101">
        <f t="shared" si="703"/>
        <v>14659.195563318292</v>
      </c>
      <c r="AC573" s="101">
        <f t="shared" si="704"/>
        <v>0</v>
      </c>
      <c r="AD573" s="74"/>
      <c r="AE573" s="99">
        <f t="shared" si="722"/>
        <v>27.727164197424003</v>
      </c>
      <c r="AF573" s="101">
        <f t="shared" ref="AF573" si="738">AP573</f>
        <v>36</v>
      </c>
      <c r="AG573" s="101">
        <f t="shared" si="706"/>
        <v>44.001300000000001</v>
      </c>
      <c r="AH573" s="101">
        <f t="shared" si="707"/>
        <v>328.5</v>
      </c>
      <c r="AI573" s="101">
        <f t="shared" si="708"/>
        <v>250</v>
      </c>
      <c r="AJ573" s="108">
        <f t="shared" si="709"/>
        <v>3.3333333333333335</v>
      </c>
      <c r="AK573" s="101">
        <f t="shared" si="463"/>
        <v>12118.527249402439</v>
      </c>
      <c r="AL573" s="101">
        <f t="shared" si="710"/>
        <v>3616.0643641481706</v>
      </c>
      <c r="AM573" s="101">
        <f t="shared" si="711"/>
        <v>3616.0643641481706</v>
      </c>
      <c r="AN573" s="101">
        <f t="shared" si="712"/>
        <v>4886.3985211060972</v>
      </c>
      <c r="AO573" s="1">
        <v>36</v>
      </c>
      <c r="AP573" s="2">
        <v>36</v>
      </c>
      <c r="AQ573" s="74">
        <f t="shared" si="713"/>
        <v>657</v>
      </c>
      <c r="AR573" s="31">
        <f t="shared" si="714"/>
        <v>0</v>
      </c>
      <c r="AS573" s="2">
        <f t="shared" si="715"/>
        <v>0.5</v>
      </c>
      <c r="AT573" s="33">
        <f t="shared" si="716"/>
        <v>0</v>
      </c>
      <c r="AU573" s="31">
        <f t="shared" si="717"/>
        <v>25</v>
      </c>
      <c r="AV573" s="2">
        <f t="shared" si="718"/>
        <v>0</v>
      </c>
      <c r="AW573" s="33">
        <f t="shared" si="719"/>
        <v>1</v>
      </c>
      <c r="AX573" s="31">
        <f t="shared" si="720"/>
        <v>1</v>
      </c>
      <c r="AY573" s="33">
        <f t="shared" si="721"/>
        <v>1.2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499</v>
      </c>
      <c r="C574" s="31">
        <v>10</v>
      </c>
      <c r="D574" s="111" t="s">
        <v>14</v>
      </c>
      <c r="E574" s="2" t="s">
        <v>108</v>
      </c>
      <c r="F574" s="2"/>
      <c r="G574" s="2"/>
      <c r="H574" s="33" t="s">
        <v>81</v>
      </c>
      <c r="I574" s="99">
        <f t="shared" si="0"/>
        <v>710.12708091914021</v>
      </c>
      <c r="J574" s="101">
        <f t="shared" si="1"/>
        <v>11.847587357329509</v>
      </c>
      <c r="K574" s="101">
        <f t="shared" si="2"/>
        <v>344</v>
      </c>
      <c r="L574" s="74">
        <f t="shared" si="537"/>
        <v>221</v>
      </c>
      <c r="M574" s="99">
        <f t="shared" si="191"/>
        <v>19689.810173682403</v>
      </c>
      <c r="N574" s="101">
        <f t="shared" si="692"/>
        <v>5576.0558654226006</v>
      </c>
      <c r="O574" s="101">
        <f t="shared" si="693"/>
        <v>5576.0558654226006</v>
      </c>
      <c r="P574" s="101">
        <f t="shared" si="694"/>
        <v>8537.6984428372034</v>
      </c>
      <c r="Q574" s="101">
        <f t="shared" si="695"/>
        <v>0</v>
      </c>
      <c r="R574" s="109"/>
      <c r="S574" s="99">
        <f t="shared" si="696"/>
        <v>14542.232699282926</v>
      </c>
      <c r="T574" s="101">
        <f t="shared" si="697"/>
        <v>4339.2772369778049</v>
      </c>
      <c r="U574" s="101">
        <f t="shared" si="698"/>
        <v>4339.2772369778049</v>
      </c>
      <c r="V574" s="101">
        <f t="shared" si="699"/>
        <v>5863.6782253273168</v>
      </c>
      <c r="W574" s="101">
        <f t="shared" si="700"/>
        <v>0</v>
      </c>
      <c r="X574" s="74"/>
      <c r="Y574" s="99">
        <f t="shared" si="8"/>
        <v>41632.892151001906</v>
      </c>
      <c r="Z574" s="101">
        <f t="shared" si="701"/>
        <v>10848.193092444513</v>
      </c>
      <c r="AA574" s="101">
        <f t="shared" si="702"/>
        <v>10848.193092444513</v>
      </c>
      <c r="AB574" s="101">
        <f t="shared" si="703"/>
        <v>19936.50596611288</v>
      </c>
      <c r="AC574" s="101">
        <f t="shared" si="704"/>
        <v>0</v>
      </c>
      <c r="AD574" s="74"/>
      <c r="AE574" s="99">
        <f t="shared" si="722"/>
        <v>27.727164197424003</v>
      </c>
      <c r="AF574" s="101">
        <f t="shared" ref="AF574" si="739">AP574</f>
        <v>36</v>
      </c>
      <c r="AG574" s="101">
        <f t="shared" si="706"/>
        <v>19.001300000000001</v>
      </c>
      <c r="AH574" s="101">
        <f t="shared" si="707"/>
        <v>328.5</v>
      </c>
      <c r="AI574" s="101">
        <f t="shared" si="708"/>
        <v>250</v>
      </c>
      <c r="AJ574" s="108">
        <f t="shared" si="709"/>
        <v>3.3333333333333335</v>
      </c>
      <c r="AK574" s="101">
        <f t="shared" si="463"/>
        <v>12118.527249402439</v>
      </c>
      <c r="AL574" s="101">
        <f t="shared" si="710"/>
        <v>3616.0643641481706</v>
      </c>
      <c r="AM574" s="101">
        <f t="shared" si="711"/>
        <v>3616.0643641481706</v>
      </c>
      <c r="AN574" s="101">
        <f t="shared" si="712"/>
        <v>4886.3985211060972</v>
      </c>
      <c r="AO574" s="1">
        <v>36</v>
      </c>
      <c r="AP574" s="2">
        <v>36</v>
      </c>
      <c r="AQ574" s="74">
        <f t="shared" si="713"/>
        <v>657</v>
      </c>
      <c r="AR574" s="31">
        <f t="shared" si="714"/>
        <v>0</v>
      </c>
      <c r="AS574" s="2">
        <f t="shared" si="715"/>
        <v>0.5</v>
      </c>
      <c r="AT574" s="33">
        <f t="shared" si="716"/>
        <v>0</v>
      </c>
      <c r="AU574" s="31">
        <f t="shared" si="717"/>
        <v>0</v>
      </c>
      <c r="AV574" s="2">
        <f t="shared" si="718"/>
        <v>0</v>
      </c>
      <c r="AW574" s="33">
        <f t="shared" si="719"/>
        <v>1.36</v>
      </c>
      <c r="AX574" s="31">
        <f t="shared" si="720"/>
        <v>1</v>
      </c>
      <c r="AY574" s="33">
        <f t="shared" si="721"/>
        <v>1.2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500</v>
      </c>
      <c r="C575" s="31">
        <v>7</v>
      </c>
      <c r="D575" s="111" t="s">
        <v>14</v>
      </c>
      <c r="E575" s="2" t="s">
        <v>67</v>
      </c>
      <c r="F575" s="1"/>
      <c r="G575" s="1"/>
      <c r="H575" s="33" t="s">
        <v>81</v>
      </c>
      <c r="I575" s="99">
        <f t="shared" si="0"/>
        <v>497.81076510385066</v>
      </c>
      <c r="J575" s="101">
        <f t="shared" si="1"/>
        <v>16.518097441877977</v>
      </c>
      <c r="K575" s="101">
        <f t="shared" si="2"/>
        <v>608</v>
      </c>
      <c r="L575" s="74">
        <f t="shared" si="537"/>
        <v>331</v>
      </c>
      <c r="M575" s="99">
        <f t="shared" si="191"/>
        <v>13802.880823279738</v>
      </c>
      <c r="N575" s="101">
        <f t="shared" si="692"/>
        <v>4119.5649882937405</v>
      </c>
      <c r="O575" s="101">
        <f t="shared" si="693"/>
        <v>4119.5649882937405</v>
      </c>
      <c r="P575" s="101">
        <f t="shared" si="694"/>
        <v>5563.7508466922582</v>
      </c>
      <c r="Q575" s="101">
        <f t="shared" si="695"/>
        <v>0</v>
      </c>
      <c r="R575" s="109"/>
      <c r="S575" s="99">
        <f t="shared" si="696"/>
        <v>11598.932804330489</v>
      </c>
      <c r="T575" s="101">
        <f t="shared" si="697"/>
        <v>3461.7815001128056</v>
      </c>
      <c r="U575" s="101">
        <f t="shared" si="698"/>
        <v>3461.7815001128056</v>
      </c>
      <c r="V575" s="101">
        <f t="shared" si="699"/>
        <v>4675.3698041048783</v>
      </c>
      <c r="W575" s="101">
        <f t="shared" si="700"/>
        <v>0</v>
      </c>
      <c r="X575" s="74"/>
      <c r="Y575" s="99">
        <f t="shared" si="8"/>
        <v>23197.865608660977</v>
      </c>
      <c r="Z575" s="101">
        <f t="shared" si="701"/>
        <v>6923.5630002256112</v>
      </c>
      <c r="AA575" s="101">
        <f t="shared" si="702"/>
        <v>6923.5630002256112</v>
      </c>
      <c r="AB575" s="101">
        <f t="shared" si="703"/>
        <v>9350.7396082097566</v>
      </c>
      <c r="AC575" s="101">
        <f t="shared" si="704"/>
        <v>0</v>
      </c>
      <c r="AD575" s="74"/>
      <c r="AE575" s="99">
        <f t="shared" si="722"/>
        <v>27.727164197424003</v>
      </c>
      <c r="AF575" s="101">
        <f t="shared" ref="AF575" si="740">AP575</f>
        <v>36</v>
      </c>
      <c r="AG575" s="101">
        <f t="shared" si="706"/>
        <v>19.001300000000001</v>
      </c>
      <c r="AH575" s="101">
        <f t="shared" si="707"/>
        <v>458</v>
      </c>
      <c r="AI575" s="101">
        <f t="shared" si="708"/>
        <v>200</v>
      </c>
      <c r="AJ575" s="108">
        <f t="shared" si="709"/>
        <v>3.3333333333333335</v>
      </c>
      <c r="AK575" s="101">
        <f t="shared" si="463"/>
        <v>11598.932804330489</v>
      </c>
      <c r="AL575" s="101">
        <f t="shared" si="710"/>
        <v>3461.7815001128056</v>
      </c>
      <c r="AM575" s="101">
        <f t="shared" si="711"/>
        <v>3461.7815001128056</v>
      </c>
      <c r="AN575" s="101">
        <f t="shared" si="712"/>
        <v>4675.3698041048783</v>
      </c>
      <c r="AO575" s="1">
        <v>36</v>
      </c>
      <c r="AP575" s="2">
        <v>36</v>
      </c>
      <c r="AQ575" s="74">
        <f t="shared" si="713"/>
        <v>458</v>
      </c>
      <c r="AR575" s="31">
        <f t="shared" si="714"/>
        <v>0</v>
      </c>
      <c r="AS575" s="2">
        <f t="shared" si="715"/>
        <v>1</v>
      </c>
      <c r="AT575" s="33">
        <f t="shared" si="716"/>
        <v>0</v>
      </c>
      <c r="AU575" s="31">
        <f t="shared" si="717"/>
        <v>0</v>
      </c>
      <c r="AV575" s="2">
        <f t="shared" si="718"/>
        <v>0</v>
      </c>
      <c r="AW575" s="33">
        <f t="shared" si="719"/>
        <v>1</v>
      </c>
      <c r="AX575" s="31">
        <f t="shared" si="720"/>
        <v>1</v>
      </c>
      <c r="AY575" s="33">
        <f t="shared" si="721"/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501</v>
      </c>
      <c r="C576" s="31">
        <v>7</v>
      </c>
      <c r="D576" s="111" t="s">
        <v>14</v>
      </c>
      <c r="E576" s="2" t="s">
        <v>136</v>
      </c>
      <c r="F576" s="2"/>
      <c r="G576" s="2"/>
      <c r="H576" s="33" t="s">
        <v>81</v>
      </c>
      <c r="I576" s="99">
        <f t="shared" si="0"/>
        <v>602.39171613208532</v>
      </c>
      <c r="J576" s="101">
        <f t="shared" si="1"/>
        <v>16.518097441877977</v>
      </c>
      <c r="K576" s="101">
        <f t="shared" si="2"/>
        <v>463</v>
      </c>
      <c r="L576" s="74">
        <f t="shared" si="537"/>
        <v>271</v>
      </c>
      <c r="M576" s="99">
        <f t="shared" si="191"/>
        <v>16702.614024362359</v>
      </c>
      <c r="N576" s="101">
        <f t="shared" si="692"/>
        <v>4985.0103633219414</v>
      </c>
      <c r="O576" s="101">
        <f t="shared" si="693"/>
        <v>4985.0103633219414</v>
      </c>
      <c r="P576" s="101">
        <f t="shared" si="694"/>
        <v>6732.5932977184784</v>
      </c>
      <c r="Q576" s="101">
        <f t="shared" si="695"/>
        <v>0</v>
      </c>
      <c r="R576" s="109"/>
      <c r="S576" s="99">
        <f t="shared" si="696"/>
        <v>11598.932804330489</v>
      </c>
      <c r="T576" s="101">
        <f t="shared" si="697"/>
        <v>3461.7815001128056</v>
      </c>
      <c r="U576" s="101">
        <f t="shared" si="698"/>
        <v>3461.7815001128056</v>
      </c>
      <c r="V576" s="101">
        <f t="shared" si="699"/>
        <v>4675.3698041048783</v>
      </c>
      <c r="W576" s="101">
        <f t="shared" si="700"/>
        <v>0</v>
      </c>
      <c r="X576" s="74"/>
      <c r="Y576" s="99">
        <f t="shared" si="8"/>
        <v>23197.865608660977</v>
      </c>
      <c r="Z576" s="101">
        <f t="shared" si="701"/>
        <v>6923.5630002256112</v>
      </c>
      <c r="AA576" s="101">
        <f t="shared" si="702"/>
        <v>6923.5630002256112</v>
      </c>
      <c r="AB576" s="101">
        <f t="shared" si="703"/>
        <v>9350.7396082097566</v>
      </c>
      <c r="AC576" s="101">
        <f t="shared" si="704"/>
        <v>0</v>
      </c>
      <c r="AD576" s="74"/>
      <c r="AE576" s="99">
        <f t="shared" si="722"/>
        <v>27.727164197424003</v>
      </c>
      <c r="AF576" s="101">
        <f t="shared" ref="AF576" si="741">AP576</f>
        <v>36</v>
      </c>
      <c r="AG576" s="101">
        <f t="shared" si="706"/>
        <v>44.001300000000001</v>
      </c>
      <c r="AH576" s="101">
        <f t="shared" si="707"/>
        <v>458</v>
      </c>
      <c r="AI576" s="101">
        <f t="shared" si="708"/>
        <v>200</v>
      </c>
      <c r="AJ576" s="108">
        <f t="shared" si="709"/>
        <v>3.3333333333333335</v>
      </c>
      <c r="AK576" s="101">
        <f t="shared" si="463"/>
        <v>11598.932804330489</v>
      </c>
      <c r="AL576" s="101">
        <f t="shared" si="710"/>
        <v>3461.7815001128056</v>
      </c>
      <c r="AM576" s="101">
        <f t="shared" si="711"/>
        <v>3461.7815001128056</v>
      </c>
      <c r="AN576" s="101">
        <f t="shared" si="712"/>
        <v>4675.3698041048783</v>
      </c>
      <c r="AO576" s="1">
        <v>36</v>
      </c>
      <c r="AP576" s="2">
        <v>36</v>
      </c>
      <c r="AQ576" s="74">
        <f t="shared" si="713"/>
        <v>458</v>
      </c>
      <c r="AR576" s="31">
        <f t="shared" si="714"/>
        <v>0</v>
      </c>
      <c r="AS576" s="2">
        <f t="shared" si="715"/>
        <v>1</v>
      </c>
      <c r="AT576" s="33">
        <f t="shared" si="716"/>
        <v>0</v>
      </c>
      <c r="AU576" s="31">
        <f t="shared" si="717"/>
        <v>25</v>
      </c>
      <c r="AV576" s="2">
        <f t="shared" si="718"/>
        <v>0</v>
      </c>
      <c r="AW576" s="33">
        <f t="shared" si="719"/>
        <v>1</v>
      </c>
      <c r="AX576" s="31">
        <f t="shared" si="720"/>
        <v>1</v>
      </c>
      <c r="AY576" s="33">
        <f t="shared" si="721"/>
        <v>1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502</v>
      </c>
      <c r="C577" s="31">
        <v>7</v>
      </c>
      <c r="D577" s="111" t="s">
        <v>14</v>
      </c>
      <c r="E577" s="2" t="s">
        <v>91</v>
      </c>
      <c r="F577" s="2"/>
      <c r="G577" s="2"/>
      <c r="H577" s="33" t="s">
        <v>81</v>
      </c>
      <c r="I577" s="99">
        <f t="shared" si="0"/>
        <v>520.87963525979467</v>
      </c>
      <c r="J577" s="101">
        <f t="shared" si="1"/>
        <v>16.518097441877977</v>
      </c>
      <c r="K577" s="101">
        <f t="shared" si="2"/>
        <v>574</v>
      </c>
      <c r="L577" s="74">
        <f t="shared" si="537"/>
        <v>314</v>
      </c>
      <c r="M577" s="99">
        <f t="shared" si="191"/>
        <v>14442.515173942653</v>
      </c>
      <c r="N577" s="101">
        <f t="shared" si="692"/>
        <v>4119.5649882937405</v>
      </c>
      <c r="O577" s="101">
        <f t="shared" si="693"/>
        <v>4119.5649882937405</v>
      </c>
      <c r="P577" s="101">
        <f t="shared" si="694"/>
        <v>6203.3851973551718</v>
      </c>
      <c r="Q577" s="101">
        <f t="shared" si="695"/>
        <v>0</v>
      </c>
      <c r="R577" s="109"/>
      <c r="S577" s="99">
        <f t="shared" si="696"/>
        <v>11598.932804330489</v>
      </c>
      <c r="T577" s="101">
        <f t="shared" si="697"/>
        <v>3461.7815001128056</v>
      </c>
      <c r="U577" s="101">
        <f t="shared" si="698"/>
        <v>3461.7815001128056</v>
      </c>
      <c r="V577" s="101">
        <f t="shared" si="699"/>
        <v>4675.3698041048783</v>
      </c>
      <c r="W577" s="101">
        <f t="shared" si="700"/>
        <v>0</v>
      </c>
      <c r="X577" s="74"/>
      <c r="Y577" s="99">
        <f t="shared" si="8"/>
        <v>26564.131867616496</v>
      </c>
      <c r="Z577" s="101">
        <f t="shared" si="701"/>
        <v>6923.5630002256112</v>
      </c>
      <c r="AA577" s="101">
        <f t="shared" si="702"/>
        <v>6923.5630002256112</v>
      </c>
      <c r="AB577" s="101">
        <f t="shared" si="703"/>
        <v>12717.005867165271</v>
      </c>
      <c r="AC577" s="101">
        <f t="shared" si="704"/>
        <v>0</v>
      </c>
      <c r="AD577" s="74"/>
      <c r="AE577" s="99">
        <f t="shared" si="722"/>
        <v>27.727164197424003</v>
      </c>
      <c r="AF577" s="101">
        <f t="shared" ref="AF577" si="742">AP577</f>
        <v>36</v>
      </c>
      <c r="AG577" s="101">
        <f t="shared" si="706"/>
        <v>19.001300000000001</v>
      </c>
      <c r="AH577" s="101">
        <f t="shared" si="707"/>
        <v>458</v>
      </c>
      <c r="AI577" s="101">
        <f t="shared" si="708"/>
        <v>200</v>
      </c>
      <c r="AJ577" s="108">
        <f t="shared" si="709"/>
        <v>3.3333333333333335</v>
      </c>
      <c r="AK577" s="101">
        <f t="shared" si="463"/>
        <v>11598.932804330489</v>
      </c>
      <c r="AL577" s="101">
        <f t="shared" si="710"/>
        <v>3461.7815001128056</v>
      </c>
      <c r="AM577" s="101">
        <f t="shared" si="711"/>
        <v>3461.7815001128056</v>
      </c>
      <c r="AN577" s="101">
        <f t="shared" si="712"/>
        <v>4675.3698041048783</v>
      </c>
      <c r="AO577" s="1">
        <v>36</v>
      </c>
      <c r="AP577" s="2">
        <v>36</v>
      </c>
      <c r="AQ577" s="74">
        <f t="shared" si="713"/>
        <v>458</v>
      </c>
      <c r="AR577" s="31">
        <f t="shared" si="714"/>
        <v>0</v>
      </c>
      <c r="AS577" s="2">
        <f t="shared" si="715"/>
        <v>1</v>
      </c>
      <c r="AT577" s="33">
        <f t="shared" si="716"/>
        <v>0</v>
      </c>
      <c r="AU577" s="31">
        <f t="shared" si="717"/>
        <v>0</v>
      </c>
      <c r="AV577" s="2">
        <f t="shared" si="718"/>
        <v>0</v>
      </c>
      <c r="AW577" s="33">
        <f t="shared" si="719"/>
        <v>1.36</v>
      </c>
      <c r="AX577" s="31">
        <f t="shared" si="720"/>
        <v>1</v>
      </c>
      <c r="AY577" s="33">
        <f t="shared" si="721"/>
        <v>1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503</v>
      </c>
      <c r="C578" s="31">
        <v>7</v>
      </c>
      <c r="D578" s="111" t="s">
        <v>14</v>
      </c>
      <c r="E578" s="2" t="s">
        <v>148</v>
      </c>
      <c r="F578" s="2"/>
      <c r="G578" s="2"/>
      <c r="H578" s="33" t="s">
        <v>81</v>
      </c>
      <c r="I578" s="99">
        <f t="shared" si="0"/>
        <v>537.55424559930668</v>
      </c>
      <c r="J578" s="101">
        <f t="shared" si="1"/>
        <v>16.518097441877977</v>
      </c>
      <c r="K578" s="101">
        <f t="shared" si="2"/>
        <v>555</v>
      </c>
      <c r="L578" s="74">
        <f t="shared" si="537"/>
        <v>306</v>
      </c>
      <c r="M578" s="99">
        <f t="shared" si="191"/>
        <v>14904.854832754365</v>
      </c>
      <c r="N578" s="101">
        <f t="shared" si="692"/>
        <v>4448.4567323842075</v>
      </c>
      <c r="O578" s="101">
        <f t="shared" si="693"/>
        <v>4448.4567323842075</v>
      </c>
      <c r="P578" s="101">
        <f t="shared" si="694"/>
        <v>6007.941367985949</v>
      </c>
      <c r="Q578" s="101">
        <f t="shared" si="695"/>
        <v>0</v>
      </c>
      <c r="R578" s="109"/>
      <c r="S578" s="99">
        <f t="shared" si="696"/>
        <v>11598.932804330489</v>
      </c>
      <c r="T578" s="101">
        <f t="shared" si="697"/>
        <v>3461.7815001128056</v>
      </c>
      <c r="U578" s="101">
        <f t="shared" si="698"/>
        <v>3461.7815001128056</v>
      </c>
      <c r="V578" s="101">
        <f t="shared" si="699"/>
        <v>4675.3698041048783</v>
      </c>
      <c r="W578" s="101">
        <f t="shared" si="700"/>
        <v>0</v>
      </c>
      <c r="X578" s="74"/>
      <c r="Y578" s="99">
        <f t="shared" si="8"/>
        <v>28997.332010826223</v>
      </c>
      <c r="Z578" s="101">
        <f t="shared" si="701"/>
        <v>8654.4537502820131</v>
      </c>
      <c r="AA578" s="101">
        <f t="shared" si="702"/>
        <v>8654.4537502820131</v>
      </c>
      <c r="AB578" s="101">
        <f t="shared" si="703"/>
        <v>11688.424510262197</v>
      </c>
      <c r="AC578" s="101">
        <f t="shared" si="704"/>
        <v>0</v>
      </c>
      <c r="AD578" s="74"/>
      <c r="AE578" s="99">
        <f t="shared" si="722"/>
        <v>27.727164197424003</v>
      </c>
      <c r="AF578" s="101">
        <f t="shared" ref="AF578" si="743">AP578</f>
        <v>36</v>
      </c>
      <c r="AG578" s="101">
        <f t="shared" si="706"/>
        <v>19.001300000000001</v>
      </c>
      <c r="AH578" s="101">
        <f t="shared" si="707"/>
        <v>458</v>
      </c>
      <c r="AI578" s="101">
        <f t="shared" si="708"/>
        <v>250</v>
      </c>
      <c r="AJ578" s="108">
        <f t="shared" si="709"/>
        <v>3.3333333333333335</v>
      </c>
      <c r="AK578" s="101">
        <f t="shared" si="463"/>
        <v>11598.932804330489</v>
      </c>
      <c r="AL578" s="101">
        <f t="shared" si="710"/>
        <v>3461.7815001128056</v>
      </c>
      <c r="AM578" s="101">
        <f t="shared" si="711"/>
        <v>3461.7815001128056</v>
      </c>
      <c r="AN578" s="101">
        <f t="shared" si="712"/>
        <v>4675.3698041048783</v>
      </c>
      <c r="AO578" s="1">
        <v>36</v>
      </c>
      <c r="AP578" s="2">
        <v>36</v>
      </c>
      <c r="AQ578" s="74">
        <f t="shared" si="713"/>
        <v>458</v>
      </c>
      <c r="AR578" s="31">
        <f t="shared" si="714"/>
        <v>50</v>
      </c>
      <c r="AS578" s="2">
        <f t="shared" si="715"/>
        <v>1</v>
      </c>
      <c r="AT578" s="33">
        <f t="shared" si="716"/>
        <v>0</v>
      </c>
      <c r="AU578" s="31">
        <f t="shared" si="717"/>
        <v>0</v>
      </c>
      <c r="AV578" s="2">
        <f t="shared" si="718"/>
        <v>0</v>
      </c>
      <c r="AW578" s="33">
        <f t="shared" si="719"/>
        <v>1</v>
      </c>
      <c r="AX578" s="31">
        <f t="shared" si="720"/>
        <v>1</v>
      </c>
      <c r="AY578" s="33">
        <f t="shared" si="721"/>
        <v>1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504</v>
      </c>
      <c r="C579" s="31">
        <v>7</v>
      </c>
      <c r="D579" s="111" t="s">
        <v>14</v>
      </c>
      <c r="E579" s="2" t="s">
        <v>163</v>
      </c>
      <c r="F579" s="2"/>
      <c r="G579" s="2"/>
      <c r="H579" s="33" t="s">
        <v>81</v>
      </c>
      <c r="I579" s="99">
        <f t="shared" si="0"/>
        <v>694.42567214165865</v>
      </c>
      <c r="J579" s="101">
        <f t="shared" si="1"/>
        <v>16.518097441877977</v>
      </c>
      <c r="K579" s="101">
        <f t="shared" si="2"/>
        <v>363</v>
      </c>
      <c r="L579" s="74">
        <f t="shared" si="537"/>
        <v>232</v>
      </c>
      <c r="M579" s="99">
        <f t="shared" si="191"/>
        <v>19254.454634378297</v>
      </c>
      <c r="N579" s="101">
        <f t="shared" si="692"/>
        <v>5746.6247949265098</v>
      </c>
      <c r="O579" s="101">
        <f t="shared" si="693"/>
        <v>5746.6247949265098</v>
      </c>
      <c r="P579" s="101">
        <f t="shared" si="694"/>
        <v>7761.205044525278</v>
      </c>
      <c r="Q579" s="101">
        <f t="shared" si="695"/>
        <v>0</v>
      </c>
      <c r="R579" s="109"/>
      <c r="S579" s="99">
        <f t="shared" si="696"/>
        <v>11598.932804330489</v>
      </c>
      <c r="T579" s="101">
        <f t="shared" si="697"/>
        <v>3461.7815001128056</v>
      </c>
      <c r="U579" s="101">
        <f t="shared" si="698"/>
        <v>3461.7815001128056</v>
      </c>
      <c r="V579" s="101">
        <f t="shared" si="699"/>
        <v>4675.3698041048783</v>
      </c>
      <c r="W579" s="101">
        <f t="shared" si="700"/>
        <v>0</v>
      </c>
      <c r="X579" s="74"/>
      <c r="Y579" s="99">
        <f t="shared" si="8"/>
        <v>28997.332010826223</v>
      </c>
      <c r="Z579" s="101">
        <f t="shared" si="701"/>
        <v>8654.4537502820131</v>
      </c>
      <c r="AA579" s="101">
        <f t="shared" si="702"/>
        <v>8654.4537502820131</v>
      </c>
      <c r="AB579" s="101">
        <f t="shared" si="703"/>
        <v>11688.424510262197</v>
      </c>
      <c r="AC579" s="101">
        <f t="shared" si="704"/>
        <v>0</v>
      </c>
      <c r="AD579" s="74"/>
      <c r="AE579" s="99">
        <f t="shared" si="722"/>
        <v>27.727164197424003</v>
      </c>
      <c r="AF579" s="101">
        <f t="shared" ref="AF579" si="744">AP579</f>
        <v>36</v>
      </c>
      <c r="AG579" s="101">
        <f t="shared" si="706"/>
        <v>44.001300000000001</v>
      </c>
      <c r="AH579" s="101">
        <f t="shared" si="707"/>
        <v>458</v>
      </c>
      <c r="AI579" s="101">
        <f t="shared" si="708"/>
        <v>250</v>
      </c>
      <c r="AJ579" s="108">
        <f t="shared" si="709"/>
        <v>3.3333333333333335</v>
      </c>
      <c r="AK579" s="101">
        <f t="shared" si="463"/>
        <v>11598.932804330489</v>
      </c>
      <c r="AL579" s="101">
        <f t="shared" si="710"/>
        <v>3461.7815001128056</v>
      </c>
      <c r="AM579" s="101">
        <f t="shared" si="711"/>
        <v>3461.7815001128056</v>
      </c>
      <c r="AN579" s="101">
        <f t="shared" si="712"/>
        <v>4675.3698041048783</v>
      </c>
      <c r="AO579" s="1">
        <v>36</v>
      </c>
      <c r="AP579" s="2">
        <v>36</v>
      </c>
      <c r="AQ579" s="74">
        <f t="shared" si="713"/>
        <v>458</v>
      </c>
      <c r="AR579" s="31">
        <f t="shared" si="714"/>
        <v>50</v>
      </c>
      <c r="AS579" s="2">
        <f t="shared" si="715"/>
        <v>1</v>
      </c>
      <c r="AT579" s="33">
        <f t="shared" si="716"/>
        <v>0</v>
      </c>
      <c r="AU579" s="31">
        <f t="shared" si="717"/>
        <v>25</v>
      </c>
      <c r="AV579" s="2">
        <f t="shared" si="718"/>
        <v>0</v>
      </c>
      <c r="AW579" s="33">
        <f t="shared" si="719"/>
        <v>1</v>
      </c>
      <c r="AX579" s="31">
        <f t="shared" si="720"/>
        <v>1</v>
      </c>
      <c r="AY579" s="33">
        <f t="shared" si="721"/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505</v>
      </c>
      <c r="C580" s="31">
        <v>7</v>
      </c>
      <c r="D580" s="111" t="s">
        <v>14</v>
      </c>
      <c r="E580" s="2" t="s">
        <v>155</v>
      </c>
      <c r="F580" s="2"/>
      <c r="G580" s="2"/>
      <c r="H580" s="33" t="s">
        <v>81</v>
      </c>
      <c r="I580" s="99">
        <f t="shared" si="0"/>
        <v>566.3903332942366</v>
      </c>
      <c r="J580" s="101">
        <f t="shared" si="1"/>
        <v>16.518097441877977</v>
      </c>
      <c r="K580" s="101">
        <f t="shared" si="2"/>
        <v>515</v>
      </c>
      <c r="L580" s="74">
        <f t="shared" si="537"/>
        <v>290</v>
      </c>
      <c r="M580" s="99">
        <f t="shared" si="191"/>
        <v>15704.397771083006</v>
      </c>
      <c r="N580" s="101">
        <f t="shared" si="692"/>
        <v>4448.4567323842075</v>
      </c>
      <c r="O580" s="101">
        <f t="shared" si="693"/>
        <v>4448.4567323842075</v>
      </c>
      <c r="P580" s="101">
        <f t="shared" si="694"/>
        <v>6807.4843063145909</v>
      </c>
      <c r="Q580" s="101">
        <f t="shared" si="695"/>
        <v>0</v>
      </c>
      <c r="R580" s="109"/>
      <c r="S580" s="99">
        <f t="shared" si="696"/>
        <v>11598.932804330489</v>
      </c>
      <c r="T580" s="101">
        <f t="shared" si="697"/>
        <v>3461.7815001128056</v>
      </c>
      <c r="U580" s="101">
        <f t="shared" si="698"/>
        <v>3461.7815001128056</v>
      </c>
      <c r="V580" s="101">
        <f t="shared" si="699"/>
        <v>4675.3698041048783</v>
      </c>
      <c r="W580" s="101">
        <f t="shared" si="700"/>
        <v>0</v>
      </c>
      <c r="X580" s="74"/>
      <c r="Y580" s="99">
        <f t="shared" si="8"/>
        <v>33205.164834520619</v>
      </c>
      <c r="Z580" s="101">
        <f t="shared" si="701"/>
        <v>8654.4537502820131</v>
      </c>
      <c r="AA580" s="101">
        <f t="shared" si="702"/>
        <v>8654.4537502820131</v>
      </c>
      <c r="AB580" s="101">
        <f t="shared" si="703"/>
        <v>15896.25733395659</v>
      </c>
      <c r="AC580" s="101">
        <f t="shared" si="704"/>
        <v>0</v>
      </c>
      <c r="AD580" s="74"/>
      <c r="AE580" s="99">
        <f t="shared" si="722"/>
        <v>27.727164197424003</v>
      </c>
      <c r="AF580" s="101">
        <f t="shared" ref="AF580" si="745">AP580</f>
        <v>36</v>
      </c>
      <c r="AG580" s="101">
        <f t="shared" si="706"/>
        <v>19.001300000000001</v>
      </c>
      <c r="AH580" s="101">
        <f t="shared" si="707"/>
        <v>458</v>
      </c>
      <c r="AI580" s="101">
        <f t="shared" si="708"/>
        <v>250</v>
      </c>
      <c r="AJ580" s="108">
        <f t="shared" si="709"/>
        <v>3.3333333333333335</v>
      </c>
      <c r="AK580" s="101">
        <f t="shared" si="463"/>
        <v>11598.932804330489</v>
      </c>
      <c r="AL580" s="101">
        <f t="shared" si="710"/>
        <v>3461.7815001128056</v>
      </c>
      <c r="AM580" s="101">
        <f t="shared" si="711"/>
        <v>3461.7815001128056</v>
      </c>
      <c r="AN580" s="101">
        <f t="shared" si="712"/>
        <v>4675.3698041048783</v>
      </c>
      <c r="AO580" s="1">
        <v>36</v>
      </c>
      <c r="AP580" s="2">
        <v>36</v>
      </c>
      <c r="AQ580" s="74">
        <f t="shared" si="713"/>
        <v>458</v>
      </c>
      <c r="AR580" s="31">
        <f t="shared" si="714"/>
        <v>50</v>
      </c>
      <c r="AS580" s="2">
        <f t="shared" si="715"/>
        <v>1</v>
      </c>
      <c r="AT580" s="33">
        <f t="shared" si="716"/>
        <v>0</v>
      </c>
      <c r="AU580" s="31">
        <f t="shared" si="717"/>
        <v>0</v>
      </c>
      <c r="AV580" s="2">
        <f t="shared" si="718"/>
        <v>0</v>
      </c>
      <c r="AW580" s="33">
        <f t="shared" si="719"/>
        <v>1.36</v>
      </c>
      <c r="AX580" s="31">
        <f t="shared" si="720"/>
        <v>1</v>
      </c>
      <c r="AY580" s="33">
        <f t="shared" si="721"/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506</v>
      </c>
      <c r="C581" s="31">
        <v>7</v>
      </c>
      <c r="D581" s="111" t="s">
        <v>14</v>
      </c>
      <c r="E581" s="2" t="s">
        <v>79</v>
      </c>
      <c r="F581" s="2"/>
      <c r="G581" s="2"/>
      <c r="H581" s="33" t="s">
        <v>81</v>
      </c>
      <c r="I581" s="99">
        <f t="shared" si="0"/>
        <v>497.81076510385066</v>
      </c>
      <c r="J581" s="101">
        <f t="shared" si="1"/>
        <v>8.2590487209389885</v>
      </c>
      <c r="K581" s="101">
        <f t="shared" si="2"/>
        <v>608</v>
      </c>
      <c r="L581" s="74">
        <f t="shared" si="537"/>
        <v>331</v>
      </c>
      <c r="M581" s="99">
        <f t="shared" si="191"/>
        <v>13802.880823279738</v>
      </c>
      <c r="N581" s="101">
        <f t="shared" si="692"/>
        <v>4119.5649882937405</v>
      </c>
      <c r="O581" s="101">
        <f t="shared" si="693"/>
        <v>4119.5649882937405</v>
      </c>
      <c r="P581" s="101">
        <f t="shared" si="694"/>
        <v>5563.7508466922582</v>
      </c>
      <c r="Q581" s="101">
        <f t="shared" si="695"/>
        <v>0</v>
      </c>
      <c r="R581" s="109"/>
      <c r="S581" s="99">
        <f t="shared" si="696"/>
        <v>11598.932804330489</v>
      </c>
      <c r="T581" s="101">
        <f t="shared" si="697"/>
        <v>3461.7815001128056</v>
      </c>
      <c r="U581" s="101">
        <f t="shared" si="698"/>
        <v>3461.7815001128056</v>
      </c>
      <c r="V581" s="101">
        <f t="shared" si="699"/>
        <v>4675.3698041048783</v>
      </c>
      <c r="W581" s="101">
        <f t="shared" si="700"/>
        <v>0</v>
      </c>
      <c r="X581" s="74"/>
      <c r="Y581" s="99">
        <f t="shared" si="8"/>
        <v>23197.865608660977</v>
      </c>
      <c r="Z581" s="101">
        <f t="shared" si="701"/>
        <v>6923.5630002256112</v>
      </c>
      <c r="AA581" s="101">
        <f t="shared" si="702"/>
        <v>6923.5630002256112</v>
      </c>
      <c r="AB581" s="101">
        <f t="shared" si="703"/>
        <v>9350.7396082097566</v>
      </c>
      <c r="AC581" s="101">
        <f t="shared" si="704"/>
        <v>0</v>
      </c>
      <c r="AD581" s="74"/>
      <c r="AE581" s="99">
        <f t="shared" si="722"/>
        <v>27.727164197424003</v>
      </c>
      <c r="AF581" s="101">
        <f t="shared" ref="AF581" si="746">AP581</f>
        <v>36</v>
      </c>
      <c r="AG581" s="101">
        <f t="shared" si="706"/>
        <v>19.001300000000001</v>
      </c>
      <c r="AH581" s="101">
        <f t="shared" si="707"/>
        <v>229</v>
      </c>
      <c r="AI581" s="101">
        <f t="shared" si="708"/>
        <v>200</v>
      </c>
      <c r="AJ581" s="108">
        <f t="shared" si="709"/>
        <v>3.3333333333333335</v>
      </c>
      <c r="AK581" s="101">
        <f t="shared" si="463"/>
        <v>11598.932804330489</v>
      </c>
      <c r="AL581" s="101">
        <f t="shared" si="710"/>
        <v>3461.7815001128056</v>
      </c>
      <c r="AM581" s="101">
        <f t="shared" si="711"/>
        <v>3461.7815001128056</v>
      </c>
      <c r="AN581" s="101">
        <f t="shared" si="712"/>
        <v>4675.3698041048783</v>
      </c>
      <c r="AO581" s="1">
        <v>36</v>
      </c>
      <c r="AP581" s="2">
        <v>36</v>
      </c>
      <c r="AQ581" s="74">
        <f t="shared" si="713"/>
        <v>458</v>
      </c>
      <c r="AR581" s="31">
        <f t="shared" si="714"/>
        <v>0</v>
      </c>
      <c r="AS581" s="2">
        <f t="shared" si="715"/>
        <v>0.5</v>
      </c>
      <c r="AT581" s="33">
        <f t="shared" si="716"/>
        <v>0</v>
      </c>
      <c r="AU581" s="31">
        <f t="shared" si="717"/>
        <v>0</v>
      </c>
      <c r="AV581" s="2">
        <f t="shared" si="718"/>
        <v>0</v>
      </c>
      <c r="AW581" s="33">
        <f t="shared" si="719"/>
        <v>1</v>
      </c>
      <c r="AX581" s="31">
        <f t="shared" si="720"/>
        <v>1</v>
      </c>
      <c r="AY581" s="33">
        <f t="shared" si="721"/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507</v>
      </c>
      <c r="C582" s="31">
        <v>7</v>
      </c>
      <c r="D582" s="111" t="s">
        <v>14</v>
      </c>
      <c r="E582" s="2" t="s">
        <v>168</v>
      </c>
      <c r="F582" s="2"/>
      <c r="G582" s="2"/>
      <c r="H582" s="33" t="s">
        <v>81</v>
      </c>
      <c r="I582" s="99">
        <f t="shared" si="0"/>
        <v>602.39171613208532</v>
      </c>
      <c r="J582" s="101">
        <f t="shared" si="1"/>
        <v>8.2590487209389885</v>
      </c>
      <c r="K582" s="101">
        <f t="shared" si="2"/>
        <v>463</v>
      </c>
      <c r="L582" s="74">
        <f t="shared" si="537"/>
        <v>271</v>
      </c>
      <c r="M582" s="99">
        <f t="shared" si="191"/>
        <v>16702.614024362359</v>
      </c>
      <c r="N582" s="101">
        <f t="shared" si="692"/>
        <v>4985.0103633219414</v>
      </c>
      <c r="O582" s="101">
        <f t="shared" si="693"/>
        <v>4985.0103633219414</v>
      </c>
      <c r="P582" s="101">
        <f t="shared" si="694"/>
        <v>6732.5932977184784</v>
      </c>
      <c r="Q582" s="101">
        <f t="shared" si="695"/>
        <v>0</v>
      </c>
      <c r="R582" s="109"/>
      <c r="S582" s="99">
        <f t="shared" si="696"/>
        <v>11598.932804330489</v>
      </c>
      <c r="T582" s="101">
        <f t="shared" si="697"/>
        <v>3461.7815001128056</v>
      </c>
      <c r="U582" s="101">
        <f t="shared" si="698"/>
        <v>3461.7815001128056</v>
      </c>
      <c r="V582" s="101">
        <f t="shared" si="699"/>
        <v>4675.3698041048783</v>
      </c>
      <c r="W582" s="101">
        <f t="shared" si="700"/>
        <v>0</v>
      </c>
      <c r="X582" s="74"/>
      <c r="Y582" s="99">
        <f t="shared" si="8"/>
        <v>23197.865608660977</v>
      </c>
      <c r="Z582" s="101">
        <f t="shared" si="701"/>
        <v>6923.5630002256112</v>
      </c>
      <c r="AA582" s="101">
        <f t="shared" si="702"/>
        <v>6923.5630002256112</v>
      </c>
      <c r="AB582" s="101">
        <f t="shared" si="703"/>
        <v>9350.7396082097566</v>
      </c>
      <c r="AC582" s="101">
        <f t="shared" si="704"/>
        <v>0</v>
      </c>
      <c r="AD582" s="74"/>
      <c r="AE582" s="99">
        <f t="shared" si="722"/>
        <v>27.727164197424003</v>
      </c>
      <c r="AF582" s="101">
        <f t="shared" ref="AF582" si="747">AP582</f>
        <v>36</v>
      </c>
      <c r="AG582" s="101">
        <f t="shared" si="706"/>
        <v>44.001300000000001</v>
      </c>
      <c r="AH582" s="101">
        <f t="shared" si="707"/>
        <v>229</v>
      </c>
      <c r="AI582" s="101">
        <f t="shared" si="708"/>
        <v>200</v>
      </c>
      <c r="AJ582" s="108">
        <f t="shared" si="709"/>
        <v>3.3333333333333335</v>
      </c>
      <c r="AK582" s="101">
        <f t="shared" si="463"/>
        <v>11598.932804330489</v>
      </c>
      <c r="AL582" s="101">
        <f t="shared" si="710"/>
        <v>3461.7815001128056</v>
      </c>
      <c r="AM582" s="101">
        <f t="shared" si="711"/>
        <v>3461.7815001128056</v>
      </c>
      <c r="AN582" s="101">
        <f t="shared" si="712"/>
        <v>4675.3698041048783</v>
      </c>
      <c r="AO582" s="1">
        <v>36</v>
      </c>
      <c r="AP582" s="2">
        <v>36</v>
      </c>
      <c r="AQ582" s="74">
        <f t="shared" si="713"/>
        <v>458</v>
      </c>
      <c r="AR582" s="31">
        <f t="shared" si="714"/>
        <v>0</v>
      </c>
      <c r="AS582" s="2">
        <f t="shared" si="715"/>
        <v>0.5</v>
      </c>
      <c r="AT582" s="33">
        <f t="shared" si="716"/>
        <v>0</v>
      </c>
      <c r="AU582" s="31">
        <f t="shared" si="717"/>
        <v>25</v>
      </c>
      <c r="AV582" s="2">
        <f t="shared" si="718"/>
        <v>0</v>
      </c>
      <c r="AW582" s="33">
        <f t="shared" si="719"/>
        <v>1</v>
      </c>
      <c r="AX582" s="31">
        <f t="shared" si="720"/>
        <v>1</v>
      </c>
      <c r="AY582" s="33">
        <f t="shared" si="721"/>
        <v>1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508</v>
      </c>
      <c r="C583" s="31">
        <v>7</v>
      </c>
      <c r="D583" s="111" t="s">
        <v>14</v>
      </c>
      <c r="E583" s="2" t="s">
        <v>103</v>
      </c>
      <c r="F583" s="2"/>
      <c r="G583" s="2"/>
      <c r="H583" s="33" t="s">
        <v>81</v>
      </c>
      <c r="I583" s="99">
        <f t="shared" si="0"/>
        <v>520.87963525979467</v>
      </c>
      <c r="J583" s="101">
        <f t="shared" si="1"/>
        <v>8.2590487209389885</v>
      </c>
      <c r="K583" s="101">
        <f t="shared" si="2"/>
        <v>574</v>
      </c>
      <c r="L583" s="74">
        <f t="shared" si="537"/>
        <v>314</v>
      </c>
      <c r="M583" s="99">
        <f t="shared" si="191"/>
        <v>14442.515173942653</v>
      </c>
      <c r="N583" s="101">
        <f t="shared" si="692"/>
        <v>4119.5649882937405</v>
      </c>
      <c r="O583" s="101">
        <f t="shared" si="693"/>
        <v>4119.5649882937405</v>
      </c>
      <c r="P583" s="101">
        <f t="shared" si="694"/>
        <v>6203.3851973551718</v>
      </c>
      <c r="Q583" s="101">
        <f t="shared" si="695"/>
        <v>0</v>
      </c>
      <c r="R583" s="109"/>
      <c r="S583" s="99">
        <f t="shared" si="696"/>
        <v>11598.932804330489</v>
      </c>
      <c r="T583" s="101">
        <f t="shared" si="697"/>
        <v>3461.7815001128056</v>
      </c>
      <c r="U583" s="101">
        <f t="shared" si="698"/>
        <v>3461.7815001128056</v>
      </c>
      <c r="V583" s="101">
        <f t="shared" si="699"/>
        <v>4675.3698041048783</v>
      </c>
      <c r="W583" s="101">
        <f t="shared" si="700"/>
        <v>0</v>
      </c>
      <c r="X583" s="74"/>
      <c r="Y583" s="99">
        <f t="shared" si="8"/>
        <v>26564.131867616496</v>
      </c>
      <c r="Z583" s="101">
        <f t="shared" si="701"/>
        <v>6923.5630002256112</v>
      </c>
      <c r="AA583" s="101">
        <f t="shared" si="702"/>
        <v>6923.5630002256112</v>
      </c>
      <c r="AB583" s="101">
        <f t="shared" si="703"/>
        <v>12717.005867165271</v>
      </c>
      <c r="AC583" s="101">
        <f t="shared" si="704"/>
        <v>0</v>
      </c>
      <c r="AD583" s="74"/>
      <c r="AE583" s="99">
        <f t="shared" si="722"/>
        <v>27.727164197424003</v>
      </c>
      <c r="AF583" s="101">
        <f t="shared" ref="AF583" si="748">AP583</f>
        <v>36</v>
      </c>
      <c r="AG583" s="101">
        <f t="shared" si="706"/>
        <v>19.001300000000001</v>
      </c>
      <c r="AH583" s="101">
        <f t="shared" si="707"/>
        <v>229</v>
      </c>
      <c r="AI583" s="101">
        <f t="shared" si="708"/>
        <v>200</v>
      </c>
      <c r="AJ583" s="108">
        <f t="shared" si="709"/>
        <v>3.3333333333333335</v>
      </c>
      <c r="AK583" s="101">
        <f t="shared" si="463"/>
        <v>11598.932804330489</v>
      </c>
      <c r="AL583" s="101">
        <f t="shared" si="710"/>
        <v>3461.7815001128056</v>
      </c>
      <c r="AM583" s="101">
        <f t="shared" si="711"/>
        <v>3461.7815001128056</v>
      </c>
      <c r="AN583" s="101">
        <f t="shared" si="712"/>
        <v>4675.3698041048783</v>
      </c>
      <c r="AO583" s="1">
        <v>36</v>
      </c>
      <c r="AP583" s="2">
        <v>36</v>
      </c>
      <c r="AQ583" s="74">
        <f t="shared" si="713"/>
        <v>458</v>
      </c>
      <c r="AR583" s="31">
        <f t="shared" si="714"/>
        <v>0</v>
      </c>
      <c r="AS583" s="2">
        <f t="shared" si="715"/>
        <v>0.5</v>
      </c>
      <c r="AT583" s="33">
        <f t="shared" si="716"/>
        <v>0</v>
      </c>
      <c r="AU583" s="31">
        <f t="shared" si="717"/>
        <v>0</v>
      </c>
      <c r="AV583" s="2">
        <f t="shared" si="718"/>
        <v>0</v>
      </c>
      <c r="AW583" s="33">
        <f t="shared" si="719"/>
        <v>1.36</v>
      </c>
      <c r="AX583" s="31">
        <f t="shared" si="720"/>
        <v>1</v>
      </c>
      <c r="AY583" s="33">
        <f t="shared" si="721"/>
        <v>1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509</v>
      </c>
      <c r="C584" s="31">
        <v>4</v>
      </c>
      <c r="D584" s="111" t="s">
        <v>14</v>
      </c>
      <c r="E584" s="2" t="s">
        <v>67</v>
      </c>
      <c r="F584" s="1"/>
      <c r="G584" s="1"/>
      <c r="H584" s="33" t="s">
        <v>81</v>
      </c>
      <c r="I584" s="99">
        <f t="shared" si="0"/>
        <v>461.30974290374553</v>
      </c>
      <c r="J584" s="101">
        <f t="shared" si="1"/>
        <v>9.0885601645267471</v>
      </c>
      <c r="K584" s="101">
        <f t="shared" si="2"/>
        <v>661</v>
      </c>
      <c r="L584" s="74">
        <f t="shared" si="537"/>
        <v>350</v>
      </c>
      <c r="M584" s="99">
        <f t="shared" si="191"/>
        <v>12790.810987363604</v>
      </c>
      <c r="N584" s="101">
        <f t="shared" si="692"/>
        <v>3817.542994112036</v>
      </c>
      <c r="O584" s="101">
        <f t="shared" si="693"/>
        <v>3817.542994112036</v>
      </c>
      <c r="P584" s="101">
        <f t="shared" si="694"/>
        <v>5155.724999139532</v>
      </c>
      <c r="Q584" s="101">
        <f t="shared" si="695"/>
        <v>0</v>
      </c>
      <c r="R584" s="109"/>
      <c r="S584" s="99">
        <f t="shared" si="696"/>
        <v>10748.463241463416</v>
      </c>
      <c r="T584" s="101">
        <f t="shared" si="697"/>
        <v>3207.9842775768298</v>
      </c>
      <c r="U584" s="101">
        <f t="shared" si="698"/>
        <v>3207.9842775768298</v>
      </c>
      <c r="V584" s="101">
        <f t="shared" si="699"/>
        <v>4332.4946863097566</v>
      </c>
      <c r="W584" s="101">
        <f t="shared" si="700"/>
        <v>0</v>
      </c>
      <c r="X584" s="74"/>
      <c r="Y584" s="99">
        <f t="shared" si="8"/>
        <v>21496.926482926832</v>
      </c>
      <c r="Z584" s="101">
        <f t="shared" si="701"/>
        <v>6415.9685551536595</v>
      </c>
      <c r="AA584" s="101">
        <f t="shared" si="702"/>
        <v>6415.9685551536595</v>
      </c>
      <c r="AB584" s="101">
        <f t="shared" si="703"/>
        <v>8664.9893726195132</v>
      </c>
      <c r="AC584" s="101">
        <f t="shared" si="704"/>
        <v>0</v>
      </c>
      <c r="AD584" s="74"/>
      <c r="AE584" s="99">
        <f t="shared" si="722"/>
        <v>27.727164197424003</v>
      </c>
      <c r="AF584" s="101">
        <f t="shared" ref="AF584" si="749">AP584</f>
        <v>36</v>
      </c>
      <c r="AG584" s="101">
        <f t="shared" si="706"/>
        <v>19.001300000000001</v>
      </c>
      <c r="AH584" s="101">
        <f t="shared" si="707"/>
        <v>252</v>
      </c>
      <c r="AI584" s="101">
        <f t="shared" si="708"/>
        <v>200</v>
      </c>
      <c r="AJ584" s="108">
        <f t="shared" si="709"/>
        <v>3.3333333333333335</v>
      </c>
      <c r="AK584" s="101">
        <f t="shared" si="463"/>
        <v>10748.463241463416</v>
      </c>
      <c r="AL584" s="101">
        <f t="shared" si="710"/>
        <v>3207.9842775768298</v>
      </c>
      <c r="AM584" s="101">
        <f t="shared" si="711"/>
        <v>3207.9842775768298</v>
      </c>
      <c r="AN584" s="101">
        <f t="shared" si="712"/>
        <v>4332.4946863097566</v>
      </c>
      <c r="AO584" s="1">
        <v>36</v>
      </c>
      <c r="AP584" s="2">
        <v>36</v>
      </c>
      <c r="AQ584" s="74">
        <f t="shared" si="713"/>
        <v>252</v>
      </c>
      <c r="AR584" s="31">
        <f t="shared" si="714"/>
        <v>0</v>
      </c>
      <c r="AS584" s="2">
        <f t="shared" si="715"/>
        <v>1</v>
      </c>
      <c r="AT584" s="33">
        <f t="shared" si="716"/>
        <v>0</v>
      </c>
      <c r="AU584" s="31">
        <f t="shared" si="717"/>
        <v>0</v>
      </c>
      <c r="AV584" s="2">
        <f t="shared" si="718"/>
        <v>0</v>
      </c>
      <c r="AW584" s="33">
        <f t="shared" si="719"/>
        <v>1</v>
      </c>
      <c r="AX584" s="31">
        <f t="shared" si="720"/>
        <v>1</v>
      </c>
      <c r="AY584" s="33">
        <f t="shared" si="721"/>
        <v>1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510</v>
      </c>
      <c r="C585" s="31">
        <v>4</v>
      </c>
      <c r="D585" s="111" t="s">
        <v>14</v>
      </c>
      <c r="E585" s="2" t="s">
        <v>148</v>
      </c>
      <c r="F585" s="2"/>
      <c r="G585" s="2"/>
      <c r="H585" s="33" t="s">
        <v>81</v>
      </c>
      <c r="I585" s="99">
        <f t="shared" si="0"/>
        <v>498.1391087083079</v>
      </c>
      <c r="J585" s="101">
        <f t="shared" si="1"/>
        <v>9.0885601645267471</v>
      </c>
      <c r="K585" s="101">
        <f t="shared" si="2"/>
        <v>607</v>
      </c>
      <c r="L585" s="74">
        <f t="shared" si="537"/>
        <v>330</v>
      </c>
      <c r="M585" s="99">
        <f t="shared" si="191"/>
        <v>13811.984860313698</v>
      </c>
      <c r="N585" s="101">
        <f t="shared" si="692"/>
        <v>4122.3223523796387</v>
      </c>
      <c r="O585" s="101">
        <f t="shared" si="693"/>
        <v>4122.3223523796387</v>
      </c>
      <c r="P585" s="101">
        <f t="shared" si="694"/>
        <v>5567.3401555544206</v>
      </c>
      <c r="Q585" s="101">
        <f t="shared" si="695"/>
        <v>0</v>
      </c>
      <c r="R585" s="109"/>
      <c r="S585" s="99">
        <f t="shared" si="696"/>
        <v>10748.463241463416</v>
      </c>
      <c r="T585" s="101">
        <f t="shared" si="697"/>
        <v>3207.9842775768298</v>
      </c>
      <c r="U585" s="101">
        <f t="shared" si="698"/>
        <v>3207.9842775768298</v>
      </c>
      <c r="V585" s="101">
        <f t="shared" si="699"/>
        <v>4332.4946863097566</v>
      </c>
      <c r="W585" s="101">
        <f t="shared" si="700"/>
        <v>0</v>
      </c>
      <c r="X585" s="74"/>
      <c r="Y585" s="99">
        <f t="shared" si="8"/>
        <v>26871.158103658541</v>
      </c>
      <c r="Z585" s="101">
        <f t="shared" si="701"/>
        <v>8019.9606939420746</v>
      </c>
      <c r="AA585" s="101">
        <f t="shared" si="702"/>
        <v>8019.9606939420746</v>
      </c>
      <c r="AB585" s="101">
        <f t="shared" si="703"/>
        <v>10831.236715774392</v>
      </c>
      <c r="AC585" s="101">
        <f t="shared" si="704"/>
        <v>0</v>
      </c>
      <c r="AD585" s="74"/>
      <c r="AE585" s="99">
        <f t="shared" si="722"/>
        <v>27.727164197424003</v>
      </c>
      <c r="AF585" s="101">
        <f t="shared" ref="AF585" si="750">AP585</f>
        <v>36</v>
      </c>
      <c r="AG585" s="101">
        <f t="shared" si="706"/>
        <v>19.001300000000001</v>
      </c>
      <c r="AH585" s="101">
        <f t="shared" si="707"/>
        <v>252</v>
      </c>
      <c r="AI585" s="101">
        <f t="shared" si="708"/>
        <v>250</v>
      </c>
      <c r="AJ585" s="108">
        <f t="shared" si="709"/>
        <v>3.3333333333333335</v>
      </c>
      <c r="AK585" s="101">
        <f t="shared" si="463"/>
        <v>10748.463241463416</v>
      </c>
      <c r="AL585" s="101">
        <f t="shared" si="710"/>
        <v>3207.9842775768298</v>
      </c>
      <c r="AM585" s="101">
        <f t="shared" si="711"/>
        <v>3207.9842775768298</v>
      </c>
      <c r="AN585" s="101">
        <f t="shared" si="712"/>
        <v>4332.4946863097566</v>
      </c>
      <c r="AO585" s="1">
        <v>36</v>
      </c>
      <c r="AP585" s="2">
        <v>36</v>
      </c>
      <c r="AQ585" s="74">
        <f t="shared" si="713"/>
        <v>252</v>
      </c>
      <c r="AR585" s="31">
        <f t="shared" si="714"/>
        <v>50</v>
      </c>
      <c r="AS585" s="2">
        <f t="shared" si="715"/>
        <v>1</v>
      </c>
      <c r="AT585" s="33">
        <f t="shared" si="716"/>
        <v>0</v>
      </c>
      <c r="AU585" s="31">
        <f t="shared" si="717"/>
        <v>0</v>
      </c>
      <c r="AV585" s="2">
        <f t="shared" si="718"/>
        <v>0</v>
      </c>
      <c r="AW585" s="33">
        <f t="shared" si="719"/>
        <v>1</v>
      </c>
      <c r="AX585" s="31">
        <f t="shared" si="720"/>
        <v>1</v>
      </c>
      <c r="AY585" s="33">
        <f t="shared" si="721"/>
        <v>1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511</v>
      </c>
      <c r="C586" s="31">
        <v>4</v>
      </c>
      <c r="D586" s="111" t="s">
        <v>14</v>
      </c>
      <c r="E586" s="2" t="s">
        <v>79</v>
      </c>
      <c r="F586" s="2"/>
      <c r="G586" s="2"/>
      <c r="H586" s="33" t="s">
        <v>81</v>
      </c>
      <c r="I586" s="99">
        <f t="shared" si="0"/>
        <v>461.30974290374553</v>
      </c>
      <c r="J586" s="101">
        <f t="shared" si="1"/>
        <v>4.5442800822633735</v>
      </c>
      <c r="K586" s="101">
        <f t="shared" si="2"/>
        <v>661</v>
      </c>
      <c r="L586" s="74">
        <f t="shared" si="537"/>
        <v>350</v>
      </c>
      <c r="M586" s="99">
        <f t="shared" si="191"/>
        <v>12790.810987363604</v>
      </c>
      <c r="N586" s="101">
        <f t="shared" si="692"/>
        <v>3817.542994112036</v>
      </c>
      <c r="O586" s="101">
        <f t="shared" si="693"/>
        <v>3817.542994112036</v>
      </c>
      <c r="P586" s="101">
        <f t="shared" si="694"/>
        <v>5155.724999139532</v>
      </c>
      <c r="Q586" s="101">
        <f t="shared" si="695"/>
        <v>0</v>
      </c>
      <c r="R586" s="109"/>
      <c r="S586" s="99">
        <f t="shared" si="696"/>
        <v>10748.463241463416</v>
      </c>
      <c r="T586" s="101">
        <f t="shared" si="697"/>
        <v>3207.9842775768298</v>
      </c>
      <c r="U586" s="101">
        <f t="shared" si="698"/>
        <v>3207.9842775768298</v>
      </c>
      <c r="V586" s="101">
        <f t="shared" si="699"/>
        <v>4332.4946863097566</v>
      </c>
      <c r="W586" s="101">
        <f t="shared" si="700"/>
        <v>0</v>
      </c>
      <c r="X586" s="74"/>
      <c r="Y586" s="99">
        <f t="shared" si="8"/>
        <v>21496.926482926832</v>
      </c>
      <c r="Z586" s="101">
        <f t="shared" si="701"/>
        <v>6415.9685551536595</v>
      </c>
      <c r="AA586" s="101">
        <f t="shared" si="702"/>
        <v>6415.9685551536595</v>
      </c>
      <c r="AB586" s="101">
        <f t="shared" si="703"/>
        <v>8664.9893726195132</v>
      </c>
      <c r="AC586" s="101">
        <f t="shared" si="704"/>
        <v>0</v>
      </c>
      <c r="AD586" s="74"/>
      <c r="AE586" s="99">
        <f t="shared" si="722"/>
        <v>27.727164197424003</v>
      </c>
      <c r="AF586" s="101">
        <f t="shared" ref="AF586" si="751">AP586</f>
        <v>36</v>
      </c>
      <c r="AG586" s="101">
        <f t="shared" si="706"/>
        <v>19.001300000000001</v>
      </c>
      <c r="AH586" s="101">
        <f t="shared" si="707"/>
        <v>126</v>
      </c>
      <c r="AI586" s="101">
        <f t="shared" si="708"/>
        <v>200</v>
      </c>
      <c r="AJ586" s="108">
        <f t="shared" si="709"/>
        <v>3.3333333333333335</v>
      </c>
      <c r="AK586" s="101">
        <f t="shared" si="463"/>
        <v>10748.463241463416</v>
      </c>
      <c r="AL586" s="101">
        <f t="shared" si="710"/>
        <v>3207.9842775768298</v>
      </c>
      <c r="AM586" s="101">
        <f t="shared" si="711"/>
        <v>3207.9842775768298</v>
      </c>
      <c r="AN586" s="101">
        <f t="shared" si="712"/>
        <v>4332.4946863097566</v>
      </c>
      <c r="AO586" s="1">
        <v>36</v>
      </c>
      <c r="AP586" s="2">
        <v>36</v>
      </c>
      <c r="AQ586" s="74">
        <f t="shared" si="713"/>
        <v>252</v>
      </c>
      <c r="AR586" s="31">
        <f t="shared" si="714"/>
        <v>0</v>
      </c>
      <c r="AS586" s="2">
        <f t="shared" si="715"/>
        <v>0.5</v>
      </c>
      <c r="AT586" s="33">
        <f t="shared" si="716"/>
        <v>0</v>
      </c>
      <c r="AU586" s="31">
        <f t="shared" si="717"/>
        <v>0</v>
      </c>
      <c r="AV586" s="2">
        <f t="shared" si="718"/>
        <v>0</v>
      </c>
      <c r="AW586" s="33">
        <f t="shared" si="719"/>
        <v>1</v>
      </c>
      <c r="AX586" s="31">
        <f t="shared" si="720"/>
        <v>1</v>
      </c>
      <c r="AY586" s="33">
        <f t="shared" si="721"/>
        <v>1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512</v>
      </c>
      <c r="C587" s="31">
        <v>1</v>
      </c>
      <c r="D587" s="111" t="s">
        <v>14</v>
      </c>
      <c r="E587" s="2" t="s">
        <v>67</v>
      </c>
      <c r="F587" s="1"/>
      <c r="G587" s="1"/>
      <c r="H587" s="33" t="s">
        <v>81</v>
      </c>
      <c r="I587" s="99">
        <f t="shared" si="0"/>
        <v>357.66132855272019</v>
      </c>
      <c r="J587" s="101">
        <f t="shared" si="1"/>
        <v>4.5803457972019714</v>
      </c>
      <c r="K587" s="101">
        <f t="shared" si="2"/>
        <v>770</v>
      </c>
      <c r="L587" s="74">
        <f t="shared" si="537"/>
        <v>390</v>
      </c>
      <c r="M587" s="99">
        <f t="shared" si="191"/>
        <v>9916.9343838500863</v>
      </c>
      <c r="N587" s="101">
        <f t="shared" si="692"/>
        <v>2890.4506083674919</v>
      </c>
      <c r="O587" s="101">
        <f t="shared" si="693"/>
        <v>2890.4506083674919</v>
      </c>
      <c r="P587" s="101">
        <f t="shared" si="694"/>
        <v>4136.0331671151016</v>
      </c>
      <c r="Q587" s="101">
        <f t="shared" si="695"/>
        <v>0</v>
      </c>
      <c r="R587" s="109"/>
      <c r="S587" s="99">
        <f t="shared" si="696"/>
        <v>8333.4672678786592</v>
      </c>
      <c r="T587" s="101">
        <f t="shared" si="697"/>
        <v>2428.9235566060975</v>
      </c>
      <c r="U587" s="101">
        <f t="shared" si="698"/>
        <v>2428.9235566060975</v>
      </c>
      <c r="V587" s="101">
        <f t="shared" si="699"/>
        <v>3475.6201546664633</v>
      </c>
      <c r="W587" s="101">
        <f t="shared" si="700"/>
        <v>0</v>
      </c>
      <c r="X587" s="74"/>
      <c r="Y587" s="99">
        <f t="shared" si="8"/>
        <v>16666.934535757318</v>
      </c>
      <c r="Z587" s="101">
        <f t="shared" si="701"/>
        <v>4857.8471132121949</v>
      </c>
      <c r="AA587" s="101">
        <f t="shared" si="702"/>
        <v>4857.8471132121949</v>
      </c>
      <c r="AB587" s="101">
        <f t="shared" si="703"/>
        <v>6951.2403093329267</v>
      </c>
      <c r="AC587" s="101">
        <f t="shared" si="704"/>
        <v>0</v>
      </c>
      <c r="AD587" s="74"/>
      <c r="AE587" s="99">
        <f t="shared" si="722"/>
        <v>27.727164197424003</v>
      </c>
      <c r="AF587" s="101">
        <f t="shared" ref="AF587" si="752">AP587</f>
        <v>36</v>
      </c>
      <c r="AG587" s="101">
        <f t="shared" si="706"/>
        <v>19.001300000000001</v>
      </c>
      <c r="AH587" s="101">
        <f t="shared" si="707"/>
        <v>127</v>
      </c>
      <c r="AI587" s="101">
        <f t="shared" si="708"/>
        <v>200</v>
      </c>
      <c r="AJ587" s="108">
        <f t="shared" si="709"/>
        <v>3.3333333333333335</v>
      </c>
      <c r="AK587" s="101">
        <f t="shared" si="463"/>
        <v>8333.4672678786592</v>
      </c>
      <c r="AL587" s="101">
        <f t="shared" si="710"/>
        <v>2428.9235566060975</v>
      </c>
      <c r="AM587" s="101">
        <f t="shared" si="711"/>
        <v>2428.9235566060975</v>
      </c>
      <c r="AN587" s="101">
        <f t="shared" si="712"/>
        <v>3475.6201546664633</v>
      </c>
      <c r="AO587" s="1">
        <v>36</v>
      </c>
      <c r="AP587" s="2">
        <v>36</v>
      </c>
      <c r="AQ587" s="74">
        <f t="shared" si="713"/>
        <v>127</v>
      </c>
      <c r="AR587" s="31">
        <f t="shared" si="714"/>
        <v>0</v>
      </c>
      <c r="AS587" s="2">
        <f t="shared" si="715"/>
        <v>1</v>
      </c>
      <c r="AT587" s="33">
        <f t="shared" si="716"/>
        <v>0</v>
      </c>
      <c r="AU587" s="31">
        <f t="shared" si="717"/>
        <v>0</v>
      </c>
      <c r="AV587" s="2">
        <f t="shared" si="718"/>
        <v>0</v>
      </c>
      <c r="AW587" s="33">
        <f t="shared" si="719"/>
        <v>1</v>
      </c>
      <c r="AX587" s="31">
        <f t="shared" si="720"/>
        <v>1</v>
      </c>
      <c r="AY587" s="33">
        <f t="shared" si="721"/>
        <v>1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513</v>
      </c>
      <c r="C588" s="31">
        <v>10</v>
      </c>
      <c r="D588" s="111" t="s">
        <v>14</v>
      </c>
      <c r="E588" s="2" t="s">
        <v>144</v>
      </c>
      <c r="F588" s="2"/>
      <c r="G588" s="2"/>
      <c r="H588" s="33" t="s">
        <v>80</v>
      </c>
      <c r="I588" s="99">
        <f t="shared" si="0"/>
        <v>554.78513859638815</v>
      </c>
      <c r="J588" s="101">
        <f t="shared" si="1"/>
        <v>23.695174714659018</v>
      </c>
      <c r="K588" s="101">
        <f t="shared" si="2"/>
        <v>527</v>
      </c>
      <c r="L588" s="74">
        <f t="shared" si="537"/>
        <v>294</v>
      </c>
      <c r="M588" s="99">
        <f t="shared" si="191"/>
        <v>15382.618632152687</v>
      </c>
      <c r="N588" s="101">
        <f t="shared" si="692"/>
        <v>2868.7757347820384</v>
      </c>
      <c r="O588" s="101">
        <f t="shared" si="693"/>
        <v>2868.7757347820384</v>
      </c>
      <c r="P588" s="101">
        <f t="shared" si="694"/>
        <v>3876.5851755313538</v>
      </c>
      <c r="Q588" s="101">
        <f t="shared" si="695"/>
        <v>5768.4819870572574</v>
      </c>
      <c r="R588" s="109"/>
      <c r="S588" s="99">
        <f t="shared" si="696"/>
        <v>12926.429066029268</v>
      </c>
      <c r="T588" s="101">
        <f t="shared" si="697"/>
        <v>2410.7095760987809</v>
      </c>
      <c r="U588" s="101">
        <f t="shared" si="698"/>
        <v>2410.7095760987809</v>
      </c>
      <c r="V588" s="101">
        <f t="shared" si="699"/>
        <v>3257.5990140707318</v>
      </c>
      <c r="W588" s="101">
        <f t="shared" si="700"/>
        <v>4847.4108997609756</v>
      </c>
      <c r="X588" s="74"/>
      <c r="Y588" s="99">
        <f t="shared" si="8"/>
        <v>25852.858132058536</v>
      </c>
      <c r="Z588" s="101">
        <f t="shared" si="701"/>
        <v>4821.4191521975617</v>
      </c>
      <c r="AA588" s="101">
        <f t="shared" si="702"/>
        <v>4821.4191521975617</v>
      </c>
      <c r="AB588" s="101">
        <f t="shared" si="703"/>
        <v>6515.1980281414635</v>
      </c>
      <c r="AC588" s="101">
        <f t="shared" si="704"/>
        <v>9694.8217995219511</v>
      </c>
      <c r="AD588" s="74"/>
      <c r="AE588" s="99">
        <f t="shared" si="722"/>
        <v>27.727164197424003</v>
      </c>
      <c r="AF588" s="101">
        <f t="shared" ref="AF588" si="753">AP588</f>
        <v>36</v>
      </c>
      <c r="AG588" s="101">
        <f t="shared" si="706"/>
        <v>19.001300000000001</v>
      </c>
      <c r="AH588" s="101">
        <f t="shared" si="707"/>
        <v>657</v>
      </c>
      <c r="AI588" s="101">
        <f t="shared" si="708"/>
        <v>200</v>
      </c>
      <c r="AJ588" s="108">
        <f t="shared" si="709"/>
        <v>3.3333333333333335</v>
      </c>
      <c r="AK588" s="101">
        <f t="shared" si="463"/>
        <v>8079.0181662682935</v>
      </c>
      <c r="AL588" s="101">
        <f t="shared" si="710"/>
        <v>2410.7095760987809</v>
      </c>
      <c r="AM588" s="101">
        <f t="shared" si="711"/>
        <v>2410.7095760987809</v>
      </c>
      <c r="AN588" s="101">
        <f t="shared" si="712"/>
        <v>3257.5990140707318</v>
      </c>
      <c r="AO588" s="1">
        <v>36</v>
      </c>
      <c r="AP588" s="2">
        <v>36</v>
      </c>
      <c r="AQ588" s="74">
        <f t="shared" si="713"/>
        <v>657</v>
      </c>
      <c r="AR588" s="31">
        <f t="shared" si="714"/>
        <v>0</v>
      </c>
      <c r="AS588" s="2">
        <f t="shared" si="715"/>
        <v>1</v>
      </c>
      <c r="AT588" s="33">
        <f t="shared" si="716"/>
        <v>0</v>
      </c>
      <c r="AU588" s="31">
        <f t="shared" si="717"/>
        <v>0</v>
      </c>
      <c r="AV588" s="2">
        <f t="shared" si="718"/>
        <v>0</v>
      </c>
      <c r="AW588" s="33">
        <f t="shared" si="719"/>
        <v>1</v>
      </c>
      <c r="AX588" s="31">
        <f t="shared" si="720"/>
        <v>0.6</v>
      </c>
      <c r="AY588" s="33">
        <f t="shared" si="721"/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514</v>
      </c>
      <c r="C589" s="31">
        <v>10</v>
      </c>
      <c r="D589" s="111" t="s">
        <v>14</v>
      </c>
      <c r="E589" s="2" t="s">
        <v>138</v>
      </c>
      <c r="F589" s="2"/>
      <c r="G589" s="2"/>
      <c r="H589" s="33" t="s">
        <v>80</v>
      </c>
      <c r="I589" s="99">
        <f t="shared" si="0"/>
        <v>671.33536506374367</v>
      </c>
      <c r="J589" s="101">
        <f t="shared" si="1"/>
        <v>23.695174714659018</v>
      </c>
      <c r="K589" s="101">
        <f t="shared" si="2"/>
        <v>387</v>
      </c>
      <c r="L589" s="74">
        <f t="shared" si="537"/>
        <v>245</v>
      </c>
      <c r="M589" s="99">
        <f t="shared" si="191"/>
        <v>18614.225898660006</v>
      </c>
      <c r="N589" s="101">
        <f t="shared" si="692"/>
        <v>3471.4531288067337</v>
      </c>
      <c r="O589" s="101">
        <f t="shared" si="693"/>
        <v>3471.4531288067337</v>
      </c>
      <c r="P589" s="101">
        <f t="shared" si="694"/>
        <v>4690.9849290490365</v>
      </c>
      <c r="Q589" s="101">
        <f t="shared" si="695"/>
        <v>6980.3347119975015</v>
      </c>
      <c r="R589" s="109"/>
      <c r="S589" s="99">
        <f t="shared" si="696"/>
        <v>12926.429066029268</v>
      </c>
      <c r="T589" s="101">
        <f t="shared" si="697"/>
        <v>2410.7095760987809</v>
      </c>
      <c r="U589" s="101">
        <f t="shared" si="698"/>
        <v>2410.7095760987809</v>
      </c>
      <c r="V589" s="101">
        <f t="shared" si="699"/>
        <v>3257.5990140707318</v>
      </c>
      <c r="W589" s="101">
        <f t="shared" si="700"/>
        <v>4847.4108997609756</v>
      </c>
      <c r="X589" s="74"/>
      <c r="Y589" s="99">
        <f t="shared" si="8"/>
        <v>25852.858132058536</v>
      </c>
      <c r="Z589" s="101">
        <f t="shared" si="701"/>
        <v>4821.4191521975617</v>
      </c>
      <c r="AA589" s="101">
        <f t="shared" si="702"/>
        <v>4821.4191521975617</v>
      </c>
      <c r="AB589" s="101">
        <f t="shared" si="703"/>
        <v>6515.1980281414635</v>
      </c>
      <c r="AC589" s="101">
        <f t="shared" si="704"/>
        <v>9694.8217995219511</v>
      </c>
      <c r="AD589" s="74"/>
      <c r="AE589" s="99">
        <f t="shared" si="722"/>
        <v>27.727164197424003</v>
      </c>
      <c r="AF589" s="101">
        <f t="shared" ref="AF589" si="754">AP589</f>
        <v>36</v>
      </c>
      <c r="AG589" s="101">
        <f t="shared" si="706"/>
        <v>44.001300000000001</v>
      </c>
      <c r="AH589" s="101">
        <f t="shared" si="707"/>
        <v>657</v>
      </c>
      <c r="AI589" s="101">
        <f t="shared" si="708"/>
        <v>200</v>
      </c>
      <c r="AJ589" s="108">
        <f t="shared" si="709"/>
        <v>3.3333333333333335</v>
      </c>
      <c r="AK589" s="101">
        <f t="shared" si="463"/>
        <v>8079.0181662682935</v>
      </c>
      <c r="AL589" s="101">
        <f t="shared" si="710"/>
        <v>2410.7095760987809</v>
      </c>
      <c r="AM589" s="101">
        <f t="shared" si="711"/>
        <v>2410.7095760987809</v>
      </c>
      <c r="AN589" s="101">
        <f t="shared" si="712"/>
        <v>3257.5990140707318</v>
      </c>
      <c r="AO589" s="1">
        <v>36</v>
      </c>
      <c r="AP589" s="2">
        <v>36</v>
      </c>
      <c r="AQ589" s="74">
        <f t="shared" si="713"/>
        <v>657</v>
      </c>
      <c r="AR589" s="31">
        <f t="shared" si="714"/>
        <v>0</v>
      </c>
      <c r="AS589" s="2">
        <f t="shared" si="715"/>
        <v>1</v>
      </c>
      <c r="AT589" s="33">
        <f t="shared" si="716"/>
        <v>0</v>
      </c>
      <c r="AU589" s="31">
        <f t="shared" si="717"/>
        <v>25</v>
      </c>
      <c r="AV589" s="2">
        <f t="shared" si="718"/>
        <v>0</v>
      </c>
      <c r="AW589" s="33">
        <f t="shared" si="719"/>
        <v>1</v>
      </c>
      <c r="AX589" s="31">
        <f t="shared" si="720"/>
        <v>0.6</v>
      </c>
      <c r="AY589" s="33">
        <f t="shared" si="721"/>
        <v>1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515</v>
      </c>
      <c r="C590" s="31">
        <v>10</v>
      </c>
      <c r="D590" s="111" t="s">
        <v>14</v>
      </c>
      <c r="E590" s="2" t="s">
        <v>141</v>
      </c>
      <c r="F590" s="2"/>
      <c r="G590" s="2"/>
      <c r="H590" s="33" t="s">
        <v>80</v>
      </c>
      <c r="I590" s="99">
        <f t="shared" si="0"/>
        <v>578.70288143266907</v>
      </c>
      <c r="J590" s="101">
        <f t="shared" si="1"/>
        <v>23.695174714659018</v>
      </c>
      <c r="K590" s="101">
        <f t="shared" si="2"/>
        <v>494</v>
      </c>
      <c r="L590" s="74">
        <f t="shared" si="537"/>
        <v>284</v>
      </c>
      <c r="M590" s="99">
        <f t="shared" si="191"/>
        <v>16045.78981500601</v>
      </c>
      <c r="N590" s="101">
        <f t="shared" si="692"/>
        <v>2868.7757347820384</v>
      </c>
      <c r="O590" s="101">
        <f t="shared" si="693"/>
        <v>2868.7757347820384</v>
      </c>
      <c r="P590" s="101">
        <f t="shared" si="694"/>
        <v>3876.5851755313538</v>
      </c>
      <c r="Q590" s="101">
        <f t="shared" si="695"/>
        <v>6431.6531699105808</v>
      </c>
      <c r="R590" s="109"/>
      <c r="S590" s="99">
        <f t="shared" si="696"/>
        <v>12926.429066029268</v>
      </c>
      <c r="T590" s="101">
        <f t="shared" si="697"/>
        <v>2410.7095760987809</v>
      </c>
      <c r="U590" s="101">
        <f t="shared" si="698"/>
        <v>2410.7095760987809</v>
      </c>
      <c r="V590" s="101">
        <f t="shared" si="699"/>
        <v>3257.5990140707318</v>
      </c>
      <c r="W590" s="101">
        <f t="shared" si="700"/>
        <v>4847.4108997609756</v>
      </c>
      <c r="X590" s="74"/>
      <c r="Y590" s="99">
        <f t="shared" si="8"/>
        <v>29342.993979886443</v>
      </c>
      <c r="Z590" s="101">
        <f t="shared" si="701"/>
        <v>4821.4191521975617</v>
      </c>
      <c r="AA590" s="101">
        <f t="shared" si="702"/>
        <v>4821.4191521975617</v>
      </c>
      <c r="AB590" s="101">
        <f t="shared" si="703"/>
        <v>6515.1980281414635</v>
      </c>
      <c r="AC590" s="101">
        <f t="shared" si="704"/>
        <v>13184.957647349855</v>
      </c>
      <c r="AD590" s="74"/>
      <c r="AE590" s="99">
        <f t="shared" si="722"/>
        <v>27.727164197424003</v>
      </c>
      <c r="AF590" s="101">
        <f t="shared" ref="AF590" si="755">AP590</f>
        <v>36</v>
      </c>
      <c r="AG590" s="101">
        <f t="shared" si="706"/>
        <v>19.001300000000001</v>
      </c>
      <c r="AH590" s="101">
        <f t="shared" si="707"/>
        <v>657</v>
      </c>
      <c r="AI590" s="101">
        <f t="shared" si="708"/>
        <v>200</v>
      </c>
      <c r="AJ590" s="108">
        <f t="shared" si="709"/>
        <v>3.3333333333333335</v>
      </c>
      <c r="AK590" s="101">
        <f t="shared" si="463"/>
        <v>8079.0181662682935</v>
      </c>
      <c r="AL590" s="101">
        <f t="shared" si="710"/>
        <v>2410.7095760987809</v>
      </c>
      <c r="AM590" s="101">
        <f t="shared" si="711"/>
        <v>2410.7095760987809</v>
      </c>
      <c r="AN590" s="101">
        <f t="shared" si="712"/>
        <v>3257.5990140707318</v>
      </c>
      <c r="AO590" s="1">
        <v>36</v>
      </c>
      <c r="AP590" s="2">
        <v>36</v>
      </c>
      <c r="AQ590" s="74">
        <f t="shared" si="713"/>
        <v>657</v>
      </c>
      <c r="AR590" s="31">
        <f t="shared" si="714"/>
        <v>0</v>
      </c>
      <c r="AS590" s="2">
        <f t="shared" si="715"/>
        <v>1</v>
      </c>
      <c r="AT590" s="33">
        <f t="shared" si="716"/>
        <v>0</v>
      </c>
      <c r="AU590" s="31">
        <f t="shared" si="717"/>
        <v>0</v>
      </c>
      <c r="AV590" s="2">
        <f t="shared" si="718"/>
        <v>0</v>
      </c>
      <c r="AW590" s="33">
        <f t="shared" si="719"/>
        <v>1.36</v>
      </c>
      <c r="AX590" s="31">
        <f t="shared" si="720"/>
        <v>0.6</v>
      </c>
      <c r="AY590" s="33">
        <f t="shared" si="721"/>
        <v>1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516</v>
      </c>
      <c r="C591" s="31">
        <v>10</v>
      </c>
      <c r="D591" s="111" t="s">
        <v>14</v>
      </c>
      <c r="E591" s="2" t="s">
        <v>150</v>
      </c>
      <c r="F591" s="2"/>
      <c r="G591" s="2"/>
      <c r="H591" s="33" t="s">
        <v>80</v>
      </c>
      <c r="I591" s="99">
        <f t="shared" si="0"/>
        <v>554.78513859638815</v>
      </c>
      <c r="J591" s="101">
        <f t="shared" si="1"/>
        <v>23.695174714659018</v>
      </c>
      <c r="K591" s="101">
        <f t="shared" si="2"/>
        <v>527</v>
      </c>
      <c r="L591" s="74">
        <f t="shared" si="537"/>
        <v>294</v>
      </c>
      <c r="M591" s="99">
        <f t="shared" si="191"/>
        <v>15382.618632152687</v>
      </c>
      <c r="N591" s="101">
        <f t="shared" si="692"/>
        <v>2868.7757347820384</v>
      </c>
      <c r="O591" s="101">
        <f t="shared" si="693"/>
        <v>2868.7757347820384</v>
      </c>
      <c r="P591" s="101">
        <f t="shared" si="694"/>
        <v>3876.5851755313538</v>
      </c>
      <c r="Q591" s="101">
        <f t="shared" si="695"/>
        <v>5768.4819870572574</v>
      </c>
      <c r="R591" s="109"/>
      <c r="S591" s="99">
        <f t="shared" si="696"/>
        <v>12926.429066029268</v>
      </c>
      <c r="T591" s="101">
        <f t="shared" si="697"/>
        <v>2410.7095760987809</v>
      </c>
      <c r="U591" s="101">
        <f t="shared" si="698"/>
        <v>2410.7095760987809</v>
      </c>
      <c r="V591" s="101">
        <f t="shared" si="699"/>
        <v>3257.5990140707318</v>
      </c>
      <c r="W591" s="101">
        <f t="shared" si="700"/>
        <v>4847.4108997609756</v>
      </c>
      <c r="X591" s="74"/>
      <c r="Y591" s="99">
        <f t="shared" si="8"/>
        <v>25852.858132058536</v>
      </c>
      <c r="Z591" s="101">
        <f t="shared" si="701"/>
        <v>4821.4191521975617</v>
      </c>
      <c r="AA591" s="101">
        <f t="shared" si="702"/>
        <v>4821.4191521975617</v>
      </c>
      <c r="AB591" s="101">
        <f t="shared" si="703"/>
        <v>6515.1980281414635</v>
      </c>
      <c r="AC591" s="101">
        <f t="shared" si="704"/>
        <v>9694.8217995219511</v>
      </c>
      <c r="AD591" s="74"/>
      <c r="AE591" s="99">
        <f t="shared" si="722"/>
        <v>27.727164197424003</v>
      </c>
      <c r="AF591" s="101">
        <f t="shared" ref="AF591" si="756">AP591</f>
        <v>36</v>
      </c>
      <c r="AG591" s="101">
        <f t="shared" si="706"/>
        <v>19.001300000000001</v>
      </c>
      <c r="AH591" s="101">
        <f t="shared" si="707"/>
        <v>657</v>
      </c>
      <c r="AI591" s="101">
        <f t="shared" si="708"/>
        <v>200</v>
      </c>
      <c r="AJ591" s="108">
        <f t="shared" si="709"/>
        <v>3.3333333333333335</v>
      </c>
      <c r="AK591" s="101">
        <f t="shared" si="463"/>
        <v>8079.0181662682935</v>
      </c>
      <c r="AL591" s="101">
        <f t="shared" si="710"/>
        <v>2410.7095760987809</v>
      </c>
      <c r="AM591" s="101">
        <f t="shared" si="711"/>
        <v>2410.7095760987809</v>
      </c>
      <c r="AN591" s="101">
        <f t="shared" si="712"/>
        <v>3257.5990140707318</v>
      </c>
      <c r="AO591" s="1">
        <v>36</v>
      </c>
      <c r="AP591" s="2">
        <v>36</v>
      </c>
      <c r="AQ591" s="74">
        <f t="shared" si="713"/>
        <v>657</v>
      </c>
      <c r="AR591" s="31">
        <f t="shared" si="714"/>
        <v>50</v>
      </c>
      <c r="AS591" s="2">
        <f t="shared" si="715"/>
        <v>1</v>
      </c>
      <c r="AT591" s="33">
        <f t="shared" si="716"/>
        <v>0</v>
      </c>
      <c r="AU591" s="31">
        <f t="shared" si="717"/>
        <v>0</v>
      </c>
      <c r="AV591" s="2">
        <f t="shared" si="718"/>
        <v>0</v>
      </c>
      <c r="AW591" s="33">
        <f t="shared" si="719"/>
        <v>1</v>
      </c>
      <c r="AX591" s="31">
        <f t="shared" si="720"/>
        <v>0.6</v>
      </c>
      <c r="AY591" s="33">
        <f t="shared" si="721"/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517</v>
      </c>
      <c r="C592" s="31">
        <v>10</v>
      </c>
      <c r="D592" s="111" t="s">
        <v>14</v>
      </c>
      <c r="E592" s="2" t="s">
        <v>164</v>
      </c>
      <c r="F592" s="2"/>
      <c r="G592" s="2"/>
      <c r="H592" s="33" t="s">
        <v>80</v>
      </c>
      <c r="I592" s="99">
        <f t="shared" si="0"/>
        <v>671.33536506374367</v>
      </c>
      <c r="J592" s="101">
        <f t="shared" si="1"/>
        <v>23.695174714659018</v>
      </c>
      <c r="K592" s="101">
        <f t="shared" si="2"/>
        <v>387</v>
      </c>
      <c r="L592" s="74">
        <f t="shared" si="537"/>
        <v>245</v>
      </c>
      <c r="M592" s="99">
        <f t="shared" si="191"/>
        <v>18614.225898660006</v>
      </c>
      <c r="N592" s="101">
        <f t="shared" si="692"/>
        <v>3471.4531288067337</v>
      </c>
      <c r="O592" s="101">
        <f t="shared" si="693"/>
        <v>3471.4531288067337</v>
      </c>
      <c r="P592" s="101">
        <f t="shared" si="694"/>
        <v>4690.9849290490365</v>
      </c>
      <c r="Q592" s="101">
        <f t="shared" si="695"/>
        <v>6980.3347119975015</v>
      </c>
      <c r="R592" s="109"/>
      <c r="S592" s="99">
        <f t="shared" si="696"/>
        <v>12926.429066029268</v>
      </c>
      <c r="T592" s="101">
        <f t="shared" si="697"/>
        <v>2410.7095760987809</v>
      </c>
      <c r="U592" s="101">
        <f t="shared" si="698"/>
        <v>2410.7095760987809</v>
      </c>
      <c r="V592" s="101">
        <f t="shared" si="699"/>
        <v>3257.5990140707318</v>
      </c>
      <c r="W592" s="101">
        <f t="shared" si="700"/>
        <v>4847.4108997609756</v>
      </c>
      <c r="X592" s="74"/>
      <c r="Y592" s="99">
        <f t="shared" si="8"/>
        <v>25852.858132058536</v>
      </c>
      <c r="Z592" s="101">
        <f t="shared" si="701"/>
        <v>4821.4191521975617</v>
      </c>
      <c r="AA592" s="101">
        <f t="shared" si="702"/>
        <v>4821.4191521975617</v>
      </c>
      <c r="AB592" s="101">
        <f t="shared" si="703"/>
        <v>6515.1980281414635</v>
      </c>
      <c r="AC592" s="101">
        <f t="shared" si="704"/>
        <v>9694.8217995219511</v>
      </c>
      <c r="AD592" s="74"/>
      <c r="AE592" s="99">
        <f t="shared" si="722"/>
        <v>27.727164197424003</v>
      </c>
      <c r="AF592" s="101">
        <f t="shared" ref="AF592" si="757">AP592</f>
        <v>36</v>
      </c>
      <c r="AG592" s="101">
        <f t="shared" si="706"/>
        <v>44.001300000000001</v>
      </c>
      <c r="AH592" s="101">
        <f t="shared" si="707"/>
        <v>657</v>
      </c>
      <c r="AI592" s="101">
        <f t="shared" si="708"/>
        <v>200</v>
      </c>
      <c r="AJ592" s="108">
        <f t="shared" si="709"/>
        <v>3.3333333333333335</v>
      </c>
      <c r="AK592" s="101">
        <f t="shared" si="463"/>
        <v>8079.0181662682935</v>
      </c>
      <c r="AL592" s="101">
        <f t="shared" si="710"/>
        <v>2410.7095760987809</v>
      </c>
      <c r="AM592" s="101">
        <f t="shared" si="711"/>
        <v>2410.7095760987809</v>
      </c>
      <c r="AN592" s="101">
        <f t="shared" si="712"/>
        <v>3257.5990140707318</v>
      </c>
      <c r="AO592" s="1">
        <v>36</v>
      </c>
      <c r="AP592" s="2">
        <v>36</v>
      </c>
      <c r="AQ592" s="74">
        <f t="shared" si="713"/>
        <v>657</v>
      </c>
      <c r="AR592" s="31">
        <f t="shared" si="714"/>
        <v>50</v>
      </c>
      <c r="AS592" s="2">
        <f t="shared" si="715"/>
        <v>1</v>
      </c>
      <c r="AT592" s="33">
        <f t="shared" si="716"/>
        <v>0</v>
      </c>
      <c r="AU592" s="31">
        <f t="shared" si="717"/>
        <v>25</v>
      </c>
      <c r="AV592" s="2">
        <f t="shared" si="718"/>
        <v>0</v>
      </c>
      <c r="AW592" s="33">
        <f t="shared" si="719"/>
        <v>1</v>
      </c>
      <c r="AX592" s="31">
        <f t="shared" si="720"/>
        <v>0.6</v>
      </c>
      <c r="AY592" s="33">
        <f t="shared" si="721"/>
        <v>1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518</v>
      </c>
      <c r="C593" s="31">
        <v>10</v>
      </c>
      <c r="D593" s="111" t="s">
        <v>14</v>
      </c>
      <c r="E593" s="2" t="s">
        <v>156</v>
      </c>
      <c r="F593" s="2"/>
      <c r="G593" s="2"/>
      <c r="H593" s="33" t="s">
        <v>80</v>
      </c>
      <c r="I593" s="99">
        <f t="shared" si="0"/>
        <v>578.70288143266907</v>
      </c>
      <c r="J593" s="101">
        <f t="shared" si="1"/>
        <v>23.695174714659018</v>
      </c>
      <c r="K593" s="101">
        <f t="shared" si="2"/>
        <v>494</v>
      </c>
      <c r="L593" s="74">
        <f t="shared" si="537"/>
        <v>284</v>
      </c>
      <c r="M593" s="99">
        <f t="shared" si="191"/>
        <v>16045.78981500601</v>
      </c>
      <c r="N593" s="101">
        <f t="shared" si="692"/>
        <v>2868.7757347820384</v>
      </c>
      <c r="O593" s="101">
        <f t="shared" si="693"/>
        <v>2868.7757347820384</v>
      </c>
      <c r="P593" s="101">
        <f t="shared" si="694"/>
        <v>3876.5851755313538</v>
      </c>
      <c r="Q593" s="101">
        <f t="shared" si="695"/>
        <v>6431.6531699105808</v>
      </c>
      <c r="R593" s="109"/>
      <c r="S593" s="99">
        <f t="shared" si="696"/>
        <v>12926.429066029268</v>
      </c>
      <c r="T593" s="101">
        <f t="shared" si="697"/>
        <v>2410.7095760987809</v>
      </c>
      <c r="U593" s="101">
        <f t="shared" si="698"/>
        <v>2410.7095760987809</v>
      </c>
      <c r="V593" s="101">
        <f t="shared" si="699"/>
        <v>3257.5990140707318</v>
      </c>
      <c r="W593" s="101">
        <f t="shared" si="700"/>
        <v>4847.4108997609756</v>
      </c>
      <c r="X593" s="74"/>
      <c r="Y593" s="99">
        <f t="shared" si="8"/>
        <v>29342.993979886443</v>
      </c>
      <c r="Z593" s="101">
        <f t="shared" si="701"/>
        <v>4821.4191521975617</v>
      </c>
      <c r="AA593" s="101">
        <f t="shared" si="702"/>
        <v>4821.4191521975617</v>
      </c>
      <c r="AB593" s="101">
        <f t="shared" si="703"/>
        <v>6515.1980281414635</v>
      </c>
      <c r="AC593" s="101">
        <f t="shared" si="704"/>
        <v>13184.957647349855</v>
      </c>
      <c r="AD593" s="74"/>
      <c r="AE593" s="99">
        <f t="shared" si="722"/>
        <v>27.727164197424003</v>
      </c>
      <c r="AF593" s="101">
        <f t="shared" ref="AF593" si="758">AP593</f>
        <v>36</v>
      </c>
      <c r="AG593" s="101">
        <f t="shared" si="706"/>
        <v>19.001300000000001</v>
      </c>
      <c r="AH593" s="101">
        <f t="shared" si="707"/>
        <v>657</v>
      </c>
      <c r="AI593" s="101">
        <f t="shared" si="708"/>
        <v>200</v>
      </c>
      <c r="AJ593" s="108">
        <f t="shared" si="709"/>
        <v>3.3333333333333335</v>
      </c>
      <c r="AK593" s="101">
        <f t="shared" si="463"/>
        <v>8079.0181662682935</v>
      </c>
      <c r="AL593" s="101">
        <f t="shared" si="710"/>
        <v>2410.7095760987809</v>
      </c>
      <c r="AM593" s="101">
        <f t="shared" si="711"/>
        <v>2410.7095760987809</v>
      </c>
      <c r="AN593" s="101">
        <f t="shared" si="712"/>
        <v>3257.5990140707318</v>
      </c>
      <c r="AO593" s="1">
        <v>36</v>
      </c>
      <c r="AP593" s="2">
        <v>36</v>
      </c>
      <c r="AQ593" s="74">
        <f t="shared" si="713"/>
        <v>657</v>
      </c>
      <c r="AR593" s="31">
        <f t="shared" si="714"/>
        <v>50</v>
      </c>
      <c r="AS593" s="2">
        <f t="shared" si="715"/>
        <v>1</v>
      </c>
      <c r="AT593" s="33">
        <f t="shared" si="716"/>
        <v>0</v>
      </c>
      <c r="AU593" s="31">
        <f t="shared" si="717"/>
        <v>0</v>
      </c>
      <c r="AV593" s="2">
        <f t="shared" si="718"/>
        <v>0</v>
      </c>
      <c r="AW593" s="33">
        <f t="shared" si="719"/>
        <v>1.36</v>
      </c>
      <c r="AX593" s="31">
        <f t="shared" si="720"/>
        <v>0.6</v>
      </c>
      <c r="AY593" s="33">
        <f t="shared" si="721"/>
        <v>1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519</v>
      </c>
      <c r="C594" s="31">
        <v>10</v>
      </c>
      <c r="D594" s="111" t="s">
        <v>14</v>
      </c>
      <c r="E594" s="2" t="s">
        <v>161</v>
      </c>
      <c r="F594" s="2"/>
      <c r="G594" s="2"/>
      <c r="H594" s="33" t="s">
        <v>80</v>
      </c>
      <c r="I594" s="99">
        <f t="shared" si="0"/>
        <v>554.78513859638815</v>
      </c>
      <c r="J594" s="101">
        <f t="shared" si="1"/>
        <v>11.847587357329509</v>
      </c>
      <c r="K594" s="101">
        <f t="shared" si="2"/>
        <v>527</v>
      </c>
      <c r="L594" s="74">
        <f t="shared" si="537"/>
        <v>294</v>
      </c>
      <c r="M594" s="99">
        <f t="shared" si="191"/>
        <v>15382.618632152687</v>
      </c>
      <c r="N594" s="101">
        <f t="shared" si="692"/>
        <v>2868.7757347820384</v>
      </c>
      <c r="O594" s="101">
        <f t="shared" si="693"/>
        <v>2868.7757347820384</v>
      </c>
      <c r="P594" s="101">
        <f t="shared" si="694"/>
        <v>3876.5851755313538</v>
      </c>
      <c r="Q594" s="101">
        <f t="shared" si="695"/>
        <v>5768.4819870572574</v>
      </c>
      <c r="R594" s="109"/>
      <c r="S594" s="99">
        <f t="shared" si="696"/>
        <v>12926.429066029268</v>
      </c>
      <c r="T594" s="101">
        <f t="shared" si="697"/>
        <v>2410.7095760987809</v>
      </c>
      <c r="U594" s="101">
        <f t="shared" si="698"/>
        <v>2410.7095760987809</v>
      </c>
      <c r="V594" s="101">
        <f t="shared" si="699"/>
        <v>3257.5990140707318</v>
      </c>
      <c r="W594" s="101">
        <f t="shared" si="700"/>
        <v>4847.4108997609756</v>
      </c>
      <c r="X594" s="74"/>
      <c r="Y594" s="99">
        <f t="shared" si="8"/>
        <v>25852.858132058536</v>
      </c>
      <c r="Z594" s="101">
        <f t="shared" si="701"/>
        <v>4821.4191521975617</v>
      </c>
      <c r="AA594" s="101">
        <f t="shared" si="702"/>
        <v>4821.4191521975617</v>
      </c>
      <c r="AB594" s="101">
        <f t="shared" si="703"/>
        <v>6515.1980281414635</v>
      </c>
      <c r="AC594" s="101">
        <f t="shared" si="704"/>
        <v>9694.8217995219511</v>
      </c>
      <c r="AD594" s="74"/>
      <c r="AE594" s="99">
        <f t="shared" si="722"/>
        <v>27.727164197424003</v>
      </c>
      <c r="AF594" s="101">
        <f t="shared" ref="AF594" si="759">AP594</f>
        <v>36</v>
      </c>
      <c r="AG594" s="101">
        <f t="shared" si="706"/>
        <v>19.001300000000001</v>
      </c>
      <c r="AH594" s="101">
        <f t="shared" si="707"/>
        <v>328.5</v>
      </c>
      <c r="AI594" s="101">
        <f t="shared" si="708"/>
        <v>200</v>
      </c>
      <c r="AJ594" s="108">
        <f t="shared" si="709"/>
        <v>3.3333333333333335</v>
      </c>
      <c r="AK594" s="101">
        <f t="shared" si="463"/>
        <v>8079.0181662682935</v>
      </c>
      <c r="AL594" s="101">
        <f t="shared" si="710"/>
        <v>2410.7095760987809</v>
      </c>
      <c r="AM594" s="101">
        <f t="shared" si="711"/>
        <v>2410.7095760987809</v>
      </c>
      <c r="AN594" s="101">
        <f t="shared" si="712"/>
        <v>3257.5990140707318</v>
      </c>
      <c r="AO594" s="1">
        <v>36</v>
      </c>
      <c r="AP594" s="2">
        <v>36</v>
      </c>
      <c r="AQ594" s="74">
        <f t="shared" si="713"/>
        <v>657</v>
      </c>
      <c r="AR594" s="31">
        <f t="shared" si="714"/>
        <v>0</v>
      </c>
      <c r="AS594" s="2">
        <f t="shared" si="715"/>
        <v>0.5</v>
      </c>
      <c r="AT594" s="33">
        <f t="shared" si="716"/>
        <v>0</v>
      </c>
      <c r="AU594" s="31">
        <f t="shared" si="717"/>
        <v>0</v>
      </c>
      <c r="AV594" s="2">
        <f t="shared" si="718"/>
        <v>0</v>
      </c>
      <c r="AW594" s="33">
        <f t="shared" si="719"/>
        <v>1</v>
      </c>
      <c r="AX594" s="31">
        <f t="shared" si="720"/>
        <v>0.6</v>
      </c>
      <c r="AY594" s="33">
        <f t="shared" si="721"/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520</v>
      </c>
      <c r="C595" s="31">
        <v>10</v>
      </c>
      <c r="D595" s="111" t="s">
        <v>14</v>
      </c>
      <c r="E595" s="2" t="s">
        <v>169</v>
      </c>
      <c r="F595" s="2"/>
      <c r="G595" s="2"/>
      <c r="H595" s="33" t="s">
        <v>80</v>
      </c>
      <c r="I595" s="99">
        <f t="shared" si="0"/>
        <v>671.33536506374367</v>
      </c>
      <c r="J595" s="101">
        <f t="shared" si="1"/>
        <v>11.847587357329509</v>
      </c>
      <c r="K595" s="101">
        <f t="shared" si="2"/>
        <v>387</v>
      </c>
      <c r="L595" s="74">
        <f t="shared" si="537"/>
        <v>245</v>
      </c>
      <c r="M595" s="99">
        <f t="shared" si="191"/>
        <v>18614.225898660006</v>
      </c>
      <c r="N595" s="101">
        <f t="shared" si="692"/>
        <v>3471.4531288067337</v>
      </c>
      <c r="O595" s="101">
        <f t="shared" si="693"/>
        <v>3471.4531288067337</v>
      </c>
      <c r="P595" s="101">
        <f t="shared" si="694"/>
        <v>4690.9849290490365</v>
      </c>
      <c r="Q595" s="101">
        <f t="shared" si="695"/>
        <v>6980.3347119975015</v>
      </c>
      <c r="R595" s="109"/>
      <c r="S595" s="99">
        <f t="shared" si="696"/>
        <v>12926.429066029268</v>
      </c>
      <c r="T595" s="101">
        <f t="shared" si="697"/>
        <v>2410.7095760987809</v>
      </c>
      <c r="U595" s="101">
        <f t="shared" si="698"/>
        <v>2410.7095760987809</v>
      </c>
      <c r="V595" s="101">
        <f t="shared" si="699"/>
        <v>3257.5990140707318</v>
      </c>
      <c r="W595" s="101">
        <f t="shared" si="700"/>
        <v>4847.4108997609756</v>
      </c>
      <c r="X595" s="74"/>
      <c r="Y595" s="99">
        <f t="shared" si="8"/>
        <v>25852.858132058536</v>
      </c>
      <c r="Z595" s="101">
        <f t="shared" si="701"/>
        <v>4821.4191521975617</v>
      </c>
      <c r="AA595" s="101">
        <f t="shared" si="702"/>
        <v>4821.4191521975617</v>
      </c>
      <c r="AB595" s="101">
        <f t="shared" si="703"/>
        <v>6515.1980281414635</v>
      </c>
      <c r="AC595" s="101">
        <f t="shared" si="704"/>
        <v>9694.8217995219511</v>
      </c>
      <c r="AD595" s="74"/>
      <c r="AE595" s="99">
        <f t="shared" si="722"/>
        <v>27.727164197424003</v>
      </c>
      <c r="AF595" s="101">
        <f t="shared" ref="AF595" si="760">AP595</f>
        <v>36</v>
      </c>
      <c r="AG595" s="101">
        <f t="shared" si="706"/>
        <v>44.001300000000001</v>
      </c>
      <c r="AH595" s="101">
        <f t="shared" si="707"/>
        <v>328.5</v>
      </c>
      <c r="AI595" s="101">
        <f t="shared" si="708"/>
        <v>200</v>
      </c>
      <c r="AJ595" s="108">
        <f t="shared" si="709"/>
        <v>3.3333333333333335</v>
      </c>
      <c r="AK595" s="101">
        <f t="shared" si="463"/>
        <v>8079.0181662682935</v>
      </c>
      <c r="AL595" s="101">
        <f t="shared" si="710"/>
        <v>2410.7095760987809</v>
      </c>
      <c r="AM595" s="101">
        <f t="shared" si="711"/>
        <v>2410.7095760987809</v>
      </c>
      <c r="AN595" s="101">
        <f t="shared" si="712"/>
        <v>3257.5990140707318</v>
      </c>
      <c r="AO595" s="1">
        <v>36</v>
      </c>
      <c r="AP595" s="2">
        <v>36</v>
      </c>
      <c r="AQ595" s="74">
        <f t="shared" si="713"/>
        <v>657</v>
      </c>
      <c r="AR595" s="31">
        <f t="shared" si="714"/>
        <v>0</v>
      </c>
      <c r="AS595" s="2">
        <f t="shared" si="715"/>
        <v>0.5</v>
      </c>
      <c r="AT595" s="33">
        <f t="shared" si="716"/>
        <v>0</v>
      </c>
      <c r="AU595" s="31">
        <f t="shared" si="717"/>
        <v>25</v>
      </c>
      <c r="AV595" s="2">
        <f t="shared" si="718"/>
        <v>0</v>
      </c>
      <c r="AW595" s="33">
        <f t="shared" si="719"/>
        <v>1</v>
      </c>
      <c r="AX595" s="31">
        <f t="shared" si="720"/>
        <v>0.6</v>
      </c>
      <c r="AY595" s="33">
        <f t="shared" si="721"/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521</v>
      </c>
      <c r="C596" s="31">
        <v>10</v>
      </c>
      <c r="D596" s="111" t="s">
        <v>14</v>
      </c>
      <c r="E596" s="2" t="s">
        <v>171</v>
      </c>
      <c r="F596" s="2"/>
      <c r="G596" s="2"/>
      <c r="H596" s="33" t="s">
        <v>80</v>
      </c>
      <c r="I596" s="99">
        <f t="shared" si="0"/>
        <v>578.70288143266907</v>
      </c>
      <c r="J596" s="101">
        <f t="shared" si="1"/>
        <v>11.847587357329509</v>
      </c>
      <c r="K596" s="101">
        <f t="shared" si="2"/>
        <v>494</v>
      </c>
      <c r="L596" s="74">
        <f t="shared" si="537"/>
        <v>284</v>
      </c>
      <c r="M596" s="99">
        <f t="shared" si="191"/>
        <v>16045.78981500601</v>
      </c>
      <c r="N596" s="101">
        <f t="shared" si="692"/>
        <v>2868.7757347820384</v>
      </c>
      <c r="O596" s="101">
        <f t="shared" si="693"/>
        <v>2868.7757347820384</v>
      </c>
      <c r="P596" s="101">
        <f t="shared" si="694"/>
        <v>3876.5851755313538</v>
      </c>
      <c r="Q596" s="101">
        <f t="shared" si="695"/>
        <v>6431.6531699105808</v>
      </c>
      <c r="R596" s="109"/>
      <c r="S596" s="99">
        <f t="shared" si="696"/>
        <v>12926.429066029268</v>
      </c>
      <c r="T596" s="101">
        <f t="shared" si="697"/>
        <v>2410.7095760987809</v>
      </c>
      <c r="U596" s="101">
        <f t="shared" si="698"/>
        <v>2410.7095760987809</v>
      </c>
      <c r="V596" s="101">
        <f t="shared" si="699"/>
        <v>3257.5990140707318</v>
      </c>
      <c r="W596" s="101">
        <f t="shared" si="700"/>
        <v>4847.4108997609756</v>
      </c>
      <c r="X596" s="74"/>
      <c r="Y596" s="99">
        <f t="shared" si="8"/>
        <v>29342.993979886443</v>
      </c>
      <c r="Z596" s="101">
        <f t="shared" si="701"/>
        <v>4821.4191521975617</v>
      </c>
      <c r="AA596" s="101">
        <f t="shared" si="702"/>
        <v>4821.4191521975617</v>
      </c>
      <c r="AB596" s="101">
        <f t="shared" si="703"/>
        <v>6515.1980281414635</v>
      </c>
      <c r="AC596" s="101">
        <f t="shared" si="704"/>
        <v>13184.957647349855</v>
      </c>
      <c r="AD596" s="74"/>
      <c r="AE596" s="99">
        <f t="shared" si="722"/>
        <v>27.727164197424003</v>
      </c>
      <c r="AF596" s="101">
        <f t="shared" ref="AF596" si="761">AP596</f>
        <v>36</v>
      </c>
      <c r="AG596" s="101">
        <f t="shared" si="706"/>
        <v>19.001300000000001</v>
      </c>
      <c r="AH596" s="101">
        <f t="shared" si="707"/>
        <v>328.5</v>
      </c>
      <c r="AI596" s="101">
        <f t="shared" si="708"/>
        <v>200</v>
      </c>
      <c r="AJ596" s="108">
        <f t="shared" si="709"/>
        <v>3.3333333333333335</v>
      </c>
      <c r="AK596" s="101">
        <f t="shared" si="463"/>
        <v>8079.0181662682935</v>
      </c>
      <c r="AL596" s="101">
        <f t="shared" si="710"/>
        <v>2410.7095760987809</v>
      </c>
      <c r="AM596" s="101">
        <f t="shared" si="711"/>
        <v>2410.7095760987809</v>
      </c>
      <c r="AN596" s="101">
        <f t="shared" si="712"/>
        <v>3257.5990140707318</v>
      </c>
      <c r="AO596" s="1">
        <v>36</v>
      </c>
      <c r="AP596" s="2">
        <v>36</v>
      </c>
      <c r="AQ596" s="74">
        <f t="shared" si="713"/>
        <v>657</v>
      </c>
      <c r="AR596" s="31">
        <f t="shared" si="714"/>
        <v>0</v>
      </c>
      <c r="AS596" s="2">
        <f t="shared" si="715"/>
        <v>0.5</v>
      </c>
      <c r="AT596" s="33">
        <f t="shared" si="716"/>
        <v>0</v>
      </c>
      <c r="AU596" s="31">
        <f t="shared" si="717"/>
        <v>0</v>
      </c>
      <c r="AV596" s="2">
        <f t="shared" si="718"/>
        <v>0</v>
      </c>
      <c r="AW596" s="33">
        <f t="shared" si="719"/>
        <v>1.36</v>
      </c>
      <c r="AX596" s="31">
        <f t="shared" si="720"/>
        <v>0.6</v>
      </c>
      <c r="AY596" s="33">
        <f t="shared" si="721"/>
        <v>1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522</v>
      </c>
      <c r="C597" s="31">
        <v>10</v>
      </c>
      <c r="D597" s="111" t="s">
        <v>14</v>
      </c>
      <c r="E597" s="2" t="s">
        <v>92</v>
      </c>
      <c r="F597" s="2"/>
      <c r="G597" s="2"/>
      <c r="H597" s="33" t="s">
        <v>80</v>
      </c>
      <c r="I597" s="99">
        <f t="shared" si="0"/>
        <v>449.30794121990357</v>
      </c>
      <c r="J597" s="101">
        <f t="shared" si="1"/>
        <v>23.695174714659018</v>
      </c>
      <c r="K597" s="101">
        <f t="shared" si="2"/>
        <v>680</v>
      </c>
      <c r="L597" s="74">
        <f t="shared" si="537"/>
        <v>359</v>
      </c>
      <c r="M597" s="99">
        <f t="shared" si="191"/>
        <v>12458.035061410799</v>
      </c>
      <c r="N597" s="101">
        <f t="shared" si="692"/>
        <v>3717.3705769484004</v>
      </c>
      <c r="O597" s="101">
        <f t="shared" si="693"/>
        <v>3717.3705769484004</v>
      </c>
      <c r="P597" s="101">
        <f t="shared" si="694"/>
        <v>5023.2939075139975</v>
      </c>
      <c r="Q597" s="101">
        <f t="shared" si="695"/>
        <v>0</v>
      </c>
      <c r="R597" s="109"/>
      <c r="S597" s="99">
        <f t="shared" si="696"/>
        <v>9694.8217995219511</v>
      </c>
      <c r="T597" s="101">
        <f t="shared" si="697"/>
        <v>2892.8514913185368</v>
      </c>
      <c r="U597" s="101">
        <f t="shared" si="698"/>
        <v>2892.8514913185368</v>
      </c>
      <c r="V597" s="101">
        <f t="shared" si="699"/>
        <v>3909.118816884878</v>
      </c>
      <c r="W597" s="101">
        <f t="shared" si="700"/>
        <v>0</v>
      </c>
      <c r="X597" s="74"/>
      <c r="Y597" s="99">
        <f t="shared" si="8"/>
        <v>24237.054498804879</v>
      </c>
      <c r="Z597" s="101">
        <f t="shared" si="701"/>
        <v>7232.1287282963422</v>
      </c>
      <c r="AA597" s="101">
        <f t="shared" si="702"/>
        <v>7232.1287282963422</v>
      </c>
      <c r="AB597" s="101">
        <f t="shared" si="703"/>
        <v>9772.7970422121944</v>
      </c>
      <c r="AC597" s="101">
        <f t="shared" si="704"/>
        <v>0</v>
      </c>
      <c r="AD597" s="74"/>
      <c r="AE597" s="99">
        <f t="shared" si="722"/>
        <v>27.727164197424003</v>
      </c>
      <c r="AF597" s="101">
        <f t="shared" ref="AF597" si="762">AP597</f>
        <v>36</v>
      </c>
      <c r="AG597" s="101">
        <f t="shared" si="706"/>
        <v>19.001300000000001</v>
      </c>
      <c r="AH597" s="101">
        <f t="shared" si="707"/>
        <v>657</v>
      </c>
      <c r="AI597" s="101">
        <f t="shared" si="708"/>
        <v>250</v>
      </c>
      <c r="AJ597" s="108">
        <f t="shared" si="709"/>
        <v>3.3333333333333335</v>
      </c>
      <c r="AK597" s="101">
        <f t="shared" si="463"/>
        <v>8079.0181662682935</v>
      </c>
      <c r="AL597" s="101">
        <f t="shared" si="710"/>
        <v>2410.7095760987809</v>
      </c>
      <c r="AM597" s="101">
        <f t="shared" si="711"/>
        <v>2410.7095760987809</v>
      </c>
      <c r="AN597" s="101">
        <f t="shared" si="712"/>
        <v>3257.5990140707318</v>
      </c>
      <c r="AO597" s="1">
        <v>36</v>
      </c>
      <c r="AP597" s="2">
        <v>36</v>
      </c>
      <c r="AQ597" s="74">
        <f t="shared" si="713"/>
        <v>657</v>
      </c>
      <c r="AR597" s="31">
        <f t="shared" si="714"/>
        <v>0</v>
      </c>
      <c r="AS597" s="2">
        <f t="shared" si="715"/>
        <v>1</v>
      </c>
      <c r="AT597" s="33">
        <f t="shared" si="716"/>
        <v>0</v>
      </c>
      <c r="AU597" s="31">
        <f t="shared" si="717"/>
        <v>0</v>
      </c>
      <c r="AV597" s="2">
        <f t="shared" si="718"/>
        <v>0</v>
      </c>
      <c r="AW597" s="33">
        <f t="shared" si="719"/>
        <v>1</v>
      </c>
      <c r="AX597" s="31">
        <f t="shared" si="720"/>
        <v>1</v>
      </c>
      <c r="AY597" s="33">
        <f t="shared" si="721"/>
        <v>1.2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523</v>
      </c>
      <c r="C598" s="31">
        <v>10</v>
      </c>
      <c r="D598" s="111" t="s">
        <v>14</v>
      </c>
      <c r="E598" s="2" t="s">
        <v>139</v>
      </c>
      <c r="F598" s="2"/>
      <c r="G598" s="2"/>
      <c r="H598" s="33" t="s">
        <v>80</v>
      </c>
      <c r="I598" s="99">
        <f t="shared" si="0"/>
        <v>580.42694599567847</v>
      </c>
      <c r="J598" s="101">
        <f t="shared" si="1"/>
        <v>23.695174714659018</v>
      </c>
      <c r="K598" s="101">
        <f t="shared" si="2"/>
        <v>491</v>
      </c>
      <c r="L598" s="74">
        <f t="shared" si="537"/>
        <v>281</v>
      </c>
      <c r="M598" s="99">
        <f t="shared" si="191"/>
        <v>16093.593236231531</v>
      </c>
      <c r="N598" s="101">
        <f t="shared" si="692"/>
        <v>4802.1898861928521</v>
      </c>
      <c r="O598" s="101">
        <f t="shared" si="693"/>
        <v>4802.1898861928521</v>
      </c>
      <c r="P598" s="101">
        <f t="shared" si="694"/>
        <v>6489.2134638458265</v>
      </c>
      <c r="Q598" s="101">
        <f t="shared" si="695"/>
        <v>0</v>
      </c>
      <c r="R598" s="109"/>
      <c r="S598" s="99">
        <f t="shared" si="696"/>
        <v>9694.8217995219511</v>
      </c>
      <c r="T598" s="101">
        <f t="shared" si="697"/>
        <v>2892.8514913185368</v>
      </c>
      <c r="U598" s="101">
        <f t="shared" si="698"/>
        <v>2892.8514913185368</v>
      </c>
      <c r="V598" s="101">
        <f t="shared" si="699"/>
        <v>3909.118816884878</v>
      </c>
      <c r="W598" s="101">
        <f t="shared" si="700"/>
        <v>0</v>
      </c>
      <c r="X598" s="74"/>
      <c r="Y598" s="99">
        <f t="shared" si="8"/>
        <v>24237.054498804879</v>
      </c>
      <c r="Z598" s="101">
        <f t="shared" si="701"/>
        <v>7232.1287282963422</v>
      </c>
      <c r="AA598" s="101">
        <f t="shared" si="702"/>
        <v>7232.1287282963422</v>
      </c>
      <c r="AB598" s="101">
        <f t="shared" si="703"/>
        <v>9772.7970422121944</v>
      </c>
      <c r="AC598" s="101">
        <f t="shared" si="704"/>
        <v>0</v>
      </c>
      <c r="AD598" s="74"/>
      <c r="AE598" s="99">
        <f t="shared" si="722"/>
        <v>27.727164197424003</v>
      </c>
      <c r="AF598" s="101">
        <f t="shared" ref="AF598" si="763">AP598</f>
        <v>36</v>
      </c>
      <c r="AG598" s="101">
        <f t="shared" si="706"/>
        <v>44.001300000000001</v>
      </c>
      <c r="AH598" s="101">
        <f t="shared" si="707"/>
        <v>657</v>
      </c>
      <c r="AI598" s="101">
        <f t="shared" si="708"/>
        <v>250</v>
      </c>
      <c r="AJ598" s="108">
        <f t="shared" si="709"/>
        <v>3.3333333333333335</v>
      </c>
      <c r="AK598" s="101">
        <f t="shared" si="463"/>
        <v>8079.0181662682935</v>
      </c>
      <c r="AL598" s="101">
        <f t="shared" si="710"/>
        <v>2410.7095760987809</v>
      </c>
      <c r="AM598" s="101">
        <f t="shared" si="711"/>
        <v>2410.7095760987809</v>
      </c>
      <c r="AN598" s="101">
        <f t="shared" si="712"/>
        <v>3257.5990140707318</v>
      </c>
      <c r="AO598" s="1">
        <v>36</v>
      </c>
      <c r="AP598" s="2">
        <v>36</v>
      </c>
      <c r="AQ598" s="74">
        <f t="shared" si="713"/>
        <v>657</v>
      </c>
      <c r="AR598" s="31">
        <f t="shared" si="714"/>
        <v>0</v>
      </c>
      <c r="AS598" s="2">
        <f t="shared" si="715"/>
        <v>1</v>
      </c>
      <c r="AT598" s="33">
        <f t="shared" si="716"/>
        <v>0</v>
      </c>
      <c r="AU598" s="31">
        <f t="shared" si="717"/>
        <v>25</v>
      </c>
      <c r="AV598" s="2">
        <f t="shared" si="718"/>
        <v>0</v>
      </c>
      <c r="AW598" s="33">
        <f t="shared" si="719"/>
        <v>1</v>
      </c>
      <c r="AX598" s="31">
        <f t="shared" si="720"/>
        <v>1</v>
      </c>
      <c r="AY598" s="33">
        <f t="shared" si="721"/>
        <v>1.2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524</v>
      </c>
      <c r="C599" s="31">
        <v>10</v>
      </c>
      <c r="D599" s="111" t="s">
        <v>14</v>
      </c>
      <c r="E599" s="2" t="s">
        <v>98</v>
      </c>
      <c r="F599" s="2"/>
      <c r="G599" s="2"/>
      <c r="H599" s="33" t="s">
        <v>80</v>
      </c>
      <c r="I599" s="99">
        <f t="shared" si="0"/>
        <v>473.41805394609355</v>
      </c>
      <c r="J599" s="101">
        <f t="shared" si="1"/>
        <v>23.695174714659018</v>
      </c>
      <c r="K599" s="101">
        <f t="shared" si="2"/>
        <v>638</v>
      </c>
      <c r="L599" s="74">
        <f t="shared" si="537"/>
        <v>340</v>
      </c>
      <c r="M599" s="99">
        <f t="shared" si="191"/>
        <v>13126.54011578827</v>
      </c>
      <c r="N599" s="101">
        <f t="shared" si="692"/>
        <v>3717.3705769484004</v>
      </c>
      <c r="O599" s="101">
        <f t="shared" si="693"/>
        <v>3717.3705769484004</v>
      </c>
      <c r="P599" s="101">
        <f t="shared" si="694"/>
        <v>5691.7989618914689</v>
      </c>
      <c r="Q599" s="101">
        <f t="shared" si="695"/>
        <v>0</v>
      </c>
      <c r="R599" s="109"/>
      <c r="S599" s="99">
        <f t="shared" si="696"/>
        <v>9694.8217995219511</v>
      </c>
      <c r="T599" s="101">
        <f t="shared" si="697"/>
        <v>2892.8514913185368</v>
      </c>
      <c r="U599" s="101">
        <f t="shared" si="698"/>
        <v>2892.8514913185368</v>
      </c>
      <c r="V599" s="101">
        <f t="shared" si="699"/>
        <v>3909.118816884878</v>
      </c>
      <c r="W599" s="101">
        <f t="shared" si="700"/>
        <v>0</v>
      </c>
      <c r="X599" s="74"/>
      <c r="Y599" s="99">
        <f t="shared" si="8"/>
        <v>27755.26143400127</v>
      </c>
      <c r="Z599" s="101">
        <f t="shared" si="701"/>
        <v>7232.1287282963422</v>
      </c>
      <c r="AA599" s="101">
        <f t="shared" si="702"/>
        <v>7232.1287282963422</v>
      </c>
      <c r="AB599" s="101">
        <f t="shared" si="703"/>
        <v>13291.003977408585</v>
      </c>
      <c r="AC599" s="101">
        <f t="shared" si="704"/>
        <v>0</v>
      </c>
      <c r="AD599" s="74"/>
      <c r="AE599" s="99">
        <f t="shared" si="722"/>
        <v>27.727164197424003</v>
      </c>
      <c r="AF599" s="101">
        <f t="shared" ref="AF599" si="764">AP599</f>
        <v>36</v>
      </c>
      <c r="AG599" s="101">
        <f t="shared" si="706"/>
        <v>19.001300000000001</v>
      </c>
      <c r="AH599" s="101">
        <f t="shared" si="707"/>
        <v>657</v>
      </c>
      <c r="AI599" s="101">
        <f t="shared" si="708"/>
        <v>250</v>
      </c>
      <c r="AJ599" s="108">
        <f t="shared" si="709"/>
        <v>3.3333333333333335</v>
      </c>
      <c r="AK599" s="101">
        <f t="shared" si="463"/>
        <v>8079.0181662682935</v>
      </c>
      <c r="AL599" s="101">
        <f t="shared" si="710"/>
        <v>2410.7095760987809</v>
      </c>
      <c r="AM599" s="101">
        <f t="shared" si="711"/>
        <v>2410.7095760987809</v>
      </c>
      <c r="AN599" s="101">
        <f t="shared" si="712"/>
        <v>3257.5990140707318</v>
      </c>
      <c r="AO599" s="1">
        <v>36</v>
      </c>
      <c r="AP599" s="2">
        <v>36</v>
      </c>
      <c r="AQ599" s="74">
        <f t="shared" si="713"/>
        <v>657</v>
      </c>
      <c r="AR599" s="31">
        <f t="shared" si="714"/>
        <v>0</v>
      </c>
      <c r="AS599" s="2">
        <f t="shared" si="715"/>
        <v>1</v>
      </c>
      <c r="AT599" s="33">
        <f t="shared" si="716"/>
        <v>0</v>
      </c>
      <c r="AU599" s="31">
        <f t="shared" si="717"/>
        <v>0</v>
      </c>
      <c r="AV599" s="2">
        <f t="shared" si="718"/>
        <v>0</v>
      </c>
      <c r="AW599" s="33">
        <f t="shared" si="719"/>
        <v>1.36</v>
      </c>
      <c r="AX599" s="31">
        <f t="shared" si="720"/>
        <v>1</v>
      </c>
      <c r="AY599" s="33">
        <f t="shared" si="721"/>
        <v>1.2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525</v>
      </c>
      <c r="C600" s="31">
        <v>10</v>
      </c>
      <c r="D600" s="111" t="s">
        <v>14</v>
      </c>
      <c r="E600" s="2" t="s">
        <v>151</v>
      </c>
      <c r="F600" s="2"/>
      <c r="G600" s="2"/>
      <c r="H600" s="33" t="s">
        <v>80</v>
      </c>
      <c r="I600" s="99">
        <f t="shared" si="0"/>
        <v>449.30794121990357</v>
      </c>
      <c r="J600" s="101">
        <f t="shared" si="1"/>
        <v>23.695174714659018</v>
      </c>
      <c r="K600" s="101">
        <f t="shared" si="2"/>
        <v>680</v>
      </c>
      <c r="L600" s="74">
        <f t="shared" si="537"/>
        <v>359</v>
      </c>
      <c r="M600" s="99">
        <f t="shared" si="191"/>
        <v>12458.035061410799</v>
      </c>
      <c r="N600" s="101">
        <f t="shared" si="692"/>
        <v>3717.3705769484004</v>
      </c>
      <c r="O600" s="101">
        <f t="shared" si="693"/>
        <v>3717.3705769484004</v>
      </c>
      <c r="P600" s="101">
        <f t="shared" si="694"/>
        <v>5023.2939075139975</v>
      </c>
      <c r="Q600" s="101">
        <f t="shared" si="695"/>
        <v>0</v>
      </c>
      <c r="R600" s="109"/>
      <c r="S600" s="99">
        <f t="shared" si="696"/>
        <v>9694.8217995219511</v>
      </c>
      <c r="T600" s="101">
        <f t="shared" si="697"/>
        <v>2892.8514913185368</v>
      </c>
      <c r="U600" s="101">
        <f t="shared" si="698"/>
        <v>2892.8514913185368</v>
      </c>
      <c r="V600" s="101">
        <f t="shared" si="699"/>
        <v>3909.118816884878</v>
      </c>
      <c r="W600" s="101">
        <f t="shared" si="700"/>
        <v>0</v>
      </c>
      <c r="X600" s="74"/>
      <c r="Y600" s="99">
        <f t="shared" si="8"/>
        <v>24237.054498804879</v>
      </c>
      <c r="Z600" s="101">
        <f t="shared" si="701"/>
        <v>7232.1287282963422</v>
      </c>
      <c r="AA600" s="101">
        <f t="shared" si="702"/>
        <v>7232.1287282963422</v>
      </c>
      <c r="AB600" s="101">
        <f t="shared" si="703"/>
        <v>9772.7970422121944</v>
      </c>
      <c r="AC600" s="101">
        <f t="shared" si="704"/>
        <v>0</v>
      </c>
      <c r="AD600" s="74"/>
      <c r="AE600" s="99">
        <f t="shared" si="722"/>
        <v>27.727164197424003</v>
      </c>
      <c r="AF600" s="101">
        <f t="shared" ref="AF600" si="765">AP600</f>
        <v>36</v>
      </c>
      <c r="AG600" s="101">
        <f t="shared" si="706"/>
        <v>19.001300000000001</v>
      </c>
      <c r="AH600" s="101">
        <f t="shared" si="707"/>
        <v>657</v>
      </c>
      <c r="AI600" s="101">
        <f t="shared" si="708"/>
        <v>250</v>
      </c>
      <c r="AJ600" s="108">
        <f t="shared" si="709"/>
        <v>3.3333333333333335</v>
      </c>
      <c r="AK600" s="101">
        <f t="shared" si="463"/>
        <v>8079.0181662682935</v>
      </c>
      <c r="AL600" s="101">
        <f t="shared" si="710"/>
        <v>2410.7095760987809</v>
      </c>
      <c r="AM600" s="101">
        <f t="shared" si="711"/>
        <v>2410.7095760987809</v>
      </c>
      <c r="AN600" s="101">
        <f t="shared" si="712"/>
        <v>3257.5990140707318</v>
      </c>
      <c r="AO600" s="1">
        <v>36</v>
      </c>
      <c r="AP600" s="2">
        <v>36</v>
      </c>
      <c r="AQ600" s="74">
        <f t="shared" si="713"/>
        <v>657</v>
      </c>
      <c r="AR600" s="31">
        <f t="shared" si="714"/>
        <v>50</v>
      </c>
      <c r="AS600" s="2">
        <f t="shared" si="715"/>
        <v>1</v>
      </c>
      <c r="AT600" s="33">
        <f t="shared" si="716"/>
        <v>0</v>
      </c>
      <c r="AU600" s="31">
        <f t="shared" si="717"/>
        <v>0</v>
      </c>
      <c r="AV600" s="2">
        <f t="shared" si="718"/>
        <v>0</v>
      </c>
      <c r="AW600" s="33">
        <f t="shared" si="719"/>
        <v>1</v>
      </c>
      <c r="AX600" s="31">
        <f t="shared" si="720"/>
        <v>1</v>
      </c>
      <c r="AY600" s="33">
        <f t="shared" si="721"/>
        <v>1.2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526</v>
      </c>
      <c r="C601" s="31">
        <v>10</v>
      </c>
      <c r="D601" s="111" t="s">
        <v>14</v>
      </c>
      <c r="E601" s="2" t="s">
        <v>165</v>
      </c>
      <c r="F601" s="2"/>
      <c r="G601" s="2"/>
      <c r="H601" s="33" t="s">
        <v>80</v>
      </c>
      <c r="I601" s="99">
        <f t="shared" si="0"/>
        <v>580.42694599567847</v>
      </c>
      <c r="J601" s="101">
        <f t="shared" si="1"/>
        <v>23.695174714659018</v>
      </c>
      <c r="K601" s="101">
        <f t="shared" si="2"/>
        <v>491</v>
      </c>
      <c r="L601" s="74">
        <f t="shared" si="537"/>
        <v>281</v>
      </c>
      <c r="M601" s="99">
        <f t="shared" si="191"/>
        <v>16093.593236231531</v>
      </c>
      <c r="N601" s="101">
        <f t="shared" si="692"/>
        <v>4802.1898861928521</v>
      </c>
      <c r="O601" s="101">
        <f t="shared" si="693"/>
        <v>4802.1898861928521</v>
      </c>
      <c r="P601" s="101">
        <f t="shared" si="694"/>
        <v>6489.2134638458265</v>
      </c>
      <c r="Q601" s="101">
        <f t="shared" si="695"/>
        <v>0</v>
      </c>
      <c r="R601" s="109"/>
      <c r="S601" s="99">
        <f t="shared" si="696"/>
        <v>9694.8217995219511</v>
      </c>
      <c r="T601" s="101">
        <f t="shared" si="697"/>
        <v>2892.8514913185368</v>
      </c>
      <c r="U601" s="101">
        <f t="shared" si="698"/>
        <v>2892.8514913185368</v>
      </c>
      <c r="V601" s="101">
        <f t="shared" si="699"/>
        <v>3909.118816884878</v>
      </c>
      <c r="W601" s="101">
        <f t="shared" si="700"/>
        <v>0</v>
      </c>
      <c r="X601" s="74"/>
      <c r="Y601" s="99">
        <f t="shared" si="8"/>
        <v>24237.054498804879</v>
      </c>
      <c r="Z601" s="101">
        <f t="shared" si="701"/>
        <v>7232.1287282963422</v>
      </c>
      <c r="AA601" s="101">
        <f t="shared" si="702"/>
        <v>7232.1287282963422</v>
      </c>
      <c r="AB601" s="101">
        <f t="shared" si="703"/>
        <v>9772.7970422121944</v>
      </c>
      <c r="AC601" s="101">
        <f t="shared" si="704"/>
        <v>0</v>
      </c>
      <c r="AD601" s="74"/>
      <c r="AE601" s="99">
        <f t="shared" si="722"/>
        <v>27.727164197424003</v>
      </c>
      <c r="AF601" s="101">
        <f t="shared" ref="AF601" si="766">AP601</f>
        <v>36</v>
      </c>
      <c r="AG601" s="101">
        <f t="shared" si="706"/>
        <v>44.001300000000001</v>
      </c>
      <c r="AH601" s="101">
        <f t="shared" si="707"/>
        <v>657</v>
      </c>
      <c r="AI601" s="101">
        <f t="shared" si="708"/>
        <v>250</v>
      </c>
      <c r="AJ601" s="108">
        <f t="shared" si="709"/>
        <v>3.3333333333333335</v>
      </c>
      <c r="AK601" s="101">
        <f t="shared" si="463"/>
        <v>8079.0181662682935</v>
      </c>
      <c r="AL601" s="101">
        <f t="shared" si="710"/>
        <v>2410.7095760987809</v>
      </c>
      <c r="AM601" s="101">
        <f t="shared" si="711"/>
        <v>2410.7095760987809</v>
      </c>
      <c r="AN601" s="101">
        <f t="shared" si="712"/>
        <v>3257.5990140707318</v>
      </c>
      <c r="AO601" s="1">
        <v>36</v>
      </c>
      <c r="AP601" s="2">
        <v>36</v>
      </c>
      <c r="AQ601" s="74">
        <f t="shared" si="713"/>
        <v>657</v>
      </c>
      <c r="AR601" s="31">
        <f t="shared" si="714"/>
        <v>50</v>
      </c>
      <c r="AS601" s="2">
        <f t="shared" si="715"/>
        <v>1</v>
      </c>
      <c r="AT601" s="33">
        <f t="shared" si="716"/>
        <v>0</v>
      </c>
      <c r="AU601" s="31">
        <f t="shared" si="717"/>
        <v>25</v>
      </c>
      <c r="AV601" s="2">
        <f t="shared" si="718"/>
        <v>0</v>
      </c>
      <c r="AW601" s="33">
        <f t="shared" si="719"/>
        <v>1</v>
      </c>
      <c r="AX601" s="31">
        <f t="shared" si="720"/>
        <v>1</v>
      </c>
      <c r="AY601" s="33">
        <f t="shared" si="721"/>
        <v>1.2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527</v>
      </c>
      <c r="C602" s="31">
        <v>10</v>
      </c>
      <c r="D602" s="111" t="s">
        <v>14</v>
      </c>
      <c r="E602" s="2" t="s">
        <v>157</v>
      </c>
      <c r="F602" s="2"/>
      <c r="G602" s="2"/>
      <c r="H602" s="33" t="s">
        <v>80</v>
      </c>
      <c r="I602" s="99">
        <f t="shared" si="0"/>
        <v>473.41805394609355</v>
      </c>
      <c r="J602" s="101">
        <f t="shared" si="1"/>
        <v>23.695174714659018</v>
      </c>
      <c r="K602" s="101">
        <f t="shared" si="2"/>
        <v>638</v>
      </c>
      <c r="L602" s="74">
        <f t="shared" si="537"/>
        <v>340</v>
      </c>
      <c r="M602" s="99">
        <f t="shared" si="191"/>
        <v>13126.54011578827</v>
      </c>
      <c r="N602" s="101">
        <f t="shared" si="692"/>
        <v>3717.3705769484004</v>
      </c>
      <c r="O602" s="101">
        <f t="shared" si="693"/>
        <v>3717.3705769484004</v>
      </c>
      <c r="P602" s="101">
        <f t="shared" si="694"/>
        <v>5691.7989618914689</v>
      </c>
      <c r="Q602" s="101">
        <f t="shared" si="695"/>
        <v>0</v>
      </c>
      <c r="R602" s="109"/>
      <c r="S602" s="99">
        <f t="shared" si="696"/>
        <v>9694.8217995219511</v>
      </c>
      <c r="T602" s="101">
        <f t="shared" si="697"/>
        <v>2892.8514913185368</v>
      </c>
      <c r="U602" s="101">
        <f t="shared" si="698"/>
        <v>2892.8514913185368</v>
      </c>
      <c r="V602" s="101">
        <f t="shared" si="699"/>
        <v>3909.118816884878</v>
      </c>
      <c r="W602" s="101">
        <f t="shared" si="700"/>
        <v>0</v>
      </c>
      <c r="X602" s="74"/>
      <c r="Y602" s="99">
        <f t="shared" si="8"/>
        <v>27755.26143400127</v>
      </c>
      <c r="Z602" s="101">
        <f t="shared" si="701"/>
        <v>7232.1287282963422</v>
      </c>
      <c r="AA602" s="101">
        <f t="shared" si="702"/>
        <v>7232.1287282963422</v>
      </c>
      <c r="AB602" s="101">
        <f t="shared" si="703"/>
        <v>13291.003977408585</v>
      </c>
      <c r="AC602" s="101">
        <f t="shared" si="704"/>
        <v>0</v>
      </c>
      <c r="AD602" s="74"/>
      <c r="AE602" s="99">
        <f t="shared" si="722"/>
        <v>27.727164197424003</v>
      </c>
      <c r="AF602" s="101">
        <f t="shared" ref="AF602" si="767">AP602</f>
        <v>36</v>
      </c>
      <c r="AG602" s="101">
        <f t="shared" si="706"/>
        <v>19.001300000000001</v>
      </c>
      <c r="AH602" s="101">
        <f t="shared" si="707"/>
        <v>657</v>
      </c>
      <c r="AI602" s="101">
        <f t="shared" si="708"/>
        <v>250</v>
      </c>
      <c r="AJ602" s="108">
        <f t="shared" si="709"/>
        <v>3.3333333333333335</v>
      </c>
      <c r="AK602" s="101">
        <f t="shared" si="463"/>
        <v>8079.0181662682935</v>
      </c>
      <c r="AL602" s="101">
        <f t="shared" si="710"/>
        <v>2410.7095760987809</v>
      </c>
      <c r="AM602" s="101">
        <f t="shared" si="711"/>
        <v>2410.7095760987809</v>
      </c>
      <c r="AN602" s="101">
        <f t="shared" si="712"/>
        <v>3257.5990140707318</v>
      </c>
      <c r="AO602" s="1">
        <v>36</v>
      </c>
      <c r="AP602" s="2">
        <v>36</v>
      </c>
      <c r="AQ602" s="74">
        <f t="shared" si="713"/>
        <v>657</v>
      </c>
      <c r="AR602" s="31">
        <f t="shared" si="714"/>
        <v>50</v>
      </c>
      <c r="AS602" s="2">
        <f t="shared" si="715"/>
        <v>1</v>
      </c>
      <c r="AT602" s="33">
        <f t="shared" si="716"/>
        <v>0</v>
      </c>
      <c r="AU602" s="31">
        <f t="shared" si="717"/>
        <v>0</v>
      </c>
      <c r="AV602" s="2">
        <f t="shared" si="718"/>
        <v>0</v>
      </c>
      <c r="AW602" s="33">
        <f t="shared" si="719"/>
        <v>1.36</v>
      </c>
      <c r="AX602" s="31">
        <f t="shared" si="720"/>
        <v>1</v>
      </c>
      <c r="AY602" s="33">
        <f t="shared" si="721"/>
        <v>1.2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customHeight="1">
      <c r="A603" s="2"/>
      <c r="B603" s="107">
        <v>528</v>
      </c>
      <c r="C603" s="31">
        <v>10</v>
      </c>
      <c r="D603" s="111" t="s">
        <v>14</v>
      </c>
      <c r="E603" s="2" t="s">
        <v>99</v>
      </c>
      <c r="F603" s="2"/>
      <c r="G603" s="2"/>
      <c r="H603" s="33" t="s">
        <v>80</v>
      </c>
      <c r="I603" s="99">
        <f t="shared" si="0"/>
        <v>449.30794121990357</v>
      </c>
      <c r="J603" s="101">
        <f t="shared" si="1"/>
        <v>11.847587357329509</v>
      </c>
      <c r="K603" s="101">
        <f t="shared" si="2"/>
        <v>680</v>
      </c>
      <c r="L603" s="74">
        <f t="shared" si="537"/>
        <v>359</v>
      </c>
      <c r="M603" s="99">
        <f t="shared" si="191"/>
        <v>12458.035061410799</v>
      </c>
      <c r="N603" s="101">
        <f t="shared" si="692"/>
        <v>3717.3705769484004</v>
      </c>
      <c r="O603" s="101">
        <f t="shared" si="693"/>
        <v>3717.3705769484004</v>
      </c>
      <c r="P603" s="101">
        <f t="shared" si="694"/>
        <v>5023.2939075139975</v>
      </c>
      <c r="Q603" s="101">
        <f t="shared" si="695"/>
        <v>0</v>
      </c>
      <c r="R603" s="109"/>
      <c r="S603" s="99">
        <f t="shared" si="696"/>
        <v>9694.8217995219511</v>
      </c>
      <c r="T603" s="101">
        <f t="shared" si="697"/>
        <v>2892.8514913185368</v>
      </c>
      <c r="U603" s="101">
        <f t="shared" si="698"/>
        <v>2892.8514913185368</v>
      </c>
      <c r="V603" s="101">
        <f t="shared" si="699"/>
        <v>3909.118816884878</v>
      </c>
      <c r="W603" s="101">
        <f t="shared" si="700"/>
        <v>0</v>
      </c>
      <c r="X603" s="74"/>
      <c r="Y603" s="99">
        <f t="shared" si="8"/>
        <v>24237.054498804879</v>
      </c>
      <c r="Z603" s="101">
        <f t="shared" si="701"/>
        <v>7232.1287282963422</v>
      </c>
      <c r="AA603" s="101">
        <f t="shared" si="702"/>
        <v>7232.1287282963422</v>
      </c>
      <c r="AB603" s="101">
        <f t="shared" si="703"/>
        <v>9772.7970422121944</v>
      </c>
      <c r="AC603" s="101">
        <f t="shared" si="704"/>
        <v>0</v>
      </c>
      <c r="AD603" s="74"/>
      <c r="AE603" s="99">
        <f t="shared" si="722"/>
        <v>27.727164197424003</v>
      </c>
      <c r="AF603" s="101">
        <f t="shared" ref="AF603" si="768">AP603</f>
        <v>36</v>
      </c>
      <c r="AG603" s="101">
        <f t="shared" si="706"/>
        <v>19.001300000000001</v>
      </c>
      <c r="AH603" s="101">
        <f t="shared" si="707"/>
        <v>328.5</v>
      </c>
      <c r="AI603" s="101">
        <f t="shared" si="708"/>
        <v>250</v>
      </c>
      <c r="AJ603" s="108">
        <f t="shared" si="709"/>
        <v>3.3333333333333335</v>
      </c>
      <c r="AK603" s="101">
        <f t="shared" si="463"/>
        <v>8079.0181662682935</v>
      </c>
      <c r="AL603" s="101">
        <f t="shared" si="710"/>
        <v>2410.7095760987809</v>
      </c>
      <c r="AM603" s="101">
        <f t="shared" si="711"/>
        <v>2410.7095760987809</v>
      </c>
      <c r="AN603" s="101">
        <f t="shared" si="712"/>
        <v>3257.5990140707318</v>
      </c>
      <c r="AO603" s="1">
        <v>36</v>
      </c>
      <c r="AP603" s="2">
        <v>36</v>
      </c>
      <c r="AQ603" s="74">
        <f t="shared" si="713"/>
        <v>657</v>
      </c>
      <c r="AR603" s="31">
        <f t="shared" si="714"/>
        <v>0</v>
      </c>
      <c r="AS603" s="2">
        <f t="shared" si="715"/>
        <v>0.5</v>
      </c>
      <c r="AT603" s="33">
        <f t="shared" si="716"/>
        <v>0</v>
      </c>
      <c r="AU603" s="31">
        <f t="shared" si="717"/>
        <v>0</v>
      </c>
      <c r="AV603" s="2">
        <f t="shared" si="718"/>
        <v>0</v>
      </c>
      <c r="AW603" s="33">
        <f t="shared" si="719"/>
        <v>1</v>
      </c>
      <c r="AX603" s="31">
        <f t="shared" si="720"/>
        <v>1</v>
      </c>
      <c r="AY603" s="33">
        <f t="shared" si="721"/>
        <v>1.2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529</v>
      </c>
      <c r="C604" s="31">
        <v>10</v>
      </c>
      <c r="D604" s="111" t="s">
        <v>14</v>
      </c>
      <c r="E604" s="2" t="s">
        <v>170</v>
      </c>
      <c r="F604" s="2"/>
      <c r="G604" s="2"/>
      <c r="H604" s="33" t="s">
        <v>80</v>
      </c>
      <c r="I604" s="99">
        <f t="shared" si="0"/>
        <v>580.42694599567847</v>
      </c>
      <c r="J604" s="101">
        <f t="shared" si="1"/>
        <v>11.847587357329509</v>
      </c>
      <c r="K604" s="101">
        <f t="shared" si="2"/>
        <v>491</v>
      </c>
      <c r="L604" s="74">
        <f t="shared" si="537"/>
        <v>281</v>
      </c>
      <c r="M604" s="99">
        <f t="shared" si="191"/>
        <v>16093.593236231531</v>
      </c>
      <c r="N604" s="101">
        <f t="shared" si="692"/>
        <v>4802.1898861928521</v>
      </c>
      <c r="O604" s="101">
        <f t="shared" si="693"/>
        <v>4802.1898861928521</v>
      </c>
      <c r="P604" s="101">
        <f t="shared" si="694"/>
        <v>6489.2134638458265</v>
      </c>
      <c r="Q604" s="101">
        <f t="shared" si="695"/>
        <v>0</v>
      </c>
      <c r="R604" s="109"/>
      <c r="S604" s="99">
        <f t="shared" si="696"/>
        <v>9694.8217995219511</v>
      </c>
      <c r="T604" s="101">
        <f t="shared" si="697"/>
        <v>2892.8514913185368</v>
      </c>
      <c r="U604" s="101">
        <f t="shared" si="698"/>
        <v>2892.8514913185368</v>
      </c>
      <c r="V604" s="101">
        <f t="shared" si="699"/>
        <v>3909.118816884878</v>
      </c>
      <c r="W604" s="101">
        <f t="shared" si="700"/>
        <v>0</v>
      </c>
      <c r="X604" s="74"/>
      <c r="Y604" s="99">
        <f t="shared" si="8"/>
        <v>24237.054498804879</v>
      </c>
      <c r="Z604" s="101">
        <f t="shared" si="701"/>
        <v>7232.1287282963422</v>
      </c>
      <c r="AA604" s="101">
        <f t="shared" si="702"/>
        <v>7232.1287282963422</v>
      </c>
      <c r="AB604" s="101">
        <f t="shared" si="703"/>
        <v>9772.7970422121944</v>
      </c>
      <c r="AC604" s="101">
        <f t="shared" si="704"/>
        <v>0</v>
      </c>
      <c r="AD604" s="74"/>
      <c r="AE604" s="99">
        <f t="shared" si="722"/>
        <v>27.727164197424003</v>
      </c>
      <c r="AF604" s="101">
        <f t="shared" ref="AF604" si="769">AP604</f>
        <v>36</v>
      </c>
      <c r="AG604" s="101">
        <f t="shared" si="706"/>
        <v>44.001300000000001</v>
      </c>
      <c r="AH604" s="101">
        <f t="shared" si="707"/>
        <v>328.5</v>
      </c>
      <c r="AI604" s="101">
        <f t="shared" si="708"/>
        <v>250</v>
      </c>
      <c r="AJ604" s="108">
        <f t="shared" si="709"/>
        <v>3.3333333333333335</v>
      </c>
      <c r="AK604" s="101">
        <f t="shared" si="463"/>
        <v>8079.0181662682935</v>
      </c>
      <c r="AL604" s="101">
        <f t="shared" si="710"/>
        <v>2410.7095760987809</v>
      </c>
      <c r="AM604" s="101">
        <f t="shared" si="711"/>
        <v>2410.7095760987809</v>
      </c>
      <c r="AN604" s="101">
        <f t="shared" si="712"/>
        <v>3257.5990140707318</v>
      </c>
      <c r="AO604" s="1">
        <v>36</v>
      </c>
      <c r="AP604" s="2">
        <v>36</v>
      </c>
      <c r="AQ604" s="74">
        <f t="shared" si="713"/>
        <v>657</v>
      </c>
      <c r="AR604" s="31">
        <f t="shared" si="714"/>
        <v>0</v>
      </c>
      <c r="AS604" s="2">
        <f t="shared" si="715"/>
        <v>0.5</v>
      </c>
      <c r="AT604" s="33">
        <f t="shared" si="716"/>
        <v>0</v>
      </c>
      <c r="AU604" s="31">
        <f t="shared" si="717"/>
        <v>25</v>
      </c>
      <c r="AV604" s="2">
        <f t="shared" si="718"/>
        <v>0</v>
      </c>
      <c r="AW604" s="33">
        <f t="shared" si="719"/>
        <v>1</v>
      </c>
      <c r="AX604" s="31">
        <f t="shared" si="720"/>
        <v>1</v>
      </c>
      <c r="AY604" s="33">
        <f t="shared" si="721"/>
        <v>1.2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530</v>
      </c>
      <c r="C605" s="31">
        <v>10</v>
      </c>
      <c r="D605" s="111" t="s">
        <v>14</v>
      </c>
      <c r="E605" s="2" t="s">
        <v>108</v>
      </c>
      <c r="F605" s="2"/>
      <c r="G605" s="2"/>
      <c r="H605" s="33" t="s">
        <v>80</v>
      </c>
      <c r="I605" s="99">
        <f t="shared" si="0"/>
        <v>473.41805394609355</v>
      </c>
      <c r="J605" s="101">
        <f t="shared" si="1"/>
        <v>11.847587357329509</v>
      </c>
      <c r="K605" s="101">
        <f t="shared" si="2"/>
        <v>638</v>
      </c>
      <c r="L605" s="74">
        <f t="shared" si="537"/>
        <v>340</v>
      </c>
      <c r="M605" s="99">
        <f t="shared" si="191"/>
        <v>13126.54011578827</v>
      </c>
      <c r="N605" s="101">
        <f t="shared" si="692"/>
        <v>3717.3705769484004</v>
      </c>
      <c r="O605" s="101">
        <f t="shared" si="693"/>
        <v>3717.3705769484004</v>
      </c>
      <c r="P605" s="101">
        <f t="shared" si="694"/>
        <v>5691.7989618914689</v>
      </c>
      <c r="Q605" s="101">
        <f t="shared" si="695"/>
        <v>0</v>
      </c>
      <c r="R605" s="109"/>
      <c r="S605" s="99">
        <f t="shared" si="696"/>
        <v>9694.8217995219511</v>
      </c>
      <c r="T605" s="101">
        <f t="shared" si="697"/>
        <v>2892.8514913185368</v>
      </c>
      <c r="U605" s="101">
        <f t="shared" si="698"/>
        <v>2892.8514913185368</v>
      </c>
      <c r="V605" s="101">
        <f t="shared" si="699"/>
        <v>3909.118816884878</v>
      </c>
      <c r="W605" s="101">
        <f t="shared" si="700"/>
        <v>0</v>
      </c>
      <c r="X605" s="74"/>
      <c r="Y605" s="99">
        <f t="shared" si="8"/>
        <v>27755.26143400127</v>
      </c>
      <c r="Z605" s="101">
        <f t="shared" si="701"/>
        <v>7232.1287282963422</v>
      </c>
      <c r="AA605" s="101">
        <f t="shared" si="702"/>
        <v>7232.1287282963422</v>
      </c>
      <c r="AB605" s="101">
        <f t="shared" si="703"/>
        <v>13291.003977408585</v>
      </c>
      <c r="AC605" s="101">
        <f t="shared" si="704"/>
        <v>0</v>
      </c>
      <c r="AD605" s="74"/>
      <c r="AE605" s="99">
        <f t="shared" si="722"/>
        <v>27.727164197424003</v>
      </c>
      <c r="AF605" s="101">
        <f t="shared" ref="AF605" si="770">AP605</f>
        <v>36</v>
      </c>
      <c r="AG605" s="101">
        <f t="shared" si="706"/>
        <v>19.001300000000001</v>
      </c>
      <c r="AH605" s="101">
        <f t="shared" si="707"/>
        <v>328.5</v>
      </c>
      <c r="AI605" s="101">
        <f t="shared" si="708"/>
        <v>250</v>
      </c>
      <c r="AJ605" s="108">
        <f t="shared" si="709"/>
        <v>3.3333333333333335</v>
      </c>
      <c r="AK605" s="101">
        <f t="shared" si="463"/>
        <v>8079.0181662682935</v>
      </c>
      <c r="AL605" s="101">
        <f t="shared" si="710"/>
        <v>2410.7095760987809</v>
      </c>
      <c r="AM605" s="101">
        <f t="shared" si="711"/>
        <v>2410.7095760987809</v>
      </c>
      <c r="AN605" s="101">
        <f t="shared" si="712"/>
        <v>3257.5990140707318</v>
      </c>
      <c r="AO605" s="1">
        <v>36</v>
      </c>
      <c r="AP605" s="2">
        <v>36</v>
      </c>
      <c r="AQ605" s="74">
        <f t="shared" si="713"/>
        <v>657</v>
      </c>
      <c r="AR605" s="31">
        <f t="shared" si="714"/>
        <v>0</v>
      </c>
      <c r="AS605" s="2">
        <f t="shared" si="715"/>
        <v>0.5</v>
      </c>
      <c r="AT605" s="33">
        <f t="shared" si="716"/>
        <v>0</v>
      </c>
      <c r="AU605" s="31">
        <f t="shared" si="717"/>
        <v>0</v>
      </c>
      <c r="AV605" s="2">
        <f t="shared" si="718"/>
        <v>0</v>
      </c>
      <c r="AW605" s="33">
        <f t="shared" si="719"/>
        <v>1.36</v>
      </c>
      <c r="AX605" s="31">
        <f t="shared" si="720"/>
        <v>1</v>
      </c>
      <c r="AY605" s="33">
        <f t="shared" si="721"/>
        <v>1.2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531</v>
      </c>
      <c r="C606" s="31">
        <v>7</v>
      </c>
      <c r="D606" s="111" t="s">
        <v>14</v>
      </c>
      <c r="E606" s="2" t="s">
        <v>67</v>
      </c>
      <c r="F606" s="1"/>
      <c r="G606" s="1"/>
      <c r="H606" s="33" t="s">
        <v>80</v>
      </c>
      <c r="I606" s="99">
        <f t="shared" si="0"/>
        <v>331.8738434025671</v>
      </c>
      <c r="J606" s="101">
        <f t="shared" si="1"/>
        <v>16.518097441877977</v>
      </c>
      <c r="K606" s="101">
        <f t="shared" si="2"/>
        <v>803</v>
      </c>
      <c r="L606" s="74">
        <f t="shared" si="537"/>
        <v>397</v>
      </c>
      <c r="M606" s="99">
        <f t="shared" si="191"/>
        <v>9201.9205488531588</v>
      </c>
      <c r="N606" s="101">
        <f t="shared" si="692"/>
        <v>2746.3766588624931</v>
      </c>
      <c r="O606" s="101">
        <f t="shared" si="693"/>
        <v>2746.3766588624931</v>
      </c>
      <c r="P606" s="101">
        <f t="shared" si="694"/>
        <v>3709.1672311281723</v>
      </c>
      <c r="Q606" s="101">
        <f t="shared" si="695"/>
        <v>0</v>
      </c>
      <c r="R606" s="109"/>
      <c r="S606" s="99">
        <f t="shared" si="696"/>
        <v>7732.6218695536591</v>
      </c>
      <c r="T606" s="101">
        <f t="shared" si="697"/>
        <v>2307.8543334085366</v>
      </c>
      <c r="U606" s="101">
        <f t="shared" si="698"/>
        <v>2307.8543334085366</v>
      </c>
      <c r="V606" s="101">
        <f t="shared" si="699"/>
        <v>3116.9132027365854</v>
      </c>
      <c r="W606" s="101">
        <f t="shared" si="700"/>
        <v>0</v>
      </c>
      <c r="X606" s="74"/>
      <c r="Y606" s="99">
        <f t="shared" si="8"/>
        <v>15465.243739107318</v>
      </c>
      <c r="Z606" s="101">
        <f t="shared" si="701"/>
        <v>4615.7086668170732</v>
      </c>
      <c r="AA606" s="101">
        <f t="shared" si="702"/>
        <v>4615.7086668170732</v>
      </c>
      <c r="AB606" s="101">
        <f t="shared" si="703"/>
        <v>6233.8264054731708</v>
      </c>
      <c r="AC606" s="101">
        <f t="shared" si="704"/>
        <v>0</v>
      </c>
      <c r="AD606" s="74"/>
      <c r="AE606" s="99">
        <f t="shared" si="722"/>
        <v>27.727164197424003</v>
      </c>
      <c r="AF606" s="101">
        <f t="shared" ref="AF606" si="771">AP606</f>
        <v>36</v>
      </c>
      <c r="AG606" s="101">
        <f t="shared" si="706"/>
        <v>19.001300000000001</v>
      </c>
      <c r="AH606" s="101">
        <f t="shared" si="707"/>
        <v>458</v>
      </c>
      <c r="AI606" s="101">
        <f t="shared" si="708"/>
        <v>200</v>
      </c>
      <c r="AJ606" s="108">
        <f t="shared" si="709"/>
        <v>3.3333333333333335</v>
      </c>
      <c r="AK606" s="101">
        <f t="shared" si="463"/>
        <v>7732.6218695536591</v>
      </c>
      <c r="AL606" s="101">
        <f t="shared" si="710"/>
        <v>2307.8543334085366</v>
      </c>
      <c r="AM606" s="101">
        <f t="shared" si="711"/>
        <v>2307.8543334085366</v>
      </c>
      <c r="AN606" s="101">
        <f t="shared" si="712"/>
        <v>3116.9132027365854</v>
      </c>
      <c r="AO606" s="1">
        <v>36</v>
      </c>
      <c r="AP606" s="2">
        <v>36</v>
      </c>
      <c r="AQ606" s="74">
        <f t="shared" si="713"/>
        <v>458</v>
      </c>
      <c r="AR606" s="31">
        <f t="shared" si="714"/>
        <v>0</v>
      </c>
      <c r="AS606" s="2">
        <f t="shared" si="715"/>
        <v>1</v>
      </c>
      <c r="AT606" s="33">
        <f t="shared" si="716"/>
        <v>0</v>
      </c>
      <c r="AU606" s="31">
        <f t="shared" si="717"/>
        <v>0</v>
      </c>
      <c r="AV606" s="2">
        <f t="shared" si="718"/>
        <v>0</v>
      </c>
      <c r="AW606" s="33">
        <f t="shared" si="719"/>
        <v>1</v>
      </c>
      <c r="AX606" s="31">
        <f t="shared" si="720"/>
        <v>1</v>
      </c>
      <c r="AY606" s="33">
        <f t="shared" si="721"/>
        <v>1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532</v>
      </c>
      <c r="C607" s="31">
        <v>7</v>
      </c>
      <c r="D607" s="111" t="s">
        <v>14</v>
      </c>
      <c r="E607" s="2" t="s">
        <v>136</v>
      </c>
      <c r="F607" s="2"/>
      <c r="G607" s="2"/>
      <c r="H607" s="33" t="s">
        <v>80</v>
      </c>
      <c r="I607" s="99">
        <f t="shared" si="0"/>
        <v>401.5944774213902</v>
      </c>
      <c r="J607" s="101">
        <f t="shared" si="1"/>
        <v>16.518097441877977</v>
      </c>
      <c r="K607" s="101">
        <f t="shared" si="2"/>
        <v>734</v>
      </c>
      <c r="L607" s="74">
        <f t="shared" si="537"/>
        <v>380</v>
      </c>
      <c r="M607" s="99">
        <f t="shared" si="191"/>
        <v>11135.076016241572</v>
      </c>
      <c r="N607" s="101">
        <f t="shared" si="692"/>
        <v>3323.3402422146269</v>
      </c>
      <c r="O607" s="101">
        <f t="shared" si="693"/>
        <v>3323.3402422146269</v>
      </c>
      <c r="P607" s="101">
        <f t="shared" si="694"/>
        <v>4488.3955318123189</v>
      </c>
      <c r="Q607" s="101">
        <f t="shared" si="695"/>
        <v>0</v>
      </c>
      <c r="R607" s="109"/>
      <c r="S607" s="99">
        <f t="shared" si="696"/>
        <v>7732.6218695536591</v>
      </c>
      <c r="T607" s="101">
        <f t="shared" si="697"/>
        <v>2307.8543334085366</v>
      </c>
      <c r="U607" s="101">
        <f t="shared" si="698"/>
        <v>2307.8543334085366</v>
      </c>
      <c r="V607" s="101">
        <f t="shared" si="699"/>
        <v>3116.9132027365854</v>
      </c>
      <c r="W607" s="101">
        <f t="shared" si="700"/>
        <v>0</v>
      </c>
      <c r="X607" s="74"/>
      <c r="Y607" s="99">
        <f t="shared" si="8"/>
        <v>15465.243739107318</v>
      </c>
      <c r="Z607" s="101">
        <f t="shared" si="701"/>
        <v>4615.7086668170732</v>
      </c>
      <c r="AA607" s="101">
        <f t="shared" si="702"/>
        <v>4615.7086668170732</v>
      </c>
      <c r="AB607" s="101">
        <f t="shared" si="703"/>
        <v>6233.8264054731708</v>
      </c>
      <c r="AC607" s="101">
        <f t="shared" si="704"/>
        <v>0</v>
      </c>
      <c r="AD607" s="74"/>
      <c r="AE607" s="99">
        <f t="shared" si="722"/>
        <v>27.727164197424003</v>
      </c>
      <c r="AF607" s="101">
        <f t="shared" ref="AF607" si="772">AP607</f>
        <v>36</v>
      </c>
      <c r="AG607" s="101">
        <f t="shared" si="706"/>
        <v>44.001300000000001</v>
      </c>
      <c r="AH607" s="101">
        <f t="shared" si="707"/>
        <v>458</v>
      </c>
      <c r="AI607" s="101">
        <f t="shared" si="708"/>
        <v>200</v>
      </c>
      <c r="AJ607" s="108">
        <f t="shared" si="709"/>
        <v>3.3333333333333335</v>
      </c>
      <c r="AK607" s="101">
        <f t="shared" si="463"/>
        <v>7732.6218695536591</v>
      </c>
      <c r="AL607" s="101">
        <f t="shared" si="710"/>
        <v>2307.8543334085366</v>
      </c>
      <c r="AM607" s="101">
        <f t="shared" si="711"/>
        <v>2307.8543334085366</v>
      </c>
      <c r="AN607" s="101">
        <f t="shared" si="712"/>
        <v>3116.9132027365854</v>
      </c>
      <c r="AO607" s="1">
        <v>36</v>
      </c>
      <c r="AP607" s="2">
        <v>36</v>
      </c>
      <c r="AQ607" s="74">
        <f t="shared" si="713"/>
        <v>458</v>
      </c>
      <c r="AR607" s="31">
        <f t="shared" si="714"/>
        <v>0</v>
      </c>
      <c r="AS607" s="2">
        <f t="shared" si="715"/>
        <v>1</v>
      </c>
      <c r="AT607" s="33">
        <f t="shared" si="716"/>
        <v>0</v>
      </c>
      <c r="AU607" s="31">
        <f t="shared" si="717"/>
        <v>25</v>
      </c>
      <c r="AV607" s="2">
        <f t="shared" si="718"/>
        <v>0</v>
      </c>
      <c r="AW607" s="33">
        <f t="shared" si="719"/>
        <v>1</v>
      </c>
      <c r="AX607" s="31">
        <f t="shared" si="720"/>
        <v>1</v>
      </c>
      <c r="AY607" s="33">
        <f t="shared" si="721"/>
        <v>1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533</v>
      </c>
      <c r="C608" s="31">
        <v>7</v>
      </c>
      <c r="D608" s="111" t="s">
        <v>14</v>
      </c>
      <c r="E608" s="2" t="s">
        <v>91</v>
      </c>
      <c r="F608" s="2"/>
      <c r="G608" s="2"/>
      <c r="H608" s="33" t="s">
        <v>80</v>
      </c>
      <c r="I608" s="99">
        <f t="shared" si="0"/>
        <v>347.25309017319648</v>
      </c>
      <c r="J608" s="101">
        <f t="shared" si="1"/>
        <v>16.518097441877977</v>
      </c>
      <c r="K608" s="101">
        <f t="shared" si="2"/>
        <v>784</v>
      </c>
      <c r="L608" s="74">
        <f t="shared" si="537"/>
        <v>392</v>
      </c>
      <c r="M608" s="99">
        <f t="shared" si="191"/>
        <v>9628.3434492951019</v>
      </c>
      <c r="N608" s="101">
        <f t="shared" si="692"/>
        <v>2746.3766588624931</v>
      </c>
      <c r="O608" s="101">
        <f t="shared" si="693"/>
        <v>2746.3766588624931</v>
      </c>
      <c r="P608" s="101">
        <f t="shared" si="694"/>
        <v>4135.5901315701149</v>
      </c>
      <c r="Q608" s="101">
        <f t="shared" si="695"/>
        <v>0</v>
      </c>
      <c r="R608" s="109"/>
      <c r="S608" s="99">
        <f t="shared" si="696"/>
        <v>7732.6218695536591</v>
      </c>
      <c r="T608" s="101">
        <f t="shared" si="697"/>
        <v>2307.8543334085366</v>
      </c>
      <c r="U608" s="101">
        <f t="shared" si="698"/>
        <v>2307.8543334085366</v>
      </c>
      <c r="V608" s="101">
        <f t="shared" si="699"/>
        <v>3116.9132027365854</v>
      </c>
      <c r="W608" s="101">
        <f t="shared" si="700"/>
        <v>0</v>
      </c>
      <c r="X608" s="74"/>
      <c r="Y608" s="99">
        <f t="shared" si="8"/>
        <v>17709.421245077661</v>
      </c>
      <c r="Z608" s="101">
        <f t="shared" si="701"/>
        <v>4615.7086668170732</v>
      </c>
      <c r="AA608" s="101">
        <f t="shared" si="702"/>
        <v>4615.7086668170732</v>
      </c>
      <c r="AB608" s="101">
        <f t="shared" si="703"/>
        <v>8478.0039114435131</v>
      </c>
      <c r="AC608" s="101">
        <f t="shared" si="704"/>
        <v>0</v>
      </c>
      <c r="AD608" s="74"/>
      <c r="AE608" s="99">
        <f t="shared" si="722"/>
        <v>27.727164197424003</v>
      </c>
      <c r="AF608" s="101">
        <f t="shared" ref="AF608" si="773">AP608</f>
        <v>36</v>
      </c>
      <c r="AG608" s="101">
        <f t="shared" si="706"/>
        <v>19.001300000000001</v>
      </c>
      <c r="AH608" s="101">
        <f t="shared" si="707"/>
        <v>458</v>
      </c>
      <c r="AI608" s="101">
        <f t="shared" si="708"/>
        <v>200</v>
      </c>
      <c r="AJ608" s="108">
        <f t="shared" si="709"/>
        <v>3.3333333333333335</v>
      </c>
      <c r="AK608" s="101">
        <f t="shared" si="463"/>
        <v>7732.6218695536591</v>
      </c>
      <c r="AL608" s="101">
        <f t="shared" si="710"/>
        <v>2307.8543334085366</v>
      </c>
      <c r="AM608" s="101">
        <f t="shared" si="711"/>
        <v>2307.8543334085366</v>
      </c>
      <c r="AN608" s="101">
        <f t="shared" si="712"/>
        <v>3116.9132027365854</v>
      </c>
      <c r="AO608" s="1">
        <v>36</v>
      </c>
      <c r="AP608" s="2">
        <v>36</v>
      </c>
      <c r="AQ608" s="74">
        <f t="shared" si="713"/>
        <v>458</v>
      </c>
      <c r="AR608" s="31">
        <f t="shared" si="714"/>
        <v>0</v>
      </c>
      <c r="AS608" s="2">
        <f t="shared" si="715"/>
        <v>1</v>
      </c>
      <c r="AT608" s="33">
        <f t="shared" si="716"/>
        <v>0</v>
      </c>
      <c r="AU608" s="31">
        <f t="shared" si="717"/>
        <v>0</v>
      </c>
      <c r="AV608" s="2">
        <f t="shared" si="718"/>
        <v>0</v>
      </c>
      <c r="AW608" s="33">
        <f t="shared" si="719"/>
        <v>1.36</v>
      </c>
      <c r="AX608" s="31">
        <f t="shared" si="720"/>
        <v>1</v>
      </c>
      <c r="AY608" s="33">
        <f t="shared" si="721"/>
        <v>1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534</v>
      </c>
      <c r="C609" s="31">
        <v>7</v>
      </c>
      <c r="D609" s="111" t="s">
        <v>14</v>
      </c>
      <c r="E609" s="2" t="s">
        <v>148</v>
      </c>
      <c r="F609" s="2"/>
      <c r="G609" s="2"/>
      <c r="H609" s="33" t="s">
        <v>80</v>
      </c>
      <c r="I609" s="99">
        <f t="shared" si="0"/>
        <v>331.8738434025671</v>
      </c>
      <c r="J609" s="101">
        <f t="shared" si="1"/>
        <v>16.518097441877977</v>
      </c>
      <c r="K609" s="101">
        <f t="shared" si="2"/>
        <v>803</v>
      </c>
      <c r="L609" s="74">
        <f t="shared" si="537"/>
        <v>397</v>
      </c>
      <c r="M609" s="99">
        <f t="shared" si="191"/>
        <v>9201.9205488531588</v>
      </c>
      <c r="N609" s="101">
        <f t="shared" si="692"/>
        <v>2746.3766588624931</v>
      </c>
      <c r="O609" s="101">
        <f t="shared" si="693"/>
        <v>2746.3766588624931</v>
      </c>
      <c r="P609" s="101">
        <f t="shared" si="694"/>
        <v>3709.1672311281723</v>
      </c>
      <c r="Q609" s="101">
        <f t="shared" si="695"/>
        <v>0</v>
      </c>
      <c r="R609" s="109"/>
      <c r="S609" s="99">
        <f t="shared" si="696"/>
        <v>7732.6218695536591</v>
      </c>
      <c r="T609" s="101">
        <f t="shared" si="697"/>
        <v>2307.8543334085366</v>
      </c>
      <c r="U609" s="101">
        <f t="shared" si="698"/>
        <v>2307.8543334085366</v>
      </c>
      <c r="V609" s="101">
        <f t="shared" si="699"/>
        <v>3116.9132027365854</v>
      </c>
      <c r="W609" s="101">
        <f t="shared" si="700"/>
        <v>0</v>
      </c>
      <c r="X609" s="74"/>
      <c r="Y609" s="99">
        <f t="shared" si="8"/>
        <v>15465.243739107318</v>
      </c>
      <c r="Z609" s="101">
        <f t="shared" si="701"/>
        <v>4615.7086668170732</v>
      </c>
      <c r="AA609" s="101">
        <f t="shared" si="702"/>
        <v>4615.7086668170732</v>
      </c>
      <c r="AB609" s="101">
        <f t="shared" si="703"/>
        <v>6233.8264054731708</v>
      </c>
      <c r="AC609" s="101">
        <f t="shared" si="704"/>
        <v>0</v>
      </c>
      <c r="AD609" s="74"/>
      <c r="AE609" s="99">
        <f t="shared" si="722"/>
        <v>27.727164197424003</v>
      </c>
      <c r="AF609" s="101">
        <f t="shared" ref="AF609" si="774">AP609</f>
        <v>36</v>
      </c>
      <c r="AG609" s="101">
        <f t="shared" si="706"/>
        <v>19.001300000000001</v>
      </c>
      <c r="AH609" s="101">
        <f t="shared" si="707"/>
        <v>458</v>
      </c>
      <c r="AI609" s="101">
        <f t="shared" si="708"/>
        <v>200</v>
      </c>
      <c r="AJ609" s="108">
        <f t="shared" si="709"/>
        <v>3.3333333333333335</v>
      </c>
      <c r="AK609" s="101">
        <f t="shared" si="463"/>
        <v>7732.6218695536591</v>
      </c>
      <c r="AL609" s="101">
        <f t="shared" si="710"/>
        <v>2307.8543334085366</v>
      </c>
      <c r="AM609" s="101">
        <f t="shared" si="711"/>
        <v>2307.8543334085366</v>
      </c>
      <c r="AN609" s="101">
        <f t="shared" si="712"/>
        <v>3116.9132027365854</v>
      </c>
      <c r="AO609" s="1">
        <v>36</v>
      </c>
      <c r="AP609" s="2">
        <v>36</v>
      </c>
      <c r="AQ609" s="74">
        <f t="shared" si="713"/>
        <v>458</v>
      </c>
      <c r="AR609" s="31">
        <f t="shared" si="714"/>
        <v>50</v>
      </c>
      <c r="AS609" s="2">
        <f t="shared" si="715"/>
        <v>1</v>
      </c>
      <c r="AT609" s="33">
        <f t="shared" si="716"/>
        <v>0</v>
      </c>
      <c r="AU609" s="31">
        <f t="shared" si="717"/>
        <v>0</v>
      </c>
      <c r="AV609" s="2">
        <f t="shared" si="718"/>
        <v>0</v>
      </c>
      <c r="AW609" s="33">
        <f t="shared" si="719"/>
        <v>1</v>
      </c>
      <c r="AX609" s="31">
        <f t="shared" si="720"/>
        <v>1</v>
      </c>
      <c r="AY609" s="33">
        <f t="shared" si="721"/>
        <v>1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535</v>
      </c>
      <c r="C610" s="31">
        <v>7</v>
      </c>
      <c r="D610" s="111" t="s">
        <v>14</v>
      </c>
      <c r="E610" s="2" t="s">
        <v>163</v>
      </c>
      <c r="F610" s="2"/>
      <c r="G610" s="2"/>
      <c r="H610" s="33" t="s">
        <v>80</v>
      </c>
      <c r="I610" s="99">
        <f t="shared" si="0"/>
        <v>401.5944774213902</v>
      </c>
      <c r="J610" s="101">
        <f t="shared" si="1"/>
        <v>16.518097441877977</v>
      </c>
      <c r="K610" s="101">
        <f t="shared" si="2"/>
        <v>734</v>
      </c>
      <c r="L610" s="74">
        <f t="shared" si="537"/>
        <v>380</v>
      </c>
      <c r="M610" s="99">
        <f t="shared" si="191"/>
        <v>11135.076016241572</v>
      </c>
      <c r="N610" s="101">
        <f t="shared" si="692"/>
        <v>3323.3402422146269</v>
      </c>
      <c r="O610" s="101">
        <f t="shared" si="693"/>
        <v>3323.3402422146269</v>
      </c>
      <c r="P610" s="101">
        <f t="shared" si="694"/>
        <v>4488.3955318123189</v>
      </c>
      <c r="Q610" s="101">
        <f t="shared" si="695"/>
        <v>0</v>
      </c>
      <c r="R610" s="109"/>
      <c r="S610" s="99">
        <f t="shared" si="696"/>
        <v>7732.6218695536591</v>
      </c>
      <c r="T610" s="101">
        <f t="shared" si="697"/>
        <v>2307.8543334085366</v>
      </c>
      <c r="U610" s="101">
        <f t="shared" si="698"/>
        <v>2307.8543334085366</v>
      </c>
      <c r="V610" s="101">
        <f t="shared" si="699"/>
        <v>3116.9132027365854</v>
      </c>
      <c r="W610" s="101">
        <f t="shared" si="700"/>
        <v>0</v>
      </c>
      <c r="X610" s="74"/>
      <c r="Y610" s="99">
        <f t="shared" si="8"/>
        <v>15465.243739107318</v>
      </c>
      <c r="Z610" s="101">
        <f t="shared" si="701"/>
        <v>4615.7086668170732</v>
      </c>
      <c r="AA610" s="101">
        <f t="shared" si="702"/>
        <v>4615.7086668170732</v>
      </c>
      <c r="AB610" s="101">
        <f t="shared" si="703"/>
        <v>6233.8264054731708</v>
      </c>
      <c r="AC610" s="101">
        <f t="shared" si="704"/>
        <v>0</v>
      </c>
      <c r="AD610" s="74"/>
      <c r="AE610" s="99">
        <f t="shared" si="722"/>
        <v>27.727164197424003</v>
      </c>
      <c r="AF610" s="101">
        <f t="shared" ref="AF610" si="775">AP610</f>
        <v>36</v>
      </c>
      <c r="AG610" s="101">
        <f t="shared" si="706"/>
        <v>44.001300000000001</v>
      </c>
      <c r="AH610" s="101">
        <f t="shared" si="707"/>
        <v>458</v>
      </c>
      <c r="AI610" s="101">
        <f t="shared" si="708"/>
        <v>200</v>
      </c>
      <c r="AJ610" s="108">
        <f t="shared" si="709"/>
        <v>3.3333333333333335</v>
      </c>
      <c r="AK610" s="101">
        <f t="shared" si="463"/>
        <v>7732.6218695536591</v>
      </c>
      <c r="AL610" s="101">
        <f t="shared" si="710"/>
        <v>2307.8543334085366</v>
      </c>
      <c r="AM610" s="101">
        <f t="shared" si="711"/>
        <v>2307.8543334085366</v>
      </c>
      <c r="AN610" s="101">
        <f t="shared" si="712"/>
        <v>3116.9132027365854</v>
      </c>
      <c r="AO610" s="1">
        <v>36</v>
      </c>
      <c r="AP610" s="2">
        <v>36</v>
      </c>
      <c r="AQ610" s="74">
        <f t="shared" si="713"/>
        <v>458</v>
      </c>
      <c r="AR610" s="31">
        <f t="shared" si="714"/>
        <v>50</v>
      </c>
      <c r="AS610" s="2">
        <f t="shared" si="715"/>
        <v>1</v>
      </c>
      <c r="AT610" s="33">
        <f t="shared" si="716"/>
        <v>0</v>
      </c>
      <c r="AU610" s="31">
        <f t="shared" si="717"/>
        <v>25</v>
      </c>
      <c r="AV610" s="2">
        <f t="shared" si="718"/>
        <v>0</v>
      </c>
      <c r="AW610" s="33">
        <f t="shared" si="719"/>
        <v>1</v>
      </c>
      <c r="AX610" s="31">
        <f t="shared" si="720"/>
        <v>1</v>
      </c>
      <c r="AY610" s="33">
        <f t="shared" si="721"/>
        <v>1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536</v>
      </c>
      <c r="C611" s="31">
        <v>7</v>
      </c>
      <c r="D611" s="111" t="s">
        <v>14</v>
      </c>
      <c r="E611" s="2" t="s">
        <v>155</v>
      </c>
      <c r="F611" s="2"/>
      <c r="G611" s="2"/>
      <c r="H611" s="33" t="s">
        <v>80</v>
      </c>
      <c r="I611" s="99">
        <f t="shared" si="0"/>
        <v>347.25309017319648</v>
      </c>
      <c r="J611" s="101">
        <f t="shared" si="1"/>
        <v>16.518097441877977</v>
      </c>
      <c r="K611" s="101">
        <f t="shared" si="2"/>
        <v>784</v>
      </c>
      <c r="L611" s="74">
        <f t="shared" si="537"/>
        <v>392</v>
      </c>
      <c r="M611" s="99">
        <f t="shared" si="191"/>
        <v>9628.3434492951019</v>
      </c>
      <c r="N611" s="101">
        <f t="shared" si="692"/>
        <v>2746.3766588624931</v>
      </c>
      <c r="O611" s="101">
        <f t="shared" si="693"/>
        <v>2746.3766588624931</v>
      </c>
      <c r="P611" s="101">
        <f t="shared" si="694"/>
        <v>4135.5901315701149</v>
      </c>
      <c r="Q611" s="101">
        <f t="shared" si="695"/>
        <v>0</v>
      </c>
      <c r="R611" s="109"/>
      <c r="S611" s="99">
        <f t="shared" si="696"/>
        <v>7732.6218695536591</v>
      </c>
      <c r="T611" s="101">
        <f t="shared" si="697"/>
        <v>2307.8543334085366</v>
      </c>
      <c r="U611" s="101">
        <f t="shared" si="698"/>
        <v>2307.8543334085366</v>
      </c>
      <c r="V611" s="101">
        <f t="shared" si="699"/>
        <v>3116.9132027365854</v>
      </c>
      <c r="W611" s="101">
        <f t="shared" si="700"/>
        <v>0</v>
      </c>
      <c r="X611" s="74"/>
      <c r="Y611" s="99">
        <f t="shared" si="8"/>
        <v>17709.421245077661</v>
      </c>
      <c r="Z611" s="101">
        <f t="shared" si="701"/>
        <v>4615.7086668170732</v>
      </c>
      <c r="AA611" s="101">
        <f t="shared" si="702"/>
        <v>4615.7086668170732</v>
      </c>
      <c r="AB611" s="101">
        <f t="shared" si="703"/>
        <v>8478.0039114435131</v>
      </c>
      <c r="AC611" s="101">
        <f t="shared" si="704"/>
        <v>0</v>
      </c>
      <c r="AD611" s="74"/>
      <c r="AE611" s="99">
        <f t="shared" si="722"/>
        <v>27.727164197424003</v>
      </c>
      <c r="AF611" s="101">
        <f t="shared" ref="AF611" si="776">AP611</f>
        <v>36</v>
      </c>
      <c r="AG611" s="101">
        <f t="shared" si="706"/>
        <v>19.001300000000001</v>
      </c>
      <c r="AH611" s="101">
        <f t="shared" si="707"/>
        <v>458</v>
      </c>
      <c r="AI611" s="101">
        <f t="shared" si="708"/>
        <v>200</v>
      </c>
      <c r="AJ611" s="108">
        <f t="shared" si="709"/>
        <v>3.3333333333333335</v>
      </c>
      <c r="AK611" s="101">
        <f t="shared" si="463"/>
        <v>7732.6218695536591</v>
      </c>
      <c r="AL611" s="101">
        <f t="shared" si="710"/>
        <v>2307.8543334085366</v>
      </c>
      <c r="AM611" s="101">
        <f t="shared" si="711"/>
        <v>2307.8543334085366</v>
      </c>
      <c r="AN611" s="101">
        <f t="shared" si="712"/>
        <v>3116.9132027365854</v>
      </c>
      <c r="AO611" s="1">
        <v>36</v>
      </c>
      <c r="AP611" s="2">
        <v>36</v>
      </c>
      <c r="AQ611" s="74">
        <f t="shared" si="713"/>
        <v>458</v>
      </c>
      <c r="AR611" s="31">
        <f t="shared" si="714"/>
        <v>50</v>
      </c>
      <c r="AS611" s="2">
        <f t="shared" si="715"/>
        <v>1</v>
      </c>
      <c r="AT611" s="33">
        <f t="shared" si="716"/>
        <v>0</v>
      </c>
      <c r="AU611" s="31">
        <f t="shared" si="717"/>
        <v>0</v>
      </c>
      <c r="AV611" s="2">
        <f t="shared" si="718"/>
        <v>0</v>
      </c>
      <c r="AW611" s="33">
        <f t="shared" si="719"/>
        <v>1.36</v>
      </c>
      <c r="AX611" s="31">
        <f t="shared" si="720"/>
        <v>1</v>
      </c>
      <c r="AY611" s="33">
        <f t="shared" si="721"/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537</v>
      </c>
      <c r="C612" s="31">
        <v>7</v>
      </c>
      <c r="D612" s="111" t="s">
        <v>14</v>
      </c>
      <c r="E612" s="2" t="s">
        <v>79</v>
      </c>
      <c r="F612" s="2"/>
      <c r="G612" s="2"/>
      <c r="H612" s="33" t="s">
        <v>80</v>
      </c>
      <c r="I612" s="99">
        <f t="shared" si="0"/>
        <v>331.8738434025671</v>
      </c>
      <c r="J612" s="101">
        <f t="shared" si="1"/>
        <v>8.2590487209389885</v>
      </c>
      <c r="K612" s="101">
        <f t="shared" si="2"/>
        <v>803</v>
      </c>
      <c r="L612" s="74">
        <f t="shared" si="537"/>
        <v>397</v>
      </c>
      <c r="M612" s="99">
        <f t="shared" si="191"/>
        <v>9201.9205488531588</v>
      </c>
      <c r="N612" s="101">
        <f t="shared" si="692"/>
        <v>2746.3766588624931</v>
      </c>
      <c r="O612" s="101">
        <f t="shared" si="693"/>
        <v>2746.3766588624931</v>
      </c>
      <c r="P612" s="101">
        <f t="shared" si="694"/>
        <v>3709.1672311281723</v>
      </c>
      <c r="Q612" s="101">
        <f t="shared" si="695"/>
        <v>0</v>
      </c>
      <c r="R612" s="109"/>
      <c r="S612" s="99">
        <f t="shared" si="696"/>
        <v>7732.6218695536591</v>
      </c>
      <c r="T612" s="101">
        <f t="shared" si="697"/>
        <v>2307.8543334085366</v>
      </c>
      <c r="U612" s="101">
        <f t="shared" si="698"/>
        <v>2307.8543334085366</v>
      </c>
      <c r="V612" s="101">
        <f t="shared" si="699"/>
        <v>3116.9132027365854</v>
      </c>
      <c r="W612" s="101">
        <f t="shared" si="700"/>
        <v>0</v>
      </c>
      <c r="X612" s="74"/>
      <c r="Y612" s="99">
        <f t="shared" si="8"/>
        <v>15465.243739107318</v>
      </c>
      <c r="Z612" s="101">
        <f t="shared" si="701"/>
        <v>4615.7086668170732</v>
      </c>
      <c r="AA612" s="101">
        <f t="shared" si="702"/>
        <v>4615.7086668170732</v>
      </c>
      <c r="AB612" s="101">
        <f t="shared" si="703"/>
        <v>6233.8264054731708</v>
      </c>
      <c r="AC612" s="101">
        <f t="shared" si="704"/>
        <v>0</v>
      </c>
      <c r="AD612" s="74"/>
      <c r="AE612" s="99">
        <f t="shared" si="722"/>
        <v>27.727164197424003</v>
      </c>
      <c r="AF612" s="101">
        <f t="shared" ref="AF612" si="777">AP612</f>
        <v>36</v>
      </c>
      <c r="AG612" s="101">
        <f t="shared" si="706"/>
        <v>19.001300000000001</v>
      </c>
      <c r="AH612" s="101">
        <f t="shared" si="707"/>
        <v>229</v>
      </c>
      <c r="AI612" s="101">
        <f t="shared" si="708"/>
        <v>200</v>
      </c>
      <c r="AJ612" s="108">
        <f t="shared" si="709"/>
        <v>3.3333333333333335</v>
      </c>
      <c r="AK612" s="101">
        <f t="shared" si="463"/>
        <v>7732.6218695536591</v>
      </c>
      <c r="AL612" s="101">
        <f t="shared" si="710"/>
        <v>2307.8543334085366</v>
      </c>
      <c r="AM612" s="101">
        <f t="shared" si="711"/>
        <v>2307.8543334085366</v>
      </c>
      <c r="AN612" s="101">
        <f t="shared" si="712"/>
        <v>3116.9132027365854</v>
      </c>
      <c r="AO612" s="1">
        <v>36</v>
      </c>
      <c r="AP612" s="2">
        <v>36</v>
      </c>
      <c r="AQ612" s="74">
        <f t="shared" si="713"/>
        <v>458</v>
      </c>
      <c r="AR612" s="31">
        <f t="shared" si="714"/>
        <v>0</v>
      </c>
      <c r="AS612" s="2">
        <f t="shared" si="715"/>
        <v>0.5</v>
      </c>
      <c r="AT612" s="33">
        <f t="shared" si="716"/>
        <v>0</v>
      </c>
      <c r="AU612" s="31">
        <f t="shared" si="717"/>
        <v>0</v>
      </c>
      <c r="AV612" s="2">
        <f t="shared" si="718"/>
        <v>0</v>
      </c>
      <c r="AW612" s="33">
        <f t="shared" si="719"/>
        <v>1</v>
      </c>
      <c r="AX612" s="31">
        <f t="shared" si="720"/>
        <v>1</v>
      </c>
      <c r="AY612" s="33">
        <f t="shared" si="721"/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538</v>
      </c>
      <c r="C613" s="31">
        <v>7</v>
      </c>
      <c r="D613" s="111" t="s">
        <v>14</v>
      </c>
      <c r="E613" s="2" t="s">
        <v>168</v>
      </c>
      <c r="F613" s="2"/>
      <c r="G613" s="2"/>
      <c r="H613" s="33" t="s">
        <v>80</v>
      </c>
      <c r="I613" s="99">
        <f t="shared" si="0"/>
        <v>401.5944774213902</v>
      </c>
      <c r="J613" s="101">
        <f t="shared" si="1"/>
        <v>8.2590487209389885</v>
      </c>
      <c r="K613" s="101">
        <f t="shared" si="2"/>
        <v>734</v>
      </c>
      <c r="L613" s="74">
        <f t="shared" si="537"/>
        <v>380</v>
      </c>
      <c r="M613" s="99">
        <f t="shared" si="191"/>
        <v>11135.076016241572</v>
      </c>
      <c r="N613" s="101">
        <f t="shared" si="692"/>
        <v>3323.3402422146269</v>
      </c>
      <c r="O613" s="101">
        <f t="shared" si="693"/>
        <v>3323.3402422146269</v>
      </c>
      <c r="P613" s="101">
        <f t="shared" si="694"/>
        <v>4488.3955318123189</v>
      </c>
      <c r="Q613" s="101">
        <f t="shared" si="695"/>
        <v>0</v>
      </c>
      <c r="R613" s="109"/>
      <c r="S613" s="99">
        <f t="shared" si="696"/>
        <v>7732.6218695536591</v>
      </c>
      <c r="T613" s="101">
        <f t="shared" si="697"/>
        <v>2307.8543334085366</v>
      </c>
      <c r="U613" s="101">
        <f t="shared" si="698"/>
        <v>2307.8543334085366</v>
      </c>
      <c r="V613" s="101">
        <f t="shared" si="699"/>
        <v>3116.9132027365854</v>
      </c>
      <c r="W613" s="101">
        <f t="shared" si="700"/>
        <v>0</v>
      </c>
      <c r="X613" s="74"/>
      <c r="Y613" s="99">
        <f t="shared" si="8"/>
        <v>15465.243739107318</v>
      </c>
      <c r="Z613" s="101">
        <f t="shared" si="701"/>
        <v>4615.7086668170732</v>
      </c>
      <c r="AA613" s="101">
        <f t="shared" si="702"/>
        <v>4615.7086668170732</v>
      </c>
      <c r="AB613" s="101">
        <f t="shared" si="703"/>
        <v>6233.8264054731708</v>
      </c>
      <c r="AC613" s="101">
        <f t="shared" si="704"/>
        <v>0</v>
      </c>
      <c r="AD613" s="74"/>
      <c r="AE613" s="99">
        <f t="shared" si="722"/>
        <v>27.727164197424003</v>
      </c>
      <c r="AF613" s="101">
        <f t="shared" ref="AF613" si="778">AP613</f>
        <v>36</v>
      </c>
      <c r="AG613" s="101">
        <f t="shared" si="706"/>
        <v>44.001300000000001</v>
      </c>
      <c r="AH613" s="101">
        <f t="shared" si="707"/>
        <v>229</v>
      </c>
      <c r="AI613" s="101">
        <f t="shared" si="708"/>
        <v>200</v>
      </c>
      <c r="AJ613" s="108">
        <f t="shared" si="709"/>
        <v>3.3333333333333335</v>
      </c>
      <c r="AK613" s="101">
        <f t="shared" si="463"/>
        <v>7732.6218695536591</v>
      </c>
      <c r="AL613" s="101">
        <f t="shared" si="710"/>
        <v>2307.8543334085366</v>
      </c>
      <c r="AM613" s="101">
        <f t="shared" si="711"/>
        <v>2307.8543334085366</v>
      </c>
      <c r="AN613" s="101">
        <f t="shared" si="712"/>
        <v>3116.9132027365854</v>
      </c>
      <c r="AO613" s="1">
        <v>36</v>
      </c>
      <c r="AP613" s="2">
        <v>36</v>
      </c>
      <c r="AQ613" s="74">
        <f t="shared" si="713"/>
        <v>458</v>
      </c>
      <c r="AR613" s="31">
        <f t="shared" si="714"/>
        <v>0</v>
      </c>
      <c r="AS613" s="2">
        <f t="shared" si="715"/>
        <v>0.5</v>
      </c>
      <c r="AT613" s="33">
        <f t="shared" si="716"/>
        <v>0</v>
      </c>
      <c r="AU613" s="31">
        <f t="shared" si="717"/>
        <v>25</v>
      </c>
      <c r="AV613" s="2">
        <f t="shared" si="718"/>
        <v>0</v>
      </c>
      <c r="AW613" s="33">
        <f t="shared" si="719"/>
        <v>1</v>
      </c>
      <c r="AX613" s="31">
        <f t="shared" si="720"/>
        <v>1</v>
      </c>
      <c r="AY613" s="33">
        <f t="shared" si="721"/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539</v>
      </c>
      <c r="C614" s="31">
        <v>7</v>
      </c>
      <c r="D614" s="111" t="s">
        <v>14</v>
      </c>
      <c r="E614" s="2" t="s">
        <v>103</v>
      </c>
      <c r="F614" s="2"/>
      <c r="G614" s="2"/>
      <c r="H614" s="33" t="s">
        <v>80</v>
      </c>
      <c r="I614" s="99">
        <f t="shared" si="0"/>
        <v>347.25309017319648</v>
      </c>
      <c r="J614" s="101">
        <f t="shared" si="1"/>
        <v>8.2590487209389885</v>
      </c>
      <c r="K614" s="101">
        <f t="shared" si="2"/>
        <v>784</v>
      </c>
      <c r="L614" s="74">
        <f t="shared" si="537"/>
        <v>392</v>
      </c>
      <c r="M614" s="99">
        <f t="shared" si="191"/>
        <v>9628.3434492951019</v>
      </c>
      <c r="N614" s="101">
        <f t="shared" si="692"/>
        <v>2746.3766588624931</v>
      </c>
      <c r="O614" s="101">
        <f t="shared" si="693"/>
        <v>2746.3766588624931</v>
      </c>
      <c r="P614" s="101">
        <f t="shared" si="694"/>
        <v>4135.5901315701149</v>
      </c>
      <c r="Q614" s="101">
        <f t="shared" si="695"/>
        <v>0</v>
      </c>
      <c r="R614" s="109"/>
      <c r="S614" s="99">
        <f t="shared" si="696"/>
        <v>7732.6218695536591</v>
      </c>
      <c r="T614" s="101">
        <f t="shared" si="697"/>
        <v>2307.8543334085366</v>
      </c>
      <c r="U614" s="101">
        <f t="shared" si="698"/>
        <v>2307.8543334085366</v>
      </c>
      <c r="V614" s="101">
        <f t="shared" si="699"/>
        <v>3116.9132027365854</v>
      </c>
      <c r="W614" s="101">
        <f t="shared" si="700"/>
        <v>0</v>
      </c>
      <c r="X614" s="74"/>
      <c r="Y614" s="99">
        <f t="shared" si="8"/>
        <v>17709.421245077661</v>
      </c>
      <c r="Z614" s="101">
        <f t="shared" si="701"/>
        <v>4615.7086668170732</v>
      </c>
      <c r="AA614" s="101">
        <f t="shared" si="702"/>
        <v>4615.7086668170732</v>
      </c>
      <c r="AB614" s="101">
        <f t="shared" si="703"/>
        <v>8478.0039114435131</v>
      </c>
      <c r="AC614" s="101">
        <f t="shared" si="704"/>
        <v>0</v>
      </c>
      <c r="AD614" s="74"/>
      <c r="AE614" s="99">
        <f t="shared" si="722"/>
        <v>27.727164197424003</v>
      </c>
      <c r="AF614" s="101">
        <f t="shared" ref="AF614" si="779">AP614</f>
        <v>36</v>
      </c>
      <c r="AG614" s="101">
        <f t="shared" si="706"/>
        <v>19.001300000000001</v>
      </c>
      <c r="AH614" s="101">
        <f t="shared" si="707"/>
        <v>229</v>
      </c>
      <c r="AI614" s="101">
        <f t="shared" si="708"/>
        <v>200</v>
      </c>
      <c r="AJ614" s="108">
        <f t="shared" si="709"/>
        <v>3.3333333333333335</v>
      </c>
      <c r="AK614" s="101">
        <f t="shared" si="463"/>
        <v>7732.6218695536591</v>
      </c>
      <c r="AL614" s="101">
        <f t="shared" si="710"/>
        <v>2307.8543334085366</v>
      </c>
      <c r="AM614" s="101">
        <f t="shared" si="711"/>
        <v>2307.8543334085366</v>
      </c>
      <c r="AN614" s="101">
        <f t="shared" si="712"/>
        <v>3116.9132027365854</v>
      </c>
      <c r="AO614" s="1">
        <v>36</v>
      </c>
      <c r="AP614" s="2">
        <v>36</v>
      </c>
      <c r="AQ614" s="74">
        <f t="shared" si="713"/>
        <v>458</v>
      </c>
      <c r="AR614" s="31">
        <f t="shared" si="714"/>
        <v>0</v>
      </c>
      <c r="AS614" s="2">
        <f t="shared" si="715"/>
        <v>0.5</v>
      </c>
      <c r="AT614" s="33">
        <f t="shared" si="716"/>
        <v>0</v>
      </c>
      <c r="AU614" s="31">
        <f t="shared" si="717"/>
        <v>0</v>
      </c>
      <c r="AV614" s="2">
        <f t="shared" si="718"/>
        <v>0</v>
      </c>
      <c r="AW614" s="33">
        <f t="shared" si="719"/>
        <v>1.36</v>
      </c>
      <c r="AX614" s="31">
        <f t="shared" si="720"/>
        <v>1</v>
      </c>
      <c r="AY614" s="33">
        <f t="shared" si="721"/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540</v>
      </c>
      <c r="C615" s="31">
        <v>4</v>
      </c>
      <c r="D615" s="111" t="s">
        <v>14</v>
      </c>
      <c r="E615" s="2" t="s">
        <v>67</v>
      </c>
      <c r="F615" s="1"/>
      <c r="G615" s="1"/>
      <c r="H615" s="33" t="s">
        <v>80</v>
      </c>
      <c r="I615" s="99">
        <f t="shared" si="0"/>
        <v>307.53982860249698</v>
      </c>
      <c r="J615" s="101">
        <f t="shared" si="1"/>
        <v>9.0885601645267471</v>
      </c>
      <c r="K615" s="101">
        <f t="shared" si="2"/>
        <v>831</v>
      </c>
      <c r="L615" s="74">
        <f t="shared" si="537"/>
        <v>406</v>
      </c>
      <c r="M615" s="99">
        <f t="shared" si="191"/>
        <v>8527.2073249090681</v>
      </c>
      <c r="N615" s="101">
        <f t="shared" si="692"/>
        <v>2545.028662741357</v>
      </c>
      <c r="O615" s="101">
        <f t="shared" si="693"/>
        <v>2545.028662741357</v>
      </c>
      <c r="P615" s="101">
        <f t="shared" si="694"/>
        <v>3437.149999426355</v>
      </c>
      <c r="Q615" s="101">
        <f t="shared" si="695"/>
        <v>0</v>
      </c>
      <c r="R615" s="109"/>
      <c r="S615" s="99">
        <f t="shared" si="696"/>
        <v>7165.6421609756108</v>
      </c>
      <c r="T615" s="101">
        <f t="shared" si="697"/>
        <v>2138.6561850512198</v>
      </c>
      <c r="U615" s="101">
        <f t="shared" si="698"/>
        <v>2138.6561850512198</v>
      </c>
      <c r="V615" s="101">
        <f t="shared" si="699"/>
        <v>2888.3297908731711</v>
      </c>
      <c r="W615" s="101">
        <f t="shared" si="700"/>
        <v>0</v>
      </c>
      <c r="X615" s="74"/>
      <c r="Y615" s="99">
        <f t="shared" si="8"/>
        <v>14331.284321951222</v>
      </c>
      <c r="Z615" s="101">
        <f t="shared" si="701"/>
        <v>4277.3123701024397</v>
      </c>
      <c r="AA615" s="101">
        <f t="shared" si="702"/>
        <v>4277.3123701024397</v>
      </c>
      <c r="AB615" s="101">
        <f t="shared" si="703"/>
        <v>5776.6595817463422</v>
      </c>
      <c r="AC615" s="101">
        <f t="shared" si="704"/>
        <v>0</v>
      </c>
      <c r="AD615" s="74"/>
      <c r="AE615" s="99">
        <f t="shared" si="722"/>
        <v>27.727164197424003</v>
      </c>
      <c r="AF615" s="101">
        <f t="shared" ref="AF615" si="780">AP615</f>
        <v>36</v>
      </c>
      <c r="AG615" s="101">
        <f t="shared" si="706"/>
        <v>19.001300000000001</v>
      </c>
      <c r="AH615" s="101">
        <f t="shared" si="707"/>
        <v>252</v>
      </c>
      <c r="AI615" s="101">
        <f t="shared" si="708"/>
        <v>200</v>
      </c>
      <c r="AJ615" s="108">
        <f t="shared" si="709"/>
        <v>3.3333333333333335</v>
      </c>
      <c r="AK615" s="101">
        <f t="shared" si="463"/>
        <v>7165.6421609756108</v>
      </c>
      <c r="AL615" s="101">
        <f t="shared" si="710"/>
        <v>2138.6561850512198</v>
      </c>
      <c r="AM615" s="101">
        <f t="shared" si="711"/>
        <v>2138.6561850512198</v>
      </c>
      <c r="AN615" s="101">
        <f t="shared" si="712"/>
        <v>2888.3297908731711</v>
      </c>
      <c r="AO615" s="1">
        <v>36</v>
      </c>
      <c r="AP615" s="2">
        <v>36</v>
      </c>
      <c r="AQ615" s="74">
        <f t="shared" si="713"/>
        <v>252</v>
      </c>
      <c r="AR615" s="31">
        <f t="shared" si="714"/>
        <v>0</v>
      </c>
      <c r="AS615" s="2">
        <f t="shared" si="715"/>
        <v>1</v>
      </c>
      <c r="AT615" s="33">
        <f t="shared" si="716"/>
        <v>0</v>
      </c>
      <c r="AU615" s="31">
        <f t="shared" si="717"/>
        <v>0</v>
      </c>
      <c r="AV615" s="2">
        <f t="shared" si="718"/>
        <v>0</v>
      </c>
      <c r="AW615" s="33">
        <f t="shared" si="719"/>
        <v>1</v>
      </c>
      <c r="AX615" s="31">
        <f t="shared" si="720"/>
        <v>1</v>
      </c>
      <c r="AY615" s="33">
        <f t="shared" si="721"/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541</v>
      </c>
      <c r="C616" s="31">
        <v>4</v>
      </c>
      <c r="D616" s="111" t="s">
        <v>14</v>
      </c>
      <c r="E616" s="2" t="s">
        <v>148</v>
      </c>
      <c r="F616" s="2"/>
      <c r="G616" s="2"/>
      <c r="H616" s="33" t="s">
        <v>80</v>
      </c>
      <c r="I616" s="99">
        <f t="shared" si="0"/>
        <v>307.53982860249698</v>
      </c>
      <c r="J616" s="101">
        <f t="shared" si="1"/>
        <v>9.0885601645267471</v>
      </c>
      <c r="K616" s="101">
        <f t="shared" si="2"/>
        <v>831</v>
      </c>
      <c r="L616" s="74">
        <f t="shared" si="537"/>
        <v>406</v>
      </c>
      <c r="M616" s="99">
        <f t="shared" si="191"/>
        <v>8527.2073249090681</v>
      </c>
      <c r="N616" s="101">
        <f t="shared" si="692"/>
        <v>2545.028662741357</v>
      </c>
      <c r="O616" s="101">
        <f t="shared" si="693"/>
        <v>2545.028662741357</v>
      </c>
      <c r="P616" s="101">
        <f t="shared" si="694"/>
        <v>3437.149999426355</v>
      </c>
      <c r="Q616" s="101">
        <f t="shared" si="695"/>
        <v>0</v>
      </c>
      <c r="R616" s="109"/>
      <c r="S616" s="99">
        <f t="shared" si="696"/>
        <v>7165.6421609756108</v>
      </c>
      <c r="T616" s="101">
        <f t="shared" si="697"/>
        <v>2138.6561850512198</v>
      </c>
      <c r="U616" s="101">
        <f t="shared" si="698"/>
        <v>2138.6561850512198</v>
      </c>
      <c r="V616" s="101">
        <f t="shared" si="699"/>
        <v>2888.3297908731711</v>
      </c>
      <c r="W616" s="101">
        <f t="shared" si="700"/>
        <v>0</v>
      </c>
      <c r="X616" s="74"/>
      <c r="Y616" s="99">
        <f t="shared" si="8"/>
        <v>14331.284321951222</v>
      </c>
      <c r="Z616" s="101">
        <f t="shared" si="701"/>
        <v>4277.3123701024397</v>
      </c>
      <c r="AA616" s="101">
        <f t="shared" si="702"/>
        <v>4277.3123701024397</v>
      </c>
      <c r="AB616" s="101">
        <f t="shared" si="703"/>
        <v>5776.6595817463422</v>
      </c>
      <c r="AC616" s="101">
        <f t="shared" si="704"/>
        <v>0</v>
      </c>
      <c r="AD616" s="74"/>
      <c r="AE616" s="99">
        <f t="shared" si="722"/>
        <v>27.727164197424003</v>
      </c>
      <c r="AF616" s="101">
        <f t="shared" ref="AF616" si="781">AP616</f>
        <v>36</v>
      </c>
      <c r="AG616" s="101">
        <f t="shared" si="706"/>
        <v>19.001300000000001</v>
      </c>
      <c r="AH616" s="101">
        <f t="shared" si="707"/>
        <v>252</v>
      </c>
      <c r="AI616" s="101">
        <f t="shared" si="708"/>
        <v>200</v>
      </c>
      <c r="AJ616" s="108">
        <f t="shared" si="709"/>
        <v>3.3333333333333335</v>
      </c>
      <c r="AK616" s="101">
        <f t="shared" si="463"/>
        <v>7165.6421609756108</v>
      </c>
      <c r="AL616" s="101">
        <f t="shared" si="710"/>
        <v>2138.6561850512198</v>
      </c>
      <c r="AM616" s="101">
        <f t="shared" si="711"/>
        <v>2138.6561850512198</v>
      </c>
      <c r="AN616" s="101">
        <f t="shared" si="712"/>
        <v>2888.3297908731711</v>
      </c>
      <c r="AO616" s="1">
        <v>36</v>
      </c>
      <c r="AP616" s="2">
        <v>36</v>
      </c>
      <c r="AQ616" s="74">
        <f t="shared" si="713"/>
        <v>252</v>
      </c>
      <c r="AR616" s="31">
        <f t="shared" si="714"/>
        <v>50</v>
      </c>
      <c r="AS616" s="2">
        <f t="shared" si="715"/>
        <v>1</v>
      </c>
      <c r="AT616" s="33">
        <f t="shared" si="716"/>
        <v>0</v>
      </c>
      <c r="AU616" s="31">
        <f t="shared" si="717"/>
        <v>0</v>
      </c>
      <c r="AV616" s="2">
        <f t="shared" si="718"/>
        <v>0</v>
      </c>
      <c r="AW616" s="33">
        <f t="shared" si="719"/>
        <v>1</v>
      </c>
      <c r="AX616" s="31">
        <f t="shared" si="720"/>
        <v>1</v>
      </c>
      <c r="AY616" s="33">
        <f t="shared" si="721"/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542</v>
      </c>
      <c r="C617" s="31">
        <v>4</v>
      </c>
      <c r="D617" s="111" t="s">
        <v>14</v>
      </c>
      <c r="E617" s="2" t="s">
        <v>79</v>
      </c>
      <c r="F617" s="2"/>
      <c r="G617" s="2"/>
      <c r="H617" s="33" t="s">
        <v>80</v>
      </c>
      <c r="I617" s="99">
        <f t="shared" si="0"/>
        <v>307.53982860249698</v>
      </c>
      <c r="J617" s="101">
        <f t="shared" si="1"/>
        <v>4.5442800822633735</v>
      </c>
      <c r="K617" s="101">
        <f t="shared" si="2"/>
        <v>831</v>
      </c>
      <c r="L617" s="74">
        <f t="shared" si="537"/>
        <v>406</v>
      </c>
      <c r="M617" s="99">
        <f t="shared" si="191"/>
        <v>8527.2073249090681</v>
      </c>
      <c r="N617" s="101">
        <f t="shared" si="692"/>
        <v>2545.028662741357</v>
      </c>
      <c r="O617" s="101">
        <f t="shared" si="693"/>
        <v>2545.028662741357</v>
      </c>
      <c r="P617" s="101">
        <f t="shared" si="694"/>
        <v>3437.149999426355</v>
      </c>
      <c r="Q617" s="101">
        <f t="shared" si="695"/>
        <v>0</v>
      </c>
      <c r="R617" s="109"/>
      <c r="S617" s="99">
        <f t="shared" si="696"/>
        <v>7165.6421609756108</v>
      </c>
      <c r="T617" s="101">
        <f t="shared" si="697"/>
        <v>2138.6561850512198</v>
      </c>
      <c r="U617" s="101">
        <f t="shared" si="698"/>
        <v>2138.6561850512198</v>
      </c>
      <c r="V617" s="101">
        <f t="shared" si="699"/>
        <v>2888.3297908731711</v>
      </c>
      <c r="W617" s="101">
        <f t="shared" si="700"/>
        <v>0</v>
      </c>
      <c r="X617" s="74"/>
      <c r="Y617" s="99">
        <f t="shared" si="8"/>
        <v>14331.284321951222</v>
      </c>
      <c r="Z617" s="101">
        <f t="shared" si="701"/>
        <v>4277.3123701024397</v>
      </c>
      <c r="AA617" s="101">
        <f t="shared" si="702"/>
        <v>4277.3123701024397</v>
      </c>
      <c r="AB617" s="101">
        <f t="shared" si="703"/>
        <v>5776.6595817463422</v>
      </c>
      <c r="AC617" s="101">
        <f t="shared" si="704"/>
        <v>0</v>
      </c>
      <c r="AD617" s="74"/>
      <c r="AE617" s="99">
        <f t="shared" si="722"/>
        <v>27.727164197424003</v>
      </c>
      <c r="AF617" s="101">
        <f t="shared" ref="AF617" si="782">AP617</f>
        <v>36</v>
      </c>
      <c r="AG617" s="101">
        <f t="shared" si="706"/>
        <v>19.001300000000001</v>
      </c>
      <c r="AH617" s="101">
        <f t="shared" si="707"/>
        <v>126</v>
      </c>
      <c r="AI617" s="101">
        <f t="shared" si="708"/>
        <v>200</v>
      </c>
      <c r="AJ617" s="108">
        <f t="shared" si="709"/>
        <v>3.3333333333333335</v>
      </c>
      <c r="AK617" s="101">
        <f t="shared" si="463"/>
        <v>7165.6421609756108</v>
      </c>
      <c r="AL617" s="101">
        <f t="shared" si="710"/>
        <v>2138.6561850512198</v>
      </c>
      <c r="AM617" s="101">
        <f t="shared" si="711"/>
        <v>2138.6561850512198</v>
      </c>
      <c r="AN617" s="101">
        <f t="shared" si="712"/>
        <v>2888.3297908731711</v>
      </c>
      <c r="AO617" s="1">
        <v>36</v>
      </c>
      <c r="AP617" s="2">
        <v>36</v>
      </c>
      <c r="AQ617" s="74">
        <f t="shared" si="713"/>
        <v>252</v>
      </c>
      <c r="AR617" s="31">
        <f t="shared" si="714"/>
        <v>0</v>
      </c>
      <c r="AS617" s="2">
        <f t="shared" si="715"/>
        <v>0.5</v>
      </c>
      <c r="AT617" s="33">
        <f t="shared" si="716"/>
        <v>0</v>
      </c>
      <c r="AU617" s="31">
        <f t="shared" si="717"/>
        <v>0</v>
      </c>
      <c r="AV617" s="2">
        <f t="shared" si="718"/>
        <v>0</v>
      </c>
      <c r="AW617" s="33">
        <f t="shared" si="719"/>
        <v>1</v>
      </c>
      <c r="AX617" s="31">
        <f t="shared" si="720"/>
        <v>1</v>
      </c>
      <c r="AY617" s="33">
        <f t="shared" si="721"/>
        <v>1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543</v>
      </c>
      <c r="C618" s="31">
        <v>1</v>
      </c>
      <c r="D618" s="111" t="s">
        <v>14</v>
      </c>
      <c r="E618" s="2" t="s">
        <v>67</v>
      </c>
      <c r="F618" s="1"/>
      <c r="G618" s="1"/>
      <c r="H618" s="33" t="s">
        <v>80</v>
      </c>
      <c r="I618" s="99">
        <f t="shared" si="0"/>
        <v>238.44088570181347</v>
      </c>
      <c r="J618" s="101">
        <f t="shared" si="1"/>
        <v>4.5803457972019714</v>
      </c>
      <c r="K618" s="101">
        <f t="shared" si="2"/>
        <v>871</v>
      </c>
      <c r="L618" s="74">
        <f t="shared" si="537"/>
        <v>415</v>
      </c>
      <c r="M618" s="99">
        <f t="shared" si="191"/>
        <v>6611.2895892333909</v>
      </c>
      <c r="N618" s="101">
        <f t="shared" si="692"/>
        <v>1926.9670722449948</v>
      </c>
      <c r="O618" s="101">
        <f t="shared" si="693"/>
        <v>1926.9670722449948</v>
      </c>
      <c r="P618" s="101">
        <f t="shared" si="694"/>
        <v>2757.3554447434017</v>
      </c>
      <c r="Q618" s="101">
        <f t="shared" si="695"/>
        <v>0</v>
      </c>
      <c r="R618" s="109"/>
      <c r="S618" s="99">
        <f t="shared" si="696"/>
        <v>5555.6448452524401</v>
      </c>
      <c r="T618" s="101">
        <f t="shared" si="697"/>
        <v>1619.2823710707319</v>
      </c>
      <c r="U618" s="101">
        <f t="shared" si="698"/>
        <v>1619.2823710707319</v>
      </c>
      <c r="V618" s="101">
        <f t="shared" si="699"/>
        <v>2317.0801031109759</v>
      </c>
      <c r="W618" s="101">
        <f t="shared" si="700"/>
        <v>0</v>
      </c>
      <c r="X618" s="74"/>
      <c r="Y618" s="99">
        <f t="shared" si="8"/>
        <v>11111.28969050488</v>
      </c>
      <c r="Z618" s="101">
        <f t="shared" si="701"/>
        <v>3238.5647421414637</v>
      </c>
      <c r="AA618" s="101">
        <f t="shared" si="702"/>
        <v>3238.5647421414637</v>
      </c>
      <c r="AB618" s="101">
        <f t="shared" si="703"/>
        <v>4634.1602062219517</v>
      </c>
      <c r="AC618" s="101">
        <f t="shared" si="704"/>
        <v>0</v>
      </c>
      <c r="AD618" s="74"/>
      <c r="AE618" s="99">
        <f t="shared" si="722"/>
        <v>27.727164197424003</v>
      </c>
      <c r="AF618" s="101">
        <f t="shared" ref="AF618" si="783">AP618</f>
        <v>36</v>
      </c>
      <c r="AG618" s="101">
        <f t="shared" si="706"/>
        <v>19.001300000000001</v>
      </c>
      <c r="AH618" s="101">
        <f t="shared" si="707"/>
        <v>127</v>
      </c>
      <c r="AI618" s="101">
        <f t="shared" si="708"/>
        <v>200</v>
      </c>
      <c r="AJ618" s="108">
        <f t="shared" si="709"/>
        <v>3.3333333333333335</v>
      </c>
      <c r="AK618" s="101">
        <f t="shared" si="463"/>
        <v>5555.6448452524401</v>
      </c>
      <c r="AL618" s="101">
        <f t="shared" si="710"/>
        <v>1619.2823710707319</v>
      </c>
      <c r="AM618" s="101">
        <f t="shared" si="711"/>
        <v>1619.2823710707319</v>
      </c>
      <c r="AN618" s="101">
        <f t="shared" si="712"/>
        <v>2317.0801031109759</v>
      </c>
      <c r="AO618" s="1">
        <v>36</v>
      </c>
      <c r="AP618" s="2">
        <v>36</v>
      </c>
      <c r="AQ618" s="74">
        <f t="shared" si="713"/>
        <v>127</v>
      </c>
      <c r="AR618" s="31">
        <f t="shared" si="714"/>
        <v>0</v>
      </c>
      <c r="AS618" s="2">
        <f t="shared" si="715"/>
        <v>1</v>
      </c>
      <c r="AT618" s="33">
        <f t="shared" si="716"/>
        <v>0</v>
      </c>
      <c r="AU618" s="31">
        <f t="shared" si="717"/>
        <v>0</v>
      </c>
      <c r="AV618" s="2">
        <f t="shared" si="718"/>
        <v>0</v>
      </c>
      <c r="AW618" s="33">
        <f t="shared" si="719"/>
        <v>1</v>
      </c>
      <c r="AX618" s="31">
        <f t="shared" si="720"/>
        <v>1</v>
      </c>
      <c r="AY618" s="33">
        <f t="shared" si="721"/>
        <v>1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customHeight="1">
      <c r="A619" s="2"/>
      <c r="B619" s="107">
        <v>544</v>
      </c>
      <c r="C619" s="31">
        <v>10</v>
      </c>
      <c r="D619" s="111" t="s">
        <v>14</v>
      </c>
      <c r="E619" s="2" t="s">
        <v>144</v>
      </c>
      <c r="F619" s="2" t="s">
        <v>149</v>
      </c>
      <c r="G619" s="2"/>
      <c r="H619" s="33" t="s">
        <v>81</v>
      </c>
      <c r="I619" s="99">
        <f t="shared" si="0"/>
        <v>1253.9289937554772</v>
      </c>
      <c r="J619" s="101">
        <f t="shared" si="1"/>
        <v>23.695174714659018</v>
      </c>
      <c r="K619" s="101">
        <f t="shared" si="2"/>
        <v>82</v>
      </c>
      <c r="L619" s="74">
        <f t="shared" si="537"/>
        <v>71</v>
      </c>
      <c r="M619" s="99">
        <f t="shared" si="191"/>
        <v>34767.895101768772</v>
      </c>
      <c r="N619" s="101">
        <f t="shared" si="692"/>
        <v>6031.6517700032291</v>
      </c>
      <c r="O619" s="101">
        <f t="shared" si="693"/>
        <v>6031.6517700032291</v>
      </c>
      <c r="P619" s="101">
        <f t="shared" si="694"/>
        <v>8150.5889610218992</v>
      </c>
      <c r="Q619" s="101">
        <f t="shared" si="695"/>
        <v>14554.002600740414</v>
      </c>
      <c r="R619" s="109"/>
      <c r="S619" s="99">
        <f t="shared" si="696"/>
        <v>25012.640242766633</v>
      </c>
      <c r="T619" s="101">
        <f t="shared" si="697"/>
        <v>4339.2772369778049</v>
      </c>
      <c r="U619" s="101">
        <f t="shared" si="698"/>
        <v>4339.2772369778049</v>
      </c>
      <c r="V619" s="101">
        <f t="shared" si="699"/>
        <v>5863.6782253273168</v>
      </c>
      <c r="W619" s="101">
        <f t="shared" si="700"/>
        <v>10470.407543483705</v>
      </c>
      <c r="X619" s="74"/>
      <c r="Y619" s="99">
        <f t="shared" si="8"/>
        <v>50025.280485533265</v>
      </c>
      <c r="Z619" s="101">
        <f t="shared" si="701"/>
        <v>8678.5544739556099</v>
      </c>
      <c r="AA619" s="101">
        <f t="shared" si="702"/>
        <v>8678.5544739556099</v>
      </c>
      <c r="AB619" s="101">
        <f t="shared" si="703"/>
        <v>11727.356450654634</v>
      </c>
      <c r="AC619" s="101">
        <f t="shared" si="704"/>
        <v>20940.81508696741</v>
      </c>
      <c r="AD619" s="74"/>
      <c r="AE619" s="99">
        <f t="shared" si="722"/>
        <v>27.727164197424003</v>
      </c>
      <c r="AF619" s="101">
        <f t="shared" ref="AF619" si="784">AP619</f>
        <v>36</v>
      </c>
      <c r="AG619" s="101">
        <f t="shared" si="706"/>
        <v>19.001300000000001</v>
      </c>
      <c r="AH619" s="101">
        <f t="shared" si="707"/>
        <v>657</v>
      </c>
      <c r="AI619" s="101">
        <f t="shared" si="708"/>
        <v>200</v>
      </c>
      <c r="AJ619" s="108">
        <f t="shared" si="709"/>
        <v>3.3333333333333335</v>
      </c>
      <c r="AK619" s="101">
        <f t="shared" si="463"/>
        <v>12118.527249402439</v>
      </c>
      <c r="AL619" s="101">
        <f t="shared" si="710"/>
        <v>3616.0643641481706</v>
      </c>
      <c r="AM619" s="101">
        <f t="shared" si="711"/>
        <v>3616.0643641481706</v>
      </c>
      <c r="AN619" s="101">
        <f t="shared" si="712"/>
        <v>4886.3985211060972</v>
      </c>
      <c r="AO619" s="1">
        <v>36</v>
      </c>
      <c r="AP619" s="2">
        <v>36</v>
      </c>
      <c r="AQ619" s="74">
        <f t="shared" si="713"/>
        <v>657</v>
      </c>
      <c r="AR619" s="31">
        <f t="shared" si="714"/>
        <v>0</v>
      </c>
      <c r="AS619" s="2">
        <f t="shared" si="715"/>
        <v>1</v>
      </c>
      <c r="AT619" s="33">
        <f t="shared" si="716"/>
        <v>0</v>
      </c>
      <c r="AU619" s="31">
        <f t="shared" si="717"/>
        <v>0</v>
      </c>
      <c r="AV619" s="2">
        <f t="shared" si="718"/>
        <v>0</v>
      </c>
      <c r="AW619" s="33">
        <f t="shared" si="719"/>
        <v>1</v>
      </c>
      <c r="AX619" s="31">
        <f t="shared" si="720"/>
        <v>0.6</v>
      </c>
      <c r="AY619" s="33">
        <f t="shared" si="721"/>
        <v>1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545</v>
      </c>
      <c r="C620" s="31">
        <v>10</v>
      </c>
      <c r="D620" s="111" t="s">
        <v>14</v>
      </c>
      <c r="E620" s="2" t="s">
        <v>138</v>
      </c>
      <c r="F620" s="2" t="s">
        <v>149</v>
      </c>
      <c r="G620" s="2"/>
      <c r="H620" s="33" t="s">
        <v>81</v>
      </c>
      <c r="I620" s="99">
        <f t="shared" si="0"/>
        <v>1479.4536819698103</v>
      </c>
      <c r="J620" s="101">
        <f t="shared" si="1"/>
        <v>23.695174714659018</v>
      </c>
      <c r="K620" s="101">
        <f t="shared" si="2"/>
        <v>46</v>
      </c>
      <c r="L620" s="74">
        <f t="shared" si="537"/>
        <v>43</v>
      </c>
      <c r="M620" s="99">
        <f t="shared" si="191"/>
        <v>41021.055162460441</v>
      </c>
      <c r="N620" s="101">
        <f t="shared" si="692"/>
        <v>7116.4710792476817</v>
      </c>
      <c r="O620" s="101">
        <f t="shared" si="693"/>
        <v>7116.4710792476817</v>
      </c>
      <c r="P620" s="101">
        <f t="shared" si="694"/>
        <v>9616.50851735373</v>
      </c>
      <c r="Q620" s="101">
        <f t="shared" si="695"/>
        <v>17171.604486611344</v>
      </c>
      <c r="R620" s="109"/>
      <c r="S620" s="99">
        <f t="shared" si="696"/>
        <v>25012.640242766633</v>
      </c>
      <c r="T620" s="101">
        <f t="shared" si="697"/>
        <v>4339.2772369778049</v>
      </c>
      <c r="U620" s="101">
        <f t="shared" si="698"/>
        <v>4339.2772369778049</v>
      </c>
      <c r="V620" s="101">
        <f t="shared" si="699"/>
        <v>5863.6782253273168</v>
      </c>
      <c r="W620" s="101">
        <f t="shared" si="700"/>
        <v>10470.407543483705</v>
      </c>
      <c r="X620" s="74"/>
      <c r="Y620" s="99">
        <f t="shared" si="8"/>
        <v>50025.280485533265</v>
      </c>
      <c r="Z620" s="101">
        <f t="shared" si="701"/>
        <v>8678.5544739556099</v>
      </c>
      <c r="AA620" s="101">
        <f t="shared" si="702"/>
        <v>8678.5544739556099</v>
      </c>
      <c r="AB620" s="101">
        <f t="shared" si="703"/>
        <v>11727.356450654634</v>
      </c>
      <c r="AC620" s="101">
        <f t="shared" si="704"/>
        <v>20940.81508696741</v>
      </c>
      <c r="AD620" s="74"/>
      <c r="AE620" s="99">
        <f t="shared" si="722"/>
        <v>27.727164197424003</v>
      </c>
      <c r="AF620" s="101">
        <f t="shared" ref="AF620" si="785">AP620</f>
        <v>36</v>
      </c>
      <c r="AG620" s="101">
        <f t="shared" si="706"/>
        <v>44.001300000000001</v>
      </c>
      <c r="AH620" s="101">
        <f t="shared" si="707"/>
        <v>657</v>
      </c>
      <c r="AI620" s="101">
        <f t="shared" si="708"/>
        <v>200</v>
      </c>
      <c r="AJ620" s="108">
        <f t="shared" si="709"/>
        <v>3.3333333333333335</v>
      </c>
      <c r="AK620" s="101">
        <f t="shared" si="463"/>
        <v>12118.527249402439</v>
      </c>
      <c r="AL620" s="101">
        <f t="shared" si="710"/>
        <v>3616.0643641481706</v>
      </c>
      <c r="AM620" s="101">
        <f t="shared" si="711"/>
        <v>3616.0643641481706</v>
      </c>
      <c r="AN620" s="101">
        <f t="shared" si="712"/>
        <v>4886.3985211060972</v>
      </c>
      <c r="AO620" s="1">
        <v>36</v>
      </c>
      <c r="AP620" s="2">
        <v>36</v>
      </c>
      <c r="AQ620" s="74">
        <f t="shared" si="713"/>
        <v>657</v>
      </c>
      <c r="AR620" s="31">
        <f t="shared" si="714"/>
        <v>0</v>
      </c>
      <c r="AS620" s="2">
        <f t="shared" si="715"/>
        <v>1</v>
      </c>
      <c r="AT620" s="33">
        <f t="shared" si="716"/>
        <v>0</v>
      </c>
      <c r="AU620" s="31">
        <f t="shared" si="717"/>
        <v>25</v>
      </c>
      <c r="AV620" s="2">
        <f t="shared" si="718"/>
        <v>0</v>
      </c>
      <c r="AW620" s="33">
        <f t="shared" si="719"/>
        <v>1</v>
      </c>
      <c r="AX620" s="31">
        <f t="shared" si="720"/>
        <v>0.6</v>
      </c>
      <c r="AY620" s="33">
        <f t="shared" si="721"/>
        <v>1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546</v>
      </c>
      <c r="C621" s="31">
        <v>10</v>
      </c>
      <c r="D621" s="111" t="s">
        <v>14</v>
      </c>
      <c r="E621" s="2" t="s">
        <v>141</v>
      </c>
      <c r="F621" s="2" t="s">
        <v>149</v>
      </c>
      <c r="G621" s="2"/>
      <c r="H621" s="33" t="s">
        <v>81</v>
      </c>
      <c r="I621" s="99">
        <f t="shared" si="0"/>
        <v>1359.9689919424534</v>
      </c>
      <c r="J621" s="101">
        <f t="shared" si="1"/>
        <v>23.695174714659018</v>
      </c>
      <c r="K621" s="101">
        <f t="shared" si="2"/>
        <v>61</v>
      </c>
      <c r="L621" s="74">
        <f t="shared" si="537"/>
        <v>57</v>
      </c>
      <c r="M621" s="99">
        <f t="shared" si="191"/>
        <v>37708.083542993605</v>
      </c>
      <c r="N621" s="101">
        <f t="shared" si="692"/>
        <v>6031.6517700032291</v>
      </c>
      <c r="O621" s="101">
        <f t="shared" si="693"/>
        <v>6031.6517700032291</v>
      </c>
      <c r="P621" s="101">
        <f t="shared" si="694"/>
        <v>8150.5889610218992</v>
      </c>
      <c r="Q621" s="101">
        <f t="shared" si="695"/>
        <v>17494.191041965249</v>
      </c>
      <c r="R621" s="109"/>
      <c r="S621" s="99">
        <f t="shared" si="696"/>
        <v>25012.640242766633</v>
      </c>
      <c r="T621" s="101">
        <f t="shared" si="697"/>
        <v>4339.2772369778049</v>
      </c>
      <c r="U621" s="101">
        <f t="shared" si="698"/>
        <v>4339.2772369778049</v>
      </c>
      <c r="V621" s="101">
        <f t="shared" si="699"/>
        <v>5863.6782253273168</v>
      </c>
      <c r="W621" s="101">
        <f t="shared" si="700"/>
        <v>10470.407543483705</v>
      </c>
      <c r="X621" s="74"/>
      <c r="Y621" s="99">
        <f t="shared" si="8"/>
        <v>57563.973916841525</v>
      </c>
      <c r="Z621" s="101">
        <f t="shared" si="701"/>
        <v>8678.5544739556099</v>
      </c>
      <c r="AA621" s="101">
        <f t="shared" si="702"/>
        <v>8678.5544739556099</v>
      </c>
      <c r="AB621" s="101">
        <f t="shared" si="703"/>
        <v>11727.356450654634</v>
      </c>
      <c r="AC621" s="101">
        <f t="shared" si="704"/>
        <v>28479.508518275677</v>
      </c>
      <c r="AD621" s="74"/>
      <c r="AE621" s="99">
        <f t="shared" si="722"/>
        <v>27.727164197424003</v>
      </c>
      <c r="AF621" s="101">
        <f t="shared" ref="AF621" si="786">AP621</f>
        <v>36</v>
      </c>
      <c r="AG621" s="101">
        <f t="shared" si="706"/>
        <v>19.001300000000001</v>
      </c>
      <c r="AH621" s="101">
        <f t="shared" si="707"/>
        <v>657</v>
      </c>
      <c r="AI621" s="101">
        <f t="shared" si="708"/>
        <v>200</v>
      </c>
      <c r="AJ621" s="108">
        <f t="shared" si="709"/>
        <v>3.3333333333333335</v>
      </c>
      <c r="AK621" s="101">
        <f t="shared" si="463"/>
        <v>12118.527249402439</v>
      </c>
      <c r="AL621" s="101">
        <f t="shared" si="710"/>
        <v>3616.0643641481706</v>
      </c>
      <c r="AM621" s="101">
        <f t="shared" si="711"/>
        <v>3616.0643641481706</v>
      </c>
      <c r="AN621" s="101">
        <f t="shared" si="712"/>
        <v>4886.3985211060972</v>
      </c>
      <c r="AO621" s="1">
        <v>36</v>
      </c>
      <c r="AP621" s="2">
        <v>36</v>
      </c>
      <c r="AQ621" s="74">
        <f t="shared" si="713"/>
        <v>657</v>
      </c>
      <c r="AR621" s="31">
        <f t="shared" si="714"/>
        <v>0</v>
      </c>
      <c r="AS621" s="2">
        <f t="shared" si="715"/>
        <v>1</v>
      </c>
      <c r="AT621" s="33">
        <f t="shared" si="716"/>
        <v>0</v>
      </c>
      <c r="AU621" s="31">
        <f t="shared" si="717"/>
        <v>0</v>
      </c>
      <c r="AV621" s="2">
        <f t="shared" si="718"/>
        <v>0</v>
      </c>
      <c r="AW621" s="33">
        <f t="shared" si="719"/>
        <v>1.36</v>
      </c>
      <c r="AX621" s="31">
        <f t="shared" si="720"/>
        <v>0.6</v>
      </c>
      <c r="AY621" s="33">
        <f t="shared" si="721"/>
        <v>1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547</v>
      </c>
      <c r="C622" s="31">
        <v>10</v>
      </c>
      <c r="D622" s="111" t="s">
        <v>14</v>
      </c>
      <c r="E622" s="2" t="s">
        <v>150</v>
      </c>
      <c r="F622" s="2" t="s">
        <v>149</v>
      </c>
      <c r="G622" s="2"/>
      <c r="H622" s="33" t="s">
        <v>81</v>
      </c>
      <c r="I622" s="99">
        <f t="shared" si="0"/>
        <v>1429.8441142045504</v>
      </c>
      <c r="J622" s="101">
        <f t="shared" si="1"/>
        <v>23.695174714659018</v>
      </c>
      <c r="K622" s="101">
        <f t="shared" si="2"/>
        <v>55</v>
      </c>
      <c r="L622" s="74">
        <f t="shared" si="537"/>
        <v>52</v>
      </c>
      <c r="M622" s="99">
        <f t="shared" si="191"/>
        <v>39645.522531269846</v>
      </c>
      <c r="N622" s="101">
        <f t="shared" si="692"/>
        <v>6877.8390365159421</v>
      </c>
      <c r="O622" s="101">
        <f t="shared" si="693"/>
        <v>6877.8390365159421</v>
      </c>
      <c r="P622" s="101">
        <f t="shared" si="694"/>
        <v>9294.0443288691913</v>
      </c>
      <c r="Q622" s="101">
        <f t="shared" si="695"/>
        <v>16595.80012936877</v>
      </c>
      <c r="R622" s="109"/>
      <c r="S622" s="99">
        <f t="shared" si="696"/>
        <v>25012.640242766633</v>
      </c>
      <c r="T622" s="101">
        <f t="shared" si="697"/>
        <v>4339.2772369778049</v>
      </c>
      <c r="U622" s="101">
        <f t="shared" si="698"/>
        <v>4339.2772369778049</v>
      </c>
      <c r="V622" s="101">
        <f t="shared" si="699"/>
        <v>5863.6782253273168</v>
      </c>
      <c r="W622" s="101">
        <f t="shared" si="700"/>
        <v>10470.407543483705</v>
      </c>
      <c r="X622" s="74"/>
      <c r="Y622" s="99">
        <f t="shared" si="8"/>
        <v>62531.600606916574</v>
      </c>
      <c r="Z622" s="101">
        <f t="shared" si="701"/>
        <v>10848.193092444513</v>
      </c>
      <c r="AA622" s="101">
        <f t="shared" si="702"/>
        <v>10848.193092444513</v>
      </c>
      <c r="AB622" s="101">
        <f t="shared" si="703"/>
        <v>14659.195563318292</v>
      </c>
      <c r="AC622" s="101">
        <f t="shared" si="704"/>
        <v>26176.01885870926</v>
      </c>
      <c r="AD622" s="74"/>
      <c r="AE622" s="99">
        <f t="shared" ref="AE622:AE680" si="787">AO622*(1-$D$20/100)*(1-$D$17/100)</f>
        <v>27.727164197424003</v>
      </c>
      <c r="AF622" s="101">
        <f t="shared" ref="AF622" si="788">AP622</f>
        <v>36</v>
      </c>
      <c r="AG622" s="101">
        <f t="shared" si="706"/>
        <v>19.001300000000001</v>
      </c>
      <c r="AH622" s="101">
        <f t="shared" si="707"/>
        <v>657</v>
      </c>
      <c r="AI622" s="101">
        <f t="shared" si="708"/>
        <v>250</v>
      </c>
      <c r="AJ622" s="108">
        <f t="shared" si="709"/>
        <v>3.3333333333333335</v>
      </c>
      <c r="AK622" s="101">
        <f t="shared" si="463"/>
        <v>12118.527249402439</v>
      </c>
      <c r="AL622" s="101">
        <f t="shared" si="710"/>
        <v>3616.0643641481706</v>
      </c>
      <c r="AM622" s="101">
        <f t="shared" si="711"/>
        <v>3616.0643641481706</v>
      </c>
      <c r="AN622" s="101">
        <f t="shared" si="712"/>
        <v>4886.3985211060972</v>
      </c>
      <c r="AO622" s="1">
        <v>36</v>
      </c>
      <c r="AP622" s="2">
        <v>36</v>
      </c>
      <c r="AQ622" s="74">
        <f t="shared" si="713"/>
        <v>657</v>
      </c>
      <c r="AR622" s="31">
        <f t="shared" si="714"/>
        <v>50</v>
      </c>
      <c r="AS622" s="2">
        <f t="shared" si="715"/>
        <v>1</v>
      </c>
      <c r="AT622" s="33">
        <f t="shared" si="716"/>
        <v>0</v>
      </c>
      <c r="AU622" s="31">
        <f t="shared" si="717"/>
        <v>0</v>
      </c>
      <c r="AV622" s="2">
        <f t="shared" si="718"/>
        <v>0</v>
      </c>
      <c r="AW622" s="33">
        <f t="shared" si="719"/>
        <v>1</v>
      </c>
      <c r="AX622" s="31">
        <f t="shared" si="720"/>
        <v>0.6</v>
      </c>
      <c r="AY622" s="33">
        <f t="shared" si="721"/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548</v>
      </c>
      <c r="C623" s="31">
        <v>10</v>
      </c>
      <c r="D623" s="111" t="s">
        <v>14</v>
      </c>
      <c r="E623" s="2" t="s">
        <v>164</v>
      </c>
      <c r="F623" s="2" t="s">
        <v>149</v>
      </c>
      <c r="G623" s="2"/>
      <c r="H623" s="33" t="s">
        <v>81</v>
      </c>
      <c r="I623" s="99">
        <f t="shared" si="0"/>
        <v>1768.1311465260494</v>
      </c>
      <c r="J623" s="101">
        <f t="shared" si="1"/>
        <v>23.695174714659018</v>
      </c>
      <c r="K623" s="101">
        <f t="shared" si="2"/>
        <v>26</v>
      </c>
      <c r="L623" s="74">
        <f t="shared" si="537"/>
        <v>26</v>
      </c>
      <c r="M623" s="99">
        <f t="shared" si="191"/>
        <v>49025.262622307331</v>
      </c>
      <c r="N623" s="101">
        <f t="shared" si="692"/>
        <v>8505.0680003826183</v>
      </c>
      <c r="O623" s="101">
        <f t="shared" si="693"/>
        <v>8505.0680003826183</v>
      </c>
      <c r="P623" s="101">
        <f t="shared" si="694"/>
        <v>11492.923663366935</v>
      </c>
      <c r="Q623" s="101">
        <f t="shared" si="695"/>
        <v>20522.202958175159</v>
      </c>
      <c r="R623" s="109"/>
      <c r="S623" s="99">
        <f t="shared" si="696"/>
        <v>25012.640242766633</v>
      </c>
      <c r="T623" s="101">
        <f t="shared" si="697"/>
        <v>4339.2772369778049</v>
      </c>
      <c r="U623" s="101">
        <f t="shared" si="698"/>
        <v>4339.2772369778049</v>
      </c>
      <c r="V623" s="101">
        <f t="shared" si="699"/>
        <v>5863.6782253273168</v>
      </c>
      <c r="W623" s="101">
        <f t="shared" si="700"/>
        <v>10470.407543483705</v>
      </c>
      <c r="X623" s="74"/>
      <c r="Y623" s="99">
        <f t="shared" si="8"/>
        <v>62531.600606916574</v>
      </c>
      <c r="Z623" s="101">
        <f t="shared" si="701"/>
        <v>10848.193092444513</v>
      </c>
      <c r="AA623" s="101">
        <f t="shared" si="702"/>
        <v>10848.193092444513</v>
      </c>
      <c r="AB623" s="101">
        <f t="shared" si="703"/>
        <v>14659.195563318292</v>
      </c>
      <c r="AC623" s="101">
        <f t="shared" si="704"/>
        <v>26176.01885870926</v>
      </c>
      <c r="AD623" s="74"/>
      <c r="AE623" s="99">
        <f t="shared" si="787"/>
        <v>27.727164197424003</v>
      </c>
      <c r="AF623" s="101">
        <f t="shared" ref="AF623" si="789">AP623</f>
        <v>36</v>
      </c>
      <c r="AG623" s="101">
        <f t="shared" si="706"/>
        <v>44.001300000000001</v>
      </c>
      <c r="AH623" s="101">
        <f t="shared" si="707"/>
        <v>657</v>
      </c>
      <c r="AI623" s="101">
        <f t="shared" si="708"/>
        <v>250</v>
      </c>
      <c r="AJ623" s="108">
        <f t="shared" si="709"/>
        <v>3.3333333333333335</v>
      </c>
      <c r="AK623" s="101">
        <f t="shared" si="463"/>
        <v>12118.527249402439</v>
      </c>
      <c r="AL623" s="101">
        <f t="shared" si="710"/>
        <v>3616.0643641481706</v>
      </c>
      <c r="AM623" s="101">
        <f t="shared" si="711"/>
        <v>3616.0643641481706</v>
      </c>
      <c r="AN623" s="101">
        <f t="shared" si="712"/>
        <v>4886.3985211060972</v>
      </c>
      <c r="AO623" s="1">
        <v>36</v>
      </c>
      <c r="AP623" s="2">
        <v>36</v>
      </c>
      <c r="AQ623" s="74">
        <f t="shared" si="713"/>
        <v>657</v>
      </c>
      <c r="AR623" s="31">
        <f t="shared" si="714"/>
        <v>50</v>
      </c>
      <c r="AS623" s="2">
        <f t="shared" si="715"/>
        <v>1</v>
      </c>
      <c r="AT623" s="33">
        <f t="shared" si="716"/>
        <v>0</v>
      </c>
      <c r="AU623" s="31">
        <f t="shared" si="717"/>
        <v>25</v>
      </c>
      <c r="AV623" s="2">
        <f t="shared" si="718"/>
        <v>0</v>
      </c>
      <c r="AW623" s="33">
        <f t="shared" si="719"/>
        <v>1</v>
      </c>
      <c r="AX623" s="31">
        <f t="shared" si="720"/>
        <v>0.6</v>
      </c>
      <c r="AY623" s="33">
        <f t="shared" si="721"/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549</v>
      </c>
      <c r="C624" s="31">
        <v>10</v>
      </c>
      <c r="D624" s="111" t="s">
        <v>14</v>
      </c>
      <c r="E624" s="2" t="s">
        <v>156</v>
      </c>
      <c r="F624" s="2" t="s">
        <v>149</v>
      </c>
      <c r="G624" s="2"/>
      <c r="H624" s="33" t="s">
        <v>81</v>
      </c>
      <c r="I624" s="99">
        <f t="shared" si="0"/>
        <v>1562.3941119382703</v>
      </c>
      <c r="J624" s="101">
        <f t="shared" si="1"/>
        <v>23.695174714659018</v>
      </c>
      <c r="K624" s="101">
        <f t="shared" si="2"/>
        <v>38</v>
      </c>
      <c r="L624" s="74">
        <f t="shared" si="537"/>
        <v>38</v>
      </c>
      <c r="M624" s="99">
        <f t="shared" si="191"/>
        <v>43320.758082800879</v>
      </c>
      <c r="N624" s="101">
        <f t="shared" si="692"/>
        <v>6877.8390365159421</v>
      </c>
      <c r="O624" s="101">
        <f t="shared" si="693"/>
        <v>6877.8390365159421</v>
      </c>
      <c r="P624" s="101">
        <f t="shared" si="694"/>
        <v>9294.0443288691913</v>
      </c>
      <c r="Q624" s="101">
        <f t="shared" si="695"/>
        <v>20271.035680899808</v>
      </c>
      <c r="R624" s="109"/>
      <c r="S624" s="99">
        <f t="shared" si="696"/>
        <v>25012.640242766633</v>
      </c>
      <c r="T624" s="101">
        <f t="shared" si="697"/>
        <v>4339.2772369778049</v>
      </c>
      <c r="U624" s="101">
        <f t="shared" si="698"/>
        <v>4339.2772369778049</v>
      </c>
      <c r="V624" s="101">
        <f t="shared" si="699"/>
        <v>5863.6782253273168</v>
      </c>
      <c r="W624" s="101">
        <f t="shared" si="700"/>
        <v>10470.407543483705</v>
      </c>
      <c r="X624" s="74"/>
      <c r="Y624" s="99">
        <f t="shared" si="8"/>
        <v>71954.967396051914</v>
      </c>
      <c r="Z624" s="101">
        <f t="shared" si="701"/>
        <v>10848.193092444513</v>
      </c>
      <c r="AA624" s="101">
        <f t="shared" si="702"/>
        <v>10848.193092444513</v>
      </c>
      <c r="AB624" s="101">
        <f t="shared" si="703"/>
        <v>14659.195563318292</v>
      </c>
      <c r="AC624" s="101">
        <f t="shared" si="704"/>
        <v>35599.385647844596</v>
      </c>
      <c r="AD624" s="74"/>
      <c r="AE624" s="99">
        <f t="shared" si="787"/>
        <v>27.727164197424003</v>
      </c>
      <c r="AF624" s="101">
        <f t="shared" ref="AF624" si="790">AP624</f>
        <v>36</v>
      </c>
      <c r="AG624" s="101">
        <f t="shared" si="706"/>
        <v>19.001300000000001</v>
      </c>
      <c r="AH624" s="101">
        <f t="shared" si="707"/>
        <v>657</v>
      </c>
      <c r="AI624" s="101">
        <f t="shared" si="708"/>
        <v>250</v>
      </c>
      <c r="AJ624" s="108">
        <f t="shared" si="709"/>
        <v>3.3333333333333335</v>
      </c>
      <c r="AK624" s="101">
        <f t="shared" si="463"/>
        <v>12118.527249402439</v>
      </c>
      <c r="AL624" s="101">
        <f t="shared" si="710"/>
        <v>3616.0643641481706</v>
      </c>
      <c r="AM624" s="101">
        <f t="shared" si="711"/>
        <v>3616.0643641481706</v>
      </c>
      <c r="AN624" s="101">
        <f t="shared" si="712"/>
        <v>4886.3985211060972</v>
      </c>
      <c r="AO624" s="1">
        <v>36</v>
      </c>
      <c r="AP624" s="2">
        <v>36</v>
      </c>
      <c r="AQ624" s="74">
        <f t="shared" si="713"/>
        <v>657</v>
      </c>
      <c r="AR624" s="31">
        <f t="shared" si="714"/>
        <v>50</v>
      </c>
      <c r="AS624" s="2">
        <f t="shared" si="715"/>
        <v>1</v>
      </c>
      <c r="AT624" s="33">
        <f t="shared" si="716"/>
        <v>0</v>
      </c>
      <c r="AU624" s="31">
        <f t="shared" si="717"/>
        <v>0</v>
      </c>
      <c r="AV624" s="2">
        <f t="shared" si="718"/>
        <v>0</v>
      </c>
      <c r="AW624" s="33">
        <f t="shared" si="719"/>
        <v>1.36</v>
      </c>
      <c r="AX624" s="31">
        <f t="shared" si="720"/>
        <v>0.6</v>
      </c>
      <c r="AY624" s="33">
        <f t="shared" si="721"/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550</v>
      </c>
      <c r="C625" s="31">
        <v>10</v>
      </c>
      <c r="D625" s="111" t="s">
        <v>14</v>
      </c>
      <c r="E625" s="2" t="s">
        <v>161</v>
      </c>
      <c r="F625" s="2" t="s">
        <v>149</v>
      </c>
      <c r="G625" s="2"/>
      <c r="H625" s="33" t="s">
        <v>81</v>
      </c>
      <c r="I625" s="99">
        <f t="shared" si="0"/>
        <v>1253.9289937554772</v>
      </c>
      <c r="J625" s="101">
        <f t="shared" si="1"/>
        <v>11.847587357329509</v>
      </c>
      <c r="K625" s="101">
        <f t="shared" si="2"/>
        <v>82</v>
      </c>
      <c r="L625" s="74">
        <f t="shared" si="537"/>
        <v>71</v>
      </c>
      <c r="M625" s="99">
        <f t="shared" si="191"/>
        <v>34767.895101768772</v>
      </c>
      <c r="N625" s="101">
        <f t="shared" si="692"/>
        <v>6031.6517700032291</v>
      </c>
      <c r="O625" s="101">
        <f t="shared" si="693"/>
        <v>6031.6517700032291</v>
      </c>
      <c r="P625" s="101">
        <f t="shared" si="694"/>
        <v>8150.5889610218992</v>
      </c>
      <c r="Q625" s="101">
        <f t="shared" si="695"/>
        <v>14554.002600740414</v>
      </c>
      <c r="R625" s="109"/>
      <c r="S625" s="99">
        <f t="shared" si="696"/>
        <v>25012.640242766633</v>
      </c>
      <c r="T625" s="101">
        <f t="shared" si="697"/>
        <v>4339.2772369778049</v>
      </c>
      <c r="U625" s="101">
        <f t="shared" si="698"/>
        <v>4339.2772369778049</v>
      </c>
      <c r="V625" s="101">
        <f t="shared" si="699"/>
        <v>5863.6782253273168</v>
      </c>
      <c r="W625" s="101">
        <f t="shared" si="700"/>
        <v>10470.407543483705</v>
      </c>
      <c r="X625" s="74"/>
      <c r="Y625" s="99">
        <f t="shared" si="8"/>
        <v>50025.280485533265</v>
      </c>
      <c r="Z625" s="101">
        <f t="shared" si="701"/>
        <v>8678.5544739556099</v>
      </c>
      <c r="AA625" s="101">
        <f t="shared" si="702"/>
        <v>8678.5544739556099</v>
      </c>
      <c r="AB625" s="101">
        <f t="shared" si="703"/>
        <v>11727.356450654634</v>
      </c>
      <c r="AC625" s="101">
        <f t="shared" si="704"/>
        <v>20940.81508696741</v>
      </c>
      <c r="AD625" s="74"/>
      <c r="AE625" s="99">
        <f t="shared" si="787"/>
        <v>27.727164197424003</v>
      </c>
      <c r="AF625" s="101">
        <f t="shared" ref="AF625" si="791">AP625</f>
        <v>36</v>
      </c>
      <c r="AG625" s="101">
        <f t="shared" si="706"/>
        <v>19.001300000000001</v>
      </c>
      <c r="AH625" s="101">
        <f t="shared" si="707"/>
        <v>328.5</v>
      </c>
      <c r="AI625" s="101">
        <f t="shared" si="708"/>
        <v>200</v>
      </c>
      <c r="AJ625" s="108">
        <f t="shared" si="709"/>
        <v>3.3333333333333335</v>
      </c>
      <c r="AK625" s="101">
        <f t="shared" si="463"/>
        <v>12118.527249402439</v>
      </c>
      <c r="AL625" s="101">
        <f t="shared" si="710"/>
        <v>3616.0643641481706</v>
      </c>
      <c r="AM625" s="101">
        <f t="shared" si="711"/>
        <v>3616.0643641481706</v>
      </c>
      <c r="AN625" s="101">
        <f t="shared" si="712"/>
        <v>4886.3985211060972</v>
      </c>
      <c r="AO625" s="1">
        <v>36</v>
      </c>
      <c r="AP625" s="2">
        <v>36</v>
      </c>
      <c r="AQ625" s="74">
        <f t="shared" si="713"/>
        <v>657</v>
      </c>
      <c r="AR625" s="31">
        <f t="shared" si="714"/>
        <v>0</v>
      </c>
      <c r="AS625" s="2">
        <f t="shared" si="715"/>
        <v>0.5</v>
      </c>
      <c r="AT625" s="33">
        <f t="shared" si="716"/>
        <v>0</v>
      </c>
      <c r="AU625" s="31">
        <f t="shared" si="717"/>
        <v>0</v>
      </c>
      <c r="AV625" s="2">
        <f t="shared" si="718"/>
        <v>0</v>
      </c>
      <c r="AW625" s="33">
        <f t="shared" si="719"/>
        <v>1</v>
      </c>
      <c r="AX625" s="31">
        <f t="shared" si="720"/>
        <v>0.6</v>
      </c>
      <c r="AY625" s="33">
        <f t="shared" si="721"/>
        <v>1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551</v>
      </c>
      <c r="C626" s="31">
        <v>10</v>
      </c>
      <c r="D626" s="111" t="s">
        <v>14</v>
      </c>
      <c r="E626" s="2" t="s">
        <v>169</v>
      </c>
      <c r="F626" s="2" t="s">
        <v>149</v>
      </c>
      <c r="G626" s="2"/>
      <c r="H626" s="33" t="s">
        <v>81</v>
      </c>
      <c r="I626" s="99">
        <f t="shared" si="0"/>
        <v>1479.4536819698103</v>
      </c>
      <c r="J626" s="101">
        <f t="shared" si="1"/>
        <v>11.847587357329509</v>
      </c>
      <c r="K626" s="101">
        <f t="shared" si="2"/>
        <v>46</v>
      </c>
      <c r="L626" s="74">
        <f t="shared" si="537"/>
        <v>43</v>
      </c>
      <c r="M626" s="99">
        <f t="shared" si="191"/>
        <v>41021.055162460441</v>
      </c>
      <c r="N626" s="101">
        <f t="shared" si="692"/>
        <v>7116.4710792476817</v>
      </c>
      <c r="O626" s="101">
        <f t="shared" si="693"/>
        <v>7116.4710792476817</v>
      </c>
      <c r="P626" s="101">
        <f t="shared" si="694"/>
        <v>9616.50851735373</v>
      </c>
      <c r="Q626" s="101">
        <f t="shared" si="695"/>
        <v>17171.604486611344</v>
      </c>
      <c r="R626" s="109"/>
      <c r="S626" s="99">
        <f t="shared" si="696"/>
        <v>25012.640242766633</v>
      </c>
      <c r="T626" s="101">
        <f t="shared" si="697"/>
        <v>4339.2772369778049</v>
      </c>
      <c r="U626" s="101">
        <f t="shared" si="698"/>
        <v>4339.2772369778049</v>
      </c>
      <c r="V626" s="101">
        <f t="shared" si="699"/>
        <v>5863.6782253273168</v>
      </c>
      <c r="W626" s="101">
        <f t="shared" si="700"/>
        <v>10470.407543483705</v>
      </c>
      <c r="X626" s="74"/>
      <c r="Y626" s="99">
        <f t="shared" si="8"/>
        <v>50025.280485533265</v>
      </c>
      <c r="Z626" s="101">
        <f t="shared" si="701"/>
        <v>8678.5544739556099</v>
      </c>
      <c r="AA626" s="101">
        <f t="shared" si="702"/>
        <v>8678.5544739556099</v>
      </c>
      <c r="AB626" s="101">
        <f t="shared" si="703"/>
        <v>11727.356450654634</v>
      </c>
      <c r="AC626" s="101">
        <f t="shared" si="704"/>
        <v>20940.81508696741</v>
      </c>
      <c r="AD626" s="74"/>
      <c r="AE626" s="99">
        <f t="shared" si="787"/>
        <v>27.727164197424003</v>
      </c>
      <c r="AF626" s="101">
        <f t="shared" ref="AF626" si="792">AP626</f>
        <v>36</v>
      </c>
      <c r="AG626" s="101">
        <f t="shared" si="706"/>
        <v>44.001300000000001</v>
      </c>
      <c r="AH626" s="101">
        <f t="shared" si="707"/>
        <v>328.5</v>
      </c>
      <c r="AI626" s="101">
        <f t="shared" si="708"/>
        <v>200</v>
      </c>
      <c r="AJ626" s="108">
        <f t="shared" si="709"/>
        <v>3.3333333333333335</v>
      </c>
      <c r="AK626" s="101">
        <f t="shared" si="463"/>
        <v>12118.527249402439</v>
      </c>
      <c r="AL626" s="101">
        <f t="shared" si="710"/>
        <v>3616.0643641481706</v>
      </c>
      <c r="AM626" s="101">
        <f t="shared" si="711"/>
        <v>3616.0643641481706</v>
      </c>
      <c r="AN626" s="101">
        <f t="shared" si="712"/>
        <v>4886.3985211060972</v>
      </c>
      <c r="AO626" s="1">
        <v>36</v>
      </c>
      <c r="AP626" s="2">
        <v>36</v>
      </c>
      <c r="AQ626" s="74">
        <f t="shared" si="713"/>
        <v>657</v>
      </c>
      <c r="AR626" s="31">
        <f t="shared" si="714"/>
        <v>0</v>
      </c>
      <c r="AS626" s="2">
        <f t="shared" si="715"/>
        <v>0.5</v>
      </c>
      <c r="AT626" s="33">
        <f t="shared" si="716"/>
        <v>0</v>
      </c>
      <c r="AU626" s="31">
        <f t="shared" si="717"/>
        <v>25</v>
      </c>
      <c r="AV626" s="2">
        <f t="shared" si="718"/>
        <v>0</v>
      </c>
      <c r="AW626" s="33">
        <f t="shared" si="719"/>
        <v>1</v>
      </c>
      <c r="AX626" s="31">
        <f t="shared" si="720"/>
        <v>0.6</v>
      </c>
      <c r="AY626" s="33">
        <f t="shared" si="721"/>
        <v>1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552</v>
      </c>
      <c r="C627" s="31">
        <v>10</v>
      </c>
      <c r="D627" s="111" t="s">
        <v>14</v>
      </c>
      <c r="E627" s="2" t="s">
        <v>171</v>
      </c>
      <c r="F627" s="2" t="s">
        <v>149</v>
      </c>
      <c r="G627" s="2"/>
      <c r="H627" s="33" t="s">
        <v>81</v>
      </c>
      <c r="I627" s="99">
        <f t="shared" si="0"/>
        <v>1359.9689919424534</v>
      </c>
      <c r="J627" s="101">
        <f t="shared" si="1"/>
        <v>11.847587357329509</v>
      </c>
      <c r="K627" s="101">
        <f t="shared" si="2"/>
        <v>61</v>
      </c>
      <c r="L627" s="74">
        <f t="shared" si="537"/>
        <v>57</v>
      </c>
      <c r="M627" s="99">
        <f t="shared" si="191"/>
        <v>37708.083542993605</v>
      </c>
      <c r="N627" s="101">
        <f t="shared" si="692"/>
        <v>6031.6517700032291</v>
      </c>
      <c r="O627" s="101">
        <f t="shared" si="693"/>
        <v>6031.6517700032291</v>
      </c>
      <c r="P627" s="101">
        <f t="shared" si="694"/>
        <v>8150.5889610218992</v>
      </c>
      <c r="Q627" s="101">
        <f t="shared" si="695"/>
        <v>17494.191041965249</v>
      </c>
      <c r="R627" s="109"/>
      <c r="S627" s="99">
        <f t="shared" si="696"/>
        <v>25012.640242766633</v>
      </c>
      <c r="T627" s="101">
        <f t="shared" si="697"/>
        <v>4339.2772369778049</v>
      </c>
      <c r="U627" s="101">
        <f t="shared" si="698"/>
        <v>4339.2772369778049</v>
      </c>
      <c r="V627" s="101">
        <f t="shared" si="699"/>
        <v>5863.6782253273168</v>
      </c>
      <c r="W627" s="101">
        <f t="shared" si="700"/>
        <v>10470.407543483705</v>
      </c>
      <c r="X627" s="74"/>
      <c r="Y627" s="99">
        <f t="shared" si="8"/>
        <v>57563.973916841525</v>
      </c>
      <c r="Z627" s="101">
        <f t="shared" si="701"/>
        <v>8678.5544739556099</v>
      </c>
      <c r="AA627" s="101">
        <f t="shared" si="702"/>
        <v>8678.5544739556099</v>
      </c>
      <c r="AB627" s="101">
        <f t="shared" si="703"/>
        <v>11727.356450654634</v>
      </c>
      <c r="AC627" s="101">
        <f t="shared" si="704"/>
        <v>28479.508518275677</v>
      </c>
      <c r="AD627" s="74"/>
      <c r="AE627" s="99">
        <f t="shared" si="787"/>
        <v>27.727164197424003</v>
      </c>
      <c r="AF627" s="101">
        <f t="shared" ref="AF627" si="793">AP627</f>
        <v>36</v>
      </c>
      <c r="AG627" s="101">
        <f t="shared" si="706"/>
        <v>19.001300000000001</v>
      </c>
      <c r="AH627" s="101">
        <f t="shared" si="707"/>
        <v>328.5</v>
      </c>
      <c r="AI627" s="101">
        <f t="shared" si="708"/>
        <v>200</v>
      </c>
      <c r="AJ627" s="108">
        <f t="shared" si="709"/>
        <v>3.3333333333333335</v>
      </c>
      <c r="AK627" s="101">
        <f t="shared" si="463"/>
        <v>12118.527249402439</v>
      </c>
      <c r="AL627" s="101">
        <f t="shared" si="710"/>
        <v>3616.0643641481706</v>
      </c>
      <c r="AM627" s="101">
        <f t="shared" si="711"/>
        <v>3616.0643641481706</v>
      </c>
      <c r="AN627" s="101">
        <f t="shared" si="712"/>
        <v>4886.3985211060972</v>
      </c>
      <c r="AO627" s="1">
        <v>36</v>
      </c>
      <c r="AP627" s="2">
        <v>36</v>
      </c>
      <c r="AQ627" s="74">
        <f t="shared" si="713"/>
        <v>657</v>
      </c>
      <c r="AR627" s="31">
        <f t="shared" si="714"/>
        <v>0</v>
      </c>
      <c r="AS627" s="2">
        <f t="shared" si="715"/>
        <v>0.5</v>
      </c>
      <c r="AT627" s="33">
        <f t="shared" si="716"/>
        <v>0</v>
      </c>
      <c r="AU627" s="31">
        <f t="shared" si="717"/>
        <v>0</v>
      </c>
      <c r="AV627" s="2">
        <f t="shared" si="718"/>
        <v>0</v>
      </c>
      <c r="AW627" s="33">
        <f t="shared" si="719"/>
        <v>1.36</v>
      </c>
      <c r="AX627" s="31">
        <f t="shared" si="720"/>
        <v>0.6</v>
      </c>
      <c r="AY627" s="33">
        <f t="shared" si="721"/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553</v>
      </c>
      <c r="C628" s="31">
        <v>10</v>
      </c>
      <c r="D628" s="111" t="s">
        <v>14</v>
      </c>
      <c r="E628" s="2" t="s">
        <v>92</v>
      </c>
      <c r="F628" s="2" t="s">
        <v>149</v>
      </c>
      <c r="G628" s="2"/>
      <c r="H628" s="33" t="s">
        <v>81</v>
      </c>
      <c r="I628" s="99">
        <f t="shared" si="0"/>
        <v>997.56566107294225</v>
      </c>
      <c r="J628" s="101">
        <f t="shared" si="1"/>
        <v>23.695174714659018</v>
      </c>
      <c r="K628" s="101">
        <f t="shared" si="2"/>
        <v>163</v>
      </c>
      <c r="L628" s="74">
        <f t="shared" si="537"/>
        <v>124</v>
      </c>
      <c r="M628" s="99">
        <f t="shared" si="191"/>
        <v>27659.66688228129</v>
      </c>
      <c r="N628" s="101">
        <f t="shared" si="692"/>
        <v>8253.4068438191298</v>
      </c>
      <c r="O628" s="101">
        <f t="shared" si="693"/>
        <v>8253.4068438191298</v>
      </c>
      <c r="P628" s="101">
        <f t="shared" si="694"/>
        <v>11152.85319464303</v>
      </c>
      <c r="Q628" s="101">
        <f t="shared" si="695"/>
        <v>0</v>
      </c>
      <c r="R628" s="109"/>
      <c r="S628" s="99">
        <f t="shared" si="696"/>
        <v>17450.679239139514</v>
      </c>
      <c r="T628" s="101">
        <f t="shared" si="697"/>
        <v>5207.1326843733659</v>
      </c>
      <c r="U628" s="101">
        <f t="shared" si="698"/>
        <v>5207.1326843733659</v>
      </c>
      <c r="V628" s="101">
        <f t="shared" si="699"/>
        <v>7036.4138703927802</v>
      </c>
      <c r="W628" s="101">
        <f t="shared" si="700"/>
        <v>0</v>
      </c>
      <c r="X628" s="74"/>
      <c r="Y628" s="99">
        <f t="shared" si="8"/>
        <v>43626.698097848785</v>
      </c>
      <c r="Z628" s="101">
        <f t="shared" si="701"/>
        <v>13017.831710933415</v>
      </c>
      <c r="AA628" s="101">
        <f t="shared" si="702"/>
        <v>13017.831710933415</v>
      </c>
      <c r="AB628" s="101">
        <f t="shared" si="703"/>
        <v>17591.034675981951</v>
      </c>
      <c r="AC628" s="101">
        <f t="shared" si="704"/>
        <v>0</v>
      </c>
      <c r="AD628" s="74"/>
      <c r="AE628" s="99">
        <f t="shared" si="787"/>
        <v>27.727164197424003</v>
      </c>
      <c r="AF628" s="101">
        <f t="shared" ref="AF628" si="794">AP628</f>
        <v>36</v>
      </c>
      <c r="AG628" s="101">
        <f t="shared" si="706"/>
        <v>19.001300000000001</v>
      </c>
      <c r="AH628" s="101">
        <f t="shared" si="707"/>
        <v>657</v>
      </c>
      <c r="AI628" s="101">
        <f t="shared" si="708"/>
        <v>250</v>
      </c>
      <c r="AJ628" s="108">
        <f t="shared" si="709"/>
        <v>3.3333333333333335</v>
      </c>
      <c r="AK628" s="101">
        <f t="shared" si="463"/>
        <v>12118.527249402439</v>
      </c>
      <c r="AL628" s="101">
        <f t="shared" si="710"/>
        <v>3616.0643641481706</v>
      </c>
      <c r="AM628" s="101">
        <f t="shared" si="711"/>
        <v>3616.0643641481706</v>
      </c>
      <c r="AN628" s="101">
        <f t="shared" si="712"/>
        <v>4886.3985211060972</v>
      </c>
      <c r="AO628" s="1">
        <v>36</v>
      </c>
      <c r="AP628" s="2">
        <v>36</v>
      </c>
      <c r="AQ628" s="74">
        <f t="shared" si="713"/>
        <v>657</v>
      </c>
      <c r="AR628" s="31">
        <f t="shared" si="714"/>
        <v>0</v>
      </c>
      <c r="AS628" s="2">
        <f t="shared" si="715"/>
        <v>1</v>
      </c>
      <c r="AT628" s="33">
        <f t="shared" si="716"/>
        <v>0</v>
      </c>
      <c r="AU628" s="31">
        <f t="shared" si="717"/>
        <v>0</v>
      </c>
      <c r="AV628" s="2">
        <f t="shared" si="718"/>
        <v>0</v>
      </c>
      <c r="AW628" s="33">
        <f t="shared" si="719"/>
        <v>1</v>
      </c>
      <c r="AX628" s="31">
        <f t="shared" si="720"/>
        <v>1</v>
      </c>
      <c r="AY628" s="33">
        <f t="shared" si="721"/>
        <v>1.2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554</v>
      </c>
      <c r="C629" s="31">
        <v>10</v>
      </c>
      <c r="D629" s="111" t="s">
        <v>14</v>
      </c>
      <c r="E629" s="2" t="s">
        <v>139</v>
      </c>
      <c r="F629" s="2" t="s">
        <v>149</v>
      </c>
      <c r="G629" s="2"/>
      <c r="H629" s="33" t="s">
        <v>81</v>
      </c>
      <c r="I629" s="99">
        <f t="shared" si="0"/>
        <v>1233.5798696693371</v>
      </c>
      <c r="J629" s="101">
        <f t="shared" si="1"/>
        <v>23.695174714659018</v>
      </c>
      <c r="K629" s="101">
        <f t="shared" si="2"/>
        <v>88</v>
      </c>
      <c r="L629" s="74">
        <f t="shared" si="537"/>
        <v>77</v>
      </c>
      <c r="M629" s="99">
        <f t="shared" si="191"/>
        <v>34203.671596958608</v>
      </c>
      <c r="N629" s="101">
        <f t="shared" si="692"/>
        <v>10206.081600459143</v>
      </c>
      <c r="O629" s="101">
        <f t="shared" si="693"/>
        <v>10206.081600459143</v>
      </c>
      <c r="P629" s="101">
        <f t="shared" si="694"/>
        <v>13791.508396040323</v>
      </c>
      <c r="Q629" s="101">
        <f t="shared" si="695"/>
        <v>0</v>
      </c>
      <c r="R629" s="109"/>
      <c r="S629" s="99">
        <f t="shared" si="696"/>
        <v>17450.679239139514</v>
      </c>
      <c r="T629" s="101">
        <f t="shared" si="697"/>
        <v>5207.1326843733659</v>
      </c>
      <c r="U629" s="101">
        <f t="shared" si="698"/>
        <v>5207.1326843733659</v>
      </c>
      <c r="V629" s="101">
        <f t="shared" si="699"/>
        <v>7036.4138703927802</v>
      </c>
      <c r="W629" s="101">
        <f t="shared" si="700"/>
        <v>0</v>
      </c>
      <c r="X629" s="74"/>
      <c r="Y629" s="99">
        <f t="shared" si="8"/>
        <v>43626.698097848785</v>
      </c>
      <c r="Z629" s="101">
        <f t="shared" si="701"/>
        <v>13017.831710933415</v>
      </c>
      <c r="AA629" s="101">
        <f t="shared" si="702"/>
        <v>13017.831710933415</v>
      </c>
      <c r="AB629" s="101">
        <f t="shared" si="703"/>
        <v>17591.034675981951</v>
      </c>
      <c r="AC629" s="101">
        <f t="shared" si="704"/>
        <v>0</v>
      </c>
      <c r="AD629" s="74"/>
      <c r="AE629" s="99">
        <f t="shared" si="787"/>
        <v>27.727164197424003</v>
      </c>
      <c r="AF629" s="101">
        <f t="shared" ref="AF629" si="795">AP629</f>
        <v>36</v>
      </c>
      <c r="AG629" s="101">
        <f t="shared" si="706"/>
        <v>44.001300000000001</v>
      </c>
      <c r="AH629" s="101">
        <f t="shared" si="707"/>
        <v>657</v>
      </c>
      <c r="AI629" s="101">
        <f t="shared" si="708"/>
        <v>250</v>
      </c>
      <c r="AJ629" s="108">
        <f t="shared" si="709"/>
        <v>3.3333333333333335</v>
      </c>
      <c r="AK629" s="101">
        <f t="shared" si="463"/>
        <v>12118.527249402439</v>
      </c>
      <c r="AL629" s="101">
        <f t="shared" si="710"/>
        <v>3616.0643641481706</v>
      </c>
      <c r="AM629" s="101">
        <f t="shared" si="711"/>
        <v>3616.0643641481706</v>
      </c>
      <c r="AN629" s="101">
        <f t="shared" si="712"/>
        <v>4886.3985211060972</v>
      </c>
      <c r="AO629" s="1">
        <v>36</v>
      </c>
      <c r="AP629" s="2">
        <v>36</v>
      </c>
      <c r="AQ629" s="74">
        <f t="shared" si="713"/>
        <v>657</v>
      </c>
      <c r="AR629" s="31">
        <f t="shared" si="714"/>
        <v>0</v>
      </c>
      <c r="AS629" s="2">
        <f t="shared" si="715"/>
        <v>1</v>
      </c>
      <c r="AT629" s="33">
        <f t="shared" si="716"/>
        <v>0</v>
      </c>
      <c r="AU629" s="31">
        <f t="shared" si="717"/>
        <v>25</v>
      </c>
      <c r="AV629" s="2">
        <f t="shared" si="718"/>
        <v>0</v>
      </c>
      <c r="AW629" s="33">
        <f t="shared" si="719"/>
        <v>1</v>
      </c>
      <c r="AX629" s="31">
        <f t="shared" si="720"/>
        <v>1</v>
      </c>
      <c r="AY629" s="33">
        <f t="shared" si="721"/>
        <v>1.2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555</v>
      </c>
      <c r="C630" s="31">
        <v>10</v>
      </c>
      <c r="D630" s="111" t="s">
        <v>14</v>
      </c>
      <c r="E630" s="2" t="s">
        <v>98</v>
      </c>
      <c r="F630" s="2" t="s">
        <v>149</v>
      </c>
      <c r="G630" s="2"/>
      <c r="H630" s="33" t="s">
        <v>81</v>
      </c>
      <c r="I630" s="99">
        <f t="shared" si="0"/>
        <v>1086.6430574112094</v>
      </c>
      <c r="J630" s="101">
        <f t="shared" si="1"/>
        <v>23.695174714659018</v>
      </c>
      <c r="K630" s="101">
        <f t="shared" si="2"/>
        <v>124</v>
      </c>
      <c r="L630" s="74">
        <f t="shared" si="537"/>
        <v>102</v>
      </c>
      <c r="M630" s="99">
        <f t="shared" si="191"/>
        <v>30129.530476831438</v>
      </c>
      <c r="N630" s="101">
        <f t="shared" si="692"/>
        <v>8253.4068438191298</v>
      </c>
      <c r="O630" s="101">
        <f t="shared" si="693"/>
        <v>8253.4068438191298</v>
      </c>
      <c r="P630" s="101">
        <f t="shared" si="694"/>
        <v>13622.716789193179</v>
      </c>
      <c r="Q630" s="101">
        <f t="shared" si="695"/>
        <v>0</v>
      </c>
      <c r="R630" s="109"/>
      <c r="S630" s="99">
        <f t="shared" si="696"/>
        <v>17450.679239139514</v>
      </c>
      <c r="T630" s="101">
        <f t="shared" si="697"/>
        <v>5207.1326843733659</v>
      </c>
      <c r="U630" s="101">
        <f t="shared" si="698"/>
        <v>5207.1326843733659</v>
      </c>
      <c r="V630" s="101">
        <f t="shared" si="699"/>
        <v>7036.4138703927802</v>
      </c>
      <c r="W630" s="101">
        <f t="shared" si="700"/>
        <v>0</v>
      </c>
      <c r="X630" s="74"/>
      <c r="Y630" s="99">
        <f t="shared" si="8"/>
        <v>49959.470581202288</v>
      </c>
      <c r="Z630" s="101">
        <f t="shared" si="701"/>
        <v>13017.831710933415</v>
      </c>
      <c r="AA630" s="101">
        <f t="shared" si="702"/>
        <v>13017.831710933415</v>
      </c>
      <c r="AB630" s="101">
        <f t="shared" si="703"/>
        <v>23923.807159335454</v>
      </c>
      <c r="AC630" s="101">
        <f t="shared" si="704"/>
        <v>0</v>
      </c>
      <c r="AD630" s="74"/>
      <c r="AE630" s="99">
        <f t="shared" si="787"/>
        <v>27.727164197424003</v>
      </c>
      <c r="AF630" s="101">
        <f t="shared" ref="AF630" si="796">AP630</f>
        <v>36</v>
      </c>
      <c r="AG630" s="101">
        <f t="shared" si="706"/>
        <v>19.001300000000001</v>
      </c>
      <c r="AH630" s="101">
        <f t="shared" si="707"/>
        <v>657</v>
      </c>
      <c r="AI630" s="101">
        <f t="shared" si="708"/>
        <v>250</v>
      </c>
      <c r="AJ630" s="108">
        <f t="shared" si="709"/>
        <v>3.3333333333333335</v>
      </c>
      <c r="AK630" s="101">
        <f t="shared" si="463"/>
        <v>12118.527249402439</v>
      </c>
      <c r="AL630" s="101">
        <f t="shared" si="710"/>
        <v>3616.0643641481706</v>
      </c>
      <c r="AM630" s="101">
        <f t="shared" si="711"/>
        <v>3616.0643641481706</v>
      </c>
      <c r="AN630" s="101">
        <f t="shared" si="712"/>
        <v>4886.3985211060972</v>
      </c>
      <c r="AO630" s="1">
        <v>36</v>
      </c>
      <c r="AP630" s="2">
        <v>36</v>
      </c>
      <c r="AQ630" s="74">
        <f t="shared" si="713"/>
        <v>657</v>
      </c>
      <c r="AR630" s="31">
        <f t="shared" si="714"/>
        <v>0</v>
      </c>
      <c r="AS630" s="2">
        <f t="shared" si="715"/>
        <v>1</v>
      </c>
      <c r="AT630" s="33">
        <f t="shared" si="716"/>
        <v>0</v>
      </c>
      <c r="AU630" s="31">
        <f t="shared" si="717"/>
        <v>0</v>
      </c>
      <c r="AV630" s="2">
        <f t="shared" si="718"/>
        <v>0</v>
      </c>
      <c r="AW630" s="33">
        <f t="shared" si="719"/>
        <v>1.36</v>
      </c>
      <c r="AX630" s="31">
        <f t="shared" si="720"/>
        <v>1</v>
      </c>
      <c r="AY630" s="33">
        <f t="shared" si="721"/>
        <v>1.2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556</v>
      </c>
      <c r="C631" s="31">
        <v>10</v>
      </c>
      <c r="D631" s="111" t="s">
        <v>14</v>
      </c>
      <c r="E631" s="2" t="s">
        <v>151</v>
      </c>
      <c r="F631" s="2" t="s">
        <v>149</v>
      </c>
      <c r="G631" s="2"/>
      <c r="H631" s="33" t="s">
        <v>81</v>
      </c>
      <c r="I631" s="99">
        <f t="shared" si="0"/>
        <v>1120.2971404560165</v>
      </c>
      <c r="J631" s="101">
        <f t="shared" si="1"/>
        <v>23.695174714659018</v>
      </c>
      <c r="K631" s="101">
        <f t="shared" si="2"/>
        <v>115</v>
      </c>
      <c r="L631" s="74">
        <f t="shared" si="537"/>
        <v>97</v>
      </c>
      <c r="M631" s="99">
        <f t="shared" si="191"/>
        <v>31062.662763328546</v>
      </c>
      <c r="N631" s="101">
        <f t="shared" si="692"/>
        <v>9268.831563634385</v>
      </c>
      <c r="O631" s="101">
        <f t="shared" si="693"/>
        <v>9268.831563634385</v>
      </c>
      <c r="P631" s="101">
        <f t="shared" si="694"/>
        <v>12524.999636059778</v>
      </c>
      <c r="Q631" s="101">
        <f t="shared" si="695"/>
        <v>0</v>
      </c>
      <c r="R631" s="109"/>
      <c r="S631" s="99">
        <f t="shared" si="696"/>
        <v>17450.679239139514</v>
      </c>
      <c r="T631" s="101">
        <f t="shared" si="697"/>
        <v>5207.1326843733659</v>
      </c>
      <c r="U631" s="101">
        <f t="shared" si="698"/>
        <v>5207.1326843733659</v>
      </c>
      <c r="V631" s="101">
        <f t="shared" si="699"/>
        <v>7036.4138703927802</v>
      </c>
      <c r="W631" s="101">
        <f t="shared" si="700"/>
        <v>0</v>
      </c>
      <c r="X631" s="74"/>
      <c r="Y631" s="99">
        <f t="shared" si="8"/>
        <v>52352.037717418534</v>
      </c>
      <c r="Z631" s="101">
        <f t="shared" si="701"/>
        <v>15621.398053120098</v>
      </c>
      <c r="AA631" s="101">
        <f t="shared" si="702"/>
        <v>15621.398053120098</v>
      </c>
      <c r="AB631" s="101">
        <f t="shared" si="703"/>
        <v>21109.241611178339</v>
      </c>
      <c r="AC631" s="101">
        <f t="shared" si="704"/>
        <v>0</v>
      </c>
      <c r="AD631" s="74"/>
      <c r="AE631" s="99">
        <f t="shared" si="787"/>
        <v>27.727164197424003</v>
      </c>
      <c r="AF631" s="101">
        <f t="shared" ref="AF631" si="797">AP631</f>
        <v>36</v>
      </c>
      <c r="AG631" s="101">
        <f t="shared" si="706"/>
        <v>19.001300000000001</v>
      </c>
      <c r="AH631" s="101">
        <f t="shared" si="707"/>
        <v>657</v>
      </c>
      <c r="AI631" s="101">
        <f t="shared" si="708"/>
        <v>300</v>
      </c>
      <c r="AJ631" s="108">
        <f t="shared" si="709"/>
        <v>3.3333333333333335</v>
      </c>
      <c r="AK631" s="101">
        <f t="shared" si="463"/>
        <v>12118.527249402439</v>
      </c>
      <c r="AL631" s="101">
        <f t="shared" si="710"/>
        <v>3616.0643641481706</v>
      </c>
      <c r="AM631" s="101">
        <f t="shared" si="711"/>
        <v>3616.0643641481706</v>
      </c>
      <c r="AN631" s="101">
        <f t="shared" si="712"/>
        <v>4886.3985211060972</v>
      </c>
      <c r="AO631" s="1">
        <v>36</v>
      </c>
      <c r="AP631" s="2">
        <v>36</v>
      </c>
      <c r="AQ631" s="74">
        <f t="shared" si="713"/>
        <v>657</v>
      </c>
      <c r="AR631" s="31">
        <f t="shared" si="714"/>
        <v>50</v>
      </c>
      <c r="AS631" s="2">
        <f t="shared" si="715"/>
        <v>1</v>
      </c>
      <c r="AT631" s="33">
        <f t="shared" si="716"/>
        <v>0</v>
      </c>
      <c r="AU631" s="31">
        <f t="shared" si="717"/>
        <v>0</v>
      </c>
      <c r="AV631" s="2">
        <f t="shared" si="718"/>
        <v>0</v>
      </c>
      <c r="AW631" s="33">
        <f t="shared" si="719"/>
        <v>1</v>
      </c>
      <c r="AX631" s="31">
        <f t="shared" si="720"/>
        <v>1</v>
      </c>
      <c r="AY631" s="33">
        <f t="shared" si="721"/>
        <v>1.2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557</v>
      </c>
      <c r="C632" s="31">
        <v>10</v>
      </c>
      <c r="D632" s="111" t="s">
        <v>14</v>
      </c>
      <c r="E632" s="2" t="s">
        <v>165</v>
      </c>
      <c r="F632" s="2" t="s">
        <v>149</v>
      </c>
      <c r="G632" s="2"/>
      <c r="H632" s="33" t="s">
        <v>81</v>
      </c>
      <c r="I632" s="99">
        <f t="shared" si="0"/>
        <v>1434.9827519178764</v>
      </c>
      <c r="J632" s="101">
        <f t="shared" si="1"/>
        <v>23.695174714659018</v>
      </c>
      <c r="K632" s="101">
        <f t="shared" si="2"/>
        <v>51</v>
      </c>
      <c r="L632" s="74">
        <f t="shared" si="537"/>
        <v>48</v>
      </c>
      <c r="M632" s="99">
        <f t="shared" si="191"/>
        <v>39788.00238289831</v>
      </c>
      <c r="N632" s="101">
        <f t="shared" si="692"/>
        <v>11872.39790582107</v>
      </c>
      <c r="O632" s="101">
        <f t="shared" si="693"/>
        <v>11872.39790582107</v>
      </c>
      <c r="P632" s="101">
        <f t="shared" si="694"/>
        <v>16043.206571256171</v>
      </c>
      <c r="Q632" s="101">
        <f t="shared" si="695"/>
        <v>0</v>
      </c>
      <c r="R632" s="109"/>
      <c r="S632" s="99">
        <f t="shared" si="696"/>
        <v>17450.679239139514</v>
      </c>
      <c r="T632" s="101">
        <f t="shared" si="697"/>
        <v>5207.1326843733659</v>
      </c>
      <c r="U632" s="101">
        <f t="shared" si="698"/>
        <v>5207.1326843733659</v>
      </c>
      <c r="V632" s="101">
        <f t="shared" si="699"/>
        <v>7036.4138703927802</v>
      </c>
      <c r="W632" s="101">
        <f t="shared" si="700"/>
        <v>0</v>
      </c>
      <c r="X632" s="74"/>
      <c r="Y632" s="99">
        <f t="shared" si="8"/>
        <v>52352.037717418534</v>
      </c>
      <c r="Z632" s="101">
        <f t="shared" si="701"/>
        <v>15621.398053120098</v>
      </c>
      <c r="AA632" s="101">
        <f t="shared" si="702"/>
        <v>15621.398053120098</v>
      </c>
      <c r="AB632" s="101">
        <f t="shared" si="703"/>
        <v>21109.241611178339</v>
      </c>
      <c r="AC632" s="101">
        <f t="shared" si="704"/>
        <v>0</v>
      </c>
      <c r="AD632" s="74"/>
      <c r="AE632" s="99">
        <f t="shared" si="787"/>
        <v>27.727164197424003</v>
      </c>
      <c r="AF632" s="101">
        <f t="shared" ref="AF632" si="798">AP632</f>
        <v>36</v>
      </c>
      <c r="AG632" s="101">
        <f t="shared" si="706"/>
        <v>44.001300000000001</v>
      </c>
      <c r="AH632" s="101">
        <f t="shared" si="707"/>
        <v>657</v>
      </c>
      <c r="AI632" s="101">
        <f t="shared" si="708"/>
        <v>300</v>
      </c>
      <c r="AJ632" s="108">
        <f t="shared" si="709"/>
        <v>3.3333333333333335</v>
      </c>
      <c r="AK632" s="101">
        <f t="shared" si="463"/>
        <v>12118.527249402439</v>
      </c>
      <c r="AL632" s="101">
        <f t="shared" si="710"/>
        <v>3616.0643641481706</v>
      </c>
      <c r="AM632" s="101">
        <f t="shared" si="711"/>
        <v>3616.0643641481706</v>
      </c>
      <c r="AN632" s="101">
        <f t="shared" si="712"/>
        <v>4886.3985211060972</v>
      </c>
      <c r="AO632" s="1">
        <v>36</v>
      </c>
      <c r="AP632" s="2">
        <v>36</v>
      </c>
      <c r="AQ632" s="74">
        <f t="shared" si="713"/>
        <v>657</v>
      </c>
      <c r="AR632" s="31">
        <f t="shared" si="714"/>
        <v>50</v>
      </c>
      <c r="AS632" s="2">
        <f t="shared" si="715"/>
        <v>1</v>
      </c>
      <c r="AT632" s="33">
        <f t="shared" si="716"/>
        <v>0</v>
      </c>
      <c r="AU632" s="31">
        <f t="shared" si="717"/>
        <v>25</v>
      </c>
      <c r="AV632" s="2">
        <f t="shared" si="718"/>
        <v>0</v>
      </c>
      <c r="AW632" s="33">
        <f t="shared" si="719"/>
        <v>1</v>
      </c>
      <c r="AX632" s="31">
        <f t="shared" si="720"/>
        <v>1</v>
      </c>
      <c r="AY632" s="33">
        <f t="shared" si="721"/>
        <v>1.2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558</v>
      </c>
      <c r="C633" s="31">
        <v>10</v>
      </c>
      <c r="D633" s="111" t="s">
        <v>14</v>
      </c>
      <c r="E633" s="2" t="s">
        <v>157</v>
      </c>
      <c r="F633" s="2" t="s">
        <v>149</v>
      </c>
      <c r="G633" s="2"/>
      <c r="H633" s="33" t="s">
        <v>81</v>
      </c>
      <c r="I633" s="99">
        <f t="shared" si="0"/>
        <v>1227.1900160619371</v>
      </c>
      <c r="J633" s="101">
        <f t="shared" si="1"/>
        <v>23.695174714659018</v>
      </c>
      <c r="K633" s="101">
        <f t="shared" si="2"/>
        <v>91</v>
      </c>
      <c r="L633" s="74">
        <f t="shared" si="537"/>
        <v>80</v>
      </c>
      <c r="M633" s="99">
        <f t="shared" si="191"/>
        <v>34026.499076788728</v>
      </c>
      <c r="N633" s="101">
        <f t="shared" si="692"/>
        <v>9268.831563634385</v>
      </c>
      <c r="O633" s="101">
        <f t="shared" si="693"/>
        <v>9268.831563634385</v>
      </c>
      <c r="P633" s="101">
        <f t="shared" si="694"/>
        <v>15488.835949519958</v>
      </c>
      <c r="Q633" s="101">
        <f t="shared" si="695"/>
        <v>0</v>
      </c>
      <c r="R633" s="109"/>
      <c r="S633" s="99">
        <f t="shared" si="696"/>
        <v>17450.679239139514</v>
      </c>
      <c r="T633" s="101">
        <f t="shared" si="697"/>
        <v>5207.1326843733659</v>
      </c>
      <c r="U633" s="101">
        <f t="shared" si="698"/>
        <v>5207.1326843733659</v>
      </c>
      <c r="V633" s="101">
        <f t="shared" si="699"/>
        <v>7036.4138703927802</v>
      </c>
      <c r="W633" s="101">
        <f t="shared" si="700"/>
        <v>0</v>
      </c>
      <c r="X633" s="74"/>
      <c r="Y633" s="99">
        <f t="shared" si="8"/>
        <v>59951.364697442739</v>
      </c>
      <c r="Z633" s="101">
        <f t="shared" si="701"/>
        <v>15621.398053120098</v>
      </c>
      <c r="AA633" s="101">
        <f t="shared" si="702"/>
        <v>15621.398053120098</v>
      </c>
      <c r="AB633" s="101">
        <f t="shared" si="703"/>
        <v>28708.568591202544</v>
      </c>
      <c r="AC633" s="101">
        <f t="shared" si="704"/>
        <v>0</v>
      </c>
      <c r="AD633" s="74"/>
      <c r="AE633" s="99">
        <f t="shared" si="787"/>
        <v>27.727164197424003</v>
      </c>
      <c r="AF633" s="101">
        <f t="shared" ref="AF633" si="799">AP633</f>
        <v>36</v>
      </c>
      <c r="AG633" s="101">
        <f t="shared" si="706"/>
        <v>19.001300000000001</v>
      </c>
      <c r="AH633" s="101">
        <f t="shared" si="707"/>
        <v>657</v>
      </c>
      <c r="AI633" s="101">
        <f t="shared" si="708"/>
        <v>300</v>
      </c>
      <c r="AJ633" s="108">
        <f t="shared" si="709"/>
        <v>3.3333333333333335</v>
      </c>
      <c r="AK633" s="101">
        <f t="shared" si="463"/>
        <v>12118.527249402439</v>
      </c>
      <c r="AL633" s="101">
        <f t="shared" si="710"/>
        <v>3616.0643641481706</v>
      </c>
      <c r="AM633" s="101">
        <f t="shared" si="711"/>
        <v>3616.0643641481706</v>
      </c>
      <c r="AN633" s="101">
        <f t="shared" si="712"/>
        <v>4886.3985211060972</v>
      </c>
      <c r="AO633" s="1">
        <v>36</v>
      </c>
      <c r="AP633" s="2">
        <v>36</v>
      </c>
      <c r="AQ633" s="74">
        <f t="shared" si="713"/>
        <v>657</v>
      </c>
      <c r="AR633" s="31">
        <f t="shared" si="714"/>
        <v>50</v>
      </c>
      <c r="AS633" s="2">
        <f t="shared" si="715"/>
        <v>1</v>
      </c>
      <c r="AT633" s="33">
        <f t="shared" si="716"/>
        <v>0</v>
      </c>
      <c r="AU633" s="31">
        <f t="shared" si="717"/>
        <v>0</v>
      </c>
      <c r="AV633" s="2">
        <f t="shared" si="718"/>
        <v>0</v>
      </c>
      <c r="AW633" s="33">
        <f t="shared" si="719"/>
        <v>1.36</v>
      </c>
      <c r="AX633" s="31">
        <f t="shared" si="720"/>
        <v>1</v>
      </c>
      <c r="AY633" s="33">
        <f t="shared" si="721"/>
        <v>1.2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559</v>
      </c>
      <c r="C634" s="31">
        <v>10</v>
      </c>
      <c r="D634" s="111" t="s">
        <v>14</v>
      </c>
      <c r="E634" s="2" t="s">
        <v>99</v>
      </c>
      <c r="F634" s="2" t="s">
        <v>149</v>
      </c>
      <c r="G634" s="2"/>
      <c r="H634" s="33" t="s">
        <v>81</v>
      </c>
      <c r="I634" s="99">
        <f t="shared" si="0"/>
        <v>997.56566107294225</v>
      </c>
      <c r="J634" s="101">
        <f t="shared" si="1"/>
        <v>11.847587357329509</v>
      </c>
      <c r="K634" s="101">
        <f t="shared" si="2"/>
        <v>163</v>
      </c>
      <c r="L634" s="74">
        <f t="shared" si="537"/>
        <v>124</v>
      </c>
      <c r="M634" s="99">
        <f t="shared" si="191"/>
        <v>27659.66688228129</v>
      </c>
      <c r="N634" s="101">
        <f t="shared" si="692"/>
        <v>8253.4068438191298</v>
      </c>
      <c r="O634" s="101">
        <f t="shared" si="693"/>
        <v>8253.4068438191298</v>
      </c>
      <c r="P634" s="101">
        <f t="shared" si="694"/>
        <v>11152.85319464303</v>
      </c>
      <c r="Q634" s="101">
        <f t="shared" si="695"/>
        <v>0</v>
      </c>
      <c r="R634" s="109"/>
      <c r="S634" s="99">
        <f t="shared" si="696"/>
        <v>17450.679239139514</v>
      </c>
      <c r="T634" s="101">
        <f t="shared" si="697"/>
        <v>5207.1326843733659</v>
      </c>
      <c r="U634" s="101">
        <f t="shared" si="698"/>
        <v>5207.1326843733659</v>
      </c>
      <c r="V634" s="101">
        <f t="shared" si="699"/>
        <v>7036.4138703927802</v>
      </c>
      <c r="W634" s="101">
        <f t="shared" si="700"/>
        <v>0</v>
      </c>
      <c r="X634" s="74"/>
      <c r="Y634" s="99">
        <f t="shared" si="8"/>
        <v>43626.698097848785</v>
      </c>
      <c r="Z634" s="101">
        <f t="shared" si="701"/>
        <v>13017.831710933415</v>
      </c>
      <c r="AA634" s="101">
        <f t="shared" si="702"/>
        <v>13017.831710933415</v>
      </c>
      <c r="AB634" s="101">
        <f t="shared" si="703"/>
        <v>17591.034675981951</v>
      </c>
      <c r="AC634" s="101">
        <f t="shared" si="704"/>
        <v>0</v>
      </c>
      <c r="AD634" s="74"/>
      <c r="AE634" s="99">
        <f t="shared" si="787"/>
        <v>27.727164197424003</v>
      </c>
      <c r="AF634" s="101">
        <f t="shared" ref="AF634" si="800">AP634</f>
        <v>36</v>
      </c>
      <c r="AG634" s="101">
        <f t="shared" si="706"/>
        <v>19.001300000000001</v>
      </c>
      <c r="AH634" s="101">
        <f t="shared" si="707"/>
        <v>328.5</v>
      </c>
      <c r="AI634" s="101">
        <f t="shared" si="708"/>
        <v>250</v>
      </c>
      <c r="AJ634" s="108">
        <f t="shared" si="709"/>
        <v>3.3333333333333335</v>
      </c>
      <c r="AK634" s="101">
        <f t="shared" si="463"/>
        <v>12118.527249402439</v>
      </c>
      <c r="AL634" s="101">
        <f t="shared" si="710"/>
        <v>3616.0643641481706</v>
      </c>
      <c r="AM634" s="101">
        <f t="shared" si="711"/>
        <v>3616.0643641481706</v>
      </c>
      <c r="AN634" s="101">
        <f t="shared" si="712"/>
        <v>4886.3985211060972</v>
      </c>
      <c r="AO634" s="1">
        <v>36</v>
      </c>
      <c r="AP634" s="2">
        <v>36</v>
      </c>
      <c r="AQ634" s="74">
        <f t="shared" si="713"/>
        <v>657</v>
      </c>
      <c r="AR634" s="31">
        <f t="shared" si="714"/>
        <v>0</v>
      </c>
      <c r="AS634" s="2">
        <f t="shared" si="715"/>
        <v>0.5</v>
      </c>
      <c r="AT634" s="33">
        <f t="shared" si="716"/>
        <v>0</v>
      </c>
      <c r="AU634" s="31">
        <f t="shared" si="717"/>
        <v>0</v>
      </c>
      <c r="AV634" s="2">
        <f t="shared" si="718"/>
        <v>0</v>
      </c>
      <c r="AW634" s="33">
        <f t="shared" si="719"/>
        <v>1</v>
      </c>
      <c r="AX634" s="31">
        <f t="shared" si="720"/>
        <v>1</v>
      </c>
      <c r="AY634" s="33">
        <f t="shared" si="721"/>
        <v>1.2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customHeight="1">
      <c r="A635" s="2"/>
      <c r="B635" s="107">
        <v>560</v>
      </c>
      <c r="C635" s="31">
        <v>10</v>
      </c>
      <c r="D635" s="111" t="s">
        <v>14</v>
      </c>
      <c r="E635" s="2" t="s">
        <v>170</v>
      </c>
      <c r="F635" s="2" t="s">
        <v>149</v>
      </c>
      <c r="G635" s="2"/>
      <c r="H635" s="33" t="s">
        <v>81</v>
      </c>
      <c r="I635" s="99">
        <f t="shared" si="0"/>
        <v>1233.5798696693371</v>
      </c>
      <c r="J635" s="101">
        <f t="shared" si="1"/>
        <v>11.847587357329509</v>
      </c>
      <c r="K635" s="101">
        <f t="shared" si="2"/>
        <v>88</v>
      </c>
      <c r="L635" s="74">
        <f t="shared" si="537"/>
        <v>77</v>
      </c>
      <c r="M635" s="99">
        <f t="shared" si="191"/>
        <v>34203.671596958608</v>
      </c>
      <c r="N635" s="101">
        <f t="shared" si="692"/>
        <v>10206.081600459143</v>
      </c>
      <c r="O635" s="101">
        <f t="shared" si="693"/>
        <v>10206.081600459143</v>
      </c>
      <c r="P635" s="101">
        <f t="shared" si="694"/>
        <v>13791.508396040323</v>
      </c>
      <c r="Q635" s="101">
        <f t="shared" si="695"/>
        <v>0</v>
      </c>
      <c r="R635" s="109"/>
      <c r="S635" s="99">
        <f t="shared" si="696"/>
        <v>17450.679239139514</v>
      </c>
      <c r="T635" s="101">
        <f t="shared" si="697"/>
        <v>5207.1326843733659</v>
      </c>
      <c r="U635" s="101">
        <f t="shared" si="698"/>
        <v>5207.1326843733659</v>
      </c>
      <c r="V635" s="101">
        <f t="shared" si="699"/>
        <v>7036.4138703927802</v>
      </c>
      <c r="W635" s="101">
        <f t="shared" si="700"/>
        <v>0</v>
      </c>
      <c r="X635" s="74"/>
      <c r="Y635" s="99">
        <f t="shared" si="8"/>
        <v>43626.698097848785</v>
      </c>
      <c r="Z635" s="101">
        <f t="shared" si="701"/>
        <v>13017.831710933415</v>
      </c>
      <c r="AA635" s="101">
        <f t="shared" si="702"/>
        <v>13017.831710933415</v>
      </c>
      <c r="AB635" s="101">
        <f t="shared" si="703"/>
        <v>17591.034675981951</v>
      </c>
      <c r="AC635" s="101">
        <f t="shared" si="704"/>
        <v>0</v>
      </c>
      <c r="AD635" s="74"/>
      <c r="AE635" s="99">
        <f t="shared" si="787"/>
        <v>27.727164197424003</v>
      </c>
      <c r="AF635" s="101">
        <f t="shared" ref="AF635" si="801">AP635</f>
        <v>36</v>
      </c>
      <c r="AG635" s="101">
        <f t="shared" si="706"/>
        <v>44.001300000000001</v>
      </c>
      <c r="AH635" s="101">
        <f t="shared" si="707"/>
        <v>328.5</v>
      </c>
      <c r="AI635" s="101">
        <f t="shared" si="708"/>
        <v>250</v>
      </c>
      <c r="AJ635" s="108">
        <f t="shared" si="709"/>
        <v>3.3333333333333335</v>
      </c>
      <c r="AK635" s="101">
        <f t="shared" si="463"/>
        <v>12118.527249402439</v>
      </c>
      <c r="AL635" s="101">
        <f t="shared" si="710"/>
        <v>3616.0643641481706</v>
      </c>
      <c r="AM635" s="101">
        <f t="shared" si="711"/>
        <v>3616.0643641481706</v>
      </c>
      <c r="AN635" s="101">
        <f t="shared" si="712"/>
        <v>4886.3985211060972</v>
      </c>
      <c r="AO635" s="1">
        <v>36</v>
      </c>
      <c r="AP635" s="2">
        <v>36</v>
      </c>
      <c r="AQ635" s="74">
        <f t="shared" si="713"/>
        <v>657</v>
      </c>
      <c r="AR635" s="31">
        <f t="shared" si="714"/>
        <v>0</v>
      </c>
      <c r="AS635" s="2">
        <f t="shared" si="715"/>
        <v>0.5</v>
      </c>
      <c r="AT635" s="33">
        <f t="shared" si="716"/>
        <v>0</v>
      </c>
      <c r="AU635" s="31">
        <f t="shared" si="717"/>
        <v>25</v>
      </c>
      <c r="AV635" s="2">
        <f t="shared" si="718"/>
        <v>0</v>
      </c>
      <c r="AW635" s="33">
        <f t="shared" si="719"/>
        <v>1</v>
      </c>
      <c r="AX635" s="31">
        <f t="shared" si="720"/>
        <v>1</v>
      </c>
      <c r="AY635" s="33">
        <f t="shared" si="721"/>
        <v>1.2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561</v>
      </c>
      <c r="C636" s="31">
        <v>10</v>
      </c>
      <c r="D636" s="111" t="s">
        <v>14</v>
      </c>
      <c r="E636" s="2" t="s">
        <v>108</v>
      </c>
      <c r="F636" s="2" t="s">
        <v>149</v>
      </c>
      <c r="G636" s="2"/>
      <c r="H636" s="33" t="s">
        <v>81</v>
      </c>
      <c r="I636" s="99">
        <f t="shared" si="0"/>
        <v>1086.6430574112094</v>
      </c>
      <c r="J636" s="101">
        <f t="shared" si="1"/>
        <v>11.847587357329509</v>
      </c>
      <c r="K636" s="101">
        <f t="shared" si="2"/>
        <v>124</v>
      </c>
      <c r="L636" s="74">
        <f t="shared" si="537"/>
        <v>102</v>
      </c>
      <c r="M636" s="99">
        <f t="shared" si="191"/>
        <v>30129.530476831438</v>
      </c>
      <c r="N636" s="101">
        <f t="shared" si="692"/>
        <v>8253.4068438191298</v>
      </c>
      <c r="O636" s="101">
        <f t="shared" si="693"/>
        <v>8253.4068438191298</v>
      </c>
      <c r="P636" s="101">
        <f t="shared" si="694"/>
        <v>13622.716789193179</v>
      </c>
      <c r="Q636" s="101">
        <f t="shared" si="695"/>
        <v>0</v>
      </c>
      <c r="R636" s="109"/>
      <c r="S636" s="99">
        <f t="shared" si="696"/>
        <v>17450.679239139514</v>
      </c>
      <c r="T636" s="101">
        <f t="shared" si="697"/>
        <v>5207.1326843733659</v>
      </c>
      <c r="U636" s="101">
        <f t="shared" si="698"/>
        <v>5207.1326843733659</v>
      </c>
      <c r="V636" s="101">
        <f t="shared" si="699"/>
        <v>7036.4138703927802</v>
      </c>
      <c r="W636" s="101">
        <f t="shared" si="700"/>
        <v>0</v>
      </c>
      <c r="X636" s="74"/>
      <c r="Y636" s="99">
        <f t="shared" si="8"/>
        <v>49959.470581202288</v>
      </c>
      <c r="Z636" s="101">
        <f t="shared" si="701"/>
        <v>13017.831710933415</v>
      </c>
      <c r="AA636" s="101">
        <f t="shared" si="702"/>
        <v>13017.831710933415</v>
      </c>
      <c r="AB636" s="101">
        <f t="shared" si="703"/>
        <v>23923.807159335454</v>
      </c>
      <c r="AC636" s="101">
        <f t="shared" si="704"/>
        <v>0</v>
      </c>
      <c r="AD636" s="74"/>
      <c r="AE636" s="99">
        <f t="shared" si="787"/>
        <v>27.727164197424003</v>
      </c>
      <c r="AF636" s="101">
        <f t="shared" ref="AF636" si="802">AP636</f>
        <v>36</v>
      </c>
      <c r="AG636" s="101">
        <f t="shared" si="706"/>
        <v>19.001300000000001</v>
      </c>
      <c r="AH636" s="101">
        <f t="shared" si="707"/>
        <v>328.5</v>
      </c>
      <c r="AI636" s="101">
        <f t="shared" si="708"/>
        <v>250</v>
      </c>
      <c r="AJ636" s="108">
        <f t="shared" si="709"/>
        <v>3.3333333333333335</v>
      </c>
      <c r="AK636" s="101">
        <f t="shared" si="463"/>
        <v>12118.527249402439</v>
      </c>
      <c r="AL636" s="101">
        <f t="shared" si="710"/>
        <v>3616.0643641481706</v>
      </c>
      <c r="AM636" s="101">
        <f t="shared" si="711"/>
        <v>3616.0643641481706</v>
      </c>
      <c r="AN636" s="101">
        <f t="shared" si="712"/>
        <v>4886.3985211060972</v>
      </c>
      <c r="AO636" s="1">
        <v>36</v>
      </c>
      <c r="AP636" s="2">
        <v>36</v>
      </c>
      <c r="AQ636" s="74">
        <f t="shared" si="713"/>
        <v>657</v>
      </c>
      <c r="AR636" s="31">
        <f t="shared" si="714"/>
        <v>0</v>
      </c>
      <c r="AS636" s="2">
        <f t="shared" si="715"/>
        <v>0.5</v>
      </c>
      <c r="AT636" s="33">
        <f t="shared" si="716"/>
        <v>0</v>
      </c>
      <c r="AU636" s="31">
        <f t="shared" si="717"/>
        <v>0</v>
      </c>
      <c r="AV636" s="2">
        <f t="shared" si="718"/>
        <v>0</v>
      </c>
      <c r="AW636" s="33">
        <f t="shared" si="719"/>
        <v>1.36</v>
      </c>
      <c r="AX636" s="31">
        <f t="shared" si="720"/>
        <v>1</v>
      </c>
      <c r="AY636" s="33">
        <f t="shared" si="721"/>
        <v>1.2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562</v>
      </c>
      <c r="C637" s="31">
        <v>7</v>
      </c>
      <c r="D637" s="111" t="s">
        <v>14</v>
      </c>
      <c r="E637" s="2" t="s">
        <v>67</v>
      </c>
      <c r="F637" s="2" t="s">
        <v>149</v>
      </c>
      <c r="G637" s="1"/>
      <c r="H637" s="33" t="s">
        <v>81</v>
      </c>
      <c r="I637" s="99">
        <f t="shared" si="0"/>
        <v>697.77063111172617</v>
      </c>
      <c r="J637" s="101">
        <f t="shared" si="1"/>
        <v>16.518097441877977</v>
      </c>
      <c r="K637" s="101">
        <f t="shared" si="2"/>
        <v>360</v>
      </c>
      <c r="L637" s="74">
        <f t="shared" si="537"/>
        <v>230</v>
      </c>
      <c r="M637" s="99">
        <f t="shared" si="191"/>
        <v>19347.200860975005</v>
      </c>
      <c r="N637" s="101">
        <f t="shared" si="692"/>
        <v>5774.3055459795614</v>
      </c>
      <c r="O637" s="101">
        <f t="shared" si="693"/>
        <v>5774.3055459795614</v>
      </c>
      <c r="P637" s="101">
        <f t="shared" si="694"/>
        <v>7798.5897690158799</v>
      </c>
      <c r="Q637" s="101">
        <f t="shared" si="695"/>
        <v>0</v>
      </c>
      <c r="R637" s="109"/>
      <c r="S637" s="99">
        <f t="shared" si="696"/>
        <v>13918.719365196586</v>
      </c>
      <c r="T637" s="101">
        <f t="shared" si="697"/>
        <v>4154.1378001353669</v>
      </c>
      <c r="U637" s="101">
        <f t="shared" si="698"/>
        <v>4154.1378001353669</v>
      </c>
      <c r="V637" s="101">
        <f t="shared" si="699"/>
        <v>5610.4437649258534</v>
      </c>
      <c r="W637" s="101">
        <f t="shared" si="700"/>
        <v>0</v>
      </c>
      <c r="X637" s="74"/>
      <c r="Y637" s="99">
        <f t="shared" si="8"/>
        <v>27837.438730393173</v>
      </c>
      <c r="Z637" s="101">
        <f t="shared" si="701"/>
        <v>8308.2756002707338</v>
      </c>
      <c r="AA637" s="101">
        <f t="shared" si="702"/>
        <v>8308.2756002707338</v>
      </c>
      <c r="AB637" s="101">
        <f t="shared" si="703"/>
        <v>11220.887529851705</v>
      </c>
      <c r="AC637" s="101">
        <f t="shared" si="704"/>
        <v>0</v>
      </c>
      <c r="AD637" s="74"/>
      <c r="AE637" s="99">
        <f t="shared" si="787"/>
        <v>27.727164197424003</v>
      </c>
      <c r="AF637" s="101">
        <f t="shared" ref="AF637" si="803">AP637</f>
        <v>36</v>
      </c>
      <c r="AG637" s="101">
        <f t="shared" si="706"/>
        <v>19.001300000000001</v>
      </c>
      <c r="AH637" s="101">
        <f t="shared" si="707"/>
        <v>458</v>
      </c>
      <c r="AI637" s="101">
        <f t="shared" si="708"/>
        <v>200</v>
      </c>
      <c r="AJ637" s="108">
        <f t="shared" si="709"/>
        <v>3.3333333333333335</v>
      </c>
      <c r="AK637" s="101">
        <f t="shared" si="463"/>
        <v>11598.932804330489</v>
      </c>
      <c r="AL637" s="101">
        <f t="shared" si="710"/>
        <v>3461.7815001128056</v>
      </c>
      <c r="AM637" s="101">
        <f t="shared" si="711"/>
        <v>3461.7815001128056</v>
      </c>
      <c r="AN637" s="101">
        <f t="shared" si="712"/>
        <v>4675.3698041048783</v>
      </c>
      <c r="AO637" s="1">
        <v>36</v>
      </c>
      <c r="AP637" s="2">
        <v>36</v>
      </c>
      <c r="AQ637" s="74">
        <f t="shared" si="713"/>
        <v>458</v>
      </c>
      <c r="AR637" s="31">
        <f t="shared" si="714"/>
        <v>0</v>
      </c>
      <c r="AS637" s="2">
        <f t="shared" si="715"/>
        <v>1</v>
      </c>
      <c r="AT637" s="33">
        <f t="shared" si="716"/>
        <v>0</v>
      </c>
      <c r="AU637" s="31">
        <f t="shared" si="717"/>
        <v>0</v>
      </c>
      <c r="AV637" s="2">
        <f t="shared" si="718"/>
        <v>0</v>
      </c>
      <c r="AW637" s="33">
        <f t="shared" si="719"/>
        <v>1</v>
      </c>
      <c r="AX637" s="31">
        <f t="shared" si="720"/>
        <v>1</v>
      </c>
      <c r="AY637" s="33">
        <f t="shared" si="721"/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563</v>
      </c>
      <c r="C638" s="31">
        <v>7</v>
      </c>
      <c r="D638" s="111" t="s">
        <v>14</v>
      </c>
      <c r="E638" s="2" t="s">
        <v>136</v>
      </c>
      <c r="F638" s="2" t="s">
        <v>149</v>
      </c>
      <c r="G638" s="2"/>
      <c r="H638" s="33" t="s">
        <v>81</v>
      </c>
      <c r="I638" s="99">
        <f t="shared" si="0"/>
        <v>823.26777234560791</v>
      </c>
      <c r="J638" s="101">
        <f t="shared" si="1"/>
        <v>16.518097441877977</v>
      </c>
      <c r="K638" s="101">
        <f t="shared" si="2"/>
        <v>255</v>
      </c>
      <c r="L638" s="74">
        <f t="shared" si="537"/>
        <v>180</v>
      </c>
      <c r="M638" s="99">
        <f t="shared" si="191"/>
        <v>22826.880702274153</v>
      </c>
      <c r="N638" s="101">
        <f t="shared" si="692"/>
        <v>6812.8399960134038</v>
      </c>
      <c r="O638" s="101">
        <f t="shared" si="693"/>
        <v>6812.8399960134038</v>
      </c>
      <c r="P638" s="101">
        <f t="shared" si="694"/>
        <v>9201.2007102473453</v>
      </c>
      <c r="Q638" s="101">
        <f t="shared" si="695"/>
        <v>0</v>
      </c>
      <c r="R638" s="109"/>
      <c r="S638" s="99">
        <f t="shared" si="696"/>
        <v>13918.719365196586</v>
      </c>
      <c r="T638" s="101">
        <f t="shared" si="697"/>
        <v>4154.1378001353669</v>
      </c>
      <c r="U638" s="101">
        <f t="shared" si="698"/>
        <v>4154.1378001353669</v>
      </c>
      <c r="V638" s="101">
        <f t="shared" si="699"/>
        <v>5610.4437649258534</v>
      </c>
      <c r="W638" s="101">
        <f t="shared" si="700"/>
        <v>0</v>
      </c>
      <c r="X638" s="74"/>
      <c r="Y638" s="99">
        <f t="shared" si="8"/>
        <v>27837.438730393173</v>
      </c>
      <c r="Z638" s="101">
        <f t="shared" si="701"/>
        <v>8308.2756002707338</v>
      </c>
      <c r="AA638" s="101">
        <f t="shared" si="702"/>
        <v>8308.2756002707338</v>
      </c>
      <c r="AB638" s="101">
        <f t="shared" si="703"/>
        <v>11220.887529851705</v>
      </c>
      <c r="AC638" s="101">
        <f t="shared" si="704"/>
        <v>0</v>
      </c>
      <c r="AD638" s="74"/>
      <c r="AE638" s="99">
        <f t="shared" si="787"/>
        <v>27.727164197424003</v>
      </c>
      <c r="AF638" s="101">
        <f t="shared" ref="AF638" si="804">AP638</f>
        <v>36</v>
      </c>
      <c r="AG638" s="101">
        <f t="shared" si="706"/>
        <v>44.001300000000001</v>
      </c>
      <c r="AH638" s="101">
        <f t="shared" si="707"/>
        <v>458</v>
      </c>
      <c r="AI638" s="101">
        <f t="shared" si="708"/>
        <v>200</v>
      </c>
      <c r="AJ638" s="108">
        <f t="shared" si="709"/>
        <v>3.3333333333333335</v>
      </c>
      <c r="AK638" s="101">
        <f t="shared" si="463"/>
        <v>11598.932804330489</v>
      </c>
      <c r="AL638" s="101">
        <f t="shared" si="710"/>
        <v>3461.7815001128056</v>
      </c>
      <c r="AM638" s="101">
        <f t="shared" si="711"/>
        <v>3461.7815001128056</v>
      </c>
      <c r="AN638" s="101">
        <f t="shared" si="712"/>
        <v>4675.3698041048783</v>
      </c>
      <c r="AO638" s="1">
        <v>36</v>
      </c>
      <c r="AP638" s="2">
        <v>36</v>
      </c>
      <c r="AQ638" s="74">
        <f t="shared" si="713"/>
        <v>458</v>
      </c>
      <c r="AR638" s="31">
        <f t="shared" si="714"/>
        <v>0</v>
      </c>
      <c r="AS638" s="2">
        <f t="shared" si="715"/>
        <v>1</v>
      </c>
      <c r="AT638" s="33">
        <f t="shared" si="716"/>
        <v>0</v>
      </c>
      <c r="AU638" s="31">
        <f t="shared" si="717"/>
        <v>25</v>
      </c>
      <c r="AV638" s="2">
        <f t="shared" si="718"/>
        <v>0</v>
      </c>
      <c r="AW638" s="33">
        <f t="shared" si="719"/>
        <v>1</v>
      </c>
      <c r="AX638" s="31">
        <f t="shared" si="720"/>
        <v>1</v>
      </c>
      <c r="AY638" s="33">
        <f t="shared" si="721"/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564</v>
      </c>
      <c r="C639" s="31">
        <v>7</v>
      </c>
      <c r="D639" s="111" t="s">
        <v>14</v>
      </c>
      <c r="E639" s="2" t="s">
        <v>91</v>
      </c>
      <c r="F639" s="2" t="s">
        <v>149</v>
      </c>
      <c r="G639" s="2"/>
      <c r="H639" s="33" t="s">
        <v>81</v>
      </c>
      <c r="I639" s="99">
        <f t="shared" si="0"/>
        <v>754.59090713155763</v>
      </c>
      <c r="J639" s="101">
        <f t="shared" si="1"/>
        <v>16.518097441877977</v>
      </c>
      <c r="K639" s="101">
        <f t="shared" si="2"/>
        <v>302</v>
      </c>
      <c r="L639" s="74">
        <f t="shared" si="537"/>
        <v>205</v>
      </c>
      <c r="M639" s="99">
        <f t="shared" si="191"/>
        <v>20922.665983919826</v>
      </c>
      <c r="N639" s="101">
        <f t="shared" si="692"/>
        <v>5774.3055459795614</v>
      </c>
      <c r="O639" s="101">
        <f t="shared" si="693"/>
        <v>5774.3055459795614</v>
      </c>
      <c r="P639" s="101">
        <f t="shared" si="694"/>
        <v>9374.0548919607008</v>
      </c>
      <c r="Q639" s="101">
        <f t="shared" si="695"/>
        <v>0</v>
      </c>
      <c r="R639" s="109"/>
      <c r="S639" s="99">
        <f t="shared" si="696"/>
        <v>13918.719365196586</v>
      </c>
      <c r="T639" s="101">
        <f t="shared" si="697"/>
        <v>4154.1378001353669</v>
      </c>
      <c r="U639" s="101">
        <f t="shared" si="698"/>
        <v>4154.1378001353669</v>
      </c>
      <c r="V639" s="101">
        <f t="shared" si="699"/>
        <v>5610.4437649258534</v>
      </c>
      <c r="W639" s="101">
        <f t="shared" si="700"/>
        <v>0</v>
      </c>
      <c r="X639" s="74"/>
      <c r="Y639" s="99">
        <f t="shared" si="8"/>
        <v>31876.958241139786</v>
      </c>
      <c r="Z639" s="101">
        <f t="shared" si="701"/>
        <v>8308.2756002707338</v>
      </c>
      <c r="AA639" s="101">
        <f t="shared" si="702"/>
        <v>8308.2756002707338</v>
      </c>
      <c r="AB639" s="101">
        <f t="shared" si="703"/>
        <v>15260.40704059832</v>
      </c>
      <c r="AC639" s="101">
        <f t="shared" si="704"/>
        <v>0</v>
      </c>
      <c r="AD639" s="74"/>
      <c r="AE639" s="99">
        <f t="shared" si="787"/>
        <v>27.727164197424003</v>
      </c>
      <c r="AF639" s="101">
        <f t="shared" ref="AF639" si="805">AP639</f>
        <v>36</v>
      </c>
      <c r="AG639" s="101">
        <f t="shared" si="706"/>
        <v>19.001300000000001</v>
      </c>
      <c r="AH639" s="101">
        <f t="shared" si="707"/>
        <v>458</v>
      </c>
      <c r="AI639" s="101">
        <f t="shared" si="708"/>
        <v>200</v>
      </c>
      <c r="AJ639" s="108">
        <f t="shared" si="709"/>
        <v>3.3333333333333335</v>
      </c>
      <c r="AK639" s="101">
        <f t="shared" si="463"/>
        <v>11598.932804330489</v>
      </c>
      <c r="AL639" s="101">
        <f t="shared" si="710"/>
        <v>3461.7815001128056</v>
      </c>
      <c r="AM639" s="101">
        <f t="shared" si="711"/>
        <v>3461.7815001128056</v>
      </c>
      <c r="AN639" s="101">
        <f t="shared" si="712"/>
        <v>4675.3698041048783</v>
      </c>
      <c r="AO639" s="1">
        <v>36</v>
      </c>
      <c r="AP639" s="2">
        <v>36</v>
      </c>
      <c r="AQ639" s="74">
        <f t="shared" si="713"/>
        <v>458</v>
      </c>
      <c r="AR639" s="31">
        <f t="shared" si="714"/>
        <v>0</v>
      </c>
      <c r="AS639" s="2">
        <f t="shared" si="715"/>
        <v>1</v>
      </c>
      <c r="AT639" s="33">
        <f t="shared" si="716"/>
        <v>0</v>
      </c>
      <c r="AU639" s="31">
        <f t="shared" si="717"/>
        <v>0</v>
      </c>
      <c r="AV639" s="2">
        <f t="shared" si="718"/>
        <v>0</v>
      </c>
      <c r="AW639" s="33">
        <f t="shared" si="719"/>
        <v>1.36</v>
      </c>
      <c r="AX639" s="31">
        <f t="shared" si="720"/>
        <v>1</v>
      </c>
      <c r="AY639" s="33">
        <f t="shared" si="721"/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565</v>
      </c>
      <c r="C640" s="31">
        <v>7</v>
      </c>
      <c r="D640" s="111" t="s">
        <v>14</v>
      </c>
      <c r="E640" s="2" t="s">
        <v>148</v>
      </c>
      <c r="F640" s="2" t="s">
        <v>149</v>
      </c>
      <c r="G640" s="2"/>
      <c r="H640" s="33" t="s">
        <v>81</v>
      </c>
      <c r="I640" s="99">
        <f t="shared" si="0"/>
        <v>795.66166419982585</v>
      </c>
      <c r="J640" s="101">
        <f t="shared" si="1"/>
        <v>16.518097441877977</v>
      </c>
      <c r="K640" s="101">
        <f t="shared" si="2"/>
        <v>270</v>
      </c>
      <c r="L640" s="74">
        <f t="shared" si="537"/>
        <v>189</v>
      </c>
      <c r="M640" s="99">
        <f t="shared" si="191"/>
        <v>22061.44160886421</v>
      </c>
      <c r="N640" s="101">
        <f t="shared" si="692"/>
        <v>6584.3894189016592</v>
      </c>
      <c r="O640" s="101">
        <f t="shared" si="693"/>
        <v>6584.3894189016592</v>
      </c>
      <c r="P640" s="101">
        <f t="shared" si="694"/>
        <v>8892.6627710608936</v>
      </c>
      <c r="Q640" s="101">
        <f t="shared" si="695"/>
        <v>0</v>
      </c>
      <c r="R640" s="109"/>
      <c r="S640" s="99">
        <f t="shared" si="696"/>
        <v>13918.719365196586</v>
      </c>
      <c r="T640" s="101">
        <f t="shared" si="697"/>
        <v>4154.1378001353669</v>
      </c>
      <c r="U640" s="101">
        <f t="shared" si="698"/>
        <v>4154.1378001353669</v>
      </c>
      <c r="V640" s="101">
        <f t="shared" si="699"/>
        <v>5610.4437649258534</v>
      </c>
      <c r="W640" s="101">
        <f t="shared" si="700"/>
        <v>0</v>
      </c>
      <c r="X640" s="74"/>
      <c r="Y640" s="99">
        <f t="shared" si="8"/>
        <v>34796.798412991469</v>
      </c>
      <c r="Z640" s="101">
        <f t="shared" si="701"/>
        <v>10385.344500338419</v>
      </c>
      <c r="AA640" s="101">
        <f t="shared" si="702"/>
        <v>10385.344500338419</v>
      </c>
      <c r="AB640" s="101">
        <f t="shared" si="703"/>
        <v>14026.109412314634</v>
      </c>
      <c r="AC640" s="101">
        <f t="shared" si="704"/>
        <v>0</v>
      </c>
      <c r="AD640" s="74"/>
      <c r="AE640" s="99">
        <f t="shared" si="787"/>
        <v>27.727164197424003</v>
      </c>
      <c r="AF640" s="101">
        <f t="shared" ref="AF640" si="806">AP640</f>
        <v>36</v>
      </c>
      <c r="AG640" s="101">
        <f t="shared" si="706"/>
        <v>19.001300000000001</v>
      </c>
      <c r="AH640" s="101">
        <f t="shared" si="707"/>
        <v>458</v>
      </c>
      <c r="AI640" s="101">
        <f t="shared" si="708"/>
        <v>250</v>
      </c>
      <c r="AJ640" s="108">
        <f t="shared" si="709"/>
        <v>3.3333333333333335</v>
      </c>
      <c r="AK640" s="101">
        <f t="shared" si="463"/>
        <v>11598.932804330489</v>
      </c>
      <c r="AL640" s="101">
        <f t="shared" si="710"/>
        <v>3461.7815001128056</v>
      </c>
      <c r="AM640" s="101">
        <f t="shared" si="711"/>
        <v>3461.7815001128056</v>
      </c>
      <c r="AN640" s="101">
        <f t="shared" si="712"/>
        <v>4675.3698041048783</v>
      </c>
      <c r="AO640" s="1">
        <v>36</v>
      </c>
      <c r="AP640" s="2">
        <v>36</v>
      </c>
      <c r="AQ640" s="74">
        <f t="shared" si="713"/>
        <v>458</v>
      </c>
      <c r="AR640" s="31">
        <f t="shared" si="714"/>
        <v>50</v>
      </c>
      <c r="AS640" s="2">
        <f t="shared" si="715"/>
        <v>1</v>
      </c>
      <c r="AT640" s="33">
        <f t="shared" si="716"/>
        <v>0</v>
      </c>
      <c r="AU640" s="31">
        <f t="shared" si="717"/>
        <v>0</v>
      </c>
      <c r="AV640" s="2">
        <f t="shared" si="718"/>
        <v>0</v>
      </c>
      <c r="AW640" s="33">
        <f t="shared" si="719"/>
        <v>1</v>
      </c>
      <c r="AX640" s="31">
        <f t="shared" si="720"/>
        <v>1</v>
      </c>
      <c r="AY640" s="33">
        <f t="shared" si="721"/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566</v>
      </c>
      <c r="C641" s="31">
        <v>7</v>
      </c>
      <c r="D641" s="111" t="s">
        <v>14</v>
      </c>
      <c r="E641" s="2" t="s">
        <v>163</v>
      </c>
      <c r="F641" s="2" t="s">
        <v>149</v>
      </c>
      <c r="G641" s="2"/>
      <c r="H641" s="33" t="s">
        <v>81</v>
      </c>
      <c r="I641" s="99">
        <f t="shared" si="0"/>
        <v>983.90737605064839</v>
      </c>
      <c r="J641" s="101">
        <f t="shared" si="1"/>
        <v>16.518097441877977</v>
      </c>
      <c r="K641" s="101">
        <f t="shared" si="2"/>
        <v>171</v>
      </c>
      <c r="L641" s="74">
        <f t="shared" si="537"/>
        <v>131</v>
      </c>
      <c r="M641" s="99">
        <f t="shared" si="191"/>
        <v>27280.961370812933</v>
      </c>
      <c r="N641" s="101">
        <f t="shared" si="692"/>
        <v>8142.1910939524214</v>
      </c>
      <c r="O641" s="101">
        <f t="shared" si="693"/>
        <v>8142.1910939524214</v>
      </c>
      <c r="P641" s="101">
        <f t="shared" si="694"/>
        <v>10996.579182908088</v>
      </c>
      <c r="Q641" s="101">
        <f t="shared" si="695"/>
        <v>0</v>
      </c>
      <c r="R641" s="109"/>
      <c r="S641" s="99">
        <f t="shared" si="696"/>
        <v>13918.719365196586</v>
      </c>
      <c r="T641" s="101">
        <f t="shared" si="697"/>
        <v>4154.1378001353669</v>
      </c>
      <c r="U641" s="101">
        <f t="shared" si="698"/>
        <v>4154.1378001353669</v>
      </c>
      <c r="V641" s="101">
        <f t="shared" si="699"/>
        <v>5610.4437649258534</v>
      </c>
      <c r="W641" s="101">
        <f t="shared" si="700"/>
        <v>0</v>
      </c>
      <c r="X641" s="74"/>
      <c r="Y641" s="99">
        <f t="shared" si="8"/>
        <v>34796.798412991469</v>
      </c>
      <c r="Z641" s="101">
        <f t="shared" si="701"/>
        <v>10385.344500338419</v>
      </c>
      <c r="AA641" s="101">
        <f t="shared" si="702"/>
        <v>10385.344500338419</v>
      </c>
      <c r="AB641" s="101">
        <f t="shared" si="703"/>
        <v>14026.109412314634</v>
      </c>
      <c r="AC641" s="101">
        <f t="shared" si="704"/>
        <v>0</v>
      </c>
      <c r="AD641" s="74"/>
      <c r="AE641" s="99">
        <f t="shared" si="787"/>
        <v>27.727164197424003</v>
      </c>
      <c r="AF641" s="101">
        <f t="shared" ref="AF641" si="807">AP641</f>
        <v>36</v>
      </c>
      <c r="AG641" s="101">
        <f t="shared" si="706"/>
        <v>44.001300000000001</v>
      </c>
      <c r="AH641" s="101">
        <f t="shared" si="707"/>
        <v>458</v>
      </c>
      <c r="AI641" s="101">
        <f t="shared" si="708"/>
        <v>250</v>
      </c>
      <c r="AJ641" s="108">
        <f t="shared" si="709"/>
        <v>3.3333333333333335</v>
      </c>
      <c r="AK641" s="101">
        <f t="shared" si="463"/>
        <v>11598.932804330489</v>
      </c>
      <c r="AL641" s="101">
        <f t="shared" si="710"/>
        <v>3461.7815001128056</v>
      </c>
      <c r="AM641" s="101">
        <f t="shared" si="711"/>
        <v>3461.7815001128056</v>
      </c>
      <c r="AN641" s="101">
        <f t="shared" si="712"/>
        <v>4675.3698041048783</v>
      </c>
      <c r="AO641" s="1">
        <v>36</v>
      </c>
      <c r="AP641" s="2">
        <v>36</v>
      </c>
      <c r="AQ641" s="74">
        <f t="shared" si="713"/>
        <v>458</v>
      </c>
      <c r="AR641" s="31">
        <f t="shared" si="714"/>
        <v>50</v>
      </c>
      <c r="AS641" s="2">
        <f t="shared" si="715"/>
        <v>1</v>
      </c>
      <c r="AT641" s="33">
        <f t="shared" si="716"/>
        <v>0</v>
      </c>
      <c r="AU641" s="31">
        <f t="shared" si="717"/>
        <v>25</v>
      </c>
      <c r="AV641" s="2">
        <f t="shared" si="718"/>
        <v>0</v>
      </c>
      <c r="AW641" s="33">
        <f t="shared" si="719"/>
        <v>1</v>
      </c>
      <c r="AX641" s="31">
        <f t="shared" si="720"/>
        <v>1</v>
      </c>
      <c r="AY641" s="33">
        <f t="shared" si="721"/>
        <v>1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567</v>
      </c>
      <c r="C642" s="31">
        <v>7</v>
      </c>
      <c r="D642" s="111" t="s">
        <v>14</v>
      </c>
      <c r="E642" s="2" t="s">
        <v>155</v>
      </c>
      <c r="F642" s="2" t="s">
        <v>149</v>
      </c>
      <c r="G642" s="2"/>
      <c r="H642" s="33" t="s">
        <v>81</v>
      </c>
      <c r="I642" s="99">
        <f t="shared" si="0"/>
        <v>866.68700922461517</v>
      </c>
      <c r="J642" s="101">
        <f t="shared" si="1"/>
        <v>16.518097441877977</v>
      </c>
      <c r="K642" s="101">
        <f t="shared" si="2"/>
        <v>233</v>
      </c>
      <c r="L642" s="74">
        <f t="shared" si="537"/>
        <v>167</v>
      </c>
      <c r="M642" s="99">
        <f t="shared" si="191"/>
        <v>24030.773012545236</v>
      </c>
      <c r="N642" s="101">
        <f t="shared" si="692"/>
        <v>6584.3894189016592</v>
      </c>
      <c r="O642" s="101">
        <f t="shared" si="693"/>
        <v>6584.3894189016592</v>
      </c>
      <c r="P642" s="101">
        <f t="shared" si="694"/>
        <v>10861.994174741918</v>
      </c>
      <c r="Q642" s="101">
        <f t="shared" si="695"/>
        <v>0</v>
      </c>
      <c r="R642" s="109"/>
      <c r="S642" s="99">
        <f t="shared" si="696"/>
        <v>13918.719365196586</v>
      </c>
      <c r="T642" s="101">
        <f t="shared" si="697"/>
        <v>4154.1378001353669</v>
      </c>
      <c r="U642" s="101">
        <f t="shared" si="698"/>
        <v>4154.1378001353669</v>
      </c>
      <c r="V642" s="101">
        <f t="shared" si="699"/>
        <v>5610.4437649258534</v>
      </c>
      <c r="W642" s="101">
        <f t="shared" si="700"/>
        <v>0</v>
      </c>
      <c r="X642" s="74"/>
      <c r="Y642" s="99">
        <f t="shared" si="8"/>
        <v>39846.197801424743</v>
      </c>
      <c r="Z642" s="101">
        <f t="shared" si="701"/>
        <v>10385.344500338419</v>
      </c>
      <c r="AA642" s="101">
        <f t="shared" si="702"/>
        <v>10385.344500338419</v>
      </c>
      <c r="AB642" s="101">
        <f t="shared" si="703"/>
        <v>19075.508800747903</v>
      </c>
      <c r="AC642" s="101">
        <f t="shared" si="704"/>
        <v>0</v>
      </c>
      <c r="AD642" s="74"/>
      <c r="AE642" s="99">
        <f t="shared" si="787"/>
        <v>27.727164197424003</v>
      </c>
      <c r="AF642" s="101">
        <f t="shared" ref="AF642" si="808">AP642</f>
        <v>36</v>
      </c>
      <c r="AG642" s="101">
        <f t="shared" si="706"/>
        <v>19.001300000000001</v>
      </c>
      <c r="AH642" s="101">
        <f t="shared" si="707"/>
        <v>458</v>
      </c>
      <c r="AI642" s="101">
        <f t="shared" si="708"/>
        <v>250</v>
      </c>
      <c r="AJ642" s="108">
        <f t="shared" si="709"/>
        <v>3.3333333333333335</v>
      </c>
      <c r="AK642" s="101">
        <f t="shared" si="463"/>
        <v>11598.932804330489</v>
      </c>
      <c r="AL642" s="101">
        <f t="shared" si="710"/>
        <v>3461.7815001128056</v>
      </c>
      <c r="AM642" s="101">
        <f t="shared" si="711"/>
        <v>3461.7815001128056</v>
      </c>
      <c r="AN642" s="101">
        <f t="shared" si="712"/>
        <v>4675.3698041048783</v>
      </c>
      <c r="AO642" s="1">
        <v>36</v>
      </c>
      <c r="AP642" s="2">
        <v>36</v>
      </c>
      <c r="AQ642" s="74">
        <f t="shared" si="713"/>
        <v>458</v>
      </c>
      <c r="AR642" s="31">
        <f t="shared" si="714"/>
        <v>50</v>
      </c>
      <c r="AS642" s="2">
        <f t="shared" si="715"/>
        <v>1</v>
      </c>
      <c r="AT642" s="33">
        <f t="shared" si="716"/>
        <v>0</v>
      </c>
      <c r="AU642" s="31">
        <f t="shared" si="717"/>
        <v>0</v>
      </c>
      <c r="AV642" s="2">
        <f t="shared" si="718"/>
        <v>0</v>
      </c>
      <c r="AW642" s="33">
        <f t="shared" si="719"/>
        <v>1.36</v>
      </c>
      <c r="AX642" s="31">
        <f t="shared" si="720"/>
        <v>1</v>
      </c>
      <c r="AY642" s="33">
        <f t="shared" si="721"/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568</v>
      </c>
      <c r="C643" s="31">
        <v>7</v>
      </c>
      <c r="D643" s="111" t="s">
        <v>14</v>
      </c>
      <c r="E643" s="2" t="s">
        <v>79</v>
      </c>
      <c r="F643" s="2" t="s">
        <v>149</v>
      </c>
      <c r="G643" s="2"/>
      <c r="H643" s="33" t="s">
        <v>81</v>
      </c>
      <c r="I643" s="99">
        <f t="shared" si="0"/>
        <v>697.77063111172617</v>
      </c>
      <c r="J643" s="101">
        <f t="shared" si="1"/>
        <v>8.2590487209389885</v>
      </c>
      <c r="K643" s="101">
        <f t="shared" si="2"/>
        <v>360</v>
      </c>
      <c r="L643" s="74">
        <f t="shared" si="537"/>
        <v>230</v>
      </c>
      <c r="M643" s="99">
        <f t="shared" si="191"/>
        <v>19347.200860975005</v>
      </c>
      <c r="N643" s="101">
        <f t="shared" si="692"/>
        <v>5774.3055459795614</v>
      </c>
      <c r="O643" s="101">
        <f t="shared" si="693"/>
        <v>5774.3055459795614</v>
      </c>
      <c r="P643" s="101">
        <f t="shared" si="694"/>
        <v>7798.5897690158799</v>
      </c>
      <c r="Q643" s="101">
        <f t="shared" si="695"/>
        <v>0</v>
      </c>
      <c r="R643" s="109"/>
      <c r="S643" s="99">
        <f t="shared" si="696"/>
        <v>13918.719365196586</v>
      </c>
      <c r="T643" s="101">
        <f t="shared" si="697"/>
        <v>4154.1378001353669</v>
      </c>
      <c r="U643" s="101">
        <f t="shared" si="698"/>
        <v>4154.1378001353669</v>
      </c>
      <c r="V643" s="101">
        <f t="shared" si="699"/>
        <v>5610.4437649258534</v>
      </c>
      <c r="W643" s="101">
        <f t="shared" si="700"/>
        <v>0</v>
      </c>
      <c r="X643" s="74"/>
      <c r="Y643" s="99">
        <f t="shared" si="8"/>
        <v>27837.438730393173</v>
      </c>
      <c r="Z643" s="101">
        <f t="shared" si="701"/>
        <v>8308.2756002707338</v>
      </c>
      <c r="AA643" s="101">
        <f t="shared" si="702"/>
        <v>8308.2756002707338</v>
      </c>
      <c r="AB643" s="101">
        <f t="shared" si="703"/>
        <v>11220.887529851705</v>
      </c>
      <c r="AC643" s="101">
        <f t="shared" si="704"/>
        <v>0</v>
      </c>
      <c r="AD643" s="74"/>
      <c r="AE643" s="99">
        <f t="shared" si="787"/>
        <v>27.727164197424003</v>
      </c>
      <c r="AF643" s="101">
        <f t="shared" ref="AF643" si="809">AP643</f>
        <v>36</v>
      </c>
      <c r="AG643" s="101">
        <f t="shared" si="706"/>
        <v>19.001300000000001</v>
      </c>
      <c r="AH643" s="101">
        <f t="shared" si="707"/>
        <v>229</v>
      </c>
      <c r="AI643" s="101">
        <f t="shared" si="708"/>
        <v>200</v>
      </c>
      <c r="AJ643" s="108">
        <f t="shared" si="709"/>
        <v>3.3333333333333335</v>
      </c>
      <c r="AK643" s="101">
        <f t="shared" si="463"/>
        <v>11598.932804330489</v>
      </c>
      <c r="AL643" s="101">
        <f t="shared" si="710"/>
        <v>3461.7815001128056</v>
      </c>
      <c r="AM643" s="101">
        <f t="shared" si="711"/>
        <v>3461.7815001128056</v>
      </c>
      <c r="AN643" s="101">
        <f t="shared" si="712"/>
        <v>4675.3698041048783</v>
      </c>
      <c r="AO643" s="1">
        <v>36</v>
      </c>
      <c r="AP643" s="2">
        <v>36</v>
      </c>
      <c r="AQ643" s="74">
        <f t="shared" si="713"/>
        <v>458</v>
      </c>
      <c r="AR643" s="31">
        <f t="shared" si="714"/>
        <v>0</v>
      </c>
      <c r="AS643" s="2">
        <f t="shared" si="715"/>
        <v>0.5</v>
      </c>
      <c r="AT643" s="33">
        <f t="shared" si="716"/>
        <v>0</v>
      </c>
      <c r="AU643" s="31">
        <f t="shared" si="717"/>
        <v>0</v>
      </c>
      <c r="AV643" s="2">
        <f t="shared" si="718"/>
        <v>0</v>
      </c>
      <c r="AW643" s="33">
        <f t="shared" si="719"/>
        <v>1</v>
      </c>
      <c r="AX643" s="31">
        <f t="shared" si="720"/>
        <v>1</v>
      </c>
      <c r="AY643" s="33">
        <f t="shared" si="721"/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569</v>
      </c>
      <c r="C644" s="31">
        <v>7</v>
      </c>
      <c r="D644" s="111" t="s">
        <v>14</v>
      </c>
      <c r="E644" s="2" t="s">
        <v>168</v>
      </c>
      <c r="F644" s="2" t="s">
        <v>149</v>
      </c>
      <c r="G644" s="2"/>
      <c r="H644" s="33" t="s">
        <v>81</v>
      </c>
      <c r="I644" s="99">
        <f t="shared" si="0"/>
        <v>823.26777234560791</v>
      </c>
      <c r="J644" s="101">
        <f t="shared" si="1"/>
        <v>8.2590487209389885</v>
      </c>
      <c r="K644" s="101">
        <f t="shared" si="2"/>
        <v>255</v>
      </c>
      <c r="L644" s="74">
        <f t="shared" si="537"/>
        <v>180</v>
      </c>
      <c r="M644" s="99">
        <f t="shared" si="191"/>
        <v>22826.880702274153</v>
      </c>
      <c r="N644" s="101">
        <f t="shared" si="692"/>
        <v>6812.8399960134038</v>
      </c>
      <c r="O644" s="101">
        <f t="shared" si="693"/>
        <v>6812.8399960134038</v>
      </c>
      <c r="P644" s="101">
        <f t="shared" si="694"/>
        <v>9201.2007102473453</v>
      </c>
      <c r="Q644" s="101">
        <f t="shared" si="695"/>
        <v>0</v>
      </c>
      <c r="R644" s="109"/>
      <c r="S644" s="99">
        <f t="shared" si="696"/>
        <v>13918.719365196586</v>
      </c>
      <c r="T644" s="101">
        <f t="shared" si="697"/>
        <v>4154.1378001353669</v>
      </c>
      <c r="U644" s="101">
        <f t="shared" si="698"/>
        <v>4154.1378001353669</v>
      </c>
      <c r="V644" s="101">
        <f t="shared" si="699"/>
        <v>5610.4437649258534</v>
      </c>
      <c r="W644" s="101">
        <f t="shared" si="700"/>
        <v>0</v>
      </c>
      <c r="X644" s="74"/>
      <c r="Y644" s="99">
        <f t="shared" si="8"/>
        <v>27837.438730393173</v>
      </c>
      <c r="Z644" s="101">
        <f t="shared" si="701"/>
        <v>8308.2756002707338</v>
      </c>
      <c r="AA644" s="101">
        <f t="shared" si="702"/>
        <v>8308.2756002707338</v>
      </c>
      <c r="AB644" s="101">
        <f t="shared" si="703"/>
        <v>11220.887529851705</v>
      </c>
      <c r="AC644" s="101">
        <f t="shared" si="704"/>
        <v>0</v>
      </c>
      <c r="AD644" s="74"/>
      <c r="AE644" s="99">
        <f t="shared" si="787"/>
        <v>27.727164197424003</v>
      </c>
      <c r="AF644" s="101">
        <f t="shared" ref="AF644" si="810">AP644</f>
        <v>36</v>
      </c>
      <c r="AG644" s="101">
        <f t="shared" si="706"/>
        <v>44.001300000000001</v>
      </c>
      <c r="AH644" s="101">
        <f t="shared" si="707"/>
        <v>229</v>
      </c>
      <c r="AI644" s="101">
        <f t="shared" si="708"/>
        <v>200</v>
      </c>
      <c r="AJ644" s="108">
        <f t="shared" si="709"/>
        <v>3.3333333333333335</v>
      </c>
      <c r="AK644" s="101">
        <f t="shared" si="463"/>
        <v>11598.932804330489</v>
      </c>
      <c r="AL644" s="101">
        <f t="shared" si="710"/>
        <v>3461.7815001128056</v>
      </c>
      <c r="AM644" s="101">
        <f t="shared" si="711"/>
        <v>3461.7815001128056</v>
      </c>
      <c r="AN644" s="101">
        <f t="shared" si="712"/>
        <v>4675.3698041048783</v>
      </c>
      <c r="AO644" s="1">
        <v>36</v>
      </c>
      <c r="AP644" s="2">
        <v>36</v>
      </c>
      <c r="AQ644" s="74">
        <f t="shared" si="713"/>
        <v>458</v>
      </c>
      <c r="AR644" s="31">
        <f t="shared" si="714"/>
        <v>0</v>
      </c>
      <c r="AS644" s="2">
        <f t="shared" si="715"/>
        <v>0.5</v>
      </c>
      <c r="AT644" s="33">
        <f t="shared" si="716"/>
        <v>0</v>
      </c>
      <c r="AU644" s="31">
        <f t="shared" si="717"/>
        <v>25</v>
      </c>
      <c r="AV644" s="2">
        <f t="shared" si="718"/>
        <v>0</v>
      </c>
      <c r="AW644" s="33">
        <f t="shared" si="719"/>
        <v>1</v>
      </c>
      <c r="AX644" s="31">
        <f t="shared" si="720"/>
        <v>1</v>
      </c>
      <c r="AY644" s="33">
        <f t="shared" si="721"/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570</v>
      </c>
      <c r="C645" s="31">
        <v>7</v>
      </c>
      <c r="D645" s="111" t="s">
        <v>14</v>
      </c>
      <c r="E645" s="2" t="s">
        <v>103</v>
      </c>
      <c r="F645" s="2" t="s">
        <v>149</v>
      </c>
      <c r="G645" s="2"/>
      <c r="H645" s="33" t="s">
        <v>81</v>
      </c>
      <c r="I645" s="99">
        <f t="shared" si="0"/>
        <v>754.59090713155763</v>
      </c>
      <c r="J645" s="101">
        <f t="shared" si="1"/>
        <v>8.2590487209389885</v>
      </c>
      <c r="K645" s="101">
        <f t="shared" si="2"/>
        <v>302</v>
      </c>
      <c r="L645" s="74">
        <f t="shared" si="537"/>
        <v>205</v>
      </c>
      <c r="M645" s="99">
        <f t="shared" si="191"/>
        <v>20922.665983919826</v>
      </c>
      <c r="N645" s="101">
        <f t="shared" si="692"/>
        <v>5774.3055459795614</v>
      </c>
      <c r="O645" s="101">
        <f t="shared" si="693"/>
        <v>5774.3055459795614</v>
      </c>
      <c r="P645" s="101">
        <f t="shared" si="694"/>
        <v>9374.0548919607008</v>
      </c>
      <c r="Q645" s="101">
        <f t="shared" si="695"/>
        <v>0</v>
      </c>
      <c r="R645" s="109"/>
      <c r="S645" s="99">
        <f t="shared" si="696"/>
        <v>13918.719365196586</v>
      </c>
      <c r="T645" s="101">
        <f t="shared" si="697"/>
        <v>4154.1378001353669</v>
      </c>
      <c r="U645" s="101">
        <f t="shared" si="698"/>
        <v>4154.1378001353669</v>
      </c>
      <c r="V645" s="101">
        <f t="shared" si="699"/>
        <v>5610.4437649258534</v>
      </c>
      <c r="W645" s="101">
        <f t="shared" si="700"/>
        <v>0</v>
      </c>
      <c r="X645" s="74"/>
      <c r="Y645" s="99">
        <f t="shared" si="8"/>
        <v>31876.958241139786</v>
      </c>
      <c r="Z645" s="101">
        <f t="shared" si="701"/>
        <v>8308.2756002707338</v>
      </c>
      <c r="AA645" s="101">
        <f t="shared" si="702"/>
        <v>8308.2756002707338</v>
      </c>
      <c r="AB645" s="101">
        <f t="shared" si="703"/>
        <v>15260.40704059832</v>
      </c>
      <c r="AC645" s="101">
        <f t="shared" si="704"/>
        <v>0</v>
      </c>
      <c r="AD645" s="74"/>
      <c r="AE645" s="99">
        <f t="shared" si="787"/>
        <v>27.727164197424003</v>
      </c>
      <c r="AF645" s="101">
        <f t="shared" ref="AF645" si="811">AP645</f>
        <v>36</v>
      </c>
      <c r="AG645" s="101">
        <f t="shared" si="706"/>
        <v>19.001300000000001</v>
      </c>
      <c r="AH645" s="101">
        <f t="shared" si="707"/>
        <v>229</v>
      </c>
      <c r="AI645" s="101">
        <f t="shared" si="708"/>
        <v>200</v>
      </c>
      <c r="AJ645" s="108">
        <f t="shared" si="709"/>
        <v>3.3333333333333335</v>
      </c>
      <c r="AK645" s="101">
        <f t="shared" si="463"/>
        <v>11598.932804330489</v>
      </c>
      <c r="AL645" s="101">
        <f t="shared" si="710"/>
        <v>3461.7815001128056</v>
      </c>
      <c r="AM645" s="101">
        <f t="shared" si="711"/>
        <v>3461.7815001128056</v>
      </c>
      <c r="AN645" s="101">
        <f t="shared" si="712"/>
        <v>4675.3698041048783</v>
      </c>
      <c r="AO645" s="1">
        <v>36</v>
      </c>
      <c r="AP645" s="2">
        <v>36</v>
      </c>
      <c r="AQ645" s="74">
        <f t="shared" si="713"/>
        <v>458</v>
      </c>
      <c r="AR645" s="31">
        <f t="shared" si="714"/>
        <v>0</v>
      </c>
      <c r="AS645" s="2">
        <f t="shared" si="715"/>
        <v>0.5</v>
      </c>
      <c r="AT645" s="33">
        <f t="shared" si="716"/>
        <v>0</v>
      </c>
      <c r="AU645" s="31">
        <f t="shared" si="717"/>
        <v>0</v>
      </c>
      <c r="AV645" s="2">
        <f t="shared" si="718"/>
        <v>0</v>
      </c>
      <c r="AW645" s="33">
        <f t="shared" si="719"/>
        <v>1.36</v>
      </c>
      <c r="AX645" s="31">
        <f t="shared" si="720"/>
        <v>1</v>
      </c>
      <c r="AY645" s="33">
        <f t="shared" si="721"/>
        <v>1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571</v>
      </c>
      <c r="C646" s="31">
        <v>4</v>
      </c>
      <c r="D646" s="111" t="s">
        <v>14</v>
      </c>
      <c r="E646" s="2" t="s">
        <v>67</v>
      </c>
      <c r="F646" s="2" t="s">
        <v>149</v>
      </c>
      <c r="G646" s="1"/>
      <c r="H646" s="33" t="s">
        <v>81</v>
      </c>
      <c r="I646" s="99">
        <f t="shared" si="0"/>
        <v>646.6079341952036</v>
      </c>
      <c r="J646" s="101">
        <f t="shared" si="1"/>
        <v>9.0885601645267471</v>
      </c>
      <c r="K646" s="101">
        <f t="shared" si="2"/>
        <v>415</v>
      </c>
      <c r="L646" s="74">
        <f t="shared" si="537"/>
        <v>256</v>
      </c>
      <c r="M646" s="99">
        <f t="shared" si="191"/>
        <v>17928.604362787544</v>
      </c>
      <c r="N646" s="101">
        <f t="shared" si="692"/>
        <v>5350.9678195528822</v>
      </c>
      <c r="O646" s="101">
        <f t="shared" si="693"/>
        <v>5350.9678195528822</v>
      </c>
      <c r="P646" s="101">
        <f t="shared" si="694"/>
        <v>7226.6687236817797</v>
      </c>
      <c r="Q646" s="101">
        <f t="shared" si="695"/>
        <v>0</v>
      </c>
      <c r="R646" s="109"/>
      <c r="S646" s="99">
        <f t="shared" si="696"/>
        <v>12898.155889756099</v>
      </c>
      <c r="T646" s="101">
        <f t="shared" si="697"/>
        <v>3849.5811330921956</v>
      </c>
      <c r="U646" s="101">
        <f t="shared" si="698"/>
        <v>3849.5811330921956</v>
      </c>
      <c r="V646" s="101">
        <f t="shared" si="699"/>
        <v>5198.9936235717078</v>
      </c>
      <c r="W646" s="101">
        <f t="shared" si="700"/>
        <v>0</v>
      </c>
      <c r="X646" s="74"/>
      <c r="Y646" s="99">
        <f t="shared" si="8"/>
        <v>25796.311779512194</v>
      </c>
      <c r="Z646" s="101">
        <f t="shared" si="701"/>
        <v>7699.1622661843903</v>
      </c>
      <c r="AA646" s="101">
        <f t="shared" si="702"/>
        <v>7699.1622661843903</v>
      </c>
      <c r="AB646" s="101">
        <f t="shared" si="703"/>
        <v>10397.987247143416</v>
      </c>
      <c r="AC646" s="101">
        <f t="shared" si="704"/>
        <v>0</v>
      </c>
      <c r="AD646" s="74"/>
      <c r="AE646" s="99">
        <f t="shared" si="787"/>
        <v>27.727164197424003</v>
      </c>
      <c r="AF646" s="101">
        <f t="shared" ref="AF646" si="812">AP646</f>
        <v>36</v>
      </c>
      <c r="AG646" s="101">
        <f t="shared" si="706"/>
        <v>19.001300000000001</v>
      </c>
      <c r="AH646" s="101">
        <f t="shared" si="707"/>
        <v>252</v>
      </c>
      <c r="AI646" s="101">
        <f t="shared" si="708"/>
        <v>200</v>
      </c>
      <c r="AJ646" s="108">
        <f t="shared" si="709"/>
        <v>3.3333333333333335</v>
      </c>
      <c r="AK646" s="101">
        <f t="shared" si="463"/>
        <v>10748.463241463416</v>
      </c>
      <c r="AL646" s="101">
        <f t="shared" si="710"/>
        <v>3207.9842775768298</v>
      </c>
      <c r="AM646" s="101">
        <f t="shared" si="711"/>
        <v>3207.9842775768298</v>
      </c>
      <c r="AN646" s="101">
        <f t="shared" si="712"/>
        <v>4332.4946863097566</v>
      </c>
      <c r="AO646" s="1">
        <v>36</v>
      </c>
      <c r="AP646" s="2">
        <v>36</v>
      </c>
      <c r="AQ646" s="74">
        <f t="shared" si="713"/>
        <v>252</v>
      </c>
      <c r="AR646" s="31">
        <f t="shared" si="714"/>
        <v>0</v>
      </c>
      <c r="AS646" s="2">
        <f t="shared" si="715"/>
        <v>1</v>
      </c>
      <c r="AT646" s="33">
        <f t="shared" si="716"/>
        <v>0</v>
      </c>
      <c r="AU646" s="31">
        <f t="shared" si="717"/>
        <v>0</v>
      </c>
      <c r="AV646" s="2">
        <f t="shared" si="718"/>
        <v>0</v>
      </c>
      <c r="AW646" s="33">
        <f t="shared" si="719"/>
        <v>1</v>
      </c>
      <c r="AX646" s="31">
        <f t="shared" si="720"/>
        <v>1</v>
      </c>
      <c r="AY646" s="33">
        <f t="shared" si="721"/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572</v>
      </c>
      <c r="C647" s="31">
        <v>4</v>
      </c>
      <c r="D647" s="111" t="s">
        <v>14</v>
      </c>
      <c r="E647" s="2" t="s">
        <v>148</v>
      </c>
      <c r="F647" s="2" t="s">
        <v>149</v>
      </c>
      <c r="G647" s="2"/>
      <c r="H647" s="33" t="s">
        <v>81</v>
      </c>
      <c r="I647" s="99">
        <f t="shared" si="0"/>
        <v>737.32129451603305</v>
      </c>
      <c r="J647" s="101">
        <f t="shared" si="1"/>
        <v>9.0885601645267471</v>
      </c>
      <c r="K647" s="101">
        <f t="shared" si="2"/>
        <v>317</v>
      </c>
      <c r="L647" s="74">
        <f t="shared" si="537"/>
        <v>212</v>
      </c>
      <c r="M647" s="99">
        <f t="shared" si="191"/>
        <v>20443.82859930327</v>
      </c>
      <c r="N647" s="101">
        <f t="shared" si="692"/>
        <v>6101.6611627832253</v>
      </c>
      <c r="O647" s="101">
        <f t="shared" si="693"/>
        <v>6101.6611627832253</v>
      </c>
      <c r="P647" s="101">
        <f t="shared" si="694"/>
        <v>8240.5062737368171</v>
      </c>
      <c r="Q647" s="101">
        <f t="shared" si="695"/>
        <v>0</v>
      </c>
      <c r="R647" s="109"/>
      <c r="S647" s="99">
        <f t="shared" si="696"/>
        <v>12898.155889756099</v>
      </c>
      <c r="T647" s="101">
        <f t="shared" si="697"/>
        <v>3849.5811330921956</v>
      </c>
      <c r="U647" s="101">
        <f t="shared" si="698"/>
        <v>3849.5811330921956</v>
      </c>
      <c r="V647" s="101">
        <f t="shared" si="699"/>
        <v>5198.9936235717078</v>
      </c>
      <c r="W647" s="101">
        <f t="shared" si="700"/>
        <v>0</v>
      </c>
      <c r="X647" s="74"/>
      <c r="Y647" s="99">
        <f t="shared" si="8"/>
        <v>32245.389724390247</v>
      </c>
      <c r="Z647" s="101">
        <f t="shared" si="701"/>
        <v>9623.9528327304888</v>
      </c>
      <c r="AA647" s="101">
        <f t="shared" si="702"/>
        <v>9623.9528327304888</v>
      </c>
      <c r="AB647" s="101">
        <f t="shared" si="703"/>
        <v>12997.484058929269</v>
      </c>
      <c r="AC647" s="101">
        <f t="shared" si="704"/>
        <v>0</v>
      </c>
      <c r="AD647" s="74"/>
      <c r="AE647" s="99">
        <f t="shared" si="787"/>
        <v>27.727164197424003</v>
      </c>
      <c r="AF647" s="101">
        <f t="shared" ref="AF647" si="813">AP647</f>
        <v>36</v>
      </c>
      <c r="AG647" s="101">
        <f t="shared" si="706"/>
        <v>19.001300000000001</v>
      </c>
      <c r="AH647" s="101">
        <f t="shared" si="707"/>
        <v>252</v>
      </c>
      <c r="AI647" s="101">
        <f t="shared" si="708"/>
        <v>250</v>
      </c>
      <c r="AJ647" s="108">
        <f t="shared" si="709"/>
        <v>3.3333333333333335</v>
      </c>
      <c r="AK647" s="101">
        <f t="shared" si="463"/>
        <v>10748.463241463416</v>
      </c>
      <c r="AL647" s="101">
        <f t="shared" si="710"/>
        <v>3207.9842775768298</v>
      </c>
      <c r="AM647" s="101">
        <f t="shared" si="711"/>
        <v>3207.9842775768298</v>
      </c>
      <c r="AN647" s="101">
        <f t="shared" si="712"/>
        <v>4332.4946863097566</v>
      </c>
      <c r="AO647" s="1">
        <v>36</v>
      </c>
      <c r="AP647" s="2">
        <v>36</v>
      </c>
      <c r="AQ647" s="74">
        <f t="shared" si="713"/>
        <v>252</v>
      </c>
      <c r="AR647" s="31">
        <f t="shared" si="714"/>
        <v>50</v>
      </c>
      <c r="AS647" s="2">
        <f t="shared" si="715"/>
        <v>1</v>
      </c>
      <c r="AT647" s="33">
        <f t="shared" si="716"/>
        <v>0</v>
      </c>
      <c r="AU647" s="31">
        <f t="shared" si="717"/>
        <v>0</v>
      </c>
      <c r="AV647" s="2">
        <f t="shared" si="718"/>
        <v>0</v>
      </c>
      <c r="AW647" s="33">
        <f t="shared" si="719"/>
        <v>1</v>
      </c>
      <c r="AX647" s="31">
        <f t="shared" si="720"/>
        <v>1</v>
      </c>
      <c r="AY647" s="33">
        <f t="shared" si="721"/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573</v>
      </c>
      <c r="C648" s="31">
        <v>4</v>
      </c>
      <c r="D648" s="111" t="s">
        <v>14</v>
      </c>
      <c r="E648" s="2" t="s">
        <v>79</v>
      </c>
      <c r="F648" s="2" t="s">
        <v>149</v>
      </c>
      <c r="G648" s="2"/>
      <c r="H648" s="33" t="s">
        <v>81</v>
      </c>
      <c r="I648" s="99">
        <f t="shared" si="0"/>
        <v>646.6079341952036</v>
      </c>
      <c r="J648" s="101">
        <f t="shared" si="1"/>
        <v>4.5442800822633735</v>
      </c>
      <c r="K648" s="101">
        <f t="shared" si="2"/>
        <v>415</v>
      </c>
      <c r="L648" s="74">
        <f t="shared" si="537"/>
        <v>256</v>
      </c>
      <c r="M648" s="99">
        <f t="shared" si="191"/>
        <v>17928.604362787544</v>
      </c>
      <c r="N648" s="101">
        <f t="shared" si="692"/>
        <v>5350.9678195528822</v>
      </c>
      <c r="O648" s="101">
        <f t="shared" si="693"/>
        <v>5350.9678195528822</v>
      </c>
      <c r="P648" s="101">
        <f t="shared" si="694"/>
        <v>7226.6687236817797</v>
      </c>
      <c r="Q648" s="101">
        <f t="shared" si="695"/>
        <v>0</v>
      </c>
      <c r="R648" s="109"/>
      <c r="S648" s="99">
        <f t="shared" si="696"/>
        <v>12898.155889756099</v>
      </c>
      <c r="T648" s="101">
        <f t="shared" si="697"/>
        <v>3849.5811330921956</v>
      </c>
      <c r="U648" s="101">
        <f t="shared" si="698"/>
        <v>3849.5811330921956</v>
      </c>
      <c r="V648" s="101">
        <f t="shared" si="699"/>
        <v>5198.9936235717078</v>
      </c>
      <c r="W648" s="101">
        <f t="shared" si="700"/>
        <v>0</v>
      </c>
      <c r="X648" s="74"/>
      <c r="Y648" s="99">
        <f t="shared" si="8"/>
        <v>25796.311779512194</v>
      </c>
      <c r="Z648" s="101">
        <f t="shared" si="701"/>
        <v>7699.1622661843903</v>
      </c>
      <c r="AA648" s="101">
        <f t="shared" si="702"/>
        <v>7699.1622661843903</v>
      </c>
      <c r="AB648" s="101">
        <f t="shared" si="703"/>
        <v>10397.987247143416</v>
      </c>
      <c r="AC648" s="101">
        <f t="shared" si="704"/>
        <v>0</v>
      </c>
      <c r="AD648" s="74"/>
      <c r="AE648" s="99">
        <f t="shared" si="787"/>
        <v>27.727164197424003</v>
      </c>
      <c r="AF648" s="101">
        <f t="shared" ref="AF648" si="814">AP648</f>
        <v>36</v>
      </c>
      <c r="AG648" s="101">
        <f t="shared" si="706"/>
        <v>19.001300000000001</v>
      </c>
      <c r="AH648" s="101">
        <f t="shared" si="707"/>
        <v>126</v>
      </c>
      <c r="AI648" s="101">
        <f t="shared" si="708"/>
        <v>200</v>
      </c>
      <c r="AJ648" s="108">
        <f t="shared" si="709"/>
        <v>3.3333333333333335</v>
      </c>
      <c r="AK648" s="101">
        <f t="shared" si="463"/>
        <v>10748.463241463416</v>
      </c>
      <c r="AL648" s="101">
        <f t="shared" si="710"/>
        <v>3207.9842775768298</v>
      </c>
      <c r="AM648" s="101">
        <f t="shared" si="711"/>
        <v>3207.9842775768298</v>
      </c>
      <c r="AN648" s="101">
        <f t="shared" si="712"/>
        <v>4332.4946863097566</v>
      </c>
      <c r="AO648" s="1">
        <v>36</v>
      </c>
      <c r="AP648" s="2">
        <v>36</v>
      </c>
      <c r="AQ648" s="74">
        <f t="shared" si="713"/>
        <v>252</v>
      </c>
      <c r="AR648" s="31">
        <f t="shared" si="714"/>
        <v>0</v>
      </c>
      <c r="AS648" s="2">
        <f t="shared" si="715"/>
        <v>0.5</v>
      </c>
      <c r="AT648" s="33">
        <f t="shared" si="716"/>
        <v>0</v>
      </c>
      <c r="AU648" s="31">
        <f t="shared" si="717"/>
        <v>0</v>
      </c>
      <c r="AV648" s="2">
        <f t="shared" si="718"/>
        <v>0</v>
      </c>
      <c r="AW648" s="33">
        <f t="shared" si="719"/>
        <v>1</v>
      </c>
      <c r="AX648" s="31">
        <f t="shared" si="720"/>
        <v>1</v>
      </c>
      <c r="AY648" s="33">
        <f t="shared" si="721"/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574</v>
      </c>
      <c r="C649" s="31">
        <v>1</v>
      </c>
      <c r="D649" s="111" t="s">
        <v>14</v>
      </c>
      <c r="E649" s="2" t="s">
        <v>67</v>
      </c>
      <c r="F649" s="2" t="s">
        <v>149</v>
      </c>
      <c r="G649" s="1"/>
      <c r="H649" s="33" t="s">
        <v>81</v>
      </c>
      <c r="I649" s="99">
        <f t="shared" si="0"/>
        <v>501.32618344729229</v>
      </c>
      <c r="J649" s="101">
        <f t="shared" si="1"/>
        <v>4.5803457972019714</v>
      </c>
      <c r="K649" s="101">
        <f t="shared" si="2"/>
        <v>601</v>
      </c>
      <c r="L649" s="74">
        <f t="shared" si="537"/>
        <v>328</v>
      </c>
      <c r="M649" s="99">
        <f t="shared" si="191"/>
        <v>13900.35340491098</v>
      </c>
      <c r="N649" s="101">
        <f t="shared" si="692"/>
        <v>4051.4823836264532</v>
      </c>
      <c r="O649" s="101">
        <f t="shared" si="693"/>
        <v>4051.4823836264532</v>
      </c>
      <c r="P649" s="101">
        <f t="shared" si="694"/>
        <v>5797.3886376580731</v>
      </c>
      <c r="Q649" s="101">
        <f t="shared" si="695"/>
        <v>0</v>
      </c>
      <c r="R649" s="109"/>
      <c r="S649" s="99">
        <f t="shared" si="696"/>
        <v>10000.160721454389</v>
      </c>
      <c r="T649" s="101">
        <f t="shared" si="697"/>
        <v>2914.7082679273167</v>
      </c>
      <c r="U649" s="101">
        <f t="shared" si="698"/>
        <v>2914.7082679273167</v>
      </c>
      <c r="V649" s="101">
        <f t="shared" si="699"/>
        <v>4170.7441855997558</v>
      </c>
      <c r="W649" s="101">
        <f t="shared" si="700"/>
        <v>0</v>
      </c>
      <c r="X649" s="74"/>
      <c r="Y649" s="99">
        <f t="shared" si="8"/>
        <v>20000.321442908778</v>
      </c>
      <c r="Z649" s="101">
        <f t="shared" si="701"/>
        <v>5829.4165358546334</v>
      </c>
      <c r="AA649" s="101">
        <f t="shared" si="702"/>
        <v>5829.4165358546334</v>
      </c>
      <c r="AB649" s="101">
        <f t="shared" si="703"/>
        <v>8341.4883711995117</v>
      </c>
      <c r="AC649" s="101">
        <f t="shared" si="704"/>
        <v>0</v>
      </c>
      <c r="AD649" s="74"/>
      <c r="AE649" s="99">
        <f t="shared" si="787"/>
        <v>27.727164197424003</v>
      </c>
      <c r="AF649" s="101">
        <f t="shared" ref="AF649" si="815">AP649</f>
        <v>36</v>
      </c>
      <c r="AG649" s="101">
        <f t="shared" si="706"/>
        <v>19.001300000000001</v>
      </c>
      <c r="AH649" s="101">
        <f t="shared" si="707"/>
        <v>127</v>
      </c>
      <c r="AI649" s="101">
        <f t="shared" si="708"/>
        <v>200</v>
      </c>
      <c r="AJ649" s="108">
        <f t="shared" si="709"/>
        <v>3.3333333333333335</v>
      </c>
      <c r="AK649" s="101">
        <f t="shared" si="463"/>
        <v>8333.4672678786592</v>
      </c>
      <c r="AL649" s="101">
        <f t="shared" si="710"/>
        <v>2428.9235566060975</v>
      </c>
      <c r="AM649" s="101">
        <f t="shared" si="711"/>
        <v>2428.9235566060975</v>
      </c>
      <c r="AN649" s="101">
        <f t="shared" si="712"/>
        <v>3475.6201546664633</v>
      </c>
      <c r="AO649" s="1">
        <v>36</v>
      </c>
      <c r="AP649" s="2">
        <v>36</v>
      </c>
      <c r="AQ649" s="74">
        <f t="shared" si="713"/>
        <v>127</v>
      </c>
      <c r="AR649" s="31">
        <f t="shared" si="714"/>
        <v>0</v>
      </c>
      <c r="AS649" s="2">
        <f t="shared" si="715"/>
        <v>1</v>
      </c>
      <c r="AT649" s="33">
        <f t="shared" si="716"/>
        <v>0</v>
      </c>
      <c r="AU649" s="31">
        <f t="shared" si="717"/>
        <v>0</v>
      </c>
      <c r="AV649" s="2">
        <f t="shared" si="718"/>
        <v>0</v>
      </c>
      <c r="AW649" s="33">
        <f t="shared" si="719"/>
        <v>1</v>
      </c>
      <c r="AX649" s="31">
        <f t="shared" si="720"/>
        <v>1</v>
      </c>
      <c r="AY649" s="33">
        <f t="shared" si="721"/>
        <v>1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575</v>
      </c>
      <c r="C650" s="31">
        <v>10</v>
      </c>
      <c r="D650" s="111" t="s">
        <v>14</v>
      </c>
      <c r="E650" s="2" t="s">
        <v>144</v>
      </c>
      <c r="F650" s="2" t="s">
        <v>149</v>
      </c>
      <c r="G650" s="2"/>
      <c r="H650" s="33" t="s">
        <v>80</v>
      </c>
      <c r="I650" s="99">
        <f t="shared" si="0"/>
        <v>835.95266250365148</v>
      </c>
      <c r="J650" s="101">
        <f t="shared" si="1"/>
        <v>23.695174714659018</v>
      </c>
      <c r="K650" s="101">
        <f t="shared" si="2"/>
        <v>246</v>
      </c>
      <c r="L650" s="74">
        <f t="shared" si="537"/>
        <v>173</v>
      </c>
      <c r="M650" s="99">
        <f t="shared" si="191"/>
        <v>23178.596734512517</v>
      </c>
      <c r="N650" s="101">
        <f t="shared" si="692"/>
        <v>4021.1011800021529</v>
      </c>
      <c r="O650" s="101">
        <f t="shared" si="693"/>
        <v>4021.1011800021529</v>
      </c>
      <c r="P650" s="101">
        <f t="shared" si="694"/>
        <v>5433.7259740146001</v>
      </c>
      <c r="Q650" s="101">
        <f t="shared" si="695"/>
        <v>9702.6684004936105</v>
      </c>
      <c r="R650" s="109"/>
      <c r="S650" s="99">
        <f t="shared" si="696"/>
        <v>16675.093495177756</v>
      </c>
      <c r="T650" s="101">
        <f t="shared" si="697"/>
        <v>2892.8514913185368</v>
      </c>
      <c r="U650" s="101">
        <f t="shared" si="698"/>
        <v>2892.8514913185368</v>
      </c>
      <c r="V650" s="101">
        <f t="shared" si="699"/>
        <v>3909.118816884878</v>
      </c>
      <c r="W650" s="101">
        <f t="shared" si="700"/>
        <v>6980.2716956558043</v>
      </c>
      <c r="X650" s="74"/>
      <c r="Y650" s="99">
        <f t="shared" si="8"/>
        <v>33350.186990355513</v>
      </c>
      <c r="Z650" s="101">
        <f t="shared" si="701"/>
        <v>5785.7029826370735</v>
      </c>
      <c r="AA650" s="101">
        <f t="shared" si="702"/>
        <v>5785.7029826370735</v>
      </c>
      <c r="AB650" s="101">
        <f t="shared" si="703"/>
        <v>7818.2376337697551</v>
      </c>
      <c r="AC650" s="101">
        <f t="shared" si="704"/>
        <v>13960.543391311609</v>
      </c>
      <c r="AD650" s="74"/>
      <c r="AE650" s="99">
        <f t="shared" si="787"/>
        <v>27.727164197424003</v>
      </c>
      <c r="AF650" s="101">
        <f t="shared" ref="AF650" si="816">AP650</f>
        <v>36</v>
      </c>
      <c r="AG650" s="101">
        <f t="shared" si="706"/>
        <v>19.001300000000001</v>
      </c>
      <c r="AH650" s="101">
        <f t="shared" si="707"/>
        <v>657</v>
      </c>
      <c r="AI650" s="101">
        <f t="shared" si="708"/>
        <v>200</v>
      </c>
      <c r="AJ650" s="108">
        <f t="shared" si="709"/>
        <v>3.3333333333333335</v>
      </c>
      <c r="AK650" s="101">
        <f t="shared" si="463"/>
        <v>8079.0181662682935</v>
      </c>
      <c r="AL650" s="101">
        <f t="shared" si="710"/>
        <v>2410.7095760987809</v>
      </c>
      <c r="AM650" s="101">
        <f t="shared" si="711"/>
        <v>2410.7095760987809</v>
      </c>
      <c r="AN650" s="101">
        <f t="shared" si="712"/>
        <v>3257.5990140707318</v>
      </c>
      <c r="AO650" s="1">
        <v>36</v>
      </c>
      <c r="AP650" s="2">
        <v>36</v>
      </c>
      <c r="AQ650" s="74">
        <f t="shared" si="713"/>
        <v>657</v>
      </c>
      <c r="AR650" s="31">
        <f t="shared" si="714"/>
        <v>0</v>
      </c>
      <c r="AS650" s="2">
        <f t="shared" si="715"/>
        <v>1</v>
      </c>
      <c r="AT650" s="33">
        <f t="shared" si="716"/>
        <v>0</v>
      </c>
      <c r="AU650" s="31">
        <f t="shared" si="717"/>
        <v>0</v>
      </c>
      <c r="AV650" s="2">
        <f t="shared" si="718"/>
        <v>0</v>
      </c>
      <c r="AW650" s="33">
        <f t="shared" si="719"/>
        <v>1</v>
      </c>
      <c r="AX650" s="31">
        <f t="shared" si="720"/>
        <v>0.6</v>
      </c>
      <c r="AY650" s="33">
        <f t="shared" si="721"/>
        <v>1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576</v>
      </c>
      <c r="C651" s="31">
        <v>10</v>
      </c>
      <c r="D651" s="111" t="s">
        <v>14</v>
      </c>
      <c r="E651" s="2" t="s">
        <v>138</v>
      </c>
      <c r="F651" s="2" t="s">
        <v>149</v>
      </c>
      <c r="G651" s="2"/>
      <c r="H651" s="33" t="s">
        <v>80</v>
      </c>
      <c r="I651" s="99">
        <f t="shared" si="0"/>
        <v>986.30245464654024</v>
      </c>
      <c r="J651" s="101">
        <f t="shared" si="1"/>
        <v>23.695174714659018</v>
      </c>
      <c r="K651" s="101">
        <f t="shared" si="2"/>
        <v>166</v>
      </c>
      <c r="L651" s="74">
        <f t="shared" si="537"/>
        <v>127</v>
      </c>
      <c r="M651" s="99">
        <f t="shared" si="191"/>
        <v>27347.370108306961</v>
      </c>
      <c r="N651" s="101">
        <f t="shared" si="692"/>
        <v>4744.3140528317881</v>
      </c>
      <c r="O651" s="101">
        <f t="shared" si="693"/>
        <v>4744.3140528317881</v>
      </c>
      <c r="P651" s="101">
        <f t="shared" si="694"/>
        <v>6411.0056782358197</v>
      </c>
      <c r="Q651" s="101">
        <f t="shared" si="695"/>
        <v>11447.736324407564</v>
      </c>
      <c r="R651" s="109"/>
      <c r="S651" s="99">
        <f t="shared" si="696"/>
        <v>16675.093495177756</v>
      </c>
      <c r="T651" s="101">
        <f t="shared" si="697"/>
        <v>2892.8514913185368</v>
      </c>
      <c r="U651" s="101">
        <f t="shared" si="698"/>
        <v>2892.8514913185368</v>
      </c>
      <c r="V651" s="101">
        <f t="shared" si="699"/>
        <v>3909.118816884878</v>
      </c>
      <c r="W651" s="101">
        <f t="shared" si="700"/>
        <v>6980.2716956558043</v>
      </c>
      <c r="X651" s="74"/>
      <c r="Y651" s="99">
        <f t="shared" si="8"/>
        <v>33350.186990355513</v>
      </c>
      <c r="Z651" s="101">
        <f t="shared" si="701"/>
        <v>5785.7029826370735</v>
      </c>
      <c r="AA651" s="101">
        <f t="shared" si="702"/>
        <v>5785.7029826370735</v>
      </c>
      <c r="AB651" s="101">
        <f t="shared" si="703"/>
        <v>7818.2376337697551</v>
      </c>
      <c r="AC651" s="101">
        <f t="shared" si="704"/>
        <v>13960.543391311609</v>
      </c>
      <c r="AD651" s="74"/>
      <c r="AE651" s="99">
        <f t="shared" si="787"/>
        <v>27.727164197424003</v>
      </c>
      <c r="AF651" s="101">
        <f t="shared" ref="AF651" si="817">AP651</f>
        <v>36</v>
      </c>
      <c r="AG651" s="101">
        <f t="shared" si="706"/>
        <v>44.001300000000001</v>
      </c>
      <c r="AH651" s="101">
        <f t="shared" si="707"/>
        <v>657</v>
      </c>
      <c r="AI651" s="101">
        <f t="shared" si="708"/>
        <v>200</v>
      </c>
      <c r="AJ651" s="108">
        <f t="shared" si="709"/>
        <v>3.3333333333333335</v>
      </c>
      <c r="AK651" s="101">
        <f t="shared" si="463"/>
        <v>8079.0181662682935</v>
      </c>
      <c r="AL651" s="101">
        <f t="shared" si="710"/>
        <v>2410.7095760987809</v>
      </c>
      <c r="AM651" s="101">
        <f t="shared" si="711"/>
        <v>2410.7095760987809</v>
      </c>
      <c r="AN651" s="101">
        <f t="shared" si="712"/>
        <v>3257.5990140707318</v>
      </c>
      <c r="AO651" s="1">
        <v>36</v>
      </c>
      <c r="AP651" s="2">
        <v>36</v>
      </c>
      <c r="AQ651" s="74">
        <f t="shared" si="713"/>
        <v>657</v>
      </c>
      <c r="AR651" s="31">
        <f t="shared" si="714"/>
        <v>0</v>
      </c>
      <c r="AS651" s="2">
        <f t="shared" si="715"/>
        <v>1</v>
      </c>
      <c r="AT651" s="33">
        <f t="shared" si="716"/>
        <v>0</v>
      </c>
      <c r="AU651" s="31">
        <f t="shared" si="717"/>
        <v>25</v>
      </c>
      <c r="AV651" s="2">
        <f t="shared" si="718"/>
        <v>0</v>
      </c>
      <c r="AW651" s="33">
        <f t="shared" si="719"/>
        <v>1</v>
      </c>
      <c r="AX651" s="31">
        <f t="shared" si="720"/>
        <v>0.6</v>
      </c>
      <c r="AY651" s="33">
        <f t="shared" si="721"/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577</v>
      </c>
      <c r="C652" s="31">
        <v>10</v>
      </c>
      <c r="D652" s="111" t="s">
        <v>14</v>
      </c>
      <c r="E652" s="2" t="s">
        <v>141</v>
      </c>
      <c r="F652" s="2" t="s">
        <v>149</v>
      </c>
      <c r="G652" s="2"/>
      <c r="H652" s="33" t="s">
        <v>80</v>
      </c>
      <c r="I652" s="99">
        <f t="shared" si="0"/>
        <v>906.64599462830233</v>
      </c>
      <c r="J652" s="101">
        <f t="shared" si="1"/>
        <v>23.695174714659018</v>
      </c>
      <c r="K652" s="101">
        <f t="shared" si="2"/>
        <v>199</v>
      </c>
      <c r="L652" s="74">
        <f t="shared" si="537"/>
        <v>146</v>
      </c>
      <c r="M652" s="99">
        <f t="shared" si="191"/>
        <v>25138.72236199574</v>
      </c>
      <c r="N652" s="101">
        <f t="shared" si="692"/>
        <v>4021.1011800021529</v>
      </c>
      <c r="O652" s="101">
        <f t="shared" si="693"/>
        <v>4021.1011800021529</v>
      </c>
      <c r="P652" s="101">
        <f t="shared" si="694"/>
        <v>5433.7259740146001</v>
      </c>
      <c r="Q652" s="101">
        <f t="shared" si="695"/>
        <v>11662.794027976834</v>
      </c>
      <c r="R652" s="109"/>
      <c r="S652" s="99">
        <f t="shared" si="696"/>
        <v>16675.093495177756</v>
      </c>
      <c r="T652" s="101">
        <f t="shared" si="697"/>
        <v>2892.8514913185368</v>
      </c>
      <c r="U652" s="101">
        <f t="shared" si="698"/>
        <v>2892.8514913185368</v>
      </c>
      <c r="V652" s="101">
        <f t="shared" si="699"/>
        <v>3909.118816884878</v>
      </c>
      <c r="W652" s="101">
        <f t="shared" si="700"/>
        <v>6980.2716956558043</v>
      </c>
      <c r="X652" s="74"/>
      <c r="Y652" s="99">
        <f t="shared" si="8"/>
        <v>38375.982611227693</v>
      </c>
      <c r="Z652" s="101">
        <f t="shared" si="701"/>
        <v>5785.7029826370735</v>
      </c>
      <c r="AA652" s="101">
        <f t="shared" si="702"/>
        <v>5785.7029826370735</v>
      </c>
      <c r="AB652" s="101">
        <f t="shared" si="703"/>
        <v>7818.2376337697551</v>
      </c>
      <c r="AC652" s="101">
        <f t="shared" si="704"/>
        <v>18986.339012183787</v>
      </c>
      <c r="AD652" s="74"/>
      <c r="AE652" s="99">
        <f t="shared" si="787"/>
        <v>27.727164197424003</v>
      </c>
      <c r="AF652" s="101">
        <f t="shared" ref="AF652" si="818">AP652</f>
        <v>36</v>
      </c>
      <c r="AG652" s="101">
        <f t="shared" si="706"/>
        <v>19.001300000000001</v>
      </c>
      <c r="AH652" s="101">
        <f t="shared" si="707"/>
        <v>657</v>
      </c>
      <c r="AI652" s="101">
        <f t="shared" si="708"/>
        <v>200</v>
      </c>
      <c r="AJ652" s="108">
        <f t="shared" si="709"/>
        <v>3.3333333333333335</v>
      </c>
      <c r="AK652" s="101">
        <f t="shared" si="463"/>
        <v>8079.0181662682935</v>
      </c>
      <c r="AL652" s="101">
        <f t="shared" si="710"/>
        <v>2410.7095760987809</v>
      </c>
      <c r="AM652" s="101">
        <f t="shared" si="711"/>
        <v>2410.7095760987809</v>
      </c>
      <c r="AN652" s="101">
        <f t="shared" si="712"/>
        <v>3257.5990140707318</v>
      </c>
      <c r="AO652" s="1">
        <v>36</v>
      </c>
      <c r="AP652" s="2">
        <v>36</v>
      </c>
      <c r="AQ652" s="74">
        <f t="shared" si="713"/>
        <v>657</v>
      </c>
      <c r="AR652" s="31">
        <f t="shared" si="714"/>
        <v>0</v>
      </c>
      <c r="AS652" s="2">
        <f t="shared" si="715"/>
        <v>1</v>
      </c>
      <c r="AT652" s="33">
        <f t="shared" si="716"/>
        <v>0</v>
      </c>
      <c r="AU652" s="31">
        <f t="shared" si="717"/>
        <v>0</v>
      </c>
      <c r="AV652" s="2">
        <f t="shared" si="718"/>
        <v>0</v>
      </c>
      <c r="AW652" s="33">
        <f t="shared" si="719"/>
        <v>1.36</v>
      </c>
      <c r="AX652" s="31">
        <f t="shared" si="720"/>
        <v>0.6</v>
      </c>
      <c r="AY652" s="33">
        <f t="shared" si="721"/>
        <v>1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578</v>
      </c>
      <c r="C653" s="31">
        <v>10</v>
      </c>
      <c r="D653" s="111" t="s">
        <v>14</v>
      </c>
      <c r="E653" s="2" t="s">
        <v>150</v>
      </c>
      <c r="F653" s="2" t="s">
        <v>149</v>
      </c>
      <c r="G653" s="2"/>
      <c r="H653" s="33" t="s">
        <v>80</v>
      </c>
      <c r="I653" s="99">
        <f t="shared" si="0"/>
        <v>835.95266250365148</v>
      </c>
      <c r="J653" s="101">
        <f t="shared" si="1"/>
        <v>23.695174714659018</v>
      </c>
      <c r="K653" s="101">
        <f t="shared" si="2"/>
        <v>246</v>
      </c>
      <c r="L653" s="74">
        <f t="shared" si="537"/>
        <v>173</v>
      </c>
      <c r="M653" s="99">
        <f t="shared" si="191"/>
        <v>23178.596734512517</v>
      </c>
      <c r="N653" s="101">
        <f t="shared" si="692"/>
        <v>4021.1011800021529</v>
      </c>
      <c r="O653" s="101">
        <f t="shared" si="693"/>
        <v>4021.1011800021529</v>
      </c>
      <c r="P653" s="101">
        <f t="shared" si="694"/>
        <v>5433.7259740146001</v>
      </c>
      <c r="Q653" s="101">
        <f t="shared" si="695"/>
        <v>9702.6684004936105</v>
      </c>
      <c r="R653" s="109"/>
      <c r="S653" s="99">
        <f t="shared" si="696"/>
        <v>16675.093495177756</v>
      </c>
      <c r="T653" s="101">
        <f t="shared" si="697"/>
        <v>2892.8514913185368</v>
      </c>
      <c r="U653" s="101">
        <f t="shared" si="698"/>
        <v>2892.8514913185368</v>
      </c>
      <c r="V653" s="101">
        <f t="shared" si="699"/>
        <v>3909.118816884878</v>
      </c>
      <c r="W653" s="101">
        <f t="shared" si="700"/>
        <v>6980.2716956558043</v>
      </c>
      <c r="X653" s="74"/>
      <c r="Y653" s="99">
        <f t="shared" si="8"/>
        <v>33350.186990355513</v>
      </c>
      <c r="Z653" s="101">
        <f t="shared" si="701"/>
        <v>5785.7029826370735</v>
      </c>
      <c r="AA653" s="101">
        <f t="shared" si="702"/>
        <v>5785.7029826370735</v>
      </c>
      <c r="AB653" s="101">
        <f t="shared" si="703"/>
        <v>7818.2376337697551</v>
      </c>
      <c r="AC653" s="101">
        <f t="shared" si="704"/>
        <v>13960.543391311609</v>
      </c>
      <c r="AD653" s="74"/>
      <c r="AE653" s="99">
        <f t="shared" si="787"/>
        <v>27.727164197424003</v>
      </c>
      <c r="AF653" s="101">
        <f t="shared" ref="AF653" si="819">AP653</f>
        <v>36</v>
      </c>
      <c r="AG653" s="101">
        <f t="shared" si="706"/>
        <v>19.001300000000001</v>
      </c>
      <c r="AH653" s="101">
        <f t="shared" si="707"/>
        <v>657</v>
      </c>
      <c r="AI653" s="101">
        <f t="shared" si="708"/>
        <v>200</v>
      </c>
      <c r="AJ653" s="108">
        <f t="shared" si="709"/>
        <v>3.3333333333333335</v>
      </c>
      <c r="AK653" s="101">
        <f t="shared" si="463"/>
        <v>8079.0181662682935</v>
      </c>
      <c r="AL653" s="101">
        <f t="shared" si="710"/>
        <v>2410.7095760987809</v>
      </c>
      <c r="AM653" s="101">
        <f t="shared" si="711"/>
        <v>2410.7095760987809</v>
      </c>
      <c r="AN653" s="101">
        <f t="shared" si="712"/>
        <v>3257.5990140707318</v>
      </c>
      <c r="AO653" s="1">
        <v>36</v>
      </c>
      <c r="AP653" s="2">
        <v>36</v>
      </c>
      <c r="AQ653" s="74">
        <f t="shared" si="713"/>
        <v>657</v>
      </c>
      <c r="AR653" s="31">
        <f t="shared" si="714"/>
        <v>50</v>
      </c>
      <c r="AS653" s="2">
        <f t="shared" si="715"/>
        <v>1</v>
      </c>
      <c r="AT653" s="33">
        <f t="shared" si="716"/>
        <v>0</v>
      </c>
      <c r="AU653" s="31">
        <f t="shared" si="717"/>
        <v>0</v>
      </c>
      <c r="AV653" s="2">
        <f t="shared" si="718"/>
        <v>0</v>
      </c>
      <c r="AW653" s="33">
        <f t="shared" si="719"/>
        <v>1</v>
      </c>
      <c r="AX653" s="31">
        <f t="shared" si="720"/>
        <v>0.6</v>
      </c>
      <c r="AY653" s="33">
        <f t="shared" si="721"/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579</v>
      </c>
      <c r="C654" s="31">
        <v>10</v>
      </c>
      <c r="D654" s="111" t="s">
        <v>14</v>
      </c>
      <c r="E654" s="2" t="s">
        <v>164</v>
      </c>
      <c r="F654" s="2" t="s">
        <v>149</v>
      </c>
      <c r="G654" s="2"/>
      <c r="H654" s="33" t="s">
        <v>80</v>
      </c>
      <c r="I654" s="99">
        <f t="shared" si="0"/>
        <v>986.30245464654024</v>
      </c>
      <c r="J654" s="101">
        <f t="shared" si="1"/>
        <v>23.695174714659018</v>
      </c>
      <c r="K654" s="101">
        <f t="shared" si="2"/>
        <v>166</v>
      </c>
      <c r="L654" s="74">
        <f t="shared" si="537"/>
        <v>127</v>
      </c>
      <c r="M654" s="99">
        <f t="shared" si="191"/>
        <v>27347.370108306961</v>
      </c>
      <c r="N654" s="101">
        <f t="shared" si="692"/>
        <v>4744.3140528317881</v>
      </c>
      <c r="O654" s="101">
        <f t="shared" si="693"/>
        <v>4744.3140528317881</v>
      </c>
      <c r="P654" s="101">
        <f t="shared" si="694"/>
        <v>6411.0056782358197</v>
      </c>
      <c r="Q654" s="101">
        <f t="shared" si="695"/>
        <v>11447.736324407564</v>
      </c>
      <c r="R654" s="109"/>
      <c r="S654" s="99">
        <f t="shared" si="696"/>
        <v>16675.093495177756</v>
      </c>
      <c r="T654" s="101">
        <f t="shared" si="697"/>
        <v>2892.8514913185368</v>
      </c>
      <c r="U654" s="101">
        <f t="shared" si="698"/>
        <v>2892.8514913185368</v>
      </c>
      <c r="V654" s="101">
        <f t="shared" si="699"/>
        <v>3909.118816884878</v>
      </c>
      <c r="W654" s="101">
        <f t="shared" si="700"/>
        <v>6980.2716956558043</v>
      </c>
      <c r="X654" s="74"/>
      <c r="Y654" s="99">
        <f t="shared" si="8"/>
        <v>33350.186990355513</v>
      </c>
      <c r="Z654" s="101">
        <f t="shared" si="701"/>
        <v>5785.7029826370735</v>
      </c>
      <c r="AA654" s="101">
        <f t="shared" si="702"/>
        <v>5785.7029826370735</v>
      </c>
      <c r="AB654" s="101">
        <f t="shared" si="703"/>
        <v>7818.2376337697551</v>
      </c>
      <c r="AC654" s="101">
        <f t="shared" si="704"/>
        <v>13960.543391311609</v>
      </c>
      <c r="AD654" s="74"/>
      <c r="AE654" s="99">
        <f t="shared" si="787"/>
        <v>27.727164197424003</v>
      </c>
      <c r="AF654" s="101">
        <f t="shared" ref="AF654" si="820">AP654</f>
        <v>36</v>
      </c>
      <c r="AG654" s="101">
        <f t="shared" si="706"/>
        <v>44.001300000000001</v>
      </c>
      <c r="AH654" s="101">
        <f t="shared" si="707"/>
        <v>657</v>
      </c>
      <c r="AI654" s="101">
        <f t="shared" si="708"/>
        <v>200</v>
      </c>
      <c r="AJ654" s="108">
        <f t="shared" si="709"/>
        <v>3.3333333333333335</v>
      </c>
      <c r="AK654" s="101">
        <f t="shared" si="463"/>
        <v>8079.0181662682935</v>
      </c>
      <c r="AL654" s="101">
        <f t="shared" si="710"/>
        <v>2410.7095760987809</v>
      </c>
      <c r="AM654" s="101">
        <f t="shared" si="711"/>
        <v>2410.7095760987809</v>
      </c>
      <c r="AN654" s="101">
        <f t="shared" si="712"/>
        <v>3257.5990140707318</v>
      </c>
      <c r="AO654" s="1">
        <v>36</v>
      </c>
      <c r="AP654" s="2">
        <v>36</v>
      </c>
      <c r="AQ654" s="74">
        <f t="shared" si="713"/>
        <v>657</v>
      </c>
      <c r="AR654" s="31">
        <f t="shared" si="714"/>
        <v>50</v>
      </c>
      <c r="AS654" s="2">
        <f t="shared" si="715"/>
        <v>1</v>
      </c>
      <c r="AT654" s="33">
        <f t="shared" si="716"/>
        <v>0</v>
      </c>
      <c r="AU654" s="31">
        <f t="shared" si="717"/>
        <v>25</v>
      </c>
      <c r="AV654" s="2">
        <f t="shared" si="718"/>
        <v>0</v>
      </c>
      <c r="AW654" s="33">
        <f t="shared" si="719"/>
        <v>1</v>
      </c>
      <c r="AX654" s="31">
        <f t="shared" si="720"/>
        <v>0.6</v>
      </c>
      <c r="AY654" s="33">
        <f t="shared" si="721"/>
        <v>1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580</v>
      </c>
      <c r="C655" s="31">
        <v>10</v>
      </c>
      <c r="D655" s="111" t="s">
        <v>14</v>
      </c>
      <c r="E655" s="2" t="s">
        <v>156</v>
      </c>
      <c r="F655" s="2" t="s">
        <v>149</v>
      </c>
      <c r="G655" s="2"/>
      <c r="H655" s="33" t="s">
        <v>80</v>
      </c>
      <c r="I655" s="99">
        <f t="shared" si="0"/>
        <v>906.64599462830233</v>
      </c>
      <c r="J655" s="101">
        <f t="shared" si="1"/>
        <v>23.695174714659018</v>
      </c>
      <c r="K655" s="101">
        <f t="shared" si="2"/>
        <v>199</v>
      </c>
      <c r="L655" s="74">
        <f t="shared" si="537"/>
        <v>146</v>
      </c>
      <c r="M655" s="99">
        <f t="shared" si="191"/>
        <v>25138.72236199574</v>
      </c>
      <c r="N655" s="101">
        <f t="shared" si="692"/>
        <v>4021.1011800021529</v>
      </c>
      <c r="O655" s="101">
        <f t="shared" si="693"/>
        <v>4021.1011800021529</v>
      </c>
      <c r="P655" s="101">
        <f t="shared" si="694"/>
        <v>5433.7259740146001</v>
      </c>
      <c r="Q655" s="101">
        <f t="shared" si="695"/>
        <v>11662.794027976834</v>
      </c>
      <c r="R655" s="109"/>
      <c r="S655" s="99">
        <f t="shared" si="696"/>
        <v>16675.093495177756</v>
      </c>
      <c r="T655" s="101">
        <f t="shared" si="697"/>
        <v>2892.8514913185368</v>
      </c>
      <c r="U655" s="101">
        <f t="shared" si="698"/>
        <v>2892.8514913185368</v>
      </c>
      <c r="V655" s="101">
        <f t="shared" si="699"/>
        <v>3909.118816884878</v>
      </c>
      <c r="W655" s="101">
        <f t="shared" si="700"/>
        <v>6980.2716956558043</v>
      </c>
      <c r="X655" s="74"/>
      <c r="Y655" s="99">
        <f t="shared" si="8"/>
        <v>38375.982611227693</v>
      </c>
      <c r="Z655" s="101">
        <f t="shared" si="701"/>
        <v>5785.7029826370735</v>
      </c>
      <c r="AA655" s="101">
        <f t="shared" si="702"/>
        <v>5785.7029826370735</v>
      </c>
      <c r="AB655" s="101">
        <f t="shared" si="703"/>
        <v>7818.2376337697551</v>
      </c>
      <c r="AC655" s="101">
        <f t="shared" si="704"/>
        <v>18986.339012183787</v>
      </c>
      <c r="AD655" s="74"/>
      <c r="AE655" s="99">
        <f t="shared" si="787"/>
        <v>27.727164197424003</v>
      </c>
      <c r="AF655" s="101">
        <f t="shared" ref="AF655" si="821">AP655</f>
        <v>36</v>
      </c>
      <c r="AG655" s="101">
        <f t="shared" si="706"/>
        <v>19.001300000000001</v>
      </c>
      <c r="AH655" s="101">
        <f t="shared" si="707"/>
        <v>657</v>
      </c>
      <c r="AI655" s="101">
        <f t="shared" si="708"/>
        <v>200</v>
      </c>
      <c r="AJ655" s="108">
        <f t="shared" si="709"/>
        <v>3.3333333333333335</v>
      </c>
      <c r="AK655" s="101">
        <f t="shared" si="463"/>
        <v>8079.0181662682935</v>
      </c>
      <c r="AL655" s="101">
        <f t="shared" si="710"/>
        <v>2410.7095760987809</v>
      </c>
      <c r="AM655" s="101">
        <f t="shared" si="711"/>
        <v>2410.7095760987809</v>
      </c>
      <c r="AN655" s="101">
        <f t="shared" si="712"/>
        <v>3257.5990140707318</v>
      </c>
      <c r="AO655" s="1">
        <v>36</v>
      </c>
      <c r="AP655" s="2">
        <v>36</v>
      </c>
      <c r="AQ655" s="74">
        <f t="shared" si="713"/>
        <v>657</v>
      </c>
      <c r="AR655" s="31">
        <f t="shared" si="714"/>
        <v>50</v>
      </c>
      <c r="AS655" s="2">
        <f t="shared" si="715"/>
        <v>1</v>
      </c>
      <c r="AT655" s="33">
        <f t="shared" si="716"/>
        <v>0</v>
      </c>
      <c r="AU655" s="31">
        <f t="shared" si="717"/>
        <v>0</v>
      </c>
      <c r="AV655" s="2">
        <f t="shared" si="718"/>
        <v>0</v>
      </c>
      <c r="AW655" s="33">
        <f t="shared" si="719"/>
        <v>1.36</v>
      </c>
      <c r="AX655" s="31">
        <f t="shared" si="720"/>
        <v>0.6</v>
      </c>
      <c r="AY655" s="33">
        <f t="shared" si="721"/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581</v>
      </c>
      <c r="C656" s="31">
        <v>10</v>
      </c>
      <c r="D656" s="111" t="s">
        <v>14</v>
      </c>
      <c r="E656" s="2" t="s">
        <v>161</v>
      </c>
      <c r="F656" s="2" t="s">
        <v>149</v>
      </c>
      <c r="G656" s="2"/>
      <c r="H656" s="33" t="s">
        <v>80</v>
      </c>
      <c r="I656" s="99">
        <f t="shared" si="0"/>
        <v>835.95266250365148</v>
      </c>
      <c r="J656" s="101">
        <f t="shared" si="1"/>
        <v>11.847587357329509</v>
      </c>
      <c r="K656" s="101">
        <f t="shared" si="2"/>
        <v>246</v>
      </c>
      <c r="L656" s="74">
        <f t="shared" si="537"/>
        <v>173</v>
      </c>
      <c r="M656" s="99">
        <f t="shared" si="191"/>
        <v>23178.596734512517</v>
      </c>
      <c r="N656" s="101">
        <f t="shared" si="692"/>
        <v>4021.1011800021529</v>
      </c>
      <c r="O656" s="101">
        <f t="shared" si="693"/>
        <v>4021.1011800021529</v>
      </c>
      <c r="P656" s="101">
        <f t="shared" si="694"/>
        <v>5433.7259740146001</v>
      </c>
      <c r="Q656" s="101">
        <f t="shared" si="695"/>
        <v>9702.6684004936105</v>
      </c>
      <c r="R656" s="109"/>
      <c r="S656" s="99">
        <f t="shared" si="696"/>
        <v>16675.093495177756</v>
      </c>
      <c r="T656" s="101">
        <f t="shared" si="697"/>
        <v>2892.8514913185368</v>
      </c>
      <c r="U656" s="101">
        <f t="shared" si="698"/>
        <v>2892.8514913185368</v>
      </c>
      <c r="V656" s="101">
        <f t="shared" si="699"/>
        <v>3909.118816884878</v>
      </c>
      <c r="W656" s="101">
        <f t="shared" si="700"/>
        <v>6980.2716956558043</v>
      </c>
      <c r="X656" s="74"/>
      <c r="Y656" s="99">
        <f t="shared" si="8"/>
        <v>33350.186990355513</v>
      </c>
      <c r="Z656" s="101">
        <f t="shared" si="701"/>
        <v>5785.7029826370735</v>
      </c>
      <c r="AA656" s="101">
        <f t="shared" si="702"/>
        <v>5785.7029826370735</v>
      </c>
      <c r="AB656" s="101">
        <f t="shared" si="703"/>
        <v>7818.2376337697551</v>
      </c>
      <c r="AC656" s="101">
        <f t="shared" si="704"/>
        <v>13960.543391311609</v>
      </c>
      <c r="AD656" s="74"/>
      <c r="AE656" s="99">
        <f t="shared" si="787"/>
        <v>27.727164197424003</v>
      </c>
      <c r="AF656" s="101">
        <f t="shared" ref="AF656" si="822">AP656</f>
        <v>36</v>
      </c>
      <c r="AG656" s="101">
        <f t="shared" si="706"/>
        <v>19.001300000000001</v>
      </c>
      <c r="AH656" s="101">
        <f t="shared" si="707"/>
        <v>328.5</v>
      </c>
      <c r="AI656" s="101">
        <f t="shared" si="708"/>
        <v>200</v>
      </c>
      <c r="AJ656" s="108">
        <f t="shared" si="709"/>
        <v>3.3333333333333335</v>
      </c>
      <c r="AK656" s="101">
        <f t="shared" si="463"/>
        <v>8079.0181662682935</v>
      </c>
      <c r="AL656" s="101">
        <f t="shared" si="710"/>
        <v>2410.7095760987809</v>
      </c>
      <c r="AM656" s="101">
        <f t="shared" si="711"/>
        <v>2410.7095760987809</v>
      </c>
      <c r="AN656" s="101">
        <f t="shared" si="712"/>
        <v>3257.5990140707318</v>
      </c>
      <c r="AO656" s="1">
        <v>36</v>
      </c>
      <c r="AP656" s="2">
        <v>36</v>
      </c>
      <c r="AQ656" s="74">
        <f t="shared" si="713"/>
        <v>657</v>
      </c>
      <c r="AR656" s="31">
        <f t="shared" si="714"/>
        <v>0</v>
      </c>
      <c r="AS656" s="2">
        <f t="shared" si="715"/>
        <v>0.5</v>
      </c>
      <c r="AT656" s="33">
        <f t="shared" si="716"/>
        <v>0</v>
      </c>
      <c r="AU656" s="31">
        <f t="shared" si="717"/>
        <v>0</v>
      </c>
      <c r="AV656" s="2">
        <f t="shared" si="718"/>
        <v>0</v>
      </c>
      <c r="AW656" s="33">
        <f t="shared" si="719"/>
        <v>1</v>
      </c>
      <c r="AX656" s="31">
        <f t="shared" si="720"/>
        <v>0.6</v>
      </c>
      <c r="AY656" s="33">
        <f t="shared" si="721"/>
        <v>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582</v>
      </c>
      <c r="C657" s="31">
        <v>10</v>
      </c>
      <c r="D657" s="111" t="s">
        <v>14</v>
      </c>
      <c r="E657" s="2" t="s">
        <v>169</v>
      </c>
      <c r="F657" s="2" t="s">
        <v>149</v>
      </c>
      <c r="G657" s="2"/>
      <c r="H657" s="33" t="s">
        <v>80</v>
      </c>
      <c r="I657" s="99">
        <f t="shared" si="0"/>
        <v>986.30245464654024</v>
      </c>
      <c r="J657" s="101">
        <f t="shared" si="1"/>
        <v>11.847587357329509</v>
      </c>
      <c r="K657" s="101">
        <f t="shared" si="2"/>
        <v>166</v>
      </c>
      <c r="L657" s="74">
        <f t="shared" si="537"/>
        <v>127</v>
      </c>
      <c r="M657" s="99">
        <f t="shared" si="191"/>
        <v>27347.370108306961</v>
      </c>
      <c r="N657" s="101">
        <f t="shared" si="692"/>
        <v>4744.3140528317881</v>
      </c>
      <c r="O657" s="101">
        <f t="shared" si="693"/>
        <v>4744.3140528317881</v>
      </c>
      <c r="P657" s="101">
        <f t="shared" si="694"/>
        <v>6411.0056782358197</v>
      </c>
      <c r="Q657" s="101">
        <f t="shared" si="695"/>
        <v>11447.736324407564</v>
      </c>
      <c r="R657" s="109"/>
      <c r="S657" s="99">
        <f t="shared" si="696"/>
        <v>16675.093495177756</v>
      </c>
      <c r="T657" s="101">
        <f t="shared" si="697"/>
        <v>2892.8514913185368</v>
      </c>
      <c r="U657" s="101">
        <f t="shared" si="698"/>
        <v>2892.8514913185368</v>
      </c>
      <c r="V657" s="101">
        <f t="shared" si="699"/>
        <v>3909.118816884878</v>
      </c>
      <c r="W657" s="101">
        <f t="shared" si="700"/>
        <v>6980.2716956558043</v>
      </c>
      <c r="X657" s="74"/>
      <c r="Y657" s="99">
        <f t="shared" si="8"/>
        <v>33350.186990355513</v>
      </c>
      <c r="Z657" s="101">
        <f t="shared" si="701"/>
        <v>5785.7029826370735</v>
      </c>
      <c r="AA657" s="101">
        <f t="shared" si="702"/>
        <v>5785.7029826370735</v>
      </c>
      <c r="AB657" s="101">
        <f t="shared" si="703"/>
        <v>7818.2376337697551</v>
      </c>
      <c r="AC657" s="101">
        <f t="shared" si="704"/>
        <v>13960.543391311609</v>
      </c>
      <c r="AD657" s="74"/>
      <c r="AE657" s="99">
        <f t="shared" si="787"/>
        <v>27.727164197424003</v>
      </c>
      <c r="AF657" s="101">
        <f t="shared" ref="AF657" si="823">AP657</f>
        <v>36</v>
      </c>
      <c r="AG657" s="101">
        <f t="shared" si="706"/>
        <v>44.001300000000001</v>
      </c>
      <c r="AH657" s="101">
        <f t="shared" si="707"/>
        <v>328.5</v>
      </c>
      <c r="AI657" s="101">
        <f t="shared" si="708"/>
        <v>200</v>
      </c>
      <c r="AJ657" s="108">
        <f t="shared" si="709"/>
        <v>3.3333333333333335</v>
      </c>
      <c r="AK657" s="101">
        <f t="shared" si="463"/>
        <v>8079.0181662682935</v>
      </c>
      <c r="AL657" s="101">
        <f t="shared" si="710"/>
        <v>2410.7095760987809</v>
      </c>
      <c r="AM657" s="101">
        <f t="shared" si="711"/>
        <v>2410.7095760987809</v>
      </c>
      <c r="AN657" s="101">
        <f t="shared" si="712"/>
        <v>3257.5990140707318</v>
      </c>
      <c r="AO657" s="1">
        <v>36</v>
      </c>
      <c r="AP657" s="2">
        <v>36</v>
      </c>
      <c r="AQ657" s="74">
        <f t="shared" si="713"/>
        <v>657</v>
      </c>
      <c r="AR657" s="31">
        <f t="shared" si="714"/>
        <v>0</v>
      </c>
      <c r="AS657" s="2">
        <f t="shared" si="715"/>
        <v>0.5</v>
      </c>
      <c r="AT657" s="33">
        <f t="shared" si="716"/>
        <v>0</v>
      </c>
      <c r="AU657" s="31">
        <f t="shared" si="717"/>
        <v>25</v>
      </c>
      <c r="AV657" s="2">
        <f t="shared" si="718"/>
        <v>0</v>
      </c>
      <c r="AW657" s="33">
        <f t="shared" si="719"/>
        <v>1</v>
      </c>
      <c r="AX657" s="31">
        <f t="shared" si="720"/>
        <v>0.6</v>
      </c>
      <c r="AY657" s="33">
        <f t="shared" si="721"/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583</v>
      </c>
      <c r="C658" s="31">
        <v>10</v>
      </c>
      <c r="D658" s="111" t="s">
        <v>14</v>
      </c>
      <c r="E658" s="2" t="s">
        <v>171</v>
      </c>
      <c r="F658" s="2" t="s">
        <v>149</v>
      </c>
      <c r="G658" s="2"/>
      <c r="H658" s="33" t="s">
        <v>80</v>
      </c>
      <c r="I658" s="99">
        <f t="shared" si="0"/>
        <v>906.64599462830233</v>
      </c>
      <c r="J658" s="101">
        <f t="shared" si="1"/>
        <v>11.847587357329509</v>
      </c>
      <c r="K658" s="101">
        <f t="shared" si="2"/>
        <v>199</v>
      </c>
      <c r="L658" s="74">
        <f t="shared" si="537"/>
        <v>146</v>
      </c>
      <c r="M658" s="99">
        <f t="shared" si="191"/>
        <v>25138.72236199574</v>
      </c>
      <c r="N658" s="101">
        <f t="shared" si="692"/>
        <v>4021.1011800021529</v>
      </c>
      <c r="O658" s="101">
        <f t="shared" si="693"/>
        <v>4021.1011800021529</v>
      </c>
      <c r="P658" s="101">
        <f t="shared" si="694"/>
        <v>5433.7259740146001</v>
      </c>
      <c r="Q658" s="101">
        <f t="shared" si="695"/>
        <v>11662.794027976834</v>
      </c>
      <c r="R658" s="109"/>
      <c r="S658" s="99">
        <f t="shared" si="696"/>
        <v>16675.093495177756</v>
      </c>
      <c r="T658" s="101">
        <f t="shared" si="697"/>
        <v>2892.8514913185368</v>
      </c>
      <c r="U658" s="101">
        <f t="shared" si="698"/>
        <v>2892.8514913185368</v>
      </c>
      <c r="V658" s="101">
        <f t="shared" si="699"/>
        <v>3909.118816884878</v>
      </c>
      <c r="W658" s="101">
        <f t="shared" si="700"/>
        <v>6980.2716956558043</v>
      </c>
      <c r="X658" s="74"/>
      <c r="Y658" s="99">
        <f t="shared" si="8"/>
        <v>38375.982611227693</v>
      </c>
      <c r="Z658" s="101">
        <f t="shared" si="701"/>
        <v>5785.7029826370735</v>
      </c>
      <c r="AA658" s="101">
        <f t="shared" si="702"/>
        <v>5785.7029826370735</v>
      </c>
      <c r="AB658" s="101">
        <f t="shared" si="703"/>
        <v>7818.2376337697551</v>
      </c>
      <c r="AC658" s="101">
        <f t="shared" si="704"/>
        <v>18986.339012183787</v>
      </c>
      <c r="AD658" s="74"/>
      <c r="AE658" s="99">
        <f t="shared" si="787"/>
        <v>27.727164197424003</v>
      </c>
      <c r="AF658" s="101">
        <f t="shared" ref="AF658" si="824">AP658</f>
        <v>36</v>
      </c>
      <c r="AG658" s="101">
        <f t="shared" si="706"/>
        <v>19.001300000000001</v>
      </c>
      <c r="AH658" s="101">
        <f t="shared" si="707"/>
        <v>328.5</v>
      </c>
      <c r="AI658" s="101">
        <f t="shared" si="708"/>
        <v>200</v>
      </c>
      <c r="AJ658" s="108">
        <f t="shared" si="709"/>
        <v>3.3333333333333335</v>
      </c>
      <c r="AK658" s="101">
        <f t="shared" si="463"/>
        <v>8079.0181662682935</v>
      </c>
      <c r="AL658" s="101">
        <f t="shared" si="710"/>
        <v>2410.7095760987809</v>
      </c>
      <c r="AM658" s="101">
        <f t="shared" si="711"/>
        <v>2410.7095760987809</v>
      </c>
      <c r="AN658" s="101">
        <f t="shared" si="712"/>
        <v>3257.5990140707318</v>
      </c>
      <c r="AO658" s="1">
        <v>36</v>
      </c>
      <c r="AP658" s="2">
        <v>36</v>
      </c>
      <c r="AQ658" s="74">
        <f t="shared" si="713"/>
        <v>657</v>
      </c>
      <c r="AR658" s="31">
        <f t="shared" si="714"/>
        <v>0</v>
      </c>
      <c r="AS658" s="2">
        <f t="shared" si="715"/>
        <v>0.5</v>
      </c>
      <c r="AT658" s="33">
        <f t="shared" si="716"/>
        <v>0</v>
      </c>
      <c r="AU658" s="31">
        <f t="shared" si="717"/>
        <v>0</v>
      </c>
      <c r="AV658" s="2">
        <f t="shared" si="718"/>
        <v>0</v>
      </c>
      <c r="AW658" s="33">
        <f t="shared" si="719"/>
        <v>1.36</v>
      </c>
      <c r="AX658" s="31">
        <f t="shared" si="720"/>
        <v>0.6</v>
      </c>
      <c r="AY658" s="33">
        <f t="shared" si="721"/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584</v>
      </c>
      <c r="C659" s="31">
        <v>10</v>
      </c>
      <c r="D659" s="111" t="s">
        <v>14</v>
      </c>
      <c r="E659" s="2" t="s">
        <v>92</v>
      </c>
      <c r="F659" s="2" t="s">
        <v>149</v>
      </c>
      <c r="G659" s="2"/>
      <c r="H659" s="33" t="s">
        <v>80</v>
      </c>
      <c r="I659" s="99">
        <f t="shared" si="0"/>
        <v>665.04377404862817</v>
      </c>
      <c r="J659" s="101">
        <f t="shared" si="1"/>
        <v>23.695174714659018</v>
      </c>
      <c r="K659" s="101">
        <f t="shared" si="2"/>
        <v>393</v>
      </c>
      <c r="L659" s="74">
        <f t="shared" si="537"/>
        <v>248</v>
      </c>
      <c r="M659" s="99">
        <f t="shared" si="191"/>
        <v>18439.777921520861</v>
      </c>
      <c r="N659" s="101">
        <f t="shared" si="692"/>
        <v>5502.2712292127535</v>
      </c>
      <c r="O659" s="101">
        <f t="shared" si="693"/>
        <v>5502.2712292127535</v>
      </c>
      <c r="P659" s="101">
        <f t="shared" si="694"/>
        <v>7435.2354630953532</v>
      </c>
      <c r="Q659" s="101">
        <f t="shared" si="695"/>
        <v>0</v>
      </c>
      <c r="R659" s="109"/>
      <c r="S659" s="99">
        <f t="shared" si="696"/>
        <v>11633.786159426341</v>
      </c>
      <c r="T659" s="101">
        <f t="shared" si="697"/>
        <v>3471.4217895822439</v>
      </c>
      <c r="U659" s="101">
        <f t="shared" si="698"/>
        <v>3471.4217895822439</v>
      </c>
      <c r="V659" s="101">
        <f t="shared" si="699"/>
        <v>4690.9425802618534</v>
      </c>
      <c r="W659" s="101">
        <f t="shared" si="700"/>
        <v>0</v>
      </c>
      <c r="X659" s="74"/>
      <c r="Y659" s="99">
        <f t="shared" si="8"/>
        <v>29084.465398565852</v>
      </c>
      <c r="Z659" s="101">
        <f t="shared" si="701"/>
        <v>8678.5544739556099</v>
      </c>
      <c r="AA659" s="101">
        <f t="shared" si="702"/>
        <v>8678.5544739556099</v>
      </c>
      <c r="AB659" s="101">
        <f t="shared" si="703"/>
        <v>11727.356450654634</v>
      </c>
      <c r="AC659" s="101">
        <f t="shared" si="704"/>
        <v>0</v>
      </c>
      <c r="AD659" s="74"/>
      <c r="AE659" s="99">
        <f t="shared" si="787"/>
        <v>27.727164197424003</v>
      </c>
      <c r="AF659" s="101">
        <f t="shared" ref="AF659" si="825">AP659</f>
        <v>36</v>
      </c>
      <c r="AG659" s="101">
        <f t="shared" si="706"/>
        <v>19.001300000000001</v>
      </c>
      <c r="AH659" s="101">
        <f t="shared" si="707"/>
        <v>657</v>
      </c>
      <c r="AI659" s="101">
        <f t="shared" si="708"/>
        <v>250</v>
      </c>
      <c r="AJ659" s="108">
        <f t="shared" si="709"/>
        <v>3.3333333333333335</v>
      </c>
      <c r="AK659" s="101">
        <f t="shared" si="463"/>
        <v>8079.0181662682935</v>
      </c>
      <c r="AL659" s="101">
        <f t="shared" si="710"/>
        <v>2410.7095760987809</v>
      </c>
      <c r="AM659" s="101">
        <f t="shared" si="711"/>
        <v>2410.7095760987809</v>
      </c>
      <c r="AN659" s="101">
        <f t="shared" si="712"/>
        <v>3257.5990140707318</v>
      </c>
      <c r="AO659" s="1">
        <v>36</v>
      </c>
      <c r="AP659" s="2">
        <v>36</v>
      </c>
      <c r="AQ659" s="74">
        <f t="shared" si="713"/>
        <v>657</v>
      </c>
      <c r="AR659" s="31">
        <f t="shared" si="714"/>
        <v>0</v>
      </c>
      <c r="AS659" s="2">
        <f t="shared" si="715"/>
        <v>1</v>
      </c>
      <c r="AT659" s="33">
        <f t="shared" si="716"/>
        <v>0</v>
      </c>
      <c r="AU659" s="31">
        <f t="shared" si="717"/>
        <v>0</v>
      </c>
      <c r="AV659" s="2">
        <f t="shared" si="718"/>
        <v>0</v>
      </c>
      <c r="AW659" s="33">
        <f t="shared" si="719"/>
        <v>1</v>
      </c>
      <c r="AX659" s="31">
        <f t="shared" si="720"/>
        <v>1</v>
      </c>
      <c r="AY659" s="33">
        <f t="shared" si="721"/>
        <v>1.2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585</v>
      </c>
      <c r="C660" s="31">
        <v>10</v>
      </c>
      <c r="D660" s="111" t="s">
        <v>14</v>
      </c>
      <c r="E660" s="2" t="s">
        <v>139</v>
      </c>
      <c r="F660" s="2" t="s">
        <v>149</v>
      </c>
      <c r="G660" s="2"/>
      <c r="H660" s="33" t="s">
        <v>80</v>
      </c>
      <c r="I660" s="99">
        <f t="shared" si="0"/>
        <v>822.38657977955791</v>
      </c>
      <c r="J660" s="101">
        <f t="shared" si="1"/>
        <v>23.695174714659018</v>
      </c>
      <c r="K660" s="101">
        <f t="shared" si="2"/>
        <v>257</v>
      </c>
      <c r="L660" s="74">
        <f t="shared" si="537"/>
        <v>182</v>
      </c>
      <c r="M660" s="99">
        <f t="shared" si="191"/>
        <v>22802.447731305736</v>
      </c>
      <c r="N660" s="101">
        <f t="shared" si="692"/>
        <v>6804.054400306095</v>
      </c>
      <c r="O660" s="101">
        <f t="shared" si="693"/>
        <v>6804.054400306095</v>
      </c>
      <c r="P660" s="101">
        <f t="shared" si="694"/>
        <v>9194.3389306935478</v>
      </c>
      <c r="Q660" s="101">
        <f t="shared" si="695"/>
        <v>0</v>
      </c>
      <c r="R660" s="109"/>
      <c r="S660" s="99">
        <f t="shared" si="696"/>
        <v>11633.786159426341</v>
      </c>
      <c r="T660" s="101">
        <f t="shared" si="697"/>
        <v>3471.4217895822439</v>
      </c>
      <c r="U660" s="101">
        <f t="shared" si="698"/>
        <v>3471.4217895822439</v>
      </c>
      <c r="V660" s="101">
        <f t="shared" si="699"/>
        <v>4690.9425802618534</v>
      </c>
      <c r="W660" s="101">
        <f t="shared" si="700"/>
        <v>0</v>
      </c>
      <c r="X660" s="74"/>
      <c r="Y660" s="99">
        <f t="shared" si="8"/>
        <v>29084.465398565852</v>
      </c>
      <c r="Z660" s="101">
        <f t="shared" si="701"/>
        <v>8678.5544739556099</v>
      </c>
      <c r="AA660" s="101">
        <f t="shared" si="702"/>
        <v>8678.5544739556099</v>
      </c>
      <c r="AB660" s="101">
        <f t="shared" si="703"/>
        <v>11727.356450654634</v>
      </c>
      <c r="AC660" s="101">
        <f t="shared" si="704"/>
        <v>0</v>
      </c>
      <c r="AD660" s="74"/>
      <c r="AE660" s="99">
        <f t="shared" si="787"/>
        <v>27.727164197424003</v>
      </c>
      <c r="AF660" s="101">
        <f t="shared" ref="AF660" si="826">AP660</f>
        <v>36</v>
      </c>
      <c r="AG660" s="101">
        <f t="shared" si="706"/>
        <v>44.001300000000001</v>
      </c>
      <c r="AH660" s="101">
        <f t="shared" si="707"/>
        <v>657</v>
      </c>
      <c r="AI660" s="101">
        <f t="shared" si="708"/>
        <v>250</v>
      </c>
      <c r="AJ660" s="108">
        <f t="shared" si="709"/>
        <v>3.3333333333333335</v>
      </c>
      <c r="AK660" s="101">
        <f t="shared" si="463"/>
        <v>8079.0181662682935</v>
      </c>
      <c r="AL660" s="101">
        <f t="shared" si="710"/>
        <v>2410.7095760987809</v>
      </c>
      <c r="AM660" s="101">
        <f t="shared" si="711"/>
        <v>2410.7095760987809</v>
      </c>
      <c r="AN660" s="101">
        <f t="shared" si="712"/>
        <v>3257.5990140707318</v>
      </c>
      <c r="AO660" s="1">
        <v>36</v>
      </c>
      <c r="AP660" s="2">
        <v>36</v>
      </c>
      <c r="AQ660" s="74">
        <f t="shared" si="713"/>
        <v>657</v>
      </c>
      <c r="AR660" s="31">
        <f t="shared" si="714"/>
        <v>0</v>
      </c>
      <c r="AS660" s="2">
        <f t="shared" si="715"/>
        <v>1</v>
      </c>
      <c r="AT660" s="33">
        <f t="shared" si="716"/>
        <v>0</v>
      </c>
      <c r="AU660" s="31">
        <f t="shared" si="717"/>
        <v>25</v>
      </c>
      <c r="AV660" s="2">
        <f t="shared" si="718"/>
        <v>0</v>
      </c>
      <c r="AW660" s="33">
        <f t="shared" si="719"/>
        <v>1</v>
      </c>
      <c r="AX660" s="31">
        <f t="shared" si="720"/>
        <v>1</v>
      </c>
      <c r="AY660" s="33">
        <f t="shared" si="721"/>
        <v>1.2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586</v>
      </c>
      <c r="C661" s="31">
        <v>10</v>
      </c>
      <c r="D661" s="111" t="s">
        <v>14</v>
      </c>
      <c r="E661" s="2" t="s">
        <v>98</v>
      </c>
      <c r="F661" s="2" t="s">
        <v>149</v>
      </c>
      <c r="G661" s="2"/>
      <c r="H661" s="33" t="s">
        <v>80</v>
      </c>
      <c r="I661" s="99">
        <f t="shared" si="0"/>
        <v>724.42870494080626</v>
      </c>
      <c r="J661" s="101">
        <f t="shared" si="1"/>
        <v>23.695174714659018</v>
      </c>
      <c r="K661" s="101">
        <f t="shared" si="2"/>
        <v>326</v>
      </c>
      <c r="L661" s="74">
        <f t="shared" si="537"/>
        <v>217</v>
      </c>
      <c r="M661" s="99">
        <f t="shared" si="191"/>
        <v>20086.353651220961</v>
      </c>
      <c r="N661" s="101">
        <f t="shared" si="692"/>
        <v>5502.2712292127535</v>
      </c>
      <c r="O661" s="101">
        <f t="shared" si="693"/>
        <v>5502.2712292127535</v>
      </c>
      <c r="P661" s="101">
        <f t="shared" si="694"/>
        <v>9081.8111927954524</v>
      </c>
      <c r="Q661" s="101">
        <f t="shared" si="695"/>
        <v>0</v>
      </c>
      <c r="R661" s="109"/>
      <c r="S661" s="99">
        <f t="shared" si="696"/>
        <v>11633.786159426341</v>
      </c>
      <c r="T661" s="101">
        <f t="shared" si="697"/>
        <v>3471.4217895822439</v>
      </c>
      <c r="U661" s="101">
        <f t="shared" si="698"/>
        <v>3471.4217895822439</v>
      </c>
      <c r="V661" s="101">
        <f t="shared" si="699"/>
        <v>4690.9425802618534</v>
      </c>
      <c r="W661" s="101">
        <f t="shared" si="700"/>
        <v>0</v>
      </c>
      <c r="X661" s="74"/>
      <c r="Y661" s="99">
        <f t="shared" si="8"/>
        <v>33306.313720801525</v>
      </c>
      <c r="Z661" s="101">
        <f t="shared" si="701"/>
        <v>8678.5544739556099</v>
      </c>
      <c r="AA661" s="101">
        <f t="shared" si="702"/>
        <v>8678.5544739556099</v>
      </c>
      <c r="AB661" s="101">
        <f t="shared" si="703"/>
        <v>15949.204772890304</v>
      </c>
      <c r="AC661" s="101">
        <f t="shared" si="704"/>
        <v>0</v>
      </c>
      <c r="AD661" s="74"/>
      <c r="AE661" s="99">
        <f t="shared" si="787"/>
        <v>27.727164197424003</v>
      </c>
      <c r="AF661" s="101">
        <f t="shared" ref="AF661" si="827">AP661</f>
        <v>36</v>
      </c>
      <c r="AG661" s="101">
        <f t="shared" si="706"/>
        <v>19.001300000000001</v>
      </c>
      <c r="AH661" s="101">
        <f t="shared" si="707"/>
        <v>657</v>
      </c>
      <c r="AI661" s="101">
        <f t="shared" si="708"/>
        <v>250</v>
      </c>
      <c r="AJ661" s="108">
        <f t="shared" si="709"/>
        <v>3.3333333333333335</v>
      </c>
      <c r="AK661" s="101">
        <f t="shared" si="463"/>
        <v>8079.0181662682935</v>
      </c>
      <c r="AL661" s="101">
        <f t="shared" si="710"/>
        <v>2410.7095760987809</v>
      </c>
      <c r="AM661" s="101">
        <f t="shared" si="711"/>
        <v>2410.7095760987809</v>
      </c>
      <c r="AN661" s="101">
        <f t="shared" si="712"/>
        <v>3257.5990140707318</v>
      </c>
      <c r="AO661" s="1">
        <v>36</v>
      </c>
      <c r="AP661" s="2">
        <v>36</v>
      </c>
      <c r="AQ661" s="74">
        <f t="shared" si="713"/>
        <v>657</v>
      </c>
      <c r="AR661" s="31">
        <f t="shared" si="714"/>
        <v>0</v>
      </c>
      <c r="AS661" s="2">
        <f t="shared" si="715"/>
        <v>1</v>
      </c>
      <c r="AT661" s="33">
        <f t="shared" si="716"/>
        <v>0</v>
      </c>
      <c r="AU661" s="31">
        <f t="shared" si="717"/>
        <v>0</v>
      </c>
      <c r="AV661" s="2">
        <f t="shared" si="718"/>
        <v>0</v>
      </c>
      <c r="AW661" s="33">
        <f t="shared" si="719"/>
        <v>1.36</v>
      </c>
      <c r="AX661" s="31">
        <f t="shared" si="720"/>
        <v>1</v>
      </c>
      <c r="AY661" s="33">
        <f t="shared" si="721"/>
        <v>1.2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587</v>
      </c>
      <c r="C662" s="31">
        <v>10</v>
      </c>
      <c r="D662" s="111" t="s">
        <v>14</v>
      </c>
      <c r="E662" s="2" t="s">
        <v>151</v>
      </c>
      <c r="F662" s="2" t="s">
        <v>149</v>
      </c>
      <c r="G662" s="2"/>
      <c r="H662" s="33" t="s">
        <v>80</v>
      </c>
      <c r="I662" s="99">
        <f t="shared" si="0"/>
        <v>665.04377404862817</v>
      </c>
      <c r="J662" s="101">
        <f t="shared" si="1"/>
        <v>23.695174714659018</v>
      </c>
      <c r="K662" s="101">
        <f t="shared" si="2"/>
        <v>393</v>
      </c>
      <c r="L662" s="74">
        <f t="shared" si="537"/>
        <v>248</v>
      </c>
      <c r="M662" s="99">
        <f t="shared" si="191"/>
        <v>18439.777921520861</v>
      </c>
      <c r="N662" s="101">
        <f t="shared" si="692"/>
        <v>5502.2712292127535</v>
      </c>
      <c r="O662" s="101">
        <f t="shared" si="693"/>
        <v>5502.2712292127535</v>
      </c>
      <c r="P662" s="101">
        <f t="shared" si="694"/>
        <v>7435.2354630953532</v>
      </c>
      <c r="Q662" s="101">
        <f t="shared" si="695"/>
        <v>0</v>
      </c>
      <c r="R662" s="109"/>
      <c r="S662" s="99">
        <f t="shared" si="696"/>
        <v>11633.786159426341</v>
      </c>
      <c r="T662" s="101">
        <f t="shared" si="697"/>
        <v>3471.4217895822439</v>
      </c>
      <c r="U662" s="101">
        <f t="shared" si="698"/>
        <v>3471.4217895822439</v>
      </c>
      <c r="V662" s="101">
        <f t="shared" si="699"/>
        <v>4690.9425802618534</v>
      </c>
      <c r="W662" s="101">
        <f t="shared" si="700"/>
        <v>0</v>
      </c>
      <c r="X662" s="74"/>
      <c r="Y662" s="99">
        <f t="shared" si="8"/>
        <v>29084.465398565852</v>
      </c>
      <c r="Z662" s="101">
        <f t="shared" si="701"/>
        <v>8678.5544739556099</v>
      </c>
      <c r="AA662" s="101">
        <f t="shared" si="702"/>
        <v>8678.5544739556099</v>
      </c>
      <c r="AB662" s="101">
        <f t="shared" si="703"/>
        <v>11727.356450654634</v>
      </c>
      <c r="AC662" s="101">
        <f t="shared" si="704"/>
        <v>0</v>
      </c>
      <c r="AD662" s="74"/>
      <c r="AE662" s="99">
        <f t="shared" si="787"/>
        <v>27.727164197424003</v>
      </c>
      <c r="AF662" s="101">
        <f t="shared" ref="AF662" si="828">AP662</f>
        <v>36</v>
      </c>
      <c r="AG662" s="101">
        <f t="shared" si="706"/>
        <v>19.001300000000001</v>
      </c>
      <c r="AH662" s="101">
        <f t="shared" si="707"/>
        <v>657</v>
      </c>
      <c r="AI662" s="101">
        <f t="shared" si="708"/>
        <v>250</v>
      </c>
      <c r="AJ662" s="108">
        <f t="shared" si="709"/>
        <v>3.3333333333333335</v>
      </c>
      <c r="AK662" s="101">
        <f t="shared" si="463"/>
        <v>8079.0181662682935</v>
      </c>
      <c r="AL662" s="101">
        <f t="shared" si="710"/>
        <v>2410.7095760987809</v>
      </c>
      <c r="AM662" s="101">
        <f t="shared" si="711"/>
        <v>2410.7095760987809</v>
      </c>
      <c r="AN662" s="101">
        <f t="shared" si="712"/>
        <v>3257.5990140707318</v>
      </c>
      <c r="AO662" s="1">
        <v>36</v>
      </c>
      <c r="AP662" s="2">
        <v>36</v>
      </c>
      <c r="AQ662" s="74">
        <f t="shared" si="713"/>
        <v>657</v>
      </c>
      <c r="AR662" s="31">
        <f t="shared" si="714"/>
        <v>50</v>
      </c>
      <c r="AS662" s="2">
        <f t="shared" si="715"/>
        <v>1</v>
      </c>
      <c r="AT662" s="33">
        <f t="shared" si="716"/>
        <v>0</v>
      </c>
      <c r="AU662" s="31">
        <f t="shared" si="717"/>
        <v>0</v>
      </c>
      <c r="AV662" s="2">
        <f t="shared" si="718"/>
        <v>0</v>
      </c>
      <c r="AW662" s="33">
        <f t="shared" si="719"/>
        <v>1</v>
      </c>
      <c r="AX662" s="31">
        <f t="shared" si="720"/>
        <v>1</v>
      </c>
      <c r="AY662" s="33">
        <f t="shared" si="721"/>
        <v>1.2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588</v>
      </c>
      <c r="C663" s="31">
        <v>10</v>
      </c>
      <c r="D663" s="111" t="s">
        <v>14</v>
      </c>
      <c r="E663" s="2" t="s">
        <v>165</v>
      </c>
      <c r="F663" s="2" t="s">
        <v>149</v>
      </c>
      <c r="G663" s="2"/>
      <c r="H663" s="33" t="s">
        <v>80</v>
      </c>
      <c r="I663" s="99">
        <f t="shared" si="0"/>
        <v>822.38657977955791</v>
      </c>
      <c r="J663" s="101">
        <f t="shared" si="1"/>
        <v>23.695174714659018</v>
      </c>
      <c r="K663" s="101">
        <f t="shared" si="2"/>
        <v>257</v>
      </c>
      <c r="L663" s="74">
        <f t="shared" si="537"/>
        <v>182</v>
      </c>
      <c r="M663" s="99">
        <f t="shared" si="191"/>
        <v>22802.447731305736</v>
      </c>
      <c r="N663" s="101">
        <f t="shared" si="692"/>
        <v>6804.054400306095</v>
      </c>
      <c r="O663" s="101">
        <f t="shared" si="693"/>
        <v>6804.054400306095</v>
      </c>
      <c r="P663" s="101">
        <f t="shared" si="694"/>
        <v>9194.3389306935478</v>
      </c>
      <c r="Q663" s="101">
        <f t="shared" si="695"/>
        <v>0</v>
      </c>
      <c r="R663" s="109"/>
      <c r="S663" s="99">
        <f t="shared" si="696"/>
        <v>11633.786159426341</v>
      </c>
      <c r="T663" s="101">
        <f t="shared" si="697"/>
        <v>3471.4217895822439</v>
      </c>
      <c r="U663" s="101">
        <f t="shared" si="698"/>
        <v>3471.4217895822439</v>
      </c>
      <c r="V663" s="101">
        <f t="shared" si="699"/>
        <v>4690.9425802618534</v>
      </c>
      <c r="W663" s="101">
        <f t="shared" si="700"/>
        <v>0</v>
      </c>
      <c r="X663" s="74"/>
      <c r="Y663" s="99">
        <f t="shared" si="8"/>
        <v>29084.465398565852</v>
      </c>
      <c r="Z663" s="101">
        <f t="shared" si="701"/>
        <v>8678.5544739556099</v>
      </c>
      <c r="AA663" s="101">
        <f t="shared" si="702"/>
        <v>8678.5544739556099</v>
      </c>
      <c r="AB663" s="101">
        <f t="shared" si="703"/>
        <v>11727.356450654634</v>
      </c>
      <c r="AC663" s="101">
        <f t="shared" si="704"/>
        <v>0</v>
      </c>
      <c r="AD663" s="74"/>
      <c r="AE663" s="99">
        <f t="shared" si="787"/>
        <v>27.727164197424003</v>
      </c>
      <c r="AF663" s="101">
        <f t="shared" ref="AF663" si="829">AP663</f>
        <v>36</v>
      </c>
      <c r="AG663" s="101">
        <f t="shared" si="706"/>
        <v>44.001300000000001</v>
      </c>
      <c r="AH663" s="101">
        <f t="shared" si="707"/>
        <v>657</v>
      </c>
      <c r="AI663" s="101">
        <f t="shared" si="708"/>
        <v>250</v>
      </c>
      <c r="AJ663" s="108">
        <f t="shared" si="709"/>
        <v>3.3333333333333335</v>
      </c>
      <c r="AK663" s="101">
        <f t="shared" si="463"/>
        <v>8079.0181662682935</v>
      </c>
      <c r="AL663" s="101">
        <f t="shared" si="710"/>
        <v>2410.7095760987809</v>
      </c>
      <c r="AM663" s="101">
        <f t="shared" si="711"/>
        <v>2410.7095760987809</v>
      </c>
      <c r="AN663" s="101">
        <f t="shared" si="712"/>
        <v>3257.5990140707318</v>
      </c>
      <c r="AO663" s="1">
        <v>36</v>
      </c>
      <c r="AP663" s="2">
        <v>36</v>
      </c>
      <c r="AQ663" s="74">
        <f t="shared" si="713"/>
        <v>657</v>
      </c>
      <c r="AR663" s="31">
        <f t="shared" si="714"/>
        <v>50</v>
      </c>
      <c r="AS663" s="2">
        <f t="shared" si="715"/>
        <v>1</v>
      </c>
      <c r="AT663" s="33">
        <f t="shared" si="716"/>
        <v>0</v>
      </c>
      <c r="AU663" s="31">
        <f t="shared" si="717"/>
        <v>25</v>
      </c>
      <c r="AV663" s="2">
        <f t="shared" si="718"/>
        <v>0</v>
      </c>
      <c r="AW663" s="33">
        <f t="shared" si="719"/>
        <v>1</v>
      </c>
      <c r="AX663" s="31">
        <f t="shared" si="720"/>
        <v>1</v>
      </c>
      <c r="AY663" s="33">
        <f t="shared" si="721"/>
        <v>1.2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589</v>
      </c>
      <c r="C664" s="31">
        <v>10</v>
      </c>
      <c r="D664" s="111" t="s">
        <v>14</v>
      </c>
      <c r="E664" s="2" t="s">
        <v>157</v>
      </c>
      <c r="F664" s="2" t="s">
        <v>149</v>
      </c>
      <c r="G664" s="2"/>
      <c r="H664" s="33" t="s">
        <v>80</v>
      </c>
      <c r="I664" s="99">
        <f t="shared" si="0"/>
        <v>724.42870494080626</v>
      </c>
      <c r="J664" s="101">
        <f t="shared" si="1"/>
        <v>23.695174714659018</v>
      </c>
      <c r="K664" s="101">
        <f t="shared" si="2"/>
        <v>326</v>
      </c>
      <c r="L664" s="74">
        <f t="shared" si="537"/>
        <v>217</v>
      </c>
      <c r="M664" s="99">
        <f t="shared" si="191"/>
        <v>20086.353651220961</v>
      </c>
      <c r="N664" s="101">
        <f t="shared" si="692"/>
        <v>5502.2712292127535</v>
      </c>
      <c r="O664" s="101">
        <f t="shared" si="693"/>
        <v>5502.2712292127535</v>
      </c>
      <c r="P664" s="101">
        <f t="shared" si="694"/>
        <v>9081.8111927954524</v>
      </c>
      <c r="Q664" s="101">
        <f t="shared" si="695"/>
        <v>0</v>
      </c>
      <c r="R664" s="109"/>
      <c r="S664" s="99">
        <f t="shared" si="696"/>
        <v>11633.786159426341</v>
      </c>
      <c r="T664" s="101">
        <f t="shared" si="697"/>
        <v>3471.4217895822439</v>
      </c>
      <c r="U664" s="101">
        <f t="shared" si="698"/>
        <v>3471.4217895822439</v>
      </c>
      <c r="V664" s="101">
        <f t="shared" si="699"/>
        <v>4690.9425802618534</v>
      </c>
      <c r="W664" s="101">
        <f t="shared" si="700"/>
        <v>0</v>
      </c>
      <c r="X664" s="74"/>
      <c r="Y664" s="99">
        <f t="shared" si="8"/>
        <v>33306.313720801525</v>
      </c>
      <c r="Z664" s="101">
        <f t="shared" si="701"/>
        <v>8678.5544739556099</v>
      </c>
      <c r="AA664" s="101">
        <f t="shared" si="702"/>
        <v>8678.5544739556099</v>
      </c>
      <c r="AB664" s="101">
        <f t="shared" si="703"/>
        <v>15949.204772890304</v>
      </c>
      <c r="AC664" s="101">
        <f t="shared" si="704"/>
        <v>0</v>
      </c>
      <c r="AD664" s="74"/>
      <c r="AE664" s="99">
        <f t="shared" si="787"/>
        <v>27.727164197424003</v>
      </c>
      <c r="AF664" s="101">
        <f t="shared" ref="AF664" si="830">AP664</f>
        <v>36</v>
      </c>
      <c r="AG664" s="101">
        <f t="shared" si="706"/>
        <v>19.001300000000001</v>
      </c>
      <c r="AH664" s="101">
        <f t="shared" si="707"/>
        <v>657</v>
      </c>
      <c r="AI664" s="101">
        <f t="shared" si="708"/>
        <v>250</v>
      </c>
      <c r="AJ664" s="108">
        <f t="shared" si="709"/>
        <v>3.3333333333333335</v>
      </c>
      <c r="AK664" s="101">
        <f t="shared" si="463"/>
        <v>8079.0181662682935</v>
      </c>
      <c r="AL664" s="101">
        <f t="shared" si="710"/>
        <v>2410.7095760987809</v>
      </c>
      <c r="AM664" s="101">
        <f t="shared" si="711"/>
        <v>2410.7095760987809</v>
      </c>
      <c r="AN664" s="101">
        <f t="shared" si="712"/>
        <v>3257.5990140707318</v>
      </c>
      <c r="AO664" s="1">
        <v>36</v>
      </c>
      <c r="AP664" s="2">
        <v>36</v>
      </c>
      <c r="AQ664" s="74">
        <f t="shared" si="713"/>
        <v>657</v>
      </c>
      <c r="AR664" s="31">
        <f t="shared" si="714"/>
        <v>50</v>
      </c>
      <c r="AS664" s="2">
        <f t="shared" si="715"/>
        <v>1</v>
      </c>
      <c r="AT664" s="33">
        <f t="shared" si="716"/>
        <v>0</v>
      </c>
      <c r="AU664" s="31">
        <f t="shared" si="717"/>
        <v>0</v>
      </c>
      <c r="AV664" s="2">
        <f t="shared" si="718"/>
        <v>0</v>
      </c>
      <c r="AW664" s="33">
        <f t="shared" si="719"/>
        <v>1.36</v>
      </c>
      <c r="AX664" s="31">
        <f t="shared" si="720"/>
        <v>1</v>
      </c>
      <c r="AY664" s="33">
        <f t="shared" si="721"/>
        <v>1.2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590</v>
      </c>
      <c r="C665" s="31">
        <v>10</v>
      </c>
      <c r="D665" s="111" t="s">
        <v>14</v>
      </c>
      <c r="E665" s="2" t="s">
        <v>99</v>
      </c>
      <c r="F665" s="2" t="s">
        <v>149</v>
      </c>
      <c r="G665" s="2"/>
      <c r="H665" s="33" t="s">
        <v>80</v>
      </c>
      <c r="I665" s="99">
        <f t="shared" si="0"/>
        <v>665.04377404862817</v>
      </c>
      <c r="J665" s="101">
        <f t="shared" si="1"/>
        <v>11.847587357329509</v>
      </c>
      <c r="K665" s="101">
        <f t="shared" si="2"/>
        <v>393</v>
      </c>
      <c r="L665" s="74">
        <f t="shared" si="537"/>
        <v>248</v>
      </c>
      <c r="M665" s="99">
        <f t="shared" si="191"/>
        <v>18439.777921520861</v>
      </c>
      <c r="N665" s="101">
        <f t="shared" si="692"/>
        <v>5502.2712292127535</v>
      </c>
      <c r="O665" s="101">
        <f t="shared" si="693"/>
        <v>5502.2712292127535</v>
      </c>
      <c r="P665" s="101">
        <f t="shared" si="694"/>
        <v>7435.2354630953532</v>
      </c>
      <c r="Q665" s="101">
        <f t="shared" si="695"/>
        <v>0</v>
      </c>
      <c r="R665" s="109"/>
      <c r="S665" s="99">
        <f t="shared" si="696"/>
        <v>11633.786159426341</v>
      </c>
      <c r="T665" s="101">
        <f t="shared" si="697"/>
        <v>3471.4217895822439</v>
      </c>
      <c r="U665" s="101">
        <f t="shared" si="698"/>
        <v>3471.4217895822439</v>
      </c>
      <c r="V665" s="101">
        <f t="shared" si="699"/>
        <v>4690.9425802618534</v>
      </c>
      <c r="W665" s="101">
        <f t="shared" si="700"/>
        <v>0</v>
      </c>
      <c r="X665" s="74"/>
      <c r="Y665" s="99">
        <f t="shared" si="8"/>
        <v>29084.465398565852</v>
      </c>
      <c r="Z665" s="101">
        <f t="shared" si="701"/>
        <v>8678.5544739556099</v>
      </c>
      <c r="AA665" s="101">
        <f t="shared" si="702"/>
        <v>8678.5544739556099</v>
      </c>
      <c r="AB665" s="101">
        <f t="shared" si="703"/>
        <v>11727.356450654634</v>
      </c>
      <c r="AC665" s="101">
        <f t="shared" si="704"/>
        <v>0</v>
      </c>
      <c r="AD665" s="74"/>
      <c r="AE665" s="99">
        <f t="shared" si="787"/>
        <v>27.727164197424003</v>
      </c>
      <c r="AF665" s="101">
        <f t="shared" ref="AF665" si="831">AP665</f>
        <v>36</v>
      </c>
      <c r="AG665" s="101">
        <f t="shared" si="706"/>
        <v>19.001300000000001</v>
      </c>
      <c r="AH665" s="101">
        <f t="shared" si="707"/>
        <v>328.5</v>
      </c>
      <c r="AI665" s="101">
        <f t="shared" si="708"/>
        <v>250</v>
      </c>
      <c r="AJ665" s="108">
        <f t="shared" si="709"/>
        <v>3.3333333333333335</v>
      </c>
      <c r="AK665" s="101">
        <f t="shared" si="463"/>
        <v>8079.0181662682935</v>
      </c>
      <c r="AL665" s="101">
        <f t="shared" si="710"/>
        <v>2410.7095760987809</v>
      </c>
      <c r="AM665" s="101">
        <f t="shared" si="711"/>
        <v>2410.7095760987809</v>
      </c>
      <c r="AN665" s="101">
        <f t="shared" si="712"/>
        <v>3257.5990140707318</v>
      </c>
      <c r="AO665" s="1">
        <v>36</v>
      </c>
      <c r="AP665" s="2">
        <v>36</v>
      </c>
      <c r="AQ665" s="74">
        <f t="shared" si="713"/>
        <v>657</v>
      </c>
      <c r="AR665" s="31">
        <f t="shared" si="714"/>
        <v>0</v>
      </c>
      <c r="AS665" s="2">
        <f t="shared" si="715"/>
        <v>0.5</v>
      </c>
      <c r="AT665" s="33">
        <f t="shared" si="716"/>
        <v>0</v>
      </c>
      <c r="AU665" s="31">
        <f t="shared" si="717"/>
        <v>0</v>
      </c>
      <c r="AV665" s="2">
        <f t="shared" si="718"/>
        <v>0</v>
      </c>
      <c r="AW665" s="33">
        <f t="shared" si="719"/>
        <v>1</v>
      </c>
      <c r="AX665" s="31">
        <f t="shared" si="720"/>
        <v>1</v>
      </c>
      <c r="AY665" s="33">
        <f t="shared" si="721"/>
        <v>1.2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591</v>
      </c>
      <c r="C666" s="31">
        <v>10</v>
      </c>
      <c r="D666" s="111" t="s">
        <v>14</v>
      </c>
      <c r="E666" s="2" t="s">
        <v>170</v>
      </c>
      <c r="F666" s="2" t="s">
        <v>149</v>
      </c>
      <c r="G666" s="2"/>
      <c r="H666" s="33" t="s">
        <v>80</v>
      </c>
      <c r="I666" s="99">
        <f t="shared" si="0"/>
        <v>822.38657977955791</v>
      </c>
      <c r="J666" s="101">
        <f t="shared" si="1"/>
        <v>11.847587357329509</v>
      </c>
      <c r="K666" s="101">
        <f t="shared" si="2"/>
        <v>257</v>
      </c>
      <c r="L666" s="74">
        <f t="shared" si="537"/>
        <v>182</v>
      </c>
      <c r="M666" s="99">
        <f t="shared" si="191"/>
        <v>22802.447731305736</v>
      </c>
      <c r="N666" s="101">
        <f t="shared" si="692"/>
        <v>6804.054400306095</v>
      </c>
      <c r="O666" s="101">
        <f t="shared" si="693"/>
        <v>6804.054400306095</v>
      </c>
      <c r="P666" s="101">
        <f t="shared" si="694"/>
        <v>9194.3389306935478</v>
      </c>
      <c r="Q666" s="101">
        <f t="shared" si="695"/>
        <v>0</v>
      </c>
      <c r="R666" s="109"/>
      <c r="S666" s="99">
        <f t="shared" si="696"/>
        <v>11633.786159426341</v>
      </c>
      <c r="T666" s="101">
        <f t="shared" si="697"/>
        <v>3471.4217895822439</v>
      </c>
      <c r="U666" s="101">
        <f t="shared" si="698"/>
        <v>3471.4217895822439</v>
      </c>
      <c r="V666" s="101">
        <f t="shared" si="699"/>
        <v>4690.9425802618534</v>
      </c>
      <c r="W666" s="101">
        <f t="shared" si="700"/>
        <v>0</v>
      </c>
      <c r="X666" s="74"/>
      <c r="Y666" s="99">
        <f t="shared" si="8"/>
        <v>29084.465398565852</v>
      </c>
      <c r="Z666" s="101">
        <f t="shared" si="701"/>
        <v>8678.5544739556099</v>
      </c>
      <c r="AA666" s="101">
        <f t="shared" si="702"/>
        <v>8678.5544739556099</v>
      </c>
      <c r="AB666" s="101">
        <f t="shared" si="703"/>
        <v>11727.356450654634</v>
      </c>
      <c r="AC666" s="101">
        <f t="shared" si="704"/>
        <v>0</v>
      </c>
      <c r="AD666" s="74"/>
      <c r="AE666" s="99">
        <f t="shared" si="787"/>
        <v>27.727164197424003</v>
      </c>
      <c r="AF666" s="101">
        <f t="shared" ref="AF666" si="832">AP666</f>
        <v>36</v>
      </c>
      <c r="AG666" s="101">
        <f t="shared" si="706"/>
        <v>44.001300000000001</v>
      </c>
      <c r="AH666" s="101">
        <f t="shared" si="707"/>
        <v>328.5</v>
      </c>
      <c r="AI666" s="101">
        <f t="shared" si="708"/>
        <v>250</v>
      </c>
      <c r="AJ666" s="108">
        <f t="shared" si="709"/>
        <v>3.3333333333333335</v>
      </c>
      <c r="AK666" s="101">
        <f t="shared" si="463"/>
        <v>8079.0181662682935</v>
      </c>
      <c r="AL666" s="101">
        <f t="shared" si="710"/>
        <v>2410.7095760987809</v>
      </c>
      <c r="AM666" s="101">
        <f t="shared" si="711"/>
        <v>2410.7095760987809</v>
      </c>
      <c r="AN666" s="101">
        <f t="shared" si="712"/>
        <v>3257.5990140707318</v>
      </c>
      <c r="AO666" s="1">
        <v>36</v>
      </c>
      <c r="AP666" s="2">
        <v>36</v>
      </c>
      <c r="AQ666" s="74">
        <f t="shared" si="713"/>
        <v>657</v>
      </c>
      <c r="AR666" s="31">
        <f t="shared" si="714"/>
        <v>0</v>
      </c>
      <c r="AS666" s="2">
        <f t="shared" si="715"/>
        <v>0.5</v>
      </c>
      <c r="AT666" s="33">
        <f t="shared" si="716"/>
        <v>0</v>
      </c>
      <c r="AU666" s="31">
        <f t="shared" si="717"/>
        <v>25</v>
      </c>
      <c r="AV666" s="2">
        <f t="shared" si="718"/>
        <v>0</v>
      </c>
      <c r="AW666" s="33">
        <f t="shared" si="719"/>
        <v>1</v>
      </c>
      <c r="AX666" s="31">
        <f t="shared" si="720"/>
        <v>1</v>
      </c>
      <c r="AY666" s="33">
        <f t="shared" si="721"/>
        <v>1.2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592</v>
      </c>
      <c r="C667" s="31">
        <v>10</v>
      </c>
      <c r="D667" s="111" t="s">
        <v>14</v>
      </c>
      <c r="E667" s="2" t="s">
        <v>108</v>
      </c>
      <c r="F667" s="2" t="s">
        <v>149</v>
      </c>
      <c r="G667" s="2"/>
      <c r="H667" s="33" t="s">
        <v>80</v>
      </c>
      <c r="I667" s="99">
        <f t="shared" si="0"/>
        <v>724.42870494080626</v>
      </c>
      <c r="J667" s="101">
        <f t="shared" si="1"/>
        <v>11.847587357329509</v>
      </c>
      <c r="K667" s="101">
        <f t="shared" si="2"/>
        <v>326</v>
      </c>
      <c r="L667" s="74">
        <f t="shared" si="537"/>
        <v>217</v>
      </c>
      <c r="M667" s="99">
        <f t="shared" si="191"/>
        <v>20086.353651220961</v>
      </c>
      <c r="N667" s="101">
        <f t="shared" si="692"/>
        <v>5502.2712292127535</v>
      </c>
      <c r="O667" s="101">
        <f t="shared" si="693"/>
        <v>5502.2712292127535</v>
      </c>
      <c r="P667" s="101">
        <f t="shared" si="694"/>
        <v>9081.8111927954524</v>
      </c>
      <c r="Q667" s="101">
        <f t="shared" si="695"/>
        <v>0</v>
      </c>
      <c r="R667" s="109"/>
      <c r="S667" s="99">
        <f t="shared" si="696"/>
        <v>11633.786159426341</v>
      </c>
      <c r="T667" s="101">
        <f t="shared" si="697"/>
        <v>3471.4217895822439</v>
      </c>
      <c r="U667" s="101">
        <f t="shared" si="698"/>
        <v>3471.4217895822439</v>
      </c>
      <c r="V667" s="101">
        <f t="shared" si="699"/>
        <v>4690.9425802618534</v>
      </c>
      <c r="W667" s="101">
        <f t="shared" si="700"/>
        <v>0</v>
      </c>
      <c r="X667" s="74"/>
      <c r="Y667" s="99">
        <f t="shared" si="8"/>
        <v>33306.313720801525</v>
      </c>
      <c r="Z667" s="101">
        <f t="shared" si="701"/>
        <v>8678.5544739556099</v>
      </c>
      <c r="AA667" s="101">
        <f t="shared" si="702"/>
        <v>8678.5544739556099</v>
      </c>
      <c r="AB667" s="101">
        <f t="shared" si="703"/>
        <v>15949.204772890304</v>
      </c>
      <c r="AC667" s="101">
        <f t="shared" si="704"/>
        <v>0</v>
      </c>
      <c r="AD667" s="74"/>
      <c r="AE667" s="99">
        <f t="shared" si="787"/>
        <v>27.727164197424003</v>
      </c>
      <c r="AF667" s="101">
        <f t="shared" ref="AF667" si="833">AP667</f>
        <v>36</v>
      </c>
      <c r="AG667" s="101">
        <f t="shared" si="706"/>
        <v>19.001300000000001</v>
      </c>
      <c r="AH667" s="101">
        <f t="shared" si="707"/>
        <v>328.5</v>
      </c>
      <c r="AI667" s="101">
        <f t="shared" si="708"/>
        <v>250</v>
      </c>
      <c r="AJ667" s="108">
        <f t="shared" si="709"/>
        <v>3.3333333333333335</v>
      </c>
      <c r="AK667" s="101">
        <f t="shared" si="463"/>
        <v>8079.0181662682935</v>
      </c>
      <c r="AL667" s="101">
        <f t="shared" si="710"/>
        <v>2410.7095760987809</v>
      </c>
      <c r="AM667" s="101">
        <f t="shared" si="711"/>
        <v>2410.7095760987809</v>
      </c>
      <c r="AN667" s="101">
        <f t="shared" si="712"/>
        <v>3257.5990140707318</v>
      </c>
      <c r="AO667" s="1">
        <v>36</v>
      </c>
      <c r="AP667" s="2">
        <v>36</v>
      </c>
      <c r="AQ667" s="74">
        <f t="shared" si="713"/>
        <v>657</v>
      </c>
      <c r="AR667" s="31">
        <f t="shared" si="714"/>
        <v>0</v>
      </c>
      <c r="AS667" s="2">
        <f t="shared" si="715"/>
        <v>0.5</v>
      </c>
      <c r="AT667" s="33">
        <f t="shared" si="716"/>
        <v>0</v>
      </c>
      <c r="AU667" s="31">
        <f t="shared" si="717"/>
        <v>0</v>
      </c>
      <c r="AV667" s="2">
        <f t="shared" si="718"/>
        <v>0</v>
      </c>
      <c r="AW667" s="33">
        <f t="shared" si="719"/>
        <v>1.36</v>
      </c>
      <c r="AX667" s="31">
        <f t="shared" si="720"/>
        <v>1</v>
      </c>
      <c r="AY667" s="33">
        <f t="shared" si="721"/>
        <v>1.2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593</v>
      </c>
      <c r="C668" s="31">
        <v>7</v>
      </c>
      <c r="D668" s="111" t="s">
        <v>14</v>
      </c>
      <c r="E668" s="2" t="s">
        <v>67</v>
      </c>
      <c r="F668" s="2" t="s">
        <v>149</v>
      </c>
      <c r="G668" s="1"/>
      <c r="H668" s="33" t="s">
        <v>80</v>
      </c>
      <c r="I668" s="99">
        <f t="shared" si="0"/>
        <v>465.18042074115067</v>
      </c>
      <c r="J668" s="101">
        <f t="shared" si="1"/>
        <v>16.518097441877977</v>
      </c>
      <c r="K668" s="101">
        <f t="shared" si="2"/>
        <v>652</v>
      </c>
      <c r="L668" s="74">
        <f t="shared" si="537"/>
        <v>347</v>
      </c>
      <c r="M668" s="99">
        <f t="shared" si="191"/>
        <v>12898.133907316667</v>
      </c>
      <c r="N668" s="101">
        <f t="shared" si="692"/>
        <v>3849.5370306530399</v>
      </c>
      <c r="O668" s="101">
        <f t="shared" si="693"/>
        <v>3849.5370306530399</v>
      </c>
      <c r="P668" s="101">
        <f t="shared" si="694"/>
        <v>5199.0598460105866</v>
      </c>
      <c r="Q668" s="101">
        <f t="shared" si="695"/>
        <v>0</v>
      </c>
      <c r="R668" s="109"/>
      <c r="S668" s="99">
        <f t="shared" si="696"/>
        <v>9279.1462434643909</v>
      </c>
      <c r="T668" s="101">
        <f t="shared" si="697"/>
        <v>2769.4252000902438</v>
      </c>
      <c r="U668" s="101">
        <f t="shared" si="698"/>
        <v>2769.4252000902438</v>
      </c>
      <c r="V668" s="101">
        <f t="shared" si="699"/>
        <v>3740.2958432839023</v>
      </c>
      <c r="W668" s="101">
        <f t="shared" si="700"/>
        <v>0</v>
      </c>
      <c r="X668" s="74"/>
      <c r="Y668" s="99">
        <f t="shared" si="8"/>
        <v>18558.292486928778</v>
      </c>
      <c r="Z668" s="101">
        <f t="shared" si="701"/>
        <v>5538.8504001804868</v>
      </c>
      <c r="AA668" s="101">
        <f t="shared" si="702"/>
        <v>5538.8504001804868</v>
      </c>
      <c r="AB668" s="101">
        <f t="shared" si="703"/>
        <v>7480.5916865678046</v>
      </c>
      <c r="AC668" s="101">
        <f t="shared" si="704"/>
        <v>0</v>
      </c>
      <c r="AD668" s="74"/>
      <c r="AE668" s="99">
        <f t="shared" si="787"/>
        <v>27.727164197424003</v>
      </c>
      <c r="AF668" s="101">
        <f t="shared" ref="AF668" si="834">AP668</f>
        <v>36</v>
      </c>
      <c r="AG668" s="101">
        <f t="shared" si="706"/>
        <v>19.001300000000001</v>
      </c>
      <c r="AH668" s="101">
        <f t="shared" si="707"/>
        <v>458</v>
      </c>
      <c r="AI668" s="101">
        <f t="shared" si="708"/>
        <v>200</v>
      </c>
      <c r="AJ668" s="108">
        <f t="shared" si="709"/>
        <v>3.3333333333333335</v>
      </c>
      <c r="AK668" s="101">
        <f t="shared" si="463"/>
        <v>7732.6218695536591</v>
      </c>
      <c r="AL668" s="101">
        <f t="shared" si="710"/>
        <v>2307.8543334085366</v>
      </c>
      <c r="AM668" s="101">
        <f t="shared" si="711"/>
        <v>2307.8543334085366</v>
      </c>
      <c r="AN668" s="101">
        <f t="shared" si="712"/>
        <v>3116.9132027365854</v>
      </c>
      <c r="AO668" s="1">
        <v>36</v>
      </c>
      <c r="AP668" s="2">
        <v>36</v>
      </c>
      <c r="AQ668" s="74">
        <f t="shared" si="713"/>
        <v>458</v>
      </c>
      <c r="AR668" s="31">
        <f t="shared" si="714"/>
        <v>0</v>
      </c>
      <c r="AS668" s="2">
        <f t="shared" si="715"/>
        <v>1</v>
      </c>
      <c r="AT668" s="33">
        <f t="shared" si="716"/>
        <v>0</v>
      </c>
      <c r="AU668" s="31">
        <f t="shared" si="717"/>
        <v>0</v>
      </c>
      <c r="AV668" s="2">
        <f t="shared" si="718"/>
        <v>0</v>
      </c>
      <c r="AW668" s="33">
        <f t="shared" si="719"/>
        <v>1</v>
      </c>
      <c r="AX668" s="31">
        <f t="shared" si="720"/>
        <v>1</v>
      </c>
      <c r="AY668" s="33">
        <f t="shared" si="721"/>
        <v>1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594</v>
      </c>
      <c r="C669" s="31">
        <v>7</v>
      </c>
      <c r="D669" s="111" t="s">
        <v>14</v>
      </c>
      <c r="E669" s="2" t="s">
        <v>136</v>
      </c>
      <c r="F669" s="2" t="s">
        <v>149</v>
      </c>
      <c r="G669" s="2"/>
      <c r="H669" s="33" t="s">
        <v>80</v>
      </c>
      <c r="I669" s="99">
        <f t="shared" si="0"/>
        <v>548.84518156373849</v>
      </c>
      <c r="J669" s="101">
        <f t="shared" si="1"/>
        <v>16.518097441877977</v>
      </c>
      <c r="K669" s="101">
        <f t="shared" si="2"/>
        <v>539</v>
      </c>
      <c r="L669" s="74">
        <f t="shared" si="537"/>
        <v>301</v>
      </c>
      <c r="M669" s="99">
        <f t="shared" si="191"/>
        <v>15217.920468182765</v>
      </c>
      <c r="N669" s="101">
        <f t="shared" si="692"/>
        <v>4541.8933306756016</v>
      </c>
      <c r="O669" s="101">
        <f t="shared" si="693"/>
        <v>4541.8933306756016</v>
      </c>
      <c r="P669" s="101">
        <f t="shared" si="694"/>
        <v>6134.1338068315627</v>
      </c>
      <c r="Q669" s="101">
        <f t="shared" si="695"/>
        <v>0</v>
      </c>
      <c r="R669" s="109"/>
      <c r="S669" s="99">
        <f t="shared" si="696"/>
        <v>9279.1462434643909</v>
      </c>
      <c r="T669" s="101">
        <f t="shared" si="697"/>
        <v>2769.4252000902438</v>
      </c>
      <c r="U669" s="101">
        <f t="shared" si="698"/>
        <v>2769.4252000902438</v>
      </c>
      <c r="V669" s="101">
        <f t="shared" si="699"/>
        <v>3740.2958432839023</v>
      </c>
      <c r="W669" s="101">
        <f t="shared" si="700"/>
        <v>0</v>
      </c>
      <c r="X669" s="74"/>
      <c r="Y669" s="99">
        <f t="shared" si="8"/>
        <v>18558.292486928778</v>
      </c>
      <c r="Z669" s="101">
        <f t="shared" si="701"/>
        <v>5538.8504001804868</v>
      </c>
      <c r="AA669" s="101">
        <f t="shared" si="702"/>
        <v>5538.8504001804868</v>
      </c>
      <c r="AB669" s="101">
        <f t="shared" si="703"/>
        <v>7480.5916865678046</v>
      </c>
      <c r="AC669" s="101">
        <f t="shared" si="704"/>
        <v>0</v>
      </c>
      <c r="AD669" s="74"/>
      <c r="AE669" s="99">
        <f t="shared" si="787"/>
        <v>27.727164197424003</v>
      </c>
      <c r="AF669" s="101">
        <f t="shared" ref="AF669" si="835">AP669</f>
        <v>36</v>
      </c>
      <c r="AG669" s="101">
        <f t="shared" si="706"/>
        <v>44.001300000000001</v>
      </c>
      <c r="AH669" s="101">
        <f t="shared" si="707"/>
        <v>458</v>
      </c>
      <c r="AI669" s="101">
        <f t="shared" si="708"/>
        <v>200</v>
      </c>
      <c r="AJ669" s="108">
        <f t="shared" si="709"/>
        <v>3.3333333333333335</v>
      </c>
      <c r="AK669" s="101">
        <f t="shared" si="463"/>
        <v>7732.6218695536591</v>
      </c>
      <c r="AL669" s="101">
        <f t="shared" si="710"/>
        <v>2307.8543334085366</v>
      </c>
      <c r="AM669" s="101">
        <f t="shared" si="711"/>
        <v>2307.8543334085366</v>
      </c>
      <c r="AN669" s="101">
        <f t="shared" si="712"/>
        <v>3116.9132027365854</v>
      </c>
      <c r="AO669" s="1">
        <v>36</v>
      </c>
      <c r="AP669" s="2">
        <v>36</v>
      </c>
      <c r="AQ669" s="74">
        <f t="shared" si="713"/>
        <v>458</v>
      </c>
      <c r="AR669" s="31">
        <f t="shared" si="714"/>
        <v>0</v>
      </c>
      <c r="AS669" s="2">
        <f t="shared" si="715"/>
        <v>1</v>
      </c>
      <c r="AT669" s="33">
        <f t="shared" si="716"/>
        <v>0</v>
      </c>
      <c r="AU669" s="31">
        <f t="shared" si="717"/>
        <v>25</v>
      </c>
      <c r="AV669" s="2">
        <f t="shared" si="718"/>
        <v>0</v>
      </c>
      <c r="AW669" s="33">
        <f t="shared" si="719"/>
        <v>1</v>
      </c>
      <c r="AX669" s="31">
        <f t="shared" si="720"/>
        <v>1</v>
      </c>
      <c r="AY669" s="33">
        <f t="shared" si="721"/>
        <v>1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595</v>
      </c>
      <c r="C670" s="31">
        <v>7</v>
      </c>
      <c r="D670" s="111" t="s">
        <v>14</v>
      </c>
      <c r="E670" s="2" t="s">
        <v>91</v>
      </c>
      <c r="F670" s="2" t="s">
        <v>149</v>
      </c>
      <c r="G670" s="2"/>
      <c r="H670" s="33" t="s">
        <v>80</v>
      </c>
      <c r="I670" s="99">
        <f t="shared" si="0"/>
        <v>503.06060475437164</v>
      </c>
      <c r="J670" s="101">
        <f t="shared" si="1"/>
        <v>16.518097441877977</v>
      </c>
      <c r="K670" s="101">
        <f t="shared" si="2"/>
        <v>597</v>
      </c>
      <c r="L670" s="74">
        <f t="shared" si="537"/>
        <v>325</v>
      </c>
      <c r="M670" s="99">
        <f t="shared" si="191"/>
        <v>13948.44398927988</v>
      </c>
      <c r="N670" s="101">
        <f t="shared" si="692"/>
        <v>3849.5370306530399</v>
      </c>
      <c r="O670" s="101">
        <f t="shared" si="693"/>
        <v>3849.5370306530399</v>
      </c>
      <c r="P670" s="101">
        <f t="shared" si="694"/>
        <v>6249.3699279738003</v>
      </c>
      <c r="Q670" s="101">
        <f t="shared" si="695"/>
        <v>0</v>
      </c>
      <c r="R670" s="109"/>
      <c r="S670" s="99">
        <f t="shared" si="696"/>
        <v>9279.1462434643909</v>
      </c>
      <c r="T670" s="101">
        <f t="shared" si="697"/>
        <v>2769.4252000902438</v>
      </c>
      <c r="U670" s="101">
        <f t="shared" si="698"/>
        <v>2769.4252000902438</v>
      </c>
      <c r="V670" s="101">
        <f t="shared" si="699"/>
        <v>3740.2958432839023</v>
      </c>
      <c r="W670" s="101">
        <f t="shared" si="700"/>
        <v>0</v>
      </c>
      <c r="X670" s="74"/>
      <c r="Y670" s="99">
        <f t="shared" si="8"/>
        <v>21251.305494093191</v>
      </c>
      <c r="Z670" s="101">
        <f t="shared" si="701"/>
        <v>5538.8504001804868</v>
      </c>
      <c r="AA670" s="101">
        <f t="shared" si="702"/>
        <v>5538.8504001804868</v>
      </c>
      <c r="AB670" s="101">
        <f t="shared" si="703"/>
        <v>10173.604693732215</v>
      </c>
      <c r="AC670" s="101">
        <f t="shared" si="704"/>
        <v>0</v>
      </c>
      <c r="AD670" s="74"/>
      <c r="AE670" s="99">
        <f t="shared" si="787"/>
        <v>27.727164197424003</v>
      </c>
      <c r="AF670" s="101">
        <f t="shared" ref="AF670" si="836">AP670</f>
        <v>36</v>
      </c>
      <c r="AG670" s="101">
        <f t="shared" si="706"/>
        <v>19.001300000000001</v>
      </c>
      <c r="AH670" s="101">
        <f t="shared" si="707"/>
        <v>458</v>
      </c>
      <c r="AI670" s="101">
        <f t="shared" si="708"/>
        <v>200</v>
      </c>
      <c r="AJ670" s="108">
        <f t="shared" si="709"/>
        <v>3.3333333333333335</v>
      </c>
      <c r="AK670" s="101">
        <f t="shared" si="463"/>
        <v>7732.6218695536591</v>
      </c>
      <c r="AL670" s="101">
        <f t="shared" si="710"/>
        <v>2307.8543334085366</v>
      </c>
      <c r="AM670" s="101">
        <f t="shared" si="711"/>
        <v>2307.8543334085366</v>
      </c>
      <c r="AN670" s="101">
        <f t="shared" si="712"/>
        <v>3116.9132027365854</v>
      </c>
      <c r="AO670" s="1">
        <v>36</v>
      </c>
      <c r="AP670" s="2">
        <v>36</v>
      </c>
      <c r="AQ670" s="74">
        <f t="shared" si="713"/>
        <v>458</v>
      </c>
      <c r="AR670" s="31">
        <f t="shared" si="714"/>
        <v>0</v>
      </c>
      <c r="AS670" s="2">
        <f t="shared" si="715"/>
        <v>1</v>
      </c>
      <c r="AT670" s="33">
        <f t="shared" si="716"/>
        <v>0</v>
      </c>
      <c r="AU670" s="31">
        <f t="shared" si="717"/>
        <v>0</v>
      </c>
      <c r="AV670" s="2">
        <f t="shared" si="718"/>
        <v>0</v>
      </c>
      <c r="AW670" s="33">
        <f t="shared" si="719"/>
        <v>1.36</v>
      </c>
      <c r="AX670" s="31">
        <f t="shared" si="720"/>
        <v>1</v>
      </c>
      <c r="AY670" s="33">
        <f t="shared" si="721"/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596</v>
      </c>
      <c r="C671" s="31">
        <v>7</v>
      </c>
      <c r="D671" s="111" t="s">
        <v>14</v>
      </c>
      <c r="E671" s="2" t="s">
        <v>148</v>
      </c>
      <c r="F671" s="2" t="s">
        <v>149</v>
      </c>
      <c r="G671" s="2"/>
      <c r="H671" s="33" t="s">
        <v>80</v>
      </c>
      <c r="I671" s="99">
        <f t="shared" si="0"/>
        <v>465.18042074115067</v>
      </c>
      <c r="J671" s="101">
        <f t="shared" si="1"/>
        <v>16.518097441877977</v>
      </c>
      <c r="K671" s="101">
        <f t="shared" si="2"/>
        <v>652</v>
      </c>
      <c r="L671" s="74">
        <f t="shared" si="537"/>
        <v>347</v>
      </c>
      <c r="M671" s="99">
        <f t="shared" si="191"/>
        <v>12898.133907316667</v>
      </c>
      <c r="N671" s="101">
        <f t="shared" si="692"/>
        <v>3849.5370306530399</v>
      </c>
      <c r="O671" s="101">
        <f t="shared" si="693"/>
        <v>3849.5370306530399</v>
      </c>
      <c r="P671" s="101">
        <f t="shared" si="694"/>
        <v>5199.0598460105866</v>
      </c>
      <c r="Q671" s="101">
        <f t="shared" si="695"/>
        <v>0</v>
      </c>
      <c r="R671" s="109"/>
      <c r="S671" s="99">
        <f t="shared" si="696"/>
        <v>9279.1462434643909</v>
      </c>
      <c r="T671" s="101">
        <f t="shared" si="697"/>
        <v>2769.4252000902438</v>
      </c>
      <c r="U671" s="101">
        <f t="shared" si="698"/>
        <v>2769.4252000902438</v>
      </c>
      <c r="V671" s="101">
        <f t="shared" si="699"/>
        <v>3740.2958432839023</v>
      </c>
      <c r="W671" s="101">
        <f t="shared" si="700"/>
        <v>0</v>
      </c>
      <c r="X671" s="74"/>
      <c r="Y671" s="99">
        <f t="shared" si="8"/>
        <v>18558.292486928778</v>
      </c>
      <c r="Z671" s="101">
        <f t="shared" si="701"/>
        <v>5538.8504001804868</v>
      </c>
      <c r="AA671" s="101">
        <f t="shared" si="702"/>
        <v>5538.8504001804868</v>
      </c>
      <c r="AB671" s="101">
        <f t="shared" si="703"/>
        <v>7480.5916865678046</v>
      </c>
      <c r="AC671" s="101">
        <f t="shared" si="704"/>
        <v>0</v>
      </c>
      <c r="AD671" s="74"/>
      <c r="AE671" s="99">
        <f t="shared" si="787"/>
        <v>27.727164197424003</v>
      </c>
      <c r="AF671" s="101">
        <f t="shared" ref="AF671" si="837">AP671</f>
        <v>36</v>
      </c>
      <c r="AG671" s="101">
        <f t="shared" si="706"/>
        <v>19.001300000000001</v>
      </c>
      <c r="AH671" s="101">
        <f t="shared" si="707"/>
        <v>458</v>
      </c>
      <c r="AI671" s="101">
        <f t="shared" si="708"/>
        <v>200</v>
      </c>
      <c r="AJ671" s="108">
        <f t="shared" si="709"/>
        <v>3.3333333333333335</v>
      </c>
      <c r="AK671" s="101">
        <f t="shared" si="463"/>
        <v>7732.6218695536591</v>
      </c>
      <c r="AL671" s="101">
        <f t="shared" si="710"/>
        <v>2307.8543334085366</v>
      </c>
      <c r="AM671" s="101">
        <f t="shared" si="711"/>
        <v>2307.8543334085366</v>
      </c>
      <c r="AN671" s="101">
        <f t="shared" si="712"/>
        <v>3116.9132027365854</v>
      </c>
      <c r="AO671" s="1">
        <v>36</v>
      </c>
      <c r="AP671" s="2">
        <v>36</v>
      </c>
      <c r="AQ671" s="74">
        <f t="shared" si="713"/>
        <v>458</v>
      </c>
      <c r="AR671" s="31">
        <f t="shared" si="714"/>
        <v>50</v>
      </c>
      <c r="AS671" s="2">
        <f t="shared" si="715"/>
        <v>1</v>
      </c>
      <c r="AT671" s="33">
        <f t="shared" si="716"/>
        <v>0</v>
      </c>
      <c r="AU671" s="31">
        <f t="shared" si="717"/>
        <v>0</v>
      </c>
      <c r="AV671" s="2">
        <f t="shared" si="718"/>
        <v>0</v>
      </c>
      <c r="AW671" s="33">
        <f t="shared" si="719"/>
        <v>1</v>
      </c>
      <c r="AX671" s="31">
        <f t="shared" si="720"/>
        <v>1</v>
      </c>
      <c r="AY671" s="33">
        <f t="shared" si="721"/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597</v>
      </c>
      <c r="C672" s="31">
        <v>7</v>
      </c>
      <c r="D672" s="111" t="s">
        <v>14</v>
      </c>
      <c r="E672" s="2" t="s">
        <v>163</v>
      </c>
      <c r="F672" s="2" t="s">
        <v>149</v>
      </c>
      <c r="G672" s="2"/>
      <c r="H672" s="33" t="s">
        <v>80</v>
      </c>
      <c r="I672" s="99">
        <f t="shared" si="0"/>
        <v>548.84518156373849</v>
      </c>
      <c r="J672" s="101">
        <f t="shared" si="1"/>
        <v>16.518097441877977</v>
      </c>
      <c r="K672" s="101">
        <f t="shared" si="2"/>
        <v>539</v>
      </c>
      <c r="L672" s="74">
        <f t="shared" si="537"/>
        <v>301</v>
      </c>
      <c r="M672" s="99">
        <f t="shared" si="191"/>
        <v>15217.920468182765</v>
      </c>
      <c r="N672" s="101">
        <f t="shared" si="692"/>
        <v>4541.8933306756016</v>
      </c>
      <c r="O672" s="101">
        <f t="shared" si="693"/>
        <v>4541.8933306756016</v>
      </c>
      <c r="P672" s="101">
        <f t="shared" si="694"/>
        <v>6134.1338068315627</v>
      </c>
      <c r="Q672" s="101">
        <f t="shared" si="695"/>
        <v>0</v>
      </c>
      <c r="R672" s="109"/>
      <c r="S672" s="99">
        <f t="shared" si="696"/>
        <v>9279.1462434643909</v>
      </c>
      <c r="T672" s="101">
        <f t="shared" si="697"/>
        <v>2769.4252000902438</v>
      </c>
      <c r="U672" s="101">
        <f t="shared" si="698"/>
        <v>2769.4252000902438</v>
      </c>
      <c r="V672" s="101">
        <f t="shared" si="699"/>
        <v>3740.2958432839023</v>
      </c>
      <c r="W672" s="101">
        <f t="shared" si="700"/>
        <v>0</v>
      </c>
      <c r="X672" s="74"/>
      <c r="Y672" s="99">
        <f t="shared" si="8"/>
        <v>18558.292486928778</v>
      </c>
      <c r="Z672" s="101">
        <f t="shared" si="701"/>
        <v>5538.8504001804868</v>
      </c>
      <c r="AA672" s="101">
        <f t="shared" si="702"/>
        <v>5538.8504001804868</v>
      </c>
      <c r="AB672" s="101">
        <f t="shared" si="703"/>
        <v>7480.5916865678046</v>
      </c>
      <c r="AC672" s="101">
        <f t="shared" si="704"/>
        <v>0</v>
      </c>
      <c r="AD672" s="74"/>
      <c r="AE672" s="99">
        <f t="shared" si="787"/>
        <v>27.727164197424003</v>
      </c>
      <c r="AF672" s="101">
        <f t="shared" ref="AF672" si="838">AP672</f>
        <v>36</v>
      </c>
      <c r="AG672" s="101">
        <f t="shared" si="706"/>
        <v>44.001300000000001</v>
      </c>
      <c r="AH672" s="101">
        <f t="shared" si="707"/>
        <v>458</v>
      </c>
      <c r="AI672" s="101">
        <f t="shared" si="708"/>
        <v>200</v>
      </c>
      <c r="AJ672" s="108">
        <f t="shared" si="709"/>
        <v>3.3333333333333335</v>
      </c>
      <c r="AK672" s="101">
        <f t="shared" si="463"/>
        <v>7732.6218695536591</v>
      </c>
      <c r="AL672" s="101">
        <f t="shared" si="710"/>
        <v>2307.8543334085366</v>
      </c>
      <c r="AM672" s="101">
        <f t="shared" si="711"/>
        <v>2307.8543334085366</v>
      </c>
      <c r="AN672" s="101">
        <f t="shared" si="712"/>
        <v>3116.9132027365854</v>
      </c>
      <c r="AO672" s="1">
        <v>36</v>
      </c>
      <c r="AP672" s="2">
        <v>36</v>
      </c>
      <c r="AQ672" s="74">
        <f t="shared" si="713"/>
        <v>458</v>
      </c>
      <c r="AR672" s="31">
        <f t="shared" si="714"/>
        <v>50</v>
      </c>
      <c r="AS672" s="2">
        <f t="shared" si="715"/>
        <v>1</v>
      </c>
      <c r="AT672" s="33">
        <f t="shared" si="716"/>
        <v>0</v>
      </c>
      <c r="AU672" s="31">
        <f t="shared" si="717"/>
        <v>25</v>
      </c>
      <c r="AV672" s="2">
        <f t="shared" si="718"/>
        <v>0</v>
      </c>
      <c r="AW672" s="33">
        <f t="shared" si="719"/>
        <v>1</v>
      </c>
      <c r="AX672" s="31">
        <f t="shared" si="720"/>
        <v>1</v>
      </c>
      <c r="AY672" s="33">
        <f t="shared" si="721"/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598</v>
      </c>
      <c r="C673" s="31">
        <v>7</v>
      </c>
      <c r="D673" s="111" t="s">
        <v>14</v>
      </c>
      <c r="E673" s="2" t="s">
        <v>155</v>
      </c>
      <c r="F673" s="2" t="s">
        <v>149</v>
      </c>
      <c r="G673" s="2"/>
      <c r="H673" s="33" t="s">
        <v>80</v>
      </c>
      <c r="I673" s="99">
        <f t="shared" si="0"/>
        <v>503.06060475437164</v>
      </c>
      <c r="J673" s="101">
        <f t="shared" si="1"/>
        <v>16.518097441877977</v>
      </c>
      <c r="K673" s="101">
        <f t="shared" si="2"/>
        <v>597</v>
      </c>
      <c r="L673" s="74">
        <f t="shared" si="537"/>
        <v>325</v>
      </c>
      <c r="M673" s="99">
        <f t="shared" si="191"/>
        <v>13948.44398927988</v>
      </c>
      <c r="N673" s="101">
        <f t="shared" si="692"/>
        <v>3849.5370306530399</v>
      </c>
      <c r="O673" s="101">
        <f t="shared" si="693"/>
        <v>3849.5370306530399</v>
      </c>
      <c r="P673" s="101">
        <f t="shared" si="694"/>
        <v>6249.3699279738003</v>
      </c>
      <c r="Q673" s="101">
        <f t="shared" si="695"/>
        <v>0</v>
      </c>
      <c r="R673" s="109"/>
      <c r="S673" s="99">
        <f t="shared" si="696"/>
        <v>9279.1462434643909</v>
      </c>
      <c r="T673" s="101">
        <f t="shared" si="697"/>
        <v>2769.4252000902438</v>
      </c>
      <c r="U673" s="101">
        <f t="shared" si="698"/>
        <v>2769.4252000902438</v>
      </c>
      <c r="V673" s="101">
        <f t="shared" si="699"/>
        <v>3740.2958432839023</v>
      </c>
      <c r="W673" s="101">
        <f t="shared" si="700"/>
        <v>0</v>
      </c>
      <c r="X673" s="74"/>
      <c r="Y673" s="99">
        <f t="shared" si="8"/>
        <v>21251.305494093191</v>
      </c>
      <c r="Z673" s="101">
        <f t="shared" si="701"/>
        <v>5538.8504001804868</v>
      </c>
      <c r="AA673" s="101">
        <f t="shared" si="702"/>
        <v>5538.8504001804868</v>
      </c>
      <c r="AB673" s="101">
        <f t="shared" si="703"/>
        <v>10173.604693732215</v>
      </c>
      <c r="AC673" s="101">
        <f t="shared" si="704"/>
        <v>0</v>
      </c>
      <c r="AD673" s="74"/>
      <c r="AE673" s="99">
        <f t="shared" si="787"/>
        <v>27.727164197424003</v>
      </c>
      <c r="AF673" s="101">
        <f t="shared" ref="AF673" si="839">AP673</f>
        <v>36</v>
      </c>
      <c r="AG673" s="101">
        <f t="shared" si="706"/>
        <v>19.001300000000001</v>
      </c>
      <c r="AH673" s="101">
        <f t="shared" si="707"/>
        <v>458</v>
      </c>
      <c r="AI673" s="101">
        <f t="shared" si="708"/>
        <v>200</v>
      </c>
      <c r="AJ673" s="108">
        <f t="shared" si="709"/>
        <v>3.3333333333333335</v>
      </c>
      <c r="AK673" s="101">
        <f t="shared" si="463"/>
        <v>7732.6218695536591</v>
      </c>
      <c r="AL673" s="101">
        <f t="shared" si="710"/>
        <v>2307.8543334085366</v>
      </c>
      <c r="AM673" s="101">
        <f t="shared" si="711"/>
        <v>2307.8543334085366</v>
      </c>
      <c r="AN673" s="101">
        <f t="shared" si="712"/>
        <v>3116.9132027365854</v>
      </c>
      <c r="AO673" s="1">
        <v>36</v>
      </c>
      <c r="AP673" s="2">
        <v>36</v>
      </c>
      <c r="AQ673" s="74">
        <f t="shared" si="713"/>
        <v>458</v>
      </c>
      <c r="AR673" s="31">
        <f t="shared" si="714"/>
        <v>50</v>
      </c>
      <c r="AS673" s="2">
        <f t="shared" si="715"/>
        <v>1</v>
      </c>
      <c r="AT673" s="33">
        <f t="shared" si="716"/>
        <v>0</v>
      </c>
      <c r="AU673" s="31">
        <f t="shared" si="717"/>
        <v>0</v>
      </c>
      <c r="AV673" s="2">
        <f t="shared" si="718"/>
        <v>0</v>
      </c>
      <c r="AW673" s="33">
        <f t="shared" si="719"/>
        <v>1.36</v>
      </c>
      <c r="AX673" s="31">
        <f t="shared" si="720"/>
        <v>1</v>
      </c>
      <c r="AY673" s="33">
        <f t="shared" si="721"/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599</v>
      </c>
      <c r="C674" s="31">
        <v>7</v>
      </c>
      <c r="D674" s="111" t="s">
        <v>14</v>
      </c>
      <c r="E674" s="2" t="s">
        <v>79</v>
      </c>
      <c r="F674" s="2" t="s">
        <v>149</v>
      </c>
      <c r="G674" s="2"/>
      <c r="H674" s="33" t="s">
        <v>80</v>
      </c>
      <c r="I674" s="99">
        <f t="shared" si="0"/>
        <v>465.18042074115067</v>
      </c>
      <c r="J674" s="101">
        <f t="shared" si="1"/>
        <v>8.2590487209389885</v>
      </c>
      <c r="K674" s="101">
        <f t="shared" si="2"/>
        <v>652</v>
      </c>
      <c r="L674" s="74">
        <f t="shared" si="537"/>
        <v>347</v>
      </c>
      <c r="M674" s="99">
        <f t="shared" si="191"/>
        <v>12898.133907316667</v>
      </c>
      <c r="N674" s="101">
        <f t="shared" si="692"/>
        <v>3849.5370306530399</v>
      </c>
      <c r="O674" s="101">
        <f t="shared" si="693"/>
        <v>3849.5370306530399</v>
      </c>
      <c r="P674" s="101">
        <f t="shared" si="694"/>
        <v>5199.0598460105866</v>
      </c>
      <c r="Q674" s="101">
        <f t="shared" si="695"/>
        <v>0</v>
      </c>
      <c r="R674" s="109"/>
      <c r="S674" s="99">
        <f t="shared" si="696"/>
        <v>9279.1462434643909</v>
      </c>
      <c r="T674" s="101">
        <f t="shared" si="697"/>
        <v>2769.4252000902438</v>
      </c>
      <c r="U674" s="101">
        <f t="shared" si="698"/>
        <v>2769.4252000902438</v>
      </c>
      <c r="V674" s="101">
        <f t="shared" si="699"/>
        <v>3740.2958432839023</v>
      </c>
      <c r="W674" s="101">
        <f t="shared" si="700"/>
        <v>0</v>
      </c>
      <c r="X674" s="74"/>
      <c r="Y674" s="99">
        <f t="shared" si="8"/>
        <v>18558.292486928778</v>
      </c>
      <c r="Z674" s="101">
        <f t="shared" si="701"/>
        <v>5538.8504001804868</v>
      </c>
      <c r="AA674" s="101">
        <f t="shared" si="702"/>
        <v>5538.8504001804868</v>
      </c>
      <c r="AB674" s="101">
        <f t="shared" si="703"/>
        <v>7480.5916865678046</v>
      </c>
      <c r="AC674" s="101">
        <f t="shared" si="704"/>
        <v>0</v>
      </c>
      <c r="AD674" s="74"/>
      <c r="AE674" s="99">
        <f t="shared" si="787"/>
        <v>27.727164197424003</v>
      </c>
      <c r="AF674" s="101">
        <f t="shared" ref="AF674" si="840">AP674</f>
        <v>36</v>
      </c>
      <c r="AG674" s="101">
        <f t="shared" si="706"/>
        <v>19.001300000000001</v>
      </c>
      <c r="AH674" s="101">
        <f t="shared" si="707"/>
        <v>229</v>
      </c>
      <c r="AI674" s="101">
        <f t="shared" si="708"/>
        <v>200</v>
      </c>
      <c r="AJ674" s="108">
        <f t="shared" si="709"/>
        <v>3.3333333333333335</v>
      </c>
      <c r="AK674" s="101">
        <f t="shared" si="463"/>
        <v>7732.6218695536591</v>
      </c>
      <c r="AL674" s="101">
        <f t="shared" si="710"/>
        <v>2307.8543334085366</v>
      </c>
      <c r="AM674" s="101">
        <f t="shared" si="711"/>
        <v>2307.8543334085366</v>
      </c>
      <c r="AN674" s="101">
        <f t="shared" si="712"/>
        <v>3116.9132027365854</v>
      </c>
      <c r="AO674" s="1">
        <v>36</v>
      </c>
      <c r="AP674" s="2">
        <v>36</v>
      </c>
      <c r="AQ674" s="74">
        <f t="shared" si="713"/>
        <v>458</v>
      </c>
      <c r="AR674" s="31">
        <f t="shared" si="714"/>
        <v>0</v>
      </c>
      <c r="AS674" s="2">
        <f t="shared" si="715"/>
        <v>0.5</v>
      </c>
      <c r="AT674" s="33">
        <f t="shared" si="716"/>
        <v>0</v>
      </c>
      <c r="AU674" s="31">
        <f t="shared" si="717"/>
        <v>0</v>
      </c>
      <c r="AV674" s="2">
        <f t="shared" si="718"/>
        <v>0</v>
      </c>
      <c r="AW674" s="33">
        <f t="shared" si="719"/>
        <v>1</v>
      </c>
      <c r="AX674" s="31">
        <f t="shared" si="720"/>
        <v>1</v>
      </c>
      <c r="AY674" s="33">
        <f t="shared" si="721"/>
        <v>1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600</v>
      </c>
      <c r="C675" s="31">
        <v>7</v>
      </c>
      <c r="D675" s="111" t="s">
        <v>14</v>
      </c>
      <c r="E675" s="2" t="s">
        <v>168</v>
      </c>
      <c r="F675" s="2" t="s">
        <v>149</v>
      </c>
      <c r="G675" s="2"/>
      <c r="H675" s="33" t="s">
        <v>80</v>
      </c>
      <c r="I675" s="99">
        <f t="shared" si="0"/>
        <v>548.84518156373849</v>
      </c>
      <c r="J675" s="101">
        <f t="shared" si="1"/>
        <v>8.2590487209389885</v>
      </c>
      <c r="K675" s="101">
        <f t="shared" si="2"/>
        <v>539</v>
      </c>
      <c r="L675" s="74">
        <f t="shared" si="537"/>
        <v>301</v>
      </c>
      <c r="M675" s="99">
        <f t="shared" si="191"/>
        <v>15217.920468182765</v>
      </c>
      <c r="N675" s="101">
        <f t="shared" si="692"/>
        <v>4541.8933306756016</v>
      </c>
      <c r="O675" s="101">
        <f t="shared" si="693"/>
        <v>4541.8933306756016</v>
      </c>
      <c r="P675" s="101">
        <f t="shared" si="694"/>
        <v>6134.1338068315627</v>
      </c>
      <c r="Q675" s="101">
        <f t="shared" si="695"/>
        <v>0</v>
      </c>
      <c r="R675" s="109"/>
      <c r="S675" s="99">
        <f t="shared" si="696"/>
        <v>9279.1462434643909</v>
      </c>
      <c r="T675" s="101">
        <f t="shared" si="697"/>
        <v>2769.4252000902438</v>
      </c>
      <c r="U675" s="101">
        <f t="shared" si="698"/>
        <v>2769.4252000902438</v>
      </c>
      <c r="V675" s="101">
        <f t="shared" si="699"/>
        <v>3740.2958432839023</v>
      </c>
      <c r="W675" s="101">
        <f t="shared" si="700"/>
        <v>0</v>
      </c>
      <c r="X675" s="74"/>
      <c r="Y675" s="99">
        <f t="shared" si="8"/>
        <v>18558.292486928778</v>
      </c>
      <c r="Z675" s="101">
        <f t="shared" si="701"/>
        <v>5538.8504001804868</v>
      </c>
      <c r="AA675" s="101">
        <f t="shared" si="702"/>
        <v>5538.8504001804868</v>
      </c>
      <c r="AB675" s="101">
        <f t="shared" si="703"/>
        <v>7480.5916865678046</v>
      </c>
      <c r="AC675" s="101">
        <f t="shared" si="704"/>
        <v>0</v>
      </c>
      <c r="AD675" s="74"/>
      <c r="AE675" s="99">
        <f t="shared" si="787"/>
        <v>27.727164197424003</v>
      </c>
      <c r="AF675" s="101">
        <f t="shared" ref="AF675" si="841">AP675</f>
        <v>36</v>
      </c>
      <c r="AG675" s="101">
        <f t="shared" si="706"/>
        <v>44.001300000000001</v>
      </c>
      <c r="AH675" s="101">
        <f t="shared" si="707"/>
        <v>229</v>
      </c>
      <c r="AI675" s="101">
        <f t="shared" si="708"/>
        <v>200</v>
      </c>
      <c r="AJ675" s="108">
        <f t="shared" si="709"/>
        <v>3.3333333333333335</v>
      </c>
      <c r="AK675" s="101">
        <f t="shared" si="463"/>
        <v>7732.6218695536591</v>
      </c>
      <c r="AL675" s="101">
        <f t="shared" si="710"/>
        <v>2307.8543334085366</v>
      </c>
      <c r="AM675" s="101">
        <f t="shared" si="711"/>
        <v>2307.8543334085366</v>
      </c>
      <c r="AN675" s="101">
        <f t="shared" si="712"/>
        <v>3116.9132027365854</v>
      </c>
      <c r="AO675" s="1">
        <v>36</v>
      </c>
      <c r="AP675" s="2">
        <v>36</v>
      </c>
      <c r="AQ675" s="74">
        <f t="shared" si="713"/>
        <v>458</v>
      </c>
      <c r="AR675" s="31">
        <f t="shared" si="714"/>
        <v>0</v>
      </c>
      <c r="AS675" s="2">
        <f t="shared" si="715"/>
        <v>0.5</v>
      </c>
      <c r="AT675" s="33">
        <f t="shared" si="716"/>
        <v>0</v>
      </c>
      <c r="AU675" s="31">
        <f t="shared" si="717"/>
        <v>25</v>
      </c>
      <c r="AV675" s="2">
        <f t="shared" si="718"/>
        <v>0</v>
      </c>
      <c r="AW675" s="33">
        <f t="shared" si="719"/>
        <v>1</v>
      </c>
      <c r="AX675" s="31">
        <f t="shared" si="720"/>
        <v>1</v>
      </c>
      <c r="AY675" s="33">
        <f t="shared" si="721"/>
        <v>1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customHeight="1">
      <c r="A676" s="2"/>
      <c r="B676" s="107">
        <v>601</v>
      </c>
      <c r="C676" s="31">
        <v>7</v>
      </c>
      <c r="D676" s="111" t="s">
        <v>14</v>
      </c>
      <c r="E676" s="2" t="s">
        <v>103</v>
      </c>
      <c r="F676" s="2" t="s">
        <v>149</v>
      </c>
      <c r="G676" s="2"/>
      <c r="H676" s="33" t="s">
        <v>80</v>
      </c>
      <c r="I676" s="99">
        <f t="shared" si="0"/>
        <v>503.06060475437164</v>
      </c>
      <c r="J676" s="101">
        <f t="shared" si="1"/>
        <v>8.2590487209389885</v>
      </c>
      <c r="K676" s="101">
        <f t="shared" si="2"/>
        <v>597</v>
      </c>
      <c r="L676" s="74">
        <f t="shared" si="537"/>
        <v>325</v>
      </c>
      <c r="M676" s="99">
        <f t="shared" si="191"/>
        <v>13948.44398927988</v>
      </c>
      <c r="N676" s="101">
        <f t="shared" si="692"/>
        <v>3849.5370306530399</v>
      </c>
      <c r="O676" s="101">
        <f t="shared" si="693"/>
        <v>3849.5370306530399</v>
      </c>
      <c r="P676" s="101">
        <f t="shared" si="694"/>
        <v>6249.3699279738003</v>
      </c>
      <c r="Q676" s="101">
        <f t="shared" si="695"/>
        <v>0</v>
      </c>
      <c r="R676" s="109"/>
      <c r="S676" s="99">
        <f t="shared" si="696"/>
        <v>9279.1462434643909</v>
      </c>
      <c r="T676" s="101">
        <f t="shared" si="697"/>
        <v>2769.4252000902438</v>
      </c>
      <c r="U676" s="101">
        <f t="shared" si="698"/>
        <v>2769.4252000902438</v>
      </c>
      <c r="V676" s="101">
        <f t="shared" si="699"/>
        <v>3740.2958432839023</v>
      </c>
      <c r="W676" s="101">
        <f t="shared" si="700"/>
        <v>0</v>
      </c>
      <c r="X676" s="74"/>
      <c r="Y676" s="99">
        <f t="shared" si="8"/>
        <v>21251.305494093191</v>
      </c>
      <c r="Z676" s="101">
        <f t="shared" si="701"/>
        <v>5538.8504001804868</v>
      </c>
      <c r="AA676" s="101">
        <f t="shared" si="702"/>
        <v>5538.8504001804868</v>
      </c>
      <c r="AB676" s="101">
        <f t="shared" si="703"/>
        <v>10173.604693732215</v>
      </c>
      <c r="AC676" s="101">
        <f t="shared" si="704"/>
        <v>0</v>
      </c>
      <c r="AD676" s="74"/>
      <c r="AE676" s="99">
        <f t="shared" si="787"/>
        <v>27.727164197424003</v>
      </c>
      <c r="AF676" s="101">
        <f t="shared" ref="AF676" si="842">AP676</f>
        <v>36</v>
      </c>
      <c r="AG676" s="101">
        <f t="shared" si="706"/>
        <v>19.001300000000001</v>
      </c>
      <c r="AH676" s="101">
        <f t="shared" si="707"/>
        <v>229</v>
      </c>
      <c r="AI676" s="101">
        <f t="shared" si="708"/>
        <v>200</v>
      </c>
      <c r="AJ676" s="108">
        <f t="shared" si="709"/>
        <v>3.3333333333333335</v>
      </c>
      <c r="AK676" s="101">
        <f t="shared" si="463"/>
        <v>7732.6218695536591</v>
      </c>
      <c r="AL676" s="101">
        <f t="shared" si="710"/>
        <v>2307.8543334085366</v>
      </c>
      <c r="AM676" s="101">
        <f t="shared" si="711"/>
        <v>2307.8543334085366</v>
      </c>
      <c r="AN676" s="101">
        <f t="shared" si="712"/>
        <v>3116.9132027365854</v>
      </c>
      <c r="AO676" s="1">
        <v>36</v>
      </c>
      <c r="AP676" s="2">
        <v>36</v>
      </c>
      <c r="AQ676" s="74">
        <f t="shared" si="713"/>
        <v>458</v>
      </c>
      <c r="AR676" s="31">
        <f t="shared" si="714"/>
        <v>0</v>
      </c>
      <c r="AS676" s="2">
        <f t="shared" si="715"/>
        <v>0.5</v>
      </c>
      <c r="AT676" s="33">
        <f t="shared" si="716"/>
        <v>0</v>
      </c>
      <c r="AU676" s="31">
        <f t="shared" si="717"/>
        <v>0</v>
      </c>
      <c r="AV676" s="2">
        <f t="shared" si="718"/>
        <v>0</v>
      </c>
      <c r="AW676" s="33">
        <f t="shared" si="719"/>
        <v>1.36</v>
      </c>
      <c r="AX676" s="31">
        <f t="shared" si="720"/>
        <v>1</v>
      </c>
      <c r="AY676" s="33">
        <f t="shared" si="721"/>
        <v>1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602</v>
      </c>
      <c r="C677" s="31">
        <v>4</v>
      </c>
      <c r="D677" s="111" t="s">
        <v>14</v>
      </c>
      <c r="E677" s="2" t="s">
        <v>67</v>
      </c>
      <c r="F677" s="2" t="s">
        <v>149</v>
      </c>
      <c r="G677" s="1"/>
      <c r="H677" s="33" t="s">
        <v>80</v>
      </c>
      <c r="I677" s="99">
        <f t="shared" si="0"/>
        <v>431.07195613013573</v>
      </c>
      <c r="J677" s="101">
        <f t="shared" si="1"/>
        <v>9.0885601645267471</v>
      </c>
      <c r="K677" s="101">
        <f t="shared" si="2"/>
        <v>701</v>
      </c>
      <c r="L677" s="74">
        <f t="shared" si="537"/>
        <v>365</v>
      </c>
      <c r="M677" s="99">
        <f t="shared" si="191"/>
        <v>11952.402908525029</v>
      </c>
      <c r="N677" s="101">
        <f t="shared" si="692"/>
        <v>3567.3118797019215</v>
      </c>
      <c r="O677" s="101">
        <f t="shared" si="693"/>
        <v>3567.3118797019215</v>
      </c>
      <c r="P677" s="101">
        <f t="shared" si="694"/>
        <v>4817.7791491211865</v>
      </c>
      <c r="Q677" s="101">
        <f t="shared" si="695"/>
        <v>0</v>
      </c>
      <c r="R677" s="109"/>
      <c r="S677" s="99">
        <f t="shared" si="696"/>
        <v>8598.7705931707333</v>
      </c>
      <c r="T677" s="101">
        <f t="shared" si="697"/>
        <v>2566.3874220614639</v>
      </c>
      <c r="U677" s="101">
        <f t="shared" si="698"/>
        <v>2566.3874220614639</v>
      </c>
      <c r="V677" s="101">
        <f t="shared" si="699"/>
        <v>3465.995749047805</v>
      </c>
      <c r="W677" s="101">
        <f t="shared" si="700"/>
        <v>0</v>
      </c>
      <c r="X677" s="74"/>
      <c r="Y677" s="99">
        <f t="shared" si="8"/>
        <v>17197.541186341467</v>
      </c>
      <c r="Z677" s="101">
        <f t="shared" si="701"/>
        <v>5132.7748441229278</v>
      </c>
      <c r="AA677" s="101">
        <f t="shared" si="702"/>
        <v>5132.7748441229278</v>
      </c>
      <c r="AB677" s="101">
        <f t="shared" si="703"/>
        <v>6931.99149809561</v>
      </c>
      <c r="AC677" s="101">
        <f t="shared" si="704"/>
        <v>0</v>
      </c>
      <c r="AD677" s="74"/>
      <c r="AE677" s="99">
        <f t="shared" si="787"/>
        <v>27.727164197424003</v>
      </c>
      <c r="AF677" s="101">
        <f t="shared" ref="AF677" si="843">AP677</f>
        <v>36</v>
      </c>
      <c r="AG677" s="101">
        <f t="shared" si="706"/>
        <v>19.001300000000001</v>
      </c>
      <c r="AH677" s="101">
        <f t="shared" si="707"/>
        <v>252</v>
      </c>
      <c r="AI677" s="101">
        <f t="shared" si="708"/>
        <v>200</v>
      </c>
      <c r="AJ677" s="108">
        <f t="shared" si="709"/>
        <v>3.3333333333333335</v>
      </c>
      <c r="AK677" s="101">
        <f t="shared" si="463"/>
        <v>7165.6421609756108</v>
      </c>
      <c r="AL677" s="101">
        <f t="shared" si="710"/>
        <v>2138.6561850512198</v>
      </c>
      <c r="AM677" s="101">
        <f t="shared" si="711"/>
        <v>2138.6561850512198</v>
      </c>
      <c r="AN677" s="101">
        <f t="shared" si="712"/>
        <v>2888.3297908731711</v>
      </c>
      <c r="AO677" s="1">
        <v>36</v>
      </c>
      <c r="AP677" s="2">
        <v>36</v>
      </c>
      <c r="AQ677" s="74">
        <f t="shared" si="713"/>
        <v>252</v>
      </c>
      <c r="AR677" s="31">
        <f t="shared" si="714"/>
        <v>0</v>
      </c>
      <c r="AS677" s="2">
        <f t="shared" si="715"/>
        <v>1</v>
      </c>
      <c r="AT677" s="33">
        <f t="shared" si="716"/>
        <v>0</v>
      </c>
      <c r="AU677" s="31">
        <f t="shared" si="717"/>
        <v>0</v>
      </c>
      <c r="AV677" s="2">
        <f t="shared" si="718"/>
        <v>0</v>
      </c>
      <c r="AW677" s="33">
        <f t="shared" si="719"/>
        <v>1</v>
      </c>
      <c r="AX677" s="31">
        <f t="shared" si="720"/>
        <v>1</v>
      </c>
      <c r="AY677" s="33">
        <f t="shared" si="721"/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603</v>
      </c>
      <c r="C678" s="31">
        <v>4</v>
      </c>
      <c r="D678" s="111" t="s">
        <v>14</v>
      </c>
      <c r="E678" s="2" t="s">
        <v>148</v>
      </c>
      <c r="F678" s="2" t="s">
        <v>149</v>
      </c>
      <c r="G678" s="2"/>
      <c r="H678" s="33" t="s">
        <v>80</v>
      </c>
      <c r="I678" s="99">
        <f t="shared" si="0"/>
        <v>431.07195613013573</v>
      </c>
      <c r="J678" s="101">
        <f t="shared" si="1"/>
        <v>9.0885601645267471</v>
      </c>
      <c r="K678" s="101">
        <f t="shared" si="2"/>
        <v>701</v>
      </c>
      <c r="L678" s="74">
        <f t="shared" si="537"/>
        <v>365</v>
      </c>
      <c r="M678" s="99">
        <f t="shared" si="191"/>
        <v>11952.402908525029</v>
      </c>
      <c r="N678" s="101">
        <f t="shared" si="692"/>
        <v>3567.3118797019215</v>
      </c>
      <c r="O678" s="101">
        <f t="shared" si="693"/>
        <v>3567.3118797019215</v>
      </c>
      <c r="P678" s="101">
        <f t="shared" si="694"/>
        <v>4817.7791491211865</v>
      </c>
      <c r="Q678" s="101">
        <f t="shared" si="695"/>
        <v>0</v>
      </c>
      <c r="R678" s="109"/>
      <c r="S678" s="99">
        <f t="shared" si="696"/>
        <v>8598.7705931707333</v>
      </c>
      <c r="T678" s="101">
        <f t="shared" si="697"/>
        <v>2566.3874220614639</v>
      </c>
      <c r="U678" s="101">
        <f t="shared" si="698"/>
        <v>2566.3874220614639</v>
      </c>
      <c r="V678" s="101">
        <f t="shared" si="699"/>
        <v>3465.995749047805</v>
      </c>
      <c r="W678" s="101">
        <f t="shared" si="700"/>
        <v>0</v>
      </c>
      <c r="X678" s="74"/>
      <c r="Y678" s="99">
        <f t="shared" si="8"/>
        <v>17197.541186341467</v>
      </c>
      <c r="Z678" s="101">
        <f t="shared" si="701"/>
        <v>5132.7748441229278</v>
      </c>
      <c r="AA678" s="101">
        <f t="shared" si="702"/>
        <v>5132.7748441229278</v>
      </c>
      <c r="AB678" s="101">
        <f t="shared" si="703"/>
        <v>6931.99149809561</v>
      </c>
      <c r="AC678" s="101">
        <f t="shared" si="704"/>
        <v>0</v>
      </c>
      <c r="AD678" s="74"/>
      <c r="AE678" s="99">
        <f t="shared" si="787"/>
        <v>27.727164197424003</v>
      </c>
      <c r="AF678" s="101">
        <f t="shared" ref="AF678" si="844">AP678</f>
        <v>36</v>
      </c>
      <c r="AG678" s="101">
        <f t="shared" si="706"/>
        <v>19.001300000000001</v>
      </c>
      <c r="AH678" s="101">
        <f t="shared" si="707"/>
        <v>252</v>
      </c>
      <c r="AI678" s="101">
        <f t="shared" si="708"/>
        <v>200</v>
      </c>
      <c r="AJ678" s="108">
        <f t="shared" si="709"/>
        <v>3.3333333333333335</v>
      </c>
      <c r="AK678" s="101">
        <f t="shared" si="463"/>
        <v>7165.6421609756108</v>
      </c>
      <c r="AL678" s="101">
        <f t="shared" si="710"/>
        <v>2138.6561850512198</v>
      </c>
      <c r="AM678" s="101">
        <f t="shared" si="711"/>
        <v>2138.6561850512198</v>
      </c>
      <c r="AN678" s="101">
        <f t="shared" si="712"/>
        <v>2888.3297908731711</v>
      </c>
      <c r="AO678" s="1">
        <v>36</v>
      </c>
      <c r="AP678" s="2">
        <v>36</v>
      </c>
      <c r="AQ678" s="74">
        <f t="shared" si="713"/>
        <v>252</v>
      </c>
      <c r="AR678" s="31">
        <f t="shared" si="714"/>
        <v>50</v>
      </c>
      <c r="AS678" s="2">
        <f t="shared" si="715"/>
        <v>1</v>
      </c>
      <c r="AT678" s="33">
        <f t="shared" si="716"/>
        <v>0</v>
      </c>
      <c r="AU678" s="31">
        <f t="shared" si="717"/>
        <v>0</v>
      </c>
      <c r="AV678" s="2">
        <f t="shared" si="718"/>
        <v>0</v>
      </c>
      <c r="AW678" s="33">
        <f t="shared" si="719"/>
        <v>1</v>
      </c>
      <c r="AX678" s="31">
        <f t="shared" si="720"/>
        <v>1</v>
      </c>
      <c r="AY678" s="33">
        <f t="shared" si="721"/>
        <v>1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604</v>
      </c>
      <c r="C679" s="31">
        <v>4</v>
      </c>
      <c r="D679" s="111" t="s">
        <v>14</v>
      </c>
      <c r="E679" s="2" t="s">
        <v>79</v>
      </c>
      <c r="F679" s="2" t="s">
        <v>149</v>
      </c>
      <c r="G679" s="2"/>
      <c r="H679" s="33" t="s">
        <v>80</v>
      </c>
      <c r="I679" s="99">
        <f t="shared" si="0"/>
        <v>431.07195613013573</v>
      </c>
      <c r="J679" s="101">
        <f t="shared" si="1"/>
        <v>4.5442800822633735</v>
      </c>
      <c r="K679" s="101">
        <f t="shared" si="2"/>
        <v>701</v>
      </c>
      <c r="L679" s="74">
        <f t="shared" si="537"/>
        <v>365</v>
      </c>
      <c r="M679" s="99">
        <f t="shared" si="191"/>
        <v>11952.402908525029</v>
      </c>
      <c r="N679" s="101">
        <f t="shared" si="692"/>
        <v>3567.3118797019215</v>
      </c>
      <c r="O679" s="101">
        <f t="shared" si="693"/>
        <v>3567.3118797019215</v>
      </c>
      <c r="P679" s="101">
        <f t="shared" si="694"/>
        <v>4817.7791491211865</v>
      </c>
      <c r="Q679" s="101">
        <f t="shared" si="695"/>
        <v>0</v>
      </c>
      <c r="R679" s="109"/>
      <c r="S679" s="99">
        <f t="shared" si="696"/>
        <v>8598.7705931707333</v>
      </c>
      <c r="T679" s="101">
        <f t="shared" si="697"/>
        <v>2566.3874220614639</v>
      </c>
      <c r="U679" s="101">
        <f t="shared" si="698"/>
        <v>2566.3874220614639</v>
      </c>
      <c r="V679" s="101">
        <f t="shared" si="699"/>
        <v>3465.995749047805</v>
      </c>
      <c r="W679" s="101">
        <f t="shared" si="700"/>
        <v>0</v>
      </c>
      <c r="X679" s="74"/>
      <c r="Y679" s="99">
        <f t="shared" si="8"/>
        <v>17197.541186341467</v>
      </c>
      <c r="Z679" s="101">
        <f t="shared" si="701"/>
        <v>5132.7748441229278</v>
      </c>
      <c r="AA679" s="101">
        <f t="shared" si="702"/>
        <v>5132.7748441229278</v>
      </c>
      <c r="AB679" s="101">
        <f t="shared" si="703"/>
        <v>6931.99149809561</v>
      </c>
      <c r="AC679" s="101">
        <f t="shared" si="704"/>
        <v>0</v>
      </c>
      <c r="AD679" s="74"/>
      <c r="AE679" s="99">
        <f t="shared" si="787"/>
        <v>27.727164197424003</v>
      </c>
      <c r="AF679" s="101">
        <f t="shared" ref="AF679" si="845">AP679</f>
        <v>36</v>
      </c>
      <c r="AG679" s="101">
        <f t="shared" si="706"/>
        <v>19.001300000000001</v>
      </c>
      <c r="AH679" s="101">
        <f t="shared" si="707"/>
        <v>126</v>
      </c>
      <c r="AI679" s="101">
        <f t="shared" si="708"/>
        <v>200</v>
      </c>
      <c r="AJ679" s="108">
        <f t="shared" si="709"/>
        <v>3.3333333333333335</v>
      </c>
      <c r="AK679" s="101">
        <f t="shared" si="463"/>
        <v>7165.6421609756108</v>
      </c>
      <c r="AL679" s="101">
        <f t="shared" si="710"/>
        <v>2138.6561850512198</v>
      </c>
      <c r="AM679" s="101">
        <f t="shared" si="711"/>
        <v>2138.6561850512198</v>
      </c>
      <c r="AN679" s="101">
        <f t="shared" si="712"/>
        <v>2888.3297908731711</v>
      </c>
      <c r="AO679" s="1">
        <v>36</v>
      </c>
      <c r="AP679" s="2">
        <v>36</v>
      </c>
      <c r="AQ679" s="74">
        <f t="shared" si="713"/>
        <v>252</v>
      </c>
      <c r="AR679" s="31">
        <f t="shared" si="714"/>
        <v>0</v>
      </c>
      <c r="AS679" s="2">
        <f t="shared" si="715"/>
        <v>0.5</v>
      </c>
      <c r="AT679" s="33">
        <f t="shared" si="716"/>
        <v>0</v>
      </c>
      <c r="AU679" s="31">
        <f t="shared" si="717"/>
        <v>0</v>
      </c>
      <c r="AV679" s="2">
        <f t="shared" si="718"/>
        <v>0</v>
      </c>
      <c r="AW679" s="33">
        <f t="shared" si="719"/>
        <v>1</v>
      </c>
      <c r="AX679" s="31">
        <f t="shared" si="720"/>
        <v>1</v>
      </c>
      <c r="AY679" s="33">
        <f t="shared" si="721"/>
        <v>1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605</v>
      </c>
      <c r="C680" s="31">
        <v>1</v>
      </c>
      <c r="D680" s="111" t="s">
        <v>14</v>
      </c>
      <c r="E680" s="2" t="s">
        <v>67</v>
      </c>
      <c r="F680" s="2" t="s">
        <v>149</v>
      </c>
      <c r="G680" s="1"/>
      <c r="H680" s="33" t="s">
        <v>80</v>
      </c>
      <c r="I680" s="99">
        <f t="shared" si="0"/>
        <v>334.21745563152825</v>
      </c>
      <c r="J680" s="101">
        <f t="shared" si="1"/>
        <v>4.5803457972019714</v>
      </c>
      <c r="K680" s="101">
        <f t="shared" si="2"/>
        <v>798</v>
      </c>
      <c r="L680" s="74">
        <f t="shared" si="537"/>
        <v>396</v>
      </c>
      <c r="M680" s="99">
        <f t="shared" si="191"/>
        <v>9266.902269940656</v>
      </c>
      <c r="N680" s="101">
        <f t="shared" si="692"/>
        <v>2700.9882557509695</v>
      </c>
      <c r="O680" s="101">
        <f t="shared" si="693"/>
        <v>2700.9882557509695</v>
      </c>
      <c r="P680" s="101">
        <f t="shared" si="694"/>
        <v>3864.925758438716</v>
      </c>
      <c r="Q680" s="101">
        <f t="shared" si="695"/>
        <v>0</v>
      </c>
      <c r="R680" s="109"/>
      <c r="S680" s="99">
        <f t="shared" si="696"/>
        <v>6666.7738143029273</v>
      </c>
      <c r="T680" s="101">
        <f t="shared" si="697"/>
        <v>1943.1388452848782</v>
      </c>
      <c r="U680" s="101">
        <f t="shared" si="698"/>
        <v>1943.1388452848782</v>
      </c>
      <c r="V680" s="101">
        <f t="shared" si="699"/>
        <v>2780.4961237331709</v>
      </c>
      <c r="W680" s="101">
        <f t="shared" si="700"/>
        <v>0</v>
      </c>
      <c r="X680" s="74"/>
      <c r="Y680" s="99">
        <f t="shared" si="8"/>
        <v>13333.547628605855</v>
      </c>
      <c r="Z680" s="101">
        <f t="shared" si="701"/>
        <v>3886.2776905697565</v>
      </c>
      <c r="AA680" s="101">
        <f t="shared" si="702"/>
        <v>3886.2776905697565</v>
      </c>
      <c r="AB680" s="101">
        <f t="shared" si="703"/>
        <v>5560.9922474663417</v>
      </c>
      <c r="AC680" s="101">
        <f t="shared" si="704"/>
        <v>0</v>
      </c>
      <c r="AD680" s="74"/>
      <c r="AE680" s="99">
        <f t="shared" si="787"/>
        <v>27.727164197424003</v>
      </c>
      <c r="AF680" s="101">
        <f t="shared" ref="AF680" si="846">AP680</f>
        <v>36</v>
      </c>
      <c r="AG680" s="101">
        <f t="shared" si="706"/>
        <v>19.001300000000001</v>
      </c>
      <c r="AH680" s="101">
        <f t="shared" si="707"/>
        <v>127</v>
      </c>
      <c r="AI680" s="101">
        <f t="shared" si="708"/>
        <v>200</v>
      </c>
      <c r="AJ680" s="108">
        <f t="shared" si="709"/>
        <v>3.3333333333333335</v>
      </c>
      <c r="AK680" s="101">
        <f t="shared" si="463"/>
        <v>5555.6448452524401</v>
      </c>
      <c r="AL680" s="101">
        <f t="shared" si="710"/>
        <v>1619.2823710707319</v>
      </c>
      <c r="AM680" s="101">
        <f t="shared" si="711"/>
        <v>1619.2823710707319</v>
      </c>
      <c r="AN680" s="101">
        <f t="shared" si="712"/>
        <v>2317.0801031109759</v>
      </c>
      <c r="AO680" s="1">
        <v>36</v>
      </c>
      <c r="AP680" s="2">
        <v>36</v>
      </c>
      <c r="AQ680" s="74">
        <f t="shared" si="713"/>
        <v>127</v>
      </c>
      <c r="AR680" s="31">
        <f t="shared" si="714"/>
        <v>0</v>
      </c>
      <c r="AS680" s="2">
        <f t="shared" si="715"/>
        <v>1</v>
      </c>
      <c r="AT680" s="33">
        <f t="shared" si="716"/>
        <v>0</v>
      </c>
      <c r="AU680" s="31">
        <f t="shared" si="717"/>
        <v>0</v>
      </c>
      <c r="AV680" s="2">
        <f t="shared" si="718"/>
        <v>0</v>
      </c>
      <c r="AW680" s="33">
        <f t="shared" si="719"/>
        <v>1</v>
      </c>
      <c r="AX680" s="31">
        <f t="shared" si="720"/>
        <v>1</v>
      </c>
      <c r="AY680" s="33">
        <f t="shared" si="721"/>
        <v>1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customHeight="1">
      <c r="A681" s="2"/>
      <c r="B681" s="107">
        <v>606</v>
      </c>
      <c r="C681" s="31">
        <v>10</v>
      </c>
      <c r="D681" s="111" t="s">
        <v>18</v>
      </c>
      <c r="E681" s="2" t="s">
        <v>164</v>
      </c>
      <c r="F681" s="2"/>
      <c r="G681" s="2"/>
      <c r="H681" s="33" t="s">
        <v>81</v>
      </c>
      <c r="I681" s="99">
        <f t="shared" si="0"/>
        <v>1504.3338829689048</v>
      </c>
      <c r="J681" s="101">
        <f t="shared" si="1"/>
        <v>35.968798914524506</v>
      </c>
      <c r="K681" s="101">
        <f t="shared" si="2"/>
        <v>41</v>
      </c>
      <c r="L681" s="74">
        <f t="shared" si="537"/>
        <v>40</v>
      </c>
      <c r="M681" s="99">
        <f t="shared" si="191"/>
        <v>21789.939522009208</v>
      </c>
      <c r="N681" s="108">
        <f t="shared" si="692"/>
        <v>21789.939522009208</v>
      </c>
      <c r="O681" s="108">
        <f t="shared" ref="O681:O804" si="847">U681*(1+(($D$57+IF(F681="백어택",20,0))/100)*(AI681/100-1))</f>
        <v>0</v>
      </c>
      <c r="P681" s="108"/>
      <c r="Q681" s="108"/>
      <c r="R681" s="109"/>
      <c r="S681" s="99">
        <f t="shared" si="696"/>
        <v>13704.252431904148</v>
      </c>
      <c r="T681" s="108">
        <f t="shared" ref="T681:T804" si="848">AL681*IF(H681="근접",AT681,IF(AV681=1,AT681,1))*AX681*IF(F681="백어택",1.2,1)</f>
        <v>13704.252431904148</v>
      </c>
      <c r="U681" s="108">
        <f t="shared" ref="U681:U804" si="849">IF(AX681=1,AM681*IF(H681="근접",AT681,IF(AV681=1,AT681,1)),0)*AY681*IF(AX681=1,1,0)*IF(F681="백어택",1.2,1)</f>
        <v>0</v>
      </c>
      <c r="V681" s="108"/>
      <c r="W681" s="108"/>
      <c r="X681" s="109"/>
      <c r="Y681" s="99">
        <f t="shared" si="8"/>
        <v>27408.504863808295</v>
      </c>
      <c r="Z681" s="108">
        <f t="shared" ref="Z681:AA681" si="850">T681*$D$58/100</f>
        <v>27408.504863808295</v>
      </c>
      <c r="AA681" s="108">
        <f t="shared" si="850"/>
        <v>0</v>
      </c>
      <c r="AB681" s="108"/>
      <c r="AC681" s="108"/>
      <c r="AD681" s="109"/>
      <c r="AE681" s="99">
        <f>(AO681*(1-$D$20/100)*(1-$D$17/100)-AR681)*IF(AW681="보스대상",1,POWER(0.85,AW681))</f>
        <v>14.484776131615998</v>
      </c>
      <c r="AF681" s="101">
        <f t="shared" ref="AF681:AF866" si="851">AP681</f>
        <v>36</v>
      </c>
      <c r="AG681" s="101">
        <f t="shared" ref="AG681:AG804" si="852">IF($D$57&gt;100,100,$D$57)+AU681</f>
        <v>59.001300000000001</v>
      </c>
      <c r="AH681" s="101">
        <f t="shared" ref="AH681:AH956" si="853">AQ681</f>
        <v>521</v>
      </c>
      <c r="AI681" s="101">
        <f t="shared" ref="AI681:AI977" si="854">$D$58</f>
        <v>200</v>
      </c>
      <c r="AJ681" s="112">
        <f t="shared" ref="AJ681:AJ804" si="855">10*AS681/IF(AX681=1,IF(AY681=1,4.5,4),4)</f>
        <v>2.5</v>
      </c>
      <c r="AK681" s="101">
        <f t="shared" si="463"/>
        <v>8196.5010303036597</v>
      </c>
      <c r="AL681" s="101">
        <f t="shared" ref="AL681:AL804" si="856">IF(AV681=1,$D$61*(VLOOKUP(C681,$B$36:$AG$39,25,FALSE)+VLOOKUP(C681,$B$40:$AG$43,25,FALSE)*$D$54),(IF(H681="근접",$D$61*(VLOOKUP(C681,$B$36:$AG$39,25,FALSE)+VLOOKUP(C681,$B$40:$AG$43,25,FALSE)*$D$54),$D$60*(VLOOKUP(C681,$B$36:$AG$39,25,FALSE)+VLOOKUP(C681,$B$40:$AG$43,25,FALSE)*$D$54))))*$D$59/100</f>
        <v>4894.3758685371959</v>
      </c>
      <c r="AM681" s="101">
        <f t="shared" ref="AM681:AM804" si="857">(IF(AV681=1,$D$61*(VLOOKUP(C681,$B$36:$AG$39,26,FALSE)+VLOOKUP(C681,$B$40:$AG$43,26,FALSE)*$D$54),IF(H681="근접",$D$61*(VLOOKUP(C681,$B$36:$AG$39,26,FALSE)+VLOOKUP(C681,$B$40:$AG$43,26,FALSE)*$D$54),$D$60*(VLOOKUP(C681,$B$36:$AG$39,26,FALSE)+VLOOKUP(C681,$B$40:$AG$43,26,FALSE)*$D$54))))*$D$59/100</f>
        <v>3302.1251617664634</v>
      </c>
      <c r="AN681" s="101"/>
      <c r="AO681" s="1">
        <v>24</v>
      </c>
      <c r="AP681" s="2">
        <v>36</v>
      </c>
      <c r="AQ681" s="74">
        <f t="shared" ref="AQ681:AQ804" si="858">VLOOKUP(C681,$B$45:$AA$48,25,FALSE)</f>
        <v>521</v>
      </c>
      <c r="AR681" s="31">
        <f t="shared" ref="AR681:AR804" si="859">IF(LEFT(E681,1)*1=1,$S$68,$R$68)</f>
        <v>4</v>
      </c>
      <c r="AS681" s="2">
        <f t="shared" ref="AS681:AS804" si="860">IF(LEFT(E681,1)*1=2,$U$68,$T$68)</f>
        <v>1</v>
      </c>
      <c r="AT681" s="33">
        <f t="shared" ref="AT681:AT804" si="861">IF(LEFT(E681,1)*1=3,$W$68,$V$68)</f>
        <v>1</v>
      </c>
      <c r="AU681" s="31">
        <f t="shared" ref="AU681:AU804" si="862">IF(MID(E681,3,1)*1=1,$Y$68,$X$68)</f>
        <v>40</v>
      </c>
      <c r="AV681" s="2">
        <f t="shared" ref="AV681:AV804" si="863">IF(MID(E681,3,1)*1=2,$AA$68,$Z$68)</f>
        <v>0</v>
      </c>
      <c r="AW681" s="33" t="str">
        <f t="shared" ref="AW681:AW804" si="864">IF(MID(E681,3,1)*1=3,$AC$68,$AB$68)</f>
        <v>보스대상</v>
      </c>
      <c r="AX681" s="31">
        <f t="shared" ref="AX681:AX804" si="865">IF(MID(E681,5,1)*1=1,$AE$68,$AD$68)</f>
        <v>2.8</v>
      </c>
      <c r="AY681" s="33">
        <f t="shared" ref="AY681:AY804" si="866">IF(MID(E681,5,1)*1=2,$AG$68,$AF$68)</f>
        <v>1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customHeight="1">
      <c r="A682" s="2"/>
      <c r="B682" s="107">
        <v>607</v>
      </c>
      <c r="C682" s="31">
        <v>10</v>
      </c>
      <c r="D682" s="111" t="s">
        <v>18</v>
      </c>
      <c r="E682" s="2" t="s">
        <v>153</v>
      </c>
      <c r="F682" s="2"/>
      <c r="G682" s="2"/>
      <c r="H682" s="33" t="s">
        <v>81</v>
      </c>
      <c r="I682" s="99">
        <f t="shared" si="0"/>
        <v>1125.8882015892168</v>
      </c>
      <c r="J682" s="101">
        <f t="shared" si="1"/>
        <v>35.968798914524506</v>
      </c>
      <c r="K682" s="101">
        <f t="shared" si="2"/>
        <v>113</v>
      </c>
      <c r="L682" s="74">
        <f t="shared" si="537"/>
        <v>95</v>
      </c>
      <c r="M682" s="99">
        <f t="shared" si="191"/>
        <v>16308.23854924755</v>
      </c>
      <c r="N682" s="108">
        <f t="shared" si="692"/>
        <v>16308.23854924755</v>
      </c>
      <c r="O682" s="108">
        <f t="shared" si="847"/>
        <v>0</v>
      </c>
      <c r="P682" s="108"/>
      <c r="Q682" s="108"/>
      <c r="R682" s="109"/>
      <c r="S682" s="99">
        <f t="shared" si="696"/>
        <v>13704.252431904148</v>
      </c>
      <c r="T682" s="108">
        <f t="shared" si="848"/>
        <v>13704.252431904148</v>
      </c>
      <c r="U682" s="108">
        <f t="shared" si="849"/>
        <v>0</v>
      </c>
      <c r="V682" s="108"/>
      <c r="W682" s="108"/>
      <c r="X682" s="109"/>
      <c r="Y682" s="99">
        <f t="shared" si="8"/>
        <v>27408.504863808295</v>
      </c>
      <c r="Z682" s="108">
        <f t="shared" ref="Z682:AA682" si="867">T682*$D$58/100</f>
        <v>27408.504863808295</v>
      </c>
      <c r="AA682" s="108">
        <f t="shared" si="867"/>
        <v>0</v>
      </c>
      <c r="AB682" s="108"/>
      <c r="AC682" s="108"/>
      <c r="AD682" s="109"/>
      <c r="AE682" s="99">
        <f t="shared" ref="AE682:AE745" si="868">(AO682*(1-$D$20/100)*(1-$D$17/100)-AR682)*IF(AW682="보스대상",1,POWER(0.85,AW682))</f>
        <v>14.484776131615998</v>
      </c>
      <c r="AF682" s="101">
        <f t="shared" si="851"/>
        <v>36</v>
      </c>
      <c r="AG682" s="101">
        <f t="shared" si="852"/>
        <v>19.001300000000001</v>
      </c>
      <c r="AH682" s="101">
        <f t="shared" si="853"/>
        <v>521</v>
      </c>
      <c r="AI682" s="101">
        <f t="shared" si="854"/>
        <v>200</v>
      </c>
      <c r="AJ682" s="112">
        <f t="shared" si="855"/>
        <v>2.5</v>
      </c>
      <c r="AK682" s="101">
        <f t="shared" si="463"/>
        <v>8196.5010303036597</v>
      </c>
      <c r="AL682" s="101">
        <f t="shared" si="856"/>
        <v>4894.3758685371959</v>
      </c>
      <c r="AM682" s="101">
        <f t="shared" si="857"/>
        <v>3302.1251617664634</v>
      </c>
      <c r="AN682" s="101"/>
      <c r="AO682" s="1">
        <v>24</v>
      </c>
      <c r="AP682" s="2">
        <v>36</v>
      </c>
      <c r="AQ682" s="74">
        <f t="shared" si="858"/>
        <v>521</v>
      </c>
      <c r="AR682" s="31">
        <f t="shared" si="859"/>
        <v>4</v>
      </c>
      <c r="AS682" s="2">
        <f t="shared" si="860"/>
        <v>1</v>
      </c>
      <c r="AT682" s="33">
        <f t="shared" si="861"/>
        <v>1</v>
      </c>
      <c r="AU682" s="31">
        <f t="shared" si="862"/>
        <v>0</v>
      </c>
      <c r="AV682" s="2">
        <f t="shared" si="863"/>
        <v>1</v>
      </c>
      <c r="AW682" s="33" t="str">
        <f t="shared" si="864"/>
        <v>보스대상</v>
      </c>
      <c r="AX682" s="31">
        <f t="shared" si="865"/>
        <v>2.8</v>
      </c>
      <c r="AY682" s="33">
        <f t="shared" si="866"/>
        <v>1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customHeight="1">
      <c r="A683" s="2"/>
      <c r="B683" s="107">
        <v>608</v>
      </c>
      <c r="C683" s="31">
        <v>10</v>
      </c>
      <c r="D683" s="111" t="s">
        <v>18</v>
      </c>
      <c r="E683" s="2" t="s">
        <v>156</v>
      </c>
      <c r="F683" s="2"/>
      <c r="G683" s="2" t="s">
        <v>186</v>
      </c>
      <c r="H683" s="33" t="s">
        <v>81</v>
      </c>
      <c r="I683" s="99">
        <f t="shared" si="0"/>
        <v>2537.4683824395661</v>
      </c>
      <c r="J683" s="101">
        <f t="shared" si="1"/>
        <v>81.064611807018906</v>
      </c>
      <c r="K683" s="101">
        <f t="shared" si="2"/>
        <v>10</v>
      </c>
      <c r="L683" s="74">
        <f t="shared" si="537"/>
        <v>10</v>
      </c>
      <c r="M683" s="99">
        <f t="shared" si="191"/>
        <v>16308.23854924755</v>
      </c>
      <c r="N683" s="108">
        <f t="shared" si="692"/>
        <v>16308.23854924755</v>
      </c>
      <c r="O683" s="108">
        <f t="shared" si="847"/>
        <v>0</v>
      </c>
      <c r="P683" s="108"/>
      <c r="Q683" s="108"/>
      <c r="R683" s="109"/>
      <c r="S683" s="99">
        <f t="shared" si="696"/>
        <v>13704.252431904148</v>
      </c>
      <c r="T683" s="108">
        <f t="shared" si="848"/>
        <v>13704.252431904148</v>
      </c>
      <c r="U683" s="108">
        <f t="shared" si="849"/>
        <v>0</v>
      </c>
      <c r="V683" s="108"/>
      <c r="W683" s="108"/>
      <c r="X683" s="109"/>
      <c r="Y683" s="99">
        <f t="shared" si="8"/>
        <v>27408.504863808295</v>
      </c>
      <c r="Z683" s="108">
        <f t="shared" ref="Z683:AA683" si="869">T683*$D$58/100</f>
        <v>27408.504863808295</v>
      </c>
      <c r="AA683" s="108">
        <f t="shared" si="869"/>
        <v>0</v>
      </c>
      <c r="AB683" s="108"/>
      <c r="AC683" s="108"/>
      <c r="AD683" s="109"/>
      <c r="AE683" s="99">
        <f t="shared" si="868"/>
        <v>6.4269721199712162</v>
      </c>
      <c r="AF683" s="101">
        <f t="shared" si="851"/>
        <v>36</v>
      </c>
      <c r="AG683" s="101">
        <f t="shared" si="852"/>
        <v>19.001300000000001</v>
      </c>
      <c r="AH683" s="101">
        <f t="shared" si="853"/>
        <v>521</v>
      </c>
      <c r="AI683" s="101">
        <f t="shared" si="854"/>
        <v>200</v>
      </c>
      <c r="AJ683" s="112">
        <f t="shared" si="855"/>
        <v>2.5</v>
      </c>
      <c r="AK683" s="101">
        <f t="shared" si="463"/>
        <v>8196.5010303036597</v>
      </c>
      <c r="AL683" s="101">
        <f t="shared" si="856"/>
        <v>4894.3758685371959</v>
      </c>
      <c r="AM683" s="101">
        <f t="shared" si="857"/>
        <v>3302.1251617664634</v>
      </c>
      <c r="AN683" s="101"/>
      <c r="AO683" s="1">
        <v>24</v>
      </c>
      <c r="AP683" s="2">
        <v>36</v>
      </c>
      <c r="AQ683" s="74">
        <f t="shared" si="858"/>
        <v>521</v>
      </c>
      <c r="AR683" s="31">
        <f t="shared" si="859"/>
        <v>4</v>
      </c>
      <c r="AS683" s="2">
        <f t="shared" si="860"/>
        <v>1</v>
      </c>
      <c r="AT683" s="33">
        <f t="shared" si="861"/>
        <v>1</v>
      </c>
      <c r="AU683" s="31">
        <f t="shared" si="862"/>
        <v>0</v>
      </c>
      <c r="AV683" s="2">
        <f t="shared" si="863"/>
        <v>0</v>
      </c>
      <c r="AW683" s="33">
        <f t="shared" si="864"/>
        <v>5</v>
      </c>
      <c r="AX683" s="31">
        <f t="shared" si="865"/>
        <v>2.8</v>
      </c>
      <c r="AY683" s="33">
        <f t="shared" si="866"/>
        <v>1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customHeight="1">
      <c r="A684" s="2"/>
      <c r="B684" s="107">
        <v>609</v>
      </c>
      <c r="C684" s="31">
        <v>10</v>
      </c>
      <c r="D684" s="111" t="s">
        <v>18</v>
      </c>
      <c r="E684" s="2" t="s">
        <v>169</v>
      </c>
      <c r="F684" s="2"/>
      <c r="G684" s="2"/>
      <c r="H684" s="33" t="s">
        <v>81</v>
      </c>
      <c r="I684" s="99">
        <f t="shared" si="0"/>
        <v>1178.8046209951185</v>
      </c>
      <c r="J684" s="101">
        <f t="shared" si="1"/>
        <v>28.185356224514496</v>
      </c>
      <c r="K684" s="101">
        <f t="shared" si="2"/>
        <v>100</v>
      </c>
      <c r="L684" s="74">
        <f t="shared" si="537"/>
        <v>85</v>
      </c>
      <c r="M684" s="99">
        <f t="shared" si="191"/>
        <v>21789.939522009208</v>
      </c>
      <c r="N684" s="108">
        <f t="shared" si="692"/>
        <v>21789.939522009208</v>
      </c>
      <c r="O684" s="108">
        <f t="shared" si="847"/>
        <v>0</v>
      </c>
      <c r="P684" s="108"/>
      <c r="Q684" s="108"/>
      <c r="R684" s="109"/>
      <c r="S684" s="99">
        <f t="shared" si="696"/>
        <v>13704.252431904148</v>
      </c>
      <c r="T684" s="108">
        <f t="shared" si="848"/>
        <v>13704.252431904148</v>
      </c>
      <c r="U684" s="108">
        <f t="shared" si="849"/>
        <v>0</v>
      </c>
      <c r="V684" s="108"/>
      <c r="W684" s="108"/>
      <c r="X684" s="109"/>
      <c r="Y684" s="99">
        <f t="shared" si="8"/>
        <v>27408.504863808295</v>
      </c>
      <c r="Z684" s="108">
        <f t="shared" ref="Z684:AA684" si="870">T684*$D$58/100</f>
        <v>27408.504863808295</v>
      </c>
      <c r="AA684" s="108">
        <f t="shared" si="870"/>
        <v>0</v>
      </c>
      <c r="AB684" s="108"/>
      <c r="AC684" s="108"/>
      <c r="AD684" s="109"/>
      <c r="AE684" s="99">
        <f t="shared" si="868"/>
        <v>18.484776131615998</v>
      </c>
      <c r="AF684" s="101">
        <f t="shared" si="851"/>
        <v>36</v>
      </c>
      <c r="AG684" s="101">
        <f t="shared" si="852"/>
        <v>59.001300000000001</v>
      </c>
      <c r="AH684" s="101">
        <f t="shared" si="853"/>
        <v>521</v>
      </c>
      <c r="AI684" s="101">
        <f t="shared" si="854"/>
        <v>200</v>
      </c>
      <c r="AJ684" s="112">
        <f t="shared" si="855"/>
        <v>2</v>
      </c>
      <c r="AK684" s="101">
        <f t="shared" si="463"/>
        <v>8196.5010303036597</v>
      </c>
      <c r="AL684" s="101">
        <f t="shared" si="856"/>
        <v>4894.3758685371959</v>
      </c>
      <c r="AM684" s="101">
        <f t="shared" si="857"/>
        <v>3302.1251617664634</v>
      </c>
      <c r="AN684" s="101"/>
      <c r="AO684" s="1">
        <v>24</v>
      </c>
      <c r="AP684" s="2">
        <v>36</v>
      </c>
      <c r="AQ684" s="74">
        <f t="shared" si="858"/>
        <v>521</v>
      </c>
      <c r="AR684" s="31">
        <f t="shared" si="859"/>
        <v>0</v>
      </c>
      <c r="AS684" s="2">
        <f t="shared" si="860"/>
        <v>0.8</v>
      </c>
      <c r="AT684" s="33">
        <f t="shared" si="861"/>
        <v>1</v>
      </c>
      <c r="AU684" s="31">
        <f t="shared" si="862"/>
        <v>40</v>
      </c>
      <c r="AV684" s="2">
        <f t="shared" si="863"/>
        <v>0</v>
      </c>
      <c r="AW684" s="33" t="str">
        <f t="shared" si="864"/>
        <v>보스대상</v>
      </c>
      <c r="AX684" s="31">
        <f t="shared" si="865"/>
        <v>2.8</v>
      </c>
      <c r="AY684" s="33">
        <f t="shared" si="866"/>
        <v>1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customHeight="1">
      <c r="A685" s="2"/>
      <c r="B685" s="107">
        <v>610</v>
      </c>
      <c r="C685" s="31">
        <v>10</v>
      </c>
      <c r="D685" s="111" t="s">
        <v>18</v>
      </c>
      <c r="E685" s="2" t="s">
        <v>162</v>
      </c>
      <c r="F685" s="2"/>
      <c r="G685" s="2"/>
      <c r="H685" s="33" t="s">
        <v>81</v>
      </c>
      <c r="I685" s="99">
        <f t="shared" si="0"/>
        <v>882.25242400173067</v>
      </c>
      <c r="J685" s="101">
        <f t="shared" si="1"/>
        <v>28.185356224514496</v>
      </c>
      <c r="K685" s="101">
        <f t="shared" si="2"/>
        <v>224</v>
      </c>
      <c r="L685" s="74">
        <f t="shared" si="537"/>
        <v>159</v>
      </c>
      <c r="M685" s="99">
        <f t="shared" si="191"/>
        <v>16308.23854924755</v>
      </c>
      <c r="N685" s="108">
        <f t="shared" si="692"/>
        <v>16308.23854924755</v>
      </c>
      <c r="O685" s="108">
        <f t="shared" si="847"/>
        <v>0</v>
      </c>
      <c r="P685" s="108"/>
      <c r="Q685" s="108"/>
      <c r="R685" s="109"/>
      <c r="S685" s="99">
        <f t="shared" si="696"/>
        <v>13704.252431904148</v>
      </c>
      <c r="T685" s="108">
        <f t="shared" si="848"/>
        <v>13704.252431904148</v>
      </c>
      <c r="U685" s="108">
        <f t="shared" si="849"/>
        <v>0</v>
      </c>
      <c r="V685" s="108"/>
      <c r="W685" s="108"/>
      <c r="X685" s="109"/>
      <c r="Y685" s="99">
        <f t="shared" si="8"/>
        <v>27408.504863808295</v>
      </c>
      <c r="Z685" s="108">
        <f t="shared" ref="Z685:AA685" si="871">T685*$D$58/100</f>
        <v>27408.504863808295</v>
      </c>
      <c r="AA685" s="108">
        <f t="shared" si="871"/>
        <v>0</v>
      </c>
      <c r="AB685" s="108"/>
      <c r="AC685" s="108"/>
      <c r="AD685" s="109"/>
      <c r="AE685" s="99">
        <f t="shared" si="868"/>
        <v>18.484776131615998</v>
      </c>
      <c r="AF685" s="101">
        <f t="shared" si="851"/>
        <v>36</v>
      </c>
      <c r="AG685" s="101">
        <f t="shared" si="852"/>
        <v>19.001300000000001</v>
      </c>
      <c r="AH685" s="101">
        <f t="shared" si="853"/>
        <v>521</v>
      </c>
      <c r="AI685" s="101">
        <f t="shared" si="854"/>
        <v>200</v>
      </c>
      <c r="AJ685" s="112">
        <f t="shared" si="855"/>
        <v>2</v>
      </c>
      <c r="AK685" s="101">
        <f t="shared" si="463"/>
        <v>8196.5010303036597</v>
      </c>
      <c r="AL685" s="101">
        <f t="shared" si="856"/>
        <v>4894.3758685371959</v>
      </c>
      <c r="AM685" s="101">
        <f t="shared" si="857"/>
        <v>3302.1251617664634</v>
      </c>
      <c r="AN685" s="101"/>
      <c r="AO685" s="1">
        <v>24</v>
      </c>
      <c r="AP685" s="2">
        <v>36</v>
      </c>
      <c r="AQ685" s="74">
        <f t="shared" si="858"/>
        <v>521</v>
      </c>
      <c r="AR685" s="31">
        <f t="shared" si="859"/>
        <v>0</v>
      </c>
      <c r="AS685" s="2">
        <f t="shared" si="860"/>
        <v>0.8</v>
      </c>
      <c r="AT685" s="33">
        <f t="shared" si="861"/>
        <v>1</v>
      </c>
      <c r="AU685" s="31">
        <f t="shared" si="862"/>
        <v>0</v>
      </c>
      <c r="AV685" s="2">
        <f t="shared" si="863"/>
        <v>1</v>
      </c>
      <c r="AW685" s="33" t="str">
        <f t="shared" si="864"/>
        <v>보스대상</v>
      </c>
      <c r="AX685" s="31">
        <f t="shared" si="865"/>
        <v>2.8</v>
      </c>
      <c r="AY685" s="33">
        <f t="shared" si="866"/>
        <v>1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customHeight="1">
      <c r="A686" s="2"/>
      <c r="B686" s="107">
        <v>611</v>
      </c>
      <c r="C686" s="31">
        <v>10</v>
      </c>
      <c r="D686" s="111" t="s">
        <v>18</v>
      </c>
      <c r="E686" s="2" t="s">
        <v>171</v>
      </c>
      <c r="F686" s="2"/>
      <c r="G686" s="2" t="s">
        <v>186</v>
      </c>
      <c r="H686" s="33" t="s">
        <v>81</v>
      </c>
      <c r="I686" s="99">
        <f t="shared" si="0"/>
        <v>1988.3747143589385</v>
      </c>
      <c r="J686" s="101">
        <f t="shared" si="1"/>
        <v>63.522692720778515</v>
      </c>
      <c r="K686" s="101">
        <f t="shared" si="2"/>
        <v>18</v>
      </c>
      <c r="L686" s="74">
        <f t="shared" si="537"/>
        <v>18</v>
      </c>
      <c r="M686" s="99">
        <f t="shared" si="191"/>
        <v>16308.23854924755</v>
      </c>
      <c r="N686" s="108">
        <f t="shared" si="692"/>
        <v>16308.23854924755</v>
      </c>
      <c r="O686" s="108">
        <f t="shared" si="847"/>
        <v>0</v>
      </c>
      <c r="P686" s="108"/>
      <c r="Q686" s="108"/>
      <c r="R686" s="109"/>
      <c r="S686" s="99">
        <f t="shared" si="696"/>
        <v>13704.252431904148</v>
      </c>
      <c r="T686" s="108">
        <f t="shared" si="848"/>
        <v>13704.252431904148</v>
      </c>
      <c r="U686" s="108">
        <f t="shared" si="849"/>
        <v>0</v>
      </c>
      <c r="V686" s="108"/>
      <c r="W686" s="108"/>
      <c r="X686" s="109"/>
      <c r="Y686" s="99">
        <f t="shared" si="8"/>
        <v>27408.504863808295</v>
      </c>
      <c r="Z686" s="108">
        <f t="shared" ref="Z686:AA686" si="872">T686*$D$58/100</f>
        <v>27408.504863808295</v>
      </c>
      <c r="AA686" s="108">
        <f t="shared" si="872"/>
        <v>0</v>
      </c>
      <c r="AB686" s="108"/>
      <c r="AC686" s="108"/>
      <c r="AD686" s="109"/>
      <c r="AE686" s="99">
        <f t="shared" si="868"/>
        <v>8.2017933699712149</v>
      </c>
      <c r="AF686" s="101">
        <f t="shared" si="851"/>
        <v>36</v>
      </c>
      <c r="AG686" s="101">
        <f t="shared" si="852"/>
        <v>19.001300000000001</v>
      </c>
      <c r="AH686" s="101">
        <f t="shared" si="853"/>
        <v>521</v>
      </c>
      <c r="AI686" s="101">
        <f t="shared" si="854"/>
        <v>200</v>
      </c>
      <c r="AJ686" s="112">
        <f t="shared" si="855"/>
        <v>2</v>
      </c>
      <c r="AK686" s="101">
        <f t="shared" si="463"/>
        <v>8196.5010303036597</v>
      </c>
      <c r="AL686" s="101">
        <f t="shared" si="856"/>
        <v>4894.3758685371959</v>
      </c>
      <c r="AM686" s="101">
        <f t="shared" si="857"/>
        <v>3302.1251617664634</v>
      </c>
      <c r="AN686" s="101"/>
      <c r="AO686" s="1">
        <v>24</v>
      </c>
      <c r="AP686" s="2">
        <v>36</v>
      </c>
      <c r="AQ686" s="74">
        <f t="shared" si="858"/>
        <v>521</v>
      </c>
      <c r="AR686" s="31">
        <f t="shared" si="859"/>
        <v>0</v>
      </c>
      <c r="AS686" s="2">
        <f t="shared" si="860"/>
        <v>0.8</v>
      </c>
      <c r="AT686" s="33">
        <f t="shared" si="861"/>
        <v>1</v>
      </c>
      <c r="AU686" s="31">
        <f t="shared" si="862"/>
        <v>0</v>
      </c>
      <c r="AV686" s="2">
        <f t="shared" si="863"/>
        <v>0</v>
      </c>
      <c r="AW686" s="33">
        <f t="shared" si="864"/>
        <v>5</v>
      </c>
      <c r="AX686" s="31">
        <f t="shared" si="865"/>
        <v>2.8</v>
      </c>
      <c r="AY686" s="33">
        <f t="shared" si="866"/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customHeight="1">
      <c r="A687" s="2"/>
      <c r="B687" s="107">
        <v>612</v>
      </c>
      <c r="C687" s="31">
        <v>10</v>
      </c>
      <c r="D687" s="111" t="s">
        <v>18</v>
      </c>
      <c r="E687" s="2" t="s">
        <v>182</v>
      </c>
      <c r="F687" s="2"/>
      <c r="G687" s="2"/>
      <c r="H687" s="33" t="s">
        <v>81</v>
      </c>
      <c r="I687" s="99">
        <f t="shared" si="0"/>
        <v>1414.565545194142</v>
      </c>
      <c r="J687" s="101">
        <f t="shared" si="1"/>
        <v>28.185356224514496</v>
      </c>
      <c r="K687" s="101">
        <f t="shared" si="2"/>
        <v>57</v>
      </c>
      <c r="L687" s="74">
        <f t="shared" si="537"/>
        <v>53</v>
      </c>
      <c r="M687" s="99">
        <f t="shared" si="191"/>
        <v>26147.92742641105</v>
      </c>
      <c r="N687" s="108">
        <f t="shared" si="692"/>
        <v>26147.92742641105</v>
      </c>
      <c r="O687" s="108">
        <f t="shared" si="847"/>
        <v>0</v>
      </c>
      <c r="P687" s="108"/>
      <c r="Q687" s="108"/>
      <c r="R687" s="109"/>
      <c r="S687" s="99">
        <f t="shared" si="696"/>
        <v>16445.102918284978</v>
      </c>
      <c r="T687" s="108">
        <f t="shared" si="848"/>
        <v>16445.102918284978</v>
      </c>
      <c r="U687" s="108">
        <f t="shared" si="849"/>
        <v>0</v>
      </c>
      <c r="V687" s="108"/>
      <c r="W687" s="108"/>
      <c r="X687" s="109"/>
      <c r="Y687" s="99">
        <f t="shared" si="8"/>
        <v>32890.205836569956</v>
      </c>
      <c r="Z687" s="108">
        <f t="shared" ref="Z687:AA687" si="873">T687*$D$58/100</f>
        <v>32890.205836569956</v>
      </c>
      <c r="AA687" s="108">
        <f t="shared" si="873"/>
        <v>0</v>
      </c>
      <c r="AB687" s="108"/>
      <c r="AC687" s="108"/>
      <c r="AD687" s="109"/>
      <c r="AE687" s="99">
        <f t="shared" si="868"/>
        <v>18.484776131615998</v>
      </c>
      <c r="AF687" s="101">
        <f t="shared" si="851"/>
        <v>36</v>
      </c>
      <c r="AG687" s="101">
        <f t="shared" si="852"/>
        <v>59.001300000000001</v>
      </c>
      <c r="AH687" s="101">
        <f t="shared" si="853"/>
        <v>521</v>
      </c>
      <c r="AI687" s="101">
        <f t="shared" si="854"/>
        <v>200</v>
      </c>
      <c r="AJ687" s="112">
        <f t="shared" si="855"/>
        <v>2.5</v>
      </c>
      <c r="AK687" s="101">
        <f t="shared" si="463"/>
        <v>8196.5010303036597</v>
      </c>
      <c r="AL687" s="101">
        <f t="shared" si="856"/>
        <v>4894.3758685371959</v>
      </c>
      <c r="AM687" s="101">
        <f t="shared" si="857"/>
        <v>3302.1251617664634</v>
      </c>
      <c r="AN687" s="101"/>
      <c r="AO687" s="1">
        <v>24</v>
      </c>
      <c r="AP687" s="2">
        <v>36</v>
      </c>
      <c r="AQ687" s="74">
        <f t="shared" si="858"/>
        <v>521</v>
      </c>
      <c r="AR687" s="31">
        <f t="shared" si="859"/>
        <v>0</v>
      </c>
      <c r="AS687" s="2">
        <f t="shared" si="860"/>
        <v>1</v>
      </c>
      <c r="AT687" s="33">
        <f t="shared" si="861"/>
        <v>1.2</v>
      </c>
      <c r="AU687" s="31">
        <f t="shared" si="862"/>
        <v>40</v>
      </c>
      <c r="AV687" s="2">
        <f t="shared" si="863"/>
        <v>0</v>
      </c>
      <c r="AW687" s="33" t="str">
        <f t="shared" si="864"/>
        <v>보스대상</v>
      </c>
      <c r="AX687" s="31">
        <f t="shared" si="865"/>
        <v>2.8</v>
      </c>
      <c r="AY687" s="33">
        <f t="shared" si="866"/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customHeight="1">
      <c r="A688" s="2"/>
      <c r="B688" s="107">
        <v>613</v>
      </c>
      <c r="C688" s="31">
        <v>10</v>
      </c>
      <c r="D688" s="111" t="s">
        <v>18</v>
      </c>
      <c r="E688" s="2" t="s">
        <v>159</v>
      </c>
      <c r="F688" s="2"/>
      <c r="G688" s="2"/>
      <c r="H688" s="33" t="s">
        <v>81</v>
      </c>
      <c r="I688" s="99">
        <f t="shared" si="0"/>
        <v>1058.702908802077</v>
      </c>
      <c r="J688" s="101">
        <f t="shared" si="1"/>
        <v>28.185356224514496</v>
      </c>
      <c r="K688" s="101">
        <f t="shared" si="2"/>
        <v>143</v>
      </c>
      <c r="L688" s="74">
        <f t="shared" si="537"/>
        <v>114</v>
      </c>
      <c r="M688" s="99">
        <f t="shared" si="191"/>
        <v>19569.88625909706</v>
      </c>
      <c r="N688" s="108">
        <f t="shared" si="692"/>
        <v>19569.88625909706</v>
      </c>
      <c r="O688" s="108">
        <f t="shared" si="847"/>
        <v>0</v>
      </c>
      <c r="P688" s="108"/>
      <c r="Q688" s="108"/>
      <c r="R688" s="109"/>
      <c r="S688" s="99">
        <f t="shared" si="696"/>
        <v>16445.102918284978</v>
      </c>
      <c r="T688" s="108">
        <f t="shared" si="848"/>
        <v>16445.102918284978</v>
      </c>
      <c r="U688" s="108">
        <f t="shared" si="849"/>
        <v>0</v>
      </c>
      <c r="V688" s="108"/>
      <c r="W688" s="108"/>
      <c r="X688" s="109"/>
      <c r="Y688" s="99">
        <f t="shared" si="8"/>
        <v>32890.205836569956</v>
      </c>
      <c r="Z688" s="108">
        <f t="shared" ref="Z688:AA688" si="874">T688*$D$58/100</f>
        <v>32890.205836569956</v>
      </c>
      <c r="AA688" s="108">
        <f t="shared" si="874"/>
        <v>0</v>
      </c>
      <c r="AB688" s="108"/>
      <c r="AC688" s="108"/>
      <c r="AD688" s="109"/>
      <c r="AE688" s="99">
        <f t="shared" si="868"/>
        <v>18.484776131615998</v>
      </c>
      <c r="AF688" s="101">
        <f t="shared" si="851"/>
        <v>36</v>
      </c>
      <c r="AG688" s="101">
        <f t="shared" si="852"/>
        <v>19.001300000000001</v>
      </c>
      <c r="AH688" s="101">
        <f t="shared" si="853"/>
        <v>521</v>
      </c>
      <c r="AI688" s="101">
        <f t="shared" si="854"/>
        <v>200</v>
      </c>
      <c r="AJ688" s="112">
        <f t="shared" si="855"/>
        <v>2.5</v>
      </c>
      <c r="AK688" s="101">
        <f t="shared" si="463"/>
        <v>8196.5010303036597</v>
      </c>
      <c r="AL688" s="101">
        <f t="shared" si="856"/>
        <v>4894.3758685371959</v>
      </c>
      <c r="AM688" s="101">
        <f t="shared" si="857"/>
        <v>3302.1251617664634</v>
      </c>
      <c r="AN688" s="101"/>
      <c r="AO688" s="1">
        <v>24</v>
      </c>
      <c r="AP688" s="2">
        <v>36</v>
      </c>
      <c r="AQ688" s="74">
        <f t="shared" si="858"/>
        <v>521</v>
      </c>
      <c r="AR688" s="31">
        <f t="shared" si="859"/>
        <v>0</v>
      </c>
      <c r="AS688" s="2">
        <f t="shared" si="860"/>
        <v>1</v>
      </c>
      <c r="AT688" s="33">
        <f t="shared" si="861"/>
        <v>1.2</v>
      </c>
      <c r="AU688" s="31">
        <f t="shared" si="862"/>
        <v>0</v>
      </c>
      <c r="AV688" s="2">
        <f t="shared" si="863"/>
        <v>1</v>
      </c>
      <c r="AW688" s="33" t="str">
        <f t="shared" si="864"/>
        <v>보스대상</v>
      </c>
      <c r="AX688" s="31">
        <f t="shared" si="865"/>
        <v>2.8</v>
      </c>
      <c r="AY688" s="33">
        <f t="shared" si="866"/>
        <v>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customHeight="1">
      <c r="A689" s="2"/>
      <c r="B689" s="107">
        <v>614</v>
      </c>
      <c r="C689" s="31">
        <v>10</v>
      </c>
      <c r="D689" s="111" t="s">
        <v>18</v>
      </c>
      <c r="E689" s="2" t="s">
        <v>147</v>
      </c>
      <c r="F689" s="2"/>
      <c r="G689" s="2" t="s">
        <v>186</v>
      </c>
      <c r="H689" s="33" t="s">
        <v>81</v>
      </c>
      <c r="I689" s="99">
        <f t="shared" si="0"/>
        <v>2386.0496572307261</v>
      </c>
      <c r="J689" s="101">
        <f t="shared" si="1"/>
        <v>63.522692720778515</v>
      </c>
      <c r="K689" s="101">
        <f t="shared" si="2"/>
        <v>11</v>
      </c>
      <c r="L689" s="74">
        <f t="shared" si="537"/>
        <v>11</v>
      </c>
      <c r="M689" s="99">
        <f t="shared" si="191"/>
        <v>19569.88625909706</v>
      </c>
      <c r="N689" s="108">
        <f t="shared" si="692"/>
        <v>19569.88625909706</v>
      </c>
      <c r="O689" s="108">
        <f t="shared" si="847"/>
        <v>0</v>
      </c>
      <c r="P689" s="108"/>
      <c r="Q689" s="108"/>
      <c r="R689" s="109"/>
      <c r="S689" s="99">
        <f t="shared" si="696"/>
        <v>16445.102918284978</v>
      </c>
      <c r="T689" s="108">
        <f t="shared" si="848"/>
        <v>16445.102918284978</v>
      </c>
      <c r="U689" s="108">
        <f t="shared" si="849"/>
        <v>0</v>
      </c>
      <c r="V689" s="108"/>
      <c r="W689" s="108"/>
      <c r="X689" s="109"/>
      <c r="Y689" s="99">
        <f t="shared" si="8"/>
        <v>32890.205836569956</v>
      </c>
      <c r="Z689" s="108">
        <f t="shared" ref="Z689:AA689" si="875">T689*$D$58/100</f>
        <v>32890.205836569956</v>
      </c>
      <c r="AA689" s="108">
        <f t="shared" si="875"/>
        <v>0</v>
      </c>
      <c r="AB689" s="108"/>
      <c r="AC689" s="108"/>
      <c r="AD689" s="109"/>
      <c r="AE689" s="99">
        <f t="shared" si="868"/>
        <v>8.2017933699712149</v>
      </c>
      <c r="AF689" s="101">
        <f t="shared" si="851"/>
        <v>36</v>
      </c>
      <c r="AG689" s="101">
        <f t="shared" si="852"/>
        <v>19.001300000000001</v>
      </c>
      <c r="AH689" s="101">
        <f t="shared" si="853"/>
        <v>521</v>
      </c>
      <c r="AI689" s="101">
        <f t="shared" si="854"/>
        <v>200</v>
      </c>
      <c r="AJ689" s="112">
        <f t="shared" si="855"/>
        <v>2.5</v>
      </c>
      <c r="AK689" s="101">
        <f t="shared" si="463"/>
        <v>8196.5010303036597</v>
      </c>
      <c r="AL689" s="101">
        <f t="shared" si="856"/>
        <v>4894.3758685371959</v>
      </c>
      <c r="AM689" s="101">
        <f t="shared" si="857"/>
        <v>3302.1251617664634</v>
      </c>
      <c r="AN689" s="101"/>
      <c r="AO689" s="1">
        <v>24</v>
      </c>
      <c r="AP689" s="2">
        <v>36</v>
      </c>
      <c r="AQ689" s="74">
        <f t="shared" si="858"/>
        <v>521</v>
      </c>
      <c r="AR689" s="31">
        <f t="shared" si="859"/>
        <v>0</v>
      </c>
      <c r="AS689" s="2">
        <f t="shared" si="860"/>
        <v>1</v>
      </c>
      <c r="AT689" s="33">
        <f t="shared" si="861"/>
        <v>1.2</v>
      </c>
      <c r="AU689" s="31">
        <f t="shared" si="862"/>
        <v>0</v>
      </c>
      <c r="AV689" s="2">
        <f t="shared" si="863"/>
        <v>0</v>
      </c>
      <c r="AW689" s="33">
        <f t="shared" si="864"/>
        <v>5</v>
      </c>
      <c r="AX689" s="31">
        <f t="shared" si="865"/>
        <v>2.8</v>
      </c>
      <c r="AY689" s="33">
        <f t="shared" si="866"/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customHeight="1">
      <c r="A690" s="2"/>
      <c r="B690" s="107">
        <v>615</v>
      </c>
      <c r="C690" s="31">
        <v>10</v>
      </c>
      <c r="D690" s="111" t="s">
        <v>18</v>
      </c>
      <c r="E690" s="2" t="s">
        <v>165</v>
      </c>
      <c r="F690" s="2"/>
      <c r="G690" s="2"/>
      <c r="H690" s="33" t="s">
        <v>81</v>
      </c>
      <c r="I690" s="99">
        <f t="shared" si="0"/>
        <v>1351.1314700632925</v>
      </c>
      <c r="J690" s="101">
        <f t="shared" si="1"/>
        <v>35.968798914524506</v>
      </c>
      <c r="K690" s="101">
        <f t="shared" si="2"/>
        <v>66</v>
      </c>
      <c r="L690" s="74">
        <f t="shared" si="537"/>
        <v>62</v>
      </c>
      <c r="M690" s="99">
        <f t="shared" si="191"/>
        <v>19570.836868248014</v>
      </c>
      <c r="N690" s="108">
        <f t="shared" si="692"/>
        <v>7782.1212578604318</v>
      </c>
      <c r="O690" s="108">
        <f t="shared" si="847"/>
        <v>11788.715610387582</v>
      </c>
      <c r="P690" s="108"/>
      <c r="Q690" s="108"/>
      <c r="R690" s="109"/>
      <c r="S690" s="99">
        <f t="shared" si="696"/>
        <v>14800.751353836586</v>
      </c>
      <c r="T690" s="108">
        <f t="shared" si="848"/>
        <v>4894.3758685371959</v>
      </c>
      <c r="U690" s="108">
        <f t="shared" si="849"/>
        <v>9906.3754852993898</v>
      </c>
      <c r="V690" s="108"/>
      <c r="W690" s="108"/>
      <c r="X690" s="109"/>
      <c r="Y690" s="99">
        <f t="shared" si="8"/>
        <v>29601.502707673171</v>
      </c>
      <c r="Z690" s="108">
        <f t="shared" ref="Z690:AA690" si="876">T690*$D$58/100</f>
        <v>9788.7517370743917</v>
      </c>
      <c r="AA690" s="108">
        <f t="shared" si="876"/>
        <v>19812.75097059878</v>
      </c>
      <c r="AB690" s="108"/>
      <c r="AC690" s="108"/>
      <c r="AD690" s="109"/>
      <c r="AE690" s="99">
        <f t="shared" si="868"/>
        <v>14.484776131615998</v>
      </c>
      <c r="AF690" s="101">
        <f t="shared" si="851"/>
        <v>36</v>
      </c>
      <c r="AG690" s="101">
        <f t="shared" si="852"/>
        <v>59.001300000000001</v>
      </c>
      <c r="AH690" s="101">
        <f t="shared" si="853"/>
        <v>521</v>
      </c>
      <c r="AI690" s="101">
        <f t="shared" si="854"/>
        <v>200</v>
      </c>
      <c r="AJ690" s="112">
        <f t="shared" si="855"/>
        <v>2.5</v>
      </c>
      <c r="AK690" s="101">
        <f t="shared" si="463"/>
        <v>8196.5010303036597</v>
      </c>
      <c r="AL690" s="101">
        <f t="shared" si="856"/>
        <v>4894.3758685371959</v>
      </c>
      <c r="AM690" s="101">
        <f t="shared" si="857"/>
        <v>3302.1251617664634</v>
      </c>
      <c r="AN690" s="101"/>
      <c r="AO690" s="1">
        <v>24</v>
      </c>
      <c r="AP690" s="2">
        <v>36</v>
      </c>
      <c r="AQ690" s="74">
        <f t="shared" si="858"/>
        <v>521</v>
      </c>
      <c r="AR690" s="31">
        <f t="shared" si="859"/>
        <v>4</v>
      </c>
      <c r="AS690" s="2">
        <f t="shared" si="860"/>
        <v>1</v>
      </c>
      <c r="AT690" s="33">
        <f t="shared" si="861"/>
        <v>1</v>
      </c>
      <c r="AU690" s="31">
        <f t="shared" si="862"/>
        <v>40</v>
      </c>
      <c r="AV690" s="2">
        <f t="shared" si="863"/>
        <v>0</v>
      </c>
      <c r="AW690" s="33" t="str">
        <f t="shared" si="864"/>
        <v>보스대상</v>
      </c>
      <c r="AX690" s="31">
        <f t="shared" si="865"/>
        <v>1</v>
      </c>
      <c r="AY690" s="33">
        <f t="shared" si="866"/>
        <v>3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customHeight="1">
      <c r="A691" s="2"/>
      <c r="B691" s="107">
        <v>616</v>
      </c>
      <c r="C691" s="31">
        <v>10</v>
      </c>
      <c r="D691" s="111" t="s">
        <v>18</v>
      </c>
      <c r="E691" s="2" t="s">
        <v>154</v>
      </c>
      <c r="F691" s="2"/>
      <c r="G691" s="2"/>
      <c r="H691" s="33" t="s">
        <v>81</v>
      </c>
      <c r="I691" s="99">
        <f t="shared" si="0"/>
        <v>1215.9722981419754</v>
      </c>
      <c r="J691" s="101">
        <f t="shared" si="1"/>
        <v>35.968798914524506</v>
      </c>
      <c r="K691" s="101">
        <f t="shared" si="2"/>
        <v>93</v>
      </c>
      <c r="L691" s="74">
        <f t="shared" si="537"/>
        <v>82</v>
      </c>
      <c r="M691" s="99">
        <f t="shared" si="191"/>
        <v>17613.086520833138</v>
      </c>
      <c r="N691" s="108">
        <f t="shared" si="692"/>
        <v>5824.3709104455538</v>
      </c>
      <c r="O691" s="108">
        <f t="shared" si="847"/>
        <v>11788.715610387582</v>
      </c>
      <c r="P691" s="108"/>
      <c r="Q691" s="108"/>
      <c r="R691" s="109"/>
      <c r="S691" s="99">
        <f t="shared" si="696"/>
        <v>14800.751353836586</v>
      </c>
      <c r="T691" s="108">
        <f t="shared" si="848"/>
        <v>4894.3758685371959</v>
      </c>
      <c r="U691" s="108">
        <f t="shared" si="849"/>
        <v>9906.3754852993898</v>
      </c>
      <c r="V691" s="108"/>
      <c r="W691" s="108"/>
      <c r="X691" s="109"/>
      <c r="Y691" s="99">
        <f t="shared" si="8"/>
        <v>29601.502707673171</v>
      </c>
      <c r="Z691" s="108">
        <f t="shared" ref="Z691:AA691" si="877">T691*$D$58/100</f>
        <v>9788.7517370743917</v>
      </c>
      <c r="AA691" s="108">
        <f t="shared" si="877"/>
        <v>19812.75097059878</v>
      </c>
      <c r="AB691" s="108"/>
      <c r="AC691" s="108"/>
      <c r="AD691" s="109"/>
      <c r="AE691" s="99">
        <f t="shared" si="868"/>
        <v>14.484776131615998</v>
      </c>
      <c r="AF691" s="101">
        <f t="shared" si="851"/>
        <v>36</v>
      </c>
      <c r="AG691" s="101">
        <f t="shared" si="852"/>
        <v>19.001300000000001</v>
      </c>
      <c r="AH691" s="101">
        <f t="shared" si="853"/>
        <v>521</v>
      </c>
      <c r="AI691" s="101">
        <f t="shared" si="854"/>
        <v>200</v>
      </c>
      <c r="AJ691" s="112">
        <f t="shared" si="855"/>
        <v>2.5</v>
      </c>
      <c r="AK691" s="101">
        <f t="shared" si="463"/>
        <v>8196.5010303036597</v>
      </c>
      <c r="AL691" s="101">
        <f t="shared" si="856"/>
        <v>4894.3758685371959</v>
      </c>
      <c r="AM691" s="101">
        <f t="shared" si="857"/>
        <v>3302.1251617664634</v>
      </c>
      <c r="AN691" s="101"/>
      <c r="AO691" s="1">
        <v>24</v>
      </c>
      <c r="AP691" s="2">
        <v>36</v>
      </c>
      <c r="AQ691" s="74">
        <f t="shared" si="858"/>
        <v>521</v>
      </c>
      <c r="AR691" s="31">
        <f t="shared" si="859"/>
        <v>4</v>
      </c>
      <c r="AS691" s="2">
        <f t="shared" si="860"/>
        <v>1</v>
      </c>
      <c r="AT691" s="33">
        <f t="shared" si="861"/>
        <v>1</v>
      </c>
      <c r="AU691" s="31">
        <f t="shared" si="862"/>
        <v>0</v>
      </c>
      <c r="AV691" s="2">
        <f t="shared" si="863"/>
        <v>1</v>
      </c>
      <c r="AW691" s="33" t="str">
        <f t="shared" si="864"/>
        <v>보스대상</v>
      </c>
      <c r="AX691" s="31">
        <f t="shared" si="865"/>
        <v>1</v>
      </c>
      <c r="AY691" s="33">
        <f t="shared" si="866"/>
        <v>3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customHeight="1">
      <c r="A692" s="2"/>
      <c r="B692" s="107">
        <v>617</v>
      </c>
      <c r="C692" s="31">
        <v>10</v>
      </c>
      <c r="D692" s="111" t="s">
        <v>18</v>
      </c>
      <c r="E692" s="2" t="s">
        <v>157</v>
      </c>
      <c r="F692" s="2"/>
      <c r="G692" s="2" t="s">
        <v>186</v>
      </c>
      <c r="H692" s="33" t="s">
        <v>81</v>
      </c>
      <c r="I692" s="99">
        <f t="shared" si="0"/>
        <v>2740.4952428690513</v>
      </c>
      <c r="J692" s="101">
        <f t="shared" si="1"/>
        <v>81.064611807018906</v>
      </c>
      <c r="K692" s="101">
        <f t="shared" si="2"/>
        <v>7</v>
      </c>
      <c r="L692" s="74">
        <f t="shared" si="537"/>
        <v>7</v>
      </c>
      <c r="M692" s="99">
        <f t="shared" si="191"/>
        <v>17613.086520833138</v>
      </c>
      <c r="N692" s="108">
        <f t="shared" si="692"/>
        <v>5824.3709104455538</v>
      </c>
      <c r="O692" s="108">
        <f t="shared" si="847"/>
        <v>11788.715610387582</v>
      </c>
      <c r="P692" s="108"/>
      <c r="Q692" s="108"/>
      <c r="R692" s="109"/>
      <c r="S692" s="99">
        <f t="shared" si="696"/>
        <v>14800.751353836586</v>
      </c>
      <c r="T692" s="108">
        <f t="shared" si="848"/>
        <v>4894.3758685371959</v>
      </c>
      <c r="U692" s="108">
        <f t="shared" si="849"/>
        <v>9906.3754852993898</v>
      </c>
      <c r="V692" s="108"/>
      <c r="W692" s="108"/>
      <c r="X692" s="109"/>
      <c r="Y692" s="99">
        <f t="shared" si="8"/>
        <v>29601.502707673171</v>
      </c>
      <c r="Z692" s="108">
        <f t="shared" ref="Z692:AA692" si="878">T692*$D$58/100</f>
        <v>9788.7517370743917</v>
      </c>
      <c r="AA692" s="108">
        <f t="shared" si="878"/>
        <v>19812.75097059878</v>
      </c>
      <c r="AB692" s="108"/>
      <c r="AC692" s="108"/>
      <c r="AD692" s="109"/>
      <c r="AE692" s="99">
        <f t="shared" si="868"/>
        <v>6.4269721199712162</v>
      </c>
      <c r="AF692" s="101">
        <f t="shared" si="851"/>
        <v>36</v>
      </c>
      <c r="AG692" s="101">
        <f t="shared" si="852"/>
        <v>19.001300000000001</v>
      </c>
      <c r="AH692" s="101">
        <f t="shared" si="853"/>
        <v>521</v>
      </c>
      <c r="AI692" s="101">
        <f t="shared" si="854"/>
        <v>200</v>
      </c>
      <c r="AJ692" s="112">
        <f t="shared" si="855"/>
        <v>2.5</v>
      </c>
      <c r="AK692" s="101">
        <f t="shared" si="463"/>
        <v>8196.5010303036597</v>
      </c>
      <c r="AL692" s="101">
        <f t="shared" si="856"/>
        <v>4894.3758685371959</v>
      </c>
      <c r="AM692" s="101">
        <f t="shared" si="857"/>
        <v>3302.1251617664634</v>
      </c>
      <c r="AN692" s="101"/>
      <c r="AO692" s="1">
        <v>24</v>
      </c>
      <c r="AP692" s="2">
        <v>36</v>
      </c>
      <c r="AQ692" s="74">
        <f t="shared" si="858"/>
        <v>521</v>
      </c>
      <c r="AR692" s="31">
        <f t="shared" si="859"/>
        <v>4</v>
      </c>
      <c r="AS692" s="2">
        <f t="shared" si="860"/>
        <v>1</v>
      </c>
      <c r="AT692" s="33">
        <f t="shared" si="861"/>
        <v>1</v>
      </c>
      <c r="AU692" s="31">
        <f t="shared" si="862"/>
        <v>0</v>
      </c>
      <c r="AV692" s="2">
        <f t="shared" si="863"/>
        <v>0</v>
      </c>
      <c r="AW692" s="33">
        <f t="shared" si="864"/>
        <v>5</v>
      </c>
      <c r="AX692" s="31">
        <f t="shared" si="865"/>
        <v>1</v>
      </c>
      <c r="AY692" s="33">
        <f t="shared" si="866"/>
        <v>3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customHeight="1">
      <c r="A693" s="2"/>
      <c r="B693" s="107">
        <v>618</v>
      </c>
      <c r="C693" s="31">
        <v>10</v>
      </c>
      <c r="D693" s="111" t="s">
        <v>18</v>
      </c>
      <c r="E693" s="2" t="s">
        <v>170</v>
      </c>
      <c r="F693" s="2"/>
      <c r="G693" s="2"/>
      <c r="H693" s="33" t="s">
        <v>81</v>
      </c>
      <c r="I693" s="99">
        <f t="shared" si="0"/>
        <v>1058.7543354000613</v>
      </c>
      <c r="J693" s="101">
        <f t="shared" si="1"/>
        <v>28.185356224514496</v>
      </c>
      <c r="K693" s="101">
        <f t="shared" si="2"/>
        <v>142</v>
      </c>
      <c r="L693" s="74">
        <f t="shared" si="537"/>
        <v>113</v>
      </c>
      <c r="M693" s="99">
        <f t="shared" si="191"/>
        <v>19570.836868248014</v>
      </c>
      <c r="N693" s="108">
        <f t="shared" si="692"/>
        <v>7782.1212578604318</v>
      </c>
      <c r="O693" s="108">
        <f t="shared" si="847"/>
        <v>11788.715610387582</v>
      </c>
      <c r="P693" s="108"/>
      <c r="Q693" s="108"/>
      <c r="R693" s="109"/>
      <c r="S693" s="99">
        <f t="shared" si="696"/>
        <v>14800.751353836586</v>
      </c>
      <c r="T693" s="108">
        <f t="shared" si="848"/>
        <v>4894.3758685371959</v>
      </c>
      <c r="U693" s="108">
        <f t="shared" si="849"/>
        <v>9906.3754852993898</v>
      </c>
      <c r="V693" s="108"/>
      <c r="W693" s="108"/>
      <c r="X693" s="109"/>
      <c r="Y693" s="99">
        <f t="shared" si="8"/>
        <v>29601.502707673171</v>
      </c>
      <c r="Z693" s="108">
        <f t="shared" ref="Z693:AA693" si="879">T693*$D$58/100</f>
        <v>9788.7517370743917</v>
      </c>
      <c r="AA693" s="108">
        <f t="shared" si="879"/>
        <v>19812.75097059878</v>
      </c>
      <c r="AB693" s="108"/>
      <c r="AC693" s="108"/>
      <c r="AD693" s="109"/>
      <c r="AE693" s="99">
        <f t="shared" si="868"/>
        <v>18.484776131615998</v>
      </c>
      <c r="AF693" s="101">
        <f t="shared" si="851"/>
        <v>36</v>
      </c>
      <c r="AG693" s="101">
        <f t="shared" si="852"/>
        <v>59.001300000000001</v>
      </c>
      <c r="AH693" s="101">
        <f t="shared" si="853"/>
        <v>521</v>
      </c>
      <c r="AI693" s="101">
        <f t="shared" si="854"/>
        <v>200</v>
      </c>
      <c r="AJ693" s="112">
        <f t="shared" si="855"/>
        <v>2</v>
      </c>
      <c r="AK693" s="101">
        <f t="shared" si="463"/>
        <v>8196.5010303036597</v>
      </c>
      <c r="AL693" s="101">
        <f t="shared" si="856"/>
        <v>4894.3758685371959</v>
      </c>
      <c r="AM693" s="101">
        <f t="shared" si="857"/>
        <v>3302.1251617664634</v>
      </c>
      <c r="AN693" s="101"/>
      <c r="AO693" s="1">
        <v>24</v>
      </c>
      <c r="AP693" s="2">
        <v>36</v>
      </c>
      <c r="AQ693" s="74">
        <f t="shared" si="858"/>
        <v>521</v>
      </c>
      <c r="AR693" s="31">
        <f t="shared" si="859"/>
        <v>0</v>
      </c>
      <c r="AS693" s="2">
        <f t="shared" si="860"/>
        <v>0.8</v>
      </c>
      <c r="AT693" s="33">
        <f t="shared" si="861"/>
        <v>1</v>
      </c>
      <c r="AU693" s="31">
        <f t="shared" si="862"/>
        <v>40</v>
      </c>
      <c r="AV693" s="2">
        <f t="shared" si="863"/>
        <v>0</v>
      </c>
      <c r="AW693" s="33" t="str">
        <f t="shared" si="864"/>
        <v>보스대상</v>
      </c>
      <c r="AX693" s="31">
        <f t="shared" si="865"/>
        <v>1</v>
      </c>
      <c r="AY693" s="33">
        <f t="shared" si="866"/>
        <v>3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customHeight="1">
      <c r="A694" s="2"/>
      <c r="B694" s="107">
        <v>619</v>
      </c>
      <c r="C694" s="31">
        <v>10</v>
      </c>
      <c r="D694" s="111" t="s">
        <v>18</v>
      </c>
      <c r="E694" s="2" t="s">
        <v>102</v>
      </c>
      <c r="F694" s="2"/>
      <c r="G694" s="2"/>
      <c r="H694" s="33" t="s">
        <v>81</v>
      </c>
      <c r="I694" s="99">
        <f t="shared" si="0"/>
        <v>952.84283647385166</v>
      </c>
      <c r="J694" s="101">
        <f t="shared" si="1"/>
        <v>28.185356224514496</v>
      </c>
      <c r="K694" s="101">
        <f t="shared" si="2"/>
        <v>182</v>
      </c>
      <c r="L694" s="74">
        <f t="shared" si="537"/>
        <v>138</v>
      </c>
      <c r="M694" s="99">
        <f t="shared" si="191"/>
        <v>17613.086520833138</v>
      </c>
      <c r="N694" s="108">
        <f t="shared" si="692"/>
        <v>5824.3709104455538</v>
      </c>
      <c r="O694" s="108">
        <f t="shared" si="847"/>
        <v>11788.715610387582</v>
      </c>
      <c r="P694" s="108"/>
      <c r="Q694" s="108"/>
      <c r="R694" s="109"/>
      <c r="S694" s="99">
        <f t="shared" si="696"/>
        <v>14800.751353836586</v>
      </c>
      <c r="T694" s="108">
        <f t="shared" si="848"/>
        <v>4894.3758685371959</v>
      </c>
      <c r="U694" s="108">
        <f t="shared" si="849"/>
        <v>9906.3754852993898</v>
      </c>
      <c r="V694" s="108"/>
      <c r="W694" s="108"/>
      <c r="X694" s="109"/>
      <c r="Y694" s="99">
        <f t="shared" si="8"/>
        <v>29601.502707673171</v>
      </c>
      <c r="Z694" s="108">
        <f t="shared" ref="Z694:AA694" si="880">T694*$D$58/100</f>
        <v>9788.7517370743917</v>
      </c>
      <c r="AA694" s="108">
        <f t="shared" si="880"/>
        <v>19812.75097059878</v>
      </c>
      <c r="AB694" s="108"/>
      <c r="AC694" s="108"/>
      <c r="AD694" s="109"/>
      <c r="AE694" s="99">
        <f t="shared" si="868"/>
        <v>18.484776131615998</v>
      </c>
      <c r="AF694" s="101">
        <f t="shared" si="851"/>
        <v>36</v>
      </c>
      <c r="AG694" s="101">
        <f t="shared" si="852"/>
        <v>19.001300000000001</v>
      </c>
      <c r="AH694" s="101">
        <f t="shared" si="853"/>
        <v>521</v>
      </c>
      <c r="AI694" s="101">
        <f t="shared" si="854"/>
        <v>200</v>
      </c>
      <c r="AJ694" s="112">
        <f t="shared" si="855"/>
        <v>2</v>
      </c>
      <c r="AK694" s="101">
        <f t="shared" si="463"/>
        <v>8196.5010303036597</v>
      </c>
      <c r="AL694" s="101">
        <f t="shared" si="856"/>
        <v>4894.3758685371959</v>
      </c>
      <c r="AM694" s="101">
        <f t="shared" si="857"/>
        <v>3302.1251617664634</v>
      </c>
      <c r="AN694" s="101"/>
      <c r="AO694" s="1">
        <v>24</v>
      </c>
      <c r="AP694" s="2">
        <v>36</v>
      </c>
      <c r="AQ694" s="74">
        <f t="shared" si="858"/>
        <v>521</v>
      </c>
      <c r="AR694" s="31">
        <f t="shared" si="859"/>
        <v>0</v>
      </c>
      <c r="AS694" s="2">
        <f t="shared" si="860"/>
        <v>0.8</v>
      </c>
      <c r="AT694" s="33">
        <f t="shared" si="861"/>
        <v>1</v>
      </c>
      <c r="AU694" s="31">
        <f t="shared" si="862"/>
        <v>0</v>
      </c>
      <c r="AV694" s="2">
        <f t="shared" si="863"/>
        <v>1</v>
      </c>
      <c r="AW694" s="33" t="str">
        <f t="shared" si="864"/>
        <v>보스대상</v>
      </c>
      <c r="AX694" s="31">
        <f t="shared" si="865"/>
        <v>1</v>
      </c>
      <c r="AY694" s="33">
        <f t="shared" si="866"/>
        <v>3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customHeight="1">
      <c r="A695" s="2"/>
      <c r="B695" s="107">
        <v>620</v>
      </c>
      <c r="C695" s="31">
        <v>10</v>
      </c>
      <c r="D695" s="111" t="s">
        <v>18</v>
      </c>
      <c r="E695" s="2" t="s">
        <v>108</v>
      </c>
      <c r="F695" s="2"/>
      <c r="G695" s="2" t="s">
        <v>186</v>
      </c>
      <c r="H695" s="33" t="s">
        <v>81</v>
      </c>
      <c r="I695" s="99">
        <f t="shared" si="0"/>
        <v>2147.4677215496536</v>
      </c>
      <c r="J695" s="101">
        <f t="shared" si="1"/>
        <v>63.522692720778515</v>
      </c>
      <c r="K695" s="101">
        <f t="shared" si="2"/>
        <v>13</v>
      </c>
      <c r="L695" s="74">
        <f t="shared" si="537"/>
        <v>13</v>
      </c>
      <c r="M695" s="99">
        <f t="shared" si="191"/>
        <v>17613.086520833138</v>
      </c>
      <c r="N695" s="108">
        <f t="shared" si="692"/>
        <v>5824.3709104455538</v>
      </c>
      <c r="O695" s="108">
        <f t="shared" si="847"/>
        <v>11788.715610387582</v>
      </c>
      <c r="P695" s="108"/>
      <c r="Q695" s="108"/>
      <c r="R695" s="109"/>
      <c r="S695" s="99">
        <f t="shared" si="696"/>
        <v>14800.751353836586</v>
      </c>
      <c r="T695" s="108">
        <f t="shared" si="848"/>
        <v>4894.3758685371959</v>
      </c>
      <c r="U695" s="108">
        <f t="shared" si="849"/>
        <v>9906.3754852993898</v>
      </c>
      <c r="V695" s="108"/>
      <c r="W695" s="108"/>
      <c r="X695" s="109"/>
      <c r="Y695" s="99">
        <f t="shared" si="8"/>
        <v>29601.502707673171</v>
      </c>
      <c r="Z695" s="108">
        <f t="shared" ref="Z695:AA695" si="881">T695*$D$58/100</f>
        <v>9788.7517370743917</v>
      </c>
      <c r="AA695" s="108">
        <f t="shared" si="881"/>
        <v>19812.75097059878</v>
      </c>
      <c r="AB695" s="108"/>
      <c r="AC695" s="108"/>
      <c r="AD695" s="109"/>
      <c r="AE695" s="99">
        <f t="shared" si="868"/>
        <v>8.2017933699712149</v>
      </c>
      <c r="AF695" s="101">
        <f t="shared" si="851"/>
        <v>36</v>
      </c>
      <c r="AG695" s="101">
        <f t="shared" si="852"/>
        <v>19.001300000000001</v>
      </c>
      <c r="AH695" s="101">
        <f t="shared" si="853"/>
        <v>521</v>
      </c>
      <c r="AI695" s="101">
        <f t="shared" si="854"/>
        <v>200</v>
      </c>
      <c r="AJ695" s="112">
        <f t="shared" si="855"/>
        <v>2</v>
      </c>
      <c r="AK695" s="101">
        <f t="shared" si="463"/>
        <v>8196.5010303036597</v>
      </c>
      <c r="AL695" s="101">
        <f t="shared" si="856"/>
        <v>4894.3758685371959</v>
      </c>
      <c r="AM695" s="101">
        <f t="shared" si="857"/>
        <v>3302.1251617664634</v>
      </c>
      <c r="AN695" s="101"/>
      <c r="AO695" s="1">
        <v>24</v>
      </c>
      <c r="AP695" s="2">
        <v>36</v>
      </c>
      <c r="AQ695" s="74">
        <f t="shared" si="858"/>
        <v>521</v>
      </c>
      <c r="AR695" s="31">
        <f t="shared" si="859"/>
        <v>0</v>
      </c>
      <c r="AS695" s="2">
        <f t="shared" si="860"/>
        <v>0.8</v>
      </c>
      <c r="AT695" s="33">
        <f t="shared" si="861"/>
        <v>1</v>
      </c>
      <c r="AU695" s="31">
        <f t="shared" si="862"/>
        <v>0</v>
      </c>
      <c r="AV695" s="2">
        <f t="shared" si="863"/>
        <v>0</v>
      </c>
      <c r="AW695" s="33">
        <f t="shared" si="864"/>
        <v>5</v>
      </c>
      <c r="AX695" s="31">
        <f t="shared" si="865"/>
        <v>1</v>
      </c>
      <c r="AY695" s="33">
        <f t="shared" si="866"/>
        <v>3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customHeight="1">
      <c r="A696" s="2"/>
      <c r="B696" s="107">
        <v>621</v>
      </c>
      <c r="C696" s="31">
        <v>10</v>
      </c>
      <c r="D696" s="111" t="s">
        <v>18</v>
      </c>
      <c r="E696" s="2" t="s">
        <v>145</v>
      </c>
      <c r="F696" s="2"/>
      <c r="G696" s="2"/>
      <c r="H696" s="33" t="s">
        <v>81</v>
      </c>
      <c r="I696" s="99">
        <f t="shared" si="0"/>
        <v>1270.5052024800736</v>
      </c>
      <c r="J696" s="101">
        <f t="shared" si="1"/>
        <v>28.185356224514496</v>
      </c>
      <c r="K696" s="101">
        <f t="shared" si="2"/>
        <v>77</v>
      </c>
      <c r="L696" s="74">
        <f t="shared" si="537"/>
        <v>70</v>
      </c>
      <c r="M696" s="99">
        <f t="shared" si="191"/>
        <v>23485.004241897615</v>
      </c>
      <c r="N696" s="108">
        <f t="shared" si="692"/>
        <v>9338.5455094325189</v>
      </c>
      <c r="O696" s="108">
        <f t="shared" si="847"/>
        <v>14146.458732465098</v>
      </c>
      <c r="P696" s="108"/>
      <c r="Q696" s="108"/>
      <c r="R696" s="109"/>
      <c r="S696" s="99">
        <f t="shared" si="696"/>
        <v>17760.901624603903</v>
      </c>
      <c r="T696" s="108">
        <f t="shared" si="848"/>
        <v>5873.2510422446348</v>
      </c>
      <c r="U696" s="108">
        <f t="shared" si="849"/>
        <v>11887.650582359267</v>
      </c>
      <c r="V696" s="108"/>
      <c r="W696" s="108"/>
      <c r="X696" s="109"/>
      <c r="Y696" s="99">
        <f t="shared" si="8"/>
        <v>35521.803249207805</v>
      </c>
      <c r="Z696" s="108">
        <f t="shared" ref="Z696:AA696" si="882">T696*$D$58/100</f>
        <v>11746.50208448927</v>
      </c>
      <c r="AA696" s="108">
        <f t="shared" si="882"/>
        <v>23775.301164718534</v>
      </c>
      <c r="AB696" s="108"/>
      <c r="AC696" s="108"/>
      <c r="AD696" s="109"/>
      <c r="AE696" s="99">
        <f t="shared" si="868"/>
        <v>18.484776131615998</v>
      </c>
      <c r="AF696" s="101">
        <f t="shared" si="851"/>
        <v>36</v>
      </c>
      <c r="AG696" s="101">
        <f t="shared" si="852"/>
        <v>59.001300000000001</v>
      </c>
      <c r="AH696" s="101">
        <f t="shared" si="853"/>
        <v>521</v>
      </c>
      <c r="AI696" s="101">
        <f t="shared" si="854"/>
        <v>200</v>
      </c>
      <c r="AJ696" s="112">
        <f t="shared" si="855"/>
        <v>2.5</v>
      </c>
      <c r="AK696" s="101">
        <f t="shared" si="463"/>
        <v>8196.5010303036597</v>
      </c>
      <c r="AL696" s="101">
        <f t="shared" si="856"/>
        <v>4894.3758685371959</v>
      </c>
      <c r="AM696" s="101">
        <f t="shared" si="857"/>
        <v>3302.1251617664634</v>
      </c>
      <c r="AN696" s="101"/>
      <c r="AO696" s="1">
        <v>24</v>
      </c>
      <c r="AP696" s="2">
        <v>36</v>
      </c>
      <c r="AQ696" s="74">
        <f t="shared" si="858"/>
        <v>521</v>
      </c>
      <c r="AR696" s="31">
        <f t="shared" si="859"/>
        <v>0</v>
      </c>
      <c r="AS696" s="2">
        <f t="shared" si="860"/>
        <v>1</v>
      </c>
      <c r="AT696" s="33">
        <f t="shared" si="861"/>
        <v>1.2</v>
      </c>
      <c r="AU696" s="31">
        <f t="shared" si="862"/>
        <v>40</v>
      </c>
      <c r="AV696" s="2">
        <f t="shared" si="863"/>
        <v>0</v>
      </c>
      <c r="AW696" s="33" t="str">
        <f t="shared" si="864"/>
        <v>보스대상</v>
      </c>
      <c r="AX696" s="31">
        <f t="shared" si="865"/>
        <v>1</v>
      </c>
      <c r="AY696" s="33">
        <f t="shared" si="866"/>
        <v>3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customHeight="1">
      <c r="A697" s="2"/>
      <c r="B697" s="107">
        <v>622</v>
      </c>
      <c r="C697" s="31">
        <v>10</v>
      </c>
      <c r="D697" s="111" t="s">
        <v>18</v>
      </c>
      <c r="E697" s="2" t="s">
        <v>132</v>
      </c>
      <c r="F697" s="2"/>
      <c r="G697" s="2"/>
      <c r="H697" s="33" t="s">
        <v>81</v>
      </c>
      <c r="I697" s="99">
        <f t="shared" si="0"/>
        <v>1143.4114037686218</v>
      </c>
      <c r="J697" s="101">
        <f t="shared" si="1"/>
        <v>28.185356224514496</v>
      </c>
      <c r="K697" s="101">
        <f t="shared" si="2"/>
        <v>106</v>
      </c>
      <c r="L697" s="74">
        <f t="shared" si="537"/>
        <v>90</v>
      </c>
      <c r="M697" s="99">
        <f t="shared" si="191"/>
        <v>21135.703824999764</v>
      </c>
      <c r="N697" s="108">
        <f t="shared" si="692"/>
        <v>6989.2450925346648</v>
      </c>
      <c r="O697" s="108">
        <f t="shared" si="847"/>
        <v>14146.458732465098</v>
      </c>
      <c r="P697" s="108"/>
      <c r="Q697" s="108"/>
      <c r="R697" s="109"/>
      <c r="S697" s="99">
        <f t="shared" si="696"/>
        <v>17760.901624603903</v>
      </c>
      <c r="T697" s="108">
        <f t="shared" si="848"/>
        <v>5873.2510422446348</v>
      </c>
      <c r="U697" s="108">
        <f t="shared" si="849"/>
        <v>11887.650582359267</v>
      </c>
      <c r="V697" s="108"/>
      <c r="W697" s="108"/>
      <c r="X697" s="109"/>
      <c r="Y697" s="99">
        <f t="shared" si="8"/>
        <v>35521.803249207805</v>
      </c>
      <c r="Z697" s="108">
        <f t="shared" ref="Z697:AA697" si="883">T697*$D$58/100</f>
        <v>11746.50208448927</v>
      </c>
      <c r="AA697" s="108">
        <f t="shared" si="883"/>
        <v>23775.301164718534</v>
      </c>
      <c r="AB697" s="108"/>
      <c r="AC697" s="108"/>
      <c r="AD697" s="109"/>
      <c r="AE697" s="99">
        <f t="shared" si="868"/>
        <v>18.484776131615998</v>
      </c>
      <c r="AF697" s="101">
        <f t="shared" si="851"/>
        <v>36</v>
      </c>
      <c r="AG697" s="101">
        <f t="shared" si="852"/>
        <v>19.001300000000001</v>
      </c>
      <c r="AH697" s="101">
        <f t="shared" si="853"/>
        <v>521</v>
      </c>
      <c r="AI697" s="101">
        <f t="shared" si="854"/>
        <v>200</v>
      </c>
      <c r="AJ697" s="112">
        <f t="shared" si="855"/>
        <v>2.5</v>
      </c>
      <c r="AK697" s="101">
        <f t="shared" si="463"/>
        <v>8196.5010303036597</v>
      </c>
      <c r="AL697" s="101">
        <f t="shared" si="856"/>
        <v>4894.3758685371959</v>
      </c>
      <c r="AM697" s="101">
        <f t="shared" si="857"/>
        <v>3302.1251617664634</v>
      </c>
      <c r="AN697" s="101"/>
      <c r="AO697" s="1">
        <v>24</v>
      </c>
      <c r="AP697" s="2">
        <v>36</v>
      </c>
      <c r="AQ697" s="74">
        <f t="shared" si="858"/>
        <v>521</v>
      </c>
      <c r="AR697" s="31">
        <f t="shared" si="859"/>
        <v>0</v>
      </c>
      <c r="AS697" s="2">
        <f t="shared" si="860"/>
        <v>1</v>
      </c>
      <c r="AT697" s="33">
        <f t="shared" si="861"/>
        <v>1.2</v>
      </c>
      <c r="AU697" s="31">
        <f t="shared" si="862"/>
        <v>0</v>
      </c>
      <c r="AV697" s="2">
        <f t="shared" si="863"/>
        <v>1</v>
      </c>
      <c r="AW697" s="33" t="str">
        <f t="shared" si="864"/>
        <v>보스대상</v>
      </c>
      <c r="AX697" s="31">
        <f t="shared" si="865"/>
        <v>1</v>
      </c>
      <c r="AY697" s="33">
        <f t="shared" si="866"/>
        <v>3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customHeight="1">
      <c r="A698" s="2"/>
      <c r="B698" s="107">
        <v>623</v>
      </c>
      <c r="C698" s="31">
        <v>10</v>
      </c>
      <c r="D698" s="111" t="s">
        <v>18</v>
      </c>
      <c r="E698" s="2" t="s">
        <v>135</v>
      </c>
      <c r="F698" s="2"/>
      <c r="G698" s="2" t="s">
        <v>186</v>
      </c>
      <c r="H698" s="33" t="s">
        <v>81</v>
      </c>
      <c r="I698" s="99">
        <f t="shared" si="0"/>
        <v>2576.9612658595838</v>
      </c>
      <c r="J698" s="101">
        <f t="shared" si="1"/>
        <v>63.522692720778515</v>
      </c>
      <c r="K698" s="101">
        <f t="shared" si="2"/>
        <v>8</v>
      </c>
      <c r="L698" s="74">
        <f t="shared" si="537"/>
        <v>8</v>
      </c>
      <c r="M698" s="99">
        <f t="shared" si="191"/>
        <v>21135.703824999764</v>
      </c>
      <c r="N698" s="108">
        <f t="shared" si="692"/>
        <v>6989.2450925346648</v>
      </c>
      <c r="O698" s="108">
        <f t="shared" si="847"/>
        <v>14146.458732465098</v>
      </c>
      <c r="P698" s="108"/>
      <c r="Q698" s="108"/>
      <c r="R698" s="109"/>
      <c r="S698" s="99">
        <f t="shared" si="696"/>
        <v>17760.901624603903</v>
      </c>
      <c r="T698" s="108">
        <f t="shared" si="848"/>
        <v>5873.2510422446348</v>
      </c>
      <c r="U698" s="108">
        <f t="shared" si="849"/>
        <v>11887.650582359267</v>
      </c>
      <c r="V698" s="108"/>
      <c r="W698" s="108"/>
      <c r="X698" s="109"/>
      <c r="Y698" s="99">
        <f t="shared" si="8"/>
        <v>35521.803249207805</v>
      </c>
      <c r="Z698" s="108">
        <f t="shared" ref="Z698:AA698" si="884">T698*$D$58/100</f>
        <v>11746.50208448927</v>
      </c>
      <c r="AA698" s="108">
        <f t="shared" si="884"/>
        <v>23775.301164718534</v>
      </c>
      <c r="AB698" s="108"/>
      <c r="AC698" s="108"/>
      <c r="AD698" s="109"/>
      <c r="AE698" s="99">
        <f t="shared" si="868"/>
        <v>8.2017933699712149</v>
      </c>
      <c r="AF698" s="101">
        <f t="shared" si="851"/>
        <v>36</v>
      </c>
      <c r="AG698" s="101">
        <f t="shared" si="852"/>
        <v>19.001300000000001</v>
      </c>
      <c r="AH698" s="101">
        <f t="shared" si="853"/>
        <v>521</v>
      </c>
      <c r="AI698" s="101">
        <f t="shared" si="854"/>
        <v>200</v>
      </c>
      <c r="AJ698" s="112">
        <f t="shared" si="855"/>
        <v>2.5</v>
      </c>
      <c r="AK698" s="101">
        <f t="shared" si="463"/>
        <v>8196.5010303036597</v>
      </c>
      <c r="AL698" s="101">
        <f t="shared" si="856"/>
        <v>4894.3758685371959</v>
      </c>
      <c r="AM698" s="101">
        <f t="shared" si="857"/>
        <v>3302.1251617664634</v>
      </c>
      <c r="AN698" s="101"/>
      <c r="AO698" s="1">
        <v>24</v>
      </c>
      <c r="AP698" s="2">
        <v>36</v>
      </c>
      <c r="AQ698" s="74">
        <f t="shared" si="858"/>
        <v>521</v>
      </c>
      <c r="AR698" s="31">
        <f t="shared" si="859"/>
        <v>0</v>
      </c>
      <c r="AS698" s="2">
        <f t="shared" si="860"/>
        <v>1</v>
      </c>
      <c r="AT698" s="33">
        <f t="shared" si="861"/>
        <v>1.2</v>
      </c>
      <c r="AU698" s="31">
        <f t="shared" si="862"/>
        <v>0</v>
      </c>
      <c r="AV698" s="2">
        <f t="shared" si="863"/>
        <v>0</v>
      </c>
      <c r="AW698" s="33">
        <f t="shared" si="864"/>
        <v>5</v>
      </c>
      <c r="AX698" s="31">
        <f t="shared" si="865"/>
        <v>1</v>
      </c>
      <c r="AY698" s="33">
        <f t="shared" si="866"/>
        <v>3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customHeight="1">
      <c r="A699" s="2"/>
      <c r="B699" s="107">
        <v>624</v>
      </c>
      <c r="C699" s="31">
        <v>7</v>
      </c>
      <c r="D699" s="111" t="s">
        <v>18</v>
      </c>
      <c r="E699" s="2" t="s">
        <v>163</v>
      </c>
      <c r="F699" s="2"/>
      <c r="G699" s="2"/>
      <c r="H699" s="33" t="s">
        <v>81</v>
      </c>
      <c r="I699" s="99">
        <f t="shared" si="0"/>
        <v>773.73316418567674</v>
      </c>
      <c r="J699" s="101">
        <f t="shared" si="1"/>
        <v>25.060794637183101</v>
      </c>
      <c r="K699" s="101">
        <f t="shared" si="2"/>
        <v>283</v>
      </c>
      <c r="L699" s="74">
        <f t="shared" si="537"/>
        <v>196</v>
      </c>
      <c r="M699" s="99">
        <f t="shared" si="191"/>
        <v>11207.351668836413</v>
      </c>
      <c r="N699" s="108">
        <f t="shared" si="692"/>
        <v>7444.6748388551714</v>
      </c>
      <c r="O699" s="108">
        <f t="shared" si="847"/>
        <v>3762.6768299812406</v>
      </c>
      <c r="P699" s="108"/>
      <c r="Q699" s="108"/>
      <c r="R699" s="109"/>
      <c r="S699" s="99">
        <f t="shared" si="696"/>
        <v>7844.0259125085377</v>
      </c>
      <c r="T699" s="108">
        <f t="shared" si="848"/>
        <v>4682.1471515359763</v>
      </c>
      <c r="U699" s="108">
        <f t="shared" si="849"/>
        <v>3161.8787609725614</v>
      </c>
      <c r="V699" s="108"/>
      <c r="W699" s="108"/>
      <c r="X699" s="109"/>
      <c r="Y699" s="99">
        <f t="shared" si="8"/>
        <v>15688.051825017075</v>
      </c>
      <c r="Z699" s="108">
        <f t="shared" ref="Z699:AA699" si="885">T699*$D$58/100</f>
        <v>9364.2943030719525</v>
      </c>
      <c r="AA699" s="108">
        <f t="shared" si="885"/>
        <v>6323.7575219451228</v>
      </c>
      <c r="AB699" s="108"/>
      <c r="AC699" s="108"/>
      <c r="AD699" s="109"/>
      <c r="AE699" s="99">
        <f t="shared" si="868"/>
        <v>14.484776131615998</v>
      </c>
      <c r="AF699" s="101">
        <f t="shared" si="851"/>
        <v>36</v>
      </c>
      <c r="AG699" s="101">
        <f t="shared" si="852"/>
        <v>59.001300000000001</v>
      </c>
      <c r="AH699" s="101">
        <f t="shared" si="853"/>
        <v>363</v>
      </c>
      <c r="AI699" s="101">
        <f t="shared" si="854"/>
        <v>200</v>
      </c>
      <c r="AJ699" s="112">
        <f t="shared" si="855"/>
        <v>2.2222222222222223</v>
      </c>
      <c r="AK699" s="101">
        <f t="shared" si="463"/>
        <v>7844.0259125085377</v>
      </c>
      <c r="AL699" s="101">
        <f t="shared" si="856"/>
        <v>4682.1471515359763</v>
      </c>
      <c r="AM699" s="101">
        <f t="shared" si="857"/>
        <v>3161.8787609725614</v>
      </c>
      <c r="AN699" s="101"/>
      <c r="AO699" s="1">
        <v>24</v>
      </c>
      <c r="AP699" s="2">
        <v>36</v>
      </c>
      <c r="AQ699" s="74">
        <f t="shared" si="858"/>
        <v>363</v>
      </c>
      <c r="AR699" s="31">
        <f t="shared" si="859"/>
        <v>4</v>
      </c>
      <c r="AS699" s="2">
        <f t="shared" si="860"/>
        <v>1</v>
      </c>
      <c r="AT699" s="33">
        <f t="shared" si="861"/>
        <v>1</v>
      </c>
      <c r="AU699" s="31">
        <f t="shared" si="862"/>
        <v>40</v>
      </c>
      <c r="AV699" s="2">
        <f t="shared" si="863"/>
        <v>0</v>
      </c>
      <c r="AW699" s="33" t="str">
        <f t="shared" si="864"/>
        <v>보스대상</v>
      </c>
      <c r="AX699" s="31">
        <f t="shared" si="865"/>
        <v>1</v>
      </c>
      <c r="AY699" s="33">
        <f t="shared" si="866"/>
        <v>1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customHeight="1">
      <c r="A700" s="2"/>
      <c r="B700" s="107">
        <v>625</v>
      </c>
      <c r="C700" s="31">
        <v>7</v>
      </c>
      <c r="D700" s="111" t="s">
        <v>18</v>
      </c>
      <c r="E700" s="2" t="s">
        <v>152</v>
      </c>
      <c r="F700" s="2"/>
      <c r="G700" s="2"/>
      <c r="H700" s="33" t="s">
        <v>81</v>
      </c>
      <c r="I700" s="99">
        <f t="shared" si="0"/>
        <v>644.43473087910388</v>
      </c>
      <c r="J700" s="101">
        <f t="shared" si="1"/>
        <v>25.060794637183101</v>
      </c>
      <c r="K700" s="101">
        <f t="shared" si="2"/>
        <v>417</v>
      </c>
      <c r="L700" s="74">
        <f t="shared" si="537"/>
        <v>258</v>
      </c>
      <c r="M700" s="99">
        <f t="shared" si="191"/>
        <v>9334.4928082220231</v>
      </c>
      <c r="N700" s="108">
        <f t="shared" si="692"/>
        <v>5571.815978240782</v>
      </c>
      <c r="O700" s="108">
        <f t="shared" si="847"/>
        <v>3762.6768299812406</v>
      </c>
      <c r="P700" s="108"/>
      <c r="Q700" s="108"/>
      <c r="R700" s="109"/>
      <c r="S700" s="99">
        <f t="shared" si="696"/>
        <v>7844.0259125085377</v>
      </c>
      <c r="T700" s="108">
        <f t="shared" si="848"/>
        <v>4682.1471515359763</v>
      </c>
      <c r="U700" s="108">
        <f t="shared" si="849"/>
        <v>3161.8787609725614</v>
      </c>
      <c r="V700" s="108"/>
      <c r="W700" s="108"/>
      <c r="X700" s="109"/>
      <c r="Y700" s="99">
        <f t="shared" si="8"/>
        <v>15688.051825017075</v>
      </c>
      <c r="Z700" s="108">
        <f t="shared" ref="Z700:AA700" si="886">T700*$D$58/100</f>
        <v>9364.2943030719525</v>
      </c>
      <c r="AA700" s="108">
        <f t="shared" si="886"/>
        <v>6323.7575219451228</v>
      </c>
      <c r="AB700" s="108"/>
      <c r="AC700" s="108"/>
      <c r="AD700" s="109"/>
      <c r="AE700" s="99">
        <f t="shared" si="868"/>
        <v>14.484776131615998</v>
      </c>
      <c r="AF700" s="101">
        <f t="shared" si="851"/>
        <v>36</v>
      </c>
      <c r="AG700" s="101">
        <f t="shared" si="852"/>
        <v>19.001300000000001</v>
      </c>
      <c r="AH700" s="101">
        <f t="shared" si="853"/>
        <v>363</v>
      </c>
      <c r="AI700" s="101">
        <f t="shared" si="854"/>
        <v>200</v>
      </c>
      <c r="AJ700" s="112">
        <f t="shared" si="855"/>
        <v>2.2222222222222223</v>
      </c>
      <c r="AK700" s="101">
        <f t="shared" si="463"/>
        <v>7844.0259125085377</v>
      </c>
      <c r="AL700" s="101">
        <f t="shared" si="856"/>
        <v>4682.1471515359763</v>
      </c>
      <c r="AM700" s="101">
        <f t="shared" si="857"/>
        <v>3161.8787609725614</v>
      </c>
      <c r="AN700" s="101"/>
      <c r="AO700" s="1">
        <v>24</v>
      </c>
      <c r="AP700" s="2">
        <v>36</v>
      </c>
      <c r="AQ700" s="74">
        <f t="shared" si="858"/>
        <v>363</v>
      </c>
      <c r="AR700" s="31">
        <f t="shared" si="859"/>
        <v>4</v>
      </c>
      <c r="AS700" s="2">
        <f t="shared" si="860"/>
        <v>1</v>
      </c>
      <c r="AT700" s="33">
        <f t="shared" si="861"/>
        <v>1</v>
      </c>
      <c r="AU700" s="31">
        <f t="shared" si="862"/>
        <v>0</v>
      </c>
      <c r="AV700" s="2">
        <f t="shared" si="863"/>
        <v>1</v>
      </c>
      <c r="AW700" s="33" t="str">
        <f t="shared" si="864"/>
        <v>보스대상</v>
      </c>
      <c r="AX700" s="31">
        <f t="shared" si="865"/>
        <v>1</v>
      </c>
      <c r="AY700" s="33">
        <f t="shared" si="866"/>
        <v>1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customHeight="1">
      <c r="A701" s="2"/>
      <c r="B701" s="107">
        <v>626</v>
      </c>
      <c r="C701" s="31">
        <v>7</v>
      </c>
      <c r="D701" s="111" t="s">
        <v>18</v>
      </c>
      <c r="E701" s="2" t="s">
        <v>155</v>
      </c>
      <c r="F701" s="2"/>
      <c r="G701" s="2" t="s">
        <v>186</v>
      </c>
      <c r="H701" s="33" t="s">
        <v>81</v>
      </c>
      <c r="I701" s="99">
        <f t="shared" si="0"/>
        <v>1452.3935430209754</v>
      </c>
      <c r="J701" s="101">
        <f t="shared" si="1"/>
        <v>56.480718015255015</v>
      </c>
      <c r="K701" s="101">
        <f t="shared" si="2"/>
        <v>50</v>
      </c>
      <c r="L701" s="74">
        <f t="shared" si="537"/>
        <v>47</v>
      </c>
      <c r="M701" s="99">
        <f t="shared" si="191"/>
        <v>9334.4928082220231</v>
      </c>
      <c r="N701" s="108">
        <f t="shared" si="692"/>
        <v>5571.815978240782</v>
      </c>
      <c r="O701" s="108">
        <f t="shared" si="847"/>
        <v>3762.6768299812406</v>
      </c>
      <c r="P701" s="108"/>
      <c r="Q701" s="108"/>
      <c r="R701" s="109"/>
      <c r="S701" s="99">
        <f t="shared" si="696"/>
        <v>7844.0259125085377</v>
      </c>
      <c r="T701" s="108">
        <f t="shared" si="848"/>
        <v>4682.1471515359763</v>
      </c>
      <c r="U701" s="108">
        <f t="shared" si="849"/>
        <v>3161.8787609725614</v>
      </c>
      <c r="V701" s="108"/>
      <c r="W701" s="108"/>
      <c r="X701" s="109"/>
      <c r="Y701" s="99">
        <f t="shared" si="8"/>
        <v>15688.051825017075</v>
      </c>
      <c r="Z701" s="108">
        <f t="shared" ref="Z701:AA701" si="887">T701*$D$58/100</f>
        <v>9364.2943030719525</v>
      </c>
      <c r="AA701" s="108">
        <f t="shared" si="887"/>
        <v>6323.7575219451228</v>
      </c>
      <c r="AB701" s="108"/>
      <c r="AC701" s="108"/>
      <c r="AD701" s="109"/>
      <c r="AE701" s="99">
        <f t="shared" si="868"/>
        <v>6.4269721199712162</v>
      </c>
      <c r="AF701" s="101">
        <f t="shared" si="851"/>
        <v>36</v>
      </c>
      <c r="AG701" s="101">
        <f t="shared" si="852"/>
        <v>19.001300000000001</v>
      </c>
      <c r="AH701" s="101">
        <f t="shared" si="853"/>
        <v>363</v>
      </c>
      <c r="AI701" s="101">
        <f t="shared" si="854"/>
        <v>200</v>
      </c>
      <c r="AJ701" s="112">
        <f t="shared" si="855"/>
        <v>2.2222222222222223</v>
      </c>
      <c r="AK701" s="101">
        <f t="shared" si="463"/>
        <v>7844.0259125085377</v>
      </c>
      <c r="AL701" s="101">
        <f t="shared" si="856"/>
        <v>4682.1471515359763</v>
      </c>
      <c r="AM701" s="101">
        <f t="shared" si="857"/>
        <v>3161.8787609725614</v>
      </c>
      <c r="AN701" s="101"/>
      <c r="AO701" s="1">
        <v>24</v>
      </c>
      <c r="AP701" s="2">
        <v>36</v>
      </c>
      <c r="AQ701" s="74">
        <f t="shared" si="858"/>
        <v>363</v>
      </c>
      <c r="AR701" s="31">
        <f t="shared" si="859"/>
        <v>4</v>
      </c>
      <c r="AS701" s="2">
        <f t="shared" si="860"/>
        <v>1</v>
      </c>
      <c r="AT701" s="33">
        <f t="shared" si="861"/>
        <v>1</v>
      </c>
      <c r="AU701" s="31">
        <f t="shared" si="862"/>
        <v>0</v>
      </c>
      <c r="AV701" s="2">
        <f t="shared" si="863"/>
        <v>0</v>
      </c>
      <c r="AW701" s="33">
        <f t="shared" si="864"/>
        <v>5</v>
      </c>
      <c r="AX701" s="31">
        <f t="shared" si="865"/>
        <v>1</v>
      </c>
      <c r="AY701" s="33">
        <f t="shared" si="866"/>
        <v>1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customHeight="1">
      <c r="A702" s="2"/>
      <c r="B702" s="107">
        <v>627</v>
      </c>
      <c r="C702" s="31">
        <v>7</v>
      </c>
      <c r="D702" s="111" t="s">
        <v>18</v>
      </c>
      <c r="E702" s="2" t="s">
        <v>168</v>
      </c>
      <c r="F702" s="2"/>
      <c r="G702" s="2"/>
      <c r="H702" s="33" t="s">
        <v>81</v>
      </c>
      <c r="I702" s="99">
        <f t="shared" si="0"/>
        <v>606.30172575731535</v>
      </c>
      <c r="J702" s="101">
        <f t="shared" si="1"/>
        <v>19.637781784066725</v>
      </c>
      <c r="K702" s="101">
        <f t="shared" si="2"/>
        <v>456</v>
      </c>
      <c r="L702" s="74">
        <f t="shared" si="537"/>
        <v>266</v>
      </c>
      <c r="M702" s="99">
        <f t="shared" si="191"/>
        <v>11207.351668836413</v>
      </c>
      <c r="N702" s="108">
        <f t="shared" si="692"/>
        <v>7444.6748388551714</v>
      </c>
      <c r="O702" s="108">
        <f t="shared" si="847"/>
        <v>3762.6768299812406</v>
      </c>
      <c r="P702" s="108"/>
      <c r="Q702" s="108"/>
      <c r="R702" s="109"/>
      <c r="S702" s="99">
        <f t="shared" si="696"/>
        <v>7844.0259125085377</v>
      </c>
      <c r="T702" s="108">
        <f t="shared" si="848"/>
        <v>4682.1471515359763</v>
      </c>
      <c r="U702" s="108">
        <f t="shared" si="849"/>
        <v>3161.8787609725614</v>
      </c>
      <c r="V702" s="108"/>
      <c r="W702" s="108"/>
      <c r="X702" s="109"/>
      <c r="Y702" s="99">
        <f t="shared" si="8"/>
        <v>15688.051825017075</v>
      </c>
      <c r="Z702" s="108">
        <f t="shared" ref="Z702:AA702" si="888">T702*$D$58/100</f>
        <v>9364.2943030719525</v>
      </c>
      <c r="AA702" s="108">
        <f t="shared" si="888"/>
        <v>6323.7575219451228</v>
      </c>
      <c r="AB702" s="108"/>
      <c r="AC702" s="108"/>
      <c r="AD702" s="109"/>
      <c r="AE702" s="99">
        <f t="shared" si="868"/>
        <v>18.484776131615998</v>
      </c>
      <c r="AF702" s="101">
        <f t="shared" si="851"/>
        <v>36</v>
      </c>
      <c r="AG702" s="101">
        <f t="shared" si="852"/>
        <v>59.001300000000001</v>
      </c>
      <c r="AH702" s="101">
        <f t="shared" si="853"/>
        <v>363</v>
      </c>
      <c r="AI702" s="101">
        <f t="shared" si="854"/>
        <v>200</v>
      </c>
      <c r="AJ702" s="112">
        <f t="shared" si="855"/>
        <v>1.7777777777777777</v>
      </c>
      <c r="AK702" s="101">
        <f t="shared" si="463"/>
        <v>7844.0259125085377</v>
      </c>
      <c r="AL702" s="101">
        <f t="shared" si="856"/>
        <v>4682.1471515359763</v>
      </c>
      <c r="AM702" s="101">
        <f t="shared" si="857"/>
        <v>3161.8787609725614</v>
      </c>
      <c r="AN702" s="101"/>
      <c r="AO702" s="1">
        <v>24</v>
      </c>
      <c r="AP702" s="2">
        <v>36</v>
      </c>
      <c r="AQ702" s="74">
        <f t="shared" si="858"/>
        <v>363</v>
      </c>
      <c r="AR702" s="31">
        <f t="shared" si="859"/>
        <v>0</v>
      </c>
      <c r="AS702" s="2">
        <f t="shared" si="860"/>
        <v>0.8</v>
      </c>
      <c r="AT702" s="33">
        <f t="shared" si="861"/>
        <v>1</v>
      </c>
      <c r="AU702" s="31">
        <f t="shared" si="862"/>
        <v>40</v>
      </c>
      <c r="AV702" s="2">
        <f t="shared" si="863"/>
        <v>0</v>
      </c>
      <c r="AW702" s="33" t="str">
        <f t="shared" si="864"/>
        <v>보스대상</v>
      </c>
      <c r="AX702" s="31">
        <f t="shared" si="865"/>
        <v>1</v>
      </c>
      <c r="AY702" s="33">
        <f t="shared" si="866"/>
        <v>1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customHeight="1">
      <c r="A703" s="2"/>
      <c r="B703" s="107">
        <v>628</v>
      </c>
      <c r="C703" s="31">
        <v>7</v>
      </c>
      <c r="D703" s="111" t="s">
        <v>18</v>
      </c>
      <c r="E703" s="2" t="s">
        <v>101</v>
      </c>
      <c r="F703" s="2"/>
      <c r="G703" s="2"/>
      <c r="H703" s="33" t="s">
        <v>81</v>
      </c>
      <c r="I703" s="99">
        <f t="shared" si="0"/>
        <v>504.98273507659582</v>
      </c>
      <c r="J703" s="101">
        <f t="shared" si="1"/>
        <v>19.637781784066725</v>
      </c>
      <c r="K703" s="101">
        <f t="shared" si="2"/>
        <v>590</v>
      </c>
      <c r="L703" s="74">
        <f t="shared" si="537"/>
        <v>323</v>
      </c>
      <c r="M703" s="99">
        <f t="shared" si="191"/>
        <v>9334.4928082220231</v>
      </c>
      <c r="N703" s="108">
        <f t="shared" si="692"/>
        <v>5571.815978240782</v>
      </c>
      <c r="O703" s="108">
        <f t="shared" si="847"/>
        <v>3762.6768299812406</v>
      </c>
      <c r="P703" s="108"/>
      <c r="Q703" s="108"/>
      <c r="R703" s="109"/>
      <c r="S703" s="99">
        <f t="shared" si="696"/>
        <v>7844.0259125085377</v>
      </c>
      <c r="T703" s="108">
        <f t="shared" si="848"/>
        <v>4682.1471515359763</v>
      </c>
      <c r="U703" s="108">
        <f t="shared" si="849"/>
        <v>3161.8787609725614</v>
      </c>
      <c r="V703" s="108"/>
      <c r="W703" s="108"/>
      <c r="X703" s="109"/>
      <c r="Y703" s="99">
        <f t="shared" si="8"/>
        <v>15688.051825017075</v>
      </c>
      <c r="Z703" s="108">
        <f t="shared" ref="Z703:AA703" si="889">T703*$D$58/100</f>
        <v>9364.2943030719525</v>
      </c>
      <c r="AA703" s="108">
        <f t="shared" si="889"/>
        <v>6323.7575219451228</v>
      </c>
      <c r="AB703" s="108"/>
      <c r="AC703" s="108"/>
      <c r="AD703" s="109"/>
      <c r="AE703" s="99">
        <f t="shared" si="868"/>
        <v>18.484776131615998</v>
      </c>
      <c r="AF703" s="101">
        <f t="shared" si="851"/>
        <v>36</v>
      </c>
      <c r="AG703" s="101">
        <f t="shared" si="852"/>
        <v>19.001300000000001</v>
      </c>
      <c r="AH703" s="101">
        <f t="shared" si="853"/>
        <v>363</v>
      </c>
      <c r="AI703" s="101">
        <f t="shared" si="854"/>
        <v>200</v>
      </c>
      <c r="AJ703" s="112">
        <f t="shared" si="855"/>
        <v>1.7777777777777777</v>
      </c>
      <c r="AK703" s="101">
        <f t="shared" si="463"/>
        <v>7844.0259125085377</v>
      </c>
      <c r="AL703" s="101">
        <f t="shared" si="856"/>
        <v>4682.1471515359763</v>
      </c>
      <c r="AM703" s="101">
        <f t="shared" si="857"/>
        <v>3161.8787609725614</v>
      </c>
      <c r="AN703" s="101"/>
      <c r="AO703" s="1">
        <v>24</v>
      </c>
      <c r="AP703" s="2">
        <v>36</v>
      </c>
      <c r="AQ703" s="74">
        <f t="shared" si="858"/>
        <v>363</v>
      </c>
      <c r="AR703" s="31">
        <f t="shared" si="859"/>
        <v>0</v>
      </c>
      <c r="AS703" s="2">
        <f t="shared" si="860"/>
        <v>0.8</v>
      </c>
      <c r="AT703" s="33">
        <f t="shared" si="861"/>
        <v>1</v>
      </c>
      <c r="AU703" s="31">
        <f t="shared" si="862"/>
        <v>0</v>
      </c>
      <c r="AV703" s="2">
        <f t="shared" si="863"/>
        <v>1</v>
      </c>
      <c r="AW703" s="33" t="str">
        <f t="shared" si="864"/>
        <v>보스대상</v>
      </c>
      <c r="AX703" s="31">
        <f t="shared" si="865"/>
        <v>1</v>
      </c>
      <c r="AY703" s="33">
        <f t="shared" si="866"/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customHeight="1">
      <c r="A704" s="2"/>
      <c r="B704" s="107">
        <v>629</v>
      </c>
      <c r="C704" s="31">
        <v>7</v>
      </c>
      <c r="D704" s="111" t="s">
        <v>18</v>
      </c>
      <c r="E704" s="2" t="s">
        <v>103</v>
      </c>
      <c r="F704" s="2"/>
      <c r="G704" s="2" t="s">
        <v>186</v>
      </c>
      <c r="H704" s="33" t="s">
        <v>81</v>
      </c>
      <c r="I704" s="99">
        <f t="shared" si="0"/>
        <v>1138.1038740134443</v>
      </c>
      <c r="J704" s="101">
        <f t="shared" si="1"/>
        <v>44.258613162461806</v>
      </c>
      <c r="K704" s="101">
        <f t="shared" si="2"/>
        <v>110</v>
      </c>
      <c r="L704" s="74">
        <f t="shared" si="537"/>
        <v>93</v>
      </c>
      <c r="M704" s="99">
        <f t="shared" si="191"/>
        <v>9334.4928082220231</v>
      </c>
      <c r="N704" s="108">
        <f t="shared" si="692"/>
        <v>5571.815978240782</v>
      </c>
      <c r="O704" s="108">
        <f t="shared" si="847"/>
        <v>3762.6768299812406</v>
      </c>
      <c r="P704" s="108"/>
      <c r="Q704" s="108"/>
      <c r="R704" s="109"/>
      <c r="S704" s="99">
        <f t="shared" si="696"/>
        <v>7844.0259125085377</v>
      </c>
      <c r="T704" s="108">
        <f t="shared" si="848"/>
        <v>4682.1471515359763</v>
      </c>
      <c r="U704" s="108">
        <f t="shared" si="849"/>
        <v>3161.8787609725614</v>
      </c>
      <c r="V704" s="108"/>
      <c r="W704" s="108"/>
      <c r="X704" s="109"/>
      <c r="Y704" s="99">
        <f t="shared" si="8"/>
        <v>15688.051825017075</v>
      </c>
      <c r="Z704" s="108">
        <f t="shared" ref="Z704:AA704" si="890">T704*$D$58/100</f>
        <v>9364.2943030719525</v>
      </c>
      <c r="AA704" s="108">
        <f t="shared" si="890"/>
        <v>6323.7575219451228</v>
      </c>
      <c r="AB704" s="108"/>
      <c r="AC704" s="108"/>
      <c r="AD704" s="109"/>
      <c r="AE704" s="99">
        <f t="shared" si="868"/>
        <v>8.2017933699712149</v>
      </c>
      <c r="AF704" s="101">
        <f t="shared" si="851"/>
        <v>36</v>
      </c>
      <c r="AG704" s="101">
        <f t="shared" si="852"/>
        <v>19.001300000000001</v>
      </c>
      <c r="AH704" s="101">
        <f t="shared" si="853"/>
        <v>363</v>
      </c>
      <c r="AI704" s="101">
        <f t="shared" si="854"/>
        <v>200</v>
      </c>
      <c r="AJ704" s="112">
        <f t="shared" si="855"/>
        <v>1.7777777777777777</v>
      </c>
      <c r="AK704" s="101">
        <f t="shared" si="463"/>
        <v>7844.0259125085377</v>
      </c>
      <c r="AL704" s="101">
        <f t="shared" si="856"/>
        <v>4682.1471515359763</v>
      </c>
      <c r="AM704" s="101">
        <f t="shared" si="857"/>
        <v>3161.8787609725614</v>
      </c>
      <c r="AN704" s="101"/>
      <c r="AO704" s="1">
        <v>24</v>
      </c>
      <c r="AP704" s="2">
        <v>36</v>
      </c>
      <c r="AQ704" s="74">
        <f t="shared" si="858"/>
        <v>363</v>
      </c>
      <c r="AR704" s="31">
        <f t="shared" si="859"/>
        <v>0</v>
      </c>
      <c r="AS704" s="2">
        <f t="shared" si="860"/>
        <v>0.8</v>
      </c>
      <c r="AT704" s="33">
        <f t="shared" si="861"/>
        <v>1</v>
      </c>
      <c r="AU704" s="31">
        <f t="shared" si="862"/>
        <v>0</v>
      </c>
      <c r="AV704" s="2">
        <f t="shared" si="863"/>
        <v>0</v>
      </c>
      <c r="AW704" s="33">
        <f t="shared" si="864"/>
        <v>5</v>
      </c>
      <c r="AX704" s="31">
        <f t="shared" si="865"/>
        <v>1</v>
      </c>
      <c r="AY704" s="33">
        <f t="shared" si="866"/>
        <v>1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customHeight="1">
      <c r="A705" s="2"/>
      <c r="B705" s="107">
        <v>630</v>
      </c>
      <c r="C705" s="31">
        <v>7</v>
      </c>
      <c r="D705" s="111" t="s">
        <v>18</v>
      </c>
      <c r="E705" s="2" t="s">
        <v>179</v>
      </c>
      <c r="F705" s="2"/>
      <c r="G705" s="2"/>
      <c r="H705" s="33" t="s">
        <v>81</v>
      </c>
      <c r="I705" s="99">
        <f t="shared" si="0"/>
        <v>727.56207090877842</v>
      </c>
      <c r="J705" s="101">
        <f t="shared" si="1"/>
        <v>19.637781784066725</v>
      </c>
      <c r="K705" s="101">
        <f t="shared" si="2"/>
        <v>324</v>
      </c>
      <c r="L705" s="74">
        <f t="shared" si="537"/>
        <v>216</v>
      </c>
      <c r="M705" s="99">
        <f t="shared" si="191"/>
        <v>13448.822002603694</v>
      </c>
      <c r="N705" s="108">
        <f t="shared" si="692"/>
        <v>8933.6098066262057</v>
      </c>
      <c r="O705" s="108">
        <f t="shared" si="847"/>
        <v>4515.2121959774886</v>
      </c>
      <c r="P705" s="108"/>
      <c r="Q705" s="108"/>
      <c r="R705" s="109"/>
      <c r="S705" s="99">
        <f t="shared" si="696"/>
        <v>9412.8310950102441</v>
      </c>
      <c r="T705" s="108">
        <f t="shared" si="848"/>
        <v>5618.576581843171</v>
      </c>
      <c r="U705" s="108">
        <f t="shared" si="849"/>
        <v>3794.2545131670736</v>
      </c>
      <c r="V705" s="108"/>
      <c r="W705" s="108"/>
      <c r="X705" s="109"/>
      <c r="Y705" s="99">
        <f t="shared" si="8"/>
        <v>18825.662190020488</v>
      </c>
      <c r="Z705" s="108">
        <f t="shared" ref="Z705:AA705" si="891">T705*$D$58/100</f>
        <v>11237.153163686342</v>
      </c>
      <c r="AA705" s="108">
        <f t="shared" si="891"/>
        <v>7588.5090263341472</v>
      </c>
      <c r="AB705" s="108"/>
      <c r="AC705" s="108"/>
      <c r="AD705" s="109"/>
      <c r="AE705" s="99">
        <f t="shared" si="868"/>
        <v>18.484776131615998</v>
      </c>
      <c r="AF705" s="101">
        <f t="shared" si="851"/>
        <v>36</v>
      </c>
      <c r="AG705" s="101">
        <f t="shared" si="852"/>
        <v>59.001300000000001</v>
      </c>
      <c r="AH705" s="101">
        <f t="shared" si="853"/>
        <v>363</v>
      </c>
      <c r="AI705" s="101">
        <f t="shared" si="854"/>
        <v>200</v>
      </c>
      <c r="AJ705" s="112">
        <f t="shared" si="855"/>
        <v>2.2222222222222223</v>
      </c>
      <c r="AK705" s="101">
        <f t="shared" si="463"/>
        <v>7844.0259125085377</v>
      </c>
      <c r="AL705" s="101">
        <f t="shared" si="856"/>
        <v>4682.1471515359763</v>
      </c>
      <c r="AM705" s="101">
        <f t="shared" si="857"/>
        <v>3161.8787609725614</v>
      </c>
      <c r="AN705" s="101"/>
      <c r="AO705" s="1">
        <v>24</v>
      </c>
      <c r="AP705" s="2">
        <v>36</v>
      </c>
      <c r="AQ705" s="74">
        <f t="shared" si="858"/>
        <v>363</v>
      </c>
      <c r="AR705" s="31">
        <f t="shared" si="859"/>
        <v>0</v>
      </c>
      <c r="AS705" s="2">
        <f t="shared" si="860"/>
        <v>1</v>
      </c>
      <c r="AT705" s="33">
        <f t="shared" si="861"/>
        <v>1.2</v>
      </c>
      <c r="AU705" s="31">
        <f t="shared" si="862"/>
        <v>40</v>
      </c>
      <c r="AV705" s="2">
        <f t="shared" si="863"/>
        <v>0</v>
      </c>
      <c r="AW705" s="33" t="str">
        <f t="shared" si="864"/>
        <v>보스대상</v>
      </c>
      <c r="AX705" s="31">
        <f t="shared" si="865"/>
        <v>1</v>
      </c>
      <c r="AY705" s="33">
        <f t="shared" si="866"/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customHeight="1">
      <c r="A706" s="2"/>
      <c r="B706" s="107">
        <v>631</v>
      </c>
      <c r="C706" s="31">
        <v>7</v>
      </c>
      <c r="D706" s="111" t="s">
        <v>18</v>
      </c>
      <c r="E706" s="2" t="s">
        <v>117</v>
      </c>
      <c r="F706" s="2"/>
      <c r="G706" s="2"/>
      <c r="H706" s="33" t="s">
        <v>81</v>
      </c>
      <c r="I706" s="99">
        <f t="shared" si="0"/>
        <v>605.9792820919148</v>
      </c>
      <c r="J706" s="101">
        <f t="shared" si="1"/>
        <v>19.637781784066725</v>
      </c>
      <c r="K706" s="101">
        <f t="shared" si="2"/>
        <v>457</v>
      </c>
      <c r="L706" s="74">
        <f t="shared" si="537"/>
        <v>267</v>
      </c>
      <c r="M706" s="99">
        <f t="shared" si="191"/>
        <v>11201.391369866426</v>
      </c>
      <c r="N706" s="108">
        <f t="shared" si="692"/>
        <v>6686.1791738889369</v>
      </c>
      <c r="O706" s="108">
        <f t="shared" si="847"/>
        <v>4515.2121959774886</v>
      </c>
      <c r="P706" s="108"/>
      <c r="Q706" s="108"/>
      <c r="R706" s="109"/>
      <c r="S706" s="99">
        <f t="shared" si="696"/>
        <v>9412.8310950102441</v>
      </c>
      <c r="T706" s="108">
        <f t="shared" si="848"/>
        <v>5618.576581843171</v>
      </c>
      <c r="U706" s="108">
        <f t="shared" si="849"/>
        <v>3794.2545131670736</v>
      </c>
      <c r="V706" s="108"/>
      <c r="W706" s="108"/>
      <c r="X706" s="109"/>
      <c r="Y706" s="99">
        <f t="shared" si="8"/>
        <v>18825.662190020488</v>
      </c>
      <c r="Z706" s="108">
        <f t="shared" ref="Z706:AA706" si="892">T706*$D$58/100</f>
        <v>11237.153163686342</v>
      </c>
      <c r="AA706" s="108">
        <f t="shared" si="892"/>
        <v>7588.5090263341472</v>
      </c>
      <c r="AB706" s="108"/>
      <c r="AC706" s="108"/>
      <c r="AD706" s="109"/>
      <c r="AE706" s="99">
        <f t="shared" si="868"/>
        <v>18.484776131615998</v>
      </c>
      <c r="AF706" s="101">
        <f t="shared" si="851"/>
        <v>36</v>
      </c>
      <c r="AG706" s="101">
        <f t="shared" si="852"/>
        <v>19.001300000000001</v>
      </c>
      <c r="AH706" s="101">
        <f t="shared" si="853"/>
        <v>363</v>
      </c>
      <c r="AI706" s="101">
        <f t="shared" si="854"/>
        <v>200</v>
      </c>
      <c r="AJ706" s="112">
        <f t="shared" si="855"/>
        <v>2.2222222222222223</v>
      </c>
      <c r="AK706" s="101">
        <f t="shared" si="463"/>
        <v>7844.0259125085377</v>
      </c>
      <c r="AL706" s="101">
        <f t="shared" si="856"/>
        <v>4682.1471515359763</v>
      </c>
      <c r="AM706" s="101">
        <f t="shared" si="857"/>
        <v>3161.8787609725614</v>
      </c>
      <c r="AN706" s="101"/>
      <c r="AO706" s="1">
        <v>24</v>
      </c>
      <c r="AP706" s="2">
        <v>36</v>
      </c>
      <c r="AQ706" s="74">
        <f t="shared" si="858"/>
        <v>363</v>
      </c>
      <c r="AR706" s="31">
        <f t="shared" si="859"/>
        <v>0</v>
      </c>
      <c r="AS706" s="2">
        <f t="shared" si="860"/>
        <v>1</v>
      </c>
      <c r="AT706" s="33">
        <f t="shared" si="861"/>
        <v>1.2</v>
      </c>
      <c r="AU706" s="31">
        <f t="shared" si="862"/>
        <v>0</v>
      </c>
      <c r="AV706" s="2">
        <f t="shared" si="863"/>
        <v>1</v>
      </c>
      <c r="AW706" s="33" t="str">
        <f t="shared" si="864"/>
        <v>보스대상</v>
      </c>
      <c r="AX706" s="31">
        <f t="shared" si="865"/>
        <v>1</v>
      </c>
      <c r="AY706" s="33">
        <f t="shared" si="866"/>
        <v>1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customHeight="1">
      <c r="A707" s="2"/>
      <c r="B707" s="107">
        <v>632</v>
      </c>
      <c r="C707" s="31">
        <v>7</v>
      </c>
      <c r="D707" s="111" t="s">
        <v>18</v>
      </c>
      <c r="E707" s="2" t="s">
        <v>134</v>
      </c>
      <c r="F707" s="2"/>
      <c r="G707" s="2" t="s">
        <v>186</v>
      </c>
      <c r="H707" s="33" t="s">
        <v>81</v>
      </c>
      <c r="I707" s="99">
        <f t="shared" si="0"/>
        <v>1365.7246488161329</v>
      </c>
      <c r="J707" s="101">
        <f t="shared" si="1"/>
        <v>44.258613162461806</v>
      </c>
      <c r="K707" s="101">
        <f t="shared" si="2"/>
        <v>60</v>
      </c>
      <c r="L707" s="74">
        <f t="shared" si="537"/>
        <v>56</v>
      </c>
      <c r="M707" s="99">
        <f t="shared" si="191"/>
        <v>11201.391369866426</v>
      </c>
      <c r="N707" s="108">
        <f t="shared" si="692"/>
        <v>6686.1791738889369</v>
      </c>
      <c r="O707" s="108">
        <f t="shared" si="847"/>
        <v>4515.2121959774886</v>
      </c>
      <c r="P707" s="108"/>
      <c r="Q707" s="108"/>
      <c r="R707" s="109"/>
      <c r="S707" s="99">
        <f t="shared" si="696"/>
        <v>9412.8310950102441</v>
      </c>
      <c r="T707" s="108">
        <f t="shared" si="848"/>
        <v>5618.576581843171</v>
      </c>
      <c r="U707" s="108">
        <f t="shared" si="849"/>
        <v>3794.2545131670736</v>
      </c>
      <c r="V707" s="108"/>
      <c r="W707" s="108"/>
      <c r="X707" s="109"/>
      <c r="Y707" s="99">
        <f t="shared" si="8"/>
        <v>18825.662190020488</v>
      </c>
      <c r="Z707" s="108">
        <f t="shared" ref="Z707:AA707" si="893">T707*$D$58/100</f>
        <v>11237.153163686342</v>
      </c>
      <c r="AA707" s="108">
        <f t="shared" si="893"/>
        <v>7588.5090263341472</v>
      </c>
      <c r="AB707" s="108"/>
      <c r="AC707" s="108"/>
      <c r="AD707" s="109"/>
      <c r="AE707" s="99">
        <f t="shared" si="868"/>
        <v>8.2017933699712149</v>
      </c>
      <c r="AF707" s="101">
        <f t="shared" si="851"/>
        <v>36</v>
      </c>
      <c r="AG707" s="101">
        <f t="shared" si="852"/>
        <v>19.001300000000001</v>
      </c>
      <c r="AH707" s="101">
        <f t="shared" si="853"/>
        <v>363</v>
      </c>
      <c r="AI707" s="101">
        <f t="shared" si="854"/>
        <v>200</v>
      </c>
      <c r="AJ707" s="112">
        <f t="shared" si="855"/>
        <v>2.2222222222222223</v>
      </c>
      <c r="AK707" s="101">
        <f t="shared" si="463"/>
        <v>7844.0259125085377</v>
      </c>
      <c r="AL707" s="101">
        <f t="shared" si="856"/>
        <v>4682.1471515359763</v>
      </c>
      <c r="AM707" s="101">
        <f t="shared" si="857"/>
        <v>3161.8787609725614</v>
      </c>
      <c r="AN707" s="101"/>
      <c r="AO707" s="1">
        <v>24</v>
      </c>
      <c r="AP707" s="2">
        <v>36</v>
      </c>
      <c r="AQ707" s="74">
        <f t="shared" si="858"/>
        <v>363</v>
      </c>
      <c r="AR707" s="31">
        <f t="shared" si="859"/>
        <v>0</v>
      </c>
      <c r="AS707" s="2">
        <f t="shared" si="860"/>
        <v>1</v>
      </c>
      <c r="AT707" s="33">
        <f t="shared" si="861"/>
        <v>1.2</v>
      </c>
      <c r="AU707" s="31">
        <f t="shared" si="862"/>
        <v>0</v>
      </c>
      <c r="AV707" s="2">
        <f t="shared" si="863"/>
        <v>0</v>
      </c>
      <c r="AW707" s="33">
        <f t="shared" si="864"/>
        <v>5</v>
      </c>
      <c r="AX707" s="31">
        <f t="shared" si="865"/>
        <v>1</v>
      </c>
      <c r="AY707" s="33">
        <f t="shared" si="866"/>
        <v>1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customHeight="1">
      <c r="A708" s="2"/>
      <c r="B708" s="107">
        <v>633</v>
      </c>
      <c r="C708" s="31">
        <v>4</v>
      </c>
      <c r="D708" s="111" t="s">
        <v>18</v>
      </c>
      <c r="E708" s="2" t="s">
        <v>148</v>
      </c>
      <c r="F708" s="2"/>
      <c r="G708" s="2"/>
      <c r="H708" s="33" t="s">
        <v>81</v>
      </c>
      <c r="I708" s="99">
        <f t="shared" si="0"/>
        <v>596.91754051549697</v>
      </c>
      <c r="J708" s="101">
        <f t="shared" si="1"/>
        <v>13.738562349309744</v>
      </c>
      <c r="K708" s="101">
        <f t="shared" si="2"/>
        <v>475</v>
      </c>
      <c r="L708" s="74">
        <f t="shared" si="537"/>
        <v>276</v>
      </c>
      <c r="M708" s="99">
        <f t="shared" si="191"/>
        <v>8646.216943401796</v>
      </c>
      <c r="N708" s="108">
        <f t="shared" si="692"/>
        <v>5160.8637509052132</v>
      </c>
      <c r="O708" s="108">
        <f t="shared" si="847"/>
        <v>3485.3531924965819</v>
      </c>
      <c r="P708" s="108"/>
      <c r="Q708" s="108"/>
      <c r="R708" s="109"/>
      <c r="S708" s="99">
        <f t="shared" si="696"/>
        <v>7265.6491512292687</v>
      </c>
      <c r="T708" s="108">
        <f t="shared" si="848"/>
        <v>4336.8129179304879</v>
      </c>
      <c r="U708" s="108">
        <f t="shared" si="849"/>
        <v>2928.8362332987808</v>
      </c>
      <c r="V708" s="108"/>
      <c r="W708" s="108"/>
      <c r="X708" s="109"/>
      <c r="Y708" s="99">
        <f t="shared" si="8"/>
        <v>14531.298302458537</v>
      </c>
      <c r="Z708" s="108">
        <f t="shared" ref="Z708:AA708" si="894">T708*$D$58/100</f>
        <v>8673.6258358609757</v>
      </c>
      <c r="AA708" s="108">
        <f t="shared" si="894"/>
        <v>5857.6724665975617</v>
      </c>
      <c r="AB708" s="108"/>
      <c r="AC708" s="108"/>
      <c r="AD708" s="109"/>
      <c r="AE708" s="99">
        <f t="shared" si="868"/>
        <v>14.484776131615998</v>
      </c>
      <c r="AF708" s="101">
        <f t="shared" si="851"/>
        <v>36</v>
      </c>
      <c r="AG708" s="101">
        <f t="shared" si="852"/>
        <v>19.001300000000001</v>
      </c>
      <c r="AH708" s="101">
        <f t="shared" si="853"/>
        <v>199</v>
      </c>
      <c r="AI708" s="101">
        <f t="shared" si="854"/>
        <v>200</v>
      </c>
      <c r="AJ708" s="112">
        <f t="shared" si="855"/>
        <v>2.2222222222222223</v>
      </c>
      <c r="AK708" s="101">
        <f t="shared" si="463"/>
        <v>7265.6491512292687</v>
      </c>
      <c r="AL708" s="101">
        <f t="shared" si="856"/>
        <v>4336.8129179304879</v>
      </c>
      <c r="AM708" s="101">
        <f t="shared" si="857"/>
        <v>2928.8362332987808</v>
      </c>
      <c r="AN708" s="101"/>
      <c r="AO708" s="1">
        <v>24</v>
      </c>
      <c r="AP708" s="2">
        <v>36</v>
      </c>
      <c r="AQ708" s="74">
        <f t="shared" si="858"/>
        <v>199</v>
      </c>
      <c r="AR708" s="31">
        <f t="shared" si="859"/>
        <v>4</v>
      </c>
      <c r="AS708" s="2">
        <f t="shared" si="860"/>
        <v>1</v>
      </c>
      <c r="AT708" s="33">
        <f t="shared" si="861"/>
        <v>1</v>
      </c>
      <c r="AU708" s="31">
        <f t="shared" si="862"/>
        <v>0</v>
      </c>
      <c r="AV708" s="2">
        <f t="shared" si="863"/>
        <v>0</v>
      </c>
      <c r="AW708" s="33" t="str">
        <f t="shared" si="864"/>
        <v>보스대상</v>
      </c>
      <c r="AX708" s="31">
        <f t="shared" si="865"/>
        <v>1</v>
      </c>
      <c r="AY708" s="33">
        <f t="shared" si="866"/>
        <v>1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customHeight="1">
      <c r="A709" s="2"/>
      <c r="B709" s="107">
        <v>634</v>
      </c>
      <c r="C709" s="31">
        <v>4</v>
      </c>
      <c r="D709" s="111" t="s">
        <v>18</v>
      </c>
      <c r="E709" s="2" t="s">
        <v>79</v>
      </c>
      <c r="F709" s="2"/>
      <c r="G709" s="2"/>
      <c r="H709" s="33" t="s">
        <v>81</v>
      </c>
      <c r="I709" s="99">
        <f t="shared" si="0"/>
        <v>467.74799336701062</v>
      </c>
      <c r="J709" s="101">
        <f t="shared" si="1"/>
        <v>10.765615909171565</v>
      </c>
      <c r="K709" s="101">
        <f t="shared" si="2"/>
        <v>651</v>
      </c>
      <c r="L709" s="74">
        <f t="shared" si="537"/>
        <v>346</v>
      </c>
      <c r="M709" s="99">
        <f t="shared" si="191"/>
        <v>8646.216943401796</v>
      </c>
      <c r="N709" s="108">
        <f t="shared" si="692"/>
        <v>5160.8637509052132</v>
      </c>
      <c r="O709" s="108">
        <f t="shared" si="847"/>
        <v>3485.3531924965819</v>
      </c>
      <c r="P709" s="108"/>
      <c r="Q709" s="108"/>
      <c r="R709" s="109"/>
      <c r="S709" s="99">
        <f t="shared" si="696"/>
        <v>7265.6491512292687</v>
      </c>
      <c r="T709" s="108">
        <f t="shared" si="848"/>
        <v>4336.8129179304879</v>
      </c>
      <c r="U709" s="108">
        <f t="shared" si="849"/>
        <v>2928.8362332987808</v>
      </c>
      <c r="V709" s="108"/>
      <c r="W709" s="108"/>
      <c r="X709" s="109"/>
      <c r="Y709" s="99">
        <f t="shared" si="8"/>
        <v>14531.298302458537</v>
      </c>
      <c r="Z709" s="108">
        <f t="shared" ref="Z709:AA709" si="895">T709*$D$58/100</f>
        <v>8673.6258358609757</v>
      </c>
      <c r="AA709" s="108">
        <f t="shared" si="895"/>
        <v>5857.6724665975617</v>
      </c>
      <c r="AB709" s="108"/>
      <c r="AC709" s="108"/>
      <c r="AD709" s="109"/>
      <c r="AE709" s="99">
        <f t="shared" si="868"/>
        <v>18.484776131615998</v>
      </c>
      <c r="AF709" s="101">
        <f t="shared" si="851"/>
        <v>36</v>
      </c>
      <c r="AG709" s="101">
        <f t="shared" si="852"/>
        <v>19.001300000000001</v>
      </c>
      <c r="AH709" s="101">
        <f t="shared" si="853"/>
        <v>199</v>
      </c>
      <c r="AI709" s="101">
        <f t="shared" si="854"/>
        <v>200</v>
      </c>
      <c r="AJ709" s="112">
        <f t="shared" si="855"/>
        <v>1.7777777777777777</v>
      </c>
      <c r="AK709" s="101">
        <f t="shared" si="463"/>
        <v>7265.6491512292687</v>
      </c>
      <c r="AL709" s="101">
        <f t="shared" si="856"/>
        <v>4336.8129179304879</v>
      </c>
      <c r="AM709" s="101">
        <f t="shared" si="857"/>
        <v>2928.8362332987808</v>
      </c>
      <c r="AN709" s="101"/>
      <c r="AO709" s="1">
        <v>24</v>
      </c>
      <c r="AP709" s="2">
        <v>36</v>
      </c>
      <c r="AQ709" s="74">
        <f t="shared" si="858"/>
        <v>199</v>
      </c>
      <c r="AR709" s="31">
        <f t="shared" si="859"/>
        <v>0</v>
      </c>
      <c r="AS709" s="2">
        <f t="shared" si="860"/>
        <v>0.8</v>
      </c>
      <c r="AT709" s="33">
        <f t="shared" si="861"/>
        <v>1</v>
      </c>
      <c r="AU709" s="31">
        <f t="shared" si="862"/>
        <v>0</v>
      </c>
      <c r="AV709" s="2">
        <f t="shared" si="863"/>
        <v>0</v>
      </c>
      <c r="AW709" s="33" t="str">
        <f t="shared" si="864"/>
        <v>보스대상</v>
      </c>
      <c r="AX709" s="31">
        <f t="shared" si="865"/>
        <v>1</v>
      </c>
      <c r="AY709" s="33">
        <f t="shared" si="866"/>
        <v>1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customHeight="1">
      <c r="A710" s="2"/>
      <c r="B710" s="107">
        <v>635</v>
      </c>
      <c r="C710" s="31">
        <v>4</v>
      </c>
      <c r="D710" s="111" t="s">
        <v>18</v>
      </c>
      <c r="E710" s="2" t="s">
        <v>87</v>
      </c>
      <c r="F710" s="2"/>
      <c r="G710" s="2"/>
      <c r="H710" s="33" t="s">
        <v>81</v>
      </c>
      <c r="I710" s="99">
        <f t="shared" si="0"/>
        <v>561.29759204041272</v>
      </c>
      <c r="J710" s="101">
        <f t="shared" si="1"/>
        <v>10.765615909171565</v>
      </c>
      <c r="K710" s="101">
        <f t="shared" si="2"/>
        <v>519</v>
      </c>
      <c r="L710" s="74">
        <f t="shared" si="537"/>
        <v>292</v>
      </c>
      <c r="M710" s="99">
        <f t="shared" si="191"/>
        <v>10375.460332082155</v>
      </c>
      <c r="N710" s="108">
        <f t="shared" si="692"/>
        <v>6193.0365010862561</v>
      </c>
      <c r="O710" s="108">
        <f t="shared" si="847"/>
        <v>4182.4238309958982</v>
      </c>
      <c r="P710" s="108"/>
      <c r="Q710" s="108"/>
      <c r="R710" s="109"/>
      <c r="S710" s="99">
        <f t="shared" si="696"/>
        <v>8718.7789814751231</v>
      </c>
      <c r="T710" s="108">
        <f t="shared" si="848"/>
        <v>5204.1755015165854</v>
      </c>
      <c r="U710" s="108">
        <f t="shared" si="849"/>
        <v>3514.6034799585368</v>
      </c>
      <c r="V710" s="108"/>
      <c r="W710" s="108"/>
      <c r="X710" s="109"/>
      <c r="Y710" s="99">
        <f t="shared" si="8"/>
        <v>17437.557962950246</v>
      </c>
      <c r="Z710" s="108">
        <f t="shared" ref="Z710:AA710" si="896">T710*$D$58/100</f>
        <v>10408.351003033171</v>
      </c>
      <c r="AA710" s="108">
        <f t="shared" si="896"/>
        <v>7029.2069599170736</v>
      </c>
      <c r="AB710" s="108"/>
      <c r="AC710" s="108"/>
      <c r="AD710" s="109"/>
      <c r="AE710" s="99">
        <f t="shared" si="868"/>
        <v>18.484776131615998</v>
      </c>
      <c r="AF710" s="101">
        <f t="shared" si="851"/>
        <v>36</v>
      </c>
      <c r="AG710" s="101">
        <f t="shared" si="852"/>
        <v>19.001300000000001</v>
      </c>
      <c r="AH710" s="101">
        <f t="shared" si="853"/>
        <v>199</v>
      </c>
      <c r="AI710" s="101">
        <f t="shared" si="854"/>
        <v>200</v>
      </c>
      <c r="AJ710" s="112">
        <f t="shared" si="855"/>
        <v>2.2222222222222223</v>
      </c>
      <c r="AK710" s="101">
        <f t="shared" si="463"/>
        <v>7265.6491512292687</v>
      </c>
      <c r="AL710" s="101">
        <f t="shared" si="856"/>
        <v>4336.8129179304879</v>
      </c>
      <c r="AM710" s="101">
        <f t="shared" si="857"/>
        <v>2928.8362332987808</v>
      </c>
      <c r="AN710" s="101"/>
      <c r="AO710" s="1">
        <v>24</v>
      </c>
      <c r="AP710" s="2">
        <v>36</v>
      </c>
      <c r="AQ710" s="74">
        <f t="shared" si="858"/>
        <v>199</v>
      </c>
      <c r="AR710" s="31">
        <f t="shared" si="859"/>
        <v>0</v>
      </c>
      <c r="AS710" s="2">
        <f t="shared" si="860"/>
        <v>1</v>
      </c>
      <c r="AT710" s="33">
        <f t="shared" si="861"/>
        <v>1.2</v>
      </c>
      <c r="AU710" s="31">
        <f t="shared" si="862"/>
        <v>0</v>
      </c>
      <c r="AV710" s="2">
        <f t="shared" si="863"/>
        <v>0</v>
      </c>
      <c r="AW710" s="33" t="str">
        <f t="shared" si="864"/>
        <v>보스대상</v>
      </c>
      <c r="AX710" s="31">
        <f t="shared" si="865"/>
        <v>1</v>
      </c>
      <c r="AY710" s="33">
        <f t="shared" si="866"/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customHeight="1">
      <c r="A711" s="2"/>
      <c r="B711" s="107">
        <v>636</v>
      </c>
      <c r="C711" s="31">
        <v>1</v>
      </c>
      <c r="D711" s="111" t="s">
        <v>18</v>
      </c>
      <c r="E711" s="2" t="s">
        <v>67</v>
      </c>
      <c r="F711" s="2"/>
      <c r="G711" s="1"/>
      <c r="H711" s="33" t="s">
        <v>81</v>
      </c>
      <c r="I711" s="99">
        <f t="shared" si="0"/>
        <v>375.54688824379554</v>
      </c>
      <c r="J711" s="101">
        <f t="shared" si="1"/>
        <v>5.4639558131976278</v>
      </c>
      <c r="K711" s="101">
        <f t="shared" si="2"/>
        <v>754</v>
      </c>
      <c r="L711" s="74">
        <f t="shared" si="537"/>
        <v>387</v>
      </c>
      <c r="M711" s="99">
        <f t="shared" si="191"/>
        <v>6941.9001561115729</v>
      </c>
      <c r="N711" s="108">
        <f t="shared" si="692"/>
        <v>4144.0982986636254</v>
      </c>
      <c r="O711" s="108">
        <f t="shared" si="847"/>
        <v>2797.8018574479474</v>
      </c>
      <c r="P711" s="108"/>
      <c r="Q711" s="108"/>
      <c r="R711" s="109"/>
      <c r="S711" s="99">
        <f t="shared" si="696"/>
        <v>5833.4658160134159</v>
      </c>
      <c r="T711" s="108">
        <f t="shared" si="848"/>
        <v>3482.3975020975618</v>
      </c>
      <c r="U711" s="108">
        <f t="shared" si="849"/>
        <v>2351.0683139158541</v>
      </c>
      <c r="V711" s="108"/>
      <c r="W711" s="108"/>
      <c r="X711" s="109"/>
      <c r="Y711" s="99">
        <f t="shared" si="8"/>
        <v>11666.931632026832</v>
      </c>
      <c r="Z711" s="108">
        <f t="shared" ref="Z711:AA711" si="897">T711*$D$58/100</f>
        <v>6964.7950041951235</v>
      </c>
      <c r="AA711" s="108">
        <f t="shared" si="897"/>
        <v>4702.1366278317082</v>
      </c>
      <c r="AB711" s="108"/>
      <c r="AC711" s="108"/>
      <c r="AD711" s="109"/>
      <c r="AE711" s="99">
        <f t="shared" si="868"/>
        <v>18.484776131615998</v>
      </c>
      <c r="AF711" s="101">
        <f t="shared" si="851"/>
        <v>36</v>
      </c>
      <c r="AG711" s="101">
        <f t="shared" si="852"/>
        <v>19.001300000000001</v>
      </c>
      <c r="AH711" s="101">
        <f t="shared" si="853"/>
        <v>101</v>
      </c>
      <c r="AI711" s="101">
        <f t="shared" si="854"/>
        <v>200</v>
      </c>
      <c r="AJ711" s="112">
        <f t="shared" si="855"/>
        <v>2.2222222222222223</v>
      </c>
      <c r="AK711" s="101">
        <f t="shared" si="463"/>
        <v>5833.4658160134159</v>
      </c>
      <c r="AL711" s="101">
        <f t="shared" si="856"/>
        <v>3482.3975020975618</v>
      </c>
      <c r="AM711" s="101">
        <f t="shared" si="857"/>
        <v>2351.0683139158541</v>
      </c>
      <c r="AN711" s="101"/>
      <c r="AO711" s="1">
        <v>24</v>
      </c>
      <c r="AP711" s="2">
        <v>36</v>
      </c>
      <c r="AQ711" s="74">
        <f t="shared" si="858"/>
        <v>101</v>
      </c>
      <c r="AR711" s="31">
        <f t="shared" si="859"/>
        <v>0</v>
      </c>
      <c r="AS711" s="2">
        <f t="shared" si="860"/>
        <v>1</v>
      </c>
      <c r="AT711" s="33">
        <f t="shared" si="861"/>
        <v>1</v>
      </c>
      <c r="AU711" s="31">
        <f t="shared" si="862"/>
        <v>0</v>
      </c>
      <c r="AV711" s="2">
        <f t="shared" si="863"/>
        <v>0</v>
      </c>
      <c r="AW711" s="33" t="str">
        <f t="shared" si="864"/>
        <v>보스대상</v>
      </c>
      <c r="AX711" s="31">
        <f t="shared" si="865"/>
        <v>1</v>
      </c>
      <c r="AY711" s="33">
        <f t="shared" si="866"/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customHeight="1">
      <c r="A712" s="2"/>
      <c r="B712" s="107">
        <v>637</v>
      </c>
      <c r="C712" s="31">
        <v>10</v>
      </c>
      <c r="D712" s="111" t="s">
        <v>18</v>
      </c>
      <c r="E712" s="2" t="s">
        <v>164</v>
      </c>
      <c r="F712" s="2"/>
      <c r="G712" s="2"/>
      <c r="H712" s="33" t="s">
        <v>80</v>
      </c>
      <c r="I712" s="99">
        <f t="shared" si="0"/>
        <v>1002.8892553126032</v>
      </c>
      <c r="J712" s="101">
        <f t="shared" si="1"/>
        <v>35.968798914524506</v>
      </c>
      <c r="K712" s="101">
        <f t="shared" si="2"/>
        <v>160</v>
      </c>
      <c r="L712" s="74">
        <f t="shared" si="537"/>
        <v>123</v>
      </c>
      <c r="M712" s="99">
        <f t="shared" si="191"/>
        <v>14526.626348006137</v>
      </c>
      <c r="N712" s="108">
        <f t="shared" si="692"/>
        <v>14526.626348006137</v>
      </c>
      <c r="O712" s="108">
        <f t="shared" si="847"/>
        <v>0</v>
      </c>
      <c r="P712" s="108"/>
      <c r="Q712" s="108"/>
      <c r="R712" s="109"/>
      <c r="S712" s="99">
        <f t="shared" si="696"/>
        <v>9136.1682879360978</v>
      </c>
      <c r="T712" s="108">
        <f t="shared" si="848"/>
        <v>9136.1682879360978</v>
      </c>
      <c r="U712" s="108">
        <f t="shared" si="849"/>
        <v>0</v>
      </c>
      <c r="V712" s="108"/>
      <c r="W712" s="108"/>
      <c r="X712" s="109"/>
      <c r="Y712" s="99">
        <f t="shared" si="8"/>
        <v>18272.336575872196</v>
      </c>
      <c r="Z712" s="108">
        <f t="shared" ref="Z712:AA712" si="898">T712*$D$58/100</f>
        <v>18272.336575872196</v>
      </c>
      <c r="AA712" s="108">
        <f t="shared" si="898"/>
        <v>0</v>
      </c>
      <c r="AB712" s="108"/>
      <c r="AC712" s="108"/>
      <c r="AD712" s="109"/>
      <c r="AE712" s="99">
        <f t="shared" si="868"/>
        <v>14.484776131615998</v>
      </c>
      <c r="AF712" s="101">
        <f t="shared" si="851"/>
        <v>36</v>
      </c>
      <c r="AG712" s="101">
        <f t="shared" si="852"/>
        <v>59.001300000000001</v>
      </c>
      <c r="AH712" s="101">
        <f t="shared" si="853"/>
        <v>521</v>
      </c>
      <c r="AI712" s="101">
        <f t="shared" si="854"/>
        <v>200</v>
      </c>
      <c r="AJ712" s="112">
        <f t="shared" si="855"/>
        <v>2.5</v>
      </c>
      <c r="AK712" s="101">
        <f t="shared" si="463"/>
        <v>5464.3340202024392</v>
      </c>
      <c r="AL712" s="101">
        <f t="shared" si="856"/>
        <v>3262.9172456914639</v>
      </c>
      <c r="AM712" s="101">
        <f t="shared" si="857"/>
        <v>2201.4167745109758</v>
      </c>
      <c r="AN712" s="101"/>
      <c r="AO712" s="1">
        <v>24</v>
      </c>
      <c r="AP712" s="2">
        <v>36</v>
      </c>
      <c r="AQ712" s="74">
        <f t="shared" si="858"/>
        <v>521</v>
      </c>
      <c r="AR712" s="31">
        <f t="shared" si="859"/>
        <v>4</v>
      </c>
      <c r="AS712" s="2">
        <f t="shared" si="860"/>
        <v>1</v>
      </c>
      <c r="AT712" s="33">
        <f t="shared" si="861"/>
        <v>1</v>
      </c>
      <c r="AU712" s="31">
        <f t="shared" si="862"/>
        <v>40</v>
      </c>
      <c r="AV712" s="2">
        <f t="shared" si="863"/>
        <v>0</v>
      </c>
      <c r="AW712" s="33" t="str">
        <f t="shared" si="864"/>
        <v>보스대상</v>
      </c>
      <c r="AX712" s="31">
        <f t="shared" si="865"/>
        <v>2.8</v>
      </c>
      <c r="AY712" s="33">
        <f t="shared" si="866"/>
        <v>1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customHeight="1">
      <c r="A713" s="2"/>
      <c r="B713" s="107">
        <v>638</v>
      </c>
      <c r="C713" s="31">
        <v>10</v>
      </c>
      <c r="D713" s="111" t="s">
        <v>18</v>
      </c>
      <c r="E713" s="2" t="s">
        <v>153</v>
      </c>
      <c r="F713" s="2"/>
      <c r="G713" s="2"/>
      <c r="H713" s="33" t="s">
        <v>80</v>
      </c>
      <c r="I713" s="99">
        <f t="shared" si="0"/>
        <v>1125.8882015892168</v>
      </c>
      <c r="J713" s="101">
        <f t="shared" si="1"/>
        <v>35.968798914524506</v>
      </c>
      <c r="K713" s="101">
        <f t="shared" si="2"/>
        <v>113</v>
      </c>
      <c r="L713" s="74">
        <f t="shared" si="537"/>
        <v>95</v>
      </c>
      <c r="M713" s="99">
        <f t="shared" si="191"/>
        <v>16308.23854924755</v>
      </c>
      <c r="N713" s="108">
        <f t="shared" si="692"/>
        <v>16308.23854924755</v>
      </c>
      <c r="O713" s="108">
        <f t="shared" si="847"/>
        <v>0</v>
      </c>
      <c r="P713" s="108"/>
      <c r="Q713" s="108"/>
      <c r="R713" s="109"/>
      <c r="S713" s="99">
        <f t="shared" si="696"/>
        <v>13704.252431904148</v>
      </c>
      <c r="T713" s="108">
        <f t="shared" si="848"/>
        <v>13704.252431904148</v>
      </c>
      <c r="U713" s="108">
        <f t="shared" si="849"/>
        <v>0</v>
      </c>
      <c r="V713" s="108"/>
      <c r="W713" s="108"/>
      <c r="X713" s="109"/>
      <c r="Y713" s="99">
        <f t="shared" si="8"/>
        <v>27408.504863808295</v>
      </c>
      <c r="Z713" s="108">
        <f t="shared" ref="Z713:AA713" si="899">T713*$D$58/100</f>
        <v>27408.504863808295</v>
      </c>
      <c r="AA713" s="108">
        <f t="shared" si="899"/>
        <v>0</v>
      </c>
      <c r="AB713" s="108"/>
      <c r="AC713" s="108"/>
      <c r="AD713" s="109"/>
      <c r="AE713" s="99">
        <f t="shared" si="868"/>
        <v>14.484776131615998</v>
      </c>
      <c r="AF713" s="101">
        <f t="shared" si="851"/>
        <v>36</v>
      </c>
      <c r="AG713" s="101">
        <f t="shared" si="852"/>
        <v>19.001300000000001</v>
      </c>
      <c r="AH713" s="101">
        <f t="shared" si="853"/>
        <v>521</v>
      </c>
      <c r="AI713" s="101">
        <f t="shared" si="854"/>
        <v>200</v>
      </c>
      <c r="AJ713" s="112">
        <f t="shared" si="855"/>
        <v>2.5</v>
      </c>
      <c r="AK713" s="101">
        <f t="shared" si="463"/>
        <v>8196.5010303036597</v>
      </c>
      <c r="AL713" s="101">
        <f t="shared" si="856"/>
        <v>4894.3758685371959</v>
      </c>
      <c r="AM713" s="101">
        <f t="shared" si="857"/>
        <v>3302.1251617664634</v>
      </c>
      <c r="AN713" s="101"/>
      <c r="AO713" s="1">
        <v>24</v>
      </c>
      <c r="AP713" s="2">
        <v>36</v>
      </c>
      <c r="AQ713" s="74">
        <f t="shared" si="858"/>
        <v>521</v>
      </c>
      <c r="AR713" s="31">
        <f t="shared" si="859"/>
        <v>4</v>
      </c>
      <c r="AS713" s="2">
        <f t="shared" si="860"/>
        <v>1</v>
      </c>
      <c r="AT713" s="33">
        <f t="shared" si="861"/>
        <v>1</v>
      </c>
      <c r="AU713" s="31">
        <f t="shared" si="862"/>
        <v>0</v>
      </c>
      <c r="AV713" s="2">
        <f t="shared" si="863"/>
        <v>1</v>
      </c>
      <c r="AW713" s="33" t="str">
        <f t="shared" si="864"/>
        <v>보스대상</v>
      </c>
      <c r="AX713" s="31">
        <f t="shared" si="865"/>
        <v>2.8</v>
      </c>
      <c r="AY713" s="33">
        <f t="shared" si="866"/>
        <v>1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customHeight="1">
      <c r="A714" s="2"/>
      <c r="B714" s="107">
        <v>639</v>
      </c>
      <c r="C714" s="31">
        <v>10</v>
      </c>
      <c r="D714" s="111" t="s">
        <v>18</v>
      </c>
      <c r="E714" s="2" t="s">
        <v>156</v>
      </c>
      <c r="F714" s="2"/>
      <c r="G714" s="2" t="s">
        <v>186</v>
      </c>
      <c r="H714" s="33" t="s">
        <v>80</v>
      </c>
      <c r="I714" s="99">
        <f t="shared" si="0"/>
        <v>1691.6455882930438</v>
      </c>
      <c r="J714" s="101">
        <f t="shared" si="1"/>
        <v>81.064611807018906</v>
      </c>
      <c r="K714" s="101">
        <f t="shared" si="2"/>
        <v>30</v>
      </c>
      <c r="L714" s="74">
        <f t="shared" si="537"/>
        <v>30</v>
      </c>
      <c r="M714" s="99">
        <f t="shared" si="191"/>
        <v>10872.1590328317</v>
      </c>
      <c r="N714" s="108">
        <f t="shared" si="692"/>
        <v>10872.1590328317</v>
      </c>
      <c r="O714" s="108">
        <f t="shared" si="847"/>
        <v>0</v>
      </c>
      <c r="P714" s="108"/>
      <c r="Q714" s="108"/>
      <c r="R714" s="109"/>
      <c r="S714" s="99">
        <f t="shared" si="696"/>
        <v>9136.1682879360978</v>
      </c>
      <c r="T714" s="108">
        <f t="shared" si="848"/>
        <v>9136.1682879360978</v>
      </c>
      <c r="U714" s="108">
        <f t="shared" si="849"/>
        <v>0</v>
      </c>
      <c r="V714" s="108"/>
      <c r="W714" s="108"/>
      <c r="X714" s="109"/>
      <c r="Y714" s="99">
        <f t="shared" si="8"/>
        <v>18272.336575872196</v>
      </c>
      <c r="Z714" s="108">
        <f t="shared" ref="Z714:AA714" si="900">T714*$D$58/100</f>
        <v>18272.336575872196</v>
      </c>
      <c r="AA714" s="108">
        <f t="shared" si="900"/>
        <v>0</v>
      </c>
      <c r="AB714" s="108"/>
      <c r="AC714" s="108"/>
      <c r="AD714" s="109"/>
      <c r="AE714" s="99">
        <f t="shared" si="868"/>
        <v>6.4269721199712162</v>
      </c>
      <c r="AF714" s="101">
        <f t="shared" si="851"/>
        <v>36</v>
      </c>
      <c r="AG714" s="101">
        <f t="shared" si="852"/>
        <v>19.001300000000001</v>
      </c>
      <c r="AH714" s="101">
        <f t="shared" si="853"/>
        <v>521</v>
      </c>
      <c r="AI714" s="101">
        <f t="shared" si="854"/>
        <v>200</v>
      </c>
      <c r="AJ714" s="112">
        <f t="shared" si="855"/>
        <v>2.5</v>
      </c>
      <c r="AK714" s="101">
        <f t="shared" si="463"/>
        <v>5464.3340202024392</v>
      </c>
      <c r="AL714" s="101">
        <f t="shared" si="856"/>
        <v>3262.9172456914639</v>
      </c>
      <c r="AM714" s="101">
        <f t="shared" si="857"/>
        <v>2201.4167745109758</v>
      </c>
      <c r="AN714" s="101"/>
      <c r="AO714" s="1">
        <v>24</v>
      </c>
      <c r="AP714" s="2">
        <v>36</v>
      </c>
      <c r="AQ714" s="74">
        <f t="shared" si="858"/>
        <v>521</v>
      </c>
      <c r="AR714" s="31">
        <f t="shared" si="859"/>
        <v>4</v>
      </c>
      <c r="AS714" s="2">
        <f t="shared" si="860"/>
        <v>1</v>
      </c>
      <c r="AT714" s="33">
        <f t="shared" si="861"/>
        <v>1</v>
      </c>
      <c r="AU714" s="31">
        <f t="shared" si="862"/>
        <v>0</v>
      </c>
      <c r="AV714" s="2">
        <f t="shared" si="863"/>
        <v>0</v>
      </c>
      <c r="AW714" s="33">
        <f t="shared" si="864"/>
        <v>5</v>
      </c>
      <c r="AX714" s="31">
        <f t="shared" si="865"/>
        <v>2.8</v>
      </c>
      <c r="AY714" s="33">
        <f t="shared" si="866"/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customHeight="1">
      <c r="A715" s="2"/>
      <c r="B715" s="107">
        <v>640</v>
      </c>
      <c r="C715" s="31">
        <v>10</v>
      </c>
      <c r="D715" s="111" t="s">
        <v>18</v>
      </c>
      <c r="E715" s="2" t="s">
        <v>169</v>
      </c>
      <c r="F715" s="2"/>
      <c r="G715" s="2"/>
      <c r="H715" s="33" t="s">
        <v>80</v>
      </c>
      <c r="I715" s="99">
        <f t="shared" si="0"/>
        <v>785.86974733007889</v>
      </c>
      <c r="J715" s="101">
        <f t="shared" si="1"/>
        <v>28.185356224514496</v>
      </c>
      <c r="K715" s="101">
        <f t="shared" si="2"/>
        <v>275</v>
      </c>
      <c r="L715" s="74">
        <f t="shared" si="537"/>
        <v>192</v>
      </c>
      <c r="M715" s="99">
        <f t="shared" si="191"/>
        <v>14526.626348006137</v>
      </c>
      <c r="N715" s="108">
        <f t="shared" si="692"/>
        <v>14526.626348006137</v>
      </c>
      <c r="O715" s="108">
        <f t="shared" si="847"/>
        <v>0</v>
      </c>
      <c r="P715" s="108"/>
      <c r="Q715" s="108"/>
      <c r="R715" s="109"/>
      <c r="S715" s="99">
        <f t="shared" si="696"/>
        <v>9136.1682879360978</v>
      </c>
      <c r="T715" s="108">
        <f t="shared" si="848"/>
        <v>9136.1682879360978</v>
      </c>
      <c r="U715" s="108">
        <f t="shared" si="849"/>
        <v>0</v>
      </c>
      <c r="V715" s="108"/>
      <c r="W715" s="108"/>
      <c r="X715" s="109"/>
      <c r="Y715" s="99">
        <f t="shared" si="8"/>
        <v>18272.336575872196</v>
      </c>
      <c r="Z715" s="108">
        <f t="shared" ref="Z715:AA715" si="901">T715*$D$58/100</f>
        <v>18272.336575872196</v>
      </c>
      <c r="AA715" s="108">
        <f t="shared" si="901"/>
        <v>0</v>
      </c>
      <c r="AB715" s="108"/>
      <c r="AC715" s="108"/>
      <c r="AD715" s="109"/>
      <c r="AE715" s="99">
        <f t="shared" si="868"/>
        <v>18.484776131615998</v>
      </c>
      <c r="AF715" s="101">
        <f t="shared" si="851"/>
        <v>36</v>
      </c>
      <c r="AG715" s="101">
        <f t="shared" si="852"/>
        <v>59.001300000000001</v>
      </c>
      <c r="AH715" s="101">
        <f t="shared" si="853"/>
        <v>521</v>
      </c>
      <c r="AI715" s="101">
        <f t="shared" si="854"/>
        <v>200</v>
      </c>
      <c r="AJ715" s="112">
        <f t="shared" si="855"/>
        <v>2</v>
      </c>
      <c r="AK715" s="101">
        <f t="shared" si="463"/>
        <v>5464.3340202024392</v>
      </c>
      <c r="AL715" s="101">
        <f t="shared" si="856"/>
        <v>3262.9172456914639</v>
      </c>
      <c r="AM715" s="101">
        <f t="shared" si="857"/>
        <v>2201.4167745109758</v>
      </c>
      <c r="AN715" s="101"/>
      <c r="AO715" s="1">
        <v>24</v>
      </c>
      <c r="AP715" s="2">
        <v>36</v>
      </c>
      <c r="AQ715" s="74">
        <f t="shared" si="858"/>
        <v>521</v>
      </c>
      <c r="AR715" s="31">
        <f t="shared" si="859"/>
        <v>0</v>
      </c>
      <c r="AS715" s="2">
        <f t="shared" si="860"/>
        <v>0.8</v>
      </c>
      <c r="AT715" s="33">
        <f t="shared" si="861"/>
        <v>1</v>
      </c>
      <c r="AU715" s="31">
        <f t="shared" si="862"/>
        <v>40</v>
      </c>
      <c r="AV715" s="2">
        <f t="shared" si="863"/>
        <v>0</v>
      </c>
      <c r="AW715" s="33" t="str">
        <f t="shared" si="864"/>
        <v>보스대상</v>
      </c>
      <c r="AX715" s="31">
        <f t="shared" si="865"/>
        <v>2.8</v>
      </c>
      <c r="AY715" s="33">
        <f t="shared" si="866"/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customHeight="1">
      <c r="A716" s="2"/>
      <c r="B716" s="107">
        <v>641</v>
      </c>
      <c r="C716" s="31">
        <v>10</v>
      </c>
      <c r="D716" s="111" t="s">
        <v>18</v>
      </c>
      <c r="E716" s="2" t="s">
        <v>162</v>
      </c>
      <c r="F716" s="2"/>
      <c r="G716" s="2"/>
      <c r="H716" s="33" t="s">
        <v>80</v>
      </c>
      <c r="I716" s="99">
        <f t="shared" si="0"/>
        <v>882.25242400173067</v>
      </c>
      <c r="J716" s="101">
        <f t="shared" si="1"/>
        <v>28.185356224514496</v>
      </c>
      <c r="K716" s="101">
        <f t="shared" si="2"/>
        <v>224</v>
      </c>
      <c r="L716" s="74">
        <f t="shared" si="537"/>
        <v>159</v>
      </c>
      <c r="M716" s="99">
        <f t="shared" si="191"/>
        <v>16308.23854924755</v>
      </c>
      <c r="N716" s="108">
        <f t="shared" si="692"/>
        <v>16308.23854924755</v>
      </c>
      <c r="O716" s="108">
        <f t="shared" si="847"/>
        <v>0</v>
      </c>
      <c r="P716" s="108"/>
      <c r="Q716" s="108"/>
      <c r="R716" s="109"/>
      <c r="S716" s="99">
        <f t="shared" si="696"/>
        <v>13704.252431904148</v>
      </c>
      <c r="T716" s="108">
        <f t="shared" si="848"/>
        <v>13704.252431904148</v>
      </c>
      <c r="U716" s="108">
        <f t="shared" si="849"/>
        <v>0</v>
      </c>
      <c r="V716" s="108"/>
      <c r="W716" s="108"/>
      <c r="X716" s="109"/>
      <c r="Y716" s="99">
        <f t="shared" si="8"/>
        <v>27408.504863808295</v>
      </c>
      <c r="Z716" s="108">
        <f t="shared" ref="Z716:AA716" si="902">T716*$D$58/100</f>
        <v>27408.504863808295</v>
      </c>
      <c r="AA716" s="108">
        <f t="shared" si="902"/>
        <v>0</v>
      </c>
      <c r="AB716" s="108"/>
      <c r="AC716" s="108"/>
      <c r="AD716" s="109"/>
      <c r="AE716" s="99">
        <f t="shared" si="868"/>
        <v>18.484776131615998</v>
      </c>
      <c r="AF716" s="101">
        <f t="shared" si="851"/>
        <v>36</v>
      </c>
      <c r="AG716" s="101">
        <f t="shared" si="852"/>
        <v>19.001300000000001</v>
      </c>
      <c r="AH716" s="101">
        <f t="shared" si="853"/>
        <v>521</v>
      </c>
      <c r="AI716" s="101">
        <f t="shared" si="854"/>
        <v>200</v>
      </c>
      <c r="AJ716" s="112">
        <f t="shared" si="855"/>
        <v>2</v>
      </c>
      <c r="AK716" s="101">
        <f t="shared" si="463"/>
        <v>8196.5010303036597</v>
      </c>
      <c r="AL716" s="101">
        <f t="shared" si="856"/>
        <v>4894.3758685371959</v>
      </c>
      <c r="AM716" s="101">
        <f t="shared" si="857"/>
        <v>3302.1251617664634</v>
      </c>
      <c r="AN716" s="101"/>
      <c r="AO716" s="1">
        <v>24</v>
      </c>
      <c r="AP716" s="2">
        <v>36</v>
      </c>
      <c r="AQ716" s="74">
        <f t="shared" si="858"/>
        <v>521</v>
      </c>
      <c r="AR716" s="31">
        <f t="shared" si="859"/>
        <v>0</v>
      </c>
      <c r="AS716" s="2">
        <f t="shared" si="860"/>
        <v>0.8</v>
      </c>
      <c r="AT716" s="33">
        <f t="shared" si="861"/>
        <v>1</v>
      </c>
      <c r="AU716" s="31">
        <f t="shared" si="862"/>
        <v>0</v>
      </c>
      <c r="AV716" s="2">
        <f t="shared" si="863"/>
        <v>1</v>
      </c>
      <c r="AW716" s="33" t="str">
        <f t="shared" si="864"/>
        <v>보스대상</v>
      </c>
      <c r="AX716" s="31">
        <f t="shared" si="865"/>
        <v>2.8</v>
      </c>
      <c r="AY716" s="33">
        <f t="shared" si="866"/>
        <v>1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customHeight="1">
      <c r="A717" s="2"/>
      <c r="B717" s="107">
        <v>642</v>
      </c>
      <c r="C717" s="31">
        <v>10</v>
      </c>
      <c r="D717" s="111" t="s">
        <v>18</v>
      </c>
      <c r="E717" s="2" t="s">
        <v>171</v>
      </c>
      <c r="F717" s="2"/>
      <c r="G717" s="2" t="s">
        <v>186</v>
      </c>
      <c r="H717" s="33" t="s">
        <v>80</v>
      </c>
      <c r="I717" s="99">
        <f t="shared" si="0"/>
        <v>1325.583142905959</v>
      </c>
      <c r="J717" s="101">
        <f t="shared" si="1"/>
        <v>63.522692720778515</v>
      </c>
      <c r="K717" s="101">
        <f t="shared" si="2"/>
        <v>71</v>
      </c>
      <c r="L717" s="74">
        <f t="shared" si="537"/>
        <v>67</v>
      </c>
      <c r="M717" s="99">
        <f t="shared" si="191"/>
        <v>10872.1590328317</v>
      </c>
      <c r="N717" s="108">
        <f t="shared" si="692"/>
        <v>10872.1590328317</v>
      </c>
      <c r="O717" s="108">
        <f t="shared" si="847"/>
        <v>0</v>
      </c>
      <c r="P717" s="108"/>
      <c r="Q717" s="108"/>
      <c r="R717" s="109"/>
      <c r="S717" s="99">
        <f t="shared" si="696"/>
        <v>9136.1682879360978</v>
      </c>
      <c r="T717" s="108">
        <f t="shared" si="848"/>
        <v>9136.1682879360978</v>
      </c>
      <c r="U717" s="108">
        <f t="shared" si="849"/>
        <v>0</v>
      </c>
      <c r="V717" s="108"/>
      <c r="W717" s="108"/>
      <c r="X717" s="109"/>
      <c r="Y717" s="99">
        <f t="shared" si="8"/>
        <v>18272.336575872196</v>
      </c>
      <c r="Z717" s="108">
        <f t="shared" ref="Z717:AA717" si="903">T717*$D$58/100</f>
        <v>18272.336575872196</v>
      </c>
      <c r="AA717" s="108">
        <f t="shared" si="903"/>
        <v>0</v>
      </c>
      <c r="AB717" s="108"/>
      <c r="AC717" s="108"/>
      <c r="AD717" s="109"/>
      <c r="AE717" s="99">
        <f t="shared" si="868"/>
        <v>8.2017933699712149</v>
      </c>
      <c r="AF717" s="101">
        <f t="shared" si="851"/>
        <v>36</v>
      </c>
      <c r="AG717" s="101">
        <f t="shared" si="852"/>
        <v>19.001300000000001</v>
      </c>
      <c r="AH717" s="101">
        <f t="shared" si="853"/>
        <v>521</v>
      </c>
      <c r="AI717" s="101">
        <f t="shared" si="854"/>
        <v>200</v>
      </c>
      <c r="AJ717" s="112">
        <f t="shared" si="855"/>
        <v>2</v>
      </c>
      <c r="AK717" s="101">
        <f t="shared" si="463"/>
        <v>5464.3340202024392</v>
      </c>
      <c r="AL717" s="101">
        <f t="shared" si="856"/>
        <v>3262.9172456914639</v>
      </c>
      <c r="AM717" s="101">
        <f t="shared" si="857"/>
        <v>2201.4167745109758</v>
      </c>
      <c r="AN717" s="101"/>
      <c r="AO717" s="1">
        <v>24</v>
      </c>
      <c r="AP717" s="2">
        <v>36</v>
      </c>
      <c r="AQ717" s="74">
        <f t="shared" si="858"/>
        <v>521</v>
      </c>
      <c r="AR717" s="31">
        <f t="shared" si="859"/>
        <v>0</v>
      </c>
      <c r="AS717" s="2">
        <f t="shared" si="860"/>
        <v>0.8</v>
      </c>
      <c r="AT717" s="33">
        <f t="shared" si="861"/>
        <v>1</v>
      </c>
      <c r="AU717" s="31">
        <f t="shared" si="862"/>
        <v>0</v>
      </c>
      <c r="AV717" s="2">
        <f t="shared" si="863"/>
        <v>0</v>
      </c>
      <c r="AW717" s="33">
        <f t="shared" si="864"/>
        <v>5</v>
      </c>
      <c r="AX717" s="31">
        <f t="shared" si="865"/>
        <v>2.8</v>
      </c>
      <c r="AY717" s="33">
        <f t="shared" si="866"/>
        <v>1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customHeight="1">
      <c r="A718" s="2"/>
      <c r="B718" s="107">
        <v>643</v>
      </c>
      <c r="C718" s="31">
        <v>10</v>
      </c>
      <c r="D718" s="111" t="s">
        <v>18</v>
      </c>
      <c r="E718" s="2" t="s">
        <v>182</v>
      </c>
      <c r="F718" s="2"/>
      <c r="G718" s="2"/>
      <c r="H718" s="33" t="s">
        <v>80</v>
      </c>
      <c r="I718" s="99">
        <f t="shared" si="0"/>
        <v>785.86974733007889</v>
      </c>
      <c r="J718" s="101">
        <f t="shared" si="1"/>
        <v>28.185356224514496</v>
      </c>
      <c r="K718" s="101">
        <f t="shared" si="2"/>
        <v>275</v>
      </c>
      <c r="L718" s="74">
        <f t="shared" si="537"/>
        <v>192</v>
      </c>
      <c r="M718" s="99">
        <f t="shared" si="191"/>
        <v>14526.626348006137</v>
      </c>
      <c r="N718" s="108">
        <f t="shared" si="692"/>
        <v>14526.626348006137</v>
      </c>
      <c r="O718" s="108">
        <f t="shared" si="847"/>
        <v>0</v>
      </c>
      <c r="P718" s="108"/>
      <c r="Q718" s="108"/>
      <c r="R718" s="109"/>
      <c r="S718" s="99">
        <f t="shared" si="696"/>
        <v>9136.1682879360978</v>
      </c>
      <c r="T718" s="108">
        <f t="shared" si="848"/>
        <v>9136.1682879360978</v>
      </c>
      <c r="U718" s="108">
        <f t="shared" si="849"/>
        <v>0</v>
      </c>
      <c r="V718" s="108"/>
      <c r="W718" s="108"/>
      <c r="X718" s="109"/>
      <c r="Y718" s="99">
        <f t="shared" si="8"/>
        <v>18272.336575872196</v>
      </c>
      <c r="Z718" s="108">
        <f t="shared" ref="Z718:AA718" si="904">T718*$D$58/100</f>
        <v>18272.336575872196</v>
      </c>
      <c r="AA718" s="108">
        <f t="shared" si="904"/>
        <v>0</v>
      </c>
      <c r="AB718" s="108"/>
      <c r="AC718" s="108"/>
      <c r="AD718" s="109"/>
      <c r="AE718" s="99">
        <f t="shared" si="868"/>
        <v>18.484776131615998</v>
      </c>
      <c r="AF718" s="101">
        <f t="shared" si="851"/>
        <v>36</v>
      </c>
      <c r="AG718" s="101">
        <f t="shared" si="852"/>
        <v>59.001300000000001</v>
      </c>
      <c r="AH718" s="101">
        <f t="shared" si="853"/>
        <v>521</v>
      </c>
      <c r="AI718" s="101">
        <f t="shared" si="854"/>
        <v>200</v>
      </c>
      <c r="AJ718" s="112">
        <f t="shared" si="855"/>
        <v>2.5</v>
      </c>
      <c r="AK718" s="101">
        <f t="shared" si="463"/>
        <v>5464.3340202024392</v>
      </c>
      <c r="AL718" s="101">
        <f t="shared" si="856"/>
        <v>3262.9172456914639</v>
      </c>
      <c r="AM718" s="101">
        <f t="shared" si="857"/>
        <v>2201.4167745109758</v>
      </c>
      <c r="AN718" s="101"/>
      <c r="AO718" s="1">
        <v>24</v>
      </c>
      <c r="AP718" s="2">
        <v>36</v>
      </c>
      <c r="AQ718" s="74">
        <f t="shared" si="858"/>
        <v>521</v>
      </c>
      <c r="AR718" s="31">
        <f t="shared" si="859"/>
        <v>0</v>
      </c>
      <c r="AS718" s="2">
        <f t="shared" si="860"/>
        <v>1</v>
      </c>
      <c r="AT718" s="33">
        <f t="shared" si="861"/>
        <v>1.2</v>
      </c>
      <c r="AU718" s="31">
        <f t="shared" si="862"/>
        <v>40</v>
      </c>
      <c r="AV718" s="2">
        <f t="shared" si="863"/>
        <v>0</v>
      </c>
      <c r="AW718" s="33" t="str">
        <f t="shared" si="864"/>
        <v>보스대상</v>
      </c>
      <c r="AX718" s="31">
        <f t="shared" si="865"/>
        <v>2.8</v>
      </c>
      <c r="AY718" s="33">
        <f t="shared" si="866"/>
        <v>1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customHeight="1">
      <c r="A719" s="2"/>
      <c r="B719" s="107">
        <v>644</v>
      </c>
      <c r="C719" s="31">
        <v>10</v>
      </c>
      <c r="D719" s="111" t="s">
        <v>18</v>
      </c>
      <c r="E719" s="2" t="s">
        <v>159</v>
      </c>
      <c r="F719" s="2"/>
      <c r="G719" s="2"/>
      <c r="H719" s="33" t="s">
        <v>80</v>
      </c>
      <c r="I719" s="99">
        <f t="shared" si="0"/>
        <v>1058.702908802077</v>
      </c>
      <c r="J719" s="101">
        <f t="shared" si="1"/>
        <v>28.185356224514496</v>
      </c>
      <c r="K719" s="101">
        <f t="shared" si="2"/>
        <v>143</v>
      </c>
      <c r="L719" s="74">
        <f t="shared" si="537"/>
        <v>114</v>
      </c>
      <c r="M719" s="99">
        <f t="shared" si="191"/>
        <v>19569.88625909706</v>
      </c>
      <c r="N719" s="108">
        <f t="shared" si="692"/>
        <v>19569.88625909706</v>
      </c>
      <c r="O719" s="108">
        <f t="shared" si="847"/>
        <v>0</v>
      </c>
      <c r="P719" s="108"/>
      <c r="Q719" s="108"/>
      <c r="R719" s="109"/>
      <c r="S719" s="99">
        <f t="shared" si="696"/>
        <v>16445.102918284978</v>
      </c>
      <c r="T719" s="108">
        <f t="shared" si="848"/>
        <v>16445.102918284978</v>
      </c>
      <c r="U719" s="108">
        <f t="shared" si="849"/>
        <v>0</v>
      </c>
      <c r="V719" s="108"/>
      <c r="W719" s="108"/>
      <c r="X719" s="109"/>
      <c r="Y719" s="99">
        <f t="shared" si="8"/>
        <v>32890.205836569956</v>
      </c>
      <c r="Z719" s="108">
        <f t="shared" ref="Z719:AA719" si="905">T719*$D$58/100</f>
        <v>32890.205836569956</v>
      </c>
      <c r="AA719" s="108">
        <f t="shared" si="905"/>
        <v>0</v>
      </c>
      <c r="AB719" s="108"/>
      <c r="AC719" s="108"/>
      <c r="AD719" s="109"/>
      <c r="AE719" s="99">
        <f t="shared" si="868"/>
        <v>18.484776131615998</v>
      </c>
      <c r="AF719" s="101">
        <f t="shared" si="851"/>
        <v>36</v>
      </c>
      <c r="AG719" s="101">
        <f t="shared" si="852"/>
        <v>19.001300000000001</v>
      </c>
      <c r="AH719" s="101">
        <f t="shared" si="853"/>
        <v>521</v>
      </c>
      <c r="AI719" s="101">
        <f t="shared" si="854"/>
        <v>200</v>
      </c>
      <c r="AJ719" s="112">
        <f t="shared" si="855"/>
        <v>2.5</v>
      </c>
      <c r="AK719" s="101">
        <f t="shared" si="463"/>
        <v>8196.5010303036597</v>
      </c>
      <c r="AL719" s="101">
        <f t="shared" si="856"/>
        <v>4894.3758685371959</v>
      </c>
      <c r="AM719" s="101">
        <f t="shared" si="857"/>
        <v>3302.1251617664634</v>
      </c>
      <c r="AN719" s="101"/>
      <c r="AO719" s="1">
        <v>24</v>
      </c>
      <c r="AP719" s="2">
        <v>36</v>
      </c>
      <c r="AQ719" s="74">
        <f t="shared" si="858"/>
        <v>521</v>
      </c>
      <c r="AR719" s="31">
        <f t="shared" si="859"/>
        <v>0</v>
      </c>
      <c r="AS719" s="2">
        <f t="shared" si="860"/>
        <v>1</v>
      </c>
      <c r="AT719" s="33">
        <f t="shared" si="861"/>
        <v>1.2</v>
      </c>
      <c r="AU719" s="31">
        <f t="shared" si="862"/>
        <v>0</v>
      </c>
      <c r="AV719" s="2">
        <f t="shared" si="863"/>
        <v>1</v>
      </c>
      <c r="AW719" s="33" t="str">
        <f t="shared" si="864"/>
        <v>보스대상</v>
      </c>
      <c r="AX719" s="31">
        <f t="shared" si="865"/>
        <v>2.8</v>
      </c>
      <c r="AY719" s="33">
        <f t="shared" si="866"/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customHeight="1">
      <c r="A720" s="2"/>
      <c r="B720" s="107">
        <v>645</v>
      </c>
      <c r="C720" s="31">
        <v>10</v>
      </c>
      <c r="D720" s="111" t="s">
        <v>18</v>
      </c>
      <c r="E720" s="2" t="s">
        <v>147</v>
      </c>
      <c r="F720" s="2"/>
      <c r="G720" s="2" t="s">
        <v>186</v>
      </c>
      <c r="H720" s="33" t="s">
        <v>80</v>
      </c>
      <c r="I720" s="99">
        <f t="shared" si="0"/>
        <v>1325.583142905959</v>
      </c>
      <c r="J720" s="101">
        <f t="shared" si="1"/>
        <v>63.522692720778515</v>
      </c>
      <c r="K720" s="101">
        <f t="shared" si="2"/>
        <v>71</v>
      </c>
      <c r="L720" s="74">
        <f t="shared" si="537"/>
        <v>67</v>
      </c>
      <c r="M720" s="99">
        <f t="shared" si="191"/>
        <v>10872.1590328317</v>
      </c>
      <c r="N720" s="108">
        <f t="shared" si="692"/>
        <v>10872.1590328317</v>
      </c>
      <c r="O720" s="108">
        <f t="shared" si="847"/>
        <v>0</v>
      </c>
      <c r="P720" s="108"/>
      <c r="Q720" s="108"/>
      <c r="R720" s="109"/>
      <c r="S720" s="99">
        <f t="shared" si="696"/>
        <v>9136.1682879360978</v>
      </c>
      <c r="T720" s="108">
        <f t="shared" si="848"/>
        <v>9136.1682879360978</v>
      </c>
      <c r="U720" s="108">
        <f t="shared" si="849"/>
        <v>0</v>
      </c>
      <c r="V720" s="108"/>
      <c r="W720" s="108"/>
      <c r="X720" s="109"/>
      <c r="Y720" s="99">
        <f t="shared" si="8"/>
        <v>18272.336575872196</v>
      </c>
      <c r="Z720" s="108">
        <f t="shared" ref="Z720:AA720" si="906">T720*$D$58/100</f>
        <v>18272.336575872196</v>
      </c>
      <c r="AA720" s="108">
        <f t="shared" si="906"/>
        <v>0</v>
      </c>
      <c r="AB720" s="108"/>
      <c r="AC720" s="108"/>
      <c r="AD720" s="109"/>
      <c r="AE720" s="99">
        <f t="shared" si="868"/>
        <v>8.2017933699712149</v>
      </c>
      <c r="AF720" s="101">
        <f t="shared" si="851"/>
        <v>36</v>
      </c>
      <c r="AG720" s="101">
        <f t="shared" si="852"/>
        <v>19.001300000000001</v>
      </c>
      <c r="AH720" s="101">
        <f t="shared" si="853"/>
        <v>521</v>
      </c>
      <c r="AI720" s="101">
        <f t="shared" si="854"/>
        <v>200</v>
      </c>
      <c r="AJ720" s="112">
        <f t="shared" si="855"/>
        <v>2.5</v>
      </c>
      <c r="AK720" s="101">
        <f t="shared" si="463"/>
        <v>5464.3340202024392</v>
      </c>
      <c r="AL720" s="101">
        <f t="shared" si="856"/>
        <v>3262.9172456914639</v>
      </c>
      <c r="AM720" s="101">
        <f t="shared" si="857"/>
        <v>2201.4167745109758</v>
      </c>
      <c r="AN720" s="101"/>
      <c r="AO720" s="1">
        <v>24</v>
      </c>
      <c r="AP720" s="2">
        <v>36</v>
      </c>
      <c r="AQ720" s="74">
        <f t="shared" si="858"/>
        <v>521</v>
      </c>
      <c r="AR720" s="31">
        <f t="shared" si="859"/>
        <v>0</v>
      </c>
      <c r="AS720" s="2">
        <f t="shared" si="860"/>
        <v>1</v>
      </c>
      <c r="AT720" s="33">
        <f t="shared" si="861"/>
        <v>1.2</v>
      </c>
      <c r="AU720" s="31">
        <f t="shared" si="862"/>
        <v>0</v>
      </c>
      <c r="AV720" s="2">
        <f t="shared" si="863"/>
        <v>0</v>
      </c>
      <c r="AW720" s="33">
        <f t="shared" si="864"/>
        <v>5</v>
      </c>
      <c r="AX720" s="31">
        <f t="shared" si="865"/>
        <v>2.8</v>
      </c>
      <c r="AY720" s="33">
        <f t="shared" si="866"/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customHeight="1">
      <c r="A721" s="2"/>
      <c r="B721" s="107">
        <v>646</v>
      </c>
      <c r="C721" s="31">
        <v>10</v>
      </c>
      <c r="D721" s="111" t="s">
        <v>18</v>
      </c>
      <c r="E721" s="2" t="s">
        <v>165</v>
      </c>
      <c r="F721" s="2"/>
      <c r="G721" s="2"/>
      <c r="H721" s="33" t="s">
        <v>80</v>
      </c>
      <c r="I721" s="99">
        <f t="shared" si="0"/>
        <v>900.75431337552834</v>
      </c>
      <c r="J721" s="101">
        <f t="shared" si="1"/>
        <v>35.968798914524506</v>
      </c>
      <c r="K721" s="101">
        <f t="shared" si="2"/>
        <v>204</v>
      </c>
      <c r="L721" s="74">
        <f t="shared" si="537"/>
        <v>151</v>
      </c>
      <c r="M721" s="99">
        <f t="shared" si="191"/>
        <v>13047.224578832011</v>
      </c>
      <c r="N721" s="108">
        <f t="shared" si="692"/>
        <v>5188.0808385736209</v>
      </c>
      <c r="O721" s="108">
        <f t="shared" si="847"/>
        <v>7859.1437402583897</v>
      </c>
      <c r="P721" s="108"/>
      <c r="Q721" s="108"/>
      <c r="R721" s="109"/>
      <c r="S721" s="99">
        <f t="shared" si="696"/>
        <v>9867.1675692243916</v>
      </c>
      <c r="T721" s="108">
        <f t="shared" si="848"/>
        <v>3262.9172456914639</v>
      </c>
      <c r="U721" s="108">
        <f t="shared" si="849"/>
        <v>6604.2503235329277</v>
      </c>
      <c r="V721" s="108"/>
      <c r="W721" s="108"/>
      <c r="X721" s="109"/>
      <c r="Y721" s="99">
        <f t="shared" si="8"/>
        <v>19734.335138448783</v>
      </c>
      <c r="Z721" s="108">
        <f t="shared" ref="Z721:AA721" si="907">T721*$D$58/100</f>
        <v>6525.8344913829278</v>
      </c>
      <c r="AA721" s="108">
        <f t="shared" si="907"/>
        <v>13208.500647065855</v>
      </c>
      <c r="AB721" s="108"/>
      <c r="AC721" s="108"/>
      <c r="AD721" s="109"/>
      <c r="AE721" s="99">
        <f t="shared" si="868"/>
        <v>14.484776131615998</v>
      </c>
      <c r="AF721" s="101">
        <f t="shared" si="851"/>
        <v>36</v>
      </c>
      <c r="AG721" s="101">
        <f t="shared" si="852"/>
        <v>59.001300000000001</v>
      </c>
      <c r="AH721" s="101">
        <f t="shared" si="853"/>
        <v>521</v>
      </c>
      <c r="AI721" s="101">
        <f t="shared" si="854"/>
        <v>200</v>
      </c>
      <c r="AJ721" s="112">
        <f t="shared" si="855"/>
        <v>2.5</v>
      </c>
      <c r="AK721" s="101">
        <f t="shared" si="463"/>
        <v>5464.3340202024392</v>
      </c>
      <c r="AL721" s="101">
        <f t="shared" si="856"/>
        <v>3262.9172456914639</v>
      </c>
      <c r="AM721" s="101">
        <f t="shared" si="857"/>
        <v>2201.4167745109758</v>
      </c>
      <c r="AN721" s="101"/>
      <c r="AO721" s="1">
        <v>24</v>
      </c>
      <c r="AP721" s="2">
        <v>36</v>
      </c>
      <c r="AQ721" s="74">
        <f t="shared" si="858"/>
        <v>521</v>
      </c>
      <c r="AR721" s="31">
        <f t="shared" si="859"/>
        <v>4</v>
      </c>
      <c r="AS721" s="2">
        <f t="shared" si="860"/>
        <v>1</v>
      </c>
      <c r="AT721" s="33">
        <f t="shared" si="861"/>
        <v>1</v>
      </c>
      <c r="AU721" s="31">
        <f t="shared" si="862"/>
        <v>40</v>
      </c>
      <c r="AV721" s="2">
        <f t="shared" si="863"/>
        <v>0</v>
      </c>
      <c r="AW721" s="33" t="str">
        <f t="shared" si="864"/>
        <v>보스대상</v>
      </c>
      <c r="AX721" s="31">
        <f t="shared" si="865"/>
        <v>1</v>
      </c>
      <c r="AY721" s="33">
        <f t="shared" si="866"/>
        <v>3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customHeight="1">
      <c r="A722" s="2"/>
      <c r="B722" s="107">
        <v>647</v>
      </c>
      <c r="C722" s="31">
        <v>10</v>
      </c>
      <c r="D722" s="111" t="s">
        <v>18</v>
      </c>
      <c r="E722" s="2" t="s">
        <v>154</v>
      </c>
      <c r="F722" s="2"/>
      <c r="G722" s="2"/>
      <c r="H722" s="33" t="s">
        <v>80</v>
      </c>
      <c r="I722" s="99">
        <f t="shared" si="0"/>
        <v>1215.9722981419754</v>
      </c>
      <c r="J722" s="101">
        <f t="shared" si="1"/>
        <v>35.968798914524506</v>
      </c>
      <c r="K722" s="101">
        <f t="shared" si="2"/>
        <v>93</v>
      </c>
      <c r="L722" s="74">
        <f t="shared" si="537"/>
        <v>82</v>
      </c>
      <c r="M722" s="99">
        <f t="shared" si="191"/>
        <v>17613.086520833138</v>
      </c>
      <c r="N722" s="108">
        <f t="shared" si="692"/>
        <v>5824.3709104455538</v>
      </c>
      <c r="O722" s="108">
        <f t="shared" si="847"/>
        <v>11788.715610387582</v>
      </c>
      <c r="P722" s="108"/>
      <c r="Q722" s="108"/>
      <c r="R722" s="109"/>
      <c r="S722" s="99">
        <f t="shared" si="696"/>
        <v>14800.751353836586</v>
      </c>
      <c r="T722" s="108">
        <f t="shared" si="848"/>
        <v>4894.3758685371959</v>
      </c>
      <c r="U722" s="108">
        <f t="shared" si="849"/>
        <v>9906.3754852993898</v>
      </c>
      <c r="V722" s="108"/>
      <c r="W722" s="108"/>
      <c r="X722" s="109"/>
      <c r="Y722" s="99">
        <f t="shared" si="8"/>
        <v>29601.502707673171</v>
      </c>
      <c r="Z722" s="108">
        <f t="shared" ref="Z722:AA722" si="908">T722*$D$58/100</f>
        <v>9788.7517370743917</v>
      </c>
      <c r="AA722" s="108">
        <f t="shared" si="908"/>
        <v>19812.75097059878</v>
      </c>
      <c r="AB722" s="108"/>
      <c r="AC722" s="108"/>
      <c r="AD722" s="109"/>
      <c r="AE722" s="99">
        <f t="shared" si="868"/>
        <v>14.484776131615998</v>
      </c>
      <c r="AF722" s="101">
        <f t="shared" si="851"/>
        <v>36</v>
      </c>
      <c r="AG722" s="101">
        <f t="shared" si="852"/>
        <v>19.001300000000001</v>
      </c>
      <c r="AH722" s="101">
        <f t="shared" si="853"/>
        <v>521</v>
      </c>
      <c r="AI722" s="101">
        <f t="shared" si="854"/>
        <v>200</v>
      </c>
      <c r="AJ722" s="112">
        <f t="shared" si="855"/>
        <v>2.5</v>
      </c>
      <c r="AK722" s="101">
        <f t="shared" si="463"/>
        <v>8196.5010303036597</v>
      </c>
      <c r="AL722" s="101">
        <f t="shared" si="856"/>
        <v>4894.3758685371959</v>
      </c>
      <c r="AM722" s="101">
        <f t="shared" si="857"/>
        <v>3302.1251617664634</v>
      </c>
      <c r="AN722" s="101"/>
      <c r="AO722" s="1">
        <v>24</v>
      </c>
      <c r="AP722" s="2">
        <v>36</v>
      </c>
      <c r="AQ722" s="74">
        <f t="shared" si="858"/>
        <v>521</v>
      </c>
      <c r="AR722" s="31">
        <f t="shared" si="859"/>
        <v>4</v>
      </c>
      <c r="AS722" s="2">
        <f t="shared" si="860"/>
        <v>1</v>
      </c>
      <c r="AT722" s="33">
        <f t="shared" si="861"/>
        <v>1</v>
      </c>
      <c r="AU722" s="31">
        <f t="shared" si="862"/>
        <v>0</v>
      </c>
      <c r="AV722" s="2">
        <f t="shared" si="863"/>
        <v>1</v>
      </c>
      <c r="AW722" s="33" t="str">
        <f t="shared" si="864"/>
        <v>보스대상</v>
      </c>
      <c r="AX722" s="31">
        <f t="shared" si="865"/>
        <v>1</v>
      </c>
      <c r="AY722" s="33">
        <f t="shared" si="866"/>
        <v>3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customHeight="1">
      <c r="A723" s="2"/>
      <c r="B723" s="107">
        <v>648</v>
      </c>
      <c r="C723" s="31">
        <v>10</v>
      </c>
      <c r="D723" s="111" t="s">
        <v>18</v>
      </c>
      <c r="E723" s="2" t="s">
        <v>157</v>
      </c>
      <c r="F723" s="2"/>
      <c r="G723" s="2" t="s">
        <v>186</v>
      </c>
      <c r="H723" s="33" t="s">
        <v>80</v>
      </c>
      <c r="I723" s="99">
        <f t="shared" si="0"/>
        <v>1826.9968285793675</v>
      </c>
      <c r="J723" s="101">
        <f t="shared" si="1"/>
        <v>81.064611807018906</v>
      </c>
      <c r="K723" s="101">
        <f t="shared" si="2"/>
        <v>25</v>
      </c>
      <c r="L723" s="74">
        <f t="shared" si="537"/>
        <v>25</v>
      </c>
      <c r="M723" s="99">
        <f t="shared" si="191"/>
        <v>11742.057680555426</v>
      </c>
      <c r="N723" s="108">
        <f t="shared" si="692"/>
        <v>3882.9139402970359</v>
      </c>
      <c r="O723" s="108">
        <f t="shared" si="847"/>
        <v>7859.1437402583897</v>
      </c>
      <c r="P723" s="108"/>
      <c r="Q723" s="108"/>
      <c r="R723" s="109"/>
      <c r="S723" s="99">
        <f t="shared" si="696"/>
        <v>9867.1675692243916</v>
      </c>
      <c r="T723" s="108">
        <f t="shared" si="848"/>
        <v>3262.9172456914639</v>
      </c>
      <c r="U723" s="108">
        <f t="shared" si="849"/>
        <v>6604.2503235329277</v>
      </c>
      <c r="V723" s="108"/>
      <c r="W723" s="108"/>
      <c r="X723" s="109"/>
      <c r="Y723" s="99">
        <f t="shared" si="8"/>
        <v>19734.335138448783</v>
      </c>
      <c r="Z723" s="108">
        <f t="shared" ref="Z723:AA723" si="909">T723*$D$58/100</f>
        <v>6525.8344913829278</v>
      </c>
      <c r="AA723" s="108">
        <f t="shared" si="909"/>
        <v>13208.500647065855</v>
      </c>
      <c r="AB723" s="108"/>
      <c r="AC723" s="108"/>
      <c r="AD723" s="109"/>
      <c r="AE723" s="99">
        <f t="shared" si="868"/>
        <v>6.4269721199712162</v>
      </c>
      <c r="AF723" s="101">
        <f t="shared" si="851"/>
        <v>36</v>
      </c>
      <c r="AG723" s="101">
        <f t="shared" si="852"/>
        <v>19.001300000000001</v>
      </c>
      <c r="AH723" s="101">
        <f t="shared" si="853"/>
        <v>521</v>
      </c>
      <c r="AI723" s="101">
        <f t="shared" si="854"/>
        <v>200</v>
      </c>
      <c r="AJ723" s="112">
        <f t="shared" si="855"/>
        <v>2.5</v>
      </c>
      <c r="AK723" s="101">
        <f t="shared" si="463"/>
        <v>5464.3340202024392</v>
      </c>
      <c r="AL723" s="101">
        <f t="shared" si="856"/>
        <v>3262.9172456914639</v>
      </c>
      <c r="AM723" s="101">
        <f t="shared" si="857"/>
        <v>2201.4167745109758</v>
      </c>
      <c r="AN723" s="101"/>
      <c r="AO723" s="1">
        <v>24</v>
      </c>
      <c r="AP723" s="2">
        <v>36</v>
      </c>
      <c r="AQ723" s="74">
        <f t="shared" si="858"/>
        <v>521</v>
      </c>
      <c r="AR723" s="31">
        <f t="shared" si="859"/>
        <v>4</v>
      </c>
      <c r="AS723" s="2">
        <f t="shared" si="860"/>
        <v>1</v>
      </c>
      <c r="AT723" s="33">
        <f t="shared" si="861"/>
        <v>1</v>
      </c>
      <c r="AU723" s="31">
        <f t="shared" si="862"/>
        <v>0</v>
      </c>
      <c r="AV723" s="2">
        <f t="shared" si="863"/>
        <v>0</v>
      </c>
      <c r="AW723" s="33">
        <f t="shared" si="864"/>
        <v>5</v>
      </c>
      <c r="AX723" s="31">
        <f t="shared" si="865"/>
        <v>1</v>
      </c>
      <c r="AY723" s="33">
        <f t="shared" si="866"/>
        <v>3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customHeight="1">
      <c r="A724" s="2"/>
      <c r="B724" s="107">
        <v>649</v>
      </c>
      <c r="C724" s="31">
        <v>10</v>
      </c>
      <c r="D724" s="111" t="s">
        <v>18</v>
      </c>
      <c r="E724" s="2" t="s">
        <v>170</v>
      </c>
      <c r="F724" s="2"/>
      <c r="G724" s="2"/>
      <c r="H724" s="33" t="s">
        <v>80</v>
      </c>
      <c r="I724" s="99">
        <f t="shared" si="0"/>
        <v>705.83622360004097</v>
      </c>
      <c r="J724" s="101">
        <f t="shared" si="1"/>
        <v>28.185356224514496</v>
      </c>
      <c r="K724" s="101">
        <f t="shared" si="2"/>
        <v>351</v>
      </c>
      <c r="L724" s="74">
        <f t="shared" si="537"/>
        <v>226</v>
      </c>
      <c r="M724" s="99">
        <f t="shared" si="191"/>
        <v>13047.224578832011</v>
      </c>
      <c r="N724" s="108">
        <f t="shared" si="692"/>
        <v>5188.0808385736209</v>
      </c>
      <c r="O724" s="108">
        <f t="shared" si="847"/>
        <v>7859.1437402583897</v>
      </c>
      <c r="P724" s="108"/>
      <c r="Q724" s="108"/>
      <c r="R724" s="109"/>
      <c r="S724" s="99">
        <f t="shared" si="696"/>
        <v>9867.1675692243916</v>
      </c>
      <c r="T724" s="108">
        <f t="shared" si="848"/>
        <v>3262.9172456914639</v>
      </c>
      <c r="U724" s="108">
        <f t="shared" si="849"/>
        <v>6604.2503235329277</v>
      </c>
      <c r="V724" s="108"/>
      <c r="W724" s="108"/>
      <c r="X724" s="109"/>
      <c r="Y724" s="99">
        <f t="shared" si="8"/>
        <v>19734.335138448783</v>
      </c>
      <c r="Z724" s="108">
        <f t="shared" ref="Z724:AA724" si="910">T724*$D$58/100</f>
        <v>6525.8344913829278</v>
      </c>
      <c r="AA724" s="108">
        <f t="shared" si="910"/>
        <v>13208.500647065855</v>
      </c>
      <c r="AB724" s="108"/>
      <c r="AC724" s="108"/>
      <c r="AD724" s="109"/>
      <c r="AE724" s="99">
        <f t="shared" si="868"/>
        <v>18.484776131615998</v>
      </c>
      <c r="AF724" s="101">
        <f t="shared" si="851"/>
        <v>36</v>
      </c>
      <c r="AG724" s="101">
        <f t="shared" si="852"/>
        <v>59.001300000000001</v>
      </c>
      <c r="AH724" s="101">
        <f t="shared" si="853"/>
        <v>521</v>
      </c>
      <c r="AI724" s="101">
        <f t="shared" si="854"/>
        <v>200</v>
      </c>
      <c r="AJ724" s="112">
        <f t="shared" si="855"/>
        <v>2</v>
      </c>
      <c r="AK724" s="101">
        <f t="shared" si="463"/>
        <v>5464.3340202024392</v>
      </c>
      <c r="AL724" s="101">
        <f t="shared" si="856"/>
        <v>3262.9172456914639</v>
      </c>
      <c r="AM724" s="101">
        <f t="shared" si="857"/>
        <v>2201.4167745109758</v>
      </c>
      <c r="AN724" s="101"/>
      <c r="AO724" s="1">
        <v>24</v>
      </c>
      <c r="AP724" s="2">
        <v>36</v>
      </c>
      <c r="AQ724" s="74">
        <f t="shared" si="858"/>
        <v>521</v>
      </c>
      <c r="AR724" s="31">
        <f t="shared" si="859"/>
        <v>0</v>
      </c>
      <c r="AS724" s="2">
        <f t="shared" si="860"/>
        <v>0.8</v>
      </c>
      <c r="AT724" s="33">
        <f t="shared" si="861"/>
        <v>1</v>
      </c>
      <c r="AU724" s="31">
        <f t="shared" si="862"/>
        <v>40</v>
      </c>
      <c r="AV724" s="2">
        <f t="shared" si="863"/>
        <v>0</v>
      </c>
      <c r="AW724" s="33" t="str">
        <f t="shared" si="864"/>
        <v>보스대상</v>
      </c>
      <c r="AX724" s="31">
        <f t="shared" si="865"/>
        <v>1</v>
      </c>
      <c r="AY724" s="33">
        <f t="shared" si="866"/>
        <v>3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customHeight="1">
      <c r="A725" s="2"/>
      <c r="B725" s="107">
        <v>650</v>
      </c>
      <c r="C725" s="31">
        <v>10</v>
      </c>
      <c r="D725" s="111" t="s">
        <v>18</v>
      </c>
      <c r="E725" s="2" t="s">
        <v>102</v>
      </c>
      <c r="F725" s="2"/>
      <c r="G725" s="2"/>
      <c r="H725" s="33" t="s">
        <v>80</v>
      </c>
      <c r="I725" s="99">
        <f t="shared" si="0"/>
        <v>952.84283647385166</v>
      </c>
      <c r="J725" s="101">
        <f t="shared" si="1"/>
        <v>28.185356224514496</v>
      </c>
      <c r="K725" s="101">
        <f t="shared" si="2"/>
        <v>182</v>
      </c>
      <c r="L725" s="74">
        <f t="shared" si="537"/>
        <v>138</v>
      </c>
      <c r="M725" s="99">
        <f t="shared" si="191"/>
        <v>17613.086520833138</v>
      </c>
      <c r="N725" s="108">
        <f t="shared" si="692"/>
        <v>5824.3709104455538</v>
      </c>
      <c r="O725" s="108">
        <f t="shared" si="847"/>
        <v>11788.715610387582</v>
      </c>
      <c r="P725" s="108"/>
      <c r="Q725" s="108"/>
      <c r="R725" s="109"/>
      <c r="S725" s="99">
        <f t="shared" si="696"/>
        <v>14800.751353836586</v>
      </c>
      <c r="T725" s="108">
        <f t="shared" si="848"/>
        <v>4894.3758685371959</v>
      </c>
      <c r="U725" s="108">
        <f t="shared" si="849"/>
        <v>9906.3754852993898</v>
      </c>
      <c r="V725" s="108"/>
      <c r="W725" s="108"/>
      <c r="X725" s="109"/>
      <c r="Y725" s="99">
        <f t="shared" si="8"/>
        <v>29601.502707673171</v>
      </c>
      <c r="Z725" s="108">
        <f t="shared" ref="Z725:AA725" si="911">T725*$D$58/100</f>
        <v>9788.7517370743917</v>
      </c>
      <c r="AA725" s="108">
        <f t="shared" si="911"/>
        <v>19812.75097059878</v>
      </c>
      <c r="AB725" s="108"/>
      <c r="AC725" s="108"/>
      <c r="AD725" s="109"/>
      <c r="AE725" s="99">
        <f t="shared" si="868"/>
        <v>18.484776131615998</v>
      </c>
      <c r="AF725" s="101">
        <f t="shared" si="851"/>
        <v>36</v>
      </c>
      <c r="AG725" s="101">
        <f t="shared" si="852"/>
        <v>19.001300000000001</v>
      </c>
      <c r="AH725" s="101">
        <f t="shared" si="853"/>
        <v>521</v>
      </c>
      <c r="AI725" s="101">
        <f t="shared" si="854"/>
        <v>200</v>
      </c>
      <c r="AJ725" s="112">
        <f t="shared" si="855"/>
        <v>2</v>
      </c>
      <c r="AK725" s="101">
        <f t="shared" si="463"/>
        <v>8196.5010303036597</v>
      </c>
      <c r="AL725" s="101">
        <f t="shared" si="856"/>
        <v>4894.3758685371959</v>
      </c>
      <c r="AM725" s="101">
        <f t="shared" si="857"/>
        <v>3302.1251617664634</v>
      </c>
      <c r="AN725" s="101"/>
      <c r="AO725" s="1">
        <v>24</v>
      </c>
      <c r="AP725" s="2">
        <v>36</v>
      </c>
      <c r="AQ725" s="74">
        <f t="shared" si="858"/>
        <v>521</v>
      </c>
      <c r="AR725" s="31">
        <f t="shared" si="859"/>
        <v>0</v>
      </c>
      <c r="AS725" s="2">
        <f t="shared" si="860"/>
        <v>0.8</v>
      </c>
      <c r="AT725" s="33">
        <f t="shared" si="861"/>
        <v>1</v>
      </c>
      <c r="AU725" s="31">
        <f t="shared" si="862"/>
        <v>0</v>
      </c>
      <c r="AV725" s="2">
        <f t="shared" si="863"/>
        <v>1</v>
      </c>
      <c r="AW725" s="33" t="str">
        <f t="shared" si="864"/>
        <v>보스대상</v>
      </c>
      <c r="AX725" s="31">
        <f t="shared" si="865"/>
        <v>1</v>
      </c>
      <c r="AY725" s="33">
        <f t="shared" si="866"/>
        <v>3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customHeight="1">
      <c r="A726" s="2"/>
      <c r="B726" s="107">
        <v>651</v>
      </c>
      <c r="C726" s="31">
        <v>10</v>
      </c>
      <c r="D726" s="111" t="s">
        <v>18</v>
      </c>
      <c r="E726" s="2" t="s">
        <v>108</v>
      </c>
      <c r="F726" s="2"/>
      <c r="G726" s="2" t="s">
        <v>186</v>
      </c>
      <c r="H726" s="33" t="s">
        <v>80</v>
      </c>
      <c r="I726" s="99">
        <f t="shared" si="0"/>
        <v>1431.645147699769</v>
      </c>
      <c r="J726" s="101">
        <f t="shared" si="1"/>
        <v>63.522692720778515</v>
      </c>
      <c r="K726" s="101">
        <f t="shared" si="2"/>
        <v>53</v>
      </c>
      <c r="L726" s="74">
        <f t="shared" si="537"/>
        <v>50</v>
      </c>
      <c r="M726" s="99">
        <f t="shared" si="191"/>
        <v>11742.057680555426</v>
      </c>
      <c r="N726" s="108">
        <f t="shared" si="692"/>
        <v>3882.9139402970359</v>
      </c>
      <c r="O726" s="108">
        <f t="shared" si="847"/>
        <v>7859.1437402583897</v>
      </c>
      <c r="P726" s="108"/>
      <c r="Q726" s="108"/>
      <c r="R726" s="109"/>
      <c r="S726" s="99">
        <f t="shared" si="696"/>
        <v>9867.1675692243916</v>
      </c>
      <c r="T726" s="108">
        <f t="shared" si="848"/>
        <v>3262.9172456914639</v>
      </c>
      <c r="U726" s="108">
        <f t="shared" si="849"/>
        <v>6604.2503235329277</v>
      </c>
      <c r="V726" s="108"/>
      <c r="W726" s="108"/>
      <c r="X726" s="109"/>
      <c r="Y726" s="99">
        <f t="shared" si="8"/>
        <v>19734.335138448783</v>
      </c>
      <c r="Z726" s="108">
        <f t="shared" ref="Z726:AA726" si="912">T726*$D$58/100</f>
        <v>6525.8344913829278</v>
      </c>
      <c r="AA726" s="108">
        <f t="shared" si="912"/>
        <v>13208.500647065855</v>
      </c>
      <c r="AB726" s="108"/>
      <c r="AC726" s="108"/>
      <c r="AD726" s="109"/>
      <c r="AE726" s="99">
        <f t="shared" si="868"/>
        <v>8.2017933699712149</v>
      </c>
      <c r="AF726" s="101">
        <f t="shared" si="851"/>
        <v>36</v>
      </c>
      <c r="AG726" s="101">
        <f t="shared" si="852"/>
        <v>19.001300000000001</v>
      </c>
      <c r="AH726" s="101">
        <f t="shared" si="853"/>
        <v>521</v>
      </c>
      <c r="AI726" s="101">
        <f t="shared" si="854"/>
        <v>200</v>
      </c>
      <c r="AJ726" s="112">
        <f t="shared" si="855"/>
        <v>2</v>
      </c>
      <c r="AK726" s="101">
        <f t="shared" si="463"/>
        <v>5464.3340202024392</v>
      </c>
      <c r="AL726" s="101">
        <f t="shared" si="856"/>
        <v>3262.9172456914639</v>
      </c>
      <c r="AM726" s="101">
        <f t="shared" si="857"/>
        <v>2201.4167745109758</v>
      </c>
      <c r="AN726" s="101"/>
      <c r="AO726" s="1">
        <v>24</v>
      </c>
      <c r="AP726" s="2">
        <v>36</v>
      </c>
      <c r="AQ726" s="74">
        <f t="shared" si="858"/>
        <v>521</v>
      </c>
      <c r="AR726" s="31">
        <f t="shared" si="859"/>
        <v>0</v>
      </c>
      <c r="AS726" s="2">
        <f t="shared" si="860"/>
        <v>0.8</v>
      </c>
      <c r="AT726" s="33">
        <f t="shared" si="861"/>
        <v>1</v>
      </c>
      <c r="AU726" s="31">
        <f t="shared" si="862"/>
        <v>0</v>
      </c>
      <c r="AV726" s="2">
        <f t="shared" si="863"/>
        <v>0</v>
      </c>
      <c r="AW726" s="33">
        <f t="shared" si="864"/>
        <v>5</v>
      </c>
      <c r="AX726" s="31">
        <f t="shared" si="865"/>
        <v>1</v>
      </c>
      <c r="AY726" s="33">
        <f t="shared" si="866"/>
        <v>3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customHeight="1">
      <c r="A727" s="2"/>
      <c r="B727" s="107">
        <v>652</v>
      </c>
      <c r="C727" s="31">
        <v>10</v>
      </c>
      <c r="D727" s="111" t="s">
        <v>18</v>
      </c>
      <c r="E727" s="2" t="s">
        <v>145</v>
      </c>
      <c r="F727" s="2"/>
      <c r="G727" s="2"/>
      <c r="H727" s="33" t="s">
        <v>80</v>
      </c>
      <c r="I727" s="99">
        <f t="shared" si="0"/>
        <v>705.83622360004097</v>
      </c>
      <c r="J727" s="101">
        <f t="shared" si="1"/>
        <v>28.185356224514496</v>
      </c>
      <c r="K727" s="101">
        <f t="shared" si="2"/>
        <v>351</v>
      </c>
      <c r="L727" s="74">
        <f t="shared" si="537"/>
        <v>226</v>
      </c>
      <c r="M727" s="99">
        <f t="shared" si="191"/>
        <v>13047.224578832011</v>
      </c>
      <c r="N727" s="108">
        <f t="shared" si="692"/>
        <v>5188.0808385736209</v>
      </c>
      <c r="O727" s="108">
        <f t="shared" si="847"/>
        <v>7859.1437402583897</v>
      </c>
      <c r="P727" s="108"/>
      <c r="Q727" s="108"/>
      <c r="R727" s="109"/>
      <c r="S727" s="99">
        <f t="shared" si="696"/>
        <v>9867.1675692243916</v>
      </c>
      <c r="T727" s="108">
        <f t="shared" si="848"/>
        <v>3262.9172456914639</v>
      </c>
      <c r="U727" s="108">
        <f t="shared" si="849"/>
        <v>6604.2503235329277</v>
      </c>
      <c r="V727" s="108"/>
      <c r="W727" s="108"/>
      <c r="X727" s="109"/>
      <c r="Y727" s="99">
        <f t="shared" si="8"/>
        <v>19734.335138448783</v>
      </c>
      <c r="Z727" s="108">
        <f t="shared" ref="Z727:AA727" si="913">T727*$D$58/100</f>
        <v>6525.8344913829278</v>
      </c>
      <c r="AA727" s="108">
        <f t="shared" si="913"/>
        <v>13208.500647065855</v>
      </c>
      <c r="AB727" s="108"/>
      <c r="AC727" s="108"/>
      <c r="AD727" s="109"/>
      <c r="AE727" s="99">
        <f t="shared" si="868"/>
        <v>18.484776131615998</v>
      </c>
      <c r="AF727" s="101">
        <f t="shared" si="851"/>
        <v>36</v>
      </c>
      <c r="AG727" s="101">
        <f t="shared" si="852"/>
        <v>59.001300000000001</v>
      </c>
      <c r="AH727" s="101">
        <f t="shared" si="853"/>
        <v>521</v>
      </c>
      <c r="AI727" s="101">
        <f t="shared" si="854"/>
        <v>200</v>
      </c>
      <c r="AJ727" s="112">
        <f t="shared" si="855"/>
        <v>2.5</v>
      </c>
      <c r="AK727" s="101">
        <f t="shared" si="463"/>
        <v>5464.3340202024392</v>
      </c>
      <c r="AL727" s="101">
        <f t="shared" si="856"/>
        <v>3262.9172456914639</v>
      </c>
      <c r="AM727" s="101">
        <f t="shared" si="857"/>
        <v>2201.4167745109758</v>
      </c>
      <c r="AN727" s="101"/>
      <c r="AO727" s="1">
        <v>24</v>
      </c>
      <c r="AP727" s="2">
        <v>36</v>
      </c>
      <c r="AQ727" s="74">
        <f t="shared" si="858"/>
        <v>521</v>
      </c>
      <c r="AR727" s="31">
        <f t="shared" si="859"/>
        <v>0</v>
      </c>
      <c r="AS727" s="2">
        <f t="shared" si="860"/>
        <v>1</v>
      </c>
      <c r="AT727" s="33">
        <f t="shared" si="861"/>
        <v>1.2</v>
      </c>
      <c r="AU727" s="31">
        <f t="shared" si="862"/>
        <v>40</v>
      </c>
      <c r="AV727" s="2">
        <f t="shared" si="863"/>
        <v>0</v>
      </c>
      <c r="AW727" s="33" t="str">
        <f t="shared" si="864"/>
        <v>보스대상</v>
      </c>
      <c r="AX727" s="31">
        <f t="shared" si="865"/>
        <v>1</v>
      </c>
      <c r="AY727" s="33">
        <f t="shared" si="866"/>
        <v>3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customHeight="1">
      <c r="A728" s="2"/>
      <c r="B728" s="107">
        <v>653</v>
      </c>
      <c r="C728" s="31">
        <v>10</v>
      </c>
      <c r="D728" s="111" t="s">
        <v>18</v>
      </c>
      <c r="E728" s="2" t="s">
        <v>132</v>
      </c>
      <c r="F728" s="2"/>
      <c r="G728" s="2"/>
      <c r="H728" s="33" t="s">
        <v>80</v>
      </c>
      <c r="I728" s="99">
        <f t="shared" si="0"/>
        <v>1143.4114037686218</v>
      </c>
      <c r="J728" s="101">
        <f t="shared" si="1"/>
        <v>28.185356224514496</v>
      </c>
      <c r="K728" s="101">
        <f t="shared" si="2"/>
        <v>106</v>
      </c>
      <c r="L728" s="74">
        <f t="shared" si="537"/>
        <v>90</v>
      </c>
      <c r="M728" s="99">
        <f t="shared" si="191"/>
        <v>21135.703824999764</v>
      </c>
      <c r="N728" s="108">
        <f t="shared" si="692"/>
        <v>6989.2450925346648</v>
      </c>
      <c r="O728" s="108">
        <f t="shared" si="847"/>
        <v>14146.458732465098</v>
      </c>
      <c r="P728" s="108"/>
      <c r="Q728" s="108"/>
      <c r="R728" s="109"/>
      <c r="S728" s="99">
        <f t="shared" si="696"/>
        <v>17760.901624603903</v>
      </c>
      <c r="T728" s="108">
        <f t="shared" si="848"/>
        <v>5873.2510422446348</v>
      </c>
      <c r="U728" s="108">
        <f t="shared" si="849"/>
        <v>11887.650582359267</v>
      </c>
      <c r="V728" s="108"/>
      <c r="W728" s="108"/>
      <c r="X728" s="109"/>
      <c r="Y728" s="99">
        <f t="shared" si="8"/>
        <v>35521.803249207805</v>
      </c>
      <c r="Z728" s="108">
        <f t="shared" ref="Z728:AA728" si="914">T728*$D$58/100</f>
        <v>11746.50208448927</v>
      </c>
      <c r="AA728" s="108">
        <f t="shared" si="914"/>
        <v>23775.301164718534</v>
      </c>
      <c r="AB728" s="108"/>
      <c r="AC728" s="108"/>
      <c r="AD728" s="109"/>
      <c r="AE728" s="99">
        <f t="shared" si="868"/>
        <v>18.484776131615998</v>
      </c>
      <c r="AF728" s="101">
        <f t="shared" si="851"/>
        <v>36</v>
      </c>
      <c r="AG728" s="101">
        <f t="shared" si="852"/>
        <v>19.001300000000001</v>
      </c>
      <c r="AH728" s="101">
        <f t="shared" si="853"/>
        <v>521</v>
      </c>
      <c r="AI728" s="101">
        <f t="shared" si="854"/>
        <v>200</v>
      </c>
      <c r="AJ728" s="112">
        <f t="shared" si="855"/>
        <v>2.5</v>
      </c>
      <c r="AK728" s="101">
        <f t="shared" si="463"/>
        <v>8196.5010303036597</v>
      </c>
      <c r="AL728" s="101">
        <f t="shared" si="856"/>
        <v>4894.3758685371959</v>
      </c>
      <c r="AM728" s="101">
        <f t="shared" si="857"/>
        <v>3302.1251617664634</v>
      </c>
      <c r="AN728" s="101"/>
      <c r="AO728" s="1">
        <v>24</v>
      </c>
      <c r="AP728" s="2">
        <v>36</v>
      </c>
      <c r="AQ728" s="74">
        <f t="shared" si="858"/>
        <v>521</v>
      </c>
      <c r="AR728" s="31">
        <f t="shared" si="859"/>
        <v>0</v>
      </c>
      <c r="AS728" s="2">
        <f t="shared" si="860"/>
        <v>1</v>
      </c>
      <c r="AT728" s="33">
        <f t="shared" si="861"/>
        <v>1.2</v>
      </c>
      <c r="AU728" s="31">
        <f t="shared" si="862"/>
        <v>0</v>
      </c>
      <c r="AV728" s="2">
        <f t="shared" si="863"/>
        <v>1</v>
      </c>
      <c r="AW728" s="33" t="str">
        <f t="shared" si="864"/>
        <v>보스대상</v>
      </c>
      <c r="AX728" s="31">
        <f t="shared" si="865"/>
        <v>1</v>
      </c>
      <c r="AY728" s="33">
        <f t="shared" si="866"/>
        <v>3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customHeight="1">
      <c r="A729" s="2"/>
      <c r="B729" s="107">
        <v>654</v>
      </c>
      <c r="C729" s="31">
        <v>10</v>
      </c>
      <c r="D729" s="111" t="s">
        <v>18</v>
      </c>
      <c r="E729" s="2" t="s">
        <v>135</v>
      </c>
      <c r="F729" s="2"/>
      <c r="G729" s="2" t="s">
        <v>186</v>
      </c>
      <c r="H729" s="33" t="s">
        <v>80</v>
      </c>
      <c r="I729" s="99">
        <f t="shared" si="0"/>
        <v>1431.645147699769</v>
      </c>
      <c r="J729" s="101">
        <f t="shared" si="1"/>
        <v>63.522692720778515</v>
      </c>
      <c r="K729" s="101">
        <f t="shared" si="2"/>
        <v>53</v>
      </c>
      <c r="L729" s="74">
        <f t="shared" si="537"/>
        <v>50</v>
      </c>
      <c r="M729" s="99">
        <f t="shared" si="191"/>
        <v>11742.057680555426</v>
      </c>
      <c r="N729" s="108">
        <f t="shared" si="692"/>
        <v>3882.9139402970359</v>
      </c>
      <c r="O729" s="108">
        <f t="shared" si="847"/>
        <v>7859.1437402583897</v>
      </c>
      <c r="P729" s="108"/>
      <c r="Q729" s="108"/>
      <c r="R729" s="109"/>
      <c r="S729" s="99">
        <f t="shared" si="696"/>
        <v>9867.1675692243916</v>
      </c>
      <c r="T729" s="108">
        <f t="shared" si="848"/>
        <v>3262.9172456914639</v>
      </c>
      <c r="U729" s="108">
        <f t="shared" si="849"/>
        <v>6604.2503235329277</v>
      </c>
      <c r="V729" s="108"/>
      <c r="W729" s="108"/>
      <c r="X729" s="109"/>
      <c r="Y729" s="99">
        <f t="shared" si="8"/>
        <v>19734.335138448783</v>
      </c>
      <c r="Z729" s="108">
        <f t="shared" ref="Z729:AA729" si="915">T729*$D$58/100</f>
        <v>6525.8344913829278</v>
      </c>
      <c r="AA729" s="108">
        <f t="shared" si="915"/>
        <v>13208.500647065855</v>
      </c>
      <c r="AB729" s="108"/>
      <c r="AC729" s="108"/>
      <c r="AD729" s="109"/>
      <c r="AE729" s="99">
        <f t="shared" si="868"/>
        <v>8.2017933699712149</v>
      </c>
      <c r="AF729" s="101">
        <f t="shared" si="851"/>
        <v>36</v>
      </c>
      <c r="AG729" s="101">
        <f t="shared" si="852"/>
        <v>19.001300000000001</v>
      </c>
      <c r="AH729" s="101">
        <f t="shared" si="853"/>
        <v>521</v>
      </c>
      <c r="AI729" s="101">
        <f t="shared" si="854"/>
        <v>200</v>
      </c>
      <c r="AJ729" s="112">
        <f t="shared" si="855"/>
        <v>2.5</v>
      </c>
      <c r="AK729" s="101">
        <f t="shared" si="463"/>
        <v>5464.3340202024392</v>
      </c>
      <c r="AL729" s="101">
        <f t="shared" si="856"/>
        <v>3262.9172456914639</v>
      </c>
      <c r="AM729" s="101">
        <f t="shared" si="857"/>
        <v>2201.4167745109758</v>
      </c>
      <c r="AN729" s="101"/>
      <c r="AO729" s="1">
        <v>24</v>
      </c>
      <c r="AP729" s="2">
        <v>36</v>
      </c>
      <c r="AQ729" s="74">
        <f t="shared" si="858"/>
        <v>521</v>
      </c>
      <c r="AR729" s="31">
        <f t="shared" si="859"/>
        <v>0</v>
      </c>
      <c r="AS729" s="2">
        <f t="shared" si="860"/>
        <v>1</v>
      </c>
      <c r="AT729" s="33">
        <f t="shared" si="861"/>
        <v>1.2</v>
      </c>
      <c r="AU729" s="31">
        <f t="shared" si="862"/>
        <v>0</v>
      </c>
      <c r="AV729" s="2">
        <f t="shared" si="863"/>
        <v>0</v>
      </c>
      <c r="AW729" s="33">
        <f t="shared" si="864"/>
        <v>5</v>
      </c>
      <c r="AX729" s="31">
        <f t="shared" si="865"/>
        <v>1</v>
      </c>
      <c r="AY729" s="33">
        <f t="shared" si="866"/>
        <v>3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customHeight="1">
      <c r="A730" s="2"/>
      <c r="B730" s="107">
        <v>655</v>
      </c>
      <c r="C730" s="31">
        <v>7</v>
      </c>
      <c r="D730" s="111" t="s">
        <v>18</v>
      </c>
      <c r="E730" s="2" t="s">
        <v>163</v>
      </c>
      <c r="F730" s="2"/>
      <c r="G730" s="2"/>
      <c r="H730" s="33" t="s">
        <v>80</v>
      </c>
      <c r="I730" s="99">
        <f t="shared" si="0"/>
        <v>515.82210945711779</v>
      </c>
      <c r="J730" s="101">
        <f t="shared" si="1"/>
        <v>25.060794637183101</v>
      </c>
      <c r="K730" s="101">
        <f t="shared" si="2"/>
        <v>582</v>
      </c>
      <c r="L730" s="74">
        <f t="shared" si="537"/>
        <v>317</v>
      </c>
      <c r="M730" s="99">
        <f t="shared" si="191"/>
        <v>7471.567779224275</v>
      </c>
      <c r="N730" s="108">
        <f t="shared" si="692"/>
        <v>4963.1165592367815</v>
      </c>
      <c r="O730" s="108">
        <f t="shared" si="847"/>
        <v>2508.4512199874939</v>
      </c>
      <c r="P730" s="108"/>
      <c r="Q730" s="108"/>
      <c r="R730" s="109"/>
      <c r="S730" s="99">
        <f t="shared" si="696"/>
        <v>5229.3506083390257</v>
      </c>
      <c r="T730" s="108">
        <f t="shared" si="848"/>
        <v>3121.4314343573178</v>
      </c>
      <c r="U730" s="108">
        <f t="shared" si="849"/>
        <v>2107.9191739817079</v>
      </c>
      <c r="V730" s="108"/>
      <c r="W730" s="108"/>
      <c r="X730" s="109"/>
      <c r="Y730" s="99">
        <f t="shared" si="8"/>
        <v>10458.701216678051</v>
      </c>
      <c r="Z730" s="108">
        <f t="shared" ref="Z730:AA730" si="916">T730*$D$58/100</f>
        <v>6242.8628687146356</v>
      </c>
      <c r="AA730" s="108">
        <f t="shared" si="916"/>
        <v>4215.8383479634158</v>
      </c>
      <c r="AB730" s="108"/>
      <c r="AC730" s="108"/>
      <c r="AD730" s="109"/>
      <c r="AE730" s="99">
        <f t="shared" si="868"/>
        <v>14.484776131615998</v>
      </c>
      <c r="AF730" s="101">
        <f t="shared" si="851"/>
        <v>36</v>
      </c>
      <c r="AG730" s="101">
        <f t="shared" si="852"/>
        <v>59.001300000000001</v>
      </c>
      <c r="AH730" s="101">
        <f t="shared" si="853"/>
        <v>363</v>
      </c>
      <c r="AI730" s="101">
        <f t="shared" si="854"/>
        <v>200</v>
      </c>
      <c r="AJ730" s="112">
        <f t="shared" si="855"/>
        <v>2.2222222222222223</v>
      </c>
      <c r="AK730" s="101">
        <f t="shared" si="463"/>
        <v>5229.3506083390257</v>
      </c>
      <c r="AL730" s="101">
        <f t="shared" si="856"/>
        <v>3121.4314343573178</v>
      </c>
      <c r="AM730" s="101">
        <f t="shared" si="857"/>
        <v>2107.9191739817079</v>
      </c>
      <c r="AN730" s="101"/>
      <c r="AO730" s="1">
        <v>24</v>
      </c>
      <c r="AP730" s="2">
        <v>36</v>
      </c>
      <c r="AQ730" s="74">
        <f t="shared" si="858"/>
        <v>363</v>
      </c>
      <c r="AR730" s="31">
        <f t="shared" si="859"/>
        <v>4</v>
      </c>
      <c r="AS730" s="2">
        <f t="shared" si="860"/>
        <v>1</v>
      </c>
      <c r="AT730" s="33">
        <f t="shared" si="861"/>
        <v>1</v>
      </c>
      <c r="AU730" s="31">
        <f t="shared" si="862"/>
        <v>40</v>
      </c>
      <c r="AV730" s="2">
        <f t="shared" si="863"/>
        <v>0</v>
      </c>
      <c r="AW730" s="33" t="str">
        <f t="shared" si="864"/>
        <v>보스대상</v>
      </c>
      <c r="AX730" s="31">
        <f t="shared" si="865"/>
        <v>1</v>
      </c>
      <c r="AY730" s="33">
        <f t="shared" si="866"/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customHeight="1">
      <c r="A731" s="2"/>
      <c r="B731" s="107">
        <v>656</v>
      </c>
      <c r="C731" s="31">
        <v>7</v>
      </c>
      <c r="D731" s="111" t="s">
        <v>18</v>
      </c>
      <c r="E731" s="2" t="s">
        <v>152</v>
      </c>
      <c r="F731" s="2"/>
      <c r="G731" s="2"/>
      <c r="H731" s="33" t="s">
        <v>80</v>
      </c>
      <c r="I731" s="99">
        <f t="shared" si="0"/>
        <v>644.43473087910388</v>
      </c>
      <c r="J731" s="101">
        <f t="shared" si="1"/>
        <v>25.060794637183101</v>
      </c>
      <c r="K731" s="101">
        <f t="shared" si="2"/>
        <v>417</v>
      </c>
      <c r="L731" s="74">
        <f t="shared" si="537"/>
        <v>258</v>
      </c>
      <c r="M731" s="99">
        <f t="shared" si="191"/>
        <v>9334.4928082220231</v>
      </c>
      <c r="N731" s="108">
        <f t="shared" si="692"/>
        <v>5571.815978240782</v>
      </c>
      <c r="O731" s="108">
        <f t="shared" si="847"/>
        <v>3762.6768299812406</v>
      </c>
      <c r="P731" s="108"/>
      <c r="Q731" s="108"/>
      <c r="R731" s="109"/>
      <c r="S731" s="99">
        <f t="shared" si="696"/>
        <v>7844.0259125085377</v>
      </c>
      <c r="T731" s="108">
        <f t="shared" si="848"/>
        <v>4682.1471515359763</v>
      </c>
      <c r="U731" s="108">
        <f t="shared" si="849"/>
        <v>3161.8787609725614</v>
      </c>
      <c r="V731" s="108"/>
      <c r="W731" s="108"/>
      <c r="X731" s="109"/>
      <c r="Y731" s="99">
        <f t="shared" si="8"/>
        <v>15688.051825017075</v>
      </c>
      <c r="Z731" s="108">
        <f t="shared" ref="Z731:AA731" si="917">T731*$D$58/100</f>
        <v>9364.2943030719525</v>
      </c>
      <c r="AA731" s="108">
        <f t="shared" si="917"/>
        <v>6323.7575219451228</v>
      </c>
      <c r="AB731" s="108"/>
      <c r="AC731" s="108"/>
      <c r="AD731" s="109"/>
      <c r="AE731" s="99">
        <f t="shared" si="868"/>
        <v>14.484776131615998</v>
      </c>
      <c r="AF731" s="101">
        <f t="shared" si="851"/>
        <v>36</v>
      </c>
      <c r="AG731" s="101">
        <f t="shared" si="852"/>
        <v>19.001300000000001</v>
      </c>
      <c r="AH731" s="101">
        <f t="shared" si="853"/>
        <v>363</v>
      </c>
      <c r="AI731" s="101">
        <f t="shared" si="854"/>
        <v>200</v>
      </c>
      <c r="AJ731" s="112">
        <f t="shared" si="855"/>
        <v>2.2222222222222223</v>
      </c>
      <c r="AK731" s="101">
        <f t="shared" si="463"/>
        <v>7844.0259125085377</v>
      </c>
      <c r="AL731" s="101">
        <f t="shared" si="856"/>
        <v>4682.1471515359763</v>
      </c>
      <c r="AM731" s="101">
        <f t="shared" si="857"/>
        <v>3161.8787609725614</v>
      </c>
      <c r="AN731" s="101"/>
      <c r="AO731" s="1">
        <v>24</v>
      </c>
      <c r="AP731" s="2">
        <v>36</v>
      </c>
      <c r="AQ731" s="74">
        <f t="shared" si="858"/>
        <v>363</v>
      </c>
      <c r="AR731" s="31">
        <f t="shared" si="859"/>
        <v>4</v>
      </c>
      <c r="AS731" s="2">
        <f t="shared" si="860"/>
        <v>1</v>
      </c>
      <c r="AT731" s="33">
        <f t="shared" si="861"/>
        <v>1</v>
      </c>
      <c r="AU731" s="31">
        <f t="shared" si="862"/>
        <v>0</v>
      </c>
      <c r="AV731" s="2">
        <f t="shared" si="863"/>
        <v>1</v>
      </c>
      <c r="AW731" s="33" t="str">
        <f t="shared" si="864"/>
        <v>보스대상</v>
      </c>
      <c r="AX731" s="31">
        <f t="shared" si="865"/>
        <v>1</v>
      </c>
      <c r="AY731" s="33">
        <f t="shared" si="866"/>
        <v>1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customHeight="1">
      <c r="A732" s="2"/>
      <c r="B732" s="107">
        <v>657</v>
      </c>
      <c r="C732" s="31">
        <v>7</v>
      </c>
      <c r="D732" s="111" t="s">
        <v>18</v>
      </c>
      <c r="E732" s="2" t="s">
        <v>155</v>
      </c>
      <c r="F732" s="2"/>
      <c r="G732" s="2" t="s">
        <v>186</v>
      </c>
      <c r="H732" s="33" t="s">
        <v>80</v>
      </c>
      <c r="I732" s="99">
        <f t="shared" si="0"/>
        <v>968.26236201398365</v>
      </c>
      <c r="J732" s="101">
        <f t="shared" si="1"/>
        <v>56.480718015255015</v>
      </c>
      <c r="K732" s="101">
        <f t="shared" si="2"/>
        <v>176</v>
      </c>
      <c r="L732" s="74">
        <f t="shared" si="537"/>
        <v>136</v>
      </c>
      <c r="M732" s="99">
        <f t="shared" si="191"/>
        <v>6222.9952054813493</v>
      </c>
      <c r="N732" s="108">
        <f t="shared" si="692"/>
        <v>3714.543985493855</v>
      </c>
      <c r="O732" s="108">
        <f t="shared" si="847"/>
        <v>2508.4512199874939</v>
      </c>
      <c r="P732" s="108"/>
      <c r="Q732" s="108"/>
      <c r="R732" s="109"/>
      <c r="S732" s="99">
        <f t="shared" si="696"/>
        <v>5229.3506083390257</v>
      </c>
      <c r="T732" s="108">
        <f t="shared" si="848"/>
        <v>3121.4314343573178</v>
      </c>
      <c r="U732" s="108">
        <f t="shared" si="849"/>
        <v>2107.9191739817079</v>
      </c>
      <c r="V732" s="108"/>
      <c r="W732" s="108"/>
      <c r="X732" s="109"/>
      <c r="Y732" s="99">
        <f t="shared" si="8"/>
        <v>10458.701216678051</v>
      </c>
      <c r="Z732" s="108">
        <f t="shared" ref="Z732:AA732" si="918">T732*$D$58/100</f>
        <v>6242.8628687146356</v>
      </c>
      <c r="AA732" s="108">
        <f t="shared" si="918"/>
        <v>4215.8383479634158</v>
      </c>
      <c r="AB732" s="108"/>
      <c r="AC732" s="108"/>
      <c r="AD732" s="109"/>
      <c r="AE732" s="99">
        <f t="shared" si="868"/>
        <v>6.4269721199712162</v>
      </c>
      <c r="AF732" s="101">
        <f t="shared" si="851"/>
        <v>36</v>
      </c>
      <c r="AG732" s="101">
        <f t="shared" si="852"/>
        <v>19.001300000000001</v>
      </c>
      <c r="AH732" s="101">
        <f t="shared" si="853"/>
        <v>363</v>
      </c>
      <c r="AI732" s="101">
        <f t="shared" si="854"/>
        <v>200</v>
      </c>
      <c r="AJ732" s="112">
        <f t="shared" si="855"/>
        <v>2.2222222222222223</v>
      </c>
      <c r="AK732" s="101">
        <f t="shared" si="463"/>
        <v>5229.3506083390257</v>
      </c>
      <c r="AL732" s="101">
        <f t="shared" si="856"/>
        <v>3121.4314343573178</v>
      </c>
      <c r="AM732" s="101">
        <f t="shared" si="857"/>
        <v>2107.9191739817079</v>
      </c>
      <c r="AN732" s="101"/>
      <c r="AO732" s="1">
        <v>24</v>
      </c>
      <c r="AP732" s="2">
        <v>36</v>
      </c>
      <c r="AQ732" s="74">
        <f t="shared" si="858"/>
        <v>363</v>
      </c>
      <c r="AR732" s="31">
        <f t="shared" si="859"/>
        <v>4</v>
      </c>
      <c r="AS732" s="2">
        <f t="shared" si="860"/>
        <v>1</v>
      </c>
      <c r="AT732" s="33">
        <f t="shared" si="861"/>
        <v>1</v>
      </c>
      <c r="AU732" s="31">
        <f t="shared" si="862"/>
        <v>0</v>
      </c>
      <c r="AV732" s="2">
        <f t="shared" si="863"/>
        <v>0</v>
      </c>
      <c r="AW732" s="33">
        <f t="shared" si="864"/>
        <v>5</v>
      </c>
      <c r="AX732" s="31">
        <f t="shared" si="865"/>
        <v>1</v>
      </c>
      <c r="AY732" s="33">
        <f t="shared" si="866"/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customHeight="1">
      <c r="A733" s="2"/>
      <c r="B733" s="107">
        <v>658</v>
      </c>
      <c r="C733" s="31">
        <v>7</v>
      </c>
      <c r="D733" s="111" t="s">
        <v>18</v>
      </c>
      <c r="E733" s="2" t="s">
        <v>168</v>
      </c>
      <c r="F733" s="2"/>
      <c r="G733" s="2"/>
      <c r="H733" s="33" t="s">
        <v>80</v>
      </c>
      <c r="I733" s="99">
        <f t="shared" si="0"/>
        <v>404.20115050487692</v>
      </c>
      <c r="J733" s="101">
        <f t="shared" si="1"/>
        <v>19.637781784066725</v>
      </c>
      <c r="K733" s="101">
        <f t="shared" si="2"/>
        <v>731</v>
      </c>
      <c r="L733" s="74">
        <f t="shared" si="537"/>
        <v>377</v>
      </c>
      <c r="M733" s="99">
        <f t="shared" si="191"/>
        <v>7471.567779224275</v>
      </c>
      <c r="N733" s="108">
        <f t="shared" si="692"/>
        <v>4963.1165592367815</v>
      </c>
      <c r="O733" s="108">
        <f t="shared" si="847"/>
        <v>2508.4512199874939</v>
      </c>
      <c r="P733" s="108"/>
      <c r="Q733" s="108"/>
      <c r="R733" s="109"/>
      <c r="S733" s="99">
        <f t="shared" si="696"/>
        <v>5229.3506083390257</v>
      </c>
      <c r="T733" s="108">
        <f t="shared" si="848"/>
        <v>3121.4314343573178</v>
      </c>
      <c r="U733" s="108">
        <f t="shared" si="849"/>
        <v>2107.9191739817079</v>
      </c>
      <c r="V733" s="108"/>
      <c r="W733" s="108"/>
      <c r="X733" s="109"/>
      <c r="Y733" s="99">
        <f t="shared" si="8"/>
        <v>10458.701216678051</v>
      </c>
      <c r="Z733" s="108">
        <f t="shared" ref="Z733:AA733" si="919">T733*$D$58/100</f>
        <v>6242.8628687146356</v>
      </c>
      <c r="AA733" s="108">
        <f t="shared" si="919"/>
        <v>4215.8383479634158</v>
      </c>
      <c r="AB733" s="108"/>
      <c r="AC733" s="108"/>
      <c r="AD733" s="109"/>
      <c r="AE733" s="99">
        <f t="shared" si="868"/>
        <v>18.484776131615998</v>
      </c>
      <c r="AF733" s="101">
        <f t="shared" si="851"/>
        <v>36</v>
      </c>
      <c r="AG733" s="101">
        <f t="shared" si="852"/>
        <v>59.001300000000001</v>
      </c>
      <c r="AH733" s="101">
        <f t="shared" si="853"/>
        <v>363</v>
      </c>
      <c r="AI733" s="101">
        <f t="shared" si="854"/>
        <v>200</v>
      </c>
      <c r="AJ733" s="112">
        <f t="shared" si="855"/>
        <v>1.7777777777777777</v>
      </c>
      <c r="AK733" s="101">
        <f t="shared" si="463"/>
        <v>5229.3506083390257</v>
      </c>
      <c r="AL733" s="101">
        <f t="shared" si="856"/>
        <v>3121.4314343573178</v>
      </c>
      <c r="AM733" s="101">
        <f t="shared" si="857"/>
        <v>2107.9191739817079</v>
      </c>
      <c r="AN733" s="101"/>
      <c r="AO733" s="1">
        <v>24</v>
      </c>
      <c r="AP733" s="2">
        <v>36</v>
      </c>
      <c r="AQ733" s="74">
        <f t="shared" si="858"/>
        <v>363</v>
      </c>
      <c r="AR733" s="31">
        <f t="shared" si="859"/>
        <v>0</v>
      </c>
      <c r="AS733" s="2">
        <f t="shared" si="860"/>
        <v>0.8</v>
      </c>
      <c r="AT733" s="33">
        <f t="shared" si="861"/>
        <v>1</v>
      </c>
      <c r="AU733" s="31">
        <f t="shared" si="862"/>
        <v>40</v>
      </c>
      <c r="AV733" s="2">
        <f t="shared" si="863"/>
        <v>0</v>
      </c>
      <c r="AW733" s="33" t="str">
        <f t="shared" si="864"/>
        <v>보스대상</v>
      </c>
      <c r="AX733" s="31">
        <f t="shared" si="865"/>
        <v>1</v>
      </c>
      <c r="AY733" s="33">
        <f t="shared" si="866"/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customHeight="1">
      <c r="A734" s="2"/>
      <c r="B734" s="107">
        <v>659</v>
      </c>
      <c r="C734" s="31">
        <v>7</v>
      </c>
      <c r="D734" s="111" t="s">
        <v>18</v>
      </c>
      <c r="E734" s="2" t="s">
        <v>101</v>
      </c>
      <c r="F734" s="2"/>
      <c r="G734" s="2"/>
      <c r="H734" s="33" t="s">
        <v>80</v>
      </c>
      <c r="I734" s="99">
        <f t="shared" si="0"/>
        <v>504.98273507659582</v>
      </c>
      <c r="J734" s="101">
        <f t="shared" si="1"/>
        <v>19.637781784066725</v>
      </c>
      <c r="K734" s="101">
        <f t="shared" si="2"/>
        <v>590</v>
      </c>
      <c r="L734" s="74">
        <f t="shared" si="537"/>
        <v>323</v>
      </c>
      <c r="M734" s="99">
        <f t="shared" si="191"/>
        <v>9334.4928082220231</v>
      </c>
      <c r="N734" s="108">
        <f t="shared" si="692"/>
        <v>5571.815978240782</v>
      </c>
      <c r="O734" s="108">
        <f t="shared" si="847"/>
        <v>3762.6768299812406</v>
      </c>
      <c r="P734" s="108"/>
      <c r="Q734" s="108"/>
      <c r="R734" s="109"/>
      <c r="S734" s="99">
        <f t="shared" si="696"/>
        <v>7844.0259125085377</v>
      </c>
      <c r="T734" s="108">
        <f t="shared" si="848"/>
        <v>4682.1471515359763</v>
      </c>
      <c r="U734" s="108">
        <f t="shared" si="849"/>
        <v>3161.8787609725614</v>
      </c>
      <c r="V734" s="108"/>
      <c r="W734" s="108"/>
      <c r="X734" s="109"/>
      <c r="Y734" s="99">
        <f t="shared" si="8"/>
        <v>15688.051825017075</v>
      </c>
      <c r="Z734" s="108">
        <f t="shared" ref="Z734:AA734" si="920">T734*$D$58/100</f>
        <v>9364.2943030719525</v>
      </c>
      <c r="AA734" s="108">
        <f t="shared" si="920"/>
        <v>6323.7575219451228</v>
      </c>
      <c r="AB734" s="108"/>
      <c r="AC734" s="108"/>
      <c r="AD734" s="109"/>
      <c r="AE734" s="99">
        <f t="shared" si="868"/>
        <v>18.484776131615998</v>
      </c>
      <c r="AF734" s="101">
        <f t="shared" si="851"/>
        <v>36</v>
      </c>
      <c r="AG734" s="101">
        <f t="shared" si="852"/>
        <v>19.001300000000001</v>
      </c>
      <c r="AH734" s="101">
        <f t="shared" si="853"/>
        <v>363</v>
      </c>
      <c r="AI734" s="101">
        <f t="shared" si="854"/>
        <v>200</v>
      </c>
      <c r="AJ734" s="112">
        <f t="shared" si="855"/>
        <v>1.7777777777777777</v>
      </c>
      <c r="AK734" s="101">
        <f t="shared" si="463"/>
        <v>7844.0259125085377</v>
      </c>
      <c r="AL734" s="101">
        <f t="shared" si="856"/>
        <v>4682.1471515359763</v>
      </c>
      <c r="AM734" s="101">
        <f t="shared" si="857"/>
        <v>3161.8787609725614</v>
      </c>
      <c r="AN734" s="101"/>
      <c r="AO734" s="1">
        <v>24</v>
      </c>
      <c r="AP734" s="2">
        <v>36</v>
      </c>
      <c r="AQ734" s="74">
        <f t="shared" si="858"/>
        <v>363</v>
      </c>
      <c r="AR734" s="31">
        <f t="shared" si="859"/>
        <v>0</v>
      </c>
      <c r="AS734" s="2">
        <f t="shared" si="860"/>
        <v>0.8</v>
      </c>
      <c r="AT734" s="33">
        <f t="shared" si="861"/>
        <v>1</v>
      </c>
      <c r="AU734" s="31">
        <f t="shared" si="862"/>
        <v>0</v>
      </c>
      <c r="AV734" s="2">
        <f t="shared" si="863"/>
        <v>1</v>
      </c>
      <c r="AW734" s="33" t="str">
        <f t="shared" si="864"/>
        <v>보스대상</v>
      </c>
      <c r="AX734" s="31">
        <f t="shared" si="865"/>
        <v>1</v>
      </c>
      <c r="AY734" s="33">
        <f t="shared" si="866"/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customHeight="1">
      <c r="A735" s="2"/>
      <c r="B735" s="107">
        <v>660</v>
      </c>
      <c r="C735" s="31">
        <v>7</v>
      </c>
      <c r="D735" s="111" t="s">
        <v>18</v>
      </c>
      <c r="E735" s="2" t="s">
        <v>103</v>
      </c>
      <c r="F735" s="2"/>
      <c r="G735" s="2" t="s">
        <v>186</v>
      </c>
      <c r="H735" s="33" t="s">
        <v>80</v>
      </c>
      <c r="I735" s="99">
        <f t="shared" si="0"/>
        <v>758.73591600896304</v>
      </c>
      <c r="J735" s="101">
        <f t="shared" si="1"/>
        <v>44.258613162461806</v>
      </c>
      <c r="K735" s="101">
        <f t="shared" si="2"/>
        <v>296</v>
      </c>
      <c r="L735" s="74">
        <f t="shared" si="537"/>
        <v>202</v>
      </c>
      <c r="M735" s="99">
        <f t="shared" si="191"/>
        <v>6222.9952054813493</v>
      </c>
      <c r="N735" s="108">
        <f t="shared" si="692"/>
        <v>3714.543985493855</v>
      </c>
      <c r="O735" s="108">
        <f t="shared" si="847"/>
        <v>2508.4512199874939</v>
      </c>
      <c r="P735" s="108"/>
      <c r="Q735" s="108"/>
      <c r="R735" s="109"/>
      <c r="S735" s="99">
        <f t="shared" si="696"/>
        <v>5229.3506083390257</v>
      </c>
      <c r="T735" s="108">
        <f t="shared" si="848"/>
        <v>3121.4314343573178</v>
      </c>
      <c r="U735" s="108">
        <f t="shared" si="849"/>
        <v>2107.9191739817079</v>
      </c>
      <c r="V735" s="108"/>
      <c r="W735" s="108"/>
      <c r="X735" s="109"/>
      <c r="Y735" s="99">
        <f t="shared" si="8"/>
        <v>10458.701216678051</v>
      </c>
      <c r="Z735" s="108">
        <f t="shared" ref="Z735:AA735" si="921">T735*$D$58/100</f>
        <v>6242.8628687146356</v>
      </c>
      <c r="AA735" s="108">
        <f t="shared" si="921"/>
        <v>4215.8383479634158</v>
      </c>
      <c r="AB735" s="108"/>
      <c r="AC735" s="108"/>
      <c r="AD735" s="109"/>
      <c r="AE735" s="99">
        <f t="shared" si="868"/>
        <v>8.2017933699712149</v>
      </c>
      <c r="AF735" s="101">
        <f t="shared" si="851"/>
        <v>36</v>
      </c>
      <c r="AG735" s="101">
        <f t="shared" si="852"/>
        <v>19.001300000000001</v>
      </c>
      <c r="AH735" s="101">
        <f t="shared" si="853"/>
        <v>363</v>
      </c>
      <c r="AI735" s="101">
        <f t="shared" si="854"/>
        <v>200</v>
      </c>
      <c r="AJ735" s="112">
        <f t="shared" si="855"/>
        <v>1.7777777777777777</v>
      </c>
      <c r="AK735" s="101">
        <f t="shared" si="463"/>
        <v>5229.3506083390257</v>
      </c>
      <c r="AL735" s="101">
        <f t="shared" si="856"/>
        <v>3121.4314343573178</v>
      </c>
      <c r="AM735" s="101">
        <f t="shared" si="857"/>
        <v>2107.9191739817079</v>
      </c>
      <c r="AN735" s="101"/>
      <c r="AO735" s="1">
        <v>24</v>
      </c>
      <c r="AP735" s="2">
        <v>36</v>
      </c>
      <c r="AQ735" s="74">
        <f t="shared" si="858"/>
        <v>363</v>
      </c>
      <c r="AR735" s="31">
        <f t="shared" si="859"/>
        <v>0</v>
      </c>
      <c r="AS735" s="2">
        <f t="shared" si="860"/>
        <v>0.8</v>
      </c>
      <c r="AT735" s="33">
        <f t="shared" si="861"/>
        <v>1</v>
      </c>
      <c r="AU735" s="31">
        <f t="shared" si="862"/>
        <v>0</v>
      </c>
      <c r="AV735" s="2">
        <f t="shared" si="863"/>
        <v>0</v>
      </c>
      <c r="AW735" s="33">
        <f t="shared" si="864"/>
        <v>5</v>
      </c>
      <c r="AX735" s="31">
        <f t="shared" si="865"/>
        <v>1</v>
      </c>
      <c r="AY735" s="33">
        <f t="shared" si="866"/>
        <v>1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customHeight="1">
      <c r="A736" s="2"/>
      <c r="B736" s="107">
        <v>661</v>
      </c>
      <c r="C736" s="31">
        <v>7</v>
      </c>
      <c r="D736" s="111" t="s">
        <v>18</v>
      </c>
      <c r="E736" s="2" t="s">
        <v>179</v>
      </c>
      <c r="F736" s="2"/>
      <c r="G736" s="2"/>
      <c r="H736" s="33" t="s">
        <v>80</v>
      </c>
      <c r="I736" s="99">
        <f t="shared" si="0"/>
        <v>404.20115050487692</v>
      </c>
      <c r="J736" s="101">
        <f t="shared" si="1"/>
        <v>19.637781784066725</v>
      </c>
      <c r="K736" s="101">
        <f t="shared" si="2"/>
        <v>731</v>
      </c>
      <c r="L736" s="74">
        <f t="shared" si="537"/>
        <v>377</v>
      </c>
      <c r="M736" s="99">
        <f t="shared" si="191"/>
        <v>7471.567779224275</v>
      </c>
      <c r="N736" s="108">
        <f t="shared" si="692"/>
        <v>4963.1165592367815</v>
      </c>
      <c r="O736" s="108">
        <f t="shared" si="847"/>
        <v>2508.4512199874939</v>
      </c>
      <c r="P736" s="108"/>
      <c r="Q736" s="108"/>
      <c r="R736" s="109"/>
      <c r="S736" s="99">
        <f t="shared" si="696"/>
        <v>5229.3506083390257</v>
      </c>
      <c r="T736" s="108">
        <f t="shared" si="848"/>
        <v>3121.4314343573178</v>
      </c>
      <c r="U736" s="108">
        <f t="shared" si="849"/>
        <v>2107.9191739817079</v>
      </c>
      <c r="V736" s="108"/>
      <c r="W736" s="108"/>
      <c r="X736" s="109"/>
      <c r="Y736" s="99">
        <f t="shared" si="8"/>
        <v>10458.701216678051</v>
      </c>
      <c r="Z736" s="108">
        <f t="shared" ref="Z736:AA736" si="922">T736*$D$58/100</f>
        <v>6242.8628687146356</v>
      </c>
      <c r="AA736" s="108">
        <f t="shared" si="922"/>
        <v>4215.8383479634158</v>
      </c>
      <c r="AB736" s="108"/>
      <c r="AC736" s="108"/>
      <c r="AD736" s="109"/>
      <c r="AE736" s="99">
        <f t="shared" si="868"/>
        <v>18.484776131615998</v>
      </c>
      <c r="AF736" s="101">
        <f t="shared" si="851"/>
        <v>36</v>
      </c>
      <c r="AG736" s="101">
        <f t="shared" si="852"/>
        <v>59.001300000000001</v>
      </c>
      <c r="AH736" s="101">
        <f t="shared" si="853"/>
        <v>363</v>
      </c>
      <c r="AI736" s="101">
        <f t="shared" si="854"/>
        <v>200</v>
      </c>
      <c r="AJ736" s="112">
        <f t="shared" si="855"/>
        <v>2.2222222222222223</v>
      </c>
      <c r="AK736" s="101">
        <f t="shared" si="463"/>
        <v>5229.3506083390257</v>
      </c>
      <c r="AL736" s="101">
        <f t="shared" si="856"/>
        <v>3121.4314343573178</v>
      </c>
      <c r="AM736" s="101">
        <f t="shared" si="857"/>
        <v>2107.9191739817079</v>
      </c>
      <c r="AN736" s="101"/>
      <c r="AO736" s="1">
        <v>24</v>
      </c>
      <c r="AP736" s="2">
        <v>36</v>
      </c>
      <c r="AQ736" s="74">
        <f t="shared" si="858"/>
        <v>363</v>
      </c>
      <c r="AR736" s="31">
        <f t="shared" si="859"/>
        <v>0</v>
      </c>
      <c r="AS736" s="2">
        <f t="shared" si="860"/>
        <v>1</v>
      </c>
      <c r="AT736" s="33">
        <f t="shared" si="861"/>
        <v>1.2</v>
      </c>
      <c r="AU736" s="31">
        <f t="shared" si="862"/>
        <v>40</v>
      </c>
      <c r="AV736" s="2">
        <f t="shared" si="863"/>
        <v>0</v>
      </c>
      <c r="AW736" s="33" t="str">
        <f t="shared" si="864"/>
        <v>보스대상</v>
      </c>
      <c r="AX736" s="31">
        <f t="shared" si="865"/>
        <v>1</v>
      </c>
      <c r="AY736" s="33">
        <f t="shared" si="866"/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customHeight="1">
      <c r="A737" s="2"/>
      <c r="B737" s="107">
        <v>662</v>
      </c>
      <c r="C737" s="31">
        <v>7</v>
      </c>
      <c r="D737" s="111" t="s">
        <v>18</v>
      </c>
      <c r="E737" s="2" t="s">
        <v>117</v>
      </c>
      <c r="F737" s="2"/>
      <c r="G737" s="2"/>
      <c r="H737" s="33" t="s">
        <v>80</v>
      </c>
      <c r="I737" s="99">
        <f t="shared" si="0"/>
        <v>605.9792820919148</v>
      </c>
      <c r="J737" s="101">
        <f t="shared" si="1"/>
        <v>19.637781784066725</v>
      </c>
      <c r="K737" s="101">
        <f t="shared" si="2"/>
        <v>457</v>
      </c>
      <c r="L737" s="74">
        <f t="shared" si="537"/>
        <v>267</v>
      </c>
      <c r="M737" s="99">
        <f t="shared" si="191"/>
        <v>11201.391369866426</v>
      </c>
      <c r="N737" s="108">
        <f t="shared" si="692"/>
        <v>6686.1791738889369</v>
      </c>
      <c r="O737" s="108">
        <f t="shared" si="847"/>
        <v>4515.2121959774886</v>
      </c>
      <c r="P737" s="108"/>
      <c r="Q737" s="108"/>
      <c r="R737" s="109"/>
      <c r="S737" s="99">
        <f t="shared" si="696"/>
        <v>9412.8310950102441</v>
      </c>
      <c r="T737" s="108">
        <f t="shared" si="848"/>
        <v>5618.576581843171</v>
      </c>
      <c r="U737" s="108">
        <f t="shared" si="849"/>
        <v>3794.2545131670736</v>
      </c>
      <c r="V737" s="108"/>
      <c r="W737" s="108"/>
      <c r="X737" s="109"/>
      <c r="Y737" s="99">
        <f t="shared" si="8"/>
        <v>18825.662190020488</v>
      </c>
      <c r="Z737" s="108">
        <f t="shared" ref="Z737:AA737" si="923">T737*$D$58/100</f>
        <v>11237.153163686342</v>
      </c>
      <c r="AA737" s="108">
        <f t="shared" si="923"/>
        <v>7588.5090263341472</v>
      </c>
      <c r="AB737" s="108"/>
      <c r="AC737" s="108"/>
      <c r="AD737" s="109"/>
      <c r="AE737" s="99">
        <f t="shared" si="868"/>
        <v>18.484776131615998</v>
      </c>
      <c r="AF737" s="101">
        <f t="shared" si="851"/>
        <v>36</v>
      </c>
      <c r="AG737" s="101">
        <f t="shared" si="852"/>
        <v>19.001300000000001</v>
      </c>
      <c r="AH737" s="101">
        <f t="shared" si="853"/>
        <v>363</v>
      </c>
      <c r="AI737" s="101">
        <f t="shared" si="854"/>
        <v>200</v>
      </c>
      <c r="AJ737" s="112">
        <f t="shared" si="855"/>
        <v>2.2222222222222223</v>
      </c>
      <c r="AK737" s="101">
        <f t="shared" si="463"/>
        <v>7844.0259125085377</v>
      </c>
      <c r="AL737" s="101">
        <f t="shared" si="856"/>
        <v>4682.1471515359763</v>
      </c>
      <c r="AM737" s="101">
        <f t="shared" si="857"/>
        <v>3161.8787609725614</v>
      </c>
      <c r="AN737" s="101"/>
      <c r="AO737" s="1">
        <v>24</v>
      </c>
      <c r="AP737" s="2">
        <v>36</v>
      </c>
      <c r="AQ737" s="74">
        <f t="shared" si="858"/>
        <v>363</v>
      </c>
      <c r="AR737" s="31">
        <f t="shared" si="859"/>
        <v>0</v>
      </c>
      <c r="AS737" s="2">
        <f t="shared" si="860"/>
        <v>1</v>
      </c>
      <c r="AT737" s="33">
        <f t="shared" si="861"/>
        <v>1.2</v>
      </c>
      <c r="AU737" s="31">
        <f t="shared" si="862"/>
        <v>0</v>
      </c>
      <c r="AV737" s="2">
        <f t="shared" si="863"/>
        <v>1</v>
      </c>
      <c r="AW737" s="33" t="str">
        <f t="shared" si="864"/>
        <v>보스대상</v>
      </c>
      <c r="AX737" s="31">
        <f t="shared" si="865"/>
        <v>1</v>
      </c>
      <c r="AY737" s="33">
        <f t="shared" si="866"/>
        <v>1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customHeight="1">
      <c r="A738" s="2"/>
      <c r="B738" s="107">
        <v>663</v>
      </c>
      <c r="C738" s="31">
        <v>7</v>
      </c>
      <c r="D738" s="111" t="s">
        <v>18</v>
      </c>
      <c r="E738" s="2" t="s">
        <v>134</v>
      </c>
      <c r="F738" s="2"/>
      <c r="G738" s="2" t="s">
        <v>186</v>
      </c>
      <c r="H738" s="33" t="s">
        <v>80</v>
      </c>
      <c r="I738" s="99">
        <f t="shared" si="0"/>
        <v>758.73591600896304</v>
      </c>
      <c r="J738" s="101">
        <f t="shared" si="1"/>
        <v>44.258613162461806</v>
      </c>
      <c r="K738" s="101">
        <f t="shared" si="2"/>
        <v>296</v>
      </c>
      <c r="L738" s="74">
        <f t="shared" si="537"/>
        <v>202</v>
      </c>
      <c r="M738" s="99">
        <f t="shared" si="191"/>
        <v>6222.9952054813493</v>
      </c>
      <c r="N738" s="108">
        <f t="shared" si="692"/>
        <v>3714.543985493855</v>
      </c>
      <c r="O738" s="108">
        <f t="shared" si="847"/>
        <v>2508.4512199874939</v>
      </c>
      <c r="P738" s="108"/>
      <c r="Q738" s="108"/>
      <c r="R738" s="109"/>
      <c r="S738" s="99">
        <f t="shared" si="696"/>
        <v>5229.3506083390257</v>
      </c>
      <c r="T738" s="108">
        <f t="shared" si="848"/>
        <v>3121.4314343573178</v>
      </c>
      <c r="U738" s="108">
        <f t="shared" si="849"/>
        <v>2107.9191739817079</v>
      </c>
      <c r="V738" s="108"/>
      <c r="W738" s="108"/>
      <c r="X738" s="109"/>
      <c r="Y738" s="99">
        <f t="shared" si="8"/>
        <v>10458.701216678051</v>
      </c>
      <c r="Z738" s="108">
        <f t="shared" ref="Z738:AA738" si="924">T738*$D$58/100</f>
        <v>6242.8628687146356</v>
      </c>
      <c r="AA738" s="108">
        <f t="shared" si="924"/>
        <v>4215.8383479634158</v>
      </c>
      <c r="AB738" s="108"/>
      <c r="AC738" s="108"/>
      <c r="AD738" s="109"/>
      <c r="AE738" s="99">
        <f t="shared" si="868"/>
        <v>8.2017933699712149</v>
      </c>
      <c r="AF738" s="101">
        <f t="shared" si="851"/>
        <v>36</v>
      </c>
      <c r="AG738" s="101">
        <f t="shared" si="852"/>
        <v>19.001300000000001</v>
      </c>
      <c r="AH738" s="101">
        <f t="shared" si="853"/>
        <v>363</v>
      </c>
      <c r="AI738" s="101">
        <f t="shared" si="854"/>
        <v>200</v>
      </c>
      <c r="AJ738" s="112">
        <f t="shared" si="855"/>
        <v>2.2222222222222223</v>
      </c>
      <c r="AK738" s="101">
        <f t="shared" si="463"/>
        <v>5229.3506083390257</v>
      </c>
      <c r="AL738" s="101">
        <f t="shared" si="856"/>
        <v>3121.4314343573178</v>
      </c>
      <c r="AM738" s="101">
        <f t="shared" si="857"/>
        <v>2107.9191739817079</v>
      </c>
      <c r="AN738" s="101"/>
      <c r="AO738" s="1">
        <v>24</v>
      </c>
      <c r="AP738" s="2">
        <v>36</v>
      </c>
      <c r="AQ738" s="74">
        <f t="shared" si="858"/>
        <v>363</v>
      </c>
      <c r="AR738" s="31">
        <f t="shared" si="859"/>
        <v>0</v>
      </c>
      <c r="AS738" s="2">
        <f t="shared" si="860"/>
        <v>1</v>
      </c>
      <c r="AT738" s="33">
        <f t="shared" si="861"/>
        <v>1.2</v>
      </c>
      <c r="AU738" s="31">
        <f t="shared" si="862"/>
        <v>0</v>
      </c>
      <c r="AV738" s="2">
        <f t="shared" si="863"/>
        <v>0</v>
      </c>
      <c r="AW738" s="33">
        <f t="shared" si="864"/>
        <v>5</v>
      </c>
      <c r="AX738" s="31">
        <f t="shared" si="865"/>
        <v>1</v>
      </c>
      <c r="AY738" s="33">
        <f t="shared" si="866"/>
        <v>1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customHeight="1">
      <c r="A739" s="2"/>
      <c r="B739" s="107">
        <v>664</v>
      </c>
      <c r="C739" s="31">
        <v>4</v>
      </c>
      <c r="D739" s="111" t="s">
        <v>18</v>
      </c>
      <c r="E739" s="2" t="s">
        <v>148</v>
      </c>
      <c r="F739" s="2"/>
      <c r="G739" s="2"/>
      <c r="H739" s="33" t="s">
        <v>80</v>
      </c>
      <c r="I739" s="99">
        <f t="shared" si="0"/>
        <v>397.94502701033133</v>
      </c>
      <c r="J739" s="101">
        <f t="shared" si="1"/>
        <v>13.738562349309744</v>
      </c>
      <c r="K739" s="101">
        <f t="shared" si="2"/>
        <v>739</v>
      </c>
      <c r="L739" s="74">
        <f t="shared" si="537"/>
        <v>383</v>
      </c>
      <c r="M739" s="99">
        <f t="shared" si="191"/>
        <v>5764.1446289345313</v>
      </c>
      <c r="N739" s="108">
        <f t="shared" si="692"/>
        <v>3440.5758339368094</v>
      </c>
      <c r="O739" s="108">
        <f t="shared" si="847"/>
        <v>2323.5687949977214</v>
      </c>
      <c r="P739" s="108"/>
      <c r="Q739" s="108"/>
      <c r="R739" s="109"/>
      <c r="S739" s="99">
        <f t="shared" si="696"/>
        <v>4843.7661008195128</v>
      </c>
      <c r="T739" s="108">
        <f t="shared" si="848"/>
        <v>2891.2086119536589</v>
      </c>
      <c r="U739" s="108">
        <f t="shared" si="849"/>
        <v>1952.5574888658539</v>
      </c>
      <c r="V739" s="108"/>
      <c r="W739" s="108"/>
      <c r="X739" s="109"/>
      <c r="Y739" s="99">
        <f t="shared" si="8"/>
        <v>9687.5322016390255</v>
      </c>
      <c r="Z739" s="108">
        <f t="shared" ref="Z739:AA739" si="925">T739*$D$58/100</f>
        <v>5782.4172239073177</v>
      </c>
      <c r="AA739" s="108">
        <f t="shared" si="925"/>
        <v>3905.1149777317078</v>
      </c>
      <c r="AB739" s="108"/>
      <c r="AC739" s="108"/>
      <c r="AD739" s="109"/>
      <c r="AE739" s="99">
        <f t="shared" si="868"/>
        <v>14.484776131615998</v>
      </c>
      <c r="AF739" s="101">
        <f t="shared" si="851"/>
        <v>36</v>
      </c>
      <c r="AG739" s="101">
        <f t="shared" si="852"/>
        <v>19.001300000000001</v>
      </c>
      <c r="AH739" s="101">
        <f t="shared" si="853"/>
        <v>199</v>
      </c>
      <c r="AI739" s="101">
        <f t="shared" si="854"/>
        <v>200</v>
      </c>
      <c r="AJ739" s="112">
        <f t="shared" si="855"/>
        <v>2.2222222222222223</v>
      </c>
      <c r="AK739" s="101">
        <f t="shared" si="463"/>
        <v>4843.7661008195128</v>
      </c>
      <c r="AL739" s="101">
        <f t="shared" si="856"/>
        <v>2891.2086119536589</v>
      </c>
      <c r="AM739" s="101">
        <f t="shared" si="857"/>
        <v>1952.5574888658539</v>
      </c>
      <c r="AN739" s="101"/>
      <c r="AO739" s="1">
        <v>24</v>
      </c>
      <c r="AP739" s="2">
        <v>36</v>
      </c>
      <c r="AQ739" s="74">
        <f t="shared" si="858"/>
        <v>199</v>
      </c>
      <c r="AR739" s="31">
        <f t="shared" si="859"/>
        <v>4</v>
      </c>
      <c r="AS739" s="2">
        <f t="shared" si="860"/>
        <v>1</v>
      </c>
      <c r="AT739" s="33">
        <f t="shared" si="861"/>
        <v>1</v>
      </c>
      <c r="AU739" s="31">
        <f t="shared" si="862"/>
        <v>0</v>
      </c>
      <c r="AV739" s="2">
        <f t="shared" si="863"/>
        <v>0</v>
      </c>
      <c r="AW739" s="33" t="str">
        <f t="shared" si="864"/>
        <v>보스대상</v>
      </c>
      <c r="AX739" s="31">
        <f t="shared" si="865"/>
        <v>1</v>
      </c>
      <c r="AY739" s="33">
        <f t="shared" si="866"/>
        <v>1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customHeight="1">
      <c r="A740" s="2"/>
      <c r="B740" s="107">
        <v>665</v>
      </c>
      <c r="C740" s="31">
        <v>4</v>
      </c>
      <c r="D740" s="111" t="s">
        <v>18</v>
      </c>
      <c r="E740" s="2" t="s">
        <v>79</v>
      </c>
      <c r="F740" s="2"/>
      <c r="G740" s="2"/>
      <c r="H740" s="33" t="s">
        <v>80</v>
      </c>
      <c r="I740" s="99">
        <f t="shared" si="0"/>
        <v>311.83199557800708</v>
      </c>
      <c r="J740" s="101">
        <f t="shared" si="1"/>
        <v>10.765615909171565</v>
      </c>
      <c r="K740" s="101">
        <f t="shared" si="2"/>
        <v>828</v>
      </c>
      <c r="L740" s="74">
        <f t="shared" si="537"/>
        <v>404</v>
      </c>
      <c r="M740" s="99">
        <f t="shared" si="191"/>
        <v>5764.1446289345313</v>
      </c>
      <c r="N740" s="108">
        <f t="shared" si="692"/>
        <v>3440.5758339368094</v>
      </c>
      <c r="O740" s="108">
        <f t="shared" si="847"/>
        <v>2323.5687949977214</v>
      </c>
      <c r="P740" s="108"/>
      <c r="Q740" s="108"/>
      <c r="R740" s="109"/>
      <c r="S740" s="99">
        <f t="shared" si="696"/>
        <v>4843.7661008195128</v>
      </c>
      <c r="T740" s="108">
        <f t="shared" si="848"/>
        <v>2891.2086119536589</v>
      </c>
      <c r="U740" s="108">
        <f t="shared" si="849"/>
        <v>1952.5574888658539</v>
      </c>
      <c r="V740" s="108"/>
      <c r="W740" s="108"/>
      <c r="X740" s="109"/>
      <c r="Y740" s="99">
        <f t="shared" si="8"/>
        <v>9687.5322016390255</v>
      </c>
      <c r="Z740" s="108">
        <f t="shared" ref="Z740:AA740" si="926">T740*$D$58/100</f>
        <v>5782.4172239073177</v>
      </c>
      <c r="AA740" s="108">
        <f t="shared" si="926"/>
        <v>3905.1149777317078</v>
      </c>
      <c r="AB740" s="108"/>
      <c r="AC740" s="108"/>
      <c r="AD740" s="109"/>
      <c r="AE740" s="99">
        <f t="shared" si="868"/>
        <v>18.484776131615998</v>
      </c>
      <c r="AF740" s="101">
        <f t="shared" si="851"/>
        <v>36</v>
      </c>
      <c r="AG740" s="101">
        <f t="shared" si="852"/>
        <v>19.001300000000001</v>
      </c>
      <c r="AH740" s="101">
        <f t="shared" si="853"/>
        <v>199</v>
      </c>
      <c r="AI740" s="101">
        <f t="shared" si="854"/>
        <v>200</v>
      </c>
      <c r="AJ740" s="112">
        <f t="shared" si="855"/>
        <v>1.7777777777777777</v>
      </c>
      <c r="AK740" s="101">
        <f t="shared" si="463"/>
        <v>4843.7661008195128</v>
      </c>
      <c r="AL740" s="101">
        <f t="shared" si="856"/>
        <v>2891.2086119536589</v>
      </c>
      <c r="AM740" s="101">
        <f t="shared" si="857"/>
        <v>1952.5574888658539</v>
      </c>
      <c r="AN740" s="101"/>
      <c r="AO740" s="1">
        <v>24</v>
      </c>
      <c r="AP740" s="2">
        <v>36</v>
      </c>
      <c r="AQ740" s="74">
        <f t="shared" si="858"/>
        <v>199</v>
      </c>
      <c r="AR740" s="31">
        <f t="shared" si="859"/>
        <v>0</v>
      </c>
      <c r="AS740" s="2">
        <f t="shared" si="860"/>
        <v>0.8</v>
      </c>
      <c r="AT740" s="33">
        <f t="shared" si="861"/>
        <v>1</v>
      </c>
      <c r="AU740" s="31">
        <f t="shared" si="862"/>
        <v>0</v>
      </c>
      <c r="AV740" s="2">
        <f t="shared" si="863"/>
        <v>0</v>
      </c>
      <c r="AW740" s="33" t="str">
        <f t="shared" si="864"/>
        <v>보스대상</v>
      </c>
      <c r="AX740" s="31">
        <f t="shared" si="865"/>
        <v>1</v>
      </c>
      <c r="AY740" s="33">
        <f t="shared" si="866"/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customHeight="1">
      <c r="A741" s="2"/>
      <c r="B741" s="107">
        <v>666</v>
      </c>
      <c r="C741" s="31">
        <v>4</v>
      </c>
      <c r="D741" s="111" t="s">
        <v>18</v>
      </c>
      <c r="E741" s="2" t="s">
        <v>87</v>
      </c>
      <c r="F741" s="2"/>
      <c r="G741" s="2"/>
      <c r="H741" s="33" t="s">
        <v>80</v>
      </c>
      <c r="I741" s="99">
        <f t="shared" si="0"/>
        <v>311.83199557800708</v>
      </c>
      <c r="J741" s="101">
        <f t="shared" si="1"/>
        <v>10.765615909171565</v>
      </c>
      <c r="K741" s="101">
        <f t="shared" si="2"/>
        <v>828</v>
      </c>
      <c r="L741" s="74">
        <f t="shared" si="537"/>
        <v>404</v>
      </c>
      <c r="M741" s="99">
        <f t="shared" si="191"/>
        <v>5764.1446289345313</v>
      </c>
      <c r="N741" s="108">
        <f t="shared" si="692"/>
        <v>3440.5758339368094</v>
      </c>
      <c r="O741" s="108">
        <f t="shared" si="847"/>
        <v>2323.5687949977214</v>
      </c>
      <c r="P741" s="108"/>
      <c r="Q741" s="108"/>
      <c r="R741" s="109"/>
      <c r="S741" s="99">
        <f t="shared" si="696"/>
        <v>4843.7661008195128</v>
      </c>
      <c r="T741" s="108">
        <f t="shared" si="848"/>
        <v>2891.2086119536589</v>
      </c>
      <c r="U741" s="108">
        <f t="shared" si="849"/>
        <v>1952.5574888658539</v>
      </c>
      <c r="V741" s="108"/>
      <c r="W741" s="108"/>
      <c r="X741" s="109"/>
      <c r="Y741" s="99">
        <f t="shared" si="8"/>
        <v>9687.5322016390255</v>
      </c>
      <c r="Z741" s="108">
        <f t="shared" ref="Z741:AA741" si="927">T741*$D$58/100</f>
        <v>5782.4172239073177</v>
      </c>
      <c r="AA741" s="108">
        <f t="shared" si="927"/>
        <v>3905.1149777317078</v>
      </c>
      <c r="AB741" s="108"/>
      <c r="AC741" s="108"/>
      <c r="AD741" s="109"/>
      <c r="AE741" s="99">
        <f t="shared" si="868"/>
        <v>18.484776131615998</v>
      </c>
      <c r="AF741" s="101">
        <f t="shared" si="851"/>
        <v>36</v>
      </c>
      <c r="AG741" s="101">
        <f t="shared" si="852"/>
        <v>19.001300000000001</v>
      </c>
      <c r="AH741" s="101">
        <f t="shared" si="853"/>
        <v>199</v>
      </c>
      <c r="AI741" s="101">
        <f t="shared" si="854"/>
        <v>200</v>
      </c>
      <c r="AJ741" s="112">
        <f t="shared" si="855"/>
        <v>2.2222222222222223</v>
      </c>
      <c r="AK741" s="101">
        <f t="shared" si="463"/>
        <v>4843.7661008195128</v>
      </c>
      <c r="AL741" s="101">
        <f t="shared" si="856"/>
        <v>2891.2086119536589</v>
      </c>
      <c r="AM741" s="101">
        <f t="shared" si="857"/>
        <v>1952.5574888658539</v>
      </c>
      <c r="AN741" s="101"/>
      <c r="AO741" s="1">
        <v>24</v>
      </c>
      <c r="AP741" s="2">
        <v>36</v>
      </c>
      <c r="AQ741" s="74">
        <f t="shared" si="858"/>
        <v>199</v>
      </c>
      <c r="AR741" s="31">
        <f t="shared" si="859"/>
        <v>0</v>
      </c>
      <c r="AS741" s="2">
        <f t="shared" si="860"/>
        <v>1</v>
      </c>
      <c r="AT741" s="33">
        <f t="shared" si="861"/>
        <v>1.2</v>
      </c>
      <c r="AU741" s="31">
        <f t="shared" si="862"/>
        <v>0</v>
      </c>
      <c r="AV741" s="2">
        <f t="shared" si="863"/>
        <v>0</v>
      </c>
      <c r="AW741" s="33" t="str">
        <f t="shared" si="864"/>
        <v>보스대상</v>
      </c>
      <c r="AX741" s="31">
        <f t="shared" si="865"/>
        <v>1</v>
      </c>
      <c r="AY741" s="33">
        <f t="shared" si="866"/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customHeight="1">
      <c r="A742" s="2"/>
      <c r="B742" s="107">
        <v>667</v>
      </c>
      <c r="C742" s="31">
        <v>1</v>
      </c>
      <c r="D742" s="111" t="s">
        <v>18</v>
      </c>
      <c r="E742" s="2" t="s">
        <v>67</v>
      </c>
      <c r="F742" s="2"/>
      <c r="G742" s="1"/>
      <c r="H742" s="33" t="s">
        <v>80</v>
      </c>
      <c r="I742" s="99">
        <f t="shared" si="0"/>
        <v>250.36459216253039</v>
      </c>
      <c r="J742" s="101">
        <f t="shared" si="1"/>
        <v>5.4639558131976278</v>
      </c>
      <c r="K742" s="101">
        <f t="shared" si="2"/>
        <v>864</v>
      </c>
      <c r="L742" s="74">
        <f t="shared" si="537"/>
        <v>414</v>
      </c>
      <c r="M742" s="99">
        <f t="shared" si="191"/>
        <v>4627.9334374077152</v>
      </c>
      <c r="N742" s="108">
        <f t="shared" si="692"/>
        <v>2762.7321991090835</v>
      </c>
      <c r="O742" s="108">
        <f t="shared" si="847"/>
        <v>1865.2012382986313</v>
      </c>
      <c r="P742" s="108"/>
      <c r="Q742" s="108"/>
      <c r="R742" s="109"/>
      <c r="S742" s="99">
        <f t="shared" si="696"/>
        <v>3888.97721067561</v>
      </c>
      <c r="T742" s="108">
        <f t="shared" si="848"/>
        <v>2321.5983347317074</v>
      </c>
      <c r="U742" s="108">
        <f t="shared" si="849"/>
        <v>1567.3788759439026</v>
      </c>
      <c r="V742" s="108"/>
      <c r="W742" s="108"/>
      <c r="X742" s="109"/>
      <c r="Y742" s="99">
        <f t="shared" si="8"/>
        <v>7777.9544213512199</v>
      </c>
      <c r="Z742" s="108">
        <f t="shared" ref="Z742:AA742" si="928">T742*$D$58/100</f>
        <v>4643.1966694634148</v>
      </c>
      <c r="AA742" s="108">
        <f t="shared" si="928"/>
        <v>3134.7577518878052</v>
      </c>
      <c r="AB742" s="108"/>
      <c r="AC742" s="108"/>
      <c r="AD742" s="109"/>
      <c r="AE742" s="99">
        <f t="shared" si="868"/>
        <v>18.484776131615998</v>
      </c>
      <c r="AF742" s="101">
        <f t="shared" si="851"/>
        <v>36</v>
      </c>
      <c r="AG742" s="101">
        <f t="shared" si="852"/>
        <v>19.001300000000001</v>
      </c>
      <c r="AH742" s="101">
        <f t="shared" si="853"/>
        <v>101</v>
      </c>
      <c r="AI742" s="101">
        <f t="shared" si="854"/>
        <v>200</v>
      </c>
      <c r="AJ742" s="112">
        <f t="shared" si="855"/>
        <v>2.2222222222222223</v>
      </c>
      <c r="AK742" s="101">
        <f t="shared" si="463"/>
        <v>3888.97721067561</v>
      </c>
      <c r="AL742" s="101">
        <f t="shared" si="856"/>
        <v>2321.5983347317074</v>
      </c>
      <c r="AM742" s="101">
        <f t="shared" si="857"/>
        <v>1567.3788759439026</v>
      </c>
      <c r="AN742" s="101"/>
      <c r="AO742" s="1">
        <v>24</v>
      </c>
      <c r="AP742" s="2">
        <v>36</v>
      </c>
      <c r="AQ742" s="74">
        <f t="shared" si="858"/>
        <v>101</v>
      </c>
      <c r="AR742" s="31">
        <f t="shared" si="859"/>
        <v>0</v>
      </c>
      <c r="AS742" s="2">
        <f t="shared" si="860"/>
        <v>1</v>
      </c>
      <c r="AT742" s="33">
        <f t="shared" si="861"/>
        <v>1</v>
      </c>
      <c r="AU742" s="31">
        <f t="shared" si="862"/>
        <v>0</v>
      </c>
      <c r="AV742" s="2">
        <f t="shared" si="863"/>
        <v>0</v>
      </c>
      <c r="AW742" s="33" t="str">
        <f t="shared" si="864"/>
        <v>보스대상</v>
      </c>
      <c r="AX742" s="31">
        <f t="shared" si="865"/>
        <v>1</v>
      </c>
      <c r="AY742" s="33">
        <f t="shared" si="866"/>
        <v>1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customHeight="1">
      <c r="A743" s="2"/>
      <c r="B743" s="107">
        <v>668</v>
      </c>
      <c r="C743" s="31">
        <v>10</v>
      </c>
      <c r="D743" s="111" t="s">
        <v>18</v>
      </c>
      <c r="E743" s="2" t="s">
        <v>164</v>
      </c>
      <c r="F743" s="2" t="s">
        <v>149</v>
      </c>
      <c r="G743" s="2"/>
      <c r="H743" s="33" t="s">
        <v>81</v>
      </c>
      <c r="I743" s="99">
        <f t="shared" si="0"/>
        <v>2032.2680683904989</v>
      </c>
      <c r="J743" s="101">
        <f t="shared" si="1"/>
        <v>35.968798914524506</v>
      </c>
      <c r="K743" s="101">
        <f t="shared" si="2"/>
        <v>15</v>
      </c>
      <c r="L743" s="74">
        <f t="shared" si="537"/>
        <v>15</v>
      </c>
      <c r="M743" s="99">
        <f t="shared" si="191"/>
        <v>29436.948010068048</v>
      </c>
      <c r="N743" s="108">
        <f t="shared" si="692"/>
        <v>29436.948010068048</v>
      </c>
      <c r="O743" s="108">
        <f t="shared" si="847"/>
        <v>0</v>
      </c>
      <c r="P743" s="108"/>
      <c r="Q743" s="108"/>
      <c r="R743" s="109"/>
      <c r="S743" s="99">
        <f t="shared" si="696"/>
        <v>16445.102918284978</v>
      </c>
      <c r="T743" s="108">
        <f t="shared" si="848"/>
        <v>16445.102918284978</v>
      </c>
      <c r="U743" s="108">
        <f t="shared" si="849"/>
        <v>0</v>
      </c>
      <c r="V743" s="108"/>
      <c r="W743" s="108"/>
      <c r="X743" s="109"/>
      <c r="Y743" s="99">
        <f t="shared" si="8"/>
        <v>32890.205836569956</v>
      </c>
      <c r="Z743" s="108">
        <f t="shared" ref="Z743:AA743" si="929">T743*$D$58/100</f>
        <v>32890.205836569956</v>
      </c>
      <c r="AA743" s="108">
        <f t="shared" si="929"/>
        <v>0</v>
      </c>
      <c r="AB743" s="108"/>
      <c r="AC743" s="108"/>
      <c r="AD743" s="109"/>
      <c r="AE743" s="99">
        <f t="shared" si="868"/>
        <v>14.484776131615998</v>
      </c>
      <c r="AF743" s="101">
        <f t="shared" si="851"/>
        <v>36</v>
      </c>
      <c r="AG743" s="101">
        <f t="shared" si="852"/>
        <v>59.001300000000001</v>
      </c>
      <c r="AH743" s="101">
        <f t="shared" si="853"/>
        <v>521</v>
      </c>
      <c r="AI743" s="101">
        <f t="shared" si="854"/>
        <v>200</v>
      </c>
      <c r="AJ743" s="112">
        <f t="shared" si="855"/>
        <v>2.5</v>
      </c>
      <c r="AK743" s="101">
        <f t="shared" si="463"/>
        <v>8196.5010303036597</v>
      </c>
      <c r="AL743" s="101">
        <f t="shared" si="856"/>
        <v>4894.3758685371959</v>
      </c>
      <c r="AM743" s="101">
        <f t="shared" si="857"/>
        <v>3302.1251617664634</v>
      </c>
      <c r="AN743" s="101"/>
      <c r="AO743" s="1">
        <v>24</v>
      </c>
      <c r="AP743" s="2">
        <v>36</v>
      </c>
      <c r="AQ743" s="74">
        <f t="shared" si="858"/>
        <v>521</v>
      </c>
      <c r="AR743" s="31">
        <f t="shared" si="859"/>
        <v>4</v>
      </c>
      <c r="AS743" s="2">
        <f t="shared" si="860"/>
        <v>1</v>
      </c>
      <c r="AT743" s="33">
        <f t="shared" si="861"/>
        <v>1</v>
      </c>
      <c r="AU743" s="31">
        <f t="shared" si="862"/>
        <v>40</v>
      </c>
      <c r="AV743" s="2">
        <f t="shared" si="863"/>
        <v>0</v>
      </c>
      <c r="AW743" s="33" t="str">
        <f t="shared" si="864"/>
        <v>보스대상</v>
      </c>
      <c r="AX743" s="31">
        <f t="shared" si="865"/>
        <v>2.8</v>
      </c>
      <c r="AY743" s="33">
        <f t="shared" si="866"/>
        <v>1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customHeight="1">
      <c r="A744" s="2"/>
      <c r="B744" s="107">
        <v>669</v>
      </c>
      <c r="C744" s="31">
        <v>10</v>
      </c>
      <c r="D744" s="111" t="s">
        <v>18</v>
      </c>
      <c r="E744" s="2" t="s">
        <v>153</v>
      </c>
      <c r="F744" s="2" t="s">
        <v>149</v>
      </c>
      <c r="G744" s="2"/>
      <c r="H744" s="33" t="s">
        <v>81</v>
      </c>
      <c r="I744" s="99">
        <f t="shared" si="0"/>
        <v>1578.1332507348732</v>
      </c>
      <c r="J744" s="101">
        <f t="shared" si="1"/>
        <v>35.968798914524506</v>
      </c>
      <c r="K744" s="101">
        <f t="shared" si="2"/>
        <v>36</v>
      </c>
      <c r="L744" s="74">
        <f t="shared" si="537"/>
        <v>36</v>
      </c>
      <c r="M744" s="99">
        <f t="shared" si="191"/>
        <v>22858.906842754055</v>
      </c>
      <c r="N744" s="108">
        <f t="shared" si="692"/>
        <v>22858.906842754055</v>
      </c>
      <c r="O744" s="108">
        <f t="shared" si="847"/>
        <v>0</v>
      </c>
      <c r="P744" s="108"/>
      <c r="Q744" s="108"/>
      <c r="R744" s="109"/>
      <c r="S744" s="99">
        <f t="shared" si="696"/>
        <v>16445.102918284978</v>
      </c>
      <c r="T744" s="108">
        <f t="shared" si="848"/>
        <v>16445.102918284978</v>
      </c>
      <c r="U744" s="108">
        <f t="shared" si="849"/>
        <v>0</v>
      </c>
      <c r="V744" s="108"/>
      <c r="W744" s="108"/>
      <c r="X744" s="109"/>
      <c r="Y744" s="99">
        <f t="shared" si="8"/>
        <v>32890.205836569956</v>
      </c>
      <c r="Z744" s="108">
        <f t="shared" ref="Z744:AA744" si="930">T744*$D$58/100</f>
        <v>32890.205836569956</v>
      </c>
      <c r="AA744" s="108">
        <f t="shared" si="930"/>
        <v>0</v>
      </c>
      <c r="AB744" s="108"/>
      <c r="AC744" s="108"/>
      <c r="AD744" s="109"/>
      <c r="AE744" s="99">
        <f t="shared" si="868"/>
        <v>14.484776131615998</v>
      </c>
      <c r="AF744" s="101">
        <f t="shared" si="851"/>
        <v>36</v>
      </c>
      <c r="AG744" s="101">
        <f t="shared" si="852"/>
        <v>19.001300000000001</v>
      </c>
      <c r="AH744" s="101">
        <f t="shared" si="853"/>
        <v>521</v>
      </c>
      <c r="AI744" s="101">
        <f t="shared" si="854"/>
        <v>200</v>
      </c>
      <c r="AJ744" s="112">
        <f t="shared" si="855"/>
        <v>2.5</v>
      </c>
      <c r="AK744" s="101">
        <f t="shared" si="463"/>
        <v>8196.5010303036597</v>
      </c>
      <c r="AL744" s="101">
        <f t="shared" si="856"/>
        <v>4894.3758685371959</v>
      </c>
      <c r="AM744" s="101">
        <f t="shared" si="857"/>
        <v>3302.1251617664634</v>
      </c>
      <c r="AN744" s="101"/>
      <c r="AO744" s="1">
        <v>24</v>
      </c>
      <c r="AP744" s="2">
        <v>36</v>
      </c>
      <c r="AQ744" s="74">
        <f t="shared" si="858"/>
        <v>521</v>
      </c>
      <c r="AR744" s="31">
        <f t="shared" si="859"/>
        <v>4</v>
      </c>
      <c r="AS744" s="2">
        <f t="shared" si="860"/>
        <v>1</v>
      </c>
      <c r="AT744" s="33">
        <f t="shared" si="861"/>
        <v>1</v>
      </c>
      <c r="AU744" s="31">
        <f t="shared" si="862"/>
        <v>0</v>
      </c>
      <c r="AV744" s="2">
        <f t="shared" si="863"/>
        <v>1</v>
      </c>
      <c r="AW744" s="33" t="str">
        <f t="shared" si="864"/>
        <v>보스대상</v>
      </c>
      <c r="AX744" s="31">
        <f t="shared" si="865"/>
        <v>2.8</v>
      </c>
      <c r="AY744" s="33">
        <f t="shared" si="866"/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customHeight="1">
      <c r="A745" s="2"/>
      <c r="B745" s="107">
        <v>670</v>
      </c>
      <c r="C745" s="31">
        <v>10</v>
      </c>
      <c r="D745" s="111" t="s">
        <v>18</v>
      </c>
      <c r="E745" s="2" t="s">
        <v>156</v>
      </c>
      <c r="F745" s="2" t="s">
        <v>149</v>
      </c>
      <c r="G745" s="2" t="s">
        <v>186</v>
      </c>
      <c r="H745" s="33" t="s">
        <v>81</v>
      </c>
      <c r="I745" s="99">
        <f t="shared" si="0"/>
        <v>3556.7147975828516</v>
      </c>
      <c r="J745" s="101">
        <f t="shared" si="1"/>
        <v>81.064611807018906</v>
      </c>
      <c r="K745" s="101">
        <f t="shared" si="2"/>
        <v>3</v>
      </c>
      <c r="L745" s="74">
        <f t="shared" si="537"/>
        <v>3</v>
      </c>
      <c r="M745" s="99">
        <f t="shared" si="191"/>
        <v>22858.906842754055</v>
      </c>
      <c r="N745" s="108">
        <f t="shared" si="692"/>
        <v>22858.906842754055</v>
      </c>
      <c r="O745" s="108">
        <f t="shared" si="847"/>
        <v>0</v>
      </c>
      <c r="P745" s="108"/>
      <c r="Q745" s="108"/>
      <c r="R745" s="109"/>
      <c r="S745" s="99">
        <f t="shared" si="696"/>
        <v>16445.102918284978</v>
      </c>
      <c r="T745" s="108">
        <f t="shared" si="848"/>
        <v>16445.102918284978</v>
      </c>
      <c r="U745" s="108">
        <f t="shared" si="849"/>
        <v>0</v>
      </c>
      <c r="V745" s="108"/>
      <c r="W745" s="108"/>
      <c r="X745" s="109"/>
      <c r="Y745" s="99">
        <f t="shared" si="8"/>
        <v>32890.205836569956</v>
      </c>
      <c r="Z745" s="108">
        <f t="shared" ref="Z745:AA745" si="931">T745*$D$58/100</f>
        <v>32890.205836569956</v>
      </c>
      <c r="AA745" s="108">
        <f t="shared" si="931"/>
        <v>0</v>
      </c>
      <c r="AB745" s="108"/>
      <c r="AC745" s="108"/>
      <c r="AD745" s="109"/>
      <c r="AE745" s="99">
        <f t="shared" si="868"/>
        <v>6.4269721199712162</v>
      </c>
      <c r="AF745" s="101">
        <f t="shared" si="851"/>
        <v>36</v>
      </c>
      <c r="AG745" s="101">
        <f t="shared" si="852"/>
        <v>19.001300000000001</v>
      </c>
      <c r="AH745" s="101">
        <f t="shared" si="853"/>
        <v>521</v>
      </c>
      <c r="AI745" s="101">
        <f t="shared" si="854"/>
        <v>200</v>
      </c>
      <c r="AJ745" s="112">
        <f t="shared" si="855"/>
        <v>2.5</v>
      </c>
      <c r="AK745" s="101">
        <f t="shared" si="463"/>
        <v>8196.5010303036597</v>
      </c>
      <c r="AL745" s="101">
        <f t="shared" si="856"/>
        <v>4894.3758685371959</v>
      </c>
      <c r="AM745" s="101">
        <f t="shared" si="857"/>
        <v>3302.1251617664634</v>
      </c>
      <c r="AN745" s="101"/>
      <c r="AO745" s="1">
        <v>24</v>
      </c>
      <c r="AP745" s="2">
        <v>36</v>
      </c>
      <c r="AQ745" s="74">
        <f t="shared" si="858"/>
        <v>521</v>
      </c>
      <c r="AR745" s="31">
        <f t="shared" si="859"/>
        <v>4</v>
      </c>
      <c r="AS745" s="2">
        <f t="shared" si="860"/>
        <v>1</v>
      </c>
      <c r="AT745" s="33">
        <f t="shared" si="861"/>
        <v>1</v>
      </c>
      <c r="AU745" s="31">
        <f t="shared" si="862"/>
        <v>0</v>
      </c>
      <c r="AV745" s="2">
        <f t="shared" si="863"/>
        <v>0</v>
      </c>
      <c r="AW745" s="33">
        <f t="shared" si="864"/>
        <v>5</v>
      </c>
      <c r="AX745" s="31">
        <f t="shared" si="865"/>
        <v>2.8</v>
      </c>
      <c r="AY745" s="33">
        <f t="shared" si="866"/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customHeight="1">
      <c r="A746" s="2"/>
      <c r="B746" s="107">
        <v>671</v>
      </c>
      <c r="C746" s="31">
        <v>10</v>
      </c>
      <c r="D746" s="111" t="s">
        <v>18</v>
      </c>
      <c r="E746" s="2" t="s">
        <v>169</v>
      </c>
      <c r="F746" s="2" t="s">
        <v>149</v>
      </c>
      <c r="G746" s="2"/>
      <c r="H746" s="33" t="s">
        <v>81</v>
      </c>
      <c r="I746" s="99">
        <f t="shared" si="0"/>
        <v>1592.4968633901749</v>
      </c>
      <c r="J746" s="101">
        <f t="shared" si="1"/>
        <v>28.185356224514496</v>
      </c>
      <c r="K746" s="101">
        <f t="shared" si="2"/>
        <v>35</v>
      </c>
      <c r="L746" s="74">
        <f t="shared" si="537"/>
        <v>35</v>
      </c>
      <c r="M746" s="99">
        <f t="shared" si="191"/>
        <v>29436.948010068048</v>
      </c>
      <c r="N746" s="108">
        <f t="shared" si="692"/>
        <v>29436.948010068048</v>
      </c>
      <c r="O746" s="108">
        <f t="shared" si="847"/>
        <v>0</v>
      </c>
      <c r="P746" s="108"/>
      <c r="Q746" s="108"/>
      <c r="R746" s="109"/>
      <c r="S746" s="99">
        <f t="shared" si="696"/>
        <v>16445.102918284978</v>
      </c>
      <c r="T746" s="108">
        <f t="shared" si="848"/>
        <v>16445.102918284978</v>
      </c>
      <c r="U746" s="108">
        <f t="shared" si="849"/>
        <v>0</v>
      </c>
      <c r="V746" s="108"/>
      <c r="W746" s="108"/>
      <c r="X746" s="109"/>
      <c r="Y746" s="99">
        <f t="shared" si="8"/>
        <v>32890.205836569956</v>
      </c>
      <c r="Z746" s="108">
        <f t="shared" ref="Z746:AA746" si="932">T746*$D$58/100</f>
        <v>32890.205836569956</v>
      </c>
      <c r="AA746" s="108">
        <f t="shared" si="932"/>
        <v>0</v>
      </c>
      <c r="AB746" s="108"/>
      <c r="AC746" s="108"/>
      <c r="AD746" s="109"/>
      <c r="AE746" s="99">
        <f t="shared" ref="AE746:AE804" si="933">(AO746*(1-$D$20/100)*(1-$D$17/100)-AR746)*IF(AW746="보스대상",1,POWER(0.85,AW746))</f>
        <v>18.484776131615998</v>
      </c>
      <c r="AF746" s="101">
        <f t="shared" si="851"/>
        <v>36</v>
      </c>
      <c r="AG746" s="101">
        <f t="shared" si="852"/>
        <v>59.001300000000001</v>
      </c>
      <c r="AH746" s="101">
        <f t="shared" si="853"/>
        <v>521</v>
      </c>
      <c r="AI746" s="101">
        <f t="shared" si="854"/>
        <v>200</v>
      </c>
      <c r="AJ746" s="112">
        <f t="shared" si="855"/>
        <v>2</v>
      </c>
      <c r="AK746" s="101">
        <f t="shared" si="463"/>
        <v>8196.5010303036597</v>
      </c>
      <c r="AL746" s="101">
        <f t="shared" si="856"/>
        <v>4894.3758685371959</v>
      </c>
      <c r="AM746" s="101">
        <f t="shared" si="857"/>
        <v>3302.1251617664634</v>
      </c>
      <c r="AN746" s="101"/>
      <c r="AO746" s="1">
        <v>24</v>
      </c>
      <c r="AP746" s="2">
        <v>36</v>
      </c>
      <c r="AQ746" s="74">
        <f t="shared" si="858"/>
        <v>521</v>
      </c>
      <c r="AR746" s="31">
        <f t="shared" si="859"/>
        <v>0</v>
      </c>
      <c r="AS746" s="2">
        <f t="shared" si="860"/>
        <v>0.8</v>
      </c>
      <c r="AT746" s="33">
        <f t="shared" si="861"/>
        <v>1</v>
      </c>
      <c r="AU746" s="31">
        <f t="shared" si="862"/>
        <v>40</v>
      </c>
      <c r="AV746" s="2">
        <f t="shared" si="863"/>
        <v>0</v>
      </c>
      <c r="AW746" s="33" t="str">
        <f t="shared" si="864"/>
        <v>보스대상</v>
      </c>
      <c r="AX746" s="31">
        <f t="shared" si="865"/>
        <v>2.8</v>
      </c>
      <c r="AY746" s="33">
        <f t="shared" si="866"/>
        <v>1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customHeight="1">
      <c r="A747" s="2"/>
      <c r="B747" s="107">
        <v>672</v>
      </c>
      <c r="C747" s="31">
        <v>10</v>
      </c>
      <c r="D747" s="111" t="s">
        <v>18</v>
      </c>
      <c r="E747" s="2" t="s">
        <v>162</v>
      </c>
      <c r="F747" s="2" t="s">
        <v>149</v>
      </c>
      <c r="G747" s="2"/>
      <c r="H747" s="33" t="s">
        <v>81</v>
      </c>
      <c r="I747" s="99">
        <f t="shared" si="0"/>
        <v>1236.6342269981096</v>
      </c>
      <c r="J747" s="101">
        <f t="shared" si="1"/>
        <v>28.185356224514496</v>
      </c>
      <c r="K747" s="101">
        <f t="shared" si="2"/>
        <v>86</v>
      </c>
      <c r="L747" s="74">
        <f t="shared" si="537"/>
        <v>75</v>
      </c>
      <c r="M747" s="99">
        <f t="shared" si="191"/>
        <v>22858.906842754055</v>
      </c>
      <c r="N747" s="108">
        <f t="shared" si="692"/>
        <v>22858.906842754055</v>
      </c>
      <c r="O747" s="108">
        <f t="shared" si="847"/>
        <v>0</v>
      </c>
      <c r="P747" s="108"/>
      <c r="Q747" s="108"/>
      <c r="R747" s="109"/>
      <c r="S747" s="99">
        <f t="shared" si="696"/>
        <v>16445.102918284978</v>
      </c>
      <c r="T747" s="108">
        <f t="shared" si="848"/>
        <v>16445.102918284978</v>
      </c>
      <c r="U747" s="108">
        <f t="shared" si="849"/>
        <v>0</v>
      </c>
      <c r="V747" s="108"/>
      <c r="W747" s="108"/>
      <c r="X747" s="109"/>
      <c r="Y747" s="99">
        <f t="shared" si="8"/>
        <v>32890.205836569956</v>
      </c>
      <c r="Z747" s="108">
        <f t="shared" ref="Z747:AA747" si="934">T747*$D$58/100</f>
        <v>32890.205836569956</v>
      </c>
      <c r="AA747" s="108">
        <f t="shared" si="934"/>
        <v>0</v>
      </c>
      <c r="AB747" s="108"/>
      <c r="AC747" s="108"/>
      <c r="AD747" s="109"/>
      <c r="AE747" s="99">
        <f t="shared" si="933"/>
        <v>18.484776131615998</v>
      </c>
      <c r="AF747" s="101">
        <f t="shared" si="851"/>
        <v>36</v>
      </c>
      <c r="AG747" s="101">
        <f t="shared" si="852"/>
        <v>19.001300000000001</v>
      </c>
      <c r="AH747" s="101">
        <f t="shared" si="853"/>
        <v>521</v>
      </c>
      <c r="AI747" s="101">
        <f t="shared" si="854"/>
        <v>200</v>
      </c>
      <c r="AJ747" s="112">
        <f t="shared" si="855"/>
        <v>2</v>
      </c>
      <c r="AK747" s="101">
        <f t="shared" si="463"/>
        <v>8196.5010303036597</v>
      </c>
      <c r="AL747" s="101">
        <f t="shared" si="856"/>
        <v>4894.3758685371959</v>
      </c>
      <c r="AM747" s="101">
        <f t="shared" si="857"/>
        <v>3302.1251617664634</v>
      </c>
      <c r="AN747" s="101"/>
      <c r="AO747" s="1">
        <v>24</v>
      </c>
      <c r="AP747" s="2">
        <v>36</v>
      </c>
      <c r="AQ747" s="74">
        <f t="shared" si="858"/>
        <v>521</v>
      </c>
      <c r="AR747" s="31">
        <f t="shared" si="859"/>
        <v>0</v>
      </c>
      <c r="AS747" s="2">
        <f t="shared" si="860"/>
        <v>0.8</v>
      </c>
      <c r="AT747" s="33">
        <f t="shared" si="861"/>
        <v>1</v>
      </c>
      <c r="AU747" s="31">
        <f t="shared" si="862"/>
        <v>0</v>
      </c>
      <c r="AV747" s="2">
        <f t="shared" si="863"/>
        <v>1</v>
      </c>
      <c r="AW747" s="33" t="str">
        <f t="shared" si="864"/>
        <v>보스대상</v>
      </c>
      <c r="AX747" s="31">
        <f t="shared" si="865"/>
        <v>2.8</v>
      </c>
      <c r="AY747" s="33">
        <f t="shared" si="866"/>
        <v>1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customHeight="1">
      <c r="A748" s="2"/>
      <c r="B748" s="107">
        <v>673</v>
      </c>
      <c r="C748" s="31">
        <v>10</v>
      </c>
      <c r="D748" s="111" t="s">
        <v>18</v>
      </c>
      <c r="E748" s="2" t="s">
        <v>171</v>
      </c>
      <c r="F748" s="2" t="s">
        <v>149</v>
      </c>
      <c r="G748" s="2" t="s">
        <v>186</v>
      </c>
      <c r="H748" s="33" t="s">
        <v>81</v>
      </c>
      <c r="I748" s="99">
        <f t="shared" si="0"/>
        <v>2787.0620255377489</v>
      </c>
      <c r="J748" s="101">
        <f t="shared" si="1"/>
        <v>63.522692720778515</v>
      </c>
      <c r="K748" s="101">
        <f t="shared" si="2"/>
        <v>6</v>
      </c>
      <c r="L748" s="74">
        <f t="shared" si="537"/>
        <v>6</v>
      </c>
      <c r="M748" s="99">
        <f t="shared" si="191"/>
        <v>22858.906842754055</v>
      </c>
      <c r="N748" s="108">
        <f t="shared" si="692"/>
        <v>22858.906842754055</v>
      </c>
      <c r="O748" s="108">
        <f t="shared" si="847"/>
        <v>0</v>
      </c>
      <c r="P748" s="108"/>
      <c r="Q748" s="108"/>
      <c r="R748" s="109"/>
      <c r="S748" s="99">
        <f t="shared" si="696"/>
        <v>16445.102918284978</v>
      </c>
      <c r="T748" s="108">
        <f t="shared" si="848"/>
        <v>16445.102918284978</v>
      </c>
      <c r="U748" s="108">
        <f t="shared" si="849"/>
        <v>0</v>
      </c>
      <c r="V748" s="108"/>
      <c r="W748" s="108"/>
      <c r="X748" s="109"/>
      <c r="Y748" s="99">
        <f t="shared" si="8"/>
        <v>32890.205836569956</v>
      </c>
      <c r="Z748" s="108">
        <f t="shared" ref="Z748:AA748" si="935">T748*$D$58/100</f>
        <v>32890.205836569956</v>
      </c>
      <c r="AA748" s="108">
        <f t="shared" si="935"/>
        <v>0</v>
      </c>
      <c r="AB748" s="108"/>
      <c r="AC748" s="108"/>
      <c r="AD748" s="109"/>
      <c r="AE748" s="99">
        <f t="shared" si="933"/>
        <v>8.2017933699712149</v>
      </c>
      <c r="AF748" s="101">
        <f t="shared" si="851"/>
        <v>36</v>
      </c>
      <c r="AG748" s="101">
        <f t="shared" si="852"/>
        <v>19.001300000000001</v>
      </c>
      <c r="AH748" s="101">
        <f t="shared" si="853"/>
        <v>521</v>
      </c>
      <c r="AI748" s="101">
        <f t="shared" si="854"/>
        <v>200</v>
      </c>
      <c r="AJ748" s="112">
        <f t="shared" si="855"/>
        <v>2</v>
      </c>
      <c r="AK748" s="101">
        <f t="shared" si="463"/>
        <v>8196.5010303036597</v>
      </c>
      <c r="AL748" s="101">
        <f t="shared" si="856"/>
        <v>4894.3758685371959</v>
      </c>
      <c r="AM748" s="101">
        <f t="shared" si="857"/>
        <v>3302.1251617664634</v>
      </c>
      <c r="AN748" s="101"/>
      <c r="AO748" s="1">
        <v>24</v>
      </c>
      <c r="AP748" s="2">
        <v>36</v>
      </c>
      <c r="AQ748" s="74">
        <f t="shared" si="858"/>
        <v>521</v>
      </c>
      <c r="AR748" s="31">
        <f t="shared" si="859"/>
        <v>0</v>
      </c>
      <c r="AS748" s="2">
        <f t="shared" si="860"/>
        <v>0.8</v>
      </c>
      <c r="AT748" s="33">
        <f t="shared" si="861"/>
        <v>1</v>
      </c>
      <c r="AU748" s="31">
        <f t="shared" si="862"/>
        <v>0</v>
      </c>
      <c r="AV748" s="2">
        <f t="shared" si="863"/>
        <v>0</v>
      </c>
      <c r="AW748" s="33">
        <f t="shared" si="864"/>
        <v>5</v>
      </c>
      <c r="AX748" s="31">
        <f t="shared" si="865"/>
        <v>2.8</v>
      </c>
      <c r="AY748" s="33">
        <f t="shared" si="866"/>
        <v>1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customHeight="1">
      <c r="A749" s="2"/>
      <c r="B749" s="107">
        <v>674</v>
      </c>
      <c r="C749" s="31">
        <v>10</v>
      </c>
      <c r="D749" s="111" t="s">
        <v>18</v>
      </c>
      <c r="E749" s="2" t="s">
        <v>182</v>
      </c>
      <c r="F749" s="2" t="s">
        <v>149</v>
      </c>
      <c r="G749" s="2"/>
      <c r="H749" s="33" t="s">
        <v>81</v>
      </c>
      <c r="I749" s="99">
        <f t="shared" si="0"/>
        <v>1910.99623606821</v>
      </c>
      <c r="J749" s="101">
        <f t="shared" si="1"/>
        <v>28.185356224514496</v>
      </c>
      <c r="K749" s="101">
        <f t="shared" si="2"/>
        <v>20</v>
      </c>
      <c r="L749" s="74">
        <f t="shared" si="537"/>
        <v>20</v>
      </c>
      <c r="M749" s="99">
        <f t="shared" si="191"/>
        <v>35324.337612081661</v>
      </c>
      <c r="N749" s="108">
        <f t="shared" si="692"/>
        <v>35324.337612081661</v>
      </c>
      <c r="O749" s="108">
        <f t="shared" si="847"/>
        <v>0</v>
      </c>
      <c r="P749" s="108"/>
      <c r="Q749" s="108"/>
      <c r="R749" s="109"/>
      <c r="S749" s="99">
        <f t="shared" si="696"/>
        <v>19734.123501941973</v>
      </c>
      <c r="T749" s="108">
        <f t="shared" si="848"/>
        <v>19734.123501941973</v>
      </c>
      <c r="U749" s="108">
        <f t="shared" si="849"/>
        <v>0</v>
      </c>
      <c r="V749" s="108"/>
      <c r="W749" s="108"/>
      <c r="X749" s="109"/>
      <c r="Y749" s="99">
        <f t="shared" si="8"/>
        <v>39468.247003883946</v>
      </c>
      <c r="Z749" s="108">
        <f t="shared" ref="Z749:AA749" si="936">T749*$D$58/100</f>
        <v>39468.247003883946</v>
      </c>
      <c r="AA749" s="108">
        <f t="shared" si="936"/>
        <v>0</v>
      </c>
      <c r="AB749" s="108"/>
      <c r="AC749" s="108"/>
      <c r="AD749" s="109"/>
      <c r="AE749" s="99">
        <f t="shared" si="933"/>
        <v>18.484776131615998</v>
      </c>
      <c r="AF749" s="101">
        <f t="shared" si="851"/>
        <v>36</v>
      </c>
      <c r="AG749" s="101">
        <f t="shared" si="852"/>
        <v>59.001300000000001</v>
      </c>
      <c r="AH749" s="101">
        <f t="shared" si="853"/>
        <v>521</v>
      </c>
      <c r="AI749" s="101">
        <f t="shared" si="854"/>
        <v>200</v>
      </c>
      <c r="AJ749" s="112">
        <f t="shared" si="855"/>
        <v>2.5</v>
      </c>
      <c r="AK749" s="101">
        <f t="shared" si="463"/>
        <v>8196.5010303036597</v>
      </c>
      <c r="AL749" s="101">
        <f t="shared" si="856"/>
        <v>4894.3758685371959</v>
      </c>
      <c r="AM749" s="101">
        <f t="shared" si="857"/>
        <v>3302.1251617664634</v>
      </c>
      <c r="AN749" s="101"/>
      <c r="AO749" s="1">
        <v>24</v>
      </c>
      <c r="AP749" s="2">
        <v>36</v>
      </c>
      <c r="AQ749" s="74">
        <f t="shared" si="858"/>
        <v>521</v>
      </c>
      <c r="AR749" s="31">
        <f t="shared" si="859"/>
        <v>0</v>
      </c>
      <c r="AS749" s="2">
        <f t="shared" si="860"/>
        <v>1</v>
      </c>
      <c r="AT749" s="33">
        <f t="shared" si="861"/>
        <v>1.2</v>
      </c>
      <c r="AU749" s="31">
        <f t="shared" si="862"/>
        <v>40</v>
      </c>
      <c r="AV749" s="2">
        <f t="shared" si="863"/>
        <v>0</v>
      </c>
      <c r="AW749" s="33" t="str">
        <f t="shared" si="864"/>
        <v>보스대상</v>
      </c>
      <c r="AX749" s="31">
        <f t="shared" si="865"/>
        <v>2.8</v>
      </c>
      <c r="AY749" s="33">
        <f t="shared" si="866"/>
        <v>1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customHeight="1">
      <c r="A750" s="2"/>
      <c r="B750" s="107">
        <v>675</v>
      </c>
      <c r="C750" s="31">
        <v>10</v>
      </c>
      <c r="D750" s="111" t="s">
        <v>18</v>
      </c>
      <c r="E750" s="2" t="s">
        <v>159</v>
      </c>
      <c r="F750" s="2" t="s">
        <v>149</v>
      </c>
      <c r="G750" s="2"/>
      <c r="H750" s="33" t="s">
        <v>81</v>
      </c>
      <c r="I750" s="99">
        <f t="shared" si="0"/>
        <v>1483.9610723977314</v>
      </c>
      <c r="J750" s="101">
        <f t="shared" si="1"/>
        <v>28.185356224514496</v>
      </c>
      <c r="K750" s="101">
        <f t="shared" si="2"/>
        <v>44</v>
      </c>
      <c r="L750" s="74">
        <f t="shared" si="537"/>
        <v>41</v>
      </c>
      <c r="M750" s="99">
        <f t="shared" si="191"/>
        <v>27430.688211304867</v>
      </c>
      <c r="N750" s="108">
        <f t="shared" si="692"/>
        <v>27430.688211304867</v>
      </c>
      <c r="O750" s="108">
        <f t="shared" si="847"/>
        <v>0</v>
      </c>
      <c r="P750" s="108"/>
      <c r="Q750" s="108"/>
      <c r="R750" s="109"/>
      <c r="S750" s="99">
        <f t="shared" si="696"/>
        <v>19734.123501941973</v>
      </c>
      <c r="T750" s="108">
        <f t="shared" si="848"/>
        <v>19734.123501941973</v>
      </c>
      <c r="U750" s="108">
        <f t="shared" si="849"/>
        <v>0</v>
      </c>
      <c r="V750" s="108"/>
      <c r="W750" s="108"/>
      <c r="X750" s="109"/>
      <c r="Y750" s="99">
        <f t="shared" si="8"/>
        <v>39468.247003883946</v>
      </c>
      <c r="Z750" s="108">
        <f t="shared" ref="Z750:AA750" si="937">T750*$D$58/100</f>
        <v>39468.247003883946</v>
      </c>
      <c r="AA750" s="108">
        <f t="shared" si="937"/>
        <v>0</v>
      </c>
      <c r="AB750" s="108"/>
      <c r="AC750" s="108"/>
      <c r="AD750" s="109"/>
      <c r="AE750" s="99">
        <f t="shared" si="933"/>
        <v>18.484776131615998</v>
      </c>
      <c r="AF750" s="101">
        <f t="shared" si="851"/>
        <v>36</v>
      </c>
      <c r="AG750" s="101">
        <f t="shared" si="852"/>
        <v>19.001300000000001</v>
      </c>
      <c r="AH750" s="101">
        <f t="shared" si="853"/>
        <v>521</v>
      </c>
      <c r="AI750" s="101">
        <f t="shared" si="854"/>
        <v>200</v>
      </c>
      <c r="AJ750" s="112">
        <f t="shared" si="855"/>
        <v>2.5</v>
      </c>
      <c r="AK750" s="101">
        <f t="shared" si="463"/>
        <v>8196.5010303036597</v>
      </c>
      <c r="AL750" s="101">
        <f t="shared" si="856"/>
        <v>4894.3758685371959</v>
      </c>
      <c r="AM750" s="101">
        <f t="shared" si="857"/>
        <v>3302.1251617664634</v>
      </c>
      <c r="AN750" s="101"/>
      <c r="AO750" s="1">
        <v>24</v>
      </c>
      <c r="AP750" s="2">
        <v>36</v>
      </c>
      <c r="AQ750" s="74">
        <f t="shared" si="858"/>
        <v>521</v>
      </c>
      <c r="AR750" s="31">
        <f t="shared" si="859"/>
        <v>0</v>
      </c>
      <c r="AS750" s="2">
        <f t="shared" si="860"/>
        <v>1</v>
      </c>
      <c r="AT750" s="33">
        <f t="shared" si="861"/>
        <v>1.2</v>
      </c>
      <c r="AU750" s="31">
        <f t="shared" si="862"/>
        <v>0</v>
      </c>
      <c r="AV750" s="2">
        <f t="shared" si="863"/>
        <v>1</v>
      </c>
      <c r="AW750" s="33" t="str">
        <f t="shared" si="864"/>
        <v>보스대상</v>
      </c>
      <c r="AX750" s="31">
        <f t="shared" si="865"/>
        <v>2.8</v>
      </c>
      <c r="AY750" s="33">
        <f t="shared" si="866"/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customHeight="1">
      <c r="A751" s="2"/>
      <c r="B751" s="107">
        <v>676</v>
      </c>
      <c r="C751" s="31">
        <v>10</v>
      </c>
      <c r="D751" s="111" t="s">
        <v>18</v>
      </c>
      <c r="E751" s="2" t="s">
        <v>147</v>
      </c>
      <c r="F751" s="2" t="s">
        <v>149</v>
      </c>
      <c r="G751" s="2" t="s">
        <v>186</v>
      </c>
      <c r="H751" s="33" t="s">
        <v>81</v>
      </c>
      <c r="I751" s="99">
        <f t="shared" si="0"/>
        <v>3344.474430645299</v>
      </c>
      <c r="J751" s="101">
        <f t="shared" si="1"/>
        <v>63.522692720778515</v>
      </c>
      <c r="K751" s="101">
        <f t="shared" si="2"/>
        <v>4</v>
      </c>
      <c r="L751" s="74">
        <f t="shared" si="537"/>
        <v>4</v>
      </c>
      <c r="M751" s="99">
        <f t="shared" si="191"/>
        <v>27430.688211304867</v>
      </c>
      <c r="N751" s="108">
        <f t="shared" si="692"/>
        <v>27430.688211304867</v>
      </c>
      <c r="O751" s="108">
        <f t="shared" si="847"/>
        <v>0</v>
      </c>
      <c r="P751" s="108"/>
      <c r="Q751" s="108"/>
      <c r="R751" s="109"/>
      <c r="S751" s="99">
        <f t="shared" si="696"/>
        <v>19734.123501941973</v>
      </c>
      <c r="T751" s="108">
        <f t="shared" si="848"/>
        <v>19734.123501941973</v>
      </c>
      <c r="U751" s="108">
        <f t="shared" si="849"/>
        <v>0</v>
      </c>
      <c r="V751" s="108"/>
      <c r="W751" s="108"/>
      <c r="X751" s="109"/>
      <c r="Y751" s="99">
        <f t="shared" si="8"/>
        <v>39468.247003883946</v>
      </c>
      <c r="Z751" s="108">
        <f t="shared" ref="Z751:AA751" si="938">T751*$D$58/100</f>
        <v>39468.247003883946</v>
      </c>
      <c r="AA751" s="108">
        <f t="shared" si="938"/>
        <v>0</v>
      </c>
      <c r="AB751" s="108"/>
      <c r="AC751" s="108"/>
      <c r="AD751" s="109"/>
      <c r="AE751" s="99">
        <f t="shared" si="933"/>
        <v>8.2017933699712149</v>
      </c>
      <c r="AF751" s="101">
        <f t="shared" si="851"/>
        <v>36</v>
      </c>
      <c r="AG751" s="101">
        <f t="shared" si="852"/>
        <v>19.001300000000001</v>
      </c>
      <c r="AH751" s="101">
        <f t="shared" si="853"/>
        <v>521</v>
      </c>
      <c r="AI751" s="101">
        <f t="shared" si="854"/>
        <v>200</v>
      </c>
      <c r="AJ751" s="112">
        <f t="shared" si="855"/>
        <v>2.5</v>
      </c>
      <c r="AK751" s="101">
        <f t="shared" si="463"/>
        <v>8196.5010303036597</v>
      </c>
      <c r="AL751" s="101">
        <f t="shared" si="856"/>
        <v>4894.3758685371959</v>
      </c>
      <c r="AM751" s="101">
        <f t="shared" si="857"/>
        <v>3302.1251617664634</v>
      </c>
      <c r="AN751" s="101"/>
      <c r="AO751" s="1">
        <v>24</v>
      </c>
      <c r="AP751" s="2">
        <v>36</v>
      </c>
      <c r="AQ751" s="74">
        <f t="shared" si="858"/>
        <v>521</v>
      </c>
      <c r="AR751" s="31">
        <f t="shared" si="859"/>
        <v>0</v>
      </c>
      <c r="AS751" s="2">
        <f t="shared" si="860"/>
        <v>1</v>
      </c>
      <c r="AT751" s="33">
        <f t="shared" si="861"/>
        <v>1.2</v>
      </c>
      <c r="AU751" s="31">
        <f t="shared" si="862"/>
        <v>0</v>
      </c>
      <c r="AV751" s="2">
        <f t="shared" si="863"/>
        <v>0</v>
      </c>
      <c r="AW751" s="33">
        <f t="shared" si="864"/>
        <v>5</v>
      </c>
      <c r="AX751" s="31">
        <f t="shared" si="865"/>
        <v>2.8</v>
      </c>
      <c r="AY751" s="33">
        <f t="shared" si="866"/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customHeight="1">
      <c r="A752" s="2"/>
      <c r="B752" s="107">
        <v>677</v>
      </c>
      <c r="C752" s="31">
        <v>10</v>
      </c>
      <c r="D752" s="111" t="s">
        <v>18</v>
      </c>
      <c r="E752" s="2" t="s">
        <v>165</v>
      </c>
      <c r="F752" s="2" t="s">
        <v>149</v>
      </c>
      <c r="G752" s="2"/>
      <c r="H752" s="33" t="s">
        <v>81</v>
      </c>
      <c r="I752" s="99">
        <f t="shared" si="0"/>
        <v>1866.5931955830638</v>
      </c>
      <c r="J752" s="101">
        <f t="shared" si="1"/>
        <v>35.968798914524506</v>
      </c>
      <c r="K752" s="101">
        <f t="shared" si="2"/>
        <v>21</v>
      </c>
      <c r="L752" s="74">
        <f t="shared" si="537"/>
        <v>21</v>
      </c>
      <c r="M752" s="99">
        <f t="shared" si="191"/>
        <v>27037.184566818396</v>
      </c>
      <c r="N752" s="108">
        <f t="shared" si="692"/>
        <v>10513.195717881446</v>
      </c>
      <c r="O752" s="108">
        <f t="shared" si="847"/>
        <v>16523.988848936951</v>
      </c>
      <c r="P752" s="108"/>
      <c r="Q752" s="108"/>
      <c r="R752" s="109"/>
      <c r="S752" s="99">
        <f t="shared" si="696"/>
        <v>17760.901624603903</v>
      </c>
      <c r="T752" s="108">
        <f t="shared" si="848"/>
        <v>5873.2510422446348</v>
      </c>
      <c r="U752" s="108">
        <f t="shared" si="849"/>
        <v>11887.650582359267</v>
      </c>
      <c r="V752" s="108"/>
      <c r="W752" s="108"/>
      <c r="X752" s="109"/>
      <c r="Y752" s="99">
        <f t="shared" si="8"/>
        <v>35521.803249207805</v>
      </c>
      <c r="Z752" s="108">
        <f t="shared" ref="Z752:AA752" si="939">T752*$D$58/100</f>
        <v>11746.50208448927</v>
      </c>
      <c r="AA752" s="108">
        <f t="shared" si="939"/>
        <v>23775.301164718534</v>
      </c>
      <c r="AB752" s="108"/>
      <c r="AC752" s="108"/>
      <c r="AD752" s="109"/>
      <c r="AE752" s="99">
        <f t="shared" si="933"/>
        <v>14.484776131615998</v>
      </c>
      <c r="AF752" s="101">
        <f t="shared" si="851"/>
        <v>36</v>
      </c>
      <c r="AG752" s="101">
        <f t="shared" si="852"/>
        <v>59.001300000000001</v>
      </c>
      <c r="AH752" s="101">
        <f t="shared" si="853"/>
        <v>521</v>
      </c>
      <c r="AI752" s="101">
        <f t="shared" si="854"/>
        <v>200</v>
      </c>
      <c r="AJ752" s="112">
        <f t="shared" si="855"/>
        <v>2.5</v>
      </c>
      <c r="AK752" s="101">
        <f t="shared" si="463"/>
        <v>8196.5010303036597</v>
      </c>
      <c r="AL752" s="101">
        <f t="shared" si="856"/>
        <v>4894.3758685371959</v>
      </c>
      <c r="AM752" s="101">
        <f t="shared" si="857"/>
        <v>3302.1251617664634</v>
      </c>
      <c r="AN752" s="101"/>
      <c r="AO752" s="1">
        <v>24</v>
      </c>
      <c r="AP752" s="2">
        <v>36</v>
      </c>
      <c r="AQ752" s="74">
        <f t="shared" si="858"/>
        <v>521</v>
      </c>
      <c r="AR752" s="31">
        <f t="shared" si="859"/>
        <v>4</v>
      </c>
      <c r="AS752" s="2">
        <f t="shared" si="860"/>
        <v>1</v>
      </c>
      <c r="AT752" s="33">
        <f t="shared" si="861"/>
        <v>1</v>
      </c>
      <c r="AU752" s="31">
        <f t="shared" si="862"/>
        <v>40</v>
      </c>
      <c r="AV752" s="2">
        <f t="shared" si="863"/>
        <v>0</v>
      </c>
      <c r="AW752" s="33" t="str">
        <f t="shared" si="864"/>
        <v>보스대상</v>
      </c>
      <c r="AX752" s="31">
        <f t="shared" si="865"/>
        <v>1</v>
      </c>
      <c r="AY752" s="33">
        <f t="shared" si="866"/>
        <v>3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customHeight="1">
      <c r="A753" s="2"/>
      <c r="B753" s="107">
        <v>678</v>
      </c>
      <c r="C753" s="31">
        <v>10</v>
      </c>
      <c r="D753" s="111" t="s">
        <v>18</v>
      </c>
      <c r="E753" s="2" t="s">
        <v>154</v>
      </c>
      <c r="F753" s="2" t="s">
        <v>149</v>
      </c>
      <c r="G753" s="2"/>
      <c r="H753" s="33" t="s">
        <v>81</v>
      </c>
      <c r="I753" s="99">
        <f t="shared" si="0"/>
        <v>1704.4021892774833</v>
      </c>
      <c r="J753" s="101">
        <f t="shared" si="1"/>
        <v>35.968798914524506</v>
      </c>
      <c r="K753" s="101">
        <f t="shared" si="2"/>
        <v>28</v>
      </c>
      <c r="L753" s="74">
        <f t="shared" si="537"/>
        <v>28</v>
      </c>
      <c r="M753" s="99">
        <f t="shared" si="191"/>
        <v>24687.884149920545</v>
      </c>
      <c r="N753" s="108">
        <f t="shared" si="692"/>
        <v>8163.8953009835914</v>
      </c>
      <c r="O753" s="108">
        <f t="shared" si="847"/>
        <v>16523.988848936951</v>
      </c>
      <c r="P753" s="108"/>
      <c r="Q753" s="108"/>
      <c r="R753" s="109"/>
      <c r="S753" s="99">
        <f t="shared" si="696"/>
        <v>17760.901624603903</v>
      </c>
      <c r="T753" s="108">
        <f t="shared" si="848"/>
        <v>5873.2510422446348</v>
      </c>
      <c r="U753" s="108">
        <f t="shared" si="849"/>
        <v>11887.650582359267</v>
      </c>
      <c r="V753" s="108"/>
      <c r="W753" s="108"/>
      <c r="X753" s="109"/>
      <c r="Y753" s="99">
        <f t="shared" si="8"/>
        <v>35521.803249207805</v>
      </c>
      <c r="Z753" s="108">
        <f t="shared" ref="Z753:AA753" si="940">T753*$D$58/100</f>
        <v>11746.50208448927</v>
      </c>
      <c r="AA753" s="108">
        <f t="shared" si="940"/>
        <v>23775.301164718534</v>
      </c>
      <c r="AB753" s="108"/>
      <c r="AC753" s="108"/>
      <c r="AD753" s="109"/>
      <c r="AE753" s="99">
        <f t="shared" si="933"/>
        <v>14.484776131615998</v>
      </c>
      <c r="AF753" s="101">
        <f t="shared" si="851"/>
        <v>36</v>
      </c>
      <c r="AG753" s="101">
        <f t="shared" si="852"/>
        <v>19.001300000000001</v>
      </c>
      <c r="AH753" s="101">
        <f t="shared" si="853"/>
        <v>521</v>
      </c>
      <c r="AI753" s="101">
        <f t="shared" si="854"/>
        <v>200</v>
      </c>
      <c r="AJ753" s="112">
        <f t="shared" si="855"/>
        <v>2.5</v>
      </c>
      <c r="AK753" s="101">
        <f t="shared" si="463"/>
        <v>8196.5010303036597</v>
      </c>
      <c r="AL753" s="101">
        <f t="shared" si="856"/>
        <v>4894.3758685371959</v>
      </c>
      <c r="AM753" s="101">
        <f t="shared" si="857"/>
        <v>3302.1251617664634</v>
      </c>
      <c r="AN753" s="101"/>
      <c r="AO753" s="1">
        <v>24</v>
      </c>
      <c r="AP753" s="2">
        <v>36</v>
      </c>
      <c r="AQ753" s="74">
        <f t="shared" si="858"/>
        <v>521</v>
      </c>
      <c r="AR753" s="31">
        <f t="shared" si="859"/>
        <v>4</v>
      </c>
      <c r="AS753" s="2">
        <f t="shared" si="860"/>
        <v>1</v>
      </c>
      <c r="AT753" s="33">
        <f t="shared" si="861"/>
        <v>1</v>
      </c>
      <c r="AU753" s="31">
        <f t="shared" si="862"/>
        <v>0</v>
      </c>
      <c r="AV753" s="2">
        <f t="shared" si="863"/>
        <v>1</v>
      </c>
      <c r="AW753" s="33" t="str">
        <f t="shared" si="864"/>
        <v>보스대상</v>
      </c>
      <c r="AX753" s="31">
        <f t="shared" si="865"/>
        <v>1</v>
      </c>
      <c r="AY753" s="33">
        <f t="shared" si="866"/>
        <v>3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customHeight="1">
      <c r="A754" s="2"/>
      <c r="B754" s="107">
        <v>679</v>
      </c>
      <c r="C754" s="31">
        <v>10</v>
      </c>
      <c r="D754" s="111" t="s">
        <v>18</v>
      </c>
      <c r="E754" s="2" t="s">
        <v>157</v>
      </c>
      <c r="F754" s="2" t="s">
        <v>149</v>
      </c>
      <c r="G754" s="2" t="s">
        <v>186</v>
      </c>
      <c r="H754" s="33" t="s">
        <v>81</v>
      </c>
      <c r="I754" s="99">
        <f t="shared" si="0"/>
        <v>3841.2931764874547</v>
      </c>
      <c r="J754" s="101">
        <f t="shared" si="1"/>
        <v>81.064611807018906</v>
      </c>
      <c r="K754" s="101">
        <f t="shared" si="2"/>
        <v>1</v>
      </c>
      <c r="L754" s="74">
        <f t="shared" si="537"/>
        <v>1</v>
      </c>
      <c r="M754" s="99">
        <f t="shared" si="191"/>
        <v>24687.884149920545</v>
      </c>
      <c r="N754" s="108">
        <f t="shared" si="692"/>
        <v>8163.8953009835914</v>
      </c>
      <c r="O754" s="108">
        <f t="shared" si="847"/>
        <v>16523.988848936951</v>
      </c>
      <c r="P754" s="108"/>
      <c r="Q754" s="108"/>
      <c r="R754" s="109"/>
      <c r="S754" s="99">
        <f t="shared" si="696"/>
        <v>17760.901624603903</v>
      </c>
      <c r="T754" s="108">
        <f t="shared" si="848"/>
        <v>5873.2510422446348</v>
      </c>
      <c r="U754" s="108">
        <f t="shared" si="849"/>
        <v>11887.650582359267</v>
      </c>
      <c r="V754" s="108"/>
      <c r="W754" s="108"/>
      <c r="X754" s="109"/>
      <c r="Y754" s="99">
        <f t="shared" si="8"/>
        <v>35521.803249207805</v>
      </c>
      <c r="Z754" s="108">
        <f t="shared" ref="Z754:AA754" si="941">T754*$D$58/100</f>
        <v>11746.50208448927</v>
      </c>
      <c r="AA754" s="108">
        <f t="shared" si="941"/>
        <v>23775.301164718534</v>
      </c>
      <c r="AB754" s="108"/>
      <c r="AC754" s="108"/>
      <c r="AD754" s="109"/>
      <c r="AE754" s="99">
        <f t="shared" si="933"/>
        <v>6.4269721199712162</v>
      </c>
      <c r="AF754" s="101">
        <f t="shared" si="851"/>
        <v>36</v>
      </c>
      <c r="AG754" s="101">
        <f t="shared" si="852"/>
        <v>19.001300000000001</v>
      </c>
      <c r="AH754" s="101">
        <f t="shared" si="853"/>
        <v>521</v>
      </c>
      <c r="AI754" s="101">
        <f t="shared" si="854"/>
        <v>200</v>
      </c>
      <c r="AJ754" s="112">
        <f t="shared" si="855"/>
        <v>2.5</v>
      </c>
      <c r="AK754" s="101">
        <f t="shared" si="463"/>
        <v>8196.5010303036597</v>
      </c>
      <c r="AL754" s="101">
        <f t="shared" si="856"/>
        <v>4894.3758685371959</v>
      </c>
      <c r="AM754" s="101">
        <f t="shared" si="857"/>
        <v>3302.1251617664634</v>
      </c>
      <c r="AN754" s="101"/>
      <c r="AO754" s="1">
        <v>24</v>
      </c>
      <c r="AP754" s="2">
        <v>36</v>
      </c>
      <c r="AQ754" s="74">
        <f t="shared" si="858"/>
        <v>521</v>
      </c>
      <c r="AR754" s="31">
        <f t="shared" si="859"/>
        <v>4</v>
      </c>
      <c r="AS754" s="2">
        <f t="shared" si="860"/>
        <v>1</v>
      </c>
      <c r="AT754" s="33">
        <f t="shared" si="861"/>
        <v>1</v>
      </c>
      <c r="AU754" s="31">
        <f t="shared" si="862"/>
        <v>0</v>
      </c>
      <c r="AV754" s="2">
        <f t="shared" si="863"/>
        <v>0</v>
      </c>
      <c r="AW754" s="33">
        <f t="shared" si="864"/>
        <v>5</v>
      </c>
      <c r="AX754" s="31">
        <f t="shared" si="865"/>
        <v>1</v>
      </c>
      <c r="AY754" s="33">
        <f t="shared" si="866"/>
        <v>3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customHeight="1">
      <c r="A755" s="2"/>
      <c r="B755" s="107">
        <v>680</v>
      </c>
      <c r="C755" s="31">
        <v>10</v>
      </c>
      <c r="D755" s="111" t="s">
        <v>18</v>
      </c>
      <c r="E755" s="2" t="s">
        <v>170</v>
      </c>
      <c r="F755" s="2" t="s">
        <v>149</v>
      </c>
      <c r="G755" s="2"/>
      <c r="H755" s="33" t="s">
        <v>81</v>
      </c>
      <c r="I755" s="99">
        <f t="shared" si="0"/>
        <v>1462.6730869937087</v>
      </c>
      <c r="J755" s="101">
        <f t="shared" si="1"/>
        <v>28.185356224514496</v>
      </c>
      <c r="K755" s="101">
        <f t="shared" si="2"/>
        <v>48</v>
      </c>
      <c r="L755" s="74">
        <f t="shared" si="537"/>
        <v>45</v>
      </c>
      <c r="M755" s="99">
        <f t="shared" si="191"/>
        <v>27037.184566818396</v>
      </c>
      <c r="N755" s="108">
        <f t="shared" si="692"/>
        <v>10513.195717881446</v>
      </c>
      <c r="O755" s="108">
        <f t="shared" si="847"/>
        <v>16523.988848936951</v>
      </c>
      <c r="P755" s="108"/>
      <c r="Q755" s="108"/>
      <c r="R755" s="109"/>
      <c r="S755" s="99">
        <f t="shared" si="696"/>
        <v>17760.901624603903</v>
      </c>
      <c r="T755" s="108">
        <f t="shared" si="848"/>
        <v>5873.2510422446348</v>
      </c>
      <c r="U755" s="108">
        <f t="shared" si="849"/>
        <v>11887.650582359267</v>
      </c>
      <c r="V755" s="108"/>
      <c r="W755" s="108"/>
      <c r="X755" s="109"/>
      <c r="Y755" s="99">
        <f t="shared" si="8"/>
        <v>35521.803249207805</v>
      </c>
      <c r="Z755" s="108">
        <f t="shared" ref="Z755:AA755" si="942">T755*$D$58/100</f>
        <v>11746.50208448927</v>
      </c>
      <c r="AA755" s="108">
        <f t="shared" si="942"/>
        <v>23775.301164718534</v>
      </c>
      <c r="AB755" s="108"/>
      <c r="AC755" s="108"/>
      <c r="AD755" s="109"/>
      <c r="AE755" s="99">
        <f t="shared" si="933"/>
        <v>18.484776131615998</v>
      </c>
      <c r="AF755" s="101">
        <f t="shared" si="851"/>
        <v>36</v>
      </c>
      <c r="AG755" s="101">
        <f t="shared" si="852"/>
        <v>59.001300000000001</v>
      </c>
      <c r="AH755" s="101">
        <f t="shared" si="853"/>
        <v>521</v>
      </c>
      <c r="AI755" s="101">
        <f t="shared" si="854"/>
        <v>200</v>
      </c>
      <c r="AJ755" s="112">
        <f t="shared" si="855"/>
        <v>2</v>
      </c>
      <c r="AK755" s="101">
        <f t="shared" si="463"/>
        <v>8196.5010303036597</v>
      </c>
      <c r="AL755" s="101">
        <f t="shared" si="856"/>
        <v>4894.3758685371959</v>
      </c>
      <c r="AM755" s="101">
        <f t="shared" si="857"/>
        <v>3302.1251617664634</v>
      </c>
      <c r="AN755" s="101"/>
      <c r="AO755" s="1">
        <v>24</v>
      </c>
      <c r="AP755" s="2">
        <v>36</v>
      </c>
      <c r="AQ755" s="74">
        <f t="shared" si="858"/>
        <v>521</v>
      </c>
      <c r="AR755" s="31">
        <f t="shared" si="859"/>
        <v>0</v>
      </c>
      <c r="AS755" s="2">
        <f t="shared" si="860"/>
        <v>0.8</v>
      </c>
      <c r="AT755" s="33">
        <f t="shared" si="861"/>
        <v>1</v>
      </c>
      <c r="AU755" s="31">
        <f t="shared" si="862"/>
        <v>40</v>
      </c>
      <c r="AV755" s="2">
        <f t="shared" si="863"/>
        <v>0</v>
      </c>
      <c r="AW755" s="33" t="str">
        <f t="shared" si="864"/>
        <v>보스대상</v>
      </c>
      <c r="AX755" s="31">
        <f t="shared" si="865"/>
        <v>1</v>
      </c>
      <c r="AY755" s="33">
        <f t="shared" si="866"/>
        <v>3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customHeight="1">
      <c r="A756" s="2"/>
      <c r="B756" s="107">
        <v>681</v>
      </c>
      <c r="C756" s="31">
        <v>10</v>
      </c>
      <c r="D756" s="111" t="s">
        <v>18</v>
      </c>
      <c r="E756" s="2" t="s">
        <v>102</v>
      </c>
      <c r="F756" s="2" t="s">
        <v>149</v>
      </c>
      <c r="G756" s="2"/>
      <c r="H756" s="33" t="s">
        <v>81</v>
      </c>
      <c r="I756" s="99">
        <f t="shared" si="0"/>
        <v>1335.5792882822568</v>
      </c>
      <c r="J756" s="101">
        <f t="shared" si="1"/>
        <v>28.185356224514496</v>
      </c>
      <c r="K756" s="101">
        <f t="shared" si="2"/>
        <v>69</v>
      </c>
      <c r="L756" s="74">
        <f t="shared" si="537"/>
        <v>65</v>
      </c>
      <c r="M756" s="99">
        <f t="shared" si="191"/>
        <v>24687.884149920545</v>
      </c>
      <c r="N756" s="108">
        <f t="shared" si="692"/>
        <v>8163.8953009835914</v>
      </c>
      <c r="O756" s="108">
        <f t="shared" si="847"/>
        <v>16523.988848936951</v>
      </c>
      <c r="P756" s="108"/>
      <c r="Q756" s="108"/>
      <c r="R756" s="109"/>
      <c r="S756" s="99">
        <f t="shared" si="696"/>
        <v>17760.901624603903</v>
      </c>
      <c r="T756" s="108">
        <f t="shared" si="848"/>
        <v>5873.2510422446348</v>
      </c>
      <c r="U756" s="108">
        <f t="shared" si="849"/>
        <v>11887.650582359267</v>
      </c>
      <c r="V756" s="108"/>
      <c r="W756" s="108"/>
      <c r="X756" s="109"/>
      <c r="Y756" s="99">
        <f t="shared" si="8"/>
        <v>35521.803249207805</v>
      </c>
      <c r="Z756" s="108">
        <f t="shared" ref="Z756:AA756" si="943">T756*$D$58/100</f>
        <v>11746.50208448927</v>
      </c>
      <c r="AA756" s="108">
        <f t="shared" si="943"/>
        <v>23775.301164718534</v>
      </c>
      <c r="AB756" s="108"/>
      <c r="AC756" s="108"/>
      <c r="AD756" s="109"/>
      <c r="AE756" s="99">
        <f t="shared" si="933"/>
        <v>18.484776131615998</v>
      </c>
      <c r="AF756" s="101">
        <f t="shared" si="851"/>
        <v>36</v>
      </c>
      <c r="AG756" s="101">
        <f t="shared" si="852"/>
        <v>19.001300000000001</v>
      </c>
      <c r="AH756" s="101">
        <f t="shared" si="853"/>
        <v>521</v>
      </c>
      <c r="AI756" s="101">
        <f t="shared" si="854"/>
        <v>200</v>
      </c>
      <c r="AJ756" s="112">
        <f t="shared" si="855"/>
        <v>2</v>
      </c>
      <c r="AK756" s="101">
        <f t="shared" si="463"/>
        <v>8196.5010303036597</v>
      </c>
      <c r="AL756" s="101">
        <f t="shared" si="856"/>
        <v>4894.3758685371959</v>
      </c>
      <c r="AM756" s="101">
        <f t="shared" si="857"/>
        <v>3302.1251617664634</v>
      </c>
      <c r="AN756" s="101"/>
      <c r="AO756" s="1">
        <v>24</v>
      </c>
      <c r="AP756" s="2">
        <v>36</v>
      </c>
      <c r="AQ756" s="74">
        <f t="shared" si="858"/>
        <v>521</v>
      </c>
      <c r="AR756" s="31">
        <f t="shared" si="859"/>
        <v>0</v>
      </c>
      <c r="AS756" s="2">
        <f t="shared" si="860"/>
        <v>0.8</v>
      </c>
      <c r="AT756" s="33">
        <f t="shared" si="861"/>
        <v>1</v>
      </c>
      <c r="AU756" s="31">
        <f t="shared" si="862"/>
        <v>0</v>
      </c>
      <c r="AV756" s="2">
        <f t="shared" si="863"/>
        <v>1</v>
      </c>
      <c r="AW756" s="33" t="str">
        <f t="shared" si="864"/>
        <v>보스대상</v>
      </c>
      <c r="AX756" s="31">
        <f t="shared" si="865"/>
        <v>1</v>
      </c>
      <c r="AY756" s="33">
        <f t="shared" si="866"/>
        <v>3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customHeight="1">
      <c r="A757" s="2"/>
      <c r="B757" s="107">
        <v>682</v>
      </c>
      <c r="C757" s="31">
        <v>10</v>
      </c>
      <c r="D757" s="111" t="s">
        <v>18</v>
      </c>
      <c r="E757" s="2" t="s">
        <v>108</v>
      </c>
      <c r="F757" s="2" t="s">
        <v>149</v>
      </c>
      <c r="G757" s="2" t="s">
        <v>186</v>
      </c>
      <c r="H757" s="33" t="s">
        <v>81</v>
      </c>
      <c r="I757" s="99">
        <f t="shared" si="0"/>
        <v>3010.0592682947813</v>
      </c>
      <c r="J757" s="101">
        <f t="shared" si="1"/>
        <v>63.522692720778515</v>
      </c>
      <c r="K757" s="101">
        <f t="shared" si="2"/>
        <v>5</v>
      </c>
      <c r="L757" s="74">
        <f t="shared" si="537"/>
        <v>5</v>
      </c>
      <c r="M757" s="99">
        <f t="shared" si="191"/>
        <v>24687.884149920545</v>
      </c>
      <c r="N757" s="108">
        <f t="shared" si="692"/>
        <v>8163.8953009835914</v>
      </c>
      <c r="O757" s="108">
        <f t="shared" si="847"/>
        <v>16523.988848936951</v>
      </c>
      <c r="P757" s="108"/>
      <c r="Q757" s="108"/>
      <c r="R757" s="109"/>
      <c r="S757" s="99">
        <f t="shared" si="696"/>
        <v>17760.901624603903</v>
      </c>
      <c r="T757" s="108">
        <f t="shared" si="848"/>
        <v>5873.2510422446348</v>
      </c>
      <c r="U757" s="108">
        <f t="shared" si="849"/>
        <v>11887.650582359267</v>
      </c>
      <c r="V757" s="108"/>
      <c r="W757" s="108"/>
      <c r="X757" s="109"/>
      <c r="Y757" s="99">
        <f t="shared" si="8"/>
        <v>35521.803249207805</v>
      </c>
      <c r="Z757" s="108">
        <f t="shared" ref="Z757:AA757" si="944">T757*$D$58/100</f>
        <v>11746.50208448927</v>
      </c>
      <c r="AA757" s="108">
        <f t="shared" si="944"/>
        <v>23775.301164718534</v>
      </c>
      <c r="AB757" s="108"/>
      <c r="AC757" s="108"/>
      <c r="AD757" s="109"/>
      <c r="AE757" s="99">
        <f t="shared" si="933"/>
        <v>8.2017933699712149</v>
      </c>
      <c r="AF757" s="101">
        <f t="shared" si="851"/>
        <v>36</v>
      </c>
      <c r="AG757" s="101">
        <f t="shared" si="852"/>
        <v>19.001300000000001</v>
      </c>
      <c r="AH757" s="101">
        <f t="shared" si="853"/>
        <v>521</v>
      </c>
      <c r="AI757" s="101">
        <f t="shared" si="854"/>
        <v>200</v>
      </c>
      <c r="AJ757" s="112">
        <f t="shared" si="855"/>
        <v>2</v>
      </c>
      <c r="AK757" s="101">
        <f t="shared" si="463"/>
        <v>8196.5010303036597</v>
      </c>
      <c r="AL757" s="101">
        <f t="shared" si="856"/>
        <v>4894.3758685371959</v>
      </c>
      <c r="AM757" s="101">
        <f t="shared" si="857"/>
        <v>3302.1251617664634</v>
      </c>
      <c r="AN757" s="101"/>
      <c r="AO757" s="1">
        <v>24</v>
      </c>
      <c r="AP757" s="2">
        <v>36</v>
      </c>
      <c r="AQ757" s="74">
        <f t="shared" si="858"/>
        <v>521</v>
      </c>
      <c r="AR757" s="31">
        <f t="shared" si="859"/>
        <v>0</v>
      </c>
      <c r="AS757" s="2">
        <f t="shared" si="860"/>
        <v>0.8</v>
      </c>
      <c r="AT757" s="33">
        <f t="shared" si="861"/>
        <v>1</v>
      </c>
      <c r="AU757" s="31">
        <f t="shared" si="862"/>
        <v>0</v>
      </c>
      <c r="AV757" s="2">
        <f t="shared" si="863"/>
        <v>0</v>
      </c>
      <c r="AW757" s="33">
        <f t="shared" si="864"/>
        <v>5</v>
      </c>
      <c r="AX757" s="31">
        <f t="shared" si="865"/>
        <v>1</v>
      </c>
      <c r="AY757" s="33">
        <f t="shared" si="866"/>
        <v>3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customHeight="1">
      <c r="A758" s="2"/>
      <c r="B758" s="107">
        <v>683</v>
      </c>
      <c r="C758" s="31">
        <v>10</v>
      </c>
      <c r="D758" s="111" t="s">
        <v>18</v>
      </c>
      <c r="E758" s="2" t="s">
        <v>145</v>
      </c>
      <c r="F758" s="2" t="s">
        <v>149</v>
      </c>
      <c r="G758" s="2"/>
      <c r="H758" s="33" t="s">
        <v>81</v>
      </c>
      <c r="I758" s="99">
        <f t="shared" si="0"/>
        <v>1755.2077043924503</v>
      </c>
      <c r="J758" s="101">
        <f t="shared" si="1"/>
        <v>28.185356224514496</v>
      </c>
      <c r="K758" s="101">
        <f t="shared" si="2"/>
        <v>27</v>
      </c>
      <c r="L758" s="74">
        <f t="shared" si="537"/>
        <v>27</v>
      </c>
      <c r="M758" s="99">
        <f t="shared" si="191"/>
        <v>32444.621480182075</v>
      </c>
      <c r="N758" s="108">
        <f t="shared" si="692"/>
        <v>12615.834861457735</v>
      </c>
      <c r="O758" s="108">
        <f t="shared" si="847"/>
        <v>19828.786618724342</v>
      </c>
      <c r="P758" s="108"/>
      <c r="Q758" s="108"/>
      <c r="R758" s="109"/>
      <c r="S758" s="99">
        <f t="shared" si="696"/>
        <v>21313.081949524683</v>
      </c>
      <c r="T758" s="108">
        <f t="shared" si="848"/>
        <v>7047.9012506935615</v>
      </c>
      <c r="U758" s="108">
        <f t="shared" si="849"/>
        <v>14265.18069883112</v>
      </c>
      <c r="V758" s="108"/>
      <c r="W758" s="108"/>
      <c r="X758" s="109"/>
      <c r="Y758" s="99">
        <f t="shared" si="8"/>
        <v>42626.163899049367</v>
      </c>
      <c r="Z758" s="108">
        <f t="shared" ref="Z758:AA758" si="945">T758*$D$58/100</f>
        <v>14095.802501387123</v>
      </c>
      <c r="AA758" s="108">
        <f t="shared" si="945"/>
        <v>28530.361397662244</v>
      </c>
      <c r="AB758" s="108"/>
      <c r="AC758" s="108"/>
      <c r="AD758" s="109"/>
      <c r="AE758" s="99">
        <f t="shared" si="933"/>
        <v>18.484776131615998</v>
      </c>
      <c r="AF758" s="101">
        <f t="shared" si="851"/>
        <v>36</v>
      </c>
      <c r="AG758" s="101">
        <f t="shared" si="852"/>
        <v>59.001300000000001</v>
      </c>
      <c r="AH758" s="101">
        <f t="shared" si="853"/>
        <v>521</v>
      </c>
      <c r="AI758" s="101">
        <f t="shared" si="854"/>
        <v>200</v>
      </c>
      <c r="AJ758" s="112">
        <f t="shared" si="855"/>
        <v>2.5</v>
      </c>
      <c r="AK758" s="101">
        <f t="shared" si="463"/>
        <v>8196.5010303036597</v>
      </c>
      <c r="AL758" s="101">
        <f t="shared" si="856"/>
        <v>4894.3758685371959</v>
      </c>
      <c r="AM758" s="101">
        <f t="shared" si="857"/>
        <v>3302.1251617664634</v>
      </c>
      <c r="AN758" s="101"/>
      <c r="AO758" s="1">
        <v>24</v>
      </c>
      <c r="AP758" s="2">
        <v>36</v>
      </c>
      <c r="AQ758" s="74">
        <f t="shared" si="858"/>
        <v>521</v>
      </c>
      <c r="AR758" s="31">
        <f t="shared" si="859"/>
        <v>0</v>
      </c>
      <c r="AS758" s="2">
        <f t="shared" si="860"/>
        <v>1</v>
      </c>
      <c r="AT758" s="33">
        <f t="shared" si="861"/>
        <v>1.2</v>
      </c>
      <c r="AU758" s="31">
        <f t="shared" si="862"/>
        <v>40</v>
      </c>
      <c r="AV758" s="2">
        <f t="shared" si="863"/>
        <v>0</v>
      </c>
      <c r="AW758" s="33" t="str">
        <f t="shared" si="864"/>
        <v>보스대상</v>
      </c>
      <c r="AX758" s="31">
        <f t="shared" si="865"/>
        <v>1</v>
      </c>
      <c r="AY758" s="33">
        <f t="shared" si="866"/>
        <v>3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customHeight="1">
      <c r="A759" s="2"/>
      <c r="B759" s="107">
        <v>684</v>
      </c>
      <c r="C759" s="31">
        <v>10</v>
      </c>
      <c r="D759" s="111" t="s">
        <v>18</v>
      </c>
      <c r="E759" s="2" t="s">
        <v>132</v>
      </c>
      <c r="F759" s="2" t="s">
        <v>149</v>
      </c>
      <c r="G759" s="2"/>
      <c r="H759" s="33" t="s">
        <v>81</v>
      </c>
      <c r="I759" s="99">
        <f t="shared" si="0"/>
        <v>1602.6951459387083</v>
      </c>
      <c r="J759" s="101">
        <f t="shared" si="1"/>
        <v>28.185356224514496</v>
      </c>
      <c r="K759" s="101">
        <f t="shared" si="2"/>
        <v>31</v>
      </c>
      <c r="L759" s="74">
        <f t="shared" si="537"/>
        <v>31</v>
      </c>
      <c r="M759" s="99">
        <f t="shared" si="191"/>
        <v>29625.460979904652</v>
      </c>
      <c r="N759" s="108">
        <f t="shared" si="692"/>
        <v>9796.6743611803086</v>
      </c>
      <c r="O759" s="108">
        <f t="shared" si="847"/>
        <v>19828.786618724342</v>
      </c>
      <c r="P759" s="108"/>
      <c r="Q759" s="108"/>
      <c r="R759" s="109"/>
      <c r="S759" s="99">
        <f t="shared" si="696"/>
        <v>21313.081949524683</v>
      </c>
      <c r="T759" s="108">
        <f t="shared" si="848"/>
        <v>7047.9012506935615</v>
      </c>
      <c r="U759" s="108">
        <f t="shared" si="849"/>
        <v>14265.18069883112</v>
      </c>
      <c r="V759" s="108"/>
      <c r="W759" s="108"/>
      <c r="X759" s="109"/>
      <c r="Y759" s="99">
        <f t="shared" si="8"/>
        <v>42626.163899049367</v>
      </c>
      <c r="Z759" s="108">
        <f t="shared" ref="Z759:AA759" si="946">T759*$D$58/100</f>
        <v>14095.802501387123</v>
      </c>
      <c r="AA759" s="108">
        <f t="shared" si="946"/>
        <v>28530.361397662244</v>
      </c>
      <c r="AB759" s="108"/>
      <c r="AC759" s="108"/>
      <c r="AD759" s="109"/>
      <c r="AE759" s="99">
        <f t="shared" si="933"/>
        <v>18.484776131615998</v>
      </c>
      <c r="AF759" s="101">
        <f t="shared" si="851"/>
        <v>36</v>
      </c>
      <c r="AG759" s="101">
        <f t="shared" si="852"/>
        <v>19.001300000000001</v>
      </c>
      <c r="AH759" s="101">
        <f t="shared" si="853"/>
        <v>521</v>
      </c>
      <c r="AI759" s="101">
        <f t="shared" si="854"/>
        <v>200</v>
      </c>
      <c r="AJ759" s="112">
        <f t="shared" si="855"/>
        <v>2.5</v>
      </c>
      <c r="AK759" s="101">
        <f t="shared" si="463"/>
        <v>8196.5010303036597</v>
      </c>
      <c r="AL759" s="101">
        <f t="shared" si="856"/>
        <v>4894.3758685371959</v>
      </c>
      <c r="AM759" s="101">
        <f t="shared" si="857"/>
        <v>3302.1251617664634</v>
      </c>
      <c r="AN759" s="101"/>
      <c r="AO759" s="1">
        <v>24</v>
      </c>
      <c r="AP759" s="2">
        <v>36</v>
      </c>
      <c r="AQ759" s="74">
        <f t="shared" si="858"/>
        <v>521</v>
      </c>
      <c r="AR759" s="31">
        <f t="shared" si="859"/>
        <v>0</v>
      </c>
      <c r="AS759" s="2">
        <f t="shared" si="860"/>
        <v>1</v>
      </c>
      <c r="AT759" s="33">
        <f t="shared" si="861"/>
        <v>1.2</v>
      </c>
      <c r="AU759" s="31">
        <f t="shared" si="862"/>
        <v>0</v>
      </c>
      <c r="AV759" s="2">
        <f t="shared" si="863"/>
        <v>1</v>
      </c>
      <c r="AW759" s="33" t="str">
        <f t="shared" si="864"/>
        <v>보스대상</v>
      </c>
      <c r="AX759" s="31">
        <f t="shared" si="865"/>
        <v>1</v>
      </c>
      <c r="AY759" s="33">
        <f t="shared" si="866"/>
        <v>3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customHeight="1">
      <c r="A760" s="2"/>
      <c r="B760" s="107">
        <v>685</v>
      </c>
      <c r="C760" s="31">
        <v>10</v>
      </c>
      <c r="D760" s="111" t="s">
        <v>18</v>
      </c>
      <c r="E760" s="2" t="s">
        <v>135</v>
      </c>
      <c r="F760" s="2" t="s">
        <v>149</v>
      </c>
      <c r="G760" s="2" t="s">
        <v>186</v>
      </c>
      <c r="H760" s="33" t="s">
        <v>81</v>
      </c>
      <c r="I760" s="99">
        <f t="shared" si="0"/>
        <v>3612.0711219537375</v>
      </c>
      <c r="J760" s="101">
        <f t="shared" si="1"/>
        <v>63.522692720778515</v>
      </c>
      <c r="K760" s="101">
        <f t="shared" si="2"/>
        <v>2</v>
      </c>
      <c r="L760" s="74">
        <f t="shared" si="537"/>
        <v>2</v>
      </c>
      <c r="M760" s="99">
        <f t="shared" si="191"/>
        <v>29625.460979904652</v>
      </c>
      <c r="N760" s="108">
        <f t="shared" si="692"/>
        <v>9796.6743611803086</v>
      </c>
      <c r="O760" s="108">
        <f t="shared" si="847"/>
        <v>19828.786618724342</v>
      </c>
      <c r="P760" s="108"/>
      <c r="Q760" s="108"/>
      <c r="R760" s="109"/>
      <c r="S760" s="99">
        <f t="shared" si="696"/>
        <v>21313.081949524683</v>
      </c>
      <c r="T760" s="108">
        <f t="shared" si="848"/>
        <v>7047.9012506935615</v>
      </c>
      <c r="U760" s="108">
        <f t="shared" si="849"/>
        <v>14265.18069883112</v>
      </c>
      <c r="V760" s="108"/>
      <c r="W760" s="108"/>
      <c r="X760" s="109"/>
      <c r="Y760" s="99">
        <f t="shared" si="8"/>
        <v>42626.163899049367</v>
      </c>
      <c r="Z760" s="108">
        <f t="shared" ref="Z760:AA760" si="947">T760*$D$58/100</f>
        <v>14095.802501387123</v>
      </c>
      <c r="AA760" s="108">
        <f t="shared" si="947"/>
        <v>28530.361397662244</v>
      </c>
      <c r="AB760" s="108"/>
      <c r="AC760" s="108"/>
      <c r="AD760" s="109"/>
      <c r="AE760" s="99">
        <f t="shared" si="933"/>
        <v>8.2017933699712149</v>
      </c>
      <c r="AF760" s="101">
        <f t="shared" si="851"/>
        <v>36</v>
      </c>
      <c r="AG760" s="101">
        <f t="shared" si="852"/>
        <v>19.001300000000001</v>
      </c>
      <c r="AH760" s="101">
        <f t="shared" si="853"/>
        <v>521</v>
      </c>
      <c r="AI760" s="101">
        <f t="shared" si="854"/>
        <v>200</v>
      </c>
      <c r="AJ760" s="112">
        <f t="shared" si="855"/>
        <v>2.5</v>
      </c>
      <c r="AK760" s="101">
        <f t="shared" si="463"/>
        <v>8196.5010303036597</v>
      </c>
      <c r="AL760" s="101">
        <f t="shared" si="856"/>
        <v>4894.3758685371959</v>
      </c>
      <c r="AM760" s="101">
        <f t="shared" si="857"/>
        <v>3302.1251617664634</v>
      </c>
      <c r="AN760" s="101"/>
      <c r="AO760" s="1">
        <v>24</v>
      </c>
      <c r="AP760" s="2">
        <v>36</v>
      </c>
      <c r="AQ760" s="74">
        <f t="shared" si="858"/>
        <v>521</v>
      </c>
      <c r="AR760" s="31">
        <f t="shared" si="859"/>
        <v>0</v>
      </c>
      <c r="AS760" s="2">
        <f t="shared" si="860"/>
        <v>1</v>
      </c>
      <c r="AT760" s="33">
        <f t="shared" si="861"/>
        <v>1.2</v>
      </c>
      <c r="AU760" s="31">
        <f t="shared" si="862"/>
        <v>0</v>
      </c>
      <c r="AV760" s="2">
        <f t="shared" si="863"/>
        <v>0</v>
      </c>
      <c r="AW760" s="33">
        <f t="shared" si="864"/>
        <v>5</v>
      </c>
      <c r="AX760" s="31">
        <f t="shared" si="865"/>
        <v>1</v>
      </c>
      <c r="AY760" s="33">
        <f t="shared" si="866"/>
        <v>3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customHeight="1">
      <c r="A761" s="2"/>
      <c r="B761" s="107">
        <v>686</v>
      </c>
      <c r="C761" s="31">
        <v>7</v>
      </c>
      <c r="D761" s="111" t="s">
        <v>18</v>
      </c>
      <c r="E761" s="2" t="s">
        <v>163</v>
      </c>
      <c r="F761" s="2" t="s">
        <v>149</v>
      </c>
      <c r="G761" s="2"/>
      <c r="H761" s="33" t="s">
        <v>81</v>
      </c>
      <c r="I761" s="99">
        <f t="shared" si="0"/>
        <v>1058.4484069547916</v>
      </c>
      <c r="J761" s="101">
        <f t="shared" si="1"/>
        <v>25.060794637183101</v>
      </c>
      <c r="K761" s="101">
        <f t="shared" si="2"/>
        <v>145</v>
      </c>
      <c r="L761" s="74">
        <f t="shared" si="537"/>
        <v>116</v>
      </c>
      <c r="M761" s="99">
        <f t="shared" si="191"/>
        <v>15331.388221605743</v>
      </c>
      <c r="N761" s="108">
        <f t="shared" si="692"/>
        <v>10057.32512299484</v>
      </c>
      <c r="O761" s="108">
        <f t="shared" si="847"/>
        <v>5274.0630986109036</v>
      </c>
      <c r="P761" s="108"/>
      <c r="Q761" s="108"/>
      <c r="R761" s="109"/>
      <c r="S761" s="99">
        <f t="shared" si="696"/>
        <v>9412.8310950102441</v>
      </c>
      <c r="T761" s="108">
        <f t="shared" si="848"/>
        <v>5618.576581843171</v>
      </c>
      <c r="U761" s="108">
        <f t="shared" si="849"/>
        <v>3794.2545131670736</v>
      </c>
      <c r="V761" s="108"/>
      <c r="W761" s="108"/>
      <c r="X761" s="109"/>
      <c r="Y761" s="99">
        <f t="shared" si="8"/>
        <v>18825.662190020488</v>
      </c>
      <c r="Z761" s="108">
        <f t="shared" ref="Z761:AA761" si="948">T761*$D$58/100</f>
        <v>11237.153163686342</v>
      </c>
      <c r="AA761" s="108">
        <f t="shared" si="948"/>
        <v>7588.5090263341472</v>
      </c>
      <c r="AB761" s="108"/>
      <c r="AC761" s="108"/>
      <c r="AD761" s="109"/>
      <c r="AE761" s="99">
        <f t="shared" si="933"/>
        <v>14.484776131615998</v>
      </c>
      <c r="AF761" s="101">
        <f t="shared" si="851"/>
        <v>36</v>
      </c>
      <c r="AG761" s="101">
        <f t="shared" si="852"/>
        <v>59.001300000000001</v>
      </c>
      <c r="AH761" s="101">
        <f t="shared" si="853"/>
        <v>363</v>
      </c>
      <c r="AI761" s="101">
        <f t="shared" si="854"/>
        <v>200</v>
      </c>
      <c r="AJ761" s="112">
        <f t="shared" si="855"/>
        <v>2.2222222222222223</v>
      </c>
      <c r="AK761" s="101">
        <f t="shared" si="463"/>
        <v>7844.0259125085377</v>
      </c>
      <c r="AL761" s="101">
        <f t="shared" si="856"/>
        <v>4682.1471515359763</v>
      </c>
      <c r="AM761" s="101">
        <f t="shared" si="857"/>
        <v>3161.8787609725614</v>
      </c>
      <c r="AN761" s="101"/>
      <c r="AO761" s="1">
        <v>24</v>
      </c>
      <c r="AP761" s="2">
        <v>36</v>
      </c>
      <c r="AQ761" s="74">
        <f t="shared" si="858"/>
        <v>363</v>
      </c>
      <c r="AR761" s="31">
        <f t="shared" si="859"/>
        <v>4</v>
      </c>
      <c r="AS761" s="2">
        <f t="shared" si="860"/>
        <v>1</v>
      </c>
      <c r="AT761" s="33">
        <f t="shared" si="861"/>
        <v>1</v>
      </c>
      <c r="AU761" s="31">
        <f t="shared" si="862"/>
        <v>40</v>
      </c>
      <c r="AV761" s="2">
        <f t="shared" si="863"/>
        <v>0</v>
      </c>
      <c r="AW761" s="33" t="str">
        <f t="shared" si="864"/>
        <v>보스대상</v>
      </c>
      <c r="AX761" s="31">
        <f t="shared" si="865"/>
        <v>1</v>
      </c>
      <c r="AY761" s="33">
        <f t="shared" si="866"/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customHeight="1">
      <c r="A762" s="2"/>
      <c r="B762" s="107">
        <v>687</v>
      </c>
      <c r="C762" s="31">
        <v>7</v>
      </c>
      <c r="D762" s="111" t="s">
        <v>18</v>
      </c>
      <c r="E762" s="2" t="s">
        <v>152</v>
      </c>
      <c r="F762" s="2" t="s">
        <v>149</v>
      </c>
      <c r="G762" s="2"/>
      <c r="H762" s="33" t="s">
        <v>81</v>
      </c>
      <c r="I762" s="99">
        <f t="shared" si="0"/>
        <v>903.29028698690411</v>
      </c>
      <c r="J762" s="101">
        <f t="shared" si="1"/>
        <v>25.060794637183101</v>
      </c>
      <c r="K762" s="101">
        <f t="shared" si="2"/>
        <v>202</v>
      </c>
      <c r="L762" s="74">
        <f t="shared" si="537"/>
        <v>149</v>
      </c>
      <c r="M762" s="99">
        <f t="shared" si="191"/>
        <v>13083.957588868474</v>
      </c>
      <c r="N762" s="108">
        <f t="shared" si="692"/>
        <v>7809.8944902575713</v>
      </c>
      <c r="O762" s="108">
        <f t="shared" si="847"/>
        <v>5274.0630986109036</v>
      </c>
      <c r="P762" s="108"/>
      <c r="Q762" s="108"/>
      <c r="R762" s="109"/>
      <c r="S762" s="99">
        <f t="shared" si="696"/>
        <v>9412.8310950102441</v>
      </c>
      <c r="T762" s="108">
        <f t="shared" si="848"/>
        <v>5618.576581843171</v>
      </c>
      <c r="U762" s="108">
        <f t="shared" si="849"/>
        <v>3794.2545131670736</v>
      </c>
      <c r="V762" s="108"/>
      <c r="W762" s="108"/>
      <c r="X762" s="109"/>
      <c r="Y762" s="99">
        <f t="shared" si="8"/>
        <v>18825.662190020488</v>
      </c>
      <c r="Z762" s="108">
        <f t="shared" ref="Z762:AA762" si="949">T762*$D$58/100</f>
        <v>11237.153163686342</v>
      </c>
      <c r="AA762" s="108">
        <f t="shared" si="949"/>
        <v>7588.5090263341472</v>
      </c>
      <c r="AB762" s="108"/>
      <c r="AC762" s="108"/>
      <c r="AD762" s="109"/>
      <c r="AE762" s="99">
        <f t="shared" si="933"/>
        <v>14.484776131615998</v>
      </c>
      <c r="AF762" s="101">
        <f t="shared" si="851"/>
        <v>36</v>
      </c>
      <c r="AG762" s="101">
        <f t="shared" si="852"/>
        <v>19.001300000000001</v>
      </c>
      <c r="AH762" s="101">
        <f t="shared" si="853"/>
        <v>363</v>
      </c>
      <c r="AI762" s="101">
        <f t="shared" si="854"/>
        <v>200</v>
      </c>
      <c r="AJ762" s="112">
        <f t="shared" si="855"/>
        <v>2.2222222222222223</v>
      </c>
      <c r="AK762" s="101">
        <f t="shared" si="463"/>
        <v>7844.0259125085377</v>
      </c>
      <c r="AL762" s="101">
        <f t="shared" si="856"/>
        <v>4682.1471515359763</v>
      </c>
      <c r="AM762" s="101">
        <f t="shared" si="857"/>
        <v>3161.8787609725614</v>
      </c>
      <c r="AN762" s="101"/>
      <c r="AO762" s="1">
        <v>24</v>
      </c>
      <c r="AP762" s="2">
        <v>36</v>
      </c>
      <c r="AQ762" s="74">
        <f t="shared" si="858"/>
        <v>363</v>
      </c>
      <c r="AR762" s="31">
        <f t="shared" si="859"/>
        <v>4</v>
      </c>
      <c r="AS762" s="2">
        <f t="shared" si="860"/>
        <v>1</v>
      </c>
      <c r="AT762" s="33">
        <f t="shared" si="861"/>
        <v>1</v>
      </c>
      <c r="AU762" s="31">
        <f t="shared" si="862"/>
        <v>0</v>
      </c>
      <c r="AV762" s="2">
        <f t="shared" si="863"/>
        <v>1</v>
      </c>
      <c r="AW762" s="33" t="str">
        <f t="shared" si="864"/>
        <v>보스대상</v>
      </c>
      <c r="AX762" s="31">
        <f t="shared" si="865"/>
        <v>1</v>
      </c>
      <c r="AY762" s="33">
        <f t="shared" si="866"/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customHeight="1">
      <c r="A763" s="2"/>
      <c r="B763" s="107">
        <v>688</v>
      </c>
      <c r="C763" s="31">
        <v>7</v>
      </c>
      <c r="D763" s="111" t="s">
        <v>18</v>
      </c>
      <c r="E763" s="2" t="s">
        <v>155</v>
      </c>
      <c r="F763" s="2" t="s">
        <v>149</v>
      </c>
      <c r="G763" s="2" t="s">
        <v>186</v>
      </c>
      <c r="H763" s="33" t="s">
        <v>81</v>
      </c>
      <c r="I763" s="99">
        <f t="shared" si="0"/>
        <v>2035.7887578524414</v>
      </c>
      <c r="J763" s="101">
        <f t="shared" si="1"/>
        <v>56.480718015255015</v>
      </c>
      <c r="K763" s="101">
        <f t="shared" si="2"/>
        <v>14</v>
      </c>
      <c r="L763" s="74">
        <f t="shared" si="537"/>
        <v>14</v>
      </c>
      <c r="M763" s="99">
        <f t="shared" si="191"/>
        <v>13083.957588868474</v>
      </c>
      <c r="N763" s="108">
        <f t="shared" si="692"/>
        <v>7809.8944902575713</v>
      </c>
      <c r="O763" s="108">
        <f t="shared" si="847"/>
        <v>5274.0630986109036</v>
      </c>
      <c r="P763" s="108"/>
      <c r="Q763" s="108"/>
      <c r="R763" s="109"/>
      <c r="S763" s="99">
        <f t="shared" si="696"/>
        <v>9412.8310950102441</v>
      </c>
      <c r="T763" s="108">
        <f t="shared" si="848"/>
        <v>5618.576581843171</v>
      </c>
      <c r="U763" s="108">
        <f t="shared" si="849"/>
        <v>3794.2545131670736</v>
      </c>
      <c r="V763" s="108"/>
      <c r="W763" s="108"/>
      <c r="X763" s="109"/>
      <c r="Y763" s="99">
        <f t="shared" si="8"/>
        <v>18825.662190020488</v>
      </c>
      <c r="Z763" s="108">
        <f t="shared" ref="Z763:AA763" si="950">T763*$D$58/100</f>
        <v>11237.153163686342</v>
      </c>
      <c r="AA763" s="108">
        <f t="shared" si="950"/>
        <v>7588.5090263341472</v>
      </c>
      <c r="AB763" s="108"/>
      <c r="AC763" s="108"/>
      <c r="AD763" s="109"/>
      <c r="AE763" s="99">
        <f t="shared" si="933"/>
        <v>6.4269721199712162</v>
      </c>
      <c r="AF763" s="101">
        <f t="shared" si="851"/>
        <v>36</v>
      </c>
      <c r="AG763" s="101">
        <f t="shared" si="852"/>
        <v>19.001300000000001</v>
      </c>
      <c r="AH763" s="101">
        <f t="shared" si="853"/>
        <v>363</v>
      </c>
      <c r="AI763" s="101">
        <f t="shared" si="854"/>
        <v>200</v>
      </c>
      <c r="AJ763" s="112">
        <f t="shared" si="855"/>
        <v>2.2222222222222223</v>
      </c>
      <c r="AK763" s="101">
        <f t="shared" si="463"/>
        <v>7844.0259125085377</v>
      </c>
      <c r="AL763" s="101">
        <f t="shared" si="856"/>
        <v>4682.1471515359763</v>
      </c>
      <c r="AM763" s="101">
        <f t="shared" si="857"/>
        <v>3161.8787609725614</v>
      </c>
      <c r="AN763" s="101"/>
      <c r="AO763" s="1">
        <v>24</v>
      </c>
      <c r="AP763" s="2">
        <v>36</v>
      </c>
      <c r="AQ763" s="74">
        <f t="shared" si="858"/>
        <v>363</v>
      </c>
      <c r="AR763" s="31">
        <f t="shared" si="859"/>
        <v>4</v>
      </c>
      <c r="AS763" s="2">
        <f t="shared" si="860"/>
        <v>1</v>
      </c>
      <c r="AT763" s="33">
        <f t="shared" si="861"/>
        <v>1</v>
      </c>
      <c r="AU763" s="31">
        <f t="shared" si="862"/>
        <v>0</v>
      </c>
      <c r="AV763" s="2">
        <f t="shared" si="863"/>
        <v>0</v>
      </c>
      <c r="AW763" s="33">
        <f t="shared" si="864"/>
        <v>5</v>
      </c>
      <c r="AX763" s="31">
        <f t="shared" si="865"/>
        <v>1</v>
      </c>
      <c r="AY763" s="33">
        <f t="shared" si="866"/>
        <v>1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customHeight="1">
      <c r="A764" s="2"/>
      <c r="B764" s="107">
        <v>689</v>
      </c>
      <c r="C764" s="31">
        <v>7</v>
      </c>
      <c r="D764" s="111" t="s">
        <v>18</v>
      </c>
      <c r="E764" s="2" t="s">
        <v>168</v>
      </c>
      <c r="F764" s="2" t="s">
        <v>149</v>
      </c>
      <c r="G764" s="2"/>
      <c r="H764" s="33" t="s">
        <v>81</v>
      </c>
      <c r="I764" s="99">
        <f t="shared" si="0"/>
        <v>829.40621582012227</v>
      </c>
      <c r="J764" s="101">
        <f t="shared" si="1"/>
        <v>19.637781784066725</v>
      </c>
      <c r="K764" s="101">
        <f t="shared" si="2"/>
        <v>254</v>
      </c>
      <c r="L764" s="74">
        <f t="shared" si="537"/>
        <v>179</v>
      </c>
      <c r="M764" s="99">
        <f t="shared" si="191"/>
        <v>15331.388221605743</v>
      </c>
      <c r="N764" s="108">
        <f t="shared" si="692"/>
        <v>10057.32512299484</v>
      </c>
      <c r="O764" s="108">
        <f t="shared" si="847"/>
        <v>5274.0630986109036</v>
      </c>
      <c r="P764" s="108"/>
      <c r="Q764" s="108"/>
      <c r="R764" s="109"/>
      <c r="S764" s="99">
        <f t="shared" si="696"/>
        <v>9412.8310950102441</v>
      </c>
      <c r="T764" s="108">
        <f t="shared" si="848"/>
        <v>5618.576581843171</v>
      </c>
      <c r="U764" s="108">
        <f t="shared" si="849"/>
        <v>3794.2545131670736</v>
      </c>
      <c r="V764" s="108"/>
      <c r="W764" s="108"/>
      <c r="X764" s="109"/>
      <c r="Y764" s="99">
        <f t="shared" si="8"/>
        <v>18825.662190020488</v>
      </c>
      <c r="Z764" s="108">
        <f t="shared" ref="Z764:AA764" si="951">T764*$D$58/100</f>
        <v>11237.153163686342</v>
      </c>
      <c r="AA764" s="108">
        <f t="shared" si="951"/>
        <v>7588.5090263341472</v>
      </c>
      <c r="AB764" s="108"/>
      <c r="AC764" s="108"/>
      <c r="AD764" s="109"/>
      <c r="AE764" s="99">
        <f t="shared" si="933"/>
        <v>18.484776131615998</v>
      </c>
      <c r="AF764" s="101">
        <f t="shared" si="851"/>
        <v>36</v>
      </c>
      <c r="AG764" s="101">
        <f t="shared" si="852"/>
        <v>59.001300000000001</v>
      </c>
      <c r="AH764" s="101">
        <f t="shared" si="853"/>
        <v>363</v>
      </c>
      <c r="AI764" s="101">
        <f t="shared" si="854"/>
        <v>200</v>
      </c>
      <c r="AJ764" s="112">
        <f t="shared" si="855"/>
        <v>1.7777777777777777</v>
      </c>
      <c r="AK764" s="101">
        <f t="shared" si="463"/>
        <v>7844.0259125085377</v>
      </c>
      <c r="AL764" s="101">
        <f t="shared" si="856"/>
        <v>4682.1471515359763</v>
      </c>
      <c r="AM764" s="101">
        <f t="shared" si="857"/>
        <v>3161.8787609725614</v>
      </c>
      <c r="AN764" s="101"/>
      <c r="AO764" s="1">
        <v>24</v>
      </c>
      <c r="AP764" s="2">
        <v>36</v>
      </c>
      <c r="AQ764" s="74">
        <f t="shared" si="858"/>
        <v>363</v>
      </c>
      <c r="AR764" s="31">
        <f t="shared" si="859"/>
        <v>0</v>
      </c>
      <c r="AS764" s="2">
        <f t="shared" si="860"/>
        <v>0.8</v>
      </c>
      <c r="AT764" s="33">
        <f t="shared" si="861"/>
        <v>1</v>
      </c>
      <c r="AU764" s="31">
        <f t="shared" si="862"/>
        <v>40</v>
      </c>
      <c r="AV764" s="2">
        <f t="shared" si="863"/>
        <v>0</v>
      </c>
      <c r="AW764" s="33" t="str">
        <f t="shared" si="864"/>
        <v>보스대상</v>
      </c>
      <c r="AX764" s="31">
        <f t="shared" si="865"/>
        <v>1</v>
      </c>
      <c r="AY764" s="33">
        <f t="shared" si="866"/>
        <v>1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customHeight="1">
      <c r="A765" s="2"/>
      <c r="B765" s="107">
        <v>690</v>
      </c>
      <c r="C765" s="31">
        <v>7</v>
      </c>
      <c r="D765" s="111" t="s">
        <v>18</v>
      </c>
      <c r="E765" s="2" t="s">
        <v>101</v>
      </c>
      <c r="F765" s="2" t="s">
        <v>149</v>
      </c>
      <c r="G765" s="2"/>
      <c r="H765" s="33" t="s">
        <v>81</v>
      </c>
      <c r="I765" s="99">
        <f t="shared" si="0"/>
        <v>707.82342700325864</v>
      </c>
      <c r="J765" s="101">
        <f t="shared" si="1"/>
        <v>19.637781784066725</v>
      </c>
      <c r="K765" s="101">
        <f t="shared" si="2"/>
        <v>348</v>
      </c>
      <c r="L765" s="74">
        <f t="shared" si="537"/>
        <v>223</v>
      </c>
      <c r="M765" s="99">
        <f t="shared" si="191"/>
        <v>13083.957588868474</v>
      </c>
      <c r="N765" s="108">
        <f t="shared" si="692"/>
        <v>7809.8944902575713</v>
      </c>
      <c r="O765" s="108">
        <f t="shared" si="847"/>
        <v>5274.0630986109036</v>
      </c>
      <c r="P765" s="108"/>
      <c r="Q765" s="108"/>
      <c r="R765" s="109"/>
      <c r="S765" s="99">
        <f t="shared" si="696"/>
        <v>9412.8310950102441</v>
      </c>
      <c r="T765" s="108">
        <f t="shared" si="848"/>
        <v>5618.576581843171</v>
      </c>
      <c r="U765" s="108">
        <f t="shared" si="849"/>
        <v>3794.2545131670736</v>
      </c>
      <c r="V765" s="108"/>
      <c r="W765" s="108"/>
      <c r="X765" s="109"/>
      <c r="Y765" s="99">
        <f t="shared" si="8"/>
        <v>18825.662190020488</v>
      </c>
      <c r="Z765" s="108">
        <f t="shared" ref="Z765:AA765" si="952">T765*$D$58/100</f>
        <v>11237.153163686342</v>
      </c>
      <c r="AA765" s="108">
        <f t="shared" si="952"/>
        <v>7588.5090263341472</v>
      </c>
      <c r="AB765" s="108"/>
      <c r="AC765" s="108"/>
      <c r="AD765" s="109"/>
      <c r="AE765" s="99">
        <f t="shared" si="933"/>
        <v>18.484776131615998</v>
      </c>
      <c r="AF765" s="101">
        <f t="shared" si="851"/>
        <v>36</v>
      </c>
      <c r="AG765" s="101">
        <f t="shared" si="852"/>
        <v>19.001300000000001</v>
      </c>
      <c r="AH765" s="101">
        <f t="shared" si="853"/>
        <v>363</v>
      </c>
      <c r="AI765" s="101">
        <f t="shared" si="854"/>
        <v>200</v>
      </c>
      <c r="AJ765" s="112">
        <f t="shared" si="855"/>
        <v>1.7777777777777777</v>
      </c>
      <c r="AK765" s="101">
        <f t="shared" si="463"/>
        <v>7844.0259125085377</v>
      </c>
      <c r="AL765" s="101">
        <f t="shared" si="856"/>
        <v>4682.1471515359763</v>
      </c>
      <c r="AM765" s="101">
        <f t="shared" si="857"/>
        <v>3161.8787609725614</v>
      </c>
      <c r="AN765" s="101"/>
      <c r="AO765" s="1">
        <v>24</v>
      </c>
      <c r="AP765" s="2">
        <v>36</v>
      </c>
      <c r="AQ765" s="74">
        <f t="shared" si="858"/>
        <v>363</v>
      </c>
      <c r="AR765" s="31">
        <f t="shared" si="859"/>
        <v>0</v>
      </c>
      <c r="AS765" s="2">
        <f t="shared" si="860"/>
        <v>0.8</v>
      </c>
      <c r="AT765" s="33">
        <f t="shared" si="861"/>
        <v>1</v>
      </c>
      <c r="AU765" s="31">
        <f t="shared" si="862"/>
        <v>0</v>
      </c>
      <c r="AV765" s="2">
        <f t="shared" si="863"/>
        <v>1</v>
      </c>
      <c r="AW765" s="33" t="str">
        <f t="shared" si="864"/>
        <v>보스대상</v>
      </c>
      <c r="AX765" s="31">
        <f t="shared" si="865"/>
        <v>1</v>
      </c>
      <c r="AY765" s="33">
        <f t="shared" si="866"/>
        <v>1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customHeight="1">
      <c r="A766" s="2"/>
      <c r="B766" s="107">
        <v>691</v>
      </c>
      <c r="C766" s="31">
        <v>7</v>
      </c>
      <c r="D766" s="111" t="s">
        <v>18</v>
      </c>
      <c r="E766" s="2" t="s">
        <v>103</v>
      </c>
      <c r="F766" s="2" t="s">
        <v>149</v>
      </c>
      <c r="G766" s="2" t="s">
        <v>186</v>
      </c>
      <c r="H766" s="33" t="s">
        <v>81</v>
      </c>
      <c r="I766" s="99">
        <f t="shared" si="0"/>
        <v>1595.2556957569871</v>
      </c>
      <c r="J766" s="101">
        <f t="shared" si="1"/>
        <v>44.258613162461806</v>
      </c>
      <c r="K766" s="101">
        <f t="shared" si="2"/>
        <v>34</v>
      </c>
      <c r="L766" s="74">
        <f t="shared" si="537"/>
        <v>34</v>
      </c>
      <c r="M766" s="99">
        <f t="shared" si="191"/>
        <v>13083.957588868474</v>
      </c>
      <c r="N766" s="108">
        <f t="shared" si="692"/>
        <v>7809.8944902575713</v>
      </c>
      <c r="O766" s="108">
        <f t="shared" si="847"/>
        <v>5274.0630986109036</v>
      </c>
      <c r="P766" s="108"/>
      <c r="Q766" s="108"/>
      <c r="R766" s="109"/>
      <c r="S766" s="99">
        <f t="shared" si="696"/>
        <v>9412.8310950102441</v>
      </c>
      <c r="T766" s="108">
        <f t="shared" si="848"/>
        <v>5618.576581843171</v>
      </c>
      <c r="U766" s="108">
        <f t="shared" si="849"/>
        <v>3794.2545131670736</v>
      </c>
      <c r="V766" s="108"/>
      <c r="W766" s="108"/>
      <c r="X766" s="109"/>
      <c r="Y766" s="99">
        <f t="shared" si="8"/>
        <v>18825.662190020488</v>
      </c>
      <c r="Z766" s="108">
        <f t="shared" ref="Z766:AA766" si="953">T766*$D$58/100</f>
        <v>11237.153163686342</v>
      </c>
      <c r="AA766" s="108">
        <f t="shared" si="953"/>
        <v>7588.5090263341472</v>
      </c>
      <c r="AB766" s="108"/>
      <c r="AC766" s="108"/>
      <c r="AD766" s="109"/>
      <c r="AE766" s="99">
        <f t="shared" si="933"/>
        <v>8.2017933699712149</v>
      </c>
      <c r="AF766" s="101">
        <f t="shared" si="851"/>
        <v>36</v>
      </c>
      <c r="AG766" s="101">
        <f t="shared" si="852"/>
        <v>19.001300000000001</v>
      </c>
      <c r="AH766" s="101">
        <f t="shared" si="853"/>
        <v>363</v>
      </c>
      <c r="AI766" s="101">
        <f t="shared" si="854"/>
        <v>200</v>
      </c>
      <c r="AJ766" s="112">
        <f t="shared" si="855"/>
        <v>1.7777777777777777</v>
      </c>
      <c r="AK766" s="101">
        <f t="shared" si="463"/>
        <v>7844.0259125085377</v>
      </c>
      <c r="AL766" s="101">
        <f t="shared" si="856"/>
        <v>4682.1471515359763</v>
      </c>
      <c r="AM766" s="101">
        <f t="shared" si="857"/>
        <v>3161.8787609725614</v>
      </c>
      <c r="AN766" s="101"/>
      <c r="AO766" s="1">
        <v>24</v>
      </c>
      <c r="AP766" s="2">
        <v>36</v>
      </c>
      <c r="AQ766" s="74">
        <f t="shared" si="858"/>
        <v>363</v>
      </c>
      <c r="AR766" s="31">
        <f t="shared" si="859"/>
        <v>0</v>
      </c>
      <c r="AS766" s="2">
        <f t="shared" si="860"/>
        <v>0.8</v>
      </c>
      <c r="AT766" s="33">
        <f t="shared" si="861"/>
        <v>1</v>
      </c>
      <c r="AU766" s="31">
        <f t="shared" si="862"/>
        <v>0</v>
      </c>
      <c r="AV766" s="2">
        <f t="shared" si="863"/>
        <v>0</v>
      </c>
      <c r="AW766" s="33">
        <f t="shared" si="864"/>
        <v>5</v>
      </c>
      <c r="AX766" s="31">
        <f t="shared" si="865"/>
        <v>1</v>
      </c>
      <c r="AY766" s="33">
        <f t="shared" si="866"/>
        <v>1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customHeight="1">
      <c r="A767" s="2"/>
      <c r="B767" s="107">
        <v>692</v>
      </c>
      <c r="C767" s="31">
        <v>7</v>
      </c>
      <c r="D767" s="111" t="s">
        <v>18</v>
      </c>
      <c r="E767" s="2" t="s">
        <v>179</v>
      </c>
      <c r="F767" s="2" t="s">
        <v>149</v>
      </c>
      <c r="G767" s="2"/>
      <c r="H767" s="33" t="s">
        <v>81</v>
      </c>
      <c r="I767" s="99">
        <f t="shared" si="0"/>
        <v>995.28745898414684</v>
      </c>
      <c r="J767" s="101">
        <f t="shared" si="1"/>
        <v>19.637781784066725</v>
      </c>
      <c r="K767" s="101">
        <f t="shared" si="2"/>
        <v>165</v>
      </c>
      <c r="L767" s="74">
        <f t="shared" si="537"/>
        <v>126</v>
      </c>
      <c r="M767" s="99">
        <f t="shared" si="191"/>
        <v>18397.665865926894</v>
      </c>
      <c r="N767" s="108">
        <f t="shared" si="692"/>
        <v>12068.790147593809</v>
      </c>
      <c r="O767" s="108">
        <f t="shared" si="847"/>
        <v>6328.8757183330836</v>
      </c>
      <c r="P767" s="108"/>
      <c r="Q767" s="108"/>
      <c r="R767" s="109"/>
      <c r="S767" s="99">
        <f t="shared" si="696"/>
        <v>11295.397314012294</v>
      </c>
      <c r="T767" s="108">
        <f t="shared" si="848"/>
        <v>6742.2918982118053</v>
      </c>
      <c r="U767" s="108">
        <f t="shared" si="849"/>
        <v>4553.1054158004881</v>
      </c>
      <c r="V767" s="108"/>
      <c r="W767" s="108"/>
      <c r="X767" s="109"/>
      <c r="Y767" s="99">
        <f t="shared" si="8"/>
        <v>22590.794628024589</v>
      </c>
      <c r="Z767" s="108">
        <f t="shared" ref="Z767:AA767" si="954">T767*$D$58/100</f>
        <v>13484.583796423611</v>
      </c>
      <c r="AA767" s="108">
        <f t="shared" si="954"/>
        <v>9106.2108316009762</v>
      </c>
      <c r="AB767" s="108"/>
      <c r="AC767" s="108"/>
      <c r="AD767" s="109"/>
      <c r="AE767" s="99">
        <f t="shared" si="933"/>
        <v>18.484776131615998</v>
      </c>
      <c r="AF767" s="101">
        <f t="shared" si="851"/>
        <v>36</v>
      </c>
      <c r="AG767" s="101">
        <f t="shared" si="852"/>
        <v>59.001300000000001</v>
      </c>
      <c r="AH767" s="101">
        <f t="shared" si="853"/>
        <v>363</v>
      </c>
      <c r="AI767" s="101">
        <f t="shared" si="854"/>
        <v>200</v>
      </c>
      <c r="AJ767" s="112">
        <f t="shared" si="855"/>
        <v>2.2222222222222223</v>
      </c>
      <c r="AK767" s="101">
        <f t="shared" si="463"/>
        <v>7844.0259125085377</v>
      </c>
      <c r="AL767" s="101">
        <f t="shared" si="856"/>
        <v>4682.1471515359763</v>
      </c>
      <c r="AM767" s="101">
        <f t="shared" si="857"/>
        <v>3161.8787609725614</v>
      </c>
      <c r="AN767" s="101"/>
      <c r="AO767" s="1">
        <v>24</v>
      </c>
      <c r="AP767" s="2">
        <v>36</v>
      </c>
      <c r="AQ767" s="74">
        <f t="shared" si="858"/>
        <v>363</v>
      </c>
      <c r="AR767" s="31">
        <f t="shared" si="859"/>
        <v>0</v>
      </c>
      <c r="AS767" s="2">
        <f t="shared" si="860"/>
        <v>1</v>
      </c>
      <c r="AT767" s="33">
        <f t="shared" si="861"/>
        <v>1.2</v>
      </c>
      <c r="AU767" s="31">
        <f t="shared" si="862"/>
        <v>40</v>
      </c>
      <c r="AV767" s="2">
        <f t="shared" si="863"/>
        <v>0</v>
      </c>
      <c r="AW767" s="33" t="str">
        <f t="shared" si="864"/>
        <v>보스대상</v>
      </c>
      <c r="AX767" s="31">
        <f t="shared" si="865"/>
        <v>1</v>
      </c>
      <c r="AY767" s="33">
        <f t="shared" si="866"/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customHeight="1">
      <c r="A768" s="2"/>
      <c r="B768" s="107">
        <v>693</v>
      </c>
      <c r="C768" s="31">
        <v>7</v>
      </c>
      <c r="D768" s="111" t="s">
        <v>18</v>
      </c>
      <c r="E768" s="2" t="s">
        <v>117</v>
      </c>
      <c r="F768" s="2" t="s">
        <v>149</v>
      </c>
      <c r="G768" s="2"/>
      <c r="H768" s="33" t="s">
        <v>81</v>
      </c>
      <c r="I768" s="99">
        <f t="shared" si="0"/>
        <v>849.38811240391044</v>
      </c>
      <c r="J768" s="101">
        <f t="shared" si="1"/>
        <v>19.637781784066725</v>
      </c>
      <c r="K768" s="101">
        <f t="shared" si="2"/>
        <v>243</v>
      </c>
      <c r="L768" s="74">
        <f t="shared" si="537"/>
        <v>170</v>
      </c>
      <c r="M768" s="99">
        <f t="shared" si="191"/>
        <v>15700.74910664217</v>
      </c>
      <c r="N768" s="108">
        <f t="shared" si="692"/>
        <v>9371.8733883090863</v>
      </c>
      <c r="O768" s="108">
        <f t="shared" si="847"/>
        <v>6328.8757183330836</v>
      </c>
      <c r="P768" s="108"/>
      <c r="Q768" s="108"/>
      <c r="R768" s="109"/>
      <c r="S768" s="99">
        <f t="shared" si="696"/>
        <v>11295.397314012294</v>
      </c>
      <c r="T768" s="108">
        <f t="shared" si="848"/>
        <v>6742.2918982118053</v>
      </c>
      <c r="U768" s="108">
        <f t="shared" si="849"/>
        <v>4553.1054158004881</v>
      </c>
      <c r="V768" s="108"/>
      <c r="W768" s="108"/>
      <c r="X768" s="109"/>
      <c r="Y768" s="99">
        <f t="shared" si="8"/>
        <v>22590.794628024589</v>
      </c>
      <c r="Z768" s="108">
        <f t="shared" ref="Z768:AA768" si="955">T768*$D$58/100</f>
        <v>13484.583796423611</v>
      </c>
      <c r="AA768" s="108">
        <f t="shared" si="955"/>
        <v>9106.2108316009762</v>
      </c>
      <c r="AB768" s="108"/>
      <c r="AC768" s="108"/>
      <c r="AD768" s="109"/>
      <c r="AE768" s="99">
        <f t="shared" si="933"/>
        <v>18.484776131615998</v>
      </c>
      <c r="AF768" s="101">
        <f t="shared" si="851"/>
        <v>36</v>
      </c>
      <c r="AG768" s="101">
        <f t="shared" si="852"/>
        <v>19.001300000000001</v>
      </c>
      <c r="AH768" s="101">
        <f t="shared" si="853"/>
        <v>363</v>
      </c>
      <c r="AI768" s="101">
        <f t="shared" si="854"/>
        <v>200</v>
      </c>
      <c r="AJ768" s="112">
        <f t="shared" si="855"/>
        <v>2.2222222222222223</v>
      </c>
      <c r="AK768" s="101">
        <f t="shared" si="463"/>
        <v>7844.0259125085377</v>
      </c>
      <c r="AL768" s="101">
        <f t="shared" si="856"/>
        <v>4682.1471515359763</v>
      </c>
      <c r="AM768" s="101">
        <f t="shared" si="857"/>
        <v>3161.8787609725614</v>
      </c>
      <c r="AN768" s="101"/>
      <c r="AO768" s="1">
        <v>24</v>
      </c>
      <c r="AP768" s="2">
        <v>36</v>
      </c>
      <c r="AQ768" s="74">
        <f t="shared" si="858"/>
        <v>363</v>
      </c>
      <c r="AR768" s="31">
        <f t="shared" si="859"/>
        <v>0</v>
      </c>
      <c r="AS768" s="2">
        <f t="shared" si="860"/>
        <v>1</v>
      </c>
      <c r="AT768" s="33">
        <f t="shared" si="861"/>
        <v>1.2</v>
      </c>
      <c r="AU768" s="31">
        <f t="shared" si="862"/>
        <v>0</v>
      </c>
      <c r="AV768" s="2">
        <f t="shared" si="863"/>
        <v>1</v>
      </c>
      <c r="AW768" s="33" t="str">
        <f t="shared" si="864"/>
        <v>보스대상</v>
      </c>
      <c r="AX768" s="31">
        <f t="shared" si="865"/>
        <v>1</v>
      </c>
      <c r="AY768" s="33">
        <f t="shared" si="866"/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customHeight="1">
      <c r="A769" s="2"/>
      <c r="B769" s="107">
        <v>694</v>
      </c>
      <c r="C769" s="31">
        <v>7</v>
      </c>
      <c r="D769" s="111" t="s">
        <v>18</v>
      </c>
      <c r="E769" s="2" t="s">
        <v>134</v>
      </c>
      <c r="F769" s="2" t="s">
        <v>149</v>
      </c>
      <c r="G769" s="2" t="s">
        <v>186</v>
      </c>
      <c r="H769" s="33" t="s">
        <v>81</v>
      </c>
      <c r="I769" s="99">
        <f t="shared" si="0"/>
        <v>1914.3068349083846</v>
      </c>
      <c r="J769" s="101">
        <f t="shared" si="1"/>
        <v>44.258613162461806</v>
      </c>
      <c r="K769" s="101">
        <f t="shared" si="2"/>
        <v>19</v>
      </c>
      <c r="L769" s="74">
        <f t="shared" si="537"/>
        <v>19</v>
      </c>
      <c r="M769" s="99">
        <f t="shared" si="191"/>
        <v>15700.74910664217</v>
      </c>
      <c r="N769" s="108">
        <f t="shared" si="692"/>
        <v>9371.8733883090863</v>
      </c>
      <c r="O769" s="108">
        <f t="shared" si="847"/>
        <v>6328.8757183330836</v>
      </c>
      <c r="P769" s="108"/>
      <c r="Q769" s="108"/>
      <c r="R769" s="109"/>
      <c r="S769" s="99">
        <f t="shared" si="696"/>
        <v>11295.397314012294</v>
      </c>
      <c r="T769" s="108">
        <f t="shared" si="848"/>
        <v>6742.2918982118053</v>
      </c>
      <c r="U769" s="108">
        <f t="shared" si="849"/>
        <v>4553.1054158004881</v>
      </c>
      <c r="V769" s="108"/>
      <c r="W769" s="108"/>
      <c r="X769" s="109"/>
      <c r="Y769" s="99">
        <f t="shared" si="8"/>
        <v>22590.794628024589</v>
      </c>
      <c r="Z769" s="108">
        <f t="shared" ref="Z769:AA769" si="956">T769*$D$58/100</f>
        <v>13484.583796423611</v>
      </c>
      <c r="AA769" s="108">
        <f t="shared" si="956"/>
        <v>9106.2108316009762</v>
      </c>
      <c r="AB769" s="108"/>
      <c r="AC769" s="108"/>
      <c r="AD769" s="109"/>
      <c r="AE769" s="99">
        <f t="shared" si="933"/>
        <v>8.2017933699712149</v>
      </c>
      <c r="AF769" s="101">
        <f t="shared" si="851"/>
        <v>36</v>
      </c>
      <c r="AG769" s="101">
        <f t="shared" si="852"/>
        <v>19.001300000000001</v>
      </c>
      <c r="AH769" s="101">
        <f t="shared" si="853"/>
        <v>363</v>
      </c>
      <c r="AI769" s="101">
        <f t="shared" si="854"/>
        <v>200</v>
      </c>
      <c r="AJ769" s="112">
        <f t="shared" si="855"/>
        <v>2.2222222222222223</v>
      </c>
      <c r="AK769" s="101">
        <f t="shared" si="463"/>
        <v>7844.0259125085377</v>
      </c>
      <c r="AL769" s="101">
        <f t="shared" si="856"/>
        <v>4682.1471515359763</v>
      </c>
      <c r="AM769" s="101">
        <f t="shared" si="857"/>
        <v>3161.8787609725614</v>
      </c>
      <c r="AN769" s="101"/>
      <c r="AO769" s="1">
        <v>24</v>
      </c>
      <c r="AP769" s="2">
        <v>36</v>
      </c>
      <c r="AQ769" s="74">
        <f t="shared" si="858"/>
        <v>363</v>
      </c>
      <c r="AR769" s="31">
        <f t="shared" si="859"/>
        <v>0</v>
      </c>
      <c r="AS769" s="2">
        <f t="shared" si="860"/>
        <v>1</v>
      </c>
      <c r="AT769" s="33">
        <f t="shared" si="861"/>
        <v>1.2</v>
      </c>
      <c r="AU769" s="31">
        <f t="shared" si="862"/>
        <v>0</v>
      </c>
      <c r="AV769" s="2">
        <f t="shared" si="863"/>
        <v>0</v>
      </c>
      <c r="AW769" s="33">
        <f t="shared" si="864"/>
        <v>5</v>
      </c>
      <c r="AX769" s="31">
        <f t="shared" si="865"/>
        <v>1</v>
      </c>
      <c r="AY769" s="33">
        <f t="shared" si="866"/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customHeight="1">
      <c r="A770" s="2"/>
      <c r="B770" s="107">
        <v>695</v>
      </c>
      <c r="C770" s="31">
        <v>4</v>
      </c>
      <c r="D770" s="111" t="s">
        <v>18</v>
      </c>
      <c r="E770" s="2" t="s">
        <v>148</v>
      </c>
      <c r="F770" s="2" t="s">
        <v>149</v>
      </c>
      <c r="G770" s="2"/>
      <c r="H770" s="33" t="s">
        <v>81</v>
      </c>
      <c r="I770" s="99">
        <f t="shared" si="0"/>
        <v>836.68646434407094</v>
      </c>
      <c r="J770" s="101">
        <f t="shared" si="1"/>
        <v>13.738562349309744</v>
      </c>
      <c r="K770" s="101">
        <f t="shared" si="2"/>
        <v>245</v>
      </c>
      <c r="L770" s="74">
        <f t="shared" si="537"/>
        <v>172</v>
      </c>
      <c r="M770" s="99">
        <f t="shared" si="191"/>
        <v>12119.216128377178</v>
      </c>
      <c r="N770" s="108">
        <f t="shared" si="692"/>
        <v>7233.8716013895728</v>
      </c>
      <c r="O770" s="108">
        <f t="shared" si="847"/>
        <v>4885.3445269876056</v>
      </c>
      <c r="P770" s="108"/>
      <c r="Q770" s="108"/>
      <c r="R770" s="109"/>
      <c r="S770" s="99">
        <f t="shared" si="696"/>
        <v>8718.7789814751231</v>
      </c>
      <c r="T770" s="108">
        <f t="shared" si="848"/>
        <v>5204.1755015165854</v>
      </c>
      <c r="U770" s="108">
        <f t="shared" si="849"/>
        <v>3514.6034799585368</v>
      </c>
      <c r="V770" s="108"/>
      <c r="W770" s="108"/>
      <c r="X770" s="109"/>
      <c r="Y770" s="99">
        <f t="shared" si="8"/>
        <v>17437.557962950246</v>
      </c>
      <c r="Z770" s="108">
        <f t="shared" ref="Z770:AA770" si="957">T770*$D$58/100</f>
        <v>10408.351003033171</v>
      </c>
      <c r="AA770" s="108">
        <f t="shared" si="957"/>
        <v>7029.2069599170736</v>
      </c>
      <c r="AB770" s="108"/>
      <c r="AC770" s="108"/>
      <c r="AD770" s="109"/>
      <c r="AE770" s="99">
        <f t="shared" si="933"/>
        <v>14.484776131615998</v>
      </c>
      <c r="AF770" s="101">
        <f t="shared" si="851"/>
        <v>36</v>
      </c>
      <c r="AG770" s="101">
        <f t="shared" si="852"/>
        <v>19.001300000000001</v>
      </c>
      <c r="AH770" s="101">
        <f t="shared" si="853"/>
        <v>199</v>
      </c>
      <c r="AI770" s="101">
        <f t="shared" si="854"/>
        <v>200</v>
      </c>
      <c r="AJ770" s="112">
        <f t="shared" si="855"/>
        <v>2.2222222222222223</v>
      </c>
      <c r="AK770" s="101">
        <f t="shared" si="463"/>
        <v>7265.6491512292687</v>
      </c>
      <c r="AL770" s="101">
        <f t="shared" si="856"/>
        <v>4336.8129179304879</v>
      </c>
      <c r="AM770" s="101">
        <f t="shared" si="857"/>
        <v>2928.8362332987808</v>
      </c>
      <c r="AN770" s="101"/>
      <c r="AO770" s="1">
        <v>24</v>
      </c>
      <c r="AP770" s="2">
        <v>36</v>
      </c>
      <c r="AQ770" s="74">
        <f t="shared" si="858"/>
        <v>199</v>
      </c>
      <c r="AR770" s="31">
        <f t="shared" si="859"/>
        <v>4</v>
      </c>
      <c r="AS770" s="2">
        <f t="shared" si="860"/>
        <v>1</v>
      </c>
      <c r="AT770" s="33">
        <f t="shared" si="861"/>
        <v>1</v>
      </c>
      <c r="AU770" s="31">
        <f t="shared" si="862"/>
        <v>0</v>
      </c>
      <c r="AV770" s="2">
        <f t="shared" si="863"/>
        <v>0</v>
      </c>
      <c r="AW770" s="33" t="str">
        <f t="shared" si="864"/>
        <v>보스대상</v>
      </c>
      <c r="AX770" s="31">
        <f t="shared" si="865"/>
        <v>1</v>
      </c>
      <c r="AY770" s="33">
        <f t="shared" si="866"/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customHeight="1">
      <c r="A771" s="2"/>
      <c r="B771" s="107">
        <v>696</v>
      </c>
      <c r="C771" s="31">
        <v>4</v>
      </c>
      <c r="D771" s="111" t="s">
        <v>18</v>
      </c>
      <c r="E771" s="2" t="s">
        <v>79</v>
      </c>
      <c r="F771" s="2" t="s">
        <v>149</v>
      </c>
      <c r="G771" s="2"/>
      <c r="H771" s="33" t="s">
        <v>81</v>
      </c>
      <c r="I771" s="99">
        <f t="shared" si="0"/>
        <v>655.63229124796965</v>
      </c>
      <c r="J771" s="101">
        <f t="shared" si="1"/>
        <v>10.765615909171565</v>
      </c>
      <c r="K771" s="101">
        <f t="shared" si="2"/>
        <v>401</v>
      </c>
      <c r="L771" s="74">
        <f t="shared" si="537"/>
        <v>251</v>
      </c>
      <c r="M771" s="99">
        <f t="shared" si="191"/>
        <v>12119.216128377178</v>
      </c>
      <c r="N771" s="108">
        <f t="shared" si="692"/>
        <v>7233.8716013895728</v>
      </c>
      <c r="O771" s="108">
        <f t="shared" si="847"/>
        <v>4885.3445269876056</v>
      </c>
      <c r="P771" s="108"/>
      <c r="Q771" s="108"/>
      <c r="R771" s="109"/>
      <c r="S771" s="99">
        <f t="shared" si="696"/>
        <v>8718.7789814751231</v>
      </c>
      <c r="T771" s="108">
        <f t="shared" si="848"/>
        <v>5204.1755015165854</v>
      </c>
      <c r="U771" s="108">
        <f t="shared" si="849"/>
        <v>3514.6034799585368</v>
      </c>
      <c r="V771" s="108"/>
      <c r="W771" s="108"/>
      <c r="X771" s="109"/>
      <c r="Y771" s="99">
        <f t="shared" si="8"/>
        <v>17437.557962950246</v>
      </c>
      <c r="Z771" s="108">
        <f t="shared" ref="Z771:AA771" si="958">T771*$D$58/100</f>
        <v>10408.351003033171</v>
      </c>
      <c r="AA771" s="108">
        <f t="shared" si="958"/>
        <v>7029.2069599170736</v>
      </c>
      <c r="AB771" s="108"/>
      <c r="AC771" s="108"/>
      <c r="AD771" s="109"/>
      <c r="AE771" s="99">
        <f t="shared" si="933"/>
        <v>18.484776131615998</v>
      </c>
      <c r="AF771" s="101">
        <f t="shared" si="851"/>
        <v>36</v>
      </c>
      <c r="AG771" s="101">
        <f t="shared" si="852"/>
        <v>19.001300000000001</v>
      </c>
      <c r="AH771" s="101">
        <f t="shared" si="853"/>
        <v>199</v>
      </c>
      <c r="AI771" s="101">
        <f t="shared" si="854"/>
        <v>200</v>
      </c>
      <c r="AJ771" s="112">
        <f t="shared" si="855"/>
        <v>1.7777777777777777</v>
      </c>
      <c r="AK771" s="101">
        <f t="shared" si="463"/>
        <v>7265.6491512292687</v>
      </c>
      <c r="AL771" s="101">
        <f t="shared" si="856"/>
        <v>4336.8129179304879</v>
      </c>
      <c r="AM771" s="101">
        <f t="shared" si="857"/>
        <v>2928.8362332987808</v>
      </c>
      <c r="AN771" s="101"/>
      <c r="AO771" s="1">
        <v>24</v>
      </c>
      <c r="AP771" s="2">
        <v>36</v>
      </c>
      <c r="AQ771" s="74">
        <f t="shared" si="858"/>
        <v>199</v>
      </c>
      <c r="AR771" s="31">
        <f t="shared" si="859"/>
        <v>0</v>
      </c>
      <c r="AS771" s="2">
        <f t="shared" si="860"/>
        <v>0.8</v>
      </c>
      <c r="AT771" s="33">
        <f t="shared" si="861"/>
        <v>1</v>
      </c>
      <c r="AU771" s="31">
        <f t="shared" si="862"/>
        <v>0</v>
      </c>
      <c r="AV771" s="2">
        <f t="shared" si="863"/>
        <v>0</v>
      </c>
      <c r="AW771" s="33" t="str">
        <f t="shared" si="864"/>
        <v>보스대상</v>
      </c>
      <c r="AX771" s="31">
        <f t="shared" si="865"/>
        <v>1</v>
      </c>
      <c r="AY771" s="33">
        <f t="shared" si="866"/>
        <v>1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customHeight="1">
      <c r="A772" s="2"/>
      <c r="B772" s="107">
        <v>697</v>
      </c>
      <c r="C772" s="31">
        <v>4</v>
      </c>
      <c r="D772" s="111" t="s">
        <v>18</v>
      </c>
      <c r="E772" s="2" t="s">
        <v>87</v>
      </c>
      <c r="F772" s="2" t="s">
        <v>149</v>
      </c>
      <c r="G772" s="2"/>
      <c r="H772" s="33" t="s">
        <v>81</v>
      </c>
      <c r="I772" s="99">
        <f t="shared" si="0"/>
        <v>786.7587494975636</v>
      </c>
      <c r="J772" s="101">
        <f t="shared" si="1"/>
        <v>10.765615909171565</v>
      </c>
      <c r="K772" s="101">
        <f t="shared" si="2"/>
        <v>273</v>
      </c>
      <c r="L772" s="74">
        <f t="shared" si="537"/>
        <v>190</v>
      </c>
      <c r="M772" s="99">
        <f t="shared" si="191"/>
        <v>14543.059354052613</v>
      </c>
      <c r="N772" s="108">
        <f t="shared" si="692"/>
        <v>8680.6459216674866</v>
      </c>
      <c r="O772" s="108">
        <f t="shared" si="847"/>
        <v>5862.4134323851267</v>
      </c>
      <c r="P772" s="108"/>
      <c r="Q772" s="108"/>
      <c r="R772" s="109"/>
      <c r="S772" s="99">
        <f t="shared" si="696"/>
        <v>10462.534777770146</v>
      </c>
      <c r="T772" s="108">
        <f t="shared" si="848"/>
        <v>6245.0106018199021</v>
      </c>
      <c r="U772" s="108">
        <f t="shared" si="849"/>
        <v>4217.5241759502442</v>
      </c>
      <c r="V772" s="108"/>
      <c r="W772" s="108"/>
      <c r="X772" s="109"/>
      <c r="Y772" s="99">
        <f t="shared" si="8"/>
        <v>20925.069555540293</v>
      </c>
      <c r="Z772" s="108">
        <f t="shared" ref="Z772:AA772" si="959">T772*$D$58/100</f>
        <v>12490.021203639806</v>
      </c>
      <c r="AA772" s="108">
        <f t="shared" si="959"/>
        <v>8435.0483519004883</v>
      </c>
      <c r="AB772" s="108"/>
      <c r="AC772" s="108"/>
      <c r="AD772" s="109"/>
      <c r="AE772" s="99">
        <f t="shared" si="933"/>
        <v>18.484776131615998</v>
      </c>
      <c r="AF772" s="101">
        <f t="shared" si="851"/>
        <v>36</v>
      </c>
      <c r="AG772" s="101">
        <f t="shared" si="852"/>
        <v>19.001300000000001</v>
      </c>
      <c r="AH772" s="101">
        <f t="shared" si="853"/>
        <v>199</v>
      </c>
      <c r="AI772" s="101">
        <f t="shared" si="854"/>
        <v>200</v>
      </c>
      <c r="AJ772" s="112">
        <f t="shared" si="855"/>
        <v>2.2222222222222223</v>
      </c>
      <c r="AK772" s="101">
        <f t="shared" si="463"/>
        <v>7265.6491512292687</v>
      </c>
      <c r="AL772" s="101">
        <f t="shared" si="856"/>
        <v>4336.8129179304879</v>
      </c>
      <c r="AM772" s="101">
        <f t="shared" si="857"/>
        <v>2928.8362332987808</v>
      </c>
      <c r="AN772" s="101"/>
      <c r="AO772" s="1">
        <v>24</v>
      </c>
      <c r="AP772" s="2">
        <v>36</v>
      </c>
      <c r="AQ772" s="74">
        <f t="shared" si="858"/>
        <v>199</v>
      </c>
      <c r="AR772" s="31">
        <f t="shared" si="859"/>
        <v>0</v>
      </c>
      <c r="AS772" s="2">
        <f t="shared" si="860"/>
        <v>1</v>
      </c>
      <c r="AT772" s="33">
        <f t="shared" si="861"/>
        <v>1.2</v>
      </c>
      <c r="AU772" s="31">
        <f t="shared" si="862"/>
        <v>0</v>
      </c>
      <c r="AV772" s="2">
        <f t="shared" si="863"/>
        <v>0</v>
      </c>
      <c r="AW772" s="33" t="str">
        <f t="shared" si="864"/>
        <v>보스대상</v>
      </c>
      <c r="AX772" s="31">
        <f t="shared" si="865"/>
        <v>1</v>
      </c>
      <c r="AY772" s="33">
        <f t="shared" si="866"/>
        <v>1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customHeight="1">
      <c r="A773" s="2"/>
      <c r="B773" s="107">
        <v>698</v>
      </c>
      <c r="C773" s="31">
        <v>1</v>
      </c>
      <c r="D773" s="111" t="s">
        <v>18</v>
      </c>
      <c r="E773" s="2" t="s">
        <v>67</v>
      </c>
      <c r="F773" s="2" t="s">
        <v>149</v>
      </c>
      <c r="G773" s="1"/>
      <c r="H773" s="33" t="s">
        <v>81</v>
      </c>
      <c r="I773" s="99">
        <f t="shared" si="0"/>
        <v>526.39598737333756</v>
      </c>
      <c r="J773" s="101">
        <f t="shared" si="1"/>
        <v>5.4639558131976278</v>
      </c>
      <c r="K773" s="101">
        <f t="shared" si="2"/>
        <v>569</v>
      </c>
      <c r="L773" s="74">
        <f t="shared" si="537"/>
        <v>311</v>
      </c>
      <c r="M773" s="99">
        <f t="shared" si="191"/>
        <v>9730.3119831771073</v>
      </c>
      <c r="N773" s="108">
        <f t="shared" si="692"/>
        <v>5808.6933588997654</v>
      </c>
      <c r="O773" s="108">
        <f t="shared" si="847"/>
        <v>3921.618624277341</v>
      </c>
      <c r="P773" s="108"/>
      <c r="Q773" s="108"/>
      <c r="R773" s="109"/>
      <c r="S773" s="99">
        <f t="shared" si="696"/>
        <v>7000.1589792160994</v>
      </c>
      <c r="T773" s="108">
        <f t="shared" si="848"/>
        <v>4178.8770025170743</v>
      </c>
      <c r="U773" s="108">
        <f t="shared" si="849"/>
        <v>2821.2819766990247</v>
      </c>
      <c r="V773" s="108"/>
      <c r="W773" s="108"/>
      <c r="X773" s="109"/>
      <c r="Y773" s="99">
        <f t="shared" si="8"/>
        <v>14000.317958432199</v>
      </c>
      <c r="Z773" s="108">
        <f t="shared" ref="Z773:AA773" si="960">T773*$D$58/100</f>
        <v>8357.7540050341486</v>
      </c>
      <c r="AA773" s="108">
        <f t="shared" si="960"/>
        <v>5642.5639533980493</v>
      </c>
      <c r="AB773" s="108"/>
      <c r="AC773" s="108"/>
      <c r="AD773" s="109"/>
      <c r="AE773" s="99">
        <f t="shared" si="933"/>
        <v>18.484776131615998</v>
      </c>
      <c r="AF773" s="101">
        <f t="shared" si="851"/>
        <v>36</v>
      </c>
      <c r="AG773" s="101">
        <f t="shared" si="852"/>
        <v>19.001300000000001</v>
      </c>
      <c r="AH773" s="101">
        <f t="shared" si="853"/>
        <v>101</v>
      </c>
      <c r="AI773" s="101">
        <f t="shared" si="854"/>
        <v>200</v>
      </c>
      <c r="AJ773" s="112">
        <f t="shared" si="855"/>
        <v>2.2222222222222223</v>
      </c>
      <c r="AK773" s="101">
        <f t="shared" si="463"/>
        <v>5833.4658160134159</v>
      </c>
      <c r="AL773" s="101">
        <f t="shared" si="856"/>
        <v>3482.3975020975618</v>
      </c>
      <c r="AM773" s="101">
        <f t="shared" si="857"/>
        <v>2351.0683139158541</v>
      </c>
      <c r="AN773" s="101"/>
      <c r="AO773" s="1">
        <v>24</v>
      </c>
      <c r="AP773" s="2">
        <v>36</v>
      </c>
      <c r="AQ773" s="74">
        <f t="shared" si="858"/>
        <v>101</v>
      </c>
      <c r="AR773" s="31">
        <f t="shared" si="859"/>
        <v>0</v>
      </c>
      <c r="AS773" s="2">
        <f t="shared" si="860"/>
        <v>1</v>
      </c>
      <c r="AT773" s="33">
        <f t="shared" si="861"/>
        <v>1</v>
      </c>
      <c r="AU773" s="31">
        <f t="shared" si="862"/>
        <v>0</v>
      </c>
      <c r="AV773" s="2">
        <f t="shared" si="863"/>
        <v>0</v>
      </c>
      <c r="AW773" s="33" t="str">
        <f t="shared" si="864"/>
        <v>보스대상</v>
      </c>
      <c r="AX773" s="31">
        <f t="shared" si="865"/>
        <v>1</v>
      </c>
      <c r="AY773" s="33">
        <f t="shared" si="866"/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customHeight="1">
      <c r="A774" s="2"/>
      <c r="B774" s="107">
        <v>699</v>
      </c>
      <c r="C774" s="31">
        <v>10</v>
      </c>
      <c r="D774" s="111" t="s">
        <v>18</v>
      </c>
      <c r="E774" s="2" t="s">
        <v>164</v>
      </c>
      <c r="F774" s="2" t="s">
        <v>149</v>
      </c>
      <c r="G774" s="2"/>
      <c r="H774" s="33" t="s">
        <v>80</v>
      </c>
      <c r="I774" s="99">
        <f t="shared" si="0"/>
        <v>1354.8453789269993</v>
      </c>
      <c r="J774" s="101">
        <f t="shared" si="1"/>
        <v>35.968798914524506</v>
      </c>
      <c r="K774" s="101">
        <f t="shared" si="2"/>
        <v>64</v>
      </c>
      <c r="L774" s="74">
        <f t="shared" si="537"/>
        <v>60</v>
      </c>
      <c r="M774" s="99">
        <f t="shared" si="191"/>
        <v>19624.632006712032</v>
      </c>
      <c r="N774" s="108">
        <f t="shared" si="692"/>
        <v>19624.632006712032</v>
      </c>
      <c r="O774" s="108">
        <f t="shared" si="847"/>
        <v>0</v>
      </c>
      <c r="P774" s="108"/>
      <c r="Q774" s="108"/>
      <c r="R774" s="109"/>
      <c r="S774" s="99">
        <f t="shared" si="696"/>
        <v>10963.401945523317</v>
      </c>
      <c r="T774" s="108">
        <f t="shared" si="848"/>
        <v>10963.401945523317</v>
      </c>
      <c r="U774" s="108">
        <f t="shared" si="849"/>
        <v>0</v>
      </c>
      <c r="V774" s="108"/>
      <c r="W774" s="108"/>
      <c r="X774" s="109"/>
      <c r="Y774" s="99">
        <f t="shared" si="8"/>
        <v>21926.803891046635</v>
      </c>
      <c r="Z774" s="108">
        <f t="shared" ref="Z774:AA774" si="961">T774*$D$58/100</f>
        <v>21926.803891046635</v>
      </c>
      <c r="AA774" s="108">
        <f t="shared" si="961"/>
        <v>0</v>
      </c>
      <c r="AB774" s="108"/>
      <c r="AC774" s="108"/>
      <c r="AD774" s="109"/>
      <c r="AE774" s="99">
        <f t="shared" si="933"/>
        <v>14.484776131615998</v>
      </c>
      <c r="AF774" s="101">
        <f t="shared" si="851"/>
        <v>36</v>
      </c>
      <c r="AG774" s="101">
        <f t="shared" si="852"/>
        <v>59.001300000000001</v>
      </c>
      <c r="AH774" s="101">
        <f t="shared" si="853"/>
        <v>521</v>
      </c>
      <c r="AI774" s="101">
        <f t="shared" si="854"/>
        <v>200</v>
      </c>
      <c r="AJ774" s="112">
        <f t="shared" si="855"/>
        <v>2.5</v>
      </c>
      <c r="AK774" s="101">
        <f t="shared" si="463"/>
        <v>5464.3340202024392</v>
      </c>
      <c r="AL774" s="101">
        <f t="shared" si="856"/>
        <v>3262.9172456914639</v>
      </c>
      <c r="AM774" s="101">
        <f t="shared" si="857"/>
        <v>2201.4167745109758</v>
      </c>
      <c r="AN774" s="101"/>
      <c r="AO774" s="1">
        <v>24</v>
      </c>
      <c r="AP774" s="2">
        <v>36</v>
      </c>
      <c r="AQ774" s="74">
        <f t="shared" si="858"/>
        <v>521</v>
      </c>
      <c r="AR774" s="31">
        <f t="shared" si="859"/>
        <v>4</v>
      </c>
      <c r="AS774" s="2">
        <f t="shared" si="860"/>
        <v>1</v>
      </c>
      <c r="AT774" s="33">
        <f t="shared" si="861"/>
        <v>1</v>
      </c>
      <c r="AU774" s="31">
        <f t="shared" si="862"/>
        <v>40</v>
      </c>
      <c r="AV774" s="2">
        <f t="shared" si="863"/>
        <v>0</v>
      </c>
      <c r="AW774" s="33" t="str">
        <f t="shared" si="864"/>
        <v>보스대상</v>
      </c>
      <c r="AX774" s="31">
        <f t="shared" si="865"/>
        <v>2.8</v>
      </c>
      <c r="AY774" s="33">
        <f t="shared" si="866"/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customHeight="1">
      <c r="A775" s="2"/>
      <c r="B775" s="107">
        <v>700</v>
      </c>
      <c r="C775" s="31">
        <v>10</v>
      </c>
      <c r="D775" s="111" t="s">
        <v>18</v>
      </c>
      <c r="E775" s="2" t="s">
        <v>153</v>
      </c>
      <c r="F775" s="2" t="s">
        <v>149</v>
      </c>
      <c r="G775" s="2"/>
      <c r="H775" s="33" t="s">
        <v>80</v>
      </c>
      <c r="I775" s="99">
        <f t="shared" si="0"/>
        <v>1578.1332507348732</v>
      </c>
      <c r="J775" s="101">
        <f t="shared" si="1"/>
        <v>35.968798914524506</v>
      </c>
      <c r="K775" s="101">
        <f t="shared" si="2"/>
        <v>36</v>
      </c>
      <c r="L775" s="74">
        <f t="shared" si="537"/>
        <v>36</v>
      </c>
      <c r="M775" s="99">
        <f t="shared" si="191"/>
        <v>22858.906842754055</v>
      </c>
      <c r="N775" s="108">
        <f t="shared" si="692"/>
        <v>22858.906842754055</v>
      </c>
      <c r="O775" s="108">
        <f t="shared" si="847"/>
        <v>0</v>
      </c>
      <c r="P775" s="108"/>
      <c r="Q775" s="108"/>
      <c r="R775" s="109"/>
      <c r="S775" s="99">
        <f t="shared" si="696"/>
        <v>16445.102918284978</v>
      </c>
      <c r="T775" s="108">
        <f t="shared" si="848"/>
        <v>16445.102918284978</v>
      </c>
      <c r="U775" s="108">
        <f t="shared" si="849"/>
        <v>0</v>
      </c>
      <c r="V775" s="108"/>
      <c r="W775" s="108"/>
      <c r="X775" s="109"/>
      <c r="Y775" s="99">
        <f t="shared" si="8"/>
        <v>32890.205836569956</v>
      </c>
      <c r="Z775" s="108">
        <f t="shared" ref="Z775:AA775" si="962">T775*$D$58/100</f>
        <v>32890.205836569956</v>
      </c>
      <c r="AA775" s="108">
        <f t="shared" si="962"/>
        <v>0</v>
      </c>
      <c r="AB775" s="108"/>
      <c r="AC775" s="108"/>
      <c r="AD775" s="109"/>
      <c r="AE775" s="99">
        <f t="shared" si="933"/>
        <v>14.484776131615998</v>
      </c>
      <c r="AF775" s="101">
        <f t="shared" si="851"/>
        <v>36</v>
      </c>
      <c r="AG775" s="101">
        <f t="shared" si="852"/>
        <v>19.001300000000001</v>
      </c>
      <c r="AH775" s="101">
        <f t="shared" si="853"/>
        <v>521</v>
      </c>
      <c r="AI775" s="101">
        <f t="shared" si="854"/>
        <v>200</v>
      </c>
      <c r="AJ775" s="112">
        <f t="shared" si="855"/>
        <v>2.5</v>
      </c>
      <c r="AK775" s="101">
        <f t="shared" si="463"/>
        <v>8196.5010303036597</v>
      </c>
      <c r="AL775" s="101">
        <f t="shared" si="856"/>
        <v>4894.3758685371959</v>
      </c>
      <c r="AM775" s="101">
        <f t="shared" si="857"/>
        <v>3302.1251617664634</v>
      </c>
      <c r="AN775" s="101"/>
      <c r="AO775" s="1">
        <v>24</v>
      </c>
      <c r="AP775" s="2">
        <v>36</v>
      </c>
      <c r="AQ775" s="74">
        <f t="shared" si="858"/>
        <v>521</v>
      </c>
      <c r="AR775" s="31">
        <f t="shared" si="859"/>
        <v>4</v>
      </c>
      <c r="AS775" s="2">
        <f t="shared" si="860"/>
        <v>1</v>
      </c>
      <c r="AT775" s="33">
        <f t="shared" si="861"/>
        <v>1</v>
      </c>
      <c r="AU775" s="31">
        <f t="shared" si="862"/>
        <v>0</v>
      </c>
      <c r="AV775" s="2">
        <f t="shared" si="863"/>
        <v>1</v>
      </c>
      <c r="AW775" s="33" t="str">
        <f t="shared" si="864"/>
        <v>보스대상</v>
      </c>
      <c r="AX775" s="31">
        <f t="shared" si="865"/>
        <v>2.8</v>
      </c>
      <c r="AY775" s="33">
        <f t="shared" si="866"/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customHeight="1">
      <c r="A776" s="2"/>
      <c r="B776" s="107">
        <v>701</v>
      </c>
      <c r="C776" s="31">
        <v>10</v>
      </c>
      <c r="D776" s="111" t="s">
        <v>18</v>
      </c>
      <c r="E776" s="2" t="s">
        <v>156</v>
      </c>
      <c r="F776" s="2" t="s">
        <v>149</v>
      </c>
      <c r="G776" s="2" t="s">
        <v>186</v>
      </c>
      <c r="H776" s="33" t="s">
        <v>80</v>
      </c>
      <c r="I776" s="99">
        <f t="shared" si="0"/>
        <v>2371.1431983885677</v>
      </c>
      <c r="J776" s="101">
        <f t="shared" si="1"/>
        <v>81.064611807018906</v>
      </c>
      <c r="K776" s="101">
        <f t="shared" si="2"/>
        <v>12</v>
      </c>
      <c r="L776" s="74">
        <f t="shared" si="537"/>
        <v>12</v>
      </c>
      <c r="M776" s="99">
        <f t="shared" si="191"/>
        <v>15239.271228502703</v>
      </c>
      <c r="N776" s="108">
        <f t="shared" si="692"/>
        <v>15239.271228502703</v>
      </c>
      <c r="O776" s="108">
        <f t="shared" si="847"/>
        <v>0</v>
      </c>
      <c r="P776" s="108"/>
      <c r="Q776" s="108"/>
      <c r="R776" s="109"/>
      <c r="S776" s="99">
        <f t="shared" si="696"/>
        <v>10963.401945523317</v>
      </c>
      <c r="T776" s="108">
        <f t="shared" si="848"/>
        <v>10963.401945523317</v>
      </c>
      <c r="U776" s="108">
        <f t="shared" si="849"/>
        <v>0</v>
      </c>
      <c r="V776" s="108"/>
      <c r="W776" s="108"/>
      <c r="X776" s="109"/>
      <c r="Y776" s="99">
        <f t="shared" si="8"/>
        <v>21926.803891046635</v>
      </c>
      <c r="Z776" s="108">
        <f t="shared" ref="Z776:AA776" si="963">T776*$D$58/100</f>
        <v>21926.803891046635</v>
      </c>
      <c r="AA776" s="108">
        <f t="shared" si="963"/>
        <v>0</v>
      </c>
      <c r="AB776" s="108"/>
      <c r="AC776" s="108"/>
      <c r="AD776" s="109"/>
      <c r="AE776" s="99">
        <f t="shared" si="933"/>
        <v>6.4269721199712162</v>
      </c>
      <c r="AF776" s="101">
        <f t="shared" si="851"/>
        <v>36</v>
      </c>
      <c r="AG776" s="101">
        <f t="shared" si="852"/>
        <v>19.001300000000001</v>
      </c>
      <c r="AH776" s="101">
        <f t="shared" si="853"/>
        <v>521</v>
      </c>
      <c r="AI776" s="101">
        <f t="shared" si="854"/>
        <v>200</v>
      </c>
      <c r="AJ776" s="112">
        <f t="shared" si="855"/>
        <v>2.5</v>
      </c>
      <c r="AK776" s="101">
        <f t="shared" si="463"/>
        <v>5464.3340202024392</v>
      </c>
      <c r="AL776" s="101">
        <f t="shared" si="856"/>
        <v>3262.9172456914639</v>
      </c>
      <c r="AM776" s="101">
        <f t="shared" si="857"/>
        <v>2201.4167745109758</v>
      </c>
      <c r="AN776" s="101"/>
      <c r="AO776" s="1">
        <v>24</v>
      </c>
      <c r="AP776" s="2">
        <v>36</v>
      </c>
      <c r="AQ776" s="74">
        <f t="shared" si="858"/>
        <v>521</v>
      </c>
      <c r="AR776" s="31">
        <f t="shared" si="859"/>
        <v>4</v>
      </c>
      <c r="AS776" s="2">
        <f t="shared" si="860"/>
        <v>1</v>
      </c>
      <c r="AT776" s="33">
        <f t="shared" si="861"/>
        <v>1</v>
      </c>
      <c r="AU776" s="31">
        <f t="shared" si="862"/>
        <v>0</v>
      </c>
      <c r="AV776" s="2">
        <f t="shared" si="863"/>
        <v>0</v>
      </c>
      <c r="AW776" s="33">
        <f t="shared" si="864"/>
        <v>5</v>
      </c>
      <c r="AX776" s="31">
        <f t="shared" si="865"/>
        <v>2.8</v>
      </c>
      <c r="AY776" s="33">
        <f t="shared" si="866"/>
        <v>1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customHeight="1">
      <c r="A777" s="2"/>
      <c r="B777" s="107">
        <v>702</v>
      </c>
      <c r="C777" s="31">
        <v>10</v>
      </c>
      <c r="D777" s="111" t="s">
        <v>18</v>
      </c>
      <c r="E777" s="2" t="s">
        <v>169</v>
      </c>
      <c r="F777" s="2" t="s">
        <v>149</v>
      </c>
      <c r="G777" s="2"/>
      <c r="H777" s="33" t="s">
        <v>80</v>
      </c>
      <c r="I777" s="99">
        <f t="shared" si="0"/>
        <v>1061.6645755934499</v>
      </c>
      <c r="J777" s="101">
        <f t="shared" si="1"/>
        <v>28.185356224514496</v>
      </c>
      <c r="K777" s="101">
        <f t="shared" si="2"/>
        <v>138</v>
      </c>
      <c r="L777" s="74">
        <f t="shared" si="537"/>
        <v>111</v>
      </c>
      <c r="M777" s="99">
        <f t="shared" si="191"/>
        <v>19624.632006712032</v>
      </c>
      <c r="N777" s="108">
        <f t="shared" si="692"/>
        <v>19624.632006712032</v>
      </c>
      <c r="O777" s="108">
        <f t="shared" si="847"/>
        <v>0</v>
      </c>
      <c r="P777" s="108"/>
      <c r="Q777" s="108"/>
      <c r="R777" s="109"/>
      <c r="S777" s="99">
        <f t="shared" si="696"/>
        <v>10963.401945523317</v>
      </c>
      <c r="T777" s="108">
        <f t="shared" si="848"/>
        <v>10963.401945523317</v>
      </c>
      <c r="U777" s="108">
        <f t="shared" si="849"/>
        <v>0</v>
      </c>
      <c r="V777" s="108"/>
      <c r="W777" s="108"/>
      <c r="X777" s="109"/>
      <c r="Y777" s="99">
        <f t="shared" si="8"/>
        <v>21926.803891046635</v>
      </c>
      <c r="Z777" s="108">
        <f t="shared" ref="Z777:AA777" si="964">T777*$D$58/100</f>
        <v>21926.803891046635</v>
      </c>
      <c r="AA777" s="108">
        <f t="shared" si="964"/>
        <v>0</v>
      </c>
      <c r="AB777" s="108"/>
      <c r="AC777" s="108"/>
      <c r="AD777" s="109"/>
      <c r="AE777" s="99">
        <f t="shared" si="933"/>
        <v>18.484776131615998</v>
      </c>
      <c r="AF777" s="101">
        <f t="shared" si="851"/>
        <v>36</v>
      </c>
      <c r="AG777" s="101">
        <f t="shared" si="852"/>
        <v>59.001300000000001</v>
      </c>
      <c r="AH777" s="101">
        <f t="shared" si="853"/>
        <v>521</v>
      </c>
      <c r="AI777" s="101">
        <f t="shared" si="854"/>
        <v>200</v>
      </c>
      <c r="AJ777" s="112">
        <f t="shared" si="855"/>
        <v>2</v>
      </c>
      <c r="AK777" s="101">
        <f t="shared" si="463"/>
        <v>5464.3340202024392</v>
      </c>
      <c r="AL777" s="101">
        <f t="shared" si="856"/>
        <v>3262.9172456914639</v>
      </c>
      <c r="AM777" s="101">
        <f t="shared" si="857"/>
        <v>2201.4167745109758</v>
      </c>
      <c r="AN777" s="101"/>
      <c r="AO777" s="1">
        <v>24</v>
      </c>
      <c r="AP777" s="2">
        <v>36</v>
      </c>
      <c r="AQ777" s="74">
        <f t="shared" si="858"/>
        <v>521</v>
      </c>
      <c r="AR777" s="31">
        <f t="shared" si="859"/>
        <v>0</v>
      </c>
      <c r="AS777" s="2">
        <f t="shared" si="860"/>
        <v>0.8</v>
      </c>
      <c r="AT777" s="33">
        <f t="shared" si="861"/>
        <v>1</v>
      </c>
      <c r="AU777" s="31">
        <f t="shared" si="862"/>
        <v>40</v>
      </c>
      <c r="AV777" s="2">
        <f t="shared" si="863"/>
        <v>0</v>
      </c>
      <c r="AW777" s="33" t="str">
        <f t="shared" si="864"/>
        <v>보스대상</v>
      </c>
      <c r="AX777" s="31">
        <f t="shared" si="865"/>
        <v>2.8</v>
      </c>
      <c r="AY777" s="33">
        <f t="shared" si="866"/>
        <v>1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customHeight="1">
      <c r="A778" s="2"/>
      <c r="B778" s="107">
        <v>703</v>
      </c>
      <c r="C778" s="31">
        <v>10</v>
      </c>
      <c r="D778" s="111" t="s">
        <v>18</v>
      </c>
      <c r="E778" s="2" t="s">
        <v>162</v>
      </c>
      <c r="F778" s="2" t="s">
        <v>149</v>
      </c>
      <c r="G778" s="2"/>
      <c r="H778" s="33" t="s">
        <v>80</v>
      </c>
      <c r="I778" s="99">
        <f t="shared" si="0"/>
        <v>1236.6342269981096</v>
      </c>
      <c r="J778" s="101">
        <f t="shared" si="1"/>
        <v>28.185356224514496</v>
      </c>
      <c r="K778" s="101">
        <f t="shared" si="2"/>
        <v>86</v>
      </c>
      <c r="L778" s="74">
        <f t="shared" si="537"/>
        <v>75</v>
      </c>
      <c r="M778" s="99">
        <f t="shared" si="191"/>
        <v>22858.906842754055</v>
      </c>
      <c r="N778" s="108">
        <f t="shared" si="692"/>
        <v>22858.906842754055</v>
      </c>
      <c r="O778" s="108">
        <f t="shared" si="847"/>
        <v>0</v>
      </c>
      <c r="P778" s="108"/>
      <c r="Q778" s="108"/>
      <c r="R778" s="109"/>
      <c r="S778" s="99">
        <f t="shared" si="696"/>
        <v>16445.102918284978</v>
      </c>
      <c r="T778" s="108">
        <f t="shared" si="848"/>
        <v>16445.102918284978</v>
      </c>
      <c r="U778" s="108">
        <f t="shared" si="849"/>
        <v>0</v>
      </c>
      <c r="V778" s="108"/>
      <c r="W778" s="108"/>
      <c r="X778" s="109"/>
      <c r="Y778" s="99">
        <f t="shared" si="8"/>
        <v>32890.205836569956</v>
      </c>
      <c r="Z778" s="108">
        <f t="shared" ref="Z778:AA778" si="965">T778*$D$58/100</f>
        <v>32890.205836569956</v>
      </c>
      <c r="AA778" s="108">
        <f t="shared" si="965"/>
        <v>0</v>
      </c>
      <c r="AB778" s="108"/>
      <c r="AC778" s="108"/>
      <c r="AD778" s="109"/>
      <c r="AE778" s="99">
        <f t="shared" si="933"/>
        <v>18.484776131615998</v>
      </c>
      <c r="AF778" s="101">
        <f t="shared" si="851"/>
        <v>36</v>
      </c>
      <c r="AG778" s="101">
        <f t="shared" si="852"/>
        <v>19.001300000000001</v>
      </c>
      <c r="AH778" s="101">
        <f t="shared" si="853"/>
        <v>521</v>
      </c>
      <c r="AI778" s="101">
        <f t="shared" si="854"/>
        <v>200</v>
      </c>
      <c r="AJ778" s="112">
        <f t="shared" si="855"/>
        <v>2</v>
      </c>
      <c r="AK778" s="101">
        <f t="shared" si="463"/>
        <v>8196.5010303036597</v>
      </c>
      <c r="AL778" s="101">
        <f t="shared" si="856"/>
        <v>4894.3758685371959</v>
      </c>
      <c r="AM778" s="101">
        <f t="shared" si="857"/>
        <v>3302.1251617664634</v>
      </c>
      <c r="AN778" s="101"/>
      <c r="AO778" s="1">
        <v>24</v>
      </c>
      <c r="AP778" s="2">
        <v>36</v>
      </c>
      <c r="AQ778" s="74">
        <f t="shared" si="858"/>
        <v>521</v>
      </c>
      <c r="AR778" s="31">
        <f t="shared" si="859"/>
        <v>0</v>
      </c>
      <c r="AS778" s="2">
        <f t="shared" si="860"/>
        <v>0.8</v>
      </c>
      <c r="AT778" s="33">
        <f t="shared" si="861"/>
        <v>1</v>
      </c>
      <c r="AU778" s="31">
        <f t="shared" si="862"/>
        <v>0</v>
      </c>
      <c r="AV778" s="2">
        <f t="shared" si="863"/>
        <v>1</v>
      </c>
      <c r="AW778" s="33" t="str">
        <f t="shared" si="864"/>
        <v>보스대상</v>
      </c>
      <c r="AX778" s="31">
        <f t="shared" si="865"/>
        <v>2.8</v>
      </c>
      <c r="AY778" s="33">
        <f t="shared" si="866"/>
        <v>1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customHeight="1">
      <c r="A779" s="2"/>
      <c r="B779" s="107">
        <v>704</v>
      </c>
      <c r="C779" s="31">
        <v>10</v>
      </c>
      <c r="D779" s="111" t="s">
        <v>18</v>
      </c>
      <c r="E779" s="2" t="s">
        <v>171</v>
      </c>
      <c r="F779" s="2" t="s">
        <v>149</v>
      </c>
      <c r="G779" s="2" t="s">
        <v>186</v>
      </c>
      <c r="H779" s="33" t="s">
        <v>80</v>
      </c>
      <c r="I779" s="99">
        <f t="shared" si="0"/>
        <v>1858.0413503584994</v>
      </c>
      <c r="J779" s="101">
        <f t="shared" si="1"/>
        <v>63.522692720778515</v>
      </c>
      <c r="K779" s="101">
        <f t="shared" si="2"/>
        <v>22</v>
      </c>
      <c r="L779" s="74">
        <f t="shared" si="537"/>
        <v>22</v>
      </c>
      <c r="M779" s="99">
        <f t="shared" si="191"/>
        <v>15239.271228502703</v>
      </c>
      <c r="N779" s="108">
        <f t="shared" si="692"/>
        <v>15239.271228502703</v>
      </c>
      <c r="O779" s="108">
        <f t="shared" si="847"/>
        <v>0</v>
      </c>
      <c r="P779" s="108"/>
      <c r="Q779" s="108"/>
      <c r="R779" s="109"/>
      <c r="S779" s="99">
        <f t="shared" si="696"/>
        <v>10963.401945523317</v>
      </c>
      <c r="T779" s="108">
        <f t="shared" si="848"/>
        <v>10963.401945523317</v>
      </c>
      <c r="U779" s="108">
        <f t="shared" si="849"/>
        <v>0</v>
      </c>
      <c r="V779" s="108"/>
      <c r="W779" s="108"/>
      <c r="X779" s="109"/>
      <c r="Y779" s="99">
        <f t="shared" si="8"/>
        <v>21926.803891046635</v>
      </c>
      <c r="Z779" s="108">
        <f t="shared" ref="Z779:AA779" si="966">T779*$D$58/100</f>
        <v>21926.803891046635</v>
      </c>
      <c r="AA779" s="108">
        <f t="shared" si="966"/>
        <v>0</v>
      </c>
      <c r="AB779" s="108"/>
      <c r="AC779" s="108"/>
      <c r="AD779" s="109"/>
      <c r="AE779" s="99">
        <f t="shared" si="933"/>
        <v>8.2017933699712149</v>
      </c>
      <c r="AF779" s="101">
        <f t="shared" si="851"/>
        <v>36</v>
      </c>
      <c r="AG779" s="101">
        <f t="shared" si="852"/>
        <v>19.001300000000001</v>
      </c>
      <c r="AH779" s="101">
        <f t="shared" si="853"/>
        <v>521</v>
      </c>
      <c r="AI779" s="101">
        <f t="shared" si="854"/>
        <v>200</v>
      </c>
      <c r="AJ779" s="112">
        <f t="shared" si="855"/>
        <v>2</v>
      </c>
      <c r="AK779" s="101">
        <f t="shared" si="463"/>
        <v>5464.3340202024392</v>
      </c>
      <c r="AL779" s="101">
        <f t="shared" si="856"/>
        <v>3262.9172456914639</v>
      </c>
      <c r="AM779" s="101">
        <f t="shared" si="857"/>
        <v>2201.4167745109758</v>
      </c>
      <c r="AN779" s="101"/>
      <c r="AO779" s="1">
        <v>24</v>
      </c>
      <c r="AP779" s="2">
        <v>36</v>
      </c>
      <c r="AQ779" s="74">
        <f t="shared" si="858"/>
        <v>521</v>
      </c>
      <c r="AR779" s="31">
        <f t="shared" si="859"/>
        <v>0</v>
      </c>
      <c r="AS779" s="2">
        <f t="shared" si="860"/>
        <v>0.8</v>
      </c>
      <c r="AT779" s="33">
        <f t="shared" si="861"/>
        <v>1</v>
      </c>
      <c r="AU779" s="31">
        <f t="shared" si="862"/>
        <v>0</v>
      </c>
      <c r="AV779" s="2">
        <f t="shared" si="863"/>
        <v>0</v>
      </c>
      <c r="AW779" s="33">
        <f t="shared" si="864"/>
        <v>5</v>
      </c>
      <c r="AX779" s="31">
        <f t="shared" si="865"/>
        <v>2.8</v>
      </c>
      <c r="AY779" s="33">
        <f t="shared" si="866"/>
        <v>1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customHeight="1">
      <c r="A780" s="2"/>
      <c r="B780" s="107">
        <v>705</v>
      </c>
      <c r="C780" s="31">
        <v>10</v>
      </c>
      <c r="D780" s="111" t="s">
        <v>18</v>
      </c>
      <c r="E780" s="2" t="s">
        <v>182</v>
      </c>
      <c r="F780" s="2" t="s">
        <v>149</v>
      </c>
      <c r="G780" s="2"/>
      <c r="H780" s="33" t="s">
        <v>80</v>
      </c>
      <c r="I780" s="99">
        <f t="shared" si="0"/>
        <v>1061.6645755934499</v>
      </c>
      <c r="J780" s="101">
        <f t="shared" si="1"/>
        <v>28.185356224514496</v>
      </c>
      <c r="K780" s="101">
        <f t="shared" si="2"/>
        <v>138</v>
      </c>
      <c r="L780" s="74">
        <f t="shared" si="537"/>
        <v>111</v>
      </c>
      <c r="M780" s="99">
        <f t="shared" si="191"/>
        <v>19624.632006712032</v>
      </c>
      <c r="N780" s="108">
        <f t="shared" si="692"/>
        <v>19624.632006712032</v>
      </c>
      <c r="O780" s="108">
        <f t="shared" si="847"/>
        <v>0</v>
      </c>
      <c r="P780" s="108"/>
      <c r="Q780" s="108"/>
      <c r="R780" s="109"/>
      <c r="S780" s="99">
        <f t="shared" si="696"/>
        <v>10963.401945523317</v>
      </c>
      <c r="T780" s="108">
        <f t="shared" si="848"/>
        <v>10963.401945523317</v>
      </c>
      <c r="U780" s="108">
        <f t="shared" si="849"/>
        <v>0</v>
      </c>
      <c r="V780" s="108"/>
      <c r="W780" s="108"/>
      <c r="X780" s="109"/>
      <c r="Y780" s="99">
        <f t="shared" si="8"/>
        <v>21926.803891046635</v>
      </c>
      <c r="Z780" s="108">
        <f t="shared" ref="Z780:AA780" si="967">T780*$D$58/100</f>
        <v>21926.803891046635</v>
      </c>
      <c r="AA780" s="108">
        <f t="shared" si="967"/>
        <v>0</v>
      </c>
      <c r="AB780" s="108"/>
      <c r="AC780" s="108"/>
      <c r="AD780" s="109"/>
      <c r="AE780" s="99">
        <f t="shared" si="933"/>
        <v>18.484776131615998</v>
      </c>
      <c r="AF780" s="101">
        <f t="shared" si="851"/>
        <v>36</v>
      </c>
      <c r="AG780" s="101">
        <f t="shared" si="852"/>
        <v>59.001300000000001</v>
      </c>
      <c r="AH780" s="101">
        <f t="shared" si="853"/>
        <v>521</v>
      </c>
      <c r="AI780" s="101">
        <f t="shared" si="854"/>
        <v>200</v>
      </c>
      <c r="AJ780" s="112">
        <f t="shared" si="855"/>
        <v>2.5</v>
      </c>
      <c r="AK780" s="101">
        <f t="shared" si="463"/>
        <v>5464.3340202024392</v>
      </c>
      <c r="AL780" s="101">
        <f t="shared" si="856"/>
        <v>3262.9172456914639</v>
      </c>
      <c r="AM780" s="101">
        <f t="shared" si="857"/>
        <v>2201.4167745109758</v>
      </c>
      <c r="AN780" s="101"/>
      <c r="AO780" s="1">
        <v>24</v>
      </c>
      <c r="AP780" s="2">
        <v>36</v>
      </c>
      <c r="AQ780" s="74">
        <f t="shared" si="858"/>
        <v>521</v>
      </c>
      <c r="AR780" s="31">
        <f t="shared" si="859"/>
        <v>0</v>
      </c>
      <c r="AS780" s="2">
        <f t="shared" si="860"/>
        <v>1</v>
      </c>
      <c r="AT780" s="33">
        <f t="shared" si="861"/>
        <v>1.2</v>
      </c>
      <c r="AU780" s="31">
        <f t="shared" si="862"/>
        <v>40</v>
      </c>
      <c r="AV780" s="2">
        <f t="shared" si="863"/>
        <v>0</v>
      </c>
      <c r="AW780" s="33" t="str">
        <f t="shared" si="864"/>
        <v>보스대상</v>
      </c>
      <c r="AX780" s="31">
        <f t="shared" si="865"/>
        <v>2.8</v>
      </c>
      <c r="AY780" s="33">
        <f t="shared" si="866"/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customHeight="1">
      <c r="A781" s="2"/>
      <c r="B781" s="107">
        <v>706</v>
      </c>
      <c r="C781" s="31">
        <v>10</v>
      </c>
      <c r="D781" s="111" t="s">
        <v>18</v>
      </c>
      <c r="E781" s="2" t="s">
        <v>159</v>
      </c>
      <c r="F781" s="2" t="s">
        <v>149</v>
      </c>
      <c r="G781" s="2"/>
      <c r="H781" s="33" t="s">
        <v>80</v>
      </c>
      <c r="I781" s="99">
        <f t="shared" si="0"/>
        <v>1483.9610723977314</v>
      </c>
      <c r="J781" s="101">
        <f t="shared" si="1"/>
        <v>28.185356224514496</v>
      </c>
      <c r="K781" s="101">
        <f t="shared" si="2"/>
        <v>44</v>
      </c>
      <c r="L781" s="74">
        <f t="shared" si="537"/>
        <v>41</v>
      </c>
      <c r="M781" s="99">
        <f t="shared" si="191"/>
        <v>27430.688211304867</v>
      </c>
      <c r="N781" s="108">
        <f t="shared" si="692"/>
        <v>27430.688211304867</v>
      </c>
      <c r="O781" s="108">
        <f t="shared" si="847"/>
        <v>0</v>
      </c>
      <c r="P781" s="108"/>
      <c r="Q781" s="108"/>
      <c r="R781" s="109"/>
      <c r="S781" s="99">
        <f t="shared" si="696"/>
        <v>19734.123501941973</v>
      </c>
      <c r="T781" s="108">
        <f t="shared" si="848"/>
        <v>19734.123501941973</v>
      </c>
      <c r="U781" s="108">
        <f t="shared" si="849"/>
        <v>0</v>
      </c>
      <c r="V781" s="108"/>
      <c r="W781" s="108"/>
      <c r="X781" s="109"/>
      <c r="Y781" s="99">
        <f t="shared" si="8"/>
        <v>39468.247003883946</v>
      </c>
      <c r="Z781" s="108">
        <f t="shared" ref="Z781:AA781" si="968">T781*$D$58/100</f>
        <v>39468.247003883946</v>
      </c>
      <c r="AA781" s="108">
        <f t="shared" si="968"/>
        <v>0</v>
      </c>
      <c r="AB781" s="108"/>
      <c r="AC781" s="108"/>
      <c r="AD781" s="109"/>
      <c r="AE781" s="99">
        <f t="shared" si="933"/>
        <v>18.484776131615998</v>
      </c>
      <c r="AF781" s="101">
        <f t="shared" si="851"/>
        <v>36</v>
      </c>
      <c r="AG781" s="101">
        <f t="shared" si="852"/>
        <v>19.001300000000001</v>
      </c>
      <c r="AH781" s="101">
        <f t="shared" si="853"/>
        <v>521</v>
      </c>
      <c r="AI781" s="101">
        <f t="shared" si="854"/>
        <v>200</v>
      </c>
      <c r="AJ781" s="112">
        <f t="shared" si="855"/>
        <v>2.5</v>
      </c>
      <c r="AK781" s="101">
        <f t="shared" si="463"/>
        <v>8196.5010303036597</v>
      </c>
      <c r="AL781" s="101">
        <f t="shared" si="856"/>
        <v>4894.3758685371959</v>
      </c>
      <c r="AM781" s="101">
        <f t="shared" si="857"/>
        <v>3302.1251617664634</v>
      </c>
      <c r="AN781" s="101"/>
      <c r="AO781" s="1">
        <v>24</v>
      </c>
      <c r="AP781" s="2">
        <v>36</v>
      </c>
      <c r="AQ781" s="74">
        <f t="shared" si="858"/>
        <v>521</v>
      </c>
      <c r="AR781" s="31">
        <f t="shared" si="859"/>
        <v>0</v>
      </c>
      <c r="AS781" s="2">
        <f t="shared" si="860"/>
        <v>1</v>
      </c>
      <c r="AT781" s="33">
        <f t="shared" si="861"/>
        <v>1.2</v>
      </c>
      <c r="AU781" s="31">
        <f t="shared" si="862"/>
        <v>0</v>
      </c>
      <c r="AV781" s="2">
        <f t="shared" si="863"/>
        <v>1</v>
      </c>
      <c r="AW781" s="33" t="str">
        <f t="shared" si="864"/>
        <v>보스대상</v>
      </c>
      <c r="AX781" s="31">
        <f t="shared" si="865"/>
        <v>2.8</v>
      </c>
      <c r="AY781" s="33">
        <f t="shared" si="866"/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customHeight="1">
      <c r="A782" s="2"/>
      <c r="B782" s="107">
        <v>707</v>
      </c>
      <c r="C782" s="31">
        <v>10</v>
      </c>
      <c r="D782" s="111" t="s">
        <v>18</v>
      </c>
      <c r="E782" s="2" t="s">
        <v>147</v>
      </c>
      <c r="F782" s="2" t="s">
        <v>149</v>
      </c>
      <c r="G782" s="2" t="s">
        <v>186</v>
      </c>
      <c r="H782" s="33" t="s">
        <v>80</v>
      </c>
      <c r="I782" s="99">
        <f t="shared" si="0"/>
        <v>1858.0413503584994</v>
      </c>
      <c r="J782" s="101">
        <f t="shared" si="1"/>
        <v>63.522692720778515</v>
      </c>
      <c r="K782" s="101">
        <f t="shared" si="2"/>
        <v>22</v>
      </c>
      <c r="L782" s="74">
        <f t="shared" si="537"/>
        <v>22</v>
      </c>
      <c r="M782" s="99">
        <f t="shared" si="191"/>
        <v>15239.271228502703</v>
      </c>
      <c r="N782" s="108">
        <f t="shared" si="692"/>
        <v>15239.271228502703</v>
      </c>
      <c r="O782" s="108">
        <f t="shared" si="847"/>
        <v>0</v>
      </c>
      <c r="P782" s="108"/>
      <c r="Q782" s="108"/>
      <c r="R782" s="109"/>
      <c r="S782" s="99">
        <f t="shared" si="696"/>
        <v>10963.401945523317</v>
      </c>
      <c r="T782" s="108">
        <f t="shared" si="848"/>
        <v>10963.401945523317</v>
      </c>
      <c r="U782" s="108">
        <f t="shared" si="849"/>
        <v>0</v>
      </c>
      <c r="V782" s="108"/>
      <c r="W782" s="108"/>
      <c r="X782" s="109"/>
      <c r="Y782" s="99">
        <f t="shared" si="8"/>
        <v>21926.803891046635</v>
      </c>
      <c r="Z782" s="108">
        <f t="shared" ref="Z782:AA782" si="969">T782*$D$58/100</f>
        <v>21926.803891046635</v>
      </c>
      <c r="AA782" s="108">
        <f t="shared" si="969"/>
        <v>0</v>
      </c>
      <c r="AB782" s="108"/>
      <c r="AC782" s="108"/>
      <c r="AD782" s="109"/>
      <c r="AE782" s="99">
        <f t="shared" si="933"/>
        <v>8.2017933699712149</v>
      </c>
      <c r="AF782" s="101">
        <f t="shared" si="851"/>
        <v>36</v>
      </c>
      <c r="AG782" s="101">
        <f t="shared" si="852"/>
        <v>19.001300000000001</v>
      </c>
      <c r="AH782" s="101">
        <f t="shared" si="853"/>
        <v>521</v>
      </c>
      <c r="AI782" s="101">
        <f t="shared" si="854"/>
        <v>200</v>
      </c>
      <c r="AJ782" s="112">
        <f t="shared" si="855"/>
        <v>2.5</v>
      </c>
      <c r="AK782" s="101">
        <f t="shared" si="463"/>
        <v>5464.3340202024392</v>
      </c>
      <c r="AL782" s="101">
        <f t="shared" si="856"/>
        <v>3262.9172456914639</v>
      </c>
      <c r="AM782" s="101">
        <f t="shared" si="857"/>
        <v>2201.4167745109758</v>
      </c>
      <c r="AN782" s="101"/>
      <c r="AO782" s="1">
        <v>24</v>
      </c>
      <c r="AP782" s="2">
        <v>36</v>
      </c>
      <c r="AQ782" s="74">
        <f t="shared" si="858"/>
        <v>521</v>
      </c>
      <c r="AR782" s="31">
        <f t="shared" si="859"/>
        <v>0</v>
      </c>
      <c r="AS782" s="2">
        <f t="shared" si="860"/>
        <v>1</v>
      </c>
      <c r="AT782" s="33">
        <f t="shared" si="861"/>
        <v>1.2</v>
      </c>
      <c r="AU782" s="31">
        <f t="shared" si="862"/>
        <v>0</v>
      </c>
      <c r="AV782" s="2">
        <f t="shared" si="863"/>
        <v>0</v>
      </c>
      <c r="AW782" s="33">
        <f t="shared" si="864"/>
        <v>5</v>
      </c>
      <c r="AX782" s="31">
        <f t="shared" si="865"/>
        <v>2.8</v>
      </c>
      <c r="AY782" s="33">
        <f t="shared" si="866"/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customHeight="1">
      <c r="A783" s="2"/>
      <c r="B783" s="107">
        <v>708</v>
      </c>
      <c r="C783" s="31">
        <v>10</v>
      </c>
      <c r="D783" s="111" t="s">
        <v>18</v>
      </c>
      <c r="E783" s="2" t="s">
        <v>165</v>
      </c>
      <c r="F783" s="2" t="s">
        <v>149</v>
      </c>
      <c r="G783" s="2"/>
      <c r="H783" s="33" t="s">
        <v>80</v>
      </c>
      <c r="I783" s="99">
        <f t="shared" si="0"/>
        <v>1244.3954637220427</v>
      </c>
      <c r="J783" s="101">
        <f t="shared" si="1"/>
        <v>35.968798914524506</v>
      </c>
      <c r="K783" s="101">
        <f t="shared" si="2"/>
        <v>85</v>
      </c>
      <c r="L783" s="74">
        <f t="shared" si="537"/>
        <v>74</v>
      </c>
      <c r="M783" s="99">
        <f t="shared" si="191"/>
        <v>18024.789711212266</v>
      </c>
      <c r="N783" s="108">
        <f t="shared" si="692"/>
        <v>7008.797145254297</v>
      </c>
      <c r="O783" s="108">
        <f t="shared" si="847"/>
        <v>11015.992565957969</v>
      </c>
      <c r="P783" s="108"/>
      <c r="Q783" s="108"/>
      <c r="R783" s="109"/>
      <c r="S783" s="99">
        <f t="shared" si="696"/>
        <v>11840.601083069268</v>
      </c>
      <c r="T783" s="108">
        <f t="shared" si="848"/>
        <v>3915.5006948297564</v>
      </c>
      <c r="U783" s="108">
        <f t="shared" si="849"/>
        <v>7925.1003882395125</v>
      </c>
      <c r="V783" s="108"/>
      <c r="W783" s="108"/>
      <c r="X783" s="109"/>
      <c r="Y783" s="99">
        <f t="shared" si="8"/>
        <v>23681.202166138537</v>
      </c>
      <c r="Z783" s="108">
        <f t="shared" ref="Z783:AA783" si="970">T783*$D$58/100</f>
        <v>7831.0013896595128</v>
      </c>
      <c r="AA783" s="108">
        <f t="shared" si="970"/>
        <v>15850.200776479025</v>
      </c>
      <c r="AB783" s="108"/>
      <c r="AC783" s="108"/>
      <c r="AD783" s="109"/>
      <c r="AE783" s="99">
        <f t="shared" si="933"/>
        <v>14.484776131615998</v>
      </c>
      <c r="AF783" s="101">
        <f t="shared" si="851"/>
        <v>36</v>
      </c>
      <c r="AG783" s="101">
        <f t="shared" si="852"/>
        <v>59.001300000000001</v>
      </c>
      <c r="AH783" s="101">
        <f t="shared" si="853"/>
        <v>521</v>
      </c>
      <c r="AI783" s="101">
        <f t="shared" si="854"/>
        <v>200</v>
      </c>
      <c r="AJ783" s="112">
        <f t="shared" si="855"/>
        <v>2.5</v>
      </c>
      <c r="AK783" s="101">
        <f t="shared" si="463"/>
        <v>5464.3340202024392</v>
      </c>
      <c r="AL783" s="101">
        <f t="shared" si="856"/>
        <v>3262.9172456914639</v>
      </c>
      <c r="AM783" s="101">
        <f t="shared" si="857"/>
        <v>2201.4167745109758</v>
      </c>
      <c r="AN783" s="101"/>
      <c r="AO783" s="1">
        <v>24</v>
      </c>
      <c r="AP783" s="2">
        <v>36</v>
      </c>
      <c r="AQ783" s="74">
        <f t="shared" si="858"/>
        <v>521</v>
      </c>
      <c r="AR783" s="31">
        <f t="shared" si="859"/>
        <v>4</v>
      </c>
      <c r="AS783" s="2">
        <f t="shared" si="860"/>
        <v>1</v>
      </c>
      <c r="AT783" s="33">
        <f t="shared" si="861"/>
        <v>1</v>
      </c>
      <c r="AU783" s="31">
        <f t="shared" si="862"/>
        <v>40</v>
      </c>
      <c r="AV783" s="2">
        <f t="shared" si="863"/>
        <v>0</v>
      </c>
      <c r="AW783" s="33" t="str">
        <f t="shared" si="864"/>
        <v>보스대상</v>
      </c>
      <c r="AX783" s="31">
        <f t="shared" si="865"/>
        <v>1</v>
      </c>
      <c r="AY783" s="33">
        <f t="shared" si="866"/>
        <v>3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customHeight="1">
      <c r="A784" s="2"/>
      <c r="B784" s="107">
        <v>709</v>
      </c>
      <c r="C784" s="31">
        <v>10</v>
      </c>
      <c r="D784" s="111" t="s">
        <v>18</v>
      </c>
      <c r="E784" s="2" t="s">
        <v>154</v>
      </c>
      <c r="F784" s="2" t="s">
        <v>149</v>
      </c>
      <c r="G784" s="2"/>
      <c r="H784" s="33" t="s">
        <v>80</v>
      </c>
      <c r="I784" s="99">
        <f t="shared" si="0"/>
        <v>1704.4021892774833</v>
      </c>
      <c r="J784" s="101">
        <f t="shared" si="1"/>
        <v>35.968798914524506</v>
      </c>
      <c r="K784" s="101">
        <f t="shared" si="2"/>
        <v>28</v>
      </c>
      <c r="L784" s="74">
        <f t="shared" si="537"/>
        <v>28</v>
      </c>
      <c r="M784" s="99">
        <f t="shared" si="191"/>
        <v>24687.884149920545</v>
      </c>
      <c r="N784" s="108">
        <f t="shared" si="692"/>
        <v>8163.8953009835914</v>
      </c>
      <c r="O784" s="108">
        <f t="shared" si="847"/>
        <v>16523.988848936951</v>
      </c>
      <c r="P784" s="108"/>
      <c r="Q784" s="108"/>
      <c r="R784" s="109"/>
      <c r="S784" s="99">
        <f t="shared" si="696"/>
        <v>17760.901624603903</v>
      </c>
      <c r="T784" s="108">
        <f t="shared" si="848"/>
        <v>5873.2510422446348</v>
      </c>
      <c r="U784" s="108">
        <f t="shared" si="849"/>
        <v>11887.650582359267</v>
      </c>
      <c r="V784" s="108"/>
      <c r="W784" s="108"/>
      <c r="X784" s="109"/>
      <c r="Y784" s="99">
        <f t="shared" si="8"/>
        <v>35521.803249207805</v>
      </c>
      <c r="Z784" s="108">
        <f t="shared" ref="Z784:AA784" si="971">T784*$D$58/100</f>
        <v>11746.50208448927</v>
      </c>
      <c r="AA784" s="108">
        <f t="shared" si="971"/>
        <v>23775.301164718534</v>
      </c>
      <c r="AB784" s="108"/>
      <c r="AC784" s="108"/>
      <c r="AD784" s="109"/>
      <c r="AE784" s="99">
        <f t="shared" si="933"/>
        <v>14.484776131615998</v>
      </c>
      <c r="AF784" s="101">
        <f t="shared" si="851"/>
        <v>36</v>
      </c>
      <c r="AG784" s="101">
        <f t="shared" si="852"/>
        <v>19.001300000000001</v>
      </c>
      <c r="AH784" s="101">
        <f t="shared" si="853"/>
        <v>521</v>
      </c>
      <c r="AI784" s="101">
        <f t="shared" si="854"/>
        <v>200</v>
      </c>
      <c r="AJ784" s="112">
        <f t="shared" si="855"/>
        <v>2.5</v>
      </c>
      <c r="AK784" s="101">
        <f t="shared" si="463"/>
        <v>8196.5010303036597</v>
      </c>
      <c r="AL784" s="101">
        <f t="shared" si="856"/>
        <v>4894.3758685371959</v>
      </c>
      <c r="AM784" s="101">
        <f t="shared" si="857"/>
        <v>3302.1251617664634</v>
      </c>
      <c r="AN784" s="101"/>
      <c r="AO784" s="1">
        <v>24</v>
      </c>
      <c r="AP784" s="2">
        <v>36</v>
      </c>
      <c r="AQ784" s="74">
        <f t="shared" si="858"/>
        <v>521</v>
      </c>
      <c r="AR784" s="31">
        <f t="shared" si="859"/>
        <v>4</v>
      </c>
      <c r="AS784" s="2">
        <f t="shared" si="860"/>
        <v>1</v>
      </c>
      <c r="AT784" s="33">
        <f t="shared" si="861"/>
        <v>1</v>
      </c>
      <c r="AU784" s="31">
        <f t="shared" si="862"/>
        <v>0</v>
      </c>
      <c r="AV784" s="2">
        <f t="shared" si="863"/>
        <v>1</v>
      </c>
      <c r="AW784" s="33" t="str">
        <f t="shared" si="864"/>
        <v>보스대상</v>
      </c>
      <c r="AX784" s="31">
        <f t="shared" si="865"/>
        <v>1</v>
      </c>
      <c r="AY784" s="33">
        <f t="shared" si="866"/>
        <v>3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customHeight="1">
      <c r="A785" s="2"/>
      <c r="B785" s="107">
        <v>710</v>
      </c>
      <c r="C785" s="31">
        <v>10</v>
      </c>
      <c r="D785" s="111" t="s">
        <v>18</v>
      </c>
      <c r="E785" s="2" t="s">
        <v>157</v>
      </c>
      <c r="F785" s="2" t="s">
        <v>149</v>
      </c>
      <c r="G785" s="2" t="s">
        <v>186</v>
      </c>
      <c r="H785" s="33" t="s">
        <v>80</v>
      </c>
      <c r="I785" s="99">
        <f t="shared" si="0"/>
        <v>2560.8621176583038</v>
      </c>
      <c r="J785" s="101">
        <f t="shared" si="1"/>
        <v>81.064611807018906</v>
      </c>
      <c r="K785" s="101">
        <f t="shared" si="2"/>
        <v>9</v>
      </c>
      <c r="L785" s="74">
        <f t="shared" si="537"/>
        <v>9</v>
      </c>
      <c r="M785" s="99">
        <f t="shared" si="191"/>
        <v>16458.589433280365</v>
      </c>
      <c r="N785" s="108">
        <f t="shared" si="692"/>
        <v>5442.5968673223942</v>
      </c>
      <c r="O785" s="108">
        <f t="shared" si="847"/>
        <v>11015.992565957969</v>
      </c>
      <c r="P785" s="108"/>
      <c r="Q785" s="108"/>
      <c r="R785" s="109"/>
      <c r="S785" s="99">
        <f t="shared" si="696"/>
        <v>11840.601083069268</v>
      </c>
      <c r="T785" s="108">
        <f t="shared" si="848"/>
        <v>3915.5006948297564</v>
      </c>
      <c r="U785" s="108">
        <f t="shared" si="849"/>
        <v>7925.1003882395125</v>
      </c>
      <c r="V785" s="108"/>
      <c r="W785" s="108"/>
      <c r="X785" s="109"/>
      <c r="Y785" s="99">
        <f t="shared" si="8"/>
        <v>23681.202166138537</v>
      </c>
      <c r="Z785" s="108">
        <f t="shared" ref="Z785:AA785" si="972">T785*$D$58/100</f>
        <v>7831.0013896595128</v>
      </c>
      <c r="AA785" s="108">
        <f t="shared" si="972"/>
        <v>15850.200776479025</v>
      </c>
      <c r="AB785" s="108"/>
      <c r="AC785" s="108"/>
      <c r="AD785" s="109"/>
      <c r="AE785" s="99">
        <f t="shared" si="933"/>
        <v>6.4269721199712162</v>
      </c>
      <c r="AF785" s="101">
        <f t="shared" si="851"/>
        <v>36</v>
      </c>
      <c r="AG785" s="101">
        <f t="shared" si="852"/>
        <v>19.001300000000001</v>
      </c>
      <c r="AH785" s="101">
        <f t="shared" si="853"/>
        <v>521</v>
      </c>
      <c r="AI785" s="101">
        <f t="shared" si="854"/>
        <v>200</v>
      </c>
      <c r="AJ785" s="112">
        <f t="shared" si="855"/>
        <v>2.5</v>
      </c>
      <c r="AK785" s="101">
        <f t="shared" si="463"/>
        <v>5464.3340202024392</v>
      </c>
      <c r="AL785" s="101">
        <f t="shared" si="856"/>
        <v>3262.9172456914639</v>
      </c>
      <c r="AM785" s="101">
        <f t="shared" si="857"/>
        <v>2201.4167745109758</v>
      </c>
      <c r="AN785" s="101"/>
      <c r="AO785" s="1">
        <v>24</v>
      </c>
      <c r="AP785" s="2">
        <v>36</v>
      </c>
      <c r="AQ785" s="74">
        <f t="shared" si="858"/>
        <v>521</v>
      </c>
      <c r="AR785" s="31">
        <f t="shared" si="859"/>
        <v>4</v>
      </c>
      <c r="AS785" s="2">
        <f t="shared" si="860"/>
        <v>1</v>
      </c>
      <c r="AT785" s="33">
        <f t="shared" si="861"/>
        <v>1</v>
      </c>
      <c r="AU785" s="31">
        <f t="shared" si="862"/>
        <v>0</v>
      </c>
      <c r="AV785" s="2">
        <f t="shared" si="863"/>
        <v>0</v>
      </c>
      <c r="AW785" s="33">
        <f t="shared" si="864"/>
        <v>5</v>
      </c>
      <c r="AX785" s="31">
        <f t="shared" si="865"/>
        <v>1</v>
      </c>
      <c r="AY785" s="33">
        <f t="shared" si="866"/>
        <v>3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customHeight="1">
      <c r="A786" s="2"/>
      <c r="B786" s="107">
        <v>711</v>
      </c>
      <c r="C786" s="31">
        <v>10</v>
      </c>
      <c r="D786" s="111" t="s">
        <v>18</v>
      </c>
      <c r="E786" s="2" t="s">
        <v>170</v>
      </c>
      <c r="F786" s="2" t="s">
        <v>149</v>
      </c>
      <c r="G786" s="2"/>
      <c r="H786" s="33" t="s">
        <v>80</v>
      </c>
      <c r="I786" s="99">
        <f t="shared" si="0"/>
        <v>975.11539132913924</v>
      </c>
      <c r="J786" s="101">
        <f t="shared" si="1"/>
        <v>28.185356224514496</v>
      </c>
      <c r="K786" s="101">
        <f t="shared" si="2"/>
        <v>174</v>
      </c>
      <c r="L786" s="74">
        <f t="shared" si="537"/>
        <v>134</v>
      </c>
      <c r="M786" s="99">
        <f t="shared" si="191"/>
        <v>18024.789711212266</v>
      </c>
      <c r="N786" s="108">
        <f t="shared" si="692"/>
        <v>7008.797145254297</v>
      </c>
      <c r="O786" s="108">
        <f t="shared" si="847"/>
        <v>11015.992565957969</v>
      </c>
      <c r="P786" s="108"/>
      <c r="Q786" s="108"/>
      <c r="R786" s="109"/>
      <c r="S786" s="99">
        <f t="shared" si="696"/>
        <v>11840.601083069268</v>
      </c>
      <c r="T786" s="108">
        <f t="shared" si="848"/>
        <v>3915.5006948297564</v>
      </c>
      <c r="U786" s="108">
        <f t="shared" si="849"/>
        <v>7925.1003882395125</v>
      </c>
      <c r="V786" s="108"/>
      <c r="W786" s="108"/>
      <c r="X786" s="109"/>
      <c r="Y786" s="99">
        <f t="shared" si="8"/>
        <v>23681.202166138537</v>
      </c>
      <c r="Z786" s="108">
        <f t="shared" ref="Z786:AA786" si="973">T786*$D$58/100</f>
        <v>7831.0013896595128</v>
      </c>
      <c r="AA786" s="108">
        <f t="shared" si="973"/>
        <v>15850.200776479025</v>
      </c>
      <c r="AB786" s="108"/>
      <c r="AC786" s="108"/>
      <c r="AD786" s="109"/>
      <c r="AE786" s="99">
        <f t="shared" si="933"/>
        <v>18.484776131615998</v>
      </c>
      <c r="AF786" s="101">
        <f t="shared" si="851"/>
        <v>36</v>
      </c>
      <c r="AG786" s="101">
        <f t="shared" si="852"/>
        <v>59.001300000000001</v>
      </c>
      <c r="AH786" s="101">
        <f t="shared" si="853"/>
        <v>521</v>
      </c>
      <c r="AI786" s="101">
        <f t="shared" si="854"/>
        <v>200</v>
      </c>
      <c r="AJ786" s="112">
        <f t="shared" si="855"/>
        <v>2</v>
      </c>
      <c r="AK786" s="101">
        <f t="shared" si="463"/>
        <v>5464.3340202024392</v>
      </c>
      <c r="AL786" s="101">
        <f t="shared" si="856"/>
        <v>3262.9172456914639</v>
      </c>
      <c r="AM786" s="101">
        <f t="shared" si="857"/>
        <v>2201.4167745109758</v>
      </c>
      <c r="AN786" s="101"/>
      <c r="AO786" s="1">
        <v>24</v>
      </c>
      <c r="AP786" s="2">
        <v>36</v>
      </c>
      <c r="AQ786" s="74">
        <f t="shared" si="858"/>
        <v>521</v>
      </c>
      <c r="AR786" s="31">
        <f t="shared" si="859"/>
        <v>0</v>
      </c>
      <c r="AS786" s="2">
        <f t="shared" si="860"/>
        <v>0.8</v>
      </c>
      <c r="AT786" s="33">
        <f t="shared" si="861"/>
        <v>1</v>
      </c>
      <c r="AU786" s="31">
        <f t="shared" si="862"/>
        <v>40</v>
      </c>
      <c r="AV786" s="2">
        <f t="shared" si="863"/>
        <v>0</v>
      </c>
      <c r="AW786" s="33" t="str">
        <f t="shared" si="864"/>
        <v>보스대상</v>
      </c>
      <c r="AX786" s="31">
        <f t="shared" si="865"/>
        <v>1</v>
      </c>
      <c r="AY786" s="33">
        <f t="shared" si="866"/>
        <v>3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customHeight="1">
      <c r="A787" s="2"/>
      <c r="B787" s="107">
        <v>712</v>
      </c>
      <c r="C787" s="31">
        <v>10</v>
      </c>
      <c r="D787" s="111" t="s">
        <v>18</v>
      </c>
      <c r="E787" s="2" t="s">
        <v>102</v>
      </c>
      <c r="F787" s="2" t="s">
        <v>149</v>
      </c>
      <c r="G787" s="2"/>
      <c r="H787" s="33" t="s">
        <v>80</v>
      </c>
      <c r="I787" s="99">
        <f t="shared" si="0"/>
        <v>1335.5792882822568</v>
      </c>
      <c r="J787" s="101">
        <f t="shared" si="1"/>
        <v>28.185356224514496</v>
      </c>
      <c r="K787" s="101">
        <f t="shared" si="2"/>
        <v>69</v>
      </c>
      <c r="L787" s="74">
        <f t="shared" si="537"/>
        <v>65</v>
      </c>
      <c r="M787" s="99">
        <f t="shared" si="191"/>
        <v>24687.884149920545</v>
      </c>
      <c r="N787" s="108">
        <f t="shared" si="692"/>
        <v>8163.8953009835914</v>
      </c>
      <c r="O787" s="108">
        <f t="shared" si="847"/>
        <v>16523.988848936951</v>
      </c>
      <c r="P787" s="108"/>
      <c r="Q787" s="108"/>
      <c r="R787" s="109"/>
      <c r="S787" s="99">
        <f t="shared" si="696"/>
        <v>17760.901624603903</v>
      </c>
      <c r="T787" s="108">
        <f t="shared" si="848"/>
        <v>5873.2510422446348</v>
      </c>
      <c r="U787" s="108">
        <f t="shared" si="849"/>
        <v>11887.650582359267</v>
      </c>
      <c r="V787" s="108"/>
      <c r="W787" s="108"/>
      <c r="X787" s="109"/>
      <c r="Y787" s="99">
        <f t="shared" si="8"/>
        <v>35521.803249207805</v>
      </c>
      <c r="Z787" s="108">
        <f t="shared" ref="Z787:AA787" si="974">T787*$D$58/100</f>
        <v>11746.50208448927</v>
      </c>
      <c r="AA787" s="108">
        <f t="shared" si="974"/>
        <v>23775.301164718534</v>
      </c>
      <c r="AB787" s="108"/>
      <c r="AC787" s="108"/>
      <c r="AD787" s="109"/>
      <c r="AE787" s="99">
        <f t="shared" si="933"/>
        <v>18.484776131615998</v>
      </c>
      <c r="AF787" s="101">
        <f t="shared" si="851"/>
        <v>36</v>
      </c>
      <c r="AG787" s="101">
        <f t="shared" si="852"/>
        <v>19.001300000000001</v>
      </c>
      <c r="AH787" s="101">
        <f t="shared" si="853"/>
        <v>521</v>
      </c>
      <c r="AI787" s="101">
        <f t="shared" si="854"/>
        <v>200</v>
      </c>
      <c r="AJ787" s="112">
        <f t="shared" si="855"/>
        <v>2</v>
      </c>
      <c r="AK787" s="101">
        <f t="shared" si="463"/>
        <v>8196.5010303036597</v>
      </c>
      <c r="AL787" s="101">
        <f t="shared" si="856"/>
        <v>4894.3758685371959</v>
      </c>
      <c r="AM787" s="101">
        <f t="shared" si="857"/>
        <v>3302.1251617664634</v>
      </c>
      <c r="AN787" s="101"/>
      <c r="AO787" s="1">
        <v>24</v>
      </c>
      <c r="AP787" s="2">
        <v>36</v>
      </c>
      <c r="AQ787" s="74">
        <f t="shared" si="858"/>
        <v>521</v>
      </c>
      <c r="AR787" s="31">
        <f t="shared" si="859"/>
        <v>0</v>
      </c>
      <c r="AS787" s="2">
        <f t="shared" si="860"/>
        <v>0.8</v>
      </c>
      <c r="AT787" s="33">
        <f t="shared" si="861"/>
        <v>1</v>
      </c>
      <c r="AU787" s="31">
        <f t="shared" si="862"/>
        <v>0</v>
      </c>
      <c r="AV787" s="2">
        <f t="shared" si="863"/>
        <v>1</v>
      </c>
      <c r="AW787" s="33" t="str">
        <f t="shared" si="864"/>
        <v>보스대상</v>
      </c>
      <c r="AX787" s="31">
        <f t="shared" si="865"/>
        <v>1</v>
      </c>
      <c r="AY787" s="33">
        <f t="shared" si="866"/>
        <v>3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customHeight="1">
      <c r="A788" s="2"/>
      <c r="B788" s="107">
        <v>713</v>
      </c>
      <c r="C788" s="31">
        <v>10</v>
      </c>
      <c r="D788" s="111" t="s">
        <v>18</v>
      </c>
      <c r="E788" s="2" t="s">
        <v>108</v>
      </c>
      <c r="F788" s="2" t="s">
        <v>149</v>
      </c>
      <c r="G788" s="2" t="s">
        <v>186</v>
      </c>
      <c r="H788" s="33" t="s">
        <v>80</v>
      </c>
      <c r="I788" s="99">
        <f t="shared" si="0"/>
        <v>2006.7061788631879</v>
      </c>
      <c r="J788" s="101">
        <f t="shared" si="1"/>
        <v>63.522692720778515</v>
      </c>
      <c r="K788" s="101">
        <f t="shared" si="2"/>
        <v>16</v>
      </c>
      <c r="L788" s="74">
        <f t="shared" si="537"/>
        <v>16</v>
      </c>
      <c r="M788" s="99">
        <f t="shared" si="191"/>
        <v>16458.589433280365</v>
      </c>
      <c r="N788" s="108">
        <f t="shared" si="692"/>
        <v>5442.5968673223942</v>
      </c>
      <c r="O788" s="108">
        <f t="shared" si="847"/>
        <v>11015.992565957969</v>
      </c>
      <c r="P788" s="108"/>
      <c r="Q788" s="108"/>
      <c r="R788" s="109"/>
      <c r="S788" s="99">
        <f t="shared" si="696"/>
        <v>11840.601083069268</v>
      </c>
      <c r="T788" s="108">
        <f t="shared" si="848"/>
        <v>3915.5006948297564</v>
      </c>
      <c r="U788" s="108">
        <f t="shared" si="849"/>
        <v>7925.1003882395125</v>
      </c>
      <c r="V788" s="108"/>
      <c r="W788" s="108"/>
      <c r="X788" s="109"/>
      <c r="Y788" s="99">
        <f t="shared" si="8"/>
        <v>23681.202166138537</v>
      </c>
      <c r="Z788" s="108">
        <f t="shared" ref="Z788:AA788" si="975">T788*$D$58/100</f>
        <v>7831.0013896595128</v>
      </c>
      <c r="AA788" s="108">
        <f t="shared" si="975"/>
        <v>15850.200776479025</v>
      </c>
      <c r="AB788" s="108"/>
      <c r="AC788" s="108"/>
      <c r="AD788" s="109"/>
      <c r="AE788" s="99">
        <f t="shared" si="933"/>
        <v>8.2017933699712149</v>
      </c>
      <c r="AF788" s="101">
        <f t="shared" si="851"/>
        <v>36</v>
      </c>
      <c r="AG788" s="101">
        <f t="shared" si="852"/>
        <v>19.001300000000001</v>
      </c>
      <c r="AH788" s="101">
        <f t="shared" si="853"/>
        <v>521</v>
      </c>
      <c r="AI788" s="101">
        <f t="shared" si="854"/>
        <v>200</v>
      </c>
      <c r="AJ788" s="112">
        <f t="shared" si="855"/>
        <v>2</v>
      </c>
      <c r="AK788" s="101">
        <f t="shared" si="463"/>
        <v>5464.3340202024392</v>
      </c>
      <c r="AL788" s="101">
        <f t="shared" si="856"/>
        <v>3262.9172456914639</v>
      </c>
      <c r="AM788" s="101">
        <f t="shared" si="857"/>
        <v>2201.4167745109758</v>
      </c>
      <c r="AN788" s="101"/>
      <c r="AO788" s="1">
        <v>24</v>
      </c>
      <c r="AP788" s="2">
        <v>36</v>
      </c>
      <c r="AQ788" s="74">
        <f t="shared" si="858"/>
        <v>521</v>
      </c>
      <c r="AR788" s="31">
        <f t="shared" si="859"/>
        <v>0</v>
      </c>
      <c r="AS788" s="2">
        <f t="shared" si="860"/>
        <v>0.8</v>
      </c>
      <c r="AT788" s="33">
        <f t="shared" si="861"/>
        <v>1</v>
      </c>
      <c r="AU788" s="31">
        <f t="shared" si="862"/>
        <v>0</v>
      </c>
      <c r="AV788" s="2">
        <f t="shared" si="863"/>
        <v>0</v>
      </c>
      <c r="AW788" s="33">
        <f t="shared" si="864"/>
        <v>5</v>
      </c>
      <c r="AX788" s="31">
        <f t="shared" si="865"/>
        <v>1</v>
      </c>
      <c r="AY788" s="33">
        <f t="shared" si="866"/>
        <v>3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customHeight="1">
      <c r="A789" s="2"/>
      <c r="B789" s="107">
        <v>714</v>
      </c>
      <c r="C789" s="31">
        <v>10</v>
      </c>
      <c r="D789" s="111" t="s">
        <v>18</v>
      </c>
      <c r="E789" s="2" t="s">
        <v>145</v>
      </c>
      <c r="F789" s="2" t="s">
        <v>149</v>
      </c>
      <c r="G789" s="2"/>
      <c r="H789" s="33" t="s">
        <v>80</v>
      </c>
      <c r="I789" s="99">
        <f t="shared" si="0"/>
        <v>975.11539132913924</v>
      </c>
      <c r="J789" s="101">
        <f t="shared" si="1"/>
        <v>28.185356224514496</v>
      </c>
      <c r="K789" s="101">
        <f t="shared" si="2"/>
        <v>174</v>
      </c>
      <c r="L789" s="74">
        <f t="shared" si="537"/>
        <v>134</v>
      </c>
      <c r="M789" s="99">
        <f t="shared" si="191"/>
        <v>18024.789711212266</v>
      </c>
      <c r="N789" s="108">
        <f t="shared" si="692"/>
        <v>7008.797145254297</v>
      </c>
      <c r="O789" s="108">
        <f t="shared" si="847"/>
        <v>11015.992565957969</v>
      </c>
      <c r="P789" s="108"/>
      <c r="Q789" s="108"/>
      <c r="R789" s="109"/>
      <c r="S789" s="99">
        <f t="shared" si="696"/>
        <v>11840.601083069268</v>
      </c>
      <c r="T789" s="108">
        <f t="shared" si="848"/>
        <v>3915.5006948297564</v>
      </c>
      <c r="U789" s="108">
        <f t="shared" si="849"/>
        <v>7925.1003882395125</v>
      </c>
      <c r="V789" s="108"/>
      <c r="W789" s="108"/>
      <c r="X789" s="109"/>
      <c r="Y789" s="99">
        <f t="shared" si="8"/>
        <v>23681.202166138537</v>
      </c>
      <c r="Z789" s="108">
        <f t="shared" ref="Z789:AA789" si="976">T789*$D$58/100</f>
        <v>7831.0013896595128</v>
      </c>
      <c r="AA789" s="108">
        <f t="shared" si="976"/>
        <v>15850.200776479025</v>
      </c>
      <c r="AB789" s="108"/>
      <c r="AC789" s="108"/>
      <c r="AD789" s="109"/>
      <c r="AE789" s="99">
        <f t="shared" si="933"/>
        <v>18.484776131615998</v>
      </c>
      <c r="AF789" s="101">
        <f t="shared" si="851"/>
        <v>36</v>
      </c>
      <c r="AG789" s="101">
        <f t="shared" si="852"/>
        <v>59.001300000000001</v>
      </c>
      <c r="AH789" s="101">
        <f t="shared" si="853"/>
        <v>521</v>
      </c>
      <c r="AI789" s="101">
        <f t="shared" si="854"/>
        <v>200</v>
      </c>
      <c r="AJ789" s="112">
        <f t="shared" si="855"/>
        <v>2.5</v>
      </c>
      <c r="AK789" s="101">
        <f t="shared" si="463"/>
        <v>5464.3340202024392</v>
      </c>
      <c r="AL789" s="101">
        <f t="shared" si="856"/>
        <v>3262.9172456914639</v>
      </c>
      <c r="AM789" s="101">
        <f t="shared" si="857"/>
        <v>2201.4167745109758</v>
      </c>
      <c r="AN789" s="101"/>
      <c r="AO789" s="1">
        <v>24</v>
      </c>
      <c r="AP789" s="2">
        <v>36</v>
      </c>
      <c r="AQ789" s="74">
        <f t="shared" si="858"/>
        <v>521</v>
      </c>
      <c r="AR789" s="31">
        <f t="shared" si="859"/>
        <v>0</v>
      </c>
      <c r="AS789" s="2">
        <f t="shared" si="860"/>
        <v>1</v>
      </c>
      <c r="AT789" s="33">
        <f t="shared" si="861"/>
        <v>1.2</v>
      </c>
      <c r="AU789" s="31">
        <f t="shared" si="862"/>
        <v>40</v>
      </c>
      <c r="AV789" s="2">
        <f t="shared" si="863"/>
        <v>0</v>
      </c>
      <c r="AW789" s="33" t="str">
        <f t="shared" si="864"/>
        <v>보스대상</v>
      </c>
      <c r="AX789" s="31">
        <f t="shared" si="865"/>
        <v>1</v>
      </c>
      <c r="AY789" s="33">
        <f t="shared" si="866"/>
        <v>3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customHeight="1">
      <c r="A790" s="2"/>
      <c r="B790" s="107">
        <v>715</v>
      </c>
      <c r="C790" s="31">
        <v>10</v>
      </c>
      <c r="D790" s="111" t="s">
        <v>18</v>
      </c>
      <c r="E790" s="2" t="s">
        <v>132</v>
      </c>
      <c r="F790" s="2" t="s">
        <v>149</v>
      </c>
      <c r="G790" s="2"/>
      <c r="H790" s="33" t="s">
        <v>80</v>
      </c>
      <c r="I790" s="99">
        <f t="shared" si="0"/>
        <v>1602.6951459387083</v>
      </c>
      <c r="J790" s="101">
        <f t="shared" si="1"/>
        <v>28.185356224514496</v>
      </c>
      <c r="K790" s="101">
        <f t="shared" si="2"/>
        <v>31</v>
      </c>
      <c r="L790" s="74">
        <f t="shared" si="537"/>
        <v>31</v>
      </c>
      <c r="M790" s="99">
        <f t="shared" si="191"/>
        <v>29625.460979904652</v>
      </c>
      <c r="N790" s="108">
        <f t="shared" si="692"/>
        <v>9796.6743611803086</v>
      </c>
      <c r="O790" s="108">
        <f t="shared" si="847"/>
        <v>19828.786618724342</v>
      </c>
      <c r="P790" s="108"/>
      <c r="Q790" s="108"/>
      <c r="R790" s="109"/>
      <c r="S790" s="99">
        <f t="shared" si="696"/>
        <v>21313.081949524683</v>
      </c>
      <c r="T790" s="108">
        <f t="shared" si="848"/>
        <v>7047.9012506935615</v>
      </c>
      <c r="U790" s="108">
        <f t="shared" si="849"/>
        <v>14265.18069883112</v>
      </c>
      <c r="V790" s="108"/>
      <c r="W790" s="108"/>
      <c r="X790" s="109"/>
      <c r="Y790" s="99">
        <f t="shared" si="8"/>
        <v>42626.163899049367</v>
      </c>
      <c r="Z790" s="108">
        <f t="shared" ref="Z790:AA790" si="977">T790*$D$58/100</f>
        <v>14095.802501387123</v>
      </c>
      <c r="AA790" s="108">
        <f t="shared" si="977"/>
        <v>28530.361397662244</v>
      </c>
      <c r="AB790" s="108"/>
      <c r="AC790" s="108"/>
      <c r="AD790" s="109"/>
      <c r="AE790" s="99">
        <f t="shared" si="933"/>
        <v>18.484776131615998</v>
      </c>
      <c r="AF790" s="101">
        <f t="shared" si="851"/>
        <v>36</v>
      </c>
      <c r="AG790" s="101">
        <f t="shared" si="852"/>
        <v>19.001300000000001</v>
      </c>
      <c r="AH790" s="101">
        <f t="shared" si="853"/>
        <v>521</v>
      </c>
      <c r="AI790" s="101">
        <f t="shared" si="854"/>
        <v>200</v>
      </c>
      <c r="AJ790" s="112">
        <f t="shared" si="855"/>
        <v>2.5</v>
      </c>
      <c r="AK790" s="101">
        <f t="shared" si="463"/>
        <v>8196.5010303036597</v>
      </c>
      <c r="AL790" s="101">
        <f t="shared" si="856"/>
        <v>4894.3758685371959</v>
      </c>
      <c r="AM790" s="101">
        <f t="shared" si="857"/>
        <v>3302.1251617664634</v>
      </c>
      <c r="AN790" s="101"/>
      <c r="AO790" s="1">
        <v>24</v>
      </c>
      <c r="AP790" s="2">
        <v>36</v>
      </c>
      <c r="AQ790" s="74">
        <f t="shared" si="858"/>
        <v>521</v>
      </c>
      <c r="AR790" s="31">
        <f t="shared" si="859"/>
        <v>0</v>
      </c>
      <c r="AS790" s="2">
        <f t="shared" si="860"/>
        <v>1</v>
      </c>
      <c r="AT790" s="33">
        <f t="shared" si="861"/>
        <v>1.2</v>
      </c>
      <c r="AU790" s="31">
        <f t="shared" si="862"/>
        <v>0</v>
      </c>
      <c r="AV790" s="2">
        <f t="shared" si="863"/>
        <v>1</v>
      </c>
      <c r="AW790" s="33" t="str">
        <f t="shared" si="864"/>
        <v>보스대상</v>
      </c>
      <c r="AX790" s="31">
        <f t="shared" si="865"/>
        <v>1</v>
      </c>
      <c r="AY790" s="33">
        <f t="shared" si="866"/>
        <v>3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customHeight="1">
      <c r="A791" s="2"/>
      <c r="B791" s="107">
        <v>716</v>
      </c>
      <c r="C791" s="31">
        <v>10</v>
      </c>
      <c r="D791" s="111" t="s">
        <v>18</v>
      </c>
      <c r="E791" s="2" t="s">
        <v>135</v>
      </c>
      <c r="F791" s="2" t="s">
        <v>149</v>
      </c>
      <c r="G791" s="2" t="s">
        <v>186</v>
      </c>
      <c r="H791" s="33" t="s">
        <v>80</v>
      </c>
      <c r="I791" s="99">
        <f t="shared" si="0"/>
        <v>2006.7061788631879</v>
      </c>
      <c r="J791" s="101">
        <f t="shared" si="1"/>
        <v>63.522692720778515</v>
      </c>
      <c r="K791" s="101">
        <f t="shared" si="2"/>
        <v>16</v>
      </c>
      <c r="L791" s="74">
        <f t="shared" si="537"/>
        <v>16</v>
      </c>
      <c r="M791" s="99">
        <f t="shared" si="191"/>
        <v>16458.589433280365</v>
      </c>
      <c r="N791" s="108">
        <f t="shared" si="692"/>
        <v>5442.5968673223942</v>
      </c>
      <c r="O791" s="108">
        <f t="shared" si="847"/>
        <v>11015.992565957969</v>
      </c>
      <c r="P791" s="108"/>
      <c r="Q791" s="108"/>
      <c r="R791" s="109"/>
      <c r="S791" s="99">
        <f t="shared" si="696"/>
        <v>11840.601083069268</v>
      </c>
      <c r="T791" s="108">
        <f t="shared" si="848"/>
        <v>3915.5006948297564</v>
      </c>
      <c r="U791" s="108">
        <f t="shared" si="849"/>
        <v>7925.1003882395125</v>
      </c>
      <c r="V791" s="108"/>
      <c r="W791" s="108"/>
      <c r="X791" s="109"/>
      <c r="Y791" s="99">
        <f t="shared" si="8"/>
        <v>23681.202166138537</v>
      </c>
      <c r="Z791" s="108">
        <f t="shared" ref="Z791:AA791" si="978">T791*$D$58/100</f>
        <v>7831.0013896595128</v>
      </c>
      <c r="AA791" s="108">
        <f t="shared" si="978"/>
        <v>15850.200776479025</v>
      </c>
      <c r="AB791" s="108"/>
      <c r="AC791" s="108"/>
      <c r="AD791" s="109"/>
      <c r="AE791" s="99">
        <f t="shared" si="933"/>
        <v>8.2017933699712149</v>
      </c>
      <c r="AF791" s="101">
        <f t="shared" si="851"/>
        <v>36</v>
      </c>
      <c r="AG791" s="101">
        <f t="shared" si="852"/>
        <v>19.001300000000001</v>
      </c>
      <c r="AH791" s="101">
        <f t="shared" si="853"/>
        <v>521</v>
      </c>
      <c r="AI791" s="101">
        <f t="shared" si="854"/>
        <v>200</v>
      </c>
      <c r="AJ791" s="112">
        <f t="shared" si="855"/>
        <v>2.5</v>
      </c>
      <c r="AK791" s="101">
        <f t="shared" si="463"/>
        <v>5464.3340202024392</v>
      </c>
      <c r="AL791" s="101">
        <f t="shared" si="856"/>
        <v>3262.9172456914639</v>
      </c>
      <c r="AM791" s="101">
        <f t="shared" si="857"/>
        <v>2201.4167745109758</v>
      </c>
      <c r="AN791" s="101"/>
      <c r="AO791" s="1">
        <v>24</v>
      </c>
      <c r="AP791" s="2">
        <v>36</v>
      </c>
      <c r="AQ791" s="74">
        <f t="shared" si="858"/>
        <v>521</v>
      </c>
      <c r="AR791" s="31">
        <f t="shared" si="859"/>
        <v>0</v>
      </c>
      <c r="AS791" s="2">
        <f t="shared" si="860"/>
        <v>1</v>
      </c>
      <c r="AT791" s="33">
        <f t="shared" si="861"/>
        <v>1.2</v>
      </c>
      <c r="AU791" s="31">
        <f t="shared" si="862"/>
        <v>0</v>
      </c>
      <c r="AV791" s="2">
        <f t="shared" si="863"/>
        <v>0</v>
      </c>
      <c r="AW791" s="33">
        <f t="shared" si="864"/>
        <v>5</v>
      </c>
      <c r="AX791" s="31">
        <f t="shared" si="865"/>
        <v>1</v>
      </c>
      <c r="AY791" s="33">
        <f t="shared" si="866"/>
        <v>3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customHeight="1">
      <c r="A792" s="2"/>
      <c r="B792" s="107">
        <v>717</v>
      </c>
      <c r="C792" s="31">
        <v>7</v>
      </c>
      <c r="D792" s="111" t="s">
        <v>18</v>
      </c>
      <c r="E792" s="2" t="s">
        <v>163</v>
      </c>
      <c r="F792" s="2" t="s">
        <v>149</v>
      </c>
      <c r="G792" s="2"/>
      <c r="H792" s="33" t="s">
        <v>80</v>
      </c>
      <c r="I792" s="99">
        <f t="shared" si="0"/>
        <v>705.63227130319456</v>
      </c>
      <c r="J792" s="101">
        <f t="shared" si="1"/>
        <v>25.060794637183101</v>
      </c>
      <c r="K792" s="101">
        <f t="shared" si="2"/>
        <v>355</v>
      </c>
      <c r="L792" s="74">
        <f t="shared" si="537"/>
        <v>228</v>
      </c>
      <c r="M792" s="99">
        <f t="shared" si="191"/>
        <v>10220.925481070497</v>
      </c>
      <c r="N792" s="108">
        <f t="shared" si="692"/>
        <v>6704.883415329894</v>
      </c>
      <c r="O792" s="108">
        <f t="shared" si="847"/>
        <v>3516.0420657406025</v>
      </c>
      <c r="P792" s="108"/>
      <c r="Q792" s="108"/>
      <c r="R792" s="109"/>
      <c r="S792" s="99">
        <f t="shared" si="696"/>
        <v>6275.2207300068303</v>
      </c>
      <c r="T792" s="108">
        <f t="shared" si="848"/>
        <v>3745.7177212287811</v>
      </c>
      <c r="U792" s="108">
        <f t="shared" si="849"/>
        <v>2529.5030087780492</v>
      </c>
      <c r="V792" s="108"/>
      <c r="W792" s="108"/>
      <c r="X792" s="109"/>
      <c r="Y792" s="99">
        <f t="shared" si="8"/>
        <v>12550.441460013661</v>
      </c>
      <c r="Z792" s="108">
        <f t="shared" ref="Z792:AA792" si="979">T792*$D$58/100</f>
        <v>7491.4354424575622</v>
      </c>
      <c r="AA792" s="108">
        <f t="shared" si="979"/>
        <v>5059.0060175560984</v>
      </c>
      <c r="AB792" s="108"/>
      <c r="AC792" s="108"/>
      <c r="AD792" s="109"/>
      <c r="AE792" s="99">
        <f t="shared" si="933"/>
        <v>14.484776131615998</v>
      </c>
      <c r="AF792" s="101">
        <f t="shared" si="851"/>
        <v>36</v>
      </c>
      <c r="AG792" s="101">
        <f t="shared" si="852"/>
        <v>59.001300000000001</v>
      </c>
      <c r="AH792" s="101">
        <f t="shared" si="853"/>
        <v>363</v>
      </c>
      <c r="AI792" s="101">
        <f t="shared" si="854"/>
        <v>200</v>
      </c>
      <c r="AJ792" s="112">
        <f t="shared" si="855"/>
        <v>2.2222222222222223</v>
      </c>
      <c r="AK792" s="101">
        <f t="shared" si="463"/>
        <v>5229.3506083390257</v>
      </c>
      <c r="AL792" s="101">
        <f t="shared" si="856"/>
        <v>3121.4314343573178</v>
      </c>
      <c r="AM792" s="101">
        <f t="shared" si="857"/>
        <v>2107.9191739817079</v>
      </c>
      <c r="AN792" s="101"/>
      <c r="AO792" s="1">
        <v>24</v>
      </c>
      <c r="AP792" s="2">
        <v>36</v>
      </c>
      <c r="AQ792" s="74">
        <f t="shared" si="858"/>
        <v>363</v>
      </c>
      <c r="AR792" s="31">
        <f t="shared" si="859"/>
        <v>4</v>
      </c>
      <c r="AS792" s="2">
        <f t="shared" si="860"/>
        <v>1</v>
      </c>
      <c r="AT792" s="33">
        <f t="shared" si="861"/>
        <v>1</v>
      </c>
      <c r="AU792" s="31">
        <f t="shared" si="862"/>
        <v>40</v>
      </c>
      <c r="AV792" s="2">
        <f t="shared" si="863"/>
        <v>0</v>
      </c>
      <c r="AW792" s="33" t="str">
        <f t="shared" si="864"/>
        <v>보스대상</v>
      </c>
      <c r="AX792" s="31">
        <f t="shared" si="865"/>
        <v>1</v>
      </c>
      <c r="AY792" s="33">
        <f t="shared" si="866"/>
        <v>1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customHeight="1">
      <c r="A793" s="2"/>
      <c r="B793" s="107">
        <v>718</v>
      </c>
      <c r="C793" s="31">
        <v>7</v>
      </c>
      <c r="D793" s="111" t="s">
        <v>18</v>
      </c>
      <c r="E793" s="2" t="s">
        <v>152</v>
      </c>
      <c r="F793" s="2" t="s">
        <v>149</v>
      </c>
      <c r="G793" s="2"/>
      <c r="H793" s="33" t="s">
        <v>80</v>
      </c>
      <c r="I793" s="99">
        <f t="shared" si="0"/>
        <v>903.29028698690411</v>
      </c>
      <c r="J793" s="101">
        <f t="shared" si="1"/>
        <v>25.060794637183101</v>
      </c>
      <c r="K793" s="101">
        <f t="shared" si="2"/>
        <v>202</v>
      </c>
      <c r="L793" s="74">
        <f t="shared" si="537"/>
        <v>149</v>
      </c>
      <c r="M793" s="99">
        <f t="shared" si="191"/>
        <v>13083.957588868474</v>
      </c>
      <c r="N793" s="108">
        <f t="shared" si="692"/>
        <v>7809.8944902575713</v>
      </c>
      <c r="O793" s="108">
        <f t="shared" si="847"/>
        <v>5274.0630986109036</v>
      </c>
      <c r="P793" s="108"/>
      <c r="Q793" s="108"/>
      <c r="R793" s="109"/>
      <c r="S793" s="99">
        <f t="shared" si="696"/>
        <v>9412.8310950102441</v>
      </c>
      <c r="T793" s="108">
        <f t="shared" si="848"/>
        <v>5618.576581843171</v>
      </c>
      <c r="U793" s="108">
        <f t="shared" si="849"/>
        <v>3794.2545131670736</v>
      </c>
      <c r="V793" s="108"/>
      <c r="W793" s="108"/>
      <c r="X793" s="109"/>
      <c r="Y793" s="99">
        <f t="shared" si="8"/>
        <v>18825.662190020488</v>
      </c>
      <c r="Z793" s="108">
        <f t="shared" ref="Z793:AA793" si="980">T793*$D$58/100</f>
        <v>11237.153163686342</v>
      </c>
      <c r="AA793" s="108">
        <f t="shared" si="980"/>
        <v>7588.5090263341472</v>
      </c>
      <c r="AB793" s="108"/>
      <c r="AC793" s="108"/>
      <c r="AD793" s="109"/>
      <c r="AE793" s="99">
        <f t="shared" si="933"/>
        <v>14.484776131615998</v>
      </c>
      <c r="AF793" s="101">
        <f t="shared" si="851"/>
        <v>36</v>
      </c>
      <c r="AG793" s="101">
        <f t="shared" si="852"/>
        <v>19.001300000000001</v>
      </c>
      <c r="AH793" s="101">
        <f t="shared" si="853"/>
        <v>363</v>
      </c>
      <c r="AI793" s="101">
        <f t="shared" si="854"/>
        <v>200</v>
      </c>
      <c r="AJ793" s="112">
        <f t="shared" si="855"/>
        <v>2.2222222222222223</v>
      </c>
      <c r="AK793" s="101">
        <f t="shared" si="463"/>
        <v>7844.0259125085377</v>
      </c>
      <c r="AL793" s="101">
        <f t="shared" si="856"/>
        <v>4682.1471515359763</v>
      </c>
      <c r="AM793" s="101">
        <f t="shared" si="857"/>
        <v>3161.8787609725614</v>
      </c>
      <c r="AN793" s="101"/>
      <c r="AO793" s="1">
        <v>24</v>
      </c>
      <c r="AP793" s="2">
        <v>36</v>
      </c>
      <c r="AQ793" s="74">
        <f t="shared" si="858"/>
        <v>363</v>
      </c>
      <c r="AR793" s="31">
        <f t="shared" si="859"/>
        <v>4</v>
      </c>
      <c r="AS793" s="2">
        <f t="shared" si="860"/>
        <v>1</v>
      </c>
      <c r="AT793" s="33">
        <f t="shared" si="861"/>
        <v>1</v>
      </c>
      <c r="AU793" s="31">
        <f t="shared" si="862"/>
        <v>0</v>
      </c>
      <c r="AV793" s="2">
        <f t="shared" si="863"/>
        <v>1</v>
      </c>
      <c r="AW793" s="33" t="str">
        <f t="shared" si="864"/>
        <v>보스대상</v>
      </c>
      <c r="AX793" s="31">
        <f t="shared" si="865"/>
        <v>1</v>
      </c>
      <c r="AY793" s="33">
        <f t="shared" si="866"/>
        <v>1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customHeight="1">
      <c r="A794" s="2"/>
      <c r="B794" s="107">
        <v>719</v>
      </c>
      <c r="C794" s="31">
        <v>7</v>
      </c>
      <c r="D794" s="111" t="s">
        <v>18</v>
      </c>
      <c r="E794" s="2" t="s">
        <v>155</v>
      </c>
      <c r="F794" s="2" t="s">
        <v>149</v>
      </c>
      <c r="G794" s="2" t="s">
        <v>186</v>
      </c>
      <c r="H794" s="33" t="s">
        <v>80</v>
      </c>
      <c r="I794" s="99">
        <f t="shared" si="0"/>
        <v>1357.1925052349609</v>
      </c>
      <c r="J794" s="101">
        <f t="shared" si="1"/>
        <v>56.480718015255015</v>
      </c>
      <c r="K794" s="101">
        <f t="shared" si="2"/>
        <v>63</v>
      </c>
      <c r="L794" s="74">
        <f t="shared" si="537"/>
        <v>59</v>
      </c>
      <c r="M794" s="99">
        <f t="shared" si="191"/>
        <v>8722.6383925789833</v>
      </c>
      <c r="N794" s="108">
        <f t="shared" si="692"/>
        <v>5206.5963268383812</v>
      </c>
      <c r="O794" s="108">
        <f t="shared" si="847"/>
        <v>3516.0420657406025</v>
      </c>
      <c r="P794" s="108"/>
      <c r="Q794" s="108"/>
      <c r="R794" s="109"/>
      <c r="S794" s="99">
        <f t="shared" si="696"/>
        <v>6275.2207300068303</v>
      </c>
      <c r="T794" s="108">
        <f t="shared" si="848"/>
        <v>3745.7177212287811</v>
      </c>
      <c r="U794" s="108">
        <f t="shared" si="849"/>
        <v>2529.5030087780492</v>
      </c>
      <c r="V794" s="108"/>
      <c r="W794" s="108"/>
      <c r="X794" s="109"/>
      <c r="Y794" s="99">
        <f t="shared" si="8"/>
        <v>12550.441460013661</v>
      </c>
      <c r="Z794" s="108">
        <f t="shared" ref="Z794:AA794" si="981">T794*$D$58/100</f>
        <v>7491.4354424575622</v>
      </c>
      <c r="AA794" s="108">
        <f t="shared" si="981"/>
        <v>5059.0060175560984</v>
      </c>
      <c r="AB794" s="108"/>
      <c r="AC794" s="108"/>
      <c r="AD794" s="109"/>
      <c r="AE794" s="99">
        <f t="shared" si="933"/>
        <v>6.4269721199712162</v>
      </c>
      <c r="AF794" s="101">
        <f t="shared" si="851"/>
        <v>36</v>
      </c>
      <c r="AG794" s="101">
        <f t="shared" si="852"/>
        <v>19.001300000000001</v>
      </c>
      <c r="AH794" s="101">
        <f t="shared" si="853"/>
        <v>363</v>
      </c>
      <c r="AI794" s="101">
        <f t="shared" si="854"/>
        <v>200</v>
      </c>
      <c r="AJ794" s="112">
        <f t="shared" si="855"/>
        <v>2.2222222222222223</v>
      </c>
      <c r="AK794" s="101">
        <f t="shared" si="463"/>
        <v>5229.3506083390257</v>
      </c>
      <c r="AL794" s="101">
        <f t="shared" si="856"/>
        <v>3121.4314343573178</v>
      </c>
      <c r="AM794" s="101">
        <f t="shared" si="857"/>
        <v>2107.9191739817079</v>
      </c>
      <c r="AN794" s="101"/>
      <c r="AO794" s="1">
        <v>24</v>
      </c>
      <c r="AP794" s="2">
        <v>36</v>
      </c>
      <c r="AQ794" s="74">
        <f t="shared" si="858"/>
        <v>363</v>
      </c>
      <c r="AR794" s="31">
        <f t="shared" si="859"/>
        <v>4</v>
      </c>
      <c r="AS794" s="2">
        <f t="shared" si="860"/>
        <v>1</v>
      </c>
      <c r="AT794" s="33">
        <f t="shared" si="861"/>
        <v>1</v>
      </c>
      <c r="AU794" s="31">
        <f t="shared" si="862"/>
        <v>0</v>
      </c>
      <c r="AV794" s="2">
        <f t="shared" si="863"/>
        <v>0</v>
      </c>
      <c r="AW794" s="33">
        <f t="shared" si="864"/>
        <v>5</v>
      </c>
      <c r="AX794" s="31">
        <f t="shared" si="865"/>
        <v>1</v>
      </c>
      <c r="AY794" s="33">
        <f t="shared" si="866"/>
        <v>1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customHeight="1">
      <c r="A795" s="2"/>
      <c r="B795" s="107">
        <v>720</v>
      </c>
      <c r="C795" s="31">
        <v>7</v>
      </c>
      <c r="D795" s="111" t="s">
        <v>18</v>
      </c>
      <c r="E795" s="2" t="s">
        <v>168</v>
      </c>
      <c r="F795" s="2" t="s">
        <v>149</v>
      </c>
      <c r="G795" s="2"/>
      <c r="H795" s="33" t="s">
        <v>80</v>
      </c>
      <c r="I795" s="99">
        <f t="shared" si="0"/>
        <v>552.93747721341492</v>
      </c>
      <c r="J795" s="101">
        <f t="shared" si="1"/>
        <v>19.637781784066725</v>
      </c>
      <c r="K795" s="101">
        <f t="shared" si="2"/>
        <v>534</v>
      </c>
      <c r="L795" s="74">
        <f t="shared" si="537"/>
        <v>299</v>
      </c>
      <c r="M795" s="99">
        <f t="shared" si="191"/>
        <v>10220.925481070497</v>
      </c>
      <c r="N795" s="108">
        <f t="shared" si="692"/>
        <v>6704.883415329894</v>
      </c>
      <c r="O795" s="108">
        <f t="shared" si="847"/>
        <v>3516.0420657406025</v>
      </c>
      <c r="P795" s="108"/>
      <c r="Q795" s="108"/>
      <c r="R795" s="109"/>
      <c r="S795" s="99">
        <f t="shared" si="696"/>
        <v>6275.2207300068303</v>
      </c>
      <c r="T795" s="108">
        <f t="shared" si="848"/>
        <v>3745.7177212287811</v>
      </c>
      <c r="U795" s="108">
        <f t="shared" si="849"/>
        <v>2529.5030087780492</v>
      </c>
      <c r="V795" s="108"/>
      <c r="W795" s="108"/>
      <c r="X795" s="109"/>
      <c r="Y795" s="99">
        <f t="shared" si="8"/>
        <v>12550.441460013661</v>
      </c>
      <c r="Z795" s="108">
        <f t="shared" ref="Z795:AA795" si="982">T795*$D$58/100</f>
        <v>7491.4354424575622</v>
      </c>
      <c r="AA795" s="108">
        <f t="shared" si="982"/>
        <v>5059.0060175560984</v>
      </c>
      <c r="AB795" s="108"/>
      <c r="AC795" s="108"/>
      <c r="AD795" s="109"/>
      <c r="AE795" s="99">
        <f t="shared" si="933"/>
        <v>18.484776131615998</v>
      </c>
      <c r="AF795" s="101">
        <f t="shared" si="851"/>
        <v>36</v>
      </c>
      <c r="AG795" s="101">
        <f t="shared" si="852"/>
        <v>59.001300000000001</v>
      </c>
      <c r="AH795" s="101">
        <f t="shared" si="853"/>
        <v>363</v>
      </c>
      <c r="AI795" s="101">
        <f t="shared" si="854"/>
        <v>200</v>
      </c>
      <c r="AJ795" s="112">
        <f t="shared" si="855"/>
        <v>1.7777777777777777</v>
      </c>
      <c r="AK795" s="101">
        <f t="shared" si="463"/>
        <v>5229.3506083390257</v>
      </c>
      <c r="AL795" s="101">
        <f t="shared" si="856"/>
        <v>3121.4314343573178</v>
      </c>
      <c r="AM795" s="101">
        <f t="shared" si="857"/>
        <v>2107.9191739817079</v>
      </c>
      <c r="AN795" s="101"/>
      <c r="AO795" s="1">
        <v>24</v>
      </c>
      <c r="AP795" s="2">
        <v>36</v>
      </c>
      <c r="AQ795" s="74">
        <f t="shared" si="858"/>
        <v>363</v>
      </c>
      <c r="AR795" s="31">
        <f t="shared" si="859"/>
        <v>0</v>
      </c>
      <c r="AS795" s="2">
        <f t="shared" si="860"/>
        <v>0.8</v>
      </c>
      <c r="AT795" s="33">
        <f t="shared" si="861"/>
        <v>1</v>
      </c>
      <c r="AU795" s="31">
        <f t="shared" si="862"/>
        <v>40</v>
      </c>
      <c r="AV795" s="2">
        <f t="shared" si="863"/>
        <v>0</v>
      </c>
      <c r="AW795" s="33" t="str">
        <f t="shared" si="864"/>
        <v>보스대상</v>
      </c>
      <c r="AX795" s="31">
        <f t="shared" si="865"/>
        <v>1</v>
      </c>
      <c r="AY795" s="33">
        <f t="shared" si="866"/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customHeight="1">
      <c r="A796" s="2"/>
      <c r="B796" s="107">
        <v>721</v>
      </c>
      <c r="C796" s="31">
        <v>7</v>
      </c>
      <c r="D796" s="111" t="s">
        <v>18</v>
      </c>
      <c r="E796" s="2" t="s">
        <v>101</v>
      </c>
      <c r="F796" s="2" t="s">
        <v>149</v>
      </c>
      <c r="G796" s="2"/>
      <c r="H796" s="33" t="s">
        <v>80</v>
      </c>
      <c r="I796" s="99">
        <f t="shared" si="0"/>
        <v>707.82342700325864</v>
      </c>
      <c r="J796" s="101">
        <f t="shared" si="1"/>
        <v>19.637781784066725</v>
      </c>
      <c r="K796" s="101">
        <f t="shared" si="2"/>
        <v>348</v>
      </c>
      <c r="L796" s="74">
        <f t="shared" si="537"/>
        <v>223</v>
      </c>
      <c r="M796" s="99">
        <f t="shared" si="191"/>
        <v>13083.957588868474</v>
      </c>
      <c r="N796" s="108">
        <f t="shared" si="692"/>
        <v>7809.8944902575713</v>
      </c>
      <c r="O796" s="108">
        <f t="shared" si="847"/>
        <v>5274.0630986109036</v>
      </c>
      <c r="P796" s="108"/>
      <c r="Q796" s="108"/>
      <c r="R796" s="109"/>
      <c r="S796" s="99">
        <f t="shared" si="696"/>
        <v>9412.8310950102441</v>
      </c>
      <c r="T796" s="108">
        <f t="shared" si="848"/>
        <v>5618.576581843171</v>
      </c>
      <c r="U796" s="108">
        <f t="shared" si="849"/>
        <v>3794.2545131670736</v>
      </c>
      <c r="V796" s="108"/>
      <c r="W796" s="108"/>
      <c r="X796" s="109"/>
      <c r="Y796" s="99">
        <f t="shared" si="8"/>
        <v>18825.662190020488</v>
      </c>
      <c r="Z796" s="108">
        <f t="shared" ref="Z796:AA796" si="983">T796*$D$58/100</f>
        <v>11237.153163686342</v>
      </c>
      <c r="AA796" s="108">
        <f t="shared" si="983"/>
        <v>7588.5090263341472</v>
      </c>
      <c r="AB796" s="108"/>
      <c r="AC796" s="108"/>
      <c r="AD796" s="109"/>
      <c r="AE796" s="99">
        <f t="shared" si="933"/>
        <v>18.484776131615998</v>
      </c>
      <c r="AF796" s="101">
        <f t="shared" si="851"/>
        <v>36</v>
      </c>
      <c r="AG796" s="101">
        <f t="shared" si="852"/>
        <v>19.001300000000001</v>
      </c>
      <c r="AH796" s="101">
        <f t="shared" si="853"/>
        <v>363</v>
      </c>
      <c r="AI796" s="101">
        <f t="shared" si="854"/>
        <v>200</v>
      </c>
      <c r="AJ796" s="112">
        <f t="shared" si="855"/>
        <v>1.7777777777777777</v>
      </c>
      <c r="AK796" s="101">
        <f t="shared" si="463"/>
        <v>7844.0259125085377</v>
      </c>
      <c r="AL796" s="101">
        <f t="shared" si="856"/>
        <v>4682.1471515359763</v>
      </c>
      <c r="AM796" s="101">
        <f t="shared" si="857"/>
        <v>3161.8787609725614</v>
      </c>
      <c r="AN796" s="101"/>
      <c r="AO796" s="1">
        <v>24</v>
      </c>
      <c r="AP796" s="2">
        <v>36</v>
      </c>
      <c r="AQ796" s="74">
        <f t="shared" si="858"/>
        <v>363</v>
      </c>
      <c r="AR796" s="31">
        <f t="shared" si="859"/>
        <v>0</v>
      </c>
      <c r="AS796" s="2">
        <f t="shared" si="860"/>
        <v>0.8</v>
      </c>
      <c r="AT796" s="33">
        <f t="shared" si="861"/>
        <v>1</v>
      </c>
      <c r="AU796" s="31">
        <f t="shared" si="862"/>
        <v>0</v>
      </c>
      <c r="AV796" s="2">
        <f t="shared" si="863"/>
        <v>1</v>
      </c>
      <c r="AW796" s="33" t="str">
        <f t="shared" si="864"/>
        <v>보스대상</v>
      </c>
      <c r="AX796" s="31">
        <f t="shared" si="865"/>
        <v>1</v>
      </c>
      <c r="AY796" s="33">
        <f t="shared" si="866"/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customHeight="1">
      <c r="A797" s="2"/>
      <c r="B797" s="107">
        <v>722</v>
      </c>
      <c r="C797" s="31">
        <v>7</v>
      </c>
      <c r="D797" s="111" t="s">
        <v>18</v>
      </c>
      <c r="E797" s="2" t="s">
        <v>103</v>
      </c>
      <c r="F797" s="2" t="s">
        <v>149</v>
      </c>
      <c r="G797" s="2" t="s">
        <v>186</v>
      </c>
      <c r="H797" s="33" t="s">
        <v>80</v>
      </c>
      <c r="I797" s="99">
        <f t="shared" si="0"/>
        <v>1063.5037971713248</v>
      </c>
      <c r="J797" s="101">
        <f t="shared" si="1"/>
        <v>44.258613162461806</v>
      </c>
      <c r="K797" s="101">
        <f t="shared" si="2"/>
        <v>134</v>
      </c>
      <c r="L797" s="74">
        <f t="shared" si="537"/>
        <v>109</v>
      </c>
      <c r="M797" s="99">
        <f t="shared" si="191"/>
        <v>8722.6383925789833</v>
      </c>
      <c r="N797" s="108">
        <f t="shared" si="692"/>
        <v>5206.5963268383812</v>
      </c>
      <c r="O797" s="108">
        <f t="shared" si="847"/>
        <v>3516.0420657406025</v>
      </c>
      <c r="P797" s="108"/>
      <c r="Q797" s="108"/>
      <c r="R797" s="109"/>
      <c r="S797" s="99">
        <f t="shared" si="696"/>
        <v>6275.2207300068303</v>
      </c>
      <c r="T797" s="108">
        <f t="shared" si="848"/>
        <v>3745.7177212287811</v>
      </c>
      <c r="U797" s="108">
        <f t="shared" si="849"/>
        <v>2529.5030087780492</v>
      </c>
      <c r="V797" s="108"/>
      <c r="W797" s="108"/>
      <c r="X797" s="109"/>
      <c r="Y797" s="99">
        <f t="shared" si="8"/>
        <v>12550.441460013661</v>
      </c>
      <c r="Z797" s="108">
        <f t="shared" ref="Z797:AA797" si="984">T797*$D$58/100</f>
        <v>7491.4354424575622</v>
      </c>
      <c r="AA797" s="108">
        <f t="shared" si="984"/>
        <v>5059.0060175560984</v>
      </c>
      <c r="AB797" s="108"/>
      <c r="AC797" s="108"/>
      <c r="AD797" s="109"/>
      <c r="AE797" s="99">
        <f t="shared" si="933"/>
        <v>8.2017933699712149</v>
      </c>
      <c r="AF797" s="101">
        <f t="shared" si="851"/>
        <v>36</v>
      </c>
      <c r="AG797" s="101">
        <f t="shared" si="852"/>
        <v>19.001300000000001</v>
      </c>
      <c r="AH797" s="101">
        <f t="shared" si="853"/>
        <v>363</v>
      </c>
      <c r="AI797" s="101">
        <f t="shared" si="854"/>
        <v>200</v>
      </c>
      <c r="AJ797" s="112">
        <f t="shared" si="855"/>
        <v>1.7777777777777777</v>
      </c>
      <c r="AK797" s="101">
        <f t="shared" si="463"/>
        <v>5229.3506083390257</v>
      </c>
      <c r="AL797" s="101">
        <f t="shared" si="856"/>
        <v>3121.4314343573178</v>
      </c>
      <c r="AM797" s="101">
        <f t="shared" si="857"/>
        <v>2107.9191739817079</v>
      </c>
      <c r="AN797" s="101"/>
      <c r="AO797" s="1">
        <v>24</v>
      </c>
      <c r="AP797" s="2">
        <v>36</v>
      </c>
      <c r="AQ797" s="74">
        <f t="shared" si="858"/>
        <v>363</v>
      </c>
      <c r="AR797" s="31">
        <f t="shared" si="859"/>
        <v>0</v>
      </c>
      <c r="AS797" s="2">
        <f t="shared" si="860"/>
        <v>0.8</v>
      </c>
      <c r="AT797" s="33">
        <f t="shared" si="861"/>
        <v>1</v>
      </c>
      <c r="AU797" s="31">
        <f t="shared" si="862"/>
        <v>0</v>
      </c>
      <c r="AV797" s="2">
        <f t="shared" si="863"/>
        <v>0</v>
      </c>
      <c r="AW797" s="33">
        <f t="shared" si="864"/>
        <v>5</v>
      </c>
      <c r="AX797" s="31">
        <f t="shared" si="865"/>
        <v>1</v>
      </c>
      <c r="AY797" s="33">
        <f t="shared" si="866"/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customHeight="1">
      <c r="A798" s="2"/>
      <c r="B798" s="107">
        <v>723</v>
      </c>
      <c r="C798" s="31">
        <v>7</v>
      </c>
      <c r="D798" s="111" t="s">
        <v>18</v>
      </c>
      <c r="E798" s="2" t="s">
        <v>179</v>
      </c>
      <c r="F798" s="2" t="s">
        <v>149</v>
      </c>
      <c r="G798" s="2"/>
      <c r="H798" s="33" t="s">
        <v>80</v>
      </c>
      <c r="I798" s="99">
        <f t="shared" si="0"/>
        <v>552.93747721341492</v>
      </c>
      <c r="J798" s="101">
        <f t="shared" si="1"/>
        <v>19.637781784066725</v>
      </c>
      <c r="K798" s="101">
        <f t="shared" si="2"/>
        <v>534</v>
      </c>
      <c r="L798" s="74">
        <f t="shared" si="537"/>
        <v>299</v>
      </c>
      <c r="M798" s="99">
        <f t="shared" si="191"/>
        <v>10220.925481070497</v>
      </c>
      <c r="N798" s="108">
        <f t="shared" si="692"/>
        <v>6704.883415329894</v>
      </c>
      <c r="O798" s="108">
        <f t="shared" si="847"/>
        <v>3516.0420657406025</v>
      </c>
      <c r="P798" s="108"/>
      <c r="Q798" s="108"/>
      <c r="R798" s="109"/>
      <c r="S798" s="99">
        <f t="shared" si="696"/>
        <v>6275.2207300068303</v>
      </c>
      <c r="T798" s="108">
        <f t="shared" si="848"/>
        <v>3745.7177212287811</v>
      </c>
      <c r="U798" s="108">
        <f t="shared" si="849"/>
        <v>2529.5030087780492</v>
      </c>
      <c r="V798" s="108"/>
      <c r="W798" s="108"/>
      <c r="X798" s="109"/>
      <c r="Y798" s="99">
        <f t="shared" si="8"/>
        <v>12550.441460013661</v>
      </c>
      <c r="Z798" s="108">
        <f t="shared" ref="Z798:AA798" si="985">T798*$D$58/100</f>
        <v>7491.4354424575622</v>
      </c>
      <c r="AA798" s="108">
        <f t="shared" si="985"/>
        <v>5059.0060175560984</v>
      </c>
      <c r="AB798" s="108"/>
      <c r="AC798" s="108"/>
      <c r="AD798" s="109"/>
      <c r="AE798" s="99">
        <f t="shared" si="933"/>
        <v>18.484776131615998</v>
      </c>
      <c r="AF798" s="101">
        <f t="shared" si="851"/>
        <v>36</v>
      </c>
      <c r="AG798" s="101">
        <f t="shared" si="852"/>
        <v>59.001300000000001</v>
      </c>
      <c r="AH798" s="101">
        <f t="shared" si="853"/>
        <v>363</v>
      </c>
      <c r="AI798" s="101">
        <f t="shared" si="854"/>
        <v>200</v>
      </c>
      <c r="AJ798" s="112">
        <f t="shared" si="855"/>
        <v>2.2222222222222223</v>
      </c>
      <c r="AK798" s="101">
        <f t="shared" si="463"/>
        <v>5229.3506083390257</v>
      </c>
      <c r="AL798" s="101">
        <f t="shared" si="856"/>
        <v>3121.4314343573178</v>
      </c>
      <c r="AM798" s="101">
        <f t="shared" si="857"/>
        <v>2107.9191739817079</v>
      </c>
      <c r="AN798" s="101"/>
      <c r="AO798" s="1">
        <v>24</v>
      </c>
      <c r="AP798" s="2">
        <v>36</v>
      </c>
      <c r="AQ798" s="74">
        <f t="shared" si="858"/>
        <v>363</v>
      </c>
      <c r="AR798" s="31">
        <f t="shared" si="859"/>
        <v>0</v>
      </c>
      <c r="AS798" s="2">
        <f t="shared" si="860"/>
        <v>1</v>
      </c>
      <c r="AT798" s="33">
        <f t="shared" si="861"/>
        <v>1.2</v>
      </c>
      <c r="AU798" s="31">
        <f t="shared" si="862"/>
        <v>40</v>
      </c>
      <c r="AV798" s="2">
        <f t="shared" si="863"/>
        <v>0</v>
      </c>
      <c r="AW798" s="33" t="str">
        <f t="shared" si="864"/>
        <v>보스대상</v>
      </c>
      <c r="AX798" s="31">
        <f t="shared" si="865"/>
        <v>1</v>
      </c>
      <c r="AY798" s="33">
        <f t="shared" si="866"/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customHeight="1">
      <c r="A799" s="2"/>
      <c r="B799" s="107">
        <v>724</v>
      </c>
      <c r="C799" s="31">
        <v>7</v>
      </c>
      <c r="D799" s="111" t="s">
        <v>18</v>
      </c>
      <c r="E799" s="2" t="s">
        <v>117</v>
      </c>
      <c r="F799" s="2" t="s">
        <v>149</v>
      </c>
      <c r="G799" s="2"/>
      <c r="H799" s="33" t="s">
        <v>80</v>
      </c>
      <c r="I799" s="99">
        <f t="shared" si="0"/>
        <v>849.38811240391044</v>
      </c>
      <c r="J799" s="101">
        <f t="shared" si="1"/>
        <v>19.637781784066725</v>
      </c>
      <c r="K799" s="101">
        <f t="shared" si="2"/>
        <v>243</v>
      </c>
      <c r="L799" s="74">
        <f t="shared" si="537"/>
        <v>170</v>
      </c>
      <c r="M799" s="99">
        <f t="shared" si="191"/>
        <v>15700.74910664217</v>
      </c>
      <c r="N799" s="108">
        <f t="shared" si="692"/>
        <v>9371.8733883090863</v>
      </c>
      <c r="O799" s="108">
        <f t="shared" si="847"/>
        <v>6328.8757183330836</v>
      </c>
      <c r="P799" s="108"/>
      <c r="Q799" s="108"/>
      <c r="R799" s="109"/>
      <c r="S799" s="99">
        <f t="shared" si="696"/>
        <v>11295.397314012294</v>
      </c>
      <c r="T799" s="108">
        <f t="shared" si="848"/>
        <v>6742.2918982118053</v>
      </c>
      <c r="U799" s="108">
        <f t="shared" si="849"/>
        <v>4553.1054158004881</v>
      </c>
      <c r="V799" s="108"/>
      <c r="W799" s="108"/>
      <c r="X799" s="109"/>
      <c r="Y799" s="99">
        <f t="shared" si="8"/>
        <v>22590.794628024589</v>
      </c>
      <c r="Z799" s="108">
        <f t="shared" ref="Z799:AA799" si="986">T799*$D$58/100</f>
        <v>13484.583796423611</v>
      </c>
      <c r="AA799" s="108">
        <f t="shared" si="986"/>
        <v>9106.2108316009762</v>
      </c>
      <c r="AB799" s="108"/>
      <c r="AC799" s="108"/>
      <c r="AD799" s="109"/>
      <c r="AE799" s="99">
        <f t="shared" si="933"/>
        <v>18.484776131615998</v>
      </c>
      <c r="AF799" s="101">
        <f t="shared" si="851"/>
        <v>36</v>
      </c>
      <c r="AG799" s="101">
        <f t="shared" si="852"/>
        <v>19.001300000000001</v>
      </c>
      <c r="AH799" s="101">
        <f t="shared" si="853"/>
        <v>363</v>
      </c>
      <c r="AI799" s="101">
        <f t="shared" si="854"/>
        <v>200</v>
      </c>
      <c r="AJ799" s="112">
        <f t="shared" si="855"/>
        <v>2.2222222222222223</v>
      </c>
      <c r="AK799" s="101">
        <f t="shared" si="463"/>
        <v>7844.0259125085377</v>
      </c>
      <c r="AL799" s="101">
        <f t="shared" si="856"/>
        <v>4682.1471515359763</v>
      </c>
      <c r="AM799" s="101">
        <f t="shared" si="857"/>
        <v>3161.8787609725614</v>
      </c>
      <c r="AN799" s="101"/>
      <c r="AO799" s="1">
        <v>24</v>
      </c>
      <c r="AP799" s="2">
        <v>36</v>
      </c>
      <c r="AQ799" s="74">
        <f t="shared" si="858"/>
        <v>363</v>
      </c>
      <c r="AR799" s="31">
        <f t="shared" si="859"/>
        <v>0</v>
      </c>
      <c r="AS799" s="2">
        <f t="shared" si="860"/>
        <v>1</v>
      </c>
      <c r="AT799" s="33">
        <f t="shared" si="861"/>
        <v>1.2</v>
      </c>
      <c r="AU799" s="31">
        <f t="shared" si="862"/>
        <v>0</v>
      </c>
      <c r="AV799" s="2">
        <f t="shared" si="863"/>
        <v>1</v>
      </c>
      <c r="AW799" s="33" t="str">
        <f t="shared" si="864"/>
        <v>보스대상</v>
      </c>
      <c r="AX799" s="31">
        <f t="shared" si="865"/>
        <v>1</v>
      </c>
      <c r="AY799" s="33">
        <f t="shared" si="866"/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customHeight="1">
      <c r="A800" s="2"/>
      <c r="B800" s="107">
        <v>725</v>
      </c>
      <c r="C800" s="31">
        <v>7</v>
      </c>
      <c r="D800" s="111" t="s">
        <v>18</v>
      </c>
      <c r="E800" s="2" t="s">
        <v>134</v>
      </c>
      <c r="F800" s="2" t="s">
        <v>149</v>
      </c>
      <c r="G800" s="2" t="s">
        <v>186</v>
      </c>
      <c r="H800" s="33" t="s">
        <v>80</v>
      </c>
      <c r="I800" s="99">
        <f t="shared" si="0"/>
        <v>1063.5037971713248</v>
      </c>
      <c r="J800" s="101">
        <f t="shared" si="1"/>
        <v>44.258613162461806</v>
      </c>
      <c r="K800" s="101">
        <f t="shared" si="2"/>
        <v>134</v>
      </c>
      <c r="L800" s="74">
        <f t="shared" si="537"/>
        <v>109</v>
      </c>
      <c r="M800" s="99">
        <f t="shared" si="191"/>
        <v>8722.6383925789833</v>
      </c>
      <c r="N800" s="108">
        <f t="shared" si="692"/>
        <v>5206.5963268383812</v>
      </c>
      <c r="O800" s="108">
        <f t="shared" si="847"/>
        <v>3516.0420657406025</v>
      </c>
      <c r="P800" s="108"/>
      <c r="Q800" s="108"/>
      <c r="R800" s="109"/>
      <c r="S800" s="99">
        <f t="shared" si="696"/>
        <v>6275.2207300068303</v>
      </c>
      <c r="T800" s="108">
        <f t="shared" si="848"/>
        <v>3745.7177212287811</v>
      </c>
      <c r="U800" s="108">
        <f t="shared" si="849"/>
        <v>2529.5030087780492</v>
      </c>
      <c r="V800" s="108"/>
      <c r="W800" s="108"/>
      <c r="X800" s="109"/>
      <c r="Y800" s="99">
        <f t="shared" si="8"/>
        <v>12550.441460013661</v>
      </c>
      <c r="Z800" s="108">
        <f t="shared" ref="Z800:AA800" si="987">T800*$D$58/100</f>
        <v>7491.4354424575622</v>
      </c>
      <c r="AA800" s="108">
        <f t="shared" si="987"/>
        <v>5059.0060175560984</v>
      </c>
      <c r="AB800" s="108"/>
      <c r="AC800" s="108"/>
      <c r="AD800" s="109"/>
      <c r="AE800" s="99">
        <f t="shared" si="933"/>
        <v>8.2017933699712149</v>
      </c>
      <c r="AF800" s="101">
        <f t="shared" si="851"/>
        <v>36</v>
      </c>
      <c r="AG800" s="101">
        <f t="shared" si="852"/>
        <v>19.001300000000001</v>
      </c>
      <c r="AH800" s="101">
        <f t="shared" si="853"/>
        <v>363</v>
      </c>
      <c r="AI800" s="101">
        <f t="shared" si="854"/>
        <v>200</v>
      </c>
      <c r="AJ800" s="112">
        <f t="shared" si="855"/>
        <v>2.2222222222222223</v>
      </c>
      <c r="AK800" s="101">
        <f t="shared" si="463"/>
        <v>5229.3506083390257</v>
      </c>
      <c r="AL800" s="101">
        <f t="shared" si="856"/>
        <v>3121.4314343573178</v>
      </c>
      <c r="AM800" s="101">
        <f t="shared" si="857"/>
        <v>2107.9191739817079</v>
      </c>
      <c r="AN800" s="101"/>
      <c r="AO800" s="1">
        <v>24</v>
      </c>
      <c r="AP800" s="2">
        <v>36</v>
      </c>
      <c r="AQ800" s="74">
        <f t="shared" si="858"/>
        <v>363</v>
      </c>
      <c r="AR800" s="31">
        <f t="shared" si="859"/>
        <v>0</v>
      </c>
      <c r="AS800" s="2">
        <f t="shared" si="860"/>
        <v>1</v>
      </c>
      <c r="AT800" s="33">
        <f t="shared" si="861"/>
        <v>1.2</v>
      </c>
      <c r="AU800" s="31">
        <f t="shared" si="862"/>
        <v>0</v>
      </c>
      <c r="AV800" s="2">
        <f t="shared" si="863"/>
        <v>0</v>
      </c>
      <c r="AW800" s="33">
        <f t="shared" si="864"/>
        <v>5</v>
      </c>
      <c r="AX800" s="31">
        <f t="shared" si="865"/>
        <v>1</v>
      </c>
      <c r="AY800" s="33">
        <f t="shared" si="866"/>
        <v>1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customHeight="1">
      <c r="A801" s="2"/>
      <c r="B801" s="107">
        <v>726</v>
      </c>
      <c r="C801" s="31">
        <v>4</v>
      </c>
      <c r="D801" s="111" t="s">
        <v>18</v>
      </c>
      <c r="E801" s="2" t="s">
        <v>148</v>
      </c>
      <c r="F801" s="2" t="s">
        <v>149</v>
      </c>
      <c r="G801" s="2"/>
      <c r="H801" s="33" t="s">
        <v>80</v>
      </c>
      <c r="I801" s="99">
        <f t="shared" si="0"/>
        <v>557.7909762293807</v>
      </c>
      <c r="J801" s="101">
        <f t="shared" si="1"/>
        <v>13.738562349309744</v>
      </c>
      <c r="K801" s="101">
        <f t="shared" si="2"/>
        <v>521</v>
      </c>
      <c r="L801" s="74">
        <f t="shared" si="537"/>
        <v>293</v>
      </c>
      <c r="M801" s="99">
        <f t="shared" si="191"/>
        <v>8079.4774189181198</v>
      </c>
      <c r="N801" s="108">
        <f t="shared" si="692"/>
        <v>4822.5810675930497</v>
      </c>
      <c r="O801" s="108">
        <f t="shared" si="847"/>
        <v>3256.8963513250701</v>
      </c>
      <c r="P801" s="108"/>
      <c r="Q801" s="108"/>
      <c r="R801" s="109"/>
      <c r="S801" s="99">
        <f t="shared" si="696"/>
        <v>5812.5193209834151</v>
      </c>
      <c r="T801" s="108">
        <f t="shared" si="848"/>
        <v>3469.4503343443907</v>
      </c>
      <c r="U801" s="108">
        <f t="shared" si="849"/>
        <v>2343.0689866390244</v>
      </c>
      <c r="V801" s="108"/>
      <c r="W801" s="108"/>
      <c r="X801" s="109"/>
      <c r="Y801" s="99">
        <f t="shared" si="8"/>
        <v>11625.038641966832</v>
      </c>
      <c r="Z801" s="108">
        <f t="shared" ref="Z801:AA801" si="988">T801*$D$58/100</f>
        <v>6938.9006686887824</v>
      </c>
      <c r="AA801" s="108">
        <f t="shared" si="988"/>
        <v>4686.1379732780488</v>
      </c>
      <c r="AB801" s="108"/>
      <c r="AC801" s="108"/>
      <c r="AD801" s="109"/>
      <c r="AE801" s="99">
        <f t="shared" si="933"/>
        <v>14.484776131615998</v>
      </c>
      <c r="AF801" s="101">
        <f t="shared" si="851"/>
        <v>36</v>
      </c>
      <c r="AG801" s="101">
        <f t="shared" si="852"/>
        <v>19.001300000000001</v>
      </c>
      <c r="AH801" s="101">
        <f t="shared" si="853"/>
        <v>199</v>
      </c>
      <c r="AI801" s="101">
        <f t="shared" si="854"/>
        <v>200</v>
      </c>
      <c r="AJ801" s="112">
        <f t="shared" si="855"/>
        <v>2.2222222222222223</v>
      </c>
      <c r="AK801" s="101">
        <f t="shared" si="463"/>
        <v>4843.7661008195128</v>
      </c>
      <c r="AL801" s="101">
        <f t="shared" si="856"/>
        <v>2891.2086119536589</v>
      </c>
      <c r="AM801" s="101">
        <f t="shared" si="857"/>
        <v>1952.5574888658539</v>
      </c>
      <c r="AN801" s="101"/>
      <c r="AO801" s="1">
        <v>24</v>
      </c>
      <c r="AP801" s="2">
        <v>36</v>
      </c>
      <c r="AQ801" s="74">
        <f t="shared" si="858"/>
        <v>199</v>
      </c>
      <c r="AR801" s="31">
        <f t="shared" si="859"/>
        <v>4</v>
      </c>
      <c r="AS801" s="2">
        <f t="shared" si="860"/>
        <v>1</v>
      </c>
      <c r="AT801" s="33">
        <f t="shared" si="861"/>
        <v>1</v>
      </c>
      <c r="AU801" s="31">
        <f t="shared" si="862"/>
        <v>0</v>
      </c>
      <c r="AV801" s="2">
        <f t="shared" si="863"/>
        <v>0</v>
      </c>
      <c r="AW801" s="33" t="str">
        <f t="shared" si="864"/>
        <v>보스대상</v>
      </c>
      <c r="AX801" s="31">
        <f t="shared" si="865"/>
        <v>1</v>
      </c>
      <c r="AY801" s="33">
        <f t="shared" si="866"/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customHeight="1">
      <c r="A802" s="2"/>
      <c r="B802" s="107">
        <v>727</v>
      </c>
      <c r="C802" s="31">
        <v>4</v>
      </c>
      <c r="D802" s="111" t="s">
        <v>18</v>
      </c>
      <c r="E802" s="2" t="s">
        <v>79</v>
      </c>
      <c r="F802" s="2" t="s">
        <v>149</v>
      </c>
      <c r="G802" s="2"/>
      <c r="H802" s="33" t="s">
        <v>80</v>
      </c>
      <c r="I802" s="99">
        <f t="shared" si="0"/>
        <v>437.08819416531315</v>
      </c>
      <c r="J802" s="101">
        <f t="shared" si="1"/>
        <v>10.765615909171565</v>
      </c>
      <c r="K802" s="101">
        <f t="shared" si="2"/>
        <v>695</v>
      </c>
      <c r="L802" s="74">
        <f t="shared" si="537"/>
        <v>362</v>
      </c>
      <c r="M802" s="99">
        <f t="shared" si="191"/>
        <v>8079.4774189181198</v>
      </c>
      <c r="N802" s="108">
        <f t="shared" si="692"/>
        <v>4822.5810675930497</v>
      </c>
      <c r="O802" s="108">
        <f t="shared" si="847"/>
        <v>3256.8963513250701</v>
      </c>
      <c r="P802" s="108"/>
      <c r="Q802" s="108"/>
      <c r="R802" s="109"/>
      <c r="S802" s="99">
        <f t="shared" si="696"/>
        <v>5812.5193209834151</v>
      </c>
      <c r="T802" s="108">
        <f t="shared" si="848"/>
        <v>3469.4503343443907</v>
      </c>
      <c r="U802" s="108">
        <f t="shared" si="849"/>
        <v>2343.0689866390244</v>
      </c>
      <c r="V802" s="108"/>
      <c r="W802" s="108"/>
      <c r="X802" s="109"/>
      <c r="Y802" s="99">
        <f t="shared" si="8"/>
        <v>11625.038641966832</v>
      </c>
      <c r="Z802" s="108">
        <f t="shared" ref="Z802:AA802" si="989">T802*$D$58/100</f>
        <v>6938.9006686887824</v>
      </c>
      <c r="AA802" s="108">
        <f t="shared" si="989"/>
        <v>4686.1379732780488</v>
      </c>
      <c r="AB802" s="108"/>
      <c r="AC802" s="108"/>
      <c r="AD802" s="109"/>
      <c r="AE802" s="99">
        <f t="shared" si="933"/>
        <v>18.484776131615998</v>
      </c>
      <c r="AF802" s="101">
        <f t="shared" si="851"/>
        <v>36</v>
      </c>
      <c r="AG802" s="101">
        <f t="shared" si="852"/>
        <v>19.001300000000001</v>
      </c>
      <c r="AH802" s="101">
        <f t="shared" si="853"/>
        <v>199</v>
      </c>
      <c r="AI802" s="101">
        <f t="shared" si="854"/>
        <v>200</v>
      </c>
      <c r="AJ802" s="112">
        <f t="shared" si="855"/>
        <v>1.7777777777777777</v>
      </c>
      <c r="AK802" s="101">
        <f t="shared" si="463"/>
        <v>4843.7661008195128</v>
      </c>
      <c r="AL802" s="101">
        <f t="shared" si="856"/>
        <v>2891.2086119536589</v>
      </c>
      <c r="AM802" s="101">
        <f t="shared" si="857"/>
        <v>1952.5574888658539</v>
      </c>
      <c r="AN802" s="101"/>
      <c r="AO802" s="1">
        <v>24</v>
      </c>
      <c r="AP802" s="2">
        <v>36</v>
      </c>
      <c r="AQ802" s="74">
        <f t="shared" si="858"/>
        <v>199</v>
      </c>
      <c r="AR802" s="31">
        <f t="shared" si="859"/>
        <v>0</v>
      </c>
      <c r="AS802" s="2">
        <f t="shared" si="860"/>
        <v>0.8</v>
      </c>
      <c r="AT802" s="33">
        <f t="shared" si="861"/>
        <v>1</v>
      </c>
      <c r="AU802" s="31">
        <f t="shared" si="862"/>
        <v>0</v>
      </c>
      <c r="AV802" s="2">
        <f t="shared" si="863"/>
        <v>0</v>
      </c>
      <c r="AW802" s="33" t="str">
        <f t="shared" si="864"/>
        <v>보스대상</v>
      </c>
      <c r="AX802" s="31">
        <f t="shared" si="865"/>
        <v>1</v>
      </c>
      <c r="AY802" s="33">
        <f t="shared" si="866"/>
        <v>1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customHeight="1">
      <c r="A803" s="2"/>
      <c r="B803" s="107">
        <v>728</v>
      </c>
      <c r="C803" s="31">
        <v>4</v>
      </c>
      <c r="D803" s="111" t="s">
        <v>18</v>
      </c>
      <c r="E803" s="2" t="s">
        <v>87</v>
      </c>
      <c r="F803" s="2" t="s">
        <v>149</v>
      </c>
      <c r="G803" s="2"/>
      <c r="H803" s="33" t="s">
        <v>80</v>
      </c>
      <c r="I803" s="99">
        <f t="shared" si="0"/>
        <v>437.08819416531315</v>
      </c>
      <c r="J803" s="101">
        <f t="shared" si="1"/>
        <v>10.765615909171565</v>
      </c>
      <c r="K803" s="101">
        <f t="shared" si="2"/>
        <v>695</v>
      </c>
      <c r="L803" s="74">
        <f t="shared" si="537"/>
        <v>362</v>
      </c>
      <c r="M803" s="99">
        <f t="shared" si="191"/>
        <v>8079.4774189181198</v>
      </c>
      <c r="N803" s="108">
        <f t="shared" si="692"/>
        <v>4822.5810675930497</v>
      </c>
      <c r="O803" s="108">
        <f t="shared" si="847"/>
        <v>3256.8963513250701</v>
      </c>
      <c r="P803" s="108"/>
      <c r="Q803" s="108"/>
      <c r="R803" s="109"/>
      <c r="S803" s="99">
        <f t="shared" si="696"/>
        <v>5812.5193209834151</v>
      </c>
      <c r="T803" s="108">
        <f t="shared" si="848"/>
        <v>3469.4503343443907</v>
      </c>
      <c r="U803" s="108">
        <f t="shared" si="849"/>
        <v>2343.0689866390244</v>
      </c>
      <c r="V803" s="108"/>
      <c r="W803" s="108"/>
      <c r="X803" s="109"/>
      <c r="Y803" s="99">
        <f t="shared" si="8"/>
        <v>11625.038641966832</v>
      </c>
      <c r="Z803" s="108">
        <f t="shared" ref="Z803:AA803" si="990">T803*$D$58/100</f>
        <v>6938.9006686887824</v>
      </c>
      <c r="AA803" s="108">
        <f t="shared" si="990"/>
        <v>4686.1379732780488</v>
      </c>
      <c r="AB803" s="108"/>
      <c r="AC803" s="108"/>
      <c r="AD803" s="109"/>
      <c r="AE803" s="99">
        <f t="shared" si="933"/>
        <v>18.484776131615998</v>
      </c>
      <c r="AF803" s="101">
        <f t="shared" si="851"/>
        <v>36</v>
      </c>
      <c r="AG803" s="101">
        <f t="shared" si="852"/>
        <v>19.001300000000001</v>
      </c>
      <c r="AH803" s="101">
        <f t="shared" si="853"/>
        <v>199</v>
      </c>
      <c r="AI803" s="101">
        <f t="shared" si="854"/>
        <v>200</v>
      </c>
      <c r="AJ803" s="112">
        <f t="shared" si="855"/>
        <v>2.2222222222222223</v>
      </c>
      <c r="AK803" s="101">
        <f t="shared" si="463"/>
        <v>4843.7661008195128</v>
      </c>
      <c r="AL803" s="101">
        <f t="shared" si="856"/>
        <v>2891.2086119536589</v>
      </c>
      <c r="AM803" s="101">
        <f t="shared" si="857"/>
        <v>1952.5574888658539</v>
      </c>
      <c r="AN803" s="101"/>
      <c r="AO803" s="1">
        <v>24</v>
      </c>
      <c r="AP803" s="2">
        <v>36</v>
      </c>
      <c r="AQ803" s="74">
        <f t="shared" si="858"/>
        <v>199</v>
      </c>
      <c r="AR803" s="31">
        <f t="shared" si="859"/>
        <v>0</v>
      </c>
      <c r="AS803" s="2">
        <f t="shared" si="860"/>
        <v>1</v>
      </c>
      <c r="AT803" s="33">
        <f t="shared" si="861"/>
        <v>1.2</v>
      </c>
      <c r="AU803" s="31">
        <f t="shared" si="862"/>
        <v>0</v>
      </c>
      <c r="AV803" s="2">
        <f t="shared" si="863"/>
        <v>0</v>
      </c>
      <c r="AW803" s="33" t="str">
        <f t="shared" si="864"/>
        <v>보스대상</v>
      </c>
      <c r="AX803" s="31">
        <f t="shared" si="865"/>
        <v>1</v>
      </c>
      <c r="AY803" s="33">
        <f t="shared" si="866"/>
        <v>1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customHeight="1">
      <c r="A804" s="2"/>
      <c r="B804" s="107">
        <v>729</v>
      </c>
      <c r="C804" s="31">
        <v>1</v>
      </c>
      <c r="D804" s="111" t="s">
        <v>18</v>
      </c>
      <c r="E804" s="2" t="s">
        <v>67</v>
      </c>
      <c r="F804" s="2" t="s">
        <v>149</v>
      </c>
      <c r="G804" s="1"/>
      <c r="H804" s="33" t="s">
        <v>80</v>
      </c>
      <c r="I804" s="99">
        <f t="shared" si="0"/>
        <v>350.93065824889169</v>
      </c>
      <c r="J804" s="101">
        <f t="shared" si="1"/>
        <v>5.4639558131976278</v>
      </c>
      <c r="K804" s="101">
        <f t="shared" si="2"/>
        <v>781</v>
      </c>
      <c r="L804" s="74">
        <f t="shared" si="537"/>
        <v>391</v>
      </c>
      <c r="M804" s="99">
        <f t="shared" si="191"/>
        <v>6486.8746554514037</v>
      </c>
      <c r="N804" s="108">
        <f t="shared" si="692"/>
        <v>3872.4622392665096</v>
      </c>
      <c r="O804" s="108">
        <f t="shared" si="847"/>
        <v>2614.412416184894</v>
      </c>
      <c r="P804" s="108"/>
      <c r="Q804" s="108"/>
      <c r="R804" s="109"/>
      <c r="S804" s="99">
        <f t="shared" si="696"/>
        <v>4666.7726528107323</v>
      </c>
      <c r="T804" s="108">
        <f t="shared" si="848"/>
        <v>2785.9180016780488</v>
      </c>
      <c r="U804" s="108">
        <f t="shared" si="849"/>
        <v>1880.8546511326831</v>
      </c>
      <c r="V804" s="108"/>
      <c r="W804" s="108"/>
      <c r="X804" s="109"/>
      <c r="Y804" s="99">
        <f t="shared" si="8"/>
        <v>9333.5453056214646</v>
      </c>
      <c r="Z804" s="108">
        <f t="shared" ref="Z804:AA804" si="991">T804*$D$58/100</f>
        <v>5571.8360033560975</v>
      </c>
      <c r="AA804" s="108">
        <f t="shared" si="991"/>
        <v>3761.7093022653662</v>
      </c>
      <c r="AB804" s="108"/>
      <c r="AC804" s="108"/>
      <c r="AD804" s="109"/>
      <c r="AE804" s="99">
        <f t="shared" si="933"/>
        <v>18.484776131615998</v>
      </c>
      <c r="AF804" s="101">
        <f t="shared" si="851"/>
        <v>36</v>
      </c>
      <c r="AG804" s="101">
        <f t="shared" si="852"/>
        <v>19.001300000000001</v>
      </c>
      <c r="AH804" s="101">
        <f t="shared" si="853"/>
        <v>101</v>
      </c>
      <c r="AI804" s="101">
        <f t="shared" si="854"/>
        <v>200</v>
      </c>
      <c r="AJ804" s="112">
        <f t="shared" si="855"/>
        <v>2.2222222222222223</v>
      </c>
      <c r="AK804" s="101">
        <f t="shared" si="463"/>
        <v>3888.97721067561</v>
      </c>
      <c r="AL804" s="101">
        <f t="shared" si="856"/>
        <v>2321.5983347317074</v>
      </c>
      <c r="AM804" s="101">
        <f t="shared" si="857"/>
        <v>1567.3788759439026</v>
      </c>
      <c r="AN804" s="101"/>
      <c r="AO804" s="1">
        <v>24</v>
      </c>
      <c r="AP804" s="2">
        <v>36</v>
      </c>
      <c r="AQ804" s="74">
        <f t="shared" si="858"/>
        <v>101</v>
      </c>
      <c r="AR804" s="31">
        <f t="shared" si="859"/>
        <v>0</v>
      </c>
      <c r="AS804" s="2">
        <f t="shared" si="860"/>
        <v>1</v>
      </c>
      <c r="AT804" s="33">
        <f t="shared" si="861"/>
        <v>1</v>
      </c>
      <c r="AU804" s="31">
        <f t="shared" si="862"/>
        <v>0</v>
      </c>
      <c r="AV804" s="2">
        <f t="shared" si="863"/>
        <v>0</v>
      </c>
      <c r="AW804" s="33" t="str">
        <f t="shared" si="864"/>
        <v>보스대상</v>
      </c>
      <c r="AX804" s="31">
        <f t="shared" si="865"/>
        <v>1</v>
      </c>
      <c r="AY804" s="33">
        <f t="shared" si="866"/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customHeight="1">
      <c r="A805" s="2"/>
      <c r="B805" s="107">
        <v>730</v>
      </c>
      <c r="C805" s="31">
        <v>10</v>
      </c>
      <c r="D805" s="111" t="s">
        <v>21</v>
      </c>
      <c r="E805" s="2" t="s">
        <v>144</v>
      </c>
      <c r="F805" s="2"/>
      <c r="G805" s="2"/>
      <c r="H805" s="33"/>
      <c r="I805" s="99">
        <f t="shared" si="0"/>
        <v>596.0250701654943</v>
      </c>
      <c r="J805" s="101">
        <f t="shared" si="1"/>
        <v>23.695174714659018</v>
      </c>
      <c r="K805" s="101">
        <f t="shared" si="2"/>
        <v>478</v>
      </c>
      <c r="L805" s="74">
        <f t="shared" si="537"/>
        <v>277</v>
      </c>
      <c r="M805" s="99">
        <f t="shared" si="191"/>
        <v>16526.084986259822</v>
      </c>
      <c r="N805" s="108">
        <f t="shared" si="692"/>
        <v>16526.084986259822</v>
      </c>
      <c r="O805" s="108"/>
      <c r="P805" s="108"/>
      <c r="Q805" s="108"/>
      <c r="R805" s="109">
        <f t="shared" ref="R805:R866" si="992">X805*(1+(AG805/100)*(AI805/100-1))</f>
        <v>0</v>
      </c>
      <c r="S805" s="99">
        <f t="shared" si="696"/>
        <v>13887.314664848051</v>
      </c>
      <c r="T805" s="108">
        <f t="shared" ref="T805:T866" si="993">AL805*AW805*AX805*AY805*IF(F805="백어택",1.2,1)</f>
        <v>13887.314664848051</v>
      </c>
      <c r="U805" s="108"/>
      <c r="V805" s="108"/>
      <c r="W805" s="108"/>
      <c r="X805" s="109">
        <f t="shared" ref="X805:X866" si="994">AL805*AS805+IF(AX805=1,AL805*AU805,AL805*AU805*2)</f>
        <v>0</v>
      </c>
      <c r="Y805" s="99">
        <f t="shared" si="8"/>
        <v>27774.629329696101</v>
      </c>
      <c r="Z805" s="108">
        <f t="shared" ref="Z805:Z910" si="995">T805*$D$58/100</f>
        <v>27774.629329696101</v>
      </c>
      <c r="AA805" s="108"/>
      <c r="AB805" s="108"/>
      <c r="AC805" s="108"/>
      <c r="AD805" s="109">
        <f t="shared" ref="AD805:AD910" si="996">X805*$D$58/100</f>
        <v>0</v>
      </c>
      <c r="AE805" s="99">
        <f>AO805*(1-$D$20/100)*(1-$D$17/100)-AR805</f>
        <v>27.727164197424003</v>
      </c>
      <c r="AF805" s="101">
        <f t="shared" si="851"/>
        <v>36</v>
      </c>
      <c r="AG805" s="101">
        <f t="shared" ref="AG805:AG866" si="997">IF($D$57&gt;100,100,$D$57)</f>
        <v>19.001300000000001</v>
      </c>
      <c r="AH805" s="101">
        <f t="shared" si="853"/>
        <v>657</v>
      </c>
      <c r="AI805" s="101">
        <f t="shared" si="854"/>
        <v>200</v>
      </c>
      <c r="AJ805" s="108">
        <f t="shared" ref="AJ805:AJ866" si="998">10/6</f>
        <v>1.6666666666666667</v>
      </c>
      <c r="AK805" s="101">
        <f t="shared" si="463"/>
        <v>9919.5104748914655</v>
      </c>
      <c r="AL805" s="101">
        <f t="shared" ref="AL805:AL866" si="999">(VLOOKUP(C805,$B$36:$AG$39,31,FALSE)+VLOOKUP(C805,$B$40:$AG$43,31,FALSE)*$D$54)*$D$59/100</f>
        <v>9919.5104748914655</v>
      </c>
      <c r="AM805" s="101"/>
      <c r="AN805" s="101"/>
      <c r="AO805" s="1">
        <v>36</v>
      </c>
      <c r="AP805" s="2">
        <v>36</v>
      </c>
      <c r="AQ805" s="74">
        <f t="shared" ref="AQ805:AQ866" si="1000">VLOOKUP(C805,$B$45:$AG$48,31,FALSE)</f>
        <v>657</v>
      </c>
      <c r="AR805" s="31">
        <f t="shared" ref="AR805:AR866" si="1001">IF(LEFT(E805,1)*1=1,$S$71,$R$71)</f>
        <v>0</v>
      </c>
      <c r="AS805" s="2">
        <f t="shared" ref="AS805:AS866" si="1002">IF(LEFT(E805,1)*1=2,$U$71,$T$71)</f>
        <v>0</v>
      </c>
      <c r="AT805" s="33">
        <f t="shared" ref="AT805:AT866" si="1003">IF(LEFT(E805,1)*1=3,$W$71,$V$71)</f>
        <v>0</v>
      </c>
      <c r="AU805" s="31">
        <f t="shared" ref="AU805:AU866" si="1004">IF(MID(E805,3,1)*1=1,$Y$71,$X$71)</f>
        <v>0</v>
      </c>
      <c r="AV805" s="2">
        <f t="shared" ref="AV805:AV866" si="1005">IF(MID(E805,3,1)*1=2,$AA$71,$Z$71)</f>
        <v>0</v>
      </c>
      <c r="AW805" s="33">
        <f t="shared" ref="AW805:AW866" si="1006">IF(MID(E805,3,1)*1=3,$AC$71,$AB$71)</f>
        <v>1</v>
      </c>
      <c r="AX805" s="31">
        <f t="shared" ref="AX805:AX866" si="1007">IF(MID(E805,5,1)*1=1,$AE$71,$AD$71)</f>
        <v>1.4</v>
      </c>
      <c r="AY805" s="33">
        <f t="shared" ref="AY805:AY866" si="1008">IF(MID(E805,5,1)*1=2,$AG$71,$AF$71)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customHeight="1">
      <c r="A806" s="2"/>
      <c r="B806" s="107">
        <v>731</v>
      </c>
      <c r="C806" s="31">
        <v>10</v>
      </c>
      <c r="D806" s="111" t="s">
        <v>21</v>
      </c>
      <c r="E806" s="2" t="s">
        <v>138</v>
      </c>
      <c r="F806" s="2"/>
      <c r="G806" s="2"/>
      <c r="H806" s="33"/>
      <c r="I806" s="99">
        <f t="shared" si="0"/>
        <v>851.46438595070617</v>
      </c>
      <c r="J806" s="101">
        <f t="shared" si="1"/>
        <v>23.695174714659018</v>
      </c>
      <c r="K806" s="101">
        <f t="shared" si="2"/>
        <v>242</v>
      </c>
      <c r="L806" s="74">
        <f t="shared" si="537"/>
        <v>169</v>
      </c>
      <c r="M806" s="99">
        <f t="shared" si="191"/>
        <v>23608.692837514034</v>
      </c>
      <c r="N806" s="108">
        <f t="shared" si="692"/>
        <v>16526.084986259822</v>
      </c>
      <c r="O806" s="108"/>
      <c r="P806" s="108"/>
      <c r="Q806" s="108"/>
      <c r="R806" s="109">
        <f t="shared" si="992"/>
        <v>7082.6078512542108</v>
      </c>
      <c r="S806" s="99">
        <f t="shared" si="696"/>
        <v>19839.020949782931</v>
      </c>
      <c r="T806" s="108">
        <f t="shared" si="993"/>
        <v>13887.314664848051</v>
      </c>
      <c r="U806" s="108"/>
      <c r="V806" s="108"/>
      <c r="W806" s="108"/>
      <c r="X806" s="109">
        <f t="shared" si="994"/>
        <v>5951.7062849348795</v>
      </c>
      <c r="Y806" s="99">
        <f t="shared" si="8"/>
        <v>39678.041899565862</v>
      </c>
      <c r="Z806" s="108">
        <f t="shared" si="995"/>
        <v>27774.629329696101</v>
      </c>
      <c r="AA806" s="108"/>
      <c r="AB806" s="108"/>
      <c r="AC806" s="108"/>
      <c r="AD806" s="109">
        <f t="shared" si="996"/>
        <v>11903.412569869759</v>
      </c>
      <c r="AE806" s="99">
        <f t="shared" ref="AE806:AE866" si="1009">AO806*(1-$D$20/100)*(1-$D$17/100)-AR806</f>
        <v>27.727164197424003</v>
      </c>
      <c r="AF806" s="101">
        <f t="shared" si="851"/>
        <v>36</v>
      </c>
      <c r="AG806" s="101">
        <f t="shared" si="997"/>
        <v>19.001300000000001</v>
      </c>
      <c r="AH806" s="101">
        <f t="shared" si="853"/>
        <v>657</v>
      </c>
      <c r="AI806" s="101">
        <f t="shared" si="854"/>
        <v>200</v>
      </c>
      <c r="AJ806" s="108">
        <f t="shared" si="998"/>
        <v>1.6666666666666667</v>
      </c>
      <c r="AK806" s="101">
        <f t="shared" si="463"/>
        <v>9919.5104748914655</v>
      </c>
      <c r="AL806" s="101">
        <f t="shared" si="999"/>
        <v>9919.5104748914655</v>
      </c>
      <c r="AM806" s="101"/>
      <c r="AN806" s="101"/>
      <c r="AO806" s="1">
        <v>36</v>
      </c>
      <c r="AP806" s="2">
        <v>36</v>
      </c>
      <c r="AQ806" s="74">
        <f t="shared" si="1000"/>
        <v>657</v>
      </c>
      <c r="AR806" s="31">
        <f t="shared" si="1001"/>
        <v>0</v>
      </c>
      <c r="AS806" s="2">
        <f t="shared" si="1002"/>
        <v>0</v>
      </c>
      <c r="AT806" s="33">
        <f t="shared" si="1003"/>
        <v>0</v>
      </c>
      <c r="AU806" s="31">
        <f t="shared" si="1004"/>
        <v>0.3</v>
      </c>
      <c r="AV806" s="2">
        <f t="shared" si="1005"/>
        <v>0</v>
      </c>
      <c r="AW806" s="33">
        <f t="shared" si="1006"/>
        <v>1</v>
      </c>
      <c r="AX806" s="31">
        <f t="shared" si="1007"/>
        <v>1.4</v>
      </c>
      <c r="AY806" s="33">
        <f t="shared" si="1008"/>
        <v>1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customHeight="1">
      <c r="A807" s="2"/>
      <c r="B807" s="107">
        <v>732</v>
      </c>
      <c r="C807" s="31">
        <v>10</v>
      </c>
      <c r="D807" s="111" t="s">
        <v>21</v>
      </c>
      <c r="E807" s="2" t="s">
        <v>141</v>
      </c>
      <c r="F807" s="2"/>
      <c r="G807" s="2" t="s">
        <v>177</v>
      </c>
      <c r="H807" s="33"/>
      <c r="I807" s="99">
        <f t="shared" si="0"/>
        <v>894.03760524824133</v>
      </c>
      <c r="J807" s="101">
        <f t="shared" si="1"/>
        <v>23.695174714659018</v>
      </c>
      <c r="K807" s="101">
        <f t="shared" si="2"/>
        <v>209</v>
      </c>
      <c r="L807" s="74">
        <f t="shared" si="537"/>
        <v>155</v>
      </c>
      <c r="M807" s="99">
        <f t="shared" si="191"/>
        <v>24789.127479389732</v>
      </c>
      <c r="N807" s="108">
        <f t="shared" si="692"/>
        <v>24789.127479389732</v>
      </c>
      <c r="O807" s="108"/>
      <c r="P807" s="108"/>
      <c r="Q807" s="108"/>
      <c r="R807" s="109">
        <f t="shared" si="992"/>
        <v>0</v>
      </c>
      <c r="S807" s="99">
        <f t="shared" si="696"/>
        <v>20830.971997272074</v>
      </c>
      <c r="T807" s="108">
        <f t="shared" si="993"/>
        <v>20830.971997272074</v>
      </c>
      <c r="U807" s="108"/>
      <c r="V807" s="108"/>
      <c r="W807" s="108"/>
      <c r="X807" s="109">
        <f t="shared" si="994"/>
        <v>0</v>
      </c>
      <c r="Y807" s="99">
        <f t="shared" si="8"/>
        <v>41661.943994544148</v>
      </c>
      <c r="Z807" s="108">
        <f t="shared" si="995"/>
        <v>41661.943994544148</v>
      </c>
      <c r="AA807" s="108"/>
      <c r="AB807" s="108"/>
      <c r="AC807" s="108"/>
      <c r="AD807" s="109">
        <f t="shared" si="996"/>
        <v>0</v>
      </c>
      <c r="AE807" s="99">
        <f t="shared" si="1009"/>
        <v>27.727164197424003</v>
      </c>
      <c r="AF807" s="101">
        <f t="shared" si="851"/>
        <v>36</v>
      </c>
      <c r="AG807" s="101">
        <f t="shared" si="997"/>
        <v>19.001300000000001</v>
      </c>
      <c r="AH807" s="101">
        <f t="shared" si="853"/>
        <v>657</v>
      </c>
      <c r="AI807" s="101">
        <f t="shared" si="854"/>
        <v>200</v>
      </c>
      <c r="AJ807" s="108">
        <f t="shared" si="998"/>
        <v>1.6666666666666667</v>
      </c>
      <c r="AK807" s="101">
        <f t="shared" si="463"/>
        <v>9919.5104748914655</v>
      </c>
      <c r="AL807" s="101">
        <f t="shared" si="999"/>
        <v>9919.5104748914655</v>
      </c>
      <c r="AM807" s="101"/>
      <c r="AN807" s="101"/>
      <c r="AO807" s="1">
        <v>36</v>
      </c>
      <c r="AP807" s="2">
        <v>36</v>
      </c>
      <c r="AQ807" s="74">
        <f t="shared" si="1000"/>
        <v>657</v>
      </c>
      <c r="AR807" s="31">
        <f t="shared" si="1001"/>
        <v>0</v>
      </c>
      <c r="AS807" s="2">
        <f t="shared" si="1002"/>
        <v>0</v>
      </c>
      <c r="AT807" s="33">
        <f t="shared" si="1003"/>
        <v>0</v>
      </c>
      <c r="AU807" s="31">
        <f t="shared" si="1004"/>
        <v>0</v>
      </c>
      <c r="AV807" s="2">
        <f t="shared" si="1005"/>
        <v>0</v>
      </c>
      <c r="AW807" s="33">
        <f t="shared" si="1006"/>
        <v>1.5</v>
      </c>
      <c r="AX807" s="31">
        <f t="shared" si="1007"/>
        <v>1.4</v>
      </c>
      <c r="AY807" s="33">
        <f t="shared" si="1008"/>
        <v>1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customHeight="1">
      <c r="A808" s="2"/>
      <c r="B808" s="107">
        <v>733</v>
      </c>
      <c r="C808" s="31">
        <v>10</v>
      </c>
      <c r="D808" s="111" t="s">
        <v>21</v>
      </c>
      <c r="E808" s="2" t="s">
        <v>150</v>
      </c>
      <c r="F808" s="2"/>
      <c r="G808" s="2"/>
      <c r="H808" s="33"/>
      <c r="I808" s="99">
        <f t="shared" si="0"/>
        <v>760.61858952670752</v>
      </c>
      <c r="J808" s="101">
        <f t="shared" si="1"/>
        <v>30.238644768832497</v>
      </c>
      <c r="K808" s="101">
        <f t="shared" si="2"/>
        <v>295</v>
      </c>
      <c r="L808" s="74">
        <f t="shared" si="537"/>
        <v>201</v>
      </c>
      <c r="M808" s="99">
        <f t="shared" si="191"/>
        <v>16526.084986259822</v>
      </c>
      <c r="N808" s="108">
        <f t="shared" si="692"/>
        <v>16526.084986259822</v>
      </c>
      <c r="O808" s="108"/>
      <c r="P808" s="108"/>
      <c r="Q808" s="108"/>
      <c r="R808" s="109">
        <f t="shared" si="992"/>
        <v>0</v>
      </c>
      <c r="S808" s="99">
        <f t="shared" si="696"/>
        <v>13887.314664848051</v>
      </c>
      <c r="T808" s="108">
        <f t="shared" si="993"/>
        <v>13887.314664848051</v>
      </c>
      <c r="U808" s="108"/>
      <c r="V808" s="108"/>
      <c r="W808" s="108"/>
      <c r="X808" s="109">
        <f t="shared" si="994"/>
        <v>0</v>
      </c>
      <c r="Y808" s="99">
        <f t="shared" si="8"/>
        <v>27774.629329696101</v>
      </c>
      <c r="Z808" s="108">
        <f t="shared" si="995"/>
        <v>27774.629329696101</v>
      </c>
      <c r="AA808" s="108"/>
      <c r="AB808" s="108"/>
      <c r="AC808" s="108"/>
      <c r="AD808" s="109">
        <f t="shared" si="996"/>
        <v>0</v>
      </c>
      <c r="AE808" s="99">
        <f t="shared" si="1009"/>
        <v>21.727164197424003</v>
      </c>
      <c r="AF808" s="101">
        <f t="shared" si="851"/>
        <v>36</v>
      </c>
      <c r="AG808" s="101">
        <f t="shared" si="997"/>
        <v>19.001300000000001</v>
      </c>
      <c r="AH808" s="101">
        <f t="shared" si="853"/>
        <v>657</v>
      </c>
      <c r="AI808" s="101">
        <f t="shared" si="854"/>
        <v>200</v>
      </c>
      <c r="AJ808" s="108">
        <f t="shared" si="998"/>
        <v>1.6666666666666667</v>
      </c>
      <c r="AK808" s="101">
        <f t="shared" si="463"/>
        <v>9919.5104748914655</v>
      </c>
      <c r="AL808" s="101">
        <f t="shared" si="999"/>
        <v>9919.5104748914655</v>
      </c>
      <c r="AM808" s="101"/>
      <c r="AN808" s="101"/>
      <c r="AO808" s="1">
        <v>36</v>
      </c>
      <c r="AP808" s="2">
        <v>36</v>
      </c>
      <c r="AQ808" s="74">
        <f t="shared" si="1000"/>
        <v>657</v>
      </c>
      <c r="AR808" s="31">
        <f t="shared" si="1001"/>
        <v>6</v>
      </c>
      <c r="AS808" s="2">
        <f t="shared" si="1002"/>
        <v>0</v>
      </c>
      <c r="AT808" s="33">
        <f t="shared" si="1003"/>
        <v>0</v>
      </c>
      <c r="AU808" s="31">
        <f t="shared" si="1004"/>
        <v>0</v>
      </c>
      <c r="AV808" s="2">
        <f t="shared" si="1005"/>
        <v>0</v>
      </c>
      <c r="AW808" s="33">
        <f t="shared" si="1006"/>
        <v>1</v>
      </c>
      <c r="AX808" s="31">
        <f t="shared" si="1007"/>
        <v>1.4</v>
      </c>
      <c r="AY808" s="33">
        <f t="shared" si="1008"/>
        <v>1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customHeight="1">
      <c r="A809" s="2"/>
      <c r="B809" s="107">
        <v>734</v>
      </c>
      <c r="C809" s="31">
        <v>10</v>
      </c>
      <c r="D809" s="111" t="s">
        <v>21</v>
      </c>
      <c r="E809" s="2" t="s">
        <v>164</v>
      </c>
      <c r="F809" s="2"/>
      <c r="G809" s="2"/>
      <c r="H809" s="33"/>
      <c r="I809" s="99">
        <f t="shared" si="0"/>
        <v>1086.5979850381536</v>
      </c>
      <c r="J809" s="101">
        <f t="shared" si="1"/>
        <v>30.238644768832497</v>
      </c>
      <c r="K809" s="101">
        <f t="shared" si="2"/>
        <v>126</v>
      </c>
      <c r="L809" s="74">
        <f t="shared" si="537"/>
        <v>104</v>
      </c>
      <c r="M809" s="99">
        <f t="shared" si="191"/>
        <v>23608.692837514034</v>
      </c>
      <c r="N809" s="108">
        <f t="shared" si="692"/>
        <v>16526.084986259822</v>
      </c>
      <c r="O809" s="108"/>
      <c r="P809" s="108"/>
      <c r="Q809" s="108"/>
      <c r="R809" s="109">
        <f t="shared" si="992"/>
        <v>7082.6078512542108</v>
      </c>
      <c r="S809" s="99">
        <f t="shared" si="696"/>
        <v>19839.020949782931</v>
      </c>
      <c r="T809" s="108">
        <f t="shared" si="993"/>
        <v>13887.314664848051</v>
      </c>
      <c r="U809" s="108"/>
      <c r="V809" s="108"/>
      <c r="W809" s="108"/>
      <c r="X809" s="109">
        <f t="shared" si="994"/>
        <v>5951.7062849348795</v>
      </c>
      <c r="Y809" s="99">
        <f t="shared" si="8"/>
        <v>39678.041899565862</v>
      </c>
      <c r="Z809" s="108">
        <f t="shared" si="995"/>
        <v>27774.629329696101</v>
      </c>
      <c r="AA809" s="108"/>
      <c r="AB809" s="108"/>
      <c r="AC809" s="108"/>
      <c r="AD809" s="109">
        <f t="shared" si="996"/>
        <v>11903.412569869759</v>
      </c>
      <c r="AE809" s="99">
        <f t="shared" si="1009"/>
        <v>21.727164197424003</v>
      </c>
      <c r="AF809" s="101">
        <f t="shared" si="851"/>
        <v>36</v>
      </c>
      <c r="AG809" s="101">
        <f t="shared" si="997"/>
        <v>19.001300000000001</v>
      </c>
      <c r="AH809" s="101">
        <f t="shared" si="853"/>
        <v>657</v>
      </c>
      <c r="AI809" s="101">
        <f t="shared" si="854"/>
        <v>200</v>
      </c>
      <c r="AJ809" s="108">
        <f t="shared" si="998"/>
        <v>1.6666666666666667</v>
      </c>
      <c r="AK809" s="101">
        <f t="shared" si="463"/>
        <v>9919.5104748914655</v>
      </c>
      <c r="AL809" s="101">
        <f t="shared" si="999"/>
        <v>9919.5104748914655</v>
      </c>
      <c r="AM809" s="101"/>
      <c r="AN809" s="101"/>
      <c r="AO809" s="1">
        <v>36</v>
      </c>
      <c r="AP809" s="2">
        <v>36</v>
      </c>
      <c r="AQ809" s="74">
        <f t="shared" si="1000"/>
        <v>657</v>
      </c>
      <c r="AR809" s="31">
        <f t="shared" si="1001"/>
        <v>6</v>
      </c>
      <c r="AS809" s="2">
        <f t="shared" si="1002"/>
        <v>0</v>
      </c>
      <c r="AT809" s="33">
        <f t="shared" si="1003"/>
        <v>0</v>
      </c>
      <c r="AU809" s="31">
        <f t="shared" si="1004"/>
        <v>0.3</v>
      </c>
      <c r="AV809" s="2">
        <f t="shared" si="1005"/>
        <v>0</v>
      </c>
      <c r="AW809" s="33">
        <f t="shared" si="1006"/>
        <v>1</v>
      </c>
      <c r="AX809" s="31">
        <f t="shared" si="1007"/>
        <v>1.4</v>
      </c>
      <c r="AY809" s="33">
        <f t="shared" si="1008"/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customHeight="1">
      <c r="A810" s="2"/>
      <c r="B810" s="107">
        <v>735</v>
      </c>
      <c r="C810" s="31">
        <v>10</v>
      </c>
      <c r="D810" s="111" t="s">
        <v>21</v>
      </c>
      <c r="E810" s="2" t="s">
        <v>156</v>
      </c>
      <c r="F810" s="2"/>
      <c r="G810" s="2" t="s">
        <v>177</v>
      </c>
      <c r="H810" s="33"/>
      <c r="I810" s="99">
        <f t="shared" si="0"/>
        <v>1140.9278842900612</v>
      </c>
      <c r="J810" s="101">
        <f t="shared" si="1"/>
        <v>30.238644768832497</v>
      </c>
      <c r="K810" s="101">
        <f t="shared" si="2"/>
        <v>109</v>
      </c>
      <c r="L810" s="74">
        <f t="shared" si="537"/>
        <v>92</v>
      </c>
      <c r="M810" s="99">
        <f t="shared" si="191"/>
        <v>24789.127479389732</v>
      </c>
      <c r="N810" s="108">
        <f t="shared" si="692"/>
        <v>24789.127479389732</v>
      </c>
      <c r="O810" s="108"/>
      <c r="P810" s="108"/>
      <c r="Q810" s="108"/>
      <c r="R810" s="109">
        <f t="shared" si="992"/>
        <v>0</v>
      </c>
      <c r="S810" s="99">
        <f t="shared" si="696"/>
        <v>20830.971997272074</v>
      </c>
      <c r="T810" s="108">
        <f t="shared" si="993"/>
        <v>20830.971997272074</v>
      </c>
      <c r="U810" s="108"/>
      <c r="V810" s="108"/>
      <c r="W810" s="108"/>
      <c r="X810" s="109">
        <f t="shared" si="994"/>
        <v>0</v>
      </c>
      <c r="Y810" s="99">
        <f t="shared" si="8"/>
        <v>41661.943994544148</v>
      </c>
      <c r="Z810" s="108">
        <f t="shared" si="995"/>
        <v>41661.943994544148</v>
      </c>
      <c r="AA810" s="108"/>
      <c r="AB810" s="108"/>
      <c r="AC810" s="108"/>
      <c r="AD810" s="109">
        <f t="shared" si="996"/>
        <v>0</v>
      </c>
      <c r="AE810" s="99">
        <f t="shared" si="1009"/>
        <v>21.727164197424003</v>
      </c>
      <c r="AF810" s="101">
        <f t="shared" si="851"/>
        <v>36</v>
      </c>
      <c r="AG810" s="101">
        <f t="shared" si="997"/>
        <v>19.001300000000001</v>
      </c>
      <c r="AH810" s="101">
        <f t="shared" si="853"/>
        <v>657</v>
      </c>
      <c r="AI810" s="101">
        <f t="shared" si="854"/>
        <v>200</v>
      </c>
      <c r="AJ810" s="108">
        <f t="shared" si="998"/>
        <v>1.6666666666666667</v>
      </c>
      <c r="AK810" s="101">
        <f t="shared" si="463"/>
        <v>9919.5104748914655</v>
      </c>
      <c r="AL810" s="101">
        <f t="shared" si="999"/>
        <v>9919.5104748914655</v>
      </c>
      <c r="AM810" s="101"/>
      <c r="AN810" s="101"/>
      <c r="AO810" s="1">
        <v>36</v>
      </c>
      <c r="AP810" s="2">
        <v>36</v>
      </c>
      <c r="AQ810" s="74">
        <f t="shared" si="1000"/>
        <v>657</v>
      </c>
      <c r="AR810" s="31">
        <f t="shared" si="1001"/>
        <v>6</v>
      </c>
      <c r="AS810" s="2">
        <f t="shared" si="1002"/>
        <v>0</v>
      </c>
      <c r="AT810" s="33">
        <f t="shared" si="1003"/>
        <v>0</v>
      </c>
      <c r="AU810" s="31">
        <f t="shared" si="1004"/>
        <v>0</v>
      </c>
      <c r="AV810" s="2">
        <f t="shared" si="1005"/>
        <v>0</v>
      </c>
      <c r="AW810" s="33">
        <f t="shared" si="1006"/>
        <v>1.5</v>
      </c>
      <c r="AX810" s="31">
        <f t="shared" si="1007"/>
        <v>1.4</v>
      </c>
      <c r="AY810" s="33">
        <f t="shared" si="1008"/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customHeight="1">
      <c r="A811" s="2"/>
      <c r="B811" s="107">
        <v>736</v>
      </c>
      <c r="C811" s="31">
        <v>10</v>
      </c>
      <c r="D811" s="111" t="s">
        <v>21</v>
      </c>
      <c r="E811" s="2" t="s">
        <v>161</v>
      </c>
      <c r="F811" s="2"/>
      <c r="G811" s="2"/>
      <c r="H811" s="33"/>
      <c r="I811" s="99">
        <f t="shared" si="0"/>
        <v>681.17150876056485</v>
      </c>
      <c r="J811" s="101">
        <f t="shared" si="1"/>
        <v>23.695174714659018</v>
      </c>
      <c r="K811" s="101">
        <f t="shared" si="2"/>
        <v>374</v>
      </c>
      <c r="L811" s="74">
        <f t="shared" si="537"/>
        <v>239</v>
      </c>
      <c r="M811" s="99">
        <f t="shared" si="191"/>
        <v>18886.954270011225</v>
      </c>
      <c r="N811" s="108">
        <f t="shared" si="692"/>
        <v>16526.084986259822</v>
      </c>
      <c r="O811" s="108"/>
      <c r="P811" s="108"/>
      <c r="Q811" s="108"/>
      <c r="R811" s="109">
        <f t="shared" si="992"/>
        <v>2360.8692837514036</v>
      </c>
      <c r="S811" s="99">
        <f t="shared" si="696"/>
        <v>15871.216759826344</v>
      </c>
      <c r="T811" s="108">
        <f t="shared" si="993"/>
        <v>13887.314664848051</v>
      </c>
      <c r="U811" s="108"/>
      <c r="V811" s="108"/>
      <c r="W811" s="108"/>
      <c r="X811" s="109">
        <f t="shared" si="994"/>
        <v>1983.9020949782932</v>
      </c>
      <c r="Y811" s="99">
        <f t="shared" si="8"/>
        <v>31742.433519652688</v>
      </c>
      <c r="Z811" s="108">
        <f t="shared" si="995"/>
        <v>27774.629329696101</v>
      </c>
      <c r="AA811" s="108"/>
      <c r="AB811" s="108"/>
      <c r="AC811" s="108"/>
      <c r="AD811" s="109">
        <f t="shared" si="996"/>
        <v>3967.8041899565865</v>
      </c>
      <c r="AE811" s="99">
        <f t="shared" si="1009"/>
        <v>27.727164197424003</v>
      </c>
      <c r="AF811" s="101">
        <f t="shared" si="851"/>
        <v>36</v>
      </c>
      <c r="AG811" s="101">
        <f t="shared" si="997"/>
        <v>19.001300000000001</v>
      </c>
      <c r="AH811" s="101">
        <f t="shared" si="853"/>
        <v>657</v>
      </c>
      <c r="AI811" s="101">
        <f t="shared" si="854"/>
        <v>200</v>
      </c>
      <c r="AJ811" s="108">
        <f t="shared" si="998"/>
        <v>1.6666666666666667</v>
      </c>
      <c r="AK811" s="101">
        <f t="shared" si="463"/>
        <v>9919.5104748914655</v>
      </c>
      <c r="AL811" s="101">
        <f t="shared" si="999"/>
        <v>9919.5104748914655</v>
      </c>
      <c r="AM811" s="101"/>
      <c r="AN811" s="101"/>
      <c r="AO811" s="1">
        <v>36</v>
      </c>
      <c r="AP811" s="2">
        <v>36</v>
      </c>
      <c r="AQ811" s="74">
        <f t="shared" si="1000"/>
        <v>657</v>
      </c>
      <c r="AR811" s="31">
        <f t="shared" si="1001"/>
        <v>0</v>
      </c>
      <c r="AS811" s="2">
        <f t="shared" si="1002"/>
        <v>0.2</v>
      </c>
      <c r="AT811" s="33">
        <f t="shared" si="1003"/>
        <v>0</v>
      </c>
      <c r="AU811" s="31">
        <f t="shared" si="1004"/>
        <v>0</v>
      </c>
      <c r="AV811" s="2">
        <f t="shared" si="1005"/>
        <v>0</v>
      </c>
      <c r="AW811" s="33">
        <f t="shared" si="1006"/>
        <v>1</v>
      </c>
      <c r="AX811" s="31">
        <f t="shared" si="1007"/>
        <v>1.4</v>
      </c>
      <c r="AY811" s="33">
        <f t="shared" si="1008"/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customHeight="1">
      <c r="A812" s="2"/>
      <c r="B812" s="107">
        <v>737</v>
      </c>
      <c r="C812" s="31">
        <v>10</v>
      </c>
      <c r="D812" s="111" t="s">
        <v>21</v>
      </c>
      <c r="E812" s="2" t="s">
        <v>169</v>
      </c>
      <c r="F812" s="2"/>
      <c r="G812" s="2"/>
      <c r="H812" s="33"/>
      <c r="I812" s="99">
        <f t="shared" si="0"/>
        <v>936.61082454577684</v>
      </c>
      <c r="J812" s="101">
        <f t="shared" si="1"/>
        <v>23.695174714659018</v>
      </c>
      <c r="K812" s="101">
        <f t="shared" si="2"/>
        <v>188</v>
      </c>
      <c r="L812" s="74">
        <f t="shared" si="537"/>
        <v>143</v>
      </c>
      <c r="M812" s="99">
        <f t="shared" si="191"/>
        <v>25969.562121265437</v>
      </c>
      <c r="N812" s="108">
        <f t="shared" si="692"/>
        <v>16526.084986259822</v>
      </c>
      <c r="O812" s="108"/>
      <c r="P812" s="108"/>
      <c r="Q812" s="108"/>
      <c r="R812" s="109">
        <f t="shared" si="992"/>
        <v>9443.4771350056144</v>
      </c>
      <c r="S812" s="99">
        <f t="shared" si="696"/>
        <v>21822.923044761224</v>
      </c>
      <c r="T812" s="108">
        <f t="shared" si="993"/>
        <v>13887.314664848051</v>
      </c>
      <c r="U812" s="108"/>
      <c r="V812" s="108"/>
      <c r="W812" s="108"/>
      <c r="X812" s="109">
        <f t="shared" si="994"/>
        <v>7935.6083799131729</v>
      </c>
      <c r="Y812" s="99">
        <f t="shared" si="8"/>
        <v>43645.846089522449</v>
      </c>
      <c r="Z812" s="108">
        <f t="shared" si="995"/>
        <v>27774.629329696101</v>
      </c>
      <c r="AA812" s="108"/>
      <c r="AB812" s="108"/>
      <c r="AC812" s="108"/>
      <c r="AD812" s="109">
        <f t="shared" si="996"/>
        <v>15871.216759826346</v>
      </c>
      <c r="AE812" s="99">
        <f t="shared" si="1009"/>
        <v>27.727164197424003</v>
      </c>
      <c r="AF812" s="101">
        <f t="shared" si="851"/>
        <v>36</v>
      </c>
      <c r="AG812" s="101">
        <f t="shared" si="997"/>
        <v>19.001300000000001</v>
      </c>
      <c r="AH812" s="101">
        <f t="shared" si="853"/>
        <v>657</v>
      </c>
      <c r="AI812" s="101">
        <f t="shared" si="854"/>
        <v>200</v>
      </c>
      <c r="AJ812" s="108">
        <f t="shared" si="998"/>
        <v>1.6666666666666667</v>
      </c>
      <c r="AK812" s="101">
        <f t="shared" si="463"/>
        <v>9919.5104748914655</v>
      </c>
      <c r="AL812" s="101">
        <f t="shared" si="999"/>
        <v>9919.5104748914655</v>
      </c>
      <c r="AM812" s="101"/>
      <c r="AN812" s="101"/>
      <c r="AO812" s="1">
        <v>36</v>
      </c>
      <c r="AP812" s="2">
        <v>36</v>
      </c>
      <c r="AQ812" s="74">
        <f t="shared" si="1000"/>
        <v>657</v>
      </c>
      <c r="AR812" s="31">
        <f t="shared" si="1001"/>
        <v>0</v>
      </c>
      <c r="AS812" s="2">
        <f t="shared" si="1002"/>
        <v>0.2</v>
      </c>
      <c r="AT812" s="33">
        <f t="shared" si="1003"/>
        <v>0</v>
      </c>
      <c r="AU812" s="31">
        <f t="shared" si="1004"/>
        <v>0.3</v>
      </c>
      <c r="AV812" s="2">
        <f t="shared" si="1005"/>
        <v>0</v>
      </c>
      <c r="AW812" s="33">
        <f t="shared" si="1006"/>
        <v>1</v>
      </c>
      <c r="AX812" s="31">
        <f t="shared" si="1007"/>
        <v>1.4</v>
      </c>
      <c r="AY812" s="33">
        <f t="shared" si="1008"/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customHeight="1">
      <c r="A813" s="2"/>
      <c r="B813" s="107">
        <v>738</v>
      </c>
      <c r="C813" s="31">
        <v>10</v>
      </c>
      <c r="D813" s="111" t="s">
        <v>21</v>
      </c>
      <c r="E813" s="2" t="s">
        <v>171</v>
      </c>
      <c r="F813" s="2"/>
      <c r="G813" s="2" t="s">
        <v>177</v>
      </c>
      <c r="H813" s="33"/>
      <c r="I813" s="99">
        <f t="shared" si="0"/>
        <v>979.184043843312</v>
      </c>
      <c r="J813" s="101">
        <f t="shared" si="1"/>
        <v>23.695174714659018</v>
      </c>
      <c r="K813" s="101">
        <f t="shared" si="2"/>
        <v>172</v>
      </c>
      <c r="L813" s="74">
        <f t="shared" si="537"/>
        <v>132</v>
      </c>
      <c r="M813" s="99">
        <f t="shared" si="191"/>
        <v>27149.996763141135</v>
      </c>
      <c r="N813" s="108">
        <f t="shared" si="692"/>
        <v>24789.127479389732</v>
      </c>
      <c r="O813" s="108"/>
      <c r="P813" s="108"/>
      <c r="Q813" s="108"/>
      <c r="R813" s="109">
        <f t="shared" si="992"/>
        <v>2360.8692837514036</v>
      </c>
      <c r="S813" s="99">
        <f t="shared" si="696"/>
        <v>22814.874092250368</v>
      </c>
      <c r="T813" s="108">
        <f t="shared" si="993"/>
        <v>20830.971997272074</v>
      </c>
      <c r="U813" s="108"/>
      <c r="V813" s="108"/>
      <c r="W813" s="108"/>
      <c r="X813" s="109">
        <f t="shared" si="994"/>
        <v>1983.9020949782932</v>
      </c>
      <c r="Y813" s="99">
        <f t="shared" si="8"/>
        <v>45629.748184500735</v>
      </c>
      <c r="Z813" s="108">
        <f t="shared" si="995"/>
        <v>41661.943994544148</v>
      </c>
      <c r="AA813" s="108"/>
      <c r="AB813" s="108"/>
      <c r="AC813" s="108"/>
      <c r="AD813" s="109">
        <f t="shared" si="996"/>
        <v>3967.8041899565865</v>
      </c>
      <c r="AE813" s="99">
        <f t="shared" si="1009"/>
        <v>27.727164197424003</v>
      </c>
      <c r="AF813" s="101">
        <f t="shared" si="851"/>
        <v>36</v>
      </c>
      <c r="AG813" s="101">
        <f t="shared" si="997"/>
        <v>19.001300000000001</v>
      </c>
      <c r="AH813" s="101">
        <f t="shared" si="853"/>
        <v>657</v>
      </c>
      <c r="AI813" s="101">
        <f t="shared" si="854"/>
        <v>200</v>
      </c>
      <c r="AJ813" s="108">
        <f t="shared" si="998"/>
        <v>1.6666666666666667</v>
      </c>
      <c r="AK813" s="101">
        <f t="shared" si="463"/>
        <v>9919.5104748914655</v>
      </c>
      <c r="AL813" s="101">
        <f t="shared" si="999"/>
        <v>9919.5104748914655</v>
      </c>
      <c r="AM813" s="101"/>
      <c r="AN813" s="101"/>
      <c r="AO813" s="1">
        <v>36</v>
      </c>
      <c r="AP813" s="2">
        <v>36</v>
      </c>
      <c r="AQ813" s="74">
        <f t="shared" si="1000"/>
        <v>657</v>
      </c>
      <c r="AR813" s="31">
        <f t="shared" si="1001"/>
        <v>0</v>
      </c>
      <c r="AS813" s="2">
        <f t="shared" si="1002"/>
        <v>0.2</v>
      </c>
      <c r="AT813" s="33">
        <f t="shared" si="1003"/>
        <v>0</v>
      </c>
      <c r="AU813" s="31">
        <f t="shared" si="1004"/>
        <v>0</v>
      </c>
      <c r="AV813" s="2">
        <f t="shared" si="1005"/>
        <v>0</v>
      </c>
      <c r="AW813" s="33">
        <f t="shared" si="1006"/>
        <v>1.5</v>
      </c>
      <c r="AX813" s="31">
        <f t="shared" si="1007"/>
        <v>1.4</v>
      </c>
      <c r="AY813" s="33">
        <f t="shared" si="1008"/>
        <v>1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customHeight="1">
      <c r="A814" s="2"/>
      <c r="B814" s="107">
        <v>739</v>
      </c>
      <c r="C814" s="31">
        <v>10</v>
      </c>
      <c r="D814" s="111" t="s">
        <v>21</v>
      </c>
      <c r="E814" s="2" t="s">
        <v>92</v>
      </c>
      <c r="F814" s="2"/>
      <c r="G814" s="2"/>
      <c r="H814" s="33"/>
      <c r="I814" s="99">
        <f t="shared" si="0"/>
        <v>681.17150876056508</v>
      </c>
      <c r="J814" s="101">
        <f t="shared" si="1"/>
        <v>23.695174714659018</v>
      </c>
      <c r="K814" s="101">
        <f t="shared" si="2"/>
        <v>373</v>
      </c>
      <c r="L814" s="74">
        <f t="shared" si="537"/>
        <v>238</v>
      </c>
      <c r="M814" s="99">
        <f t="shared" si="191"/>
        <v>18886.954270011229</v>
      </c>
      <c r="N814" s="108">
        <f t="shared" si="692"/>
        <v>18886.954270011229</v>
      </c>
      <c r="O814" s="108"/>
      <c r="P814" s="108"/>
      <c r="Q814" s="108"/>
      <c r="R814" s="109">
        <f t="shared" si="992"/>
        <v>0</v>
      </c>
      <c r="S814" s="99">
        <f t="shared" si="696"/>
        <v>15871.216759826346</v>
      </c>
      <c r="T814" s="108">
        <f t="shared" si="993"/>
        <v>15871.216759826346</v>
      </c>
      <c r="U814" s="108"/>
      <c r="V814" s="108"/>
      <c r="W814" s="108"/>
      <c r="X814" s="109">
        <f t="shared" si="994"/>
        <v>0</v>
      </c>
      <c r="Y814" s="99">
        <f t="shared" si="8"/>
        <v>31742.433519652692</v>
      </c>
      <c r="Z814" s="108">
        <f t="shared" si="995"/>
        <v>31742.433519652692</v>
      </c>
      <c r="AA814" s="108"/>
      <c r="AB814" s="108"/>
      <c r="AC814" s="108"/>
      <c r="AD814" s="109">
        <f t="shared" si="996"/>
        <v>0</v>
      </c>
      <c r="AE814" s="99">
        <f t="shared" si="1009"/>
        <v>27.727164197424003</v>
      </c>
      <c r="AF814" s="101">
        <f t="shared" si="851"/>
        <v>36</v>
      </c>
      <c r="AG814" s="101">
        <f t="shared" si="997"/>
        <v>19.001300000000001</v>
      </c>
      <c r="AH814" s="101">
        <f t="shared" si="853"/>
        <v>657</v>
      </c>
      <c r="AI814" s="101">
        <f t="shared" si="854"/>
        <v>200</v>
      </c>
      <c r="AJ814" s="108">
        <f t="shared" si="998"/>
        <v>1.6666666666666667</v>
      </c>
      <c r="AK814" s="101">
        <f t="shared" si="463"/>
        <v>9919.5104748914655</v>
      </c>
      <c r="AL814" s="101">
        <f t="shared" si="999"/>
        <v>9919.5104748914655</v>
      </c>
      <c r="AM814" s="101"/>
      <c r="AN814" s="101"/>
      <c r="AO814" s="1">
        <v>36</v>
      </c>
      <c r="AP814" s="2">
        <v>36</v>
      </c>
      <c r="AQ814" s="74">
        <f t="shared" si="1000"/>
        <v>657</v>
      </c>
      <c r="AR814" s="31">
        <f t="shared" si="1001"/>
        <v>0</v>
      </c>
      <c r="AS814" s="2">
        <f t="shared" si="1002"/>
        <v>0</v>
      </c>
      <c r="AT814" s="33">
        <f t="shared" si="1003"/>
        <v>0</v>
      </c>
      <c r="AU814" s="31">
        <f t="shared" si="1004"/>
        <v>0</v>
      </c>
      <c r="AV814" s="2">
        <f t="shared" si="1005"/>
        <v>0</v>
      </c>
      <c r="AW814" s="33">
        <f t="shared" si="1006"/>
        <v>1</v>
      </c>
      <c r="AX814" s="31">
        <f t="shared" si="1007"/>
        <v>1</v>
      </c>
      <c r="AY814" s="33">
        <f t="shared" si="1008"/>
        <v>1.6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customHeight="1">
      <c r="A815" s="2"/>
      <c r="B815" s="107">
        <v>740</v>
      </c>
      <c r="C815" s="31">
        <v>10</v>
      </c>
      <c r="D815" s="111" t="s">
        <v>21</v>
      </c>
      <c r="E815" s="2" t="s">
        <v>139</v>
      </c>
      <c r="F815" s="2"/>
      <c r="G815" s="2"/>
      <c r="H815" s="33"/>
      <c r="I815" s="99">
        <f t="shared" si="0"/>
        <v>808.8911666531709</v>
      </c>
      <c r="J815" s="101">
        <f t="shared" si="1"/>
        <v>23.695174714659018</v>
      </c>
      <c r="K815" s="101">
        <f t="shared" si="2"/>
        <v>264</v>
      </c>
      <c r="L815" s="74">
        <f t="shared" si="537"/>
        <v>186</v>
      </c>
      <c r="M815" s="99">
        <f t="shared" si="191"/>
        <v>22428.258195638333</v>
      </c>
      <c r="N815" s="108">
        <f t="shared" si="692"/>
        <v>18886.954270011229</v>
      </c>
      <c r="O815" s="108"/>
      <c r="P815" s="108"/>
      <c r="Q815" s="108"/>
      <c r="R815" s="109">
        <f t="shared" si="992"/>
        <v>3541.3039256271054</v>
      </c>
      <c r="S815" s="99">
        <f t="shared" si="696"/>
        <v>18847.069902293784</v>
      </c>
      <c r="T815" s="108">
        <f t="shared" si="993"/>
        <v>15871.216759826346</v>
      </c>
      <c r="U815" s="108"/>
      <c r="V815" s="108"/>
      <c r="W815" s="108"/>
      <c r="X815" s="109">
        <f t="shared" si="994"/>
        <v>2975.8531424674397</v>
      </c>
      <c r="Y815" s="99">
        <f t="shared" si="8"/>
        <v>37694.139804587569</v>
      </c>
      <c r="Z815" s="108">
        <f t="shared" si="995"/>
        <v>31742.433519652692</v>
      </c>
      <c r="AA815" s="108"/>
      <c r="AB815" s="108"/>
      <c r="AC815" s="108"/>
      <c r="AD815" s="109">
        <f t="shared" si="996"/>
        <v>5951.7062849348795</v>
      </c>
      <c r="AE815" s="99">
        <f t="shared" si="1009"/>
        <v>27.727164197424003</v>
      </c>
      <c r="AF815" s="101">
        <f t="shared" si="851"/>
        <v>36</v>
      </c>
      <c r="AG815" s="101">
        <f t="shared" si="997"/>
        <v>19.001300000000001</v>
      </c>
      <c r="AH815" s="101">
        <f t="shared" si="853"/>
        <v>657</v>
      </c>
      <c r="AI815" s="101">
        <f t="shared" si="854"/>
        <v>200</v>
      </c>
      <c r="AJ815" s="108">
        <f t="shared" si="998"/>
        <v>1.6666666666666667</v>
      </c>
      <c r="AK815" s="101">
        <f t="shared" si="463"/>
        <v>9919.5104748914655</v>
      </c>
      <c r="AL815" s="101">
        <f t="shared" si="999"/>
        <v>9919.5104748914655</v>
      </c>
      <c r="AM815" s="101"/>
      <c r="AN815" s="101"/>
      <c r="AO815" s="1">
        <v>36</v>
      </c>
      <c r="AP815" s="2">
        <v>36</v>
      </c>
      <c r="AQ815" s="74">
        <f t="shared" si="1000"/>
        <v>657</v>
      </c>
      <c r="AR815" s="31">
        <f t="shared" si="1001"/>
        <v>0</v>
      </c>
      <c r="AS815" s="2">
        <f t="shared" si="1002"/>
        <v>0</v>
      </c>
      <c r="AT815" s="33">
        <f t="shared" si="1003"/>
        <v>0</v>
      </c>
      <c r="AU815" s="31">
        <f t="shared" si="1004"/>
        <v>0.3</v>
      </c>
      <c r="AV815" s="2">
        <f t="shared" si="1005"/>
        <v>0</v>
      </c>
      <c r="AW815" s="33">
        <f t="shared" si="1006"/>
        <v>1</v>
      </c>
      <c r="AX815" s="31">
        <f t="shared" si="1007"/>
        <v>1</v>
      </c>
      <c r="AY815" s="33">
        <f t="shared" si="1008"/>
        <v>1.6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customHeight="1">
      <c r="A816" s="2"/>
      <c r="B816" s="107">
        <v>741</v>
      </c>
      <c r="C816" s="31">
        <v>10</v>
      </c>
      <c r="D816" s="111" t="s">
        <v>21</v>
      </c>
      <c r="E816" s="2" t="s">
        <v>98</v>
      </c>
      <c r="F816" s="2"/>
      <c r="G816" s="2" t="s">
        <v>177</v>
      </c>
      <c r="H816" s="33"/>
      <c r="I816" s="99">
        <f t="shared" si="0"/>
        <v>1021.7572631408475</v>
      </c>
      <c r="J816" s="101">
        <f t="shared" si="1"/>
        <v>23.695174714659018</v>
      </c>
      <c r="K816" s="101">
        <f t="shared" si="2"/>
        <v>153</v>
      </c>
      <c r="L816" s="74">
        <f t="shared" si="537"/>
        <v>120</v>
      </c>
      <c r="M816" s="99">
        <f t="shared" si="191"/>
        <v>28330.431405016843</v>
      </c>
      <c r="N816" s="108">
        <f t="shared" si="692"/>
        <v>28330.431405016843</v>
      </c>
      <c r="O816" s="108"/>
      <c r="P816" s="108"/>
      <c r="Q816" s="108"/>
      <c r="R816" s="109">
        <f t="shared" si="992"/>
        <v>0</v>
      </c>
      <c r="S816" s="99">
        <f t="shared" si="696"/>
        <v>23806.825139739518</v>
      </c>
      <c r="T816" s="108">
        <f t="shared" si="993"/>
        <v>23806.825139739518</v>
      </c>
      <c r="U816" s="108"/>
      <c r="V816" s="108"/>
      <c r="W816" s="108"/>
      <c r="X816" s="109">
        <f t="shared" si="994"/>
        <v>0</v>
      </c>
      <c r="Y816" s="99">
        <f t="shared" si="8"/>
        <v>47613.650279479036</v>
      </c>
      <c r="Z816" s="108">
        <f t="shared" si="995"/>
        <v>47613.650279479036</v>
      </c>
      <c r="AA816" s="108"/>
      <c r="AB816" s="108"/>
      <c r="AC816" s="108"/>
      <c r="AD816" s="109">
        <f t="shared" si="996"/>
        <v>0</v>
      </c>
      <c r="AE816" s="99">
        <f t="shared" si="1009"/>
        <v>27.727164197424003</v>
      </c>
      <c r="AF816" s="101">
        <f t="shared" si="851"/>
        <v>36</v>
      </c>
      <c r="AG816" s="101">
        <f t="shared" si="997"/>
        <v>19.001300000000001</v>
      </c>
      <c r="AH816" s="101">
        <f t="shared" si="853"/>
        <v>657</v>
      </c>
      <c r="AI816" s="101">
        <f t="shared" si="854"/>
        <v>200</v>
      </c>
      <c r="AJ816" s="108">
        <f t="shared" si="998"/>
        <v>1.6666666666666667</v>
      </c>
      <c r="AK816" s="101">
        <f t="shared" si="463"/>
        <v>9919.5104748914655</v>
      </c>
      <c r="AL816" s="101">
        <f t="shared" si="999"/>
        <v>9919.5104748914655</v>
      </c>
      <c r="AM816" s="101"/>
      <c r="AN816" s="101"/>
      <c r="AO816" s="1">
        <v>36</v>
      </c>
      <c r="AP816" s="2">
        <v>36</v>
      </c>
      <c r="AQ816" s="74">
        <f t="shared" si="1000"/>
        <v>657</v>
      </c>
      <c r="AR816" s="31">
        <f t="shared" si="1001"/>
        <v>0</v>
      </c>
      <c r="AS816" s="2">
        <f t="shared" si="1002"/>
        <v>0</v>
      </c>
      <c r="AT816" s="33">
        <f t="shared" si="1003"/>
        <v>0</v>
      </c>
      <c r="AU816" s="31">
        <f t="shared" si="1004"/>
        <v>0</v>
      </c>
      <c r="AV816" s="2">
        <f t="shared" si="1005"/>
        <v>0</v>
      </c>
      <c r="AW816" s="33">
        <f t="shared" si="1006"/>
        <v>1.5</v>
      </c>
      <c r="AX816" s="31">
        <f t="shared" si="1007"/>
        <v>1</v>
      </c>
      <c r="AY816" s="33">
        <f t="shared" si="1008"/>
        <v>1.6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customHeight="1">
      <c r="A817" s="2"/>
      <c r="B817" s="107">
        <v>742</v>
      </c>
      <c r="C817" s="31">
        <v>10</v>
      </c>
      <c r="D817" s="111" t="s">
        <v>21</v>
      </c>
      <c r="E817" s="2" t="s">
        <v>151</v>
      </c>
      <c r="F817" s="2"/>
      <c r="G817" s="2"/>
      <c r="H817" s="33"/>
      <c r="I817" s="99">
        <f t="shared" si="0"/>
        <v>869.27838803052305</v>
      </c>
      <c r="J817" s="101">
        <f t="shared" si="1"/>
        <v>30.238644768832497</v>
      </c>
      <c r="K817" s="101">
        <f t="shared" si="2"/>
        <v>230</v>
      </c>
      <c r="L817" s="74">
        <f t="shared" si="537"/>
        <v>164</v>
      </c>
      <c r="M817" s="99">
        <f t="shared" si="191"/>
        <v>18886.954270011229</v>
      </c>
      <c r="N817" s="108">
        <f t="shared" si="692"/>
        <v>18886.954270011229</v>
      </c>
      <c r="O817" s="108"/>
      <c r="P817" s="108"/>
      <c r="Q817" s="108"/>
      <c r="R817" s="109">
        <f t="shared" si="992"/>
        <v>0</v>
      </c>
      <c r="S817" s="99">
        <f t="shared" si="696"/>
        <v>15871.216759826346</v>
      </c>
      <c r="T817" s="108">
        <f t="shared" si="993"/>
        <v>15871.216759826346</v>
      </c>
      <c r="U817" s="108"/>
      <c r="V817" s="108"/>
      <c r="W817" s="108"/>
      <c r="X817" s="109">
        <f t="shared" si="994"/>
        <v>0</v>
      </c>
      <c r="Y817" s="99">
        <f t="shared" si="8"/>
        <v>31742.433519652692</v>
      </c>
      <c r="Z817" s="108">
        <f t="shared" si="995"/>
        <v>31742.433519652692</v>
      </c>
      <c r="AA817" s="108"/>
      <c r="AB817" s="108"/>
      <c r="AC817" s="108"/>
      <c r="AD817" s="109">
        <f t="shared" si="996"/>
        <v>0</v>
      </c>
      <c r="AE817" s="99">
        <f t="shared" si="1009"/>
        <v>21.727164197424003</v>
      </c>
      <c r="AF817" s="101">
        <f t="shared" si="851"/>
        <v>36</v>
      </c>
      <c r="AG817" s="101">
        <f t="shared" si="997"/>
        <v>19.001300000000001</v>
      </c>
      <c r="AH817" s="101">
        <f t="shared" si="853"/>
        <v>657</v>
      </c>
      <c r="AI817" s="101">
        <f t="shared" si="854"/>
        <v>200</v>
      </c>
      <c r="AJ817" s="108">
        <f t="shared" si="998"/>
        <v>1.6666666666666667</v>
      </c>
      <c r="AK817" s="101">
        <f t="shared" si="463"/>
        <v>9919.5104748914655</v>
      </c>
      <c r="AL817" s="101">
        <f t="shared" si="999"/>
        <v>9919.5104748914655</v>
      </c>
      <c r="AM817" s="101"/>
      <c r="AN817" s="101"/>
      <c r="AO817" s="1">
        <v>36</v>
      </c>
      <c r="AP817" s="2">
        <v>36</v>
      </c>
      <c r="AQ817" s="74">
        <f t="shared" si="1000"/>
        <v>657</v>
      </c>
      <c r="AR817" s="31">
        <f t="shared" si="1001"/>
        <v>6</v>
      </c>
      <c r="AS817" s="2">
        <f t="shared" si="1002"/>
        <v>0</v>
      </c>
      <c r="AT817" s="33">
        <f t="shared" si="1003"/>
        <v>0</v>
      </c>
      <c r="AU817" s="31">
        <f t="shared" si="1004"/>
        <v>0</v>
      </c>
      <c r="AV817" s="2">
        <f t="shared" si="1005"/>
        <v>0</v>
      </c>
      <c r="AW817" s="33">
        <f t="shared" si="1006"/>
        <v>1</v>
      </c>
      <c r="AX817" s="31">
        <f t="shared" si="1007"/>
        <v>1</v>
      </c>
      <c r="AY817" s="33">
        <f t="shared" si="1008"/>
        <v>1.6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customHeight="1">
      <c r="A818" s="2"/>
      <c r="B818" s="107">
        <v>743</v>
      </c>
      <c r="C818" s="31">
        <v>10</v>
      </c>
      <c r="D818" s="111" t="s">
        <v>21</v>
      </c>
      <c r="E818" s="2" t="s">
        <v>165</v>
      </c>
      <c r="F818" s="2"/>
      <c r="G818" s="2"/>
      <c r="H818" s="33"/>
      <c r="I818" s="99">
        <f t="shared" si="0"/>
        <v>1032.268085786246</v>
      </c>
      <c r="J818" s="101">
        <f t="shared" si="1"/>
        <v>30.238644768832497</v>
      </c>
      <c r="K818" s="101">
        <f t="shared" si="2"/>
        <v>149</v>
      </c>
      <c r="L818" s="74">
        <f t="shared" si="537"/>
        <v>118</v>
      </c>
      <c r="M818" s="99">
        <f t="shared" si="191"/>
        <v>22428.258195638333</v>
      </c>
      <c r="N818" s="108">
        <f t="shared" si="692"/>
        <v>18886.954270011229</v>
      </c>
      <c r="O818" s="108"/>
      <c r="P818" s="108"/>
      <c r="Q818" s="108"/>
      <c r="R818" s="109">
        <f t="shared" si="992"/>
        <v>3541.3039256271054</v>
      </c>
      <c r="S818" s="99">
        <f t="shared" si="696"/>
        <v>18847.069902293784</v>
      </c>
      <c r="T818" s="108">
        <f t="shared" si="993"/>
        <v>15871.216759826346</v>
      </c>
      <c r="U818" s="108"/>
      <c r="V818" s="108"/>
      <c r="W818" s="108"/>
      <c r="X818" s="109">
        <f t="shared" si="994"/>
        <v>2975.8531424674397</v>
      </c>
      <c r="Y818" s="99">
        <f t="shared" si="8"/>
        <v>37694.139804587569</v>
      </c>
      <c r="Z818" s="108">
        <f t="shared" si="995"/>
        <v>31742.433519652692</v>
      </c>
      <c r="AA818" s="108"/>
      <c r="AB818" s="108"/>
      <c r="AC818" s="108"/>
      <c r="AD818" s="109">
        <f t="shared" si="996"/>
        <v>5951.7062849348795</v>
      </c>
      <c r="AE818" s="99">
        <f t="shared" si="1009"/>
        <v>21.727164197424003</v>
      </c>
      <c r="AF818" s="101">
        <f t="shared" si="851"/>
        <v>36</v>
      </c>
      <c r="AG818" s="101">
        <f t="shared" si="997"/>
        <v>19.001300000000001</v>
      </c>
      <c r="AH818" s="101">
        <f t="shared" si="853"/>
        <v>657</v>
      </c>
      <c r="AI818" s="101">
        <f t="shared" si="854"/>
        <v>200</v>
      </c>
      <c r="AJ818" s="108">
        <f t="shared" si="998"/>
        <v>1.6666666666666667</v>
      </c>
      <c r="AK818" s="101">
        <f t="shared" si="463"/>
        <v>9919.5104748914655</v>
      </c>
      <c r="AL818" s="101">
        <f t="shared" si="999"/>
        <v>9919.5104748914655</v>
      </c>
      <c r="AM818" s="101"/>
      <c r="AN818" s="101"/>
      <c r="AO818" s="1">
        <v>36</v>
      </c>
      <c r="AP818" s="2">
        <v>36</v>
      </c>
      <c r="AQ818" s="74">
        <f t="shared" si="1000"/>
        <v>657</v>
      </c>
      <c r="AR818" s="31">
        <f t="shared" si="1001"/>
        <v>6</v>
      </c>
      <c r="AS818" s="2">
        <f t="shared" si="1002"/>
        <v>0</v>
      </c>
      <c r="AT818" s="33">
        <f t="shared" si="1003"/>
        <v>0</v>
      </c>
      <c r="AU818" s="31">
        <f t="shared" si="1004"/>
        <v>0.3</v>
      </c>
      <c r="AV818" s="2">
        <f t="shared" si="1005"/>
        <v>0</v>
      </c>
      <c r="AW818" s="33">
        <f t="shared" si="1006"/>
        <v>1</v>
      </c>
      <c r="AX818" s="31">
        <f t="shared" si="1007"/>
        <v>1</v>
      </c>
      <c r="AY818" s="33">
        <f t="shared" si="1008"/>
        <v>1.6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customHeight="1">
      <c r="A819" s="2"/>
      <c r="B819" s="107">
        <v>744</v>
      </c>
      <c r="C819" s="31">
        <v>10</v>
      </c>
      <c r="D819" s="111" t="s">
        <v>21</v>
      </c>
      <c r="E819" s="2" t="s">
        <v>157</v>
      </c>
      <c r="F819" s="2"/>
      <c r="G819" s="2" t="s">
        <v>177</v>
      </c>
      <c r="H819" s="33"/>
      <c r="I819" s="99">
        <f t="shared" si="0"/>
        <v>1303.9175820457845</v>
      </c>
      <c r="J819" s="101">
        <f t="shared" si="1"/>
        <v>30.238644768832497</v>
      </c>
      <c r="K819" s="101">
        <f t="shared" si="2"/>
        <v>75</v>
      </c>
      <c r="L819" s="74">
        <f t="shared" si="537"/>
        <v>69</v>
      </c>
      <c r="M819" s="99">
        <f t="shared" si="191"/>
        <v>28330.431405016843</v>
      </c>
      <c r="N819" s="108">
        <f t="shared" si="692"/>
        <v>28330.431405016843</v>
      </c>
      <c r="O819" s="108"/>
      <c r="P819" s="108"/>
      <c r="Q819" s="108"/>
      <c r="R819" s="109">
        <f t="shared" si="992"/>
        <v>0</v>
      </c>
      <c r="S819" s="99">
        <f t="shared" si="696"/>
        <v>23806.825139739518</v>
      </c>
      <c r="T819" s="108">
        <f t="shared" si="993"/>
        <v>23806.825139739518</v>
      </c>
      <c r="U819" s="108"/>
      <c r="V819" s="108"/>
      <c r="W819" s="108"/>
      <c r="X819" s="109">
        <f t="shared" si="994"/>
        <v>0</v>
      </c>
      <c r="Y819" s="99">
        <f t="shared" si="8"/>
        <v>47613.650279479036</v>
      </c>
      <c r="Z819" s="108">
        <f t="shared" si="995"/>
        <v>47613.650279479036</v>
      </c>
      <c r="AA819" s="108"/>
      <c r="AB819" s="108"/>
      <c r="AC819" s="108"/>
      <c r="AD819" s="109">
        <f t="shared" si="996"/>
        <v>0</v>
      </c>
      <c r="AE819" s="99">
        <f t="shared" si="1009"/>
        <v>21.727164197424003</v>
      </c>
      <c r="AF819" s="101">
        <f t="shared" si="851"/>
        <v>36</v>
      </c>
      <c r="AG819" s="101">
        <f t="shared" si="997"/>
        <v>19.001300000000001</v>
      </c>
      <c r="AH819" s="101">
        <f t="shared" si="853"/>
        <v>657</v>
      </c>
      <c r="AI819" s="101">
        <f t="shared" si="854"/>
        <v>200</v>
      </c>
      <c r="AJ819" s="108">
        <f t="shared" si="998"/>
        <v>1.6666666666666667</v>
      </c>
      <c r="AK819" s="101">
        <f t="shared" si="463"/>
        <v>9919.5104748914655</v>
      </c>
      <c r="AL819" s="101">
        <f t="shared" si="999"/>
        <v>9919.5104748914655</v>
      </c>
      <c r="AM819" s="101"/>
      <c r="AN819" s="101"/>
      <c r="AO819" s="1">
        <v>36</v>
      </c>
      <c r="AP819" s="2">
        <v>36</v>
      </c>
      <c r="AQ819" s="74">
        <f t="shared" si="1000"/>
        <v>657</v>
      </c>
      <c r="AR819" s="31">
        <f t="shared" si="1001"/>
        <v>6</v>
      </c>
      <c r="AS819" s="2">
        <f t="shared" si="1002"/>
        <v>0</v>
      </c>
      <c r="AT819" s="33">
        <f t="shared" si="1003"/>
        <v>0</v>
      </c>
      <c r="AU819" s="31">
        <f t="shared" si="1004"/>
        <v>0</v>
      </c>
      <c r="AV819" s="2">
        <f t="shared" si="1005"/>
        <v>0</v>
      </c>
      <c r="AW819" s="33">
        <f t="shared" si="1006"/>
        <v>1.5</v>
      </c>
      <c r="AX819" s="31">
        <f t="shared" si="1007"/>
        <v>1</v>
      </c>
      <c r="AY819" s="33">
        <f t="shared" si="1008"/>
        <v>1.6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customHeight="1">
      <c r="A820" s="2"/>
      <c r="B820" s="107">
        <v>745</v>
      </c>
      <c r="C820" s="31">
        <v>10</v>
      </c>
      <c r="D820" s="111" t="s">
        <v>21</v>
      </c>
      <c r="E820" s="2" t="s">
        <v>99</v>
      </c>
      <c r="F820" s="2"/>
      <c r="G820" s="2"/>
      <c r="H820" s="33"/>
      <c r="I820" s="99">
        <f t="shared" si="0"/>
        <v>766.31794735563562</v>
      </c>
      <c r="J820" s="101">
        <f t="shared" si="1"/>
        <v>23.695174714659018</v>
      </c>
      <c r="K820" s="101">
        <f t="shared" si="2"/>
        <v>290</v>
      </c>
      <c r="L820" s="74">
        <f t="shared" si="537"/>
        <v>200</v>
      </c>
      <c r="M820" s="99">
        <f t="shared" si="191"/>
        <v>21247.823553762631</v>
      </c>
      <c r="N820" s="108">
        <f t="shared" si="692"/>
        <v>18886.954270011229</v>
      </c>
      <c r="O820" s="108"/>
      <c r="P820" s="108"/>
      <c r="Q820" s="108"/>
      <c r="R820" s="109">
        <f t="shared" si="992"/>
        <v>2360.8692837514036</v>
      </c>
      <c r="S820" s="99">
        <f t="shared" si="696"/>
        <v>17855.118854804638</v>
      </c>
      <c r="T820" s="108">
        <f t="shared" si="993"/>
        <v>15871.216759826346</v>
      </c>
      <c r="U820" s="108"/>
      <c r="V820" s="108"/>
      <c r="W820" s="108"/>
      <c r="X820" s="109">
        <f t="shared" si="994"/>
        <v>1983.9020949782932</v>
      </c>
      <c r="Y820" s="99">
        <f t="shared" si="8"/>
        <v>35710.237709609275</v>
      </c>
      <c r="Z820" s="108">
        <f t="shared" si="995"/>
        <v>31742.433519652692</v>
      </c>
      <c r="AA820" s="108"/>
      <c r="AB820" s="108"/>
      <c r="AC820" s="108"/>
      <c r="AD820" s="109">
        <f t="shared" si="996"/>
        <v>3967.8041899565865</v>
      </c>
      <c r="AE820" s="99">
        <f t="shared" si="1009"/>
        <v>27.727164197424003</v>
      </c>
      <c r="AF820" s="101">
        <f t="shared" si="851"/>
        <v>36</v>
      </c>
      <c r="AG820" s="101">
        <f t="shared" si="997"/>
        <v>19.001300000000001</v>
      </c>
      <c r="AH820" s="101">
        <f t="shared" si="853"/>
        <v>657</v>
      </c>
      <c r="AI820" s="101">
        <f t="shared" si="854"/>
        <v>200</v>
      </c>
      <c r="AJ820" s="108">
        <f t="shared" si="998"/>
        <v>1.6666666666666667</v>
      </c>
      <c r="AK820" s="101">
        <f t="shared" si="463"/>
        <v>9919.5104748914655</v>
      </c>
      <c r="AL820" s="101">
        <f t="shared" si="999"/>
        <v>9919.5104748914655</v>
      </c>
      <c r="AM820" s="101"/>
      <c r="AN820" s="101"/>
      <c r="AO820" s="1">
        <v>36</v>
      </c>
      <c r="AP820" s="2">
        <v>36</v>
      </c>
      <c r="AQ820" s="74">
        <f t="shared" si="1000"/>
        <v>657</v>
      </c>
      <c r="AR820" s="31">
        <f t="shared" si="1001"/>
        <v>0</v>
      </c>
      <c r="AS820" s="2">
        <f t="shared" si="1002"/>
        <v>0.2</v>
      </c>
      <c r="AT820" s="33">
        <f t="shared" si="1003"/>
        <v>0</v>
      </c>
      <c r="AU820" s="31">
        <f t="shared" si="1004"/>
        <v>0</v>
      </c>
      <c r="AV820" s="2">
        <f t="shared" si="1005"/>
        <v>0</v>
      </c>
      <c r="AW820" s="33">
        <f t="shared" si="1006"/>
        <v>1</v>
      </c>
      <c r="AX820" s="31">
        <f t="shared" si="1007"/>
        <v>1</v>
      </c>
      <c r="AY820" s="33">
        <f t="shared" si="1008"/>
        <v>1.6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customHeight="1">
      <c r="A821" s="2"/>
      <c r="B821" s="107">
        <v>746</v>
      </c>
      <c r="C821" s="31">
        <v>10</v>
      </c>
      <c r="D821" s="111" t="s">
        <v>21</v>
      </c>
      <c r="E821" s="2" t="s">
        <v>170</v>
      </c>
      <c r="F821" s="2"/>
      <c r="G821" s="2"/>
      <c r="H821" s="33"/>
      <c r="I821" s="99">
        <f t="shared" si="0"/>
        <v>894.03760524824168</v>
      </c>
      <c r="J821" s="101">
        <f t="shared" si="1"/>
        <v>23.695174714659018</v>
      </c>
      <c r="K821" s="101">
        <f t="shared" si="2"/>
        <v>208</v>
      </c>
      <c r="L821" s="74">
        <f t="shared" si="537"/>
        <v>154</v>
      </c>
      <c r="M821" s="99">
        <f t="shared" si="191"/>
        <v>24789.127479389739</v>
      </c>
      <c r="N821" s="108">
        <f t="shared" si="692"/>
        <v>18886.954270011229</v>
      </c>
      <c r="O821" s="108"/>
      <c r="P821" s="108"/>
      <c r="Q821" s="108"/>
      <c r="R821" s="109">
        <f t="shared" si="992"/>
        <v>5902.1732093785085</v>
      </c>
      <c r="S821" s="99">
        <f t="shared" si="696"/>
        <v>20830.971997272078</v>
      </c>
      <c r="T821" s="108">
        <f t="shared" si="993"/>
        <v>15871.216759826346</v>
      </c>
      <c r="U821" s="108"/>
      <c r="V821" s="108"/>
      <c r="W821" s="108"/>
      <c r="X821" s="109">
        <f t="shared" si="994"/>
        <v>4959.7552374457327</v>
      </c>
      <c r="Y821" s="99">
        <f t="shared" si="8"/>
        <v>41661.943994544155</v>
      </c>
      <c r="Z821" s="108">
        <f t="shared" si="995"/>
        <v>31742.433519652692</v>
      </c>
      <c r="AA821" s="108"/>
      <c r="AB821" s="108"/>
      <c r="AC821" s="108"/>
      <c r="AD821" s="109">
        <f t="shared" si="996"/>
        <v>9919.5104748914655</v>
      </c>
      <c r="AE821" s="99">
        <f t="shared" si="1009"/>
        <v>27.727164197424003</v>
      </c>
      <c r="AF821" s="101">
        <f t="shared" si="851"/>
        <v>36</v>
      </c>
      <c r="AG821" s="101">
        <f t="shared" si="997"/>
        <v>19.001300000000001</v>
      </c>
      <c r="AH821" s="101">
        <f t="shared" si="853"/>
        <v>657</v>
      </c>
      <c r="AI821" s="101">
        <f t="shared" si="854"/>
        <v>200</v>
      </c>
      <c r="AJ821" s="108">
        <f t="shared" si="998"/>
        <v>1.6666666666666667</v>
      </c>
      <c r="AK821" s="101">
        <f t="shared" si="463"/>
        <v>9919.5104748914655</v>
      </c>
      <c r="AL821" s="101">
        <f t="shared" si="999"/>
        <v>9919.5104748914655</v>
      </c>
      <c r="AM821" s="101"/>
      <c r="AN821" s="101"/>
      <c r="AO821" s="1">
        <v>36</v>
      </c>
      <c r="AP821" s="2">
        <v>36</v>
      </c>
      <c r="AQ821" s="74">
        <f t="shared" si="1000"/>
        <v>657</v>
      </c>
      <c r="AR821" s="31">
        <f t="shared" si="1001"/>
        <v>0</v>
      </c>
      <c r="AS821" s="2">
        <f t="shared" si="1002"/>
        <v>0.2</v>
      </c>
      <c r="AT821" s="33">
        <f t="shared" si="1003"/>
        <v>0</v>
      </c>
      <c r="AU821" s="31">
        <f t="shared" si="1004"/>
        <v>0.3</v>
      </c>
      <c r="AV821" s="2">
        <f t="shared" si="1005"/>
        <v>0</v>
      </c>
      <c r="AW821" s="33">
        <f t="shared" si="1006"/>
        <v>1</v>
      </c>
      <c r="AX821" s="31">
        <f t="shared" si="1007"/>
        <v>1</v>
      </c>
      <c r="AY821" s="33">
        <f t="shared" si="1008"/>
        <v>1.6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customHeight="1">
      <c r="A822" s="2"/>
      <c r="B822" s="107">
        <v>747</v>
      </c>
      <c r="C822" s="31">
        <v>10</v>
      </c>
      <c r="D822" s="111" t="s">
        <v>21</v>
      </c>
      <c r="E822" s="2" t="s">
        <v>108</v>
      </c>
      <c r="F822" s="2"/>
      <c r="G822" s="2" t="s">
        <v>177</v>
      </c>
      <c r="H822" s="33"/>
      <c r="I822" s="99">
        <f t="shared" si="0"/>
        <v>1106.903701735918</v>
      </c>
      <c r="J822" s="101">
        <f t="shared" si="1"/>
        <v>23.695174714659018</v>
      </c>
      <c r="K822" s="101">
        <f t="shared" si="2"/>
        <v>120</v>
      </c>
      <c r="L822" s="74">
        <f t="shared" si="537"/>
        <v>99</v>
      </c>
      <c r="M822" s="99">
        <f t="shared" si="191"/>
        <v>30691.300688768246</v>
      </c>
      <c r="N822" s="108">
        <f t="shared" si="692"/>
        <v>28330.431405016843</v>
      </c>
      <c r="O822" s="108"/>
      <c r="P822" s="108"/>
      <c r="Q822" s="108"/>
      <c r="R822" s="109">
        <f t="shared" si="992"/>
        <v>2360.8692837514036</v>
      </c>
      <c r="S822" s="99">
        <f t="shared" si="696"/>
        <v>25790.727234717811</v>
      </c>
      <c r="T822" s="108">
        <f t="shared" si="993"/>
        <v>23806.825139739518</v>
      </c>
      <c r="U822" s="108"/>
      <c r="V822" s="108"/>
      <c r="W822" s="108"/>
      <c r="X822" s="109">
        <f t="shared" si="994"/>
        <v>1983.9020949782932</v>
      </c>
      <c r="Y822" s="99">
        <f t="shared" si="8"/>
        <v>51581.454469435623</v>
      </c>
      <c r="Z822" s="108">
        <f t="shared" si="995"/>
        <v>47613.650279479036</v>
      </c>
      <c r="AA822" s="108"/>
      <c r="AB822" s="108"/>
      <c r="AC822" s="108"/>
      <c r="AD822" s="109">
        <f t="shared" si="996"/>
        <v>3967.8041899565865</v>
      </c>
      <c r="AE822" s="99">
        <f t="shared" si="1009"/>
        <v>27.727164197424003</v>
      </c>
      <c r="AF822" s="101">
        <f t="shared" si="851"/>
        <v>36</v>
      </c>
      <c r="AG822" s="101">
        <f t="shared" si="997"/>
        <v>19.001300000000001</v>
      </c>
      <c r="AH822" s="101">
        <f t="shared" si="853"/>
        <v>657</v>
      </c>
      <c r="AI822" s="101">
        <f t="shared" si="854"/>
        <v>200</v>
      </c>
      <c r="AJ822" s="108">
        <f t="shared" si="998"/>
        <v>1.6666666666666667</v>
      </c>
      <c r="AK822" s="101">
        <f t="shared" si="463"/>
        <v>9919.5104748914655</v>
      </c>
      <c r="AL822" s="101">
        <f t="shared" si="999"/>
        <v>9919.5104748914655</v>
      </c>
      <c r="AM822" s="101"/>
      <c r="AN822" s="101"/>
      <c r="AO822" s="1">
        <v>36</v>
      </c>
      <c r="AP822" s="2">
        <v>36</v>
      </c>
      <c r="AQ822" s="74">
        <f t="shared" si="1000"/>
        <v>657</v>
      </c>
      <c r="AR822" s="31">
        <f t="shared" si="1001"/>
        <v>0</v>
      </c>
      <c r="AS822" s="2">
        <f t="shared" si="1002"/>
        <v>0.2</v>
      </c>
      <c r="AT822" s="33">
        <f t="shared" si="1003"/>
        <v>0</v>
      </c>
      <c r="AU822" s="31">
        <f t="shared" si="1004"/>
        <v>0</v>
      </c>
      <c r="AV822" s="2">
        <f t="shared" si="1005"/>
        <v>0</v>
      </c>
      <c r="AW822" s="33">
        <f t="shared" si="1006"/>
        <v>1.5</v>
      </c>
      <c r="AX822" s="31">
        <f t="shared" si="1007"/>
        <v>1</v>
      </c>
      <c r="AY822" s="33">
        <f t="shared" si="1008"/>
        <v>1.6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customHeight="1">
      <c r="A823" s="2"/>
      <c r="B823" s="107">
        <v>748</v>
      </c>
      <c r="C823" s="31">
        <v>7</v>
      </c>
      <c r="D823" s="111" t="s">
        <v>21</v>
      </c>
      <c r="E823" s="2" t="s">
        <v>67</v>
      </c>
      <c r="F823" s="2"/>
      <c r="G823" s="2"/>
      <c r="H823" s="33"/>
      <c r="I823" s="99">
        <f t="shared" si="0"/>
        <v>407.61974084795605</v>
      </c>
      <c r="J823" s="101">
        <f t="shared" si="1"/>
        <v>16.518097441877977</v>
      </c>
      <c r="K823" s="101">
        <f t="shared" si="2"/>
        <v>726</v>
      </c>
      <c r="L823" s="74">
        <f t="shared" si="537"/>
        <v>374</v>
      </c>
      <c r="M823" s="99">
        <f t="shared" si="191"/>
        <v>11302.139484602698</v>
      </c>
      <c r="N823" s="108">
        <f t="shared" si="692"/>
        <v>11302.139484602698</v>
      </c>
      <c r="O823" s="108"/>
      <c r="P823" s="108"/>
      <c r="Q823" s="108"/>
      <c r="R823" s="109">
        <f t="shared" si="992"/>
        <v>0</v>
      </c>
      <c r="S823" s="99">
        <f t="shared" si="696"/>
        <v>9497.4924514292688</v>
      </c>
      <c r="T823" s="108">
        <f t="shared" si="993"/>
        <v>9497.4924514292688</v>
      </c>
      <c r="U823" s="108"/>
      <c r="V823" s="108"/>
      <c r="W823" s="108"/>
      <c r="X823" s="109">
        <f t="shared" si="994"/>
        <v>0</v>
      </c>
      <c r="Y823" s="99">
        <f t="shared" si="8"/>
        <v>18994.984902858538</v>
      </c>
      <c r="Z823" s="108">
        <f t="shared" si="995"/>
        <v>18994.984902858538</v>
      </c>
      <c r="AA823" s="108"/>
      <c r="AB823" s="108"/>
      <c r="AC823" s="108"/>
      <c r="AD823" s="109">
        <f t="shared" si="996"/>
        <v>0</v>
      </c>
      <c r="AE823" s="99">
        <f t="shared" si="1009"/>
        <v>27.727164197424003</v>
      </c>
      <c r="AF823" s="101">
        <f t="shared" si="851"/>
        <v>36</v>
      </c>
      <c r="AG823" s="101">
        <f t="shared" si="997"/>
        <v>19.001300000000001</v>
      </c>
      <c r="AH823" s="101">
        <f t="shared" si="853"/>
        <v>458</v>
      </c>
      <c r="AI823" s="101">
        <f t="shared" si="854"/>
        <v>200</v>
      </c>
      <c r="AJ823" s="108">
        <f t="shared" si="998"/>
        <v>1.6666666666666667</v>
      </c>
      <c r="AK823" s="101">
        <f t="shared" si="463"/>
        <v>9497.4924514292688</v>
      </c>
      <c r="AL823" s="101">
        <f t="shared" si="999"/>
        <v>9497.4924514292688</v>
      </c>
      <c r="AM823" s="101"/>
      <c r="AN823" s="101"/>
      <c r="AO823" s="1">
        <v>36</v>
      </c>
      <c r="AP823" s="2">
        <v>36</v>
      </c>
      <c r="AQ823" s="74">
        <f t="shared" si="1000"/>
        <v>458</v>
      </c>
      <c r="AR823" s="31">
        <f t="shared" si="1001"/>
        <v>0</v>
      </c>
      <c r="AS823" s="2">
        <f t="shared" si="1002"/>
        <v>0</v>
      </c>
      <c r="AT823" s="33">
        <f t="shared" si="1003"/>
        <v>0</v>
      </c>
      <c r="AU823" s="31">
        <f t="shared" si="1004"/>
        <v>0</v>
      </c>
      <c r="AV823" s="2">
        <f t="shared" si="1005"/>
        <v>0</v>
      </c>
      <c r="AW823" s="33">
        <f t="shared" si="1006"/>
        <v>1</v>
      </c>
      <c r="AX823" s="31">
        <f t="shared" si="1007"/>
        <v>1</v>
      </c>
      <c r="AY823" s="33">
        <f t="shared" si="1008"/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customHeight="1">
      <c r="A824" s="2"/>
      <c r="B824" s="107">
        <v>749</v>
      </c>
      <c r="C824" s="31">
        <v>7</v>
      </c>
      <c r="D824" s="111" t="s">
        <v>21</v>
      </c>
      <c r="E824" s="2" t="s">
        <v>136</v>
      </c>
      <c r="F824" s="2"/>
      <c r="G824" s="2"/>
      <c r="H824" s="33"/>
      <c r="I824" s="99">
        <f t="shared" si="0"/>
        <v>529.90566310234294</v>
      </c>
      <c r="J824" s="101">
        <f t="shared" si="1"/>
        <v>16.518097441877977</v>
      </c>
      <c r="K824" s="101">
        <f t="shared" si="2"/>
        <v>564</v>
      </c>
      <c r="L824" s="74">
        <f t="shared" si="537"/>
        <v>308</v>
      </c>
      <c r="M824" s="99">
        <f t="shared" si="191"/>
        <v>14692.781329983507</v>
      </c>
      <c r="N824" s="108">
        <f t="shared" si="692"/>
        <v>11302.139484602698</v>
      </c>
      <c r="O824" s="108"/>
      <c r="P824" s="108"/>
      <c r="Q824" s="108"/>
      <c r="R824" s="109">
        <f t="shared" si="992"/>
        <v>3390.6418453808096</v>
      </c>
      <c r="S824" s="99">
        <f t="shared" si="696"/>
        <v>12346.740186858049</v>
      </c>
      <c r="T824" s="108">
        <f t="shared" si="993"/>
        <v>9497.4924514292688</v>
      </c>
      <c r="U824" s="108"/>
      <c r="V824" s="108"/>
      <c r="W824" s="108"/>
      <c r="X824" s="109">
        <f t="shared" si="994"/>
        <v>2849.2477354287807</v>
      </c>
      <c r="Y824" s="99">
        <f t="shared" si="8"/>
        <v>24693.480373716098</v>
      </c>
      <c r="Z824" s="108">
        <f t="shared" si="995"/>
        <v>18994.984902858538</v>
      </c>
      <c r="AA824" s="108"/>
      <c r="AB824" s="108"/>
      <c r="AC824" s="108"/>
      <c r="AD824" s="109">
        <f t="shared" si="996"/>
        <v>5698.4954708575624</v>
      </c>
      <c r="AE824" s="99">
        <f t="shared" si="1009"/>
        <v>27.727164197424003</v>
      </c>
      <c r="AF824" s="101">
        <f t="shared" si="851"/>
        <v>36</v>
      </c>
      <c r="AG824" s="101">
        <f t="shared" si="997"/>
        <v>19.001300000000001</v>
      </c>
      <c r="AH824" s="101">
        <f t="shared" si="853"/>
        <v>458</v>
      </c>
      <c r="AI824" s="101">
        <f t="shared" si="854"/>
        <v>200</v>
      </c>
      <c r="AJ824" s="108">
        <f t="shared" si="998"/>
        <v>1.6666666666666667</v>
      </c>
      <c r="AK824" s="101">
        <f t="shared" si="463"/>
        <v>9497.4924514292688</v>
      </c>
      <c r="AL824" s="101">
        <f t="shared" si="999"/>
        <v>9497.4924514292688</v>
      </c>
      <c r="AM824" s="101"/>
      <c r="AN824" s="101"/>
      <c r="AO824" s="1">
        <v>36</v>
      </c>
      <c r="AP824" s="2">
        <v>36</v>
      </c>
      <c r="AQ824" s="74">
        <f t="shared" si="1000"/>
        <v>458</v>
      </c>
      <c r="AR824" s="31">
        <f t="shared" si="1001"/>
        <v>0</v>
      </c>
      <c r="AS824" s="2">
        <f t="shared" si="1002"/>
        <v>0</v>
      </c>
      <c r="AT824" s="33">
        <f t="shared" si="1003"/>
        <v>0</v>
      </c>
      <c r="AU824" s="31">
        <f t="shared" si="1004"/>
        <v>0.3</v>
      </c>
      <c r="AV824" s="2">
        <f t="shared" si="1005"/>
        <v>0</v>
      </c>
      <c r="AW824" s="33">
        <f t="shared" si="1006"/>
        <v>1</v>
      </c>
      <c r="AX824" s="31">
        <f t="shared" si="1007"/>
        <v>1</v>
      </c>
      <c r="AY824" s="33">
        <f t="shared" si="1008"/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customHeight="1">
      <c r="A825" s="2"/>
      <c r="B825" s="107">
        <v>750</v>
      </c>
      <c r="C825" s="31">
        <v>7</v>
      </c>
      <c r="D825" s="111" t="s">
        <v>21</v>
      </c>
      <c r="E825" s="2" t="s">
        <v>91</v>
      </c>
      <c r="F825" s="2"/>
      <c r="G825" s="2" t="s">
        <v>177</v>
      </c>
      <c r="H825" s="33"/>
      <c r="I825" s="99">
        <f t="shared" si="0"/>
        <v>611.42961127193416</v>
      </c>
      <c r="J825" s="101">
        <f t="shared" si="1"/>
        <v>16.518097441877977</v>
      </c>
      <c r="K825" s="101">
        <f t="shared" si="2"/>
        <v>451</v>
      </c>
      <c r="L825" s="74">
        <f t="shared" si="537"/>
        <v>263</v>
      </c>
      <c r="M825" s="99">
        <f t="shared" si="191"/>
        <v>16953.209226904048</v>
      </c>
      <c r="N825" s="108">
        <f t="shared" si="692"/>
        <v>16953.209226904048</v>
      </c>
      <c r="O825" s="108"/>
      <c r="P825" s="108"/>
      <c r="Q825" s="108"/>
      <c r="R825" s="109">
        <f t="shared" si="992"/>
        <v>0</v>
      </c>
      <c r="S825" s="99">
        <f t="shared" si="696"/>
        <v>14246.238677143903</v>
      </c>
      <c r="T825" s="108">
        <f t="shared" si="993"/>
        <v>14246.238677143903</v>
      </c>
      <c r="U825" s="108"/>
      <c r="V825" s="108"/>
      <c r="W825" s="108"/>
      <c r="X825" s="109">
        <f t="shared" si="994"/>
        <v>0</v>
      </c>
      <c r="Y825" s="99">
        <f t="shared" si="8"/>
        <v>28492.477354287807</v>
      </c>
      <c r="Z825" s="108">
        <f t="shared" si="995"/>
        <v>28492.477354287807</v>
      </c>
      <c r="AA825" s="108"/>
      <c r="AB825" s="108"/>
      <c r="AC825" s="108"/>
      <c r="AD825" s="109">
        <f t="shared" si="996"/>
        <v>0</v>
      </c>
      <c r="AE825" s="99">
        <f t="shared" si="1009"/>
        <v>27.727164197424003</v>
      </c>
      <c r="AF825" s="101">
        <f t="shared" si="851"/>
        <v>36</v>
      </c>
      <c r="AG825" s="101">
        <f t="shared" si="997"/>
        <v>19.001300000000001</v>
      </c>
      <c r="AH825" s="101">
        <f t="shared" si="853"/>
        <v>458</v>
      </c>
      <c r="AI825" s="101">
        <f t="shared" si="854"/>
        <v>200</v>
      </c>
      <c r="AJ825" s="108">
        <f t="shared" si="998"/>
        <v>1.6666666666666667</v>
      </c>
      <c r="AK825" s="101">
        <f t="shared" si="463"/>
        <v>9497.4924514292688</v>
      </c>
      <c r="AL825" s="101">
        <f t="shared" si="999"/>
        <v>9497.4924514292688</v>
      </c>
      <c r="AM825" s="101"/>
      <c r="AN825" s="101"/>
      <c r="AO825" s="1">
        <v>36</v>
      </c>
      <c r="AP825" s="2">
        <v>36</v>
      </c>
      <c r="AQ825" s="74">
        <f t="shared" si="1000"/>
        <v>458</v>
      </c>
      <c r="AR825" s="31">
        <f t="shared" si="1001"/>
        <v>0</v>
      </c>
      <c r="AS825" s="2">
        <f t="shared" si="1002"/>
        <v>0</v>
      </c>
      <c r="AT825" s="33">
        <f t="shared" si="1003"/>
        <v>0</v>
      </c>
      <c r="AU825" s="31">
        <f t="shared" si="1004"/>
        <v>0</v>
      </c>
      <c r="AV825" s="2">
        <f t="shared" si="1005"/>
        <v>0</v>
      </c>
      <c r="AW825" s="33">
        <f t="shared" si="1006"/>
        <v>1.5</v>
      </c>
      <c r="AX825" s="31">
        <f t="shared" si="1007"/>
        <v>1</v>
      </c>
      <c r="AY825" s="33">
        <f t="shared" si="1008"/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customHeight="1">
      <c r="A826" s="2"/>
      <c r="B826" s="107">
        <v>751</v>
      </c>
      <c r="C826" s="31">
        <v>7</v>
      </c>
      <c r="D826" s="111" t="s">
        <v>21</v>
      </c>
      <c r="E826" s="2" t="s">
        <v>148</v>
      </c>
      <c r="F826" s="2"/>
      <c r="G826" s="2"/>
      <c r="H826" s="33"/>
      <c r="I826" s="99">
        <f t="shared" si="0"/>
        <v>520.18475038462191</v>
      </c>
      <c r="J826" s="101">
        <f t="shared" si="1"/>
        <v>21.079603202626</v>
      </c>
      <c r="K826" s="101">
        <f t="shared" si="2"/>
        <v>576</v>
      </c>
      <c r="L826" s="74">
        <f t="shared" si="537"/>
        <v>316</v>
      </c>
      <c r="M826" s="99">
        <f t="shared" si="191"/>
        <v>11302.139484602698</v>
      </c>
      <c r="N826" s="108">
        <f t="shared" si="692"/>
        <v>11302.139484602698</v>
      </c>
      <c r="O826" s="108"/>
      <c r="P826" s="108"/>
      <c r="Q826" s="108"/>
      <c r="R826" s="109">
        <f t="shared" si="992"/>
        <v>0</v>
      </c>
      <c r="S826" s="99">
        <f t="shared" si="696"/>
        <v>9497.4924514292688</v>
      </c>
      <c r="T826" s="108">
        <f t="shared" si="993"/>
        <v>9497.4924514292688</v>
      </c>
      <c r="U826" s="108"/>
      <c r="V826" s="108"/>
      <c r="W826" s="108"/>
      <c r="X826" s="109">
        <f t="shared" si="994"/>
        <v>0</v>
      </c>
      <c r="Y826" s="99">
        <f t="shared" si="8"/>
        <v>18994.984902858538</v>
      </c>
      <c r="Z826" s="108">
        <f t="shared" si="995"/>
        <v>18994.984902858538</v>
      </c>
      <c r="AA826" s="108"/>
      <c r="AB826" s="108"/>
      <c r="AC826" s="108"/>
      <c r="AD826" s="109">
        <f t="shared" si="996"/>
        <v>0</v>
      </c>
      <c r="AE826" s="99">
        <f t="shared" si="1009"/>
        <v>21.727164197424003</v>
      </c>
      <c r="AF826" s="101">
        <f t="shared" si="851"/>
        <v>36</v>
      </c>
      <c r="AG826" s="101">
        <f t="shared" si="997"/>
        <v>19.001300000000001</v>
      </c>
      <c r="AH826" s="101">
        <f t="shared" si="853"/>
        <v>458</v>
      </c>
      <c r="AI826" s="101">
        <f t="shared" si="854"/>
        <v>200</v>
      </c>
      <c r="AJ826" s="108">
        <f t="shared" si="998"/>
        <v>1.6666666666666667</v>
      </c>
      <c r="AK826" s="101">
        <f t="shared" si="463"/>
        <v>9497.4924514292688</v>
      </c>
      <c r="AL826" s="101">
        <f t="shared" si="999"/>
        <v>9497.4924514292688</v>
      </c>
      <c r="AM826" s="101"/>
      <c r="AN826" s="101"/>
      <c r="AO826" s="1">
        <v>36</v>
      </c>
      <c r="AP826" s="2">
        <v>36</v>
      </c>
      <c r="AQ826" s="74">
        <f t="shared" si="1000"/>
        <v>458</v>
      </c>
      <c r="AR826" s="31">
        <f t="shared" si="1001"/>
        <v>6</v>
      </c>
      <c r="AS826" s="2">
        <f t="shared" si="1002"/>
        <v>0</v>
      </c>
      <c r="AT826" s="33">
        <f t="shared" si="1003"/>
        <v>0</v>
      </c>
      <c r="AU826" s="31">
        <f t="shared" si="1004"/>
        <v>0</v>
      </c>
      <c r="AV826" s="2">
        <f t="shared" si="1005"/>
        <v>0</v>
      </c>
      <c r="AW826" s="33">
        <f t="shared" si="1006"/>
        <v>1</v>
      </c>
      <c r="AX826" s="31">
        <f t="shared" si="1007"/>
        <v>1</v>
      </c>
      <c r="AY826" s="33">
        <f t="shared" si="1008"/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customHeight="1">
      <c r="A827" s="2"/>
      <c r="B827" s="107">
        <v>752</v>
      </c>
      <c r="C827" s="31">
        <v>7</v>
      </c>
      <c r="D827" s="111" t="s">
        <v>21</v>
      </c>
      <c r="E827" s="2" t="s">
        <v>163</v>
      </c>
      <c r="F827" s="2"/>
      <c r="G827" s="2"/>
      <c r="H827" s="33"/>
      <c r="I827" s="99">
        <f t="shared" si="0"/>
        <v>676.24017550000838</v>
      </c>
      <c r="J827" s="101">
        <f t="shared" si="1"/>
        <v>21.079603202626</v>
      </c>
      <c r="K827" s="101">
        <f t="shared" si="2"/>
        <v>379</v>
      </c>
      <c r="L827" s="74">
        <f t="shared" si="537"/>
        <v>241</v>
      </c>
      <c r="M827" s="99">
        <f t="shared" si="191"/>
        <v>14692.781329983507</v>
      </c>
      <c r="N827" s="108">
        <f t="shared" si="692"/>
        <v>11302.139484602698</v>
      </c>
      <c r="O827" s="108"/>
      <c r="P827" s="108"/>
      <c r="Q827" s="108"/>
      <c r="R827" s="109">
        <f t="shared" si="992"/>
        <v>3390.6418453808096</v>
      </c>
      <c r="S827" s="99">
        <f t="shared" si="696"/>
        <v>12346.740186858049</v>
      </c>
      <c r="T827" s="108">
        <f t="shared" si="993"/>
        <v>9497.4924514292688</v>
      </c>
      <c r="U827" s="108"/>
      <c r="V827" s="108"/>
      <c r="W827" s="108"/>
      <c r="X827" s="109">
        <f t="shared" si="994"/>
        <v>2849.2477354287807</v>
      </c>
      <c r="Y827" s="99">
        <f t="shared" si="8"/>
        <v>24693.480373716098</v>
      </c>
      <c r="Z827" s="108">
        <f t="shared" si="995"/>
        <v>18994.984902858538</v>
      </c>
      <c r="AA827" s="108"/>
      <c r="AB827" s="108"/>
      <c r="AC827" s="108"/>
      <c r="AD827" s="109">
        <f t="shared" si="996"/>
        <v>5698.4954708575624</v>
      </c>
      <c r="AE827" s="99">
        <f t="shared" si="1009"/>
        <v>21.727164197424003</v>
      </c>
      <c r="AF827" s="101">
        <f t="shared" si="851"/>
        <v>36</v>
      </c>
      <c r="AG827" s="101">
        <f t="shared" si="997"/>
        <v>19.001300000000001</v>
      </c>
      <c r="AH827" s="101">
        <f t="shared" si="853"/>
        <v>458</v>
      </c>
      <c r="AI827" s="101">
        <f t="shared" si="854"/>
        <v>200</v>
      </c>
      <c r="AJ827" s="108">
        <f t="shared" si="998"/>
        <v>1.6666666666666667</v>
      </c>
      <c r="AK827" s="101">
        <f t="shared" si="463"/>
        <v>9497.4924514292688</v>
      </c>
      <c r="AL827" s="101">
        <f t="shared" si="999"/>
        <v>9497.4924514292688</v>
      </c>
      <c r="AM827" s="101"/>
      <c r="AN827" s="101"/>
      <c r="AO827" s="1">
        <v>36</v>
      </c>
      <c r="AP827" s="2">
        <v>36</v>
      </c>
      <c r="AQ827" s="74">
        <f t="shared" si="1000"/>
        <v>458</v>
      </c>
      <c r="AR827" s="31">
        <f t="shared" si="1001"/>
        <v>6</v>
      </c>
      <c r="AS827" s="2">
        <f t="shared" si="1002"/>
        <v>0</v>
      </c>
      <c r="AT827" s="33">
        <f t="shared" si="1003"/>
        <v>0</v>
      </c>
      <c r="AU827" s="31">
        <f t="shared" si="1004"/>
        <v>0.3</v>
      </c>
      <c r="AV827" s="2">
        <f t="shared" si="1005"/>
        <v>0</v>
      </c>
      <c r="AW827" s="33">
        <f t="shared" si="1006"/>
        <v>1</v>
      </c>
      <c r="AX827" s="31">
        <f t="shared" si="1007"/>
        <v>1</v>
      </c>
      <c r="AY827" s="33">
        <f t="shared" si="1008"/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customHeight="1">
      <c r="A828" s="2"/>
      <c r="B828" s="107">
        <v>753</v>
      </c>
      <c r="C828" s="31">
        <v>7</v>
      </c>
      <c r="D828" s="111" t="s">
        <v>21</v>
      </c>
      <c r="E828" s="2" t="s">
        <v>155</v>
      </c>
      <c r="F828" s="2"/>
      <c r="G828" s="2" t="s">
        <v>177</v>
      </c>
      <c r="H828" s="33"/>
      <c r="I828" s="99">
        <f t="shared" si="0"/>
        <v>780.2771255769328</v>
      </c>
      <c r="J828" s="101">
        <f t="shared" si="1"/>
        <v>21.079603202626</v>
      </c>
      <c r="K828" s="101">
        <f t="shared" si="2"/>
        <v>279</v>
      </c>
      <c r="L828" s="74">
        <f t="shared" si="537"/>
        <v>194</v>
      </c>
      <c r="M828" s="99">
        <f t="shared" si="191"/>
        <v>16953.209226904048</v>
      </c>
      <c r="N828" s="108">
        <f t="shared" si="692"/>
        <v>16953.209226904048</v>
      </c>
      <c r="O828" s="108"/>
      <c r="P828" s="108"/>
      <c r="Q828" s="108"/>
      <c r="R828" s="109">
        <f t="shared" si="992"/>
        <v>0</v>
      </c>
      <c r="S828" s="99">
        <f t="shared" si="696"/>
        <v>14246.238677143903</v>
      </c>
      <c r="T828" s="108">
        <f t="shared" si="993"/>
        <v>14246.238677143903</v>
      </c>
      <c r="U828" s="108"/>
      <c r="V828" s="108"/>
      <c r="W828" s="108"/>
      <c r="X828" s="109">
        <f t="shared" si="994"/>
        <v>0</v>
      </c>
      <c r="Y828" s="99">
        <f t="shared" si="8"/>
        <v>28492.477354287807</v>
      </c>
      <c r="Z828" s="108">
        <f t="shared" si="995"/>
        <v>28492.477354287807</v>
      </c>
      <c r="AA828" s="108"/>
      <c r="AB828" s="108"/>
      <c r="AC828" s="108"/>
      <c r="AD828" s="109">
        <f t="shared" si="996"/>
        <v>0</v>
      </c>
      <c r="AE828" s="99">
        <f t="shared" si="1009"/>
        <v>21.727164197424003</v>
      </c>
      <c r="AF828" s="101">
        <f t="shared" si="851"/>
        <v>36</v>
      </c>
      <c r="AG828" s="101">
        <f t="shared" si="997"/>
        <v>19.001300000000001</v>
      </c>
      <c r="AH828" s="101">
        <f t="shared" si="853"/>
        <v>458</v>
      </c>
      <c r="AI828" s="101">
        <f t="shared" si="854"/>
        <v>200</v>
      </c>
      <c r="AJ828" s="108">
        <f t="shared" si="998"/>
        <v>1.6666666666666667</v>
      </c>
      <c r="AK828" s="101">
        <f t="shared" si="463"/>
        <v>9497.4924514292688</v>
      </c>
      <c r="AL828" s="101">
        <f t="shared" si="999"/>
        <v>9497.4924514292688</v>
      </c>
      <c r="AM828" s="101"/>
      <c r="AN828" s="101"/>
      <c r="AO828" s="1">
        <v>36</v>
      </c>
      <c r="AP828" s="2">
        <v>36</v>
      </c>
      <c r="AQ828" s="74">
        <f t="shared" si="1000"/>
        <v>458</v>
      </c>
      <c r="AR828" s="31">
        <f t="shared" si="1001"/>
        <v>6</v>
      </c>
      <c r="AS828" s="2">
        <f t="shared" si="1002"/>
        <v>0</v>
      </c>
      <c r="AT828" s="33">
        <f t="shared" si="1003"/>
        <v>0</v>
      </c>
      <c r="AU828" s="31">
        <f t="shared" si="1004"/>
        <v>0</v>
      </c>
      <c r="AV828" s="2">
        <f t="shared" si="1005"/>
        <v>0</v>
      </c>
      <c r="AW828" s="33">
        <f t="shared" si="1006"/>
        <v>1.5</v>
      </c>
      <c r="AX828" s="31">
        <f t="shared" si="1007"/>
        <v>1</v>
      </c>
      <c r="AY828" s="33">
        <f t="shared" si="1008"/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customHeight="1">
      <c r="A829" s="2"/>
      <c r="B829" s="107">
        <v>754</v>
      </c>
      <c r="C829" s="31">
        <v>7</v>
      </c>
      <c r="D829" s="111" t="s">
        <v>21</v>
      </c>
      <c r="E829" s="2" t="s">
        <v>79</v>
      </c>
      <c r="F829" s="2"/>
      <c r="G829" s="2"/>
      <c r="H829" s="33"/>
      <c r="I829" s="99">
        <f t="shared" si="0"/>
        <v>489.14368901754727</v>
      </c>
      <c r="J829" s="101">
        <f t="shared" si="1"/>
        <v>16.518097441877977</v>
      </c>
      <c r="K829" s="101">
        <f t="shared" si="2"/>
        <v>616</v>
      </c>
      <c r="L829" s="74">
        <f t="shared" si="537"/>
        <v>335</v>
      </c>
      <c r="M829" s="99">
        <f t="shared" si="191"/>
        <v>13562.567381523237</v>
      </c>
      <c r="N829" s="108">
        <f t="shared" si="692"/>
        <v>11302.139484602698</v>
      </c>
      <c r="O829" s="108"/>
      <c r="P829" s="108"/>
      <c r="Q829" s="108"/>
      <c r="R829" s="109">
        <f t="shared" si="992"/>
        <v>2260.4278969205398</v>
      </c>
      <c r="S829" s="99">
        <f t="shared" si="696"/>
        <v>11396.990941715123</v>
      </c>
      <c r="T829" s="108">
        <f t="shared" si="993"/>
        <v>9497.4924514292688</v>
      </c>
      <c r="U829" s="108"/>
      <c r="V829" s="108"/>
      <c r="W829" s="108"/>
      <c r="X829" s="109">
        <f t="shared" si="994"/>
        <v>1899.4984902858539</v>
      </c>
      <c r="Y829" s="99">
        <f t="shared" si="8"/>
        <v>22793.981883430246</v>
      </c>
      <c r="Z829" s="108">
        <f t="shared" si="995"/>
        <v>18994.984902858538</v>
      </c>
      <c r="AA829" s="108"/>
      <c r="AB829" s="108"/>
      <c r="AC829" s="108"/>
      <c r="AD829" s="109">
        <f t="shared" si="996"/>
        <v>3798.9969805717078</v>
      </c>
      <c r="AE829" s="99">
        <f t="shared" si="1009"/>
        <v>27.727164197424003</v>
      </c>
      <c r="AF829" s="101">
        <f t="shared" si="851"/>
        <v>36</v>
      </c>
      <c r="AG829" s="101">
        <f t="shared" si="997"/>
        <v>19.001300000000001</v>
      </c>
      <c r="AH829" s="101">
        <f t="shared" si="853"/>
        <v>458</v>
      </c>
      <c r="AI829" s="101">
        <f t="shared" si="854"/>
        <v>200</v>
      </c>
      <c r="AJ829" s="108">
        <f t="shared" si="998"/>
        <v>1.6666666666666667</v>
      </c>
      <c r="AK829" s="101">
        <f t="shared" si="463"/>
        <v>9497.4924514292688</v>
      </c>
      <c r="AL829" s="101">
        <f t="shared" si="999"/>
        <v>9497.4924514292688</v>
      </c>
      <c r="AM829" s="101"/>
      <c r="AN829" s="101"/>
      <c r="AO829" s="1">
        <v>36</v>
      </c>
      <c r="AP829" s="2">
        <v>36</v>
      </c>
      <c r="AQ829" s="74">
        <f t="shared" si="1000"/>
        <v>458</v>
      </c>
      <c r="AR829" s="31">
        <f t="shared" si="1001"/>
        <v>0</v>
      </c>
      <c r="AS829" s="2">
        <f t="shared" si="1002"/>
        <v>0.2</v>
      </c>
      <c r="AT829" s="33">
        <f t="shared" si="1003"/>
        <v>0</v>
      </c>
      <c r="AU829" s="31">
        <f t="shared" si="1004"/>
        <v>0</v>
      </c>
      <c r="AV829" s="2">
        <f t="shared" si="1005"/>
        <v>0</v>
      </c>
      <c r="AW829" s="33">
        <f t="shared" si="1006"/>
        <v>1</v>
      </c>
      <c r="AX829" s="31">
        <f t="shared" si="1007"/>
        <v>1</v>
      </c>
      <c r="AY829" s="33">
        <f t="shared" si="1008"/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customHeight="1">
      <c r="A830" s="2"/>
      <c r="B830" s="107">
        <v>755</v>
      </c>
      <c r="C830" s="31">
        <v>7</v>
      </c>
      <c r="D830" s="111" t="s">
        <v>21</v>
      </c>
      <c r="E830" s="2" t="s">
        <v>168</v>
      </c>
      <c r="F830" s="2"/>
      <c r="G830" s="2"/>
      <c r="H830" s="33"/>
      <c r="I830" s="99">
        <f t="shared" si="0"/>
        <v>611.42961127193416</v>
      </c>
      <c r="J830" s="101">
        <f t="shared" si="1"/>
        <v>16.518097441877977</v>
      </c>
      <c r="K830" s="101">
        <f t="shared" si="2"/>
        <v>451</v>
      </c>
      <c r="L830" s="74">
        <f t="shared" si="537"/>
        <v>263</v>
      </c>
      <c r="M830" s="99">
        <f t="shared" si="191"/>
        <v>16953.209226904048</v>
      </c>
      <c r="N830" s="108">
        <f t="shared" si="692"/>
        <v>11302.139484602698</v>
      </c>
      <c r="O830" s="108"/>
      <c r="P830" s="108"/>
      <c r="Q830" s="108"/>
      <c r="R830" s="109">
        <f t="shared" si="992"/>
        <v>5651.0697423013489</v>
      </c>
      <c r="S830" s="99">
        <f t="shared" si="696"/>
        <v>14246.238677143903</v>
      </c>
      <c r="T830" s="108">
        <f t="shared" si="993"/>
        <v>9497.4924514292688</v>
      </c>
      <c r="U830" s="108"/>
      <c r="V830" s="108"/>
      <c r="W830" s="108"/>
      <c r="X830" s="109">
        <f t="shared" si="994"/>
        <v>4748.7462257146344</v>
      </c>
      <c r="Y830" s="99">
        <f t="shared" si="8"/>
        <v>28492.477354287807</v>
      </c>
      <c r="Z830" s="108">
        <f t="shared" si="995"/>
        <v>18994.984902858538</v>
      </c>
      <c r="AA830" s="108"/>
      <c r="AB830" s="108"/>
      <c r="AC830" s="108"/>
      <c r="AD830" s="109">
        <f t="shared" si="996"/>
        <v>9497.4924514292688</v>
      </c>
      <c r="AE830" s="99">
        <f t="shared" si="1009"/>
        <v>27.727164197424003</v>
      </c>
      <c r="AF830" s="101">
        <f t="shared" si="851"/>
        <v>36</v>
      </c>
      <c r="AG830" s="101">
        <f t="shared" si="997"/>
        <v>19.001300000000001</v>
      </c>
      <c r="AH830" s="101">
        <f t="shared" si="853"/>
        <v>458</v>
      </c>
      <c r="AI830" s="101">
        <f t="shared" si="854"/>
        <v>200</v>
      </c>
      <c r="AJ830" s="108">
        <f t="shared" si="998"/>
        <v>1.6666666666666667</v>
      </c>
      <c r="AK830" s="101">
        <f t="shared" si="463"/>
        <v>9497.4924514292688</v>
      </c>
      <c r="AL830" s="101">
        <f t="shared" si="999"/>
        <v>9497.4924514292688</v>
      </c>
      <c r="AM830" s="101"/>
      <c r="AN830" s="101"/>
      <c r="AO830" s="1">
        <v>36</v>
      </c>
      <c r="AP830" s="2">
        <v>36</v>
      </c>
      <c r="AQ830" s="74">
        <f t="shared" si="1000"/>
        <v>458</v>
      </c>
      <c r="AR830" s="31">
        <f t="shared" si="1001"/>
        <v>0</v>
      </c>
      <c r="AS830" s="2">
        <f t="shared" si="1002"/>
        <v>0.2</v>
      </c>
      <c r="AT830" s="33">
        <f t="shared" si="1003"/>
        <v>0</v>
      </c>
      <c r="AU830" s="31">
        <f t="shared" si="1004"/>
        <v>0.3</v>
      </c>
      <c r="AV830" s="2">
        <f t="shared" si="1005"/>
        <v>0</v>
      </c>
      <c r="AW830" s="33">
        <f t="shared" si="1006"/>
        <v>1</v>
      </c>
      <c r="AX830" s="31">
        <f t="shared" si="1007"/>
        <v>1</v>
      </c>
      <c r="AY830" s="33">
        <f t="shared" si="1008"/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customHeight="1">
      <c r="A831" s="2"/>
      <c r="B831" s="107">
        <v>756</v>
      </c>
      <c r="C831" s="31">
        <v>7</v>
      </c>
      <c r="D831" s="111" t="s">
        <v>21</v>
      </c>
      <c r="E831" s="2" t="s">
        <v>103</v>
      </c>
      <c r="F831" s="2"/>
      <c r="G831" s="2" t="s">
        <v>177</v>
      </c>
      <c r="H831" s="33"/>
      <c r="I831" s="99">
        <f t="shared" si="0"/>
        <v>692.95355944152539</v>
      </c>
      <c r="J831" s="101">
        <f t="shared" si="1"/>
        <v>16.518097441877977</v>
      </c>
      <c r="K831" s="101">
        <f t="shared" si="2"/>
        <v>367</v>
      </c>
      <c r="L831" s="74">
        <f t="shared" si="537"/>
        <v>234</v>
      </c>
      <c r="M831" s="99">
        <f t="shared" si="191"/>
        <v>19213.637123824588</v>
      </c>
      <c r="N831" s="108">
        <f t="shared" si="692"/>
        <v>16953.209226904048</v>
      </c>
      <c r="O831" s="108"/>
      <c r="P831" s="108"/>
      <c r="Q831" s="108"/>
      <c r="R831" s="109">
        <f t="shared" si="992"/>
        <v>2260.4278969205398</v>
      </c>
      <c r="S831" s="99">
        <f t="shared" si="696"/>
        <v>16145.737167429757</v>
      </c>
      <c r="T831" s="108">
        <f t="shared" si="993"/>
        <v>14246.238677143903</v>
      </c>
      <c r="U831" s="108"/>
      <c r="V831" s="108"/>
      <c r="W831" s="108"/>
      <c r="X831" s="109">
        <f t="shared" si="994"/>
        <v>1899.4984902858539</v>
      </c>
      <c r="Y831" s="99">
        <f t="shared" si="8"/>
        <v>32291.474334859515</v>
      </c>
      <c r="Z831" s="108">
        <f t="shared" si="995"/>
        <v>28492.477354287807</v>
      </c>
      <c r="AA831" s="108"/>
      <c r="AB831" s="108"/>
      <c r="AC831" s="108"/>
      <c r="AD831" s="109">
        <f t="shared" si="996"/>
        <v>3798.9969805717078</v>
      </c>
      <c r="AE831" s="99">
        <f t="shared" si="1009"/>
        <v>27.727164197424003</v>
      </c>
      <c r="AF831" s="101">
        <f t="shared" si="851"/>
        <v>36</v>
      </c>
      <c r="AG831" s="101">
        <f t="shared" si="997"/>
        <v>19.001300000000001</v>
      </c>
      <c r="AH831" s="101">
        <f t="shared" si="853"/>
        <v>458</v>
      </c>
      <c r="AI831" s="101">
        <f t="shared" si="854"/>
        <v>200</v>
      </c>
      <c r="AJ831" s="108">
        <f t="shared" si="998"/>
        <v>1.6666666666666667</v>
      </c>
      <c r="AK831" s="101">
        <f t="shared" si="463"/>
        <v>9497.4924514292688</v>
      </c>
      <c r="AL831" s="101">
        <f t="shared" si="999"/>
        <v>9497.4924514292688</v>
      </c>
      <c r="AM831" s="101"/>
      <c r="AN831" s="101"/>
      <c r="AO831" s="1">
        <v>36</v>
      </c>
      <c r="AP831" s="2">
        <v>36</v>
      </c>
      <c r="AQ831" s="74">
        <f t="shared" si="1000"/>
        <v>458</v>
      </c>
      <c r="AR831" s="31">
        <f t="shared" si="1001"/>
        <v>0</v>
      </c>
      <c r="AS831" s="2">
        <f t="shared" si="1002"/>
        <v>0.2</v>
      </c>
      <c r="AT831" s="33">
        <f t="shared" si="1003"/>
        <v>0</v>
      </c>
      <c r="AU831" s="31">
        <f t="shared" si="1004"/>
        <v>0</v>
      </c>
      <c r="AV831" s="2">
        <f t="shared" si="1005"/>
        <v>0</v>
      </c>
      <c r="AW831" s="33">
        <f t="shared" si="1006"/>
        <v>1.5</v>
      </c>
      <c r="AX831" s="31">
        <f t="shared" si="1007"/>
        <v>1</v>
      </c>
      <c r="AY831" s="33">
        <f t="shared" si="1008"/>
        <v>1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customHeight="1">
      <c r="A832" s="2"/>
      <c r="B832" s="107">
        <v>757</v>
      </c>
      <c r="C832" s="31">
        <v>4</v>
      </c>
      <c r="D832" s="111" t="s">
        <v>21</v>
      </c>
      <c r="E832" s="2" t="s">
        <v>67</v>
      </c>
      <c r="F832" s="2"/>
      <c r="G832" s="2"/>
      <c r="H832" s="33"/>
      <c r="I832" s="99">
        <f t="shared" si="0"/>
        <v>377.68193922961717</v>
      </c>
      <c r="J832" s="101">
        <f t="shared" si="1"/>
        <v>9.0885601645267471</v>
      </c>
      <c r="K832" s="101">
        <f t="shared" si="2"/>
        <v>753</v>
      </c>
      <c r="L832" s="74">
        <f t="shared" si="537"/>
        <v>386</v>
      </c>
      <c r="M832" s="99">
        <f t="shared" si="191"/>
        <v>10472.049143421109</v>
      </c>
      <c r="N832" s="108">
        <f t="shared" si="692"/>
        <v>10472.049143421109</v>
      </c>
      <c r="O832" s="108"/>
      <c r="P832" s="108"/>
      <c r="Q832" s="108"/>
      <c r="R832" s="109">
        <f t="shared" si="992"/>
        <v>0</v>
      </c>
      <c r="S832" s="99">
        <f t="shared" si="696"/>
        <v>8799.9451631378051</v>
      </c>
      <c r="T832" s="108">
        <f t="shared" si="993"/>
        <v>8799.9451631378051</v>
      </c>
      <c r="U832" s="108"/>
      <c r="V832" s="108"/>
      <c r="W832" s="108"/>
      <c r="X832" s="109">
        <f t="shared" si="994"/>
        <v>0</v>
      </c>
      <c r="Y832" s="99">
        <f t="shared" si="8"/>
        <v>17599.89032627561</v>
      </c>
      <c r="Z832" s="108">
        <f t="shared" si="995"/>
        <v>17599.89032627561</v>
      </c>
      <c r="AA832" s="108"/>
      <c r="AB832" s="108"/>
      <c r="AC832" s="108"/>
      <c r="AD832" s="109">
        <f t="shared" si="996"/>
        <v>0</v>
      </c>
      <c r="AE832" s="99">
        <f t="shared" si="1009"/>
        <v>27.727164197424003</v>
      </c>
      <c r="AF832" s="101">
        <f t="shared" si="851"/>
        <v>36</v>
      </c>
      <c r="AG832" s="101">
        <f t="shared" si="997"/>
        <v>19.001300000000001</v>
      </c>
      <c r="AH832" s="101">
        <f t="shared" si="853"/>
        <v>252</v>
      </c>
      <c r="AI832" s="101">
        <f t="shared" si="854"/>
        <v>200</v>
      </c>
      <c r="AJ832" s="108">
        <f t="shared" si="998"/>
        <v>1.6666666666666667</v>
      </c>
      <c r="AK832" s="101">
        <f t="shared" si="463"/>
        <v>8799.9451631378051</v>
      </c>
      <c r="AL832" s="101">
        <f t="shared" si="999"/>
        <v>8799.9451631378051</v>
      </c>
      <c r="AM832" s="101"/>
      <c r="AN832" s="101"/>
      <c r="AO832" s="1">
        <v>36</v>
      </c>
      <c r="AP832" s="2">
        <v>36</v>
      </c>
      <c r="AQ832" s="74">
        <f t="shared" si="1000"/>
        <v>252</v>
      </c>
      <c r="AR832" s="31">
        <f t="shared" si="1001"/>
        <v>0</v>
      </c>
      <c r="AS832" s="2">
        <f t="shared" si="1002"/>
        <v>0</v>
      </c>
      <c r="AT832" s="33">
        <f t="shared" si="1003"/>
        <v>0</v>
      </c>
      <c r="AU832" s="31">
        <f t="shared" si="1004"/>
        <v>0</v>
      </c>
      <c r="AV832" s="2">
        <f t="shared" si="1005"/>
        <v>0</v>
      </c>
      <c r="AW832" s="33">
        <f t="shared" si="1006"/>
        <v>1</v>
      </c>
      <c r="AX832" s="31">
        <f t="shared" si="1007"/>
        <v>1</v>
      </c>
      <c r="AY832" s="33">
        <f t="shared" si="1008"/>
        <v>1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customHeight="1">
      <c r="A833" s="2"/>
      <c r="B833" s="107">
        <v>758</v>
      </c>
      <c r="C833" s="31">
        <v>4</v>
      </c>
      <c r="D833" s="111" t="s">
        <v>21</v>
      </c>
      <c r="E833" s="2" t="s">
        <v>148</v>
      </c>
      <c r="F833" s="2"/>
      <c r="G833" s="2"/>
      <c r="H833" s="33"/>
      <c r="I833" s="99">
        <f t="shared" si="0"/>
        <v>481.97956476357308</v>
      </c>
      <c r="J833" s="101">
        <f t="shared" si="1"/>
        <v>11.598384294894656</v>
      </c>
      <c r="K833" s="101">
        <f t="shared" si="2"/>
        <v>631</v>
      </c>
      <c r="L833" s="74">
        <f t="shared" si="537"/>
        <v>339</v>
      </c>
      <c r="M833" s="99">
        <f t="shared" si="191"/>
        <v>10472.049143421109</v>
      </c>
      <c r="N833" s="108">
        <f t="shared" si="692"/>
        <v>10472.049143421109</v>
      </c>
      <c r="O833" s="108"/>
      <c r="P833" s="108"/>
      <c r="Q833" s="108"/>
      <c r="R833" s="109">
        <f t="shared" si="992"/>
        <v>0</v>
      </c>
      <c r="S833" s="99">
        <f t="shared" si="696"/>
        <v>8799.9451631378051</v>
      </c>
      <c r="T833" s="108">
        <f t="shared" si="993"/>
        <v>8799.9451631378051</v>
      </c>
      <c r="U833" s="108"/>
      <c r="V833" s="108"/>
      <c r="W833" s="108"/>
      <c r="X833" s="109">
        <f t="shared" si="994"/>
        <v>0</v>
      </c>
      <c r="Y833" s="99">
        <f t="shared" si="8"/>
        <v>17599.89032627561</v>
      </c>
      <c r="Z833" s="108">
        <f t="shared" si="995"/>
        <v>17599.89032627561</v>
      </c>
      <c r="AA833" s="108"/>
      <c r="AB833" s="108"/>
      <c r="AC833" s="108"/>
      <c r="AD833" s="109">
        <f t="shared" si="996"/>
        <v>0</v>
      </c>
      <c r="AE833" s="99">
        <f t="shared" si="1009"/>
        <v>21.727164197424003</v>
      </c>
      <c r="AF833" s="101">
        <f t="shared" si="851"/>
        <v>36</v>
      </c>
      <c r="AG833" s="101">
        <f t="shared" si="997"/>
        <v>19.001300000000001</v>
      </c>
      <c r="AH833" s="101">
        <f t="shared" si="853"/>
        <v>252</v>
      </c>
      <c r="AI833" s="101">
        <f t="shared" si="854"/>
        <v>200</v>
      </c>
      <c r="AJ833" s="108">
        <f t="shared" si="998"/>
        <v>1.6666666666666667</v>
      </c>
      <c r="AK833" s="101">
        <f t="shared" si="463"/>
        <v>8799.9451631378051</v>
      </c>
      <c r="AL833" s="101">
        <f t="shared" si="999"/>
        <v>8799.9451631378051</v>
      </c>
      <c r="AM833" s="101"/>
      <c r="AN833" s="101"/>
      <c r="AO833" s="1">
        <v>36</v>
      </c>
      <c r="AP833" s="2">
        <v>36</v>
      </c>
      <c r="AQ833" s="74">
        <f t="shared" si="1000"/>
        <v>252</v>
      </c>
      <c r="AR833" s="31">
        <f t="shared" si="1001"/>
        <v>6</v>
      </c>
      <c r="AS833" s="2">
        <f t="shared" si="1002"/>
        <v>0</v>
      </c>
      <c r="AT833" s="33">
        <f t="shared" si="1003"/>
        <v>0</v>
      </c>
      <c r="AU833" s="31">
        <f t="shared" si="1004"/>
        <v>0</v>
      </c>
      <c r="AV833" s="2">
        <f t="shared" si="1005"/>
        <v>0</v>
      </c>
      <c r="AW833" s="33">
        <f t="shared" si="1006"/>
        <v>1</v>
      </c>
      <c r="AX833" s="31">
        <f t="shared" si="1007"/>
        <v>1</v>
      </c>
      <c r="AY833" s="33">
        <f t="shared" si="1008"/>
        <v>1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customHeight="1">
      <c r="A834" s="2"/>
      <c r="B834" s="107">
        <v>759</v>
      </c>
      <c r="C834" s="31">
        <v>4</v>
      </c>
      <c r="D834" s="111" t="s">
        <v>21</v>
      </c>
      <c r="E834" s="2" t="s">
        <v>79</v>
      </c>
      <c r="F834" s="2"/>
      <c r="G834" s="2"/>
      <c r="H834" s="33"/>
      <c r="I834" s="99">
        <f t="shared" si="0"/>
        <v>453.21832707554057</v>
      </c>
      <c r="J834" s="101">
        <f t="shared" si="1"/>
        <v>9.0885601645267471</v>
      </c>
      <c r="K834" s="101">
        <f t="shared" si="2"/>
        <v>670</v>
      </c>
      <c r="L834" s="74">
        <f t="shared" si="537"/>
        <v>353</v>
      </c>
      <c r="M834" s="99">
        <f t="shared" si="191"/>
        <v>12566.458972105331</v>
      </c>
      <c r="N834" s="108">
        <f t="shared" si="692"/>
        <v>10472.049143421109</v>
      </c>
      <c r="O834" s="108"/>
      <c r="P834" s="108"/>
      <c r="Q834" s="108"/>
      <c r="R834" s="109">
        <f t="shared" si="992"/>
        <v>2094.4098286842218</v>
      </c>
      <c r="S834" s="99">
        <f t="shared" si="696"/>
        <v>10559.934195765367</v>
      </c>
      <c r="T834" s="108">
        <f t="shared" si="993"/>
        <v>8799.9451631378051</v>
      </c>
      <c r="U834" s="108"/>
      <c r="V834" s="108"/>
      <c r="W834" s="108"/>
      <c r="X834" s="109">
        <f t="shared" si="994"/>
        <v>1759.9890326275611</v>
      </c>
      <c r="Y834" s="99">
        <f t="shared" si="8"/>
        <v>21119.868391530734</v>
      </c>
      <c r="Z834" s="108">
        <f t="shared" si="995"/>
        <v>17599.89032627561</v>
      </c>
      <c r="AA834" s="108"/>
      <c r="AB834" s="108"/>
      <c r="AC834" s="108"/>
      <c r="AD834" s="109">
        <f t="shared" si="996"/>
        <v>3519.9780652551217</v>
      </c>
      <c r="AE834" s="99">
        <f t="shared" si="1009"/>
        <v>27.727164197424003</v>
      </c>
      <c r="AF834" s="101">
        <f t="shared" si="851"/>
        <v>36</v>
      </c>
      <c r="AG834" s="101">
        <f t="shared" si="997"/>
        <v>19.001300000000001</v>
      </c>
      <c r="AH834" s="101">
        <f t="shared" si="853"/>
        <v>252</v>
      </c>
      <c r="AI834" s="101">
        <f t="shared" si="854"/>
        <v>200</v>
      </c>
      <c r="AJ834" s="108">
        <f t="shared" si="998"/>
        <v>1.6666666666666667</v>
      </c>
      <c r="AK834" s="101">
        <f t="shared" si="463"/>
        <v>8799.9451631378051</v>
      </c>
      <c r="AL834" s="101">
        <f t="shared" si="999"/>
        <v>8799.9451631378051</v>
      </c>
      <c r="AM834" s="101"/>
      <c r="AN834" s="101"/>
      <c r="AO834" s="1">
        <v>36</v>
      </c>
      <c r="AP834" s="2">
        <v>36</v>
      </c>
      <c r="AQ834" s="74">
        <f t="shared" si="1000"/>
        <v>252</v>
      </c>
      <c r="AR834" s="31">
        <f t="shared" si="1001"/>
        <v>0</v>
      </c>
      <c r="AS834" s="2">
        <f t="shared" si="1002"/>
        <v>0.2</v>
      </c>
      <c r="AT834" s="33">
        <f t="shared" si="1003"/>
        <v>0</v>
      </c>
      <c r="AU834" s="31">
        <f t="shared" si="1004"/>
        <v>0</v>
      </c>
      <c r="AV834" s="2">
        <f t="shared" si="1005"/>
        <v>0</v>
      </c>
      <c r="AW834" s="33">
        <f t="shared" si="1006"/>
        <v>1</v>
      </c>
      <c r="AX834" s="31">
        <f t="shared" si="1007"/>
        <v>1</v>
      </c>
      <c r="AY834" s="33">
        <f t="shared" si="1008"/>
        <v>1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customHeight="1">
      <c r="A835" s="2"/>
      <c r="B835" s="107">
        <v>760</v>
      </c>
      <c r="C835" s="31">
        <v>1</v>
      </c>
      <c r="D835" s="111" t="s">
        <v>21</v>
      </c>
      <c r="E835" s="2" t="s">
        <v>67</v>
      </c>
      <c r="F835" s="2"/>
      <c r="G835" s="2"/>
      <c r="H835" s="33"/>
      <c r="I835" s="99">
        <f t="shared" si="0"/>
        <v>303.11748173658549</v>
      </c>
      <c r="J835" s="101">
        <f t="shared" si="1"/>
        <v>4.5803457972019714</v>
      </c>
      <c r="K835" s="101">
        <f t="shared" si="2"/>
        <v>834</v>
      </c>
      <c r="L835" s="74">
        <f t="shared" si="537"/>
        <v>409</v>
      </c>
      <c r="M835" s="99">
        <f t="shared" si="191"/>
        <v>8404.588187219977</v>
      </c>
      <c r="N835" s="108">
        <f t="shared" si="692"/>
        <v>8404.588187219977</v>
      </c>
      <c r="O835" s="108"/>
      <c r="P835" s="108"/>
      <c r="Q835" s="108"/>
      <c r="R835" s="109">
        <f t="shared" si="992"/>
        <v>0</v>
      </c>
      <c r="S835" s="99">
        <f t="shared" si="696"/>
        <v>7062.6019944487816</v>
      </c>
      <c r="T835" s="108">
        <f t="shared" si="993"/>
        <v>7062.6019944487816</v>
      </c>
      <c r="U835" s="108"/>
      <c r="V835" s="108"/>
      <c r="W835" s="108"/>
      <c r="X835" s="109">
        <f t="shared" si="994"/>
        <v>0</v>
      </c>
      <c r="Y835" s="99">
        <f t="shared" si="8"/>
        <v>14125.203988897563</v>
      </c>
      <c r="Z835" s="108">
        <f t="shared" si="995"/>
        <v>14125.203988897563</v>
      </c>
      <c r="AA835" s="108"/>
      <c r="AB835" s="108"/>
      <c r="AC835" s="108"/>
      <c r="AD835" s="109">
        <f t="shared" si="996"/>
        <v>0</v>
      </c>
      <c r="AE835" s="99">
        <f t="shared" si="1009"/>
        <v>27.727164197424003</v>
      </c>
      <c r="AF835" s="101">
        <f t="shared" si="851"/>
        <v>36</v>
      </c>
      <c r="AG835" s="101">
        <f t="shared" si="997"/>
        <v>19.001300000000001</v>
      </c>
      <c r="AH835" s="101">
        <f t="shared" si="853"/>
        <v>127</v>
      </c>
      <c r="AI835" s="101">
        <f t="shared" si="854"/>
        <v>200</v>
      </c>
      <c r="AJ835" s="108">
        <f t="shared" si="998"/>
        <v>1.6666666666666667</v>
      </c>
      <c r="AK835" s="101">
        <f t="shared" si="463"/>
        <v>7062.6019944487816</v>
      </c>
      <c r="AL835" s="101">
        <f t="shared" si="999"/>
        <v>7062.6019944487816</v>
      </c>
      <c r="AM835" s="101"/>
      <c r="AN835" s="101"/>
      <c r="AO835" s="1">
        <v>36</v>
      </c>
      <c r="AP835" s="2">
        <v>36</v>
      </c>
      <c r="AQ835" s="74">
        <f t="shared" si="1000"/>
        <v>127</v>
      </c>
      <c r="AR835" s="31">
        <f t="shared" si="1001"/>
        <v>0</v>
      </c>
      <c r="AS835" s="2">
        <f t="shared" si="1002"/>
        <v>0</v>
      </c>
      <c r="AT835" s="33">
        <f t="shared" si="1003"/>
        <v>0</v>
      </c>
      <c r="AU835" s="31">
        <f t="shared" si="1004"/>
        <v>0</v>
      </c>
      <c r="AV835" s="2">
        <f t="shared" si="1005"/>
        <v>0</v>
      </c>
      <c r="AW835" s="33">
        <f t="shared" si="1006"/>
        <v>1</v>
      </c>
      <c r="AX835" s="31">
        <f t="shared" si="1007"/>
        <v>1</v>
      </c>
      <c r="AY835" s="33">
        <f t="shared" si="1008"/>
        <v>1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customHeight="1">
      <c r="A836" s="2"/>
      <c r="B836" s="107">
        <v>761</v>
      </c>
      <c r="C836" s="31">
        <v>10</v>
      </c>
      <c r="D836" s="111" t="s">
        <v>21</v>
      </c>
      <c r="E836" s="2" t="s">
        <v>144</v>
      </c>
      <c r="F836" s="2" t="s">
        <v>149</v>
      </c>
      <c r="G836" s="2"/>
      <c r="H836" s="33"/>
      <c r="I836" s="99">
        <f t="shared" si="0"/>
        <v>835.43550787019899</v>
      </c>
      <c r="J836" s="101">
        <f t="shared" si="1"/>
        <v>23.695174714659018</v>
      </c>
      <c r="K836" s="101">
        <f t="shared" si="2"/>
        <v>249</v>
      </c>
      <c r="L836" s="74">
        <f t="shared" si="537"/>
        <v>176</v>
      </c>
      <c r="M836" s="99">
        <f t="shared" si="191"/>
        <v>23164.257503075321</v>
      </c>
      <c r="N836" s="108">
        <f t="shared" si="692"/>
        <v>23164.257503075321</v>
      </c>
      <c r="O836" s="108"/>
      <c r="P836" s="108"/>
      <c r="Q836" s="108"/>
      <c r="R836" s="109">
        <f t="shared" si="992"/>
        <v>0</v>
      </c>
      <c r="S836" s="99">
        <f t="shared" si="696"/>
        <v>16664.777597817661</v>
      </c>
      <c r="T836" s="108">
        <f t="shared" si="993"/>
        <v>16664.777597817661</v>
      </c>
      <c r="U836" s="108"/>
      <c r="V836" s="108"/>
      <c r="W836" s="108"/>
      <c r="X836" s="109">
        <f t="shared" si="994"/>
        <v>0</v>
      </c>
      <c r="Y836" s="99">
        <f t="shared" si="8"/>
        <v>33329.555195635323</v>
      </c>
      <c r="Z836" s="108">
        <f t="shared" si="995"/>
        <v>33329.555195635323</v>
      </c>
      <c r="AA836" s="108"/>
      <c r="AB836" s="108"/>
      <c r="AC836" s="108"/>
      <c r="AD836" s="109">
        <f t="shared" si="996"/>
        <v>0</v>
      </c>
      <c r="AE836" s="99">
        <f t="shared" si="1009"/>
        <v>27.727164197424003</v>
      </c>
      <c r="AF836" s="101">
        <f t="shared" si="851"/>
        <v>36</v>
      </c>
      <c r="AG836" s="101">
        <f t="shared" si="997"/>
        <v>19.001300000000001</v>
      </c>
      <c r="AH836" s="101">
        <f t="shared" si="853"/>
        <v>657</v>
      </c>
      <c r="AI836" s="101">
        <f t="shared" si="854"/>
        <v>200</v>
      </c>
      <c r="AJ836" s="108">
        <f t="shared" si="998"/>
        <v>1.6666666666666667</v>
      </c>
      <c r="AK836" s="101">
        <f t="shared" si="463"/>
        <v>9919.5104748914655</v>
      </c>
      <c r="AL836" s="101">
        <f t="shared" si="999"/>
        <v>9919.5104748914655</v>
      </c>
      <c r="AM836" s="101"/>
      <c r="AN836" s="101"/>
      <c r="AO836" s="1">
        <v>36</v>
      </c>
      <c r="AP836" s="2">
        <v>36</v>
      </c>
      <c r="AQ836" s="74">
        <f t="shared" si="1000"/>
        <v>657</v>
      </c>
      <c r="AR836" s="31">
        <f t="shared" si="1001"/>
        <v>0</v>
      </c>
      <c r="AS836" s="2">
        <f t="shared" si="1002"/>
        <v>0</v>
      </c>
      <c r="AT836" s="33">
        <f t="shared" si="1003"/>
        <v>0</v>
      </c>
      <c r="AU836" s="31">
        <f t="shared" si="1004"/>
        <v>0</v>
      </c>
      <c r="AV836" s="2">
        <f t="shared" si="1005"/>
        <v>0</v>
      </c>
      <c r="AW836" s="33">
        <f t="shared" si="1006"/>
        <v>1</v>
      </c>
      <c r="AX836" s="31">
        <f t="shared" si="1007"/>
        <v>1.4</v>
      </c>
      <c r="AY836" s="33">
        <f t="shared" si="1008"/>
        <v>1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customHeight="1">
      <c r="A837" s="2"/>
      <c r="B837" s="107">
        <v>762</v>
      </c>
      <c r="C837" s="31">
        <v>10</v>
      </c>
      <c r="D837" s="111" t="s">
        <v>21</v>
      </c>
      <c r="E837" s="2" t="s">
        <v>138</v>
      </c>
      <c r="F837" s="2" t="s">
        <v>149</v>
      </c>
      <c r="G837" s="2"/>
      <c r="H837" s="33"/>
      <c r="I837" s="99">
        <f t="shared" si="0"/>
        <v>1090.8748236554109</v>
      </c>
      <c r="J837" s="101">
        <f t="shared" si="1"/>
        <v>23.695174714659018</v>
      </c>
      <c r="K837" s="101">
        <f t="shared" si="2"/>
        <v>122</v>
      </c>
      <c r="L837" s="74">
        <f t="shared" si="537"/>
        <v>101</v>
      </c>
      <c r="M837" s="99">
        <f t="shared" si="191"/>
        <v>30246.865354329533</v>
      </c>
      <c r="N837" s="108">
        <f t="shared" si="692"/>
        <v>23164.257503075321</v>
      </c>
      <c r="O837" s="108"/>
      <c r="P837" s="108"/>
      <c r="Q837" s="108"/>
      <c r="R837" s="109">
        <f t="shared" si="992"/>
        <v>7082.6078512542108</v>
      </c>
      <c r="S837" s="99">
        <f t="shared" si="696"/>
        <v>22616.483882752542</v>
      </c>
      <c r="T837" s="108">
        <f t="shared" si="993"/>
        <v>16664.777597817661</v>
      </c>
      <c r="U837" s="108"/>
      <c r="V837" s="108"/>
      <c r="W837" s="108"/>
      <c r="X837" s="109">
        <f t="shared" si="994"/>
        <v>5951.7062849348795</v>
      </c>
      <c r="Y837" s="99">
        <f t="shared" si="8"/>
        <v>45232.967765505084</v>
      </c>
      <c r="Z837" s="108">
        <f t="shared" si="995"/>
        <v>33329.555195635323</v>
      </c>
      <c r="AA837" s="108"/>
      <c r="AB837" s="108"/>
      <c r="AC837" s="108"/>
      <c r="AD837" s="109">
        <f t="shared" si="996"/>
        <v>11903.412569869759</v>
      </c>
      <c r="AE837" s="99">
        <f t="shared" si="1009"/>
        <v>27.727164197424003</v>
      </c>
      <c r="AF837" s="101">
        <f t="shared" si="851"/>
        <v>36</v>
      </c>
      <c r="AG837" s="101">
        <f t="shared" si="997"/>
        <v>19.001300000000001</v>
      </c>
      <c r="AH837" s="101">
        <f t="shared" si="853"/>
        <v>657</v>
      </c>
      <c r="AI837" s="101">
        <f t="shared" si="854"/>
        <v>200</v>
      </c>
      <c r="AJ837" s="108">
        <f t="shared" si="998"/>
        <v>1.6666666666666667</v>
      </c>
      <c r="AK837" s="101">
        <f t="shared" si="463"/>
        <v>9919.5104748914655</v>
      </c>
      <c r="AL837" s="101">
        <f t="shared" si="999"/>
        <v>9919.5104748914655</v>
      </c>
      <c r="AM837" s="101"/>
      <c r="AN837" s="101"/>
      <c r="AO837" s="1">
        <v>36</v>
      </c>
      <c r="AP837" s="2">
        <v>36</v>
      </c>
      <c r="AQ837" s="74">
        <f t="shared" si="1000"/>
        <v>657</v>
      </c>
      <c r="AR837" s="31">
        <f t="shared" si="1001"/>
        <v>0</v>
      </c>
      <c r="AS837" s="2">
        <f t="shared" si="1002"/>
        <v>0</v>
      </c>
      <c r="AT837" s="33">
        <f t="shared" si="1003"/>
        <v>0</v>
      </c>
      <c r="AU837" s="31">
        <f t="shared" si="1004"/>
        <v>0.3</v>
      </c>
      <c r="AV837" s="2">
        <f t="shared" si="1005"/>
        <v>0</v>
      </c>
      <c r="AW837" s="33">
        <f t="shared" si="1006"/>
        <v>1</v>
      </c>
      <c r="AX837" s="31">
        <f t="shared" si="1007"/>
        <v>1.4</v>
      </c>
      <c r="AY837" s="33">
        <f t="shared" si="1008"/>
        <v>1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customHeight="1">
      <c r="A838" s="2"/>
      <c r="B838" s="107">
        <v>763</v>
      </c>
      <c r="C838" s="31">
        <v>10</v>
      </c>
      <c r="D838" s="111" t="s">
        <v>21</v>
      </c>
      <c r="E838" s="2" t="s">
        <v>141</v>
      </c>
      <c r="F838" s="2" t="s">
        <v>149</v>
      </c>
      <c r="G838" s="2" t="s">
        <v>177</v>
      </c>
      <c r="H838" s="33"/>
      <c r="I838" s="99">
        <f t="shared" si="0"/>
        <v>1253.1532618052984</v>
      </c>
      <c r="J838" s="101">
        <f t="shared" si="1"/>
        <v>23.695174714659018</v>
      </c>
      <c r="K838" s="101">
        <f t="shared" si="2"/>
        <v>84</v>
      </c>
      <c r="L838" s="74">
        <f t="shared" si="537"/>
        <v>73</v>
      </c>
      <c r="M838" s="99">
        <f t="shared" si="191"/>
        <v>34746.386254612975</v>
      </c>
      <c r="N838" s="108">
        <f t="shared" si="692"/>
        <v>34746.386254612975</v>
      </c>
      <c r="O838" s="108"/>
      <c r="P838" s="108"/>
      <c r="Q838" s="108"/>
      <c r="R838" s="109">
        <f t="shared" si="992"/>
        <v>0</v>
      </c>
      <c r="S838" s="99">
        <f t="shared" si="696"/>
        <v>24997.166396726487</v>
      </c>
      <c r="T838" s="108">
        <f t="shared" si="993"/>
        <v>24997.166396726487</v>
      </c>
      <c r="U838" s="108"/>
      <c r="V838" s="108"/>
      <c r="W838" s="108"/>
      <c r="X838" s="109">
        <f t="shared" si="994"/>
        <v>0</v>
      </c>
      <c r="Y838" s="99">
        <f t="shared" si="8"/>
        <v>49994.332793452973</v>
      </c>
      <c r="Z838" s="108">
        <f t="shared" si="995"/>
        <v>49994.332793452973</v>
      </c>
      <c r="AA838" s="108"/>
      <c r="AB838" s="108"/>
      <c r="AC838" s="108"/>
      <c r="AD838" s="109">
        <f t="shared" si="996"/>
        <v>0</v>
      </c>
      <c r="AE838" s="99">
        <f t="shared" si="1009"/>
        <v>27.727164197424003</v>
      </c>
      <c r="AF838" s="101">
        <f t="shared" si="851"/>
        <v>36</v>
      </c>
      <c r="AG838" s="101">
        <f t="shared" si="997"/>
        <v>19.001300000000001</v>
      </c>
      <c r="AH838" s="101">
        <f t="shared" si="853"/>
        <v>657</v>
      </c>
      <c r="AI838" s="101">
        <f t="shared" si="854"/>
        <v>200</v>
      </c>
      <c r="AJ838" s="108">
        <f t="shared" si="998"/>
        <v>1.6666666666666667</v>
      </c>
      <c r="AK838" s="101">
        <f t="shared" si="463"/>
        <v>9919.5104748914655</v>
      </c>
      <c r="AL838" s="101">
        <f t="shared" si="999"/>
        <v>9919.5104748914655</v>
      </c>
      <c r="AM838" s="101"/>
      <c r="AN838" s="101"/>
      <c r="AO838" s="1">
        <v>36</v>
      </c>
      <c r="AP838" s="2">
        <v>36</v>
      </c>
      <c r="AQ838" s="74">
        <f t="shared" si="1000"/>
        <v>657</v>
      </c>
      <c r="AR838" s="31">
        <f t="shared" si="1001"/>
        <v>0</v>
      </c>
      <c r="AS838" s="2">
        <f t="shared" si="1002"/>
        <v>0</v>
      </c>
      <c r="AT838" s="33">
        <f t="shared" si="1003"/>
        <v>0</v>
      </c>
      <c r="AU838" s="31">
        <f t="shared" si="1004"/>
        <v>0</v>
      </c>
      <c r="AV838" s="2">
        <f t="shared" si="1005"/>
        <v>0</v>
      </c>
      <c r="AW838" s="33">
        <f t="shared" si="1006"/>
        <v>1.5</v>
      </c>
      <c r="AX838" s="31">
        <f t="shared" si="1007"/>
        <v>1.4</v>
      </c>
      <c r="AY838" s="33">
        <f t="shared" si="1008"/>
        <v>1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customHeight="1">
      <c r="A839" s="2"/>
      <c r="B839" s="107">
        <v>764</v>
      </c>
      <c r="C839" s="31">
        <v>10</v>
      </c>
      <c r="D839" s="111" t="s">
        <v>21</v>
      </c>
      <c r="E839" s="2" t="s">
        <v>150</v>
      </c>
      <c r="F839" s="2" t="s">
        <v>149</v>
      </c>
      <c r="G839" s="2"/>
      <c r="H839" s="33"/>
      <c r="I839" s="99">
        <f t="shared" si="0"/>
        <v>1066.1427001054146</v>
      </c>
      <c r="J839" s="101">
        <f t="shared" si="1"/>
        <v>30.238644768832497</v>
      </c>
      <c r="K839" s="101">
        <f t="shared" si="2"/>
        <v>132</v>
      </c>
      <c r="L839" s="74">
        <f t="shared" si="537"/>
        <v>107</v>
      </c>
      <c r="M839" s="99">
        <f t="shared" si="191"/>
        <v>23164.257503075321</v>
      </c>
      <c r="N839" s="108">
        <f t="shared" si="692"/>
        <v>23164.257503075321</v>
      </c>
      <c r="O839" s="108"/>
      <c r="P839" s="108"/>
      <c r="Q839" s="108"/>
      <c r="R839" s="109">
        <f t="shared" si="992"/>
        <v>0</v>
      </c>
      <c r="S839" s="99">
        <f t="shared" si="696"/>
        <v>16664.777597817661</v>
      </c>
      <c r="T839" s="108">
        <f t="shared" si="993"/>
        <v>16664.777597817661</v>
      </c>
      <c r="U839" s="108"/>
      <c r="V839" s="108"/>
      <c r="W839" s="108"/>
      <c r="X839" s="109">
        <f t="shared" si="994"/>
        <v>0</v>
      </c>
      <c r="Y839" s="99">
        <f t="shared" si="8"/>
        <v>33329.555195635323</v>
      </c>
      <c r="Z839" s="108">
        <f t="shared" si="995"/>
        <v>33329.555195635323</v>
      </c>
      <c r="AA839" s="108"/>
      <c r="AB839" s="108"/>
      <c r="AC839" s="108"/>
      <c r="AD839" s="109">
        <f t="shared" si="996"/>
        <v>0</v>
      </c>
      <c r="AE839" s="99">
        <f t="shared" si="1009"/>
        <v>21.727164197424003</v>
      </c>
      <c r="AF839" s="101">
        <f t="shared" si="851"/>
        <v>36</v>
      </c>
      <c r="AG839" s="101">
        <f t="shared" si="997"/>
        <v>19.001300000000001</v>
      </c>
      <c r="AH839" s="101">
        <f t="shared" si="853"/>
        <v>657</v>
      </c>
      <c r="AI839" s="101">
        <f t="shared" si="854"/>
        <v>200</v>
      </c>
      <c r="AJ839" s="108">
        <f t="shared" si="998"/>
        <v>1.6666666666666667</v>
      </c>
      <c r="AK839" s="101">
        <f t="shared" si="463"/>
        <v>9919.5104748914655</v>
      </c>
      <c r="AL839" s="101">
        <f t="shared" si="999"/>
        <v>9919.5104748914655</v>
      </c>
      <c r="AM839" s="101"/>
      <c r="AN839" s="101"/>
      <c r="AO839" s="1">
        <v>36</v>
      </c>
      <c r="AP839" s="2">
        <v>36</v>
      </c>
      <c r="AQ839" s="74">
        <f t="shared" si="1000"/>
        <v>657</v>
      </c>
      <c r="AR839" s="31">
        <f t="shared" si="1001"/>
        <v>6</v>
      </c>
      <c r="AS839" s="2">
        <f t="shared" si="1002"/>
        <v>0</v>
      </c>
      <c r="AT839" s="33">
        <f t="shared" si="1003"/>
        <v>0</v>
      </c>
      <c r="AU839" s="31">
        <f t="shared" si="1004"/>
        <v>0</v>
      </c>
      <c r="AV839" s="2">
        <f t="shared" si="1005"/>
        <v>0</v>
      </c>
      <c r="AW839" s="33">
        <f t="shared" si="1006"/>
        <v>1</v>
      </c>
      <c r="AX839" s="31">
        <f t="shared" si="1007"/>
        <v>1.4</v>
      </c>
      <c r="AY839" s="33">
        <f t="shared" si="1008"/>
        <v>1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customHeight="1">
      <c r="A840" s="2"/>
      <c r="B840" s="107">
        <v>765</v>
      </c>
      <c r="C840" s="31">
        <v>10</v>
      </c>
      <c r="D840" s="111" t="s">
        <v>21</v>
      </c>
      <c r="E840" s="2" t="s">
        <v>164</v>
      </c>
      <c r="F840" s="2" t="s">
        <v>149</v>
      </c>
      <c r="G840" s="2"/>
      <c r="H840" s="33"/>
      <c r="I840" s="99">
        <f t="shared" si="0"/>
        <v>1392.1220956168609</v>
      </c>
      <c r="J840" s="101">
        <f t="shared" si="1"/>
        <v>30.238644768832497</v>
      </c>
      <c r="K840" s="101">
        <f t="shared" si="2"/>
        <v>58</v>
      </c>
      <c r="L840" s="74">
        <f t="shared" si="537"/>
        <v>54</v>
      </c>
      <c r="M840" s="99">
        <f t="shared" si="191"/>
        <v>30246.865354329533</v>
      </c>
      <c r="N840" s="108">
        <f t="shared" si="692"/>
        <v>23164.257503075321</v>
      </c>
      <c r="O840" s="108"/>
      <c r="P840" s="108"/>
      <c r="Q840" s="108"/>
      <c r="R840" s="109">
        <f t="shared" si="992"/>
        <v>7082.6078512542108</v>
      </c>
      <c r="S840" s="99">
        <f t="shared" si="696"/>
        <v>22616.483882752542</v>
      </c>
      <c r="T840" s="108">
        <f t="shared" si="993"/>
        <v>16664.777597817661</v>
      </c>
      <c r="U840" s="108"/>
      <c r="V840" s="108"/>
      <c r="W840" s="108"/>
      <c r="X840" s="109">
        <f t="shared" si="994"/>
        <v>5951.7062849348795</v>
      </c>
      <c r="Y840" s="99">
        <f t="shared" si="8"/>
        <v>45232.967765505084</v>
      </c>
      <c r="Z840" s="108">
        <f t="shared" si="995"/>
        <v>33329.555195635323</v>
      </c>
      <c r="AA840" s="108"/>
      <c r="AB840" s="108"/>
      <c r="AC840" s="108"/>
      <c r="AD840" s="109">
        <f t="shared" si="996"/>
        <v>11903.412569869759</v>
      </c>
      <c r="AE840" s="99">
        <f t="shared" si="1009"/>
        <v>21.727164197424003</v>
      </c>
      <c r="AF840" s="101">
        <f t="shared" si="851"/>
        <v>36</v>
      </c>
      <c r="AG840" s="101">
        <f t="shared" si="997"/>
        <v>19.001300000000001</v>
      </c>
      <c r="AH840" s="101">
        <f t="shared" si="853"/>
        <v>657</v>
      </c>
      <c r="AI840" s="101">
        <f t="shared" si="854"/>
        <v>200</v>
      </c>
      <c r="AJ840" s="108">
        <f t="shared" si="998"/>
        <v>1.6666666666666667</v>
      </c>
      <c r="AK840" s="101">
        <f t="shared" si="463"/>
        <v>9919.5104748914655</v>
      </c>
      <c r="AL840" s="101">
        <f t="shared" si="999"/>
        <v>9919.5104748914655</v>
      </c>
      <c r="AM840" s="101"/>
      <c r="AN840" s="101"/>
      <c r="AO840" s="1">
        <v>36</v>
      </c>
      <c r="AP840" s="2">
        <v>36</v>
      </c>
      <c r="AQ840" s="74">
        <f t="shared" si="1000"/>
        <v>657</v>
      </c>
      <c r="AR840" s="31">
        <f t="shared" si="1001"/>
        <v>6</v>
      </c>
      <c r="AS840" s="2">
        <f t="shared" si="1002"/>
        <v>0</v>
      </c>
      <c r="AT840" s="33">
        <f t="shared" si="1003"/>
        <v>0</v>
      </c>
      <c r="AU840" s="31">
        <f t="shared" si="1004"/>
        <v>0.3</v>
      </c>
      <c r="AV840" s="2">
        <f t="shared" si="1005"/>
        <v>0</v>
      </c>
      <c r="AW840" s="33">
        <f t="shared" si="1006"/>
        <v>1</v>
      </c>
      <c r="AX840" s="31">
        <f t="shared" si="1007"/>
        <v>1.4</v>
      </c>
      <c r="AY840" s="33">
        <f t="shared" si="1008"/>
        <v>1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customHeight="1">
      <c r="A841" s="2"/>
      <c r="B841" s="107">
        <v>766</v>
      </c>
      <c r="C841" s="31">
        <v>10</v>
      </c>
      <c r="D841" s="111" t="s">
        <v>21</v>
      </c>
      <c r="E841" s="2" t="s">
        <v>156</v>
      </c>
      <c r="F841" s="2" t="s">
        <v>149</v>
      </c>
      <c r="G841" s="2" t="s">
        <v>177</v>
      </c>
      <c r="H841" s="33"/>
      <c r="I841" s="99">
        <f t="shared" si="0"/>
        <v>1599.2140501581216</v>
      </c>
      <c r="J841" s="101">
        <f t="shared" si="1"/>
        <v>30.238644768832497</v>
      </c>
      <c r="K841" s="101">
        <f t="shared" si="2"/>
        <v>33</v>
      </c>
      <c r="L841" s="74">
        <f t="shared" si="537"/>
        <v>33</v>
      </c>
      <c r="M841" s="99">
        <f t="shared" si="191"/>
        <v>34746.386254612975</v>
      </c>
      <c r="N841" s="108">
        <f t="shared" si="692"/>
        <v>34746.386254612975</v>
      </c>
      <c r="O841" s="108"/>
      <c r="P841" s="108"/>
      <c r="Q841" s="108"/>
      <c r="R841" s="109">
        <f t="shared" si="992"/>
        <v>0</v>
      </c>
      <c r="S841" s="99">
        <f t="shared" si="696"/>
        <v>24997.166396726487</v>
      </c>
      <c r="T841" s="108">
        <f t="shared" si="993"/>
        <v>24997.166396726487</v>
      </c>
      <c r="U841" s="108"/>
      <c r="V841" s="108"/>
      <c r="W841" s="108"/>
      <c r="X841" s="109">
        <f t="shared" si="994"/>
        <v>0</v>
      </c>
      <c r="Y841" s="99">
        <f t="shared" si="8"/>
        <v>49994.332793452973</v>
      </c>
      <c r="Z841" s="108">
        <f t="shared" si="995"/>
        <v>49994.332793452973</v>
      </c>
      <c r="AA841" s="108"/>
      <c r="AB841" s="108"/>
      <c r="AC841" s="108"/>
      <c r="AD841" s="109">
        <f t="shared" si="996"/>
        <v>0</v>
      </c>
      <c r="AE841" s="99">
        <f t="shared" si="1009"/>
        <v>21.727164197424003</v>
      </c>
      <c r="AF841" s="101">
        <f t="shared" si="851"/>
        <v>36</v>
      </c>
      <c r="AG841" s="101">
        <f t="shared" si="997"/>
        <v>19.001300000000001</v>
      </c>
      <c r="AH841" s="101">
        <f t="shared" si="853"/>
        <v>657</v>
      </c>
      <c r="AI841" s="101">
        <f t="shared" si="854"/>
        <v>200</v>
      </c>
      <c r="AJ841" s="108">
        <f t="shared" si="998"/>
        <v>1.6666666666666667</v>
      </c>
      <c r="AK841" s="101">
        <f t="shared" si="463"/>
        <v>9919.5104748914655</v>
      </c>
      <c r="AL841" s="101">
        <f t="shared" si="999"/>
        <v>9919.5104748914655</v>
      </c>
      <c r="AM841" s="101"/>
      <c r="AN841" s="101"/>
      <c r="AO841" s="1">
        <v>36</v>
      </c>
      <c r="AP841" s="2">
        <v>36</v>
      </c>
      <c r="AQ841" s="74">
        <f t="shared" si="1000"/>
        <v>657</v>
      </c>
      <c r="AR841" s="31">
        <f t="shared" si="1001"/>
        <v>6</v>
      </c>
      <c r="AS841" s="2">
        <f t="shared" si="1002"/>
        <v>0</v>
      </c>
      <c r="AT841" s="33">
        <f t="shared" si="1003"/>
        <v>0</v>
      </c>
      <c r="AU841" s="31">
        <f t="shared" si="1004"/>
        <v>0</v>
      </c>
      <c r="AV841" s="2">
        <f t="shared" si="1005"/>
        <v>0</v>
      </c>
      <c r="AW841" s="33">
        <f t="shared" si="1006"/>
        <v>1.5</v>
      </c>
      <c r="AX841" s="31">
        <f t="shared" si="1007"/>
        <v>1.4</v>
      </c>
      <c r="AY841" s="33">
        <f t="shared" si="1008"/>
        <v>1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customHeight="1">
      <c r="A842" s="2"/>
      <c r="B842" s="107">
        <v>767</v>
      </c>
      <c r="C842" s="31">
        <v>10</v>
      </c>
      <c r="D842" s="111" t="s">
        <v>21</v>
      </c>
      <c r="E842" s="2" t="s">
        <v>161</v>
      </c>
      <c r="F842" s="2" t="s">
        <v>149</v>
      </c>
      <c r="G842" s="2"/>
      <c r="H842" s="33"/>
      <c r="I842" s="99">
        <f t="shared" si="0"/>
        <v>920.58194646526965</v>
      </c>
      <c r="J842" s="101">
        <f t="shared" si="1"/>
        <v>23.695174714659018</v>
      </c>
      <c r="K842" s="101">
        <f t="shared" si="2"/>
        <v>196</v>
      </c>
      <c r="L842" s="74">
        <f t="shared" si="537"/>
        <v>145</v>
      </c>
      <c r="M842" s="99">
        <f t="shared" si="191"/>
        <v>25525.126786826724</v>
      </c>
      <c r="N842" s="108">
        <f t="shared" si="692"/>
        <v>23164.257503075321</v>
      </c>
      <c r="O842" s="108"/>
      <c r="P842" s="108"/>
      <c r="Q842" s="108"/>
      <c r="R842" s="109">
        <f t="shared" si="992"/>
        <v>2360.8692837514036</v>
      </c>
      <c r="S842" s="99">
        <f t="shared" si="696"/>
        <v>18648.679692795955</v>
      </c>
      <c r="T842" s="108">
        <f t="shared" si="993"/>
        <v>16664.777597817661</v>
      </c>
      <c r="U842" s="108"/>
      <c r="V842" s="108"/>
      <c r="W842" s="108"/>
      <c r="X842" s="109">
        <f t="shared" si="994"/>
        <v>1983.9020949782932</v>
      </c>
      <c r="Y842" s="99">
        <f t="shared" si="8"/>
        <v>37297.35938559191</v>
      </c>
      <c r="Z842" s="108">
        <f t="shared" si="995"/>
        <v>33329.555195635323</v>
      </c>
      <c r="AA842" s="108"/>
      <c r="AB842" s="108"/>
      <c r="AC842" s="108"/>
      <c r="AD842" s="109">
        <f t="shared" si="996"/>
        <v>3967.8041899565865</v>
      </c>
      <c r="AE842" s="99">
        <f t="shared" si="1009"/>
        <v>27.727164197424003</v>
      </c>
      <c r="AF842" s="101">
        <f t="shared" si="851"/>
        <v>36</v>
      </c>
      <c r="AG842" s="101">
        <f t="shared" si="997"/>
        <v>19.001300000000001</v>
      </c>
      <c r="AH842" s="101">
        <f t="shared" si="853"/>
        <v>657</v>
      </c>
      <c r="AI842" s="101">
        <f t="shared" si="854"/>
        <v>200</v>
      </c>
      <c r="AJ842" s="108">
        <f t="shared" si="998"/>
        <v>1.6666666666666667</v>
      </c>
      <c r="AK842" s="101">
        <f t="shared" si="463"/>
        <v>9919.5104748914655</v>
      </c>
      <c r="AL842" s="101">
        <f t="shared" si="999"/>
        <v>9919.5104748914655</v>
      </c>
      <c r="AM842" s="101"/>
      <c r="AN842" s="101"/>
      <c r="AO842" s="1">
        <v>36</v>
      </c>
      <c r="AP842" s="2">
        <v>36</v>
      </c>
      <c r="AQ842" s="74">
        <f t="shared" si="1000"/>
        <v>657</v>
      </c>
      <c r="AR842" s="31">
        <f t="shared" si="1001"/>
        <v>0</v>
      </c>
      <c r="AS842" s="2">
        <f t="shared" si="1002"/>
        <v>0.2</v>
      </c>
      <c r="AT842" s="33">
        <f t="shared" si="1003"/>
        <v>0</v>
      </c>
      <c r="AU842" s="31">
        <f t="shared" si="1004"/>
        <v>0</v>
      </c>
      <c r="AV842" s="2">
        <f t="shared" si="1005"/>
        <v>0</v>
      </c>
      <c r="AW842" s="33">
        <f t="shared" si="1006"/>
        <v>1</v>
      </c>
      <c r="AX842" s="31">
        <f t="shared" si="1007"/>
        <v>1.4</v>
      </c>
      <c r="AY842" s="33">
        <f t="shared" si="1008"/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customHeight="1">
      <c r="A843" s="2"/>
      <c r="B843" s="107">
        <v>768</v>
      </c>
      <c r="C843" s="31">
        <v>10</v>
      </c>
      <c r="D843" s="111" t="s">
        <v>21</v>
      </c>
      <c r="E843" s="2" t="s">
        <v>169</v>
      </c>
      <c r="F843" s="2" t="s">
        <v>149</v>
      </c>
      <c r="G843" s="2"/>
      <c r="H843" s="33"/>
      <c r="I843" s="99">
        <f t="shared" si="0"/>
        <v>1176.0212622504816</v>
      </c>
      <c r="J843" s="101">
        <f t="shared" si="1"/>
        <v>23.695174714659018</v>
      </c>
      <c r="K843" s="101">
        <f t="shared" si="2"/>
        <v>101</v>
      </c>
      <c r="L843" s="74">
        <f t="shared" si="537"/>
        <v>86</v>
      </c>
      <c r="M843" s="99">
        <f t="shared" si="191"/>
        <v>32607.734638080936</v>
      </c>
      <c r="N843" s="108">
        <f t="shared" si="692"/>
        <v>23164.257503075321</v>
      </c>
      <c r="O843" s="108"/>
      <c r="P843" s="108"/>
      <c r="Q843" s="108"/>
      <c r="R843" s="109">
        <f t="shared" si="992"/>
        <v>9443.4771350056144</v>
      </c>
      <c r="S843" s="99">
        <f t="shared" si="696"/>
        <v>24600.385977730835</v>
      </c>
      <c r="T843" s="108">
        <f t="shared" si="993"/>
        <v>16664.777597817661</v>
      </c>
      <c r="U843" s="108"/>
      <c r="V843" s="108"/>
      <c r="W843" s="108"/>
      <c r="X843" s="109">
        <f t="shared" si="994"/>
        <v>7935.6083799131729</v>
      </c>
      <c r="Y843" s="99">
        <f t="shared" si="8"/>
        <v>49200.771955461671</v>
      </c>
      <c r="Z843" s="108">
        <f t="shared" si="995"/>
        <v>33329.555195635323</v>
      </c>
      <c r="AA843" s="108"/>
      <c r="AB843" s="108"/>
      <c r="AC843" s="108"/>
      <c r="AD843" s="109">
        <f t="shared" si="996"/>
        <v>15871.216759826346</v>
      </c>
      <c r="AE843" s="99">
        <f t="shared" si="1009"/>
        <v>27.727164197424003</v>
      </c>
      <c r="AF843" s="101">
        <f t="shared" si="851"/>
        <v>36</v>
      </c>
      <c r="AG843" s="101">
        <f t="shared" si="997"/>
        <v>19.001300000000001</v>
      </c>
      <c r="AH843" s="101">
        <f t="shared" si="853"/>
        <v>657</v>
      </c>
      <c r="AI843" s="101">
        <f t="shared" si="854"/>
        <v>200</v>
      </c>
      <c r="AJ843" s="108">
        <f t="shared" si="998"/>
        <v>1.6666666666666667</v>
      </c>
      <c r="AK843" s="101">
        <f t="shared" si="463"/>
        <v>9919.5104748914655</v>
      </c>
      <c r="AL843" s="101">
        <f t="shared" si="999"/>
        <v>9919.5104748914655</v>
      </c>
      <c r="AM843" s="101"/>
      <c r="AN843" s="101"/>
      <c r="AO843" s="1">
        <v>36</v>
      </c>
      <c r="AP843" s="2">
        <v>36</v>
      </c>
      <c r="AQ843" s="74">
        <f t="shared" si="1000"/>
        <v>657</v>
      </c>
      <c r="AR843" s="31">
        <f t="shared" si="1001"/>
        <v>0</v>
      </c>
      <c r="AS843" s="2">
        <f t="shared" si="1002"/>
        <v>0.2</v>
      </c>
      <c r="AT843" s="33">
        <f t="shared" si="1003"/>
        <v>0</v>
      </c>
      <c r="AU843" s="31">
        <f t="shared" si="1004"/>
        <v>0.3</v>
      </c>
      <c r="AV843" s="2">
        <f t="shared" si="1005"/>
        <v>0</v>
      </c>
      <c r="AW843" s="33">
        <f t="shared" si="1006"/>
        <v>1</v>
      </c>
      <c r="AX843" s="31">
        <f t="shared" si="1007"/>
        <v>1.4</v>
      </c>
      <c r="AY843" s="33">
        <f t="shared" si="1008"/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customHeight="1">
      <c r="A844" s="2"/>
      <c r="B844" s="107">
        <v>769</v>
      </c>
      <c r="C844" s="31">
        <v>10</v>
      </c>
      <c r="D844" s="111" t="s">
        <v>21</v>
      </c>
      <c r="E844" s="2" t="s">
        <v>171</v>
      </c>
      <c r="F844" s="2" t="s">
        <v>149</v>
      </c>
      <c r="G844" s="2" t="s">
        <v>177</v>
      </c>
      <c r="H844" s="33"/>
      <c r="I844" s="99">
        <f t="shared" si="0"/>
        <v>1338.2997004003689</v>
      </c>
      <c r="J844" s="101">
        <f t="shared" si="1"/>
        <v>23.695174714659018</v>
      </c>
      <c r="K844" s="101">
        <f t="shared" si="2"/>
        <v>67</v>
      </c>
      <c r="L844" s="74">
        <f t="shared" si="537"/>
        <v>63</v>
      </c>
      <c r="M844" s="99">
        <f t="shared" si="191"/>
        <v>37107.255538364378</v>
      </c>
      <c r="N844" s="108">
        <f t="shared" si="692"/>
        <v>34746.386254612975</v>
      </c>
      <c r="O844" s="108"/>
      <c r="P844" s="108"/>
      <c r="Q844" s="108"/>
      <c r="R844" s="109">
        <f t="shared" si="992"/>
        <v>2360.8692837514036</v>
      </c>
      <c r="S844" s="99">
        <f t="shared" si="696"/>
        <v>26981.06849170478</v>
      </c>
      <c r="T844" s="108">
        <f t="shared" si="993"/>
        <v>24997.166396726487</v>
      </c>
      <c r="U844" s="108"/>
      <c r="V844" s="108"/>
      <c r="W844" s="108"/>
      <c r="X844" s="109">
        <f t="shared" si="994"/>
        <v>1983.9020949782932</v>
      </c>
      <c r="Y844" s="99">
        <f t="shared" si="8"/>
        <v>53962.13698340956</v>
      </c>
      <c r="Z844" s="108">
        <f t="shared" si="995"/>
        <v>49994.332793452973</v>
      </c>
      <c r="AA844" s="108"/>
      <c r="AB844" s="108"/>
      <c r="AC844" s="108"/>
      <c r="AD844" s="109">
        <f t="shared" si="996"/>
        <v>3967.8041899565865</v>
      </c>
      <c r="AE844" s="99">
        <f t="shared" si="1009"/>
        <v>27.727164197424003</v>
      </c>
      <c r="AF844" s="101">
        <f t="shared" si="851"/>
        <v>36</v>
      </c>
      <c r="AG844" s="101">
        <f t="shared" si="997"/>
        <v>19.001300000000001</v>
      </c>
      <c r="AH844" s="101">
        <f t="shared" si="853"/>
        <v>657</v>
      </c>
      <c r="AI844" s="101">
        <f t="shared" si="854"/>
        <v>200</v>
      </c>
      <c r="AJ844" s="108">
        <f t="shared" si="998"/>
        <v>1.6666666666666667</v>
      </c>
      <c r="AK844" s="101">
        <f t="shared" si="463"/>
        <v>9919.5104748914655</v>
      </c>
      <c r="AL844" s="101">
        <f t="shared" si="999"/>
        <v>9919.5104748914655</v>
      </c>
      <c r="AM844" s="101"/>
      <c r="AN844" s="101"/>
      <c r="AO844" s="1">
        <v>36</v>
      </c>
      <c r="AP844" s="2">
        <v>36</v>
      </c>
      <c r="AQ844" s="74">
        <f t="shared" si="1000"/>
        <v>657</v>
      </c>
      <c r="AR844" s="31">
        <f t="shared" si="1001"/>
        <v>0</v>
      </c>
      <c r="AS844" s="2">
        <f t="shared" si="1002"/>
        <v>0.2</v>
      </c>
      <c r="AT844" s="33">
        <f t="shared" si="1003"/>
        <v>0</v>
      </c>
      <c r="AU844" s="31">
        <f t="shared" si="1004"/>
        <v>0</v>
      </c>
      <c r="AV844" s="2">
        <f t="shared" si="1005"/>
        <v>0</v>
      </c>
      <c r="AW844" s="33">
        <f t="shared" si="1006"/>
        <v>1.5</v>
      </c>
      <c r="AX844" s="31">
        <f t="shared" si="1007"/>
        <v>1.4</v>
      </c>
      <c r="AY844" s="33">
        <f t="shared" si="1008"/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customHeight="1">
      <c r="A845" s="2"/>
      <c r="B845" s="107">
        <v>770</v>
      </c>
      <c r="C845" s="31">
        <v>10</v>
      </c>
      <c r="D845" s="111" t="s">
        <v>21</v>
      </c>
      <c r="E845" s="2" t="s">
        <v>92</v>
      </c>
      <c r="F845" s="2" t="s">
        <v>149</v>
      </c>
      <c r="G845" s="2"/>
      <c r="H845" s="33"/>
      <c r="I845" s="99">
        <f t="shared" si="0"/>
        <v>954.78343756594165</v>
      </c>
      <c r="J845" s="101">
        <f t="shared" si="1"/>
        <v>23.695174714659018</v>
      </c>
      <c r="K845" s="101">
        <f t="shared" si="2"/>
        <v>179</v>
      </c>
      <c r="L845" s="74">
        <f t="shared" si="537"/>
        <v>137</v>
      </c>
      <c r="M845" s="99">
        <f t="shared" si="191"/>
        <v>26473.437146371794</v>
      </c>
      <c r="N845" s="108">
        <f t="shared" si="692"/>
        <v>26473.437146371794</v>
      </c>
      <c r="O845" s="108"/>
      <c r="P845" s="108"/>
      <c r="Q845" s="108"/>
      <c r="R845" s="109">
        <f t="shared" si="992"/>
        <v>0</v>
      </c>
      <c r="S845" s="99">
        <f t="shared" si="696"/>
        <v>19045.460111791614</v>
      </c>
      <c r="T845" s="108">
        <f t="shared" si="993"/>
        <v>19045.460111791614</v>
      </c>
      <c r="U845" s="108"/>
      <c r="V845" s="108"/>
      <c r="W845" s="108"/>
      <c r="X845" s="109">
        <f t="shared" si="994"/>
        <v>0</v>
      </c>
      <c r="Y845" s="99">
        <f t="shared" si="8"/>
        <v>38090.920223583227</v>
      </c>
      <c r="Z845" s="108">
        <f t="shared" si="995"/>
        <v>38090.920223583227</v>
      </c>
      <c r="AA845" s="108"/>
      <c r="AB845" s="108"/>
      <c r="AC845" s="108"/>
      <c r="AD845" s="109">
        <f t="shared" si="996"/>
        <v>0</v>
      </c>
      <c r="AE845" s="99">
        <f t="shared" si="1009"/>
        <v>27.727164197424003</v>
      </c>
      <c r="AF845" s="101">
        <f t="shared" si="851"/>
        <v>36</v>
      </c>
      <c r="AG845" s="101">
        <f t="shared" si="997"/>
        <v>19.001300000000001</v>
      </c>
      <c r="AH845" s="101">
        <f t="shared" si="853"/>
        <v>657</v>
      </c>
      <c r="AI845" s="101">
        <f t="shared" si="854"/>
        <v>200</v>
      </c>
      <c r="AJ845" s="108">
        <f t="shared" si="998"/>
        <v>1.6666666666666667</v>
      </c>
      <c r="AK845" s="101">
        <f t="shared" si="463"/>
        <v>9919.5104748914655</v>
      </c>
      <c r="AL845" s="101">
        <f t="shared" si="999"/>
        <v>9919.5104748914655</v>
      </c>
      <c r="AM845" s="101"/>
      <c r="AN845" s="101"/>
      <c r="AO845" s="1">
        <v>36</v>
      </c>
      <c r="AP845" s="2">
        <v>36</v>
      </c>
      <c r="AQ845" s="74">
        <f t="shared" si="1000"/>
        <v>657</v>
      </c>
      <c r="AR845" s="31">
        <f t="shared" si="1001"/>
        <v>0</v>
      </c>
      <c r="AS845" s="2">
        <f t="shared" si="1002"/>
        <v>0</v>
      </c>
      <c r="AT845" s="33">
        <f t="shared" si="1003"/>
        <v>0</v>
      </c>
      <c r="AU845" s="31">
        <f t="shared" si="1004"/>
        <v>0</v>
      </c>
      <c r="AV845" s="2">
        <f t="shared" si="1005"/>
        <v>0</v>
      </c>
      <c r="AW845" s="33">
        <f t="shared" si="1006"/>
        <v>1</v>
      </c>
      <c r="AX845" s="31">
        <f t="shared" si="1007"/>
        <v>1</v>
      </c>
      <c r="AY845" s="33">
        <f t="shared" si="1008"/>
        <v>1.6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customHeight="1">
      <c r="A846" s="2"/>
      <c r="B846" s="107">
        <v>771</v>
      </c>
      <c r="C846" s="31">
        <v>10</v>
      </c>
      <c r="D846" s="111" t="s">
        <v>21</v>
      </c>
      <c r="E846" s="2" t="s">
        <v>139</v>
      </c>
      <c r="F846" s="2" t="s">
        <v>149</v>
      </c>
      <c r="G846" s="2"/>
      <c r="H846" s="33"/>
      <c r="I846" s="99">
        <f t="shared" si="0"/>
        <v>1082.5030954585477</v>
      </c>
      <c r="J846" s="101">
        <f t="shared" si="1"/>
        <v>23.695174714659018</v>
      </c>
      <c r="K846" s="101">
        <f t="shared" si="2"/>
        <v>127</v>
      </c>
      <c r="L846" s="74">
        <f t="shared" si="537"/>
        <v>105</v>
      </c>
      <c r="M846" s="99">
        <f t="shared" si="191"/>
        <v>30014.741071998898</v>
      </c>
      <c r="N846" s="108">
        <f t="shared" si="692"/>
        <v>26473.437146371794</v>
      </c>
      <c r="O846" s="108"/>
      <c r="P846" s="108"/>
      <c r="Q846" s="108"/>
      <c r="R846" s="109">
        <f t="shared" si="992"/>
        <v>3541.3039256271054</v>
      </c>
      <c r="S846" s="99">
        <f t="shared" si="696"/>
        <v>22021.313254259054</v>
      </c>
      <c r="T846" s="108">
        <f t="shared" si="993"/>
        <v>19045.460111791614</v>
      </c>
      <c r="U846" s="108"/>
      <c r="V846" s="108"/>
      <c r="W846" s="108"/>
      <c r="X846" s="109">
        <f t="shared" si="994"/>
        <v>2975.8531424674397</v>
      </c>
      <c r="Y846" s="99">
        <f t="shared" si="8"/>
        <v>44042.626508518108</v>
      </c>
      <c r="Z846" s="108">
        <f t="shared" si="995"/>
        <v>38090.920223583227</v>
      </c>
      <c r="AA846" s="108"/>
      <c r="AB846" s="108"/>
      <c r="AC846" s="108"/>
      <c r="AD846" s="109">
        <f t="shared" si="996"/>
        <v>5951.7062849348795</v>
      </c>
      <c r="AE846" s="99">
        <f t="shared" si="1009"/>
        <v>27.727164197424003</v>
      </c>
      <c r="AF846" s="101">
        <f t="shared" si="851"/>
        <v>36</v>
      </c>
      <c r="AG846" s="101">
        <f t="shared" si="997"/>
        <v>19.001300000000001</v>
      </c>
      <c r="AH846" s="101">
        <f t="shared" si="853"/>
        <v>657</v>
      </c>
      <c r="AI846" s="101">
        <f t="shared" si="854"/>
        <v>200</v>
      </c>
      <c r="AJ846" s="108">
        <f t="shared" si="998"/>
        <v>1.6666666666666667</v>
      </c>
      <c r="AK846" s="101">
        <f t="shared" si="463"/>
        <v>9919.5104748914655</v>
      </c>
      <c r="AL846" s="101">
        <f t="shared" si="999"/>
        <v>9919.5104748914655</v>
      </c>
      <c r="AM846" s="101"/>
      <c r="AN846" s="101"/>
      <c r="AO846" s="1">
        <v>36</v>
      </c>
      <c r="AP846" s="2">
        <v>36</v>
      </c>
      <c r="AQ846" s="74">
        <f t="shared" si="1000"/>
        <v>657</v>
      </c>
      <c r="AR846" s="31">
        <f t="shared" si="1001"/>
        <v>0</v>
      </c>
      <c r="AS846" s="2">
        <f t="shared" si="1002"/>
        <v>0</v>
      </c>
      <c r="AT846" s="33">
        <f t="shared" si="1003"/>
        <v>0</v>
      </c>
      <c r="AU846" s="31">
        <f t="shared" si="1004"/>
        <v>0.3</v>
      </c>
      <c r="AV846" s="2">
        <f t="shared" si="1005"/>
        <v>0</v>
      </c>
      <c r="AW846" s="33">
        <f t="shared" si="1006"/>
        <v>1</v>
      </c>
      <c r="AX846" s="31">
        <f t="shared" si="1007"/>
        <v>1</v>
      </c>
      <c r="AY846" s="33">
        <f t="shared" si="1008"/>
        <v>1.6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customHeight="1">
      <c r="A847" s="2"/>
      <c r="B847" s="107">
        <v>772</v>
      </c>
      <c r="C847" s="31">
        <v>10</v>
      </c>
      <c r="D847" s="111" t="s">
        <v>21</v>
      </c>
      <c r="E847" s="2" t="s">
        <v>98</v>
      </c>
      <c r="F847" s="2" t="s">
        <v>149</v>
      </c>
      <c r="G847" s="2" t="s">
        <v>177</v>
      </c>
      <c r="H847" s="33"/>
      <c r="I847" s="99">
        <f t="shared" si="0"/>
        <v>1432.1751563489127</v>
      </c>
      <c r="J847" s="101">
        <f t="shared" si="1"/>
        <v>23.695174714659018</v>
      </c>
      <c r="K847" s="101">
        <f t="shared" si="2"/>
        <v>52</v>
      </c>
      <c r="L847" s="74">
        <f t="shared" si="537"/>
        <v>49</v>
      </c>
      <c r="M847" s="99">
        <f t="shared" si="191"/>
        <v>39710.155719557697</v>
      </c>
      <c r="N847" s="108">
        <f t="shared" si="692"/>
        <v>39710.155719557697</v>
      </c>
      <c r="O847" s="108"/>
      <c r="P847" s="108"/>
      <c r="Q847" s="108"/>
      <c r="R847" s="109">
        <f t="shared" si="992"/>
        <v>0</v>
      </c>
      <c r="S847" s="99">
        <f t="shared" si="696"/>
        <v>28568.190167687422</v>
      </c>
      <c r="T847" s="108">
        <f t="shared" si="993"/>
        <v>28568.190167687422</v>
      </c>
      <c r="U847" s="108"/>
      <c r="V847" s="108"/>
      <c r="W847" s="108"/>
      <c r="X847" s="109">
        <f t="shared" si="994"/>
        <v>0</v>
      </c>
      <c r="Y847" s="99">
        <f t="shared" si="8"/>
        <v>57136.380335374844</v>
      </c>
      <c r="Z847" s="108">
        <f t="shared" si="995"/>
        <v>57136.380335374844</v>
      </c>
      <c r="AA847" s="108"/>
      <c r="AB847" s="108"/>
      <c r="AC847" s="108"/>
      <c r="AD847" s="109">
        <f t="shared" si="996"/>
        <v>0</v>
      </c>
      <c r="AE847" s="99">
        <f t="shared" si="1009"/>
        <v>27.727164197424003</v>
      </c>
      <c r="AF847" s="101">
        <f t="shared" si="851"/>
        <v>36</v>
      </c>
      <c r="AG847" s="101">
        <f t="shared" si="997"/>
        <v>19.001300000000001</v>
      </c>
      <c r="AH847" s="101">
        <f t="shared" si="853"/>
        <v>657</v>
      </c>
      <c r="AI847" s="101">
        <f t="shared" si="854"/>
        <v>200</v>
      </c>
      <c r="AJ847" s="108">
        <f t="shared" si="998"/>
        <v>1.6666666666666667</v>
      </c>
      <c r="AK847" s="101">
        <f t="shared" si="463"/>
        <v>9919.5104748914655</v>
      </c>
      <c r="AL847" s="101">
        <f t="shared" si="999"/>
        <v>9919.5104748914655</v>
      </c>
      <c r="AM847" s="101"/>
      <c r="AN847" s="101"/>
      <c r="AO847" s="1">
        <v>36</v>
      </c>
      <c r="AP847" s="2">
        <v>36</v>
      </c>
      <c r="AQ847" s="74">
        <f t="shared" si="1000"/>
        <v>657</v>
      </c>
      <c r="AR847" s="31">
        <f t="shared" si="1001"/>
        <v>0</v>
      </c>
      <c r="AS847" s="2">
        <f t="shared" si="1002"/>
        <v>0</v>
      </c>
      <c r="AT847" s="33">
        <f t="shared" si="1003"/>
        <v>0</v>
      </c>
      <c r="AU847" s="31">
        <f t="shared" si="1004"/>
        <v>0</v>
      </c>
      <c r="AV847" s="2">
        <f t="shared" si="1005"/>
        <v>0</v>
      </c>
      <c r="AW847" s="33">
        <f t="shared" si="1006"/>
        <v>1.5</v>
      </c>
      <c r="AX847" s="31">
        <f t="shared" si="1007"/>
        <v>1</v>
      </c>
      <c r="AY847" s="33">
        <f t="shared" si="1008"/>
        <v>1.6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customHeight="1">
      <c r="A848" s="2"/>
      <c r="B848" s="107">
        <v>773</v>
      </c>
      <c r="C848" s="31">
        <v>10</v>
      </c>
      <c r="D848" s="111" t="s">
        <v>21</v>
      </c>
      <c r="E848" s="2" t="s">
        <v>151</v>
      </c>
      <c r="F848" s="2" t="s">
        <v>149</v>
      </c>
      <c r="G848" s="2"/>
      <c r="H848" s="33"/>
      <c r="I848" s="99">
        <f t="shared" si="0"/>
        <v>1218.4488001204738</v>
      </c>
      <c r="J848" s="101">
        <f t="shared" si="1"/>
        <v>30.238644768832497</v>
      </c>
      <c r="K848" s="101">
        <f t="shared" si="2"/>
        <v>92</v>
      </c>
      <c r="L848" s="74">
        <f t="shared" si="537"/>
        <v>81</v>
      </c>
      <c r="M848" s="99">
        <f t="shared" si="191"/>
        <v>26473.437146371794</v>
      </c>
      <c r="N848" s="108">
        <f t="shared" si="692"/>
        <v>26473.437146371794</v>
      </c>
      <c r="O848" s="108"/>
      <c r="P848" s="108"/>
      <c r="Q848" s="108"/>
      <c r="R848" s="109">
        <f t="shared" si="992"/>
        <v>0</v>
      </c>
      <c r="S848" s="99">
        <f t="shared" si="696"/>
        <v>19045.460111791614</v>
      </c>
      <c r="T848" s="108">
        <f t="shared" si="993"/>
        <v>19045.460111791614</v>
      </c>
      <c r="U848" s="108"/>
      <c r="V848" s="108"/>
      <c r="W848" s="108"/>
      <c r="X848" s="109">
        <f t="shared" si="994"/>
        <v>0</v>
      </c>
      <c r="Y848" s="99">
        <f t="shared" si="8"/>
        <v>38090.920223583227</v>
      </c>
      <c r="Z848" s="108">
        <f t="shared" si="995"/>
        <v>38090.920223583227</v>
      </c>
      <c r="AA848" s="108"/>
      <c r="AB848" s="108"/>
      <c r="AC848" s="108"/>
      <c r="AD848" s="109">
        <f t="shared" si="996"/>
        <v>0</v>
      </c>
      <c r="AE848" s="99">
        <f t="shared" si="1009"/>
        <v>21.727164197424003</v>
      </c>
      <c r="AF848" s="101">
        <f t="shared" si="851"/>
        <v>36</v>
      </c>
      <c r="AG848" s="101">
        <f t="shared" si="997"/>
        <v>19.001300000000001</v>
      </c>
      <c r="AH848" s="101">
        <f t="shared" si="853"/>
        <v>657</v>
      </c>
      <c r="AI848" s="101">
        <f t="shared" si="854"/>
        <v>200</v>
      </c>
      <c r="AJ848" s="108">
        <f t="shared" si="998"/>
        <v>1.6666666666666667</v>
      </c>
      <c r="AK848" s="101">
        <f t="shared" si="463"/>
        <v>9919.5104748914655</v>
      </c>
      <c r="AL848" s="101">
        <f t="shared" si="999"/>
        <v>9919.5104748914655</v>
      </c>
      <c r="AM848" s="101"/>
      <c r="AN848" s="101"/>
      <c r="AO848" s="1">
        <v>36</v>
      </c>
      <c r="AP848" s="2">
        <v>36</v>
      </c>
      <c r="AQ848" s="74">
        <f t="shared" si="1000"/>
        <v>657</v>
      </c>
      <c r="AR848" s="31">
        <f t="shared" si="1001"/>
        <v>6</v>
      </c>
      <c r="AS848" s="2">
        <f t="shared" si="1002"/>
        <v>0</v>
      </c>
      <c r="AT848" s="33">
        <f t="shared" si="1003"/>
        <v>0</v>
      </c>
      <c r="AU848" s="31">
        <f t="shared" si="1004"/>
        <v>0</v>
      </c>
      <c r="AV848" s="2">
        <f t="shared" si="1005"/>
        <v>0</v>
      </c>
      <c r="AW848" s="33">
        <f t="shared" si="1006"/>
        <v>1</v>
      </c>
      <c r="AX848" s="31">
        <f t="shared" si="1007"/>
        <v>1</v>
      </c>
      <c r="AY848" s="33">
        <f t="shared" si="1008"/>
        <v>1.6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customHeight="1">
      <c r="A849" s="2"/>
      <c r="B849" s="107">
        <v>774</v>
      </c>
      <c r="C849" s="31">
        <v>10</v>
      </c>
      <c r="D849" s="111" t="s">
        <v>21</v>
      </c>
      <c r="E849" s="2" t="s">
        <v>165</v>
      </c>
      <c r="F849" s="2" t="s">
        <v>149</v>
      </c>
      <c r="G849" s="2"/>
      <c r="H849" s="33"/>
      <c r="I849" s="99">
        <f t="shared" si="0"/>
        <v>1381.4384978761968</v>
      </c>
      <c r="J849" s="101">
        <f t="shared" si="1"/>
        <v>30.238644768832497</v>
      </c>
      <c r="K849" s="101">
        <f t="shared" si="2"/>
        <v>59</v>
      </c>
      <c r="L849" s="74">
        <f t="shared" si="537"/>
        <v>55</v>
      </c>
      <c r="M849" s="99">
        <f t="shared" si="191"/>
        <v>30014.741071998898</v>
      </c>
      <c r="N849" s="108">
        <f t="shared" si="692"/>
        <v>26473.437146371794</v>
      </c>
      <c r="O849" s="108"/>
      <c r="P849" s="108"/>
      <c r="Q849" s="108"/>
      <c r="R849" s="109">
        <f t="shared" si="992"/>
        <v>3541.3039256271054</v>
      </c>
      <c r="S849" s="99">
        <f t="shared" si="696"/>
        <v>22021.313254259054</v>
      </c>
      <c r="T849" s="108">
        <f t="shared" si="993"/>
        <v>19045.460111791614</v>
      </c>
      <c r="U849" s="108"/>
      <c r="V849" s="108"/>
      <c r="W849" s="108"/>
      <c r="X849" s="109">
        <f>AL849*AS849+IF(AX849=1,AL849*AU849,AL849*AU849*2)</f>
        <v>2975.8531424674397</v>
      </c>
      <c r="Y849" s="99">
        <f t="shared" si="8"/>
        <v>44042.626508518108</v>
      </c>
      <c r="Z849" s="108">
        <f t="shared" si="995"/>
        <v>38090.920223583227</v>
      </c>
      <c r="AA849" s="108"/>
      <c r="AB849" s="108"/>
      <c r="AC849" s="108"/>
      <c r="AD849" s="109">
        <f t="shared" si="996"/>
        <v>5951.7062849348795</v>
      </c>
      <c r="AE849" s="99">
        <f t="shared" si="1009"/>
        <v>21.727164197424003</v>
      </c>
      <c r="AF849" s="101">
        <f t="shared" si="851"/>
        <v>36</v>
      </c>
      <c r="AG849" s="101">
        <f t="shared" si="997"/>
        <v>19.001300000000001</v>
      </c>
      <c r="AH849" s="101">
        <f t="shared" si="853"/>
        <v>657</v>
      </c>
      <c r="AI849" s="101">
        <f t="shared" si="854"/>
        <v>200</v>
      </c>
      <c r="AJ849" s="108">
        <f t="shared" si="998"/>
        <v>1.6666666666666667</v>
      </c>
      <c r="AK849" s="101">
        <f t="shared" si="463"/>
        <v>9919.5104748914655</v>
      </c>
      <c r="AL849" s="101">
        <f t="shared" si="999"/>
        <v>9919.5104748914655</v>
      </c>
      <c r="AM849" s="101"/>
      <c r="AN849" s="101"/>
      <c r="AO849" s="1">
        <v>36</v>
      </c>
      <c r="AP849" s="2">
        <v>36</v>
      </c>
      <c r="AQ849" s="74">
        <f t="shared" si="1000"/>
        <v>657</v>
      </c>
      <c r="AR849" s="31">
        <f t="shared" si="1001"/>
        <v>6</v>
      </c>
      <c r="AS849" s="2">
        <f t="shared" si="1002"/>
        <v>0</v>
      </c>
      <c r="AT849" s="33">
        <f t="shared" si="1003"/>
        <v>0</v>
      </c>
      <c r="AU849" s="31">
        <f t="shared" si="1004"/>
        <v>0.3</v>
      </c>
      <c r="AV849" s="2">
        <f t="shared" si="1005"/>
        <v>0</v>
      </c>
      <c r="AW849" s="33">
        <f t="shared" si="1006"/>
        <v>1</v>
      </c>
      <c r="AX849" s="31">
        <f t="shared" si="1007"/>
        <v>1</v>
      </c>
      <c r="AY849" s="33">
        <f t="shared" si="1008"/>
        <v>1.6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customHeight="1">
      <c r="A850" s="2"/>
      <c r="B850" s="107">
        <v>775</v>
      </c>
      <c r="C850" s="31">
        <v>10</v>
      </c>
      <c r="D850" s="111" t="s">
        <v>21</v>
      </c>
      <c r="E850" s="2" t="s">
        <v>157</v>
      </c>
      <c r="F850" s="2" t="s">
        <v>149</v>
      </c>
      <c r="G850" s="2" t="s">
        <v>177</v>
      </c>
      <c r="H850" s="33"/>
      <c r="I850" s="99">
        <f t="shared" si="0"/>
        <v>1827.6732001807111</v>
      </c>
      <c r="J850" s="101">
        <f t="shared" si="1"/>
        <v>30.238644768832497</v>
      </c>
      <c r="K850" s="101">
        <f t="shared" si="2"/>
        <v>24</v>
      </c>
      <c r="L850" s="74">
        <f t="shared" si="537"/>
        <v>24</v>
      </c>
      <c r="M850" s="99">
        <f t="shared" si="191"/>
        <v>39710.155719557697</v>
      </c>
      <c r="N850" s="108">
        <f t="shared" si="692"/>
        <v>39710.155719557697</v>
      </c>
      <c r="O850" s="108"/>
      <c r="P850" s="108"/>
      <c r="Q850" s="108"/>
      <c r="R850" s="109">
        <f t="shared" si="992"/>
        <v>0</v>
      </c>
      <c r="S850" s="99">
        <f t="shared" si="696"/>
        <v>28568.190167687422</v>
      </c>
      <c r="T850" s="108">
        <f t="shared" si="993"/>
        <v>28568.190167687422</v>
      </c>
      <c r="U850" s="108"/>
      <c r="V850" s="108"/>
      <c r="W850" s="108"/>
      <c r="X850" s="109">
        <f t="shared" si="994"/>
        <v>0</v>
      </c>
      <c r="Y850" s="99">
        <f t="shared" si="8"/>
        <v>57136.380335374844</v>
      </c>
      <c r="Z850" s="108">
        <f t="shared" si="995"/>
        <v>57136.380335374844</v>
      </c>
      <c r="AA850" s="108"/>
      <c r="AB850" s="108"/>
      <c r="AC850" s="108"/>
      <c r="AD850" s="109">
        <f t="shared" si="996"/>
        <v>0</v>
      </c>
      <c r="AE850" s="99">
        <f t="shared" si="1009"/>
        <v>21.727164197424003</v>
      </c>
      <c r="AF850" s="101">
        <f t="shared" si="851"/>
        <v>36</v>
      </c>
      <c r="AG850" s="101">
        <f t="shared" si="997"/>
        <v>19.001300000000001</v>
      </c>
      <c r="AH850" s="101">
        <f t="shared" si="853"/>
        <v>657</v>
      </c>
      <c r="AI850" s="101">
        <f t="shared" si="854"/>
        <v>200</v>
      </c>
      <c r="AJ850" s="108">
        <f t="shared" si="998"/>
        <v>1.6666666666666667</v>
      </c>
      <c r="AK850" s="101">
        <f t="shared" si="463"/>
        <v>9919.5104748914655</v>
      </c>
      <c r="AL850" s="101">
        <f t="shared" si="999"/>
        <v>9919.5104748914655</v>
      </c>
      <c r="AM850" s="101"/>
      <c r="AN850" s="101"/>
      <c r="AO850" s="1">
        <v>36</v>
      </c>
      <c r="AP850" s="2">
        <v>36</v>
      </c>
      <c r="AQ850" s="74">
        <f t="shared" si="1000"/>
        <v>657</v>
      </c>
      <c r="AR850" s="31">
        <f t="shared" si="1001"/>
        <v>6</v>
      </c>
      <c r="AS850" s="2">
        <f t="shared" si="1002"/>
        <v>0</v>
      </c>
      <c r="AT850" s="33">
        <f t="shared" si="1003"/>
        <v>0</v>
      </c>
      <c r="AU850" s="31">
        <f t="shared" si="1004"/>
        <v>0</v>
      </c>
      <c r="AV850" s="2">
        <f t="shared" si="1005"/>
        <v>0</v>
      </c>
      <c r="AW850" s="33">
        <f t="shared" si="1006"/>
        <v>1.5</v>
      </c>
      <c r="AX850" s="31">
        <f t="shared" si="1007"/>
        <v>1</v>
      </c>
      <c r="AY850" s="33">
        <f t="shared" si="1008"/>
        <v>1.6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customHeight="1">
      <c r="A851" s="2"/>
      <c r="B851" s="107">
        <v>776</v>
      </c>
      <c r="C851" s="31">
        <v>10</v>
      </c>
      <c r="D851" s="111" t="s">
        <v>21</v>
      </c>
      <c r="E851" s="2" t="s">
        <v>99</v>
      </c>
      <c r="F851" s="2" t="s">
        <v>149</v>
      </c>
      <c r="G851" s="2"/>
      <c r="H851" s="33"/>
      <c r="I851" s="99">
        <f t="shared" si="0"/>
        <v>1039.9298761610123</v>
      </c>
      <c r="J851" s="101">
        <f t="shared" si="1"/>
        <v>23.695174714659018</v>
      </c>
      <c r="K851" s="101">
        <f t="shared" si="2"/>
        <v>148</v>
      </c>
      <c r="L851" s="74">
        <f t="shared" si="537"/>
        <v>117</v>
      </c>
      <c r="M851" s="99">
        <f t="shared" si="191"/>
        <v>28834.306430123197</v>
      </c>
      <c r="N851" s="108">
        <f t="shared" si="692"/>
        <v>26473.437146371794</v>
      </c>
      <c r="O851" s="108"/>
      <c r="P851" s="108"/>
      <c r="Q851" s="108"/>
      <c r="R851" s="109">
        <f t="shared" si="992"/>
        <v>2360.8692837514036</v>
      </c>
      <c r="S851" s="99">
        <f t="shared" si="696"/>
        <v>21029.362206769907</v>
      </c>
      <c r="T851" s="108">
        <f t="shared" si="993"/>
        <v>19045.460111791614</v>
      </c>
      <c r="U851" s="108"/>
      <c r="V851" s="108"/>
      <c r="W851" s="108"/>
      <c r="X851" s="109">
        <f t="shared" si="994"/>
        <v>1983.9020949782932</v>
      </c>
      <c r="Y851" s="99">
        <f t="shared" si="8"/>
        <v>42058.724413539814</v>
      </c>
      <c r="Z851" s="108">
        <f t="shared" si="995"/>
        <v>38090.920223583227</v>
      </c>
      <c r="AA851" s="108"/>
      <c r="AB851" s="108"/>
      <c r="AC851" s="108"/>
      <c r="AD851" s="109">
        <f t="shared" si="996"/>
        <v>3967.8041899565865</v>
      </c>
      <c r="AE851" s="99">
        <f t="shared" si="1009"/>
        <v>27.727164197424003</v>
      </c>
      <c r="AF851" s="101">
        <f t="shared" si="851"/>
        <v>36</v>
      </c>
      <c r="AG851" s="101">
        <f t="shared" si="997"/>
        <v>19.001300000000001</v>
      </c>
      <c r="AH851" s="101">
        <f t="shared" si="853"/>
        <v>657</v>
      </c>
      <c r="AI851" s="101">
        <f t="shared" si="854"/>
        <v>200</v>
      </c>
      <c r="AJ851" s="108">
        <f t="shared" si="998"/>
        <v>1.6666666666666667</v>
      </c>
      <c r="AK851" s="101">
        <f t="shared" si="463"/>
        <v>9919.5104748914655</v>
      </c>
      <c r="AL851" s="101">
        <f t="shared" si="999"/>
        <v>9919.5104748914655</v>
      </c>
      <c r="AM851" s="101"/>
      <c r="AN851" s="101"/>
      <c r="AO851" s="1">
        <v>36</v>
      </c>
      <c r="AP851" s="2">
        <v>36</v>
      </c>
      <c r="AQ851" s="74">
        <f t="shared" si="1000"/>
        <v>657</v>
      </c>
      <c r="AR851" s="31">
        <f t="shared" si="1001"/>
        <v>0</v>
      </c>
      <c r="AS851" s="2">
        <f t="shared" si="1002"/>
        <v>0.2</v>
      </c>
      <c r="AT851" s="33">
        <f t="shared" si="1003"/>
        <v>0</v>
      </c>
      <c r="AU851" s="31">
        <f t="shared" si="1004"/>
        <v>0</v>
      </c>
      <c r="AV851" s="2">
        <f t="shared" si="1005"/>
        <v>0</v>
      </c>
      <c r="AW851" s="33">
        <f t="shared" si="1006"/>
        <v>1</v>
      </c>
      <c r="AX851" s="31">
        <f t="shared" si="1007"/>
        <v>1</v>
      </c>
      <c r="AY851" s="33">
        <f t="shared" si="1008"/>
        <v>1.6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customHeight="1">
      <c r="A852" s="2"/>
      <c r="B852" s="107">
        <v>777</v>
      </c>
      <c r="C852" s="31">
        <v>10</v>
      </c>
      <c r="D852" s="111" t="s">
        <v>21</v>
      </c>
      <c r="E852" s="2" t="s">
        <v>170</v>
      </c>
      <c r="F852" s="2" t="s">
        <v>149</v>
      </c>
      <c r="G852" s="2"/>
      <c r="H852" s="33"/>
      <c r="I852" s="99">
        <f t="shared" si="0"/>
        <v>1167.6495340536183</v>
      </c>
      <c r="J852" s="101">
        <f t="shared" si="1"/>
        <v>23.695174714659018</v>
      </c>
      <c r="K852" s="101">
        <f t="shared" si="2"/>
        <v>103</v>
      </c>
      <c r="L852" s="74">
        <f t="shared" si="537"/>
        <v>88</v>
      </c>
      <c r="M852" s="99">
        <f t="shared" si="191"/>
        <v>32375.610355750301</v>
      </c>
      <c r="N852" s="108">
        <f t="shared" si="692"/>
        <v>26473.437146371794</v>
      </c>
      <c r="O852" s="108"/>
      <c r="P852" s="108"/>
      <c r="Q852" s="108"/>
      <c r="R852" s="109">
        <f t="shared" si="992"/>
        <v>5902.1732093785085</v>
      </c>
      <c r="S852" s="99">
        <f t="shared" si="696"/>
        <v>24005.215349237347</v>
      </c>
      <c r="T852" s="108">
        <f t="shared" si="993"/>
        <v>19045.460111791614</v>
      </c>
      <c r="U852" s="108"/>
      <c r="V852" s="108"/>
      <c r="W852" s="108"/>
      <c r="X852" s="109">
        <f t="shared" si="994"/>
        <v>4959.7552374457327</v>
      </c>
      <c r="Y852" s="99">
        <f t="shared" si="8"/>
        <v>48010.430698474695</v>
      </c>
      <c r="Z852" s="108">
        <f t="shared" si="995"/>
        <v>38090.920223583227</v>
      </c>
      <c r="AA852" s="108"/>
      <c r="AB852" s="108"/>
      <c r="AC852" s="108"/>
      <c r="AD852" s="109">
        <f t="shared" si="996"/>
        <v>9919.5104748914655</v>
      </c>
      <c r="AE852" s="99">
        <f t="shared" si="1009"/>
        <v>27.727164197424003</v>
      </c>
      <c r="AF852" s="101">
        <f t="shared" si="851"/>
        <v>36</v>
      </c>
      <c r="AG852" s="101">
        <f t="shared" si="997"/>
        <v>19.001300000000001</v>
      </c>
      <c r="AH852" s="101">
        <f t="shared" si="853"/>
        <v>657</v>
      </c>
      <c r="AI852" s="101">
        <f t="shared" si="854"/>
        <v>200</v>
      </c>
      <c r="AJ852" s="108">
        <f t="shared" si="998"/>
        <v>1.6666666666666667</v>
      </c>
      <c r="AK852" s="101">
        <f t="shared" si="463"/>
        <v>9919.5104748914655</v>
      </c>
      <c r="AL852" s="101">
        <f t="shared" si="999"/>
        <v>9919.5104748914655</v>
      </c>
      <c r="AM852" s="101"/>
      <c r="AN852" s="101"/>
      <c r="AO852" s="1">
        <v>36</v>
      </c>
      <c r="AP852" s="2">
        <v>36</v>
      </c>
      <c r="AQ852" s="74">
        <f t="shared" si="1000"/>
        <v>657</v>
      </c>
      <c r="AR852" s="31">
        <f t="shared" si="1001"/>
        <v>0</v>
      </c>
      <c r="AS852" s="2">
        <f t="shared" si="1002"/>
        <v>0.2</v>
      </c>
      <c r="AT852" s="33">
        <f t="shared" si="1003"/>
        <v>0</v>
      </c>
      <c r="AU852" s="31">
        <f t="shared" si="1004"/>
        <v>0.3</v>
      </c>
      <c r="AV852" s="2">
        <f t="shared" si="1005"/>
        <v>0</v>
      </c>
      <c r="AW852" s="33">
        <f t="shared" si="1006"/>
        <v>1</v>
      </c>
      <c r="AX852" s="31">
        <f t="shared" si="1007"/>
        <v>1</v>
      </c>
      <c r="AY852" s="33">
        <f t="shared" si="1008"/>
        <v>1.6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customHeight="1">
      <c r="A853" s="2"/>
      <c r="B853" s="107">
        <v>778</v>
      </c>
      <c r="C853" s="31">
        <v>10</v>
      </c>
      <c r="D853" s="111" t="s">
        <v>21</v>
      </c>
      <c r="E853" s="2" t="s">
        <v>108</v>
      </c>
      <c r="F853" s="2" t="s">
        <v>149</v>
      </c>
      <c r="G853" s="2" t="s">
        <v>177</v>
      </c>
      <c r="H853" s="33"/>
      <c r="I853" s="99">
        <f t="shared" si="0"/>
        <v>1517.3215949439834</v>
      </c>
      <c r="J853" s="101">
        <f t="shared" si="1"/>
        <v>23.695174714659018</v>
      </c>
      <c r="K853" s="101">
        <f t="shared" si="2"/>
        <v>40</v>
      </c>
      <c r="L853" s="74">
        <f t="shared" si="537"/>
        <v>39</v>
      </c>
      <c r="M853" s="99">
        <f t="shared" si="191"/>
        <v>42071.0250033091</v>
      </c>
      <c r="N853" s="108">
        <f t="shared" si="692"/>
        <v>39710.155719557697</v>
      </c>
      <c r="O853" s="108"/>
      <c r="P853" s="108"/>
      <c r="Q853" s="108"/>
      <c r="R853" s="109">
        <f t="shared" si="992"/>
        <v>2360.8692837514036</v>
      </c>
      <c r="S853" s="99">
        <f t="shared" si="696"/>
        <v>30552.092262665716</v>
      </c>
      <c r="T853" s="108">
        <f t="shared" si="993"/>
        <v>28568.190167687422</v>
      </c>
      <c r="U853" s="108"/>
      <c r="V853" s="108"/>
      <c r="W853" s="108"/>
      <c r="X853" s="109">
        <f t="shared" si="994"/>
        <v>1983.9020949782932</v>
      </c>
      <c r="Y853" s="99">
        <f t="shared" si="8"/>
        <v>61104.184525331431</v>
      </c>
      <c r="Z853" s="108">
        <f t="shared" si="995"/>
        <v>57136.380335374844</v>
      </c>
      <c r="AA853" s="108"/>
      <c r="AB853" s="108"/>
      <c r="AC853" s="108"/>
      <c r="AD853" s="109">
        <f t="shared" si="996"/>
        <v>3967.8041899565865</v>
      </c>
      <c r="AE853" s="99">
        <f t="shared" si="1009"/>
        <v>27.727164197424003</v>
      </c>
      <c r="AF853" s="101">
        <f t="shared" si="851"/>
        <v>36</v>
      </c>
      <c r="AG853" s="101">
        <f t="shared" si="997"/>
        <v>19.001300000000001</v>
      </c>
      <c r="AH853" s="101">
        <f t="shared" si="853"/>
        <v>657</v>
      </c>
      <c r="AI853" s="101">
        <f t="shared" si="854"/>
        <v>200</v>
      </c>
      <c r="AJ853" s="108">
        <f t="shared" si="998"/>
        <v>1.6666666666666667</v>
      </c>
      <c r="AK853" s="101">
        <f t="shared" si="463"/>
        <v>9919.5104748914655</v>
      </c>
      <c r="AL853" s="101">
        <f t="shared" si="999"/>
        <v>9919.5104748914655</v>
      </c>
      <c r="AM853" s="101"/>
      <c r="AN853" s="101"/>
      <c r="AO853" s="1">
        <v>36</v>
      </c>
      <c r="AP853" s="2">
        <v>36</v>
      </c>
      <c r="AQ853" s="74">
        <f t="shared" si="1000"/>
        <v>657</v>
      </c>
      <c r="AR853" s="31">
        <f t="shared" si="1001"/>
        <v>0</v>
      </c>
      <c r="AS853" s="2">
        <f t="shared" si="1002"/>
        <v>0.2</v>
      </c>
      <c r="AT853" s="33">
        <f t="shared" si="1003"/>
        <v>0</v>
      </c>
      <c r="AU853" s="31">
        <f t="shared" si="1004"/>
        <v>0</v>
      </c>
      <c r="AV853" s="2">
        <f t="shared" si="1005"/>
        <v>0</v>
      </c>
      <c r="AW853" s="33">
        <f t="shared" si="1006"/>
        <v>1.5</v>
      </c>
      <c r="AX853" s="31">
        <f t="shared" si="1007"/>
        <v>1</v>
      </c>
      <c r="AY853" s="33">
        <f t="shared" si="1008"/>
        <v>1.6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customHeight="1">
      <c r="A854" s="2"/>
      <c r="B854" s="107">
        <v>779</v>
      </c>
      <c r="C854" s="31">
        <v>7</v>
      </c>
      <c r="D854" s="111" t="s">
        <v>21</v>
      </c>
      <c r="E854" s="2" t="s">
        <v>67</v>
      </c>
      <c r="F854" s="2" t="s">
        <v>149</v>
      </c>
      <c r="G854" s="2"/>
      <c r="H854" s="33"/>
      <c r="I854" s="99">
        <f t="shared" si="0"/>
        <v>571.35181430988405</v>
      </c>
      <c r="J854" s="101">
        <f t="shared" si="1"/>
        <v>16.518097441877977</v>
      </c>
      <c r="K854" s="101">
        <f t="shared" si="2"/>
        <v>504</v>
      </c>
      <c r="L854" s="74">
        <f t="shared" si="537"/>
        <v>289</v>
      </c>
      <c r="M854" s="99">
        <f t="shared" si="191"/>
        <v>15841.965569866263</v>
      </c>
      <c r="N854" s="108">
        <f t="shared" si="692"/>
        <v>15841.965569866263</v>
      </c>
      <c r="O854" s="108"/>
      <c r="P854" s="108"/>
      <c r="Q854" s="108"/>
      <c r="R854" s="109">
        <f t="shared" si="992"/>
        <v>0</v>
      </c>
      <c r="S854" s="99">
        <f t="shared" si="696"/>
        <v>11396.990941715123</v>
      </c>
      <c r="T854" s="108">
        <f t="shared" si="993"/>
        <v>11396.990941715123</v>
      </c>
      <c r="U854" s="108"/>
      <c r="V854" s="108"/>
      <c r="W854" s="108"/>
      <c r="X854" s="109">
        <f t="shared" si="994"/>
        <v>0</v>
      </c>
      <c r="Y854" s="99">
        <f t="shared" si="8"/>
        <v>22793.98188343025</v>
      </c>
      <c r="Z854" s="108">
        <f t="shared" si="995"/>
        <v>22793.98188343025</v>
      </c>
      <c r="AA854" s="108"/>
      <c r="AB854" s="108"/>
      <c r="AC854" s="108"/>
      <c r="AD854" s="109">
        <f t="shared" si="996"/>
        <v>0</v>
      </c>
      <c r="AE854" s="99">
        <f t="shared" si="1009"/>
        <v>27.727164197424003</v>
      </c>
      <c r="AF854" s="101">
        <f t="shared" si="851"/>
        <v>36</v>
      </c>
      <c r="AG854" s="101">
        <f t="shared" si="997"/>
        <v>19.001300000000001</v>
      </c>
      <c r="AH854" s="101">
        <f t="shared" si="853"/>
        <v>458</v>
      </c>
      <c r="AI854" s="101">
        <f t="shared" si="854"/>
        <v>200</v>
      </c>
      <c r="AJ854" s="108">
        <f t="shared" si="998"/>
        <v>1.6666666666666667</v>
      </c>
      <c r="AK854" s="101">
        <f t="shared" si="463"/>
        <v>9497.4924514292688</v>
      </c>
      <c r="AL854" s="101">
        <f t="shared" si="999"/>
        <v>9497.4924514292688</v>
      </c>
      <c r="AM854" s="101"/>
      <c r="AN854" s="101"/>
      <c r="AO854" s="1">
        <v>36</v>
      </c>
      <c r="AP854" s="2">
        <v>36</v>
      </c>
      <c r="AQ854" s="74">
        <f t="shared" si="1000"/>
        <v>458</v>
      </c>
      <c r="AR854" s="31">
        <f t="shared" si="1001"/>
        <v>0</v>
      </c>
      <c r="AS854" s="2">
        <f t="shared" si="1002"/>
        <v>0</v>
      </c>
      <c r="AT854" s="33">
        <f t="shared" si="1003"/>
        <v>0</v>
      </c>
      <c r="AU854" s="31">
        <f t="shared" si="1004"/>
        <v>0</v>
      </c>
      <c r="AV854" s="2">
        <f t="shared" si="1005"/>
        <v>0</v>
      </c>
      <c r="AW854" s="33">
        <f t="shared" si="1006"/>
        <v>1</v>
      </c>
      <c r="AX854" s="31">
        <f t="shared" si="1007"/>
        <v>1</v>
      </c>
      <c r="AY854" s="33">
        <f t="shared" si="1008"/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customHeight="1">
      <c r="A855" s="2"/>
      <c r="B855" s="107">
        <v>780</v>
      </c>
      <c r="C855" s="31">
        <v>7</v>
      </c>
      <c r="D855" s="111" t="s">
        <v>21</v>
      </c>
      <c r="E855" s="2" t="s">
        <v>136</v>
      </c>
      <c r="F855" s="2" t="s">
        <v>149</v>
      </c>
      <c r="G855" s="2"/>
      <c r="H855" s="33"/>
      <c r="I855" s="99">
        <f t="shared" si="0"/>
        <v>693.63773656427077</v>
      </c>
      <c r="J855" s="101">
        <f t="shared" si="1"/>
        <v>16.518097441877977</v>
      </c>
      <c r="K855" s="101">
        <f t="shared" si="2"/>
        <v>364</v>
      </c>
      <c r="L855" s="74">
        <f t="shared" si="537"/>
        <v>233</v>
      </c>
      <c r="M855" s="99">
        <f t="shared" si="191"/>
        <v>19232.607415247072</v>
      </c>
      <c r="N855" s="108">
        <f t="shared" si="692"/>
        <v>15841.965569866263</v>
      </c>
      <c r="O855" s="108"/>
      <c r="P855" s="108"/>
      <c r="Q855" s="108"/>
      <c r="R855" s="109">
        <f t="shared" si="992"/>
        <v>3390.6418453808096</v>
      </c>
      <c r="S855" s="99">
        <f t="shared" si="696"/>
        <v>14246.238677143903</v>
      </c>
      <c r="T855" s="108">
        <f t="shared" si="993"/>
        <v>11396.990941715123</v>
      </c>
      <c r="U855" s="108"/>
      <c r="V855" s="108"/>
      <c r="W855" s="108"/>
      <c r="X855" s="109">
        <f t="shared" si="994"/>
        <v>2849.2477354287807</v>
      </c>
      <c r="Y855" s="99">
        <f t="shared" si="8"/>
        <v>28492.47735428781</v>
      </c>
      <c r="Z855" s="108">
        <f t="shared" si="995"/>
        <v>22793.98188343025</v>
      </c>
      <c r="AA855" s="108"/>
      <c r="AB855" s="108"/>
      <c r="AC855" s="108"/>
      <c r="AD855" s="109">
        <f t="shared" si="996"/>
        <v>5698.4954708575624</v>
      </c>
      <c r="AE855" s="99">
        <f t="shared" si="1009"/>
        <v>27.727164197424003</v>
      </c>
      <c r="AF855" s="101">
        <f t="shared" si="851"/>
        <v>36</v>
      </c>
      <c r="AG855" s="101">
        <f t="shared" si="997"/>
        <v>19.001300000000001</v>
      </c>
      <c r="AH855" s="101">
        <f t="shared" si="853"/>
        <v>458</v>
      </c>
      <c r="AI855" s="101">
        <f t="shared" si="854"/>
        <v>200</v>
      </c>
      <c r="AJ855" s="108">
        <f t="shared" si="998"/>
        <v>1.6666666666666667</v>
      </c>
      <c r="AK855" s="101">
        <f t="shared" si="463"/>
        <v>9497.4924514292688</v>
      </c>
      <c r="AL855" s="101">
        <f t="shared" si="999"/>
        <v>9497.4924514292688</v>
      </c>
      <c r="AM855" s="101"/>
      <c r="AN855" s="101"/>
      <c r="AO855" s="1">
        <v>36</v>
      </c>
      <c r="AP855" s="2">
        <v>36</v>
      </c>
      <c r="AQ855" s="74">
        <f t="shared" si="1000"/>
        <v>458</v>
      </c>
      <c r="AR855" s="31">
        <f t="shared" si="1001"/>
        <v>0</v>
      </c>
      <c r="AS855" s="2">
        <f t="shared" si="1002"/>
        <v>0</v>
      </c>
      <c r="AT855" s="33">
        <f t="shared" si="1003"/>
        <v>0</v>
      </c>
      <c r="AU855" s="31">
        <f t="shared" si="1004"/>
        <v>0.3</v>
      </c>
      <c r="AV855" s="2">
        <f t="shared" si="1005"/>
        <v>0</v>
      </c>
      <c r="AW855" s="33">
        <f t="shared" si="1006"/>
        <v>1</v>
      </c>
      <c r="AX855" s="31">
        <f t="shared" si="1007"/>
        <v>1</v>
      </c>
      <c r="AY855" s="33">
        <f t="shared" si="1008"/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customHeight="1">
      <c r="A856" s="2"/>
      <c r="B856" s="107">
        <v>781</v>
      </c>
      <c r="C856" s="31">
        <v>7</v>
      </c>
      <c r="D856" s="111" t="s">
        <v>21</v>
      </c>
      <c r="E856" s="2" t="s">
        <v>91</v>
      </c>
      <c r="F856" s="2" t="s">
        <v>149</v>
      </c>
      <c r="G856" s="2" t="s">
        <v>177</v>
      </c>
      <c r="H856" s="33"/>
      <c r="I856" s="99">
        <f t="shared" si="0"/>
        <v>857.02772146482596</v>
      </c>
      <c r="J856" s="101">
        <f t="shared" si="1"/>
        <v>16.518097441877977</v>
      </c>
      <c r="K856" s="101">
        <f t="shared" si="2"/>
        <v>237</v>
      </c>
      <c r="L856" s="74">
        <f t="shared" si="537"/>
        <v>168</v>
      </c>
      <c r="M856" s="99">
        <f t="shared" si="191"/>
        <v>23762.948354799391</v>
      </c>
      <c r="N856" s="108">
        <f t="shared" si="692"/>
        <v>23762.948354799391</v>
      </c>
      <c r="O856" s="108"/>
      <c r="P856" s="108"/>
      <c r="Q856" s="108"/>
      <c r="R856" s="109">
        <f t="shared" si="992"/>
        <v>0</v>
      </c>
      <c r="S856" s="99">
        <f t="shared" si="696"/>
        <v>17095.486412572682</v>
      </c>
      <c r="T856" s="108">
        <f t="shared" si="993"/>
        <v>17095.486412572682</v>
      </c>
      <c r="U856" s="108"/>
      <c r="V856" s="108"/>
      <c r="W856" s="108"/>
      <c r="X856" s="109">
        <f t="shared" si="994"/>
        <v>0</v>
      </c>
      <c r="Y856" s="99">
        <f t="shared" si="8"/>
        <v>34190.972825145363</v>
      </c>
      <c r="Z856" s="108">
        <f t="shared" si="995"/>
        <v>34190.972825145363</v>
      </c>
      <c r="AA856" s="108"/>
      <c r="AB856" s="108"/>
      <c r="AC856" s="108"/>
      <c r="AD856" s="109">
        <f t="shared" si="996"/>
        <v>0</v>
      </c>
      <c r="AE856" s="99">
        <f t="shared" si="1009"/>
        <v>27.727164197424003</v>
      </c>
      <c r="AF856" s="101">
        <f t="shared" si="851"/>
        <v>36</v>
      </c>
      <c r="AG856" s="101">
        <f t="shared" si="997"/>
        <v>19.001300000000001</v>
      </c>
      <c r="AH856" s="101">
        <f t="shared" si="853"/>
        <v>458</v>
      </c>
      <c r="AI856" s="101">
        <f t="shared" si="854"/>
        <v>200</v>
      </c>
      <c r="AJ856" s="108">
        <f t="shared" si="998"/>
        <v>1.6666666666666667</v>
      </c>
      <c r="AK856" s="101">
        <f t="shared" si="463"/>
        <v>9497.4924514292688</v>
      </c>
      <c r="AL856" s="101">
        <f t="shared" si="999"/>
        <v>9497.4924514292688</v>
      </c>
      <c r="AM856" s="101"/>
      <c r="AN856" s="101"/>
      <c r="AO856" s="1">
        <v>36</v>
      </c>
      <c r="AP856" s="2">
        <v>36</v>
      </c>
      <c r="AQ856" s="74">
        <f t="shared" si="1000"/>
        <v>458</v>
      </c>
      <c r="AR856" s="31">
        <f t="shared" si="1001"/>
        <v>0</v>
      </c>
      <c r="AS856" s="2">
        <f t="shared" si="1002"/>
        <v>0</v>
      </c>
      <c r="AT856" s="33">
        <f t="shared" si="1003"/>
        <v>0</v>
      </c>
      <c r="AU856" s="31">
        <f t="shared" si="1004"/>
        <v>0</v>
      </c>
      <c r="AV856" s="2">
        <f t="shared" si="1005"/>
        <v>0</v>
      </c>
      <c r="AW856" s="33">
        <f t="shared" si="1006"/>
        <v>1.5</v>
      </c>
      <c r="AX856" s="31">
        <f t="shared" si="1007"/>
        <v>1</v>
      </c>
      <c r="AY856" s="33">
        <f t="shared" si="1008"/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customHeight="1">
      <c r="A857" s="2"/>
      <c r="B857" s="107">
        <v>782</v>
      </c>
      <c r="C857" s="31">
        <v>7</v>
      </c>
      <c r="D857" s="111" t="s">
        <v>21</v>
      </c>
      <c r="E857" s="2" t="s">
        <v>148</v>
      </c>
      <c r="F857" s="2" t="s">
        <v>149</v>
      </c>
      <c r="G857" s="2"/>
      <c r="H857" s="33"/>
      <c r="I857" s="99">
        <f t="shared" si="0"/>
        <v>729.13176454682036</v>
      </c>
      <c r="J857" s="101">
        <f t="shared" si="1"/>
        <v>21.079603202626</v>
      </c>
      <c r="K857" s="101">
        <f t="shared" si="2"/>
        <v>323</v>
      </c>
      <c r="L857" s="74">
        <f t="shared" si="537"/>
        <v>215</v>
      </c>
      <c r="M857" s="99">
        <f t="shared" si="191"/>
        <v>15841.965569866263</v>
      </c>
      <c r="N857" s="108">
        <f t="shared" si="692"/>
        <v>15841.965569866263</v>
      </c>
      <c r="O857" s="108"/>
      <c r="P857" s="108"/>
      <c r="Q857" s="108"/>
      <c r="R857" s="109">
        <f t="shared" si="992"/>
        <v>0</v>
      </c>
      <c r="S857" s="99">
        <f t="shared" si="696"/>
        <v>11396.990941715123</v>
      </c>
      <c r="T857" s="108">
        <f t="shared" si="993"/>
        <v>11396.990941715123</v>
      </c>
      <c r="U857" s="108"/>
      <c r="V857" s="108"/>
      <c r="W857" s="108"/>
      <c r="X857" s="109">
        <f t="shared" si="994"/>
        <v>0</v>
      </c>
      <c r="Y857" s="99">
        <f t="shared" si="8"/>
        <v>22793.98188343025</v>
      </c>
      <c r="Z857" s="108">
        <f t="shared" si="995"/>
        <v>22793.98188343025</v>
      </c>
      <c r="AA857" s="108"/>
      <c r="AB857" s="108"/>
      <c r="AC857" s="108"/>
      <c r="AD857" s="109">
        <f t="shared" si="996"/>
        <v>0</v>
      </c>
      <c r="AE857" s="99">
        <f t="shared" si="1009"/>
        <v>21.727164197424003</v>
      </c>
      <c r="AF857" s="101">
        <f t="shared" si="851"/>
        <v>36</v>
      </c>
      <c r="AG857" s="101">
        <f t="shared" si="997"/>
        <v>19.001300000000001</v>
      </c>
      <c r="AH857" s="101">
        <f t="shared" si="853"/>
        <v>458</v>
      </c>
      <c r="AI857" s="101">
        <f t="shared" si="854"/>
        <v>200</v>
      </c>
      <c r="AJ857" s="108">
        <f t="shared" si="998"/>
        <v>1.6666666666666667</v>
      </c>
      <c r="AK857" s="101">
        <f t="shared" si="463"/>
        <v>9497.4924514292688</v>
      </c>
      <c r="AL857" s="101">
        <f t="shared" si="999"/>
        <v>9497.4924514292688</v>
      </c>
      <c r="AM857" s="101"/>
      <c r="AN857" s="101"/>
      <c r="AO857" s="1">
        <v>36</v>
      </c>
      <c r="AP857" s="2">
        <v>36</v>
      </c>
      <c r="AQ857" s="74">
        <f t="shared" si="1000"/>
        <v>458</v>
      </c>
      <c r="AR857" s="31">
        <f t="shared" si="1001"/>
        <v>6</v>
      </c>
      <c r="AS857" s="2">
        <f t="shared" si="1002"/>
        <v>0</v>
      </c>
      <c r="AT857" s="33">
        <f t="shared" si="1003"/>
        <v>0</v>
      </c>
      <c r="AU857" s="31">
        <f t="shared" si="1004"/>
        <v>0</v>
      </c>
      <c r="AV857" s="2">
        <f t="shared" si="1005"/>
        <v>0</v>
      </c>
      <c r="AW857" s="33">
        <f t="shared" si="1006"/>
        <v>1</v>
      </c>
      <c r="AX857" s="31">
        <f t="shared" si="1007"/>
        <v>1</v>
      </c>
      <c r="AY857" s="33">
        <f t="shared" si="1008"/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customHeight="1">
      <c r="A858" s="2"/>
      <c r="B858" s="107">
        <v>783</v>
      </c>
      <c r="C858" s="31">
        <v>7</v>
      </c>
      <c r="D858" s="111" t="s">
        <v>21</v>
      </c>
      <c r="E858" s="2" t="s">
        <v>163</v>
      </c>
      <c r="F858" s="2" t="s">
        <v>149</v>
      </c>
      <c r="G858" s="2"/>
      <c r="H858" s="33"/>
      <c r="I858" s="99">
        <f t="shared" si="0"/>
        <v>885.18718966220695</v>
      </c>
      <c r="J858" s="101">
        <f t="shared" si="1"/>
        <v>21.079603202626</v>
      </c>
      <c r="K858" s="101">
        <f t="shared" si="2"/>
        <v>221</v>
      </c>
      <c r="L858" s="74">
        <f t="shared" si="537"/>
        <v>158</v>
      </c>
      <c r="M858" s="99">
        <f t="shared" si="191"/>
        <v>19232.607415247072</v>
      </c>
      <c r="N858" s="108">
        <f t="shared" si="692"/>
        <v>15841.965569866263</v>
      </c>
      <c r="O858" s="108"/>
      <c r="P858" s="108"/>
      <c r="Q858" s="108"/>
      <c r="R858" s="109">
        <f t="shared" si="992"/>
        <v>3390.6418453808096</v>
      </c>
      <c r="S858" s="99">
        <f t="shared" si="696"/>
        <v>14246.238677143903</v>
      </c>
      <c r="T858" s="108">
        <f t="shared" si="993"/>
        <v>11396.990941715123</v>
      </c>
      <c r="U858" s="108"/>
      <c r="V858" s="108"/>
      <c r="W858" s="108"/>
      <c r="X858" s="109">
        <f t="shared" si="994"/>
        <v>2849.2477354287807</v>
      </c>
      <c r="Y858" s="99">
        <f t="shared" si="8"/>
        <v>28492.47735428781</v>
      </c>
      <c r="Z858" s="108">
        <f t="shared" si="995"/>
        <v>22793.98188343025</v>
      </c>
      <c r="AA858" s="108"/>
      <c r="AB858" s="108"/>
      <c r="AC858" s="108"/>
      <c r="AD858" s="109">
        <f t="shared" si="996"/>
        <v>5698.4954708575624</v>
      </c>
      <c r="AE858" s="99">
        <f t="shared" si="1009"/>
        <v>21.727164197424003</v>
      </c>
      <c r="AF858" s="101">
        <f t="shared" si="851"/>
        <v>36</v>
      </c>
      <c r="AG858" s="101">
        <f t="shared" si="997"/>
        <v>19.001300000000001</v>
      </c>
      <c r="AH858" s="101">
        <f t="shared" si="853"/>
        <v>458</v>
      </c>
      <c r="AI858" s="101">
        <f t="shared" si="854"/>
        <v>200</v>
      </c>
      <c r="AJ858" s="108">
        <f t="shared" si="998"/>
        <v>1.6666666666666667</v>
      </c>
      <c r="AK858" s="101">
        <f t="shared" si="463"/>
        <v>9497.4924514292688</v>
      </c>
      <c r="AL858" s="101">
        <f t="shared" si="999"/>
        <v>9497.4924514292688</v>
      </c>
      <c r="AM858" s="101"/>
      <c r="AN858" s="101"/>
      <c r="AO858" s="1">
        <v>36</v>
      </c>
      <c r="AP858" s="2">
        <v>36</v>
      </c>
      <c r="AQ858" s="74">
        <f t="shared" si="1000"/>
        <v>458</v>
      </c>
      <c r="AR858" s="31">
        <f t="shared" si="1001"/>
        <v>6</v>
      </c>
      <c r="AS858" s="2">
        <f t="shared" si="1002"/>
        <v>0</v>
      </c>
      <c r="AT858" s="33">
        <f t="shared" si="1003"/>
        <v>0</v>
      </c>
      <c r="AU858" s="31">
        <f t="shared" si="1004"/>
        <v>0.3</v>
      </c>
      <c r="AV858" s="2">
        <f t="shared" si="1005"/>
        <v>0</v>
      </c>
      <c r="AW858" s="33">
        <f t="shared" si="1006"/>
        <v>1</v>
      </c>
      <c r="AX858" s="31">
        <f t="shared" si="1007"/>
        <v>1</v>
      </c>
      <c r="AY858" s="33">
        <f t="shared" si="1008"/>
        <v>1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customHeight="1">
      <c r="A859" s="2"/>
      <c r="B859" s="107">
        <v>784</v>
      </c>
      <c r="C859" s="31">
        <v>7</v>
      </c>
      <c r="D859" s="111" t="s">
        <v>21</v>
      </c>
      <c r="E859" s="2" t="s">
        <v>155</v>
      </c>
      <c r="F859" s="2" t="s">
        <v>149</v>
      </c>
      <c r="G859" s="2" t="s">
        <v>177</v>
      </c>
      <c r="H859" s="33"/>
      <c r="I859" s="99">
        <f t="shared" si="0"/>
        <v>1093.6976468202304</v>
      </c>
      <c r="J859" s="101">
        <f t="shared" si="1"/>
        <v>21.079603202626</v>
      </c>
      <c r="K859" s="101">
        <f t="shared" si="2"/>
        <v>121</v>
      </c>
      <c r="L859" s="74">
        <f t="shared" si="537"/>
        <v>100</v>
      </c>
      <c r="M859" s="99">
        <f t="shared" si="191"/>
        <v>23762.948354799391</v>
      </c>
      <c r="N859" s="108">
        <f t="shared" si="692"/>
        <v>23762.948354799391</v>
      </c>
      <c r="O859" s="108"/>
      <c r="P859" s="108"/>
      <c r="Q859" s="108"/>
      <c r="R859" s="109">
        <f t="shared" si="992"/>
        <v>0</v>
      </c>
      <c r="S859" s="99">
        <f t="shared" si="696"/>
        <v>17095.486412572682</v>
      </c>
      <c r="T859" s="108">
        <f t="shared" si="993"/>
        <v>17095.486412572682</v>
      </c>
      <c r="U859" s="108"/>
      <c r="V859" s="108"/>
      <c r="W859" s="108"/>
      <c r="X859" s="109">
        <f t="shared" si="994"/>
        <v>0</v>
      </c>
      <c r="Y859" s="99">
        <f t="shared" si="8"/>
        <v>34190.972825145363</v>
      </c>
      <c r="Z859" s="108">
        <f t="shared" si="995"/>
        <v>34190.972825145363</v>
      </c>
      <c r="AA859" s="108"/>
      <c r="AB859" s="108"/>
      <c r="AC859" s="108"/>
      <c r="AD859" s="109">
        <f t="shared" si="996"/>
        <v>0</v>
      </c>
      <c r="AE859" s="99">
        <f t="shared" si="1009"/>
        <v>21.727164197424003</v>
      </c>
      <c r="AF859" s="101">
        <f t="shared" si="851"/>
        <v>36</v>
      </c>
      <c r="AG859" s="101">
        <f t="shared" si="997"/>
        <v>19.001300000000001</v>
      </c>
      <c r="AH859" s="101">
        <f t="shared" si="853"/>
        <v>458</v>
      </c>
      <c r="AI859" s="101">
        <f t="shared" si="854"/>
        <v>200</v>
      </c>
      <c r="AJ859" s="108">
        <f t="shared" si="998"/>
        <v>1.6666666666666667</v>
      </c>
      <c r="AK859" s="101">
        <f t="shared" si="463"/>
        <v>9497.4924514292688</v>
      </c>
      <c r="AL859" s="101">
        <f t="shared" si="999"/>
        <v>9497.4924514292688</v>
      </c>
      <c r="AM859" s="101"/>
      <c r="AN859" s="101"/>
      <c r="AO859" s="1">
        <v>36</v>
      </c>
      <c r="AP859" s="2">
        <v>36</v>
      </c>
      <c r="AQ859" s="74">
        <f t="shared" si="1000"/>
        <v>458</v>
      </c>
      <c r="AR859" s="31">
        <f t="shared" si="1001"/>
        <v>6</v>
      </c>
      <c r="AS859" s="2">
        <f t="shared" si="1002"/>
        <v>0</v>
      </c>
      <c r="AT859" s="33">
        <f t="shared" si="1003"/>
        <v>0</v>
      </c>
      <c r="AU859" s="31">
        <f t="shared" si="1004"/>
        <v>0</v>
      </c>
      <c r="AV859" s="2">
        <f t="shared" si="1005"/>
        <v>0</v>
      </c>
      <c r="AW859" s="33">
        <f t="shared" si="1006"/>
        <v>1.5</v>
      </c>
      <c r="AX859" s="31">
        <f t="shared" si="1007"/>
        <v>1</v>
      </c>
      <c r="AY859" s="33">
        <f t="shared" si="1008"/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customHeight="1">
      <c r="A860" s="2"/>
      <c r="B860" s="107">
        <v>785</v>
      </c>
      <c r="C860" s="31">
        <v>7</v>
      </c>
      <c r="D860" s="111" t="s">
        <v>21</v>
      </c>
      <c r="E860" s="2" t="s">
        <v>79</v>
      </c>
      <c r="F860" s="2" t="s">
        <v>149</v>
      </c>
      <c r="G860" s="2"/>
      <c r="H860" s="33"/>
      <c r="I860" s="99">
        <f t="shared" si="0"/>
        <v>652.87576247947516</v>
      </c>
      <c r="J860" s="101">
        <f t="shared" si="1"/>
        <v>16.518097441877977</v>
      </c>
      <c r="K860" s="101">
        <f t="shared" si="2"/>
        <v>402</v>
      </c>
      <c r="L860" s="74">
        <f t="shared" si="537"/>
        <v>252</v>
      </c>
      <c r="M860" s="99">
        <f t="shared" si="191"/>
        <v>18102.393466786802</v>
      </c>
      <c r="N860" s="108">
        <f t="shared" si="692"/>
        <v>15841.965569866263</v>
      </c>
      <c r="O860" s="108"/>
      <c r="P860" s="108"/>
      <c r="Q860" s="108"/>
      <c r="R860" s="109">
        <f t="shared" si="992"/>
        <v>2260.4278969205398</v>
      </c>
      <c r="S860" s="99">
        <f t="shared" si="696"/>
        <v>13296.489432000977</v>
      </c>
      <c r="T860" s="108">
        <f t="shared" si="993"/>
        <v>11396.990941715123</v>
      </c>
      <c r="U860" s="108"/>
      <c r="V860" s="108"/>
      <c r="W860" s="108"/>
      <c r="X860" s="109">
        <f t="shared" si="994"/>
        <v>1899.4984902858539</v>
      </c>
      <c r="Y860" s="99">
        <f t="shared" si="8"/>
        <v>26592.978864001958</v>
      </c>
      <c r="Z860" s="108">
        <f t="shared" si="995"/>
        <v>22793.98188343025</v>
      </c>
      <c r="AA860" s="108"/>
      <c r="AB860" s="108"/>
      <c r="AC860" s="108"/>
      <c r="AD860" s="109">
        <f t="shared" si="996"/>
        <v>3798.9969805717078</v>
      </c>
      <c r="AE860" s="99">
        <f t="shared" si="1009"/>
        <v>27.727164197424003</v>
      </c>
      <c r="AF860" s="101">
        <f t="shared" si="851"/>
        <v>36</v>
      </c>
      <c r="AG860" s="101">
        <f t="shared" si="997"/>
        <v>19.001300000000001</v>
      </c>
      <c r="AH860" s="101">
        <f t="shared" si="853"/>
        <v>458</v>
      </c>
      <c r="AI860" s="101">
        <f t="shared" si="854"/>
        <v>200</v>
      </c>
      <c r="AJ860" s="108">
        <f t="shared" si="998"/>
        <v>1.6666666666666667</v>
      </c>
      <c r="AK860" s="101">
        <f t="shared" si="463"/>
        <v>9497.4924514292688</v>
      </c>
      <c r="AL860" s="101">
        <f t="shared" si="999"/>
        <v>9497.4924514292688</v>
      </c>
      <c r="AM860" s="101"/>
      <c r="AN860" s="101"/>
      <c r="AO860" s="1">
        <v>36</v>
      </c>
      <c r="AP860" s="2">
        <v>36</v>
      </c>
      <c r="AQ860" s="74">
        <f t="shared" si="1000"/>
        <v>458</v>
      </c>
      <c r="AR860" s="31">
        <f t="shared" si="1001"/>
        <v>0</v>
      </c>
      <c r="AS860" s="2">
        <f t="shared" si="1002"/>
        <v>0.2</v>
      </c>
      <c r="AT860" s="33">
        <f t="shared" si="1003"/>
        <v>0</v>
      </c>
      <c r="AU860" s="31">
        <f t="shared" si="1004"/>
        <v>0</v>
      </c>
      <c r="AV860" s="2">
        <f t="shared" si="1005"/>
        <v>0</v>
      </c>
      <c r="AW860" s="33">
        <f t="shared" si="1006"/>
        <v>1</v>
      </c>
      <c r="AX860" s="31">
        <f t="shared" si="1007"/>
        <v>1</v>
      </c>
      <c r="AY860" s="33">
        <f t="shared" si="1008"/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customHeight="1">
      <c r="A861" s="2"/>
      <c r="B861" s="107">
        <v>786</v>
      </c>
      <c r="C861" s="31">
        <v>7</v>
      </c>
      <c r="D861" s="111" t="s">
        <v>21</v>
      </c>
      <c r="E861" s="2" t="s">
        <v>168</v>
      </c>
      <c r="F861" s="2" t="s">
        <v>149</v>
      </c>
      <c r="G861" s="2"/>
      <c r="H861" s="33"/>
      <c r="I861" s="99">
        <f t="shared" si="0"/>
        <v>775.1616847338621</v>
      </c>
      <c r="J861" s="101">
        <f t="shared" si="1"/>
        <v>16.518097441877977</v>
      </c>
      <c r="K861" s="101">
        <f t="shared" si="2"/>
        <v>281</v>
      </c>
      <c r="L861" s="74">
        <f t="shared" si="537"/>
        <v>195</v>
      </c>
      <c r="M861" s="99">
        <f t="shared" si="191"/>
        <v>21493.035312167613</v>
      </c>
      <c r="N861" s="108">
        <f t="shared" si="692"/>
        <v>15841.965569866263</v>
      </c>
      <c r="O861" s="108"/>
      <c r="P861" s="108"/>
      <c r="Q861" s="108"/>
      <c r="R861" s="109">
        <f t="shared" si="992"/>
        <v>5651.0697423013489</v>
      </c>
      <c r="S861" s="99">
        <f t="shared" si="696"/>
        <v>16145.737167429757</v>
      </c>
      <c r="T861" s="108">
        <f t="shared" si="993"/>
        <v>11396.990941715123</v>
      </c>
      <c r="U861" s="108"/>
      <c r="V861" s="108"/>
      <c r="W861" s="108"/>
      <c r="X861" s="109">
        <f t="shared" si="994"/>
        <v>4748.7462257146344</v>
      </c>
      <c r="Y861" s="99">
        <f t="shared" si="8"/>
        <v>32291.474334859518</v>
      </c>
      <c r="Z861" s="108">
        <f t="shared" si="995"/>
        <v>22793.98188343025</v>
      </c>
      <c r="AA861" s="108"/>
      <c r="AB861" s="108"/>
      <c r="AC861" s="108"/>
      <c r="AD861" s="109">
        <f t="shared" si="996"/>
        <v>9497.4924514292688</v>
      </c>
      <c r="AE861" s="99">
        <f t="shared" si="1009"/>
        <v>27.727164197424003</v>
      </c>
      <c r="AF861" s="101">
        <f t="shared" si="851"/>
        <v>36</v>
      </c>
      <c r="AG861" s="101">
        <f t="shared" si="997"/>
        <v>19.001300000000001</v>
      </c>
      <c r="AH861" s="101">
        <f t="shared" si="853"/>
        <v>458</v>
      </c>
      <c r="AI861" s="101">
        <f t="shared" si="854"/>
        <v>200</v>
      </c>
      <c r="AJ861" s="108">
        <f t="shared" si="998"/>
        <v>1.6666666666666667</v>
      </c>
      <c r="AK861" s="101">
        <f t="shared" si="463"/>
        <v>9497.4924514292688</v>
      </c>
      <c r="AL861" s="101">
        <f t="shared" si="999"/>
        <v>9497.4924514292688</v>
      </c>
      <c r="AM861" s="101"/>
      <c r="AN861" s="101"/>
      <c r="AO861" s="1">
        <v>36</v>
      </c>
      <c r="AP861" s="2">
        <v>36</v>
      </c>
      <c r="AQ861" s="74">
        <f t="shared" si="1000"/>
        <v>458</v>
      </c>
      <c r="AR861" s="31">
        <f t="shared" si="1001"/>
        <v>0</v>
      </c>
      <c r="AS861" s="2">
        <f t="shared" si="1002"/>
        <v>0.2</v>
      </c>
      <c r="AT861" s="33">
        <f t="shared" si="1003"/>
        <v>0</v>
      </c>
      <c r="AU861" s="31">
        <f t="shared" si="1004"/>
        <v>0.3</v>
      </c>
      <c r="AV861" s="2">
        <f t="shared" si="1005"/>
        <v>0</v>
      </c>
      <c r="AW861" s="33">
        <f t="shared" si="1006"/>
        <v>1</v>
      </c>
      <c r="AX861" s="31">
        <f t="shared" si="1007"/>
        <v>1</v>
      </c>
      <c r="AY861" s="33">
        <f t="shared" si="1008"/>
        <v>1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customHeight="1">
      <c r="A862" s="2"/>
      <c r="B862" s="107">
        <v>787</v>
      </c>
      <c r="C862" s="31">
        <v>7</v>
      </c>
      <c r="D862" s="111" t="s">
        <v>21</v>
      </c>
      <c r="E862" s="2" t="s">
        <v>103</v>
      </c>
      <c r="F862" s="2" t="s">
        <v>149</v>
      </c>
      <c r="G862" s="2" t="s">
        <v>177</v>
      </c>
      <c r="H862" s="33"/>
      <c r="I862" s="99">
        <f t="shared" si="0"/>
        <v>938.55166963441718</v>
      </c>
      <c r="J862" s="101">
        <f t="shared" si="1"/>
        <v>16.518097441877977</v>
      </c>
      <c r="K862" s="101">
        <f t="shared" si="2"/>
        <v>187</v>
      </c>
      <c r="L862" s="74">
        <f t="shared" si="537"/>
        <v>142</v>
      </c>
      <c r="M862" s="99">
        <f t="shared" si="191"/>
        <v>26023.376251719932</v>
      </c>
      <c r="N862" s="108">
        <f t="shared" si="692"/>
        <v>23762.948354799391</v>
      </c>
      <c r="O862" s="108"/>
      <c r="P862" s="108"/>
      <c r="Q862" s="108"/>
      <c r="R862" s="109">
        <f t="shared" si="992"/>
        <v>2260.4278969205398</v>
      </c>
      <c r="S862" s="99">
        <f t="shared" si="696"/>
        <v>18994.984902858534</v>
      </c>
      <c r="T862" s="108">
        <f t="shared" si="993"/>
        <v>17095.486412572682</v>
      </c>
      <c r="U862" s="108"/>
      <c r="V862" s="108"/>
      <c r="W862" s="108"/>
      <c r="X862" s="109">
        <f t="shared" si="994"/>
        <v>1899.4984902858539</v>
      </c>
      <c r="Y862" s="99">
        <f t="shared" si="8"/>
        <v>37989.969805717068</v>
      </c>
      <c r="Z862" s="108">
        <f t="shared" si="995"/>
        <v>34190.972825145363</v>
      </c>
      <c r="AA862" s="108"/>
      <c r="AB862" s="108"/>
      <c r="AC862" s="108"/>
      <c r="AD862" s="109">
        <f t="shared" si="996"/>
        <v>3798.9969805717078</v>
      </c>
      <c r="AE862" s="99">
        <f t="shared" si="1009"/>
        <v>27.727164197424003</v>
      </c>
      <c r="AF862" s="101">
        <f t="shared" si="851"/>
        <v>36</v>
      </c>
      <c r="AG862" s="101">
        <f t="shared" si="997"/>
        <v>19.001300000000001</v>
      </c>
      <c r="AH862" s="101">
        <f t="shared" si="853"/>
        <v>458</v>
      </c>
      <c r="AI862" s="101">
        <f t="shared" si="854"/>
        <v>200</v>
      </c>
      <c r="AJ862" s="108">
        <f t="shared" si="998"/>
        <v>1.6666666666666667</v>
      </c>
      <c r="AK862" s="101">
        <f t="shared" si="463"/>
        <v>9497.4924514292688</v>
      </c>
      <c r="AL862" s="101">
        <f t="shared" si="999"/>
        <v>9497.4924514292688</v>
      </c>
      <c r="AM862" s="101"/>
      <c r="AN862" s="101"/>
      <c r="AO862" s="1">
        <v>36</v>
      </c>
      <c r="AP862" s="2">
        <v>36</v>
      </c>
      <c r="AQ862" s="74">
        <f t="shared" si="1000"/>
        <v>458</v>
      </c>
      <c r="AR862" s="31">
        <f t="shared" si="1001"/>
        <v>0</v>
      </c>
      <c r="AS862" s="2">
        <f t="shared" si="1002"/>
        <v>0.2</v>
      </c>
      <c r="AT862" s="33">
        <f t="shared" si="1003"/>
        <v>0</v>
      </c>
      <c r="AU862" s="31">
        <f t="shared" si="1004"/>
        <v>0</v>
      </c>
      <c r="AV862" s="2">
        <f t="shared" si="1005"/>
        <v>0</v>
      </c>
      <c r="AW862" s="33">
        <f t="shared" si="1006"/>
        <v>1.5</v>
      </c>
      <c r="AX862" s="31">
        <f t="shared" si="1007"/>
        <v>1</v>
      </c>
      <c r="AY862" s="33">
        <f t="shared" si="1008"/>
        <v>1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customHeight="1">
      <c r="A863" s="2"/>
      <c r="B863" s="107">
        <v>788</v>
      </c>
      <c r="C863" s="31">
        <v>4</v>
      </c>
      <c r="D863" s="111" t="s">
        <v>21</v>
      </c>
      <c r="E863" s="2" t="s">
        <v>67</v>
      </c>
      <c r="F863" s="2" t="s">
        <v>149</v>
      </c>
      <c r="G863" s="2"/>
      <c r="H863" s="33"/>
      <c r="I863" s="99">
        <f t="shared" si="0"/>
        <v>529.38864237050632</v>
      </c>
      <c r="J863" s="101">
        <f t="shared" si="1"/>
        <v>9.0885601645267471</v>
      </c>
      <c r="K863" s="101">
        <f t="shared" si="2"/>
        <v>565</v>
      </c>
      <c r="L863" s="74">
        <f t="shared" si="537"/>
        <v>309</v>
      </c>
      <c r="M863" s="99">
        <f t="shared" si="191"/>
        <v>14678.445811258402</v>
      </c>
      <c r="N863" s="108">
        <f t="shared" si="692"/>
        <v>14678.445811258402</v>
      </c>
      <c r="O863" s="108"/>
      <c r="P863" s="108"/>
      <c r="Q863" s="108"/>
      <c r="R863" s="109">
        <f t="shared" si="992"/>
        <v>0</v>
      </c>
      <c r="S863" s="99">
        <f t="shared" si="696"/>
        <v>10559.934195765365</v>
      </c>
      <c r="T863" s="108">
        <f t="shared" si="993"/>
        <v>10559.934195765365</v>
      </c>
      <c r="U863" s="108"/>
      <c r="V863" s="108"/>
      <c r="W863" s="108"/>
      <c r="X863" s="109">
        <f t="shared" si="994"/>
        <v>0</v>
      </c>
      <c r="Y863" s="99">
        <f t="shared" si="8"/>
        <v>21119.868391530727</v>
      </c>
      <c r="Z863" s="108">
        <f t="shared" si="995"/>
        <v>21119.868391530727</v>
      </c>
      <c r="AA863" s="108"/>
      <c r="AB863" s="108"/>
      <c r="AC863" s="108"/>
      <c r="AD863" s="109">
        <f t="shared" si="996"/>
        <v>0</v>
      </c>
      <c r="AE863" s="99">
        <f t="shared" si="1009"/>
        <v>27.727164197424003</v>
      </c>
      <c r="AF863" s="101">
        <f t="shared" si="851"/>
        <v>36</v>
      </c>
      <c r="AG863" s="101">
        <f t="shared" si="997"/>
        <v>19.001300000000001</v>
      </c>
      <c r="AH863" s="101">
        <f t="shared" si="853"/>
        <v>252</v>
      </c>
      <c r="AI863" s="101">
        <f t="shared" si="854"/>
        <v>200</v>
      </c>
      <c r="AJ863" s="108">
        <f t="shared" si="998"/>
        <v>1.6666666666666667</v>
      </c>
      <c r="AK863" s="101">
        <f t="shared" si="463"/>
        <v>8799.9451631378051</v>
      </c>
      <c r="AL863" s="101">
        <f t="shared" si="999"/>
        <v>8799.9451631378051</v>
      </c>
      <c r="AM863" s="101"/>
      <c r="AN863" s="101"/>
      <c r="AO863" s="1">
        <v>36</v>
      </c>
      <c r="AP863" s="2">
        <v>36</v>
      </c>
      <c r="AQ863" s="74">
        <f t="shared" si="1000"/>
        <v>252</v>
      </c>
      <c r="AR863" s="31">
        <f t="shared" si="1001"/>
        <v>0</v>
      </c>
      <c r="AS863" s="2">
        <f t="shared" si="1002"/>
        <v>0</v>
      </c>
      <c r="AT863" s="33">
        <f t="shared" si="1003"/>
        <v>0</v>
      </c>
      <c r="AU863" s="31">
        <f t="shared" si="1004"/>
        <v>0</v>
      </c>
      <c r="AV863" s="2">
        <f t="shared" si="1005"/>
        <v>0</v>
      </c>
      <c r="AW863" s="33">
        <f t="shared" si="1006"/>
        <v>1</v>
      </c>
      <c r="AX863" s="31">
        <f t="shared" si="1007"/>
        <v>1</v>
      </c>
      <c r="AY863" s="33">
        <f t="shared" si="1008"/>
        <v>1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customHeight="1">
      <c r="A864" s="2"/>
      <c r="B864" s="107">
        <v>789</v>
      </c>
      <c r="C864" s="31">
        <v>4</v>
      </c>
      <c r="D864" s="111" t="s">
        <v>21</v>
      </c>
      <c r="E864" s="2" t="s">
        <v>148</v>
      </c>
      <c r="F864" s="2" t="s">
        <v>149</v>
      </c>
      <c r="G864" s="2"/>
      <c r="H864" s="33"/>
      <c r="I864" s="99">
        <f t="shared" si="0"/>
        <v>675.58037845540355</v>
      </c>
      <c r="J864" s="101">
        <f t="shared" si="1"/>
        <v>11.598384294894656</v>
      </c>
      <c r="K864" s="101">
        <f t="shared" si="2"/>
        <v>381</v>
      </c>
      <c r="L864" s="74">
        <f t="shared" si="537"/>
        <v>242</v>
      </c>
      <c r="M864" s="99">
        <f t="shared" si="191"/>
        <v>14678.445811258402</v>
      </c>
      <c r="N864" s="108">
        <f t="shared" si="692"/>
        <v>14678.445811258402</v>
      </c>
      <c r="O864" s="108"/>
      <c r="P864" s="108"/>
      <c r="Q864" s="108"/>
      <c r="R864" s="109">
        <f t="shared" si="992"/>
        <v>0</v>
      </c>
      <c r="S864" s="99">
        <f t="shared" si="696"/>
        <v>10559.934195765365</v>
      </c>
      <c r="T864" s="108">
        <f t="shared" si="993"/>
        <v>10559.934195765365</v>
      </c>
      <c r="U864" s="108"/>
      <c r="V864" s="108"/>
      <c r="W864" s="108"/>
      <c r="X864" s="109">
        <f t="shared" si="994"/>
        <v>0</v>
      </c>
      <c r="Y864" s="99">
        <f t="shared" si="8"/>
        <v>21119.868391530727</v>
      </c>
      <c r="Z864" s="108">
        <f t="shared" si="995"/>
        <v>21119.868391530727</v>
      </c>
      <c r="AA864" s="108"/>
      <c r="AB864" s="108"/>
      <c r="AC864" s="108"/>
      <c r="AD864" s="109">
        <f t="shared" si="996"/>
        <v>0</v>
      </c>
      <c r="AE864" s="99">
        <f t="shared" si="1009"/>
        <v>21.727164197424003</v>
      </c>
      <c r="AF864" s="101">
        <f t="shared" si="851"/>
        <v>36</v>
      </c>
      <c r="AG864" s="101">
        <f t="shared" si="997"/>
        <v>19.001300000000001</v>
      </c>
      <c r="AH864" s="101">
        <f t="shared" si="853"/>
        <v>252</v>
      </c>
      <c r="AI864" s="101">
        <f t="shared" si="854"/>
        <v>200</v>
      </c>
      <c r="AJ864" s="108">
        <f t="shared" si="998"/>
        <v>1.6666666666666667</v>
      </c>
      <c r="AK864" s="101">
        <f t="shared" si="463"/>
        <v>8799.9451631378051</v>
      </c>
      <c r="AL864" s="101">
        <f t="shared" si="999"/>
        <v>8799.9451631378051</v>
      </c>
      <c r="AM864" s="101"/>
      <c r="AN864" s="101"/>
      <c r="AO864" s="1">
        <v>36</v>
      </c>
      <c r="AP864" s="2">
        <v>36</v>
      </c>
      <c r="AQ864" s="74">
        <f t="shared" si="1000"/>
        <v>252</v>
      </c>
      <c r="AR864" s="31">
        <f t="shared" si="1001"/>
        <v>6</v>
      </c>
      <c r="AS864" s="2">
        <f t="shared" si="1002"/>
        <v>0</v>
      </c>
      <c r="AT864" s="33">
        <f t="shared" si="1003"/>
        <v>0</v>
      </c>
      <c r="AU864" s="31">
        <f t="shared" si="1004"/>
        <v>0</v>
      </c>
      <c r="AV864" s="2">
        <f t="shared" si="1005"/>
        <v>0</v>
      </c>
      <c r="AW864" s="33">
        <f t="shared" si="1006"/>
        <v>1</v>
      </c>
      <c r="AX864" s="31">
        <f t="shared" si="1007"/>
        <v>1</v>
      </c>
      <c r="AY864" s="33">
        <f t="shared" si="1008"/>
        <v>1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customHeight="1">
      <c r="A865" s="2"/>
      <c r="B865" s="107">
        <v>790</v>
      </c>
      <c r="C865" s="31">
        <v>4</v>
      </c>
      <c r="D865" s="111" t="s">
        <v>21</v>
      </c>
      <c r="E865" s="2" t="s">
        <v>79</v>
      </c>
      <c r="F865" s="2" t="s">
        <v>149</v>
      </c>
      <c r="G865" s="2"/>
      <c r="H865" s="33"/>
      <c r="I865" s="99">
        <f t="shared" si="0"/>
        <v>604.92503021642972</v>
      </c>
      <c r="J865" s="101">
        <f t="shared" si="1"/>
        <v>9.0885601645267471</v>
      </c>
      <c r="K865" s="101">
        <f t="shared" si="2"/>
        <v>460</v>
      </c>
      <c r="L865" s="74">
        <f t="shared" si="537"/>
        <v>270</v>
      </c>
      <c r="M865" s="99">
        <f t="shared" si="191"/>
        <v>16772.855639942623</v>
      </c>
      <c r="N865" s="108">
        <f t="shared" si="692"/>
        <v>14678.445811258402</v>
      </c>
      <c r="O865" s="108"/>
      <c r="P865" s="108"/>
      <c r="Q865" s="108"/>
      <c r="R865" s="109">
        <f t="shared" si="992"/>
        <v>2094.4098286842218</v>
      </c>
      <c r="S865" s="99">
        <f t="shared" si="696"/>
        <v>12319.923228392927</v>
      </c>
      <c r="T865" s="108">
        <f t="shared" si="993"/>
        <v>10559.934195765365</v>
      </c>
      <c r="U865" s="108"/>
      <c r="V865" s="108"/>
      <c r="W865" s="108"/>
      <c r="X865" s="109">
        <f t="shared" si="994"/>
        <v>1759.9890326275611</v>
      </c>
      <c r="Y865" s="99">
        <f t="shared" si="8"/>
        <v>24639.846456785846</v>
      </c>
      <c r="Z865" s="108">
        <f t="shared" si="995"/>
        <v>21119.868391530727</v>
      </c>
      <c r="AA865" s="108"/>
      <c r="AB865" s="108"/>
      <c r="AC865" s="108"/>
      <c r="AD865" s="109">
        <f t="shared" si="996"/>
        <v>3519.9780652551217</v>
      </c>
      <c r="AE865" s="99">
        <f t="shared" si="1009"/>
        <v>27.727164197424003</v>
      </c>
      <c r="AF865" s="101">
        <f t="shared" si="851"/>
        <v>36</v>
      </c>
      <c r="AG865" s="101">
        <f t="shared" si="997"/>
        <v>19.001300000000001</v>
      </c>
      <c r="AH865" s="101">
        <f t="shared" si="853"/>
        <v>252</v>
      </c>
      <c r="AI865" s="101">
        <f t="shared" si="854"/>
        <v>200</v>
      </c>
      <c r="AJ865" s="108">
        <f t="shared" si="998"/>
        <v>1.6666666666666667</v>
      </c>
      <c r="AK865" s="101">
        <f t="shared" si="463"/>
        <v>8799.9451631378051</v>
      </c>
      <c r="AL865" s="101">
        <f t="shared" si="999"/>
        <v>8799.9451631378051</v>
      </c>
      <c r="AM865" s="101"/>
      <c r="AN865" s="101"/>
      <c r="AO865" s="1">
        <v>36</v>
      </c>
      <c r="AP865" s="2">
        <v>36</v>
      </c>
      <c r="AQ865" s="74">
        <f t="shared" si="1000"/>
        <v>252</v>
      </c>
      <c r="AR865" s="31">
        <f t="shared" si="1001"/>
        <v>0</v>
      </c>
      <c r="AS865" s="2">
        <f t="shared" si="1002"/>
        <v>0.2</v>
      </c>
      <c r="AT865" s="33">
        <f t="shared" si="1003"/>
        <v>0</v>
      </c>
      <c r="AU865" s="31">
        <f t="shared" si="1004"/>
        <v>0</v>
      </c>
      <c r="AV865" s="2">
        <f t="shared" si="1005"/>
        <v>0</v>
      </c>
      <c r="AW865" s="33">
        <f t="shared" si="1006"/>
        <v>1</v>
      </c>
      <c r="AX865" s="31">
        <f t="shared" si="1007"/>
        <v>1</v>
      </c>
      <c r="AY865" s="33">
        <f t="shared" si="1008"/>
        <v>1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customHeight="1">
      <c r="A866" s="2"/>
      <c r="B866" s="107">
        <v>791</v>
      </c>
      <c r="C866" s="31">
        <v>1</v>
      </c>
      <c r="D866" s="111" t="s">
        <v>21</v>
      </c>
      <c r="E866" s="2" t="s">
        <v>67</v>
      </c>
      <c r="F866" s="2" t="s">
        <v>149</v>
      </c>
      <c r="G866" s="2"/>
      <c r="H866" s="33"/>
      <c r="I866" s="99">
        <f t="shared" si="0"/>
        <v>424.87324774547812</v>
      </c>
      <c r="J866" s="101">
        <f t="shared" si="1"/>
        <v>4.5803457972019714</v>
      </c>
      <c r="K866" s="101">
        <f t="shared" si="2"/>
        <v>709</v>
      </c>
      <c r="L866" s="74">
        <f t="shared" si="537"/>
        <v>370</v>
      </c>
      <c r="M866" s="99">
        <f t="shared" si="191"/>
        <v>11780.53030333168</v>
      </c>
      <c r="N866" s="108">
        <f t="shared" si="692"/>
        <v>11780.53030333168</v>
      </c>
      <c r="O866" s="108"/>
      <c r="P866" s="108"/>
      <c r="Q866" s="108"/>
      <c r="R866" s="109">
        <f t="shared" si="992"/>
        <v>0</v>
      </c>
      <c r="S866" s="99">
        <f t="shared" si="696"/>
        <v>8475.1223933385372</v>
      </c>
      <c r="T866" s="108">
        <f t="shared" si="993"/>
        <v>8475.1223933385372</v>
      </c>
      <c r="U866" s="108"/>
      <c r="V866" s="108"/>
      <c r="W866" s="108"/>
      <c r="X866" s="109">
        <f t="shared" si="994"/>
        <v>0</v>
      </c>
      <c r="Y866" s="99">
        <f t="shared" si="8"/>
        <v>16950.244786677074</v>
      </c>
      <c r="Z866" s="108">
        <f t="shared" si="995"/>
        <v>16950.244786677074</v>
      </c>
      <c r="AA866" s="108"/>
      <c r="AB866" s="108"/>
      <c r="AC866" s="108"/>
      <c r="AD866" s="109">
        <f t="shared" si="996"/>
        <v>0</v>
      </c>
      <c r="AE866" s="99">
        <f t="shared" si="1009"/>
        <v>27.727164197424003</v>
      </c>
      <c r="AF866" s="101">
        <f t="shared" si="851"/>
        <v>36</v>
      </c>
      <c r="AG866" s="101">
        <f t="shared" si="997"/>
        <v>19.001300000000001</v>
      </c>
      <c r="AH866" s="101">
        <f t="shared" si="853"/>
        <v>127</v>
      </c>
      <c r="AI866" s="101">
        <f t="shared" si="854"/>
        <v>200</v>
      </c>
      <c r="AJ866" s="108">
        <f t="shared" si="998"/>
        <v>1.6666666666666667</v>
      </c>
      <c r="AK866" s="101">
        <f t="shared" si="463"/>
        <v>7062.6019944487816</v>
      </c>
      <c r="AL866" s="101">
        <f t="shared" si="999"/>
        <v>7062.6019944487816</v>
      </c>
      <c r="AM866" s="101"/>
      <c r="AN866" s="101"/>
      <c r="AO866" s="1">
        <v>36</v>
      </c>
      <c r="AP866" s="2">
        <v>36</v>
      </c>
      <c r="AQ866" s="74">
        <f t="shared" si="1000"/>
        <v>127</v>
      </c>
      <c r="AR866" s="31">
        <f t="shared" si="1001"/>
        <v>0</v>
      </c>
      <c r="AS866" s="2">
        <f t="shared" si="1002"/>
        <v>0</v>
      </c>
      <c r="AT866" s="33">
        <f t="shared" si="1003"/>
        <v>0</v>
      </c>
      <c r="AU866" s="31">
        <f t="shared" si="1004"/>
        <v>0</v>
      </c>
      <c r="AV866" s="2">
        <f t="shared" si="1005"/>
        <v>0</v>
      </c>
      <c r="AW866" s="33">
        <f t="shared" si="1006"/>
        <v>1</v>
      </c>
      <c r="AX866" s="31">
        <f t="shared" si="1007"/>
        <v>1</v>
      </c>
      <c r="AY866" s="33">
        <f t="shared" si="1008"/>
        <v>1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customHeight="1">
      <c r="A867" s="2"/>
      <c r="B867" s="107">
        <v>792</v>
      </c>
      <c r="C867" s="31">
        <v>10</v>
      </c>
      <c r="D867" s="113" t="s">
        <v>9</v>
      </c>
      <c r="E867" s="2" t="s">
        <v>144</v>
      </c>
      <c r="F867" s="2"/>
      <c r="G867" s="2"/>
      <c r="H867" s="33"/>
      <c r="I867" s="99">
        <f t="shared" si="0"/>
        <v>441.67173860423429</v>
      </c>
      <c r="J867" s="101">
        <f t="shared" si="1"/>
        <v>18.25</v>
      </c>
      <c r="K867" s="101">
        <f t="shared" si="2"/>
        <v>687</v>
      </c>
      <c r="L867" s="74">
        <f t="shared" ref="L867:L977" si="1010">RANK(I867,$I$867:$I$977)</f>
        <v>74</v>
      </c>
      <c r="M867" s="99">
        <f>SUM(N867:R867)*(1+$D$22/100)</f>
        <v>15900.182589752434</v>
      </c>
      <c r="N867" s="108">
        <f t="shared" ref="N867:N941" si="1011">T867*(1+(AG867/100)*(AI867/100-1))</f>
        <v>8192.8588629081605</v>
      </c>
      <c r="O867" s="108">
        <f t="shared" ref="O867:O910" si="1012">U867*(1+($D$57/100)*(AI867/100-1))</f>
        <v>6133.2200223811205</v>
      </c>
      <c r="P867" s="108"/>
      <c r="Q867" s="108"/>
      <c r="R867" s="109">
        <f t="shared" ref="R867:R910" si="1013">X867*(1+($D$57/100)*(AI867/100-1))</f>
        <v>0</v>
      </c>
      <c r="S867" s="99">
        <f t="shared" si="696"/>
        <v>12038.590238332927</v>
      </c>
      <c r="T867" s="108">
        <f t="shared" ref="T867:T897" si="1014">AL867*AU867*AY867</f>
        <v>6884.6801361902444</v>
      </c>
      <c r="U867" s="108">
        <f t="shared" ref="U867:U897" si="1015">AM867*AX867</f>
        <v>5153.9101021426832</v>
      </c>
      <c r="V867" s="108"/>
      <c r="W867" s="108"/>
      <c r="X867" s="109">
        <f t="shared" ref="X867:X897" si="1016">AM867*AS867</f>
        <v>0</v>
      </c>
      <c r="Y867" s="99">
        <f t="shared" si="8"/>
        <v>24077.180476665853</v>
      </c>
      <c r="Z867" s="108">
        <f t="shared" si="995"/>
        <v>13769.360272380489</v>
      </c>
      <c r="AA867" s="108">
        <f t="shared" ref="AA867:AA910" si="1017">U867*$D$58/100</f>
        <v>10307.820204285366</v>
      </c>
      <c r="AB867" s="108"/>
      <c r="AC867" s="108"/>
      <c r="AD867" s="109">
        <f t="shared" si="996"/>
        <v>0</v>
      </c>
      <c r="AE867" s="99">
        <f t="shared" ref="AE867:AF867" si="1018">AO867</f>
        <v>36</v>
      </c>
      <c r="AF867" s="101">
        <f t="shared" si="1018"/>
        <v>36</v>
      </c>
      <c r="AG867" s="101">
        <f t="shared" ref="AG867:AG897" si="1019">IF($D$57+AW867&gt;100,100,$D$57+AW867)</f>
        <v>19.001300000000001</v>
      </c>
      <c r="AH867" s="101">
        <f t="shared" si="853"/>
        <v>657</v>
      </c>
      <c r="AI867" s="101">
        <f t="shared" si="854"/>
        <v>200</v>
      </c>
      <c r="AJ867" s="108">
        <f t="shared" ref="AJ867:AJ897" si="1020">10/(6+AT867)</f>
        <v>1.6666666666666667</v>
      </c>
      <c r="AK867" s="101">
        <f t="shared" si="463"/>
        <v>8602.6501702378046</v>
      </c>
      <c r="AL867" s="101">
        <f t="shared" ref="AL867:AL897" si="1021">(VLOOKUP(C867,$B$36:$AG$39,11,FALSE)+VLOOKUP(C867,$B$40:$AG$43,11,FALSE)*$D$54)*$D$59/100</f>
        <v>6884.6801361902444</v>
      </c>
      <c r="AM867" s="101">
        <f t="shared" ref="AM867:AM897" si="1022">(3*(VLOOKUP(C867,$B$36:$AG$39,12,FALSE)+VLOOKUP(C867,$B$40:$AG$43,12,FALSE)*$D$54))*$D$59/100</f>
        <v>1717.9700340475611</v>
      </c>
      <c r="AN867" s="101"/>
      <c r="AO867" s="1">
        <v>36</v>
      </c>
      <c r="AP867" s="2">
        <v>36</v>
      </c>
      <c r="AQ867" s="74">
        <f t="shared" ref="AQ867:AQ897" si="1023">VLOOKUP(C867,$B$45:$AA$48,11,FALSE)</f>
        <v>657</v>
      </c>
      <c r="AR867" s="31">
        <f t="shared" ref="AR867:AR897" si="1024">IF(LEFT(E867,1)*1=1,$S$59,$R$59)</f>
        <v>0</v>
      </c>
      <c r="AS867" s="2">
        <f t="shared" ref="AS867:AS897" si="1025">IF(LEFT(E867,1)*1=2,$U$59,$T$59)</f>
        <v>0</v>
      </c>
      <c r="AT867" s="33">
        <f t="shared" ref="AT867:AT897" si="1026">IF(LEFT(E867,1)*1=3,$W$59,$V$59)</f>
        <v>0</v>
      </c>
      <c r="AU867" s="31">
        <f t="shared" ref="AU867:AU897" si="1027">IF(MID(E867,3,1)*1=1,$Y$59,$X$59)</f>
        <v>1</v>
      </c>
      <c r="AV867" s="2">
        <f t="shared" ref="AV867:AV897" si="1028">IF(MID(E867,3,1)*1=2,$AA$59,$Z$59)</f>
        <v>0</v>
      </c>
      <c r="AW867" s="33">
        <f t="shared" ref="AW867:AW897" si="1029">IF(MID(E867,3,1)*1=3,$AC$59,$AB$59)</f>
        <v>0</v>
      </c>
      <c r="AX867" s="31">
        <f t="shared" ref="AX867:AX897" si="1030">IF(MID(E867,5,1)*1=1,$AE$59,$AD$59)</f>
        <v>3</v>
      </c>
      <c r="AY867" s="33">
        <f t="shared" ref="AY867:AY897" si="1031">IF(MID(E867,5,1)*1=2,$AG$59,$AF$59)</f>
        <v>1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customHeight="1">
      <c r="A868" s="2"/>
      <c r="B868" s="107">
        <v>793</v>
      </c>
      <c r="C868" s="31">
        <v>10</v>
      </c>
      <c r="D868" s="113" t="s">
        <v>9</v>
      </c>
      <c r="E868" s="2" t="s">
        <v>138</v>
      </c>
      <c r="F868" s="2"/>
      <c r="G868" s="2"/>
      <c r="H868" s="33"/>
      <c r="I868" s="99">
        <f t="shared" si="0"/>
        <v>567.96429384890303</v>
      </c>
      <c r="J868" s="101">
        <f t="shared" si="1"/>
        <v>18.25</v>
      </c>
      <c r="K868" s="101">
        <f t="shared" si="2"/>
        <v>513</v>
      </c>
      <c r="L868" s="74">
        <f t="shared" si="1010"/>
        <v>44</v>
      </c>
      <c r="M868" s="99">
        <f t="shared" ref="M868:M931" si="1032">SUM(N868:R868)*(1+$D$22/100)</f>
        <v>20446.71457856051</v>
      </c>
      <c r="N868" s="108">
        <f t="shared" si="1011"/>
        <v>12289.288294362243</v>
      </c>
      <c r="O868" s="108">
        <f t="shared" si="1012"/>
        <v>6133.2200223811205</v>
      </c>
      <c r="P868" s="108"/>
      <c r="Q868" s="108"/>
      <c r="R868" s="109">
        <f t="shared" si="1013"/>
        <v>0</v>
      </c>
      <c r="S868" s="99">
        <f t="shared" si="696"/>
        <v>15480.93030642805</v>
      </c>
      <c r="T868" s="108">
        <f t="shared" si="1014"/>
        <v>10327.020204285367</v>
      </c>
      <c r="U868" s="108">
        <f t="shared" si="1015"/>
        <v>5153.9101021426832</v>
      </c>
      <c r="V868" s="108"/>
      <c r="W868" s="108"/>
      <c r="X868" s="109">
        <f t="shared" si="1016"/>
        <v>0</v>
      </c>
      <c r="Y868" s="99">
        <f t="shared" si="8"/>
        <v>30961.8606128561</v>
      </c>
      <c r="Z868" s="108">
        <f t="shared" si="995"/>
        <v>20654.040408570734</v>
      </c>
      <c r="AA868" s="108">
        <f t="shared" si="1017"/>
        <v>10307.820204285366</v>
      </c>
      <c r="AB868" s="108"/>
      <c r="AC868" s="108"/>
      <c r="AD868" s="109">
        <f t="shared" si="996"/>
        <v>0</v>
      </c>
      <c r="AE868" s="99">
        <f t="shared" ref="AE868:AF868" si="1033">AO868</f>
        <v>36</v>
      </c>
      <c r="AF868" s="101">
        <f t="shared" si="1033"/>
        <v>36</v>
      </c>
      <c r="AG868" s="101">
        <f t="shared" si="1019"/>
        <v>19.001300000000001</v>
      </c>
      <c r="AH868" s="101">
        <f t="shared" si="853"/>
        <v>657</v>
      </c>
      <c r="AI868" s="101">
        <f t="shared" si="854"/>
        <v>200</v>
      </c>
      <c r="AJ868" s="108">
        <f t="shared" si="1020"/>
        <v>1.6666666666666667</v>
      </c>
      <c r="AK868" s="101">
        <f t="shared" si="463"/>
        <v>8602.6501702378046</v>
      </c>
      <c r="AL868" s="101">
        <f t="shared" si="1021"/>
        <v>6884.6801361902444</v>
      </c>
      <c r="AM868" s="101">
        <f t="shared" si="1022"/>
        <v>1717.9700340475611</v>
      </c>
      <c r="AN868" s="101"/>
      <c r="AO868" s="1">
        <v>36</v>
      </c>
      <c r="AP868" s="2">
        <v>36</v>
      </c>
      <c r="AQ868" s="74">
        <f t="shared" si="1023"/>
        <v>657</v>
      </c>
      <c r="AR868" s="31">
        <f t="shared" si="1024"/>
        <v>0</v>
      </c>
      <c r="AS868" s="2">
        <f t="shared" si="1025"/>
        <v>0</v>
      </c>
      <c r="AT868" s="33">
        <f t="shared" si="1026"/>
        <v>0</v>
      </c>
      <c r="AU868" s="31">
        <f t="shared" si="1027"/>
        <v>1.5</v>
      </c>
      <c r="AV868" s="2">
        <f t="shared" si="1028"/>
        <v>0</v>
      </c>
      <c r="AW868" s="33">
        <f t="shared" si="1029"/>
        <v>0</v>
      </c>
      <c r="AX868" s="31">
        <f t="shared" si="1030"/>
        <v>3</v>
      </c>
      <c r="AY868" s="33">
        <f t="shared" si="1031"/>
        <v>1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customHeight="1">
      <c r="A869" s="2"/>
      <c r="B869" s="107">
        <v>794</v>
      </c>
      <c r="C869" s="31">
        <v>10</v>
      </c>
      <c r="D869" s="113" t="s">
        <v>9</v>
      </c>
      <c r="E869" s="2" t="s">
        <v>141</v>
      </c>
      <c r="F869" s="2"/>
      <c r="G869" s="2" t="s">
        <v>166</v>
      </c>
      <c r="H869" s="33"/>
      <c r="I869" s="99">
        <f t="shared" si="0"/>
        <v>569.02418458054092</v>
      </c>
      <c r="J869" s="101">
        <f t="shared" si="1"/>
        <v>18.25</v>
      </c>
      <c r="K869" s="101">
        <f t="shared" si="2"/>
        <v>511</v>
      </c>
      <c r="L869" s="74">
        <f t="shared" si="1010"/>
        <v>42</v>
      </c>
      <c r="M869" s="99">
        <f t="shared" si="1032"/>
        <v>20484.870644899474</v>
      </c>
      <c r="N869" s="108">
        <f t="shared" si="1011"/>
        <v>12323.666944622308</v>
      </c>
      <c r="O869" s="108">
        <f t="shared" si="1012"/>
        <v>6133.2200223811205</v>
      </c>
      <c r="P869" s="108"/>
      <c r="Q869" s="108"/>
      <c r="R869" s="109">
        <f t="shared" si="1013"/>
        <v>0</v>
      </c>
      <c r="S869" s="99">
        <f t="shared" si="696"/>
        <v>12038.590238332927</v>
      </c>
      <c r="T869" s="108">
        <f t="shared" si="1014"/>
        <v>6884.6801361902444</v>
      </c>
      <c r="U869" s="108">
        <f t="shared" si="1015"/>
        <v>5153.9101021426832</v>
      </c>
      <c r="V869" s="108"/>
      <c r="W869" s="108"/>
      <c r="X869" s="109">
        <f t="shared" si="1016"/>
        <v>0</v>
      </c>
      <c r="Y869" s="99">
        <f t="shared" si="8"/>
        <v>24077.180476665853</v>
      </c>
      <c r="Z869" s="108">
        <f t="shared" si="995"/>
        <v>13769.360272380489</v>
      </c>
      <c r="AA869" s="108">
        <f t="shared" si="1017"/>
        <v>10307.820204285366</v>
      </c>
      <c r="AB869" s="108"/>
      <c r="AC869" s="108"/>
      <c r="AD869" s="109">
        <f t="shared" si="996"/>
        <v>0</v>
      </c>
      <c r="AE869" s="99">
        <f t="shared" ref="AE869:AF869" si="1034">AO869</f>
        <v>36</v>
      </c>
      <c r="AF869" s="101">
        <f t="shared" si="1034"/>
        <v>36</v>
      </c>
      <c r="AG869" s="101">
        <f t="shared" si="1019"/>
        <v>79.001300000000001</v>
      </c>
      <c r="AH869" s="101">
        <f t="shared" si="853"/>
        <v>657</v>
      </c>
      <c r="AI869" s="101">
        <f t="shared" si="854"/>
        <v>200</v>
      </c>
      <c r="AJ869" s="108">
        <f t="shared" si="1020"/>
        <v>1.6666666666666667</v>
      </c>
      <c r="AK869" s="101">
        <f t="shared" si="463"/>
        <v>8602.6501702378046</v>
      </c>
      <c r="AL869" s="101">
        <f t="shared" si="1021"/>
        <v>6884.6801361902444</v>
      </c>
      <c r="AM869" s="101">
        <f t="shared" si="1022"/>
        <v>1717.9700340475611</v>
      </c>
      <c r="AN869" s="101"/>
      <c r="AO869" s="1">
        <v>36</v>
      </c>
      <c r="AP869" s="2">
        <v>36</v>
      </c>
      <c r="AQ869" s="74">
        <f t="shared" si="1023"/>
        <v>657</v>
      </c>
      <c r="AR869" s="31">
        <f t="shared" si="1024"/>
        <v>0</v>
      </c>
      <c r="AS869" s="2">
        <f t="shared" si="1025"/>
        <v>0</v>
      </c>
      <c r="AT869" s="33">
        <f t="shared" si="1026"/>
        <v>0</v>
      </c>
      <c r="AU869" s="31">
        <f t="shared" si="1027"/>
        <v>1</v>
      </c>
      <c r="AV869" s="2">
        <f t="shared" si="1028"/>
        <v>0</v>
      </c>
      <c r="AW869" s="33">
        <f t="shared" si="1029"/>
        <v>60</v>
      </c>
      <c r="AX869" s="31">
        <f t="shared" si="1030"/>
        <v>3</v>
      </c>
      <c r="AY869" s="33">
        <f t="shared" si="1031"/>
        <v>1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customHeight="1">
      <c r="A870" s="2"/>
      <c r="B870" s="107">
        <v>795</v>
      </c>
      <c r="C870" s="31">
        <v>10</v>
      </c>
      <c r="D870" s="113" t="s">
        <v>9</v>
      </c>
      <c r="E870" s="2" t="s">
        <v>161</v>
      </c>
      <c r="F870" s="2"/>
      <c r="G870" s="2"/>
      <c r="H870" s="33"/>
      <c r="I870" s="99">
        <f t="shared" si="0"/>
        <v>504.70061464253325</v>
      </c>
      <c r="J870" s="101">
        <f t="shared" si="1"/>
        <v>18.25</v>
      </c>
      <c r="K870" s="101">
        <f t="shared" si="2"/>
        <v>592</v>
      </c>
      <c r="L870" s="74">
        <f t="shared" si="1010"/>
        <v>60</v>
      </c>
      <c r="M870" s="99">
        <f t="shared" si="1032"/>
        <v>18169.222127131197</v>
      </c>
      <c r="N870" s="108">
        <f t="shared" si="1011"/>
        <v>8192.8588629081605</v>
      </c>
      <c r="O870" s="108">
        <f t="shared" si="1012"/>
        <v>6133.2200223811205</v>
      </c>
      <c r="P870" s="108"/>
      <c r="Q870" s="108"/>
      <c r="R870" s="109">
        <f t="shared" si="1013"/>
        <v>2044.4066741270403</v>
      </c>
      <c r="S870" s="99">
        <f t="shared" si="696"/>
        <v>13756.560272380488</v>
      </c>
      <c r="T870" s="108">
        <f t="shared" si="1014"/>
        <v>6884.6801361902444</v>
      </c>
      <c r="U870" s="108">
        <f t="shared" si="1015"/>
        <v>5153.9101021426832</v>
      </c>
      <c r="V870" s="108"/>
      <c r="W870" s="108"/>
      <c r="X870" s="109">
        <f t="shared" si="1016"/>
        <v>1717.9700340475611</v>
      </c>
      <c r="Y870" s="99">
        <f t="shared" si="8"/>
        <v>27513.120544760975</v>
      </c>
      <c r="Z870" s="108">
        <f t="shared" si="995"/>
        <v>13769.360272380489</v>
      </c>
      <c r="AA870" s="108">
        <f t="shared" si="1017"/>
        <v>10307.820204285366</v>
      </c>
      <c r="AB870" s="108"/>
      <c r="AC870" s="108"/>
      <c r="AD870" s="109">
        <f t="shared" si="996"/>
        <v>3435.9400680951221</v>
      </c>
      <c r="AE870" s="99">
        <f t="shared" ref="AE870:AF870" si="1035">AO870</f>
        <v>36</v>
      </c>
      <c r="AF870" s="101">
        <f t="shared" si="1035"/>
        <v>36</v>
      </c>
      <c r="AG870" s="101">
        <f t="shared" si="1019"/>
        <v>19.001300000000001</v>
      </c>
      <c r="AH870" s="101">
        <f t="shared" si="853"/>
        <v>657</v>
      </c>
      <c r="AI870" s="101">
        <f t="shared" si="854"/>
        <v>200</v>
      </c>
      <c r="AJ870" s="108">
        <f t="shared" si="1020"/>
        <v>1.6666666666666667</v>
      </c>
      <c r="AK870" s="101">
        <f t="shared" si="463"/>
        <v>8602.6501702378046</v>
      </c>
      <c r="AL870" s="101">
        <f t="shared" si="1021"/>
        <v>6884.6801361902444</v>
      </c>
      <c r="AM870" s="101">
        <f t="shared" si="1022"/>
        <v>1717.9700340475611</v>
      </c>
      <c r="AN870" s="101"/>
      <c r="AO870" s="1">
        <v>36</v>
      </c>
      <c r="AP870" s="2">
        <v>36</v>
      </c>
      <c r="AQ870" s="74">
        <f t="shared" si="1023"/>
        <v>657</v>
      </c>
      <c r="AR870" s="31">
        <f t="shared" si="1024"/>
        <v>0</v>
      </c>
      <c r="AS870" s="2">
        <f t="shared" si="1025"/>
        <v>1</v>
      </c>
      <c r="AT870" s="33">
        <f t="shared" si="1026"/>
        <v>0</v>
      </c>
      <c r="AU870" s="31">
        <f t="shared" si="1027"/>
        <v>1</v>
      </c>
      <c r="AV870" s="2">
        <f t="shared" si="1028"/>
        <v>0</v>
      </c>
      <c r="AW870" s="33">
        <f t="shared" si="1029"/>
        <v>0</v>
      </c>
      <c r="AX870" s="31">
        <f t="shared" si="1030"/>
        <v>3</v>
      </c>
      <c r="AY870" s="33">
        <f t="shared" si="1031"/>
        <v>1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customHeight="1">
      <c r="A871" s="2"/>
      <c r="B871" s="107">
        <v>796</v>
      </c>
      <c r="C871" s="31">
        <v>10</v>
      </c>
      <c r="D871" s="113" t="s">
        <v>9</v>
      </c>
      <c r="E871" s="2" t="s">
        <v>169</v>
      </c>
      <c r="F871" s="2"/>
      <c r="G871" s="2"/>
      <c r="H871" s="33"/>
      <c r="I871" s="99">
        <f t="shared" si="0"/>
        <v>630.99316988720204</v>
      </c>
      <c r="J871" s="101">
        <f t="shared" si="1"/>
        <v>18.25</v>
      </c>
      <c r="K871" s="101">
        <f t="shared" si="2"/>
        <v>431</v>
      </c>
      <c r="L871" s="74">
        <f t="shared" si="1010"/>
        <v>29</v>
      </c>
      <c r="M871" s="99">
        <f t="shared" si="1032"/>
        <v>22715.754115939275</v>
      </c>
      <c r="N871" s="108">
        <f t="shared" si="1011"/>
        <v>12289.288294362243</v>
      </c>
      <c r="O871" s="108">
        <f t="shared" si="1012"/>
        <v>6133.2200223811205</v>
      </c>
      <c r="P871" s="108"/>
      <c r="Q871" s="108"/>
      <c r="R871" s="109">
        <f t="shared" si="1013"/>
        <v>2044.4066741270403</v>
      </c>
      <c r="S871" s="99">
        <f t="shared" si="696"/>
        <v>17198.900340475611</v>
      </c>
      <c r="T871" s="108">
        <f t="shared" si="1014"/>
        <v>10327.020204285367</v>
      </c>
      <c r="U871" s="108">
        <f t="shared" si="1015"/>
        <v>5153.9101021426832</v>
      </c>
      <c r="V871" s="108"/>
      <c r="W871" s="108"/>
      <c r="X871" s="109">
        <f t="shared" si="1016"/>
        <v>1717.9700340475611</v>
      </c>
      <c r="Y871" s="99">
        <f t="shared" si="8"/>
        <v>34397.800680951223</v>
      </c>
      <c r="Z871" s="108">
        <f t="shared" si="995"/>
        <v>20654.040408570734</v>
      </c>
      <c r="AA871" s="108">
        <f t="shared" si="1017"/>
        <v>10307.820204285366</v>
      </c>
      <c r="AB871" s="108"/>
      <c r="AC871" s="108"/>
      <c r="AD871" s="109">
        <f t="shared" si="996"/>
        <v>3435.9400680951221</v>
      </c>
      <c r="AE871" s="99">
        <f t="shared" ref="AE871:AF871" si="1036">AO871</f>
        <v>36</v>
      </c>
      <c r="AF871" s="101">
        <f t="shared" si="1036"/>
        <v>36</v>
      </c>
      <c r="AG871" s="101">
        <f t="shared" si="1019"/>
        <v>19.001300000000001</v>
      </c>
      <c r="AH871" s="101">
        <f t="shared" si="853"/>
        <v>657</v>
      </c>
      <c r="AI871" s="101">
        <f t="shared" si="854"/>
        <v>200</v>
      </c>
      <c r="AJ871" s="108">
        <f t="shared" si="1020"/>
        <v>1.6666666666666667</v>
      </c>
      <c r="AK871" s="101">
        <f t="shared" si="463"/>
        <v>8602.6501702378046</v>
      </c>
      <c r="AL871" s="101">
        <f t="shared" si="1021"/>
        <v>6884.6801361902444</v>
      </c>
      <c r="AM871" s="101">
        <f t="shared" si="1022"/>
        <v>1717.9700340475611</v>
      </c>
      <c r="AN871" s="101"/>
      <c r="AO871" s="1">
        <v>36</v>
      </c>
      <c r="AP871" s="2">
        <v>36</v>
      </c>
      <c r="AQ871" s="74">
        <f t="shared" si="1023"/>
        <v>657</v>
      </c>
      <c r="AR871" s="31">
        <f t="shared" si="1024"/>
        <v>0</v>
      </c>
      <c r="AS871" s="2">
        <f t="shared" si="1025"/>
        <v>1</v>
      </c>
      <c r="AT871" s="33">
        <f t="shared" si="1026"/>
        <v>0</v>
      </c>
      <c r="AU871" s="31">
        <f t="shared" si="1027"/>
        <v>1.5</v>
      </c>
      <c r="AV871" s="2">
        <f t="shared" si="1028"/>
        <v>0</v>
      </c>
      <c r="AW871" s="33">
        <f t="shared" si="1029"/>
        <v>0</v>
      </c>
      <c r="AX871" s="31">
        <f t="shared" si="1030"/>
        <v>3</v>
      </c>
      <c r="AY871" s="33">
        <f t="shared" si="1031"/>
        <v>1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customHeight="1">
      <c r="A872" s="2"/>
      <c r="B872" s="107">
        <v>797</v>
      </c>
      <c r="C872" s="31">
        <v>10</v>
      </c>
      <c r="D872" s="113" t="s">
        <v>9</v>
      </c>
      <c r="E872" s="2" t="s">
        <v>171</v>
      </c>
      <c r="F872" s="2"/>
      <c r="G872" s="2" t="s">
        <v>166</v>
      </c>
      <c r="H872" s="33"/>
      <c r="I872" s="99">
        <f t="shared" si="0"/>
        <v>632.05306061883994</v>
      </c>
      <c r="J872" s="101">
        <f t="shared" si="1"/>
        <v>18.25</v>
      </c>
      <c r="K872" s="101">
        <f t="shared" si="2"/>
        <v>428</v>
      </c>
      <c r="L872" s="74">
        <f t="shared" si="1010"/>
        <v>28</v>
      </c>
      <c r="M872" s="99">
        <f t="shared" si="1032"/>
        <v>22753.910182278236</v>
      </c>
      <c r="N872" s="108">
        <f t="shared" si="1011"/>
        <v>12323.666944622308</v>
      </c>
      <c r="O872" s="108">
        <f t="shared" si="1012"/>
        <v>6133.2200223811205</v>
      </c>
      <c r="P872" s="108"/>
      <c r="Q872" s="108"/>
      <c r="R872" s="109">
        <f t="shared" si="1013"/>
        <v>2044.4066741270403</v>
      </c>
      <c r="S872" s="99">
        <f t="shared" si="696"/>
        <v>13756.560272380488</v>
      </c>
      <c r="T872" s="108">
        <f t="shared" si="1014"/>
        <v>6884.6801361902444</v>
      </c>
      <c r="U872" s="108">
        <f t="shared" si="1015"/>
        <v>5153.9101021426832</v>
      </c>
      <c r="V872" s="108"/>
      <c r="W872" s="108"/>
      <c r="X872" s="109">
        <f t="shared" si="1016"/>
        <v>1717.9700340475611</v>
      </c>
      <c r="Y872" s="99">
        <f t="shared" si="8"/>
        <v>27513.120544760975</v>
      </c>
      <c r="Z872" s="108">
        <f t="shared" si="995"/>
        <v>13769.360272380489</v>
      </c>
      <c r="AA872" s="108">
        <f t="shared" si="1017"/>
        <v>10307.820204285366</v>
      </c>
      <c r="AB872" s="108"/>
      <c r="AC872" s="108"/>
      <c r="AD872" s="109">
        <f t="shared" si="996"/>
        <v>3435.9400680951221</v>
      </c>
      <c r="AE872" s="99">
        <f t="shared" ref="AE872:AF872" si="1037">AO872</f>
        <v>36</v>
      </c>
      <c r="AF872" s="101">
        <f t="shared" si="1037"/>
        <v>36</v>
      </c>
      <c r="AG872" s="101">
        <f t="shared" si="1019"/>
        <v>79.001300000000001</v>
      </c>
      <c r="AH872" s="101">
        <f t="shared" si="853"/>
        <v>657</v>
      </c>
      <c r="AI872" s="101">
        <f t="shared" si="854"/>
        <v>200</v>
      </c>
      <c r="AJ872" s="108">
        <f t="shared" si="1020"/>
        <v>1.6666666666666667</v>
      </c>
      <c r="AK872" s="101">
        <f t="shared" si="463"/>
        <v>8602.6501702378046</v>
      </c>
      <c r="AL872" s="101">
        <f t="shared" si="1021"/>
        <v>6884.6801361902444</v>
      </c>
      <c r="AM872" s="101">
        <f t="shared" si="1022"/>
        <v>1717.9700340475611</v>
      </c>
      <c r="AN872" s="101"/>
      <c r="AO872" s="1">
        <v>36</v>
      </c>
      <c r="AP872" s="2">
        <v>36</v>
      </c>
      <c r="AQ872" s="74">
        <f t="shared" si="1023"/>
        <v>657</v>
      </c>
      <c r="AR872" s="31">
        <f t="shared" si="1024"/>
        <v>0</v>
      </c>
      <c r="AS872" s="2">
        <f t="shared" si="1025"/>
        <v>1</v>
      </c>
      <c r="AT872" s="33">
        <f t="shared" si="1026"/>
        <v>0</v>
      </c>
      <c r="AU872" s="31">
        <f t="shared" si="1027"/>
        <v>1</v>
      </c>
      <c r="AV872" s="2">
        <f t="shared" si="1028"/>
        <v>0</v>
      </c>
      <c r="AW872" s="33">
        <f t="shared" si="1029"/>
        <v>60</v>
      </c>
      <c r="AX872" s="31">
        <f t="shared" si="1030"/>
        <v>3</v>
      </c>
      <c r="AY872" s="33">
        <f t="shared" si="1031"/>
        <v>1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customHeight="1">
      <c r="A873" s="2"/>
      <c r="B873" s="107">
        <v>798</v>
      </c>
      <c r="C873" s="31">
        <v>10</v>
      </c>
      <c r="D873" s="113" t="s">
        <v>9</v>
      </c>
      <c r="E873" s="2" t="s">
        <v>146</v>
      </c>
      <c r="F873" s="2"/>
      <c r="G873" s="2"/>
      <c r="H873" s="33"/>
      <c r="I873" s="99">
        <f t="shared" si="0"/>
        <v>441.67173860423429</v>
      </c>
      <c r="J873" s="101">
        <f t="shared" si="1"/>
        <v>18.25</v>
      </c>
      <c r="K873" s="101">
        <f t="shared" si="2"/>
        <v>687</v>
      </c>
      <c r="L873" s="74">
        <f t="shared" si="1010"/>
        <v>74</v>
      </c>
      <c r="M873" s="99">
        <f t="shared" si="1032"/>
        <v>15900.182589752434</v>
      </c>
      <c r="N873" s="108">
        <f t="shared" si="1011"/>
        <v>8192.8588629081605</v>
      </c>
      <c r="O873" s="108">
        <f t="shared" si="1012"/>
        <v>6133.2200223811205</v>
      </c>
      <c r="P873" s="108"/>
      <c r="Q873" s="108"/>
      <c r="R873" s="109">
        <f t="shared" si="1013"/>
        <v>0</v>
      </c>
      <c r="S873" s="99">
        <f t="shared" si="696"/>
        <v>12038.590238332927</v>
      </c>
      <c r="T873" s="108">
        <f t="shared" si="1014"/>
        <v>6884.6801361902444</v>
      </c>
      <c r="U873" s="108">
        <f t="shared" si="1015"/>
        <v>5153.9101021426832</v>
      </c>
      <c r="V873" s="108"/>
      <c r="W873" s="108"/>
      <c r="X873" s="109">
        <f t="shared" si="1016"/>
        <v>0</v>
      </c>
      <c r="Y873" s="99">
        <f t="shared" si="8"/>
        <v>24077.180476665853</v>
      </c>
      <c r="Z873" s="108">
        <f t="shared" si="995"/>
        <v>13769.360272380489</v>
      </c>
      <c r="AA873" s="108">
        <f t="shared" si="1017"/>
        <v>10307.820204285366</v>
      </c>
      <c r="AB873" s="108"/>
      <c r="AC873" s="108"/>
      <c r="AD873" s="109">
        <f t="shared" si="996"/>
        <v>0</v>
      </c>
      <c r="AE873" s="99">
        <f t="shared" ref="AE873:AF873" si="1038">AO873</f>
        <v>36</v>
      </c>
      <c r="AF873" s="101">
        <f t="shared" si="1038"/>
        <v>36</v>
      </c>
      <c r="AG873" s="101">
        <f t="shared" si="1019"/>
        <v>19.001300000000001</v>
      </c>
      <c r="AH873" s="101">
        <f t="shared" si="853"/>
        <v>657</v>
      </c>
      <c r="AI873" s="101">
        <f t="shared" si="854"/>
        <v>200</v>
      </c>
      <c r="AJ873" s="108">
        <f t="shared" si="1020"/>
        <v>1.4285714285714286</v>
      </c>
      <c r="AK873" s="101">
        <f t="shared" si="463"/>
        <v>8602.6501702378046</v>
      </c>
      <c r="AL873" s="101">
        <f t="shared" si="1021"/>
        <v>6884.6801361902444</v>
      </c>
      <c r="AM873" s="101">
        <f t="shared" si="1022"/>
        <v>1717.9700340475611</v>
      </c>
      <c r="AN873" s="101"/>
      <c r="AO873" s="1">
        <v>36</v>
      </c>
      <c r="AP873" s="2">
        <v>36</v>
      </c>
      <c r="AQ873" s="74">
        <f t="shared" si="1023"/>
        <v>657</v>
      </c>
      <c r="AR873" s="31">
        <f t="shared" si="1024"/>
        <v>0</v>
      </c>
      <c r="AS873" s="2">
        <f t="shared" si="1025"/>
        <v>0</v>
      </c>
      <c r="AT873" s="33">
        <f t="shared" si="1026"/>
        <v>1</v>
      </c>
      <c r="AU873" s="31">
        <f t="shared" si="1027"/>
        <v>1</v>
      </c>
      <c r="AV873" s="2">
        <f t="shared" si="1028"/>
        <v>0</v>
      </c>
      <c r="AW873" s="33">
        <f t="shared" si="1029"/>
        <v>0</v>
      </c>
      <c r="AX873" s="31">
        <f t="shared" si="1030"/>
        <v>3</v>
      </c>
      <c r="AY873" s="33">
        <f t="shared" si="1031"/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customHeight="1">
      <c r="A874" s="2"/>
      <c r="B874" s="107">
        <v>799</v>
      </c>
      <c r="C874" s="31">
        <v>10</v>
      </c>
      <c r="D874" s="113" t="s">
        <v>9</v>
      </c>
      <c r="E874" s="2" t="s">
        <v>182</v>
      </c>
      <c r="F874" s="2"/>
      <c r="G874" s="2"/>
      <c r="H874" s="33"/>
      <c r="I874" s="99">
        <f t="shared" si="0"/>
        <v>567.96429384890303</v>
      </c>
      <c r="J874" s="101">
        <f t="shared" si="1"/>
        <v>18.25</v>
      </c>
      <c r="K874" s="101">
        <f t="shared" si="2"/>
        <v>513</v>
      </c>
      <c r="L874" s="74">
        <f t="shared" si="1010"/>
        <v>44</v>
      </c>
      <c r="M874" s="99">
        <f t="shared" si="1032"/>
        <v>20446.71457856051</v>
      </c>
      <c r="N874" s="108">
        <f t="shared" si="1011"/>
        <v>12289.288294362243</v>
      </c>
      <c r="O874" s="108">
        <f t="shared" si="1012"/>
        <v>6133.2200223811205</v>
      </c>
      <c r="P874" s="108"/>
      <c r="Q874" s="108"/>
      <c r="R874" s="109">
        <f t="shared" si="1013"/>
        <v>0</v>
      </c>
      <c r="S874" s="99">
        <f t="shared" si="696"/>
        <v>15480.93030642805</v>
      </c>
      <c r="T874" s="108">
        <f t="shared" si="1014"/>
        <v>10327.020204285367</v>
      </c>
      <c r="U874" s="108">
        <f t="shared" si="1015"/>
        <v>5153.9101021426832</v>
      </c>
      <c r="V874" s="108"/>
      <c r="W874" s="108"/>
      <c r="X874" s="109">
        <f t="shared" si="1016"/>
        <v>0</v>
      </c>
      <c r="Y874" s="99">
        <f t="shared" si="8"/>
        <v>30961.8606128561</v>
      </c>
      <c r="Z874" s="108">
        <f t="shared" si="995"/>
        <v>20654.040408570734</v>
      </c>
      <c r="AA874" s="108">
        <f t="shared" si="1017"/>
        <v>10307.820204285366</v>
      </c>
      <c r="AB874" s="108"/>
      <c r="AC874" s="108"/>
      <c r="AD874" s="109">
        <f t="shared" si="996"/>
        <v>0</v>
      </c>
      <c r="AE874" s="99">
        <f t="shared" ref="AE874:AF874" si="1039">AO874</f>
        <v>36</v>
      </c>
      <c r="AF874" s="101">
        <f t="shared" si="1039"/>
        <v>36</v>
      </c>
      <c r="AG874" s="101">
        <f t="shared" si="1019"/>
        <v>19.001300000000001</v>
      </c>
      <c r="AH874" s="101">
        <f t="shared" si="853"/>
        <v>657</v>
      </c>
      <c r="AI874" s="101">
        <f t="shared" si="854"/>
        <v>200</v>
      </c>
      <c r="AJ874" s="108">
        <f t="shared" si="1020"/>
        <v>1.4285714285714286</v>
      </c>
      <c r="AK874" s="101">
        <f t="shared" si="463"/>
        <v>8602.6501702378046</v>
      </c>
      <c r="AL874" s="101">
        <f t="shared" si="1021"/>
        <v>6884.6801361902444</v>
      </c>
      <c r="AM874" s="101">
        <f t="shared" si="1022"/>
        <v>1717.9700340475611</v>
      </c>
      <c r="AN874" s="101"/>
      <c r="AO874" s="1">
        <v>36</v>
      </c>
      <c r="AP874" s="2">
        <v>36</v>
      </c>
      <c r="AQ874" s="74">
        <f t="shared" si="1023"/>
        <v>657</v>
      </c>
      <c r="AR874" s="31">
        <f t="shared" si="1024"/>
        <v>0</v>
      </c>
      <c r="AS874" s="2">
        <f t="shared" si="1025"/>
        <v>0</v>
      </c>
      <c r="AT874" s="33">
        <f t="shared" si="1026"/>
        <v>1</v>
      </c>
      <c r="AU874" s="31">
        <f t="shared" si="1027"/>
        <v>1.5</v>
      </c>
      <c r="AV874" s="2">
        <f t="shared" si="1028"/>
        <v>0</v>
      </c>
      <c r="AW874" s="33">
        <f t="shared" si="1029"/>
        <v>0</v>
      </c>
      <c r="AX874" s="31">
        <f t="shared" si="1030"/>
        <v>3</v>
      </c>
      <c r="AY874" s="33">
        <f t="shared" si="1031"/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customHeight="1">
      <c r="A875" s="2"/>
      <c r="B875" s="107">
        <v>800</v>
      </c>
      <c r="C875" s="31">
        <v>10</v>
      </c>
      <c r="D875" s="113" t="s">
        <v>9</v>
      </c>
      <c r="E875" s="2" t="s">
        <v>147</v>
      </c>
      <c r="F875" s="2"/>
      <c r="G875" s="2" t="s">
        <v>166</v>
      </c>
      <c r="H875" s="33"/>
      <c r="I875" s="99">
        <f t="shared" si="0"/>
        <v>569.02418458054092</v>
      </c>
      <c r="J875" s="101">
        <f t="shared" si="1"/>
        <v>18.25</v>
      </c>
      <c r="K875" s="101">
        <f t="shared" si="2"/>
        <v>511</v>
      </c>
      <c r="L875" s="74">
        <f t="shared" si="1010"/>
        <v>42</v>
      </c>
      <c r="M875" s="99">
        <f t="shared" si="1032"/>
        <v>20484.870644899474</v>
      </c>
      <c r="N875" s="108">
        <f t="shared" si="1011"/>
        <v>12323.666944622308</v>
      </c>
      <c r="O875" s="108">
        <f t="shared" si="1012"/>
        <v>6133.2200223811205</v>
      </c>
      <c r="P875" s="108"/>
      <c r="Q875" s="108"/>
      <c r="R875" s="109">
        <f t="shared" si="1013"/>
        <v>0</v>
      </c>
      <c r="S875" s="99">
        <f t="shared" si="696"/>
        <v>12038.590238332927</v>
      </c>
      <c r="T875" s="108">
        <f t="shared" si="1014"/>
        <v>6884.6801361902444</v>
      </c>
      <c r="U875" s="108">
        <f t="shared" si="1015"/>
        <v>5153.9101021426832</v>
      </c>
      <c r="V875" s="108"/>
      <c r="W875" s="108"/>
      <c r="X875" s="109">
        <f t="shared" si="1016"/>
        <v>0</v>
      </c>
      <c r="Y875" s="99">
        <f t="shared" si="8"/>
        <v>24077.180476665853</v>
      </c>
      <c r="Z875" s="108">
        <f t="shared" si="995"/>
        <v>13769.360272380489</v>
      </c>
      <c r="AA875" s="108">
        <f t="shared" si="1017"/>
        <v>10307.820204285366</v>
      </c>
      <c r="AB875" s="108"/>
      <c r="AC875" s="108"/>
      <c r="AD875" s="109">
        <f t="shared" si="996"/>
        <v>0</v>
      </c>
      <c r="AE875" s="99">
        <f t="shared" ref="AE875:AF875" si="1040">AO875</f>
        <v>36</v>
      </c>
      <c r="AF875" s="101">
        <f t="shared" si="1040"/>
        <v>36</v>
      </c>
      <c r="AG875" s="101">
        <f t="shared" si="1019"/>
        <v>79.001300000000001</v>
      </c>
      <c r="AH875" s="101">
        <f t="shared" si="853"/>
        <v>657</v>
      </c>
      <c r="AI875" s="101">
        <f t="shared" si="854"/>
        <v>200</v>
      </c>
      <c r="AJ875" s="108">
        <f t="shared" si="1020"/>
        <v>1.4285714285714286</v>
      </c>
      <c r="AK875" s="101">
        <f t="shared" si="463"/>
        <v>8602.6501702378046</v>
      </c>
      <c r="AL875" s="101">
        <f t="shared" si="1021"/>
        <v>6884.6801361902444</v>
      </c>
      <c r="AM875" s="101">
        <f t="shared" si="1022"/>
        <v>1717.9700340475611</v>
      </c>
      <c r="AN875" s="101"/>
      <c r="AO875" s="1">
        <v>36</v>
      </c>
      <c r="AP875" s="2">
        <v>36</v>
      </c>
      <c r="AQ875" s="74">
        <f t="shared" si="1023"/>
        <v>657</v>
      </c>
      <c r="AR875" s="31">
        <f t="shared" si="1024"/>
        <v>0</v>
      </c>
      <c r="AS875" s="2">
        <f t="shared" si="1025"/>
        <v>0</v>
      </c>
      <c r="AT875" s="33">
        <f t="shared" si="1026"/>
        <v>1</v>
      </c>
      <c r="AU875" s="31">
        <f t="shared" si="1027"/>
        <v>1</v>
      </c>
      <c r="AV875" s="2">
        <f t="shared" si="1028"/>
        <v>0</v>
      </c>
      <c r="AW875" s="33">
        <f t="shared" si="1029"/>
        <v>60</v>
      </c>
      <c r="AX875" s="31">
        <f t="shared" si="1030"/>
        <v>3</v>
      </c>
      <c r="AY875" s="33">
        <f t="shared" si="1031"/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customHeight="1">
      <c r="A876" s="2"/>
      <c r="B876" s="107">
        <v>801</v>
      </c>
      <c r="C876" s="31">
        <v>10</v>
      </c>
      <c r="D876" s="113" t="s">
        <v>9</v>
      </c>
      <c r="E876" s="2" t="s">
        <v>92</v>
      </c>
      <c r="F876" s="2"/>
      <c r="G876" s="2"/>
      <c r="H876" s="33"/>
      <c r="I876" s="99">
        <f t="shared" si="0"/>
        <v>391.38951967443768</v>
      </c>
      <c r="J876" s="101">
        <f t="shared" si="1"/>
        <v>18.25</v>
      </c>
      <c r="K876" s="101">
        <f t="shared" si="2"/>
        <v>742</v>
      </c>
      <c r="L876" s="74">
        <f t="shared" si="1010"/>
        <v>86</v>
      </c>
      <c r="M876" s="99">
        <f t="shared" si="1032"/>
        <v>14090.022708279757</v>
      </c>
      <c r="N876" s="108">
        <f t="shared" si="1011"/>
        <v>10650.71652178061</v>
      </c>
      <c r="O876" s="108">
        <f t="shared" si="1012"/>
        <v>2044.4066741270403</v>
      </c>
      <c r="P876" s="108"/>
      <c r="Q876" s="108"/>
      <c r="R876" s="109">
        <f t="shared" si="1013"/>
        <v>0</v>
      </c>
      <c r="S876" s="99">
        <f t="shared" si="696"/>
        <v>10668.054211094879</v>
      </c>
      <c r="T876" s="108">
        <f t="shared" si="1014"/>
        <v>8950.084177047318</v>
      </c>
      <c r="U876" s="108">
        <f t="shared" si="1015"/>
        <v>1717.9700340475611</v>
      </c>
      <c r="V876" s="108"/>
      <c r="W876" s="108"/>
      <c r="X876" s="109">
        <f t="shared" si="1016"/>
        <v>0</v>
      </c>
      <c r="Y876" s="99">
        <f t="shared" si="8"/>
        <v>21336.108422189758</v>
      </c>
      <c r="Z876" s="108">
        <f t="shared" si="995"/>
        <v>17900.168354094636</v>
      </c>
      <c r="AA876" s="108">
        <f t="shared" si="1017"/>
        <v>3435.9400680951221</v>
      </c>
      <c r="AB876" s="108"/>
      <c r="AC876" s="108"/>
      <c r="AD876" s="109">
        <f t="shared" si="996"/>
        <v>0</v>
      </c>
      <c r="AE876" s="99">
        <f t="shared" ref="AE876:AF876" si="1041">AO876</f>
        <v>36</v>
      </c>
      <c r="AF876" s="101">
        <f t="shared" si="1041"/>
        <v>36</v>
      </c>
      <c r="AG876" s="101">
        <f t="shared" si="1019"/>
        <v>19.001300000000001</v>
      </c>
      <c r="AH876" s="101">
        <f t="shared" si="853"/>
        <v>657</v>
      </c>
      <c r="AI876" s="101">
        <f t="shared" si="854"/>
        <v>200</v>
      </c>
      <c r="AJ876" s="108">
        <f t="shared" si="1020"/>
        <v>1.6666666666666667</v>
      </c>
      <c r="AK876" s="101">
        <f t="shared" si="463"/>
        <v>8602.6501702378046</v>
      </c>
      <c r="AL876" s="101">
        <f t="shared" si="1021"/>
        <v>6884.6801361902444</v>
      </c>
      <c r="AM876" s="101">
        <f t="shared" si="1022"/>
        <v>1717.9700340475611</v>
      </c>
      <c r="AN876" s="101"/>
      <c r="AO876" s="1">
        <v>36</v>
      </c>
      <c r="AP876" s="2">
        <v>36</v>
      </c>
      <c r="AQ876" s="74">
        <f t="shared" si="1023"/>
        <v>657</v>
      </c>
      <c r="AR876" s="31">
        <f t="shared" si="1024"/>
        <v>0</v>
      </c>
      <c r="AS876" s="2">
        <f t="shared" si="1025"/>
        <v>0</v>
      </c>
      <c r="AT876" s="33">
        <f t="shared" si="1026"/>
        <v>0</v>
      </c>
      <c r="AU876" s="31">
        <f t="shared" si="1027"/>
        <v>1</v>
      </c>
      <c r="AV876" s="2">
        <f t="shared" si="1028"/>
        <v>0</v>
      </c>
      <c r="AW876" s="33">
        <f t="shared" si="1029"/>
        <v>0</v>
      </c>
      <c r="AX876" s="31">
        <f t="shared" si="1030"/>
        <v>1</v>
      </c>
      <c r="AY876" s="33">
        <f t="shared" si="1031"/>
        <v>1.3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customHeight="1">
      <c r="A877" s="2"/>
      <c r="B877" s="107">
        <v>802</v>
      </c>
      <c r="C877" s="31">
        <v>10</v>
      </c>
      <c r="D877" s="113" t="s">
        <v>9</v>
      </c>
      <c r="E877" s="2" t="s">
        <v>139</v>
      </c>
      <c r="F877" s="2"/>
      <c r="G877" s="2"/>
      <c r="H877" s="33"/>
      <c r="I877" s="99">
        <f t="shared" si="0"/>
        <v>555.56984149250707</v>
      </c>
      <c r="J877" s="101">
        <f t="shared" si="1"/>
        <v>18.25</v>
      </c>
      <c r="K877" s="101">
        <f t="shared" si="2"/>
        <v>524</v>
      </c>
      <c r="L877" s="74">
        <f t="shared" si="1010"/>
        <v>49</v>
      </c>
      <c r="M877" s="99">
        <f t="shared" si="1032"/>
        <v>20000.514293730255</v>
      </c>
      <c r="N877" s="108">
        <f t="shared" si="1011"/>
        <v>15976.074782670916</v>
      </c>
      <c r="O877" s="108">
        <f t="shared" si="1012"/>
        <v>2044.4066741270403</v>
      </c>
      <c r="P877" s="108"/>
      <c r="Q877" s="108"/>
      <c r="R877" s="109">
        <f t="shared" si="1013"/>
        <v>0</v>
      </c>
      <c r="S877" s="99">
        <f t="shared" si="696"/>
        <v>15143.096299618539</v>
      </c>
      <c r="T877" s="108">
        <f t="shared" si="1014"/>
        <v>13425.126265570978</v>
      </c>
      <c r="U877" s="108">
        <f t="shared" si="1015"/>
        <v>1717.9700340475611</v>
      </c>
      <c r="V877" s="108"/>
      <c r="W877" s="108"/>
      <c r="X877" s="109">
        <f t="shared" si="1016"/>
        <v>0</v>
      </c>
      <c r="Y877" s="99">
        <f t="shared" si="8"/>
        <v>30286.192599237078</v>
      </c>
      <c r="Z877" s="108">
        <f t="shared" si="995"/>
        <v>26850.252531141956</v>
      </c>
      <c r="AA877" s="108">
        <f t="shared" si="1017"/>
        <v>3435.9400680951221</v>
      </c>
      <c r="AB877" s="108"/>
      <c r="AC877" s="108"/>
      <c r="AD877" s="109">
        <f t="shared" si="996"/>
        <v>0</v>
      </c>
      <c r="AE877" s="99">
        <f t="shared" ref="AE877:AF877" si="1042">AO877</f>
        <v>36</v>
      </c>
      <c r="AF877" s="101">
        <f t="shared" si="1042"/>
        <v>36</v>
      </c>
      <c r="AG877" s="101">
        <f t="shared" si="1019"/>
        <v>19.001300000000001</v>
      </c>
      <c r="AH877" s="101">
        <f t="shared" si="853"/>
        <v>657</v>
      </c>
      <c r="AI877" s="101">
        <f t="shared" si="854"/>
        <v>200</v>
      </c>
      <c r="AJ877" s="108">
        <f t="shared" si="1020"/>
        <v>1.6666666666666667</v>
      </c>
      <c r="AK877" s="101">
        <f t="shared" si="463"/>
        <v>8602.6501702378046</v>
      </c>
      <c r="AL877" s="101">
        <f t="shared" si="1021"/>
        <v>6884.6801361902444</v>
      </c>
      <c r="AM877" s="101">
        <f t="shared" si="1022"/>
        <v>1717.9700340475611</v>
      </c>
      <c r="AN877" s="101"/>
      <c r="AO877" s="1">
        <v>36</v>
      </c>
      <c r="AP877" s="2">
        <v>36</v>
      </c>
      <c r="AQ877" s="74">
        <f t="shared" si="1023"/>
        <v>657</v>
      </c>
      <c r="AR877" s="31">
        <f t="shared" si="1024"/>
        <v>0</v>
      </c>
      <c r="AS877" s="2">
        <f t="shared" si="1025"/>
        <v>0</v>
      </c>
      <c r="AT877" s="33">
        <f t="shared" si="1026"/>
        <v>0</v>
      </c>
      <c r="AU877" s="31">
        <f t="shared" si="1027"/>
        <v>1.5</v>
      </c>
      <c r="AV877" s="2">
        <f t="shared" si="1028"/>
        <v>0</v>
      </c>
      <c r="AW877" s="33">
        <f t="shared" si="1029"/>
        <v>0</v>
      </c>
      <c r="AX877" s="31">
        <f t="shared" si="1030"/>
        <v>1</v>
      </c>
      <c r="AY877" s="33">
        <f t="shared" si="1031"/>
        <v>1.3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customHeight="1">
      <c r="A878" s="2"/>
      <c r="B878" s="107">
        <v>803</v>
      </c>
      <c r="C878" s="31">
        <v>10</v>
      </c>
      <c r="D878" s="113" t="s">
        <v>9</v>
      </c>
      <c r="E878" s="2" t="s">
        <v>98</v>
      </c>
      <c r="F878" s="2"/>
      <c r="G878" s="2" t="s">
        <v>166</v>
      </c>
      <c r="H878" s="33"/>
      <c r="I878" s="99">
        <f t="shared" si="0"/>
        <v>556.94769944363622</v>
      </c>
      <c r="J878" s="101">
        <f t="shared" si="1"/>
        <v>18.25</v>
      </c>
      <c r="K878" s="101">
        <f t="shared" si="2"/>
        <v>522</v>
      </c>
      <c r="L878" s="74">
        <f t="shared" si="1010"/>
        <v>47</v>
      </c>
      <c r="M878" s="99">
        <f t="shared" si="1032"/>
        <v>20050.117179970905</v>
      </c>
      <c r="N878" s="108">
        <f t="shared" si="1011"/>
        <v>16020.767028009002</v>
      </c>
      <c r="O878" s="108">
        <f t="shared" si="1012"/>
        <v>2044.4066741270403</v>
      </c>
      <c r="P878" s="108"/>
      <c r="Q878" s="108"/>
      <c r="R878" s="109">
        <f t="shared" si="1013"/>
        <v>0</v>
      </c>
      <c r="S878" s="99">
        <f t="shared" si="696"/>
        <v>10668.054211094879</v>
      </c>
      <c r="T878" s="108">
        <f t="shared" si="1014"/>
        <v>8950.084177047318</v>
      </c>
      <c r="U878" s="108">
        <f t="shared" si="1015"/>
        <v>1717.9700340475611</v>
      </c>
      <c r="V878" s="108"/>
      <c r="W878" s="108"/>
      <c r="X878" s="109">
        <f t="shared" si="1016"/>
        <v>0</v>
      </c>
      <c r="Y878" s="99">
        <f t="shared" si="8"/>
        <v>21336.108422189758</v>
      </c>
      <c r="Z878" s="108">
        <f t="shared" si="995"/>
        <v>17900.168354094636</v>
      </c>
      <c r="AA878" s="108">
        <f t="shared" si="1017"/>
        <v>3435.9400680951221</v>
      </c>
      <c r="AB878" s="108"/>
      <c r="AC878" s="108"/>
      <c r="AD878" s="109">
        <f t="shared" si="996"/>
        <v>0</v>
      </c>
      <c r="AE878" s="99">
        <f t="shared" ref="AE878:AF878" si="1043">AO878</f>
        <v>36</v>
      </c>
      <c r="AF878" s="101">
        <f t="shared" si="1043"/>
        <v>36</v>
      </c>
      <c r="AG878" s="101">
        <f t="shared" si="1019"/>
        <v>79.001300000000001</v>
      </c>
      <c r="AH878" s="101">
        <f t="shared" si="853"/>
        <v>657</v>
      </c>
      <c r="AI878" s="101">
        <f t="shared" si="854"/>
        <v>200</v>
      </c>
      <c r="AJ878" s="108">
        <f t="shared" si="1020"/>
        <v>1.6666666666666667</v>
      </c>
      <c r="AK878" s="101">
        <f t="shared" si="463"/>
        <v>8602.6501702378046</v>
      </c>
      <c r="AL878" s="101">
        <f t="shared" si="1021"/>
        <v>6884.6801361902444</v>
      </c>
      <c r="AM878" s="101">
        <f t="shared" si="1022"/>
        <v>1717.9700340475611</v>
      </c>
      <c r="AN878" s="101"/>
      <c r="AO878" s="1">
        <v>36</v>
      </c>
      <c r="AP878" s="2">
        <v>36</v>
      </c>
      <c r="AQ878" s="74">
        <f t="shared" si="1023"/>
        <v>657</v>
      </c>
      <c r="AR878" s="31">
        <f t="shared" si="1024"/>
        <v>0</v>
      </c>
      <c r="AS878" s="2">
        <f t="shared" si="1025"/>
        <v>0</v>
      </c>
      <c r="AT878" s="33">
        <f t="shared" si="1026"/>
        <v>0</v>
      </c>
      <c r="AU878" s="31">
        <f t="shared" si="1027"/>
        <v>1</v>
      </c>
      <c r="AV878" s="2">
        <f t="shared" si="1028"/>
        <v>0</v>
      </c>
      <c r="AW878" s="33">
        <f t="shared" si="1029"/>
        <v>60</v>
      </c>
      <c r="AX878" s="31">
        <f t="shared" si="1030"/>
        <v>1</v>
      </c>
      <c r="AY878" s="33">
        <f t="shared" si="1031"/>
        <v>1.3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customHeight="1">
      <c r="A879" s="2"/>
      <c r="B879" s="107">
        <v>804</v>
      </c>
      <c r="C879" s="31">
        <v>10</v>
      </c>
      <c r="D879" s="113" t="s">
        <v>9</v>
      </c>
      <c r="E879" s="2" t="s">
        <v>99</v>
      </c>
      <c r="F879" s="2"/>
      <c r="G879" s="2"/>
      <c r="H879" s="33"/>
      <c r="I879" s="99">
        <f t="shared" si="0"/>
        <v>454.41839571273664</v>
      </c>
      <c r="J879" s="101">
        <f t="shared" si="1"/>
        <v>18.25</v>
      </c>
      <c r="K879" s="101">
        <f t="shared" si="2"/>
        <v>668</v>
      </c>
      <c r="L879" s="74">
        <f t="shared" si="1010"/>
        <v>73</v>
      </c>
      <c r="M879" s="99">
        <f t="shared" si="1032"/>
        <v>16359.062245658519</v>
      </c>
      <c r="N879" s="108">
        <f t="shared" si="1011"/>
        <v>10650.71652178061</v>
      </c>
      <c r="O879" s="108">
        <f t="shared" si="1012"/>
        <v>2044.4066741270403</v>
      </c>
      <c r="P879" s="108"/>
      <c r="Q879" s="108"/>
      <c r="R879" s="109">
        <f t="shared" si="1013"/>
        <v>2044.4066741270403</v>
      </c>
      <c r="S879" s="99">
        <f t="shared" si="696"/>
        <v>12386.02424514244</v>
      </c>
      <c r="T879" s="108">
        <f t="shared" si="1014"/>
        <v>8950.084177047318</v>
      </c>
      <c r="U879" s="108">
        <f t="shared" si="1015"/>
        <v>1717.9700340475611</v>
      </c>
      <c r="V879" s="108"/>
      <c r="W879" s="108"/>
      <c r="X879" s="109">
        <f t="shared" si="1016"/>
        <v>1717.9700340475611</v>
      </c>
      <c r="Y879" s="99">
        <f t="shared" si="8"/>
        <v>24772.04849028488</v>
      </c>
      <c r="Z879" s="108">
        <f t="shared" si="995"/>
        <v>17900.168354094636</v>
      </c>
      <c r="AA879" s="108">
        <f t="shared" si="1017"/>
        <v>3435.9400680951221</v>
      </c>
      <c r="AB879" s="108"/>
      <c r="AC879" s="108"/>
      <c r="AD879" s="109">
        <f t="shared" si="996"/>
        <v>3435.9400680951221</v>
      </c>
      <c r="AE879" s="99">
        <f t="shared" ref="AE879:AF879" si="1044">AO879</f>
        <v>36</v>
      </c>
      <c r="AF879" s="101">
        <f t="shared" si="1044"/>
        <v>36</v>
      </c>
      <c r="AG879" s="101">
        <f t="shared" si="1019"/>
        <v>19.001300000000001</v>
      </c>
      <c r="AH879" s="101">
        <f t="shared" si="853"/>
        <v>657</v>
      </c>
      <c r="AI879" s="101">
        <f t="shared" si="854"/>
        <v>200</v>
      </c>
      <c r="AJ879" s="108">
        <f t="shared" si="1020"/>
        <v>1.6666666666666667</v>
      </c>
      <c r="AK879" s="101">
        <f t="shared" si="463"/>
        <v>8602.6501702378046</v>
      </c>
      <c r="AL879" s="101">
        <f t="shared" si="1021"/>
        <v>6884.6801361902444</v>
      </c>
      <c r="AM879" s="101">
        <f t="shared" si="1022"/>
        <v>1717.9700340475611</v>
      </c>
      <c r="AN879" s="101"/>
      <c r="AO879" s="1">
        <v>36</v>
      </c>
      <c r="AP879" s="2">
        <v>36</v>
      </c>
      <c r="AQ879" s="74">
        <f t="shared" si="1023"/>
        <v>657</v>
      </c>
      <c r="AR879" s="31">
        <f t="shared" si="1024"/>
        <v>0</v>
      </c>
      <c r="AS879" s="2">
        <f t="shared" si="1025"/>
        <v>1</v>
      </c>
      <c r="AT879" s="33">
        <f t="shared" si="1026"/>
        <v>0</v>
      </c>
      <c r="AU879" s="31">
        <f t="shared" si="1027"/>
        <v>1</v>
      </c>
      <c r="AV879" s="2">
        <f t="shared" si="1028"/>
        <v>0</v>
      </c>
      <c r="AW879" s="33">
        <f t="shared" si="1029"/>
        <v>0</v>
      </c>
      <c r="AX879" s="31">
        <f t="shared" si="1030"/>
        <v>1</v>
      </c>
      <c r="AY879" s="33">
        <f t="shared" si="1031"/>
        <v>1.3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customHeight="1">
      <c r="A880" s="2"/>
      <c r="B880" s="107">
        <v>805</v>
      </c>
      <c r="C880" s="31">
        <v>10</v>
      </c>
      <c r="D880" s="113" t="s">
        <v>9</v>
      </c>
      <c r="E880" s="2" t="s">
        <v>170</v>
      </c>
      <c r="F880" s="2"/>
      <c r="G880" s="2"/>
      <c r="H880" s="33"/>
      <c r="I880" s="99">
        <f t="shared" si="0"/>
        <v>618.59871753080597</v>
      </c>
      <c r="J880" s="101">
        <f t="shared" si="1"/>
        <v>18.25</v>
      </c>
      <c r="K880" s="101">
        <f t="shared" si="2"/>
        <v>444</v>
      </c>
      <c r="L880" s="74">
        <f t="shared" si="1010"/>
        <v>32</v>
      </c>
      <c r="M880" s="99">
        <f t="shared" si="1032"/>
        <v>22269.553831109017</v>
      </c>
      <c r="N880" s="108">
        <f t="shared" si="1011"/>
        <v>15976.074782670916</v>
      </c>
      <c r="O880" s="108">
        <f t="shared" si="1012"/>
        <v>2044.4066741270403</v>
      </c>
      <c r="P880" s="108"/>
      <c r="Q880" s="108"/>
      <c r="R880" s="109">
        <f t="shared" si="1013"/>
        <v>2044.4066741270403</v>
      </c>
      <c r="S880" s="99">
        <f t="shared" si="696"/>
        <v>16861.066333666102</v>
      </c>
      <c r="T880" s="108">
        <f t="shared" si="1014"/>
        <v>13425.126265570978</v>
      </c>
      <c r="U880" s="108">
        <f t="shared" si="1015"/>
        <v>1717.9700340475611</v>
      </c>
      <c r="V880" s="108"/>
      <c r="W880" s="108"/>
      <c r="X880" s="109">
        <f t="shared" si="1016"/>
        <v>1717.9700340475611</v>
      </c>
      <c r="Y880" s="99">
        <f t="shared" si="8"/>
        <v>33722.132667332204</v>
      </c>
      <c r="Z880" s="108">
        <f t="shared" si="995"/>
        <v>26850.252531141956</v>
      </c>
      <c r="AA880" s="108">
        <f t="shared" si="1017"/>
        <v>3435.9400680951221</v>
      </c>
      <c r="AB880" s="108"/>
      <c r="AC880" s="108"/>
      <c r="AD880" s="109">
        <f t="shared" si="996"/>
        <v>3435.9400680951221</v>
      </c>
      <c r="AE880" s="99">
        <f t="shared" ref="AE880:AF880" si="1045">AO880</f>
        <v>36</v>
      </c>
      <c r="AF880" s="101">
        <f t="shared" si="1045"/>
        <v>36</v>
      </c>
      <c r="AG880" s="101">
        <f t="shared" si="1019"/>
        <v>19.001300000000001</v>
      </c>
      <c r="AH880" s="101">
        <f t="shared" si="853"/>
        <v>657</v>
      </c>
      <c r="AI880" s="101">
        <f t="shared" si="854"/>
        <v>200</v>
      </c>
      <c r="AJ880" s="108">
        <f t="shared" si="1020"/>
        <v>1.6666666666666667</v>
      </c>
      <c r="AK880" s="101">
        <f t="shared" si="463"/>
        <v>8602.6501702378046</v>
      </c>
      <c r="AL880" s="101">
        <f t="shared" si="1021"/>
        <v>6884.6801361902444</v>
      </c>
      <c r="AM880" s="101">
        <f t="shared" si="1022"/>
        <v>1717.9700340475611</v>
      </c>
      <c r="AN880" s="101"/>
      <c r="AO880" s="1">
        <v>36</v>
      </c>
      <c r="AP880" s="2">
        <v>36</v>
      </c>
      <c r="AQ880" s="74">
        <f t="shared" si="1023"/>
        <v>657</v>
      </c>
      <c r="AR880" s="31">
        <f t="shared" si="1024"/>
        <v>0</v>
      </c>
      <c r="AS880" s="2">
        <f t="shared" si="1025"/>
        <v>1</v>
      </c>
      <c r="AT880" s="33">
        <f t="shared" si="1026"/>
        <v>0</v>
      </c>
      <c r="AU880" s="31">
        <f t="shared" si="1027"/>
        <v>1.5</v>
      </c>
      <c r="AV880" s="2">
        <f t="shared" si="1028"/>
        <v>0</v>
      </c>
      <c r="AW880" s="33">
        <f t="shared" si="1029"/>
        <v>0</v>
      </c>
      <c r="AX880" s="31">
        <f t="shared" si="1030"/>
        <v>1</v>
      </c>
      <c r="AY880" s="33">
        <f t="shared" si="1031"/>
        <v>1.3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customHeight="1">
      <c r="A881" s="2"/>
      <c r="B881" s="107">
        <v>806</v>
      </c>
      <c r="C881" s="31">
        <v>10</v>
      </c>
      <c r="D881" s="113" t="s">
        <v>9</v>
      </c>
      <c r="E881" s="2" t="s">
        <v>108</v>
      </c>
      <c r="F881" s="2"/>
      <c r="G881" s="2" t="s">
        <v>166</v>
      </c>
      <c r="H881" s="33"/>
      <c r="I881" s="99">
        <f t="shared" si="0"/>
        <v>619.97657548193513</v>
      </c>
      <c r="J881" s="101">
        <f t="shared" si="1"/>
        <v>18.25</v>
      </c>
      <c r="K881" s="101">
        <f t="shared" si="2"/>
        <v>443</v>
      </c>
      <c r="L881" s="74">
        <f t="shared" si="1010"/>
        <v>31</v>
      </c>
      <c r="M881" s="99">
        <f t="shared" si="1032"/>
        <v>22319.156717349666</v>
      </c>
      <c r="N881" s="108">
        <f t="shared" si="1011"/>
        <v>16020.767028009002</v>
      </c>
      <c r="O881" s="108">
        <f t="shared" si="1012"/>
        <v>2044.4066741270403</v>
      </c>
      <c r="P881" s="108"/>
      <c r="Q881" s="108"/>
      <c r="R881" s="109">
        <f t="shared" si="1013"/>
        <v>2044.4066741270403</v>
      </c>
      <c r="S881" s="99">
        <f t="shared" si="696"/>
        <v>12386.02424514244</v>
      </c>
      <c r="T881" s="108">
        <f t="shared" si="1014"/>
        <v>8950.084177047318</v>
      </c>
      <c r="U881" s="108">
        <f t="shared" si="1015"/>
        <v>1717.9700340475611</v>
      </c>
      <c r="V881" s="108"/>
      <c r="W881" s="108"/>
      <c r="X881" s="109">
        <f t="shared" si="1016"/>
        <v>1717.9700340475611</v>
      </c>
      <c r="Y881" s="99">
        <f t="shared" si="8"/>
        <v>24772.04849028488</v>
      </c>
      <c r="Z881" s="108">
        <f t="shared" si="995"/>
        <v>17900.168354094636</v>
      </c>
      <c r="AA881" s="108">
        <f t="shared" si="1017"/>
        <v>3435.9400680951221</v>
      </c>
      <c r="AB881" s="108"/>
      <c r="AC881" s="108"/>
      <c r="AD881" s="109">
        <f t="shared" si="996"/>
        <v>3435.9400680951221</v>
      </c>
      <c r="AE881" s="99">
        <f t="shared" ref="AE881:AF881" si="1046">AO881</f>
        <v>36</v>
      </c>
      <c r="AF881" s="101">
        <f t="shared" si="1046"/>
        <v>36</v>
      </c>
      <c r="AG881" s="101">
        <f t="shared" si="1019"/>
        <v>79.001300000000001</v>
      </c>
      <c r="AH881" s="101">
        <f t="shared" si="853"/>
        <v>657</v>
      </c>
      <c r="AI881" s="101">
        <f t="shared" si="854"/>
        <v>200</v>
      </c>
      <c r="AJ881" s="108">
        <f t="shared" si="1020"/>
        <v>1.6666666666666667</v>
      </c>
      <c r="AK881" s="101">
        <f t="shared" si="463"/>
        <v>8602.6501702378046</v>
      </c>
      <c r="AL881" s="101">
        <f t="shared" si="1021"/>
        <v>6884.6801361902444</v>
      </c>
      <c r="AM881" s="101">
        <f t="shared" si="1022"/>
        <v>1717.9700340475611</v>
      </c>
      <c r="AN881" s="101"/>
      <c r="AO881" s="1">
        <v>36</v>
      </c>
      <c r="AP881" s="2">
        <v>36</v>
      </c>
      <c r="AQ881" s="74">
        <f t="shared" si="1023"/>
        <v>657</v>
      </c>
      <c r="AR881" s="31">
        <f t="shared" si="1024"/>
        <v>0</v>
      </c>
      <c r="AS881" s="2">
        <f t="shared" si="1025"/>
        <v>1</v>
      </c>
      <c r="AT881" s="33">
        <f t="shared" si="1026"/>
        <v>0</v>
      </c>
      <c r="AU881" s="31">
        <f t="shared" si="1027"/>
        <v>1</v>
      </c>
      <c r="AV881" s="2">
        <f t="shared" si="1028"/>
        <v>0</v>
      </c>
      <c r="AW881" s="33">
        <f t="shared" si="1029"/>
        <v>60</v>
      </c>
      <c r="AX881" s="31">
        <f t="shared" si="1030"/>
        <v>1</v>
      </c>
      <c r="AY881" s="33">
        <f t="shared" si="1031"/>
        <v>1.3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customHeight="1">
      <c r="A882" s="2"/>
      <c r="B882" s="107">
        <v>807</v>
      </c>
      <c r="C882" s="31">
        <v>10</v>
      </c>
      <c r="D882" s="113" t="s">
        <v>9</v>
      </c>
      <c r="E882" s="2" t="s">
        <v>111</v>
      </c>
      <c r="F882" s="2"/>
      <c r="G882" s="2"/>
      <c r="H882" s="33"/>
      <c r="I882" s="99">
        <f t="shared" si="0"/>
        <v>391.38951967443768</v>
      </c>
      <c r="J882" s="101">
        <f t="shared" si="1"/>
        <v>18.25</v>
      </c>
      <c r="K882" s="101">
        <f t="shared" si="2"/>
        <v>742</v>
      </c>
      <c r="L882" s="74">
        <f t="shared" si="1010"/>
        <v>86</v>
      </c>
      <c r="M882" s="99">
        <f t="shared" si="1032"/>
        <v>14090.022708279757</v>
      </c>
      <c r="N882" s="108">
        <f t="shared" si="1011"/>
        <v>10650.71652178061</v>
      </c>
      <c r="O882" s="108">
        <f t="shared" si="1012"/>
        <v>2044.4066741270403</v>
      </c>
      <c r="P882" s="108"/>
      <c r="Q882" s="108"/>
      <c r="R882" s="109">
        <f t="shared" si="1013"/>
        <v>0</v>
      </c>
      <c r="S882" s="99">
        <f t="shared" si="696"/>
        <v>10668.054211094879</v>
      </c>
      <c r="T882" s="108">
        <f t="shared" si="1014"/>
        <v>8950.084177047318</v>
      </c>
      <c r="U882" s="108">
        <f t="shared" si="1015"/>
        <v>1717.9700340475611</v>
      </c>
      <c r="V882" s="108"/>
      <c r="W882" s="108"/>
      <c r="X882" s="109">
        <f t="shared" si="1016"/>
        <v>0</v>
      </c>
      <c r="Y882" s="99">
        <f t="shared" si="8"/>
        <v>21336.108422189758</v>
      </c>
      <c r="Z882" s="108">
        <f t="shared" si="995"/>
        <v>17900.168354094636</v>
      </c>
      <c r="AA882" s="108">
        <f t="shared" si="1017"/>
        <v>3435.9400680951221</v>
      </c>
      <c r="AB882" s="108"/>
      <c r="AC882" s="108"/>
      <c r="AD882" s="109">
        <f t="shared" si="996"/>
        <v>0</v>
      </c>
      <c r="AE882" s="99">
        <f t="shared" ref="AE882:AF882" si="1047">AO882</f>
        <v>36</v>
      </c>
      <c r="AF882" s="101">
        <f t="shared" si="1047"/>
        <v>36</v>
      </c>
      <c r="AG882" s="101">
        <f t="shared" si="1019"/>
        <v>19.001300000000001</v>
      </c>
      <c r="AH882" s="101">
        <f t="shared" si="853"/>
        <v>657</v>
      </c>
      <c r="AI882" s="101">
        <f t="shared" si="854"/>
        <v>200</v>
      </c>
      <c r="AJ882" s="108">
        <f t="shared" si="1020"/>
        <v>1.4285714285714286</v>
      </c>
      <c r="AK882" s="101">
        <f t="shared" si="463"/>
        <v>8602.6501702378046</v>
      </c>
      <c r="AL882" s="101">
        <f t="shared" si="1021"/>
        <v>6884.6801361902444</v>
      </c>
      <c r="AM882" s="101">
        <f t="shared" si="1022"/>
        <v>1717.9700340475611</v>
      </c>
      <c r="AN882" s="101"/>
      <c r="AO882" s="1">
        <v>36</v>
      </c>
      <c r="AP882" s="2">
        <v>36</v>
      </c>
      <c r="AQ882" s="74">
        <f t="shared" si="1023"/>
        <v>657</v>
      </c>
      <c r="AR882" s="31">
        <f t="shared" si="1024"/>
        <v>0</v>
      </c>
      <c r="AS882" s="2">
        <f t="shared" si="1025"/>
        <v>0</v>
      </c>
      <c r="AT882" s="33">
        <f t="shared" si="1026"/>
        <v>1</v>
      </c>
      <c r="AU882" s="31">
        <f t="shared" si="1027"/>
        <v>1</v>
      </c>
      <c r="AV882" s="2">
        <f t="shared" si="1028"/>
        <v>0</v>
      </c>
      <c r="AW882" s="33">
        <f t="shared" si="1029"/>
        <v>0</v>
      </c>
      <c r="AX882" s="31">
        <f t="shared" si="1030"/>
        <v>1</v>
      </c>
      <c r="AY882" s="33">
        <f t="shared" si="1031"/>
        <v>1.3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customHeight="1">
      <c r="A883" s="2"/>
      <c r="B883" s="107">
        <v>808</v>
      </c>
      <c r="C883" s="31">
        <v>10</v>
      </c>
      <c r="D883" s="113" t="s">
        <v>9</v>
      </c>
      <c r="E883" s="2" t="s">
        <v>145</v>
      </c>
      <c r="F883" s="2"/>
      <c r="G883" s="2"/>
      <c r="H883" s="33"/>
      <c r="I883" s="99">
        <f t="shared" si="0"/>
        <v>555.56984149250707</v>
      </c>
      <c r="J883" s="101">
        <f t="shared" si="1"/>
        <v>18.25</v>
      </c>
      <c r="K883" s="101">
        <f t="shared" si="2"/>
        <v>524</v>
      </c>
      <c r="L883" s="74">
        <f t="shared" si="1010"/>
        <v>49</v>
      </c>
      <c r="M883" s="99">
        <f t="shared" si="1032"/>
        <v>20000.514293730255</v>
      </c>
      <c r="N883" s="108">
        <f t="shared" si="1011"/>
        <v>15976.074782670916</v>
      </c>
      <c r="O883" s="108">
        <f t="shared" si="1012"/>
        <v>2044.4066741270403</v>
      </c>
      <c r="P883" s="108"/>
      <c r="Q883" s="108"/>
      <c r="R883" s="109">
        <f t="shared" si="1013"/>
        <v>0</v>
      </c>
      <c r="S883" s="99">
        <f t="shared" si="696"/>
        <v>15143.096299618539</v>
      </c>
      <c r="T883" s="108">
        <f t="shared" si="1014"/>
        <v>13425.126265570978</v>
      </c>
      <c r="U883" s="108">
        <f t="shared" si="1015"/>
        <v>1717.9700340475611</v>
      </c>
      <c r="V883" s="108"/>
      <c r="W883" s="108"/>
      <c r="X883" s="109">
        <f t="shared" si="1016"/>
        <v>0</v>
      </c>
      <c r="Y883" s="99">
        <f t="shared" si="8"/>
        <v>30286.192599237078</v>
      </c>
      <c r="Z883" s="108">
        <f t="shared" si="995"/>
        <v>26850.252531141956</v>
      </c>
      <c r="AA883" s="108">
        <f t="shared" si="1017"/>
        <v>3435.9400680951221</v>
      </c>
      <c r="AB883" s="108"/>
      <c r="AC883" s="108"/>
      <c r="AD883" s="109">
        <f t="shared" si="996"/>
        <v>0</v>
      </c>
      <c r="AE883" s="99">
        <f t="shared" ref="AE883:AF883" si="1048">AO883</f>
        <v>36</v>
      </c>
      <c r="AF883" s="101">
        <f t="shared" si="1048"/>
        <v>36</v>
      </c>
      <c r="AG883" s="101">
        <f t="shared" si="1019"/>
        <v>19.001300000000001</v>
      </c>
      <c r="AH883" s="101">
        <f t="shared" si="853"/>
        <v>657</v>
      </c>
      <c r="AI883" s="101">
        <f t="shared" si="854"/>
        <v>200</v>
      </c>
      <c r="AJ883" s="108">
        <f t="shared" si="1020"/>
        <v>1.4285714285714286</v>
      </c>
      <c r="AK883" s="101">
        <f t="shared" si="463"/>
        <v>8602.6501702378046</v>
      </c>
      <c r="AL883" s="101">
        <f t="shared" si="1021"/>
        <v>6884.6801361902444</v>
      </c>
      <c r="AM883" s="101">
        <f t="shared" si="1022"/>
        <v>1717.9700340475611</v>
      </c>
      <c r="AN883" s="101"/>
      <c r="AO883" s="1">
        <v>36</v>
      </c>
      <c r="AP883" s="2">
        <v>36</v>
      </c>
      <c r="AQ883" s="74">
        <f t="shared" si="1023"/>
        <v>657</v>
      </c>
      <c r="AR883" s="31">
        <f t="shared" si="1024"/>
        <v>0</v>
      </c>
      <c r="AS883" s="2">
        <f t="shared" si="1025"/>
        <v>0</v>
      </c>
      <c r="AT883" s="33">
        <f t="shared" si="1026"/>
        <v>1</v>
      </c>
      <c r="AU883" s="31">
        <f t="shared" si="1027"/>
        <v>1.5</v>
      </c>
      <c r="AV883" s="2">
        <f t="shared" si="1028"/>
        <v>0</v>
      </c>
      <c r="AW883" s="33">
        <f t="shared" si="1029"/>
        <v>0</v>
      </c>
      <c r="AX883" s="31">
        <f t="shared" si="1030"/>
        <v>1</v>
      </c>
      <c r="AY883" s="33">
        <f t="shared" si="1031"/>
        <v>1.3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customHeight="1">
      <c r="A884" s="2"/>
      <c r="B884" s="107">
        <v>809</v>
      </c>
      <c r="C884" s="31">
        <v>10</v>
      </c>
      <c r="D884" s="113" t="s">
        <v>9</v>
      </c>
      <c r="E884" s="2" t="s">
        <v>135</v>
      </c>
      <c r="F884" s="2"/>
      <c r="G884" s="2" t="s">
        <v>166</v>
      </c>
      <c r="H884" s="33"/>
      <c r="I884" s="99">
        <f t="shared" si="0"/>
        <v>556.94769944363622</v>
      </c>
      <c r="J884" s="101">
        <f t="shared" si="1"/>
        <v>18.25</v>
      </c>
      <c r="K884" s="101">
        <f t="shared" si="2"/>
        <v>522</v>
      </c>
      <c r="L884" s="74">
        <f t="shared" si="1010"/>
        <v>47</v>
      </c>
      <c r="M884" s="99">
        <f t="shared" si="1032"/>
        <v>20050.117179970905</v>
      </c>
      <c r="N884" s="108">
        <f t="shared" si="1011"/>
        <v>16020.767028009002</v>
      </c>
      <c r="O884" s="108">
        <f t="shared" si="1012"/>
        <v>2044.4066741270403</v>
      </c>
      <c r="P884" s="108"/>
      <c r="Q884" s="108"/>
      <c r="R884" s="109">
        <f t="shared" si="1013"/>
        <v>0</v>
      </c>
      <c r="S884" s="99">
        <f t="shared" si="696"/>
        <v>10668.054211094879</v>
      </c>
      <c r="T884" s="108">
        <f t="shared" si="1014"/>
        <v>8950.084177047318</v>
      </c>
      <c r="U884" s="108">
        <f t="shared" si="1015"/>
        <v>1717.9700340475611</v>
      </c>
      <c r="V884" s="108"/>
      <c r="W884" s="108"/>
      <c r="X884" s="109">
        <f t="shared" si="1016"/>
        <v>0</v>
      </c>
      <c r="Y884" s="99">
        <f t="shared" si="8"/>
        <v>21336.108422189758</v>
      </c>
      <c r="Z884" s="108">
        <f t="shared" si="995"/>
        <v>17900.168354094636</v>
      </c>
      <c r="AA884" s="108">
        <f t="shared" si="1017"/>
        <v>3435.9400680951221</v>
      </c>
      <c r="AB884" s="108"/>
      <c r="AC884" s="108"/>
      <c r="AD884" s="109">
        <f t="shared" si="996"/>
        <v>0</v>
      </c>
      <c r="AE884" s="99">
        <f t="shared" ref="AE884:AF884" si="1049">AO884</f>
        <v>36</v>
      </c>
      <c r="AF884" s="101">
        <f t="shared" si="1049"/>
        <v>36</v>
      </c>
      <c r="AG884" s="101">
        <f t="shared" si="1019"/>
        <v>79.001300000000001</v>
      </c>
      <c r="AH884" s="101">
        <f t="shared" si="853"/>
        <v>657</v>
      </c>
      <c r="AI884" s="101">
        <f t="shared" si="854"/>
        <v>200</v>
      </c>
      <c r="AJ884" s="108">
        <f t="shared" si="1020"/>
        <v>1.4285714285714286</v>
      </c>
      <c r="AK884" s="101">
        <f t="shared" si="463"/>
        <v>8602.6501702378046</v>
      </c>
      <c r="AL884" s="101">
        <f t="shared" si="1021"/>
        <v>6884.6801361902444</v>
      </c>
      <c r="AM884" s="101">
        <f t="shared" si="1022"/>
        <v>1717.9700340475611</v>
      </c>
      <c r="AN884" s="101"/>
      <c r="AO884" s="1">
        <v>36</v>
      </c>
      <c r="AP884" s="2">
        <v>36</v>
      </c>
      <c r="AQ884" s="74">
        <f t="shared" si="1023"/>
        <v>657</v>
      </c>
      <c r="AR884" s="31">
        <f t="shared" si="1024"/>
        <v>0</v>
      </c>
      <c r="AS884" s="2">
        <f t="shared" si="1025"/>
        <v>0</v>
      </c>
      <c r="AT884" s="33">
        <f t="shared" si="1026"/>
        <v>1</v>
      </c>
      <c r="AU884" s="31">
        <f t="shared" si="1027"/>
        <v>1</v>
      </c>
      <c r="AV884" s="2">
        <f t="shared" si="1028"/>
        <v>0</v>
      </c>
      <c r="AW884" s="33">
        <f t="shared" si="1029"/>
        <v>60</v>
      </c>
      <c r="AX884" s="31">
        <f t="shared" si="1030"/>
        <v>1</v>
      </c>
      <c r="AY884" s="33">
        <f t="shared" si="1031"/>
        <v>1.3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customHeight="1">
      <c r="A885" s="2"/>
      <c r="B885" s="107">
        <v>810</v>
      </c>
      <c r="C885" s="31">
        <v>7</v>
      </c>
      <c r="D885" s="113" t="s">
        <v>9</v>
      </c>
      <c r="E885" s="2" t="s">
        <v>67</v>
      </c>
      <c r="F885" s="2"/>
      <c r="G885" s="2"/>
      <c r="H885" s="33"/>
      <c r="I885" s="99">
        <f t="shared" si="0"/>
        <v>302.21732877037971</v>
      </c>
      <c r="J885" s="101">
        <f t="shared" si="1"/>
        <v>12.722222222222221</v>
      </c>
      <c r="K885" s="101">
        <f t="shared" si="2"/>
        <v>835</v>
      </c>
      <c r="L885" s="74">
        <f t="shared" si="1010"/>
        <v>102</v>
      </c>
      <c r="M885" s="99">
        <f t="shared" si="1032"/>
        <v>10879.82383573367</v>
      </c>
      <c r="N885" s="108">
        <f t="shared" si="1011"/>
        <v>7842.5563124256623</v>
      </c>
      <c r="O885" s="108">
        <f t="shared" si="1012"/>
        <v>1960.1747976702225</v>
      </c>
      <c r="P885" s="108"/>
      <c r="Q885" s="108"/>
      <c r="R885" s="109">
        <f t="shared" si="1013"/>
        <v>0</v>
      </c>
      <c r="S885" s="99">
        <f t="shared" si="696"/>
        <v>8237.4991786609771</v>
      </c>
      <c r="T885" s="108">
        <f t="shared" si="1014"/>
        <v>6590.3114608207325</v>
      </c>
      <c r="U885" s="108">
        <f t="shared" si="1015"/>
        <v>1647.1877178402442</v>
      </c>
      <c r="V885" s="108"/>
      <c r="W885" s="108"/>
      <c r="X885" s="109">
        <f t="shared" si="1016"/>
        <v>0</v>
      </c>
      <c r="Y885" s="99">
        <f t="shared" si="8"/>
        <v>16474.998357321954</v>
      </c>
      <c r="Z885" s="108">
        <f t="shared" si="995"/>
        <v>13180.622921641465</v>
      </c>
      <c r="AA885" s="108">
        <f t="shared" si="1017"/>
        <v>3294.3754356804884</v>
      </c>
      <c r="AB885" s="108"/>
      <c r="AC885" s="108"/>
      <c r="AD885" s="109">
        <f t="shared" si="996"/>
        <v>0</v>
      </c>
      <c r="AE885" s="99">
        <f t="shared" ref="AE885:AF885" si="1050">AO885</f>
        <v>36</v>
      </c>
      <c r="AF885" s="101">
        <f t="shared" si="1050"/>
        <v>36</v>
      </c>
      <c r="AG885" s="101">
        <f t="shared" si="1019"/>
        <v>19.001300000000001</v>
      </c>
      <c r="AH885" s="101">
        <f t="shared" si="853"/>
        <v>458</v>
      </c>
      <c r="AI885" s="101">
        <f t="shared" si="854"/>
        <v>200</v>
      </c>
      <c r="AJ885" s="108">
        <f t="shared" si="1020"/>
        <v>1.6666666666666667</v>
      </c>
      <c r="AK885" s="101">
        <f t="shared" si="463"/>
        <v>8237.4991786609771</v>
      </c>
      <c r="AL885" s="101">
        <f t="shared" si="1021"/>
        <v>6590.3114608207325</v>
      </c>
      <c r="AM885" s="101">
        <f t="shared" si="1022"/>
        <v>1647.1877178402442</v>
      </c>
      <c r="AN885" s="101"/>
      <c r="AO885" s="1">
        <v>36</v>
      </c>
      <c r="AP885" s="2">
        <v>36</v>
      </c>
      <c r="AQ885" s="74">
        <f t="shared" si="1023"/>
        <v>458</v>
      </c>
      <c r="AR885" s="31">
        <f t="shared" si="1024"/>
        <v>0</v>
      </c>
      <c r="AS885" s="2">
        <f t="shared" si="1025"/>
        <v>0</v>
      </c>
      <c r="AT885" s="33">
        <f t="shared" si="1026"/>
        <v>0</v>
      </c>
      <c r="AU885" s="31">
        <f t="shared" si="1027"/>
        <v>1</v>
      </c>
      <c r="AV885" s="2">
        <f t="shared" si="1028"/>
        <v>0</v>
      </c>
      <c r="AW885" s="33">
        <f t="shared" si="1029"/>
        <v>0</v>
      </c>
      <c r="AX885" s="31">
        <f t="shared" si="1030"/>
        <v>1</v>
      </c>
      <c r="AY885" s="33">
        <f t="shared" si="1031"/>
        <v>1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customHeight="1">
      <c r="A886" s="2"/>
      <c r="B886" s="107">
        <v>811</v>
      </c>
      <c r="C886" s="31">
        <v>7</v>
      </c>
      <c r="D886" s="113" t="s">
        <v>9</v>
      </c>
      <c r="E886" s="2" t="s">
        <v>136</v>
      </c>
      <c r="F886" s="2"/>
      <c r="G886" s="2"/>
      <c r="H886" s="33"/>
      <c r="I886" s="99">
        <f t="shared" si="0"/>
        <v>423.10998576836295</v>
      </c>
      <c r="J886" s="101">
        <f t="shared" si="1"/>
        <v>12.722222222222221</v>
      </c>
      <c r="K886" s="101">
        <f t="shared" si="2"/>
        <v>712</v>
      </c>
      <c r="L886" s="74">
        <f t="shared" si="1010"/>
        <v>81</v>
      </c>
      <c r="M886" s="99">
        <f t="shared" si="1032"/>
        <v>15231.959487661066</v>
      </c>
      <c r="N886" s="108">
        <f t="shared" si="1011"/>
        <v>11763.834468638493</v>
      </c>
      <c r="O886" s="108">
        <f t="shared" si="1012"/>
        <v>1960.1747976702225</v>
      </c>
      <c r="P886" s="108"/>
      <c r="Q886" s="108"/>
      <c r="R886" s="109">
        <f t="shared" si="1013"/>
        <v>0</v>
      </c>
      <c r="S886" s="99">
        <f t="shared" si="696"/>
        <v>11532.654909071343</v>
      </c>
      <c r="T886" s="108">
        <f t="shared" si="1014"/>
        <v>9885.4671912310987</v>
      </c>
      <c r="U886" s="108">
        <f t="shared" si="1015"/>
        <v>1647.1877178402442</v>
      </c>
      <c r="V886" s="108"/>
      <c r="W886" s="108"/>
      <c r="X886" s="109">
        <f t="shared" si="1016"/>
        <v>0</v>
      </c>
      <c r="Y886" s="99">
        <f t="shared" si="8"/>
        <v>23065.309818142687</v>
      </c>
      <c r="Z886" s="108">
        <f t="shared" si="995"/>
        <v>19770.934382462197</v>
      </c>
      <c r="AA886" s="108">
        <f t="shared" si="1017"/>
        <v>3294.3754356804884</v>
      </c>
      <c r="AB886" s="108"/>
      <c r="AC886" s="108"/>
      <c r="AD886" s="109">
        <f t="shared" si="996"/>
        <v>0</v>
      </c>
      <c r="AE886" s="99">
        <f t="shared" ref="AE886:AF886" si="1051">AO886</f>
        <v>36</v>
      </c>
      <c r="AF886" s="101">
        <f t="shared" si="1051"/>
        <v>36</v>
      </c>
      <c r="AG886" s="101">
        <f t="shared" si="1019"/>
        <v>19.001300000000001</v>
      </c>
      <c r="AH886" s="101">
        <f t="shared" si="853"/>
        <v>458</v>
      </c>
      <c r="AI886" s="101">
        <f t="shared" si="854"/>
        <v>200</v>
      </c>
      <c r="AJ886" s="108">
        <f t="shared" si="1020"/>
        <v>1.6666666666666667</v>
      </c>
      <c r="AK886" s="101">
        <f t="shared" si="463"/>
        <v>8237.4991786609771</v>
      </c>
      <c r="AL886" s="101">
        <f t="shared" si="1021"/>
        <v>6590.3114608207325</v>
      </c>
      <c r="AM886" s="101">
        <f t="shared" si="1022"/>
        <v>1647.1877178402442</v>
      </c>
      <c r="AN886" s="101"/>
      <c r="AO886" s="1">
        <v>36</v>
      </c>
      <c r="AP886" s="2">
        <v>36</v>
      </c>
      <c r="AQ886" s="74">
        <f t="shared" si="1023"/>
        <v>458</v>
      </c>
      <c r="AR886" s="31">
        <f t="shared" si="1024"/>
        <v>0</v>
      </c>
      <c r="AS886" s="2">
        <f t="shared" si="1025"/>
        <v>0</v>
      </c>
      <c r="AT886" s="33">
        <f t="shared" si="1026"/>
        <v>0</v>
      </c>
      <c r="AU886" s="31">
        <f t="shared" si="1027"/>
        <v>1.5</v>
      </c>
      <c r="AV886" s="2">
        <f t="shared" si="1028"/>
        <v>0</v>
      </c>
      <c r="AW886" s="33">
        <f t="shared" si="1029"/>
        <v>0</v>
      </c>
      <c r="AX886" s="31">
        <f t="shared" si="1030"/>
        <v>1</v>
      </c>
      <c r="AY886" s="33">
        <f t="shared" si="1031"/>
        <v>1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customHeight="1">
      <c r="A887" s="2"/>
      <c r="B887" s="107">
        <v>812</v>
      </c>
      <c r="C887" s="31">
        <v>7</v>
      </c>
      <c r="D887" s="113" t="s">
        <v>9</v>
      </c>
      <c r="E887" s="2" t="s">
        <v>91</v>
      </c>
      <c r="F887" s="2"/>
      <c r="G887" s="2" t="s">
        <v>166</v>
      </c>
      <c r="H887" s="33"/>
      <c r="I887" s="99">
        <f t="shared" si="0"/>
        <v>424.12455868936377</v>
      </c>
      <c r="J887" s="101">
        <f t="shared" si="1"/>
        <v>12.722222222222221</v>
      </c>
      <c r="K887" s="101">
        <f t="shared" si="2"/>
        <v>710</v>
      </c>
      <c r="L887" s="74">
        <f t="shared" si="1010"/>
        <v>79</v>
      </c>
      <c r="M887" s="99">
        <f t="shared" si="1032"/>
        <v>15268.484112817096</v>
      </c>
      <c r="N887" s="108">
        <f t="shared" si="1011"/>
        <v>11796.743188918103</v>
      </c>
      <c r="O887" s="108">
        <f t="shared" si="1012"/>
        <v>1960.1747976702225</v>
      </c>
      <c r="P887" s="108"/>
      <c r="Q887" s="108"/>
      <c r="R887" s="109">
        <f t="shared" si="1013"/>
        <v>0</v>
      </c>
      <c r="S887" s="99">
        <f t="shared" si="696"/>
        <v>8237.4991786609771</v>
      </c>
      <c r="T887" s="108">
        <f t="shared" si="1014"/>
        <v>6590.3114608207325</v>
      </c>
      <c r="U887" s="108">
        <f t="shared" si="1015"/>
        <v>1647.1877178402442</v>
      </c>
      <c r="V887" s="108"/>
      <c r="W887" s="108"/>
      <c r="X887" s="109">
        <f t="shared" si="1016"/>
        <v>0</v>
      </c>
      <c r="Y887" s="99">
        <f t="shared" si="8"/>
        <v>16474.998357321954</v>
      </c>
      <c r="Z887" s="108">
        <f t="shared" si="995"/>
        <v>13180.622921641465</v>
      </c>
      <c r="AA887" s="108">
        <f t="shared" si="1017"/>
        <v>3294.3754356804884</v>
      </c>
      <c r="AB887" s="108"/>
      <c r="AC887" s="108"/>
      <c r="AD887" s="109">
        <f t="shared" si="996"/>
        <v>0</v>
      </c>
      <c r="AE887" s="99">
        <f t="shared" ref="AE887:AF887" si="1052">AO887</f>
        <v>36</v>
      </c>
      <c r="AF887" s="101">
        <f t="shared" si="1052"/>
        <v>36</v>
      </c>
      <c r="AG887" s="101">
        <f t="shared" si="1019"/>
        <v>79.001300000000001</v>
      </c>
      <c r="AH887" s="101">
        <f t="shared" si="853"/>
        <v>458</v>
      </c>
      <c r="AI887" s="101">
        <f t="shared" si="854"/>
        <v>200</v>
      </c>
      <c r="AJ887" s="108">
        <f t="shared" si="1020"/>
        <v>1.6666666666666667</v>
      </c>
      <c r="AK887" s="101">
        <f t="shared" si="463"/>
        <v>8237.4991786609771</v>
      </c>
      <c r="AL887" s="101">
        <f t="shared" si="1021"/>
        <v>6590.3114608207325</v>
      </c>
      <c r="AM887" s="101">
        <f t="shared" si="1022"/>
        <v>1647.1877178402442</v>
      </c>
      <c r="AN887" s="101"/>
      <c r="AO887" s="1">
        <v>36</v>
      </c>
      <c r="AP887" s="2">
        <v>36</v>
      </c>
      <c r="AQ887" s="74">
        <f t="shared" si="1023"/>
        <v>458</v>
      </c>
      <c r="AR887" s="31">
        <f t="shared" si="1024"/>
        <v>0</v>
      </c>
      <c r="AS887" s="2">
        <f t="shared" si="1025"/>
        <v>0</v>
      </c>
      <c r="AT887" s="33">
        <f t="shared" si="1026"/>
        <v>0</v>
      </c>
      <c r="AU887" s="31">
        <f t="shared" si="1027"/>
        <v>1</v>
      </c>
      <c r="AV887" s="2">
        <f t="shared" si="1028"/>
        <v>0</v>
      </c>
      <c r="AW887" s="33">
        <f t="shared" si="1029"/>
        <v>60</v>
      </c>
      <c r="AX887" s="31">
        <f t="shared" si="1030"/>
        <v>1</v>
      </c>
      <c r="AY887" s="33">
        <f t="shared" si="1031"/>
        <v>1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customHeight="1">
      <c r="A888" s="2"/>
      <c r="B888" s="107">
        <v>813</v>
      </c>
      <c r="C888" s="31">
        <v>7</v>
      </c>
      <c r="D888" s="113" t="s">
        <v>9</v>
      </c>
      <c r="E888" s="2" t="s">
        <v>79</v>
      </c>
      <c r="F888" s="2"/>
      <c r="G888" s="2"/>
      <c r="H888" s="33"/>
      <c r="I888" s="99">
        <f t="shared" si="0"/>
        <v>362.64934354479288</v>
      </c>
      <c r="J888" s="101">
        <f t="shared" si="1"/>
        <v>12.722222222222221</v>
      </c>
      <c r="K888" s="101">
        <f t="shared" si="2"/>
        <v>766</v>
      </c>
      <c r="L888" s="74">
        <f t="shared" si="1010"/>
        <v>93</v>
      </c>
      <c r="M888" s="99">
        <f t="shared" si="1032"/>
        <v>13055.376367612544</v>
      </c>
      <c r="N888" s="108">
        <f t="shared" si="1011"/>
        <v>7842.5563124256623</v>
      </c>
      <c r="O888" s="108">
        <f t="shared" si="1012"/>
        <v>1960.1747976702225</v>
      </c>
      <c r="P888" s="108"/>
      <c r="Q888" s="108"/>
      <c r="R888" s="109">
        <f t="shared" si="1013"/>
        <v>1960.1747976702225</v>
      </c>
      <c r="S888" s="99">
        <f t="shared" si="696"/>
        <v>9884.6868965012218</v>
      </c>
      <c r="T888" s="108">
        <f t="shared" si="1014"/>
        <v>6590.3114608207325</v>
      </c>
      <c r="U888" s="108">
        <f t="shared" si="1015"/>
        <v>1647.1877178402442</v>
      </c>
      <c r="V888" s="108"/>
      <c r="W888" s="108"/>
      <c r="X888" s="109">
        <f t="shared" si="1016"/>
        <v>1647.1877178402442</v>
      </c>
      <c r="Y888" s="99">
        <f t="shared" si="8"/>
        <v>19769.373793002444</v>
      </c>
      <c r="Z888" s="108">
        <f t="shared" si="995"/>
        <v>13180.622921641465</v>
      </c>
      <c r="AA888" s="108">
        <f t="shared" si="1017"/>
        <v>3294.3754356804884</v>
      </c>
      <c r="AB888" s="108"/>
      <c r="AC888" s="108"/>
      <c r="AD888" s="109">
        <f t="shared" si="996"/>
        <v>3294.3754356804884</v>
      </c>
      <c r="AE888" s="99">
        <f t="shared" ref="AE888:AF888" si="1053">AO888</f>
        <v>36</v>
      </c>
      <c r="AF888" s="101">
        <f t="shared" si="1053"/>
        <v>36</v>
      </c>
      <c r="AG888" s="101">
        <f t="shared" si="1019"/>
        <v>19.001300000000001</v>
      </c>
      <c r="AH888" s="101">
        <f t="shared" si="853"/>
        <v>458</v>
      </c>
      <c r="AI888" s="101">
        <f t="shared" si="854"/>
        <v>200</v>
      </c>
      <c r="AJ888" s="108">
        <f t="shared" si="1020"/>
        <v>1.6666666666666667</v>
      </c>
      <c r="AK888" s="101">
        <f t="shared" si="463"/>
        <v>8237.4991786609771</v>
      </c>
      <c r="AL888" s="101">
        <f t="shared" si="1021"/>
        <v>6590.3114608207325</v>
      </c>
      <c r="AM888" s="101">
        <f t="shared" si="1022"/>
        <v>1647.1877178402442</v>
      </c>
      <c r="AN888" s="101"/>
      <c r="AO888" s="1">
        <v>36</v>
      </c>
      <c r="AP888" s="2">
        <v>36</v>
      </c>
      <c r="AQ888" s="74">
        <f t="shared" si="1023"/>
        <v>458</v>
      </c>
      <c r="AR888" s="31">
        <f t="shared" si="1024"/>
        <v>0</v>
      </c>
      <c r="AS888" s="2">
        <f t="shared" si="1025"/>
        <v>1</v>
      </c>
      <c r="AT888" s="33">
        <f t="shared" si="1026"/>
        <v>0</v>
      </c>
      <c r="AU888" s="31">
        <f t="shared" si="1027"/>
        <v>1</v>
      </c>
      <c r="AV888" s="2">
        <f t="shared" si="1028"/>
        <v>0</v>
      </c>
      <c r="AW888" s="33">
        <f t="shared" si="1029"/>
        <v>0</v>
      </c>
      <c r="AX888" s="31">
        <f t="shared" si="1030"/>
        <v>1</v>
      </c>
      <c r="AY888" s="33">
        <f t="shared" si="1031"/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customHeight="1">
      <c r="A889" s="2"/>
      <c r="B889" s="107">
        <v>814</v>
      </c>
      <c r="C889" s="31">
        <v>7</v>
      </c>
      <c r="D889" s="113" t="s">
        <v>9</v>
      </c>
      <c r="E889" s="2" t="s">
        <v>168</v>
      </c>
      <c r="F889" s="2"/>
      <c r="G889" s="2"/>
      <c r="H889" s="33"/>
      <c r="I889" s="99">
        <f t="shared" si="0"/>
        <v>483.54200054277618</v>
      </c>
      <c r="J889" s="101">
        <f t="shared" si="1"/>
        <v>12.722222222222221</v>
      </c>
      <c r="K889" s="101">
        <f t="shared" si="2"/>
        <v>626</v>
      </c>
      <c r="L889" s="74">
        <f t="shared" si="1010"/>
        <v>68</v>
      </c>
      <c r="M889" s="99">
        <f t="shared" si="1032"/>
        <v>17407.512019539943</v>
      </c>
      <c r="N889" s="108">
        <f t="shared" si="1011"/>
        <v>11763.834468638493</v>
      </c>
      <c r="O889" s="108">
        <f t="shared" si="1012"/>
        <v>1960.1747976702225</v>
      </c>
      <c r="P889" s="108"/>
      <c r="Q889" s="108"/>
      <c r="R889" s="109">
        <f t="shared" si="1013"/>
        <v>1960.1747976702225</v>
      </c>
      <c r="S889" s="99">
        <f t="shared" si="696"/>
        <v>13179.842626911588</v>
      </c>
      <c r="T889" s="108">
        <f t="shared" si="1014"/>
        <v>9885.4671912310987</v>
      </c>
      <c r="U889" s="108">
        <f t="shared" si="1015"/>
        <v>1647.1877178402442</v>
      </c>
      <c r="V889" s="108"/>
      <c r="W889" s="108"/>
      <c r="X889" s="109">
        <f t="shared" si="1016"/>
        <v>1647.1877178402442</v>
      </c>
      <c r="Y889" s="99">
        <f t="shared" si="8"/>
        <v>26359.685253823176</v>
      </c>
      <c r="Z889" s="108">
        <f t="shared" si="995"/>
        <v>19770.934382462197</v>
      </c>
      <c r="AA889" s="108">
        <f t="shared" si="1017"/>
        <v>3294.3754356804884</v>
      </c>
      <c r="AB889" s="108"/>
      <c r="AC889" s="108"/>
      <c r="AD889" s="109">
        <f t="shared" si="996"/>
        <v>3294.3754356804884</v>
      </c>
      <c r="AE889" s="99">
        <f t="shared" ref="AE889:AF889" si="1054">AO889</f>
        <v>36</v>
      </c>
      <c r="AF889" s="101">
        <f t="shared" si="1054"/>
        <v>36</v>
      </c>
      <c r="AG889" s="101">
        <f t="shared" si="1019"/>
        <v>19.001300000000001</v>
      </c>
      <c r="AH889" s="101">
        <f t="shared" si="853"/>
        <v>458</v>
      </c>
      <c r="AI889" s="101">
        <f t="shared" si="854"/>
        <v>200</v>
      </c>
      <c r="AJ889" s="108">
        <f t="shared" si="1020"/>
        <v>1.6666666666666667</v>
      </c>
      <c r="AK889" s="101">
        <f t="shared" si="463"/>
        <v>8237.4991786609771</v>
      </c>
      <c r="AL889" s="101">
        <f t="shared" si="1021"/>
        <v>6590.3114608207325</v>
      </c>
      <c r="AM889" s="101">
        <f t="shared" si="1022"/>
        <v>1647.1877178402442</v>
      </c>
      <c r="AN889" s="101"/>
      <c r="AO889" s="1">
        <v>36</v>
      </c>
      <c r="AP889" s="2">
        <v>36</v>
      </c>
      <c r="AQ889" s="74">
        <f t="shared" si="1023"/>
        <v>458</v>
      </c>
      <c r="AR889" s="31">
        <f t="shared" si="1024"/>
        <v>0</v>
      </c>
      <c r="AS889" s="2">
        <f t="shared" si="1025"/>
        <v>1</v>
      </c>
      <c r="AT889" s="33">
        <f t="shared" si="1026"/>
        <v>0</v>
      </c>
      <c r="AU889" s="31">
        <f t="shared" si="1027"/>
        <v>1.5</v>
      </c>
      <c r="AV889" s="2">
        <f t="shared" si="1028"/>
        <v>0</v>
      </c>
      <c r="AW889" s="33">
        <f t="shared" si="1029"/>
        <v>0</v>
      </c>
      <c r="AX889" s="31">
        <f t="shared" si="1030"/>
        <v>1</v>
      </c>
      <c r="AY889" s="33">
        <f t="shared" si="1031"/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customHeight="1">
      <c r="A890" s="2"/>
      <c r="B890" s="107">
        <v>815</v>
      </c>
      <c r="C890" s="31">
        <v>7</v>
      </c>
      <c r="D890" s="113" t="s">
        <v>9</v>
      </c>
      <c r="E890" s="2" t="s">
        <v>103</v>
      </c>
      <c r="F890" s="2"/>
      <c r="G890" s="2" t="s">
        <v>166</v>
      </c>
      <c r="H890" s="33"/>
      <c r="I890" s="99">
        <f t="shared" si="0"/>
        <v>484.55657346377694</v>
      </c>
      <c r="J890" s="101">
        <f t="shared" si="1"/>
        <v>12.722222222222221</v>
      </c>
      <c r="K890" s="101">
        <f t="shared" si="2"/>
        <v>625</v>
      </c>
      <c r="L890" s="74">
        <f t="shared" si="1010"/>
        <v>67</v>
      </c>
      <c r="M890" s="99">
        <f t="shared" si="1032"/>
        <v>17444.036644695971</v>
      </c>
      <c r="N890" s="108">
        <f t="shared" si="1011"/>
        <v>11796.743188918103</v>
      </c>
      <c r="O890" s="108">
        <f t="shared" si="1012"/>
        <v>1960.1747976702225</v>
      </c>
      <c r="P890" s="108"/>
      <c r="Q890" s="108"/>
      <c r="R890" s="109">
        <f t="shared" si="1013"/>
        <v>1960.1747976702225</v>
      </c>
      <c r="S890" s="99">
        <f t="shared" si="696"/>
        <v>9884.6868965012218</v>
      </c>
      <c r="T890" s="108">
        <f t="shared" si="1014"/>
        <v>6590.3114608207325</v>
      </c>
      <c r="U890" s="108">
        <f t="shared" si="1015"/>
        <v>1647.1877178402442</v>
      </c>
      <c r="V890" s="108"/>
      <c r="W890" s="108"/>
      <c r="X890" s="109">
        <f t="shared" si="1016"/>
        <v>1647.1877178402442</v>
      </c>
      <c r="Y890" s="99">
        <f t="shared" si="8"/>
        <v>19769.373793002444</v>
      </c>
      <c r="Z890" s="108">
        <f t="shared" si="995"/>
        <v>13180.622921641465</v>
      </c>
      <c r="AA890" s="108">
        <f t="shared" si="1017"/>
        <v>3294.3754356804884</v>
      </c>
      <c r="AB890" s="108"/>
      <c r="AC890" s="108"/>
      <c r="AD890" s="109">
        <f t="shared" si="996"/>
        <v>3294.3754356804884</v>
      </c>
      <c r="AE890" s="99">
        <f t="shared" ref="AE890:AF890" si="1055">AO890</f>
        <v>36</v>
      </c>
      <c r="AF890" s="101">
        <f t="shared" si="1055"/>
        <v>36</v>
      </c>
      <c r="AG890" s="101">
        <f t="shared" si="1019"/>
        <v>79.001300000000001</v>
      </c>
      <c r="AH890" s="101">
        <f t="shared" si="853"/>
        <v>458</v>
      </c>
      <c r="AI890" s="101">
        <f t="shared" si="854"/>
        <v>200</v>
      </c>
      <c r="AJ890" s="108">
        <f t="shared" si="1020"/>
        <v>1.6666666666666667</v>
      </c>
      <c r="AK890" s="101">
        <f t="shared" si="463"/>
        <v>8237.4991786609771</v>
      </c>
      <c r="AL890" s="101">
        <f t="shared" si="1021"/>
        <v>6590.3114608207325</v>
      </c>
      <c r="AM890" s="101">
        <f t="shared" si="1022"/>
        <v>1647.1877178402442</v>
      </c>
      <c r="AN890" s="101"/>
      <c r="AO890" s="1">
        <v>36</v>
      </c>
      <c r="AP890" s="2">
        <v>36</v>
      </c>
      <c r="AQ890" s="74">
        <f t="shared" si="1023"/>
        <v>458</v>
      </c>
      <c r="AR890" s="31">
        <f t="shared" si="1024"/>
        <v>0</v>
      </c>
      <c r="AS890" s="2">
        <f t="shared" si="1025"/>
        <v>1</v>
      </c>
      <c r="AT890" s="33">
        <f t="shared" si="1026"/>
        <v>0</v>
      </c>
      <c r="AU890" s="31">
        <f t="shared" si="1027"/>
        <v>1</v>
      </c>
      <c r="AV890" s="2">
        <f t="shared" si="1028"/>
        <v>0</v>
      </c>
      <c r="AW890" s="33">
        <f t="shared" si="1029"/>
        <v>60</v>
      </c>
      <c r="AX890" s="31">
        <f t="shared" si="1030"/>
        <v>1</v>
      </c>
      <c r="AY890" s="33">
        <f t="shared" si="1031"/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customHeight="1">
      <c r="A891" s="2"/>
      <c r="B891" s="107">
        <v>816</v>
      </c>
      <c r="C891" s="31">
        <v>7</v>
      </c>
      <c r="D891" s="113" t="s">
        <v>9</v>
      </c>
      <c r="E891" s="2" t="s">
        <v>87</v>
      </c>
      <c r="F891" s="2"/>
      <c r="G891" s="2"/>
      <c r="H891" s="33"/>
      <c r="I891" s="99">
        <f t="shared" si="0"/>
        <v>302.21732877037971</v>
      </c>
      <c r="J891" s="101">
        <f t="shared" si="1"/>
        <v>12.722222222222221</v>
      </c>
      <c r="K891" s="101">
        <f t="shared" si="2"/>
        <v>835</v>
      </c>
      <c r="L891" s="74">
        <f t="shared" si="1010"/>
        <v>102</v>
      </c>
      <c r="M891" s="99">
        <f t="shared" si="1032"/>
        <v>10879.82383573367</v>
      </c>
      <c r="N891" s="108">
        <f t="shared" si="1011"/>
        <v>7842.5563124256623</v>
      </c>
      <c r="O891" s="108">
        <f t="shared" si="1012"/>
        <v>1960.1747976702225</v>
      </c>
      <c r="P891" s="108"/>
      <c r="Q891" s="108"/>
      <c r="R891" s="109">
        <f t="shared" si="1013"/>
        <v>0</v>
      </c>
      <c r="S891" s="99">
        <f t="shared" si="696"/>
        <v>8237.4991786609771</v>
      </c>
      <c r="T891" s="108">
        <f t="shared" si="1014"/>
        <v>6590.3114608207325</v>
      </c>
      <c r="U891" s="108">
        <f t="shared" si="1015"/>
        <v>1647.1877178402442</v>
      </c>
      <c r="V891" s="108"/>
      <c r="W891" s="108"/>
      <c r="X891" s="109">
        <f t="shared" si="1016"/>
        <v>0</v>
      </c>
      <c r="Y891" s="99">
        <f t="shared" si="8"/>
        <v>16474.998357321954</v>
      </c>
      <c r="Z891" s="108">
        <f t="shared" si="995"/>
        <v>13180.622921641465</v>
      </c>
      <c r="AA891" s="108">
        <f t="shared" si="1017"/>
        <v>3294.3754356804884</v>
      </c>
      <c r="AB891" s="108"/>
      <c r="AC891" s="108"/>
      <c r="AD891" s="109">
        <f t="shared" si="996"/>
        <v>0</v>
      </c>
      <c r="AE891" s="99">
        <f t="shared" ref="AE891:AF891" si="1056">AO891</f>
        <v>36</v>
      </c>
      <c r="AF891" s="101">
        <f t="shared" si="1056"/>
        <v>36</v>
      </c>
      <c r="AG891" s="101">
        <f t="shared" si="1019"/>
        <v>19.001300000000001</v>
      </c>
      <c r="AH891" s="101">
        <f t="shared" si="853"/>
        <v>458</v>
      </c>
      <c r="AI891" s="101">
        <f t="shared" si="854"/>
        <v>200</v>
      </c>
      <c r="AJ891" s="108">
        <f t="shared" si="1020"/>
        <v>1.4285714285714286</v>
      </c>
      <c r="AK891" s="101">
        <f t="shared" si="463"/>
        <v>8237.4991786609771</v>
      </c>
      <c r="AL891" s="101">
        <f t="shared" si="1021"/>
        <v>6590.3114608207325</v>
      </c>
      <c r="AM891" s="101">
        <f t="shared" si="1022"/>
        <v>1647.1877178402442</v>
      </c>
      <c r="AN891" s="101"/>
      <c r="AO891" s="1">
        <v>36</v>
      </c>
      <c r="AP891" s="2">
        <v>36</v>
      </c>
      <c r="AQ891" s="74">
        <f t="shared" si="1023"/>
        <v>458</v>
      </c>
      <c r="AR891" s="31">
        <f t="shared" si="1024"/>
        <v>0</v>
      </c>
      <c r="AS891" s="2">
        <f t="shared" si="1025"/>
        <v>0</v>
      </c>
      <c r="AT891" s="33">
        <f t="shared" si="1026"/>
        <v>1</v>
      </c>
      <c r="AU891" s="31">
        <f t="shared" si="1027"/>
        <v>1</v>
      </c>
      <c r="AV891" s="2">
        <f t="shared" si="1028"/>
        <v>0</v>
      </c>
      <c r="AW891" s="33">
        <f t="shared" si="1029"/>
        <v>0</v>
      </c>
      <c r="AX891" s="31">
        <f t="shared" si="1030"/>
        <v>1</v>
      </c>
      <c r="AY891" s="33">
        <f t="shared" si="1031"/>
        <v>1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customHeight="1">
      <c r="A892" s="2"/>
      <c r="B892" s="107">
        <v>817</v>
      </c>
      <c r="C892" s="31">
        <v>7</v>
      </c>
      <c r="D892" s="113" t="s">
        <v>9</v>
      </c>
      <c r="E892" s="2" t="s">
        <v>179</v>
      </c>
      <c r="F892" s="2"/>
      <c r="G892" s="2"/>
      <c r="H892" s="33"/>
      <c r="I892" s="99">
        <f t="shared" si="0"/>
        <v>423.10998576836295</v>
      </c>
      <c r="J892" s="101">
        <f t="shared" si="1"/>
        <v>12.722222222222221</v>
      </c>
      <c r="K892" s="101">
        <f t="shared" si="2"/>
        <v>712</v>
      </c>
      <c r="L892" s="74">
        <f t="shared" si="1010"/>
        <v>81</v>
      </c>
      <c r="M892" s="99">
        <f t="shared" si="1032"/>
        <v>15231.959487661066</v>
      </c>
      <c r="N892" s="108">
        <f t="shared" si="1011"/>
        <v>11763.834468638493</v>
      </c>
      <c r="O892" s="108">
        <f t="shared" si="1012"/>
        <v>1960.1747976702225</v>
      </c>
      <c r="P892" s="108"/>
      <c r="Q892" s="108"/>
      <c r="R892" s="109">
        <f t="shared" si="1013"/>
        <v>0</v>
      </c>
      <c r="S892" s="99">
        <f t="shared" si="696"/>
        <v>11532.654909071343</v>
      </c>
      <c r="T892" s="108">
        <f t="shared" si="1014"/>
        <v>9885.4671912310987</v>
      </c>
      <c r="U892" s="108">
        <f t="shared" si="1015"/>
        <v>1647.1877178402442</v>
      </c>
      <c r="V892" s="108"/>
      <c r="W892" s="108"/>
      <c r="X892" s="109">
        <f t="shared" si="1016"/>
        <v>0</v>
      </c>
      <c r="Y892" s="99">
        <f t="shared" si="8"/>
        <v>23065.309818142687</v>
      </c>
      <c r="Z892" s="108">
        <f t="shared" si="995"/>
        <v>19770.934382462197</v>
      </c>
      <c r="AA892" s="108">
        <f t="shared" si="1017"/>
        <v>3294.3754356804884</v>
      </c>
      <c r="AB892" s="108"/>
      <c r="AC892" s="108"/>
      <c r="AD892" s="109">
        <f t="shared" si="996"/>
        <v>0</v>
      </c>
      <c r="AE892" s="99">
        <f t="shared" ref="AE892:AF892" si="1057">AO892</f>
        <v>36</v>
      </c>
      <c r="AF892" s="101">
        <f t="shared" si="1057"/>
        <v>36</v>
      </c>
      <c r="AG892" s="101">
        <f t="shared" si="1019"/>
        <v>19.001300000000001</v>
      </c>
      <c r="AH892" s="101">
        <f t="shared" si="853"/>
        <v>458</v>
      </c>
      <c r="AI892" s="101">
        <f t="shared" si="854"/>
        <v>200</v>
      </c>
      <c r="AJ892" s="108">
        <f t="shared" si="1020"/>
        <v>1.4285714285714286</v>
      </c>
      <c r="AK892" s="101">
        <f t="shared" si="463"/>
        <v>8237.4991786609771</v>
      </c>
      <c r="AL892" s="101">
        <f t="shared" si="1021"/>
        <v>6590.3114608207325</v>
      </c>
      <c r="AM892" s="101">
        <f t="shared" si="1022"/>
        <v>1647.1877178402442</v>
      </c>
      <c r="AN892" s="101"/>
      <c r="AO892" s="1">
        <v>36</v>
      </c>
      <c r="AP892" s="2">
        <v>36</v>
      </c>
      <c r="AQ892" s="74">
        <f t="shared" si="1023"/>
        <v>458</v>
      </c>
      <c r="AR892" s="31">
        <f t="shared" si="1024"/>
        <v>0</v>
      </c>
      <c r="AS892" s="2">
        <f t="shared" si="1025"/>
        <v>0</v>
      </c>
      <c r="AT892" s="33">
        <f t="shared" si="1026"/>
        <v>1</v>
      </c>
      <c r="AU892" s="31">
        <f t="shared" si="1027"/>
        <v>1.5</v>
      </c>
      <c r="AV892" s="2">
        <f t="shared" si="1028"/>
        <v>0</v>
      </c>
      <c r="AW892" s="33">
        <f t="shared" si="1029"/>
        <v>0</v>
      </c>
      <c r="AX892" s="31">
        <f t="shared" si="1030"/>
        <v>1</v>
      </c>
      <c r="AY892" s="33">
        <f t="shared" si="1031"/>
        <v>1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customHeight="1">
      <c r="A893" s="2"/>
      <c r="B893" s="107">
        <v>818</v>
      </c>
      <c r="C893" s="31">
        <v>7</v>
      </c>
      <c r="D893" s="113" t="s">
        <v>9</v>
      </c>
      <c r="E893" s="2" t="s">
        <v>134</v>
      </c>
      <c r="F893" s="2"/>
      <c r="G893" s="2" t="s">
        <v>166</v>
      </c>
      <c r="H893" s="33"/>
      <c r="I893" s="99">
        <f t="shared" si="0"/>
        <v>424.12455868936377</v>
      </c>
      <c r="J893" s="101">
        <f t="shared" si="1"/>
        <v>12.722222222222221</v>
      </c>
      <c r="K893" s="101">
        <f t="shared" si="2"/>
        <v>710</v>
      </c>
      <c r="L893" s="74">
        <f t="shared" si="1010"/>
        <v>79</v>
      </c>
      <c r="M893" s="99">
        <f t="shared" si="1032"/>
        <v>15268.484112817096</v>
      </c>
      <c r="N893" s="108">
        <f t="shared" si="1011"/>
        <v>11796.743188918103</v>
      </c>
      <c r="O893" s="108">
        <f t="shared" si="1012"/>
        <v>1960.1747976702225</v>
      </c>
      <c r="P893" s="108"/>
      <c r="Q893" s="108"/>
      <c r="R893" s="109">
        <f t="shared" si="1013"/>
        <v>0</v>
      </c>
      <c r="S893" s="99">
        <f t="shared" si="696"/>
        <v>8237.4991786609771</v>
      </c>
      <c r="T893" s="108">
        <f t="shared" si="1014"/>
        <v>6590.3114608207325</v>
      </c>
      <c r="U893" s="108">
        <f t="shared" si="1015"/>
        <v>1647.1877178402442</v>
      </c>
      <c r="V893" s="108"/>
      <c r="W893" s="108"/>
      <c r="X893" s="109">
        <f t="shared" si="1016"/>
        <v>0</v>
      </c>
      <c r="Y893" s="99">
        <f t="shared" si="8"/>
        <v>16474.998357321954</v>
      </c>
      <c r="Z893" s="108">
        <f t="shared" si="995"/>
        <v>13180.622921641465</v>
      </c>
      <c r="AA893" s="108">
        <f t="shared" si="1017"/>
        <v>3294.3754356804884</v>
      </c>
      <c r="AB893" s="108"/>
      <c r="AC893" s="108"/>
      <c r="AD893" s="109">
        <f t="shared" si="996"/>
        <v>0</v>
      </c>
      <c r="AE893" s="99">
        <f t="shared" ref="AE893:AF893" si="1058">AO893</f>
        <v>36</v>
      </c>
      <c r="AF893" s="101">
        <f t="shared" si="1058"/>
        <v>36</v>
      </c>
      <c r="AG893" s="101">
        <f t="shared" si="1019"/>
        <v>79.001300000000001</v>
      </c>
      <c r="AH893" s="101">
        <f t="shared" si="853"/>
        <v>458</v>
      </c>
      <c r="AI893" s="101">
        <f t="shared" si="854"/>
        <v>200</v>
      </c>
      <c r="AJ893" s="108">
        <f t="shared" si="1020"/>
        <v>1.4285714285714286</v>
      </c>
      <c r="AK893" s="101">
        <f t="shared" si="463"/>
        <v>8237.4991786609771</v>
      </c>
      <c r="AL893" s="101">
        <f t="shared" si="1021"/>
        <v>6590.3114608207325</v>
      </c>
      <c r="AM893" s="101">
        <f t="shared" si="1022"/>
        <v>1647.1877178402442</v>
      </c>
      <c r="AN893" s="101"/>
      <c r="AO893" s="1">
        <v>36</v>
      </c>
      <c r="AP893" s="2">
        <v>36</v>
      </c>
      <c r="AQ893" s="74">
        <f t="shared" si="1023"/>
        <v>458</v>
      </c>
      <c r="AR893" s="31">
        <f t="shared" si="1024"/>
        <v>0</v>
      </c>
      <c r="AS893" s="2">
        <f t="shared" si="1025"/>
        <v>0</v>
      </c>
      <c r="AT893" s="33">
        <f t="shared" si="1026"/>
        <v>1</v>
      </c>
      <c r="AU893" s="31">
        <f t="shared" si="1027"/>
        <v>1</v>
      </c>
      <c r="AV893" s="2">
        <f t="shared" si="1028"/>
        <v>0</v>
      </c>
      <c r="AW893" s="33">
        <f t="shared" si="1029"/>
        <v>60</v>
      </c>
      <c r="AX893" s="31">
        <f t="shared" si="1030"/>
        <v>1</v>
      </c>
      <c r="AY893" s="33">
        <f t="shared" si="1031"/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customHeight="1">
      <c r="A894" s="2"/>
      <c r="B894" s="107">
        <v>819</v>
      </c>
      <c r="C894" s="31">
        <v>4</v>
      </c>
      <c r="D894" s="113" t="s">
        <v>9</v>
      </c>
      <c r="E894" s="2" t="s">
        <v>67</v>
      </c>
      <c r="F894" s="2"/>
      <c r="G894" s="2"/>
      <c r="H894" s="33"/>
      <c r="I894" s="99">
        <f t="shared" si="0"/>
        <v>279.98402674300564</v>
      </c>
      <c r="J894" s="101">
        <f t="shared" si="1"/>
        <v>7</v>
      </c>
      <c r="K894" s="101">
        <f t="shared" si="2"/>
        <v>850</v>
      </c>
      <c r="L894" s="74">
        <f t="shared" si="1010"/>
        <v>106</v>
      </c>
      <c r="M894" s="99">
        <f t="shared" si="1032"/>
        <v>10079.424962748202</v>
      </c>
      <c r="N894" s="108">
        <f t="shared" si="1011"/>
        <v>7266.5896162145273</v>
      </c>
      <c r="O894" s="108">
        <f t="shared" si="1012"/>
        <v>1814.9813858536318</v>
      </c>
      <c r="P894" s="108"/>
      <c r="Q894" s="108"/>
      <c r="R894" s="109">
        <f t="shared" si="1013"/>
        <v>0</v>
      </c>
      <c r="S894" s="99">
        <f t="shared" si="696"/>
        <v>7631.4889014390255</v>
      </c>
      <c r="T894" s="108">
        <f t="shared" si="1014"/>
        <v>6106.3111211512205</v>
      </c>
      <c r="U894" s="108">
        <f t="shared" si="1015"/>
        <v>1525.177780287805</v>
      </c>
      <c r="V894" s="108"/>
      <c r="W894" s="108"/>
      <c r="X894" s="109">
        <f t="shared" si="1016"/>
        <v>0</v>
      </c>
      <c r="Y894" s="99">
        <f t="shared" si="8"/>
        <v>15262.977802878051</v>
      </c>
      <c r="Z894" s="108">
        <f t="shared" si="995"/>
        <v>12212.622242302441</v>
      </c>
      <c r="AA894" s="108">
        <f t="shared" si="1017"/>
        <v>3050.3555605756101</v>
      </c>
      <c r="AB894" s="108"/>
      <c r="AC894" s="108"/>
      <c r="AD894" s="109">
        <f t="shared" si="996"/>
        <v>0</v>
      </c>
      <c r="AE894" s="99">
        <f t="shared" ref="AE894:AF894" si="1059">AO894</f>
        <v>36</v>
      </c>
      <c r="AF894" s="101">
        <f t="shared" si="1059"/>
        <v>36</v>
      </c>
      <c r="AG894" s="101">
        <f t="shared" si="1019"/>
        <v>19.001300000000001</v>
      </c>
      <c r="AH894" s="101">
        <f t="shared" si="853"/>
        <v>252</v>
      </c>
      <c r="AI894" s="101">
        <f t="shared" si="854"/>
        <v>200</v>
      </c>
      <c r="AJ894" s="108">
        <f t="shared" si="1020"/>
        <v>1.6666666666666667</v>
      </c>
      <c r="AK894" s="101">
        <f t="shared" si="463"/>
        <v>7631.4889014390255</v>
      </c>
      <c r="AL894" s="101">
        <f t="shared" si="1021"/>
        <v>6106.3111211512205</v>
      </c>
      <c r="AM894" s="101">
        <f t="shared" si="1022"/>
        <v>1525.177780287805</v>
      </c>
      <c r="AN894" s="101"/>
      <c r="AO894" s="1">
        <v>36</v>
      </c>
      <c r="AP894" s="2">
        <v>36</v>
      </c>
      <c r="AQ894" s="74">
        <f t="shared" si="1023"/>
        <v>252</v>
      </c>
      <c r="AR894" s="31">
        <f t="shared" si="1024"/>
        <v>0</v>
      </c>
      <c r="AS894" s="2">
        <f t="shared" si="1025"/>
        <v>0</v>
      </c>
      <c r="AT894" s="33">
        <f t="shared" si="1026"/>
        <v>0</v>
      </c>
      <c r="AU894" s="31">
        <f t="shared" si="1027"/>
        <v>1</v>
      </c>
      <c r="AV894" s="2">
        <f t="shared" si="1028"/>
        <v>0</v>
      </c>
      <c r="AW894" s="33">
        <f t="shared" si="1029"/>
        <v>0</v>
      </c>
      <c r="AX894" s="31">
        <f t="shared" si="1030"/>
        <v>1</v>
      </c>
      <c r="AY894" s="33">
        <f t="shared" si="1031"/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customHeight="1">
      <c r="A895" s="2"/>
      <c r="B895" s="107">
        <v>820</v>
      </c>
      <c r="C895" s="31">
        <v>4</v>
      </c>
      <c r="D895" s="113" t="s">
        <v>9</v>
      </c>
      <c r="E895" s="2" t="s">
        <v>79</v>
      </c>
      <c r="F895" s="2"/>
      <c r="G895" s="2"/>
      <c r="H895" s="33"/>
      <c r="I895" s="99">
        <f t="shared" si="0"/>
        <v>335.93974153719432</v>
      </c>
      <c r="J895" s="101">
        <f t="shared" si="1"/>
        <v>7</v>
      </c>
      <c r="K895" s="101">
        <f t="shared" si="2"/>
        <v>794</v>
      </c>
      <c r="L895" s="74">
        <f t="shared" si="1010"/>
        <v>98</v>
      </c>
      <c r="M895" s="99">
        <f t="shared" si="1032"/>
        <v>12093.830695338997</v>
      </c>
      <c r="N895" s="108">
        <f t="shared" si="1011"/>
        <v>7266.5896162145273</v>
      </c>
      <c r="O895" s="108">
        <f t="shared" si="1012"/>
        <v>1814.9813858536318</v>
      </c>
      <c r="P895" s="108"/>
      <c r="Q895" s="108"/>
      <c r="R895" s="109">
        <f t="shared" si="1013"/>
        <v>1814.9813858536318</v>
      </c>
      <c r="S895" s="99">
        <f t="shared" si="696"/>
        <v>9156.6666817268306</v>
      </c>
      <c r="T895" s="108">
        <f t="shared" si="1014"/>
        <v>6106.3111211512205</v>
      </c>
      <c r="U895" s="108">
        <f t="shared" si="1015"/>
        <v>1525.177780287805</v>
      </c>
      <c r="V895" s="108"/>
      <c r="W895" s="108"/>
      <c r="X895" s="109">
        <f t="shared" si="1016"/>
        <v>1525.177780287805</v>
      </c>
      <c r="Y895" s="99">
        <f t="shared" si="8"/>
        <v>18313.333363453661</v>
      </c>
      <c r="Z895" s="108">
        <f t="shared" si="995"/>
        <v>12212.622242302441</v>
      </c>
      <c r="AA895" s="108">
        <f t="shared" si="1017"/>
        <v>3050.3555605756101</v>
      </c>
      <c r="AB895" s="108"/>
      <c r="AC895" s="108"/>
      <c r="AD895" s="109">
        <f t="shared" si="996"/>
        <v>3050.3555605756101</v>
      </c>
      <c r="AE895" s="99">
        <f t="shared" ref="AE895:AF895" si="1060">AO895</f>
        <v>36</v>
      </c>
      <c r="AF895" s="101">
        <f t="shared" si="1060"/>
        <v>36</v>
      </c>
      <c r="AG895" s="101">
        <f t="shared" si="1019"/>
        <v>19.001300000000001</v>
      </c>
      <c r="AH895" s="101">
        <f t="shared" si="853"/>
        <v>252</v>
      </c>
      <c r="AI895" s="101">
        <f t="shared" si="854"/>
        <v>200</v>
      </c>
      <c r="AJ895" s="108">
        <f t="shared" si="1020"/>
        <v>1.6666666666666667</v>
      </c>
      <c r="AK895" s="101">
        <f t="shared" si="463"/>
        <v>7631.4889014390255</v>
      </c>
      <c r="AL895" s="101">
        <f t="shared" si="1021"/>
        <v>6106.3111211512205</v>
      </c>
      <c r="AM895" s="101">
        <f t="shared" si="1022"/>
        <v>1525.177780287805</v>
      </c>
      <c r="AN895" s="101"/>
      <c r="AO895" s="1">
        <v>36</v>
      </c>
      <c r="AP895" s="2">
        <v>36</v>
      </c>
      <c r="AQ895" s="74">
        <f t="shared" si="1023"/>
        <v>252</v>
      </c>
      <c r="AR895" s="31">
        <f t="shared" si="1024"/>
        <v>0</v>
      </c>
      <c r="AS895" s="2">
        <f t="shared" si="1025"/>
        <v>1</v>
      </c>
      <c r="AT895" s="33">
        <f t="shared" si="1026"/>
        <v>0</v>
      </c>
      <c r="AU895" s="31">
        <f t="shared" si="1027"/>
        <v>1</v>
      </c>
      <c r="AV895" s="2">
        <f t="shared" si="1028"/>
        <v>0</v>
      </c>
      <c r="AW895" s="33">
        <f t="shared" si="1029"/>
        <v>0</v>
      </c>
      <c r="AX895" s="31">
        <f t="shared" si="1030"/>
        <v>1</v>
      </c>
      <c r="AY895" s="33">
        <f t="shared" si="1031"/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customHeight="1">
      <c r="A896" s="2"/>
      <c r="B896" s="107">
        <v>821</v>
      </c>
      <c r="C896" s="31">
        <v>4</v>
      </c>
      <c r="D896" s="113" t="s">
        <v>9</v>
      </c>
      <c r="E896" s="2" t="s">
        <v>87</v>
      </c>
      <c r="F896" s="2"/>
      <c r="G896" s="2"/>
      <c r="H896" s="33"/>
      <c r="I896" s="99">
        <f t="shared" si="0"/>
        <v>279.98402674300564</v>
      </c>
      <c r="J896" s="101">
        <f t="shared" si="1"/>
        <v>7</v>
      </c>
      <c r="K896" s="101">
        <f t="shared" si="2"/>
        <v>850</v>
      </c>
      <c r="L896" s="74">
        <f t="shared" si="1010"/>
        <v>106</v>
      </c>
      <c r="M896" s="99">
        <f t="shared" si="1032"/>
        <v>10079.424962748202</v>
      </c>
      <c r="N896" s="108">
        <f t="shared" si="1011"/>
        <v>7266.5896162145273</v>
      </c>
      <c r="O896" s="108">
        <f t="shared" si="1012"/>
        <v>1814.9813858536318</v>
      </c>
      <c r="P896" s="108"/>
      <c r="Q896" s="108"/>
      <c r="R896" s="109">
        <f t="shared" si="1013"/>
        <v>0</v>
      </c>
      <c r="S896" s="99">
        <f t="shared" si="696"/>
        <v>7631.4889014390255</v>
      </c>
      <c r="T896" s="108">
        <f t="shared" si="1014"/>
        <v>6106.3111211512205</v>
      </c>
      <c r="U896" s="108">
        <f t="shared" si="1015"/>
        <v>1525.177780287805</v>
      </c>
      <c r="V896" s="108"/>
      <c r="W896" s="108"/>
      <c r="X896" s="109">
        <f t="shared" si="1016"/>
        <v>0</v>
      </c>
      <c r="Y896" s="99">
        <f t="shared" si="8"/>
        <v>15262.977802878051</v>
      </c>
      <c r="Z896" s="108">
        <f t="shared" si="995"/>
        <v>12212.622242302441</v>
      </c>
      <c r="AA896" s="108">
        <f t="shared" si="1017"/>
        <v>3050.3555605756101</v>
      </c>
      <c r="AB896" s="108"/>
      <c r="AC896" s="108"/>
      <c r="AD896" s="109">
        <f t="shared" si="996"/>
        <v>0</v>
      </c>
      <c r="AE896" s="99">
        <f t="shared" ref="AE896:AF896" si="1061">AO896</f>
        <v>36</v>
      </c>
      <c r="AF896" s="101">
        <f t="shared" si="1061"/>
        <v>36</v>
      </c>
      <c r="AG896" s="101">
        <f t="shared" si="1019"/>
        <v>19.001300000000001</v>
      </c>
      <c r="AH896" s="101">
        <f t="shared" si="853"/>
        <v>252</v>
      </c>
      <c r="AI896" s="101">
        <f t="shared" si="854"/>
        <v>200</v>
      </c>
      <c r="AJ896" s="108">
        <f t="shared" si="1020"/>
        <v>1.4285714285714286</v>
      </c>
      <c r="AK896" s="101">
        <f t="shared" si="463"/>
        <v>7631.4889014390255</v>
      </c>
      <c r="AL896" s="101">
        <f t="shared" si="1021"/>
        <v>6106.3111211512205</v>
      </c>
      <c r="AM896" s="101">
        <f t="shared" si="1022"/>
        <v>1525.177780287805</v>
      </c>
      <c r="AN896" s="101"/>
      <c r="AO896" s="1">
        <v>36</v>
      </c>
      <c r="AP896" s="2">
        <v>36</v>
      </c>
      <c r="AQ896" s="74">
        <f t="shared" si="1023"/>
        <v>252</v>
      </c>
      <c r="AR896" s="31">
        <f t="shared" si="1024"/>
        <v>0</v>
      </c>
      <c r="AS896" s="2">
        <f t="shared" si="1025"/>
        <v>0</v>
      </c>
      <c r="AT896" s="33">
        <f t="shared" si="1026"/>
        <v>1</v>
      </c>
      <c r="AU896" s="31">
        <f t="shared" si="1027"/>
        <v>1</v>
      </c>
      <c r="AV896" s="2">
        <f t="shared" si="1028"/>
        <v>0</v>
      </c>
      <c r="AW896" s="33">
        <f t="shared" si="1029"/>
        <v>0</v>
      </c>
      <c r="AX896" s="31">
        <f t="shared" si="1030"/>
        <v>1</v>
      </c>
      <c r="AY896" s="33">
        <f t="shared" si="1031"/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customHeight="1">
      <c r="A897" s="2"/>
      <c r="B897" s="107">
        <v>822</v>
      </c>
      <c r="C897" s="31">
        <v>1</v>
      </c>
      <c r="D897" s="113" t="s">
        <v>9</v>
      </c>
      <c r="E897" s="2" t="s">
        <v>67</v>
      </c>
      <c r="F897" s="2"/>
      <c r="G897" s="2"/>
      <c r="H897" s="33"/>
      <c r="I897" s="99">
        <f t="shared" si="0"/>
        <v>224.72738286193916</v>
      </c>
      <c r="J897" s="101">
        <f t="shared" si="1"/>
        <v>3.5277777777777777</v>
      </c>
      <c r="K897" s="101">
        <f t="shared" si="2"/>
        <v>876</v>
      </c>
      <c r="L897" s="74">
        <f t="shared" si="1010"/>
        <v>110</v>
      </c>
      <c r="M897" s="99">
        <f t="shared" si="1032"/>
        <v>8090.1857830298095</v>
      </c>
      <c r="N897" s="108">
        <f t="shared" si="1011"/>
        <v>5831.906527302257</v>
      </c>
      <c r="O897" s="108">
        <f t="shared" si="1012"/>
        <v>1457.3581757979507</v>
      </c>
      <c r="P897" s="108"/>
      <c r="Q897" s="108"/>
      <c r="R897" s="109">
        <f t="shared" si="1013"/>
        <v>0</v>
      </c>
      <c r="S897" s="99">
        <f t="shared" si="696"/>
        <v>6125.3656078548793</v>
      </c>
      <c r="T897" s="108">
        <f t="shared" si="1014"/>
        <v>4900.7082505000008</v>
      </c>
      <c r="U897" s="108">
        <f t="shared" si="1015"/>
        <v>1224.6573573548783</v>
      </c>
      <c r="V897" s="108"/>
      <c r="W897" s="108"/>
      <c r="X897" s="109">
        <f t="shared" si="1016"/>
        <v>0</v>
      </c>
      <c r="Y897" s="99">
        <f t="shared" si="8"/>
        <v>12250.731215709759</v>
      </c>
      <c r="Z897" s="108">
        <f t="shared" si="995"/>
        <v>9801.4165010000015</v>
      </c>
      <c r="AA897" s="108">
        <f t="shared" si="1017"/>
        <v>2449.3147147097566</v>
      </c>
      <c r="AB897" s="108"/>
      <c r="AC897" s="108"/>
      <c r="AD897" s="109">
        <f t="shared" si="996"/>
        <v>0</v>
      </c>
      <c r="AE897" s="99">
        <f t="shared" ref="AE897:AF897" si="1062">AO897</f>
        <v>36</v>
      </c>
      <c r="AF897" s="101">
        <f t="shared" si="1062"/>
        <v>36</v>
      </c>
      <c r="AG897" s="101">
        <f t="shared" si="1019"/>
        <v>19.001300000000001</v>
      </c>
      <c r="AH897" s="101">
        <f t="shared" si="853"/>
        <v>127</v>
      </c>
      <c r="AI897" s="101">
        <f t="shared" si="854"/>
        <v>200</v>
      </c>
      <c r="AJ897" s="108">
        <f t="shared" si="1020"/>
        <v>1.6666666666666667</v>
      </c>
      <c r="AK897" s="101">
        <f t="shared" si="463"/>
        <v>6125.3656078548793</v>
      </c>
      <c r="AL897" s="101">
        <f t="shared" si="1021"/>
        <v>4900.7082505000008</v>
      </c>
      <c r="AM897" s="101">
        <f t="shared" si="1022"/>
        <v>1224.6573573548783</v>
      </c>
      <c r="AN897" s="101"/>
      <c r="AO897" s="1">
        <v>36</v>
      </c>
      <c r="AP897" s="2">
        <v>36</v>
      </c>
      <c r="AQ897" s="74">
        <f t="shared" si="1023"/>
        <v>127</v>
      </c>
      <c r="AR897" s="31">
        <f t="shared" si="1024"/>
        <v>0</v>
      </c>
      <c r="AS897" s="2">
        <f t="shared" si="1025"/>
        <v>0</v>
      </c>
      <c r="AT897" s="33">
        <f t="shared" si="1026"/>
        <v>0</v>
      </c>
      <c r="AU897" s="31">
        <f t="shared" si="1027"/>
        <v>1</v>
      </c>
      <c r="AV897" s="2">
        <f t="shared" si="1028"/>
        <v>0</v>
      </c>
      <c r="AW897" s="33">
        <f t="shared" si="1029"/>
        <v>0</v>
      </c>
      <c r="AX897" s="31">
        <f t="shared" si="1030"/>
        <v>1</v>
      </c>
      <c r="AY897" s="33">
        <f t="shared" si="1031"/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customHeight="1">
      <c r="A898" s="2"/>
      <c r="B898" s="107">
        <v>823</v>
      </c>
      <c r="C898" s="31">
        <v>10</v>
      </c>
      <c r="D898" s="113" t="s">
        <v>12</v>
      </c>
      <c r="E898" s="2" t="s">
        <v>144</v>
      </c>
      <c r="F898" s="2"/>
      <c r="G898" s="2" t="s">
        <v>187</v>
      </c>
      <c r="H898" s="50"/>
      <c r="I898" s="99">
        <f t="shared" si="0"/>
        <v>570.77895204657511</v>
      </c>
      <c r="J898" s="101">
        <f t="shared" si="1"/>
        <v>21.708333333333332</v>
      </c>
      <c r="K898" s="101">
        <f t="shared" si="2"/>
        <v>507</v>
      </c>
      <c r="L898" s="74">
        <f t="shared" si="1010"/>
        <v>41</v>
      </c>
      <c r="M898" s="99">
        <f t="shared" si="1032"/>
        <v>13698.694849117803</v>
      </c>
      <c r="N898" s="108">
        <f t="shared" si="1011"/>
        <v>8228.3576273917988</v>
      </c>
      <c r="O898" s="108">
        <f t="shared" si="1012"/>
        <v>4114.1788136958994</v>
      </c>
      <c r="P898" s="108"/>
      <c r="Q898" s="108"/>
      <c r="R898" s="109">
        <f t="shared" si="1013"/>
        <v>0</v>
      </c>
      <c r="S898" s="99">
        <f t="shared" si="696"/>
        <v>10371.766057251221</v>
      </c>
      <c r="T898" s="108">
        <f t="shared" ref="T898:T910" si="1063">AL898*AU898*AW898</f>
        <v>6914.5107048341479</v>
      </c>
      <c r="U898" s="108">
        <f t="shared" ref="U898:U910" si="1064">AL898*AU898*AW898*AX898</f>
        <v>3457.2553524170739</v>
      </c>
      <c r="V898" s="108"/>
      <c r="W898" s="108"/>
      <c r="X898" s="109">
        <f t="shared" ref="X898:X910" si="1065">AL898*AY898</f>
        <v>0</v>
      </c>
      <c r="Y898" s="99">
        <f t="shared" si="8"/>
        <v>20743.532114502443</v>
      </c>
      <c r="Z898" s="108">
        <f t="shared" si="995"/>
        <v>13829.021409668296</v>
      </c>
      <c r="AA898" s="108">
        <f t="shared" si="1017"/>
        <v>6914.5107048341479</v>
      </c>
      <c r="AB898" s="108"/>
      <c r="AC898" s="108"/>
      <c r="AD898" s="109">
        <f t="shared" si="996"/>
        <v>0</v>
      </c>
      <c r="AE898" s="99">
        <f t="shared" ref="AE898:AF898" si="1066">AO898</f>
        <v>24</v>
      </c>
      <c r="AF898" s="101">
        <f t="shared" si="1066"/>
        <v>36</v>
      </c>
      <c r="AG898" s="101">
        <f t="shared" ref="AG898:AG910" si="1067">IF($D$57+AV898&gt;100,100,$D$57+AV898)</f>
        <v>19.001300000000001</v>
      </c>
      <c r="AH898" s="101">
        <f t="shared" si="853"/>
        <v>521</v>
      </c>
      <c r="AI898" s="101">
        <f t="shared" si="854"/>
        <v>200</v>
      </c>
      <c r="AJ898" s="108">
        <f t="shared" ref="AJ898:AJ910" si="1068">10/7</f>
        <v>1.4285714285714286</v>
      </c>
      <c r="AK898" s="101">
        <f t="shared" si="463"/>
        <v>6914.5107048341479</v>
      </c>
      <c r="AL898" s="101">
        <f t="shared" ref="AL898:AL910" si="1069">(VLOOKUP(C898,$B$36:$AG$39,16,FALSE)+VLOOKUP(C898,$B$40:$AG$43,16,FALSE)*$D$54)*$D$59/100</f>
        <v>6914.5107048341479</v>
      </c>
      <c r="AM898" s="101"/>
      <c r="AN898" s="101"/>
      <c r="AO898" s="1">
        <v>24</v>
      </c>
      <c r="AP898" s="2">
        <v>36</v>
      </c>
      <c r="AQ898" s="74">
        <f t="shared" ref="AQ898:AQ910" si="1070">VLOOKUP(C898,$B$45:$AA$48,16,FALSE)</f>
        <v>521</v>
      </c>
      <c r="AR898" s="31">
        <f t="shared" ref="AR898:AR910" si="1071">IF(LEFT(E898,1)*1=1,$S$62,$R$62)</f>
        <v>0</v>
      </c>
      <c r="AS898" s="2">
        <f t="shared" ref="AS898:AS910" si="1072">IF(LEFT(E898,1)*1=2,$U$62,$T$62)</f>
        <v>0</v>
      </c>
      <c r="AT898" s="33">
        <f t="shared" ref="AT898:AT910" si="1073">IF(LEFT(E898,1)*1=3,$W$62,$V$62)</f>
        <v>0</v>
      </c>
      <c r="AU898" s="31">
        <f t="shared" ref="AU898:AU910" si="1074">IF(MID(E898,3,1)*1=1,$Y$62,$X$62)</f>
        <v>1</v>
      </c>
      <c r="AV898" s="2">
        <f t="shared" ref="AV898:AV910" si="1075">IF(MID(E898,3,1)*1=2,$AA$62,$Z$62)</f>
        <v>0</v>
      </c>
      <c r="AW898" s="33">
        <f t="shared" ref="AW898:AW910" si="1076">IF(MID(E898,3,1)*1=3,$AC$62,$AB$62)</f>
        <v>1</v>
      </c>
      <c r="AX898" s="31">
        <f t="shared" ref="AX898:AX910" si="1077">IF(MID(E898,5,1)*1=1,$AE$62,$AD$62)</f>
        <v>0.5</v>
      </c>
      <c r="AY898" s="33">
        <f t="shared" ref="AY898:AY910" si="1078">IF(MID(E898,5,1)*1=2,$AG$62,$AF$62)</f>
        <v>0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customHeight="1">
      <c r="A899" s="2"/>
      <c r="B899" s="107">
        <v>824</v>
      </c>
      <c r="C899" s="31">
        <v>10</v>
      </c>
      <c r="D899" s="113" t="s">
        <v>12</v>
      </c>
      <c r="E899" s="2" t="s">
        <v>92</v>
      </c>
      <c r="F899" s="2"/>
      <c r="G899" s="2" t="s">
        <v>187</v>
      </c>
      <c r="H899" s="50"/>
      <c r="I899" s="99">
        <f t="shared" si="0"/>
        <v>608.8308821830135</v>
      </c>
      <c r="J899" s="101">
        <f t="shared" si="1"/>
        <v>21.708333333333332</v>
      </c>
      <c r="K899" s="101">
        <f t="shared" si="2"/>
        <v>453</v>
      </c>
      <c r="L899" s="74">
        <f t="shared" si="1010"/>
        <v>35</v>
      </c>
      <c r="M899" s="99">
        <f t="shared" si="1032"/>
        <v>14611.941172392324</v>
      </c>
      <c r="N899" s="108">
        <f t="shared" si="1011"/>
        <v>8228.3576273917988</v>
      </c>
      <c r="O899" s="108">
        <f t="shared" si="1012"/>
        <v>0</v>
      </c>
      <c r="P899" s="108"/>
      <c r="Q899" s="108"/>
      <c r="R899" s="109">
        <f t="shared" si="1013"/>
        <v>4937.0145764350782</v>
      </c>
      <c r="S899" s="99">
        <f t="shared" si="696"/>
        <v>11063.217127734635</v>
      </c>
      <c r="T899" s="108">
        <f t="shared" si="1063"/>
        <v>6914.5107048341479</v>
      </c>
      <c r="U899" s="108">
        <f t="shared" si="1064"/>
        <v>0</v>
      </c>
      <c r="V899" s="108"/>
      <c r="W899" s="108"/>
      <c r="X899" s="109">
        <f t="shared" si="1065"/>
        <v>4148.7064229004882</v>
      </c>
      <c r="Y899" s="99">
        <f t="shared" si="8"/>
        <v>22126.43425546927</v>
      </c>
      <c r="Z899" s="108">
        <f t="shared" si="995"/>
        <v>13829.021409668296</v>
      </c>
      <c r="AA899" s="108">
        <f t="shared" si="1017"/>
        <v>0</v>
      </c>
      <c r="AB899" s="108"/>
      <c r="AC899" s="108"/>
      <c r="AD899" s="109">
        <f t="shared" si="996"/>
        <v>8297.4128458009764</v>
      </c>
      <c r="AE899" s="99">
        <f t="shared" ref="AE899:AF899" si="1079">AO899</f>
        <v>24</v>
      </c>
      <c r="AF899" s="101">
        <f t="shared" si="1079"/>
        <v>36</v>
      </c>
      <c r="AG899" s="101">
        <f t="shared" si="1067"/>
        <v>19.001300000000001</v>
      </c>
      <c r="AH899" s="101">
        <f t="shared" si="853"/>
        <v>521</v>
      </c>
      <c r="AI899" s="101">
        <f t="shared" si="854"/>
        <v>200</v>
      </c>
      <c r="AJ899" s="108">
        <f t="shared" si="1068"/>
        <v>1.4285714285714286</v>
      </c>
      <c r="AK899" s="101">
        <f t="shared" si="463"/>
        <v>6914.5107048341479</v>
      </c>
      <c r="AL899" s="101">
        <f t="shared" si="1069"/>
        <v>6914.5107048341479</v>
      </c>
      <c r="AM899" s="101"/>
      <c r="AN899" s="101"/>
      <c r="AO899" s="1">
        <v>24</v>
      </c>
      <c r="AP899" s="2">
        <v>36</v>
      </c>
      <c r="AQ899" s="74">
        <f t="shared" si="1070"/>
        <v>521</v>
      </c>
      <c r="AR899" s="31">
        <f t="shared" si="1071"/>
        <v>0</v>
      </c>
      <c r="AS899" s="2">
        <f t="shared" si="1072"/>
        <v>0</v>
      </c>
      <c r="AT899" s="33">
        <f t="shared" si="1073"/>
        <v>0</v>
      </c>
      <c r="AU899" s="31">
        <f t="shared" si="1074"/>
        <v>1</v>
      </c>
      <c r="AV899" s="2">
        <f t="shared" si="1075"/>
        <v>0</v>
      </c>
      <c r="AW899" s="33">
        <f t="shared" si="1076"/>
        <v>1</v>
      </c>
      <c r="AX899" s="31">
        <f t="shared" si="1077"/>
        <v>0</v>
      </c>
      <c r="AY899" s="33">
        <f t="shared" si="1078"/>
        <v>0.6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customHeight="1">
      <c r="A900" s="2"/>
      <c r="B900" s="107">
        <v>825</v>
      </c>
      <c r="C900" s="31">
        <v>10</v>
      </c>
      <c r="D900" s="113" t="s">
        <v>12</v>
      </c>
      <c r="E900" s="2" t="s">
        <v>138</v>
      </c>
      <c r="F900" s="2"/>
      <c r="G900" s="2" t="s">
        <v>174</v>
      </c>
      <c r="H900" s="33"/>
      <c r="I900" s="99">
        <f t="shared" si="0"/>
        <v>742.01263766054763</v>
      </c>
      <c r="J900" s="101">
        <f t="shared" si="1"/>
        <v>21.708333333333332</v>
      </c>
      <c r="K900" s="101">
        <f t="shared" si="2"/>
        <v>316</v>
      </c>
      <c r="L900" s="74">
        <f t="shared" si="1010"/>
        <v>15</v>
      </c>
      <c r="M900" s="99">
        <f t="shared" si="1032"/>
        <v>17808.303303853143</v>
      </c>
      <c r="N900" s="108">
        <f t="shared" si="1011"/>
        <v>10696.864915609338</v>
      </c>
      <c r="O900" s="108">
        <f t="shared" si="1012"/>
        <v>5348.432457804669</v>
      </c>
      <c r="P900" s="108"/>
      <c r="Q900" s="108"/>
      <c r="R900" s="109">
        <f t="shared" si="1013"/>
        <v>0</v>
      </c>
      <c r="S900" s="99">
        <f t="shared" si="696"/>
        <v>13483.295874426589</v>
      </c>
      <c r="T900" s="108">
        <f t="shared" si="1063"/>
        <v>8988.863916284392</v>
      </c>
      <c r="U900" s="108">
        <f t="shared" si="1064"/>
        <v>4494.431958142196</v>
      </c>
      <c r="V900" s="108"/>
      <c r="W900" s="108"/>
      <c r="X900" s="109">
        <f t="shared" si="1065"/>
        <v>0</v>
      </c>
      <c r="Y900" s="99">
        <f t="shared" si="8"/>
        <v>26966.591748853178</v>
      </c>
      <c r="Z900" s="108">
        <f t="shared" si="995"/>
        <v>17977.727832568784</v>
      </c>
      <c r="AA900" s="108">
        <f t="shared" si="1017"/>
        <v>8988.863916284392</v>
      </c>
      <c r="AB900" s="108"/>
      <c r="AC900" s="108"/>
      <c r="AD900" s="109">
        <f t="shared" si="996"/>
        <v>0</v>
      </c>
      <c r="AE900" s="99">
        <f t="shared" ref="AE900:AF900" si="1080">AO900</f>
        <v>24</v>
      </c>
      <c r="AF900" s="101">
        <f t="shared" si="1080"/>
        <v>36</v>
      </c>
      <c r="AG900" s="101">
        <f t="shared" si="1067"/>
        <v>19.001300000000001</v>
      </c>
      <c r="AH900" s="101">
        <f t="shared" si="853"/>
        <v>521</v>
      </c>
      <c r="AI900" s="101">
        <f t="shared" si="854"/>
        <v>200</v>
      </c>
      <c r="AJ900" s="108">
        <f t="shared" si="1068"/>
        <v>1.4285714285714286</v>
      </c>
      <c r="AK900" s="101">
        <f t="shared" si="463"/>
        <v>6914.5107048341479</v>
      </c>
      <c r="AL900" s="101">
        <f t="shared" si="1069"/>
        <v>6914.5107048341479</v>
      </c>
      <c r="AM900" s="101"/>
      <c r="AN900" s="101"/>
      <c r="AO900" s="1">
        <v>24</v>
      </c>
      <c r="AP900" s="2">
        <v>36</v>
      </c>
      <c r="AQ900" s="74">
        <f t="shared" si="1070"/>
        <v>521</v>
      </c>
      <c r="AR900" s="31">
        <f t="shared" si="1071"/>
        <v>0</v>
      </c>
      <c r="AS900" s="2">
        <f t="shared" si="1072"/>
        <v>0</v>
      </c>
      <c r="AT900" s="33">
        <f t="shared" si="1073"/>
        <v>0</v>
      </c>
      <c r="AU900" s="31">
        <f t="shared" si="1074"/>
        <v>1.3</v>
      </c>
      <c r="AV900" s="2">
        <f t="shared" si="1075"/>
        <v>0</v>
      </c>
      <c r="AW900" s="33">
        <f t="shared" si="1076"/>
        <v>1</v>
      </c>
      <c r="AX900" s="31">
        <f t="shared" si="1077"/>
        <v>0.5</v>
      </c>
      <c r="AY900" s="33">
        <f t="shared" si="1078"/>
        <v>0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customHeight="1">
      <c r="A901" s="2"/>
      <c r="B901" s="107">
        <v>826</v>
      </c>
      <c r="C901" s="31">
        <v>10</v>
      </c>
      <c r="D901" s="113" t="s">
        <v>12</v>
      </c>
      <c r="E901" s="2" t="s">
        <v>140</v>
      </c>
      <c r="F901" s="2"/>
      <c r="G901" s="2" t="s">
        <v>167</v>
      </c>
      <c r="H901" s="33"/>
      <c r="I901" s="99">
        <f t="shared" si="0"/>
        <v>698.68320229069298</v>
      </c>
      <c r="J901" s="101">
        <f t="shared" si="1"/>
        <v>21.708333333333332</v>
      </c>
      <c r="K901" s="101">
        <f t="shared" si="2"/>
        <v>359</v>
      </c>
      <c r="L901" s="74">
        <f t="shared" si="1010"/>
        <v>20</v>
      </c>
      <c r="M901" s="99">
        <f t="shared" si="1032"/>
        <v>16768.396854976632</v>
      </c>
      <c r="N901" s="108">
        <f t="shared" si="1011"/>
        <v>10994.161909325458</v>
      </c>
      <c r="O901" s="108">
        <f t="shared" si="1012"/>
        <v>4114.1788136958994</v>
      </c>
      <c r="P901" s="108"/>
      <c r="Q901" s="108"/>
      <c r="R901" s="109">
        <f t="shared" si="1013"/>
        <v>0</v>
      </c>
      <c r="S901" s="99">
        <f t="shared" si="696"/>
        <v>10371.766057251221</v>
      </c>
      <c r="T901" s="108">
        <f t="shared" si="1063"/>
        <v>6914.5107048341479</v>
      </c>
      <c r="U901" s="108">
        <f t="shared" si="1064"/>
        <v>3457.2553524170739</v>
      </c>
      <c r="V901" s="108"/>
      <c r="W901" s="108"/>
      <c r="X901" s="109">
        <f t="shared" si="1065"/>
        <v>0</v>
      </c>
      <c r="Y901" s="99">
        <f t="shared" si="8"/>
        <v>20743.532114502443</v>
      </c>
      <c r="Z901" s="108">
        <f t="shared" si="995"/>
        <v>13829.021409668296</v>
      </c>
      <c r="AA901" s="108">
        <f t="shared" si="1017"/>
        <v>6914.5107048341479</v>
      </c>
      <c r="AB901" s="108"/>
      <c r="AC901" s="108"/>
      <c r="AD901" s="109">
        <f t="shared" si="996"/>
        <v>0</v>
      </c>
      <c r="AE901" s="99">
        <f t="shared" ref="AE901:AF901" si="1081">AO901</f>
        <v>24</v>
      </c>
      <c r="AF901" s="101">
        <f t="shared" si="1081"/>
        <v>36</v>
      </c>
      <c r="AG901" s="101">
        <f t="shared" si="1067"/>
        <v>59.001300000000001</v>
      </c>
      <c r="AH901" s="101">
        <f t="shared" si="853"/>
        <v>521</v>
      </c>
      <c r="AI901" s="101">
        <f t="shared" si="854"/>
        <v>200</v>
      </c>
      <c r="AJ901" s="108">
        <f t="shared" si="1068"/>
        <v>1.4285714285714286</v>
      </c>
      <c r="AK901" s="101">
        <f t="shared" si="463"/>
        <v>6914.5107048341479</v>
      </c>
      <c r="AL901" s="101">
        <f t="shared" si="1069"/>
        <v>6914.5107048341479</v>
      </c>
      <c r="AM901" s="101"/>
      <c r="AN901" s="101"/>
      <c r="AO901" s="1">
        <v>24</v>
      </c>
      <c r="AP901" s="2">
        <v>36</v>
      </c>
      <c r="AQ901" s="74">
        <f t="shared" si="1070"/>
        <v>521</v>
      </c>
      <c r="AR901" s="31">
        <f t="shared" si="1071"/>
        <v>0</v>
      </c>
      <c r="AS901" s="2">
        <f t="shared" si="1072"/>
        <v>0</v>
      </c>
      <c r="AT901" s="33">
        <f t="shared" si="1073"/>
        <v>0</v>
      </c>
      <c r="AU901" s="31">
        <f t="shared" si="1074"/>
        <v>1</v>
      </c>
      <c r="AV901" s="2">
        <f t="shared" si="1075"/>
        <v>40</v>
      </c>
      <c r="AW901" s="33">
        <f t="shared" si="1076"/>
        <v>1</v>
      </c>
      <c r="AX901" s="31">
        <f t="shared" si="1077"/>
        <v>0.5</v>
      </c>
      <c r="AY901" s="33">
        <f t="shared" si="1078"/>
        <v>0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customHeight="1">
      <c r="A902" s="2"/>
      <c r="B902" s="107">
        <v>827</v>
      </c>
      <c r="C902" s="31">
        <v>10</v>
      </c>
      <c r="D902" s="113" t="s">
        <v>12</v>
      </c>
      <c r="E902" s="2" t="s">
        <v>141</v>
      </c>
      <c r="F902" s="2"/>
      <c r="G902" s="2" t="s">
        <v>183</v>
      </c>
      <c r="H902" s="33"/>
      <c r="I902" s="99">
        <f t="shared" si="0"/>
        <v>799.0905328652052</v>
      </c>
      <c r="J902" s="101">
        <f t="shared" si="1"/>
        <v>21.708333333333332</v>
      </c>
      <c r="K902" s="101">
        <f t="shared" si="2"/>
        <v>269</v>
      </c>
      <c r="L902" s="74">
        <f t="shared" si="1010"/>
        <v>9</v>
      </c>
      <c r="M902" s="99">
        <f t="shared" si="1032"/>
        <v>19178.172788764925</v>
      </c>
      <c r="N902" s="108">
        <f t="shared" si="1011"/>
        <v>11519.700678348516</v>
      </c>
      <c r="O902" s="108">
        <f t="shared" si="1012"/>
        <v>5759.8503391742579</v>
      </c>
      <c r="P902" s="108"/>
      <c r="Q902" s="108"/>
      <c r="R902" s="109">
        <f t="shared" si="1013"/>
        <v>0</v>
      </c>
      <c r="S902" s="99">
        <f t="shared" si="696"/>
        <v>14520.472480151708</v>
      </c>
      <c r="T902" s="108">
        <f t="shared" si="1063"/>
        <v>9680.3149867678057</v>
      </c>
      <c r="U902" s="108">
        <f t="shared" si="1064"/>
        <v>4840.1574933839029</v>
      </c>
      <c r="V902" s="108"/>
      <c r="W902" s="108"/>
      <c r="X902" s="109">
        <f t="shared" si="1065"/>
        <v>0</v>
      </c>
      <c r="Y902" s="99">
        <f t="shared" si="8"/>
        <v>29040.944960303415</v>
      </c>
      <c r="Z902" s="108">
        <f t="shared" si="995"/>
        <v>19360.629973535611</v>
      </c>
      <c r="AA902" s="108">
        <f t="shared" si="1017"/>
        <v>9680.3149867678057</v>
      </c>
      <c r="AB902" s="108"/>
      <c r="AC902" s="108"/>
      <c r="AD902" s="109">
        <f t="shared" si="996"/>
        <v>0</v>
      </c>
      <c r="AE902" s="99">
        <f t="shared" ref="AE902:AF902" si="1082">AO902</f>
        <v>24</v>
      </c>
      <c r="AF902" s="101">
        <f t="shared" si="1082"/>
        <v>36</v>
      </c>
      <c r="AG902" s="101">
        <f t="shared" si="1067"/>
        <v>19.001300000000001</v>
      </c>
      <c r="AH902" s="101">
        <f t="shared" si="853"/>
        <v>521</v>
      </c>
      <c r="AI902" s="101">
        <f t="shared" si="854"/>
        <v>200</v>
      </c>
      <c r="AJ902" s="108">
        <f t="shared" si="1068"/>
        <v>1.4285714285714286</v>
      </c>
      <c r="AK902" s="101">
        <f t="shared" si="463"/>
        <v>6914.5107048341479</v>
      </c>
      <c r="AL902" s="101">
        <f t="shared" si="1069"/>
        <v>6914.5107048341479</v>
      </c>
      <c r="AM902" s="101"/>
      <c r="AN902" s="101"/>
      <c r="AO902" s="1">
        <v>24</v>
      </c>
      <c r="AP902" s="2">
        <v>36</v>
      </c>
      <c r="AQ902" s="74">
        <f t="shared" si="1070"/>
        <v>521</v>
      </c>
      <c r="AR902" s="31">
        <f t="shared" si="1071"/>
        <v>0</v>
      </c>
      <c r="AS902" s="2">
        <f t="shared" si="1072"/>
        <v>0</v>
      </c>
      <c r="AT902" s="33">
        <f t="shared" si="1073"/>
        <v>0</v>
      </c>
      <c r="AU902" s="31">
        <f t="shared" si="1074"/>
        <v>1</v>
      </c>
      <c r="AV902" s="2">
        <f t="shared" si="1075"/>
        <v>0</v>
      </c>
      <c r="AW902" s="33">
        <f t="shared" si="1076"/>
        <v>1.4</v>
      </c>
      <c r="AX902" s="31">
        <f t="shared" si="1077"/>
        <v>0.5</v>
      </c>
      <c r="AY902" s="33">
        <f t="shared" si="1078"/>
        <v>0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customHeight="1">
      <c r="A903" s="2"/>
      <c r="B903" s="107">
        <v>828</v>
      </c>
      <c r="C903" s="31">
        <v>10</v>
      </c>
      <c r="D903" s="113" t="s">
        <v>12</v>
      </c>
      <c r="E903" s="2" t="s">
        <v>139</v>
      </c>
      <c r="F903" s="2"/>
      <c r="G903" s="2" t="s">
        <v>174</v>
      </c>
      <c r="H903" s="33"/>
      <c r="I903" s="99">
        <f t="shared" si="0"/>
        <v>722.98667259232843</v>
      </c>
      <c r="J903" s="101">
        <f t="shared" si="1"/>
        <v>21.708333333333332</v>
      </c>
      <c r="K903" s="101">
        <f t="shared" si="2"/>
        <v>331</v>
      </c>
      <c r="L903" s="74">
        <f t="shared" si="1010"/>
        <v>18</v>
      </c>
      <c r="M903" s="99">
        <f t="shared" si="1032"/>
        <v>17351.680142215882</v>
      </c>
      <c r="N903" s="108">
        <f t="shared" si="1011"/>
        <v>10696.864915609338</v>
      </c>
      <c r="O903" s="108">
        <f t="shared" si="1012"/>
        <v>0</v>
      </c>
      <c r="P903" s="108"/>
      <c r="Q903" s="108"/>
      <c r="R903" s="109">
        <f t="shared" si="1013"/>
        <v>4937.0145764350782</v>
      </c>
      <c r="S903" s="99">
        <f t="shared" si="696"/>
        <v>13137.57033918488</v>
      </c>
      <c r="T903" s="108">
        <f t="shared" si="1063"/>
        <v>8988.863916284392</v>
      </c>
      <c r="U903" s="108">
        <f t="shared" si="1064"/>
        <v>0</v>
      </c>
      <c r="V903" s="108"/>
      <c r="W903" s="108"/>
      <c r="X903" s="109">
        <f t="shared" si="1065"/>
        <v>4148.7064229004882</v>
      </c>
      <c r="Y903" s="99">
        <f t="shared" si="8"/>
        <v>26275.14067836976</v>
      </c>
      <c r="Z903" s="108">
        <f t="shared" si="995"/>
        <v>17977.727832568784</v>
      </c>
      <c r="AA903" s="108">
        <f t="shared" si="1017"/>
        <v>0</v>
      </c>
      <c r="AB903" s="108"/>
      <c r="AC903" s="108"/>
      <c r="AD903" s="109">
        <f t="shared" si="996"/>
        <v>8297.4128458009764</v>
      </c>
      <c r="AE903" s="99">
        <f t="shared" ref="AE903:AF903" si="1083">AO903</f>
        <v>24</v>
      </c>
      <c r="AF903" s="101">
        <f t="shared" si="1083"/>
        <v>36</v>
      </c>
      <c r="AG903" s="101">
        <f t="shared" si="1067"/>
        <v>19.001300000000001</v>
      </c>
      <c r="AH903" s="101">
        <f t="shared" si="853"/>
        <v>521</v>
      </c>
      <c r="AI903" s="101">
        <f t="shared" si="854"/>
        <v>200</v>
      </c>
      <c r="AJ903" s="108">
        <f t="shared" si="1068"/>
        <v>1.4285714285714286</v>
      </c>
      <c r="AK903" s="101">
        <f t="shared" si="463"/>
        <v>6914.5107048341479</v>
      </c>
      <c r="AL903" s="101">
        <f t="shared" si="1069"/>
        <v>6914.5107048341479</v>
      </c>
      <c r="AM903" s="101"/>
      <c r="AN903" s="101"/>
      <c r="AO903" s="1">
        <v>24</v>
      </c>
      <c r="AP903" s="2">
        <v>36</v>
      </c>
      <c r="AQ903" s="74">
        <f t="shared" si="1070"/>
        <v>521</v>
      </c>
      <c r="AR903" s="31">
        <f t="shared" si="1071"/>
        <v>0</v>
      </c>
      <c r="AS903" s="2">
        <f t="shared" si="1072"/>
        <v>0</v>
      </c>
      <c r="AT903" s="33">
        <f t="shared" si="1073"/>
        <v>0</v>
      </c>
      <c r="AU903" s="31">
        <f t="shared" si="1074"/>
        <v>1.3</v>
      </c>
      <c r="AV903" s="2">
        <f t="shared" si="1075"/>
        <v>0</v>
      </c>
      <c r="AW903" s="33">
        <f t="shared" si="1076"/>
        <v>1</v>
      </c>
      <c r="AX903" s="31">
        <f t="shared" si="1077"/>
        <v>0</v>
      </c>
      <c r="AY903" s="33">
        <f t="shared" si="1078"/>
        <v>0.6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customHeight="1">
      <c r="A904" s="2"/>
      <c r="B904" s="107">
        <v>829</v>
      </c>
      <c r="C904" s="31">
        <v>10</v>
      </c>
      <c r="D904" s="113" t="s">
        <v>12</v>
      </c>
      <c r="E904" s="2" t="s">
        <v>95</v>
      </c>
      <c r="F904" s="2"/>
      <c r="G904" s="2" t="s">
        <v>167</v>
      </c>
      <c r="H904" s="33"/>
      <c r="I904" s="99">
        <f t="shared" si="0"/>
        <v>736.73513242713125</v>
      </c>
      <c r="J904" s="101">
        <f t="shared" si="1"/>
        <v>21.708333333333332</v>
      </c>
      <c r="K904" s="101">
        <f t="shared" si="2"/>
        <v>319</v>
      </c>
      <c r="L904" s="74">
        <f t="shared" si="1010"/>
        <v>16</v>
      </c>
      <c r="M904" s="99">
        <f t="shared" si="1032"/>
        <v>17681.64317825115</v>
      </c>
      <c r="N904" s="108">
        <f t="shared" si="1011"/>
        <v>10994.161909325458</v>
      </c>
      <c r="O904" s="108">
        <f t="shared" si="1012"/>
        <v>0</v>
      </c>
      <c r="P904" s="108"/>
      <c r="Q904" s="108"/>
      <c r="R904" s="109">
        <f t="shared" si="1013"/>
        <v>4937.0145764350782</v>
      </c>
      <c r="S904" s="99">
        <f t="shared" si="696"/>
        <v>11063.217127734635</v>
      </c>
      <c r="T904" s="108">
        <f t="shared" si="1063"/>
        <v>6914.5107048341479</v>
      </c>
      <c r="U904" s="108">
        <f t="shared" si="1064"/>
        <v>0</v>
      </c>
      <c r="V904" s="108"/>
      <c r="W904" s="108"/>
      <c r="X904" s="109">
        <f t="shared" si="1065"/>
        <v>4148.7064229004882</v>
      </c>
      <c r="Y904" s="99">
        <f t="shared" si="8"/>
        <v>22126.43425546927</v>
      </c>
      <c r="Z904" s="108">
        <f t="shared" si="995"/>
        <v>13829.021409668296</v>
      </c>
      <c r="AA904" s="108">
        <f t="shared" si="1017"/>
        <v>0</v>
      </c>
      <c r="AB904" s="108"/>
      <c r="AC904" s="108"/>
      <c r="AD904" s="109">
        <f t="shared" si="996"/>
        <v>8297.4128458009764</v>
      </c>
      <c r="AE904" s="99">
        <f t="shared" ref="AE904:AF904" si="1084">AO904</f>
        <v>24</v>
      </c>
      <c r="AF904" s="101">
        <f t="shared" si="1084"/>
        <v>36</v>
      </c>
      <c r="AG904" s="101">
        <f t="shared" si="1067"/>
        <v>59.001300000000001</v>
      </c>
      <c r="AH904" s="101">
        <f t="shared" si="853"/>
        <v>521</v>
      </c>
      <c r="AI904" s="101">
        <f t="shared" si="854"/>
        <v>200</v>
      </c>
      <c r="AJ904" s="108">
        <f t="shared" si="1068"/>
        <v>1.4285714285714286</v>
      </c>
      <c r="AK904" s="101">
        <f t="shared" si="463"/>
        <v>6914.5107048341479</v>
      </c>
      <c r="AL904" s="101">
        <f t="shared" si="1069"/>
        <v>6914.5107048341479</v>
      </c>
      <c r="AM904" s="101"/>
      <c r="AN904" s="101"/>
      <c r="AO904" s="1">
        <v>24</v>
      </c>
      <c r="AP904" s="2">
        <v>36</v>
      </c>
      <c r="AQ904" s="74">
        <f t="shared" si="1070"/>
        <v>521</v>
      </c>
      <c r="AR904" s="31">
        <f t="shared" si="1071"/>
        <v>0</v>
      </c>
      <c r="AS904" s="2">
        <f t="shared" si="1072"/>
        <v>0</v>
      </c>
      <c r="AT904" s="33">
        <f t="shared" si="1073"/>
        <v>0</v>
      </c>
      <c r="AU904" s="31">
        <f t="shared" si="1074"/>
        <v>1</v>
      </c>
      <c r="AV904" s="2">
        <f t="shared" si="1075"/>
        <v>40</v>
      </c>
      <c r="AW904" s="33">
        <f t="shared" si="1076"/>
        <v>1</v>
      </c>
      <c r="AX904" s="31">
        <f t="shared" si="1077"/>
        <v>0</v>
      </c>
      <c r="AY904" s="33">
        <f t="shared" si="1078"/>
        <v>0.6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customHeight="1">
      <c r="A905" s="2"/>
      <c r="B905" s="107">
        <v>830</v>
      </c>
      <c r="C905" s="31">
        <v>10</v>
      </c>
      <c r="D905" s="113" t="s">
        <v>12</v>
      </c>
      <c r="E905" s="2" t="s">
        <v>98</v>
      </c>
      <c r="F905" s="2"/>
      <c r="G905" s="2" t="s">
        <v>183</v>
      </c>
      <c r="H905" s="33"/>
      <c r="I905" s="99">
        <f t="shared" si="0"/>
        <v>761.0386027287667</v>
      </c>
      <c r="J905" s="101">
        <f t="shared" si="1"/>
        <v>21.708333333333332</v>
      </c>
      <c r="K905" s="101">
        <f t="shared" si="2"/>
        <v>294</v>
      </c>
      <c r="L905" s="74">
        <f t="shared" si="1010"/>
        <v>14</v>
      </c>
      <c r="M905" s="99">
        <f t="shared" si="1032"/>
        <v>18264.9264654904</v>
      </c>
      <c r="N905" s="108">
        <f t="shared" si="1011"/>
        <v>11519.700678348516</v>
      </c>
      <c r="O905" s="108">
        <f t="shared" si="1012"/>
        <v>0</v>
      </c>
      <c r="P905" s="108"/>
      <c r="Q905" s="108"/>
      <c r="R905" s="109">
        <f t="shared" si="1013"/>
        <v>4937.0145764350782</v>
      </c>
      <c r="S905" s="99">
        <f t="shared" si="696"/>
        <v>13829.021409668294</v>
      </c>
      <c r="T905" s="108">
        <f t="shared" si="1063"/>
        <v>9680.3149867678057</v>
      </c>
      <c r="U905" s="108">
        <f t="shared" si="1064"/>
        <v>0</v>
      </c>
      <c r="V905" s="108"/>
      <c r="W905" s="108"/>
      <c r="X905" s="109">
        <f t="shared" si="1065"/>
        <v>4148.7064229004882</v>
      </c>
      <c r="Y905" s="99">
        <f t="shared" si="8"/>
        <v>27658.042819336588</v>
      </c>
      <c r="Z905" s="108">
        <f t="shared" si="995"/>
        <v>19360.629973535611</v>
      </c>
      <c r="AA905" s="108">
        <f t="shared" si="1017"/>
        <v>0</v>
      </c>
      <c r="AB905" s="108"/>
      <c r="AC905" s="108"/>
      <c r="AD905" s="109">
        <f t="shared" si="996"/>
        <v>8297.4128458009764</v>
      </c>
      <c r="AE905" s="99">
        <f t="shared" ref="AE905:AF905" si="1085">AO905</f>
        <v>24</v>
      </c>
      <c r="AF905" s="101">
        <f t="shared" si="1085"/>
        <v>36</v>
      </c>
      <c r="AG905" s="101">
        <f t="shared" si="1067"/>
        <v>19.001300000000001</v>
      </c>
      <c r="AH905" s="101">
        <f t="shared" si="853"/>
        <v>521</v>
      </c>
      <c r="AI905" s="101">
        <f t="shared" si="854"/>
        <v>200</v>
      </c>
      <c r="AJ905" s="108">
        <f t="shared" si="1068"/>
        <v>1.4285714285714286</v>
      </c>
      <c r="AK905" s="101">
        <f t="shared" si="463"/>
        <v>6914.5107048341479</v>
      </c>
      <c r="AL905" s="101">
        <f t="shared" si="1069"/>
        <v>6914.5107048341479</v>
      </c>
      <c r="AM905" s="101"/>
      <c r="AN905" s="101"/>
      <c r="AO905" s="1">
        <v>24</v>
      </c>
      <c r="AP905" s="2">
        <v>36</v>
      </c>
      <c r="AQ905" s="74">
        <f t="shared" si="1070"/>
        <v>521</v>
      </c>
      <c r="AR905" s="31">
        <f t="shared" si="1071"/>
        <v>0</v>
      </c>
      <c r="AS905" s="2">
        <f t="shared" si="1072"/>
        <v>0</v>
      </c>
      <c r="AT905" s="33">
        <f t="shared" si="1073"/>
        <v>0</v>
      </c>
      <c r="AU905" s="31">
        <f t="shared" si="1074"/>
        <v>1</v>
      </c>
      <c r="AV905" s="2">
        <f t="shared" si="1075"/>
        <v>0</v>
      </c>
      <c r="AW905" s="33">
        <f t="shared" si="1076"/>
        <v>1.4</v>
      </c>
      <c r="AX905" s="31">
        <f t="shared" si="1077"/>
        <v>0</v>
      </c>
      <c r="AY905" s="33">
        <f t="shared" si="1078"/>
        <v>0.6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customHeight="1">
      <c r="A906" s="2"/>
      <c r="B906" s="107">
        <v>831</v>
      </c>
      <c r="C906" s="31">
        <v>7</v>
      </c>
      <c r="D906" s="113" t="s">
        <v>12</v>
      </c>
      <c r="E906" s="2" t="s">
        <v>136</v>
      </c>
      <c r="F906" s="2"/>
      <c r="G906" s="2" t="s">
        <v>174</v>
      </c>
      <c r="H906" s="33"/>
      <c r="I906" s="99">
        <f t="shared" si="0"/>
        <v>473.67554137656481</v>
      </c>
      <c r="J906" s="101">
        <f t="shared" si="1"/>
        <v>15.125</v>
      </c>
      <c r="K906" s="101">
        <f t="shared" si="2"/>
        <v>637</v>
      </c>
      <c r="L906" s="74">
        <f t="shared" si="1010"/>
        <v>70</v>
      </c>
      <c r="M906" s="99">
        <f t="shared" si="1032"/>
        <v>11368.212993037556</v>
      </c>
      <c r="N906" s="108">
        <f t="shared" si="1011"/>
        <v>10242.770182273884</v>
      </c>
      <c r="O906" s="108">
        <f t="shared" si="1012"/>
        <v>0</v>
      </c>
      <c r="P906" s="108"/>
      <c r="Q906" s="108"/>
      <c r="R906" s="109">
        <f t="shared" si="1013"/>
        <v>0</v>
      </c>
      <c r="S906" s="99">
        <f t="shared" si="696"/>
        <v>8607.275872006343</v>
      </c>
      <c r="T906" s="108">
        <f t="shared" si="1063"/>
        <v>8607.275872006343</v>
      </c>
      <c r="U906" s="108">
        <f t="shared" si="1064"/>
        <v>0</v>
      </c>
      <c r="V906" s="108"/>
      <c r="W906" s="108"/>
      <c r="X906" s="109">
        <f t="shared" si="1065"/>
        <v>0</v>
      </c>
      <c r="Y906" s="99">
        <f t="shared" si="8"/>
        <v>17214.551744012686</v>
      </c>
      <c r="Z906" s="108">
        <f t="shared" si="995"/>
        <v>17214.551744012686</v>
      </c>
      <c r="AA906" s="108">
        <f t="shared" si="1017"/>
        <v>0</v>
      </c>
      <c r="AB906" s="108"/>
      <c r="AC906" s="108"/>
      <c r="AD906" s="109">
        <f t="shared" si="996"/>
        <v>0</v>
      </c>
      <c r="AE906" s="99">
        <f t="shared" ref="AE906:AF906" si="1086">AO906</f>
        <v>24</v>
      </c>
      <c r="AF906" s="101">
        <f t="shared" si="1086"/>
        <v>36</v>
      </c>
      <c r="AG906" s="101">
        <f t="shared" si="1067"/>
        <v>19.001300000000001</v>
      </c>
      <c r="AH906" s="101">
        <f t="shared" si="853"/>
        <v>363</v>
      </c>
      <c r="AI906" s="101">
        <f t="shared" si="854"/>
        <v>200</v>
      </c>
      <c r="AJ906" s="108">
        <f t="shared" si="1068"/>
        <v>1.4285714285714286</v>
      </c>
      <c r="AK906" s="101">
        <f t="shared" si="463"/>
        <v>6620.981440004879</v>
      </c>
      <c r="AL906" s="101">
        <f t="shared" si="1069"/>
        <v>6620.981440004879</v>
      </c>
      <c r="AM906" s="101"/>
      <c r="AN906" s="101"/>
      <c r="AO906" s="1">
        <v>24</v>
      </c>
      <c r="AP906" s="2">
        <v>36</v>
      </c>
      <c r="AQ906" s="74">
        <f t="shared" si="1070"/>
        <v>363</v>
      </c>
      <c r="AR906" s="31">
        <f t="shared" si="1071"/>
        <v>0</v>
      </c>
      <c r="AS906" s="2">
        <f t="shared" si="1072"/>
        <v>0</v>
      </c>
      <c r="AT906" s="33">
        <f t="shared" si="1073"/>
        <v>0</v>
      </c>
      <c r="AU906" s="31">
        <f t="shared" si="1074"/>
        <v>1.3</v>
      </c>
      <c r="AV906" s="2">
        <f t="shared" si="1075"/>
        <v>0</v>
      </c>
      <c r="AW906" s="33">
        <f t="shared" si="1076"/>
        <v>1</v>
      </c>
      <c r="AX906" s="31">
        <f t="shared" si="1077"/>
        <v>0</v>
      </c>
      <c r="AY906" s="33">
        <f t="shared" si="1078"/>
        <v>0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customHeight="1">
      <c r="A907" s="2"/>
      <c r="B907" s="107">
        <v>832</v>
      </c>
      <c r="C907" s="31">
        <v>7</v>
      </c>
      <c r="D907" s="113" t="s">
        <v>12</v>
      </c>
      <c r="E907" s="2" t="s">
        <v>89</v>
      </c>
      <c r="F907" s="2"/>
      <c r="G907" s="2" t="s">
        <v>167</v>
      </c>
      <c r="H907" s="33"/>
      <c r="I907" s="99">
        <f t="shared" si="0"/>
        <v>486.8403626170961</v>
      </c>
      <c r="J907" s="101">
        <f t="shared" si="1"/>
        <v>15.125</v>
      </c>
      <c r="K907" s="101">
        <f t="shared" si="2"/>
        <v>622</v>
      </c>
      <c r="L907" s="74">
        <f t="shared" si="1010"/>
        <v>64</v>
      </c>
      <c r="M907" s="99">
        <f t="shared" si="1032"/>
        <v>11684.168702810306</v>
      </c>
      <c r="N907" s="108">
        <f t="shared" si="1011"/>
        <v>10527.446562366476</v>
      </c>
      <c r="O907" s="108">
        <f t="shared" si="1012"/>
        <v>0</v>
      </c>
      <c r="P907" s="108"/>
      <c r="Q907" s="108"/>
      <c r="R907" s="109">
        <f t="shared" si="1013"/>
        <v>0</v>
      </c>
      <c r="S907" s="99">
        <f t="shared" si="696"/>
        <v>6620.981440004879</v>
      </c>
      <c r="T907" s="108">
        <f t="shared" si="1063"/>
        <v>6620.981440004879</v>
      </c>
      <c r="U907" s="108">
        <f t="shared" si="1064"/>
        <v>0</v>
      </c>
      <c r="V907" s="108"/>
      <c r="W907" s="108"/>
      <c r="X907" s="109">
        <f t="shared" si="1065"/>
        <v>0</v>
      </c>
      <c r="Y907" s="99">
        <f t="shared" si="8"/>
        <v>13241.962880009758</v>
      </c>
      <c r="Z907" s="108">
        <f t="shared" si="995"/>
        <v>13241.962880009758</v>
      </c>
      <c r="AA907" s="108">
        <f t="shared" si="1017"/>
        <v>0</v>
      </c>
      <c r="AB907" s="108"/>
      <c r="AC907" s="108"/>
      <c r="AD907" s="109">
        <f t="shared" si="996"/>
        <v>0</v>
      </c>
      <c r="AE907" s="99">
        <f t="shared" ref="AE907:AF907" si="1087">AO907</f>
        <v>24</v>
      </c>
      <c r="AF907" s="101">
        <f t="shared" si="1087"/>
        <v>36</v>
      </c>
      <c r="AG907" s="101">
        <f t="shared" si="1067"/>
        <v>59.001300000000001</v>
      </c>
      <c r="AH907" s="101">
        <f t="shared" si="853"/>
        <v>363</v>
      </c>
      <c r="AI907" s="101">
        <f t="shared" si="854"/>
        <v>200</v>
      </c>
      <c r="AJ907" s="108">
        <f t="shared" si="1068"/>
        <v>1.4285714285714286</v>
      </c>
      <c r="AK907" s="101">
        <f t="shared" si="463"/>
        <v>6620.981440004879</v>
      </c>
      <c r="AL907" s="101">
        <f t="shared" si="1069"/>
        <v>6620.981440004879</v>
      </c>
      <c r="AM907" s="101"/>
      <c r="AN907" s="101"/>
      <c r="AO907" s="1">
        <v>24</v>
      </c>
      <c r="AP907" s="2">
        <v>36</v>
      </c>
      <c r="AQ907" s="74">
        <f t="shared" si="1070"/>
        <v>363</v>
      </c>
      <c r="AR907" s="31">
        <f t="shared" si="1071"/>
        <v>0</v>
      </c>
      <c r="AS907" s="2">
        <f t="shared" si="1072"/>
        <v>0</v>
      </c>
      <c r="AT907" s="33">
        <f t="shared" si="1073"/>
        <v>0</v>
      </c>
      <c r="AU907" s="31">
        <f t="shared" si="1074"/>
        <v>1</v>
      </c>
      <c r="AV907" s="2">
        <f t="shared" si="1075"/>
        <v>40</v>
      </c>
      <c r="AW907" s="33">
        <f t="shared" si="1076"/>
        <v>1</v>
      </c>
      <c r="AX907" s="31">
        <f t="shared" si="1077"/>
        <v>0</v>
      </c>
      <c r="AY907" s="33">
        <f t="shared" si="1078"/>
        <v>0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customHeight="1">
      <c r="A908" s="2"/>
      <c r="B908" s="107">
        <v>833</v>
      </c>
      <c r="C908" s="31">
        <v>7</v>
      </c>
      <c r="D908" s="113" t="s">
        <v>12</v>
      </c>
      <c r="E908" s="2" t="s">
        <v>91</v>
      </c>
      <c r="F908" s="2"/>
      <c r="G908" s="2" t="s">
        <v>183</v>
      </c>
      <c r="H908" s="33"/>
      <c r="I908" s="99">
        <f t="shared" si="0"/>
        <v>510.11212148245437</v>
      </c>
      <c r="J908" s="101">
        <f t="shared" si="1"/>
        <v>15.125</v>
      </c>
      <c r="K908" s="101">
        <f t="shared" si="2"/>
        <v>587</v>
      </c>
      <c r="L908" s="74">
        <f t="shared" si="1010"/>
        <v>59</v>
      </c>
      <c r="M908" s="99">
        <f t="shared" si="1032"/>
        <v>12242.690915578905</v>
      </c>
      <c r="N908" s="108">
        <f t="shared" si="1011"/>
        <v>11030.675580910336</v>
      </c>
      <c r="O908" s="108">
        <f t="shared" si="1012"/>
        <v>0</v>
      </c>
      <c r="P908" s="108"/>
      <c r="Q908" s="108"/>
      <c r="R908" s="109">
        <f t="shared" si="1013"/>
        <v>0</v>
      </c>
      <c r="S908" s="99">
        <f t="shared" si="696"/>
        <v>9269.3740160068301</v>
      </c>
      <c r="T908" s="108">
        <f t="shared" si="1063"/>
        <v>9269.3740160068301</v>
      </c>
      <c r="U908" s="108">
        <f t="shared" si="1064"/>
        <v>0</v>
      </c>
      <c r="V908" s="108"/>
      <c r="W908" s="108"/>
      <c r="X908" s="109">
        <f t="shared" si="1065"/>
        <v>0</v>
      </c>
      <c r="Y908" s="99">
        <f t="shared" si="8"/>
        <v>18538.74803201366</v>
      </c>
      <c r="Z908" s="108">
        <f t="shared" si="995"/>
        <v>18538.74803201366</v>
      </c>
      <c r="AA908" s="108">
        <f t="shared" si="1017"/>
        <v>0</v>
      </c>
      <c r="AB908" s="108"/>
      <c r="AC908" s="108"/>
      <c r="AD908" s="109">
        <f t="shared" si="996"/>
        <v>0</v>
      </c>
      <c r="AE908" s="99">
        <f t="shared" ref="AE908:AF908" si="1088">AO908</f>
        <v>24</v>
      </c>
      <c r="AF908" s="101">
        <f t="shared" si="1088"/>
        <v>36</v>
      </c>
      <c r="AG908" s="101">
        <f t="shared" si="1067"/>
        <v>19.001300000000001</v>
      </c>
      <c r="AH908" s="101">
        <f t="shared" si="853"/>
        <v>363</v>
      </c>
      <c r="AI908" s="101">
        <f t="shared" si="854"/>
        <v>200</v>
      </c>
      <c r="AJ908" s="108">
        <f t="shared" si="1068"/>
        <v>1.4285714285714286</v>
      </c>
      <c r="AK908" s="101">
        <f t="shared" si="463"/>
        <v>6620.981440004879</v>
      </c>
      <c r="AL908" s="101">
        <f t="shared" si="1069"/>
        <v>6620.981440004879</v>
      </c>
      <c r="AM908" s="101"/>
      <c r="AN908" s="101"/>
      <c r="AO908" s="1">
        <v>24</v>
      </c>
      <c r="AP908" s="2">
        <v>36</v>
      </c>
      <c r="AQ908" s="74">
        <f t="shared" si="1070"/>
        <v>363</v>
      </c>
      <c r="AR908" s="31">
        <f t="shared" si="1071"/>
        <v>0</v>
      </c>
      <c r="AS908" s="2">
        <f t="shared" si="1072"/>
        <v>0</v>
      </c>
      <c r="AT908" s="33">
        <f t="shared" si="1073"/>
        <v>0</v>
      </c>
      <c r="AU908" s="31">
        <f t="shared" si="1074"/>
        <v>1</v>
      </c>
      <c r="AV908" s="2">
        <f t="shared" si="1075"/>
        <v>0</v>
      </c>
      <c r="AW908" s="33">
        <f t="shared" si="1076"/>
        <v>1.4</v>
      </c>
      <c r="AX908" s="31">
        <f t="shared" si="1077"/>
        <v>0</v>
      </c>
      <c r="AY908" s="33">
        <f t="shared" si="1078"/>
        <v>0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customHeight="1">
      <c r="A909" s="2"/>
      <c r="B909" s="107">
        <v>834</v>
      </c>
      <c r="C909" s="31">
        <v>4</v>
      </c>
      <c r="D909" s="113" t="s">
        <v>12</v>
      </c>
      <c r="E909" s="2" t="s">
        <v>67</v>
      </c>
      <c r="F909" s="2"/>
      <c r="G909" s="2"/>
      <c r="H909" s="33"/>
      <c r="I909" s="99">
        <f t="shared" si="0"/>
        <v>337.54985793100684</v>
      </c>
      <c r="J909" s="101">
        <f t="shared" si="1"/>
        <v>8.2916666666666661</v>
      </c>
      <c r="K909" s="101">
        <f t="shared" si="2"/>
        <v>789</v>
      </c>
      <c r="L909" s="74">
        <f t="shared" si="1010"/>
        <v>97</v>
      </c>
      <c r="M909" s="99">
        <f t="shared" si="1032"/>
        <v>8101.1965903441642</v>
      </c>
      <c r="N909" s="108">
        <f t="shared" si="1011"/>
        <v>7299.1854504429348</v>
      </c>
      <c r="O909" s="108">
        <f t="shared" si="1012"/>
        <v>0</v>
      </c>
      <c r="P909" s="108"/>
      <c r="Q909" s="108"/>
      <c r="R909" s="109">
        <f t="shared" si="1013"/>
        <v>0</v>
      </c>
      <c r="S909" s="99">
        <f t="shared" si="696"/>
        <v>6133.7022792548778</v>
      </c>
      <c r="T909" s="108">
        <f t="shared" si="1063"/>
        <v>6133.7022792548778</v>
      </c>
      <c r="U909" s="108">
        <f t="shared" si="1064"/>
        <v>0</v>
      </c>
      <c r="V909" s="108"/>
      <c r="W909" s="108"/>
      <c r="X909" s="109">
        <f t="shared" si="1065"/>
        <v>0</v>
      </c>
      <c r="Y909" s="99">
        <f t="shared" si="8"/>
        <v>12267.404558509756</v>
      </c>
      <c r="Z909" s="108">
        <f t="shared" si="995"/>
        <v>12267.404558509756</v>
      </c>
      <c r="AA909" s="108">
        <f t="shared" si="1017"/>
        <v>0</v>
      </c>
      <c r="AB909" s="108"/>
      <c r="AC909" s="108"/>
      <c r="AD909" s="109">
        <f t="shared" si="996"/>
        <v>0</v>
      </c>
      <c r="AE909" s="99">
        <f t="shared" ref="AE909:AF909" si="1089">AO909</f>
        <v>24</v>
      </c>
      <c r="AF909" s="101">
        <f t="shared" si="1089"/>
        <v>36</v>
      </c>
      <c r="AG909" s="101">
        <f t="shared" si="1067"/>
        <v>19.001300000000001</v>
      </c>
      <c r="AH909" s="101">
        <f t="shared" si="853"/>
        <v>199</v>
      </c>
      <c r="AI909" s="101">
        <f t="shared" si="854"/>
        <v>200</v>
      </c>
      <c r="AJ909" s="108">
        <f t="shared" si="1068"/>
        <v>1.4285714285714286</v>
      </c>
      <c r="AK909" s="101">
        <f t="shared" si="463"/>
        <v>6133.7022792548778</v>
      </c>
      <c r="AL909" s="101">
        <f t="shared" si="1069"/>
        <v>6133.7022792548778</v>
      </c>
      <c r="AM909" s="101"/>
      <c r="AN909" s="101"/>
      <c r="AO909" s="1">
        <v>24</v>
      </c>
      <c r="AP909" s="2">
        <v>36</v>
      </c>
      <c r="AQ909" s="74">
        <f t="shared" si="1070"/>
        <v>199</v>
      </c>
      <c r="AR909" s="31">
        <f t="shared" si="1071"/>
        <v>0</v>
      </c>
      <c r="AS909" s="2">
        <f t="shared" si="1072"/>
        <v>0</v>
      </c>
      <c r="AT909" s="33">
        <f t="shared" si="1073"/>
        <v>0</v>
      </c>
      <c r="AU909" s="31">
        <f t="shared" si="1074"/>
        <v>1</v>
      </c>
      <c r="AV909" s="2">
        <f t="shared" si="1075"/>
        <v>0</v>
      </c>
      <c r="AW909" s="33">
        <f t="shared" si="1076"/>
        <v>1</v>
      </c>
      <c r="AX909" s="31">
        <f t="shared" si="1077"/>
        <v>0</v>
      </c>
      <c r="AY909" s="33">
        <f t="shared" si="1078"/>
        <v>0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customHeight="1">
      <c r="A910" s="2"/>
      <c r="B910" s="107">
        <v>835</v>
      </c>
      <c r="C910" s="31">
        <v>1</v>
      </c>
      <c r="D910" s="113" t="s">
        <v>12</v>
      </c>
      <c r="E910" s="2" t="s">
        <v>67</v>
      </c>
      <c r="F910" s="2"/>
      <c r="G910" s="2"/>
      <c r="H910" s="33"/>
      <c r="I910" s="99">
        <f t="shared" si="0"/>
        <v>270.91262573313958</v>
      </c>
      <c r="J910" s="101">
        <f t="shared" si="1"/>
        <v>4.208333333333333</v>
      </c>
      <c r="K910" s="101">
        <f t="shared" si="2"/>
        <v>858</v>
      </c>
      <c r="L910" s="74">
        <f t="shared" si="1010"/>
        <v>108</v>
      </c>
      <c r="M910" s="99">
        <f t="shared" si="1032"/>
        <v>6501.9030175953494</v>
      </c>
      <c r="N910" s="108">
        <f t="shared" si="1011"/>
        <v>5858.220495820211</v>
      </c>
      <c r="O910" s="108">
        <f t="shared" si="1012"/>
        <v>0</v>
      </c>
      <c r="P910" s="108"/>
      <c r="Q910" s="108"/>
      <c r="R910" s="109">
        <f t="shared" si="1013"/>
        <v>0</v>
      </c>
      <c r="S910" s="99">
        <f t="shared" si="696"/>
        <v>4922.8205875231706</v>
      </c>
      <c r="T910" s="108">
        <f t="shared" si="1063"/>
        <v>4922.8205875231706</v>
      </c>
      <c r="U910" s="108">
        <f t="shared" si="1064"/>
        <v>0</v>
      </c>
      <c r="V910" s="108"/>
      <c r="W910" s="108"/>
      <c r="X910" s="109">
        <f t="shared" si="1065"/>
        <v>0</v>
      </c>
      <c r="Y910" s="99">
        <f t="shared" si="8"/>
        <v>9845.6411750463412</v>
      </c>
      <c r="Z910" s="108">
        <f t="shared" si="995"/>
        <v>9845.6411750463412</v>
      </c>
      <c r="AA910" s="108">
        <f t="shared" si="1017"/>
        <v>0</v>
      </c>
      <c r="AB910" s="108"/>
      <c r="AC910" s="108"/>
      <c r="AD910" s="109">
        <f t="shared" si="996"/>
        <v>0</v>
      </c>
      <c r="AE910" s="99">
        <f t="shared" ref="AE910:AF910" si="1090">AO910</f>
        <v>24</v>
      </c>
      <c r="AF910" s="101">
        <f t="shared" si="1090"/>
        <v>36</v>
      </c>
      <c r="AG910" s="101">
        <f t="shared" si="1067"/>
        <v>19.001300000000001</v>
      </c>
      <c r="AH910" s="101">
        <f t="shared" si="853"/>
        <v>101</v>
      </c>
      <c r="AI910" s="101">
        <f t="shared" si="854"/>
        <v>200</v>
      </c>
      <c r="AJ910" s="108">
        <f t="shared" si="1068"/>
        <v>1.4285714285714286</v>
      </c>
      <c r="AK910" s="101">
        <f t="shared" si="463"/>
        <v>4922.8205875231706</v>
      </c>
      <c r="AL910" s="101">
        <f t="shared" si="1069"/>
        <v>4922.8205875231706</v>
      </c>
      <c r="AM910" s="101"/>
      <c r="AN910" s="101"/>
      <c r="AO910" s="1">
        <v>24</v>
      </c>
      <c r="AP910" s="2">
        <v>36</v>
      </c>
      <c r="AQ910" s="74">
        <f t="shared" si="1070"/>
        <v>101</v>
      </c>
      <c r="AR910" s="31">
        <f t="shared" si="1071"/>
        <v>0</v>
      </c>
      <c r="AS910" s="2">
        <f t="shared" si="1072"/>
        <v>0</v>
      </c>
      <c r="AT910" s="33">
        <f t="shared" si="1073"/>
        <v>0</v>
      </c>
      <c r="AU910" s="31">
        <f t="shared" si="1074"/>
        <v>1</v>
      </c>
      <c r="AV910" s="2">
        <f t="shared" si="1075"/>
        <v>0</v>
      </c>
      <c r="AW910" s="33">
        <f t="shared" si="1076"/>
        <v>1</v>
      </c>
      <c r="AX910" s="31">
        <f t="shared" si="1077"/>
        <v>0</v>
      </c>
      <c r="AY910" s="33">
        <f t="shared" si="1078"/>
        <v>0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customHeight="1">
      <c r="A911" s="2"/>
      <c r="B911" s="107">
        <v>836</v>
      </c>
      <c r="C911" s="31">
        <v>10</v>
      </c>
      <c r="D911" s="113" t="s">
        <v>15</v>
      </c>
      <c r="E911" s="2" t="s">
        <v>144</v>
      </c>
      <c r="F911" s="2"/>
      <c r="G911" s="1" t="s">
        <v>174</v>
      </c>
      <c r="H911" s="33">
        <f t="shared" ref="H911:H941" si="1091">IF(AX911=AT911,3,4)</f>
        <v>4</v>
      </c>
      <c r="I911" s="99">
        <f t="shared" si="0"/>
        <v>531.35404690832479</v>
      </c>
      <c r="J911" s="101">
        <f t="shared" si="1"/>
        <v>19.733333333333334</v>
      </c>
      <c r="K911" s="101">
        <f t="shared" si="2"/>
        <v>559</v>
      </c>
      <c r="L911" s="74">
        <f t="shared" si="1010"/>
        <v>53</v>
      </c>
      <c r="M911" s="99">
        <f t="shared" si="1032"/>
        <v>15940.621407249744</v>
      </c>
      <c r="N911" s="108">
        <f t="shared" si="1011"/>
        <v>3590.6285741015899</v>
      </c>
      <c r="O911" s="108">
        <f t="shared" ref="O911:O956" si="1092">U911*(1+(AG911/100)*(AI911/100-1))</f>
        <v>3590.6285741015899</v>
      </c>
      <c r="P911" s="108">
        <f t="shared" ref="P911:P941" si="1093">V911*(1+(AG911/100)*(AI911/100-1))</f>
        <v>3590.6285741015899</v>
      </c>
      <c r="Q911" s="108">
        <f t="shared" ref="Q911:Q941" si="1094">W911*(1+(AG911/100)*(AI911/100-1))</f>
        <v>3590.6285741015899</v>
      </c>
      <c r="R911" s="109">
        <f t="shared" ref="R911:R941" si="1095">X911*(1+(AG911/100)*(AI911/100-1))</f>
        <v>0</v>
      </c>
      <c r="S911" s="99">
        <f t="shared" si="696"/>
        <v>9032.9540050341475</v>
      </c>
      <c r="T911" s="108">
        <f t="shared" ref="T911:T941" si="1096">AL911*AS911*AY911</f>
        <v>2258.2385012585369</v>
      </c>
      <c r="U911" s="108">
        <f t="shared" ref="U911:U941" si="1097">AL911*AS911*AY911</f>
        <v>2258.2385012585369</v>
      </c>
      <c r="V911" s="108">
        <f t="shared" ref="V911:V941" si="1098">AL911*AS911*AY911</f>
        <v>2258.2385012585369</v>
      </c>
      <c r="W911" s="108">
        <f t="shared" ref="W911:W941" si="1099">IF(H911=4,AL911*AS911*IF(AT911=0,AY911,1),0)</f>
        <v>2258.2385012585369</v>
      </c>
      <c r="X911" s="109">
        <f t="shared" ref="X911:X941" si="1100">AL911*IF(H911=3,11,IF(AT911=1,15,13))*IF(AW911=1,0,AW911)</f>
        <v>0</v>
      </c>
      <c r="Y911" s="99">
        <f t="shared" si="8"/>
        <v>18065.908010068295</v>
      </c>
      <c r="Z911" s="108">
        <f t="shared" ref="Z911:Z941" si="1101">T911*AI911/100</f>
        <v>4516.4770025170737</v>
      </c>
      <c r="AA911" s="108">
        <f t="shared" ref="AA911:AA941" si="1102">U911*AI911/100</f>
        <v>4516.4770025170737</v>
      </c>
      <c r="AB911" s="108">
        <f t="shared" ref="AB911:AB941" si="1103">V911*AI911/100</f>
        <v>4516.4770025170737</v>
      </c>
      <c r="AC911" s="108">
        <f t="shared" ref="AC911:AC941" si="1104">W911*AI911/100</f>
        <v>4516.4770025170737</v>
      </c>
      <c r="AD911" s="109">
        <f t="shared" ref="AD911:AD941" si="1105">X911*AI911/100</f>
        <v>0</v>
      </c>
      <c r="AE911" s="99">
        <f t="shared" ref="AE911:AF911" si="1106">AO911</f>
        <v>30</v>
      </c>
      <c r="AF911" s="101">
        <f t="shared" si="1106"/>
        <v>36</v>
      </c>
      <c r="AG911" s="101">
        <f t="shared" ref="AG911:AG941" si="1107">IF($D$57+AX911&gt;100,100,$D$57+AX911)</f>
        <v>59.001300000000001</v>
      </c>
      <c r="AH911" s="101">
        <f t="shared" si="853"/>
        <v>592</v>
      </c>
      <c r="AI911" s="101">
        <f t="shared" si="854"/>
        <v>200</v>
      </c>
      <c r="AJ911" s="108">
        <f t="shared" ref="AJ911:AJ941" si="1108">10*AU911/IF(AT911=1,2.5,(IF(AY911=1,3,2.5)))</f>
        <v>3.3333333333333335</v>
      </c>
      <c r="AK911" s="101">
        <f t="shared" si="463"/>
        <v>2258.2385012585369</v>
      </c>
      <c r="AL911" s="101">
        <f t="shared" ref="AL911:AL941" si="1109">((VLOOKUP(C911,$B$36:$AG$39,22,FALSE)+VLOOKUP(C911,$B$40:$AG$43,22,FALSE)*$D$54))*$D$59/100</f>
        <v>2258.2385012585369</v>
      </c>
      <c r="AM911" s="101"/>
      <c r="AN911" s="101"/>
      <c r="AO911" s="1">
        <v>30</v>
      </c>
      <c r="AP911" s="2">
        <v>36</v>
      </c>
      <c r="AQ911" s="74">
        <f t="shared" ref="AQ911:AQ941" si="1110">VLOOKUP(C911,$B$45:$AA$48,22,FALSE)</f>
        <v>592</v>
      </c>
      <c r="AR911" s="31">
        <f t="shared" ref="AR911:AR941" si="1111">IF(LEFT(E911,1)*1=1,$S$65,$R$65)</f>
        <v>0</v>
      </c>
      <c r="AS911" s="2">
        <f t="shared" ref="AS911:AS941" si="1112">IF(LEFT(E911,1)*1=2,$U$65,$T$65)</f>
        <v>1</v>
      </c>
      <c r="AT911" s="33">
        <f t="shared" ref="AT911:AT941" si="1113">IF(LEFT(E911,1)*1=3,$W$65,$V$65)</f>
        <v>0</v>
      </c>
      <c r="AU911" s="31">
        <f t="shared" ref="AU911:AU941" si="1114">IF(MID(E911,3,1)*1=1,$Y$65,$X$65)</f>
        <v>1</v>
      </c>
      <c r="AV911" s="2">
        <f t="shared" ref="AV911:AV941" si="1115">IF(MID(E911,3,1)*1=2,$AA$65,$Z$65)</f>
        <v>0</v>
      </c>
      <c r="AW911" s="33">
        <f t="shared" ref="AW911:AW941" si="1116">IF(MID(E911,3,1)*1=3,$AC$65,$AB$65)</f>
        <v>1</v>
      </c>
      <c r="AX911" s="31">
        <f t="shared" ref="AX911:AX941" si="1117">IF(MID(E911,5,1)*1=1,$AE$65,$AD$65)</f>
        <v>40</v>
      </c>
      <c r="AY911" s="33">
        <f t="shared" ref="AY911:AY941" si="1118">IF(MID(E911,5,1)*1=2,$AG$65,$AF$65)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customHeight="1">
      <c r="A912" s="2"/>
      <c r="B912" s="107">
        <v>837</v>
      </c>
      <c r="C912" s="31">
        <v>10</v>
      </c>
      <c r="D912" s="113" t="s">
        <v>15</v>
      </c>
      <c r="E912" s="2" t="s">
        <v>138</v>
      </c>
      <c r="F912" s="2"/>
      <c r="G912" s="1" t="s">
        <v>174</v>
      </c>
      <c r="H912" s="33">
        <f t="shared" si="1091"/>
        <v>4</v>
      </c>
      <c r="I912" s="99">
        <f t="shared" si="0"/>
        <v>531.35404690832479</v>
      </c>
      <c r="J912" s="101">
        <f t="shared" si="1"/>
        <v>19.733333333333334</v>
      </c>
      <c r="K912" s="101">
        <f t="shared" si="2"/>
        <v>559</v>
      </c>
      <c r="L912" s="74">
        <f t="shared" si="1010"/>
        <v>53</v>
      </c>
      <c r="M912" s="99">
        <f t="shared" si="1032"/>
        <v>15940.621407249744</v>
      </c>
      <c r="N912" s="108">
        <f t="shared" si="1011"/>
        <v>3590.6285741015899</v>
      </c>
      <c r="O912" s="108">
        <f t="shared" si="1092"/>
        <v>3590.6285741015899</v>
      </c>
      <c r="P912" s="108">
        <f t="shared" si="1093"/>
        <v>3590.6285741015899</v>
      </c>
      <c r="Q912" s="108">
        <f t="shared" si="1094"/>
        <v>3590.6285741015899</v>
      </c>
      <c r="R912" s="109">
        <f t="shared" si="1095"/>
        <v>0</v>
      </c>
      <c r="S912" s="99">
        <f t="shared" si="696"/>
        <v>9032.9540050341475</v>
      </c>
      <c r="T912" s="108">
        <f t="shared" si="1096"/>
        <v>2258.2385012585369</v>
      </c>
      <c r="U912" s="108">
        <f t="shared" si="1097"/>
        <v>2258.2385012585369</v>
      </c>
      <c r="V912" s="108">
        <f t="shared" si="1098"/>
        <v>2258.2385012585369</v>
      </c>
      <c r="W912" s="108">
        <f t="shared" si="1099"/>
        <v>2258.2385012585369</v>
      </c>
      <c r="X912" s="109">
        <f t="shared" si="1100"/>
        <v>0</v>
      </c>
      <c r="Y912" s="99">
        <f t="shared" si="8"/>
        <v>18065.908010068295</v>
      </c>
      <c r="Z912" s="108">
        <f t="shared" si="1101"/>
        <v>4516.4770025170737</v>
      </c>
      <c r="AA912" s="108">
        <f t="shared" si="1102"/>
        <v>4516.4770025170737</v>
      </c>
      <c r="AB912" s="108">
        <f t="shared" si="1103"/>
        <v>4516.4770025170737</v>
      </c>
      <c r="AC912" s="108">
        <f t="shared" si="1104"/>
        <v>4516.4770025170737</v>
      </c>
      <c r="AD912" s="109">
        <f t="shared" si="1105"/>
        <v>0</v>
      </c>
      <c r="AE912" s="99">
        <f t="shared" ref="AE912:AF912" si="1119">AO912</f>
        <v>30</v>
      </c>
      <c r="AF912" s="101">
        <f t="shared" si="1119"/>
        <v>36</v>
      </c>
      <c r="AG912" s="101">
        <f t="shared" si="1107"/>
        <v>59.001300000000001</v>
      </c>
      <c r="AH912" s="101">
        <f t="shared" si="853"/>
        <v>592</v>
      </c>
      <c r="AI912" s="101">
        <f t="shared" si="854"/>
        <v>200</v>
      </c>
      <c r="AJ912" s="108">
        <f t="shared" si="1108"/>
        <v>2.6666666666666665</v>
      </c>
      <c r="AK912" s="101">
        <f t="shared" si="463"/>
        <v>2258.2385012585369</v>
      </c>
      <c r="AL912" s="101">
        <f t="shared" si="1109"/>
        <v>2258.2385012585369</v>
      </c>
      <c r="AM912" s="101"/>
      <c r="AN912" s="101"/>
      <c r="AO912" s="1">
        <v>30</v>
      </c>
      <c r="AP912" s="2">
        <v>36</v>
      </c>
      <c r="AQ912" s="74">
        <f t="shared" si="1110"/>
        <v>592</v>
      </c>
      <c r="AR912" s="31">
        <f t="shared" si="1111"/>
        <v>0</v>
      </c>
      <c r="AS912" s="2">
        <f t="shared" si="1112"/>
        <v>1</v>
      </c>
      <c r="AT912" s="33">
        <f t="shared" si="1113"/>
        <v>0</v>
      </c>
      <c r="AU912" s="31">
        <f t="shared" si="1114"/>
        <v>0.8</v>
      </c>
      <c r="AV912" s="2">
        <f t="shared" si="1115"/>
        <v>0</v>
      </c>
      <c r="AW912" s="33">
        <f t="shared" si="1116"/>
        <v>1</v>
      </c>
      <c r="AX912" s="31">
        <f t="shared" si="1117"/>
        <v>40</v>
      </c>
      <c r="AY912" s="33">
        <f t="shared" si="1118"/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customHeight="1">
      <c r="A913" s="2"/>
      <c r="B913" s="107">
        <v>838</v>
      </c>
      <c r="C913" s="31">
        <v>10</v>
      </c>
      <c r="D913" s="113" t="s">
        <v>15</v>
      </c>
      <c r="E913" s="2" t="s">
        <v>141</v>
      </c>
      <c r="F913" s="2"/>
      <c r="G913" s="1" t="s">
        <v>174</v>
      </c>
      <c r="H913" s="33">
        <f t="shared" si="1091"/>
        <v>4</v>
      </c>
      <c r="I913" s="99">
        <f t="shared" si="0"/>
        <v>876.73417739873582</v>
      </c>
      <c r="J913" s="101">
        <f t="shared" si="1"/>
        <v>19.733333333333334</v>
      </c>
      <c r="K913" s="101">
        <f t="shared" si="2"/>
        <v>227</v>
      </c>
      <c r="L913" s="74">
        <f t="shared" si="1010"/>
        <v>8</v>
      </c>
      <c r="M913" s="99">
        <f t="shared" si="1032"/>
        <v>26302.025321962075</v>
      </c>
      <c r="N913" s="108">
        <f t="shared" si="1011"/>
        <v>3590.6285741015899</v>
      </c>
      <c r="O913" s="108">
        <f t="shared" si="1092"/>
        <v>3590.6285741015899</v>
      </c>
      <c r="P913" s="108">
        <f t="shared" si="1093"/>
        <v>3590.6285741015899</v>
      </c>
      <c r="Q913" s="108">
        <f t="shared" si="1094"/>
        <v>3590.6285741015899</v>
      </c>
      <c r="R913" s="109">
        <f t="shared" si="1095"/>
        <v>9335.6342926641355</v>
      </c>
      <c r="S913" s="99">
        <f t="shared" si="696"/>
        <v>14904.374108306343</v>
      </c>
      <c r="T913" s="108">
        <f t="shared" si="1096"/>
        <v>2258.2385012585369</v>
      </c>
      <c r="U913" s="108">
        <f t="shared" si="1097"/>
        <v>2258.2385012585369</v>
      </c>
      <c r="V913" s="108">
        <f t="shared" si="1098"/>
        <v>2258.2385012585369</v>
      </c>
      <c r="W913" s="108">
        <f t="shared" si="1099"/>
        <v>2258.2385012585369</v>
      </c>
      <c r="X913" s="109">
        <f t="shared" si="1100"/>
        <v>5871.4201032721967</v>
      </c>
      <c r="Y913" s="99">
        <f t="shared" si="8"/>
        <v>29808.748216612687</v>
      </c>
      <c r="Z913" s="108">
        <f t="shared" si="1101"/>
        <v>4516.4770025170737</v>
      </c>
      <c r="AA913" s="108">
        <f t="shared" si="1102"/>
        <v>4516.4770025170737</v>
      </c>
      <c r="AB913" s="108">
        <f t="shared" si="1103"/>
        <v>4516.4770025170737</v>
      </c>
      <c r="AC913" s="108">
        <f t="shared" si="1104"/>
        <v>4516.4770025170737</v>
      </c>
      <c r="AD913" s="109">
        <f t="shared" si="1105"/>
        <v>11742.840206544392</v>
      </c>
      <c r="AE913" s="99">
        <f t="shared" ref="AE913:AF913" si="1120">AO913</f>
        <v>30</v>
      </c>
      <c r="AF913" s="101">
        <f t="shared" si="1120"/>
        <v>36</v>
      </c>
      <c r="AG913" s="101">
        <f t="shared" si="1107"/>
        <v>59.001300000000001</v>
      </c>
      <c r="AH913" s="101">
        <f t="shared" si="853"/>
        <v>592</v>
      </c>
      <c r="AI913" s="101">
        <f t="shared" si="854"/>
        <v>200</v>
      </c>
      <c r="AJ913" s="108">
        <f t="shared" si="1108"/>
        <v>3.3333333333333335</v>
      </c>
      <c r="AK913" s="101">
        <f t="shared" si="463"/>
        <v>2258.2385012585369</v>
      </c>
      <c r="AL913" s="101">
        <f t="shared" si="1109"/>
        <v>2258.2385012585369</v>
      </c>
      <c r="AM913" s="101"/>
      <c r="AN913" s="101"/>
      <c r="AO913" s="1">
        <v>30</v>
      </c>
      <c r="AP913" s="2">
        <v>36</v>
      </c>
      <c r="AQ913" s="74">
        <f t="shared" si="1110"/>
        <v>592</v>
      </c>
      <c r="AR913" s="31">
        <f t="shared" si="1111"/>
        <v>0</v>
      </c>
      <c r="AS913" s="2">
        <f t="shared" si="1112"/>
        <v>1</v>
      </c>
      <c r="AT913" s="33">
        <f t="shared" si="1113"/>
        <v>0</v>
      </c>
      <c r="AU913" s="31">
        <f t="shared" si="1114"/>
        <v>1</v>
      </c>
      <c r="AV913" s="2">
        <f t="shared" si="1115"/>
        <v>0</v>
      </c>
      <c r="AW913" s="33">
        <f t="shared" si="1116"/>
        <v>0.2</v>
      </c>
      <c r="AX913" s="31">
        <f t="shared" si="1117"/>
        <v>40</v>
      </c>
      <c r="AY913" s="33">
        <f t="shared" si="1118"/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customHeight="1">
      <c r="A914" s="2"/>
      <c r="B914" s="107">
        <v>839</v>
      </c>
      <c r="C914" s="31">
        <v>10</v>
      </c>
      <c r="D914" s="113" t="s">
        <v>15</v>
      </c>
      <c r="E914" s="2" t="s">
        <v>161</v>
      </c>
      <c r="F914" s="1"/>
      <c r="G914" s="1" t="s">
        <v>174</v>
      </c>
      <c r="H914" s="33">
        <f t="shared" si="1091"/>
        <v>4</v>
      </c>
      <c r="I914" s="99">
        <f t="shared" si="0"/>
        <v>664.19255863540593</v>
      </c>
      <c r="J914" s="101">
        <f t="shared" si="1"/>
        <v>19.733333333333334</v>
      </c>
      <c r="K914" s="101">
        <f t="shared" si="2"/>
        <v>396</v>
      </c>
      <c r="L914" s="74">
        <f t="shared" si="1010"/>
        <v>23</v>
      </c>
      <c r="M914" s="99">
        <f t="shared" si="1032"/>
        <v>19925.776759062177</v>
      </c>
      <c r="N914" s="108">
        <f t="shared" si="1011"/>
        <v>4488.2857176269872</v>
      </c>
      <c r="O914" s="108">
        <f t="shared" si="1092"/>
        <v>4488.2857176269872</v>
      </c>
      <c r="P914" s="108">
        <f t="shared" si="1093"/>
        <v>4488.2857176269872</v>
      </c>
      <c r="Q914" s="108">
        <f t="shared" si="1094"/>
        <v>4488.2857176269872</v>
      </c>
      <c r="R914" s="109">
        <f t="shared" si="1095"/>
        <v>0</v>
      </c>
      <c r="S914" s="99">
        <f t="shared" si="696"/>
        <v>11291.192506292684</v>
      </c>
      <c r="T914" s="108">
        <f t="shared" si="1096"/>
        <v>2822.798126573171</v>
      </c>
      <c r="U914" s="108">
        <f t="shared" si="1097"/>
        <v>2822.798126573171</v>
      </c>
      <c r="V914" s="108">
        <f t="shared" si="1098"/>
        <v>2822.798126573171</v>
      </c>
      <c r="W914" s="108">
        <f t="shared" si="1099"/>
        <v>2822.798126573171</v>
      </c>
      <c r="X914" s="109">
        <f t="shared" si="1100"/>
        <v>0</v>
      </c>
      <c r="Y914" s="99">
        <f t="shared" si="8"/>
        <v>22582.385012585368</v>
      </c>
      <c r="Z914" s="108">
        <f t="shared" si="1101"/>
        <v>5645.596253146342</v>
      </c>
      <c r="AA914" s="108">
        <f t="shared" si="1102"/>
        <v>5645.596253146342</v>
      </c>
      <c r="AB914" s="108">
        <f t="shared" si="1103"/>
        <v>5645.596253146342</v>
      </c>
      <c r="AC914" s="108">
        <f t="shared" si="1104"/>
        <v>5645.596253146342</v>
      </c>
      <c r="AD914" s="109">
        <f t="shared" si="1105"/>
        <v>0</v>
      </c>
      <c r="AE914" s="99">
        <f t="shared" ref="AE914:AF914" si="1121">AO914</f>
        <v>30</v>
      </c>
      <c r="AF914" s="101">
        <f t="shared" si="1121"/>
        <v>36</v>
      </c>
      <c r="AG914" s="101">
        <f t="shared" si="1107"/>
        <v>59.001300000000001</v>
      </c>
      <c r="AH914" s="101">
        <f t="shared" si="853"/>
        <v>592</v>
      </c>
      <c r="AI914" s="101">
        <f t="shared" si="854"/>
        <v>200</v>
      </c>
      <c r="AJ914" s="108">
        <f t="shared" si="1108"/>
        <v>3.3333333333333335</v>
      </c>
      <c r="AK914" s="101">
        <f t="shared" si="463"/>
        <v>2258.2385012585369</v>
      </c>
      <c r="AL914" s="101">
        <f t="shared" si="1109"/>
        <v>2258.2385012585369</v>
      </c>
      <c r="AM914" s="101"/>
      <c r="AN914" s="101"/>
      <c r="AO914" s="1">
        <v>30</v>
      </c>
      <c r="AP914" s="2">
        <v>36</v>
      </c>
      <c r="AQ914" s="74">
        <f t="shared" si="1110"/>
        <v>592</v>
      </c>
      <c r="AR914" s="31">
        <f t="shared" si="1111"/>
        <v>0</v>
      </c>
      <c r="AS914" s="2">
        <f t="shared" si="1112"/>
        <v>1.25</v>
      </c>
      <c r="AT914" s="33">
        <f t="shared" si="1113"/>
        <v>0</v>
      </c>
      <c r="AU914" s="31">
        <f t="shared" si="1114"/>
        <v>1</v>
      </c>
      <c r="AV914" s="2">
        <f t="shared" si="1115"/>
        <v>0</v>
      </c>
      <c r="AW914" s="33">
        <f t="shared" si="1116"/>
        <v>1</v>
      </c>
      <c r="AX914" s="31">
        <f t="shared" si="1117"/>
        <v>40</v>
      </c>
      <c r="AY914" s="33">
        <f t="shared" si="1118"/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customHeight="1">
      <c r="A915" s="2"/>
      <c r="B915" s="107">
        <v>840</v>
      </c>
      <c r="C915" s="31">
        <v>10</v>
      </c>
      <c r="D915" s="113" t="s">
        <v>15</v>
      </c>
      <c r="E915" s="2" t="s">
        <v>169</v>
      </c>
      <c r="F915" s="1"/>
      <c r="G915" s="1" t="s">
        <v>174</v>
      </c>
      <c r="H915" s="33">
        <f t="shared" si="1091"/>
        <v>4</v>
      </c>
      <c r="I915" s="99">
        <f t="shared" si="0"/>
        <v>664.19255863540593</v>
      </c>
      <c r="J915" s="101">
        <f t="shared" si="1"/>
        <v>19.733333333333334</v>
      </c>
      <c r="K915" s="101">
        <f t="shared" si="2"/>
        <v>396</v>
      </c>
      <c r="L915" s="74">
        <f t="shared" si="1010"/>
        <v>23</v>
      </c>
      <c r="M915" s="99">
        <f t="shared" si="1032"/>
        <v>19925.776759062177</v>
      </c>
      <c r="N915" s="108">
        <f t="shared" si="1011"/>
        <v>4488.2857176269872</v>
      </c>
      <c r="O915" s="108">
        <f t="shared" si="1092"/>
        <v>4488.2857176269872</v>
      </c>
      <c r="P915" s="108">
        <f t="shared" si="1093"/>
        <v>4488.2857176269872</v>
      </c>
      <c r="Q915" s="108">
        <f t="shared" si="1094"/>
        <v>4488.2857176269872</v>
      </c>
      <c r="R915" s="109">
        <f t="shared" si="1095"/>
        <v>0</v>
      </c>
      <c r="S915" s="99">
        <f t="shared" si="696"/>
        <v>11291.192506292684</v>
      </c>
      <c r="T915" s="108">
        <f t="shared" si="1096"/>
        <v>2822.798126573171</v>
      </c>
      <c r="U915" s="108">
        <f t="shared" si="1097"/>
        <v>2822.798126573171</v>
      </c>
      <c r="V915" s="108">
        <f t="shared" si="1098"/>
        <v>2822.798126573171</v>
      </c>
      <c r="W915" s="108">
        <f t="shared" si="1099"/>
        <v>2822.798126573171</v>
      </c>
      <c r="X915" s="109">
        <f t="shared" si="1100"/>
        <v>0</v>
      </c>
      <c r="Y915" s="99">
        <f t="shared" si="8"/>
        <v>22582.385012585368</v>
      </c>
      <c r="Z915" s="108">
        <f t="shared" si="1101"/>
        <v>5645.596253146342</v>
      </c>
      <c r="AA915" s="108">
        <f t="shared" si="1102"/>
        <v>5645.596253146342</v>
      </c>
      <c r="AB915" s="108">
        <f t="shared" si="1103"/>
        <v>5645.596253146342</v>
      </c>
      <c r="AC915" s="108">
        <f t="shared" si="1104"/>
        <v>5645.596253146342</v>
      </c>
      <c r="AD915" s="109">
        <f t="shared" si="1105"/>
        <v>0</v>
      </c>
      <c r="AE915" s="99">
        <f t="shared" ref="AE915:AF915" si="1122">AO915</f>
        <v>30</v>
      </c>
      <c r="AF915" s="101">
        <f t="shared" si="1122"/>
        <v>36</v>
      </c>
      <c r="AG915" s="101">
        <f t="shared" si="1107"/>
        <v>59.001300000000001</v>
      </c>
      <c r="AH915" s="101">
        <f t="shared" si="853"/>
        <v>592</v>
      </c>
      <c r="AI915" s="101">
        <f t="shared" si="854"/>
        <v>200</v>
      </c>
      <c r="AJ915" s="108">
        <f t="shared" si="1108"/>
        <v>2.6666666666666665</v>
      </c>
      <c r="AK915" s="101">
        <f t="shared" si="463"/>
        <v>2258.2385012585369</v>
      </c>
      <c r="AL915" s="101">
        <f t="shared" si="1109"/>
        <v>2258.2385012585369</v>
      </c>
      <c r="AM915" s="101"/>
      <c r="AN915" s="101"/>
      <c r="AO915" s="1">
        <v>30</v>
      </c>
      <c r="AP915" s="2">
        <v>36</v>
      </c>
      <c r="AQ915" s="74">
        <f t="shared" si="1110"/>
        <v>592</v>
      </c>
      <c r="AR915" s="31">
        <f t="shared" si="1111"/>
        <v>0</v>
      </c>
      <c r="AS915" s="2">
        <f t="shared" si="1112"/>
        <v>1.25</v>
      </c>
      <c r="AT915" s="33">
        <f t="shared" si="1113"/>
        <v>0</v>
      </c>
      <c r="AU915" s="31">
        <f t="shared" si="1114"/>
        <v>0.8</v>
      </c>
      <c r="AV915" s="2">
        <f t="shared" si="1115"/>
        <v>0</v>
      </c>
      <c r="AW915" s="33">
        <f t="shared" si="1116"/>
        <v>1</v>
      </c>
      <c r="AX915" s="31">
        <f t="shared" si="1117"/>
        <v>40</v>
      </c>
      <c r="AY915" s="33">
        <f t="shared" si="1118"/>
        <v>1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customHeight="1">
      <c r="A916" s="2"/>
      <c r="B916" s="107">
        <v>841</v>
      </c>
      <c r="C916" s="31">
        <v>10</v>
      </c>
      <c r="D916" s="113" t="s">
        <v>15</v>
      </c>
      <c r="E916" s="2" t="s">
        <v>171</v>
      </c>
      <c r="F916" s="1"/>
      <c r="G916" s="1" t="s">
        <v>174</v>
      </c>
      <c r="H916" s="33">
        <f t="shared" si="1091"/>
        <v>4</v>
      </c>
      <c r="I916" s="99">
        <f t="shared" si="0"/>
        <v>1009.572689125817</v>
      </c>
      <c r="J916" s="101">
        <f t="shared" si="1"/>
        <v>19.733333333333334</v>
      </c>
      <c r="K916" s="101">
        <f t="shared" si="2"/>
        <v>154</v>
      </c>
      <c r="L916" s="74">
        <f t="shared" si="1010"/>
        <v>1</v>
      </c>
      <c r="M916" s="99">
        <f t="shared" si="1032"/>
        <v>30287.18067377451</v>
      </c>
      <c r="N916" s="108">
        <f t="shared" si="1011"/>
        <v>4488.2857176269872</v>
      </c>
      <c r="O916" s="108">
        <f t="shared" si="1092"/>
        <v>4488.2857176269872</v>
      </c>
      <c r="P916" s="108">
        <f t="shared" si="1093"/>
        <v>4488.2857176269872</v>
      </c>
      <c r="Q916" s="108">
        <f t="shared" si="1094"/>
        <v>4488.2857176269872</v>
      </c>
      <c r="R916" s="109">
        <f t="shared" si="1095"/>
        <v>9335.6342926641355</v>
      </c>
      <c r="S916" s="99">
        <f t="shared" si="696"/>
        <v>17162.61260956488</v>
      </c>
      <c r="T916" s="108">
        <f t="shared" si="1096"/>
        <v>2822.798126573171</v>
      </c>
      <c r="U916" s="108">
        <f t="shared" si="1097"/>
        <v>2822.798126573171</v>
      </c>
      <c r="V916" s="108">
        <f t="shared" si="1098"/>
        <v>2822.798126573171</v>
      </c>
      <c r="W916" s="108">
        <f t="shared" si="1099"/>
        <v>2822.798126573171</v>
      </c>
      <c r="X916" s="109">
        <f t="shared" si="1100"/>
        <v>5871.4201032721967</v>
      </c>
      <c r="Y916" s="99">
        <f t="shared" si="8"/>
        <v>34325.225219129759</v>
      </c>
      <c r="Z916" s="108">
        <f t="shared" si="1101"/>
        <v>5645.596253146342</v>
      </c>
      <c r="AA916" s="108">
        <f t="shared" si="1102"/>
        <v>5645.596253146342</v>
      </c>
      <c r="AB916" s="108">
        <f t="shared" si="1103"/>
        <v>5645.596253146342</v>
      </c>
      <c r="AC916" s="108">
        <f t="shared" si="1104"/>
        <v>5645.596253146342</v>
      </c>
      <c r="AD916" s="109">
        <f t="shared" si="1105"/>
        <v>11742.840206544392</v>
      </c>
      <c r="AE916" s="99">
        <f t="shared" ref="AE916:AF916" si="1123">AO916</f>
        <v>30</v>
      </c>
      <c r="AF916" s="101">
        <f t="shared" si="1123"/>
        <v>36</v>
      </c>
      <c r="AG916" s="101">
        <f t="shared" si="1107"/>
        <v>59.001300000000001</v>
      </c>
      <c r="AH916" s="101">
        <f t="shared" si="853"/>
        <v>592</v>
      </c>
      <c r="AI916" s="101">
        <f t="shared" si="854"/>
        <v>200</v>
      </c>
      <c r="AJ916" s="108">
        <f t="shared" si="1108"/>
        <v>3.3333333333333335</v>
      </c>
      <c r="AK916" s="101">
        <f t="shared" si="463"/>
        <v>2258.2385012585369</v>
      </c>
      <c r="AL916" s="101">
        <f t="shared" si="1109"/>
        <v>2258.2385012585369</v>
      </c>
      <c r="AM916" s="101"/>
      <c r="AN916" s="101"/>
      <c r="AO916" s="1">
        <v>30</v>
      </c>
      <c r="AP916" s="2">
        <v>36</v>
      </c>
      <c r="AQ916" s="74">
        <f t="shared" si="1110"/>
        <v>592</v>
      </c>
      <c r="AR916" s="31">
        <f t="shared" si="1111"/>
        <v>0</v>
      </c>
      <c r="AS916" s="2">
        <f t="shared" si="1112"/>
        <v>1.25</v>
      </c>
      <c r="AT916" s="33">
        <f t="shared" si="1113"/>
        <v>0</v>
      </c>
      <c r="AU916" s="31">
        <f t="shared" si="1114"/>
        <v>1</v>
      </c>
      <c r="AV916" s="2">
        <f t="shared" si="1115"/>
        <v>0</v>
      </c>
      <c r="AW916" s="33">
        <f t="shared" si="1116"/>
        <v>0.2</v>
      </c>
      <c r="AX916" s="31">
        <f t="shared" si="1117"/>
        <v>40</v>
      </c>
      <c r="AY916" s="33">
        <f t="shared" si="1118"/>
        <v>1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customHeight="1">
      <c r="A917" s="2"/>
      <c r="B917" s="107">
        <v>842</v>
      </c>
      <c r="C917" s="31">
        <v>10</v>
      </c>
      <c r="D917" s="113" t="s">
        <v>15</v>
      </c>
      <c r="E917" s="2" t="s">
        <v>146</v>
      </c>
      <c r="F917" s="2"/>
      <c r="G917" s="1" t="s">
        <v>174</v>
      </c>
      <c r="H917" s="33">
        <f t="shared" si="1091"/>
        <v>4</v>
      </c>
      <c r="I917" s="99">
        <f t="shared" si="0"/>
        <v>531.35404690832479</v>
      </c>
      <c r="J917" s="101">
        <f t="shared" si="1"/>
        <v>19.733333333333334</v>
      </c>
      <c r="K917" s="101">
        <f t="shared" si="2"/>
        <v>559</v>
      </c>
      <c r="L917" s="74">
        <f t="shared" si="1010"/>
        <v>53</v>
      </c>
      <c r="M917" s="99">
        <f t="shared" si="1032"/>
        <v>15940.621407249744</v>
      </c>
      <c r="N917" s="108">
        <f t="shared" si="1011"/>
        <v>3590.6285741015899</v>
      </c>
      <c r="O917" s="108">
        <f t="shared" si="1092"/>
        <v>3590.6285741015899</v>
      </c>
      <c r="P917" s="108">
        <f t="shared" si="1093"/>
        <v>3590.6285741015899</v>
      </c>
      <c r="Q917" s="108">
        <f t="shared" si="1094"/>
        <v>3590.6285741015899</v>
      </c>
      <c r="R917" s="109">
        <f t="shared" si="1095"/>
        <v>0</v>
      </c>
      <c r="S917" s="99">
        <f t="shared" si="696"/>
        <v>9032.9540050341475</v>
      </c>
      <c r="T917" s="108">
        <f t="shared" si="1096"/>
        <v>2258.2385012585369</v>
      </c>
      <c r="U917" s="108">
        <f t="shared" si="1097"/>
        <v>2258.2385012585369</v>
      </c>
      <c r="V917" s="108">
        <f t="shared" si="1098"/>
        <v>2258.2385012585369</v>
      </c>
      <c r="W917" s="108">
        <f t="shared" si="1099"/>
        <v>2258.2385012585369</v>
      </c>
      <c r="X917" s="109">
        <f t="shared" si="1100"/>
        <v>0</v>
      </c>
      <c r="Y917" s="99">
        <f t="shared" si="8"/>
        <v>18065.908010068295</v>
      </c>
      <c r="Z917" s="108">
        <f t="shared" si="1101"/>
        <v>4516.4770025170737</v>
      </c>
      <c r="AA917" s="108">
        <f t="shared" si="1102"/>
        <v>4516.4770025170737</v>
      </c>
      <c r="AB917" s="108">
        <f t="shared" si="1103"/>
        <v>4516.4770025170737</v>
      </c>
      <c r="AC917" s="108">
        <f t="shared" si="1104"/>
        <v>4516.4770025170737</v>
      </c>
      <c r="AD917" s="109">
        <f t="shared" si="1105"/>
        <v>0</v>
      </c>
      <c r="AE917" s="99">
        <f t="shared" ref="AE917:AF917" si="1124">AO917</f>
        <v>30</v>
      </c>
      <c r="AF917" s="101">
        <f t="shared" si="1124"/>
        <v>36</v>
      </c>
      <c r="AG917" s="101">
        <f t="shared" si="1107"/>
        <v>59.001300000000001</v>
      </c>
      <c r="AH917" s="101">
        <f t="shared" si="853"/>
        <v>592</v>
      </c>
      <c r="AI917" s="101">
        <f t="shared" si="854"/>
        <v>200</v>
      </c>
      <c r="AJ917" s="108">
        <f t="shared" si="1108"/>
        <v>4</v>
      </c>
      <c r="AK917" s="101">
        <f t="shared" si="463"/>
        <v>2258.2385012585369</v>
      </c>
      <c r="AL917" s="101">
        <f t="shared" si="1109"/>
        <v>2258.2385012585369</v>
      </c>
      <c r="AM917" s="101"/>
      <c r="AN917" s="101"/>
      <c r="AO917" s="1">
        <v>30</v>
      </c>
      <c r="AP917" s="2">
        <v>36</v>
      </c>
      <c r="AQ917" s="74">
        <f t="shared" si="1110"/>
        <v>592</v>
      </c>
      <c r="AR917" s="31">
        <f t="shared" si="1111"/>
        <v>0</v>
      </c>
      <c r="AS917" s="2">
        <f t="shared" si="1112"/>
        <v>1</v>
      </c>
      <c r="AT917" s="74">
        <f t="shared" si="1113"/>
        <v>1</v>
      </c>
      <c r="AU917" s="31">
        <f t="shared" si="1114"/>
        <v>1</v>
      </c>
      <c r="AV917" s="2">
        <f t="shared" si="1115"/>
        <v>0</v>
      </c>
      <c r="AW917" s="33">
        <f t="shared" si="1116"/>
        <v>1</v>
      </c>
      <c r="AX917" s="31">
        <f t="shared" si="1117"/>
        <v>40</v>
      </c>
      <c r="AY917" s="33">
        <f t="shared" si="1118"/>
        <v>1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customHeight="1">
      <c r="A918" s="2"/>
      <c r="B918" s="107">
        <v>843</v>
      </c>
      <c r="C918" s="31">
        <v>10</v>
      </c>
      <c r="D918" s="113" t="s">
        <v>15</v>
      </c>
      <c r="E918" s="2" t="s">
        <v>182</v>
      </c>
      <c r="F918" s="2"/>
      <c r="G918" s="1" t="s">
        <v>174</v>
      </c>
      <c r="H918" s="33">
        <f t="shared" si="1091"/>
        <v>4</v>
      </c>
      <c r="I918" s="99">
        <f t="shared" si="0"/>
        <v>531.35404690832479</v>
      </c>
      <c r="J918" s="101">
        <f t="shared" si="1"/>
        <v>19.733333333333334</v>
      </c>
      <c r="K918" s="101">
        <f t="shared" si="2"/>
        <v>559</v>
      </c>
      <c r="L918" s="74">
        <f t="shared" si="1010"/>
        <v>53</v>
      </c>
      <c r="M918" s="99">
        <f t="shared" si="1032"/>
        <v>15940.621407249744</v>
      </c>
      <c r="N918" s="108">
        <f t="shared" si="1011"/>
        <v>3590.6285741015899</v>
      </c>
      <c r="O918" s="108">
        <f t="shared" si="1092"/>
        <v>3590.6285741015899</v>
      </c>
      <c r="P918" s="108">
        <f t="shared" si="1093"/>
        <v>3590.6285741015899</v>
      </c>
      <c r="Q918" s="108">
        <f t="shared" si="1094"/>
        <v>3590.6285741015899</v>
      </c>
      <c r="R918" s="109">
        <f t="shared" si="1095"/>
        <v>0</v>
      </c>
      <c r="S918" s="99">
        <f t="shared" si="696"/>
        <v>9032.9540050341475</v>
      </c>
      <c r="T918" s="108">
        <f t="shared" si="1096"/>
        <v>2258.2385012585369</v>
      </c>
      <c r="U918" s="108">
        <f t="shared" si="1097"/>
        <v>2258.2385012585369</v>
      </c>
      <c r="V918" s="108">
        <f t="shared" si="1098"/>
        <v>2258.2385012585369</v>
      </c>
      <c r="W918" s="108">
        <f t="shared" si="1099"/>
        <v>2258.2385012585369</v>
      </c>
      <c r="X918" s="109">
        <f t="shared" si="1100"/>
        <v>0</v>
      </c>
      <c r="Y918" s="99">
        <f t="shared" si="8"/>
        <v>18065.908010068295</v>
      </c>
      <c r="Z918" s="108">
        <f t="shared" si="1101"/>
        <v>4516.4770025170737</v>
      </c>
      <c r="AA918" s="108">
        <f t="shared" si="1102"/>
        <v>4516.4770025170737</v>
      </c>
      <c r="AB918" s="108">
        <f t="shared" si="1103"/>
        <v>4516.4770025170737</v>
      </c>
      <c r="AC918" s="108">
        <f t="shared" si="1104"/>
        <v>4516.4770025170737</v>
      </c>
      <c r="AD918" s="109">
        <f t="shared" si="1105"/>
        <v>0</v>
      </c>
      <c r="AE918" s="99">
        <f t="shared" ref="AE918:AF918" si="1125">AO918</f>
        <v>30</v>
      </c>
      <c r="AF918" s="101">
        <f t="shared" si="1125"/>
        <v>36</v>
      </c>
      <c r="AG918" s="101">
        <f t="shared" si="1107"/>
        <v>59.001300000000001</v>
      </c>
      <c r="AH918" s="101">
        <f t="shared" si="853"/>
        <v>592</v>
      </c>
      <c r="AI918" s="101">
        <f t="shared" si="854"/>
        <v>200</v>
      </c>
      <c r="AJ918" s="108">
        <f t="shared" si="1108"/>
        <v>3.2</v>
      </c>
      <c r="AK918" s="101">
        <f t="shared" si="463"/>
        <v>2258.2385012585369</v>
      </c>
      <c r="AL918" s="101">
        <f t="shared" si="1109"/>
        <v>2258.2385012585369</v>
      </c>
      <c r="AM918" s="101"/>
      <c r="AN918" s="101"/>
      <c r="AO918" s="1">
        <v>30</v>
      </c>
      <c r="AP918" s="2">
        <v>36</v>
      </c>
      <c r="AQ918" s="74">
        <f t="shared" si="1110"/>
        <v>592</v>
      </c>
      <c r="AR918" s="31">
        <f t="shared" si="1111"/>
        <v>0</v>
      </c>
      <c r="AS918" s="2">
        <f t="shared" si="1112"/>
        <v>1</v>
      </c>
      <c r="AT918" s="74">
        <f t="shared" si="1113"/>
        <v>1</v>
      </c>
      <c r="AU918" s="31">
        <f t="shared" si="1114"/>
        <v>0.8</v>
      </c>
      <c r="AV918" s="2">
        <f t="shared" si="1115"/>
        <v>0</v>
      </c>
      <c r="AW918" s="33">
        <f t="shared" si="1116"/>
        <v>1</v>
      </c>
      <c r="AX918" s="31">
        <f t="shared" si="1117"/>
        <v>40</v>
      </c>
      <c r="AY918" s="33">
        <f t="shared" si="1118"/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customHeight="1">
      <c r="A919" s="2"/>
      <c r="B919" s="107">
        <v>844</v>
      </c>
      <c r="C919" s="31">
        <v>10</v>
      </c>
      <c r="D919" s="113" t="s">
        <v>15</v>
      </c>
      <c r="E919" s="2" t="s">
        <v>147</v>
      </c>
      <c r="F919" s="2"/>
      <c r="G919" s="1" t="s">
        <v>174</v>
      </c>
      <c r="H919" s="33">
        <f t="shared" si="1091"/>
        <v>4</v>
      </c>
      <c r="I919" s="99">
        <f t="shared" si="0"/>
        <v>929.86958208956844</v>
      </c>
      <c r="J919" s="101">
        <f t="shared" si="1"/>
        <v>19.733333333333334</v>
      </c>
      <c r="K919" s="101">
        <f t="shared" si="2"/>
        <v>189</v>
      </c>
      <c r="L919" s="74">
        <f t="shared" si="1010"/>
        <v>6</v>
      </c>
      <c r="M919" s="99">
        <f t="shared" si="1032"/>
        <v>27896.087462687054</v>
      </c>
      <c r="N919" s="108">
        <f t="shared" si="1011"/>
        <v>3590.6285741015899</v>
      </c>
      <c r="O919" s="108">
        <f t="shared" si="1092"/>
        <v>3590.6285741015899</v>
      </c>
      <c r="P919" s="108">
        <f t="shared" si="1093"/>
        <v>3590.6285741015899</v>
      </c>
      <c r="Q919" s="108">
        <f t="shared" si="1094"/>
        <v>3590.6285741015899</v>
      </c>
      <c r="R919" s="109">
        <f t="shared" si="1095"/>
        <v>10771.885722304771</v>
      </c>
      <c r="S919" s="99">
        <f t="shared" si="696"/>
        <v>15807.669508809759</v>
      </c>
      <c r="T919" s="108">
        <f t="shared" si="1096"/>
        <v>2258.2385012585369</v>
      </c>
      <c r="U919" s="108">
        <f t="shared" si="1097"/>
        <v>2258.2385012585369</v>
      </c>
      <c r="V919" s="108">
        <f t="shared" si="1098"/>
        <v>2258.2385012585369</v>
      </c>
      <c r="W919" s="108">
        <f t="shared" si="1099"/>
        <v>2258.2385012585369</v>
      </c>
      <c r="X919" s="109">
        <f t="shared" si="1100"/>
        <v>6774.7155037756111</v>
      </c>
      <c r="Y919" s="99">
        <f t="shared" si="8"/>
        <v>31615.339017619517</v>
      </c>
      <c r="Z919" s="108">
        <f t="shared" si="1101"/>
        <v>4516.4770025170737</v>
      </c>
      <c r="AA919" s="108">
        <f t="shared" si="1102"/>
        <v>4516.4770025170737</v>
      </c>
      <c r="AB919" s="108">
        <f t="shared" si="1103"/>
        <v>4516.4770025170737</v>
      </c>
      <c r="AC919" s="108">
        <f t="shared" si="1104"/>
        <v>4516.4770025170737</v>
      </c>
      <c r="AD919" s="109">
        <f t="shared" si="1105"/>
        <v>13549.431007551222</v>
      </c>
      <c r="AE919" s="99">
        <f t="shared" ref="AE919:AF919" si="1126">AO919</f>
        <v>30</v>
      </c>
      <c r="AF919" s="101">
        <f t="shared" si="1126"/>
        <v>36</v>
      </c>
      <c r="AG919" s="101">
        <f t="shared" si="1107"/>
        <v>59.001300000000001</v>
      </c>
      <c r="AH919" s="101">
        <f t="shared" si="853"/>
        <v>592</v>
      </c>
      <c r="AI919" s="101">
        <f t="shared" si="854"/>
        <v>200</v>
      </c>
      <c r="AJ919" s="108">
        <f t="shared" si="1108"/>
        <v>4</v>
      </c>
      <c r="AK919" s="101">
        <f t="shared" si="463"/>
        <v>2258.2385012585369</v>
      </c>
      <c r="AL919" s="101">
        <f t="shared" si="1109"/>
        <v>2258.2385012585369</v>
      </c>
      <c r="AM919" s="101"/>
      <c r="AN919" s="101"/>
      <c r="AO919" s="1">
        <v>30</v>
      </c>
      <c r="AP919" s="2">
        <v>36</v>
      </c>
      <c r="AQ919" s="74">
        <f t="shared" si="1110"/>
        <v>592</v>
      </c>
      <c r="AR919" s="31">
        <f t="shared" si="1111"/>
        <v>0</v>
      </c>
      <c r="AS919" s="2">
        <f t="shared" si="1112"/>
        <v>1</v>
      </c>
      <c r="AT919" s="74">
        <f t="shared" si="1113"/>
        <v>1</v>
      </c>
      <c r="AU919" s="31">
        <f t="shared" si="1114"/>
        <v>1</v>
      </c>
      <c r="AV919" s="2">
        <f t="shared" si="1115"/>
        <v>0</v>
      </c>
      <c r="AW919" s="33">
        <f t="shared" si="1116"/>
        <v>0.2</v>
      </c>
      <c r="AX919" s="31">
        <f t="shared" si="1117"/>
        <v>40</v>
      </c>
      <c r="AY919" s="33">
        <f t="shared" si="1118"/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customHeight="1">
      <c r="A920" s="2"/>
      <c r="B920" s="107">
        <v>845</v>
      </c>
      <c r="C920" s="31">
        <v>10</v>
      </c>
      <c r="D920" s="113" t="s">
        <v>15</v>
      </c>
      <c r="E920" s="2" t="s">
        <v>92</v>
      </c>
      <c r="F920" s="2"/>
      <c r="G920" s="2"/>
      <c r="H920" s="33">
        <f t="shared" si="1091"/>
        <v>3</v>
      </c>
      <c r="I920" s="99">
        <f t="shared" si="0"/>
        <v>387.73913662210833</v>
      </c>
      <c r="J920" s="101">
        <f t="shared" si="1"/>
        <v>19.733333333333334</v>
      </c>
      <c r="K920" s="101">
        <f t="shared" si="2"/>
        <v>747</v>
      </c>
      <c r="L920" s="74">
        <f t="shared" si="1010"/>
        <v>88</v>
      </c>
      <c r="M920" s="99">
        <f t="shared" si="1032"/>
        <v>11632.17409866325</v>
      </c>
      <c r="N920" s="108">
        <f t="shared" si="1011"/>
        <v>3493.5331256776276</v>
      </c>
      <c r="O920" s="108">
        <f t="shared" si="1092"/>
        <v>3493.5331256776276</v>
      </c>
      <c r="P920" s="108">
        <f t="shared" si="1093"/>
        <v>3493.5331256776276</v>
      </c>
      <c r="Q920" s="108">
        <f t="shared" si="1094"/>
        <v>0</v>
      </c>
      <c r="R920" s="109">
        <f t="shared" si="1095"/>
        <v>0</v>
      </c>
      <c r="S920" s="99">
        <f t="shared" si="696"/>
        <v>8807.1301549082928</v>
      </c>
      <c r="T920" s="108">
        <f t="shared" si="1096"/>
        <v>2935.7100516360979</v>
      </c>
      <c r="U920" s="108">
        <f t="shared" si="1097"/>
        <v>2935.7100516360979</v>
      </c>
      <c r="V920" s="108">
        <f t="shared" si="1098"/>
        <v>2935.7100516360979</v>
      </c>
      <c r="W920" s="108">
        <f t="shared" si="1099"/>
        <v>0</v>
      </c>
      <c r="X920" s="109">
        <f t="shared" si="1100"/>
        <v>0</v>
      </c>
      <c r="Y920" s="99">
        <f t="shared" si="8"/>
        <v>17614.260309816586</v>
      </c>
      <c r="Z920" s="108">
        <f t="shared" si="1101"/>
        <v>5871.4201032721958</v>
      </c>
      <c r="AA920" s="108">
        <f t="shared" si="1102"/>
        <v>5871.4201032721958</v>
      </c>
      <c r="AB920" s="108">
        <f t="shared" si="1103"/>
        <v>5871.4201032721958</v>
      </c>
      <c r="AC920" s="108">
        <f t="shared" si="1104"/>
        <v>0</v>
      </c>
      <c r="AD920" s="109">
        <f t="shared" si="1105"/>
        <v>0</v>
      </c>
      <c r="AE920" s="99">
        <f t="shared" ref="AE920:AF920" si="1127">AO920</f>
        <v>30</v>
      </c>
      <c r="AF920" s="101">
        <f t="shared" si="1127"/>
        <v>36</v>
      </c>
      <c r="AG920" s="101">
        <f t="shared" si="1107"/>
        <v>19.001300000000001</v>
      </c>
      <c r="AH920" s="101">
        <f t="shared" si="853"/>
        <v>592</v>
      </c>
      <c r="AI920" s="101">
        <f t="shared" si="854"/>
        <v>200</v>
      </c>
      <c r="AJ920" s="108">
        <f t="shared" si="1108"/>
        <v>4</v>
      </c>
      <c r="AK920" s="101">
        <f t="shared" si="463"/>
        <v>2258.2385012585369</v>
      </c>
      <c r="AL920" s="101">
        <f t="shared" si="1109"/>
        <v>2258.2385012585369</v>
      </c>
      <c r="AM920" s="101"/>
      <c r="AN920" s="101"/>
      <c r="AO920" s="1">
        <v>30</v>
      </c>
      <c r="AP920" s="2">
        <v>36</v>
      </c>
      <c r="AQ920" s="74">
        <f t="shared" si="1110"/>
        <v>592</v>
      </c>
      <c r="AR920" s="31">
        <f t="shared" si="1111"/>
        <v>0</v>
      </c>
      <c r="AS920" s="2">
        <f t="shared" si="1112"/>
        <v>1</v>
      </c>
      <c r="AT920" s="33">
        <f t="shared" si="1113"/>
        <v>0</v>
      </c>
      <c r="AU920" s="31">
        <f t="shared" si="1114"/>
        <v>1</v>
      </c>
      <c r="AV920" s="2">
        <f t="shared" si="1115"/>
        <v>0</v>
      </c>
      <c r="AW920" s="33">
        <f t="shared" si="1116"/>
        <v>1</v>
      </c>
      <c r="AX920" s="31">
        <f t="shared" si="1117"/>
        <v>0</v>
      </c>
      <c r="AY920" s="33">
        <f t="shared" si="1118"/>
        <v>1.3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customHeight="1">
      <c r="A921" s="2"/>
      <c r="B921" s="107">
        <v>846</v>
      </c>
      <c r="C921" s="31">
        <v>10</v>
      </c>
      <c r="D921" s="113" t="s">
        <v>15</v>
      </c>
      <c r="E921" s="2" t="s">
        <v>139</v>
      </c>
      <c r="F921" s="2"/>
      <c r="G921" s="2"/>
      <c r="H921" s="33">
        <f t="shared" si="1091"/>
        <v>3</v>
      </c>
      <c r="I921" s="99">
        <f t="shared" si="0"/>
        <v>387.73913662210833</v>
      </c>
      <c r="J921" s="101">
        <f t="shared" si="1"/>
        <v>19.733333333333334</v>
      </c>
      <c r="K921" s="101">
        <f t="shared" si="2"/>
        <v>747</v>
      </c>
      <c r="L921" s="74">
        <f t="shared" si="1010"/>
        <v>88</v>
      </c>
      <c r="M921" s="99">
        <f t="shared" si="1032"/>
        <v>11632.17409866325</v>
      </c>
      <c r="N921" s="108">
        <f t="shared" si="1011"/>
        <v>3493.5331256776276</v>
      </c>
      <c r="O921" s="108">
        <f t="shared" si="1092"/>
        <v>3493.5331256776276</v>
      </c>
      <c r="P921" s="108">
        <f t="shared" si="1093"/>
        <v>3493.5331256776276</v>
      </c>
      <c r="Q921" s="108">
        <f t="shared" si="1094"/>
        <v>0</v>
      </c>
      <c r="R921" s="109">
        <f t="shared" si="1095"/>
        <v>0</v>
      </c>
      <c r="S921" s="99">
        <f t="shared" si="696"/>
        <v>8807.1301549082928</v>
      </c>
      <c r="T921" s="108">
        <f t="shared" si="1096"/>
        <v>2935.7100516360979</v>
      </c>
      <c r="U921" s="108">
        <f t="shared" si="1097"/>
        <v>2935.7100516360979</v>
      </c>
      <c r="V921" s="108">
        <f t="shared" si="1098"/>
        <v>2935.7100516360979</v>
      </c>
      <c r="W921" s="108">
        <f t="shared" si="1099"/>
        <v>0</v>
      </c>
      <c r="X921" s="109">
        <f t="shared" si="1100"/>
        <v>0</v>
      </c>
      <c r="Y921" s="99">
        <f t="shared" si="8"/>
        <v>17614.260309816586</v>
      </c>
      <c r="Z921" s="108">
        <f t="shared" si="1101"/>
        <v>5871.4201032721958</v>
      </c>
      <c r="AA921" s="108">
        <f t="shared" si="1102"/>
        <v>5871.4201032721958</v>
      </c>
      <c r="AB921" s="108">
        <f t="shared" si="1103"/>
        <v>5871.4201032721958</v>
      </c>
      <c r="AC921" s="108">
        <f t="shared" si="1104"/>
        <v>0</v>
      </c>
      <c r="AD921" s="109">
        <f t="shared" si="1105"/>
        <v>0</v>
      </c>
      <c r="AE921" s="99">
        <f t="shared" ref="AE921:AF921" si="1128">AO921</f>
        <v>30</v>
      </c>
      <c r="AF921" s="101">
        <f t="shared" si="1128"/>
        <v>36</v>
      </c>
      <c r="AG921" s="101">
        <f t="shared" si="1107"/>
        <v>19.001300000000001</v>
      </c>
      <c r="AH921" s="101">
        <f t="shared" si="853"/>
        <v>592</v>
      </c>
      <c r="AI921" s="101">
        <f t="shared" si="854"/>
        <v>200</v>
      </c>
      <c r="AJ921" s="108">
        <f t="shared" si="1108"/>
        <v>3.2</v>
      </c>
      <c r="AK921" s="101">
        <f t="shared" si="463"/>
        <v>2258.2385012585369</v>
      </c>
      <c r="AL921" s="101">
        <f t="shared" si="1109"/>
        <v>2258.2385012585369</v>
      </c>
      <c r="AM921" s="101"/>
      <c r="AN921" s="101"/>
      <c r="AO921" s="1">
        <v>30</v>
      </c>
      <c r="AP921" s="2">
        <v>36</v>
      </c>
      <c r="AQ921" s="74">
        <f t="shared" si="1110"/>
        <v>592</v>
      </c>
      <c r="AR921" s="31">
        <f t="shared" si="1111"/>
        <v>0</v>
      </c>
      <c r="AS921" s="2">
        <f t="shared" si="1112"/>
        <v>1</v>
      </c>
      <c r="AT921" s="33">
        <f t="shared" si="1113"/>
        <v>0</v>
      </c>
      <c r="AU921" s="31">
        <f t="shared" si="1114"/>
        <v>0.8</v>
      </c>
      <c r="AV921" s="2">
        <f t="shared" si="1115"/>
        <v>0</v>
      </c>
      <c r="AW921" s="33">
        <f t="shared" si="1116"/>
        <v>1</v>
      </c>
      <c r="AX921" s="31">
        <f t="shared" si="1117"/>
        <v>0</v>
      </c>
      <c r="AY921" s="33">
        <f t="shared" si="1118"/>
        <v>1.3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customHeight="1">
      <c r="A922" s="2"/>
      <c r="B922" s="107">
        <v>847</v>
      </c>
      <c r="C922" s="31">
        <v>10</v>
      </c>
      <c r="D922" s="113" t="s">
        <v>15</v>
      </c>
      <c r="E922" s="2" t="s">
        <v>98</v>
      </c>
      <c r="F922" s="2"/>
      <c r="G922" s="2"/>
      <c r="H922" s="33">
        <f t="shared" si="1091"/>
        <v>3</v>
      </c>
      <c r="I922" s="99">
        <f t="shared" si="0"/>
        <v>606.46377779355396</v>
      </c>
      <c r="J922" s="101">
        <f t="shared" si="1"/>
        <v>19.733333333333334</v>
      </c>
      <c r="K922" s="101">
        <f t="shared" si="2"/>
        <v>455</v>
      </c>
      <c r="L922" s="74">
        <f t="shared" si="1010"/>
        <v>36</v>
      </c>
      <c r="M922" s="99">
        <f t="shared" si="1032"/>
        <v>18193.91333380662</v>
      </c>
      <c r="N922" s="108">
        <f t="shared" si="1011"/>
        <v>3493.5331256776276</v>
      </c>
      <c r="O922" s="108">
        <f t="shared" si="1092"/>
        <v>3493.5331256776276</v>
      </c>
      <c r="P922" s="108">
        <f t="shared" si="1093"/>
        <v>3493.5331256776276</v>
      </c>
      <c r="Q922" s="108">
        <f t="shared" si="1094"/>
        <v>0</v>
      </c>
      <c r="R922" s="109">
        <f t="shared" si="1095"/>
        <v>5912.1329819159855</v>
      </c>
      <c r="S922" s="99">
        <f t="shared" si="696"/>
        <v>13775.254857677075</v>
      </c>
      <c r="T922" s="108">
        <f t="shared" si="1096"/>
        <v>2935.7100516360979</v>
      </c>
      <c r="U922" s="108">
        <f t="shared" si="1097"/>
        <v>2935.7100516360979</v>
      </c>
      <c r="V922" s="108">
        <f t="shared" si="1098"/>
        <v>2935.7100516360979</v>
      </c>
      <c r="W922" s="108">
        <f t="shared" si="1099"/>
        <v>0</v>
      </c>
      <c r="X922" s="109">
        <f t="shared" si="1100"/>
        <v>4968.1247027687814</v>
      </c>
      <c r="Y922" s="99">
        <f t="shared" si="8"/>
        <v>27550.50971535415</v>
      </c>
      <c r="Z922" s="108">
        <f t="shared" si="1101"/>
        <v>5871.4201032721958</v>
      </c>
      <c r="AA922" s="108">
        <f t="shared" si="1102"/>
        <v>5871.4201032721958</v>
      </c>
      <c r="AB922" s="108">
        <f t="shared" si="1103"/>
        <v>5871.4201032721958</v>
      </c>
      <c r="AC922" s="108">
        <f t="shared" si="1104"/>
        <v>0</v>
      </c>
      <c r="AD922" s="109">
        <f t="shared" si="1105"/>
        <v>9936.2494055375628</v>
      </c>
      <c r="AE922" s="99">
        <f t="shared" ref="AE922:AF922" si="1129">AO922</f>
        <v>30</v>
      </c>
      <c r="AF922" s="101">
        <f t="shared" si="1129"/>
        <v>36</v>
      </c>
      <c r="AG922" s="101">
        <f t="shared" si="1107"/>
        <v>19.001300000000001</v>
      </c>
      <c r="AH922" s="101">
        <f t="shared" si="853"/>
        <v>592</v>
      </c>
      <c r="AI922" s="101">
        <f t="shared" si="854"/>
        <v>200</v>
      </c>
      <c r="AJ922" s="108">
        <f t="shared" si="1108"/>
        <v>4</v>
      </c>
      <c r="AK922" s="101">
        <f t="shared" si="463"/>
        <v>2258.2385012585369</v>
      </c>
      <c r="AL922" s="101">
        <f t="shared" si="1109"/>
        <v>2258.2385012585369</v>
      </c>
      <c r="AM922" s="101"/>
      <c r="AN922" s="101"/>
      <c r="AO922" s="1">
        <v>30</v>
      </c>
      <c r="AP922" s="2">
        <v>36</v>
      </c>
      <c r="AQ922" s="74">
        <f t="shared" si="1110"/>
        <v>592</v>
      </c>
      <c r="AR922" s="31">
        <f t="shared" si="1111"/>
        <v>0</v>
      </c>
      <c r="AS922" s="2">
        <f t="shared" si="1112"/>
        <v>1</v>
      </c>
      <c r="AT922" s="33">
        <f t="shared" si="1113"/>
        <v>0</v>
      </c>
      <c r="AU922" s="31">
        <f t="shared" si="1114"/>
        <v>1</v>
      </c>
      <c r="AV922" s="2">
        <f t="shared" si="1115"/>
        <v>0</v>
      </c>
      <c r="AW922" s="33">
        <f t="shared" si="1116"/>
        <v>0.2</v>
      </c>
      <c r="AX922" s="31">
        <f t="shared" si="1117"/>
        <v>0</v>
      </c>
      <c r="AY922" s="33">
        <f t="shared" si="1118"/>
        <v>1.3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customHeight="1">
      <c r="A923" s="2"/>
      <c r="B923" s="107">
        <v>848</v>
      </c>
      <c r="C923" s="31">
        <v>10</v>
      </c>
      <c r="D923" s="113" t="s">
        <v>15</v>
      </c>
      <c r="E923" s="2" t="s">
        <v>99</v>
      </c>
      <c r="F923" s="1"/>
      <c r="G923" s="1" t="s">
        <v>174</v>
      </c>
      <c r="H923" s="33">
        <f t="shared" si="1091"/>
        <v>3</v>
      </c>
      <c r="I923" s="99">
        <f t="shared" si="0"/>
        <v>484.67392077763543</v>
      </c>
      <c r="J923" s="101">
        <f t="shared" si="1"/>
        <v>19.733333333333334</v>
      </c>
      <c r="K923" s="101">
        <f t="shared" si="2"/>
        <v>623</v>
      </c>
      <c r="L923" s="74">
        <f t="shared" si="1010"/>
        <v>65</v>
      </c>
      <c r="M923" s="99">
        <f t="shared" si="1032"/>
        <v>14540.217623329063</v>
      </c>
      <c r="N923" s="108">
        <f t="shared" si="1011"/>
        <v>4366.9164070970346</v>
      </c>
      <c r="O923" s="108">
        <f t="shared" si="1092"/>
        <v>4366.9164070970346</v>
      </c>
      <c r="P923" s="108">
        <f t="shared" si="1093"/>
        <v>4366.9164070970346</v>
      </c>
      <c r="Q923" s="108">
        <f t="shared" si="1094"/>
        <v>0</v>
      </c>
      <c r="R923" s="109">
        <f t="shared" si="1095"/>
        <v>0</v>
      </c>
      <c r="S923" s="99">
        <f t="shared" si="696"/>
        <v>11008.912693635368</v>
      </c>
      <c r="T923" s="108">
        <f t="shared" si="1096"/>
        <v>3669.6375645451226</v>
      </c>
      <c r="U923" s="108">
        <f t="shared" si="1097"/>
        <v>3669.6375645451226</v>
      </c>
      <c r="V923" s="108">
        <f t="shared" si="1098"/>
        <v>3669.6375645451226</v>
      </c>
      <c r="W923" s="108">
        <f t="shared" si="1099"/>
        <v>0</v>
      </c>
      <c r="X923" s="109">
        <f t="shared" si="1100"/>
        <v>0</v>
      </c>
      <c r="Y923" s="99">
        <f t="shared" si="8"/>
        <v>22017.825387270736</v>
      </c>
      <c r="Z923" s="108">
        <f t="shared" si="1101"/>
        <v>7339.2751290902452</v>
      </c>
      <c r="AA923" s="108">
        <f t="shared" si="1102"/>
        <v>7339.2751290902452</v>
      </c>
      <c r="AB923" s="108">
        <f t="shared" si="1103"/>
        <v>7339.2751290902452</v>
      </c>
      <c r="AC923" s="108">
        <f t="shared" si="1104"/>
        <v>0</v>
      </c>
      <c r="AD923" s="109">
        <f t="shared" si="1105"/>
        <v>0</v>
      </c>
      <c r="AE923" s="99">
        <f t="shared" ref="AE923:AF923" si="1130">AO923</f>
        <v>30</v>
      </c>
      <c r="AF923" s="101">
        <f t="shared" si="1130"/>
        <v>36</v>
      </c>
      <c r="AG923" s="101">
        <f t="shared" si="1107"/>
        <v>19.001300000000001</v>
      </c>
      <c r="AH923" s="101">
        <f t="shared" si="853"/>
        <v>592</v>
      </c>
      <c r="AI923" s="101">
        <f t="shared" si="854"/>
        <v>200</v>
      </c>
      <c r="AJ923" s="108">
        <f t="shared" si="1108"/>
        <v>4</v>
      </c>
      <c r="AK923" s="101">
        <f t="shared" si="463"/>
        <v>2258.2385012585369</v>
      </c>
      <c r="AL923" s="101">
        <f t="shared" si="1109"/>
        <v>2258.2385012585369</v>
      </c>
      <c r="AM923" s="101"/>
      <c r="AN923" s="101"/>
      <c r="AO923" s="1">
        <v>30</v>
      </c>
      <c r="AP923" s="2">
        <v>36</v>
      </c>
      <c r="AQ923" s="74">
        <f t="shared" si="1110"/>
        <v>592</v>
      </c>
      <c r="AR923" s="31">
        <f t="shared" si="1111"/>
        <v>0</v>
      </c>
      <c r="AS923" s="2">
        <f t="shared" si="1112"/>
        <v>1.25</v>
      </c>
      <c r="AT923" s="33">
        <f t="shared" si="1113"/>
        <v>0</v>
      </c>
      <c r="AU923" s="31">
        <f t="shared" si="1114"/>
        <v>1</v>
      </c>
      <c r="AV923" s="2">
        <f t="shared" si="1115"/>
        <v>0</v>
      </c>
      <c r="AW923" s="33">
        <f t="shared" si="1116"/>
        <v>1</v>
      </c>
      <c r="AX923" s="31">
        <f t="shared" si="1117"/>
        <v>0</v>
      </c>
      <c r="AY923" s="33">
        <f t="shared" si="1118"/>
        <v>1.3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customHeight="1">
      <c r="A924" s="2"/>
      <c r="B924" s="107">
        <v>849</v>
      </c>
      <c r="C924" s="31">
        <v>10</v>
      </c>
      <c r="D924" s="113" t="s">
        <v>15</v>
      </c>
      <c r="E924" s="2" t="s">
        <v>170</v>
      </c>
      <c r="F924" s="1"/>
      <c r="G924" s="1" t="s">
        <v>174</v>
      </c>
      <c r="H924" s="33">
        <f t="shared" si="1091"/>
        <v>3</v>
      </c>
      <c r="I924" s="99">
        <f t="shared" si="0"/>
        <v>484.67392077763543</v>
      </c>
      <c r="J924" s="101">
        <f t="shared" si="1"/>
        <v>19.733333333333334</v>
      </c>
      <c r="K924" s="101">
        <f t="shared" si="2"/>
        <v>623</v>
      </c>
      <c r="L924" s="74">
        <f t="shared" si="1010"/>
        <v>65</v>
      </c>
      <c r="M924" s="99">
        <f t="shared" si="1032"/>
        <v>14540.217623329063</v>
      </c>
      <c r="N924" s="108">
        <f t="shared" si="1011"/>
        <v>4366.9164070970346</v>
      </c>
      <c r="O924" s="108">
        <f t="shared" si="1092"/>
        <v>4366.9164070970346</v>
      </c>
      <c r="P924" s="108">
        <f t="shared" si="1093"/>
        <v>4366.9164070970346</v>
      </c>
      <c r="Q924" s="108">
        <f t="shared" si="1094"/>
        <v>0</v>
      </c>
      <c r="R924" s="109">
        <f t="shared" si="1095"/>
        <v>0</v>
      </c>
      <c r="S924" s="99">
        <f t="shared" si="696"/>
        <v>11008.912693635368</v>
      </c>
      <c r="T924" s="108">
        <f t="shared" si="1096"/>
        <v>3669.6375645451226</v>
      </c>
      <c r="U924" s="108">
        <f t="shared" si="1097"/>
        <v>3669.6375645451226</v>
      </c>
      <c r="V924" s="108">
        <f t="shared" si="1098"/>
        <v>3669.6375645451226</v>
      </c>
      <c r="W924" s="108">
        <f t="shared" si="1099"/>
        <v>0</v>
      </c>
      <c r="X924" s="109">
        <f t="shared" si="1100"/>
        <v>0</v>
      </c>
      <c r="Y924" s="99">
        <f t="shared" si="8"/>
        <v>22017.825387270736</v>
      </c>
      <c r="Z924" s="108">
        <f t="shared" si="1101"/>
        <v>7339.2751290902452</v>
      </c>
      <c r="AA924" s="108">
        <f t="shared" si="1102"/>
        <v>7339.2751290902452</v>
      </c>
      <c r="AB924" s="108">
        <f t="shared" si="1103"/>
        <v>7339.2751290902452</v>
      </c>
      <c r="AC924" s="108">
        <f t="shared" si="1104"/>
        <v>0</v>
      </c>
      <c r="AD924" s="109">
        <f t="shared" si="1105"/>
        <v>0</v>
      </c>
      <c r="AE924" s="99">
        <f t="shared" ref="AE924:AF924" si="1131">AO924</f>
        <v>30</v>
      </c>
      <c r="AF924" s="101">
        <f t="shared" si="1131"/>
        <v>36</v>
      </c>
      <c r="AG924" s="101">
        <f t="shared" si="1107"/>
        <v>19.001300000000001</v>
      </c>
      <c r="AH924" s="101">
        <f t="shared" si="853"/>
        <v>592</v>
      </c>
      <c r="AI924" s="101">
        <f t="shared" si="854"/>
        <v>200</v>
      </c>
      <c r="AJ924" s="108">
        <f t="shared" si="1108"/>
        <v>3.2</v>
      </c>
      <c r="AK924" s="101">
        <f t="shared" si="463"/>
        <v>2258.2385012585369</v>
      </c>
      <c r="AL924" s="101">
        <f t="shared" si="1109"/>
        <v>2258.2385012585369</v>
      </c>
      <c r="AM924" s="101"/>
      <c r="AN924" s="101"/>
      <c r="AO924" s="1">
        <v>30</v>
      </c>
      <c r="AP924" s="2">
        <v>36</v>
      </c>
      <c r="AQ924" s="74">
        <f t="shared" si="1110"/>
        <v>592</v>
      </c>
      <c r="AR924" s="31">
        <f t="shared" si="1111"/>
        <v>0</v>
      </c>
      <c r="AS924" s="2">
        <f t="shared" si="1112"/>
        <v>1.25</v>
      </c>
      <c r="AT924" s="33">
        <f t="shared" si="1113"/>
        <v>0</v>
      </c>
      <c r="AU924" s="31">
        <f t="shared" si="1114"/>
        <v>0.8</v>
      </c>
      <c r="AV924" s="2">
        <f t="shared" si="1115"/>
        <v>0</v>
      </c>
      <c r="AW924" s="33">
        <f t="shared" si="1116"/>
        <v>1</v>
      </c>
      <c r="AX924" s="31">
        <f t="shared" si="1117"/>
        <v>0</v>
      </c>
      <c r="AY924" s="33">
        <f t="shared" si="1118"/>
        <v>1.3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customHeight="1">
      <c r="A925" s="2"/>
      <c r="B925" s="107">
        <v>850</v>
      </c>
      <c r="C925" s="31">
        <v>10</v>
      </c>
      <c r="D925" s="113" t="s">
        <v>15</v>
      </c>
      <c r="E925" s="2" t="s">
        <v>108</v>
      </c>
      <c r="F925" s="1"/>
      <c r="G925" s="1" t="s">
        <v>174</v>
      </c>
      <c r="H925" s="33">
        <f t="shared" si="1091"/>
        <v>3</v>
      </c>
      <c r="I925" s="99">
        <f t="shared" si="0"/>
        <v>703.39856194908123</v>
      </c>
      <c r="J925" s="101">
        <f t="shared" si="1"/>
        <v>19.733333333333334</v>
      </c>
      <c r="K925" s="101">
        <f t="shared" si="2"/>
        <v>356</v>
      </c>
      <c r="L925" s="74">
        <f t="shared" si="1010"/>
        <v>19</v>
      </c>
      <c r="M925" s="99">
        <f t="shared" si="1032"/>
        <v>21101.956858472437</v>
      </c>
      <c r="N925" s="108">
        <f t="shared" si="1011"/>
        <v>4366.9164070970346</v>
      </c>
      <c r="O925" s="108">
        <f t="shared" si="1092"/>
        <v>4366.9164070970346</v>
      </c>
      <c r="P925" s="108">
        <f t="shared" si="1093"/>
        <v>4366.9164070970346</v>
      </c>
      <c r="Q925" s="108">
        <f t="shared" si="1094"/>
        <v>0</v>
      </c>
      <c r="R925" s="109">
        <f t="shared" si="1095"/>
        <v>5912.1329819159855</v>
      </c>
      <c r="S925" s="99">
        <f t="shared" si="696"/>
        <v>15977.03739640415</v>
      </c>
      <c r="T925" s="108">
        <f t="shared" si="1096"/>
        <v>3669.6375645451226</v>
      </c>
      <c r="U925" s="108">
        <f t="shared" si="1097"/>
        <v>3669.6375645451226</v>
      </c>
      <c r="V925" s="108">
        <f t="shared" si="1098"/>
        <v>3669.6375645451226</v>
      </c>
      <c r="W925" s="108">
        <f t="shared" si="1099"/>
        <v>0</v>
      </c>
      <c r="X925" s="109">
        <f t="shared" si="1100"/>
        <v>4968.1247027687814</v>
      </c>
      <c r="Y925" s="99">
        <f t="shared" si="8"/>
        <v>31954.0747928083</v>
      </c>
      <c r="Z925" s="108">
        <f t="shared" si="1101"/>
        <v>7339.2751290902452</v>
      </c>
      <c r="AA925" s="108">
        <f t="shared" si="1102"/>
        <v>7339.2751290902452</v>
      </c>
      <c r="AB925" s="108">
        <f t="shared" si="1103"/>
        <v>7339.2751290902452</v>
      </c>
      <c r="AC925" s="108">
        <f t="shared" si="1104"/>
        <v>0</v>
      </c>
      <c r="AD925" s="109">
        <f t="shared" si="1105"/>
        <v>9936.2494055375628</v>
      </c>
      <c r="AE925" s="99">
        <f t="shared" ref="AE925:AF925" si="1132">AO925</f>
        <v>30</v>
      </c>
      <c r="AF925" s="101">
        <f t="shared" si="1132"/>
        <v>36</v>
      </c>
      <c r="AG925" s="101">
        <f t="shared" si="1107"/>
        <v>19.001300000000001</v>
      </c>
      <c r="AH925" s="101">
        <f t="shared" si="853"/>
        <v>592</v>
      </c>
      <c r="AI925" s="101">
        <f t="shared" si="854"/>
        <v>200</v>
      </c>
      <c r="AJ925" s="108">
        <f t="shared" si="1108"/>
        <v>4</v>
      </c>
      <c r="AK925" s="101">
        <f t="shared" si="463"/>
        <v>2258.2385012585369</v>
      </c>
      <c r="AL925" s="101">
        <f t="shared" si="1109"/>
        <v>2258.2385012585369</v>
      </c>
      <c r="AM925" s="101"/>
      <c r="AN925" s="101"/>
      <c r="AO925" s="1">
        <v>30</v>
      </c>
      <c r="AP925" s="2">
        <v>36</v>
      </c>
      <c r="AQ925" s="74">
        <f t="shared" si="1110"/>
        <v>592</v>
      </c>
      <c r="AR925" s="31">
        <f t="shared" si="1111"/>
        <v>0</v>
      </c>
      <c r="AS925" s="2">
        <f t="shared" si="1112"/>
        <v>1.25</v>
      </c>
      <c r="AT925" s="33">
        <f t="shared" si="1113"/>
        <v>0</v>
      </c>
      <c r="AU925" s="31">
        <f t="shared" si="1114"/>
        <v>1</v>
      </c>
      <c r="AV925" s="2">
        <f t="shared" si="1115"/>
        <v>0</v>
      </c>
      <c r="AW925" s="33">
        <f t="shared" si="1116"/>
        <v>0.2</v>
      </c>
      <c r="AX925" s="31">
        <f t="shared" si="1117"/>
        <v>0</v>
      </c>
      <c r="AY925" s="33">
        <f t="shared" si="1118"/>
        <v>1.3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customHeight="1">
      <c r="A926" s="2"/>
      <c r="B926" s="107">
        <v>851</v>
      </c>
      <c r="C926" s="31">
        <v>10</v>
      </c>
      <c r="D926" s="113" t="s">
        <v>15</v>
      </c>
      <c r="E926" s="2" t="s">
        <v>111</v>
      </c>
      <c r="F926" s="2"/>
      <c r="G926" s="2"/>
      <c r="H926" s="33">
        <f t="shared" si="1091"/>
        <v>4</v>
      </c>
      <c r="I926" s="99">
        <f t="shared" si="0"/>
        <v>487.15942806367457</v>
      </c>
      <c r="J926" s="101">
        <f t="shared" si="1"/>
        <v>19.733333333333334</v>
      </c>
      <c r="K926" s="101">
        <f t="shared" si="2"/>
        <v>620</v>
      </c>
      <c r="L926" s="74">
        <f t="shared" si="1010"/>
        <v>62</v>
      </c>
      <c r="M926" s="99">
        <f t="shared" si="1032"/>
        <v>14614.782841910237</v>
      </c>
      <c r="N926" s="108">
        <f t="shared" si="1011"/>
        <v>3493.5331256776276</v>
      </c>
      <c r="O926" s="108">
        <f t="shared" si="1092"/>
        <v>3493.5331256776276</v>
      </c>
      <c r="P926" s="108">
        <f t="shared" si="1093"/>
        <v>3493.5331256776276</v>
      </c>
      <c r="Q926" s="108">
        <f t="shared" si="1094"/>
        <v>2687.3331735981751</v>
      </c>
      <c r="R926" s="109">
        <f t="shared" si="1095"/>
        <v>0</v>
      </c>
      <c r="S926" s="99">
        <f t="shared" si="696"/>
        <v>11065.368656166829</v>
      </c>
      <c r="T926" s="108">
        <f t="shared" si="1096"/>
        <v>2935.7100516360979</v>
      </c>
      <c r="U926" s="108">
        <f t="shared" si="1097"/>
        <v>2935.7100516360979</v>
      </c>
      <c r="V926" s="108">
        <f t="shared" si="1098"/>
        <v>2935.7100516360979</v>
      </c>
      <c r="W926" s="108">
        <f t="shared" si="1099"/>
        <v>2258.2385012585369</v>
      </c>
      <c r="X926" s="109">
        <f t="shared" si="1100"/>
        <v>0</v>
      </c>
      <c r="Y926" s="99">
        <f t="shared" si="8"/>
        <v>22130.737312333658</v>
      </c>
      <c r="Z926" s="108">
        <f t="shared" si="1101"/>
        <v>5871.4201032721958</v>
      </c>
      <c r="AA926" s="108">
        <f t="shared" si="1102"/>
        <v>5871.4201032721958</v>
      </c>
      <c r="AB926" s="108">
        <f t="shared" si="1103"/>
        <v>5871.4201032721958</v>
      </c>
      <c r="AC926" s="108">
        <f t="shared" si="1104"/>
        <v>4516.4770025170737</v>
      </c>
      <c r="AD926" s="109">
        <f t="shared" si="1105"/>
        <v>0</v>
      </c>
      <c r="AE926" s="99">
        <f t="shared" ref="AE926:AF926" si="1133">AO926</f>
        <v>30</v>
      </c>
      <c r="AF926" s="101">
        <f t="shared" si="1133"/>
        <v>36</v>
      </c>
      <c r="AG926" s="101">
        <f t="shared" si="1107"/>
        <v>19.001300000000001</v>
      </c>
      <c r="AH926" s="101">
        <f t="shared" si="853"/>
        <v>592</v>
      </c>
      <c r="AI926" s="101">
        <f t="shared" si="854"/>
        <v>200</v>
      </c>
      <c r="AJ926" s="108">
        <f t="shared" si="1108"/>
        <v>4</v>
      </c>
      <c r="AK926" s="101">
        <f t="shared" si="463"/>
        <v>2258.2385012585369</v>
      </c>
      <c r="AL926" s="101">
        <f t="shared" si="1109"/>
        <v>2258.2385012585369</v>
      </c>
      <c r="AM926" s="101"/>
      <c r="AN926" s="101"/>
      <c r="AO926" s="1">
        <v>30</v>
      </c>
      <c r="AP926" s="2">
        <v>36</v>
      </c>
      <c r="AQ926" s="74">
        <f t="shared" si="1110"/>
        <v>592</v>
      </c>
      <c r="AR926" s="31">
        <f t="shared" si="1111"/>
        <v>0</v>
      </c>
      <c r="AS926" s="2">
        <f t="shared" si="1112"/>
        <v>1</v>
      </c>
      <c r="AT926" s="74">
        <f t="shared" si="1113"/>
        <v>1</v>
      </c>
      <c r="AU926" s="31">
        <f t="shared" si="1114"/>
        <v>1</v>
      </c>
      <c r="AV926" s="2">
        <f t="shared" si="1115"/>
        <v>0</v>
      </c>
      <c r="AW926" s="33">
        <f t="shared" si="1116"/>
        <v>1</v>
      </c>
      <c r="AX926" s="31">
        <f t="shared" si="1117"/>
        <v>0</v>
      </c>
      <c r="AY926" s="33">
        <f t="shared" si="1118"/>
        <v>1.3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customHeight="1">
      <c r="A927" s="2"/>
      <c r="B927" s="107">
        <v>852</v>
      </c>
      <c r="C927" s="31">
        <v>10</v>
      </c>
      <c r="D927" s="113" t="s">
        <v>15</v>
      </c>
      <c r="E927" s="2" t="s">
        <v>145</v>
      </c>
      <c r="F927" s="2"/>
      <c r="G927" s="2"/>
      <c r="H927" s="33">
        <f t="shared" si="1091"/>
        <v>4</v>
      </c>
      <c r="I927" s="99">
        <f t="shared" si="0"/>
        <v>487.15942806367457</v>
      </c>
      <c r="J927" s="101">
        <f t="shared" si="1"/>
        <v>19.733333333333334</v>
      </c>
      <c r="K927" s="101">
        <f t="shared" si="2"/>
        <v>620</v>
      </c>
      <c r="L927" s="74">
        <f t="shared" si="1010"/>
        <v>62</v>
      </c>
      <c r="M927" s="99">
        <f t="shared" si="1032"/>
        <v>14614.782841910237</v>
      </c>
      <c r="N927" s="108">
        <f t="shared" si="1011"/>
        <v>3493.5331256776276</v>
      </c>
      <c r="O927" s="108">
        <f t="shared" si="1092"/>
        <v>3493.5331256776276</v>
      </c>
      <c r="P927" s="108">
        <f t="shared" si="1093"/>
        <v>3493.5331256776276</v>
      </c>
      <c r="Q927" s="108">
        <f t="shared" si="1094"/>
        <v>2687.3331735981751</v>
      </c>
      <c r="R927" s="109">
        <f t="shared" si="1095"/>
        <v>0</v>
      </c>
      <c r="S927" s="99">
        <f t="shared" si="696"/>
        <v>11065.368656166829</v>
      </c>
      <c r="T927" s="108">
        <f t="shared" si="1096"/>
        <v>2935.7100516360979</v>
      </c>
      <c r="U927" s="108">
        <f t="shared" si="1097"/>
        <v>2935.7100516360979</v>
      </c>
      <c r="V927" s="108">
        <f t="shared" si="1098"/>
        <v>2935.7100516360979</v>
      </c>
      <c r="W927" s="108">
        <f t="shared" si="1099"/>
        <v>2258.2385012585369</v>
      </c>
      <c r="X927" s="109">
        <f t="shared" si="1100"/>
        <v>0</v>
      </c>
      <c r="Y927" s="99">
        <f t="shared" si="8"/>
        <v>22130.737312333658</v>
      </c>
      <c r="Z927" s="108">
        <f t="shared" si="1101"/>
        <v>5871.4201032721958</v>
      </c>
      <c r="AA927" s="108">
        <f t="shared" si="1102"/>
        <v>5871.4201032721958</v>
      </c>
      <c r="AB927" s="108">
        <f t="shared" si="1103"/>
        <v>5871.4201032721958</v>
      </c>
      <c r="AC927" s="108">
        <f t="shared" si="1104"/>
        <v>4516.4770025170737</v>
      </c>
      <c r="AD927" s="109">
        <f t="shared" si="1105"/>
        <v>0</v>
      </c>
      <c r="AE927" s="99">
        <f t="shared" ref="AE927:AF927" si="1134">AO927</f>
        <v>30</v>
      </c>
      <c r="AF927" s="101">
        <f t="shared" si="1134"/>
        <v>36</v>
      </c>
      <c r="AG927" s="101">
        <f t="shared" si="1107"/>
        <v>19.001300000000001</v>
      </c>
      <c r="AH927" s="101">
        <f t="shared" si="853"/>
        <v>592</v>
      </c>
      <c r="AI927" s="101">
        <f t="shared" si="854"/>
        <v>200</v>
      </c>
      <c r="AJ927" s="108">
        <f t="shared" si="1108"/>
        <v>3.2</v>
      </c>
      <c r="AK927" s="101">
        <f t="shared" si="463"/>
        <v>2258.2385012585369</v>
      </c>
      <c r="AL927" s="101">
        <f t="shared" si="1109"/>
        <v>2258.2385012585369</v>
      </c>
      <c r="AM927" s="101"/>
      <c r="AN927" s="101"/>
      <c r="AO927" s="1">
        <v>30</v>
      </c>
      <c r="AP927" s="2">
        <v>36</v>
      </c>
      <c r="AQ927" s="74">
        <f t="shared" si="1110"/>
        <v>592</v>
      </c>
      <c r="AR927" s="31">
        <f t="shared" si="1111"/>
        <v>0</v>
      </c>
      <c r="AS927" s="2">
        <f t="shared" si="1112"/>
        <v>1</v>
      </c>
      <c r="AT927" s="74">
        <f t="shared" si="1113"/>
        <v>1</v>
      </c>
      <c r="AU927" s="31">
        <f t="shared" si="1114"/>
        <v>0.8</v>
      </c>
      <c r="AV927" s="2">
        <f t="shared" si="1115"/>
        <v>0</v>
      </c>
      <c r="AW927" s="33">
        <f t="shared" si="1116"/>
        <v>1</v>
      </c>
      <c r="AX927" s="31">
        <f t="shared" si="1117"/>
        <v>0</v>
      </c>
      <c r="AY927" s="33">
        <f t="shared" si="1118"/>
        <v>1.3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customHeight="1">
      <c r="A928" s="2"/>
      <c r="B928" s="107">
        <v>853</v>
      </c>
      <c r="C928" s="31">
        <v>10</v>
      </c>
      <c r="D928" s="113" t="s">
        <v>15</v>
      </c>
      <c r="E928" s="2" t="s">
        <v>135</v>
      </c>
      <c r="F928" s="2"/>
      <c r="G928" s="2"/>
      <c r="H928" s="33">
        <f t="shared" si="1091"/>
        <v>4</v>
      </c>
      <c r="I928" s="99">
        <f t="shared" si="0"/>
        <v>785.42030238837333</v>
      </c>
      <c r="J928" s="101">
        <f t="shared" si="1"/>
        <v>19.733333333333334</v>
      </c>
      <c r="K928" s="101">
        <f t="shared" si="2"/>
        <v>277</v>
      </c>
      <c r="L928" s="74">
        <f t="shared" si="1010"/>
        <v>10</v>
      </c>
      <c r="M928" s="99">
        <f t="shared" si="1032"/>
        <v>23562.609071651201</v>
      </c>
      <c r="N928" s="108">
        <f t="shared" si="1011"/>
        <v>3493.5331256776276</v>
      </c>
      <c r="O928" s="108">
        <f t="shared" si="1092"/>
        <v>3493.5331256776276</v>
      </c>
      <c r="P928" s="108">
        <f t="shared" si="1093"/>
        <v>3493.5331256776276</v>
      </c>
      <c r="Q928" s="108">
        <f t="shared" si="1094"/>
        <v>2687.3331735981751</v>
      </c>
      <c r="R928" s="109">
        <f t="shared" si="1095"/>
        <v>8061.9995207945258</v>
      </c>
      <c r="S928" s="99">
        <f t="shared" si="696"/>
        <v>17840.084159942438</v>
      </c>
      <c r="T928" s="108">
        <f t="shared" si="1096"/>
        <v>2935.7100516360979</v>
      </c>
      <c r="U928" s="108">
        <f t="shared" si="1097"/>
        <v>2935.7100516360979</v>
      </c>
      <c r="V928" s="108">
        <f t="shared" si="1098"/>
        <v>2935.7100516360979</v>
      </c>
      <c r="W928" s="108">
        <f t="shared" si="1099"/>
        <v>2258.2385012585369</v>
      </c>
      <c r="X928" s="109">
        <f t="shared" si="1100"/>
        <v>6774.7155037756111</v>
      </c>
      <c r="Y928" s="99">
        <f t="shared" si="8"/>
        <v>35680.168319884877</v>
      </c>
      <c r="Z928" s="108">
        <f t="shared" si="1101"/>
        <v>5871.4201032721958</v>
      </c>
      <c r="AA928" s="108">
        <f t="shared" si="1102"/>
        <v>5871.4201032721958</v>
      </c>
      <c r="AB928" s="108">
        <f t="shared" si="1103"/>
        <v>5871.4201032721958</v>
      </c>
      <c r="AC928" s="108">
        <f t="shared" si="1104"/>
        <v>4516.4770025170737</v>
      </c>
      <c r="AD928" s="109">
        <f t="shared" si="1105"/>
        <v>13549.431007551222</v>
      </c>
      <c r="AE928" s="99">
        <f t="shared" ref="AE928:AF928" si="1135">AO928</f>
        <v>30</v>
      </c>
      <c r="AF928" s="101">
        <f t="shared" si="1135"/>
        <v>36</v>
      </c>
      <c r="AG928" s="101">
        <f t="shared" si="1107"/>
        <v>19.001300000000001</v>
      </c>
      <c r="AH928" s="101">
        <f t="shared" si="853"/>
        <v>592</v>
      </c>
      <c r="AI928" s="101">
        <f t="shared" si="854"/>
        <v>200</v>
      </c>
      <c r="AJ928" s="108">
        <f t="shared" si="1108"/>
        <v>4</v>
      </c>
      <c r="AK928" s="101">
        <f t="shared" si="463"/>
        <v>2258.2385012585369</v>
      </c>
      <c r="AL928" s="101">
        <f t="shared" si="1109"/>
        <v>2258.2385012585369</v>
      </c>
      <c r="AM928" s="101"/>
      <c r="AN928" s="101"/>
      <c r="AO928" s="1">
        <v>30</v>
      </c>
      <c r="AP928" s="2">
        <v>36</v>
      </c>
      <c r="AQ928" s="74">
        <f t="shared" si="1110"/>
        <v>592</v>
      </c>
      <c r="AR928" s="31">
        <f t="shared" si="1111"/>
        <v>0</v>
      </c>
      <c r="AS928" s="2">
        <f t="shared" si="1112"/>
        <v>1</v>
      </c>
      <c r="AT928" s="74">
        <f t="shared" si="1113"/>
        <v>1</v>
      </c>
      <c r="AU928" s="31">
        <f t="shared" si="1114"/>
        <v>1</v>
      </c>
      <c r="AV928" s="2">
        <f t="shared" si="1115"/>
        <v>0</v>
      </c>
      <c r="AW928" s="33">
        <f t="shared" si="1116"/>
        <v>0.2</v>
      </c>
      <c r="AX928" s="31">
        <f t="shared" si="1117"/>
        <v>0</v>
      </c>
      <c r="AY928" s="33">
        <f t="shared" si="1118"/>
        <v>1.3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customHeight="1">
      <c r="A929" s="2"/>
      <c r="B929" s="107">
        <v>854</v>
      </c>
      <c r="C929" s="31">
        <v>7</v>
      </c>
      <c r="D929" s="113" t="s">
        <v>15</v>
      </c>
      <c r="E929" s="2" t="s">
        <v>67</v>
      </c>
      <c r="F929" s="2"/>
      <c r="G929" s="2"/>
      <c r="H929" s="33">
        <f t="shared" si="1091"/>
        <v>3</v>
      </c>
      <c r="I929" s="99">
        <f t="shared" si="0"/>
        <v>285.53178669396732</v>
      </c>
      <c r="J929" s="101">
        <f t="shared" si="1"/>
        <v>13.733333333333333</v>
      </c>
      <c r="K929" s="101">
        <f t="shared" si="2"/>
        <v>848</v>
      </c>
      <c r="L929" s="74">
        <f t="shared" si="1010"/>
        <v>104</v>
      </c>
      <c r="M929" s="99">
        <f t="shared" si="1032"/>
        <v>8565.9536008190189</v>
      </c>
      <c r="N929" s="108">
        <f t="shared" si="1011"/>
        <v>2572.6439789890846</v>
      </c>
      <c r="O929" s="108">
        <f t="shared" si="1092"/>
        <v>2572.6439789890846</v>
      </c>
      <c r="P929" s="108">
        <f t="shared" si="1093"/>
        <v>2572.6439789890846</v>
      </c>
      <c r="Q929" s="108">
        <f t="shared" si="1094"/>
        <v>0</v>
      </c>
      <c r="R929" s="109">
        <f t="shared" si="1095"/>
        <v>0</v>
      </c>
      <c r="S929" s="99">
        <f t="shared" si="696"/>
        <v>6485.5862389463418</v>
      </c>
      <c r="T929" s="108">
        <f t="shared" si="1096"/>
        <v>2161.8620796487808</v>
      </c>
      <c r="U929" s="108">
        <f t="shared" si="1097"/>
        <v>2161.8620796487808</v>
      </c>
      <c r="V929" s="108">
        <f t="shared" si="1098"/>
        <v>2161.8620796487808</v>
      </c>
      <c r="W929" s="108">
        <f t="shared" si="1099"/>
        <v>0</v>
      </c>
      <c r="X929" s="109">
        <f t="shared" si="1100"/>
        <v>0</v>
      </c>
      <c r="Y929" s="99">
        <f t="shared" si="8"/>
        <v>12971.172477892684</v>
      </c>
      <c r="Z929" s="108">
        <f t="shared" si="1101"/>
        <v>4323.7241592975615</v>
      </c>
      <c r="AA929" s="108">
        <f t="shared" si="1102"/>
        <v>4323.7241592975615</v>
      </c>
      <c r="AB929" s="108">
        <f t="shared" si="1103"/>
        <v>4323.7241592975615</v>
      </c>
      <c r="AC929" s="108">
        <f t="shared" si="1104"/>
        <v>0</v>
      </c>
      <c r="AD929" s="109">
        <f t="shared" si="1105"/>
        <v>0</v>
      </c>
      <c r="AE929" s="99">
        <f t="shared" ref="AE929:AF929" si="1136">AO929</f>
        <v>30</v>
      </c>
      <c r="AF929" s="101">
        <f t="shared" si="1136"/>
        <v>36</v>
      </c>
      <c r="AG929" s="101">
        <f t="shared" si="1107"/>
        <v>19.001300000000001</v>
      </c>
      <c r="AH929" s="101">
        <f t="shared" si="853"/>
        <v>412</v>
      </c>
      <c r="AI929" s="101">
        <f t="shared" si="854"/>
        <v>200</v>
      </c>
      <c r="AJ929" s="108">
        <f t="shared" si="1108"/>
        <v>3.3333333333333335</v>
      </c>
      <c r="AK929" s="101">
        <f t="shared" si="463"/>
        <v>2161.8620796487808</v>
      </c>
      <c r="AL929" s="101">
        <f t="shared" si="1109"/>
        <v>2161.8620796487808</v>
      </c>
      <c r="AM929" s="101"/>
      <c r="AN929" s="101"/>
      <c r="AO929" s="1">
        <v>30</v>
      </c>
      <c r="AP929" s="2">
        <v>36</v>
      </c>
      <c r="AQ929" s="74">
        <f t="shared" si="1110"/>
        <v>412</v>
      </c>
      <c r="AR929" s="31">
        <f t="shared" si="1111"/>
        <v>0</v>
      </c>
      <c r="AS929" s="2">
        <f t="shared" si="1112"/>
        <v>1</v>
      </c>
      <c r="AT929" s="33">
        <f t="shared" si="1113"/>
        <v>0</v>
      </c>
      <c r="AU929" s="31">
        <f t="shared" si="1114"/>
        <v>1</v>
      </c>
      <c r="AV929" s="2">
        <f t="shared" si="1115"/>
        <v>0</v>
      </c>
      <c r="AW929" s="33">
        <f t="shared" si="1116"/>
        <v>1</v>
      </c>
      <c r="AX929" s="31">
        <f t="shared" si="1117"/>
        <v>0</v>
      </c>
      <c r="AY929" s="33">
        <f t="shared" si="1118"/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customHeight="1">
      <c r="A930" s="2"/>
      <c r="B930" s="107">
        <v>855</v>
      </c>
      <c r="C930" s="31">
        <v>7</v>
      </c>
      <c r="D930" s="113" t="s">
        <v>15</v>
      </c>
      <c r="E930" s="2" t="s">
        <v>136</v>
      </c>
      <c r="F930" s="2"/>
      <c r="G930" s="2"/>
      <c r="H930" s="33">
        <f t="shared" si="1091"/>
        <v>3</v>
      </c>
      <c r="I930" s="99">
        <f t="shared" si="0"/>
        <v>285.53178669396732</v>
      </c>
      <c r="J930" s="101">
        <f t="shared" si="1"/>
        <v>13.733333333333333</v>
      </c>
      <c r="K930" s="101">
        <f t="shared" si="2"/>
        <v>848</v>
      </c>
      <c r="L930" s="74">
        <f t="shared" si="1010"/>
        <v>104</v>
      </c>
      <c r="M930" s="99">
        <f t="shared" si="1032"/>
        <v>8565.9536008190189</v>
      </c>
      <c r="N930" s="108">
        <f t="shared" si="1011"/>
        <v>2572.6439789890846</v>
      </c>
      <c r="O930" s="108">
        <f t="shared" si="1092"/>
        <v>2572.6439789890846</v>
      </c>
      <c r="P930" s="108">
        <f t="shared" si="1093"/>
        <v>2572.6439789890846</v>
      </c>
      <c r="Q930" s="108">
        <f t="shared" si="1094"/>
        <v>0</v>
      </c>
      <c r="R930" s="109">
        <f t="shared" si="1095"/>
        <v>0</v>
      </c>
      <c r="S930" s="99">
        <f t="shared" si="696"/>
        <v>6485.5862389463418</v>
      </c>
      <c r="T930" s="108">
        <f t="shared" si="1096"/>
        <v>2161.8620796487808</v>
      </c>
      <c r="U930" s="108">
        <f t="shared" si="1097"/>
        <v>2161.8620796487808</v>
      </c>
      <c r="V930" s="108">
        <f t="shared" si="1098"/>
        <v>2161.8620796487808</v>
      </c>
      <c r="W930" s="108">
        <f t="shared" si="1099"/>
        <v>0</v>
      </c>
      <c r="X930" s="109">
        <f t="shared" si="1100"/>
        <v>0</v>
      </c>
      <c r="Y930" s="99">
        <f t="shared" si="8"/>
        <v>12971.172477892684</v>
      </c>
      <c r="Z930" s="108">
        <f t="shared" si="1101"/>
        <v>4323.7241592975615</v>
      </c>
      <c r="AA930" s="108">
        <f t="shared" si="1102"/>
        <v>4323.7241592975615</v>
      </c>
      <c r="AB930" s="108">
        <f t="shared" si="1103"/>
        <v>4323.7241592975615</v>
      </c>
      <c r="AC930" s="108">
        <f t="shared" si="1104"/>
        <v>0</v>
      </c>
      <c r="AD930" s="109">
        <f t="shared" si="1105"/>
        <v>0</v>
      </c>
      <c r="AE930" s="99">
        <f t="shared" ref="AE930:AF930" si="1137">AO930</f>
        <v>30</v>
      </c>
      <c r="AF930" s="101">
        <f t="shared" si="1137"/>
        <v>36</v>
      </c>
      <c r="AG930" s="101">
        <f t="shared" si="1107"/>
        <v>19.001300000000001</v>
      </c>
      <c r="AH930" s="101">
        <f t="shared" si="853"/>
        <v>412</v>
      </c>
      <c r="AI930" s="101">
        <f t="shared" si="854"/>
        <v>200</v>
      </c>
      <c r="AJ930" s="108">
        <f t="shared" si="1108"/>
        <v>2.6666666666666665</v>
      </c>
      <c r="AK930" s="101">
        <f t="shared" si="463"/>
        <v>2161.8620796487808</v>
      </c>
      <c r="AL930" s="101">
        <f t="shared" si="1109"/>
        <v>2161.8620796487808</v>
      </c>
      <c r="AM930" s="101"/>
      <c r="AN930" s="101"/>
      <c r="AO930" s="1">
        <v>30</v>
      </c>
      <c r="AP930" s="2">
        <v>36</v>
      </c>
      <c r="AQ930" s="74">
        <f t="shared" si="1110"/>
        <v>412</v>
      </c>
      <c r="AR930" s="31">
        <f t="shared" si="1111"/>
        <v>0</v>
      </c>
      <c r="AS930" s="2">
        <f t="shared" si="1112"/>
        <v>1</v>
      </c>
      <c r="AT930" s="33">
        <f t="shared" si="1113"/>
        <v>0</v>
      </c>
      <c r="AU930" s="31">
        <f t="shared" si="1114"/>
        <v>0.8</v>
      </c>
      <c r="AV930" s="2">
        <f t="shared" si="1115"/>
        <v>0</v>
      </c>
      <c r="AW930" s="33">
        <f t="shared" si="1116"/>
        <v>1</v>
      </c>
      <c r="AX930" s="31">
        <f t="shared" si="1117"/>
        <v>0</v>
      </c>
      <c r="AY930" s="33">
        <f t="shared" si="1118"/>
        <v>1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customHeight="1">
      <c r="A931" s="2"/>
      <c r="B931" s="107">
        <v>856</v>
      </c>
      <c r="C931" s="31">
        <v>7</v>
      </c>
      <c r="D931" s="113" t="s">
        <v>15</v>
      </c>
      <c r="E931" s="2" t="s">
        <v>91</v>
      </c>
      <c r="F931" s="2"/>
      <c r="G931" s="2"/>
      <c r="H931" s="33">
        <f t="shared" si="1091"/>
        <v>3</v>
      </c>
      <c r="I931" s="99">
        <f t="shared" si="0"/>
        <v>494.92176360287664</v>
      </c>
      <c r="J931" s="101">
        <f t="shared" si="1"/>
        <v>13.733333333333333</v>
      </c>
      <c r="K931" s="101">
        <f t="shared" si="2"/>
        <v>613</v>
      </c>
      <c r="L931" s="74">
        <f t="shared" si="1010"/>
        <v>61</v>
      </c>
      <c r="M931" s="99">
        <f t="shared" si="1032"/>
        <v>14847.652908086298</v>
      </c>
      <c r="N931" s="108">
        <f t="shared" si="1011"/>
        <v>2572.6439789890846</v>
      </c>
      <c r="O931" s="108">
        <f t="shared" si="1092"/>
        <v>2572.6439789890846</v>
      </c>
      <c r="P931" s="108">
        <f t="shared" si="1093"/>
        <v>2572.6439789890846</v>
      </c>
      <c r="Q931" s="108">
        <f t="shared" si="1094"/>
        <v>0</v>
      </c>
      <c r="R931" s="109">
        <f t="shared" si="1095"/>
        <v>5659.8167537759864</v>
      </c>
      <c r="S931" s="99">
        <f t="shared" si="696"/>
        <v>11241.682814173659</v>
      </c>
      <c r="T931" s="108">
        <f t="shared" si="1096"/>
        <v>2161.8620796487808</v>
      </c>
      <c r="U931" s="108">
        <f t="shared" si="1097"/>
        <v>2161.8620796487808</v>
      </c>
      <c r="V931" s="108">
        <f t="shared" si="1098"/>
        <v>2161.8620796487808</v>
      </c>
      <c r="W931" s="108">
        <f t="shared" si="1099"/>
        <v>0</v>
      </c>
      <c r="X931" s="109">
        <f t="shared" si="1100"/>
        <v>4756.0965752273178</v>
      </c>
      <c r="Y931" s="99">
        <f t="shared" si="8"/>
        <v>22483.365628347317</v>
      </c>
      <c r="Z931" s="108">
        <f t="shared" si="1101"/>
        <v>4323.7241592975615</v>
      </c>
      <c r="AA931" s="108">
        <f t="shared" si="1102"/>
        <v>4323.7241592975615</v>
      </c>
      <c r="AB931" s="108">
        <f t="shared" si="1103"/>
        <v>4323.7241592975615</v>
      </c>
      <c r="AC931" s="108">
        <f t="shared" si="1104"/>
        <v>0</v>
      </c>
      <c r="AD931" s="109">
        <f t="shared" si="1105"/>
        <v>9512.1931504546355</v>
      </c>
      <c r="AE931" s="99">
        <f t="shared" ref="AE931:AF931" si="1138">AO931</f>
        <v>30</v>
      </c>
      <c r="AF931" s="101">
        <f t="shared" si="1138"/>
        <v>36</v>
      </c>
      <c r="AG931" s="101">
        <f t="shared" si="1107"/>
        <v>19.001300000000001</v>
      </c>
      <c r="AH931" s="101">
        <f t="shared" si="853"/>
        <v>412</v>
      </c>
      <c r="AI931" s="101">
        <f t="shared" si="854"/>
        <v>200</v>
      </c>
      <c r="AJ931" s="108">
        <f t="shared" si="1108"/>
        <v>3.3333333333333335</v>
      </c>
      <c r="AK931" s="101">
        <f t="shared" si="463"/>
        <v>2161.8620796487808</v>
      </c>
      <c r="AL931" s="101">
        <f t="shared" si="1109"/>
        <v>2161.8620796487808</v>
      </c>
      <c r="AM931" s="101"/>
      <c r="AN931" s="101"/>
      <c r="AO931" s="1">
        <v>30</v>
      </c>
      <c r="AP931" s="2">
        <v>36</v>
      </c>
      <c r="AQ931" s="74">
        <f t="shared" si="1110"/>
        <v>412</v>
      </c>
      <c r="AR931" s="31">
        <f t="shared" si="1111"/>
        <v>0</v>
      </c>
      <c r="AS931" s="2">
        <f t="shared" si="1112"/>
        <v>1</v>
      </c>
      <c r="AT931" s="33">
        <f t="shared" si="1113"/>
        <v>0</v>
      </c>
      <c r="AU931" s="31">
        <f t="shared" si="1114"/>
        <v>1</v>
      </c>
      <c r="AV931" s="2">
        <f t="shared" si="1115"/>
        <v>0</v>
      </c>
      <c r="AW931" s="33">
        <f t="shared" si="1116"/>
        <v>0.2</v>
      </c>
      <c r="AX931" s="31">
        <f t="shared" si="1117"/>
        <v>0</v>
      </c>
      <c r="AY931" s="33">
        <f t="shared" si="1118"/>
        <v>1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customHeight="1">
      <c r="A932" s="2"/>
      <c r="B932" s="107">
        <v>857</v>
      </c>
      <c r="C932" s="31">
        <v>7</v>
      </c>
      <c r="D932" s="113" t="s">
        <v>15</v>
      </c>
      <c r="E932" s="2" t="s">
        <v>79</v>
      </c>
      <c r="F932" s="1"/>
      <c r="G932" s="1" t="s">
        <v>174</v>
      </c>
      <c r="H932" s="33">
        <f t="shared" si="1091"/>
        <v>3</v>
      </c>
      <c r="I932" s="99">
        <f t="shared" si="0"/>
        <v>356.91473336745906</v>
      </c>
      <c r="J932" s="101">
        <f t="shared" si="1"/>
        <v>13.733333333333333</v>
      </c>
      <c r="K932" s="101">
        <f t="shared" si="2"/>
        <v>771</v>
      </c>
      <c r="L932" s="74">
        <f t="shared" si="1010"/>
        <v>94</v>
      </c>
      <c r="M932" s="99">
        <f t="shared" ref="M932:M977" si="1139">SUM(N932:R932)*(1+$D$22/100)</f>
        <v>10707.442001023772</v>
      </c>
      <c r="N932" s="108">
        <f t="shared" si="1011"/>
        <v>3215.8049737363558</v>
      </c>
      <c r="O932" s="108">
        <f t="shared" si="1092"/>
        <v>3215.8049737363558</v>
      </c>
      <c r="P932" s="108">
        <f t="shared" si="1093"/>
        <v>3215.8049737363558</v>
      </c>
      <c r="Q932" s="108">
        <f t="shared" si="1094"/>
        <v>0</v>
      </c>
      <c r="R932" s="109">
        <f t="shared" si="1095"/>
        <v>0</v>
      </c>
      <c r="S932" s="99">
        <f t="shared" si="696"/>
        <v>8106.9827986829278</v>
      </c>
      <c r="T932" s="108">
        <f t="shared" si="1096"/>
        <v>2702.3275995609761</v>
      </c>
      <c r="U932" s="108">
        <f t="shared" si="1097"/>
        <v>2702.3275995609761</v>
      </c>
      <c r="V932" s="108">
        <f t="shared" si="1098"/>
        <v>2702.3275995609761</v>
      </c>
      <c r="W932" s="108">
        <f t="shared" si="1099"/>
        <v>0</v>
      </c>
      <c r="X932" s="109">
        <f t="shared" si="1100"/>
        <v>0</v>
      </c>
      <c r="Y932" s="99">
        <f t="shared" si="8"/>
        <v>16213.965597365854</v>
      </c>
      <c r="Z932" s="108">
        <f t="shared" si="1101"/>
        <v>5404.6551991219512</v>
      </c>
      <c r="AA932" s="108">
        <f t="shared" si="1102"/>
        <v>5404.6551991219512</v>
      </c>
      <c r="AB932" s="108">
        <f t="shared" si="1103"/>
        <v>5404.6551991219512</v>
      </c>
      <c r="AC932" s="108">
        <f t="shared" si="1104"/>
        <v>0</v>
      </c>
      <c r="AD932" s="109">
        <f t="shared" si="1105"/>
        <v>0</v>
      </c>
      <c r="AE932" s="99">
        <f t="shared" ref="AE932:AF932" si="1140">AO932</f>
        <v>30</v>
      </c>
      <c r="AF932" s="101">
        <f t="shared" si="1140"/>
        <v>36</v>
      </c>
      <c r="AG932" s="101">
        <f t="shared" si="1107"/>
        <v>19.001300000000001</v>
      </c>
      <c r="AH932" s="101">
        <f t="shared" si="853"/>
        <v>412</v>
      </c>
      <c r="AI932" s="101">
        <f t="shared" si="854"/>
        <v>200</v>
      </c>
      <c r="AJ932" s="108">
        <f t="shared" si="1108"/>
        <v>3.3333333333333335</v>
      </c>
      <c r="AK932" s="101">
        <f t="shared" si="463"/>
        <v>2161.8620796487808</v>
      </c>
      <c r="AL932" s="101">
        <f t="shared" si="1109"/>
        <v>2161.8620796487808</v>
      </c>
      <c r="AM932" s="101"/>
      <c r="AN932" s="101"/>
      <c r="AO932" s="1">
        <v>30</v>
      </c>
      <c r="AP932" s="2">
        <v>36</v>
      </c>
      <c r="AQ932" s="74">
        <f t="shared" si="1110"/>
        <v>412</v>
      </c>
      <c r="AR932" s="31">
        <f t="shared" si="1111"/>
        <v>0</v>
      </c>
      <c r="AS932" s="2">
        <f t="shared" si="1112"/>
        <v>1.25</v>
      </c>
      <c r="AT932" s="33">
        <f t="shared" si="1113"/>
        <v>0</v>
      </c>
      <c r="AU932" s="31">
        <f t="shared" si="1114"/>
        <v>1</v>
      </c>
      <c r="AV932" s="2">
        <f t="shared" si="1115"/>
        <v>0</v>
      </c>
      <c r="AW932" s="33">
        <f t="shared" si="1116"/>
        <v>1</v>
      </c>
      <c r="AX932" s="31">
        <f t="shared" si="1117"/>
        <v>0</v>
      </c>
      <c r="AY932" s="33">
        <f t="shared" si="1118"/>
        <v>1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customHeight="1">
      <c r="A933" s="2"/>
      <c r="B933" s="107">
        <v>858</v>
      </c>
      <c r="C933" s="31">
        <v>7</v>
      </c>
      <c r="D933" s="113" t="s">
        <v>15</v>
      </c>
      <c r="E933" s="2" t="s">
        <v>168</v>
      </c>
      <c r="F933" s="1"/>
      <c r="G933" s="1" t="s">
        <v>174</v>
      </c>
      <c r="H933" s="33">
        <f t="shared" si="1091"/>
        <v>3</v>
      </c>
      <c r="I933" s="99">
        <f t="shared" si="0"/>
        <v>356.91473336745906</v>
      </c>
      <c r="J933" s="101">
        <f t="shared" si="1"/>
        <v>13.733333333333333</v>
      </c>
      <c r="K933" s="101">
        <f t="shared" si="2"/>
        <v>771</v>
      </c>
      <c r="L933" s="74">
        <f t="shared" si="1010"/>
        <v>94</v>
      </c>
      <c r="M933" s="99">
        <f t="shared" si="1139"/>
        <v>10707.442001023772</v>
      </c>
      <c r="N933" s="108">
        <f t="shared" si="1011"/>
        <v>3215.8049737363558</v>
      </c>
      <c r="O933" s="108">
        <f t="shared" si="1092"/>
        <v>3215.8049737363558</v>
      </c>
      <c r="P933" s="108">
        <f t="shared" si="1093"/>
        <v>3215.8049737363558</v>
      </c>
      <c r="Q933" s="108">
        <f t="shared" si="1094"/>
        <v>0</v>
      </c>
      <c r="R933" s="109">
        <f t="shared" si="1095"/>
        <v>0</v>
      </c>
      <c r="S933" s="99">
        <f t="shared" si="696"/>
        <v>8106.9827986829278</v>
      </c>
      <c r="T933" s="108">
        <f t="shared" si="1096"/>
        <v>2702.3275995609761</v>
      </c>
      <c r="U933" s="108">
        <f t="shared" si="1097"/>
        <v>2702.3275995609761</v>
      </c>
      <c r="V933" s="108">
        <f t="shared" si="1098"/>
        <v>2702.3275995609761</v>
      </c>
      <c r="W933" s="108">
        <f t="shared" si="1099"/>
        <v>0</v>
      </c>
      <c r="X933" s="109">
        <f t="shared" si="1100"/>
        <v>0</v>
      </c>
      <c r="Y933" s="99">
        <f t="shared" si="8"/>
        <v>16213.965597365854</v>
      </c>
      <c r="Z933" s="108">
        <f t="shared" si="1101"/>
        <v>5404.6551991219512</v>
      </c>
      <c r="AA933" s="108">
        <f t="shared" si="1102"/>
        <v>5404.6551991219512</v>
      </c>
      <c r="AB933" s="108">
        <f t="shared" si="1103"/>
        <v>5404.6551991219512</v>
      </c>
      <c r="AC933" s="108">
        <f t="shared" si="1104"/>
        <v>0</v>
      </c>
      <c r="AD933" s="109">
        <f t="shared" si="1105"/>
        <v>0</v>
      </c>
      <c r="AE933" s="99">
        <f t="shared" ref="AE933:AF933" si="1141">AO933</f>
        <v>30</v>
      </c>
      <c r="AF933" s="101">
        <f t="shared" si="1141"/>
        <v>36</v>
      </c>
      <c r="AG933" s="101">
        <f t="shared" si="1107"/>
        <v>19.001300000000001</v>
      </c>
      <c r="AH933" s="101">
        <f t="shared" si="853"/>
        <v>412</v>
      </c>
      <c r="AI933" s="101">
        <f t="shared" si="854"/>
        <v>200</v>
      </c>
      <c r="AJ933" s="108">
        <f t="shared" si="1108"/>
        <v>2.6666666666666665</v>
      </c>
      <c r="AK933" s="101">
        <f t="shared" si="463"/>
        <v>2161.8620796487808</v>
      </c>
      <c r="AL933" s="101">
        <f t="shared" si="1109"/>
        <v>2161.8620796487808</v>
      </c>
      <c r="AM933" s="101"/>
      <c r="AN933" s="101"/>
      <c r="AO933" s="1">
        <v>30</v>
      </c>
      <c r="AP933" s="2">
        <v>36</v>
      </c>
      <c r="AQ933" s="74">
        <f t="shared" si="1110"/>
        <v>412</v>
      </c>
      <c r="AR933" s="31">
        <f t="shared" si="1111"/>
        <v>0</v>
      </c>
      <c r="AS933" s="2">
        <f t="shared" si="1112"/>
        <v>1.25</v>
      </c>
      <c r="AT933" s="33">
        <f t="shared" si="1113"/>
        <v>0</v>
      </c>
      <c r="AU933" s="31">
        <f t="shared" si="1114"/>
        <v>0.8</v>
      </c>
      <c r="AV933" s="2">
        <f t="shared" si="1115"/>
        <v>0</v>
      </c>
      <c r="AW933" s="33">
        <f t="shared" si="1116"/>
        <v>1</v>
      </c>
      <c r="AX933" s="31">
        <f t="shared" si="1117"/>
        <v>0</v>
      </c>
      <c r="AY933" s="33">
        <f t="shared" si="1118"/>
        <v>1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customHeight="1">
      <c r="A934" s="2"/>
      <c r="B934" s="107">
        <v>859</v>
      </c>
      <c r="C934" s="31">
        <v>7</v>
      </c>
      <c r="D934" s="113" t="s">
        <v>15</v>
      </c>
      <c r="E934" s="2" t="s">
        <v>103</v>
      </c>
      <c r="F934" s="1"/>
      <c r="G934" s="1" t="s">
        <v>174</v>
      </c>
      <c r="H934" s="33">
        <f t="shared" si="1091"/>
        <v>3</v>
      </c>
      <c r="I934" s="99">
        <f t="shared" si="0"/>
        <v>566.3047102763685</v>
      </c>
      <c r="J934" s="101">
        <f t="shared" si="1"/>
        <v>13.733333333333333</v>
      </c>
      <c r="K934" s="101">
        <f t="shared" si="2"/>
        <v>516</v>
      </c>
      <c r="L934" s="74">
        <f t="shared" si="1010"/>
        <v>46</v>
      </c>
      <c r="M934" s="99">
        <f t="shared" si="1139"/>
        <v>16989.141308291055</v>
      </c>
      <c r="N934" s="108">
        <f t="shared" si="1011"/>
        <v>3215.8049737363558</v>
      </c>
      <c r="O934" s="108">
        <f t="shared" si="1092"/>
        <v>3215.8049737363558</v>
      </c>
      <c r="P934" s="108">
        <f t="shared" si="1093"/>
        <v>3215.8049737363558</v>
      </c>
      <c r="Q934" s="108">
        <f t="shared" si="1094"/>
        <v>0</v>
      </c>
      <c r="R934" s="109">
        <f t="shared" si="1095"/>
        <v>5659.8167537759864</v>
      </c>
      <c r="S934" s="99">
        <f t="shared" si="696"/>
        <v>12863.079373910245</v>
      </c>
      <c r="T934" s="108">
        <f t="shared" si="1096"/>
        <v>2702.3275995609761</v>
      </c>
      <c r="U934" s="108">
        <f t="shared" si="1097"/>
        <v>2702.3275995609761</v>
      </c>
      <c r="V934" s="108">
        <f t="shared" si="1098"/>
        <v>2702.3275995609761</v>
      </c>
      <c r="W934" s="108">
        <f t="shared" si="1099"/>
        <v>0</v>
      </c>
      <c r="X934" s="109">
        <f t="shared" si="1100"/>
        <v>4756.0965752273178</v>
      </c>
      <c r="Y934" s="99">
        <f t="shared" si="8"/>
        <v>25726.158747820489</v>
      </c>
      <c r="Z934" s="108">
        <f t="shared" si="1101"/>
        <v>5404.6551991219512</v>
      </c>
      <c r="AA934" s="108">
        <f t="shared" si="1102"/>
        <v>5404.6551991219512</v>
      </c>
      <c r="AB934" s="108">
        <f t="shared" si="1103"/>
        <v>5404.6551991219512</v>
      </c>
      <c r="AC934" s="108">
        <f t="shared" si="1104"/>
        <v>0</v>
      </c>
      <c r="AD934" s="109">
        <f t="shared" si="1105"/>
        <v>9512.1931504546355</v>
      </c>
      <c r="AE934" s="99">
        <f t="shared" ref="AE934:AF934" si="1142">AO934</f>
        <v>30</v>
      </c>
      <c r="AF934" s="101">
        <f t="shared" si="1142"/>
        <v>36</v>
      </c>
      <c r="AG934" s="101">
        <f t="shared" si="1107"/>
        <v>19.001300000000001</v>
      </c>
      <c r="AH934" s="101">
        <f t="shared" si="853"/>
        <v>412</v>
      </c>
      <c r="AI934" s="101">
        <f t="shared" si="854"/>
        <v>200</v>
      </c>
      <c r="AJ934" s="108">
        <f t="shared" si="1108"/>
        <v>3.3333333333333335</v>
      </c>
      <c r="AK934" s="101">
        <f t="shared" si="463"/>
        <v>2161.8620796487808</v>
      </c>
      <c r="AL934" s="101">
        <f t="shared" si="1109"/>
        <v>2161.8620796487808</v>
      </c>
      <c r="AM934" s="101"/>
      <c r="AN934" s="101"/>
      <c r="AO934" s="1">
        <v>30</v>
      </c>
      <c r="AP934" s="2">
        <v>36</v>
      </c>
      <c r="AQ934" s="74">
        <f t="shared" si="1110"/>
        <v>412</v>
      </c>
      <c r="AR934" s="31">
        <f t="shared" si="1111"/>
        <v>0</v>
      </c>
      <c r="AS934" s="2">
        <f t="shared" si="1112"/>
        <v>1.25</v>
      </c>
      <c r="AT934" s="33">
        <f t="shared" si="1113"/>
        <v>0</v>
      </c>
      <c r="AU934" s="31">
        <f t="shared" si="1114"/>
        <v>1</v>
      </c>
      <c r="AV934" s="2">
        <f t="shared" si="1115"/>
        <v>0</v>
      </c>
      <c r="AW934" s="33">
        <f t="shared" si="1116"/>
        <v>0.2</v>
      </c>
      <c r="AX934" s="31">
        <f t="shared" si="1117"/>
        <v>0</v>
      </c>
      <c r="AY934" s="33">
        <f t="shared" si="1118"/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customHeight="1">
      <c r="A935" s="2"/>
      <c r="B935" s="107">
        <v>860</v>
      </c>
      <c r="C935" s="31">
        <v>7</v>
      </c>
      <c r="D935" s="113" t="s">
        <v>15</v>
      </c>
      <c r="E935" s="2" t="s">
        <v>87</v>
      </c>
      <c r="F935" s="2"/>
      <c r="G935" s="2"/>
      <c r="H935" s="33">
        <f t="shared" si="1091"/>
        <v>4</v>
      </c>
      <c r="I935" s="99">
        <f t="shared" si="0"/>
        <v>380.70904892528972</v>
      </c>
      <c r="J935" s="101">
        <f t="shared" si="1"/>
        <v>13.733333333333333</v>
      </c>
      <c r="K935" s="101">
        <f t="shared" si="2"/>
        <v>751</v>
      </c>
      <c r="L935" s="74">
        <f t="shared" si="1010"/>
        <v>91</v>
      </c>
      <c r="M935" s="99">
        <f t="shared" si="1139"/>
        <v>11421.271467758692</v>
      </c>
      <c r="N935" s="108">
        <f t="shared" si="1011"/>
        <v>2572.6439789890846</v>
      </c>
      <c r="O935" s="108">
        <f t="shared" si="1092"/>
        <v>2572.6439789890846</v>
      </c>
      <c r="P935" s="108">
        <f t="shared" si="1093"/>
        <v>2572.6439789890846</v>
      </c>
      <c r="Q935" s="108">
        <f t="shared" si="1094"/>
        <v>2572.6439789890846</v>
      </c>
      <c r="R935" s="109">
        <f t="shared" si="1095"/>
        <v>0</v>
      </c>
      <c r="S935" s="99">
        <f t="shared" si="696"/>
        <v>8647.4483185951231</v>
      </c>
      <c r="T935" s="108">
        <f t="shared" si="1096"/>
        <v>2161.8620796487808</v>
      </c>
      <c r="U935" s="108">
        <f t="shared" si="1097"/>
        <v>2161.8620796487808</v>
      </c>
      <c r="V935" s="108">
        <f t="shared" si="1098"/>
        <v>2161.8620796487808</v>
      </c>
      <c r="W935" s="108">
        <f t="shared" si="1099"/>
        <v>2161.8620796487808</v>
      </c>
      <c r="X935" s="109">
        <f t="shared" si="1100"/>
        <v>0</v>
      </c>
      <c r="Y935" s="99">
        <f t="shared" si="8"/>
        <v>17294.896637190246</v>
      </c>
      <c r="Z935" s="108">
        <f t="shared" si="1101"/>
        <v>4323.7241592975615</v>
      </c>
      <c r="AA935" s="108">
        <f t="shared" si="1102"/>
        <v>4323.7241592975615</v>
      </c>
      <c r="AB935" s="108">
        <f t="shared" si="1103"/>
        <v>4323.7241592975615</v>
      </c>
      <c r="AC935" s="108">
        <f t="shared" si="1104"/>
        <v>4323.7241592975615</v>
      </c>
      <c r="AD935" s="109">
        <f t="shared" si="1105"/>
        <v>0</v>
      </c>
      <c r="AE935" s="99">
        <f t="shared" ref="AE935:AF935" si="1143">AO935</f>
        <v>30</v>
      </c>
      <c r="AF935" s="101">
        <f t="shared" si="1143"/>
        <v>36</v>
      </c>
      <c r="AG935" s="101">
        <f t="shared" si="1107"/>
        <v>19.001300000000001</v>
      </c>
      <c r="AH935" s="101">
        <f t="shared" si="853"/>
        <v>412</v>
      </c>
      <c r="AI935" s="101">
        <f t="shared" si="854"/>
        <v>200</v>
      </c>
      <c r="AJ935" s="108">
        <f t="shared" si="1108"/>
        <v>4</v>
      </c>
      <c r="AK935" s="101">
        <f t="shared" si="463"/>
        <v>2161.8620796487808</v>
      </c>
      <c r="AL935" s="101">
        <f t="shared" si="1109"/>
        <v>2161.8620796487808</v>
      </c>
      <c r="AM935" s="101"/>
      <c r="AN935" s="101"/>
      <c r="AO935" s="1">
        <v>30</v>
      </c>
      <c r="AP935" s="2">
        <v>36</v>
      </c>
      <c r="AQ935" s="74">
        <f t="shared" si="1110"/>
        <v>412</v>
      </c>
      <c r="AR935" s="31">
        <f t="shared" si="1111"/>
        <v>0</v>
      </c>
      <c r="AS935" s="2">
        <f t="shared" si="1112"/>
        <v>1</v>
      </c>
      <c r="AT935" s="74">
        <f t="shared" si="1113"/>
        <v>1</v>
      </c>
      <c r="AU935" s="31">
        <f t="shared" si="1114"/>
        <v>1</v>
      </c>
      <c r="AV935" s="2">
        <f t="shared" si="1115"/>
        <v>0</v>
      </c>
      <c r="AW935" s="33">
        <f t="shared" si="1116"/>
        <v>1</v>
      </c>
      <c r="AX935" s="31">
        <f t="shared" si="1117"/>
        <v>0</v>
      </c>
      <c r="AY935" s="33">
        <f t="shared" si="1118"/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customHeight="1">
      <c r="A936" s="2"/>
      <c r="B936" s="107">
        <v>861</v>
      </c>
      <c r="C936" s="31">
        <v>7</v>
      </c>
      <c r="D936" s="113" t="s">
        <v>15</v>
      </c>
      <c r="E936" s="2" t="s">
        <v>179</v>
      </c>
      <c r="F936" s="2"/>
      <c r="G936" s="2"/>
      <c r="H936" s="33">
        <f t="shared" si="1091"/>
        <v>4</v>
      </c>
      <c r="I936" s="99">
        <f t="shared" si="0"/>
        <v>380.70904892528972</v>
      </c>
      <c r="J936" s="101">
        <f t="shared" si="1"/>
        <v>13.733333333333333</v>
      </c>
      <c r="K936" s="101">
        <f t="shared" si="2"/>
        <v>751</v>
      </c>
      <c r="L936" s="74">
        <f t="shared" si="1010"/>
        <v>91</v>
      </c>
      <c r="M936" s="99">
        <f t="shared" si="1139"/>
        <v>11421.271467758692</v>
      </c>
      <c r="N936" s="108">
        <f t="shared" si="1011"/>
        <v>2572.6439789890846</v>
      </c>
      <c r="O936" s="108">
        <f t="shared" si="1092"/>
        <v>2572.6439789890846</v>
      </c>
      <c r="P936" s="108">
        <f t="shared" si="1093"/>
        <v>2572.6439789890846</v>
      </c>
      <c r="Q936" s="108">
        <f t="shared" si="1094"/>
        <v>2572.6439789890846</v>
      </c>
      <c r="R936" s="109">
        <f t="shared" si="1095"/>
        <v>0</v>
      </c>
      <c r="S936" s="99">
        <f t="shared" si="696"/>
        <v>8647.4483185951231</v>
      </c>
      <c r="T936" s="108">
        <f t="shared" si="1096"/>
        <v>2161.8620796487808</v>
      </c>
      <c r="U936" s="108">
        <f t="shared" si="1097"/>
        <v>2161.8620796487808</v>
      </c>
      <c r="V936" s="108">
        <f t="shared" si="1098"/>
        <v>2161.8620796487808</v>
      </c>
      <c r="W936" s="108">
        <f t="shared" si="1099"/>
        <v>2161.8620796487808</v>
      </c>
      <c r="X936" s="109">
        <f t="shared" si="1100"/>
        <v>0</v>
      </c>
      <c r="Y936" s="99">
        <f t="shared" si="8"/>
        <v>17294.896637190246</v>
      </c>
      <c r="Z936" s="108">
        <f t="shared" si="1101"/>
        <v>4323.7241592975615</v>
      </c>
      <c r="AA936" s="108">
        <f t="shared" si="1102"/>
        <v>4323.7241592975615</v>
      </c>
      <c r="AB936" s="108">
        <f t="shared" si="1103"/>
        <v>4323.7241592975615</v>
      </c>
      <c r="AC936" s="108">
        <f t="shared" si="1104"/>
        <v>4323.7241592975615</v>
      </c>
      <c r="AD936" s="109">
        <f t="shared" si="1105"/>
        <v>0</v>
      </c>
      <c r="AE936" s="99">
        <f t="shared" ref="AE936:AF936" si="1144">AO936</f>
        <v>30</v>
      </c>
      <c r="AF936" s="101">
        <f t="shared" si="1144"/>
        <v>36</v>
      </c>
      <c r="AG936" s="101">
        <f t="shared" si="1107"/>
        <v>19.001300000000001</v>
      </c>
      <c r="AH936" s="101">
        <f t="shared" si="853"/>
        <v>412</v>
      </c>
      <c r="AI936" s="101">
        <f t="shared" si="854"/>
        <v>200</v>
      </c>
      <c r="AJ936" s="108">
        <f t="shared" si="1108"/>
        <v>3.2</v>
      </c>
      <c r="AK936" s="101">
        <f t="shared" si="463"/>
        <v>2161.8620796487808</v>
      </c>
      <c r="AL936" s="101">
        <f t="shared" si="1109"/>
        <v>2161.8620796487808</v>
      </c>
      <c r="AM936" s="101"/>
      <c r="AN936" s="101"/>
      <c r="AO936" s="1">
        <v>30</v>
      </c>
      <c r="AP936" s="2">
        <v>36</v>
      </c>
      <c r="AQ936" s="74">
        <f t="shared" si="1110"/>
        <v>412</v>
      </c>
      <c r="AR936" s="31">
        <f t="shared" si="1111"/>
        <v>0</v>
      </c>
      <c r="AS936" s="2">
        <f t="shared" si="1112"/>
        <v>1</v>
      </c>
      <c r="AT936" s="74">
        <f t="shared" si="1113"/>
        <v>1</v>
      </c>
      <c r="AU936" s="31">
        <f t="shared" si="1114"/>
        <v>0.8</v>
      </c>
      <c r="AV936" s="2">
        <f t="shared" si="1115"/>
        <v>0</v>
      </c>
      <c r="AW936" s="33">
        <f t="shared" si="1116"/>
        <v>1</v>
      </c>
      <c r="AX936" s="31">
        <f t="shared" si="1117"/>
        <v>0</v>
      </c>
      <c r="AY936" s="33">
        <f t="shared" si="1118"/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customHeight="1">
      <c r="A937" s="2"/>
      <c r="B937" s="107">
        <v>862</v>
      </c>
      <c r="C937" s="31">
        <v>7</v>
      </c>
      <c r="D937" s="113" t="s">
        <v>15</v>
      </c>
      <c r="E937" s="2" t="s">
        <v>134</v>
      </c>
      <c r="F937" s="2"/>
      <c r="G937" s="2"/>
      <c r="H937" s="33">
        <f t="shared" si="1091"/>
        <v>4</v>
      </c>
      <c r="I937" s="99">
        <f t="shared" si="0"/>
        <v>666.24083561925693</v>
      </c>
      <c r="J937" s="101">
        <f t="shared" si="1"/>
        <v>13.733333333333333</v>
      </c>
      <c r="K937" s="101">
        <f t="shared" si="2"/>
        <v>392</v>
      </c>
      <c r="L937" s="74">
        <f t="shared" si="1010"/>
        <v>22</v>
      </c>
      <c r="M937" s="99">
        <f t="shared" si="1139"/>
        <v>19987.225068577707</v>
      </c>
      <c r="N937" s="108">
        <f t="shared" si="1011"/>
        <v>2572.6439789890846</v>
      </c>
      <c r="O937" s="108">
        <f t="shared" si="1092"/>
        <v>2572.6439789890846</v>
      </c>
      <c r="P937" s="108">
        <f t="shared" si="1093"/>
        <v>2572.6439789890846</v>
      </c>
      <c r="Q937" s="108">
        <f t="shared" si="1094"/>
        <v>2572.6439789890846</v>
      </c>
      <c r="R937" s="109">
        <f t="shared" si="1095"/>
        <v>7717.9319369672539</v>
      </c>
      <c r="S937" s="99">
        <f t="shared" si="696"/>
        <v>15133.034557541465</v>
      </c>
      <c r="T937" s="108">
        <f t="shared" si="1096"/>
        <v>2161.8620796487808</v>
      </c>
      <c r="U937" s="108">
        <f t="shared" si="1097"/>
        <v>2161.8620796487808</v>
      </c>
      <c r="V937" s="108">
        <f t="shared" si="1098"/>
        <v>2161.8620796487808</v>
      </c>
      <c r="W937" s="108">
        <f t="shared" si="1099"/>
        <v>2161.8620796487808</v>
      </c>
      <c r="X937" s="109">
        <f t="shared" si="1100"/>
        <v>6485.5862389463427</v>
      </c>
      <c r="Y937" s="99">
        <f t="shared" si="8"/>
        <v>30266.06911508293</v>
      </c>
      <c r="Z937" s="108">
        <f t="shared" si="1101"/>
        <v>4323.7241592975615</v>
      </c>
      <c r="AA937" s="108">
        <f t="shared" si="1102"/>
        <v>4323.7241592975615</v>
      </c>
      <c r="AB937" s="108">
        <f t="shared" si="1103"/>
        <v>4323.7241592975615</v>
      </c>
      <c r="AC937" s="108">
        <f t="shared" si="1104"/>
        <v>4323.7241592975615</v>
      </c>
      <c r="AD937" s="109">
        <f t="shared" si="1105"/>
        <v>12971.172477892685</v>
      </c>
      <c r="AE937" s="99">
        <f t="shared" ref="AE937:AF937" si="1145">AO937</f>
        <v>30</v>
      </c>
      <c r="AF937" s="101">
        <f t="shared" si="1145"/>
        <v>36</v>
      </c>
      <c r="AG937" s="101">
        <f t="shared" si="1107"/>
        <v>19.001300000000001</v>
      </c>
      <c r="AH937" s="101">
        <f t="shared" si="853"/>
        <v>412</v>
      </c>
      <c r="AI937" s="101">
        <f t="shared" si="854"/>
        <v>200</v>
      </c>
      <c r="AJ937" s="108">
        <f t="shared" si="1108"/>
        <v>4</v>
      </c>
      <c r="AK937" s="101">
        <f t="shared" si="463"/>
        <v>2161.8620796487808</v>
      </c>
      <c r="AL937" s="101">
        <f t="shared" si="1109"/>
        <v>2161.8620796487808</v>
      </c>
      <c r="AM937" s="101"/>
      <c r="AN937" s="101"/>
      <c r="AO937" s="1">
        <v>30</v>
      </c>
      <c r="AP937" s="2">
        <v>36</v>
      </c>
      <c r="AQ937" s="74">
        <f t="shared" si="1110"/>
        <v>412</v>
      </c>
      <c r="AR937" s="31">
        <f t="shared" si="1111"/>
        <v>0</v>
      </c>
      <c r="AS937" s="2">
        <f t="shared" si="1112"/>
        <v>1</v>
      </c>
      <c r="AT937" s="74">
        <f t="shared" si="1113"/>
        <v>1</v>
      </c>
      <c r="AU937" s="31">
        <f t="shared" si="1114"/>
        <v>1</v>
      </c>
      <c r="AV937" s="2">
        <f t="shared" si="1115"/>
        <v>0</v>
      </c>
      <c r="AW937" s="33">
        <f t="shared" si="1116"/>
        <v>0.2</v>
      </c>
      <c r="AX937" s="31">
        <f t="shared" si="1117"/>
        <v>0</v>
      </c>
      <c r="AY937" s="33">
        <f t="shared" si="1118"/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customHeight="1">
      <c r="A938" s="2"/>
      <c r="B938" s="107">
        <v>863</v>
      </c>
      <c r="C938" s="31">
        <v>4</v>
      </c>
      <c r="D938" s="113" t="s">
        <v>15</v>
      </c>
      <c r="E938" s="2" t="s">
        <v>67</v>
      </c>
      <c r="F938" s="2"/>
      <c r="G938" s="2"/>
      <c r="H938" s="33">
        <f t="shared" si="1091"/>
        <v>3</v>
      </c>
      <c r="I938" s="99">
        <f t="shared" si="0"/>
        <v>264.42056699593536</v>
      </c>
      <c r="J938" s="101">
        <f t="shared" si="1"/>
        <v>7.5666666666666664</v>
      </c>
      <c r="K938" s="101">
        <f t="shared" si="2"/>
        <v>861</v>
      </c>
      <c r="L938" s="74">
        <f t="shared" si="1010"/>
        <v>109</v>
      </c>
      <c r="M938" s="99">
        <f t="shared" si="1139"/>
        <v>7932.6170098780613</v>
      </c>
      <c r="N938" s="108">
        <f t="shared" si="1011"/>
        <v>2382.4316986888575</v>
      </c>
      <c r="O938" s="108">
        <f t="shared" si="1092"/>
        <v>2382.4316986888575</v>
      </c>
      <c r="P938" s="108">
        <f t="shared" si="1093"/>
        <v>2382.4316986888575</v>
      </c>
      <c r="Q938" s="108">
        <f t="shared" si="1094"/>
        <v>0</v>
      </c>
      <c r="R938" s="109">
        <f t="shared" si="1095"/>
        <v>0</v>
      </c>
      <c r="S938" s="99">
        <f t="shared" si="696"/>
        <v>6006.0647203573171</v>
      </c>
      <c r="T938" s="108">
        <f t="shared" si="1096"/>
        <v>2002.021573452439</v>
      </c>
      <c r="U938" s="108">
        <f t="shared" si="1097"/>
        <v>2002.021573452439</v>
      </c>
      <c r="V938" s="108">
        <f t="shared" si="1098"/>
        <v>2002.021573452439</v>
      </c>
      <c r="W938" s="108">
        <f t="shared" si="1099"/>
        <v>0</v>
      </c>
      <c r="X938" s="109">
        <f t="shared" si="1100"/>
        <v>0</v>
      </c>
      <c r="Y938" s="99">
        <f t="shared" si="8"/>
        <v>12012.129440714634</v>
      </c>
      <c r="Z938" s="108">
        <f t="shared" si="1101"/>
        <v>4004.0431469048781</v>
      </c>
      <c r="AA938" s="108">
        <f t="shared" si="1102"/>
        <v>4004.0431469048781</v>
      </c>
      <c r="AB938" s="108">
        <f t="shared" si="1103"/>
        <v>4004.0431469048781</v>
      </c>
      <c r="AC938" s="108">
        <f t="shared" si="1104"/>
        <v>0</v>
      </c>
      <c r="AD938" s="109">
        <f t="shared" si="1105"/>
        <v>0</v>
      </c>
      <c r="AE938" s="99">
        <f t="shared" ref="AE938:AF938" si="1146">AO938</f>
        <v>30</v>
      </c>
      <c r="AF938" s="101">
        <f t="shared" si="1146"/>
        <v>36</v>
      </c>
      <c r="AG938" s="101">
        <f t="shared" si="1107"/>
        <v>19.001300000000001</v>
      </c>
      <c r="AH938" s="101">
        <f t="shared" si="853"/>
        <v>227</v>
      </c>
      <c r="AI938" s="101">
        <f t="shared" si="854"/>
        <v>200</v>
      </c>
      <c r="AJ938" s="108">
        <f t="shared" si="1108"/>
        <v>3.3333333333333335</v>
      </c>
      <c r="AK938" s="101">
        <f t="shared" si="463"/>
        <v>2002.021573452439</v>
      </c>
      <c r="AL938" s="101">
        <f t="shared" si="1109"/>
        <v>2002.021573452439</v>
      </c>
      <c r="AM938" s="101"/>
      <c r="AN938" s="101"/>
      <c r="AO938" s="1">
        <v>30</v>
      </c>
      <c r="AP938" s="2">
        <v>36</v>
      </c>
      <c r="AQ938" s="74">
        <f t="shared" si="1110"/>
        <v>227</v>
      </c>
      <c r="AR938" s="31">
        <f t="shared" si="1111"/>
        <v>0</v>
      </c>
      <c r="AS938" s="2">
        <f t="shared" si="1112"/>
        <v>1</v>
      </c>
      <c r="AT938" s="33">
        <f t="shared" si="1113"/>
        <v>0</v>
      </c>
      <c r="AU938" s="31">
        <f t="shared" si="1114"/>
        <v>1</v>
      </c>
      <c r="AV938" s="2">
        <f t="shared" si="1115"/>
        <v>0</v>
      </c>
      <c r="AW938" s="33">
        <f t="shared" si="1116"/>
        <v>1</v>
      </c>
      <c r="AX938" s="31">
        <f t="shared" si="1117"/>
        <v>0</v>
      </c>
      <c r="AY938" s="33">
        <f t="shared" si="1118"/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customHeight="1">
      <c r="A939" s="2"/>
      <c r="B939" s="107">
        <v>864</v>
      </c>
      <c r="C939" s="31">
        <v>4</v>
      </c>
      <c r="D939" s="113" t="s">
        <v>15</v>
      </c>
      <c r="E939" s="2" t="s">
        <v>79</v>
      </c>
      <c r="F939" s="1"/>
      <c r="G939" s="1" t="s">
        <v>174</v>
      </c>
      <c r="H939" s="33">
        <f t="shared" si="1091"/>
        <v>3</v>
      </c>
      <c r="I939" s="99">
        <f t="shared" si="0"/>
        <v>330.5257087449192</v>
      </c>
      <c r="J939" s="101">
        <f t="shared" si="1"/>
        <v>7.5666666666666664</v>
      </c>
      <c r="K939" s="101">
        <f t="shared" si="2"/>
        <v>806</v>
      </c>
      <c r="L939" s="74">
        <f t="shared" si="1010"/>
        <v>99</v>
      </c>
      <c r="M939" s="99">
        <f t="shared" si="1139"/>
        <v>9915.7712623475763</v>
      </c>
      <c r="N939" s="108">
        <f t="shared" si="1011"/>
        <v>2978.0396233610718</v>
      </c>
      <c r="O939" s="108">
        <f t="shared" si="1092"/>
        <v>2978.0396233610718</v>
      </c>
      <c r="P939" s="108">
        <f t="shared" si="1093"/>
        <v>2978.0396233610718</v>
      </c>
      <c r="Q939" s="108">
        <f t="shared" si="1094"/>
        <v>0</v>
      </c>
      <c r="R939" s="109">
        <f t="shared" si="1095"/>
        <v>0</v>
      </c>
      <c r="S939" s="99">
        <f t="shared" si="696"/>
        <v>7507.5809004466464</v>
      </c>
      <c r="T939" s="108">
        <f t="shared" si="1096"/>
        <v>2502.5269668155488</v>
      </c>
      <c r="U939" s="108">
        <f t="shared" si="1097"/>
        <v>2502.5269668155488</v>
      </c>
      <c r="V939" s="108">
        <f t="shared" si="1098"/>
        <v>2502.5269668155488</v>
      </c>
      <c r="W939" s="108">
        <f t="shared" si="1099"/>
        <v>0</v>
      </c>
      <c r="X939" s="109">
        <f t="shared" si="1100"/>
        <v>0</v>
      </c>
      <c r="Y939" s="99">
        <f t="shared" si="8"/>
        <v>15015.161800893293</v>
      </c>
      <c r="Z939" s="108">
        <f t="shared" si="1101"/>
        <v>5005.0539336310976</v>
      </c>
      <c r="AA939" s="108">
        <f t="shared" si="1102"/>
        <v>5005.0539336310976</v>
      </c>
      <c r="AB939" s="108">
        <f t="shared" si="1103"/>
        <v>5005.0539336310976</v>
      </c>
      <c r="AC939" s="108">
        <f t="shared" si="1104"/>
        <v>0</v>
      </c>
      <c r="AD939" s="109">
        <f t="shared" si="1105"/>
        <v>0</v>
      </c>
      <c r="AE939" s="99">
        <f t="shared" ref="AE939:AF939" si="1147">AO939</f>
        <v>30</v>
      </c>
      <c r="AF939" s="101">
        <f t="shared" si="1147"/>
        <v>36</v>
      </c>
      <c r="AG939" s="101">
        <f t="shared" si="1107"/>
        <v>19.001300000000001</v>
      </c>
      <c r="AH939" s="101">
        <f t="shared" si="853"/>
        <v>227</v>
      </c>
      <c r="AI939" s="101">
        <f t="shared" si="854"/>
        <v>200</v>
      </c>
      <c r="AJ939" s="108">
        <f t="shared" si="1108"/>
        <v>3.3333333333333335</v>
      </c>
      <c r="AK939" s="101">
        <f t="shared" si="463"/>
        <v>2002.021573452439</v>
      </c>
      <c r="AL939" s="101">
        <f t="shared" si="1109"/>
        <v>2002.021573452439</v>
      </c>
      <c r="AM939" s="101"/>
      <c r="AN939" s="101"/>
      <c r="AO939" s="1">
        <v>30</v>
      </c>
      <c r="AP939" s="2">
        <v>36</v>
      </c>
      <c r="AQ939" s="74">
        <f t="shared" si="1110"/>
        <v>227</v>
      </c>
      <c r="AR939" s="31">
        <f t="shared" si="1111"/>
        <v>0</v>
      </c>
      <c r="AS939" s="2">
        <f t="shared" si="1112"/>
        <v>1.25</v>
      </c>
      <c r="AT939" s="33">
        <f t="shared" si="1113"/>
        <v>0</v>
      </c>
      <c r="AU939" s="31">
        <f t="shared" si="1114"/>
        <v>1</v>
      </c>
      <c r="AV939" s="2">
        <f t="shared" si="1115"/>
        <v>0</v>
      </c>
      <c r="AW939" s="33">
        <f t="shared" si="1116"/>
        <v>1</v>
      </c>
      <c r="AX939" s="31">
        <f t="shared" si="1117"/>
        <v>0</v>
      </c>
      <c r="AY939" s="33">
        <f t="shared" si="1118"/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customHeight="1">
      <c r="A940" s="2"/>
      <c r="B940" s="107">
        <v>865</v>
      </c>
      <c r="C940" s="31">
        <v>4</v>
      </c>
      <c r="D940" s="113" t="s">
        <v>15</v>
      </c>
      <c r="E940" s="2" t="s">
        <v>87</v>
      </c>
      <c r="F940" s="2"/>
      <c r="G940" s="2"/>
      <c r="H940" s="33">
        <f t="shared" si="1091"/>
        <v>4</v>
      </c>
      <c r="I940" s="99">
        <f t="shared" si="0"/>
        <v>352.56075599458046</v>
      </c>
      <c r="J940" s="101">
        <f t="shared" si="1"/>
        <v>7.5666666666666664</v>
      </c>
      <c r="K940" s="101">
        <f t="shared" si="2"/>
        <v>779</v>
      </c>
      <c r="L940" s="74">
        <f t="shared" si="1010"/>
        <v>96</v>
      </c>
      <c r="M940" s="99">
        <f t="shared" si="1139"/>
        <v>10576.822679837414</v>
      </c>
      <c r="N940" s="108">
        <f t="shared" si="1011"/>
        <v>2382.4316986888575</v>
      </c>
      <c r="O940" s="108">
        <f t="shared" si="1092"/>
        <v>2382.4316986888575</v>
      </c>
      <c r="P940" s="108">
        <f t="shared" si="1093"/>
        <v>2382.4316986888575</v>
      </c>
      <c r="Q940" s="108">
        <f t="shared" si="1094"/>
        <v>2382.4316986888575</v>
      </c>
      <c r="R940" s="109">
        <f t="shared" si="1095"/>
        <v>0</v>
      </c>
      <c r="S940" s="99">
        <f t="shared" si="696"/>
        <v>8008.0862938097562</v>
      </c>
      <c r="T940" s="108">
        <f t="shared" si="1096"/>
        <v>2002.021573452439</v>
      </c>
      <c r="U940" s="108">
        <f t="shared" si="1097"/>
        <v>2002.021573452439</v>
      </c>
      <c r="V940" s="108">
        <f t="shared" si="1098"/>
        <v>2002.021573452439</v>
      </c>
      <c r="W940" s="108">
        <f t="shared" si="1099"/>
        <v>2002.021573452439</v>
      </c>
      <c r="X940" s="109">
        <f t="shared" si="1100"/>
        <v>0</v>
      </c>
      <c r="Y940" s="99">
        <f t="shared" si="8"/>
        <v>16016.172587619512</v>
      </c>
      <c r="Z940" s="108">
        <f t="shared" si="1101"/>
        <v>4004.0431469048781</v>
      </c>
      <c r="AA940" s="108">
        <f t="shared" si="1102"/>
        <v>4004.0431469048781</v>
      </c>
      <c r="AB940" s="108">
        <f t="shared" si="1103"/>
        <v>4004.0431469048781</v>
      </c>
      <c r="AC940" s="108">
        <f t="shared" si="1104"/>
        <v>4004.0431469048781</v>
      </c>
      <c r="AD940" s="109">
        <f t="shared" si="1105"/>
        <v>0</v>
      </c>
      <c r="AE940" s="99">
        <f t="shared" ref="AE940:AF940" si="1148">AO940</f>
        <v>30</v>
      </c>
      <c r="AF940" s="101">
        <f t="shared" si="1148"/>
        <v>36</v>
      </c>
      <c r="AG940" s="101">
        <f t="shared" si="1107"/>
        <v>19.001300000000001</v>
      </c>
      <c r="AH940" s="101">
        <f t="shared" si="853"/>
        <v>227</v>
      </c>
      <c r="AI940" s="101">
        <f t="shared" si="854"/>
        <v>200</v>
      </c>
      <c r="AJ940" s="108">
        <f t="shared" si="1108"/>
        <v>4</v>
      </c>
      <c r="AK940" s="101">
        <f t="shared" si="463"/>
        <v>2002.021573452439</v>
      </c>
      <c r="AL940" s="101">
        <f t="shared" si="1109"/>
        <v>2002.021573452439</v>
      </c>
      <c r="AM940" s="101"/>
      <c r="AN940" s="101"/>
      <c r="AO940" s="1">
        <v>30</v>
      </c>
      <c r="AP940" s="2">
        <v>36</v>
      </c>
      <c r="AQ940" s="74">
        <f t="shared" si="1110"/>
        <v>227</v>
      </c>
      <c r="AR940" s="31">
        <f t="shared" si="1111"/>
        <v>0</v>
      </c>
      <c r="AS940" s="2">
        <f t="shared" si="1112"/>
        <v>1</v>
      </c>
      <c r="AT940" s="74">
        <f t="shared" si="1113"/>
        <v>1</v>
      </c>
      <c r="AU940" s="31">
        <f t="shared" si="1114"/>
        <v>1</v>
      </c>
      <c r="AV940" s="2">
        <f t="shared" si="1115"/>
        <v>0</v>
      </c>
      <c r="AW940" s="33">
        <f t="shared" si="1116"/>
        <v>1</v>
      </c>
      <c r="AX940" s="31">
        <f t="shared" si="1117"/>
        <v>0</v>
      </c>
      <c r="AY940" s="33">
        <f t="shared" si="1118"/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customHeight="1">
      <c r="A941" s="2"/>
      <c r="B941" s="107">
        <v>866</v>
      </c>
      <c r="C941" s="31">
        <v>1</v>
      </c>
      <c r="D941" s="113" t="s">
        <v>15</v>
      </c>
      <c r="E941" s="2" t="s">
        <v>67</v>
      </c>
      <c r="F941" s="2"/>
      <c r="G941" s="2"/>
      <c r="H941" s="33">
        <f t="shared" si="1091"/>
        <v>3</v>
      </c>
      <c r="I941" s="99">
        <f t="shared" si="0"/>
        <v>212.25865731371695</v>
      </c>
      <c r="J941" s="101">
        <f t="shared" si="1"/>
        <v>3.8</v>
      </c>
      <c r="K941" s="101">
        <f t="shared" si="2"/>
        <v>883</v>
      </c>
      <c r="L941" s="74">
        <f t="shared" si="1010"/>
        <v>111</v>
      </c>
      <c r="M941" s="99">
        <f t="shared" si="1139"/>
        <v>6367.7597194115087</v>
      </c>
      <c r="N941" s="108">
        <f t="shared" si="1011"/>
        <v>1912.4524209688584</v>
      </c>
      <c r="O941" s="108">
        <f t="shared" si="1092"/>
        <v>1912.4524209688584</v>
      </c>
      <c r="P941" s="108">
        <f t="shared" si="1093"/>
        <v>1912.4524209688584</v>
      </c>
      <c r="Q941" s="108">
        <f t="shared" si="1094"/>
        <v>0</v>
      </c>
      <c r="R941" s="109">
        <f t="shared" si="1095"/>
        <v>0</v>
      </c>
      <c r="S941" s="99">
        <f t="shared" si="696"/>
        <v>4821.2559551085369</v>
      </c>
      <c r="T941" s="108">
        <f t="shared" si="1096"/>
        <v>1607.0853183695124</v>
      </c>
      <c r="U941" s="108">
        <f t="shared" si="1097"/>
        <v>1607.0853183695124</v>
      </c>
      <c r="V941" s="108">
        <f t="shared" si="1098"/>
        <v>1607.0853183695124</v>
      </c>
      <c r="W941" s="108">
        <f t="shared" si="1099"/>
        <v>0</v>
      </c>
      <c r="X941" s="109">
        <f t="shared" si="1100"/>
        <v>0</v>
      </c>
      <c r="Y941" s="99">
        <f t="shared" si="8"/>
        <v>9642.5119102170738</v>
      </c>
      <c r="Z941" s="108">
        <f t="shared" si="1101"/>
        <v>3214.1706367390248</v>
      </c>
      <c r="AA941" s="108">
        <f t="shared" si="1102"/>
        <v>3214.1706367390248</v>
      </c>
      <c r="AB941" s="108">
        <f t="shared" si="1103"/>
        <v>3214.1706367390248</v>
      </c>
      <c r="AC941" s="108">
        <f t="shared" si="1104"/>
        <v>0</v>
      </c>
      <c r="AD941" s="109">
        <f t="shared" si="1105"/>
        <v>0</v>
      </c>
      <c r="AE941" s="99">
        <f t="shared" ref="AE941:AF941" si="1149">AO941</f>
        <v>30</v>
      </c>
      <c r="AF941" s="101">
        <f t="shared" si="1149"/>
        <v>36</v>
      </c>
      <c r="AG941" s="101">
        <f t="shared" si="1107"/>
        <v>19.001300000000001</v>
      </c>
      <c r="AH941" s="101">
        <f t="shared" si="853"/>
        <v>114</v>
      </c>
      <c r="AI941" s="101">
        <f t="shared" si="854"/>
        <v>200</v>
      </c>
      <c r="AJ941" s="108">
        <f t="shared" si="1108"/>
        <v>3.3333333333333335</v>
      </c>
      <c r="AK941" s="101">
        <f t="shared" si="463"/>
        <v>1607.0853183695124</v>
      </c>
      <c r="AL941" s="101">
        <f t="shared" si="1109"/>
        <v>1607.0853183695124</v>
      </c>
      <c r="AM941" s="101"/>
      <c r="AN941" s="101"/>
      <c r="AO941" s="1">
        <v>30</v>
      </c>
      <c r="AP941" s="2">
        <v>36</v>
      </c>
      <c r="AQ941" s="74">
        <f t="shared" si="1110"/>
        <v>114</v>
      </c>
      <c r="AR941" s="31">
        <f t="shared" si="1111"/>
        <v>0</v>
      </c>
      <c r="AS941" s="2">
        <f t="shared" si="1112"/>
        <v>1</v>
      </c>
      <c r="AT941" s="33">
        <f t="shared" si="1113"/>
        <v>0</v>
      </c>
      <c r="AU941" s="31">
        <f t="shared" si="1114"/>
        <v>1</v>
      </c>
      <c r="AV941" s="2">
        <f t="shared" si="1115"/>
        <v>0</v>
      </c>
      <c r="AW941" s="33">
        <f t="shared" si="1116"/>
        <v>1</v>
      </c>
      <c r="AX941" s="31">
        <f t="shared" si="1117"/>
        <v>0</v>
      </c>
      <c r="AY941" s="33">
        <f t="shared" si="1118"/>
        <v>1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customHeight="1">
      <c r="A942" s="2"/>
      <c r="B942" s="107">
        <v>867</v>
      </c>
      <c r="C942" s="31">
        <v>10</v>
      </c>
      <c r="D942" s="113" t="s">
        <v>19</v>
      </c>
      <c r="E942" s="2" t="s">
        <v>144</v>
      </c>
      <c r="F942" s="2"/>
      <c r="G942" s="2"/>
      <c r="H942" s="33">
        <f t="shared" ref="H942:H956" si="1150">IF(AY942=1,4,6)</f>
        <v>4</v>
      </c>
      <c r="I942" s="99">
        <f t="shared" si="0"/>
        <v>434.63374529747716</v>
      </c>
      <c r="J942" s="101">
        <f t="shared" si="1"/>
        <v>21.708333333333332</v>
      </c>
      <c r="K942" s="101">
        <f t="shared" si="2"/>
        <v>697</v>
      </c>
      <c r="L942" s="74">
        <f t="shared" si="1010"/>
        <v>78</v>
      </c>
      <c r="M942" s="99">
        <f t="shared" si="1139"/>
        <v>10431.209887139452</v>
      </c>
      <c r="N942" s="108">
        <f t="shared" ref="N942:N956" si="1151">T942*(1+($D$57/100)*($D$58/100-1))</f>
        <v>6016.1648310674855</v>
      </c>
      <c r="O942" s="108">
        <f t="shared" si="1092"/>
        <v>3382.3647058499914</v>
      </c>
      <c r="P942" s="108"/>
      <c r="Q942" s="108"/>
      <c r="R942" s="109"/>
      <c r="S942" s="99">
        <f t="shared" si="696"/>
        <v>7897.8377017036591</v>
      </c>
      <c r="T942" s="108">
        <f t="shared" ref="T942:T977" si="1152">AL942*AU942</f>
        <v>5055.5454697280493</v>
      </c>
      <c r="U942" s="108">
        <f t="shared" ref="U942:U956" si="1153">AM942*AU942</f>
        <v>2842.2922319756099</v>
      </c>
      <c r="V942" s="108"/>
      <c r="W942" s="108"/>
      <c r="X942" s="109"/>
      <c r="Y942" s="99">
        <f t="shared" si="8"/>
        <v>15795.675403407318</v>
      </c>
      <c r="Z942" s="108">
        <f t="shared" ref="Z942:AA942" si="1154">T942*$D$58/100</f>
        <v>10111.090939456099</v>
      </c>
      <c r="AA942" s="108">
        <f t="shared" si="1154"/>
        <v>5684.5844639512197</v>
      </c>
      <c r="AB942" s="108"/>
      <c r="AC942" s="108"/>
      <c r="AD942" s="109"/>
      <c r="AE942" s="99">
        <f t="shared" ref="AE942:AF942" si="1155">AO942</f>
        <v>24</v>
      </c>
      <c r="AF942" s="101">
        <f t="shared" si="1155"/>
        <v>36</v>
      </c>
      <c r="AG942" s="101">
        <f t="shared" ref="AG942:AG956" si="1156">IF($D$57+AT942&gt;100,100,$D$57+AT942)</f>
        <v>19.001300000000001</v>
      </c>
      <c r="AH942" s="101">
        <f t="shared" si="853"/>
        <v>521</v>
      </c>
      <c r="AI942" s="101">
        <f t="shared" si="854"/>
        <v>200</v>
      </c>
      <c r="AJ942" s="108">
        <f t="shared" ref="AJ942:AJ956" si="1157">10/IF(AY942=1,(2.5+AX942),2)</f>
        <v>2.8571428571428572</v>
      </c>
      <c r="AK942" s="101">
        <f t="shared" si="463"/>
        <v>7897.8377017036591</v>
      </c>
      <c r="AL942" s="101">
        <f t="shared" ref="AL942:AL956" si="1158">(H942-1)*(VLOOKUP(C942,$B$36:$AG$39,27,FALSE)+VLOOKUP(C942,$B$40:$AG$43,27,FALSE)*$D$54)*$D$59/100</f>
        <v>5055.5454697280493</v>
      </c>
      <c r="AM942" s="101">
        <f t="shared" ref="AM942:AM956" si="1159">(VLOOKUP(C942,$B$36:$AG$39,28,FALSE)+VLOOKUP(C942,$B$40:$AG$43,28,FALSE)*$D$54)*$D$59/100</f>
        <v>2842.2922319756099</v>
      </c>
      <c r="AN942" s="101"/>
      <c r="AO942" s="1">
        <v>24</v>
      </c>
      <c r="AP942" s="2">
        <v>36</v>
      </c>
      <c r="AQ942" s="74">
        <f t="shared" ref="AQ942:AQ956" si="1160">VLOOKUP(C942,$B$45:$AG$48,27,FALSE)</f>
        <v>521</v>
      </c>
      <c r="AR942" s="31">
        <f t="shared" ref="AR942:AR956" si="1161">IF(LEFT(E942,1)*1=1,$S$69,$R$69)</f>
        <v>0</v>
      </c>
      <c r="AS942" s="2">
        <f t="shared" ref="AS942:AS956" si="1162">IF(LEFT(E942,1)*1=2,$U$69,$T$69)</f>
        <v>0</v>
      </c>
      <c r="AT942" s="33">
        <f t="shared" ref="AT942:AT956" si="1163">IF(LEFT(E942,1)*1=3,$W$69,$V$69)</f>
        <v>0</v>
      </c>
      <c r="AU942" s="31">
        <f t="shared" ref="AU942:AU956" si="1164">IF(MID(E942,3,1)*1=1,$Y$69,$X$69)</f>
        <v>1</v>
      </c>
      <c r="AV942" s="2">
        <f t="shared" ref="AV942:AV956" si="1165">IF(MID(E942,3,1)*1=2,$AA$69,$Z$69)</f>
        <v>0</v>
      </c>
      <c r="AW942" s="33">
        <f t="shared" ref="AW942:AW956" si="1166">IF(MID(E942,3,1)*1=3,$AC$69,$AB$69)</f>
        <v>0</v>
      </c>
      <c r="AX942" s="31">
        <f t="shared" ref="AX942:AX956" si="1167">IF(MID(E942,5,1)*1=1,$AE$69,$AD$69)</f>
        <v>1</v>
      </c>
      <c r="AY942" s="33">
        <f t="shared" ref="AY942:AY956" si="1168">IF(MID(E942,5,1)*1=2,$AG$69,$AF$69)</f>
        <v>1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customHeight="1">
      <c r="A943" s="2"/>
      <c r="B943" s="107">
        <v>868</v>
      </c>
      <c r="C943" s="31">
        <v>10</v>
      </c>
      <c r="D943" s="113" t="s">
        <v>19</v>
      </c>
      <c r="E943" s="2" t="s">
        <v>138</v>
      </c>
      <c r="F943" s="2"/>
      <c r="G943" s="2"/>
      <c r="H943" s="33">
        <f t="shared" si="1150"/>
        <v>4</v>
      </c>
      <c r="I943" s="99">
        <f t="shared" si="0"/>
        <v>543.29218162184645</v>
      </c>
      <c r="J943" s="101">
        <f t="shared" si="1"/>
        <v>21.708333333333332</v>
      </c>
      <c r="K943" s="101">
        <f t="shared" si="2"/>
        <v>548</v>
      </c>
      <c r="L943" s="74">
        <f t="shared" si="1010"/>
        <v>51</v>
      </c>
      <c r="M943" s="99">
        <f t="shared" si="1139"/>
        <v>13039.012358924316</v>
      </c>
      <c r="N943" s="108">
        <f t="shared" si="1151"/>
        <v>7520.2060388343571</v>
      </c>
      <c r="O943" s="108">
        <f t="shared" si="1092"/>
        <v>4227.9558823124898</v>
      </c>
      <c r="P943" s="108"/>
      <c r="Q943" s="108"/>
      <c r="R943" s="109"/>
      <c r="S943" s="99">
        <f t="shared" si="696"/>
        <v>9872.2971271295755</v>
      </c>
      <c r="T943" s="108">
        <f t="shared" si="1152"/>
        <v>6319.4318371600621</v>
      </c>
      <c r="U943" s="108">
        <f t="shared" si="1153"/>
        <v>3552.8652899695126</v>
      </c>
      <c r="V943" s="108"/>
      <c r="W943" s="108"/>
      <c r="X943" s="109"/>
      <c r="Y943" s="99">
        <f t="shared" si="8"/>
        <v>19744.594254259151</v>
      </c>
      <c r="Z943" s="108">
        <f t="shared" ref="Z943:AA943" si="1169">T943*$D$58/100</f>
        <v>12638.863674320124</v>
      </c>
      <c r="AA943" s="108">
        <f t="shared" si="1169"/>
        <v>7105.7305799390251</v>
      </c>
      <c r="AB943" s="108"/>
      <c r="AC943" s="108"/>
      <c r="AD943" s="109"/>
      <c r="AE943" s="99">
        <f t="shared" ref="AE943:AF943" si="1170">AO943</f>
        <v>24</v>
      </c>
      <c r="AF943" s="101">
        <f t="shared" si="1170"/>
        <v>36</v>
      </c>
      <c r="AG943" s="101">
        <f t="shared" si="1156"/>
        <v>19.001300000000001</v>
      </c>
      <c r="AH943" s="101">
        <f t="shared" si="853"/>
        <v>521</v>
      </c>
      <c r="AI943" s="101">
        <f t="shared" si="854"/>
        <v>200</v>
      </c>
      <c r="AJ943" s="108">
        <f t="shared" si="1157"/>
        <v>2.8571428571428572</v>
      </c>
      <c r="AK943" s="101">
        <f t="shared" si="463"/>
        <v>7897.8377017036591</v>
      </c>
      <c r="AL943" s="101">
        <f t="shared" si="1158"/>
        <v>5055.5454697280493</v>
      </c>
      <c r="AM943" s="101">
        <f t="shared" si="1159"/>
        <v>2842.2922319756099</v>
      </c>
      <c r="AN943" s="101"/>
      <c r="AO943" s="1">
        <v>24</v>
      </c>
      <c r="AP943" s="2">
        <v>36</v>
      </c>
      <c r="AQ943" s="74">
        <f t="shared" si="1160"/>
        <v>521</v>
      </c>
      <c r="AR943" s="31">
        <f t="shared" si="1161"/>
        <v>0</v>
      </c>
      <c r="AS943" s="2">
        <f t="shared" si="1162"/>
        <v>0</v>
      </c>
      <c r="AT943" s="33">
        <f t="shared" si="1163"/>
        <v>0</v>
      </c>
      <c r="AU943" s="31">
        <f t="shared" si="1164"/>
        <v>1.25</v>
      </c>
      <c r="AV943" s="2">
        <f t="shared" si="1165"/>
        <v>0</v>
      </c>
      <c r="AW943" s="33">
        <f t="shared" si="1166"/>
        <v>0</v>
      </c>
      <c r="AX943" s="31">
        <f t="shared" si="1167"/>
        <v>1</v>
      </c>
      <c r="AY943" s="33">
        <f t="shared" si="1168"/>
        <v>1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customHeight="1">
      <c r="A944" s="2"/>
      <c r="B944" s="107">
        <v>869</v>
      </c>
      <c r="C944" s="31">
        <v>10</v>
      </c>
      <c r="D944" s="113" t="s">
        <v>19</v>
      </c>
      <c r="E944" s="2" t="s">
        <v>146</v>
      </c>
      <c r="F944" s="2"/>
      <c r="G944" s="2"/>
      <c r="H944" s="33">
        <f t="shared" si="1150"/>
        <v>4</v>
      </c>
      <c r="I944" s="99">
        <f t="shared" si="0"/>
        <v>541.09959104823406</v>
      </c>
      <c r="J944" s="101">
        <f t="shared" si="1"/>
        <v>21.708333333333332</v>
      </c>
      <c r="K944" s="101">
        <f t="shared" si="2"/>
        <v>550</v>
      </c>
      <c r="L944" s="74">
        <f t="shared" si="1010"/>
        <v>52</v>
      </c>
      <c r="M944" s="99">
        <f t="shared" si="1139"/>
        <v>12986.390185157617</v>
      </c>
      <c r="N944" s="108">
        <f t="shared" si="1151"/>
        <v>6016.1648310674855</v>
      </c>
      <c r="O944" s="108">
        <f t="shared" si="1092"/>
        <v>5684.5844639512197</v>
      </c>
      <c r="P944" s="108"/>
      <c r="Q944" s="108"/>
      <c r="R944" s="109"/>
      <c r="S944" s="99">
        <f t="shared" si="696"/>
        <v>7897.8377017036591</v>
      </c>
      <c r="T944" s="108">
        <f t="shared" si="1152"/>
        <v>5055.5454697280493</v>
      </c>
      <c r="U944" s="108">
        <f t="shared" si="1153"/>
        <v>2842.2922319756099</v>
      </c>
      <c r="V944" s="108"/>
      <c r="W944" s="108"/>
      <c r="X944" s="109"/>
      <c r="Y944" s="99">
        <f t="shared" si="8"/>
        <v>15795.675403407318</v>
      </c>
      <c r="Z944" s="108">
        <f t="shared" ref="Z944:AA944" si="1171">T944*$D$58/100</f>
        <v>10111.090939456099</v>
      </c>
      <c r="AA944" s="108">
        <f t="shared" si="1171"/>
        <v>5684.5844639512197</v>
      </c>
      <c r="AB944" s="108"/>
      <c r="AC944" s="108"/>
      <c r="AD944" s="109"/>
      <c r="AE944" s="99">
        <f t="shared" ref="AE944:AF944" si="1172">AO944</f>
        <v>24</v>
      </c>
      <c r="AF944" s="101">
        <f t="shared" si="1172"/>
        <v>36</v>
      </c>
      <c r="AG944" s="101">
        <f t="shared" si="1156"/>
        <v>100</v>
      </c>
      <c r="AH944" s="101">
        <f t="shared" si="853"/>
        <v>521</v>
      </c>
      <c r="AI944" s="101">
        <f t="shared" si="854"/>
        <v>200</v>
      </c>
      <c r="AJ944" s="108">
        <f t="shared" si="1157"/>
        <v>2.8571428571428572</v>
      </c>
      <c r="AK944" s="101">
        <f t="shared" si="463"/>
        <v>7897.8377017036591</v>
      </c>
      <c r="AL944" s="101">
        <f t="shared" si="1158"/>
        <v>5055.5454697280493</v>
      </c>
      <c r="AM944" s="101">
        <f t="shared" si="1159"/>
        <v>2842.2922319756099</v>
      </c>
      <c r="AN944" s="101"/>
      <c r="AO944" s="1">
        <v>24</v>
      </c>
      <c r="AP944" s="2">
        <v>36</v>
      </c>
      <c r="AQ944" s="74">
        <f t="shared" si="1160"/>
        <v>521</v>
      </c>
      <c r="AR944" s="31">
        <f t="shared" si="1161"/>
        <v>0</v>
      </c>
      <c r="AS944" s="2">
        <f t="shared" si="1162"/>
        <v>0</v>
      </c>
      <c r="AT944" s="33">
        <f t="shared" si="1163"/>
        <v>100</v>
      </c>
      <c r="AU944" s="31">
        <f t="shared" si="1164"/>
        <v>1</v>
      </c>
      <c r="AV944" s="2">
        <f t="shared" si="1165"/>
        <v>0</v>
      </c>
      <c r="AW944" s="33">
        <f t="shared" si="1166"/>
        <v>0</v>
      </c>
      <c r="AX944" s="31">
        <f t="shared" si="1167"/>
        <v>1</v>
      </c>
      <c r="AY944" s="33">
        <f t="shared" si="1168"/>
        <v>1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customHeight="1">
      <c r="A945" s="2"/>
      <c r="B945" s="107">
        <v>870</v>
      </c>
      <c r="C945" s="31">
        <v>10</v>
      </c>
      <c r="D945" s="113" t="s">
        <v>19</v>
      </c>
      <c r="E945" s="2" t="s">
        <v>182</v>
      </c>
      <c r="F945" s="2"/>
      <c r="G945" s="2"/>
      <c r="H945" s="33">
        <f t="shared" si="1150"/>
        <v>4</v>
      </c>
      <c r="I945" s="99">
        <f t="shared" si="0"/>
        <v>676.37448881029263</v>
      </c>
      <c r="J945" s="101">
        <f t="shared" si="1"/>
        <v>21.708333333333332</v>
      </c>
      <c r="K945" s="101">
        <f t="shared" si="2"/>
        <v>378</v>
      </c>
      <c r="L945" s="74">
        <f t="shared" si="1010"/>
        <v>21</v>
      </c>
      <c r="M945" s="99">
        <f t="shared" si="1139"/>
        <v>16232.987731447023</v>
      </c>
      <c r="N945" s="108">
        <f t="shared" si="1151"/>
        <v>7520.2060388343571</v>
      </c>
      <c r="O945" s="108">
        <f t="shared" si="1092"/>
        <v>7105.7305799390251</v>
      </c>
      <c r="P945" s="108"/>
      <c r="Q945" s="108"/>
      <c r="R945" s="109"/>
      <c r="S945" s="99">
        <f t="shared" si="696"/>
        <v>9872.2971271295755</v>
      </c>
      <c r="T945" s="108">
        <f t="shared" si="1152"/>
        <v>6319.4318371600621</v>
      </c>
      <c r="U945" s="108">
        <f t="shared" si="1153"/>
        <v>3552.8652899695126</v>
      </c>
      <c r="V945" s="108"/>
      <c r="W945" s="108"/>
      <c r="X945" s="109"/>
      <c r="Y945" s="99">
        <f t="shared" si="8"/>
        <v>19744.594254259151</v>
      </c>
      <c r="Z945" s="108">
        <f t="shared" ref="Z945:AA945" si="1173">T945*$D$58/100</f>
        <v>12638.863674320124</v>
      </c>
      <c r="AA945" s="108">
        <f t="shared" si="1173"/>
        <v>7105.7305799390251</v>
      </c>
      <c r="AB945" s="108"/>
      <c r="AC945" s="108"/>
      <c r="AD945" s="109"/>
      <c r="AE945" s="99">
        <f t="shared" ref="AE945:AF945" si="1174">AO945</f>
        <v>24</v>
      </c>
      <c r="AF945" s="101">
        <f t="shared" si="1174"/>
        <v>36</v>
      </c>
      <c r="AG945" s="101">
        <f t="shared" si="1156"/>
        <v>100</v>
      </c>
      <c r="AH945" s="101">
        <f t="shared" si="853"/>
        <v>521</v>
      </c>
      <c r="AI945" s="101">
        <f t="shared" si="854"/>
        <v>200</v>
      </c>
      <c r="AJ945" s="108">
        <f t="shared" si="1157"/>
        <v>2.8571428571428572</v>
      </c>
      <c r="AK945" s="101">
        <f t="shared" si="463"/>
        <v>7897.8377017036591</v>
      </c>
      <c r="AL945" s="101">
        <f t="shared" si="1158"/>
        <v>5055.5454697280493</v>
      </c>
      <c r="AM945" s="101">
        <f t="shared" si="1159"/>
        <v>2842.2922319756099</v>
      </c>
      <c r="AN945" s="101"/>
      <c r="AO945" s="1">
        <v>24</v>
      </c>
      <c r="AP945" s="2">
        <v>36</v>
      </c>
      <c r="AQ945" s="74">
        <f t="shared" si="1160"/>
        <v>521</v>
      </c>
      <c r="AR945" s="31">
        <f t="shared" si="1161"/>
        <v>0</v>
      </c>
      <c r="AS945" s="2">
        <f t="shared" si="1162"/>
        <v>0</v>
      </c>
      <c r="AT945" s="33">
        <f t="shared" si="1163"/>
        <v>100</v>
      </c>
      <c r="AU945" s="31">
        <f t="shared" si="1164"/>
        <v>1.25</v>
      </c>
      <c r="AV945" s="2">
        <f t="shared" si="1165"/>
        <v>0</v>
      </c>
      <c r="AW945" s="33">
        <f t="shared" si="1166"/>
        <v>0</v>
      </c>
      <c r="AX945" s="31">
        <f t="shared" si="1167"/>
        <v>1</v>
      </c>
      <c r="AY945" s="33">
        <f t="shared" si="1168"/>
        <v>1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customHeight="1">
      <c r="A946" s="2"/>
      <c r="B946" s="107">
        <v>871</v>
      </c>
      <c r="C946" s="31">
        <v>10</v>
      </c>
      <c r="D946" s="113" t="s">
        <v>19</v>
      </c>
      <c r="E946" s="2" t="s">
        <v>92</v>
      </c>
      <c r="F946" s="2"/>
      <c r="G946" s="2"/>
      <c r="H946" s="33">
        <f t="shared" si="1150"/>
        <v>6</v>
      </c>
      <c r="I946" s="99">
        <f t="shared" si="0"/>
        <v>620.11157226908051</v>
      </c>
      <c r="J946" s="101">
        <f t="shared" si="1"/>
        <v>21.708333333333332</v>
      </c>
      <c r="K946" s="101">
        <f t="shared" si="2"/>
        <v>441</v>
      </c>
      <c r="L946" s="74">
        <f t="shared" si="1010"/>
        <v>30</v>
      </c>
      <c r="M946" s="99">
        <f t="shared" si="1139"/>
        <v>14882.677734457933</v>
      </c>
      <c r="N946" s="108">
        <f t="shared" si="1151"/>
        <v>10026.941385112475</v>
      </c>
      <c r="O946" s="108">
        <f t="shared" si="1092"/>
        <v>3382.3647058499914</v>
      </c>
      <c r="P946" s="108"/>
      <c r="Q946" s="108"/>
      <c r="R946" s="109"/>
      <c r="S946" s="99">
        <f t="shared" si="696"/>
        <v>11268.201348189024</v>
      </c>
      <c r="T946" s="108">
        <f t="shared" si="1152"/>
        <v>8425.9091162134155</v>
      </c>
      <c r="U946" s="108">
        <f t="shared" si="1153"/>
        <v>2842.2922319756099</v>
      </c>
      <c r="V946" s="108"/>
      <c r="W946" s="108"/>
      <c r="X946" s="109"/>
      <c r="Y946" s="99">
        <f t="shared" si="8"/>
        <v>22536.402696378049</v>
      </c>
      <c r="Z946" s="108">
        <f t="shared" ref="Z946:AA946" si="1175">T946*$D$58/100</f>
        <v>16851.818232426831</v>
      </c>
      <c r="AA946" s="108">
        <f t="shared" si="1175"/>
        <v>5684.5844639512197</v>
      </c>
      <c r="AB946" s="108"/>
      <c r="AC946" s="108"/>
      <c r="AD946" s="109"/>
      <c r="AE946" s="99">
        <f t="shared" ref="AE946:AF946" si="1176">AO946</f>
        <v>24</v>
      </c>
      <c r="AF946" s="101">
        <f t="shared" si="1176"/>
        <v>36</v>
      </c>
      <c r="AG946" s="101">
        <f t="shared" si="1156"/>
        <v>19.001300000000001</v>
      </c>
      <c r="AH946" s="101">
        <f t="shared" si="853"/>
        <v>521</v>
      </c>
      <c r="AI946" s="101">
        <f t="shared" si="854"/>
        <v>200</v>
      </c>
      <c r="AJ946" s="108">
        <f t="shared" si="1157"/>
        <v>5</v>
      </c>
      <c r="AK946" s="101">
        <f t="shared" si="463"/>
        <v>11268.201348189024</v>
      </c>
      <c r="AL946" s="101">
        <f t="shared" si="1158"/>
        <v>8425.9091162134155</v>
      </c>
      <c r="AM946" s="101">
        <f t="shared" si="1159"/>
        <v>2842.2922319756099</v>
      </c>
      <c r="AN946" s="101"/>
      <c r="AO946" s="1">
        <v>24</v>
      </c>
      <c r="AP946" s="2">
        <v>36</v>
      </c>
      <c r="AQ946" s="74">
        <f t="shared" si="1160"/>
        <v>521</v>
      </c>
      <c r="AR946" s="31">
        <f t="shared" si="1161"/>
        <v>0</v>
      </c>
      <c r="AS946" s="2">
        <f t="shared" si="1162"/>
        <v>0</v>
      </c>
      <c r="AT946" s="33">
        <f t="shared" si="1163"/>
        <v>0</v>
      </c>
      <c r="AU946" s="31">
        <f t="shared" si="1164"/>
        <v>1</v>
      </c>
      <c r="AV946" s="2">
        <f t="shared" si="1165"/>
        <v>0</v>
      </c>
      <c r="AW946" s="33">
        <f t="shared" si="1166"/>
        <v>0</v>
      </c>
      <c r="AX946" s="31">
        <f t="shared" si="1167"/>
        <v>0</v>
      </c>
      <c r="AY946" s="33">
        <f t="shared" si="1168"/>
        <v>2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customHeight="1">
      <c r="A947" s="2"/>
      <c r="B947" s="107">
        <v>872</v>
      </c>
      <c r="C947" s="31">
        <v>10</v>
      </c>
      <c r="D947" s="113" t="s">
        <v>19</v>
      </c>
      <c r="E947" s="2" t="s">
        <v>139</v>
      </c>
      <c r="F947" s="2"/>
      <c r="G947" s="2"/>
      <c r="H947" s="33">
        <f t="shared" si="1150"/>
        <v>6</v>
      </c>
      <c r="I947" s="99">
        <f t="shared" si="0"/>
        <v>775.13946533635078</v>
      </c>
      <c r="J947" s="101">
        <f t="shared" si="1"/>
        <v>21.708333333333332</v>
      </c>
      <c r="K947" s="101">
        <f t="shared" si="2"/>
        <v>282</v>
      </c>
      <c r="L947" s="74">
        <f t="shared" si="1010"/>
        <v>11</v>
      </c>
      <c r="M947" s="99">
        <f t="shared" si="1139"/>
        <v>18603.347168072418</v>
      </c>
      <c r="N947" s="108">
        <f t="shared" si="1151"/>
        <v>12533.676731390593</v>
      </c>
      <c r="O947" s="108">
        <f t="shared" si="1092"/>
        <v>4227.9558823124898</v>
      </c>
      <c r="P947" s="108"/>
      <c r="Q947" s="108"/>
      <c r="R947" s="109"/>
      <c r="S947" s="99">
        <f t="shared" si="696"/>
        <v>14085.251685236282</v>
      </c>
      <c r="T947" s="108">
        <f t="shared" si="1152"/>
        <v>10532.386395266769</v>
      </c>
      <c r="U947" s="108">
        <f t="shared" si="1153"/>
        <v>3552.8652899695126</v>
      </c>
      <c r="V947" s="108"/>
      <c r="W947" s="108"/>
      <c r="X947" s="109"/>
      <c r="Y947" s="99">
        <f t="shared" si="8"/>
        <v>28170.503370472565</v>
      </c>
      <c r="Z947" s="108">
        <f t="shared" ref="Z947:AA947" si="1177">T947*$D$58/100</f>
        <v>21064.772790533538</v>
      </c>
      <c r="AA947" s="108">
        <f t="shared" si="1177"/>
        <v>7105.7305799390251</v>
      </c>
      <c r="AB947" s="108"/>
      <c r="AC947" s="108"/>
      <c r="AD947" s="109"/>
      <c r="AE947" s="99">
        <f t="shared" ref="AE947:AF947" si="1178">AO947</f>
        <v>24</v>
      </c>
      <c r="AF947" s="101">
        <f t="shared" si="1178"/>
        <v>36</v>
      </c>
      <c r="AG947" s="101">
        <f t="shared" si="1156"/>
        <v>19.001300000000001</v>
      </c>
      <c r="AH947" s="101">
        <f t="shared" si="853"/>
        <v>521</v>
      </c>
      <c r="AI947" s="101">
        <f t="shared" si="854"/>
        <v>200</v>
      </c>
      <c r="AJ947" s="108">
        <f t="shared" si="1157"/>
        <v>5</v>
      </c>
      <c r="AK947" s="101">
        <f t="shared" si="463"/>
        <v>11268.201348189024</v>
      </c>
      <c r="AL947" s="101">
        <f t="shared" si="1158"/>
        <v>8425.9091162134155</v>
      </c>
      <c r="AM947" s="101">
        <f t="shared" si="1159"/>
        <v>2842.2922319756099</v>
      </c>
      <c r="AN947" s="101"/>
      <c r="AO947" s="1">
        <v>24</v>
      </c>
      <c r="AP947" s="2">
        <v>36</v>
      </c>
      <c r="AQ947" s="74">
        <f t="shared" si="1160"/>
        <v>521</v>
      </c>
      <c r="AR947" s="31">
        <f t="shared" si="1161"/>
        <v>0</v>
      </c>
      <c r="AS947" s="2">
        <f t="shared" si="1162"/>
        <v>0</v>
      </c>
      <c r="AT947" s="33">
        <f t="shared" si="1163"/>
        <v>0</v>
      </c>
      <c r="AU947" s="31">
        <f t="shared" si="1164"/>
        <v>1.25</v>
      </c>
      <c r="AV947" s="2">
        <f t="shared" si="1165"/>
        <v>0</v>
      </c>
      <c r="AW947" s="33">
        <f t="shared" si="1166"/>
        <v>0</v>
      </c>
      <c r="AX947" s="31">
        <f t="shared" si="1167"/>
        <v>0</v>
      </c>
      <c r="AY947" s="33">
        <f t="shared" si="1168"/>
        <v>2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customHeight="1">
      <c r="A948" s="2"/>
      <c r="B948" s="107">
        <v>873</v>
      </c>
      <c r="C948" s="31">
        <v>10</v>
      </c>
      <c r="D948" s="113" t="s">
        <v>19</v>
      </c>
      <c r="E948" s="2" t="s">
        <v>111</v>
      </c>
      <c r="F948" s="2"/>
      <c r="G948" s="2"/>
      <c r="H948" s="33">
        <f t="shared" si="1150"/>
        <v>6</v>
      </c>
      <c r="I948" s="99">
        <f t="shared" si="0"/>
        <v>726.57741801983741</v>
      </c>
      <c r="J948" s="101">
        <f t="shared" si="1"/>
        <v>21.708333333333332</v>
      </c>
      <c r="K948" s="101">
        <f t="shared" si="2"/>
        <v>325</v>
      </c>
      <c r="L948" s="74">
        <f t="shared" si="1010"/>
        <v>17</v>
      </c>
      <c r="M948" s="99">
        <f t="shared" si="1139"/>
        <v>17437.858032476099</v>
      </c>
      <c r="N948" s="108">
        <f t="shared" si="1151"/>
        <v>10026.941385112475</v>
      </c>
      <c r="O948" s="108">
        <f t="shared" si="1092"/>
        <v>5684.5844639512197</v>
      </c>
      <c r="P948" s="108"/>
      <c r="Q948" s="108"/>
      <c r="R948" s="109"/>
      <c r="S948" s="99">
        <f t="shared" si="696"/>
        <v>11268.201348189024</v>
      </c>
      <c r="T948" s="108">
        <f t="shared" si="1152"/>
        <v>8425.9091162134155</v>
      </c>
      <c r="U948" s="108">
        <f t="shared" si="1153"/>
        <v>2842.2922319756099</v>
      </c>
      <c r="V948" s="108"/>
      <c r="W948" s="108"/>
      <c r="X948" s="109"/>
      <c r="Y948" s="99">
        <f t="shared" si="8"/>
        <v>22536.402696378049</v>
      </c>
      <c r="Z948" s="108">
        <f t="shared" ref="Z948:AA948" si="1179">T948*$D$58/100</f>
        <v>16851.818232426831</v>
      </c>
      <c r="AA948" s="108">
        <f t="shared" si="1179"/>
        <v>5684.5844639512197</v>
      </c>
      <c r="AB948" s="108"/>
      <c r="AC948" s="108"/>
      <c r="AD948" s="109"/>
      <c r="AE948" s="99">
        <f t="shared" ref="AE948:AF948" si="1180">AO948</f>
        <v>24</v>
      </c>
      <c r="AF948" s="101">
        <f t="shared" si="1180"/>
        <v>36</v>
      </c>
      <c r="AG948" s="101">
        <f t="shared" si="1156"/>
        <v>100</v>
      </c>
      <c r="AH948" s="101">
        <f t="shared" si="853"/>
        <v>521</v>
      </c>
      <c r="AI948" s="101">
        <f t="shared" si="854"/>
        <v>200</v>
      </c>
      <c r="AJ948" s="108">
        <f t="shared" si="1157"/>
        <v>5</v>
      </c>
      <c r="AK948" s="101">
        <f t="shared" si="463"/>
        <v>11268.201348189024</v>
      </c>
      <c r="AL948" s="101">
        <f t="shared" si="1158"/>
        <v>8425.9091162134155</v>
      </c>
      <c r="AM948" s="101">
        <f t="shared" si="1159"/>
        <v>2842.2922319756099</v>
      </c>
      <c r="AN948" s="101"/>
      <c r="AO948" s="1">
        <v>24</v>
      </c>
      <c r="AP948" s="2">
        <v>36</v>
      </c>
      <c r="AQ948" s="74">
        <f t="shared" si="1160"/>
        <v>521</v>
      </c>
      <c r="AR948" s="31">
        <f t="shared" si="1161"/>
        <v>0</v>
      </c>
      <c r="AS948" s="2">
        <f t="shared" si="1162"/>
        <v>0</v>
      </c>
      <c r="AT948" s="33">
        <f t="shared" si="1163"/>
        <v>100</v>
      </c>
      <c r="AU948" s="31">
        <f t="shared" si="1164"/>
        <v>1</v>
      </c>
      <c r="AV948" s="2">
        <f t="shared" si="1165"/>
        <v>0</v>
      </c>
      <c r="AW948" s="33">
        <f t="shared" si="1166"/>
        <v>0</v>
      </c>
      <c r="AX948" s="31">
        <f t="shared" si="1167"/>
        <v>0</v>
      </c>
      <c r="AY948" s="33">
        <f t="shared" si="1168"/>
        <v>2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5.75" customHeight="1">
      <c r="A949" s="2"/>
      <c r="B949" s="107">
        <v>874</v>
      </c>
      <c r="C949" s="31">
        <v>10</v>
      </c>
      <c r="D949" s="113" t="s">
        <v>19</v>
      </c>
      <c r="E949" s="2" t="s">
        <v>145</v>
      </c>
      <c r="F949" s="2"/>
      <c r="G949" s="2"/>
      <c r="H949" s="33">
        <f t="shared" si="1150"/>
        <v>6</v>
      </c>
      <c r="I949" s="99">
        <f t="shared" si="0"/>
        <v>908.22177252479685</v>
      </c>
      <c r="J949" s="101">
        <f t="shared" si="1"/>
        <v>21.708333333333332</v>
      </c>
      <c r="K949" s="101">
        <f t="shared" si="2"/>
        <v>198</v>
      </c>
      <c r="L949" s="74">
        <f t="shared" si="1010"/>
        <v>7</v>
      </c>
      <c r="M949" s="99">
        <f t="shared" si="1139"/>
        <v>21797.322540595123</v>
      </c>
      <c r="N949" s="108">
        <f t="shared" si="1151"/>
        <v>12533.676731390593</v>
      </c>
      <c r="O949" s="108">
        <f t="shared" si="1092"/>
        <v>7105.7305799390251</v>
      </c>
      <c r="P949" s="108"/>
      <c r="Q949" s="108"/>
      <c r="R949" s="109"/>
      <c r="S949" s="99">
        <f t="shared" si="696"/>
        <v>14085.251685236282</v>
      </c>
      <c r="T949" s="108">
        <f t="shared" si="1152"/>
        <v>10532.386395266769</v>
      </c>
      <c r="U949" s="108">
        <f t="shared" si="1153"/>
        <v>3552.8652899695126</v>
      </c>
      <c r="V949" s="108"/>
      <c r="W949" s="108"/>
      <c r="X949" s="109"/>
      <c r="Y949" s="99">
        <f t="shared" si="8"/>
        <v>28170.503370472565</v>
      </c>
      <c r="Z949" s="108">
        <f t="shared" ref="Z949:AA949" si="1181">T949*$D$58/100</f>
        <v>21064.772790533538</v>
      </c>
      <c r="AA949" s="108">
        <f t="shared" si="1181"/>
        <v>7105.7305799390251</v>
      </c>
      <c r="AB949" s="108"/>
      <c r="AC949" s="108"/>
      <c r="AD949" s="109"/>
      <c r="AE949" s="99">
        <f t="shared" ref="AE949:AF949" si="1182">AO949</f>
        <v>24</v>
      </c>
      <c r="AF949" s="101">
        <f t="shared" si="1182"/>
        <v>36</v>
      </c>
      <c r="AG949" s="101">
        <f t="shared" si="1156"/>
        <v>100</v>
      </c>
      <c r="AH949" s="101">
        <f t="shared" si="853"/>
        <v>521</v>
      </c>
      <c r="AI949" s="101">
        <f t="shared" si="854"/>
        <v>200</v>
      </c>
      <c r="AJ949" s="108">
        <f t="shared" si="1157"/>
        <v>5</v>
      </c>
      <c r="AK949" s="101">
        <f t="shared" si="463"/>
        <v>11268.201348189024</v>
      </c>
      <c r="AL949" s="101">
        <f t="shared" si="1158"/>
        <v>8425.9091162134155</v>
      </c>
      <c r="AM949" s="101">
        <f t="shared" si="1159"/>
        <v>2842.2922319756099</v>
      </c>
      <c r="AN949" s="101"/>
      <c r="AO949" s="1">
        <v>24</v>
      </c>
      <c r="AP949" s="2">
        <v>36</v>
      </c>
      <c r="AQ949" s="74">
        <f t="shared" si="1160"/>
        <v>521</v>
      </c>
      <c r="AR949" s="31">
        <f t="shared" si="1161"/>
        <v>0</v>
      </c>
      <c r="AS949" s="2">
        <f t="shared" si="1162"/>
        <v>0</v>
      </c>
      <c r="AT949" s="33">
        <f t="shared" si="1163"/>
        <v>100</v>
      </c>
      <c r="AU949" s="31">
        <f t="shared" si="1164"/>
        <v>1.25</v>
      </c>
      <c r="AV949" s="2">
        <f t="shared" si="1165"/>
        <v>0</v>
      </c>
      <c r="AW949" s="33">
        <f t="shared" si="1166"/>
        <v>0</v>
      </c>
      <c r="AX949" s="31">
        <f t="shared" si="1167"/>
        <v>0</v>
      </c>
      <c r="AY949" s="33">
        <f t="shared" si="1168"/>
        <v>2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customHeight="1">
      <c r="A950" s="2"/>
      <c r="B950" s="107">
        <v>875</v>
      </c>
      <c r="C950" s="31">
        <v>7</v>
      </c>
      <c r="D950" s="113" t="s">
        <v>19</v>
      </c>
      <c r="E950" s="2" t="s">
        <v>67</v>
      </c>
      <c r="F950" s="2"/>
      <c r="G950" s="2"/>
      <c r="H950" s="33">
        <f t="shared" si="1150"/>
        <v>4</v>
      </c>
      <c r="I950" s="99">
        <f t="shared" si="0"/>
        <v>415.90539652511058</v>
      </c>
      <c r="J950" s="101">
        <f t="shared" si="1"/>
        <v>15.125</v>
      </c>
      <c r="K950" s="101">
        <f t="shared" si="2"/>
        <v>721</v>
      </c>
      <c r="L950" s="74">
        <f t="shared" si="1010"/>
        <v>83</v>
      </c>
      <c r="M950" s="99">
        <f t="shared" si="1139"/>
        <v>9981.7295166026543</v>
      </c>
      <c r="N950" s="108">
        <f t="shared" si="1151"/>
        <v>5756.3291236970299</v>
      </c>
      <c r="O950" s="108">
        <f t="shared" si="1092"/>
        <v>3237.2181930886281</v>
      </c>
      <c r="P950" s="108"/>
      <c r="Q950" s="108"/>
      <c r="R950" s="109"/>
      <c r="S950" s="99">
        <f t="shared" si="696"/>
        <v>7557.5202260695123</v>
      </c>
      <c r="T950" s="108">
        <f t="shared" si="1152"/>
        <v>4837.1985211060974</v>
      </c>
      <c r="U950" s="108">
        <f t="shared" si="1153"/>
        <v>2720.321704963415</v>
      </c>
      <c r="V950" s="108"/>
      <c r="W950" s="108"/>
      <c r="X950" s="109"/>
      <c r="Y950" s="99">
        <f t="shared" si="8"/>
        <v>15115.040452139025</v>
      </c>
      <c r="Z950" s="108">
        <f t="shared" ref="Z950:AA950" si="1183">T950*$D$58/100</f>
        <v>9674.3970422121947</v>
      </c>
      <c r="AA950" s="108">
        <f t="shared" si="1183"/>
        <v>5440.6434099268299</v>
      </c>
      <c r="AB950" s="108"/>
      <c r="AC950" s="108"/>
      <c r="AD950" s="109"/>
      <c r="AE950" s="99">
        <f t="shared" ref="AE950:AF950" si="1184">AO950</f>
        <v>24</v>
      </c>
      <c r="AF950" s="101">
        <f t="shared" si="1184"/>
        <v>36</v>
      </c>
      <c r="AG950" s="101">
        <f t="shared" si="1156"/>
        <v>19.001300000000001</v>
      </c>
      <c r="AH950" s="101">
        <f t="shared" si="853"/>
        <v>363</v>
      </c>
      <c r="AI950" s="101">
        <f t="shared" si="854"/>
        <v>200</v>
      </c>
      <c r="AJ950" s="108">
        <f t="shared" si="1157"/>
        <v>4</v>
      </c>
      <c r="AK950" s="101">
        <f t="shared" si="463"/>
        <v>7557.5202260695123</v>
      </c>
      <c r="AL950" s="101">
        <f t="shared" si="1158"/>
        <v>4837.1985211060974</v>
      </c>
      <c r="AM950" s="101">
        <f t="shared" si="1159"/>
        <v>2720.321704963415</v>
      </c>
      <c r="AN950" s="101"/>
      <c r="AO950" s="1">
        <v>24</v>
      </c>
      <c r="AP950" s="2">
        <v>36</v>
      </c>
      <c r="AQ950" s="74">
        <f t="shared" si="1160"/>
        <v>363</v>
      </c>
      <c r="AR950" s="31">
        <f t="shared" si="1161"/>
        <v>0</v>
      </c>
      <c r="AS950" s="2">
        <f t="shared" si="1162"/>
        <v>0</v>
      </c>
      <c r="AT950" s="33">
        <f t="shared" si="1163"/>
        <v>0</v>
      </c>
      <c r="AU950" s="31">
        <f t="shared" si="1164"/>
        <v>1</v>
      </c>
      <c r="AV950" s="2">
        <f t="shared" si="1165"/>
        <v>0</v>
      </c>
      <c r="AW950" s="33">
        <f t="shared" si="1166"/>
        <v>0</v>
      </c>
      <c r="AX950" s="31">
        <f t="shared" si="1167"/>
        <v>0</v>
      </c>
      <c r="AY950" s="33">
        <f t="shared" si="1168"/>
        <v>1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customHeight="1">
      <c r="A951" s="2"/>
      <c r="B951" s="107">
        <v>876</v>
      </c>
      <c r="C951" s="31">
        <v>7</v>
      </c>
      <c r="D951" s="113" t="s">
        <v>19</v>
      </c>
      <c r="E951" s="2" t="s">
        <v>136</v>
      </c>
      <c r="F951" s="2"/>
      <c r="G951" s="2"/>
      <c r="H951" s="33">
        <f t="shared" si="1150"/>
        <v>4</v>
      </c>
      <c r="I951" s="99">
        <f t="shared" si="0"/>
        <v>519.88174565638815</v>
      </c>
      <c r="J951" s="101">
        <f t="shared" si="1"/>
        <v>15.125</v>
      </c>
      <c r="K951" s="101">
        <f t="shared" si="2"/>
        <v>577</v>
      </c>
      <c r="L951" s="74">
        <f t="shared" si="1010"/>
        <v>57</v>
      </c>
      <c r="M951" s="99">
        <f t="shared" si="1139"/>
        <v>12477.161895753316</v>
      </c>
      <c r="N951" s="108">
        <f t="shared" si="1151"/>
        <v>7195.4114046212871</v>
      </c>
      <c r="O951" s="108">
        <f t="shared" si="1092"/>
        <v>4046.5227413607854</v>
      </c>
      <c r="P951" s="108"/>
      <c r="Q951" s="108"/>
      <c r="R951" s="109"/>
      <c r="S951" s="99">
        <f t="shared" si="696"/>
        <v>9446.9002825868902</v>
      </c>
      <c r="T951" s="108">
        <f t="shared" si="1152"/>
        <v>6046.4981513826215</v>
      </c>
      <c r="U951" s="108">
        <f t="shared" si="1153"/>
        <v>3400.4021312042687</v>
      </c>
      <c r="V951" s="108"/>
      <c r="W951" s="108"/>
      <c r="X951" s="109"/>
      <c r="Y951" s="99">
        <f t="shared" si="8"/>
        <v>18893.80056517378</v>
      </c>
      <c r="Z951" s="108">
        <f t="shared" ref="Z951:AA951" si="1185">T951*$D$58/100</f>
        <v>12092.996302765243</v>
      </c>
      <c r="AA951" s="108">
        <f t="shared" si="1185"/>
        <v>6800.8042624085374</v>
      </c>
      <c r="AB951" s="108"/>
      <c r="AC951" s="108"/>
      <c r="AD951" s="109"/>
      <c r="AE951" s="99">
        <f t="shared" ref="AE951:AF951" si="1186">AO951</f>
        <v>24</v>
      </c>
      <c r="AF951" s="101">
        <f t="shared" si="1186"/>
        <v>36</v>
      </c>
      <c r="AG951" s="101">
        <f t="shared" si="1156"/>
        <v>19.001300000000001</v>
      </c>
      <c r="AH951" s="101">
        <f t="shared" si="853"/>
        <v>363</v>
      </c>
      <c r="AI951" s="101">
        <f t="shared" si="854"/>
        <v>200</v>
      </c>
      <c r="AJ951" s="108">
        <f t="shared" si="1157"/>
        <v>4</v>
      </c>
      <c r="AK951" s="101">
        <f t="shared" si="463"/>
        <v>7557.5202260695123</v>
      </c>
      <c r="AL951" s="101">
        <f t="shared" si="1158"/>
        <v>4837.1985211060974</v>
      </c>
      <c r="AM951" s="101">
        <f t="shared" si="1159"/>
        <v>2720.321704963415</v>
      </c>
      <c r="AN951" s="101"/>
      <c r="AO951" s="1">
        <v>24</v>
      </c>
      <c r="AP951" s="2">
        <v>36</v>
      </c>
      <c r="AQ951" s="74">
        <f t="shared" si="1160"/>
        <v>363</v>
      </c>
      <c r="AR951" s="31">
        <f t="shared" si="1161"/>
        <v>0</v>
      </c>
      <c r="AS951" s="2">
        <f t="shared" si="1162"/>
        <v>0</v>
      </c>
      <c r="AT951" s="33">
        <f t="shared" si="1163"/>
        <v>0</v>
      </c>
      <c r="AU951" s="31">
        <f t="shared" si="1164"/>
        <v>1.25</v>
      </c>
      <c r="AV951" s="2">
        <f t="shared" si="1165"/>
        <v>0</v>
      </c>
      <c r="AW951" s="33">
        <f t="shared" si="1166"/>
        <v>0</v>
      </c>
      <c r="AX951" s="31">
        <f t="shared" si="1167"/>
        <v>0</v>
      </c>
      <c r="AY951" s="33">
        <f t="shared" si="1168"/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customHeight="1">
      <c r="A952" s="2"/>
      <c r="B952" s="107">
        <v>877</v>
      </c>
      <c r="C952" s="31">
        <v>7</v>
      </c>
      <c r="D952" s="113" t="s">
        <v>19</v>
      </c>
      <c r="E952" s="2" t="s">
        <v>87</v>
      </c>
      <c r="F952" s="2"/>
      <c r="G952" s="2"/>
      <c r="H952" s="33">
        <f t="shared" si="1150"/>
        <v>4</v>
      </c>
      <c r="I952" s="99">
        <f t="shared" si="0"/>
        <v>517.80250188776427</v>
      </c>
      <c r="J952" s="101">
        <f t="shared" si="1"/>
        <v>15.125</v>
      </c>
      <c r="K952" s="101">
        <f t="shared" si="2"/>
        <v>579</v>
      </c>
      <c r="L952" s="74">
        <f t="shared" si="1010"/>
        <v>58</v>
      </c>
      <c r="M952" s="99">
        <f t="shared" si="1139"/>
        <v>12427.260045306342</v>
      </c>
      <c r="N952" s="108">
        <f t="shared" si="1151"/>
        <v>5756.3291236970299</v>
      </c>
      <c r="O952" s="108">
        <f t="shared" si="1092"/>
        <v>5440.6434099268299</v>
      </c>
      <c r="P952" s="108"/>
      <c r="Q952" s="108"/>
      <c r="R952" s="109"/>
      <c r="S952" s="99">
        <f t="shared" si="696"/>
        <v>7557.5202260695123</v>
      </c>
      <c r="T952" s="108">
        <f t="shared" si="1152"/>
        <v>4837.1985211060974</v>
      </c>
      <c r="U952" s="108">
        <f t="shared" si="1153"/>
        <v>2720.321704963415</v>
      </c>
      <c r="V952" s="108"/>
      <c r="W952" s="108"/>
      <c r="X952" s="109"/>
      <c r="Y952" s="99">
        <f t="shared" si="8"/>
        <v>15115.040452139025</v>
      </c>
      <c r="Z952" s="108">
        <f t="shared" ref="Z952:AA952" si="1187">T952*$D$58/100</f>
        <v>9674.3970422121947</v>
      </c>
      <c r="AA952" s="108">
        <f t="shared" si="1187"/>
        <v>5440.6434099268299</v>
      </c>
      <c r="AB952" s="108"/>
      <c r="AC952" s="108"/>
      <c r="AD952" s="109"/>
      <c r="AE952" s="99">
        <f t="shared" ref="AE952:AF952" si="1188">AO952</f>
        <v>24</v>
      </c>
      <c r="AF952" s="101">
        <f t="shared" si="1188"/>
        <v>36</v>
      </c>
      <c r="AG952" s="101">
        <f t="shared" si="1156"/>
        <v>100</v>
      </c>
      <c r="AH952" s="101">
        <f t="shared" si="853"/>
        <v>363</v>
      </c>
      <c r="AI952" s="101">
        <f t="shared" si="854"/>
        <v>200</v>
      </c>
      <c r="AJ952" s="108">
        <f t="shared" si="1157"/>
        <v>4</v>
      </c>
      <c r="AK952" s="101">
        <f t="shared" si="463"/>
        <v>7557.5202260695123</v>
      </c>
      <c r="AL952" s="101">
        <f t="shared" si="1158"/>
        <v>4837.1985211060974</v>
      </c>
      <c r="AM952" s="101">
        <f t="shared" si="1159"/>
        <v>2720.321704963415</v>
      </c>
      <c r="AN952" s="101"/>
      <c r="AO952" s="1">
        <v>24</v>
      </c>
      <c r="AP952" s="2">
        <v>36</v>
      </c>
      <c r="AQ952" s="74">
        <f t="shared" si="1160"/>
        <v>363</v>
      </c>
      <c r="AR952" s="31">
        <f t="shared" si="1161"/>
        <v>0</v>
      </c>
      <c r="AS952" s="2">
        <f t="shared" si="1162"/>
        <v>0</v>
      </c>
      <c r="AT952" s="33">
        <f t="shared" si="1163"/>
        <v>100</v>
      </c>
      <c r="AU952" s="31">
        <f t="shared" si="1164"/>
        <v>1</v>
      </c>
      <c r="AV952" s="2">
        <f t="shared" si="1165"/>
        <v>0</v>
      </c>
      <c r="AW952" s="33">
        <f t="shared" si="1166"/>
        <v>0</v>
      </c>
      <c r="AX952" s="31">
        <f t="shared" si="1167"/>
        <v>0</v>
      </c>
      <c r="AY952" s="33">
        <f t="shared" si="1168"/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customHeight="1">
      <c r="A953" s="2"/>
      <c r="B953" s="107">
        <v>878</v>
      </c>
      <c r="C953" s="31">
        <v>7</v>
      </c>
      <c r="D953" s="113" t="s">
        <v>19</v>
      </c>
      <c r="E953" s="2" t="s">
        <v>179</v>
      </c>
      <c r="F953" s="2"/>
      <c r="G953" s="2"/>
      <c r="H953" s="33">
        <f t="shared" si="1150"/>
        <v>4</v>
      </c>
      <c r="I953" s="99">
        <f t="shared" si="0"/>
        <v>647.25312735970533</v>
      </c>
      <c r="J953" s="101">
        <f t="shared" si="1"/>
        <v>15.125</v>
      </c>
      <c r="K953" s="101">
        <f t="shared" si="2"/>
        <v>414</v>
      </c>
      <c r="L953" s="74">
        <f t="shared" si="1010"/>
        <v>25</v>
      </c>
      <c r="M953" s="99">
        <f t="shared" si="1139"/>
        <v>15534.075056632928</v>
      </c>
      <c r="N953" s="108">
        <f t="shared" si="1151"/>
        <v>7195.4114046212871</v>
      </c>
      <c r="O953" s="108">
        <f t="shared" si="1092"/>
        <v>6800.8042624085374</v>
      </c>
      <c r="P953" s="108"/>
      <c r="Q953" s="108"/>
      <c r="R953" s="109"/>
      <c r="S953" s="99">
        <f t="shared" si="696"/>
        <v>9446.9002825868902</v>
      </c>
      <c r="T953" s="108">
        <f t="shared" si="1152"/>
        <v>6046.4981513826215</v>
      </c>
      <c r="U953" s="108">
        <f t="shared" si="1153"/>
        <v>3400.4021312042687</v>
      </c>
      <c r="V953" s="108"/>
      <c r="W953" s="108"/>
      <c r="X953" s="109"/>
      <c r="Y953" s="99">
        <f t="shared" si="8"/>
        <v>18893.80056517378</v>
      </c>
      <c r="Z953" s="108">
        <f t="shared" ref="Z953:AA953" si="1189">T953*$D$58/100</f>
        <v>12092.996302765243</v>
      </c>
      <c r="AA953" s="108">
        <f t="shared" si="1189"/>
        <v>6800.8042624085374</v>
      </c>
      <c r="AB953" s="108"/>
      <c r="AC953" s="108"/>
      <c r="AD953" s="109"/>
      <c r="AE953" s="99">
        <f t="shared" ref="AE953:AF953" si="1190">AO953</f>
        <v>24</v>
      </c>
      <c r="AF953" s="101">
        <f t="shared" si="1190"/>
        <v>36</v>
      </c>
      <c r="AG953" s="101">
        <f t="shared" si="1156"/>
        <v>100</v>
      </c>
      <c r="AH953" s="101">
        <f t="shared" si="853"/>
        <v>363</v>
      </c>
      <c r="AI953" s="101">
        <f t="shared" si="854"/>
        <v>200</v>
      </c>
      <c r="AJ953" s="108">
        <f t="shared" si="1157"/>
        <v>4</v>
      </c>
      <c r="AK953" s="101">
        <f t="shared" si="463"/>
        <v>7557.5202260695123</v>
      </c>
      <c r="AL953" s="101">
        <f t="shared" si="1158"/>
        <v>4837.1985211060974</v>
      </c>
      <c r="AM953" s="101">
        <f t="shared" si="1159"/>
        <v>2720.321704963415</v>
      </c>
      <c r="AN953" s="101"/>
      <c r="AO953" s="1">
        <v>24</v>
      </c>
      <c r="AP953" s="2">
        <v>36</v>
      </c>
      <c r="AQ953" s="74">
        <f t="shared" si="1160"/>
        <v>363</v>
      </c>
      <c r="AR953" s="31">
        <f t="shared" si="1161"/>
        <v>0</v>
      </c>
      <c r="AS953" s="2">
        <f t="shared" si="1162"/>
        <v>0</v>
      </c>
      <c r="AT953" s="33">
        <f t="shared" si="1163"/>
        <v>100</v>
      </c>
      <c r="AU953" s="31">
        <f t="shared" si="1164"/>
        <v>1.25</v>
      </c>
      <c r="AV953" s="2">
        <f t="shared" si="1165"/>
        <v>0</v>
      </c>
      <c r="AW953" s="33">
        <f t="shared" si="1166"/>
        <v>0</v>
      </c>
      <c r="AX953" s="31">
        <f t="shared" si="1167"/>
        <v>0</v>
      </c>
      <c r="AY953" s="33">
        <f t="shared" si="1168"/>
        <v>1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customHeight="1">
      <c r="A954" s="2"/>
      <c r="B954" s="107">
        <v>879</v>
      </c>
      <c r="C954" s="31">
        <v>4</v>
      </c>
      <c r="D954" s="113" t="s">
        <v>19</v>
      </c>
      <c r="E954" s="2" t="s">
        <v>67</v>
      </c>
      <c r="F954" s="2"/>
      <c r="G954" s="2"/>
      <c r="H954" s="33">
        <f t="shared" si="1150"/>
        <v>4</v>
      </c>
      <c r="I954" s="99">
        <f t="shared" si="0"/>
        <v>385.46915926825136</v>
      </c>
      <c r="J954" s="101">
        <f t="shared" si="1"/>
        <v>8.2916666666666661</v>
      </c>
      <c r="K954" s="101">
        <f t="shared" si="2"/>
        <v>750</v>
      </c>
      <c r="L954" s="74">
        <f t="shared" si="1010"/>
        <v>90</v>
      </c>
      <c r="M954" s="99">
        <f t="shared" si="1139"/>
        <v>9251.2598224380326</v>
      </c>
      <c r="N954" s="108">
        <f t="shared" si="1151"/>
        <v>5335.3104385786228</v>
      </c>
      <c r="O954" s="108">
        <f t="shared" si="1092"/>
        <v>3000.0830235047652</v>
      </c>
      <c r="P954" s="108"/>
      <c r="Q954" s="108"/>
      <c r="R954" s="109"/>
      <c r="S954" s="99">
        <f t="shared" si="696"/>
        <v>7004.4558018134157</v>
      </c>
      <c r="T954" s="108">
        <f t="shared" si="1152"/>
        <v>4483.4051716902441</v>
      </c>
      <c r="U954" s="108">
        <f t="shared" si="1153"/>
        <v>2521.0506301231712</v>
      </c>
      <c r="V954" s="108"/>
      <c r="W954" s="108"/>
      <c r="X954" s="109"/>
      <c r="Y954" s="99">
        <f t="shared" si="8"/>
        <v>14008.911603626831</v>
      </c>
      <c r="Z954" s="108">
        <f t="shared" ref="Z954:AA954" si="1191">T954*$D$58/100</f>
        <v>8966.8103433804881</v>
      </c>
      <c r="AA954" s="108">
        <f t="shared" si="1191"/>
        <v>5042.1012602463425</v>
      </c>
      <c r="AB954" s="108"/>
      <c r="AC954" s="108"/>
      <c r="AD954" s="109"/>
      <c r="AE954" s="99">
        <f t="shared" ref="AE954:AF954" si="1192">AO954</f>
        <v>24</v>
      </c>
      <c r="AF954" s="101">
        <f t="shared" si="1192"/>
        <v>36</v>
      </c>
      <c r="AG954" s="101">
        <f t="shared" si="1156"/>
        <v>19.001300000000001</v>
      </c>
      <c r="AH954" s="101">
        <f t="shared" si="853"/>
        <v>199</v>
      </c>
      <c r="AI954" s="101">
        <f t="shared" si="854"/>
        <v>200</v>
      </c>
      <c r="AJ954" s="108">
        <f t="shared" si="1157"/>
        <v>4</v>
      </c>
      <c r="AK954" s="101">
        <f t="shared" si="463"/>
        <v>7004.4558018134157</v>
      </c>
      <c r="AL954" s="101">
        <f t="shared" si="1158"/>
        <v>4483.4051716902441</v>
      </c>
      <c r="AM954" s="101">
        <f t="shared" si="1159"/>
        <v>2521.0506301231712</v>
      </c>
      <c r="AN954" s="101"/>
      <c r="AO954" s="1">
        <v>24</v>
      </c>
      <c r="AP954" s="2">
        <v>36</v>
      </c>
      <c r="AQ954" s="74">
        <f t="shared" si="1160"/>
        <v>199</v>
      </c>
      <c r="AR954" s="31">
        <f t="shared" si="1161"/>
        <v>0</v>
      </c>
      <c r="AS954" s="2">
        <f t="shared" si="1162"/>
        <v>0</v>
      </c>
      <c r="AT954" s="33">
        <f t="shared" si="1163"/>
        <v>0</v>
      </c>
      <c r="AU954" s="31">
        <f t="shared" si="1164"/>
        <v>1</v>
      </c>
      <c r="AV954" s="2">
        <f t="shared" si="1165"/>
        <v>0</v>
      </c>
      <c r="AW954" s="33">
        <f t="shared" si="1166"/>
        <v>0</v>
      </c>
      <c r="AX954" s="31">
        <f t="shared" si="1167"/>
        <v>0</v>
      </c>
      <c r="AY954" s="33">
        <f t="shared" si="1168"/>
        <v>1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customHeight="1">
      <c r="A955" s="2"/>
      <c r="B955" s="107">
        <v>880</v>
      </c>
      <c r="C955" s="31">
        <v>4</v>
      </c>
      <c r="D955" s="113" t="s">
        <v>19</v>
      </c>
      <c r="E955" s="2" t="s">
        <v>87</v>
      </c>
      <c r="F955" s="2"/>
      <c r="G955" s="2"/>
      <c r="H955" s="33">
        <f t="shared" si="1150"/>
        <v>4</v>
      </c>
      <c r="I955" s="99">
        <f t="shared" si="0"/>
        <v>479.90202035726742</v>
      </c>
      <c r="J955" s="101">
        <f t="shared" si="1"/>
        <v>8.2916666666666661</v>
      </c>
      <c r="K955" s="101">
        <f t="shared" si="2"/>
        <v>633</v>
      </c>
      <c r="L955" s="74">
        <f t="shared" si="1010"/>
        <v>69</v>
      </c>
      <c r="M955" s="99">
        <f t="shared" si="1139"/>
        <v>11517.648488574418</v>
      </c>
      <c r="N955" s="108">
        <f t="shared" si="1151"/>
        <v>5335.3104385786228</v>
      </c>
      <c r="O955" s="108">
        <f t="shared" si="1092"/>
        <v>5042.1012602463425</v>
      </c>
      <c r="P955" s="108"/>
      <c r="Q955" s="108"/>
      <c r="R955" s="109"/>
      <c r="S955" s="99">
        <f t="shared" si="696"/>
        <v>7004.4558018134157</v>
      </c>
      <c r="T955" s="108">
        <f t="shared" si="1152"/>
        <v>4483.4051716902441</v>
      </c>
      <c r="U955" s="108">
        <f t="shared" si="1153"/>
        <v>2521.0506301231712</v>
      </c>
      <c r="V955" s="108"/>
      <c r="W955" s="108"/>
      <c r="X955" s="109"/>
      <c r="Y955" s="99">
        <f t="shared" si="8"/>
        <v>14008.911603626831</v>
      </c>
      <c r="Z955" s="108">
        <f t="shared" ref="Z955:AA955" si="1193">T955*$D$58/100</f>
        <v>8966.8103433804881</v>
      </c>
      <c r="AA955" s="108">
        <f t="shared" si="1193"/>
        <v>5042.1012602463425</v>
      </c>
      <c r="AB955" s="108"/>
      <c r="AC955" s="108"/>
      <c r="AD955" s="109"/>
      <c r="AE955" s="99">
        <f t="shared" ref="AE955:AF955" si="1194">AO955</f>
        <v>24</v>
      </c>
      <c r="AF955" s="101">
        <f t="shared" si="1194"/>
        <v>36</v>
      </c>
      <c r="AG955" s="101">
        <f t="shared" si="1156"/>
        <v>100</v>
      </c>
      <c r="AH955" s="101">
        <f t="shared" si="853"/>
        <v>199</v>
      </c>
      <c r="AI955" s="101">
        <f t="shared" si="854"/>
        <v>200</v>
      </c>
      <c r="AJ955" s="108">
        <f t="shared" si="1157"/>
        <v>4</v>
      </c>
      <c r="AK955" s="101">
        <f t="shared" si="463"/>
        <v>7004.4558018134157</v>
      </c>
      <c r="AL955" s="101">
        <f t="shared" si="1158"/>
        <v>4483.4051716902441</v>
      </c>
      <c r="AM955" s="101">
        <f t="shared" si="1159"/>
        <v>2521.0506301231712</v>
      </c>
      <c r="AN955" s="101"/>
      <c r="AO955" s="1">
        <v>24</v>
      </c>
      <c r="AP955" s="2">
        <v>36</v>
      </c>
      <c r="AQ955" s="74">
        <f t="shared" si="1160"/>
        <v>199</v>
      </c>
      <c r="AR955" s="31">
        <f t="shared" si="1161"/>
        <v>0</v>
      </c>
      <c r="AS955" s="2">
        <f t="shared" si="1162"/>
        <v>0</v>
      </c>
      <c r="AT955" s="33">
        <f t="shared" si="1163"/>
        <v>100</v>
      </c>
      <c r="AU955" s="31">
        <f t="shared" si="1164"/>
        <v>1</v>
      </c>
      <c r="AV955" s="2">
        <f t="shared" si="1165"/>
        <v>0</v>
      </c>
      <c r="AW955" s="33">
        <f t="shared" si="1166"/>
        <v>0</v>
      </c>
      <c r="AX955" s="31">
        <f t="shared" si="1167"/>
        <v>0</v>
      </c>
      <c r="AY955" s="33">
        <f t="shared" si="1168"/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customHeight="1">
      <c r="A956" s="2"/>
      <c r="B956" s="107">
        <v>881</v>
      </c>
      <c r="C956" s="31">
        <v>1</v>
      </c>
      <c r="D956" s="113" t="s">
        <v>19</v>
      </c>
      <c r="E956" s="2" t="s">
        <v>67</v>
      </c>
      <c r="F956" s="2"/>
      <c r="G956" s="2"/>
      <c r="H956" s="33">
        <f t="shared" si="1150"/>
        <v>4</v>
      </c>
      <c r="I956" s="99">
        <f t="shared" si="0"/>
        <v>309.30731877921147</v>
      </c>
      <c r="J956" s="101">
        <f t="shared" si="1"/>
        <v>4.208333333333333</v>
      </c>
      <c r="K956" s="101">
        <f t="shared" si="2"/>
        <v>830</v>
      </c>
      <c r="L956" s="74">
        <f t="shared" si="1010"/>
        <v>101</v>
      </c>
      <c r="M956" s="99">
        <f t="shared" si="1139"/>
        <v>7423.3756507010748</v>
      </c>
      <c r="N956" s="108">
        <f t="shared" si="1151"/>
        <v>4279.9990871086256</v>
      </c>
      <c r="O956" s="108">
        <f t="shared" si="1092"/>
        <v>2408.4690840443118</v>
      </c>
      <c r="P956" s="108"/>
      <c r="Q956" s="108"/>
      <c r="R956" s="109"/>
      <c r="S956" s="99">
        <f t="shared" si="696"/>
        <v>5620.5000879426843</v>
      </c>
      <c r="T956" s="108">
        <f t="shared" si="1152"/>
        <v>3596.5985977536593</v>
      </c>
      <c r="U956" s="108">
        <f t="shared" si="1153"/>
        <v>2023.9014901890246</v>
      </c>
      <c r="V956" s="108"/>
      <c r="W956" s="108"/>
      <c r="X956" s="109"/>
      <c r="Y956" s="99">
        <f t="shared" si="8"/>
        <v>11241.000175885369</v>
      </c>
      <c r="Z956" s="108">
        <f t="shared" ref="Z956:AA956" si="1195">T956*$D$58/100</f>
        <v>7193.1971955073186</v>
      </c>
      <c r="AA956" s="108">
        <f t="shared" si="1195"/>
        <v>4047.8029803780491</v>
      </c>
      <c r="AB956" s="108"/>
      <c r="AC956" s="108"/>
      <c r="AD956" s="109"/>
      <c r="AE956" s="99">
        <f t="shared" ref="AE956:AF956" si="1196">AO956</f>
        <v>24</v>
      </c>
      <c r="AF956" s="101">
        <f t="shared" si="1196"/>
        <v>36</v>
      </c>
      <c r="AG956" s="101">
        <f t="shared" si="1156"/>
        <v>19.001300000000001</v>
      </c>
      <c r="AH956" s="101">
        <f t="shared" si="853"/>
        <v>101</v>
      </c>
      <c r="AI956" s="101">
        <f t="shared" si="854"/>
        <v>200</v>
      </c>
      <c r="AJ956" s="108">
        <f t="shared" si="1157"/>
        <v>4</v>
      </c>
      <c r="AK956" s="101">
        <f t="shared" si="463"/>
        <v>5620.5000879426843</v>
      </c>
      <c r="AL956" s="101">
        <f t="shared" si="1158"/>
        <v>3596.5985977536593</v>
      </c>
      <c r="AM956" s="101">
        <f t="shared" si="1159"/>
        <v>2023.9014901890246</v>
      </c>
      <c r="AN956" s="101"/>
      <c r="AO956" s="1">
        <v>24</v>
      </c>
      <c r="AP956" s="2">
        <v>36</v>
      </c>
      <c r="AQ956" s="74">
        <f t="shared" si="1160"/>
        <v>101</v>
      </c>
      <c r="AR956" s="31">
        <f t="shared" si="1161"/>
        <v>0</v>
      </c>
      <c r="AS956" s="2">
        <f t="shared" si="1162"/>
        <v>0</v>
      </c>
      <c r="AT956" s="33">
        <f t="shared" si="1163"/>
        <v>0</v>
      </c>
      <c r="AU956" s="31">
        <f t="shared" si="1164"/>
        <v>1</v>
      </c>
      <c r="AV956" s="2">
        <f t="shared" si="1165"/>
        <v>0</v>
      </c>
      <c r="AW956" s="33">
        <f t="shared" si="1166"/>
        <v>0</v>
      </c>
      <c r="AX956" s="31">
        <f t="shared" si="1167"/>
        <v>0</v>
      </c>
      <c r="AY956" s="33">
        <f t="shared" si="1168"/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customHeight="1">
      <c r="A957" s="2"/>
      <c r="B957" s="107">
        <v>882</v>
      </c>
      <c r="C957" s="31">
        <v>10</v>
      </c>
      <c r="D957" s="113" t="s">
        <v>22</v>
      </c>
      <c r="E957" s="2" t="s">
        <v>67</v>
      </c>
      <c r="F957" s="2"/>
      <c r="G957" s="2"/>
      <c r="H957" s="33"/>
      <c r="I957" s="99">
        <f t="shared" si="0"/>
        <v>458.88182848517613</v>
      </c>
      <c r="J957" s="101">
        <f t="shared" si="1"/>
        <v>19.733333333333334</v>
      </c>
      <c r="K957" s="101">
        <f t="shared" si="2"/>
        <v>663</v>
      </c>
      <c r="L957" s="74">
        <f t="shared" si="1010"/>
        <v>71</v>
      </c>
      <c r="M957" s="99">
        <f t="shared" si="1139"/>
        <v>13766.454854555284</v>
      </c>
      <c r="N957" s="108">
        <f t="shared" ref="N957:N977" si="1197">T957*(1+(AG957/100)*(AI957/100-1))</f>
        <v>12403.588267234059</v>
      </c>
      <c r="O957" s="108"/>
      <c r="P957" s="108"/>
      <c r="Q957" s="108"/>
      <c r="R957" s="109">
        <f t="shared" ref="R957:R977" si="1198">X957*(1+($D$57/100)*(AI957/100-1))</f>
        <v>0</v>
      </c>
      <c r="S957" s="99">
        <f t="shared" si="696"/>
        <v>10423.069552378049</v>
      </c>
      <c r="T957" s="108">
        <f t="shared" si="1152"/>
        <v>10423.069552378049</v>
      </c>
      <c r="U957" s="108"/>
      <c r="V957" s="108"/>
      <c r="W957" s="108"/>
      <c r="X957" s="109">
        <f t="shared" ref="X957:X977" si="1199">AL957*AW957</f>
        <v>0</v>
      </c>
      <c r="Y957" s="99">
        <f t="shared" si="8"/>
        <v>20846.139104756097</v>
      </c>
      <c r="Z957" s="108">
        <f t="shared" ref="Z957:Z977" si="1200">T957*$D$58/100</f>
        <v>20846.139104756097</v>
      </c>
      <c r="AA957" s="108"/>
      <c r="AB957" s="108"/>
      <c r="AC957" s="108"/>
      <c r="AD957" s="109"/>
      <c r="AE957" s="99">
        <f t="shared" ref="AE957:AE977" si="1201">AO957</f>
        <v>30</v>
      </c>
      <c r="AF957" s="101">
        <f t="shared" ref="AF957:AF977" si="1202">AP957+AV957</f>
        <v>36</v>
      </c>
      <c r="AG957" s="101">
        <f t="shared" ref="AG957:AG977" si="1203">IF($D$57+AY957&gt;100,100,$D$57+AY957)</f>
        <v>19.001300000000001</v>
      </c>
      <c r="AH957" s="101">
        <f t="shared" ref="AH957:AH977" si="1204">AQ957*AR957</f>
        <v>592</v>
      </c>
      <c r="AI957" s="101">
        <f t="shared" si="854"/>
        <v>200</v>
      </c>
      <c r="AJ957" s="101">
        <f t="shared" ref="AJ957:AJ977" si="1205">10/5</f>
        <v>2</v>
      </c>
      <c r="AK957" s="101">
        <f t="shared" si="463"/>
        <v>10423.069552378049</v>
      </c>
      <c r="AL957" s="101">
        <f t="shared" ref="AL957:AL977" si="1206">(VLOOKUP(C957,$B$36:$AG$39,32,FALSE)+VLOOKUP(C957,$B$40:$AG$43,32,FALSE)*$D$54)*$D$59/100</f>
        <v>10423.069552378049</v>
      </c>
      <c r="AM957" s="101"/>
      <c r="AN957" s="101"/>
      <c r="AO957" s="1">
        <v>30</v>
      </c>
      <c r="AP957" s="2">
        <v>36</v>
      </c>
      <c r="AQ957" s="74">
        <f t="shared" ref="AQ957:AQ977" si="1207">VLOOKUP(C957,$B$45:$AG$48,32,FALSE)</f>
        <v>592</v>
      </c>
      <c r="AR957" s="31">
        <f t="shared" ref="AR957:AR977" si="1208">IF(LEFT(E957,1)*1=1,$S$72,$R$72)</f>
        <v>1</v>
      </c>
      <c r="AS957" s="2">
        <f t="shared" ref="AS957:AS977" si="1209">IF(LEFT(E957,1)*1=2,$U$72,$T$72)</f>
        <v>0</v>
      </c>
      <c r="AT957" s="33">
        <f t="shared" ref="AT957:AT977" si="1210">IF(LEFT(E957,1)*1=3,$W$72,$V$72)</f>
        <v>0</v>
      </c>
      <c r="AU957" s="31">
        <f t="shared" ref="AU957:AU977" si="1211">IF(MID(E957,3,1)*1=1,$Y$72,$X$72)</f>
        <v>1</v>
      </c>
      <c r="AV957" s="2">
        <f t="shared" ref="AV957:AV977" si="1212">IF(MID(E957,3,1)*1=2,$AA$72,$Z$72)</f>
        <v>0</v>
      </c>
      <c r="AW957" s="33">
        <f t="shared" ref="AW957:AW977" si="1213">IF(MID(E957,3,1)*1=3,$AC$72,$AB$72)</f>
        <v>0</v>
      </c>
      <c r="AX957" s="31">
        <f t="shared" ref="AX957:AX977" si="1214">IF(MID(E957,5,1)*1=1,$AE$72,$AD$72)</f>
        <v>0</v>
      </c>
      <c r="AY957" s="33">
        <f t="shared" ref="AY957:AY977" si="1215">IF(MID(E957,5,1)*1=2,$AG$72,$AF$72)</f>
        <v>0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customHeight="1">
      <c r="A958" s="2"/>
      <c r="B958" s="107">
        <v>883</v>
      </c>
      <c r="C958" s="31">
        <v>10</v>
      </c>
      <c r="D958" s="113" t="s">
        <v>22</v>
      </c>
      <c r="E958" s="2" t="s">
        <v>136</v>
      </c>
      <c r="F958" s="2"/>
      <c r="G958" s="2"/>
      <c r="H958" s="33"/>
      <c r="I958" s="99">
        <f t="shared" si="0"/>
        <v>596.54637703072899</v>
      </c>
      <c r="J958" s="101">
        <f t="shared" si="1"/>
        <v>19.733333333333334</v>
      </c>
      <c r="K958" s="101">
        <f t="shared" si="2"/>
        <v>476</v>
      </c>
      <c r="L958" s="74">
        <f t="shared" si="1010"/>
        <v>37</v>
      </c>
      <c r="M958" s="99">
        <f t="shared" si="1139"/>
        <v>17896.39131092187</v>
      </c>
      <c r="N958" s="108">
        <f t="shared" si="1197"/>
        <v>16124.664747404277</v>
      </c>
      <c r="O958" s="108"/>
      <c r="P958" s="108"/>
      <c r="Q958" s="108"/>
      <c r="R958" s="109">
        <f t="shared" si="1198"/>
        <v>0</v>
      </c>
      <c r="S958" s="99">
        <f t="shared" si="696"/>
        <v>13549.990418091464</v>
      </c>
      <c r="T958" s="108">
        <f t="shared" si="1152"/>
        <v>13549.990418091464</v>
      </c>
      <c r="U958" s="108"/>
      <c r="V958" s="108"/>
      <c r="W958" s="108"/>
      <c r="X958" s="109">
        <f t="shared" si="1199"/>
        <v>0</v>
      </c>
      <c r="Y958" s="99">
        <f t="shared" si="8"/>
        <v>27099.980836182927</v>
      </c>
      <c r="Z958" s="108">
        <f t="shared" si="1200"/>
        <v>27099.980836182927</v>
      </c>
      <c r="AA958" s="108"/>
      <c r="AB958" s="108"/>
      <c r="AC958" s="108"/>
      <c r="AD958" s="109"/>
      <c r="AE958" s="99">
        <f t="shared" si="1201"/>
        <v>30</v>
      </c>
      <c r="AF958" s="101">
        <f t="shared" si="1202"/>
        <v>36</v>
      </c>
      <c r="AG958" s="101">
        <f t="shared" si="1203"/>
        <v>19.001300000000001</v>
      </c>
      <c r="AH958" s="101">
        <f t="shared" si="1204"/>
        <v>592</v>
      </c>
      <c r="AI958" s="101">
        <f t="shared" si="854"/>
        <v>200</v>
      </c>
      <c r="AJ958" s="101">
        <f t="shared" si="1205"/>
        <v>2</v>
      </c>
      <c r="AK958" s="101">
        <f t="shared" si="463"/>
        <v>10423.069552378049</v>
      </c>
      <c r="AL958" s="101">
        <f t="shared" si="1206"/>
        <v>10423.069552378049</v>
      </c>
      <c r="AM958" s="101"/>
      <c r="AN958" s="101"/>
      <c r="AO958" s="1">
        <v>30</v>
      </c>
      <c r="AP958" s="2">
        <v>36</v>
      </c>
      <c r="AQ958" s="74">
        <f t="shared" si="1207"/>
        <v>592</v>
      </c>
      <c r="AR958" s="31">
        <f t="shared" si="1208"/>
        <v>1</v>
      </c>
      <c r="AS958" s="2">
        <f t="shared" si="1209"/>
        <v>0</v>
      </c>
      <c r="AT958" s="33">
        <f t="shared" si="1210"/>
        <v>0</v>
      </c>
      <c r="AU958" s="31">
        <f t="shared" si="1211"/>
        <v>1.3</v>
      </c>
      <c r="AV958" s="2">
        <f t="shared" si="1212"/>
        <v>0</v>
      </c>
      <c r="AW958" s="33">
        <f t="shared" si="1213"/>
        <v>0</v>
      </c>
      <c r="AX958" s="31">
        <f t="shared" si="1214"/>
        <v>0</v>
      </c>
      <c r="AY958" s="33">
        <f t="shared" si="1215"/>
        <v>0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customHeight="1">
      <c r="A959" s="2"/>
      <c r="B959" s="107">
        <v>884</v>
      </c>
      <c r="C959" s="31">
        <v>10</v>
      </c>
      <c r="D959" s="113" t="s">
        <v>22</v>
      </c>
      <c r="E959" s="2" t="s">
        <v>91</v>
      </c>
      <c r="F959" s="2"/>
      <c r="G959" s="2"/>
      <c r="H959" s="33"/>
      <c r="I959" s="99">
        <f t="shared" si="0"/>
        <v>642.43455987924665</v>
      </c>
      <c r="J959" s="101">
        <f t="shared" si="1"/>
        <v>19.733333333333334</v>
      </c>
      <c r="K959" s="101">
        <f t="shared" si="2"/>
        <v>419</v>
      </c>
      <c r="L959" s="74">
        <f t="shared" si="1010"/>
        <v>26</v>
      </c>
      <c r="M959" s="99">
        <f t="shared" si="1139"/>
        <v>19273.036796377401</v>
      </c>
      <c r="N959" s="108">
        <f t="shared" si="1197"/>
        <v>12403.588267234059</v>
      </c>
      <c r="O959" s="108"/>
      <c r="P959" s="108"/>
      <c r="Q959" s="108"/>
      <c r="R959" s="109">
        <f t="shared" si="1198"/>
        <v>4961.4353068936234</v>
      </c>
      <c r="S959" s="99">
        <f t="shared" si="696"/>
        <v>14592.297373329267</v>
      </c>
      <c r="T959" s="108">
        <f t="shared" si="1152"/>
        <v>10423.069552378049</v>
      </c>
      <c r="U959" s="108"/>
      <c r="V959" s="108"/>
      <c r="W959" s="108"/>
      <c r="X959" s="109">
        <f t="shared" si="1199"/>
        <v>4169.2278209512197</v>
      </c>
      <c r="Y959" s="99">
        <f t="shared" si="8"/>
        <v>20846.139104756097</v>
      </c>
      <c r="Z959" s="108">
        <f t="shared" si="1200"/>
        <v>20846.139104756097</v>
      </c>
      <c r="AA959" s="108"/>
      <c r="AB959" s="108"/>
      <c r="AC959" s="108"/>
      <c r="AD959" s="109"/>
      <c r="AE959" s="99">
        <f t="shared" si="1201"/>
        <v>30</v>
      </c>
      <c r="AF959" s="101">
        <f t="shared" si="1202"/>
        <v>36</v>
      </c>
      <c r="AG959" s="101">
        <f t="shared" si="1203"/>
        <v>19.001300000000001</v>
      </c>
      <c r="AH959" s="101">
        <f t="shared" si="1204"/>
        <v>592</v>
      </c>
      <c r="AI959" s="101">
        <f t="shared" si="854"/>
        <v>200</v>
      </c>
      <c r="AJ959" s="101">
        <f t="shared" si="1205"/>
        <v>2</v>
      </c>
      <c r="AK959" s="101">
        <f t="shared" si="463"/>
        <v>10423.069552378049</v>
      </c>
      <c r="AL959" s="101">
        <f t="shared" si="1206"/>
        <v>10423.069552378049</v>
      </c>
      <c r="AM959" s="101"/>
      <c r="AN959" s="101"/>
      <c r="AO959" s="1">
        <v>30</v>
      </c>
      <c r="AP959" s="2">
        <v>36</v>
      </c>
      <c r="AQ959" s="74">
        <f t="shared" si="1207"/>
        <v>592</v>
      </c>
      <c r="AR959" s="31">
        <f t="shared" si="1208"/>
        <v>1</v>
      </c>
      <c r="AS959" s="2">
        <f t="shared" si="1209"/>
        <v>0</v>
      </c>
      <c r="AT959" s="33">
        <f t="shared" si="1210"/>
        <v>0</v>
      </c>
      <c r="AU959" s="31">
        <f t="shared" si="1211"/>
        <v>1</v>
      </c>
      <c r="AV959" s="2">
        <f t="shared" si="1212"/>
        <v>0</v>
      </c>
      <c r="AW959" s="33">
        <f t="shared" si="1213"/>
        <v>0.4</v>
      </c>
      <c r="AX959" s="31">
        <f t="shared" si="1214"/>
        <v>0</v>
      </c>
      <c r="AY959" s="33">
        <f t="shared" si="1215"/>
        <v>0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customHeight="1">
      <c r="A960" s="2"/>
      <c r="B960" s="107">
        <v>885</v>
      </c>
      <c r="C960" s="31">
        <v>10</v>
      </c>
      <c r="D960" s="113" t="s">
        <v>22</v>
      </c>
      <c r="E960" s="2" t="s">
        <v>148</v>
      </c>
      <c r="F960" s="2"/>
      <c r="G960" s="2"/>
      <c r="H960" s="33"/>
      <c r="I960" s="99">
        <f t="shared" si="0"/>
        <v>458.88182848517613</v>
      </c>
      <c r="J960" s="101">
        <f t="shared" si="1"/>
        <v>9.8666666666666671</v>
      </c>
      <c r="K960" s="101">
        <f t="shared" si="2"/>
        <v>663</v>
      </c>
      <c r="L960" s="74">
        <f t="shared" si="1010"/>
        <v>71</v>
      </c>
      <c r="M960" s="99">
        <f t="shared" si="1139"/>
        <v>13766.454854555284</v>
      </c>
      <c r="N960" s="108">
        <f t="shared" si="1197"/>
        <v>12403.588267234059</v>
      </c>
      <c r="O960" s="108"/>
      <c r="P960" s="108"/>
      <c r="Q960" s="108"/>
      <c r="R960" s="109">
        <f t="shared" si="1198"/>
        <v>0</v>
      </c>
      <c r="S960" s="99">
        <f t="shared" si="696"/>
        <v>10423.069552378049</v>
      </c>
      <c r="T960" s="108">
        <f t="shared" si="1152"/>
        <v>10423.069552378049</v>
      </c>
      <c r="U960" s="108"/>
      <c r="V960" s="108"/>
      <c r="W960" s="108"/>
      <c r="X960" s="109">
        <f t="shared" si="1199"/>
        <v>0</v>
      </c>
      <c r="Y960" s="99">
        <f t="shared" si="8"/>
        <v>20846.139104756097</v>
      </c>
      <c r="Z960" s="108">
        <f t="shared" si="1200"/>
        <v>20846.139104756097</v>
      </c>
      <c r="AA960" s="108"/>
      <c r="AB960" s="108"/>
      <c r="AC960" s="108"/>
      <c r="AD960" s="109"/>
      <c r="AE960" s="99">
        <f t="shared" si="1201"/>
        <v>30</v>
      </c>
      <c r="AF960" s="101">
        <f t="shared" si="1202"/>
        <v>36</v>
      </c>
      <c r="AG960" s="101">
        <f t="shared" si="1203"/>
        <v>19.001300000000001</v>
      </c>
      <c r="AH960" s="101">
        <f t="shared" si="1204"/>
        <v>296</v>
      </c>
      <c r="AI960" s="101">
        <f t="shared" si="854"/>
        <v>200</v>
      </c>
      <c r="AJ960" s="101">
        <f t="shared" si="1205"/>
        <v>2</v>
      </c>
      <c r="AK960" s="101">
        <f t="shared" si="463"/>
        <v>10423.069552378049</v>
      </c>
      <c r="AL960" s="101">
        <f t="shared" si="1206"/>
        <v>10423.069552378049</v>
      </c>
      <c r="AM960" s="101"/>
      <c r="AN960" s="101"/>
      <c r="AO960" s="1">
        <v>30</v>
      </c>
      <c r="AP960" s="2">
        <v>36</v>
      </c>
      <c r="AQ960" s="74">
        <f t="shared" si="1207"/>
        <v>592</v>
      </c>
      <c r="AR960" s="31">
        <f t="shared" si="1208"/>
        <v>0.5</v>
      </c>
      <c r="AS960" s="2">
        <f t="shared" si="1209"/>
        <v>0</v>
      </c>
      <c r="AT960" s="33">
        <f t="shared" si="1210"/>
        <v>0</v>
      </c>
      <c r="AU960" s="31">
        <f t="shared" si="1211"/>
        <v>1</v>
      </c>
      <c r="AV960" s="2">
        <f t="shared" si="1212"/>
        <v>0</v>
      </c>
      <c r="AW960" s="33">
        <f t="shared" si="1213"/>
        <v>0</v>
      </c>
      <c r="AX960" s="31">
        <f t="shared" si="1214"/>
        <v>0</v>
      </c>
      <c r="AY960" s="33">
        <f t="shared" si="1215"/>
        <v>0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customHeight="1">
      <c r="A961" s="2"/>
      <c r="B961" s="107">
        <v>886</v>
      </c>
      <c r="C961" s="31">
        <v>10</v>
      </c>
      <c r="D961" s="113" t="s">
        <v>22</v>
      </c>
      <c r="E961" s="2" t="s">
        <v>163</v>
      </c>
      <c r="F961" s="2"/>
      <c r="G961" s="2"/>
      <c r="H961" s="33"/>
      <c r="I961" s="99">
        <f t="shared" si="0"/>
        <v>596.54637703072899</v>
      </c>
      <c r="J961" s="101">
        <f t="shared" si="1"/>
        <v>9.8666666666666671</v>
      </c>
      <c r="K961" s="101">
        <f t="shared" si="2"/>
        <v>476</v>
      </c>
      <c r="L961" s="74">
        <f t="shared" si="1010"/>
        <v>37</v>
      </c>
      <c r="M961" s="99">
        <f t="shared" si="1139"/>
        <v>17896.39131092187</v>
      </c>
      <c r="N961" s="108">
        <f t="shared" si="1197"/>
        <v>16124.664747404277</v>
      </c>
      <c r="O961" s="108"/>
      <c r="P961" s="108"/>
      <c r="Q961" s="108"/>
      <c r="R961" s="109">
        <f t="shared" si="1198"/>
        <v>0</v>
      </c>
      <c r="S961" s="99">
        <f t="shared" si="696"/>
        <v>13549.990418091464</v>
      </c>
      <c r="T961" s="108">
        <f t="shared" si="1152"/>
        <v>13549.990418091464</v>
      </c>
      <c r="U961" s="108"/>
      <c r="V961" s="108"/>
      <c r="W961" s="108"/>
      <c r="X961" s="109">
        <f t="shared" si="1199"/>
        <v>0</v>
      </c>
      <c r="Y961" s="99">
        <f t="shared" si="8"/>
        <v>27099.980836182927</v>
      </c>
      <c r="Z961" s="108">
        <f t="shared" si="1200"/>
        <v>27099.980836182927</v>
      </c>
      <c r="AA961" s="108"/>
      <c r="AB961" s="108"/>
      <c r="AC961" s="108"/>
      <c r="AD961" s="109"/>
      <c r="AE961" s="99">
        <f t="shared" si="1201"/>
        <v>30</v>
      </c>
      <c r="AF961" s="101">
        <f t="shared" si="1202"/>
        <v>36</v>
      </c>
      <c r="AG961" s="101">
        <f t="shared" si="1203"/>
        <v>19.001300000000001</v>
      </c>
      <c r="AH961" s="101">
        <f t="shared" si="1204"/>
        <v>296</v>
      </c>
      <c r="AI961" s="101">
        <f t="shared" si="854"/>
        <v>200</v>
      </c>
      <c r="AJ961" s="101">
        <f t="shared" si="1205"/>
        <v>2</v>
      </c>
      <c r="AK961" s="101">
        <f t="shared" si="463"/>
        <v>10423.069552378049</v>
      </c>
      <c r="AL961" s="101">
        <f t="shared" si="1206"/>
        <v>10423.069552378049</v>
      </c>
      <c r="AM961" s="101"/>
      <c r="AN961" s="101"/>
      <c r="AO961" s="1">
        <v>30</v>
      </c>
      <c r="AP961" s="2">
        <v>36</v>
      </c>
      <c r="AQ961" s="74">
        <f t="shared" si="1207"/>
        <v>592</v>
      </c>
      <c r="AR961" s="31">
        <f t="shared" si="1208"/>
        <v>0.5</v>
      </c>
      <c r="AS961" s="2">
        <f t="shared" si="1209"/>
        <v>0</v>
      </c>
      <c r="AT961" s="33">
        <f t="shared" si="1210"/>
        <v>0</v>
      </c>
      <c r="AU961" s="31">
        <f t="shared" si="1211"/>
        <v>1.3</v>
      </c>
      <c r="AV961" s="2">
        <f t="shared" si="1212"/>
        <v>0</v>
      </c>
      <c r="AW961" s="33">
        <f t="shared" si="1213"/>
        <v>0</v>
      </c>
      <c r="AX961" s="31">
        <f t="shared" si="1214"/>
        <v>0</v>
      </c>
      <c r="AY961" s="33">
        <f t="shared" si="1215"/>
        <v>0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customHeight="1">
      <c r="A962" s="2"/>
      <c r="B962" s="107">
        <v>887</v>
      </c>
      <c r="C962" s="31">
        <v>10</v>
      </c>
      <c r="D962" s="113" t="s">
        <v>22</v>
      </c>
      <c r="E962" s="2" t="s">
        <v>155</v>
      </c>
      <c r="F962" s="2"/>
      <c r="G962" s="2"/>
      <c r="H962" s="33"/>
      <c r="I962" s="99">
        <f t="shared" si="0"/>
        <v>642.43455987924665</v>
      </c>
      <c r="J962" s="101">
        <f t="shared" si="1"/>
        <v>9.8666666666666671</v>
      </c>
      <c r="K962" s="101">
        <f t="shared" si="2"/>
        <v>419</v>
      </c>
      <c r="L962" s="74">
        <f t="shared" si="1010"/>
        <v>26</v>
      </c>
      <c r="M962" s="99">
        <f t="shared" si="1139"/>
        <v>19273.036796377401</v>
      </c>
      <c r="N962" s="108">
        <f t="shared" si="1197"/>
        <v>12403.588267234059</v>
      </c>
      <c r="O962" s="108"/>
      <c r="P962" s="108"/>
      <c r="Q962" s="108"/>
      <c r="R962" s="109">
        <f t="shared" si="1198"/>
        <v>4961.4353068936234</v>
      </c>
      <c r="S962" s="99">
        <f t="shared" si="696"/>
        <v>14592.297373329267</v>
      </c>
      <c r="T962" s="108">
        <f t="shared" si="1152"/>
        <v>10423.069552378049</v>
      </c>
      <c r="U962" s="108"/>
      <c r="V962" s="108"/>
      <c r="W962" s="108"/>
      <c r="X962" s="109">
        <f t="shared" si="1199"/>
        <v>4169.2278209512197</v>
      </c>
      <c r="Y962" s="99">
        <f t="shared" si="8"/>
        <v>20846.139104756097</v>
      </c>
      <c r="Z962" s="108">
        <f t="shared" si="1200"/>
        <v>20846.139104756097</v>
      </c>
      <c r="AA962" s="108"/>
      <c r="AB962" s="108"/>
      <c r="AC962" s="108"/>
      <c r="AD962" s="109"/>
      <c r="AE962" s="99">
        <f t="shared" si="1201"/>
        <v>30</v>
      </c>
      <c r="AF962" s="101">
        <f t="shared" si="1202"/>
        <v>36</v>
      </c>
      <c r="AG962" s="101">
        <f t="shared" si="1203"/>
        <v>19.001300000000001</v>
      </c>
      <c r="AH962" s="101">
        <f t="shared" si="1204"/>
        <v>296</v>
      </c>
      <c r="AI962" s="101">
        <f t="shared" si="854"/>
        <v>200</v>
      </c>
      <c r="AJ962" s="101">
        <f t="shared" si="1205"/>
        <v>2</v>
      </c>
      <c r="AK962" s="101">
        <f t="shared" si="463"/>
        <v>10423.069552378049</v>
      </c>
      <c r="AL962" s="101">
        <f t="shared" si="1206"/>
        <v>10423.069552378049</v>
      </c>
      <c r="AM962" s="101"/>
      <c r="AN962" s="101"/>
      <c r="AO962" s="1">
        <v>30</v>
      </c>
      <c r="AP962" s="2">
        <v>36</v>
      </c>
      <c r="AQ962" s="74">
        <f t="shared" si="1207"/>
        <v>592</v>
      </c>
      <c r="AR962" s="31">
        <f t="shared" si="1208"/>
        <v>0.5</v>
      </c>
      <c r="AS962" s="2">
        <f t="shared" si="1209"/>
        <v>0</v>
      </c>
      <c r="AT962" s="33">
        <f t="shared" si="1210"/>
        <v>0</v>
      </c>
      <c r="AU962" s="31">
        <f t="shared" si="1211"/>
        <v>1</v>
      </c>
      <c r="AV962" s="2">
        <f t="shared" si="1212"/>
        <v>0</v>
      </c>
      <c r="AW962" s="33">
        <f t="shared" si="1213"/>
        <v>0.4</v>
      </c>
      <c r="AX962" s="31">
        <f t="shared" si="1214"/>
        <v>0</v>
      </c>
      <c r="AY962" s="33">
        <f t="shared" si="1215"/>
        <v>0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customHeight="1">
      <c r="A963" s="2"/>
      <c r="B963" s="107">
        <v>888</v>
      </c>
      <c r="C963" s="31">
        <v>10</v>
      </c>
      <c r="D963" s="113" t="s">
        <v>22</v>
      </c>
      <c r="E963" s="2" t="s">
        <v>92</v>
      </c>
      <c r="F963" s="2"/>
      <c r="G963" s="2"/>
      <c r="H963" s="33"/>
      <c r="I963" s="99">
        <f t="shared" si="0"/>
        <v>771.22153873138552</v>
      </c>
      <c r="J963" s="101">
        <f t="shared" si="1"/>
        <v>19.733333333333334</v>
      </c>
      <c r="K963" s="101">
        <f t="shared" si="2"/>
        <v>285</v>
      </c>
      <c r="L963" s="74">
        <f t="shared" si="1010"/>
        <v>12</v>
      </c>
      <c r="M963" s="99">
        <f t="shared" si="1139"/>
        <v>23136.646161941564</v>
      </c>
      <c r="N963" s="108">
        <f t="shared" si="1197"/>
        <v>20846.139104756097</v>
      </c>
      <c r="O963" s="108"/>
      <c r="P963" s="108"/>
      <c r="Q963" s="108"/>
      <c r="R963" s="109">
        <f t="shared" si="1198"/>
        <v>0</v>
      </c>
      <c r="S963" s="99">
        <f t="shared" si="696"/>
        <v>10423.069552378049</v>
      </c>
      <c r="T963" s="108">
        <f t="shared" si="1152"/>
        <v>10423.069552378049</v>
      </c>
      <c r="U963" s="108"/>
      <c r="V963" s="108"/>
      <c r="W963" s="108"/>
      <c r="X963" s="109">
        <f t="shared" si="1199"/>
        <v>0</v>
      </c>
      <c r="Y963" s="99">
        <f t="shared" si="8"/>
        <v>20846.139104756097</v>
      </c>
      <c r="Z963" s="108">
        <f t="shared" si="1200"/>
        <v>20846.139104756097</v>
      </c>
      <c r="AA963" s="108"/>
      <c r="AB963" s="108"/>
      <c r="AC963" s="108"/>
      <c r="AD963" s="109"/>
      <c r="AE963" s="99">
        <f t="shared" si="1201"/>
        <v>30</v>
      </c>
      <c r="AF963" s="101">
        <f t="shared" si="1202"/>
        <v>36</v>
      </c>
      <c r="AG963" s="101">
        <f t="shared" si="1203"/>
        <v>100</v>
      </c>
      <c r="AH963" s="101">
        <f t="shared" si="1204"/>
        <v>592</v>
      </c>
      <c r="AI963" s="101">
        <f t="shared" si="854"/>
        <v>200</v>
      </c>
      <c r="AJ963" s="101">
        <f t="shared" si="1205"/>
        <v>2</v>
      </c>
      <c r="AK963" s="101">
        <f t="shared" si="463"/>
        <v>10423.069552378049</v>
      </c>
      <c r="AL963" s="101">
        <f t="shared" si="1206"/>
        <v>10423.069552378049</v>
      </c>
      <c r="AM963" s="101"/>
      <c r="AN963" s="101"/>
      <c r="AO963" s="1">
        <v>30</v>
      </c>
      <c r="AP963" s="2">
        <v>36</v>
      </c>
      <c r="AQ963" s="74">
        <f t="shared" si="1207"/>
        <v>592</v>
      </c>
      <c r="AR963" s="31">
        <f t="shared" si="1208"/>
        <v>1</v>
      </c>
      <c r="AS963" s="2">
        <f t="shared" si="1209"/>
        <v>0</v>
      </c>
      <c r="AT963" s="33">
        <f t="shared" si="1210"/>
        <v>0</v>
      </c>
      <c r="AU963" s="31">
        <f t="shared" si="1211"/>
        <v>1</v>
      </c>
      <c r="AV963" s="2">
        <f t="shared" si="1212"/>
        <v>0</v>
      </c>
      <c r="AW963" s="33">
        <f t="shared" si="1213"/>
        <v>0</v>
      </c>
      <c r="AX963" s="31">
        <f t="shared" si="1214"/>
        <v>0</v>
      </c>
      <c r="AY963" s="33">
        <f t="shared" si="1215"/>
        <v>100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customHeight="1">
      <c r="A964" s="2"/>
      <c r="B964" s="107">
        <v>889</v>
      </c>
      <c r="C964" s="31">
        <v>10</v>
      </c>
      <c r="D964" s="113" t="s">
        <v>22</v>
      </c>
      <c r="E964" s="2" t="s">
        <v>139</v>
      </c>
      <c r="F964" s="2"/>
      <c r="G964" s="2"/>
      <c r="H964" s="33"/>
      <c r="I964" s="99">
        <f t="shared" si="0"/>
        <v>1002.5880003508012</v>
      </c>
      <c r="J964" s="101">
        <f t="shared" si="1"/>
        <v>19.733333333333334</v>
      </c>
      <c r="K964" s="101">
        <f t="shared" si="2"/>
        <v>161</v>
      </c>
      <c r="L964" s="74">
        <f t="shared" si="1010"/>
        <v>2</v>
      </c>
      <c r="M964" s="99">
        <f t="shared" si="1139"/>
        <v>30077.640010524035</v>
      </c>
      <c r="N964" s="108">
        <f t="shared" si="1197"/>
        <v>27099.980836182927</v>
      </c>
      <c r="O964" s="108"/>
      <c r="P964" s="108"/>
      <c r="Q964" s="108"/>
      <c r="R964" s="109">
        <f t="shared" si="1198"/>
        <v>0</v>
      </c>
      <c r="S964" s="99">
        <f t="shared" si="696"/>
        <v>13549.990418091464</v>
      </c>
      <c r="T964" s="108">
        <f t="shared" si="1152"/>
        <v>13549.990418091464</v>
      </c>
      <c r="U964" s="108"/>
      <c r="V964" s="108"/>
      <c r="W964" s="108"/>
      <c r="X964" s="109">
        <f t="shared" si="1199"/>
        <v>0</v>
      </c>
      <c r="Y964" s="99">
        <f t="shared" si="8"/>
        <v>27099.980836182927</v>
      </c>
      <c r="Z964" s="108">
        <f t="shared" si="1200"/>
        <v>27099.980836182927</v>
      </c>
      <c r="AA964" s="108"/>
      <c r="AB964" s="108"/>
      <c r="AC964" s="108"/>
      <c r="AD964" s="109"/>
      <c r="AE964" s="99">
        <f t="shared" si="1201"/>
        <v>30</v>
      </c>
      <c r="AF964" s="101">
        <f t="shared" si="1202"/>
        <v>36</v>
      </c>
      <c r="AG964" s="101">
        <f t="shared" si="1203"/>
        <v>100</v>
      </c>
      <c r="AH964" s="101">
        <f t="shared" si="1204"/>
        <v>592</v>
      </c>
      <c r="AI964" s="101">
        <f t="shared" si="854"/>
        <v>200</v>
      </c>
      <c r="AJ964" s="101">
        <f t="shared" si="1205"/>
        <v>2</v>
      </c>
      <c r="AK964" s="101">
        <f t="shared" si="463"/>
        <v>10423.069552378049</v>
      </c>
      <c r="AL964" s="101">
        <f t="shared" si="1206"/>
        <v>10423.069552378049</v>
      </c>
      <c r="AM964" s="101"/>
      <c r="AN964" s="101"/>
      <c r="AO964" s="1">
        <v>30</v>
      </c>
      <c r="AP964" s="2">
        <v>36</v>
      </c>
      <c r="AQ964" s="74">
        <f t="shared" si="1207"/>
        <v>592</v>
      </c>
      <c r="AR964" s="31">
        <f t="shared" si="1208"/>
        <v>1</v>
      </c>
      <c r="AS964" s="2">
        <f t="shared" si="1209"/>
        <v>0</v>
      </c>
      <c r="AT964" s="33">
        <f t="shared" si="1210"/>
        <v>0</v>
      </c>
      <c r="AU964" s="31">
        <f t="shared" si="1211"/>
        <v>1.3</v>
      </c>
      <c r="AV964" s="2">
        <f t="shared" si="1212"/>
        <v>0</v>
      </c>
      <c r="AW964" s="33">
        <f t="shared" si="1213"/>
        <v>0</v>
      </c>
      <c r="AX964" s="31">
        <f t="shared" si="1214"/>
        <v>0</v>
      </c>
      <c r="AY964" s="33">
        <f t="shared" si="1215"/>
        <v>100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customHeight="1">
      <c r="A965" s="2"/>
      <c r="B965" s="107">
        <v>890</v>
      </c>
      <c r="C965" s="31">
        <v>10</v>
      </c>
      <c r="D965" s="113" t="s">
        <v>22</v>
      </c>
      <c r="E965" s="2" t="s">
        <v>98</v>
      </c>
      <c r="F965" s="2"/>
      <c r="G965" s="2"/>
      <c r="H965" s="33"/>
      <c r="I965" s="99">
        <f t="shared" si="0"/>
        <v>954.77427012545593</v>
      </c>
      <c r="J965" s="101">
        <f t="shared" si="1"/>
        <v>19.733333333333334</v>
      </c>
      <c r="K965" s="101">
        <f t="shared" si="2"/>
        <v>180</v>
      </c>
      <c r="L965" s="74">
        <f t="shared" si="1010"/>
        <v>4</v>
      </c>
      <c r="M965" s="99">
        <f t="shared" si="1139"/>
        <v>28643.228103763679</v>
      </c>
      <c r="N965" s="108">
        <f t="shared" si="1197"/>
        <v>20846.139104756097</v>
      </c>
      <c r="O965" s="108"/>
      <c r="P965" s="108"/>
      <c r="Q965" s="108"/>
      <c r="R965" s="109">
        <f t="shared" si="1198"/>
        <v>4961.4353068936234</v>
      </c>
      <c r="S965" s="99">
        <f t="shared" si="696"/>
        <v>14592.297373329267</v>
      </c>
      <c r="T965" s="108">
        <f t="shared" si="1152"/>
        <v>10423.069552378049</v>
      </c>
      <c r="U965" s="108"/>
      <c r="V965" s="108"/>
      <c r="W965" s="108"/>
      <c r="X965" s="109">
        <f t="shared" si="1199"/>
        <v>4169.2278209512197</v>
      </c>
      <c r="Y965" s="99">
        <f t="shared" si="8"/>
        <v>20846.139104756097</v>
      </c>
      <c r="Z965" s="108">
        <f t="shared" si="1200"/>
        <v>20846.139104756097</v>
      </c>
      <c r="AA965" s="108"/>
      <c r="AB965" s="108"/>
      <c r="AC965" s="108"/>
      <c r="AD965" s="109"/>
      <c r="AE965" s="99">
        <f t="shared" si="1201"/>
        <v>30</v>
      </c>
      <c r="AF965" s="101">
        <f t="shared" si="1202"/>
        <v>36</v>
      </c>
      <c r="AG965" s="101">
        <f t="shared" si="1203"/>
        <v>100</v>
      </c>
      <c r="AH965" s="101">
        <f t="shared" si="1204"/>
        <v>592</v>
      </c>
      <c r="AI965" s="101">
        <f t="shared" si="854"/>
        <v>200</v>
      </c>
      <c r="AJ965" s="101">
        <f t="shared" si="1205"/>
        <v>2</v>
      </c>
      <c r="AK965" s="101">
        <f t="shared" si="463"/>
        <v>10423.069552378049</v>
      </c>
      <c r="AL965" s="101">
        <f t="shared" si="1206"/>
        <v>10423.069552378049</v>
      </c>
      <c r="AM965" s="101"/>
      <c r="AN965" s="101"/>
      <c r="AO965" s="1">
        <v>30</v>
      </c>
      <c r="AP965" s="2">
        <v>36</v>
      </c>
      <c r="AQ965" s="74">
        <f t="shared" si="1207"/>
        <v>592</v>
      </c>
      <c r="AR965" s="31">
        <f t="shared" si="1208"/>
        <v>1</v>
      </c>
      <c r="AS965" s="2">
        <f t="shared" si="1209"/>
        <v>0</v>
      </c>
      <c r="AT965" s="33">
        <f t="shared" si="1210"/>
        <v>0</v>
      </c>
      <c r="AU965" s="31">
        <f t="shared" si="1211"/>
        <v>1</v>
      </c>
      <c r="AV965" s="2">
        <f t="shared" si="1212"/>
        <v>0</v>
      </c>
      <c r="AW965" s="33">
        <f t="shared" si="1213"/>
        <v>0.4</v>
      </c>
      <c r="AX965" s="31">
        <f t="shared" si="1214"/>
        <v>0</v>
      </c>
      <c r="AY965" s="33">
        <f t="shared" si="1215"/>
        <v>100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customHeight="1">
      <c r="A966" s="2"/>
      <c r="B966" s="107">
        <v>891</v>
      </c>
      <c r="C966" s="31">
        <v>10</v>
      </c>
      <c r="D966" s="113" t="s">
        <v>22</v>
      </c>
      <c r="E966" s="2" t="s">
        <v>151</v>
      </c>
      <c r="F966" s="2"/>
      <c r="G966" s="2"/>
      <c r="H966" s="33"/>
      <c r="I966" s="99">
        <f t="shared" si="0"/>
        <v>771.22153873138552</v>
      </c>
      <c r="J966" s="101">
        <f t="shared" si="1"/>
        <v>9.8666666666666671</v>
      </c>
      <c r="K966" s="101">
        <f t="shared" si="2"/>
        <v>285</v>
      </c>
      <c r="L966" s="74">
        <f t="shared" si="1010"/>
        <v>12</v>
      </c>
      <c r="M966" s="99">
        <f t="shared" si="1139"/>
        <v>23136.646161941564</v>
      </c>
      <c r="N966" s="108">
        <f t="shared" si="1197"/>
        <v>20846.139104756097</v>
      </c>
      <c r="O966" s="108"/>
      <c r="P966" s="108"/>
      <c r="Q966" s="108"/>
      <c r="R966" s="109">
        <f t="shared" si="1198"/>
        <v>0</v>
      </c>
      <c r="S966" s="99">
        <f t="shared" si="696"/>
        <v>10423.069552378049</v>
      </c>
      <c r="T966" s="108">
        <f t="shared" si="1152"/>
        <v>10423.069552378049</v>
      </c>
      <c r="U966" s="108"/>
      <c r="V966" s="108"/>
      <c r="W966" s="108"/>
      <c r="X966" s="109">
        <f t="shared" si="1199"/>
        <v>0</v>
      </c>
      <c r="Y966" s="99">
        <f t="shared" si="8"/>
        <v>20846.139104756097</v>
      </c>
      <c r="Z966" s="108">
        <f t="shared" si="1200"/>
        <v>20846.139104756097</v>
      </c>
      <c r="AA966" s="108"/>
      <c r="AB966" s="108"/>
      <c r="AC966" s="108"/>
      <c r="AD966" s="109"/>
      <c r="AE966" s="99">
        <f t="shared" si="1201"/>
        <v>30</v>
      </c>
      <c r="AF966" s="101">
        <f t="shared" si="1202"/>
        <v>36</v>
      </c>
      <c r="AG966" s="101">
        <f t="shared" si="1203"/>
        <v>100</v>
      </c>
      <c r="AH966" s="101">
        <f t="shared" si="1204"/>
        <v>296</v>
      </c>
      <c r="AI966" s="101">
        <f t="shared" si="854"/>
        <v>200</v>
      </c>
      <c r="AJ966" s="101">
        <f t="shared" si="1205"/>
        <v>2</v>
      </c>
      <c r="AK966" s="101">
        <f t="shared" si="463"/>
        <v>10423.069552378049</v>
      </c>
      <c r="AL966" s="101">
        <f t="shared" si="1206"/>
        <v>10423.069552378049</v>
      </c>
      <c r="AM966" s="101"/>
      <c r="AN966" s="101"/>
      <c r="AO966" s="1">
        <v>30</v>
      </c>
      <c r="AP966" s="2">
        <v>36</v>
      </c>
      <c r="AQ966" s="74">
        <f t="shared" si="1207"/>
        <v>592</v>
      </c>
      <c r="AR966" s="31">
        <f t="shared" si="1208"/>
        <v>0.5</v>
      </c>
      <c r="AS966" s="2">
        <f t="shared" si="1209"/>
        <v>0</v>
      </c>
      <c r="AT966" s="33">
        <f t="shared" si="1210"/>
        <v>0</v>
      </c>
      <c r="AU966" s="31">
        <f t="shared" si="1211"/>
        <v>1</v>
      </c>
      <c r="AV966" s="2">
        <f t="shared" si="1212"/>
        <v>0</v>
      </c>
      <c r="AW966" s="33">
        <f t="shared" si="1213"/>
        <v>0</v>
      </c>
      <c r="AX966" s="31">
        <f t="shared" si="1214"/>
        <v>0</v>
      </c>
      <c r="AY966" s="33">
        <f t="shared" si="1215"/>
        <v>100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customHeight="1">
      <c r="A967" s="2"/>
      <c r="B967" s="107">
        <v>892</v>
      </c>
      <c r="C967" s="31">
        <v>10</v>
      </c>
      <c r="D967" s="113" t="s">
        <v>22</v>
      </c>
      <c r="E967" s="2" t="s">
        <v>165</v>
      </c>
      <c r="F967" s="2"/>
      <c r="G967" s="2"/>
      <c r="H967" s="33"/>
      <c r="I967" s="99">
        <f t="shared" si="0"/>
        <v>1002.5880003508012</v>
      </c>
      <c r="J967" s="101">
        <f t="shared" si="1"/>
        <v>9.8666666666666671</v>
      </c>
      <c r="K967" s="101">
        <f t="shared" si="2"/>
        <v>161</v>
      </c>
      <c r="L967" s="74">
        <f t="shared" si="1010"/>
        <v>2</v>
      </c>
      <c r="M967" s="99">
        <f t="shared" si="1139"/>
        <v>30077.640010524035</v>
      </c>
      <c r="N967" s="108">
        <f t="shared" si="1197"/>
        <v>27099.980836182927</v>
      </c>
      <c r="O967" s="108"/>
      <c r="P967" s="108"/>
      <c r="Q967" s="108"/>
      <c r="R967" s="109">
        <f t="shared" si="1198"/>
        <v>0</v>
      </c>
      <c r="S967" s="99">
        <f t="shared" si="696"/>
        <v>13549.990418091464</v>
      </c>
      <c r="T967" s="108">
        <f t="shared" si="1152"/>
        <v>13549.990418091464</v>
      </c>
      <c r="U967" s="108"/>
      <c r="V967" s="108"/>
      <c r="W967" s="108"/>
      <c r="X967" s="109">
        <f t="shared" si="1199"/>
        <v>0</v>
      </c>
      <c r="Y967" s="99">
        <f t="shared" si="8"/>
        <v>27099.980836182927</v>
      </c>
      <c r="Z967" s="108">
        <f t="shared" si="1200"/>
        <v>27099.980836182927</v>
      </c>
      <c r="AA967" s="108"/>
      <c r="AB967" s="108"/>
      <c r="AC967" s="108"/>
      <c r="AD967" s="109"/>
      <c r="AE967" s="99">
        <f t="shared" si="1201"/>
        <v>30</v>
      </c>
      <c r="AF967" s="101">
        <f t="shared" si="1202"/>
        <v>36</v>
      </c>
      <c r="AG967" s="101">
        <f t="shared" si="1203"/>
        <v>100</v>
      </c>
      <c r="AH967" s="101">
        <f t="shared" si="1204"/>
        <v>296</v>
      </c>
      <c r="AI967" s="101">
        <f t="shared" si="854"/>
        <v>200</v>
      </c>
      <c r="AJ967" s="101">
        <f t="shared" si="1205"/>
        <v>2</v>
      </c>
      <c r="AK967" s="101">
        <f t="shared" si="463"/>
        <v>10423.069552378049</v>
      </c>
      <c r="AL967" s="101">
        <f t="shared" si="1206"/>
        <v>10423.069552378049</v>
      </c>
      <c r="AM967" s="101"/>
      <c r="AN967" s="101"/>
      <c r="AO967" s="1">
        <v>30</v>
      </c>
      <c r="AP967" s="2">
        <v>36</v>
      </c>
      <c r="AQ967" s="74">
        <f t="shared" si="1207"/>
        <v>592</v>
      </c>
      <c r="AR967" s="31">
        <f t="shared" si="1208"/>
        <v>0.5</v>
      </c>
      <c r="AS967" s="2">
        <f t="shared" si="1209"/>
        <v>0</v>
      </c>
      <c r="AT967" s="33">
        <f t="shared" si="1210"/>
        <v>0</v>
      </c>
      <c r="AU967" s="31">
        <f t="shared" si="1211"/>
        <v>1.3</v>
      </c>
      <c r="AV967" s="2">
        <f t="shared" si="1212"/>
        <v>0</v>
      </c>
      <c r="AW967" s="33">
        <f t="shared" si="1213"/>
        <v>0</v>
      </c>
      <c r="AX967" s="31">
        <f t="shared" si="1214"/>
        <v>0</v>
      </c>
      <c r="AY967" s="33">
        <f t="shared" si="1215"/>
        <v>100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customHeight="1">
      <c r="A968" s="2"/>
      <c r="B968" s="107">
        <v>893</v>
      </c>
      <c r="C968" s="31">
        <v>10</v>
      </c>
      <c r="D968" s="113" t="s">
        <v>22</v>
      </c>
      <c r="E968" s="2" t="s">
        <v>157</v>
      </c>
      <c r="F968" s="2"/>
      <c r="G968" s="2"/>
      <c r="H968" s="33"/>
      <c r="I968" s="99">
        <f t="shared" si="0"/>
        <v>954.77427012545593</v>
      </c>
      <c r="J968" s="101">
        <f t="shared" si="1"/>
        <v>9.8666666666666671</v>
      </c>
      <c r="K968" s="101">
        <f t="shared" si="2"/>
        <v>180</v>
      </c>
      <c r="L968" s="74">
        <f t="shared" si="1010"/>
        <v>4</v>
      </c>
      <c r="M968" s="99">
        <f t="shared" si="1139"/>
        <v>28643.228103763679</v>
      </c>
      <c r="N968" s="108">
        <f t="shared" si="1197"/>
        <v>20846.139104756097</v>
      </c>
      <c r="O968" s="108"/>
      <c r="P968" s="108"/>
      <c r="Q968" s="108"/>
      <c r="R968" s="109">
        <f t="shared" si="1198"/>
        <v>4961.4353068936234</v>
      </c>
      <c r="S968" s="99">
        <f t="shared" si="696"/>
        <v>14592.297373329267</v>
      </c>
      <c r="T968" s="108">
        <f t="shared" si="1152"/>
        <v>10423.069552378049</v>
      </c>
      <c r="U968" s="108"/>
      <c r="V968" s="108"/>
      <c r="W968" s="108"/>
      <c r="X968" s="109">
        <f t="shared" si="1199"/>
        <v>4169.2278209512197</v>
      </c>
      <c r="Y968" s="99">
        <f t="shared" si="8"/>
        <v>20846.139104756097</v>
      </c>
      <c r="Z968" s="108">
        <f t="shared" si="1200"/>
        <v>20846.139104756097</v>
      </c>
      <c r="AA968" s="108"/>
      <c r="AB968" s="108"/>
      <c r="AC968" s="108"/>
      <c r="AD968" s="109"/>
      <c r="AE968" s="99">
        <f t="shared" si="1201"/>
        <v>30</v>
      </c>
      <c r="AF968" s="101">
        <f t="shared" si="1202"/>
        <v>36</v>
      </c>
      <c r="AG968" s="101">
        <f t="shared" si="1203"/>
        <v>100</v>
      </c>
      <c r="AH968" s="101">
        <f t="shared" si="1204"/>
        <v>296</v>
      </c>
      <c r="AI968" s="101">
        <f t="shared" si="854"/>
        <v>200</v>
      </c>
      <c r="AJ968" s="101">
        <f t="shared" si="1205"/>
        <v>2</v>
      </c>
      <c r="AK968" s="101">
        <f t="shared" si="463"/>
        <v>10423.069552378049</v>
      </c>
      <c r="AL968" s="101">
        <f t="shared" si="1206"/>
        <v>10423.069552378049</v>
      </c>
      <c r="AM968" s="101"/>
      <c r="AN968" s="101"/>
      <c r="AO968" s="1">
        <v>30</v>
      </c>
      <c r="AP968" s="2">
        <v>36</v>
      </c>
      <c r="AQ968" s="74">
        <f t="shared" si="1207"/>
        <v>592</v>
      </c>
      <c r="AR968" s="31">
        <f t="shared" si="1208"/>
        <v>0.5</v>
      </c>
      <c r="AS968" s="2">
        <f t="shared" si="1209"/>
        <v>0</v>
      </c>
      <c r="AT968" s="33">
        <f t="shared" si="1210"/>
        <v>0</v>
      </c>
      <c r="AU968" s="31">
        <f t="shared" si="1211"/>
        <v>1</v>
      </c>
      <c r="AV968" s="2">
        <f t="shared" si="1212"/>
        <v>0</v>
      </c>
      <c r="AW968" s="33">
        <f t="shared" si="1213"/>
        <v>0.4</v>
      </c>
      <c r="AX968" s="31">
        <f t="shared" si="1214"/>
        <v>0</v>
      </c>
      <c r="AY968" s="33">
        <f t="shared" si="1215"/>
        <v>100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customHeight="1">
      <c r="A969" s="2"/>
      <c r="B969" s="107">
        <v>894</v>
      </c>
      <c r="C969" s="31">
        <v>7</v>
      </c>
      <c r="D969" s="113" t="s">
        <v>22</v>
      </c>
      <c r="E969" s="2" t="s">
        <v>67</v>
      </c>
      <c r="F969" s="2"/>
      <c r="G969" s="2"/>
      <c r="H969" s="33"/>
      <c r="I969" s="99">
        <f t="shared" si="0"/>
        <v>439.33566583525419</v>
      </c>
      <c r="J969" s="101">
        <f t="shared" si="1"/>
        <v>13.733333333333333</v>
      </c>
      <c r="K969" s="101">
        <f t="shared" si="2"/>
        <v>691</v>
      </c>
      <c r="L969" s="74">
        <f t="shared" si="1010"/>
        <v>76</v>
      </c>
      <c r="M969" s="99">
        <f t="shared" si="1139"/>
        <v>13180.069975057626</v>
      </c>
      <c r="N969" s="108">
        <f t="shared" si="1197"/>
        <v>11875.254960782697</v>
      </c>
      <c r="O969" s="108"/>
      <c r="P969" s="108"/>
      <c r="Q969" s="108"/>
      <c r="R969" s="109">
        <f t="shared" si="1198"/>
        <v>0</v>
      </c>
      <c r="S969" s="99">
        <f t="shared" si="696"/>
        <v>9979.0968340536583</v>
      </c>
      <c r="T969" s="108">
        <f t="shared" si="1152"/>
        <v>9979.0968340536583</v>
      </c>
      <c r="U969" s="108"/>
      <c r="V969" s="108"/>
      <c r="W969" s="108"/>
      <c r="X969" s="109">
        <f t="shared" si="1199"/>
        <v>0</v>
      </c>
      <c r="Y969" s="99">
        <f t="shared" si="8"/>
        <v>19958.193668107317</v>
      </c>
      <c r="Z969" s="108">
        <f t="shared" si="1200"/>
        <v>19958.193668107317</v>
      </c>
      <c r="AA969" s="108"/>
      <c r="AB969" s="108"/>
      <c r="AC969" s="108"/>
      <c r="AD969" s="109"/>
      <c r="AE969" s="99">
        <f t="shared" si="1201"/>
        <v>30</v>
      </c>
      <c r="AF969" s="101">
        <f t="shared" si="1202"/>
        <v>36</v>
      </c>
      <c r="AG969" s="101">
        <f t="shared" si="1203"/>
        <v>19.001300000000001</v>
      </c>
      <c r="AH969" s="101">
        <f t="shared" si="1204"/>
        <v>412</v>
      </c>
      <c r="AI969" s="101">
        <f t="shared" si="854"/>
        <v>200</v>
      </c>
      <c r="AJ969" s="101">
        <f t="shared" si="1205"/>
        <v>2</v>
      </c>
      <c r="AK969" s="101">
        <f t="shared" si="463"/>
        <v>9979.0968340536583</v>
      </c>
      <c r="AL969" s="101">
        <f t="shared" si="1206"/>
        <v>9979.0968340536583</v>
      </c>
      <c r="AM969" s="101"/>
      <c r="AN969" s="101"/>
      <c r="AO969" s="1">
        <v>30</v>
      </c>
      <c r="AP969" s="2">
        <v>36</v>
      </c>
      <c r="AQ969" s="74">
        <f t="shared" si="1207"/>
        <v>412</v>
      </c>
      <c r="AR969" s="31">
        <f t="shared" si="1208"/>
        <v>1</v>
      </c>
      <c r="AS969" s="2">
        <f t="shared" si="1209"/>
        <v>0</v>
      </c>
      <c r="AT969" s="33">
        <f t="shared" si="1210"/>
        <v>0</v>
      </c>
      <c r="AU969" s="31">
        <f t="shared" si="1211"/>
        <v>1</v>
      </c>
      <c r="AV969" s="2">
        <f t="shared" si="1212"/>
        <v>0</v>
      </c>
      <c r="AW969" s="33">
        <f t="shared" si="1213"/>
        <v>0</v>
      </c>
      <c r="AX969" s="31">
        <f t="shared" si="1214"/>
        <v>0</v>
      </c>
      <c r="AY969" s="33">
        <f t="shared" si="1215"/>
        <v>0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customHeight="1">
      <c r="A970" s="2"/>
      <c r="B970" s="107">
        <v>895</v>
      </c>
      <c r="C970" s="31">
        <v>7</v>
      </c>
      <c r="D970" s="113" t="s">
        <v>22</v>
      </c>
      <c r="E970" s="2" t="s">
        <v>136</v>
      </c>
      <c r="F970" s="2"/>
      <c r="G970" s="2"/>
      <c r="H970" s="33"/>
      <c r="I970" s="99">
        <f t="shared" si="0"/>
        <v>571.1363655858305</v>
      </c>
      <c r="J970" s="101">
        <f t="shared" si="1"/>
        <v>13.733333333333333</v>
      </c>
      <c r="K970" s="101">
        <f t="shared" si="2"/>
        <v>505</v>
      </c>
      <c r="L970" s="74">
        <f t="shared" si="1010"/>
        <v>39</v>
      </c>
      <c r="M970" s="99">
        <f t="shared" si="1139"/>
        <v>17134.090967574914</v>
      </c>
      <c r="N970" s="108">
        <f t="shared" si="1197"/>
        <v>15437.831449017505</v>
      </c>
      <c r="O970" s="108"/>
      <c r="P970" s="108"/>
      <c r="Q970" s="108"/>
      <c r="R970" s="109">
        <f t="shared" si="1198"/>
        <v>0</v>
      </c>
      <c r="S970" s="99">
        <f t="shared" si="696"/>
        <v>12972.825884269756</v>
      </c>
      <c r="T970" s="108">
        <f t="shared" si="1152"/>
        <v>12972.825884269756</v>
      </c>
      <c r="U970" s="108"/>
      <c r="V970" s="108"/>
      <c r="W970" s="108"/>
      <c r="X970" s="109">
        <f t="shared" si="1199"/>
        <v>0</v>
      </c>
      <c r="Y970" s="99">
        <f t="shared" si="8"/>
        <v>25945.651768539512</v>
      </c>
      <c r="Z970" s="108">
        <f t="shared" si="1200"/>
        <v>25945.651768539512</v>
      </c>
      <c r="AA970" s="108"/>
      <c r="AB970" s="108"/>
      <c r="AC970" s="108"/>
      <c r="AD970" s="109"/>
      <c r="AE970" s="99">
        <f t="shared" si="1201"/>
        <v>30</v>
      </c>
      <c r="AF970" s="101">
        <f t="shared" si="1202"/>
        <v>36</v>
      </c>
      <c r="AG970" s="101">
        <f t="shared" si="1203"/>
        <v>19.001300000000001</v>
      </c>
      <c r="AH970" s="101">
        <f t="shared" si="1204"/>
        <v>412</v>
      </c>
      <c r="AI970" s="101">
        <f t="shared" si="854"/>
        <v>200</v>
      </c>
      <c r="AJ970" s="101">
        <f t="shared" si="1205"/>
        <v>2</v>
      </c>
      <c r="AK970" s="101">
        <f t="shared" si="463"/>
        <v>9979.0968340536583</v>
      </c>
      <c r="AL970" s="101">
        <f t="shared" si="1206"/>
        <v>9979.0968340536583</v>
      </c>
      <c r="AM970" s="101"/>
      <c r="AN970" s="101"/>
      <c r="AO970" s="1">
        <v>30</v>
      </c>
      <c r="AP970" s="2">
        <v>36</v>
      </c>
      <c r="AQ970" s="74">
        <f t="shared" si="1207"/>
        <v>412</v>
      </c>
      <c r="AR970" s="31">
        <f t="shared" si="1208"/>
        <v>1</v>
      </c>
      <c r="AS970" s="2">
        <f t="shared" si="1209"/>
        <v>0</v>
      </c>
      <c r="AT970" s="33">
        <f t="shared" si="1210"/>
        <v>0</v>
      </c>
      <c r="AU970" s="31">
        <f t="shared" si="1211"/>
        <v>1.3</v>
      </c>
      <c r="AV970" s="2">
        <f t="shared" si="1212"/>
        <v>0</v>
      </c>
      <c r="AW970" s="33">
        <f t="shared" si="1213"/>
        <v>0</v>
      </c>
      <c r="AX970" s="31">
        <f t="shared" si="1214"/>
        <v>0</v>
      </c>
      <c r="AY970" s="33">
        <f t="shared" si="1215"/>
        <v>0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customHeight="1">
      <c r="A971" s="2"/>
      <c r="B971" s="107">
        <v>896</v>
      </c>
      <c r="C971" s="31">
        <v>7</v>
      </c>
      <c r="D971" s="113" t="s">
        <v>22</v>
      </c>
      <c r="E971" s="2" t="s">
        <v>91</v>
      </c>
      <c r="F971" s="2"/>
      <c r="G971" s="2"/>
      <c r="H971" s="33"/>
      <c r="I971" s="99">
        <f t="shared" si="0"/>
        <v>615.06993216935587</v>
      </c>
      <c r="J971" s="101">
        <f t="shared" si="1"/>
        <v>13.733333333333333</v>
      </c>
      <c r="K971" s="101">
        <f t="shared" si="2"/>
        <v>445</v>
      </c>
      <c r="L971" s="74">
        <f t="shared" si="1010"/>
        <v>33</v>
      </c>
      <c r="M971" s="99">
        <f t="shared" si="1139"/>
        <v>18452.097965080677</v>
      </c>
      <c r="N971" s="108">
        <f t="shared" si="1197"/>
        <v>11875.254960782697</v>
      </c>
      <c r="O971" s="108"/>
      <c r="P971" s="108"/>
      <c r="Q971" s="108"/>
      <c r="R971" s="109">
        <f t="shared" si="1198"/>
        <v>4750.1019843130789</v>
      </c>
      <c r="S971" s="99">
        <f t="shared" si="696"/>
        <v>13970.735567675121</v>
      </c>
      <c r="T971" s="108">
        <f t="shared" si="1152"/>
        <v>9979.0968340536583</v>
      </c>
      <c r="U971" s="108"/>
      <c r="V971" s="108"/>
      <c r="W971" s="108"/>
      <c r="X971" s="109">
        <f t="shared" si="1199"/>
        <v>3991.6387336214634</v>
      </c>
      <c r="Y971" s="99">
        <f t="shared" si="8"/>
        <v>19958.193668107317</v>
      </c>
      <c r="Z971" s="108">
        <f t="shared" si="1200"/>
        <v>19958.193668107317</v>
      </c>
      <c r="AA971" s="108"/>
      <c r="AB971" s="108"/>
      <c r="AC971" s="108"/>
      <c r="AD971" s="109"/>
      <c r="AE971" s="99">
        <f t="shared" si="1201"/>
        <v>30</v>
      </c>
      <c r="AF971" s="101">
        <f t="shared" si="1202"/>
        <v>36</v>
      </c>
      <c r="AG971" s="101">
        <f t="shared" si="1203"/>
        <v>19.001300000000001</v>
      </c>
      <c r="AH971" s="101">
        <f t="shared" si="1204"/>
        <v>412</v>
      </c>
      <c r="AI971" s="101">
        <f t="shared" si="854"/>
        <v>200</v>
      </c>
      <c r="AJ971" s="101">
        <f t="shared" si="1205"/>
        <v>2</v>
      </c>
      <c r="AK971" s="101">
        <f t="shared" si="463"/>
        <v>9979.0968340536583</v>
      </c>
      <c r="AL971" s="101">
        <f t="shared" si="1206"/>
        <v>9979.0968340536583</v>
      </c>
      <c r="AM971" s="101"/>
      <c r="AN971" s="101"/>
      <c r="AO971" s="1">
        <v>30</v>
      </c>
      <c r="AP971" s="2">
        <v>36</v>
      </c>
      <c r="AQ971" s="74">
        <f t="shared" si="1207"/>
        <v>412</v>
      </c>
      <c r="AR971" s="31">
        <f t="shared" si="1208"/>
        <v>1</v>
      </c>
      <c r="AS971" s="2">
        <f t="shared" si="1209"/>
        <v>0</v>
      </c>
      <c r="AT971" s="33">
        <f t="shared" si="1210"/>
        <v>0</v>
      </c>
      <c r="AU971" s="31">
        <f t="shared" si="1211"/>
        <v>1</v>
      </c>
      <c r="AV971" s="2">
        <f t="shared" si="1212"/>
        <v>0</v>
      </c>
      <c r="AW971" s="33">
        <f t="shared" si="1213"/>
        <v>0.4</v>
      </c>
      <c r="AX971" s="31">
        <f t="shared" si="1214"/>
        <v>0</v>
      </c>
      <c r="AY971" s="33">
        <f t="shared" si="1215"/>
        <v>0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customHeight="1">
      <c r="A972" s="2"/>
      <c r="B972" s="107">
        <v>897</v>
      </c>
      <c r="C972" s="31">
        <v>7</v>
      </c>
      <c r="D972" s="113" t="s">
        <v>22</v>
      </c>
      <c r="E972" s="2" t="s">
        <v>148</v>
      </c>
      <c r="F972" s="2"/>
      <c r="G972" s="2"/>
      <c r="H972" s="33"/>
      <c r="I972" s="99">
        <f t="shared" si="0"/>
        <v>439.33566583525419</v>
      </c>
      <c r="J972" s="101">
        <f t="shared" si="1"/>
        <v>6.8666666666666663</v>
      </c>
      <c r="K972" s="101">
        <f t="shared" si="2"/>
        <v>691</v>
      </c>
      <c r="L972" s="74">
        <f t="shared" si="1010"/>
        <v>76</v>
      </c>
      <c r="M972" s="99">
        <f t="shared" si="1139"/>
        <v>13180.069975057626</v>
      </c>
      <c r="N972" s="108">
        <f t="shared" si="1197"/>
        <v>11875.254960782697</v>
      </c>
      <c r="O972" s="108"/>
      <c r="P972" s="108"/>
      <c r="Q972" s="108"/>
      <c r="R972" s="109">
        <f t="shared" si="1198"/>
        <v>0</v>
      </c>
      <c r="S972" s="99">
        <f t="shared" si="696"/>
        <v>9979.0968340536583</v>
      </c>
      <c r="T972" s="108">
        <f t="shared" si="1152"/>
        <v>9979.0968340536583</v>
      </c>
      <c r="U972" s="108"/>
      <c r="V972" s="108"/>
      <c r="W972" s="108"/>
      <c r="X972" s="109">
        <f t="shared" si="1199"/>
        <v>0</v>
      </c>
      <c r="Y972" s="99">
        <f t="shared" si="8"/>
        <v>19958.193668107317</v>
      </c>
      <c r="Z972" s="108">
        <f t="shared" si="1200"/>
        <v>19958.193668107317</v>
      </c>
      <c r="AA972" s="108"/>
      <c r="AB972" s="108"/>
      <c r="AC972" s="108"/>
      <c r="AD972" s="109"/>
      <c r="AE972" s="99">
        <f t="shared" si="1201"/>
        <v>30</v>
      </c>
      <c r="AF972" s="101">
        <f t="shared" si="1202"/>
        <v>36</v>
      </c>
      <c r="AG972" s="101">
        <f t="shared" si="1203"/>
        <v>19.001300000000001</v>
      </c>
      <c r="AH972" s="101">
        <f t="shared" si="1204"/>
        <v>206</v>
      </c>
      <c r="AI972" s="101">
        <f t="shared" si="854"/>
        <v>200</v>
      </c>
      <c r="AJ972" s="101">
        <f t="shared" si="1205"/>
        <v>2</v>
      </c>
      <c r="AK972" s="101">
        <f t="shared" si="463"/>
        <v>9979.0968340536583</v>
      </c>
      <c r="AL972" s="101">
        <f t="shared" si="1206"/>
        <v>9979.0968340536583</v>
      </c>
      <c r="AM972" s="101"/>
      <c r="AN972" s="101"/>
      <c r="AO972" s="1">
        <v>30</v>
      </c>
      <c r="AP972" s="2">
        <v>36</v>
      </c>
      <c r="AQ972" s="74">
        <f t="shared" si="1207"/>
        <v>412</v>
      </c>
      <c r="AR972" s="31">
        <f t="shared" si="1208"/>
        <v>0.5</v>
      </c>
      <c r="AS972" s="2">
        <f t="shared" si="1209"/>
        <v>0</v>
      </c>
      <c r="AT972" s="33">
        <f t="shared" si="1210"/>
        <v>0</v>
      </c>
      <c r="AU972" s="31">
        <f t="shared" si="1211"/>
        <v>1</v>
      </c>
      <c r="AV972" s="2">
        <f t="shared" si="1212"/>
        <v>0</v>
      </c>
      <c r="AW972" s="33">
        <f t="shared" si="1213"/>
        <v>0</v>
      </c>
      <c r="AX972" s="31">
        <f t="shared" si="1214"/>
        <v>0</v>
      </c>
      <c r="AY972" s="33">
        <f t="shared" si="1215"/>
        <v>0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customHeight="1">
      <c r="A973" s="2"/>
      <c r="B973" s="107">
        <v>898</v>
      </c>
      <c r="C973" s="31">
        <v>7</v>
      </c>
      <c r="D973" s="113" t="s">
        <v>22</v>
      </c>
      <c r="E973" s="2" t="s">
        <v>163</v>
      </c>
      <c r="F973" s="2"/>
      <c r="G973" s="2"/>
      <c r="H973" s="33"/>
      <c r="I973" s="99">
        <f t="shared" si="0"/>
        <v>571.1363655858305</v>
      </c>
      <c r="J973" s="101">
        <f t="shared" si="1"/>
        <v>6.8666666666666663</v>
      </c>
      <c r="K973" s="101">
        <f t="shared" si="2"/>
        <v>505</v>
      </c>
      <c r="L973" s="74">
        <f t="shared" si="1010"/>
        <v>39</v>
      </c>
      <c r="M973" s="99">
        <f t="shared" si="1139"/>
        <v>17134.090967574914</v>
      </c>
      <c r="N973" s="108">
        <f t="shared" si="1197"/>
        <v>15437.831449017505</v>
      </c>
      <c r="O973" s="108"/>
      <c r="P973" s="108"/>
      <c r="Q973" s="108"/>
      <c r="R973" s="109">
        <f t="shared" si="1198"/>
        <v>0</v>
      </c>
      <c r="S973" s="99">
        <f t="shared" si="696"/>
        <v>12972.825884269756</v>
      </c>
      <c r="T973" s="108">
        <f t="shared" si="1152"/>
        <v>12972.825884269756</v>
      </c>
      <c r="U973" s="108"/>
      <c r="V973" s="108"/>
      <c r="W973" s="108"/>
      <c r="X973" s="109">
        <f t="shared" si="1199"/>
        <v>0</v>
      </c>
      <c r="Y973" s="99">
        <f t="shared" si="8"/>
        <v>25945.651768539512</v>
      </c>
      <c r="Z973" s="108">
        <f t="shared" si="1200"/>
        <v>25945.651768539512</v>
      </c>
      <c r="AA973" s="108"/>
      <c r="AB973" s="108"/>
      <c r="AC973" s="108"/>
      <c r="AD973" s="109"/>
      <c r="AE973" s="99">
        <f t="shared" si="1201"/>
        <v>30</v>
      </c>
      <c r="AF973" s="101">
        <f t="shared" si="1202"/>
        <v>36</v>
      </c>
      <c r="AG973" s="101">
        <f t="shared" si="1203"/>
        <v>19.001300000000001</v>
      </c>
      <c r="AH973" s="101">
        <f t="shared" si="1204"/>
        <v>206</v>
      </c>
      <c r="AI973" s="101">
        <f t="shared" si="854"/>
        <v>200</v>
      </c>
      <c r="AJ973" s="101">
        <f t="shared" si="1205"/>
        <v>2</v>
      </c>
      <c r="AK973" s="101">
        <f t="shared" si="463"/>
        <v>9979.0968340536583</v>
      </c>
      <c r="AL973" s="101">
        <f t="shared" si="1206"/>
        <v>9979.0968340536583</v>
      </c>
      <c r="AM973" s="101"/>
      <c r="AN973" s="101"/>
      <c r="AO973" s="1">
        <v>30</v>
      </c>
      <c r="AP973" s="2">
        <v>36</v>
      </c>
      <c r="AQ973" s="74">
        <f t="shared" si="1207"/>
        <v>412</v>
      </c>
      <c r="AR973" s="31">
        <f t="shared" si="1208"/>
        <v>0.5</v>
      </c>
      <c r="AS973" s="2">
        <f t="shared" si="1209"/>
        <v>0</v>
      </c>
      <c r="AT973" s="33">
        <f t="shared" si="1210"/>
        <v>0</v>
      </c>
      <c r="AU973" s="31">
        <f t="shared" si="1211"/>
        <v>1.3</v>
      </c>
      <c r="AV973" s="2">
        <f t="shared" si="1212"/>
        <v>0</v>
      </c>
      <c r="AW973" s="33">
        <f t="shared" si="1213"/>
        <v>0</v>
      </c>
      <c r="AX973" s="31">
        <f t="shared" si="1214"/>
        <v>0</v>
      </c>
      <c r="AY973" s="33">
        <f t="shared" si="1215"/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customHeight="1">
      <c r="A974" s="2"/>
      <c r="B974" s="107">
        <v>899</v>
      </c>
      <c r="C974" s="31">
        <v>7</v>
      </c>
      <c r="D974" s="113" t="s">
        <v>22</v>
      </c>
      <c r="E974" s="2" t="s">
        <v>155</v>
      </c>
      <c r="F974" s="2"/>
      <c r="G974" s="2"/>
      <c r="H974" s="33"/>
      <c r="I974" s="99">
        <f t="shared" si="0"/>
        <v>615.06993216935587</v>
      </c>
      <c r="J974" s="101">
        <f t="shared" si="1"/>
        <v>6.8666666666666663</v>
      </c>
      <c r="K974" s="101">
        <f t="shared" si="2"/>
        <v>445</v>
      </c>
      <c r="L974" s="74">
        <f t="shared" si="1010"/>
        <v>33</v>
      </c>
      <c r="M974" s="99">
        <f t="shared" si="1139"/>
        <v>18452.097965080677</v>
      </c>
      <c r="N974" s="108">
        <f t="shared" si="1197"/>
        <v>11875.254960782697</v>
      </c>
      <c r="O974" s="108"/>
      <c r="P974" s="108"/>
      <c r="Q974" s="108"/>
      <c r="R974" s="109">
        <f t="shared" si="1198"/>
        <v>4750.1019843130789</v>
      </c>
      <c r="S974" s="99">
        <f t="shared" si="696"/>
        <v>13970.735567675121</v>
      </c>
      <c r="T974" s="108">
        <f t="shared" si="1152"/>
        <v>9979.0968340536583</v>
      </c>
      <c r="U974" s="108"/>
      <c r="V974" s="108"/>
      <c r="W974" s="108"/>
      <c r="X974" s="109">
        <f t="shared" si="1199"/>
        <v>3991.6387336214634</v>
      </c>
      <c r="Y974" s="99">
        <f t="shared" si="8"/>
        <v>19958.193668107317</v>
      </c>
      <c r="Z974" s="108">
        <f t="shared" si="1200"/>
        <v>19958.193668107317</v>
      </c>
      <c r="AA974" s="108"/>
      <c r="AB974" s="108"/>
      <c r="AC974" s="108"/>
      <c r="AD974" s="109"/>
      <c r="AE974" s="99">
        <f t="shared" si="1201"/>
        <v>30</v>
      </c>
      <c r="AF974" s="101">
        <f t="shared" si="1202"/>
        <v>36</v>
      </c>
      <c r="AG974" s="101">
        <f t="shared" si="1203"/>
        <v>19.001300000000001</v>
      </c>
      <c r="AH974" s="101">
        <f t="shared" si="1204"/>
        <v>206</v>
      </c>
      <c r="AI974" s="101">
        <f t="shared" si="854"/>
        <v>200</v>
      </c>
      <c r="AJ974" s="101">
        <f t="shared" si="1205"/>
        <v>2</v>
      </c>
      <c r="AK974" s="101">
        <f t="shared" si="463"/>
        <v>9979.0968340536583</v>
      </c>
      <c r="AL974" s="101">
        <f t="shared" si="1206"/>
        <v>9979.0968340536583</v>
      </c>
      <c r="AM974" s="101"/>
      <c r="AN974" s="101"/>
      <c r="AO974" s="1">
        <v>30</v>
      </c>
      <c r="AP974" s="2">
        <v>36</v>
      </c>
      <c r="AQ974" s="74">
        <f t="shared" si="1207"/>
        <v>412</v>
      </c>
      <c r="AR974" s="31">
        <f t="shared" si="1208"/>
        <v>0.5</v>
      </c>
      <c r="AS974" s="2">
        <f t="shared" si="1209"/>
        <v>0</v>
      </c>
      <c r="AT974" s="33">
        <f t="shared" si="1210"/>
        <v>0</v>
      </c>
      <c r="AU974" s="31">
        <f t="shared" si="1211"/>
        <v>1</v>
      </c>
      <c r="AV974" s="2">
        <f t="shared" si="1212"/>
        <v>0</v>
      </c>
      <c r="AW974" s="33">
        <f t="shared" si="1213"/>
        <v>0.4</v>
      </c>
      <c r="AX974" s="31">
        <f t="shared" si="1214"/>
        <v>0</v>
      </c>
      <c r="AY974" s="33">
        <f t="shared" si="1215"/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customHeight="1">
      <c r="A975" s="2"/>
      <c r="B975" s="107">
        <v>900</v>
      </c>
      <c r="C975" s="31">
        <v>4</v>
      </c>
      <c r="D975" s="113" t="s">
        <v>22</v>
      </c>
      <c r="E975" s="2" t="s">
        <v>67</v>
      </c>
      <c r="F975" s="2"/>
      <c r="G975" s="2"/>
      <c r="H975" s="33"/>
      <c r="I975" s="99">
        <f t="shared" si="0"/>
        <v>405.41303156211632</v>
      </c>
      <c r="J975" s="101">
        <f t="shared" si="1"/>
        <v>7.5666666666666664</v>
      </c>
      <c r="K975" s="101">
        <f t="shared" si="2"/>
        <v>729</v>
      </c>
      <c r="L975" s="74">
        <f t="shared" si="1010"/>
        <v>84</v>
      </c>
      <c r="M975" s="99">
        <f t="shared" si="1139"/>
        <v>12162.39094686349</v>
      </c>
      <c r="N975" s="108">
        <f t="shared" si="1197"/>
        <v>10958.325236515881</v>
      </c>
      <c r="O975" s="108"/>
      <c r="P975" s="108"/>
      <c r="Q975" s="108"/>
      <c r="R975" s="109">
        <f t="shared" si="1198"/>
        <v>0</v>
      </c>
      <c r="S975" s="99">
        <f t="shared" si="696"/>
        <v>9208.5760714512198</v>
      </c>
      <c r="T975" s="108">
        <f t="shared" si="1152"/>
        <v>9208.5760714512198</v>
      </c>
      <c r="U975" s="108"/>
      <c r="V975" s="108"/>
      <c r="W975" s="108"/>
      <c r="X975" s="109">
        <f t="shared" si="1199"/>
        <v>0</v>
      </c>
      <c r="Y975" s="99">
        <f t="shared" si="8"/>
        <v>18417.15214290244</v>
      </c>
      <c r="Z975" s="108">
        <f t="shared" si="1200"/>
        <v>18417.15214290244</v>
      </c>
      <c r="AA975" s="108"/>
      <c r="AB975" s="108"/>
      <c r="AC975" s="108"/>
      <c r="AD975" s="109"/>
      <c r="AE975" s="99">
        <f t="shared" si="1201"/>
        <v>30</v>
      </c>
      <c r="AF975" s="101">
        <f t="shared" si="1202"/>
        <v>36</v>
      </c>
      <c r="AG975" s="101">
        <f t="shared" si="1203"/>
        <v>19.001300000000001</v>
      </c>
      <c r="AH975" s="101">
        <f t="shared" si="1204"/>
        <v>227</v>
      </c>
      <c r="AI975" s="101">
        <f t="shared" si="854"/>
        <v>200</v>
      </c>
      <c r="AJ975" s="101">
        <f t="shared" si="1205"/>
        <v>2</v>
      </c>
      <c r="AK975" s="101">
        <f t="shared" si="463"/>
        <v>9208.5760714512198</v>
      </c>
      <c r="AL975" s="101">
        <f t="shared" si="1206"/>
        <v>9208.5760714512198</v>
      </c>
      <c r="AM975" s="101"/>
      <c r="AN975" s="101"/>
      <c r="AO975" s="1">
        <v>30</v>
      </c>
      <c r="AP975" s="2">
        <v>36</v>
      </c>
      <c r="AQ975" s="74">
        <f t="shared" si="1207"/>
        <v>227</v>
      </c>
      <c r="AR975" s="31">
        <f t="shared" si="1208"/>
        <v>1</v>
      </c>
      <c r="AS975" s="2">
        <f t="shared" si="1209"/>
        <v>0</v>
      </c>
      <c r="AT975" s="33">
        <f t="shared" si="1210"/>
        <v>0</v>
      </c>
      <c r="AU975" s="31">
        <f t="shared" si="1211"/>
        <v>1</v>
      </c>
      <c r="AV975" s="2">
        <f t="shared" si="1212"/>
        <v>0</v>
      </c>
      <c r="AW975" s="33">
        <f t="shared" si="1213"/>
        <v>0</v>
      </c>
      <c r="AX975" s="31">
        <f t="shared" si="1214"/>
        <v>0</v>
      </c>
      <c r="AY975" s="33">
        <f t="shared" si="1215"/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customHeight="1">
      <c r="A976" s="2"/>
      <c r="B976" s="107">
        <v>901</v>
      </c>
      <c r="C976" s="31">
        <v>4</v>
      </c>
      <c r="D976" s="113" t="s">
        <v>22</v>
      </c>
      <c r="E976" s="2" t="s">
        <v>148</v>
      </c>
      <c r="F976" s="2"/>
      <c r="G976" s="2"/>
      <c r="H976" s="33"/>
      <c r="I976" s="99">
        <f t="shared" si="0"/>
        <v>405.41303156211632</v>
      </c>
      <c r="J976" s="101">
        <f t="shared" si="1"/>
        <v>3.7833333333333332</v>
      </c>
      <c r="K976" s="101">
        <f t="shared" si="2"/>
        <v>729</v>
      </c>
      <c r="L976" s="74">
        <f t="shared" si="1010"/>
        <v>84</v>
      </c>
      <c r="M976" s="99">
        <f t="shared" si="1139"/>
        <v>12162.39094686349</v>
      </c>
      <c r="N976" s="108">
        <f t="shared" si="1197"/>
        <v>10958.325236515881</v>
      </c>
      <c r="O976" s="108"/>
      <c r="P976" s="108"/>
      <c r="Q976" s="108"/>
      <c r="R976" s="109">
        <f t="shared" si="1198"/>
        <v>0</v>
      </c>
      <c r="S976" s="99">
        <f t="shared" si="696"/>
        <v>9208.5760714512198</v>
      </c>
      <c r="T976" s="108">
        <f t="shared" si="1152"/>
        <v>9208.5760714512198</v>
      </c>
      <c r="U976" s="108"/>
      <c r="V976" s="108"/>
      <c r="W976" s="108"/>
      <c r="X976" s="109">
        <f t="shared" si="1199"/>
        <v>0</v>
      </c>
      <c r="Y976" s="99">
        <f t="shared" si="8"/>
        <v>18417.15214290244</v>
      </c>
      <c r="Z976" s="108">
        <f t="shared" si="1200"/>
        <v>18417.15214290244</v>
      </c>
      <c r="AA976" s="108"/>
      <c r="AB976" s="108"/>
      <c r="AC976" s="108"/>
      <c r="AD976" s="109"/>
      <c r="AE976" s="99">
        <f t="shared" si="1201"/>
        <v>30</v>
      </c>
      <c r="AF976" s="101">
        <f t="shared" si="1202"/>
        <v>36</v>
      </c>
      <c r="AG976" s="101">
        <f t="shared" si="1203"/>
        <v>19.001300000000001</v>
      </c>
      <c r="AH976" s="101">
        <f t="shared" si="1204"/>
        <v>113.5</v>
      </c>
      <c r="AI976" s="101">
        <f t="shared" si="854"/>
        <v>200</v>
      </c>
      <c r="AJ976" s="101">
        <f t="shared" si="1205"/>
        <v>2</v>
      </c>
      <c r="AK976" s="101">
        <f t="shared" si="463"/>
        <v>9208.5760714512198</v>
      </c>
      <c r="AL976" s="101">
        <f t="shared" si="1206"/>
        <v>9208.5760714512198</v>
      </c>
      <c r="AM976" s="101"/>
      <c r="AN976" s="101"/>
      <c r="AO976" s="1">
        <v>30</v>
      </c>
      <c r="AP976" s="2">
        <v>36</v>
      </c>
      <c r="AQ976" s="74">
        <f t="shared" si="1207"/>
        <v>227</v>
      </c>
      <c r="AR976" s="31">
        <f t="shared" si="1208"/>
        <v>0.5</v>
      </c>
      <c r="AS976" s="2">
        <f t="shared" si="1209"/>
        <v>0</v>
      </c>
      <c r="AT976" s="33">
        <f t="shared" si="1210"/>
        <v>0</v>
      </c>
      <c r="AU976" s="31">
        <f t="shared" si="1211"/>
        <v>1</v>
      </c>
      <c r="AV976" s="2">
        <f t="shared" si="1212"/>
        <v>0</v>
      </c>
      <c r="AW976" s="33">
        <f t="shared" si="1213"/>
        <v>0</v>
      </c>
      <c r="AX976" s="31">
        <f t="shared" si="1214"/>
        <v>0</v>
      </c>
      <c r="AY976" s="33">
        <f t="shared" si="1215"/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customHeight="1" thickBot="1">
      <c r="A977" s="2"/>
      <c r="B977" s="116">
        <v>902</v>
      </c>
      <c r="C977" s="81">
        <v>1</v>
      </c>
      <c r="D977" s="117" t="s">
        <v>22</v>
      </c>
      <c r="E977" s="82" t="s">
        <v>67</v>
      </c>
      <c r="F977" s="82"/>
      <c r="G977" s="82"/>
      <c r="H977" s="83"/>
      <c r="I977" s="118">
        <f t="shared" si="0"/>
        <v>326.70857120300229</v>
      </c>
      <c r="J977" s="119">
        <f t="shared" si="1"/>
        <v>3.8</v>
      </c>
      <c r="K977" s="119">
        <f t="shared" si="2"/>
        <v>809</v>
      </c>
      <c r="L977" s="74">
        <f t="shared" si="1010"/>
        <v>100</v>
      </c>
      <c r="M977" s="99">
        <f t="shared" si="1139"/>
        <v>9801.2571360900693</v>
      </c>
      <c r="N977" s="121">
        <f t="shared" si="1197"/>
        <v>8830.941538817704</v>
      </c>
      <c r="O977" s="121"/>
      <c r="P977" s="121"/>
      <c r="Q977" s="121"/>
      <c r="R977" s="122">
        <f t="shared" si="1198"/>
        <v>0</v>
      </c>
      <c r="S977" s="118">
        <f t="shared" si="696"/>
        <v>7420.8782079000011</v>
      </c>
      <c r="T977" s="121">
        <f t="shared" si="1152"/>
        <v>7420.8782079000011</v>
      </c>
      <c r="U977" s="121"/>
      <c r="V977" s="121"/>
      <c r="W977" s="121"/>
      <c r="X977" s="122">
        <f t="shared" si="1199"/>
        <v>0</v>
      </c>
      <c r="Y977" s="118">
        <f t="shared" si="8"/>
        <v>14841.756415800002</v>
      </c>
      <c r="Z977" s="121">
        <f t="shared" si="1200"/>
        <v>14841.756415800002</v>
      </c>
      <c r="AA977" s="121"/>
      <c r="AB977" s="121"/>
      <c r="AC977" s="121"/>
      <c r="AD977" s="122"/>
      <c r="AE977" s="118">
        <f t="shared" si="1201"/>
        <v>30</v>
      </c>
      <c r="AF977" s="119">
        <f t="shared" si="1202"/>
        <v>36</v>
      </c>
      <c r="AG977" s="119">
        <f t="shared" si="1203"/>
        <v>19.001300000000001</v>
      </c>
      <c r="AH977" s="119">
        <f t="shared" si="1204"/>
        <v>114</v>
      </c>
      <c r="AI977" s="119">
        <f t="shared" si="854"/>
        <v>200</v>
      </c>
      <c r="AJ977" s="119">
        <f t="shared" si="1205"/>
        <v>2</v>
      </c>
      <c r="AK977" s="119">
        <f t="shared" si="463"/>
        <v>7420.8782079000011</v>
      </c>
      <c r="AL977" s="119">
        <f t="shared" si="1206"/>
        <v>7420.8782079000011</v>
      </c>
      <c r="AM977" s="119"/>
      <c r="AN977" s="119"/>
      <c r="AO977" s="17">
        <v>30</v>
      </c>
      <c r="AP977" s="82">
        <v>36</v>
      </c>
      <c r="AQ977" s="120">
        <f t="shared" si="1207"/>
        <v>114</v>
      </c>
      <c r="AR977" s="31">
        <f t="shared" si="1208"/>
        <v>1</v>
      </c>
      <c r="AS977" s="2">
        <f t="shared" si="1209"/>
        <v>0</v>
      </c>
      <c r="AT977" s="33">
        <f t="shared" si="1210"/>
        <v>0</v>
      </c>
      <c r="AU977" s="31">
        <f t="shared" si="1211"/>
        <v>1</v>
      </c>
      <c r="AV977" s="2">
        <f t="shared" si="1212"/>
        <v>0</v>
      </c>
      <c r="AW977" s="33">
        <f t="shared" si="1213"/>
        <v>0</v>
      </c>
      <c r="AX977" s="31">
        <f t="shared" si="1214"/>
        <v>0</v>
      </c>
      <c r="AY977" s="33">
        <f t="shared" si="1215"/>
        <v>0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</sheetData>
  <mergeCells count="16">
    <mergeCell ref="Y74:AD74"/>
    <mergeCell ref="F52:O53"/>
    <mergeCell ref="F69:O70"/>
    <mergeCell ref="I74:R74"/>
    <mergeCell ref="F74:H74"/>
    <mergeCell ref="F56:O57"/>
    <mergeCell ref="F58:O59"/>
    <mergeCell ref="F54:O55"/>
    <mergeCell ref="F64:O65"/>
    <mergeCell ref="F62:O63"/>
    <mergeCell ref="F66:O67"/>
    <mergeCell ref="B2:C2"/>
    <mergeCell ref="B10:C10"/>
    <mergeCell ref="B11:C11"/>
    <mergeCell ref="B19:B22"/>
    <mergeCell ref="S74:X74"/>
  </mergeCells>
  <phoneticPr fontId="15" type="noConversion"/>
  <dataValidations disablePrompts="1" count="2">
    <dataValidation type="list" allowBlank="1" showErrorMessage="1" sqref="H451:H534 H557:H804">
      <formula1>$C$60:$C$61</formula1>
    </dataValidation>
    <dataValidation type="list" allowBlank="1" showErrorMessage="1" sqref="C76:C977">
      <formula1>$B$36:$B$39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66"/>
  <sheetViews>
    <sheetView topLeftCell="A166" workbookViewId="0">
      <selection activeCell="F54" sqref="F54:O55"/>
    </sheetView>
  </sheetViews>
  <sheetFormatPr defaultColWidth="12.625" defaultRowHeight="15" customHeight="1"/>
  <cols>
    <col min="1" max="1" width="10.75" customWidth="1"/>
    <col min="2" max="3" width="3.875" customWidth="1"/>
    <col min="4" max="4" width="12.625" customWidth="1"/>
    <col min="5" max="6" width="7.875" customWidth="1"/>
    <col min="7" max="7" width="5.25" customWidth="1"/>
    <col min="8" max="12" width="4.375" customWidth="1"/>
    <col min="13" max="13" width="7.875" customWidth="1"/>
    <col min="14" max="48" width="4.375" customWidth="1"/>
    <col min="49" max="49" width="3.875" customWidth="1"/>
    <col min="50" max="51" width="3.75" customWidth="1"/>
    <col min="52" max="52" width="3.875" customWidth="1"/>
    <col min="53" max="53" width="4.5" customWidth="1"/>
    <col min="54" max="54" width="3.75" customWidth="1"/>
    <col min="55" max="55" width="5.875" customWidth="1"/>
    <col min="56" max="60" width="4.375" customWidth="1"/>
    <col min="61" max="61" width="5.125" customWidth="1"/>
    <col min="62" max="66" width="4.375" customWidth="1"/>
    <col min="67" max="67" width="5.125" customWidth="1"/>
    <col min="68" max="78" width="4.375" customWidth="1"/>
    <col min="79" max="79" width="3.875" customWidth="1"/>
    <col min="80" max="80" width="3.75" customWidth="1"/>
    <col min="81" max="82" width="3.875" customWidth="1"/>
    <col min="83" max="84" width="3.75" customWidth="1"/>
  </cols>
  <sheetData>
    <row r="1" spans="1:84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ht="16.5" customHeight="1">
      <c r="A2" s="1"/>
      <c r="B2" s="227" t="s">
        <v>0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ht="16.5" customHeight="1">
      <c r="A3" s="1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ht="12" customHeight="1">
      <c r="A4" s="1"/>
      <c r="B4" s="227" t="s">
        <v>23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4"/>
      <c r="P4" s="4"/>
      <c r="Q4" s="4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ht="12" customHeight="1">
      <c r="A5" s="1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4"/>
      <c r="P5" s="4"/>
      <c r="Q5" s="4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6.5" customHeight="1">
      <c r="A6" s="1"/>
      <c r="B6" s="227" t="s">
        <v>25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4"/>
      <c r="P6" s="4"/>
      <c r="Q6" s="228" t="s">
        <v>26</v>
      </c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ht="16.5" customHeight="1">
      <c r="A7" s="1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4"/>
      <c r="P7" s="4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2" customHeight="1">
      <c r="A8" s="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2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12" customHeight="1">
      <c r="A10" s="1"/>
      <c r="B10" s="1"/>
      <c r="C10" s="1"/>
      <c r="D10" s="1"/>
      <c r="E10" s="1"/>
      <c r="F10" s="1"/>
      <c r="G10" s="212" t="s">
        <v>27</v>
      </c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4"/>
      <c r="S10" s="212" t="s">
        <v>28</v>
      </c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4"/>
    </row>
    <row r="11" spans="1:84" ht="12" customHeight="1">
      <c r="A11" s="1"/>
      <c r="B11" s="2"/>
      <c r="C11" s="2"/>
      <c r="D11" s="2"/>
      <c r="E11" s="1"/>
      <c r="F11" s="2"/>
      <c r="G11" s="212" t="s">
        <v>29</v>
      </c>
      <c r="H11" s="213"/>
      <c r="I11" s="213"/>
      <c r="J11" s="213"/>
      <c r="K11" s="213"/>
      <c r="L11" s="214"/>
      <c r="M11" s="212" t="s">
        <v>30</v>
      </c>
      <c r="N11" s="213"/>
      <c r="O11" s="213"/>
      <c r="P11" s="213"/>
      <c r="Q11" s="213"/>
      <c r="R11" s="214"/>
      <c r="S11" s="229" t="s">
        <v>31</v>
      </c>
      <c r="T11" s="230"/>
      <c r="U11" s="230"/>
      <c r="V11" s="230"/>
      <c r="W11" s="230"/>
      <c r="X11" s="231"/>
      <c r="Y11" s="229" t="s">
        <v>32</v>
      </c>
      <c r="Z11" s="230"/>
      <c r="AA11" s="230"/>
      <c r="AB11" s="230"/>
      <c r="AC11" s="230"/>
      <c r="AD11" s="231"/>
      <c r="AE11" s="229" t="s">
        <v>37</v>
      </c>
      <c r="AF11" s="230"/>
      <c r="AG11" s="230"/>
      <c r="AH11" s="230"/>
      <c r="AI11" s="230"/>
      <c r="AJ11" s="231"/>
      <c r="AK11" s="229" t="s">
        <v>38</v>
      </c>
      <c r="AL11" s="230"/>
      <c r="AM11" s="230"/>
      <c r="AN11" s="230"/>
      <c r="AO11" s="230"/>
      <c r="AP11" s="231"/>
      <c r="AQ11" s="229" t="s">
        <v>39</v>
      </c>
      <c r="AR11" s="230"/>
      <c r="AS11" s="230"/>
      <c r="AT11" s="230"/>
      <c r="AU11" s="230"/>
      <c r="AV11" s="231"/>
      <c r="AW11" s="229" t="s">
        <v>40</v>
      </c>
      <c r="AX11" s="230"/>
      <c r="AY11" s="230"/>
      <c r="AZ11" s="230"/>
      <c r="BA11" s="230"/>
      <c r="BB11" s="231"/>
      <c r="BC11" s="229" t="s">
        <v>41</v>
      </c>
      <c r="BD11" s="230"/>
      <c r="BE11" s="230"/>
      <c r="BF11" s="230"/>
      <c r="BG11" s="230"/>
      <c r="BH11" s="231"/>
      <c r="BI11" s="229" t="s">
        <v>42</v>
      </c>
      <c r="BJ11" s="230"/>
      <c r="BK11" s="230"/>
      <c r="BL11" s="230"/>
      <c r="BM11" s="230"/>
      <c r="BN11" s="231"/>
      <c r="BO11" s="229" t="s">
        <v>43</v>
      </c>
      <c r="BP11" s="230"/>
      <c r="BQ11" s="230"/>
      <c r="BR11" s="230"/>
      <c r="BS11" s="230"/>
      <c r="BT11" s="231"/>
      <c r="BU11" s="229" t="s">
        <v>44</v>
      </c>
      <c r="BV11" s="230"/>
      <c r="BW11" s="230"/>
      <c r="BX11" s="230"/>
      <c r="BY11" s="230"/>
      <c r="BZ11" s="231"/>
      <c r="CA11" s="229" t="s">
        <v>45</v>
      </c>
      <c r="CB11" s="230"/>
      <c r="CC11" s="230"/>
      <c r="CD11" s="230"/>
      <c r="CE11" s="230"/>
      <c r="CF11" s="231"/>
    </row>
    <row r="12" spans="1:84" ht="12" customHeight="1">
      <c r="A12" s="2" t="s">
        <v>46</v>
      </c>
      <c r="B12" s="18" t="s">
        <v>47</v>
      </c>
      <c r="C12" s="20" t="s">
        <v>48</v>
      </c>
      <c r="D12" s="8" t="s">
        <v>49</v>
      </c>
      <c r="E12" s="22" t="s">
        <v>50</v>
      </c>
      <c r="F12" s="23" t="s">
        <v>51</v>
      </c>
      <c r="G12" s="30" t="s">
        <v>52</v>
      </c>
      <c r="H12" s="32" t="s">
        <v>31</v>
      </c>
      <c r="I12" s="32" t="s">
        <v>32</v>
      </c>
      <c r="J12" s="32" t="s">
        <v>37</v>
      </c>
      <c r="K12" s="32" t="s">
        <v>38</v>
      </c>
      <c r="L12" s="34" t="s">
        <v>39</v>
      </c>
      <c r="M12" s="36" t="s">
        <v>57</v>
      </c>
      <c r="N12" s="36" t="s">
        <v>31</v>
      </c>
      <c r="O12" s="36" t="s">
        <v>32</v>
      </c>
      <c r="P12" s="36" t="s">
        <v>37</v>
      </c>
      <c r="Q12" s="36" t="s">
        <v>38</v>
      </c>
      <c r="R12" s="36" t="s">
        <v>39</v>
      </c>
      <c r="S12" s="38" t="s">
        <v>58</v>
      </c>
      <c r="T12" s="40" t="s">
        <v>59</v>
      </c>
      <c r="U12" s="40" t="s">
        <v>60</v>
      </c>
      <c r="V12" s="40" t="s">
        <v>61</v>
      </c>
      <c r="W12" s="40" t="s">
        <v>62</v>
      </c>
      <c r="X12" s="41" t="s">
        <v>63</v>
      </c>
      <c r="Y12" s="38" t="s">
        <v>58</v>
      </c>
      <c r="Z12" s="40" t="s">
        <v>59</v>
      </c>
      <c r="AA12" s="40" t="s">
        <v>60</v>
      </c>
      <c r="AB12" s="40" t="s">
        <v>61</v>
      </c>
      <c r="AC12" s="40" t="s">
        <v>62</v>
      </c>
      <c r="AD12" s="41" t="s">
        <v>63</v>
      </c>
      <c r="AE12" s="38" t="s">
        <v>58</v>
      </c>
      <c r="AF12" s="40" t="s">
        <v>59</v>
      </c>
      <c r="AG12" s="40" t="s">
        <v>60</v>
      </c>
      <c r="AH12" s="40" t="s">
        <v>61</v>
      </c>
      <c r="AI12" s="40" t="s">
        <v>62</v>
      </c>
      <c r="AJ12" s="41" t="s">
        <v>63</v>
      </c>
      <c r="AK12" s="38" t="s">
        <v>58</v>
      </c>
      <c r="AL12" s="40" t="s">
        <v>59</v>
      </c>
      <c r="AM12" s="40" t="s">
        <v>60</v>
      </c>
      <c r="AN12" s="40" t="s">
        <v>61</v>
      </c>
      <c r="AO12" s="40" t="s">
        <v>62</v>
      </c>
      <c r="AP12" s="41" t="s">
        <v>63</v>
      </c>
      <c r="AQ12" s="38" t="s">
        <v>58</v>
      </c>
      <c r="AR12" s="40" t="s">
        <v>59</v>
      </c>
      <c r="AS12" s="40" t="s">
        <v>60</v>
      </c>
      <c r="AT12" s="40" t="s">
        <v>61</v>
      </c>
      <c r="AU12" s="40" t="s">
        <v>62</v>
      </c>
      <c r="AV12" s="41" t="s">
        <v>63</v>
      </c>
      <c r="AW12" s="38" t="s">
        <v>64</v>
      </c>
      <c r="AX12" s="40" t="s">
        <v>59</v>
      </c>
      <c r="AY12" s="40" t="s">
        <v>60</v>
      </c>
      <c r="AZ12" s="40" t="s">
        <v>61</v>
      </c>
      <c r="BA12" s="40" t="s">
        <v>62</v>
      </c>
      <c r="BB12" s="41" t="s">
        <v>63</v>
      </c>
      <c r="BC12" s="38" t="s">
        <v>58</v>
      </c>
      <c r="BD12" s="40" t="s">
        <v>59</v>
      </c>
      <c r="BE12" s="40" t="s">
        <v>60</v>
      </c>
      <c r="BF12" s="40" t="s">
        <v>61</v>
      </c>
      <c r="BG12" s="40" t="s">
        <v>62</v>
      </c>
      <c r="BH12" s="41" t="s">
        <v>63</v>
      </c>
      <c r="BI12" s="38" t="s">
        <v>58</v>
      </c>
      <c r="BJ12" s="40" t="s">
        <v>59</v>
      </c>
      <c r="BK12" s="40" t="s">
        <v>60</v>
      </c>
      <c r="BL12" s="40" t="s">
        <v>61</v>
      </c>
      <c r="BM12" s="40" t="s">
        <v>62</v>
      </c>
      <c r="BN12" s="41" t="s">
        <v>63</v>
      </c>
      <c r="BO12" s="38" t="s">
        <v>58</v>
      </c>
      <c r="BP12" s="40" t="s">
        <v>59</v>
      </c>
      <c r="BQ12" s="40" t="s">
        <v>60</v>
      </c>
      <c r="BR12" s="40" t="s">
        <v>61</v>
      </c>
      <c r="BS12" s="40" t="s">
        <v>62</v>
      </c>
      <c r="BT12" s="41" t="s">
        <v>63</v>
      </c>
      <c r="BU12" s="38" t="s">
        <v>58</v>
      </c>
      <c r="BV12" s="40" t="s">
        <v>59</v>
      </c>
      <c r="BW12" s="40" t="s">
        <v>60</v>
      </c>
      <c r="BX12" s="40" t="s">
        <v>61</v>
      </c>
      <c r="BY12" s="40" t="s">
        <v>62</v>
      </c>
      <c r="BZ12" s="41" t="s">
        <v>63</v>
      </c>
      <c r="CA12" s="38" t="s">
        <v>64</v>
      </c>
      <c r="CB12" s="40" t="s">
        <v>59</v>
      </c>
      <c r="CC12" s="40" t="s">
        <v>60</v>
      </c>
      <c r="CD12" s="40" t="s">
        <v>61</v>
      </c>
      <c r="CE12" s="40" t="s">
        <v>62</v>
      </c>
      <c r="CF12" s="41" t="s">
        <v>63</v>
      </c>
    </row>
    <row r="13" spans="1:84" ht="12" customHeight="1">
      <c r="A13" s="2"/>
      <c r="B13" s="44">
        <v>1</v>
      </c>
      <c r="C13" s="46">
        <v>10</v>
      </c>
      <c r="D13" s="48" t="s">
        <v>2</v>
      </c>
      <c r="E13" s="49" t="s">
        <v>67</v>
      </c>
      <c r="F13" s="51"/>
      <c r="G13" s="52">
        <v>609.14146341463413</v>
      </c>
      <c r="H13" s="53">
        <v>609.14146341463413</v>
      </c>
      <c r="I13" s="53"/>
      <c r="J13" s="53"/>
      <c r="K13" s="53"/>
      <c r="L13" s="55"/>
      <c r="M13" s="52">
        <v>1218.2829268292683</v>
      </c>
      <c r="N13" s="53">
        <v>1218.2829268292683</v>
      </c>
      <c r="O13" s="53"/>
      <c r="P13" s="53"/>
      <c r="Q13" s="53"/>
      <c r="R13" s="55"/>
      <c r="S13" s="52">
        <v>615.6</v>
      </c>
      <c r="T13" s="53">
        <v>603</v>
      </c>
      <c r="U13" s="53">
        <v>622</v>
      </c>
      <c r="V13" s="53">
        <v>607</v>
      </c>
      <c r="W13" s="53">
        <v>623</v>
      </c>
      <c r="X13" s="55">
        <v>623</v>
      </c>
      <c r="Y13" s="52"/>
      <c r="Z13" s="53"/>
      <c r="AA13" s="53"/>
      <c r="AB13" s="53"/>
      <c r="AC13" s="53"/>
      <c r="AD13" s="55"/>
      <c r="AE13" s="52"/>
      <c r="AF13" s="53"/>
      <c r="AG13" s="53"/>
      <c r="AH13" s="53"/>
      <c r="AI13" s="53"/>
      <c r="AJ13" s="55"/>
      <c r="AK13" s="52"/>
      <c r="AL13" s="53"/>
      <c r="AM13" s="53"/>
      <c r="AN13" s="53"/>
      <c r="AO13" s="53"/>
      <c r="AP13" s="55"/>
      <c r="AQ13" s="52"/>
      <c r="AR13" s="53"/>
      <c r="AS13" s="53"/>
      <c r="AT13" s="53"/>
      <c r="AU13" s="53"/>
      <c r="AV13" s="55"/>
      <c r="AW13" s="57">
        <v>-7.8889417668093209E-2</v>
      </c>
      <c r="AX13" s="58">
        <v>1.9567560249289073</v>
      </c>
      <c r="AY13" s="58">
        <v>-1.7655670701055892</v>
      </c>
      <c r="AZ13" s="58">
        <v>-2.0728119308166537E-2</v>
      </c>
      <c r="BA13" s="58">
        <v>-1.2421153848663713</v>
      </c>
      <c r="BB13" s="59">
        <v>0.67720746101078699</v>
      </c>
      <c r="BC13" s="46"/>
      <c r="BD13" s="61"/>
      <c r="BE13" s="61"/>
      <c r="BF13" s="61"/>
      <c r="BG13" s="61"/>
      <c r="BH13" s="51"/>
      <c r="BI13" s="46"/>
      <c r="BJ13" s="61"/>
      <c r="BK13" s="61"/>
      <c r="BL13" s="61"/>
      <c r="BM13" s="61"/>
      <c r="BN13" s="51"/>
      <c r="BO13" s="46"/>
      <c r="BP13" s="61"/>
      <c r="BQ13" s="61"/>
      <c r="BR13" s="61"/>
      <c r="BS13" s="61"/>
      <c r="BT13" s="51"/>
      <c r="BU13" s="46"/>
      <c r="BV13" s="61"/>
      <c r="BW13" s="61"/>
      <c r="BX13" s="61"/>
      <c r="BY13" s="61"/>
      <c r="BZ13" s="51"/>
      <c r="CA13" s="62"/>
      <c r="CB13" s="61"/>
      <c r="CC13" s="61"/>
      <c r="CD13" s="61"/>
      <c r="CE13" s="61"/>
      <c r="CF13" s="51"/>
    </row>
    <row r="14" spans="1:84" ht="12" customHeight="1">
      <c r="A14" s="2"/>
      <c r="B14" s="64">
        <v>2</v>
      </c>
      <c r="C14" s="65">
        <v>10</v>
      </c>
      <c r="D14" s="66" t="s">
        <v>2</v>
      </c>
      <c r="E14" s="69" t="s">
        <v>79</v>
      </c>
      <c r="F14" s="70"/>
      <c r="G14" s="71">
        <v>609.14146341463413</v>
      </c>
      <c r="H14" s="72">
        <v>609.14146341463413</v>
      </c>
      <c r="I14" s="72"/>
      <c r="J14" s="72"/>
      <c r="K14" s="72"/>
      <c r="L14" s="73"/>
      <c r="M14" s="71">
        <v>1218.2829268292683</v>
      </c>
      <c r="N14" s="72">
        <v>1218.2829268292683</v>
      </c>
      <c r="O14" s="72"/>
      <c r="P14" s="72"/>
      <c r="Q14" s="72"/>
      <c r="R14" s="73"/>
      <c r="S14" s="71">
        <v>615.6</v>
      </c>
      <c r="T14" s="72">
        <v>603</v>
      </c>
      <c r="U14" s="72">
        <v>622</v>
      </c>
      <c r="V14" s="72">
        <v>607</v>
      </c>
      <c r="W14" s="72">
        <v>623</v>
      </c>
      <c r="X14" s="73">
        <v>623</v>
      </c>
      <c r="Y14" s="71"/>
      <c r="Z14" s="72"/>
      <c r="AA14" s="72"/>
      <c r="AB14" s="72"/>
      <c r="AC14" s="72"/>
      <c r="AD14" s="73"/>
      <c r="AE14" s="71"/>
      <c r="AF14" s="72"/>
      <c r="AG14" s="72"/>
      <c r="AH14" s="72"/>
      <c r="AI14" s="72"/>
      <c r="AJ14" s="73"/>
      <c r="AK14" s="71"/>
      <c r="AL14" s="72"/>
      <c r="AM14" s="72"/>
      <c r="AN14" s="72"/>
      <c r="AO14" s="72"/>
      <c r="AP14" s="73"/>
      <c r="AQ14" s="71"/>
      <c r="AR14" s="72"/>
      <c r="AS14" s="72"/>
      <c r="AT14" s="72"/>
      <c r="AU14" s="72"/>
      <c r="AV14" s="73"/>
      <c r="AW14" s="75">
        <v>-2.604469865093495</v>
      </c>
      <c r="AX14" s="76">
        <v>-4.0831469420404503</v>
      </c>
      <c r="AY14" s="76">
        <v>-0.73147890096066925</v>
      </c>
      <c r="AZ14" s="76">
        <v>-0.83005737275713143</v>
      </c>
      <c r="BA14" s="76">
        <v>-4.4774608292263096</v>
      </c>
      <c r="BB14" s="77">
        <v>-2.9002052804828926</v>
      </c>
      <c r="BC14" s="65"/>
      <c r="BD14" s="78"/>
      <c r="BE14" s="78"/>
      <c r="BF14" s="78"/>
      <c r="BG14" s="78"/>
      <c r="BH14" s="70"/>
      <c r="BI14" s="65"/>
      <c r="BJ14" s="78"/>
      <c r="BK14" s="78"/>
      <c r="BL14" s="78"/>
      <c r="BM14" s="78"/>
      <c r="BN14" s="70"/>
      <c r="BO14" s="65"/>
      <c r="BP14" s="78"/>
      <c r="BQ14" s="78"/>
      <c r="BR14" s="78"/>
      <c r="BS14" s="78"/>
      <c r="BT14" s="70"/>
      <c r="BU14" s="65"/>
      <c r="BV14" s="78"/>
      <c r="BW14" s="78"/>
      <c r="BX14" s="78"/>
      <c r="BY14" s="78"/>
      <c r="BZ14" s="70"/>
      <c r="CA14" s="80"/>
      <c r="CB14" s="78"/>
      <c r="CC14" s="78"/>
      <c r="CD14" s="78"/>
      <c r="CE14" s="78"/>
      <c r="CF14" s="70"/>
    </row>
    <row r="15" spans="1:84" ht="12" customHeight="1">
      <c r="A15" s="2"/>
      <c r="B15" s="64">
        <v>3</v>
      </c>
      <c r="C15" s="65">
        <v>10</v>
      </c>
      <c r="D15" s="66" t="s">
        <v>2</v>
      </c>
      <c r="E15" s="69" t="s">
        <v>87</v>
      </c>
      <c r="F15" s="70"/>
      <c r="G15" s="71">
        <v>609.14146341463413</v>
      </c>
      <c r="H15" s="72">
        <v>609.14146341463413</v>
      </c>
      <c r="I15" s="72"/>
      <c r="J15" s="72"/>
      <c r="K15" s="72"/>
      <c r="L15" s="73"/>
      <c r="M15" s="71">
        <v>1218.2829268292683</v>
      </c>
      <c r="N15" s="72">
        <v>1218.2829268292683</v>
      </c>
      <c r="O15" s="72"/>
      <c r="P15" s="72"/>
      <c r="Q15" s="72"/>
      <c r="R15" s="73"/>
      <c r="S15" s="71">
        <v>615.6</v>
      </c>
      <c r="T15" s="72">
        <v>603</v>
      </c>
      <c r="U15" s="72">
        <v>622</v>
      </c>
      <c r="V15" s="72">
        <v>607</v>
      </c>
      <c r="W15" s="72">
        <v>623</v>
      </c>
      <c r="X15" s="73">
        <v>623</v>
      </c>
      <c r="Y15" s="71"/>
      <c r="Z15" s="72"/>
      <c r="AA15" s="72"/>
      <c r="AB15" s="72"/>
      <c r="AC15" s="72"/>
      <c r="AD15" s="73"/>
      <c r="AE15" s="71"/>
      <c r="AF15" s="72"/>
      <c r="AG15" s="72"/>
      <c r="AH15" s="72"/>
      <c r="AI15" s="72"/>
      <c r="AJ15" s="73"/>
      <c r="AK15" s="71"/>
      <c r="AL15" s="72"/>
      <c r="AM15" s="72"/>
      <c r="AN15" s="72"/>
      <c r="AO15" s="72"/>
      <c r="AP15" s="73"/>
      <c r="AQ15" s="71"/>
      <c r="AR15" s="72"/>
      <c r="AS15" s="72"/>
      <c r="AT15" s="72"/>
      <c r="AU15" s="72"/>
      <c r="AV15" s="73"/>
      <c r="AW15" s="75">
        <v>-0.60466755484169799</v>
      </c>
      <c r="AX15" s="76">
        <v>-0.19521201438790214</v>
      </c>
      <c r="AY15" s="76">
        <v>-0.52091528520343822</v>
      </c>
      <c r="AZ15" s="76">
        <v>-0.47438624651549022</v>
      </c>
      <c r="BA15" s="76">
        <v>-1.8702574071534306</v>
      </c>
      <c r="BB15" s="77">
        <v>3.743317905173793E-2</v>
      </c>
      <c r="BC15" s="65"/>
      <c r="BD15" s="78"/>
      <c r="BE15" s="78"/>
      <c r="BF15" s="78"/>
      <c r="BG15" s="78"/>
      <c r="BH15" s="70"/>
      <c r="BI15" s="65"/>
      <c r="BJ15" s="78"/>
      <c r="BK15" s="78"/>
      <c r="BL15" s="78"/>
      <c r="BM15" s="78"/>
      <c r="BN15" s="70"/>
      <c r="BO15" s="65"/>
      <c r="BP15" s="78"/>
      <c r="BQ15" s="78"/>
      <c r="BR15" s="78"/>
      <c r="BS15" s="78"/>
      <c r="BT15" s="70"/>
      <c r="BU15" s="65"/>
      <c r="BV15" s="78"/>
      <c r="BW15" s="78"/>
      <c r="BX15" s="78"/>
      <c r="BY15" s="78"/>
      <c r="BZ15" s="70"/>
      <c r="CA15" s="80"/>
      <c r="CB15" s="78"/>
      <c r="CC15" s="78"/>
      <c r="CD15" s="78"/>
      <c r="CE15" s="78"/>
      <c r="CF15" s="70"/>
    </row>
    <row r="16" spans="1:84" ht="12" customHeight="1">
      <c r="A16" s="2"/>
      <c r="B16" s="64">
        <v>4</v>
      </c>
      <c r="C16" s="65">
        <v>10</v>
      </c>
      <c r="D16" s="66" t="s">
        <v>2</v>
      </c>
      <c r="E16" s="69" t="s">
        <v>89</v>
      </c>
      <c r="F16" s="70"/>
      <c r="G16" s="71">
        <v>718.78692682926828</v>
      </c>
      <c r="H16" s="72">
        <v>718.78692682926828</v>
      </c>
      <c r="I16" s="72"/>
      <c r="J16" s="72"/>
      <c r="K16" s="72"/>
      <c r="L16" s="73"/>
      <c r="M16" s="71">
        <v>1437.5738536585368</v>
      </c>
      <c r="N16" s="72">
        <v>1437.5738536585368</v>
      </c>
      <c r="O16" s="72"/>
      <c r="P16" s="72"/>
      <c r="Q16" s="72"/>
      <c r="R16" s="73"/>
      <c r="S16" s="71">
        <v>720.6</v>
      </c>
      <c r="T16" s="72">
        <v>707</v>
      </c>
      <c r="U16" s="72">
        <v>715</v>
      </c>
      <c r="V16" s="72">
        <v>750</v>
      </c>
      <c r="W16" s="72">
        <v>710</v>
      </c>
      <c r="X16" s="73">
        <v>721</v>
      </c>
      <c r="Y16" s="71"/>
      <c r="Z16" s="72"/>
      <c r="AA16" s="72"/>
      <c r="AB16" s="72"/>
      <c r="AC16" s="72"/>
      <c r="AD16" s="73"/>
      <c r="AE16" s="71"/>
      <c r="AF16" s="72"/>
      <c r="AG16" s="72"/>
      <c r="AH16" s="72"/>
      <c r="AI16" s="72"/>
      <c r="AJ16" s="73"/>
      <c r="AK16" s="71"/>
      <c r="AL16" s="72"/>
      <c r="AM16" s="72"/>
      <c r="AN16" s="72"/>
      <c r="AO16" s="72"/>
      <c r="AP16" s="73"/>
      <c r="AQ16" s="71"/>
      <c r="AR16" s="72"/>
      <c r="AS16" s="72"/>
      <c r="AT16" s="72"/>
      <c r="AU16" s="72"/>
      <c r="AV16" s="73"/>
      <c r="AW16" s="75">
        <v>-7.8889417668093209E-2</v>
      </c>
      <c r="AX16" s="76">
        <v>1.9567560249289073</v>
      </c>
      <c r="AY16" s="76">
        <v>-1.7655670701055892</v>
      </c>
      <c r="AZ16" s="76">
        <v>-2.0728119308166537E-2</v>
      </c>
      <c r="BA16" s="76">
        <v>-1.2421153848663713</v>
      </c>
      <c r="BB16" s="77">
        <v>0.67720746101078699</v>
      </c>
      <c r="BC16" s="65"/>
      <c r="BD16" s="78"/>
      <c r="BE16" s="78"/>
      <c r="BF16" s="78"/>
      <c r="BG16" s="78"/>
      <c r="BH16" s="70"/>
      <c r="BI16" s="65"/>
      <c r="BJ16" s="78"/>
      <c r="BK16" s="78"/>
      <c r="BL16" s="78"/>
      <c r="BM16" s="78"/>
      <c r="BN16" s="70"/>
      <c r="BO16" s="65"/>
      <c r="BP16" s="78"/>
      <c r="BQ16" s="78"/>
      <c r="BR16" s="78"/>
      <c r="BS16" s="78"/>
      <c r="BT16" s="70"/>
      <c r="BU16" s="65"/>
      <c r="BV16" s="78"/>
      <c r="BW16" s="78"/>
      <c r="BX16" s="78"/>
      <c r="BY16" s="78"/>
      <c r="BZ16" s="70"/>
      <c r="CA16" s="80"/>
      <c r="CB16" s="78"/>
      <c r="CC16" s="78"/>
      <c r="CD16" s="78"/>
      <c r="CE16" s="78"/>
      <c r="CF16" s="70"/>
    </row>
    <row r="17" spans="1:84" ht="12" customHeight="1">
      <c r="A17" s="2"/>
      <c r="B17" s="64">
        <v>5</v>
      </c>
      <c r="C17" s="65">
        <v>10</v>
      </c>
      <c r="D17" s="66" t="s">
        <v>2</v>
      </c>
      <c r="E17" s="69" t="s">
        <v>91</v>
      </c>
      <c r="F17" s="70"/>
      <c r="G17" s="71">
        <v>791.88390243902438</v>
      </c>
      <c r="H17" s="72">
        <v>791.88390243902438</v>
      </c>
      <c r="I17" s="72"/>
      <c r="J17" s="72"/>
      <c r="K17" s="72"/>
      <c r="L17" s="73"/>
      <c r="M17" s="71">
        <v>1583.7678048780488</v>
      </c>
      <c r="N17" s="72">
        <v>1583.7678048780488</v>
      </c>
      <c r="O17" s="72"/>
      <c r="P17" s="72"/>
      <c r="Q17" s="72"/>
      <c r="R17" s="73"/>
      <c r="S17" s="71">
        <v>798.2</v>
      </c>
      <c r="T17" s="72">
        <v>792</v>
      </c>
      <c r="U17" s="72">
        <v>808</v>
      </c>
      <c r="V17" s="72">
        <v>786</v>
      </c>
      <c r="W17" s="72">
        <v>786</v>
      </c>
      <c r="X17" s="73">
        <v>819</v>
      </c>
      <c r="Y17" s="71"/>
      <c r="Z17" s="72"/>
      <c r="AA17" s="72"/>
      <c r="AB17" s="72"/>
      <c r="AC17" s="72"/>
      <c r="AD17" s="73"/>
      <c r="AE17" s="71"/>
      <c r="AF17" s="72"/>
      <c r="AG17" s="72"/>
      <c r="AH17" s="72"/>
      <c r="AI17" s="72"/>
      <c r="AJ17" s="73"/>
      <c r="AK17" s="71"/>
      <c r="AL17" s="72"/>
      <c r="AM17" s="72"/>
      <c r="AN17" s="72"/>
      <c r="AO17" s="72"/>
      <c r="AP17" s="73"/>
      <c r="AQ17" s="71"/>
      <c r="AR17" s="72"/>
      <c r="AS17" s="72"/>
      <c r="AT17" s="72"/>
      <c r="AU17" s="72"/>
      <c r="AV17" s="73"/>
      <c r="AW17" s="75">
        <v>-0.76519273831505696</v>
      </c>
      <c r="AX17" s="76">
        <v>-1.9400509651853359</v>
      </c>
      <c r="AY17" s="76">
        <v>-0.13705071602799768</v>
      </c>
      <c r="AZ17" s="76">
        <v>3.743317905173793E-2</v>
      </c>
      <c r="BA17" s="76">
        <v>-2.9287930373038673</v>
      </c>
      <c r="BB17" s="77">
        <v>1.1424978478901116</v>
      </c>
      <c r="BC17" s="65"/>
      <c r="BD17" s="78"/>
      <c r="BE17" s="78"/>
      <c r="BF17" s="78"/>
      <c r="BG17" s="78"/>
      <c r="BH17" s="70"/>
      <c r="BI17" s="65"/>
      <c r="BJ17" s="78"/>
      <c r="BK17" s="78"/>
      <c r="BL17" s="78"/>
      <c r="BM17" s="78"/>
      <c r="BN17" s="70"/>
      <c r="BO17" s="65"/>
      <c r="BP17" s="78"/>
      <c r="BQ17" s="78"/>
      <c r="BR17" s="78"/>
      <c r="BS17" s="78"/>
      <c r="BT17" s="70"/>
      <c r="BU17" s="65"/>
      <c r="BV17" s="78"/>
      <c r="BW17" s="78"/>
      <c r="BX17" s="78"/>
      <c r="BY17" s="78"/>
      <c r="BZ17" s="70"/>
      <c r="CA17" s="80"/>
      <c r="CB17" s="78"/>
      <c r="CC17" s="78"/>
      <c r="CD17" s="78"/>
      <c r="CE17" s="78"/>
      <c r="CF17" s="70"/>
    </row>
    <row r="18" spans="1:84" ht="12" customHeight="1">
      <c r="A18" s="2"/>
      <c r="B18" s="64">
        <v>6</v>
      </c>
      <c r="C18" s="65">
        <v>10</v>
      </c>
      <c r="D18" s="66" t="s">
        <v>2</v>
      </c>
      <c r="E18" s="69" t="s">
        <v>92</v>
      </c>
      <c r="F18" s="70"/>
      <c r="G18" s="71">
        <v>1218.2829268292683</v>
      </c>
      <c r="H18" s="72">
        <v>1218.2829268292683</v>
      </c>
      <c r="I18" s="72"/>
      <c r="J18" s="72"/>
      <c r="K18" s="72"/>
      <c r="L18" s="73"/>
      <c r="M18" s="71">
        <v>2436.5658536585365</v>
      </c>
      <c r="N18" s="72">
        <v>2436.5658536585365</v>
      </c>
      <c r="O18" s="72"/>
      <c r="P18" s="72"/>
      <c r="Q18" s="72"/>
      <c r="R18" s="73"/>
      <c r="S18" s="71">
        <v>1231.5999999999999</v>
      </c>
      <c r="T18" s="72">
        <v>1232</v>
      </c>
      <c r="U18" s="72">
        <v>1247</v>
      </c>
      <c r="V18" s="72">
        <v>1230</v>
      </c>
      <c r="W18" s="72">
        <v>1225</v>
      </c>
      <c r="X18" s="73">
        <v>1224</v>
      </c>
      <c r="Y18" s="71"/>
      <c r="Z18" s="72"/>
      <c r="AA18" s="72"/>
      <c r="AB18" s="72"/>
      <c r="AC18" s="72"/>
      <c r="AD18" s="73"/>
      <c r="AE18" s="71"/>
      <c r="AF18" s="72"/>
      <c r="AG18" s="72"/>
      <c r="AH18" s="72"/>
      <c r="AI18" s="72"/>
      <c r="AJ18" s="73"/>
      <c r="AK18" s="71"/>
      <c r="AL18" s="72"/>
      <c r="AM18" s="72"/>
      <c r="AN18" s="72"/>
      <c r="AO18" s="72"/>
      <c r="AP18" s="73"/>
      <c r="AQ18" s="71"/>
      <c r="AR18" s="72"/>
      <c r="AS18" s="72"/>
      <c r="AT18" s="72"/>
      <c r="AU18" s="72"/>
      <c r="AV18" s="73"/>
      <c r="AW18" s="75">
        <v>0.73536875937070256</v>
      </c>
      <c r="AX18" s="76">
        <v>3.8760788708060545</v>
      </c>
      <c r="AY18" s="76">
        <v>-2.056373561905156</v>
      </c>
      <c r="AZ18" s="76">
        <v>-0.89314759470686678</v>
      </c>
      <c r="BA18" s="76">
        <v>2.247562516728463</v>
      </c>
      <c r="BB18" s="77">
        <v>0.50272356593106249</v>
      </c>
      <c r="BC18" s="65"/>
      <c r="BD18" s="78"/>
      <c r="BE18" s="78"/>
      <c r="BF18" s="78"/>
      <c r="BG18" s="78"/>
      <c r="BH18" s="70"/>
      <c r="BI18" s="65"/>
      <c r="BJ18" s="78"/>
      <c r="BK18" s="78"/>
      <c r="BL18" s="78"/>
      <c r="BM18" s="78"/>
      <c r="BN18" s="70"/>
      <c r="BO18" s="65"/>
      <c r="BP18" s="78"/>
      <c r="BQ18" s="78"/>
      <c r="BR18" s="78"/>
      <c r="BS18" s="78"/>
      <c r="BT18" s="70"/>
      <c r="BU18" s="65"/>
      <c r="BV18" s="78"/>
      <c r="BW18" s="78"/>
      <c r="BX18" s="78"/>
      <c r="BY18" s="78"/>
      <c r="BZ18" s="70"/>
      <c r="CA18" s="80"/>
      <c r="CB18" s="78"/>
      <c r="CC18" s="78"/>
      <c r="CD18" s="78"/>
      <c r="CE18" s="78"/>
      <c r="CF18" s="70"/>
    </row>
    <row r="19" spans="1:84" ht="12" customHeight="1">
      <c r="A19" s="2"/>
      <c r="B19" s="64">
        <v>7</v>
      </c>
      <c r="C19" s="65">
        <v>10</v>
      </c>
      <c r="D19" s="66" t="s">
        <v>2</v>
      </c>
      <c r="E19" s="69" t="s">
        <v>95</v>
      </c>
      <c r="F19" s="70"/>
      <c r="G19" s="71">
        <v>1437.5738536585366</v>
      </c>
      <c r="H19" s="72">
        <v>1437.5738536585366</v>
      </c>
      <c r="I19" s="72"/>
      <c r="J19" s="72"/>
      <c r="K19" s="72"/>
      <c r="L19" s="73"/>
      <c r="M19" s="71">
        <v>2875.1477073170736</v>
      </c>
      <c r="N19" s="72">
        <v>2875.1477073170736</v>
      </c>
      <c r="O19" s="72"/>
      <c r="P19" s="72"/>
      <c r="Q19" s="72"/>
      <c r="R19" s="73"/>
      <c r="S19" s="71">
        <v>1464</v>
      </c>
      <c r="T19" s="72">
        <v>1472</v>
      </c>
      <c r="U19" s="72">
        <v>1456</v>
      </c>
      <c r="V19" s="72">
        <v>1456</v>
      </c>
      <c r="W19" s="72">
        <v>1473</v>
      </c>
      <c r="X19" s="73">
        <v>1463</v>
      </c>
      <c r="Y19" s="71"/>
      <c r="Z19" s="72"/>
      <c r="AA19" s="72"/>
      <c r="AB19" s="72"/>
      <c r="AC19" s="72"/>
      <c r="AD19" s="73"/>
      <c r="AE19" s="71"/>
      <c r="AF19" s="72"/>
      <c r="AG19" s="72"/>
      <c r="AH19" s="72"/>
      <c r="AI19" s="72"/>
      <c r="AJ19" s="73"/>
      <c r="AK19" s="71"/>
      <c r="AL19" s="72"/>
      <c r="AM19" s="72"/>
      <c r="AN19" s="72"/>
      <c r="AO19" s="72"/>
      <c r="AP19" s="73"/>
      <c r="AQ19" s="71"/>
      <c r="AR19" s="72"/>
      <c r="AS19" s="72"/>
      <c r="AT19" s="72"/>
      <c r="AU19" s="72"/>
      <c r="AV19" s="73"/>
      <c r="AW19" s="75">
        <v>-0.50230366972825458</v>
      </c>
      <c r="AX19" s="76">
        <v>-1.9633154845292933</v>
      </c>
      <c r="AY19" s="76">
        <v>-0.93967663339480367</v>
      </c>
      <c r="AZ19" s="76">
        <v>0.13049125642758952</v>
      </c>
      <c r="BA19" s="76">
        <v>1.2006591462500271</v>
      </c>
      <c r="BB19" s="77">
        <v>-0.93967663339480367</v>
      </c>
      <c r="BC19" s="65"/>
      <c r="BD19" s="78"/>
      <c r="BE19" s="78"/>
      <c r="BF19" s="78"/>
      <c r="BG19" s="78"/>
      <c r="BH19" s="70"/>
      <c r="BI19" s="65"/>
      <c r="BJ19" s="78"/>
      <c r="BK19" s="78"/>
      <c r="BL19" s="78"/>
      <c r="BM19" s="78"/>
      <c r="BN19" s="70"/>
      <c r="BO19" s="65"/>
      <c r="BP19" s="78"/>
      <c r="BQ19" s="78"/>
      <c r="BR19" s="78"/>
      <c r="BS19" s="78"/>
      <c r="BT19" s="70"/>
      <c r="BU19" s="65"/>
      <c r="BV19" s="78"/>
      <c r="BW19" s="78"/>
      <c r="BX19" s="78"/>
      <c r="BY19" s="78"/>
      <c r="BZ19" s="70"/>
      <c r="CA19" s="80"/>
      <c r="CB19" s="78"/>
      <c r="CC19" s="78"/>
      <c r="CD19" s="78"/>
      <c r="CE19" s="78"/>
      <c r="CF19" s="70"/>
    </row>
    <row r="20" spans="1:84" ht="12" customHeight="1">
      <c r="A20" s="2"/>
      <c r="B20" s="64">
        <v>8</v>
      </c>
      <c r="C20" s="65">
        <v>10</v>
      </c>
      <c r="D20" s="66" t="s">
        <v>2</v>
      </c>
      <c r="E20" s="69" t="s">
        <v>98</v>
      </c>
      <c r="F20" s="70"/>
      <c r="G20" s="71">
        <v>1583.7678048780488</v>
      </c>
      <c r="H20" s="72">
        <v>1583.7678048780488</v>
      </c>
      <c r="I20" s="72"/>
      <c r="J20" s="72"/>
      <c r="K20" s="72"/>
      <c r="L20" s="73"/>
      <c r="M20" s="71">
        <v>3167.5356097560975</v>
      </c>
      <c r="N20" s="72">
        <v>3167.5356097560975</v>
      </c>
      <c r="O20" s="72"/>
      <c r="P20" s="72"/>
      <c r="Q20" s="72"/>
      <c r="R20" s="73"/>
      <c r="S20" s="71">
        <v>1584.4</v>
      </c>
      <c r="T20" s="72">
        <v>1611</v>
      </c>
      <c r="U20" s="72">
        <v>1576</v>
      </c>
      <c r="V20" s="72">
        <v>1578</v>
      </c>
      <c r="W20" s="72">
        <v>1575</v>
      </c>
      <c r="X20" s="73">
        <v>1582</v>
      </c>
      <c r="Y20" s="71"/>
      <c r="Z20" s="72"/>
      <c r="AA20" s="72"/>
      <c r="AB20" s="72"/>
      <c r="AC20" s="72"/>
      <c r="AD20" s="73"/>
      <c r="AE20" s="71"/>
      <c r="AF20" s="72"/>
      <c r="AG20" s="72"/>
      <c r="AH20" s="72"/>
      <c r="AI20" s="72"/>
      <c r="AJ20" s="73"/>
      <c r="AK20" s="71"/>
      <c r="AL20" s="72"/>
      <c r="AM20" s="72"/>
      <c r="AN20" s="72"/>
      <c r="AO20" s="72"/>
      <c r="AP20" s="73"/>
      <c r="AQ20" s="71"/>
      <c r="AR20" s="72"/>
      <c r="AS20" s="72"/>
      <c r="AT20" s="72"/>
      <c r="AU20" s="72"/>
      <c r="AV20" s="73"/>
      <c r="AW20" s="75">
        <v>1.8821563576576494E-2</v>
      </c>
      <c r="AX20" s="76">
        <v>-0.14868297569998745</v>
      </c>
      <c r="AY20" s="76">
        <v>-1.9167864458413675</v>
      </c>
      <c r="AZ20" s="76">
        <v>-0.42785720782757553</v>
      </c>
      <c r="BA20" s="76">
        <v>1.247188184937964</v>
      </c>
      <c r="BB20" s="77">
        <v>1.3402462623138156</v>
      </c>
      <c r="BC20" s="65"/>
      <c r="BD20" s="78"/>
      <c r="BE20" s="78"/>
      <c r="BF20" s="78"/>
      <c r="BG20" s="78"/>
      <c r="BH20" s="70"/>
      <c r="BI20" s="65"/>
      <c r="BJ20" s="78"/>
      <c r="BK20" s="78"/>
      <c r="BL20" s="78"/>
      <c r="BM20" s="78"/>
      <c r="BN20" s="70"/>
      <c r="BO20" s="65"/>
      <c r="BP20" s="78"/>
      <c r="BQ20" s="78"/>
      <c r="BR20" s="78"/>
      <c r="BS20" s="78"/>
      <c r="BT20" s="70"/>
      <c r="BU20" s="65"/>
      <c r="BV20" s="78"/>
      <c r="BW20" s="78"/>
      <c r="BX20" s="78"/>
      <c r="BY20" s="78"/>
      <c r="BZ20" s="70"/>
      <c r="CA20" s="80"/>
      <c r="CB20" s="78"/>
      <c r="CC20" s="78"/>
      <c r="CD20" s="78"/>
      <c r="CE20" s="78"/>
      <c r="CF20" s="70"/>
    </row>
    <row r="21" spans="1:84" ht="12" customHeight="1">
      <c r="A21" s="2"/>
      <c r="B21" s="64">
        <v>9</v>
      </c>
      <c r="C21" s="65">
        <v>10</v>
      </c>
      <c r="D21" s="66" t="s">
        <v>2</v>
      </c>
      <c r="E21" s="69" t="s">
        <v>99</v>
      </c>
      <c r="F21" s="70"/>
      <c r="G21" s="71">
        <v>1218.2829268292683</v>
      </c>
      <c r="H21" s="72">
        <v>1218.2829268292683</v>
      </c>
      <c r="I21" s="72"/>
      <c r="J21" s="72"/>
      <c r="K21" s="72"/>
      <c r="L21" s="73"/>
      <c r="M21" s="71">
        <v>2436.5658536585365</v>
      </c>
      <c r="N21" s="72">
        <v>2436.5658536585365</v>
      </c>
      <c r="O21" s="72"/>
      <c r="P21" s="72"/>
      <c r="Q21" s="72"/>
      <c r="R21" s="73"/>
      <c r="S21" s="71">
        <v>1231.5999999999999</v>
      </c>
      <c r="T21" s="72">
        <v>1232</v>
      </c>
      <c r="U21" s="72">
        <v>1247</v>
      </c>
      <c r="V21" s="72">
        <v>1230</v>
      </c>
      <c r="W21" s="72">
        <v>1225</v>
      </c>
      <c r="X21" s="73">
        <v>1224</v>
      </c>
      <c r="Y21" s="71"/>
      <c r="Z21" s="72"/>
      <c r="AA21" s="72"/>
      <c r="AB21" s="72"/>
      <c r="AC21" s="72"/>
      <c r="AD21" s="73"/>
      <c r="AE21" s="71"/>
      <c r="AF21" s="72"/>
      <c r="AG21" s="72"/>
      <c r="AH21" s="72"/>
      <c r="AI21" s="72"/>
      <c r="AJ21" s="73"/>
      <c r="AK21" s="71"/>
      <c r="AL21" s="72"/>
      <c r="AM21" s="72"/>
      <c r="AN21" s="72"/>
      <c r="AO21" s="72"/>
      <c r="AP21" s="73"/>
      <c r="AQ21" s="71"/>
      <c r="AR21" s="72"/>
      <c r="AS21" s="72"/>
      <c r="AT21" s="72"/>
      <c r="AU21" s="72"/>
      <c r="AV21" s="73"/>
      <c r="AW21" s="75">
        <v>-0.76519273831505696</v>
      </c>
      <c r="AX21" s="76">
        <v>-1.9400509651853359</v>
      </c>
      <c r="AY21" s="76">
        <v>-0.13705071602799768</v>
      </c>
      <c r="AZ21" s="76">
        <v>3.743317905173793E-2</v>
      </c>
      <c r="BA21" s="76">
        <v>-2.9287930373038673</v>
      </c>
      <c r="BB21" s="77">
        <v>1.1424978478901116</v>
      </c>
      <c r="BC21" s="65"/>
      <c r="BD21" s="78"/>
      <c r="BE21" s="78"/>
      <c r="BF21" s="78"/>
      <c r="BG21" s="78"/>
      <c r="BH21" s="70"/>
      <c r="BI21" s="65"/>
      <c r="BJ21" s="78"/>
      <c r="BK21" s="78"/>
      <c r="BL21" s="78"/>
      <c r="BM21" s="78"/>
      <c r="BN21" s="70"/>
      <c r="BO21" s="65"/>
      <c r="BP21" s="78"/>
      <c r="BQ21" s="78"/>
      <c r="BR21" s="78"/>
      <c r="BS21" s="78"/>
      <c r="BT21" s="70"/>
      <c r="BU21" s="65"/>
      <c r="BV21" s="78"/>
      <c r="BW21" s="78"/>
      <c r="BX21" s="78"/>
      <c r="BY21" s="78"/>
      <c r="BZ21" s="70"/>
      <c r="CA21" s="80"/>
      <c r="CB21" s="78"/>
      <c r="CC21" s="78"/>
      <c r="CD21" s="78"/>
      <c r="CE21" s="78"/>
      <c r="CF21" s="70"/>
    </row>
    <row r="22" spans="1:84" ht="12" customHeight="1">
      <c r="A22" s="2"/>
      <c r="B22" s="64">
        <v>10</v>
      </c>
      <c r="C22" s="65">
        <v>10</v>
      </c>
      <c r="D22" s="66" t="s">
        <v>2</v>
      </c>
      <c r="E22" s="69" t="s">
        <v>101</v>
      </c>
      <c r="F22" s="70"/>
      <c r="G22" s="71">
        <v>718.78692682926828</v>
      </c>
      <c r="H22" s="72">
        <v>718.78692682926828</v>
      </c>
      <c r="I22" s="72"/>
      <c r="J22" s="72"/>
      <c r="K22" s="72"/>
      <c r="L22" s="73"/>
      <c r="M22" s="71">
        <v>1437.5738536585368</v>
      </c>
      <c r="N22" s="72">
        <v>1437.5738536585368</v>
      </c>
      <c r="O22" s="72"/>
      <c r="P22" s="72"/>
      <c r="Q22" s="72"/>
      <c r="R22" s="73"/>
      <c r="S22" s="71">
        <v>720.6</v>
      </c>
      <c r="T22" s="72">
        <v>707</v>
      </c>
      <c r="U22" s="72">
        <v>715</v>
      </c>
      <c r="V22" s="72">
        <v>750</v>
      </c>
      <c r="W22" s="72">
        <v>710</v>
      </c>
      <c r="X22" s="73">
        <v>721</v>
      </c>
      <c r="Y22" s="71"/>
      <c r="Z22" s="72"/>
      <c r="AA22" s="72"/>
      <c r="AB22" s="72"/>
      <c r="AC22" s="72"/>
      <c r="AD22" s="73"/>
      <c r="AE22" s="71"/>
      <c r="AF22" s="72"/>
      <c r="AG22" s="72"/>
      <c r="AH22" s="72"/>
      <c r="AI22" s="72"/>
      <c r="AJ22" s="73"/>
      <c r="AK22" s="71"/>
      <c r="AL22" s="72"/>
      <c r="AM22" s="72"/>
      <c r="AN22" s="72"/>
      <c r="AO22" s="72"/>
      <c r="AP22" s="73"/>
      <c r="AQ22" s="71"/>
      <c r="AR22" s="72"/>
      <c r="AS22" s="72"/>
      <c r="AT22" s="72"/>
      <c r="AU22" s="72"/>
      <c r="AV22" s="73"/>
      <c r="AW22" s="75">
        <v>0.73536875937070256</v>
      </c>
      <c r="AX22" s="76">
        <v>3.8760788708060545</v>
      </c>
      <c r="AY22" s="76">
        <v>-2.056373561905156</v>
      </c>
      <c r="AZ22" s="76">
        <v>-0.89314759470686678</v>
      </c>
      <c r="BA22" s="76">
        <v>2.247562516728463</v>
      </c>
      <c r="BB22" s="77">
        <v>0.50272356593106249</v>
      </c>
      <c r="BC22" s="65"/>
      <c r="BD22" s="78"/>
      <c r="BE22" s="78"/>
      <c r="BF22" s="78"/>
      <c r="BG22" s="78"/>
      <c r="BH22" s="70"/>
      <c r="BI22" s="65"/>
      <c r="BJ22" s="78"/>
      <c r="BK22" s="78"/>
      <c r="BL22" s="78"/>
      <c r="BM22" s="78"/>
      <c r="BN22" s="70"/>
      <c r="BO22" s="65"/>
      <c r="BP22" s="78"/>
      <c r="BQ22" s="78"/>
      <c r="BR22" s="78"/>
      <c r="BS22" s="78"/>
      <c r="BT22" s="70"/>
      <c r="BU22" s="65"/>
      <c r="BV22" s="78"/>
      <c r="BW22" s="78"/>
      <c r="BX22" s="78"/>
      <c r="BY22" s="78"/>
      <c r="BZ22" s="70"/>
      <c r="CA22" s="80"/>
      <c r="CB22" s="78"/>
      <c r="CC22" s="78"/>
      <c r="CD22" s="78"/>
      <c r="CE22" s="78"/>
      <c r="CF22" s="70"/>
    </row>
    <row r="23" spans="1:84" ht="12" customHeight="1">
      <c r="A23" s="2"/>
      <c r="B23" s="64">
        <v>11</v>
      </c>
      <c r="C23" s="65">
        <v>10</v>
      </c>
      <c r="D23" s="66" t="s">
        <v>2</v>
      </c>
      <c r="E23" s="69" t="s">
        <v>102</v>
      </c>
      <c r="F23" s="70"/>
      <c r="G23" s="71">
        <v>1437.5738536585366</v>
      </c>
      <c r="H23" s="72">
        <v>1437.5738536585366</v>
      </c>
      <c r="I23" s="72"/>
      <c r="J23" s="72"/>
      <c r="K23" s="72"/>
      <c r="L23" s="73"/>
      <c r="M23" s="71">
        <v>2875.1477073170736</v>
      </c>
      <c r="N23" s="72">
        <v>2875.1477073170736</v>
      </c>
      <c r="O23" s="72"/>
      <c r="P23" s="72"/>
      <c r="Q23" s="72"/>
      <c r="R23" s="73"/>
      <c r="S23" s="71">
        <v>1464</v>
      </c>
      <c r="T23" s="72">
        <v>1472</v>
      </c>
      <c r="U23" s="72">
        <v>1456</v>
      </c>
      <c r="V23" s="72">
        <v>1456</v>
      </c>
      <c r="W23" s="72">
        <v>1473</v>
      </c>
      <c r="X23" s="73">
        <v>1463</v>
      </c>
      <c r="Y23" s="71"/>
      <c r="Z23" s="72"/>
      <c r="AA23" s="72"/>
      <c r="AB23" s="72"/>
      <c r="AC23" s="72"/>
      <c r="AD23" s="73"/>
      <c r="AE23" s="71"/>
      <c r="AF23" s="72"/>
      <c r="AG23" s="72"/>
      <c r="AH23" s="72"/>
      <c r="AI23" s="72"/>
      <c r="AJ23" s="73"/>
      <c r="AK23" s="71"/>
      <c r="AL23" s="72"/>
      <c r="AM23" s="72"/>
      <c r="AN23" s="72"/>
      <c r="AO23" s="72"/>
      <c r="AP23" s="73"/>
      <c r="AQ23" s="71"/>
      <c r="AR23" s="72"/>
      <c r="AS23" s="72"/>
      <c r="AT23" s="72"/>
      <c r="AU23" s="72"/>
      <c r="AV23" s="73"/>
      <c r="AW23" s="75">
        <v>-0.98778292763148645</v>
      </c>
      <c r="AX23" s="76">
        <v>-0.28787577787657836</v>
      </c>
      <c r="AY23" s="76">
        <v>-1.6186851471288621</v>
      </c>
      <c r="AZ23" s="76">
        <v>-2.2594452138058774</v>
      </c>
      <c r="BA23" s="76">
        <v>-1.5201066753323889</v>
      </c>
      <c r="BB23" s="77">
        <v>0.74719817598629668</v>
      </c>
      <c r="BC23" s="65"/>
      <c r="BD23" s="78"/>
      <c r="BE23" s="78"/>
      <c r="BF23" s="78"/>
      <c r="BG23" s="78"/>
      <c r="BH23" s="70"/>
      <c r="BI23" s="65"/>
      <c r="BJ23" s="78"/>
      <c r="BK23" s="78"/>
      <c r="BL23" s="78"/>
      <c r="BM23" s="78"/>
      <c r="BN23" s="70"/>
      <c r="BO23" s="65"/>
      <c r="BP23" s="78"/>
      <c r="BQ23" s="78"/>
      <c r="BR23" s="78"/>
      <c r="BS23" s="78"/>
      <c r="BT23" s="70"/>
      <c r="BU23" s="65"/>
      <c r="BV23" s="78"/>
      <c r="BW23" s="78"/>
      <c r="BX23" s="78"/>
      <c r="BY23" s="78"/>
      <c r="BZ23" s="70"/>
      <c r="CA23" s="80"/>
      <c r="CB23" s="78"/>
      <c r="CC23" s="78"/>
      <c r="CD23" s="78"/>
      <c r="CE23" s="78"/>
      <c r="CF23" s="70"/>
    </row>
    <row r="24" spans="1:84" ht="12" customHeight="1">
      <c r="A24" s="2"/>
      <c r="B24" s="64">
        <v>12</v>
      </c>
      <c r="C24" s="65">
        <v>10</v>
      </c>
      <c r="D24" s="66" t="s">
        <v>2</v>
      </c>
      <c r="E24" s="69" t="s">
        <v>103</v>
      </c>
      <c r="F24" s="70"/>
      <c r="G24" s="71">
        <v>791.88390243902438</v>
      </c>
      <c r="H24" s="72">
        <v>791.88390243902438</v>
      </c>
      <c r="I24" s="72"/>
      <c r="J24" s="72"/>
      <c r="K24" s="72"/>
      <c r="L24" s="73"/>
      <c r="M24" s="71">
        <v>1583.7678048780488</v>
      </c>
      <c r="N24" s="72">
        <v>1583.7678048780488</v>
      </c>
      <c r="O24" s="72"/>
      <c r="P24" s="72"/>
      <c r="Q24" s="72"/>
      <c r="R24" s="73"/>
      <c r="S24" s="71">
        <v>798.2</v>
      </c>
      <c r="T24" s="72">
        <v>792</v>
      </c>
      <c r="U24" s="72">
        <v>808</v>
      </c>
      <c r="V24" s="72">
        <v>786</v>
      </c>
      <c r="W24" s="72">
        <v>786</v>
      </c>
      <c r="X24" s="73">
        <v>819</v>
      </c>
      <c r="Y24" s="71"/>
      <c r="Z24" s="72"/>
      <c r="AA24" s="72"/>
      <c r="AB24" s="72"/>
      <c r="AC24" s="72"/>
      <c r="AD24" s="73"/>
      <c r="AE24" s="71"/>
      <c r="AF24" s="72"/>
      <c r="AG24" s="72"/>
      <c r="AH24" s="72"/>
      <c r="AI24" s="72"/>
      <c r="AJ24" s="73"/>
      <c r="AK24" s="71"/>
      <c r="AL24" s="72"/>
      <c r="AM24" s="72"/>
      <c r="AN24" s="72"/>
      <c r="AO24" s="72"/>
      <c r="AP24" s="73"/>
      <c r="AQ24" s="71"/>
      <c r="AR24" s="72"/>
      <c r="AS24" s="72"/>
      <c r="AT24" s="72"/>
      <c r="AU24" s="72"/>
      <c r="AV24" s="73"/>
      <c r="AW24" s="75">
        <v>0.31345290008184534</v>
      </c>
      <c r="AX24" s="76">
        <v>0.94435511957922103</v>
      </c>
      <c r="AY24" s="76">
        <v>0.2543058170039636</v>
      </c>
      <c r="AZ24" s="76">
        <v>2.0287183093403272</v>
      </c>
      <c r="BA24" s="76">
        <v>-1.9144205625182487</v>
      </c>
      <c r="BB24" s="77">
        <v>0.2543058170039636</v>
      </c>
      <c r="BC24" s="65"/>
      <c r="BD24" s="78"/>
      <c r="BE24" s="78"/>
      <c r="BF24" s="78"/>
      <c r="BG24" s="78"/>
      <c r="BH24" s="70"/>
      <c r="BI24" s="65"/>
      <c r="BJ24" s="78"/>
      <c r="BK24" s="78"/>
      <c r="BL24" s="78"/>
      <c r="BM24" s="78"/>
      <c r="BN24" s="70"/>
      <c r="BO24" s="65"/>
      <c r="BP24" s="78"/>
      <c r="BQ24" s="78"/>
      <c r="BR24" s="78"/>
      <c r="BS24" s="78"/>
      <c r="BT24" s="70"/>
      <c r="BU24" s="65"/>
      <c r="BV24" s="78"/>
      <c r="BW24" s="78"/>
      <c r="BX24" s="78"/>
      <c r="BY24" s="78"/>
      <c r="BZ24" s="70"/>
      <c r="CA24" s="80"/>
      <c r="CB24" s="78"/>
      <c r="CC24" s="78"/>
      <c r="CD24" s="78"/>
      <c r="CE24" s="78"/>
      <c r="CF24" s="70"/>
    </row>
    <row r="25" spans="1:84" ht="12" customHeight="1">
      <c r="A25" s="2"/>
      <c r="B25" s="64">
        <v>13</v>
      </c>
      <c r="C25" s="65">
        <v>10</v>
      </c>
      <c r="D25" s="66" t="s">
        <v>2</v>
      </c>
      <c r="E25" s="69" t="s">
        <v>108</v>
      </c>
      <c r="F25" s="70"/>
      <c r="G25" s="71">
        <v>1583.7678048780488</v>
      </c>
      <c r="H25" s="72">
        <v>1583.7678048780488</v>
      </c>
      <c r="I25" s="72"/>
      <c r="J25" s="72"/>
      <c r="K25" s="72"/>
      <c r="L25" s="73"/>
      <c r="M25" s="71">
        <v>3167.5356097560975</v>
      </c>
      <c r="N25" s="72">
        <v>3167.5356097560975</v>
      </c>
      <c r="O25" s="72"/>
      <c r="P25" s="72"/>
      <c r="Q25" s="72"/>
      <c r="R25" s="73"/>
      <c r="S25" s="71">
        <v>1584.4</v>
      </c>
      <c r="T25" s="72">
        <v>1611</v>
      </c>
      <c r="U25" s="72">
        <v>1576</v>
      </c>
      <c r="V25" s="72">
        <v>1578</v>
      </c>
      <c r="W25" s="72">
        <v>1575</v>
      </c>
      <c r="X25" s="73">
        <v>1582</v>
      </c>
      <c r="Y25" s="71"/>
      <c r="Z25" s="72"/>
      <c r="AA25" s="72"/>
      <c r="AB25" s="72"/>
      <c r="AC25" s="72"/>
      <c r="AD25" s="73"/>
      <c r="AE25" s="71"/>
      <c r="AF25" s="72"/>
      <c r="AG25" s="72"/>
      <c r="AH25" s="72"/>
      <c r="AI25" s="72"/>
      <c r="AJ25" s="73"/>
      <c r="AK25" s="71"/>
      <c r="AL25" s="72"/>
      <c r="AM25" s="72"/>
      <c r="AN25" s="72"/>
      <c r="AO25" s="72"/>
      <c r="AP25" s="73"/>
      <c r="AQ25" s="71"/>
      <c r="AR25" s="72"/>
      <c r="AS25" s="72"/>
      <c r="AT25" s="72"/>
      <c r="AU25" s="72"/>
      <c r="AV25" s="73"/>
      <c r="AW25" s="75">
        <v>-2.4782894211940243</v>
      </c>
      <c r="AX25" s="76">
        <v>-2.4861756989377315</v>
      </c>
      <c r="AY25" s="76">
        <v>-0.51460626300845469</v>
      </c>
      <c r="AZ25" s="76">
        <v>-4.1028626363997507</v>
      </c>
      <c r="BA25" s="76">
        <v>-4.0239998589625792</v>
      </c>
      <c r="BB25" s="77">
        <v>-1.2638026486615939</v>
      </c>
      <c r="BC25" s="65"/>
      <c r="BD25" s="78"/>
      <c r="BE25" s="78"/>
      <c r="BF25" s="78"/>
      <c r="BG25" s="78"/>
      <c r="BH25" s="70"/>
      <c r="BI25" s="65"/>
      <c r="BJ25" s="78"/>
      <c r="BK25" s="78"/>
      <c r="BL25" s="78"/>
      <c r="BM25" s="78"/>
      <c r="BN25" s="70"/>
      <c r="BO25" s="65"/>
      <c r="BP25" s="78"/>
      <c r="BQ25" s="78"/>
      <c r="BR25" s="78"/>
      <c r="BS25" s="78"/>
      <c r="BT25" s="70"/>
      <c r="BU25" s="65"/>
      <c r="BV25" s="78"/>
      <c r="BW25" s="78"/>
      <c r="BX25" s="78"/>
      <c r="BY25" s="78"/>
      <c r="BZ25" s="70"/>
      <c r="CA25" s="80"/>
      <c r="CB25" s="78"/>
      <c r="CC25" s="78"/>
      <c r="CD25" s="78"/>
      <c r="CE25" s="78"/>
      <c r="CF25" s="70"/>
    </row>
    <row r="26" spans="1:84" ht="12" customHeight="1">
      <c r="A26" s="2"/>
      <c r="B26" s="64">
        <v>14</v>
      </c>
      <c r="C26" s="65">
        <v>10</v>
      </c>
      <c r="D26" s="66" t="s">
        <v>2</v>
      </c>
      <c r="E26" s="69" t="s">
        <v>111</v>
      </c>
      <c r="F26" s="70"/>
      <c r="G26" s="71">
        <v>1218.2829268292683</v>
      </c>
      <c r="H26" s="72">
        <v>1218.2829268292683</v>
      </c>
      <c r="I26" s="72"/>
      <c r="J26" s="72"/>
      <c r="K26" s="72"/>
      <c r="L26" s="73"/>
      <c r="M26" s="71">
        <v>2436.5658536585365</v>
      </c>
      <c r="N26" s="72">
        <v>2436.5658536585365</v>
      </c>
      <c r="O26" s="72"/>
      <c r="P26" s="72"/>
      <c r="Q26" s="72"/>
      <c r="R26" s="73"/>
      <c r="S26" s="71">
        <v>1231.5999999999999</v>
      </c>
      <c r="T26" s="72">
        <v>1232</v>
      </c>
      <c r="U26" s="72">
        <v>1247</v>
      </c>
      <c r="V26" s="72">
        <v>1230</v>
      </c>
      <c r="W26" s="72">
        <v>1225</v>
      </c>
      <c r="X26" s="73">
        <v>1224</v>
      </c>
      <c r="Y26" s="71"/>
      <c r="Z26" s="72"/>
      <c r="AA26" s="72"/>
      <c r="AB26" s="72"/>
      <c r="AC26" s="72"/>
      <c r="AD26" s="73"/>
      <c r="AE26" s="71"/>
      <c r="AF26" s="72"/>
      <c r="AG26" s="72"/>
      <c r="AH26" s="72"/>
      <c r="AI26" s="72"/>
      <c r="AJ26" s="73"/>
      <c r="AK26" s="71"/>
      <c r="AL26" s="72"/>
      <c r="AM26" s="72"/>
      <c r="AN26" s="72"/>
      <c r="AO26" s="72"/>
      <c r="AP26" s="73"/>
      <c r="AQ26" s="71"/>
      <c r="AR26" s="72"/>
      <c r="AS26" s="72"/>
      <c r="AT26" s="72"/>
      <c r="AU26" s="72"/>
      <c r="AV26" s="73"/>
      <c r="AW26" s="75">
        <v>-1.3742105370736279</v>
      </c>
      <c r="AX26" s="76">
        <v>-2.9987837522793548</v>
      </c>
      <c r="AY26" s="76">
        <v>-0.47517487428987426</v>
      </c>
      <c r="AZ26" s="76">
        <v>-4.1429598385422928E-2</v>
      </c>
      <c r="BA26" s="76">
        <v>-1.618685147128851</v>
      </c>
      <c r="BB26" s="77">
        <v>-1.7369793132846145</v>
      </c>
      <c r="BC26" s="65"/>
      <c r="BD26" s="78"/>
      <c r="BE26" s="78"/>
      <c r="BF26" s="78"/>
      <c r="BG26" s="78"/>
      <c r="BH26" s="70"/>
      <c r="BI26" s="65"/>
      <c r="BJ26" s="78"/>
      <c r="BK26" s="78"/>
      <c r="BL26" s="78"/>
      <c r="BM26" s="78"/>
      <c r="BN26" s="70"/>
      <c r="BO26" s="65"/>
      <c r="BP26" s="78"/>
      <c r="BQ26" s="78"/>
      <c r="BR26" s="78"/>
      <c r="BS26" s="78"/>
      <c r="BT26" s="70"/>
      <c r="BU26" s="65"/>
      <c r="BV26" s="78"/>
      <c r="BW26" s="78"/>
      <c r="BX26" s="78"/>
      <c r="BY26" s="78"/>
      <c r="BZ26" s="70"/>
      <c r="CA26" s="80"/>
      <c r="CB26" s="78"/>
      <c r="CC26" s="78"/>
      <c r="CD26" s="78"/>
      <c r="CE26" s="78"/>
      <c r="CF26" s="70"/>
    </row>
    <row r="27" spans="1:84" ht="12" customHeight="1">
      <c r="A27" s="2"/>
      <c r="B27" s="64">
        <v>15</v>
      </c>
      <c r="C27" s="65">
        <v>10</v>
      </c>
      <c r="D27" s="66" t="s">
        <v>2</v>
      </c>
      <c r="E27" s="69" t="s">
        <v>117</v>
      </c>
      <c r="F27" s="70"/>
      <c r="G27" s="71">
        <v>718.78692682926828</v>
      </c>
      <c r="H27" s="72">
        <v>718.78692682926828</v>
      </c>
      <c r="I27" s="72"/>
      <c r="J27" s="72"/>
      <c r="K27" s="72"/>
      <c r="L27" s="73"/>
      <c r="M27" s="71">
        <v>1437.5738536585368</v>
      </c>
      <c r="N27" s="72">
        <v>1437.5738536585368</v>
      </c>
      <c r="O27" s="72"/>
      <c r="P27" s="72"/>
      <c r="Q27" s="72"/>
      <c r="R27" s="73"/>
      <c r="S27" s="71">
        <v>720.6</v>
      </c>
      <c r="T27" s="72">
        <v>707</v>
      </c>
      <c r="U27" s="72">
        <v>715</v>
      </c>
      <c r="V27" s="72">
        <v>750</v>
      </c>
      <c r="W27" s="72">
        <v>710</v>
      </c>
      <c r="X27" s="73">
        <v>721</v>
      </c>
      <c r="Y27" s="71"/>
      <c r="Z27" s="72"/>
      <c r="AA27" s="72"/>
      <c r="AB27" s="72"/>
      <c r="AC27" s="72"/>
      <c r="AD27" s="73"/>
      <c r="AE27" s="71"/>
      <c r="AF27" s="72"/>
      <c r="AG27" s="72"/>
      <c r="AH27" s="72"/>
      <c r="AI27" s="72"/>
      <c r="AJ27" s="73"/>
      <c r="AK27" s="71"/>
      <c r="AL27" s="72"/>
      <c r="AM27" s="72"/>
      <c r="AN27" s="72"/>
      <c r="AO27" s="72"/>
      <c r="AP27" s="73"/>
      <c r="AQ27" s="71"/>
      <c r="AR27" s="72"/>
      <c r="AS27" s="72"/>
      <c r="AT27" s="72"/>
      <c r="AU27" s="72"/>
      <c r="AV27" s="73"/>
      <c r="AW27" s="75">
        <v>-0.17549632002861193</v>
      </c>
      <c r="AX27" s="76">
        <v>-0.31744931941554144</v>
      </c>
      <c r="AY27" s="76">
        <v>1.9695712262624454</v>
      </c>
      <c r="AZ27" s="76">
        <v>-0.71176320660139014</v>
      </c>
      <c r="BA27" s="76">
        <v>0.23459012264466228</v>
      </c>
      <c r="BB27" s="77">
        <v>-2.0524304230333024</v>
      </c>
      <c r="BC27" s="65"/>
      <c r="BD27" s="78"/>
      <c r="BE27" s="78"/>
      <c r="BF27" s="78"/>
      <c r="BG27" s="78"/>
      <c r="BH27" s="70"/>
      <c r="BI27" s="65"/>
      <c r="BJ27" s="78"/>
      <c r="BK27" s="78"/>
      <c r="BL27" s="78"/>
      <c r="BM27" s="78"/>
      <c r="BN27" s="70"/>
      <c r="BO27" s="65"/>
      <c r="BP27" s="78"/>
      <c r="BQ27" s="78"/>
      <c r="BR27" s="78"/>
      <c r="BS27" s="78"/>
      <c r="BT27" s="70"/>
      <c r="BU27" s="65"/>
      <c r="BV27" s="78"/>
      <c r="BW27" s="78"/>
      <c r="BX27" s="78"/>
      <c r="BY27" s="78"/>
      <c r="BZ27" s="70"/>
      <c r="CA27" s="80"/>
      <c r="CB27" s="78"/>
      <c r="CC27" s="78"/>
      <c r="CD27" s="78"/>
      <c r="CE27" s="78"/>
      <c r="CF27" s="70"/>
    </row>
    <row r="28" spans="1:84" ht="12" customHeight="1">
      <c r="A28" s="2"/>
      <c r="B28" s="64">
        <v>16</v>
      </c>
      <c r="C28" s="65">
        <v>10</v>
      </c>
      <c r="D28" s="66" t="s">
        <v>2</v>
      </c>
      <c r="E28" s="69" t="s">
        <v>132</v>
      </c>
      <c r="F28" s="70"/>
      <c r="G28" s="71">
        <v>1437.5738536585366</v>
      </c>
      <c r="H28" s="72">
        <v>1437.5738536585366</v>
      </c>
      <c r="I28" s="72"/>
      <c r="J28" s="72"/>
      <c r="K28" s="72"/>
      <c r="L28" s="73"/>
      <c r="M28" s="71">
        <v>2875.1477073170736</v>
      </c>
      <c r="N28" s="72">
        <v>2875.1477073170736</v>
      </c>
      <c r="O28" s="72"/>
      <c r="P28" s="72"/>
      <c r="Q28" s="72"/>
      <c r="R28" s="73"/>
      <c r="S28" s="71">
        <v>1464</v>
      </c>
      <c r="T28" s="72">
        <v>1472</v>
      </c>
      <c r="U28" s="72">
        <v>1456</v>
      </c>
      <c r="V28" s="72">
        <v>1456</v>
      </c>
      <c r="W28" s="72">
        <v>1473</v>
      </c>
      <c r="X28" s="73">
        <v>1463</v>
      </c>
      <c r="Y28" s="71"/>
      <c r="Z28" s="72"/>
      <c r="AA28" s="72"/>
      <c r="AB28" s="72"/>
      <c r="AC28" s="72"/>
      <c r="AD28" s="73"/>
      <c r="AE28" s="71"/>
      <c r="AF28" s="72"/>
      <c r="AG28" s="72"/>
      <c r="AH28" s="72"/>
      <c r="AI28" s="72"/>
      <c r="AJ28" s="73"/>
      <c r="AK28" s="71"/>
      <c r="AL28" s="72"/>
      <c r="AM28" s="72"/>
      <c r="AN28" s="72"/>
      <c r="AO28" s="72"/>
      <c r="AP28" s="73"/>
      <c r="AQ28" s="71"/>
      <c r="AR28" s="72"/>
      <c r="AS28" s="72"/>
      <c r="AT28" s="72"/>
      <c r="AU28" s="72"/>
      <c r="AV28" s="73"/>
      <c r="AW28" s="75">
        <v>-2.604469865093495</v>
      </c>
      <c r="AX28" s="76">
        <v>-4.0831469420404503</v>
      </c>
      <c r="AY28" s="76">
        <v>-0.73147890096066925</v>
      </c>
      <c r="AZ28" s="76">
        <v>-0.83005737275713143</v>
      </c>
      <c r="BA28" s="76">
        <v>-4.4774608292263096</v>
      </c>
      <c r="BB28" s="77">
        <v>-2.9002052804828926</v>
      </c>
      <c r="BC28" s="65"/>
      <c r="BD28" s="78"/>
      <c r="BE28" s="78"/>
      <c r="BF28" s="78"/>
      <c r="BG28" s="78"/>
      <c r="BH28" s="70"/>
      <c r="BI28" s="65"/>
      <c r="BJ28" s="78"/>
      <c r="BK28" s="78"/>
      <c r="BL28" s="78"/>
      <c r="BM28" s="78"/>
      <c r="BN28" s="70"/>
      <c r="BO28" s="65"/>
      <c r="BP28" s="78"/>
      <c r="BQ28" s="78"/>
      <c r="BR28" s="78"/>
      <c r="BS28" s="78"/>
      <c r="BT28" s="70"/>
      <c r="BU28" s="65"/>
      <c r="BV28" s="78"/>
      <c r="BW28" s="78"/>
      <c r="BX28" s="78"/>
      <c r="BY28" s="78"/>
      <c r="BZ28" s="70"/>
      <c r="CA28" s="80"/>
      <c r="CB28" s="78"/>
      <c r="CC28" s="78"/>
      <c r="CD28" s="78"/>
      <c r="CE28" s="78"/>
      <c r="CF28" s="70"/>
    </row>
    <row r="29" spans="1:84" ht="12" customHeight="1">
      <c r="A29" s="2"/>
      <c r="B29" s="64">
        <v>17</v>
      </c>
      <c r="C29" s="65">
        <v>10</v>
      </c>
      <c r="D29" s="66" t="s">
        <v>2</v>
      </c>
      <c r="E29" s="69" t="s">
        <v>134</v>
      </c>
      <c r="F29" s="70"/>
      <c r="G29" s="71">
        <v>791.88390243902438</v>
      </c>
      <c r="H29" s="72">
        <v>791.88390243902438</v>
      </c>
      <c r="I29" s="72"/>
      <c r="J29" s="72"/>
      <c r="K29" s="72"/>
      <c r="L29" s="73"/>
      <c r="M29" s="71">
        <v>1583.7678048780488</v>
      </c>
      <c r="N29" s="72">
        <v>1583.7678048780488</v>
      </c>
      <c r="O29" s="72"/>
      <c r="P29" s="72"/>
      <c r="Q29" s="72"/>
      <c r="R29" s="73"/>
      <c r="S29" s="71">
        <v>798.2</v>
      </c>
      <c r="T29" s="72">
        <v>792</v>
      </c>
      <c r="U29" s="72">
        <v>808</v>
      </c>
      <c r="V29" s="72">
        <v>786</v>
      </c>
      <c r="W29" s="72">
        <v>786</v>
      </c>
      <c r="X29" s="73">
        <v>819</v>
      </c>
      <c r="Y29" s="71"/>
      <c r="Z29" s="72"/>
      <c r="AA29" s="72"/>
      <c r="AB29" s="72"/>
      <c r="AC29" s="72"/>
      <c r="AD29" s="73"/>
      <c r="AE29" s="71"/>
      <c r="AF29" s="72"/>
      <c r="AG29" s="72"/>
      <c r="AH29" s="72"/>
      <c r="AI29" s="72"/>
      <c r="AJ29" s="73"/>
      <c r="AK29" s="71"/>
      <c r="AL29" s="72"/>
      <c r="AM29" s="72"/>
      <c r="AN29" s="72"/>
      <c r="AO29" s="72"/>
      <c r="AP29" s="73"/>
      <c r="AQ29" s="71"/>
      <c r="AR29" s="72"/>
      <c r="AS29" s="72"/>
      <c r="AT29" s="72"/>
      <c r="AU29" s="72"/>
      <c r="AV29" s="73"/>
      <c r="AW29" s="75">
        <v>-0.98778292763148645</v>
      </c>
      <c r="AX29" s="76">
        <v>-0.28787577787657836</v>
      </c>
      <c r="AY29" s="76">
        <v>-1.6186851471288621</v>
      </c>
      <c r="AZ29" s="76">
        <v>-2.2594452138058774</v>
      </c>
      <c r="BA29" s="76">
        <v>-1.5201066753323889</v>
      </c>
      <c r="BB29" s="77">
        <v>0.74719817598629668</v>
      </c>
      <c r="BC29" s="65"/>
      <c r="BD29" s="78"/>
      <c r="BE29" s="78"/>
      <c r="BF29" s="78"/>
      <c r="BG29" s="78"/>
      <c r="BH29" s="70"/>
      <c r="BI29" s="65"/>
      <c r="BJ29" s="78"/>
      <c r="BK29" s="78"/>
      <c r="BL29" s="78"/>
      <c r="BM29" s="78"/>
      <c r="BN29" s="70"/>
      <c r="BO29" s="65"/>
      <c r="BP29" s="78"/>
      <c r="BQ29" s="78"/>
      <c r="BR29" s="78"/>
      <c r="BS29" s="78"/>
      <c r="BT29" s="70"/>
      <c r="BU29" s="65"/>
      <c r="BV29" s="78"/>
      <c r="BW29" s="78"/>
      <c r="BX29" s="78"/>
      <c r="BY29" s="78"/>
      <c r="BZ29" s="70"/>
      <c r="CA29" s="80"/>
      <c r="CB29" s="78"/>
      <c r="CC29" s="78"/>
      <c r="CD29" s="78"/>
      <c r="CE29" s="78"/>
      <c r="CF29" s="70"/>
    </row>
    <row r="30" spans="1:84" ht="12" customHeight="1">
      <c r="A30" s="2"/>
      <c r="B30" s="64">
        <v>18</v>
      </c>
      <c r="C30" s="65">
        <v>10</v>
      </c>
      <c r="D30" s="66" t="s">
        <v>2</v>
      </c>
      <c r="E30" s="69" t="s">
        <v>135</v>
      </c>
      <c r="F30" s="70"/>
      <c r="G30" s="71">
        <v>1583.7678048780488</v>
      </c>
      <c r="H30" s="72">
        <v>1583.7678048780488</v>
      </c>
      <c r="I30" s="72"/>
      <c r="J30" s="72"/>
      <c r="K30" s="72"/>
      <c r="L30" s="73"/>
      <c r="M30" s="71">
        <v>3167.5356097560975</v>
      </c>
      <c r="N30" s="72">
        <v>3167.5356097560975</v>
      </c>
      <c r="O30" s="72"/>
      <c r="P30" s="72"/>
      <c r="Q30" s="72"/>
      <c r="R30" s="73"/>
      <c r="S30" s="71">
        <v>1584.4</v>
      </c>
      <c r="T30" s="72">
        <v>1611</v>
      </c>
      <c r="U30" s="72">
        <v>1576</v>
      </c>
      <c r="V30" s="72">
        <v>1578</v>
      </c>
      <c r="W30" s="72">
        <v>1575</v>
      </c>
      <c r="X30" s="73">
        <v>1582</v>
      </c>
      <c r="Y30" s="71"/>
      <c r="Z30" s="72"/>
      <c r="AA30" s="72"/>
      <c r="AB30" s="72"/>
      <c r="AC30" s="72"/>
      <c r="AD30" s="73"/>
      <c r="AE30" s="71"/>
      <c r="AF30" s="72"/>
      <c r="AG30" s="72"/>
      <c r="AH30" s="72"/>
      <c r="AI30" s="72"/>
      <c r="AJ30" s="73"/>
      <c r="AK30" s="71"/>
      <c r="AL30" s="72"/>
      <c r="AM30" s="72"/>
      <c r="AN30" s="72"/>
      <c r="AO30" s="72"/>
      <c r="AP30" s="73"/>
      <c r="AQ30" s="71"/>
      <c r="AR30" s="72"/>
      <c r="AS30" s="72"/>
      <c r="AT30" s="72"/>
      <c r="AU30" s="72"/>
      <c r="AV30" s="73"/>
      <c r="AW30" s="75">
        <v>0.31345290008184534</v>
      </c>
      <c r="AX30" s="76">
        <v>0.94435511957922103</v>
      </c>
      <c r="AY30" s="76">
        <v>0.2543058170039636</v>
      </c>
      <c r="AZ30" s="76">
        <v>2.0287183093403272</v>
      </c>
      <c r="BA30" s="76">
        <v>-1.9144205625182487</v>
      </c>
      <c r="BB30" s="77">
        <v>0.2543058170039636</v>
      </c>
      <c r="BC30" s="65"/>
      <c r="BD30" s="78"/>
      <c r="BE30" s="78"/>
      <c r="BF30" s="78"/>
      <c r="BG30" s="78"/>
      <c r="BH30" s="70"/>
      <c r="BI30" s="65"/>
      <c r="BJ30" s="78"/>
      <c r="BK30" s="78"/>
      <c r="BL30" s="78"/>
      <c r="BM30" s="78"/>
      <c r="BN30" s="70"/>
      <c r="BO30" s="65"/>
      <c r="BP30" s="78"/>
      <c r="BQ30" s="78"/>
      <c r="BR30" s="78"/>
      <c r="BS30" s="78"/>
      <c r="BT30" s="70"/>
      <c r="BU30" s="65"/>
      <c r="BV30" s="78"/>
      <c r="BW30" s="78"/>
      <c r="BX30" s="78"/>
      <c r="BY30" s="78"/>
      <c r="BZ30" s="70"/>
      <c r="CA30" s="80"/>
      <c r="CB30" s="78"/>
      <c r="CC30" s="78"/>
      <c r="CD30" s="78"/>
      <c r="CE30" s="78"/>
      <c r="CF30" s="70"/>
    </row>
    <row r="31" spans="1:84" ht="12" customHeight="1">
      <c r="A31" s="2"/>
      <c r="B31" s="64">
        <v>19</v>
      </c>
      <c r="C31" s="65">
        <v>10</v>
      </c>
      <c r="D31" s="66" t="s">
        <v>3</v>
      </c>
      <c r="E31" s="69" t="s">
        <v>67</v>
      </c>
      <c r="F31" s="70"/>
      <c r="G31" s="71">
        <v>356.32195121951219</v>
      </c>
      <c r="H31" s="72">
        <v>356.32195121951219</v>
      </c>
      <c r="I31" s="72"/>
      <c r="J31" s="72"/>
      <c r="K31" s="72"/>
      <c r="L31" s="73"/>
      <c r="M31" s="71">
        <v>712.64390243902437</v>
      </c>
      <c r="N31" s="72">
        <v>712.64390243902437</v>
      </c>
      <c r="O31" s="72"/>
      <c r="P31" s="72"/>
      <c r="Q31" s="72"/>
      <c r="R31" s="73"/>
      <c r="S31" s="71">
        <v>354.2</v>
      </c>
      <c r="T31" s="72">
        <v>349</v>
      </c>
      <c r="U31" s="72">
        <v>342</v>
      </c>
      <c r="V31" s="72">
        <v>364</v>
      </c>
      <c r="W31" s="72">
        <v>338</v>
      </c>
      <c r="X31" s="73">
        <v>378</v>
      </c>
      <c r="Y31" s="71"/>
      <c r="Z31" s="72"/>
      <c r="AA31" s="72"/>
      <c r="AB31" s="72"/>
      <c r="AC31" s="72"/>
      <c r="AD31" s="73"/>
      <c r="AE31" s="71"/>
      <c r="AF31" s="72"/>
      <c r="AG31" s="72"/>
      <c r="AH31" s="72"/>
      <c r="AI31" s="72"/>
      <c r="AJ31" s="73"/>
      <c r="AK31" s="71"/>
      <c r="AL31" s="72"/>
      <c r="AM31" s="72"/>
      <c r="AN31" s="72"/>
      <c r="AO31" s="72"/>
      <c r="AP31" s="73"/>
      <c r="AQ31" s="71"/>
      <c r="AR31" s="72"/>
      <c r="AS31" s="72"/>
      <c r="AT31" s="72"/>
      <c r="AU31" s="72"/>
      <c r="AV31" s="73"/>
      <c r="AW31" s="75">
        <v>-0.59551515483393658</v>
      </c>
      <c r="AX31" s="76">
        <v>-2.0548695342660794</v>
      </c>
      <c r="AY31" s="76">
        <v>-4.0193850450401136</v>
      </c>
      <c r="AZ31" s="76">
        <v>2.1548065602497113</v>
      </c>
      <c r="BA31" s="76">
        <v>-5.1419653369109808</v>
      </c>
      <c r="BB31" s="77">
        <v>6.0838375817977797</v>
      </c>
      <c r="BC31" s="65"/>
      <c r="BD31" s="78"/>
      <c r="BE31" s="78"/>
      <c r="BF31" s="78"/>
      <c r="BG31" s="78"/>
      <c r="BH31" s="70"/>
      <c r="BI31" s="65"/>
      <c r="BJ31" s="78"/>
      <c r="BK31" s="78"/>
      <c r="BL31" s="78"/>
      <c r="BM31" s="78"/>
      <c r="BN31" s="70"/>
      <c r="BO31" s="65"/>
      <c r="BP31" s="78"/>
      <c r="BQ31" s="78"/>
      <c r="BR31" s="78"/>
      <c r="BS31" s="78"/>
      <c r="BT31" s="70"/>
      <c r="BU31" s="65"/>
      <c r="BV31" s="78"/>
      <c r="BW31" s="78"/>
      <c r="BX31" s="78"/>
      <c r="BY31" s="78"/>
      <c r="BZ31" s="70"/>
      <c r="CA31" s="80"/>
      <c r="CB31" s="78"/>
      <c r="CC31" s="78"/>
      <c r="CD31" s="78"/>
      <c r="CE31" s="78"/>
      <c r="CF31" s="70"/>
    </row>
    <row r="32" spans="1:84" ht="12" customHeight="1">
      <c r="A32" s="2"/>
      <c r="B32" s="64">
        <v>20</v>
      </c>
      <c r="C32" s="65">
        <v>10</v>
      </c>
      <c r="D32" s="66" t="s">
        <v>3</v>
      </c>
      <c r="E32" s="69" t="s">
        <v>136</v>
      </c>
      <c r="F32" s="70"/>
      <c r="G32" s="71">
        <v>534.48292682926831</v>
      </c>
      <c r="H32" s="72">
        <v>534.48292682926831</v>
      </c>
      <c r="I32" s="72"/>
      <c r="J32" s="72"/>
      <c r="K32" s="72"/>
      <c r="L32" s="73"/>
      <c r="M32" s="71">
        <v>1068.9658536585366</v>
      </c>
      <c r="N32" s="72">
        <v>1068.9658536585366</v>
      </c>
      <c r="O32" s="72"/>
      <c r="P32" s="72"/>
      <c r="Q32" s="72"/>
      <c r="R32" s="73"/>
      <c r="S32" s="71">
        <v>538.20000000000005</v>
      </c>
      <c r="T32" s="72">
        <v>549</v>
      </c>
      <c r="U32" s="72">
        <v>556</v>
      </c>
      <c r="V32" s="72">
        <v>531</v>
      </c>
      <c r="W32" s="72">
        <v>544</v>
      </c>
      <c r="X32" s="73">
        <v>511</v>
      </c>
      <c r="Y32" s="71"/>
      <c r="Z32" s="72"/>
      <c r="AA32" s="72"/>
      <c r="AB32" s="72"/>
      <c r="AC32" s="72"/>
      <c r="AD32" s="73"/>
      <c r="AE32" s="71"/>
      <c r="AF32" s="72"/>
      <c r="AG32" s="72"/>
      <c r="AH32" s="72"/>
      <c r="AI32" s="72"/>
      <c r="AJ32" s="73"/>
      <c r="AK32" s="71"/>
      <c r="AL32" s="72"/>
      <c r="AM32" s="72"/>
      <c r="AN32" s="72"/>
      <c r="AO32" s="72"/>
      <c r="AP32" s="73"/>
      <c r="AQ32" s="71"/>
      <c r="AR32" s="72"/>
      <c r="AS32" s="72"/>
      <c r="AT32" s="72"/>
      <c r="AU32" s="72"/>
      <c r="AV32" s="73"/>
      <c r="AW32" s="75">
        <v>0.69545218081756843</v>
      </c>
      <c r="AX32" s="76">
        <v>2.7160967061851338</v>
      </c>
      <c r="AY32" s="76">
        <v>4.0257737133678306</v>
      </c>
      <c r="AZ32" s="76">
        <v>-0.65164416942748993</v>
      </c>
      <c r="BA32" s="76">
        <v>1.7806131296260741</v>
      </c>
      <c r="BB32" s="77">
        <v>-4.3935784756637393</v>
      </c>
      <c r="BC32" s="65"/>
      <c r="BD32" s="78"/>
      <c r="BE32" s="78"/>
      <c r="BF32" s="78"/>
      <c r="BG32" s="78"/>
      <c r="BH32" s="70"/>
      <c r="BI32" s="65"/>
      <c r="BJ32" s="78"/>
      <c r="BK32" s="78"/>
      <c r="BL32" s="78"/>
      <c r="BM32" s="78"/>
      <c r="BN32" s="70"/>
      <c r="BO32" s="65"/>
      <c r="BP32" s="78"/>
      <c r="BQ32" s="78"/>
      <c r="BR32" s="78"/>
      <c r="BS32" s="78"/>
      <c r="BT32" s="70"/>
      <c r="BU32" s="65"/>
      <c r="BV32" s="78"/>
      <c r="BW32" s="78"/>
      <c r="BX32" s="78"/>
      <c r="BY32" s="78"/>
      <c r="BZ32" s="70"/>
      <c r="CA32" s="80"/>
      <c r="CB32" s="78"/>
      <c r="CC32" s="78"/>
      <c r="CD32" s="78"/>
      <c r="CE32" s="78"/>
      <c r="CF32" s="70"/>
    </row>
    <row r="33" spans="1:84" ht="12" customHeight="1">
      <c r="A33" s="2"/>
      <c r="B33" s="64">
        <v>21</v>
      </c>
      <c r="C33" s="65">
        <v>10</v>
      </c>
      <c r="D33" s="66" t="s">
        <v>3</v>
      </c>
      <c r="E33" s="69" t="s">
        <v>89</v>
      </c>
      <c r="F33" s="70"/>
      <c r="G33" s="71">
        <v>178.16097560975609</v>
      </c>
      <c r="H33" s="72">
        <v>178.16097560975609</v>
      </c>
      <c r="I33" s="72"/>
      <c r="J33" s="72"/>
      <c r="K33" s="72"/>
      <c r="L33" s="73"/>
      <c r="M33" s="71">
        <v>356.32195121951219</v>
      </c>
      <c r="N33" s="72">
        <v>356.32195121951219</v>
      </c>
      <c r="O33" s="72"/>
      <c r="P33" s="72"/>
      <c r="Q33" s="72"/>
      <c r="R33" s="73"/>
      <c r="S33" s="71">
        <v>178.2</v>
      </c>
      <c r="T33" s="72">
        <v>177</v>
      </c>
      <c r="U33" s="72">
        <v>183</v>
      </c>
      <c r="V33" s="72">
        <v>187</v>
      </c>
      <c r="W33" s="72">
        <v>171</v>
      </c>
      <c r="X33" s="73">
        <v>173</v>
      </c>
      <c r="Y33" s="71"/>
      <c r="Z33" s="72"/>
      <c r="AA33" s="72"/>
      <c r="AB33" s="72"/>
      <c r="AC33" s="72"/>
      <c r="AD33" s="73"/>
      <c r="AE33" s="71"/>
      <c r="AF33" s="72"/>
      <c r="AG33" s="72"/>
      <c r="AH33" s="72"/>
      <c r="AI33" s="72"/>
      <c r="AJ33" s="73"/>
      <c r="AK33" s="71"/>
      <c r="AL33" s="72"/>
      <c r="AM33" s="72"/>
      <c r="AN33" s="72"/>
      <c r="AO33" s="72"/>
      <c r="AP33" s="73"/>
      <c r="AQ33" s="71"/>
      <c r="AR33" s="72"/>
      <c r="AS33" s="72"/>
      <c r="AT33" s="72"/>
      <c r="AU33" s="72"/>
      <c r="AV33" s="73"/>
      <c r="AW33" s="75">
        <v>2.1904005695039253E-2</v>
      </c>
      <c r="AX33" s="76">
        <v>-0.65164416942747883</v>
      </c>
      <c r="AY33" s="76">
        <v>2.716096706185156</v>
      </c>
      <c r="AZ33" s="76">
        <v>4.9612572899268903</v>
      </c>
      <c r="BA33" s="76">
        <v>-4.0193850450401136</v>
      </c>
      <c r="BB33" s="77">
        <v>-2.8968047531692354</v>
      </c>
      <c r="BC33" s="65"/>
      <c r="BD33" s="78"/>
      <c r="BE33" s="78"/>
      <c r="BF33" s="78"/>
      <c r="BG33" s="78"/>
      <c r="BH33" s="70"/>
      <c r="BI33" s="65"/>
      <c r="BJ33" s="78"/>
      <c r="BK33" s="78"/>
      <c r="BL33" s="78"/>
      <c r="BM33" s="78"/>
      <c r="BN33" s="70"/>
      <c r="BO33" s="65"/>
      <c r="BP33" s="78"/>
      <c r="BQ33" s="78"/>
      <c r="BR33" s="78"/>
      <c r="BS33" s="78"/>
      <c r="BT33" s="70"/>
      <c r="BU33" s="65"/>
      <c r="BV33" s="78"/>
      <c r="BW33" s="78"/>
      <c r="BX33" s="78"/>
      <c r="BY33" s="78"/>
      <c r="BZ33" s="70"/>
      <c r="CA33" s="80"/>
      <c r="CB33" s="78"/>
      <c r="CC33" s="78"/>
      <c r="CD33" s="78"/>
      <c r="CE33" s="78"/>
      <c r="CF33" s="70"/>
    </row>
    <row r="34" spans="1:84" ht="12" customHeight="1">
      <c r="A34" s="2" t="s">
        <v>137</v>
      </c>
      <c r="B34" s="64">
        <v>22</v>
      </c>
      <c r="C34" s="65">
        <v>10</v>
      </c>
      <c r="D34" s="66" t="s">
        <v>3</v>
      </c>
      <c r="E34" s="69" t="s">
        <v>91</v>
      </c>
      <c r="F34" s="70"/>
      <c r="G34" s="71">
        <v>22.270121951219512</v>
      </c>
      <c r="H34" s="72">
        <v>22.270121951219512</v>
      </c>
      <c r="I34" s="72"/>
      <c r="J34" s="72"/>
      <c r="K34" s="72"/>
      <c r="L34" s="73"/>
      <c r="M34" s="71">
        <v>44.540243902439023</v>
      </c>
      <c r="N34" s="72">
        <v>44.540243902439023</v>
      </c>
      <c r="O34" s="72"/>
      <c r="P34" s="72"/>
      <c r="Q34" s="72"/>
      <c r="R34" s="73"/>
      <c r="S34" s="71">
        <v>22.4</v>
      </c>
      <c r="T34" s="72">
        <v>23</v>
      </c>
      <c r="U34" s="72">
        <v>23</v>
      </c>
      <c r="V34" s="72">
        <v>21</v>
      </c>
      <c r="W34" s="72">
        <v>23</v>
      </c>
      <c r="X34" s="73">
        <v>22</v>
      </c>
      <c r="Y34" s="71"/>
      <c r="Z34" s="72"/>
      <c r="AA34" s="72"/>
      <c r="AB34" s="72"/>
      <c r="AC34" s="72"/>
      <c r="AD34" s="73"/>
      <c r="AE34" s="71"/>
      <c r="AF34" s="72"/>
      <c r="AG34" s="72"/>
      <c r="AH34" s="72"/>
      <c r="AI34" s="72"/>
      <c r="AJ34" s="73"/>
      <c r="AK34" s="71"/>
      <c r="AL34" s="72"/>
      <c r="AM34" s="72"/>
      <c r="AN34" s="72"/>
      <c r="AO34" s="72"/>
      <c r="AP34" s="73"/>
      <c r="AQ34" s="71"/>
      <c r="AR34" s="72"/>
      <c r="AS34" s="72"/>
      <c r="AT34" s="72"/>
      <c r="AU34" s="72"/>
      <c r="AV34" s="73"/>
      <c r="AW34" s="75">
        <v>0.58319415163048394</v>
      </c>
      <c r="AX34" s="76">
        <v>3.2773868521205785</v>
      </c>
      <c r="AY34" s="76">
        <v>3.2773868521205785</v>
      </c>
      <c r="AZ34" s="76">
        <v>-5.7032554828464255</v>
      </c>
      <c r="BA34" s="76">
        <v>3.2773868521205785</v>
      </c>
      <c r="BB34" s="77">
        <v>-1.2129343153629235</v>
      </c>
      <c r="BC34" s="65"/>
      <c r="BD34" s="78"/>
      <c r="BE34" s="78"/>
      <c r="BF34" s="78"/>
      <c r="BG34" s="78"/>
      <c r="BH34" s="70"/>
      <c r="BI34" s="65"/>
      <c r="BJ34" s="78"/>
      <c r="BK34" s="78"/>
      <c r="BL34" s="78"/>
      <c r="BM34" s="78"/>
      <c r="BN34" s="70"/>
      <c r="BO34" s="65"/>
      <c r="BP34" s="78"/>
      <c r="BQ34" s="78"/>
      <c r="BR34" s="78"/>
      <c r="BS34" s="78"/>
      <c r="BT34" s="70"/>
      <c r="BU34" s="65"/>
      <c r="BV34" s="78"/>
      <c r="BW34" s="78"/>
      <c r="BX34" s="78"/>
      <c r="BY34" s="78"/>
      <c r="BZ34" s="70"/>
      <c r="CA34" s="80"/>
      <c r="CB34" s="78"/>
      <c r="CC34" s="78"/>
      <c r="CD34" s="78"/>
      <c r="CE34" s="78"/>
      <c r="CF34" s="70"/>
    </row>
    <row r="35" spans="1:84" ht="12" customHeight="1">
      <c r="A35" s="2"/>
      <c r="B35" s="64">
        <v>23</v>
      </c>
      <c r="C35" s="65">
        <v>10</v>
      </c>
      <c r="D35" s="66" t="s">
        <v>3</v>
      </c>
      <c r="E35" s="69" t="s">
        <v>138</v>
      </c>
      <c r="F35" s="70"/>
      <c r="G35" s="71">
        <v>641.37951219512195</v>
      </c>
      <c r="H35" s="72">
        <v>641.37951219512195</v>
      </c>
      <c r="I35" s="72"/>
      <c r="J35" s="72"/>
      <c r="K35" s="72"/>
      <c r="L35" s="73"/>
      <c r="M35" s="71">
        <v>1282.7590243902439</v>
      </c>
      <c r="N35" s="72">
        <v>1282.7590243902439</v>
      </c>
      <c r="O35" s="72"/>
      <c r="P35" s="72"/>
      <c r="Q35" s="72"/>
      <c r="R35" s="73"/>
      <c r="S35" s="71">
        <v>639</v>
      </c>
      <c r="T35" s="72">
        <v>619</v>
      </c>
      <c r="U35" s="72">
        <v>644</v>
      </c>
      <c r="V35" s="72">
        <v>634</v>
      </c>
      <c r="W35" s="72">
        <v>648</v>
      </c>
      <c r="X35" s="73">
        <v>650</v>
      </c>
      <c r="Y35" s="71"/>
      <c r="Z35" s="72"/>
      <c r="AA35" s="72"/>
      <c r="AB35" s="72"/>
      <c r="AC35" s="72"/>
      <c r="AD35" s="73"/>
      <c r="AE35" s="71"/>
      <c r="AF35" s="72"/>
      <c r="AG35" s="72"/>
      <c r="AH35" s="72"/>
      <c r="AI35" s="72"/>
      <c r="AJ35" s="73"/>
      <c r="AK35" s="71"/>
      <c r="AL35" s="72"/>
      <c r="AM35" s="72"/>
      <c r="AN35" s="72"/>
      <c r="AO35" s="72"/>
      <c r="AP35" s="73"/>
      <c r="AQ35" s="71"/>
      <c r="AR35" s="72"/>
      <c r="AS35" s="72"/>
      <c r="AT35" s="72"/>
      <c r="AU35" s="72"/>
      <c r="AV35" s="73"/>
      <c r="AW35" s="75">
        <v>-0.37099909645976759</v>
      </c>
      <c r="AX35" s="76">
        <v>-3.4892776849899776</v>
      </c>
      <c r="AY35" s="76">
        <v>0.40857055067278214</v>
      </c>
      <c r="AZ35" s="76">
        <v>-1.1505687435923173</v>
      </c>
      <c r="BA35" s="76">
        <v>1.0322262683788219</v>
      </c>
      <c r="BB35" s="77">
        <v>1.3440541272318418</v>
      </c>
      <c r="BC35" s="65"/>
      <c r="BD35" s="78"/>
      <c r="BE35" s="78"/>
      <c r="BF35" s="78"/>
      <c r="BG35" s="78"/>
      <c r="BH35" s="70"/>
      <c r="BI35" s="65"/>
      <c r="BJ35" s="78"/>
      <c r="BK35" s="78"/>
      <c r="BL35" s="78"/>
      <c r="BM35" s="78"/>
      <c r="BN35" s="70"/>
      <c r="BO35" s="65"/>
      <c r="BP35" s="78"/>
      <c r="BQ35" s="78"/>
      <c r="BR35" s="78"/>
      <c r="BS35" s="78"/>
      <c r="BT35" s="70"/>
      <c r="BU35" s="65"/>
      <c r="BV35" s="78"/>
      <c r="BW35" s="78"/>
      <c r="BX35" s="78"/>
      <c r="BY35" s="78"/>
      <c r="BZ35" s="70"/>
      <c r="CA35" s="80"/>
      <c r="CB35" s="78"/>
      <c r="CC35" s="78"/>
      <c r="CD35" s="78"/>
      <c r="CE35" s="78"/>
      <c r="CF35" s="70"/>
    </row>
    <row r="36" spans="1:84" ht="12" customHeight="1">
      <c r="A36" s="2"/>
      <c r="B36" s="64">
        <v>24</v>
      </c>
      <c r="C36" s="65">
        <v>10</v>
      </c>
      <c r="D36" s="66" t="s">
        <v>3</v>
      </c>
      <c r="E36" s="69" t="s">
        <v>139</v>
      </c>
      <c r="F36" s="70"/>
      <c r="G36" s="71">
        <v>1068.9658536585366</v>
      </c>
      <c r="H36" s="72">
        <v>534.48292682926831</v>
      </c>
      <c r="I36" s="72"/>
      <c r="J36" s="72"/>
      <c r="K36" s="72"/>
      <c r="L36" s="73">
        <v>534.48292682926831</v>
      </c>
      <c r="M36" s="71">
        <v>2137.9317073170732</v>
      </c>
      <c r="N36" s="72">
        <v>1068.9658536585366</v>
      </c>
      <c r="O36" s="72"/>
      <c r="P36" s="72"/>
      <c r="Q36" s="72"/>
      <c r="R36" s="73">
        <v>1068.9658536585366</v>
      </c>
      <c r="S36" s="71">
        <v>528.4</v>
      </c>
      <c r="T36" s="72">
        <v>519</v>
      </c>
      <c r="U36" s="72">
        <v>528</v>
      </c>
      <c r="V36" s="72">
        <v>520</v>
      </c>
      <c r="W36" s="72">
        <v>546</v>
      </c>
      <c r="X36" s="73">
        <v>529</v>
      </c>
      <c r="Y36" s="71"/>
      <c r="Z36" s="72"/>
      <c r="AA36" s="72"/>
      <c r="AB36" s="72"/>
      <c r="AC36" s="72"/>
      <c r="AD36" s="73"/>
      <c r="AE36" s="71"/>
      <c r="AF36" s="72"/>
      <c r="AG36" s="72"/>
      <c r="AH36" s="72"/>
      <c r="AI36" s="72"/>
      <c r="AJ36" s="73"/>
      <c r="AK36" s="71"/>
      <c r="AL36" s="72"/>
      <c r="AM36" s="72"/>
      <c r="AN36" s="72"/>
      <c r="AO36" s="72"/>
      <c r="AP36" s="73"/>
      <c r="AQ36" s="71">
        <v>548.79999999999995</v>
      </c>
      <c r="AR36" s="72">
        <v>549</v>
      </c>
      <c r="AS36" s="72">
        <v>565</v>
      </c>
      <c r="AT36" s="72">
        <v>547</v>
      </c>
      <c r="AU36" s="72">
        <v>564</v>
      </c>
      <c r="AV36" s="73">
        <v>519</v>
      </c>
      <c r="AW36" s="75">
        <v>0.77029086694226923</v>
      </c>
      <c r="AX36" s="76">
        <v>-9.0354023492045243E-2</v>
      </c>
      <c r="AY36" s="76">
        <v>2.2483549179056039</v>
      </c>
      <c r="AZ36" s="76">
        <v>-0.18390238114796009</v>
      </c>
      <c r="BA36" s="76">
        <v>3.8386769980560231</v>
      </c>
      <c r="BB36" s="77">
        <v>-1.9613211766101757</v>
      </c>
      <c r="BC36" s="65"/>
      <c r="BD36" s="78"/>
      <c r="BE36" s="78"/>
      <c r="BF36" s="78"/>
      <c r="BG36" s="78"/>
      <c r="BH36" s="70"/>
      <c r="BI36" s="65"/>
      <c r="BJ36" s="78"/>
      <c r="BK36" s="78"/>
      <c r="BL36" s="78"/>
      <c r="BM36" s="78"/>
      <c r="BN36" s="70"/>
      <c r="BO36" s="65"/>
      <c r="BP36" s="78"/>
      <c r="BQ36" s="78"/>
      <c r="BR36" s="78"/>
      <c r="BS36" s="78"/>
      <c r="BT36" s="70"/>
      <c r="BU36" s="65"/>
      <c r="BV36" s="78"/>
      <c r="BW36" s="78"/>
      <c r="BX36" s="78"/>
      <c r="BY36" s="78"/>
      <c r="BZ36" s="70"/>
      <c r="CA36" s="80"/>
      <c r="CB36" s="78"/>
      <c r="CC36" s="78"/>
      <c r="CD36" s="78"/>
      <c r="CE36" s="78"/>
      <c r="CF36" s="70"/>
    </row>
    <row r="37" spans="1:84" ht="12" customHeight="1">
      <c r="A37" s="2"/>
      <c r="B37" s="64">
        <v>25</v>
      </c>
      <c r="C37" s="65">
        <v>10</v>
      </c>
      <c r="D37" s="66" t="s">
        <v>3</v>
      </c>
      <c r="E37" s="69" t="s">
        <v>140</v>
      </c>
      <c r="F37" s="70"/>
      <c r="G37" s="71">
        <v>213.79317073170731</v>
      </c>
      <c r="H37" s="72">
        <v>213.79317073170731</v>
      </c>
      <c r="I37" s="72"/>
      <c r="J37" s="72"/>
      <c r="K37" s="72"/>
      <c r="L37" s="73"/>
      <c r="M37" s="71">
        <v>427.58634146341467</v>
      </c>
      <c r="N37" s="72">
        <v>427.58634146341467</v>
      </c>
      <c r="O37" s="72"/>
      <c r="P37" s="72"/>
      <c r="Q37" s="72"/>
      <c r="R37" s="73"/>
      <c r="S37" s="71">
        <v>220.4</v>
      </c>
      <c r="T37" s="72">
        <v>222</v>
      </c>
      <c r="U37" s="72">
        <v>221</v>
      </c>
      <c r="V37" s="72">
        <v>220</v>
      </c>
      <c r="W37" s="72">
        <v>216</v>
      </c>
      <c r="X37" s="73">
        <v>223</v>
      </c>
      <c r="Y37" s="71"/>
      <c r="Z37" s="72"/>
      <c r="AA37" s="72"/>
      <c r="AB37" s="72"/>
      <c r="AC37" s="72"/>
      <c r="AD37" s="73"/>
      <c r="AE37" s="71"/>
      <c r="AF37" s="72"/>
      <c r="AG37" s="72"/>
      <c r="AH37" s="72"/>
      <c r="AI37" s="72"/>
      <c r="AJ37" s="73"/>
      <c r="AK37" s="71"/>
      <c r="AL37" s="72"/>
      <c r="AM37" s="72"/>
      <c r="AN37" s="72"/>
      <c r="AO37" s="72"/>
      <c r="AP37" s="73"/>
      <c r="AQ37" s="71"/>
      <c r="AR37" s="72"/>
      <c r="AS37" s="72"/>
      <c r="AT37" s="72"/>
      <c r="AU37" s="72"/>
      <c r="AV37" s="73"/>
      <c r="AW37" s="75">
        <v>3.090290136808771</v>
      </c>
      <c r="AX37" s="76">
        <v>3.8386769980560231</v>
      </c>
      <c r="AY37" s="76">
        <v>3.3709352097764933</v>
      </c>
      <c r="AZ37" s="76">
        <v>2.9031934214969635</v>
      </c>
      <c r="BA37" s="76">
        <v>1.0322262683788441</v>
      </c>
      <c r="BB37" s="77">
        <v>4.306418786335553</v>
      </c>
      <c r="BC37" s="65"/>
      <c r="BD37" s="78"/>
      <c r="BE37" s="78"/>
      <c r="BF37" s="78"/>
      <c r="BG37" s="78"/>
      <c r="BH37" s="70"/>
      <c r="BI37" s="65"/>
      <c r="BJ37" s="78"/>
      <c r="BK37" s="78"/>
      <c r="BL37" s="78"/>
      <c r="BM37" s="78"/>
      <c r="BN37" s="70"/>
      <c r="BO37" s="65"/>
      <c r="BP37" s="78"/>
      <c r="BQ37" s="78"/>
      <c r="BR37" s="78"/>
      <c r="BS37" s="78"/>
      <c r="BT37" s="70"/>
      <c r="BU37" s="65"/>
      <c r="BV37" s="78"/>
      <c r="BW37" s="78"/>
      <c r="BX37" s="78"/>
      <c r="BY37" s="78"/>
      <c r="BZ37" s="70"/>
      <c r="CA37" s="80"/>
      <c r="CB37" s="78"/>
      <c r="CC37" s="78"/>
      <c r="CD37" s="78"/>
      <c r="CE37" s="78"/>
      <c r="CF37" s="70"/>
    </row>
    <row r="38" spans="1:84" ht="12" customHeight="1">
      <c r="A38" s="2"/>
      <c r="B38" s="64">
        <v>26</v>
      </c>
      <c r="C38" s="65">
        <v>10</v>
      </c>
      <c r="D38" s="66" t="s">
        <v>3</v>
      </c>
      <c r="E38" s="69" t="s">
        <v>95</v>
      </c>
      <c r="F38" s="70"/>
      <c r="G38" s="71">
        <v>356.32195121951219</v>
      </c>
      <c r="H38" s="72">
        <v>178.16097560975609</v>
      </c>
      <c r="I38" s="72"/>
      <c r="J38" s="72"/>
      <c r="K38" s="72"/>
      <c r="L38" s="73">
        <v>178.16097560975609</v>
      </c>
      <c r="M38" s="71">
        <v>712.64390243902437</v>
      </c>
      <c r="N38" s="72">
        <v>356.32195121951219</v>
      </c>
      <c r="O38" s="72"/>
      <c r="P38" s="72"/>
      <c r="Q38" s="72"/>
      <c r="R38" s="73">
        <v>356.32195121951219</v>
      </c>
      <c r="S38" s="71">
        <v>177.2</v>
      </c>
      <c r="T38" s="72">
        <v>175</v>
      </c>
      <c r="U38" s="72">
        <v>176</v>
      </c>
      <c r="V38" s="72">
        <v>178</v>
      </c>
      <c r="W38" s="72">
        <v>183</v>
      </c>
      <c r="X38" s="73">
        <v>174</v>
      </c>
      <c r="Y38" s="71"/>
      <c r="Z38" s="72"/>
      <c r="AA38" s="72"/>
      <c r="AB38" s="72"/>
      <c r="AC38" s="72"/>
      <c r="AD38" s="73"/>
      <c r="AE38" s="71"/>
      <c r="AF38" s="72"/>
      <c r="AG38" s="72"/>
      <c r="AH38" s="72"/>
      <c r="AI38" s="72"/>
      <c r="AJ38" s="73"/>
      <c r="AK38" s="71"/>
      <c r="AL38" s="72"/>
      <c r="AM38" s="72"/>
      <c r="AN38" s="72"/>
      <c r="AO38" s="72"/>
      <c r="AP38" s="73"/>
      <c r="AQ38" s="71">
        <v>174.4</v>
      </c>
      <c r="AR38" s="72">
        <v>169</v>
      </c>
      <c r="AS38" s="72">
        <v>170</v>
      </c>
      <c r="AT38" s="72">
        <v>185</v>
      </c>
      <c r="AU38" s="72">
        <v>172</v>
      </c>
      <c r="AV38" s="73">
        <v>176</v>
      </c>
      <c r="AW38" s="75">
        <v>-1.3251923445499969</v>
      </c>
      <c r="AX38" s="76">
        <v>-3.4580948991046689</v>
      </c>
      <c r="AY38" s="76">
        <v>-2.8968047531692354</v>
      </c>
      <c r="AZ38" s="76">
        <v>1.8741614872819889</v>
      </c>
      <c r="BA38" s="76">
        <v>-0.37099909645976759</v>
      </c>
      <c r="BB38" s="77">
        <v>-1.7742244612983571</v>
      </c>
      <c r="BC38" s="65"/>
      <c r="BD38" s="78"/>
      <c r="BE38" s="78"/>
      <c r="BF38" s="78"/>
      <c r="BG38" s="78"/>
      <c r="BH38" s="70"/>
      <c r="BI38" s="65"/>
      <c r="BJ38" s="78"/>
      <c r="BK38" s="78"/>
      <c r="BL38" s="78"/>
      <c r="BM38" s="78"/>
      <c r="BN38" s="70"/>
      <c r="BO38" s="65"/>
      <c r="BP38" s="78"/>
      <c r="BQ38" s="78"/>
      <c r="BR38" s="78"/>
      <c r="BS38" s="78"/>
      <c r="BT38" s="70"/>
      <c r="BU38" s="65"/>
      <c r="BV38" s="78"/>
      <c r="BW38" s="78"/>
      <c r="BX38" s="78"/>
      <c r="BY38" s="78"/>
      <c r="BZ38" s="70"/>
      <c r="CA38" s="80"/>
      <c r="CB38" s="78"/>
      <c r="CC38" s="78"/>
      <c r="CD38" s="78"/>
      <c r="CE38" s="78"/>
      <c r="CF38" s="70"/>
    </row>
    <row r="39" spans="1:84" ht="12" customHeight="1">
      <c r="A39" s="2" t="s">
        <v>137</v>
      </c>
      <c r="B39" s="64">
        <v>27</v>
      </c>
      <c r="C39" s="65">
        <v>10</v>
      </c>
      <c r="D39" s="66" t="s">
        <v>3</v>
      </c>
      <c r="E39" s="69" t="s">
        <v>141</v>
      </c>
      <c r="F39" s="70"/>
      <c r="G39" s="71">
        <v>26.724146341463413</v>
      </c>
      <c r="H39" s="72">
        <v>26.724146341463413</v>
      </c>
      <c r="I39" s="72"/>
      <c r="J39" s="72"/>
      <c r="K39" s="72"/>
      <c r="L39" s="73"/>
      <c r="M39" s="71">
        <v>53.448292682926834</v>
      </c>
      <c r="N39" s="72">
        <v>53.448292682926834</v>
      </c>
      <c r="O39" s="72"/>
      <c r="P39" s="72"/>
      <c r="Q39" s="72"/>
      <c r="R39" s="73"/>
      <c r="S39" s="71">
        <v>28</v>
      </c>
      <c r="T39" s="72">
        <v>28</v>
      </c>
      <c r="U39" s="72">
        <v>28</v>
      </c>
      <c r="V39" s="72">
        <v>28</v>
      </c>
      <c r="W39" s="72">
        <v>28</v>
      </c>
      <c r="X39" s="73">
        <v>28</v>
      </c>
      <c r="Y39" s="71"/>
      <c r="Z39" s="72"/>
      <c r="AA39" s="72"/>
      <c r="AB39" s="72"/>
      <c r="AC39" s="72"/>
      <c r="AD39" s="73"/>
      <c r="AE39" s="71"/>
      <c r="AF39" s="72"/>
      <c r="AG39" s="72"/>
      <c r="AH39" s="72"/>
      <c r="AI39" s="72"/>
      <c r="AJ39" s="73"/>
      <c r="AK39" s="71"/>
      <c r="AL39" s="72"/>
      <c r="AM39" s="72"/>
      <c r="AN39" s="72"/>
      <c r="AO39" s="72"/>
      <c r="AP39" s="73"/>
      <c r="AQ39" s="71"/>
      <c r="AR39" s="72"/>
      <c r="AS39" s="72"/>
      <c r="AT39" s="72"/>
      <c r="AU39" s="72"/>
      <c r="AV39" s="73"/>
      <c r="AW39" s="75">
        <v>4.7741605746150828</v>
      </c>
      <c r="AX39" s="76">
        <v>4.7741605746150828</v>
      </c>
      <c r="AY39" s="76">
        <v>4.7741605746150828</v>
      </c>
      <c r="AZ39" s="76">
        <v>4.7741605746150828</v>
      </c>
      <c r="BA39" s="76">
        <v>4.7741605746150828</v>
      </c>
      <c r="BB39" s="77">
        <v>4.7741605746150828</v>
      </c>
      <c r="BC39" s="65"/>
      <c r="BD39" s="78"/>
      <c r="BE39" s="78"/>
      <c r="BF39" s="78"/>
      <c r="BG39" s="78"/>
      <c r="BH39" s="70"/>
      <c r="BI39" s="65"/>
      <c r="BJ39" s="78"/>
      <c r="BK39" s="78"/>
      <c r="BL39" s="78"/>
      <c r="BM39" s="78"/>
      <c r="BN39" s="70"/>
      <c r="BO39" s="65"/>
      <c r="BP39" s="78"/>
      <c r="BQ39" s="78"/>
      <c r="BR39" s="78"/>
      <c r="BS39" s="78"/>
      <c r="BT39" s="70"/>
      <c r="BU39" s="65"/>
      <c r="BV39" s="78"/>
      <c r="BW39" s="78"/>
      <c r="BX39" s="78"/>
      <c r="BY39" s="78"/>
      <c r="BZ39" s="70"/>
      <c r="CA39" s="80"/>
      <c r="CB39" s="78"/>
      <c r="CC39" s="78"/>
      <c r="CD39" s="78"/>
      <c r="CE39" s="78"/>
      <c r="CF39" s="70"/>
    </row>
    <row r="40" spans="1:84" ht="12" customHeight="1">
      <c r="A40" s="2" t="s">
        <v>137</v>
      </c>
      <c r="B40" s="64">
        <v>28</v>
      </c>
      <c r="C40" s="65">
        <v>10</v>
      </c>
      <c r="D40" s="66" t="s">
        <v>3</v>
      </c>
      <c r="E40" s="69" t="s">
        <v>98</v>
      </c>
      <c r="F40" s="70"/>
      <c r="G40" s="71">
        <v>111.35060975609755</v>
      </c>
      <c r="H40" s="72">
        <v>22.270121951219512</v>
      </c>
      <c r="I40" s="72"/>
      <c r="J40" s="72"/>
      <c r="K40" s="72"/>
      <c r="L40" s="73">
        <v>89.080487804878047</v>
      </c>
      <c r="M40" s="71">
        <v>222.70121951219511</v>
      </c>
      <c r="N40" s="72">
        <v>44.540243902439023</v>
      </c>
      <c r="O40" s="72"/>
      <c r="P40" s="72"/>
      <c r="Q40" s="72"/>
      <c r="R40" s="73">
        <v>178.16097560975609</v>
      </c>
      <c r="S40" s="71">
        <v>23</v>
      </c>
      <c r="T40" s="72">
        <v>23</v>
      </c>
      <c r="U40" s="72">
        <v>23</v>
      </c>
      <c r="V40" s="72">
        <v>22</v>
      </c>
      <c r="W40" s="72">
        <v>24</v>
      </c>
      <c r="X40" s="73">
        <v>23</v>
      </c>
      <c r="Y40" s="71"/>
      <c r="Z40" s="72"/>
      <c r="AA40" s="72"/>
      <c r="AB40" s="72"/>
      <c r="AC40" s="72"/>
      <c r="AD40" s="73"/>
      <c r="AE40" s="71"/>
      <c r="AF40" s="72"/>
      <c r="AG40" s="72"/>
      <c r="AH40" s="72"/>
      <c r="AI40" s="72"/>
      <c r="AJ40" s="73"/>
      <c r="AK40" s="71"/>
      <c r="AL40" s="72"/>
      <c r="AM40" s="72"/>
      <c r="AN40" s="72"/>
      <c r="AO40" s="72"/>
      <c r="AP40" s="73"/>
      <c r="AQ40" s="71">
        <v>90</v>
      </c>
      <c r="AR40" s="72">
        <v>94</v>
      </c>
      <c r="AS40" s="72">
        <v>89</v>
      </c>
      <c r="AT40" s="72">
        <v>93</v>
      </c>
      <c r="AU40" s="72">
        <v>91</v>
      </c>
      <c r="AV40" s="73">
        <v>83</v>
      </c>
      <c r="AW40" s="75">
        <v>1.4812583851271821</v>
      </c>
      <c r="AX40" s="76">
        <v>5.073515319113997</v>
      </c>
      <c r="AY40" s="76">
        <v>0.58319415163048394</v>
      </c>
      <c r="AZ40" s="76">
        <v>3.2773868521205785</v>
      </c>
      <c r="BA40" s="76">
        <v>3.2773868521205785</v>
      </c>
      <c r="BB40" s="77">
        <v>-4.8051912493497166</v>
      </c>
      <c r="BC40" s="65"/>
      <c r="BD40" s="78"/>
      <c r="BE40" s="78"/>
      <c r="BF40" s="78"/>
      <c r="BG40" s="78"/>
      <c r="BH40" s="70"/>
      <c r="BI40" s="65"/>
      <c r="BJ40" s="78"/>
      <c r="BK40" s="78"/>
      <c r="BL40" s="78"/>
      <c r="BM40" s="78"/>
      <c r="BN40" s="70"/>
      <c r="BO40" s="65"/>
      <c r="BP40" s="78"/>
      <c r="BQ40" s="78"/>
      <c r="BR40" s="78"/>
      <c r="BS40" s="78"/>
      <c r="BT40" s="70"/>
      <c r="BU40" s="65"/>
      <c r="BV40" s="78"/>
      <c r="BW40" s="78"/>
      <c r="BX40" s="78"/>
      <c r="BY40" s="78"/>
      <c r="BZ40" s="70"/>
      <c r="CA40" s="80"/>
      <c r="CB40" s="78"/>
      <c r="CC40" s="78"/>
      <c r="CD40" s="78"/>
      <c r="CE40" s="78"/>
      <c r="CF40" s="70"/>
    </row>
    <row r="41" spans="1:84" ht="12" customHeight="1">
      <c r="A41" s="2"/>
      <c r="B41" s="64">
        <v>29</v>
      </c>
      <c r="C41" s="65">
        <v>10</v>
      </c>
      <c r="D41" s="66" t="s">
        <v>4</v>
      </c>
      <c r="E41" s="69" t="s">
        <v>67</v>
      </c>
      <c r="F41" s="70"/>
      <c r="G41" s="71">
        <v>570.10731707317075</v>
      </c>
      <c r="H41" s="72">
        <v>113.93170731707319</v>
      </c>
      <c r="I41" s="72">
        <v>456.17560975609757</v>
      </c>
      <c r="J41" s="72"/>
      <c r="K41" s="72"/>
      <c r="L41" s="73"/>
      <c r="M41" s="71">
        <v>1140.2146341463415</v>
      </c>
      <c r="N41" s="72">
        <v>227.86341463414638</v>
      </c>
      <c r="O41" s="72">
        <v>912.35121951219514</v>
      </c>
      <c r="P41" s="72"/>
      <c r="Q41" s="72"/>
      <c r="R41" s="73"/>
      <c r="S41" s="71">
        <v>117</v>
      </c>
      <c r="T41" s="72">
        <v>116</v>
      </c>
      <c r="U41" s="72">
        <v>118</v>
      </c>
      <c r="V41" s="72">
        <v>119</v>
      </c>
      <c r="W41" s="72">
        <v>116</v>
      </c>
      <c r="X41" s="73">
        <v>116</v>
      </c>
      <c r="Y41" s="71">
        <v>456</v>
      </c>
      <c r="Z41" s="72">
        <v>452</v>
      </c>
      <c r="AA41" s="72">
        <v>457</v>
      </c>
      <c r="AB41" s="72">
        <v>460</v>
      </c>
      <c r="AC41" s="72">
        <v>453</v>
      </c>
      <c r="AD41" s="73">
        <v>458</v>
      </c>
      <c r="AE41" s="71"/>
      <c r="AF41" s="72"/>
      <c r="AG41" s="72"/>
      <c r="AH41" s="72"/>
      <c r="AI41" s="72"/>
      <c r="AJ41" s="73"/>
      <c r="AK41" s="71"/>
      <c r="AL41" s="72"/>
      <c r="AM41" s="72"/>
      <c r="AN41" s="72"/>
      <c r="AO41" s="72"/>
      <c r="AP41" s="73"/>
      <c r="AQ41" s="71"/>
      <c r="AR41" s="72"/>
      <c r="AS41" s="72"/>
      <c r="AT41" s="72"/>
      <c r="AU41" s="72"/>
      <c r="AV41" s="73"/>
      <c r="AW41" s="75">
        <v>0.50739270312820661</v>
      </c>
      <c r="AX41" s="76">
        <v>-0.36963515641043054</v>
      </c>
      <c r="AY41" s="76">
        <v>0.85820384694366147</v>
      </c>
      <c r="AZ41" s="76">
        <v>1.5598261345745712</v>
      </c>
      <c r="BA41" s="76">
        <v>-0.19422958450270311</v>
      </c>
      <c r="BB41" s="77">
        <v>0.68279827503592294</v>
      </c>
      <c r="BC41" s="65"/>
      <c r="BD41" s="78"/>
      <c r="BE41" s="78"/>
      <c r="BF41" s="78"/>
      <c r="BG41" s="78"/>
      <c r="BH41" s="70"/>
      <c r="BI41" s="65"/>
      <c r="BJ41" s="78"/>
      <c r="BK41" s="78"/>
      <c r="BL41" s="78"/>
      <c r="BM41" s="78"/>
      <c r="BN41" s="70"/>
      <c r="BO41" s="65"/>
      <c r="BP41" s="78"/>
      <c r="BQ41" s="78"/>
      <c r="BR41" s="78"/>
      <c r="BS41" s="78"/>
      <c r="BT41" s="70"/>
      <c r="BU41" s="65"/>
      <c r="BV41" s="78"/>
      <c r="BW41" s="78"/>
      <c r="BX41" s="78"/>
      <c r="BY41" s="78"/>
      <c r="BZ41" s="70"/>
      <c r="CA41" s="80"/>
      <c r="CB41" s="78"/>
      <c r="CC41" s="78"/>
      <c r="CD41" s="78"/>
      <c r="CE41" s="78"/>
      <c r="CF41" s="70"/>
    </row>
    <row r="42" spans="1:84" ht="12" customHeight="1">
      <c r="A42" s="2"/>
      <c r="B42" s="64">
        <v>30</v>
      </c>
      <c r="C42" s="65">
        <v>10</v>
      </c>
      <c r="D42" s="66" t="s">
        <v>4</v>
      </c>
      <c r="E42" s="69" t="s">
        <v>87</v>
      </c>
      <c r="F42" s="70"/>
      <c r="G42" s="71">
        <v>627.07317073170736</v>
      </c>
      <c r="H42" s="72">
        <v>170.89756097560979</v>
      </c>
      <c r="I42" s="72">
        <v>456.17560975609757</v>
      </c>
      <c r="J42" s="72"/>
      <c r="K42" s="72"/>
      <c r="L42" s="73"/>
      <c r="M42" s="71">
        <v>1254.1463414634147</v>
      </c>
      <c r="N42" s="72">
        <v>341.79512195121953</v>
      </c>
      <c r="O42" s="72">
        <v>912.35121951219514</v>
      </c>
      <c r="P42" s="72"/>
      <c r="Q42" s="72"/>
      <c r="R42" s="73"/>
      <c r="S42" s="71">
        <v>174.4</v>
      </c>
      <c r="T42" s="72">
        <v>174</v>
      </c>
      <c r="U42" s="72">
        <v>179</v>
      </c>
      <c r="V42" s="72">
        <v>171</v>
      </c>
      <c r="W42" s="72">
        <v>171</v>
      </c>
      <c r="X42" s="73">
        <v>177</v>
      </c>
      <c r="Y42" s="71">
        <v>457.6</v>
      </c>
      <c r="Z42" s="72">
        <v>461</v>
      </c>
      <c r="AA42" s="72">
        <v>431</v>
      </c>
      <c r="AB42" s="72">
        <v>466</v>
      </c>
      <c r="AC42" s="72">
        <v>459</v>
      </c>
      <c r="AD42" s="73">
        <v>471</v>
      </c>
      <c r="AE42" s="71"/>
      <c r="AF42" s="72"/>
      <c r="AG42" s="72"/>
      <c r="AH42" s="72"/>
      <c r="AI42" s="72"/>
      <c r="AJ42" s="73"/>
      <c r="AK42" s="71"/>
      <c r="AL42" s="72"/>
      <c r="AM42" s="72"/>
      <c r="AN42" s="72"/>
      <c r="AO42" s="72"/>
      <c r="AP42" s="73"/>
      <c r="AQ42" s="71"/>
      <c r="AR42" s="72"/>
      <c r="AS42" s="72"/>
      <c r="AT42" s="72"/>
      <c r="AU42" s="72"/>
      <c r="AV42" s="73"/>
      <c r="AW42" s="75">
        <v>0.78568650330610446</v>
      </c>
      <c r="AX42" s="76">
        <v>1.2640995721509007</v>
      </c>
      <c r="AY42" s="76">
        <v>-2.7226760015558238</v>
      </c>
      <c r="AZ42" s="76">
        <v>1.5830416180474538</v>
      </c>
      <c r="BA42" s="76">
        <v>0.46674445740955139</v>
      </c>
      <c r="BB42" s="77">
        <v>3.3372228704783957</v>
      </c>
      <c r="BC42" s="65"/>
      <c r="BD42" s="78"/>
      <c r="BE42" s="78"/>
      <c r="BF42" s="78"/>
      <c r="BG42" s="78"/>
      <c r="BH42" s="70"/>
      <c r="BI42" s="65"/>
      <c r="BJ42" s="78"/>
      <c r="BK42" s="78"/>
      <c r="BL42" s="78"/>
      <c r="BM42" s="78"/>
      <c r="BN42" s="70"/>
      <c r="BO42" s="65"/>
      <c r="BP42" s="78"/>
      <c r="BQ42" s="78"/>
      <c r="BR42" s="78"/>
      <c r="BS42" s="78"/>
      <c r="BT42" s="70"/>
      <c r="BU42" s="65"/>
      <c r="BV42" s="78"/>
      <c r="BW42" s="78"/>
      <c r="BX42" s="78"/>
      <c r="BY42" s="78"/>
      <c r="BZ42" s="70"/>
      <c r="CA42" s="80"/>
      <c r="CB42" s="78"/>
      <c r="CC42" s="78"/>
      <c r="CD42" s="78"/>
      <c r="CE42" s="78"/>
      <c r="CF42" s="70"/>
    </row>
    <row r="43" spans="1:84" ht="12" customHeight="1">
      <c r="A43" s="2" t="s">
        <v>143</v>
      </c>
      <c r="B43" s="64">
        <v>31</v>
      </c>
      <c r="C43" s="65">
        <v>10</v>
      </c>
      <c r="D43" s="66" t="s">
        <v>4</v>
      </c>
      <c r="E43" s="69" t="s">
        <v>91</v>
      </c>
      <c r="F43" s="70"/>
      <c r="G43" s="71">
        <v>752.5775609756098</v>
      </c>
      <c r="H43" s="72">
        <v>113.93170731707319</v>
      </c>
      <c r="I43" s="72">
        <v>638.64585365853657</v>
      </c>
      <c r="J43" s="72"/>
      <c r="K43" s="72"/>
      <c r="L43" s="73"/>
      <c r="M43" s="71">
        <v>1505.1551219512196</v>
      </c>
      <c r="N43" s="72">
        <v>227.86341463414638</v>
      </c>
      <c r="O43" s="72">
        <v>1277.2917073170731</v>
      </c>
      <c r="P43" s="72"/>
      <c r="Q43" s="72"/>
      <c r="R43" s="73"/>
      <c r="S43" s="71">
        <v>117</v>
      </c>
      <c r="T43" s="72">
        <v>117</v>
      </c>
      <c r="U43" s="72">
        <v>118</v>
      </c>
      <c r="V43" s="72">
        <v>118</v>
      </c>
      <c r="W43" s="72">
        <v>114</v>
      </c>
      <c r="X43" s="73">
        <v>118</v>
      </c>
      <c r="Y43" s="71">
        <v>641.4</v>
      </c>
      <c r="Z43" s="72">
        <v>637</v>
      </c>
      <c r="AA43" s="72">
        <v>631</v>
      </c>
      <c r="AB43" s="72">
        <v>629</v>
      </c>
      <c r="AC43" s="72">
        <v>655</v>
      </c>
      <c r="AD43" s="73">
        <v>655</v>
      </c>
      <c r="AE43" s="71"/>
      <c r="AF43" s="72"/>
      <c r="AG43" s="72"/>
      <c r="AH43" s="72"/>
      <c r="AI43" s="72"/>
      <c r="AJ43" s="73"/>
      <c r="AK43" s="71"/>
      <c r="AL43" s="72"/>
      <c r="AM43" s="72"/>
      <c r="AN43" s="72"/>
      <c r="AO43" s="72"/>
      <c r="AP43" s="73"/>
      <c r="AQ43" s="71"/>
      <c r="AR43" s="72"/>
      <c r="AS43" s="72"/>
      <c r="AT43" s="72"/>
      <c r="AU43" s="72"/>
      <c r="AV43" s="73"/>
      <c r="AW43" s="75">
        <v>0.77366630714343909</v>
      </c>
      <c r="AX43" s="76">
        <v>0.18900896042477466</v>
      </c>
      <c r="AY43" s="76">
        <v>-0.47537438811914301</v>
      </c>
      <c r="AZ43" s="76">
        <v>-0.74112772753671674</v>
      </c>
      <c r="BA43" s="76">
        <v>2.1821590060565832</v>
      </c>
      <c r="BB43" s="77">
        <v>2.7136656848917307</v>
      </c>
      <c r="BC43" s="65"/>
      <c r="BD43" s="78"/>
      <c r="BE43" s="78"/>
      <c r="BF43" s="78"/>
      <c r="BG43" s="78"/>
      <c r="BH43" s="70"/>
      <c r="BI43" s="65"/>
      <c r="BJ43" s="78"/>
      <c r="BK43" s="78"/>
      <c r="BL43" s="78"/>
      <c r="BM43" s="78"/>
      <c r="BN43" s="70"/>
      <c r="BO43" s="65"/>
      <c r="BP43" s="78"/>
      <c r="BQ43" s="78"/>
      <c r="BR43" s="78"/>
      <c r="BS43" s="78"/>
      <c r="BT43" s="70"/>
      <c r="BU43" s="65"/>
      <c r="BV43" s="78"/>
      <c r="BW43" s="78"/>
      <c r="BX43" s="78"/>
      <c r="BY43" s="78"/>
      <c r="BZ43" s="70"/>
      <c r="CA43" s="80"/>
      <c r="CB43" s="78"/>
      <c r="CC43" s="78"/>
      <c r="CD43" s="78"/>
      <c r="CE43" s="78"/>
      <c r="CF43" s="70"/>
    </row>
    <row r="44" spans="1:84" ht="12" customHeight="1">
      <c r="A44" s="2"/>
      <c r="B44" s="64">
        <v>32</v>
      </c>
      <c r="C44" s="65">
        <v>10</v>
      </c>
      <c r="D44" s="66" t="s">
        <v>4</v>
      </c>
      <c r="E44" s="69" t="s">
        <v>144</v>
      </c>
      <c r="F44" s="70"/>
      <c r="G44" s="71">
        <v>1026.2829268292683</v>
      </c>
      <c r="H44" s="72">
        <v>113.93170731707319</v>
      </c>
      <c r="I44" s="72">
        <v>912.35121951219514</v>
      </c>
      <c r="J44" s="72"/>
      <c r="K44" s="72"/>
      <c r="L44" s="73"/>
      <c r="M44" s="71">
        <v>2052.5658536585365</v>
      </c>
      <c r="N44" s="72">
        <v>227.86341463414638</v>
      </c>
      <c r="O44" s="72">
        <v>1824.7024390243903</v>
      </c>
      <c r="P44" s="72"/>
      <c r="Q44" s="72"/>
      <c r="R44" s="73"/>
      <c r="S44" s="71">
        <v>112.8</v>
      </c>
      <c r="T44" s="72">
        <v>118</v>
      </c>
      <c r="U44" s="72">
        <v>116</v>
      </c>
      <c r="V44" s="72">
        <v>112</v>
      </c>
      <c r="W44" s="72">
        <v>108</v>
      </c>
      <c r="X44" s="73">
        <v>110</v>
      </c>
      <c r="Y44" s="71">
        <v>917.6</v>
      </c>
      <c r="Z44" s="72">
        <v>912</v>
      </c>
      <c r="AA44" s="72">
        <v>922</v>
      </c>
      <c r="AB44" s="72">
        <v>892</v>
      </c>
      <c r="AC44" s="72">
        <v>922</v>
      </c>
      <c r="AD44" s="73">
        <v>940</v>
      </c>
      <c r="AE44" s="71"/>
      <c r="AF44" s="72"/>
      <c r="AG44" s="72"/>
      <c r="AH44" s="72"/>
      <c r="AI44" s="72"/>
      <c r="AJ44" s="73"/>
      <c r="AK44" s="71"/>
      <c r="AL44" s="72"/>
      <c r="AM44" s="72"/>
      <c r="AN44" s="72"/>
      <c r="AO44" s="72"/>
      <c r="AP44" s="73"/>
      <c r="AQ44" s="71"/>
      <c r="AR44" s="72"/>
      <c r="AS44" s="72"/>
      <c r="AT44" s="72"/>
      <c r="AU44" s="72"/>
      <c r="AV44" s="73"/>
      <c r="AW44" s="75">
        <v>0.40116356446187051</v>
      </c>
      <c r="AX44" s="76">
        <v>0.36218795748808041</v>
      </c>
      <c r="AY44" s="76">
        <v>1.1417000969637048</v>
      </c>
      <c r="AZ44" s="76">
        <v>-2.1712264958077432</v>
      </c>
      <c r="BA44" s="76">
        <v>0.36218795748808041</v>
      </c>
      <c r="BB44" s="77">
        <v>2.3109683061771635</v>
      </c>
      <c r="BC44" s="65"/>
      <c r="BD44" s="78"/>
      <c r="BE44" s="78"/>
      <c r="BF44" s="78"/>
      <c r="BG44" s="78"/>
      <c r="BH44" s="70"/>
      <c r="BI44" s="65"/>
      <c r="BJ44" s="78"/>
      <c r="BK44" s="78"/>
      <c r="BL44" s="78"/>
      <c r="BM44" s="78"/>
      <c r="BN44" s="70"/>
      <c r="BO44" s="65"/>
      <c r="BP44" s="78"/>
      <c r="BQ44" s="78"/>
      <c r="BR44" s="78"/>
      <c r="BS44" s="78"/>
      <c r="BT44" s="70"/>
      <c r="BU44" s="65"/>
      <c r="BV44" s="78"/>
      <c r="BW44" s="78"/>
      <c r="BX44" s="78"/>
      <c r="BY44" s="78"/>
      <c r="BZ44" s="70"/>
      <c r="CA44" s="80"/>
      <c r="CB44" s="78"/>
      <c r="CC44" s="78"/>
      <c r="CD44" s="78"/>
      <c r="CE44" s="78"/>
      <c r="CF44" s="70"/>
    </row>
    <row r="45" spans="1:84" ht="12" customHeight="1">
      <c r="A45" s="2"/>
      <c r="B45" s="64">
        <v>33</v>
      </c>
      <c r="C45" s="65">
        <v>10</v>
      </c>
      <c r="D45" s="66" t="s">
        <v>4</v>
      </c>
      <c r="E45" s="69" t="s">
        <v>92</v>
      </c>
      <c r="F45" s="70"/>
      <c r="G45" s="71">
        <v>912.23902439024403</v>
      </c>
      <c r="H45" s="72">
        <v>113.93170731707319</v>
      </c>
      <c r="I45" s="72">
        <v>798.30731707317079</v>
      </c>
      <c r="J45" s="72"/>
      <c r="K45" s="72"/>
      <c r="L45" s="73"/>
      <c r="M45" s="71">
        <v>1824.4780487804883</v>
      </c>
      <c r="N45" s="72">
        <v>227.86341463414638</v>
      </c>
      <c r="O45" s="72">
        <v>1596.6146341463418</v>
      </c>
      <c r="P45" s="72"/>
      <c r="Q45" s="72"/>
      <c r="R45" s="73"/>
      <c r="S45" s="71">
        <v>111.6</v>
      </c>
      <c r="T45" s="72">
        <v>116</v>
      </c>
      <c r="U45" s="72">
        <v>106</v>
      </c>
      <c r="V45" s="72">
        <v>114</v>
      </c>
      <c r="W45" s="72">
        <v>110</v>
      </c>
      <c r="X45" s="73">
        <v>112</v>
      </c>
      <c r="Y45" s="71">
        <v>787.8</v>
      </c>
      <c r="Z45" s="72">
        <v>784</v>
      </c>
      <c r="AA45" s="72">
        <v>776</v>
      </c>
      <c r="AB45" s="72">
        <v>795</v>
      </c>
      <c r="AC45" s="72">
        <v>793</v>
      </c>
      <c r="AD45" s="73">
        <v>791</v>
      </c>
      <c r="AE45" s="71"/>
      <c r="AF45" s="72"/>
      <c r="AG45" s="72"/>
      <c r="AH45" s="72"/>
      <c r="AI45" s="72"/>
      <c r="AJ45" s="73"/>
      <c r="AK45" s="71"/>
      <c r="AL45" s="72"/>
      <c r="AM45" s="72"/>
      <c r="AN45" s="72"/>
      <c r="AO45" s="72"/>
      <c r="AP45" s="73"/>
      <c r="AQ45" s="71"/>
      <c r="AR45" s="72"/>
      <c r="AS45" s="72"/>
      <c r="AT45" s="72"/>
      <c r="AU45" s="72"/>
      <c r="AV45" s="73"/>
      <c r="AW45" s="75">
        <v>-1.4074188942778343</v>
      </c>
      <c r="AX45" s="76">
        <v>-1.3416466587169773</v>
      </c>
      <c r="AY45" s="76">
        <v>-3.3148137255426313</v>
      </c>
      <c r="AZ45" s="76">
        <v>-0.35506312530414474</v>
      </c>
      <c r="BA45" s="76">
        <v>-1.0127854809126924</v>
      </c>
      <c r="BB45" s="77">
        <v>-1.0127854809126924</v>
      </c>
      <c r="BC45" s="65"/>
      <c r="BD45" s="78"/>
      <c r="BE45" s="78"/>
      <c r="BF45" s="78"/>
      <c r="BG45" s="78"/>
      <c r="BH45" s="70"/>
      <c r="BI45" s="65"/>
      <c r="BJ45" s="78"/>
      <c r="BK45" s="78"/>
      <c r="BL45" s="78"/>
      <c r="BM45" s="78"/>
      <c r="BN45" s="70"/>
      <c r="BO45" s="65"/>
      <c r="BP45" s="78"/>
      <c r="BQ45" s="78"/>
      <c r="BR45" s="78"/>
      <c r="BS45" s="78"/>
      <c r="BT45" s="70"/>
      <c r="BU45" s="65"/>
      <c r="BV45" s="78"/>
      <c r="BW45" s="78"/>
      <c r="BX45" s="78"/>
      <c r="BY45" s="78"/>
      <c r="BZ45" s="70"/>
      <c r="CA45" s="80"/>
      <c r="CB45" s="78"/>
      <c r="CC45" s="78"/>
      <c r="CD45" s="78"/>
      <c r="CE45" s="78"/>
      <c r="CF45" s="70"/>
    </row>
    <row r="46" spans="1:84" ht="12" customHeight="1">
      <c r="A46" s="2" t="s">
        <v>143</v>
      </c>
      <c r="B46" s="64">
        <v>34</v>
      </c>
      <c r="C46" s="65">
        <v>10</v>
      </c>
      <c r="D46" s="66" t="s">
        <v>4</v>
      </c>
      <c r="E46" s="69" t="s">
        <v>141</v>
      </c>
      <c r="F46" s="70"/>
      <c r="G46" s="71">
        <v>1391.2234146341464</v>
      </c>
      <c r="H46" s="72">
        <v>113.93170731707319</v>
      </c>
      <c r="I46" s="72">
        <v>1277.2917073170731</v>
      </c>
      <c r="J46" s="72"/>
      <c r="K46" s="72"/>
      <c r="L46" s="73"/>
      <c r="M46" s="71">
        <v>2782.4468292682927</v>
      </c>
      <c r="N46" s="72">
        <v>227.86341463414638</v>
      </c>
      <c r="O46" s="72">
        <v>2554.5834146341463</v>
      </c>
      <c r="P46" s="72"/>
      <c r="Q46" s="72"/>
      <c r="R46" s="73"/>
      <c r="S46" s="71">
        <v>115.6</v>
      </c>
      <c r="T46" s="72">
        <v>116</v>
      </c>
      <c r="U46" s="72">
        <v>114</v>
      </c>
      <c r="V46" s="72">
        <v>120</v>
      </c>
      <c r="W46" s="72">
        <v>108</v>
      </c>
      <c r="X46" s="73">
        <v>120</v>
      </c>
      <c r="Y46" s="71">
        <v>1289</v>
      </c>
      <c r="Z46" s="72">
        <v>1257</v>
      </c>
      <c r="AA46" s="72">
        <v>1331</v>
      </c>
      <c r="AB46" s="72">
        <v>1261</v>
      </c>
      <c r="AC46" s="72">
        <v>1284</v>
      </c>
      <c r="AD46" s="73">
        <v>1312</v>
      </c>
      <c r="AE46" s="71"/>
      <c r="AF46" s="72"/>
      <c r="AG46" s="72"/>
      <c r="AH46" s="72"/>
      <c r="AI46" s="72"/>
      <c r="AJ46" s="73"/>
      <c r="AK46" s="71"/>
      <c r="AL46" s="72"/>
      <c r="AM46" s="72"/>
      <c r="AN46" s="72"/>
      <c r="AO46" s="72"/>
      <c r="AP46" s="73"/>
      <c r="AQ46" s="71"/>
      <c r="AR46" s="72"/>
      <c r="AS46" s="72"/>
      <c r="AT46" s="72"/>
      <c r="AU46" s="72"/>
      <c r="AV46" s="73"/>
      <c r="AW46" s="75">
        <v>0.96149800421316822</v>
      </c>
      <c r="AX46" s="76">
        <v>-1.3098841237471959</v>
      </c>
      <c r="AY46" s="76">
        <v>3.8654169273017347</v>
      </c>
      <c r="AZ46" s="76">
        <v>-0.73485067363064926</v>
      </c>
      <c r="BA46" s="76">
        <v>5.5820320279598157E-2</v>
      </c>
      <c r="BB46" s="77">
        <v>2.9309875708623423</v>
      </c>
      <c r="BC46" s="65"/>
      <c r="BD46" s="78"/>
      <c r="BE46" s="78"/>
      <c r="BF46" s="78"/>
      <c r="BG46" s="78"/>
      <c r="BH46" s="70"/>
      <c r="BI46" s="65"/>
      <c r="BJ46" s="78"/>
      <c r="BK46" s="78"/>
      <c r="BL46" s="78"/>
      <c r="BM46" s="78"/>
      <c r="BN46" s="70"/>
      <c r="BO46" s="65"/>
      <c r="BP46" s="78"/>
      <c r="BQ46" s="78"/>
      <c r="BR46" s="78"/>
      <c r="BS46" s="78"/>
      <c r="BT46" s="70"/>
      <c r="BU46" s="65"/>
      <c r="BV46" s="78"/>
      <c r="BW46" s="78"/>
      <c r="BX46" s="78"/>
      <c r="BY46" s="78"/>
      <c r="BZ46" s="70"/>
      <c r="CA46" s="80"/>
      <c r="CB46" s="78"/>
      <c r="CC46" s="78"/>
      <c r="CD46" s="78"/>
      <c r="CE46" s="78"/>
      <c r="CF46" s="70"/>
    </row>
    <row r="47" spans="1:84" ht="12" customHeight="1">
      <c r="A47" s="2" t="s">
        <v>143</v>
      </c>
      <c r="B47" s="64">
        <v>35</v>
      </c>
      <c r="C47" s="65">
        <v>10</v>
      </c>
      <c r="D47" s="66" t="s">
        <v>4</v>
      </c>
      <c r="E47" s="69" t="s">
        <v>98</v>
      </c>
      <c r="F47" s="70"/>
      <c r="G47" s="71">
        <v>1231.5619512195121</v>
      </c>
      <c r="H47" s="72">
        <v>113.93170731707319</v>
      </c>
      <c r="I47" s="72">
        <v>1117.6302439024389</v>
      </c>
      <c r="J47" s="72"/>
      <c r="K47" s="72"/>
      <c r="L47" s="73"/>
      <c r="M47" s="71">
        <v>2463.1239024390243</v>
      </c>
      <c r="N47" s="72">
        <v>227.86341463414638</v>
      </c>
      <c r="O47" s="72">
        <v>2235.2604878048778</v>
      </c>
      <c r="P47" s="72"/>
      <c r="Q47" s="72"/>
      <c r="R47" s="73"/>
      <c r="S47" s="71">
        <v>114.2</v>
      </c>
      <c r="T47" s="72">
        <v>110</v>
      </c>
      <c r="U47" s="72">
        <v>108</v>
      </c>
      <c r="V47" s="72">
        <v>118</v>
      </c>
      <c r="W47" s="72">
        <v>118</v>
      </c>
      <c r="X47" s="73">
        <v>117</v>
      </c>
      <c r="Y47" s="71">
        <v>1094.4000000000001</v>
      </c>
      <c r="Z47" s="72">
        <v>1048</v>
      </c>
      <c r="AA47" s="72">
        <v>1088</v>
      </c>
      <c r="AB47" s="72">
        <v>1125</v>
      </c>
      <c r="AC47" s="72">
        <v>1098</v>
      </c>
      <c r="AD47" s="73">
        <v>1113</v>
      </c>
      <c r="AE47" s="71"/>
      <c r="AF47" s="72"/>
      <c r="AG47" s="72"/>
      <c r="AH47" s="72"/>
      <c r="AI47" s="72"/>
      <c r="AJ47" s="73"/>
      <c r="AK47" s="71"/>
      <c r="AL47" s="72"/>
      <c r="AM47" s="72"/>
      <c r="AN47" s="72"/>
      <c r="AO47" s="72"/>
      <c r="AP47" s="73"/>
      <c r="AQ47" s="71"/>
      <c r="AR47" s="72"/>
      <c r="AS47" s="72"/>
      <c r="AT47" s="72"/>
      <c r="AU47" s="72"/>
      <c r="AV47" s="73"/>
      <c r="AW47" s="75">
        <v>-1.8644576666869805</v>
      </c>
      <c r="AX47" s="76">
        <v>-5.973061375164268</v>
      </c>
      <c r="AY47" s="76">
        <v>-2.88754870871889</v>
      </c>
      <c r="AZ47" s="76">
        <v>0.92874327346357255</v>
      </c>
      <c r="BA47" s="76">
        <v>-1.2635946737476256</v>
      </c>
      <c r="BB47" s="77">
        <v>-0.12682684926774712</v>
      </c>
      <c r="BC47" s="65"/>
      <c r="BD47" s="78"/>
      <c r="BE47" s="78"/>
      <c r="BF47" s="78"/>
      <c r="BG47" s="78"/>
      <c r="BH47" s="70"/>
      <c r="BI47" s="65"/>
      <c r="BJ47" s="78"/>
      <c r="BK47" s="78"/>
      <c r="BL47" s="78"/>
      <c r="BM47" s="78"/>
      <c r="BN47" s="70"/>
      <c r="BO47" s="65"/>
      <c r="BP47" s="78"/>
      <c r="BQ47" s="78"/>
      <c r="BR47" s="78"/>
      <c r="BS47" s="78"/>
      <c r="BT47" s="70"/>
      <c r="BU47" s="65"/>
      <c r="BV47" s="78"/>
      <c r="BW47" s="78"/>
      <c r="BX47" s="78"/>
      <c r="BY47" s="78"/>
      <c r="BZ47" s="70"/>
      <c r="CA47" s="80"/>
      <c r="CB47" s="78"/>
      <c r="CC47" s="78"/>
      <c r="CD47" s="78"/>
      <c r="CE47" s="78"/>
      <c r="CF47" s="70"/>
    </row>
    <row r="48" spans="1:84" ht="12" customHeight="1">
      <c r="A48" s="2"/>
      <c r="B48" s="64">
        <v>36</v>
      </c>
      <c r="C48" s="65">
        <v>10</v>
      </c>
      <c r="D48" s="66" t="s">
        <v>4</v>
      </c>
      <c r="E48" s="69" t="s">
        <v>146</v>
      </c>
      <c r="F48" s="70"/>
      <c r="G48" s="71">
        <v>1083.2487804878049</v>
      </c>
      <c r="H48" s="72">
        <v>170.89756097560979</v>
      </c>
      <c r="I48" s="72">
        <v>912.35121951219514</v>
      </c>
      <c r="J48" s="72"/>
      <c r="K48" s="72"/>
      <c r="L48" s="73"/>
      <c r="M48" s="71">
        <v>2166.4975609756098</v>
      </c>
      <c r="N48" s="72">
        <v>341.79512195121953</v>
      </c>
      <c r="O48" s="72">
        <v>1824.7024390243903</v>
      </c>
      <c r="P48" s="72"/>
      <c r="Q48" s="72"/>
      <c r="R48" s="73"/>
      <c r="S48" s="71">
        <v>172</v>
      </c>
      <c r="T48" s="72">
        <v>177</v>
      </c>
      <c r="U48" s="72">
        <v>166</v>
      </c>
      <c r="V48" s="72">
        <v>171</v>
      </c>
      <c r="W48" s="72">
        <v>169</v>
      </c>
      <c r="X48" s="73">
        <v>177</v>
      </c>
      <c r="Y48" s="71">
        <v>915.8</v>
      </c>
      <c r="Z48" s="72">
        <v>918</v>
      </c>
      <c r="AA48" s="72">
        <v>876</v>
      </c>
      <c r="AB48" s="72">
        <v>930</v>
      </c>
      <c r="AC48" s="72">
        <v>931</v>
      </c>
      <c r="AD48" s="73">
        <v>924</v>
      </c>
      <c r="AE48" s="71"/>
      <c r="AF48" s="72"/>
      <c r="AG48" s="72"/>
      <c r="AH48" s="72"/>
      <c r="AI48" s="72"/>
      <c r="AJ48" s="73"/>
      <c r="AK48" s="71"/>
      <c r="AL48" s="72"/>
      <c r="AM48" s="72"/>
      <c r="AN48" s="72"/>
      <c r="AO48" s="72"/>
      <c r="AP48" s="73"/>
      <c r="AQ48" s="71"/>
      <c r="AR48" s="72"/>
      <c r="AS48" s="72"/>
      <c r="AT48" s="72"/>
      <c r="AU48" s="72"/>
      <c r="AV48" s="73"/>
      <c r="AW48" s="75">
        <v>0.42014536218961673</v>
      </c>
      <c r="AX48" s="76">
        <v>1.0848126232741562</v>
      </c>
      <c r="AY48" s="76">
        <v>-3.8078769374870536</v>
      </c>
      <c r="AZ48" s="76">
        <v>1.6387020075112835</v>
      </c>
      <c r="BA48" s="76">
        <v>1.5463871101384363</v>
      </c>
      <c r="BB48" s="77">
        <v>1.6387020075112835</v>
      </c>
      <c r="BC48" s="65"/>
      <c r="BD48" s="78"/>
      <c r="BE48" s="78"/>
      <c r="BF48" s="78"/>
      <c r="BG48" s="78"/>
      <c r="BH48" s="70"/>
      <c r="BI48" s="65"/>
      <c r="BJ48" s="78"/>
      <c r="BK48" s="78"/>
      <c r="BL48" s="78"/>
      <c r="BM48" s="78"/>
      <c r="BN48" s="70"/>
      <c r="BO48" s="65"/>
      <c r="BP48" s="78"/>
      <c r="BQ48" s="78"/>
      <c r="BR48" s="78"/>
      <c r="BS48" s="78"/>
      <c r="BT48" s="70"/>
      <c r="BU48" s="65"/>
      <c r="BV48" s="78"/>
      <c r="BW48" s="78"/>
      <c r="BX48" s="78"/>
      <c r="BY48" s="78"/>
      <c r="BZ48" s="70"/>
      <c r="CA48" s="80"/>
      <c r="CB48" s="78"/>
      <c r="CC48" s="78"/>
      <c r="CD48" s="78"/>
      <c r="CE48" s="78"/>
      <c r="CF48" s="70"/>
    </row>
    <row r="49" spans="1:84" ht="12" customHeight="1">
      <c r="A49" s="2"/>
      <c r="B49" s="64">
        <v>37</v>
      </c>
      <c r="C49" s="65">
        <v>10</v>
      </c>
      <c r="D49" s="66" t="s">
        <v>4</v>
      </c>
      <c r="E49" s="69" t="s">
        <v>111</v>
      </c>
      <c r="F49" s="70"/>
      <c r="G49" s="71">
        <v>969.20487804878053</v>
      </c>
      <c r="H49" s="72">
        <v>170.89756097560979</v>
      </c>
      <c r="I49" s="72">
        <v>798.30731707317079</v>
      </c>
      <c r="J49" s="72"/>
      <c r="K49" s="72"/>
      <c r="L49" s="73"/>
      <c r="M49" s="71">
        <v>1938.4097560975613</v>
      </c>
      <c r="N49" s="72">
        <v>341.79512195121953</v>
      </c>
      <c r="O49" s="72">
        <v>1596.6146341463418</v>
      </c>
      <c r="P49" s="72"/>
      <c r="Q49" s="72"/>
      <c r="R49" s="73"/>
      <c r="S49" s="71">
        <v>170.4</v>
      </c>
      <c r="T49" s="72">
        <v>162</v>
      </c>
      <c r="U49" s="72">
        <v>181</v>
      </c>
      <c r="V49" s="72">
        <v>169</v>
      </c>
      <c r="W49" s="72">
        <v>160</v>
      </c>
      <c r="X49" s="73">
        <v>180</v>
      </c>
      <c r="Y49" s="71">
        <v>777.2</v>
      </c>
      <c r="Z49" s="72">
        <v>737</v>
      </c>
      <c r="AA49" s="72">
        <v>807</v>
      </c>
      <c r="AB49" s="72">
        <v>799</v>
      </c>
      <c r="AC49" s="72">
        <v>766</v>
      </c>
      <c r="AD49" s="73">
        <v>777</v>
      </c>
      <c r="AE49" s="71"/>
      <c r="AF49" s="72"/>
      <c r="AG49" s="72"/>
      <c r="AH49" s="72"/>
      <c r="AI49" s="72"/>
      <c r="AJ49" s="73"/>
      <c r="AK49" s="71"/>
      <c r="AL49" s="72"/>
      <c r="AM49" s="72"/>
      <c r="AN49" s="72"/>
      <c r="AO49" s="72"/>
      <c r="AP49" s="73"/>
      <c r="AQ49" s="71"/>
      <c r="AR49" s="72"/>
      <c r="AS49" s="72"/>
      <c r="AT49" s="72"/>
      <c r="AU49" s="72"/>
      <c r="AV49" s="73"/>
      <c r="AW49" s="75">
        <v>-2.2291342664593095</v>
      </c>
      <c r="AX49" s="76">
        <v>-7.2435539315606974</v>
      </c>
      <c r="AY49" s="76">
        <v>1.9392310518554279</v>
      </c>
      <c r="AZ49" s="76">
        <v>-0.12431613542909226</v>
      </c>
      <c r="BA49" s="76">
        <v>-4.4577652287265952</v>
      </c>
      <c r="BB49" s="77">
        <v>-1.2592670884355783</v>
      </c>
      <c r="BC49" s="65"/>
      <c r="BD49" s="78"/>
      <c r="BE49" s="78"/>
      <c r="BF49" s="78"/>
      <c r="BG49" s="78"/>
      <c r="BH49" s="70"/>
      <c r="BI49" s="65"/>
      <c r="BJ49" s="78"/>
      <c r="BK49" s="78"/>
      <c r="BL49" s="78"/>
      <c r="BM49" s="78"/>
      <c r="BN49" s="70"/>
      <c r="BO49" s="65"/>
      <c r="BP49" s="78"/>
      <c r="BQ49" s="78"/>
      <c r="BR49" s="78"/>
      <c r="BS49" s="78"/>
      <c r="BT49" s="70"/>
      <c r="BU49" s="65"/>
      <c r="BV49" s="78"/>
      <c r="BW49" s="78"/>
      <c r="BX49" s="78"/>
      <c r="BY49" s="78"/>
      <c r="BZ49" s="70"/>
      <c r="CA49" s="80"/>
      <c r="CB49" s="78"/>
      <c r="CC49" s="78"/>
      <c r="CD49" s="78"/>
      <c r="CE49" s="78"/>
      <c r="CF49" s="70"/>
    </row>
    <row r="50" spans="1:84" ht="12" customHeight="1">
      <c r="A50" s="2" t="s">
        <v>143</v>
      </c>
      <c r="B50" s="64">
        <v>38</v>
      </c>
      <c r="C50" s="65">
        <v>10</v>
      </c>
      <c r="D50" s="66" t="s">
        <v>4</v>
      </c>
      <c r="E50" s="69" t="s">
        <v>134</v>
      </c>
      <c r="F50" s="70"/>
      <c r="G50" s="71">
        <v>809.5434146341463</v>
      </c>
      <c r="H50" s="72">
        <v>170.89756097560979</v>
      </c>
      <c r="I50" s="72">
        <v>638.64585365853657</v>
      </c>
      <c r="J50" s="72"/>
      <c r="K50" s="72"/>
      <c r="L50" s="73"/>
      <c r="M50" s="71">
        <v>1619.0868292682926</v>
      </c>
      <c r="N50" s="72">
        <v>341.79512195121953</v>
      </c>
      <c r="O50" s="72">
        <v>1277.2917073170731</v>
      </c>
      <c r="P50" s="72"/>
      <c r="Q50" s="72"/>
      <c r="R50" s="73"/>
      <c r="S50" s="71">
        <v>171.2</v>
      </c>
      <c r="T50" s="72">
        <v>160</v>
      </c>
      <c r="U50" s="72">
        <v>172</v>
      </c>
      <c r="V50" s="72">
        <v>170</v>
      </c>
      <c r="W50" s="72">
        <v>180</v>
      </c>
      <c r="X50" s="73">
        <v>174</v>
      </c>
      <c r="Y50" s="71">
        <v>640.4</v>
      </c>
      <c r="Z50" s="72">
        <v>670</v>
      </c>
      <c r="AA50" s="72">
        <v>621</v>
      </c>
      <c r="AB50" s="72">
        <v>643</v>
      </c>
      <c r="AC50" s="72">
        <v>639</v>
      </c>
      <c r="AD50" s="73">
        <v>629</v>
      </c>
      <c r="AE50" s="71"/>
      <c r="AF50" s="72"/>
      <c r="AG50" s="72"/>
      <c r="AH50" s="72"/>
      <c r="AI50" s="72"/>
      <c r="AJ50" s="73"/>
      <c r="AK50" s="71"/>
      <c r="AL50" s="72"/>
      <c r="AM50" s="72"/>
      <c r="AN50" s="72"/>
      <c r="AO50" s="72"/>
      <c r="AP50" s="73"/>
      <c r="AQ50" s="71"/>
      <c r="AR50" s="72"/>
      <c r="AS50" s="72"/>
      <c r="AT50" s="72"/>
      <c r="AU50" s="72"/>
      <c r="AV50" s="73"/>
      <c r="AW50" s="75">
        <v>0.25404262806374422</v>
      </c>
      <c r="AX50" s="76">
        <v>2.5269287596019208</v>
      </c>
      <c r="AY50" s="76">
        <v>-2.0435487875128611</v>
      </c>
      <c r="AZ50" s="76">
        <v>0.42697961633297865</v>
      </c>
      <c r="BA50" s="76">
        <v>1.1681381374867073</v>
      </c>
      <c r="BB50" s="77">
        <v>-0.80828458558994676</v>
      </c>
      <c r="BC50" s="65"/>
      <c r="BD50" s="78"/>
      <c r="BE50" s="78"/>
      <c r="BF50" s="78"/>
      <c r="BG50" s="78"/>
      <c r="BH50" s="70"/>
      <c r="BI50" s="65"/>
      <c r="BJ50" s="78"/>
      <c r="BK50" s="78"/>
      <c r="BL50" s="78"/>
      <c r="BM50" s="78"/>
      <c r="BN50" s="70"/>
      <c r="BO50" s="65"/>
      <c r="BP50" s="78"/>
      <c r="BQ50" s="78"/>
      <c r="BR50" s="78"/>
      <c r="BS50" s="78"/>
      <c r="BT50" s="70"/>
      <c r="BU50" s="65"/>
      <c r="BV50" s="78"/>
      <c r="BW50" s="78"/>
      <c r="BX50" s="78"/>
      <c r="BY50" s="78"/>
      <c r="BZ50" s="70"/>
      <c r="CA50" s="80"/>
      <c r="CB50" s="78"/>
      <c r="CC50" s="78"/>
      <c r="CD50" s="78"/>
      <c r="CE50" s="78"/>
      <c r="CF50" s="70"/>
    </row>
    <row r="51" spans="1:84" ht="12" customHeight="1">
      <c r="A51" s="2" t="s">
        <v>143</v>
      </c>
      <c r="B51" s="64">
        <v>39</v>
      </c>
      <c r="C51" s="65">
        <v>10</v>
      </c>
      <c r="D51" s="66" t="s">
        <v>4</v>
      </c>
      <c r="E51" s="69" t="s">
        <v>147</v>
      </c>
      <c r="F51" s="70"/>
      <c r="G51" s="71">
        <v>1448.189268292683</v>
      </c>
      <c r="H51" s="72">
        <v>170.89756097560979</v>
      </c>
      <c r="I51" s="72">
        <v>1277.2917073170731</v>
      </c>
      <c r="J51" s="72"/>
      <c r="K51" s="72"/>
      <c r="L51" s="73"/>
      <c r="M51" s="71">
        <v>2896.378536585366</v>
      </c>
      <c r="N51" s="72">
        <v>341.79512195121953</v>
      </c>
      <c r="O51" s="72">
        <v>2554.5834146341463</v>
      </c>
      <c r="P51" s="72"/>
      <c r="Q51" s="72"/>
      <c r="R51" s="73"/>
      <c r="S51" s="71">
        <v>173.6</v>
      </c>
      <c r="T51" s="72">
        <v>180</v>
      </c>
      <c r="U51" s="72">
        <v>180</v>
      </c>
      <c r="V51" s="72">
        <v>171</v>
      </c>
      <c r="W51" s="72">
        <v>172</v>
      </c>
      <c r="X51" s="73">
        <v>165</v>
      </c>
      <c r="Y51" s="71">
        <v>1270.5999999999999</v>
      </c>
      <c r="Z51" s="72">
        <v>1258</v>
      </c>
      <c r="AA51" s="72">
        <v>1298</v>
      </c>
      <c r="AB51" s="72">
        <v>1227</v>
      </c>
      <c r="AC51" s="72">
        <v>1264</v>
      </c>
      <c r="AD51" s="73">
        <v>1306</v>
      </c>
      <c r="AE51" s="71"/>
      <c r="AF51" s="72"/>
      <c r="AG51" s="72"/>
      <c r="AH51" s="72"/>
      <c r="AI51" s="72"/>
      <c r="AJ51" s="73"/>
      <c r="AK51" s="71"/>
      <c r="AL51" s="72"/>
      <c r="AM51" s="72"/>
      <c r="AN51" s="72"/>
      <c r="AO51" s="72"/>
      <c r="AP51" s="73"/>
      <c r="AQ51" s="71"/>
      <c r="AR51" s="72"/>
      <c r="AS51" s="72"/>
      <c r="AT51" s="72"/>
      <c r="AU51" s="72"/>
      <c r="AV51" s="73"/>
      <c r="AW51" s="75">
        <v>-0.27546594772009936</v>
      </c>
      <c r="AX51" s="76">
        <v>-0.70358678356285953</v>
      </c>
      <c r="AY51" s="76">
        <v>2.0584831251001967</v>
      </c>
      <c r="AZ51" s="76">
        <v>-3.4656566922259269</v>
      </c>
      <c r="BA51" s="76">
        <v>-0.84169027899601012</v>
      </c>
      <c r="BB51" s="77">
        <v>1.5751208910841585</v>
      </c>
      <c r="BC51" s="65"/>
      <c r="BD51" s="78"/>
      <c r="BE51" s="78"/>
      <c r="BF51" s="78"/>
      <c r="BG51" s="78"/>
      <c r="BH51" s="70"/>
      <c r="BI51" s="65"/>
      <c r="BJ51" s="78"/>
      <c r="BK51" s="78"/>
      <c r="BL51" s="78"/>
      <c r="BM51" s="78"/>
      <c r="BN51" s="70"/>
      <c r="BO51" s="65"/>
      <c r="BP51" s="78"/>
      <c r="BQ51" s="78"/>
      <c r="BR51" s="78"/>
      <c r="BS51" s="78"/>
      <c r="BT51" s="70"/>
      <c r="BU51" s="65"/>
      <c r="BV51" s="78"/>
      <c r="BW51" s="78"/>
      <c r="BX51" s="78"/>
      <c r="BY51" s="78"/>
      <c r="BZ51" s="70"/>
      <c r="CA51" s="80"/>
      <c r="CB51" s="78"/>
      <c r="CC51" s="78"/>
      <c r="CD51" s="78"/>
      <c r="CE51" s="78"/>
      <c r="CF51" s="70"/>
    </row>
    <row r="52" spans="1:84" ht="12" customHeight="1">
      <c r="A52" s="2" t="s">
        <v>143</v>
      </c>
      <c r="B52" s="64">
        <v>40</v>
      </c>
      <c r="C52" s="65">
        <v>10</v>
      </c>
      <c r="D52" s="66" t="s">
        <v>4</v>
      </c>
      <c r="E52" s="69" t="s">
        <v>135</v>
      </c>
      <c r="F52" s="70"/>
      <c r="G52" s="71">
        <v>1288.5278048780488</v>
      </c>
      <c r="H52" s="72">
        <v>170.89756097560979</v>
      </c>
      <c r="I52" s="72">
        <v>1117.6302439024389</v>
      </c>
      <c r="J52" s="72"/>
      <c r="K52" s="72"/>
      <c r="L52" s="73"/>
      <c r="M52" s="71">
        <v>2577.0556097560975</v>
      </c>
      <c r="N52" s="72">
        <v>341.79512195121953</v>
      </c>
      <c r="O52" s="72">
        <v>2235.2604878048778</v>
      </c>
      <c r="P52" s="72"/>
      <c r="Q52" s="72"/>
      <c r="R52" s="73"/>
      <c r="S52" s="71">
        <v>172</v>
      </c>
      <c r="T52" s="72">
        <v>178</v>
      </c>
      <c r="U52" s="72">
        <v>177</v>
      </c>
      <c r="V52" s="72">
        <v>162</v>
      </c>
      <c r="W52" s="72">
        <v>172</v>
      </c>
      <c r="X52" s="73">
        <v>171</v>
      </c>
      <c r="Y52" s="71">
        <v>1105.5999999999999</v>
      </c>
      <c r="Z52" s="72">
        <v>1106</v>
      </c>
      <c r="AA52" s="72">
        <v>1112</v>
      </c>
      <c r="AB52" s="72">
        <v>1100</v>
      </c>
      <c r="AC52" s="72">
        <v>1111</v>
      </c>
      <c r="AD52" s="73">
        <v>1099</v>
      </c>
      <c r="AE52" s="71"/>
      <c r="AF52" s="72"/>
      <c r="AG52" s="72"/>
      <c r="AH52" s="72"/>
      <c r="AI52" s="72"/>
      <c r="AJ52" s="73"/>
      <c r="AK52" s="71"/>
      <c r="AL52" s="72"/>
      <c r="AM52" s="72"/>
      <c r="AN52" s="72"/>
      <c r="AO52" s="72"/>
      <c r="AP52" s="73"/>
      <c r="AQ52" s="71"/>
      <c r="AR52" s="72"/>
      <c r="AS52" s="72"/>
      <c r="AT52" s="72"/>
      <c r="AU52" s="72"/>
      <c r="AV52" s="73"/>
      <c r="AW52" s="75">
        <v>-0.84808452224925945</v>
      </c>
      <c r="AX52" s="76">
        <v>-0.35139364947404106</v>
      </c>
      <c r="AY52" s="76">
        <v>3.664609488158721E-2</v>
      </c>
      <c r="AZ52" s="76">
        <v>-2.058768524638821</v>
      </c>
      <c r="BA52" s="76">
        <v>-0.42900159834516893</v>
      </c>
      <c r="BB52" s="77">
        <v>-1.4379049336698091</v>
      </c>
      <c r="BC52" s="65"/>
      <c r="BD52" s="78"/>
      <c r="BE52" s="78"/>
      <c r="BF52" s="78"/>
      <c r="BG52" s="78"/>
      <c r="BH52" s="70"/>
      <c r="BI52" s="65"/>
      <c r="BJ52" s="78"/>
      <c r="BK52" s="78"/>
      <c r="BL52" s="78"/>
      <c r="BM52" s="78"/>
      <c r="BN52" s="70"/>
      <c r="BO52" s="65"/>
      <c r="BP52" s="78"/>
      <c r="BQ52" s="78"/>
      <c r="BR52" s="78"/>
      <c r="BS52" s="78"/>
      <c r="BT52" s="70"/>
      <c r="BU52" s="65"/>
      <c r="BV52" s="78"/>
      <c r="BW52" s="78"/>
      <c r="BX52" s="78"/>
      <c r="BY52" s="78"/>
      <c r="BZ52" s="70"/>
      <c r="CA52" s="80"/>
      <c r="CB52" s="78"/>
      <c r="CC52" s="78"/>
      <c r="CD52" s="78"/>
      <c r="CE52" s="78"/>
      <c r="CF52" s="70"/>
    </row>
    <row r="53" spans="1:84" ht="12" customHeight="1">
      <c r="A53" s="2"/>
      <c r="B53" s="64">
        <v>41</v>
      </c>
      <c r="C53" s="65">
        <v>10</v>
      </c>
      <c r="D53" s="66" t="s">
        <v>5</v>
      </c>
      <c r="E53" s="69" t="s">
        <v>67</v>
      </c>
      <c r="F53" s="70">
        <v>9</v>
      </c>
      <c r="G53" s="71">
        <v>461.76585365853651</v>
      </c>
      <c r="H53" s="72">
        <v>461.76585365853651</v>
      </c>
      <c r="I53" s="72"/>
      <c r="J53" s="72"/>
      <c r="K53" s="72"/>
      <c r="L53" s="73"/>
      <c r="M53" s="71">
        <v>923.53170731707303</v>
      </c>
      <c r="N53" s="72">
        <v>923.53170731707303</v>
      </c>
      <c r="O53" s="72"/>
      <c r="P53" s="72"/>
      <c r="Q53" s="72"/>
      <c r="R53" s="73"/>
      <c r="S53" s="71">
        <v>460</v>
      </c>
      <c r="T53" s="72">
        <v>461</v>
      </c>
      <c r="U53" s="72">
        <v>458</v>
      </c>
      <c r="V53" s="72">
        <v>460</v>
      </c>
      <c r="W53" s="72">
        <v>461</v>
      </c>
      <c r="X53" s="73">
        <v>460</v>
      </c>
      <c r="Y53" s="71"/>
      <c r="Z53" s="72"/>
      <c r="AA53" s="72"/>
      <c r="AB53" s="72"/>
      <c r="AC53" s="72"/>
      <c r="AD53" s="73"/>
      <c r="AE53" s="71"/>
      <c r="AF53" s="72"/>
      <c r="AG53" s="72"/>
      <c r="AH53" s="72"/>
      <c r="AI53" s="72"/>
      <c r="AJ53" s="73"/>
      <c r="AK53" s="71"/>
      <c r="AL53" s="72"/>
      <c r="AM53" s="72"/>
      <c r="AN53" s="72"/>
      <c r="AO53" s="72"/>
      <c r="AP53" s="73"/>
      <c r="AQ53" s="71"/>
      <c r="AR53" s="72"/>
      <c r="AS53" s="72"/>
      <c r="AT53" s="72"/>
      <c r="AU53" s="72"/>
      <c r="AV53" s="73"/>
      <c r="AW53" s="75">
        <v>-0.3824132175529571</v>
      </c>
      <c r="AX53" s="76">
        <v>-0.16585324628677345</v>
      </c>
      <c r="AY53" s="76">
        <v>-0.8155331600853355</v>
      </c>
      <c r="AZ53" s="76">
        <v>-0.3824132175529571</v>
      </c>
      <c r="BA53" s="76">
        <v>-0.16585324628677345</v>
      </c>
      <c r="BB53" s="77">
        <v>-0.3824132175529571</v>
      </c>
      <c r="BC53" s="65"/>
      <c r="BD53" s="78"/>
      <c r="BE53" s="78"/>
      <c r="BF53" s="78"/>
      <c r="BG53" s="78"/>
      <c r="BH53" s="70"/>
      <c r="BI53" s="65"/>
      <c r="BJ53" s="78"/>
      <c r="BK53" s="78"/>
      <c r="BL53" s="78"/>
      <c r="BM53" s="78"/>
      <c r="BN53" s="70"/>
      <c r="BO53" s="65"/>
      <c r="BP53" s="78"/>
      <c r="BQ53" s="78"/>
      <c r="BR53" s="78"/>
      <c r="BS53" s="78"/>
      <c r="BT53" s="70"/>
      <c r="BU53" s="65"/>
      <c r="BV53" s="78"/>
      <c r="BW53" s="78"/>
      <c r="BX53" s="78"/>
      <c r="BY53" s="78"/>
      <c r="BZ53" s="70"/>
      <c r="CA53" s="80"/>
      <c r="CB53" s="78"/>
      <c r="CC53" s="78"/>
      <c r="CD53" s="78"/>
      <c r="CE53" s="78"/>
      <c r="CF53" s="70"/>
    </row>
    <row r="54" spans="1:84" ht="12" customHeight="1">
      <c r="A54" s="2"/>
      <c r="B54" s="64">
        <v>42</v>
      </c>
      <c r="C54" s="65">
        <v>10</v>
      </c>
      <c r="D54" s="66" t="s">
        <v>5</v>
      </c>
      <c r="E54" s="69" t="s">
        <v>136</v>
      </c>
      <c r="F54" s="70">
        <v>9</v>
      </c>
      <c r="G54" s="71">
        <v>577.20731707317066</v>
      </c>
      <c r="H54" s="72">
        <v>577.20731707317066</v>
      </c>
      <c r="I54" s="72"/>
      <c r="J54" s="72"/>
      <c r="K54" s="72"/>
      <c r="L54" s="73"/>
      <c r="M54" s="71">
        <v>1154.4146341463413</v>
      </c>
      <c r="N54" s="72">
        <v>1154.4146341463413</v>
      </c>
      <c r="O54" s="72"/>
      <c r="P54" s="72"/>
      <c r="Q54" s="72"/>
      <c r="R54" s="73"/>
      <c r="S54" s="71">
        <v>576.79999999999995</v>
      </c>
      <c r="T54" s="72">
        <v>564</v>
      </c>
      <c r="U54" s="72">
        <v>575</v>
      </c>
      <c r="V54" s="72">
        <v>589</v>
      </c>
      <c r="W54" s="72">
        <v>588</v>
      </c>
      <c r="X54" s="73">
        <v>568</v>
      </c>
      <c r="Y54" s="71"/>
      <c r="Z54" s="72"/>
      <c r="AA54" s="72"/>
      <c r="AB54" s="72"/>
      <c r="AC54" s="72"/>
      <c r="AD54" s="73"/>
      <c r="AE54" s="71"/>
      <c r="AF54" s="72"/>
      <c r="AG54" s="72"/>
      <c r="AH54" s="72"/>
      <c r="AI54" s="72"/>
      <c r="AJ54" s="73"/>
      <c r="AK54" s="71"/>
      <c r="AL54" s="72"/>
      <c r="AM54" s="72"/>
      <c r="AN54" s="72"/>
      <c r="AO54" s="72"/>
      <c r="AP54" s="73"/>
      <c r="AQ54" s="71"/>
      <c r="AR54" s="72"/>
      <c r="AS54" s="72"/>
      <c r="AT54" s="72"/>
      <c r="AU54" s="72"/>
      <c r="AV54" s="73"/>
      <c r="AW54" s="75">
        <v>-7.0566858929665965E-2</v>
      </c>
      <c r="AX54" s="76">
        <v>-2.2881409646954287</v>
      </c>
      <c r="AY54" s="76">
        <v>-0.3824132175529682</v>
      </c>
      <c r="AZ54" s="76">
        <v>2.0430584606283553</v>
      </c>
      <c r="BA54" s="76">
        <v>1.8698104836154084</v>
      </c>
      <c r="BB54" s="77">
        <v>-1.5951490566436299</v>
      </c>
      <c r="BC54" s="65"/>
      <c r="BD54" s="78"/>
      <c r="BE54" s="78"/>
      <c r="BF54" s="78"/>
      <c r="BG54" s="78"/>
      <c r="BH54" s="70"/>
      <c r="BI54" s="65"/>
      <c r="BJ54" s="78"/>
      <c r="BK54" s="78"/>
      <c r="BL54" s="78"/>
      <c r="BM54" s="78"/>
      <c r="BN54" s="70"/>
      <c r="BO54" s="65"/>
      <c r="BP54" s="78"/>
      <c r="BQ54" s="78"/>
      <c r="BR54" s="78"/>
      <c r="BS54" s="78"/>
      <c r="BT54" s="70"/>
      <c r="BU54" s="65"/>
      <c r="BV54" s="78"/>
      <c r="BW54" s="78"/>
      <c r="BX54" s="78"/>
      <c r="BY54" s="78"/>
      <c r="BZ54" s="70"/>
      <c r="CA54" s="80"/>
      <c r="CB54" s="78"/>
      <c r="CC54" s="78"/>
      <c r="CD54" s="78"/>
      <c r="CE54" s="78"/>
      <c r="CF54" s="70"/>
    </row>
    <row r="55" spans="1:84" ht="12" customHeight="1">
      <c r="A55" s="2"/>
      <c r="B55" s="64">
        <v>43</v>
      </c>
      <c r="C55" s="65">
        <v>10</v>
      </c>
      <c r="D55" s="66" t="s">
        <v>5</v>
      </c>
      <c r="E55" s="69" t="s">
        <v>91</v>
      </c>
      <c r="F55" s="70">
        <v>9</v>
      </c>
      <c r="G55" s="71">
        <v>560.27590243902432</v>
      </c>
      <c r="H55" s="72">
        <v>560.27590243902432</v>
      </c>
      <c r="I55" s="72"/>
      <c r="J55" s="72"/>
      <c r="K55" s="72"/>
      <c r="L55" s="73"/>
      <c r="M55" s="71">
        <v>1120.5518048780486</v>
      </c>
      <c r="N55" s="72">
        <v>1120.5518048780486</v>
      </c>
      <c r="O55" s="72"/>
      <c r="P55" s="72"/>
      <c r="Q55" s="72"/>
      <c r="R55" s="73"/>
      <c r="S55" s="71">
        <v>570.79999999999995</v>
      </c>
      <c r="T55" s="72">
        <v>576</v>
      </c>
      <c r="U55" s="72">
        <v>594</v>
      </c>
      <c r="V55" s="72">
        <v>581</v>
      </c>
      <c r="W55" s="72">
        <v>565</v>
      </c>
      <c r="X55" s="73">
        <v>538</v>
      </c>
      <c r="Y55" s="71"/>
      <c r="Z55" s="72"/>
      <c r="AA55" s="72"/>
      <c r="AB55" s="72"/>
      <c r="AC55" s="72"/>
      <c r="AD55" s="73"/>
      <c r="AE55" s="71"/>
      <c r="AF55" s="72"/>
      <c r="AG55" s="72"/>
      <c r="AH55" s="72"/>
      <c r="AI55" s="72"/>
      <c r="AJ55" s="73"/>
      <c r="AK55" s="71"/>
      <c r="AL55" s="72"/>
      <c r="AM55" s="72"/>
      <c r="AN55" s="72"/>
      <c r="AO55" s="72"/>
      <c r="AP55" s="73"/>
      <c r="AQ55" s="71"/>
      <c r="AR55" s="72"/>
      <c r="AS55" s="72"/>
      <c r="AT55" s="72"/>
      <c r="AU55" s="72"/>
      <c r="AV55" s="73"/>
      <c r="AW55" s="75">
        <v>1.8783776912698835</v>
      </c>
      <c r="AX55" s="76">
        <v>2.8064918538392769</v>
      </c>
      <c r="AY55" s="76">
        <v>6.0191947242717481</v>
      </c>
      <c r="AZ55" s="76">
        <v>3.6989093178482868</v>
      </c>
      <c r="BA55" s="76">
        <v>0.84317343301942849</v>
      </c>
      <c r="BB55" s="77">
        <v>-3.9758808726292894</v>
      </c>
      <c r="BC55" s="65"/>
      <c r="BD55" s="78"/>
      <c r="BE55" s="78"/>
      <c r="BF55" s="78"/>
      <c r="BG55" s="78"/>
      <c r="BH55" s="70"/>
      <c r="BI55" s="65"/>
      <c r="BJ55" s="78"/>
      <c r="BK55" s="78"/>
      <c r="BL55" s="78"/>
      <c r="BM55" s="78"/>
      <c r="BN55" s="70"/>
      <c r="BO55" s="65"/>
      <c r="BP55" s="78"/>
      <c r="BQ55" s="78"/>
      <c r="BR55" s="78"/>
      <c r="BS55" s="78"/>
      <c r="BT55" s="70"/>
      <c r="BU55" s="65"/>
      <c r="BV55" s="78"/>
      <c r="BW55" s="78"/>
      <c r="BX55" s="78"/>
      <c r="BY55" s="78"/>
      <c r="BZ55" s="70"/>
      <c r="CA55" s="80"/>
      <c r="CB55" s="78"/>
      <c r="CC55" s="78"/>
      <c r="CD55" s="78"/>
      <c r="CE55" s="78"/>
      <c r="CF55" s="70"/>
    </row>
    <row r="56" spans="1:84" ht="12" customHeight="1">
      <c r="A56" s="2"/>
      <c r="B56" s="64">
        <v>44</v>
      </c>
      <c r="C56" s="65">
        <v>10</v>
      </c>
      <c r="D56" s="66" t="s">
        <v>5</v>
      </c>
      <c r="E56" s="69" t="s">
        <v>144</v>
      </c>
      <c r="F56" s="70">
        <v>9</v>
      </c>
      <c r="G56" s="71">
        <v>692.64878048780474</v>
      </c>
      <c r="H56" s="72">
        <v>692.64878048780474</v>
      </c>
      <c r="I56" s="72"/>
      <c r="J56" s="72"/>
      <c r="K56" s="72"/>
      <c r="L56" s="73"/>
      <c r="M56" s="71">
        <v>1385.2975609756095</v>
      </c>
      <c r="N56" s="72">
        <v>1385.2975609756095</v>
      </c>
      <c r="O56" s="72"/>
      <c r="P56" s="72"/>
      <c r="Q56" s="72"/>
      <c r="R56" s="73"/>
      <c r="S56" s="71">
        <v>685.8</v>
      </c>
      <c r="T56" s="72">
        <v>691</v>
      </c>
      <c r="U56" s="72">
        <v>685</v>
      </c>
      <c r="V56" s="72">
        <v>695</v>
      </c>
      <c r="W56" s="72">
        <v>676</v>
      </c>
      <c r="X56" s="73">
        <v>682</v>
      </c>
      <c r="Y56" s="71"/>
      <c r="Z56" s="72"/>
      <c r="AA56" s="72"/>
      <c r="AB56" s="72"/>
      <c r="AC56" s="72"/>
      <c r="AD56" s="73"/>
      <c r="AE56" s="71"/>
      <c r="AF56" s="72"/>
      <c r="AG56" s="72"/>
      <c r="AH56" s="72"/>
      <c r="AI56" s="72"/>
      <c r="AJ56" s="73"/>
      <c r="AK56" s="71"/>
      <c r="AL56" s="72"/>
      <c r="AM56" s="72"/>
      <c r="AN56" s="72"/>
      <c r="AO56" s="72"/>
      <c r="AP56" s="73"/>
      <c r="AQ56" s="71"/>
      <c r="AR56" s="72"/>
      <c r="AS56" s="72"/>
      <c r="AT56" s="72"/>
      <c r="AU56" s="72"/>
      <c r="AV56" s="73"/>
      <c r="AW56" s="75">
        <v>-0.98878113709829352</v>
      </c>
      <c r="AX56" s="76">
        <v>-0.23803990337549763</v>
      </c>
      <c r="AY56" s="76">
        <v>-1.1042797884402544</v>
      </c>
      <c r="AZ56" s="76">
        <v>0.33945335333434024</v>
      </c>
      <c r="BA56" s="76">
        <v>-2.4036396160373896</v>
      </c>
      <c r="BB56" s="77">
        <v>-1.5373997309726328</v>
      </c>
      <c r="BC56" s="65"/>
      <c r="BD56" s="78"/>
      <c r="BE56" s="78"/>
      <c r="BF56" s="78"/>
      <c r="BG56" s="78"/>
      <c r="BH56" s="70"/>
      <c r="BI56" s="65"/>
      <c r="BJ56" s="78"/>
      <c r="BK56" s="78"/>
      <c r="BL56" s="78"/>
      <c r="BM56" s="78"/>
      <c r="BN56" s="70"/>
      <c r="BO56" s="65"/>
      <c r="BP56" s="78"/>
      <c r="BQ56" s="78"/>
      <c r="BR56" s="78"/>
      <c r="BS56" s="78"/>
      <c r="BT56" s="70"/>
      <c r="BU56" s="65"/>
      <c r="BV56" s="78"/>
      <c r="BW56" s="78"/>
      <c r="BX56" s="78"/>
      <c r="BY56" s="78"/>
      <c r="BZ56" s="70"/>
      <c r="CA56" s="80"/>
      <c r="CB56" s="78"/>
      <c r="CC56" s="78"/>
      <c r="CD56" s="78"/>
      <c r="CE56" s="78"/>
      <c r="CF56" s="70"/>
    </row>
    <row r="57" spans="1:84" ht="12" customHeight="1">
      <c r="A57" s="2"/>
      <c r="B57" s="64">
        <v>45</v>
      </c>
      <c r="C57" s="65">
        <v>10</v>
      </c>
      <c r="D57" s="66" t="s">
        <v>5</v>
      </c>
      <c r="E57" s="69" t="s">
        <v>92</v>
      </c>
      <c r="F57" s="70">
        <v>9</v>
      </c>
      <c r="G57" s="71">
        <v>1108.2380487804876</v>
      </c>
      <c r="H57" s="72">
        <v>1108.2380487804876</v>
      </c>
      <c r="I57" s="72"/>
      <c r="J57" s="72"/>
      <c r="K57" s="72"/>
      <c r="L57" s="73"/>
      <c r="M57" s="71">
        <v>2216.4760975609752</v>
      </c>
      <c r="N57" s="72">
        <v>2216.4760975609752</v>
      </c>
      <c r="O57" s="72"/>
      <c r="P57" s="72"/>
      <c r="Q57" s="72"/>
      <c r="R57" s="73"/>
      <c r="S57" s="71">
        <v>1125</v>
      </c>
      <c r="T57" s="72">
        <v>1098</v>
      </c>
      <c r="U57" s="72">
        <v>1152</v>
      </c>
      <c r="V57" s="72">
        <v>1152</v>
      </c>
      <c r="W57" s="72">
        <v>1107</v>
      </c>
      <c r="X57" s="73">
        <v>1116</v>
      </c>
      <c r="Y57" s="71"/>
      <c r="Z57" s="72"/>
      <c r="AA57" s="72"/>
      <c r="AB57" s="72"/>
      <c r="AC57" s="72"/>
      <c r="AD57" s="73"/>
      <c r="AE57" s="71"/>
      <c r="AF57" s="72"/>
      <c r="AG57" s="72"/>
      <c r="AH57" s="72"/>
      <c r="AI57" s="72"/>
      <c r="AJ57" s="73"/>
      <c r="AK57" s="71"/>
      <c r="AL57" s="72"/>
      <c r="AM57" s="72"/>
      <c r="AN57" s="72"/>
      <c r="AO57" s="72"/>
      <c r="AP57" s="73"/>
      <c r="AQ57" s="71"/>
      <c r="AR57" s="72"/>
      <c r="AS57" s="72"/>
      <c r="AT57" s="72"/>
      <c r="AU57" s="72"/>
      <c r="AV57" s="73"/>
      <c r="AW57" s="75">
        <v>1.5124865310262026</v>
      </c>
      <c r="AX57" s="76">
        <v>-0.92381314571843287</v>
      </c>
      <c r="AY57" s="76">
        <v>3.9487862077708158</v>
      </c>
      <c r="AZ57" s="76">
        <v>3.9487862077708158</v>
      </c>
      <c r="BA57" s="76">
        <v>-0.11171325347022476</v>
      </c>
      <c r="BB57" s="77">
        <v>0.70038663877798335</v>
      </c>
      <c r="BC57" s="65"/>
      <c r="BD57" s="78"/>
      <c r="BE57" s="78"/>
      <c r="BF57" s="78"/>
      <c r="BG57" s="78"/>
      <c r="BH57" s="70"/>
      <c r="BI57" s="65"/>
      <c r="BJ57" s="78"/>
      <c r="BK57" s="78"/>
      <c r="BL57" s="78"/>
      <c r="BM57" s="78"/>
      <c r="BN57" s="70"/>
      <c r="BO57" s="65"/>
      <c r="BP57" s="78"/>
      <c r="BQ57" s="78"/>
      <c r="BR57" s="78"/>
      <c r="BS57" s="78"/>
      <c r="BT57" s="70"/>
      <c r="BU57" s="65"/>
      <c r="BV57" s="78"/>
      <c r="BW57" s="78"/>
      <c r="BX57" s="78"/>
      <c r="BY57" s="78"/>
      <c r="BZ57" s="70"/>
      <c r="CA57" s="80"/>
      <c r="CB57" s="78"/>
      <c r="CC57" s="78"/>
      <c r="CD57" s="78"/>
      <c r="CE57" s="78"/>
      <c r="CF57" s="70"/>
    </row>
    <row r="58" spans="1:84" ht="12" customHeight="1">
      <c r="A58" s="2"/>
      <c r="B58" s="64">
        <v>46</v>
      </c>
      <c r="C58" s="65">
        <v>10</v>
      </c>
      <c r="D58" s="66" t="s">
        <v>5</v>
      </c>
      <c r="E58" s="69" t="s">
        <v>138</v>
      </c>
      <c r="F58" s="70">
        <v>9</v>
      </c>
      <c r="G58" s="71">
        <v>865.81097560975604</v>
      </c>
      <c r="H58" s="72">
        <v>865.81097560975604</v>
      </c>
      <c r="I58" s="72"/>
      <c r="J58" s="72"/>
      <c r="K58" s="72"/>
      <c r="L58" s="73"/>
      <c r="M58" s="71">
        <v>1731.6219512195121</v>
      </c>
      <c r="N58" s="72">
        <v>1731.6219512195121</v>
      </c>
      <c r="O58" s="72"/>
      <c r="P58" s="72"/>
      <c r="Q58" s="72"/>
      <c r="R58" s="73"/>
      <c r="S58" s="71">
        <v>852</v>
      </c>
      <c r="T58" s="72">
        <v>862</v>
      </c>
      <c r="U58" s="72">
        <v>855</v>
      </c>
      <c r="V58" s="72">
        <v>852</v>
      </c>
      <c r="W58" s="72">
        <v>846</v>
      </c>
      <c r="X58" s="73">
        <v>845</v>
      </c>
      <c r="Y58" s="71"/>
      <c r="Z58" s="72"/>
      <c r="AA58" s="72"/>
      <c r="AB58" s="72"/>
      <c r="AC58" s="72"/>
      <c r="AD58" s="73"/>
      <c r="AE58" s="71"/>
      <c r="AF58" s="72"/>
      <c r="AG58" s="72"/>
      <c r="AH58" s="72"/>
      <c r="AI58" s="72"/>
      <c r="AJ58" s="73"/>
      <c r="AK58" s="71"/>
      <c r="AL58" s="72"/>
      <c r="AM58" s="72"/>
      <c r="AN58" s="72"/>
      <c r="AO58" s="72"/>
      <c r="AP58" s="73"/>
      <c r="AQ58" s="71"/>
      <c r="AR58" s="72"/>
      <c r="AS58" s="72"/>
      <c r="AT58" s="72"/>
      <c r="AU58" s="72"/>
      <c r="AV58" s="73"/>
      <c r="AW58" s="75">
        <v>-1.5951490566436299</v>
      </c>
      <c r="AX58" s="76">
        <v>-0.44016254322395421</v>
      </c>
      <c r="AY58" s="76">
        <v>-1.248653102617725</v>
      </c>
      <c r="AZ58" s="76">
        <v>-1.5951490566436299</v>
      </c>
      <c r="BA58" s="76">
        <v>-2.2881409646954398</v>
      </c>
      <c r="BB58" s="77">
        <v>-2.4036396160374007</v>
      </c>
      <c r="BC58" s="65"/>
      <c r="BD58" s="78"/>
      <c r="BE58" s="78"/>
      <c r="BF58" s="78"/>
      <c r="BG58" s="78"/>
      <c r="BH58" s="70"/>
      <c r="BI58" s="65"/>
      <c r="BJ58" s="78"/>
      <c r="BK58" s="78"/>
      <c r="BL58" s="78"/>
      <c r="BM58" s="78"/>
      <c r="BN58" s="70"/>
      <c r="BO58" s="65"/>
      <c r="BP58" s="78"/>
      <c r="BQ58" s="78"/>
      <c r="BR58" s="78"/>
      <c r="BS58" s="78"/>
      <c r="BT58" s="70"/>
      <c r="BU58" s="65"/>
      <c r="BV58" s="78"/>
      <c r="BW58" s="78"/>
      <c r="BX58" s="78"/>
      <c r="BY58" s="78"/>
      <c r="BZ58" s="70"/>
      <c r="CA58" s="80"/>
      <c r="CB58" s="78"/>
      <c r="CC58" s="78"/>
      <c r="CD58" s="78"/>
      <c r="CE58" s="78"/>
      <c r="CF58" s="70"/>
    </row>
    <row r="59" spans="1:84" ht="12" customHeight="1">
      <c r="A59" s="2"/>
      <c r="B59" s="64">
        <v>47</v>
      </c>
      <c r="C59" s="65">
        <v>10</v>
      </c>
      <c r="D59" s="66" t="s">
        <v>5</v>
      </c>
      <c r="E59" s="69" t="s">
        <v>139</v>
      </c>
      <c r="F59" s="70">
        <v>9</v>
      </c>
      <c r="G59" s="71">
        <v>1385.2975609756095</v>
      </c>
      <c r="H59" s="72">
        <v>1385.2975609756095</v>
      </c>
      <c r="I59" s="72"/>
      <c r="J59" s="72"/>
      <c r="K59" s="72"/>
      <c r="L59" s="73"/>
      <c r="M59" s="71">
        <v>2770.595121951219</v>
      </c>
      <c r="N59" s="72">
        <v>2770.595121951219</v>
      </c>
      <c r="O59" s="72"/>
      <c r="P59" s="72"/>
      <c r="Q59" s="72"/>
      <c r="R59" s="73"/>
      <c r="S59" s="71">
        <v>1418.4</v>
      </c>
      <c r="T59" s="72">
        <v>1413</v>
      </c>
      <c r="U59" s="72">
        <v>1395</v>
      </c>
      <c r="V59" s="72">
        <v>1413</v>
      </c>
      <c r="W59" s="72">
        <v>1440</v>
      </c>
      <c r="X59" s="73">
        <v>1431</v>
      </c>
      <c r="Y59" s="71"/>
      <c r="Z59" s="72"/>
      <c r="AA59" s="72"/>
      <c r="AB59" s="72"/>
      <c r="AC59" s="72"/>
      <c r="AD59" s="73"/>
      <c r="AE59" s="71"/>
      <c r="AF59" s="72"/>
      <c r="AG59" s="72"/>
      <c r="AH59" s="72"/>
      <c r="AI59" s="72"/>
      <c r="AJ59" s="73"/>
      <c r="AK59" s="71"/>
      <c r="AL59" s="72"/>
      <c r="AM59" s="72"/>
      <c r="AN59" s="72"/>
      <c r="AO59" s="72"/>
      <c r="AP59" s="73"/>
      <c r="AQ59" s="71"/>
      <c r="AR59" s="72"/>
      <c r="AS59" s="72"/>
      <c r="AT59" s="72"/>
      <c r="AU59" s="72"/>
      <c r="AV59" s="73"/>
      <c r="AW59" s="75">
        <v>2.3895544146542713</v>
      </c>
      <c r="AX59" s="76">
        <v>1.9997464663751296</v>
      </c>
      <c r="AY59" s="76">
        <v>0.70038663877798335</v>
      </c>
      <c r="AZ59" s="76">
        <v>1.9997464663751296</v>
      </c>
      <c r="BA59" s="76">
        <v>3.9487862077708158</v>
      </c>
      <c r="BB59" s="77">
        <v>3.2991062939722537</v>
      </c>
      <c r="BC59" s="65"/>
      <c r="BD59" s="78"/>
      <c r="BE59" s="78"/>
      <c r="BF59" s="78"/>
      <c r="BG59" s="78"/>
      <c r="BH59" s="70"/>
      <c r="BI59" s="65"/>
      <c r="BJ59" s="78"/>
      <c r="BK59" s="78"/>
      <c r="BL59" s="78"/>
      <c r="BM59" s="78"/>
      <c r="BN59" s="70"/>
      <c r="BO59" s="65"/>
      <c r="BP59" s="78"/>
      <c r="BQ59" s="78"/>
      <c r="BR59" s="78"/>
      <c r="BS59" s="78"/>
      <c r="BT59" s="70"/>
      <c r="BU59" s="65"/>
      <c r="BV59" s="78"/>
      <c r="BW59" s="78"/>
      <c r="BX59" s="78"/>
      <c r="BY59" s="78"/>
      <c r="BZ59" s="70"/>
      <c r="CA59" s="80"/>
      <c r="CB59" s="78"/>
      <c r="CC59" s="78"/>
      <c r="CD59" s="78"/>
      <c r="CE59" s="78"/>
      <c r="CF59" s="70"/>
    </row>
    <row r="60" spans="1:84" ht="12" customHeight="1">
      <c r="A60" s="2"/>
      <c r="B60" s="64">
        <v>48</v>
      </c>
      <c r="C60" s="65">
        <v>10</v>
      </c>
      <c r="D60" s="66" t="s">
        <v>5</v>
      </c>
      <c r="E60" s="69" t="s">
        <v>141</v>
      </c>
      <c r="F60" s="70">
        <v>9</v>
      </c>
      <c r="G60" s="71">
        <v>840.41385365853648</v>
      </c>
      <c r="H60" s="72">
        <v>840.41385365853648</v>
      </c>
      <c r="I60" s="72"/>
      <c r="J60" s="72"/>
      <c r="K60" s="72"/>
      <c r="L60" s="73"/>
      <c r="M60" s="71">
        <v>1680.827707317073</v>
      </c>
      <c r="N60" s="72">
        <v>1680.827707317073</v>
      </c>
      <c r="O60" s="72"/>
      <c r="P60" s="72"/>
      <c r="Q60" s="72"/>
      <c r="R60" s="73"/>
      <c r="S60" s="71">
        <v>829</v>
      </c>
      <c r="T60" s="72">
        <v>825</v>
      </c>
      <c r="U60" s="72">
        <v>834</v>
      </c>
      <c r="V60" s="72">
        <v>830</v>
      </c>
      <c r="W60" s="72">
        <v>815</v>
      </c>
      <c r="X60" s="73">
        <v>841</v>
      </c>
      <c r="Y60" s="71"/>
      <c r="Z60" s="72"/>
      <c r="AA60" s="72"/>
      <c r="AB60" s="72"/>
      <c r="AC60" s="72"/>
      <c r="AD60" s="73"/>
      <c r="AE60" s="71"/>
      <c r="AF60" s="72"/>
      <c r="AG60" s="72"/>
      <c r="AH60" s="72"/>
      <c r="AI60" s="72"/>
      <c r="AJ60" s="73"/>
      <c r="AK60" s="71"/>
      <c r="AL60" s="72"/>
      <c r="AM60" s="72"/>
      <c r="AN60" s="72"/>
      <c r="AO60" s="72"/>
      <c r="AP60" s="73"/>
      <c r="AQ60" s="71"/>
      <c r="AR60" s="72"/>
      <c r="AS60" s="72"/>
      <c r="AT60" s="72"/>
      <c r="AU60" s="72"/>
      <c r="AV60" s="73"/>
      <c r="AW60" s="75">
        <v>-1.3581229782028248</v>
      </c>
      <c r="AX60" s="76">
        <v>-1.8340789590076456</v>
      </c>
      <c r="AY60" s="76">
        <v>-0.76317800219681819</v>
      </c>
      <c r="AZ60" s="76">
        <v>-1.2391339830016279</v>
      </c>
      <c r="BA60" s="76">
        <v>-3.0239689110196699</v>
      </c>
      <c r="BB60" s="77">
        <v>6.9744964211615468E-2</v>
      </c>
      <c r="BC60" s="65"/>
      <c r="BD60" s="78"/>
      <c r="BE60" s="78"/>
      <c r="BF60" s="78"/>
      <c r="BG60" s="78"/>
      <c r="BH60" s="70"/>
      <c r="BI60" s="65"/>
      <c r="BJ60" s="78"/>
      <c r="BK60" s="78"/>
      <c r="BL60" s="78"/>
      <c r="BM60" s="78"/>
      <c r="BN60" s="70"/>
      <c r="BO60" s="65"/>
      <c r="BP60" s="78"/>
      <c r="BQ60" s="78"/>
      <c r="BR60" s="78"/>
      <c r="BS60" s="78"/>
      <c r="BT60" s="70"/>
      <c r="BU60" s="65"/>
      <c r="BV60" s="78"/>
      <c r="BW60" s="78"/>
      <c r="BX60" s="78"/>
      <c r="BY60" s="78"/>
      <c r="BZ60" s="70"/>
      <c r="CA60" s="80"/>
      <c r="CB60" s="78"/>
      <c r="CC60" s="78"/>
      <c r="CD60" s="78"/>
      <c r="CE60" s="78"/>
      <c r="CF60" s="70"/>
    </row>
    <row r="61" spans="1:84" ht="12" customHeight="1">
      <c r="A61" s="2"/>
      <c r="B61" s="64">
        <v>49</v>
      </c>
      <c r="C61" s="65">
        <v>10</v>
      </c>
      <c r="D61" s="66" t="s">
        <v>5</v>
      </c>
      <c r="E61" s="69" t="s">
        <v>98</v>
      </c>
      <c r="F61" s="70">
        <v>9</v>
      </c>
      <c r="G61" s="71">
        <v>1344.6621658536583</v>
      </c>
      <c r="H61" s="72">
        <v>1344.6621658536583</v>
      </c>
      <c r="I61" s="72"/>
      <c r="J61" s="72"/>
      <c r="K61" s="72"/>
      <c r="L61" s="73"/>
      <c r="M61" s="71">
        <v>2689.3243317073166</v>
      </c>
      <c r="N61" s="72">
        <v>2689.3243317073166</v>
      </c>
      <c r="O61" s="72"/>
      <c r="P61" s="72"/>
      <c r="Q61" s="72"/>
      <c r="R61" s="73"/>
      <c r="S61" s="71">
        <v>1371.6</v>
      </c>
      <c r="T61" s="72">
        <v>1395</v>
      </c>
      <c r="U61" s="72">
        <v>1386</v>
      </c>
      <c r="V61" s="72">
        <v>1332</v>
      </c>
      <c r="W61" s="72">
        <v>1377</v>
      </c>
      <c r="X61" s="73">
        <v>1368</v>
      </c>
      <c r="Y61" s="71"/>
      <c r="Z61" s="72"/>
      <c r="AA61" s="72"/>
      <c r="AB61" s="72"/>
      <c r="AC61" s="72"/>
      <c r="AD61" s="73"/>
      <c r="AE61" s="71"/>
      <c r="AF61" s="72"/>
      <c r="AG61" s="72"/>
      <c r="AH61" s="72"/>
      <c r="AI61" s="72"/>
      <c r="AJ61" s="73"/>
      <c r="AK61" s="71"/>
      <c r="AL61" s="72"/>
      <c r="AM61" s="72"/>
      <c r="AN61" s="72"/>
      <c r="AO61" s="72"/>
      <c r="AP61" s="73"/>
      <c r="AQ61" s="71"/>
      <c r="AR61" s="72"/>
      <c r="AS61" s="72"/>
      <c r="AT61" s="72"/>
      <c r="AU61" s="72"/>
      <c r="AV61" s="73"/>
      <c r="AW61" s="75">
        <v>2.003316136231148</v>
      </c>
      <c r="AX61" s="76">
        <v>3.7435301910487606</v>
      </c>
      <c r="AY61" s="76">
        <v>3.0742170930419865</v>
      </c>
      <c r="AZ61" s="76">
        <v>-0.94166149499861351</v>
      </c>
      <c r="BA61" s="76">
        <v>2.4049039950352125</v>
      </c>
      <c r="BB61" s="77">
        <v>1.7355908970284606</v>
      </c>
      <c r="BC61" s="65"/>
      <c r="BD61" s="78"/>
      <c r="BE61" s="78"/>
      <c r="BF61" s="78"/>
      <c r="BG61" s="78"/>
      <c r="BH61" s="70"/>
      <c r="BI61" s="65"/>
      <c r="BJ61" s="78"/>
      <c r="BK61" s="78"/>
      <c r="BL61" s="78"/>
      <c r="BM61" s="78"/>
      <c r="BN61" s="70"/>
      <c r="BO61" s="65"/>
      <c r="BP61" s="78"/>
      <c r="BQ61" s="78"/>
      <c r="BR61" s="78"/>
      <c r="BS61" s="78"/>
      <c r="BT61" s="70"/>
      <c r="BU61" s="65"/>
      <c r="BV61" s="78"/>
      <c r="BW61" s="78"/>
      <c r="BX61" s="78"/>
      <c r="BY61" s="78"/>
      <c r="BZ61" s="70"/>
      <c r="CA61" s="80"/>
      <c r="CB61" s="78"/>
      <c r="CC61" s="78"/>
      <c r="CD61" s="78"/>
      <c r="CE61" s="78"/>
      <c r="CF61" s="70"/>
    </row>
    <row r="62" spans="1:84" ht="12" customHeight="1">
      <c r="A62" s="2"/>
      <c r="B62" s="64">
        <v>50</v>
      </c>
      <c r="C62" s="65">
        <v>10</v>
      </c>
      <c r="D62" s="66" t="s">
        <v>6</v>
      </c>
      <c r="E62" s="69" t="s">
        <v>67</v>
      </c>
      <c r="F62" s="70"/>
      <c r="G62" s="71">
        <v>1171.151219512195</v>
      </c>
      <c r="H62" s="72">
        <v>1171.151219512195</v>
      </c>
      <c r="I62" s="72"/>
      <c r="J62" s="72"/>
      <c r="K62" s="72"/>
      <c r="L62" s="73"/>
      <c r="M62" s="71">
        <v>2342.30243902439</v>
      </c>
      <c r="N62" s="72">
        <v>2342.30243902439</v>
      </c>
      <c r="O62" s="72"/>
      <c r="P62" s="72"/>
      <c r="Q62" s="72"/>
      <c r="R62" s="73"/>
      <c r="S62" s="71">
        <v>1156.2</v>
      </c>
      <c r="T62" s="72">
        <v>1110</v>
      </c>
      <c r="U62" s="72">
        <v>1094</v>
      </c>
      <c r="V62" s="72">
        <v>1208</v>
      </c>
      <c r="W62" s="72">
        <v>1218</v>
      </c>
      <c r="X62" s="73">
        <v>1151</v>
      </c>
      <c r="Y62" s="71"/>
      <c r="Z62" s="72"/>
      <c r="AA62" s="72"/>
      <c r="AB62" s="72"/>
      <c r="AC62" s="72"/>
      <c r="AD62" s="73"/>
      <c r="AE62" s="71"/>
      <c r="AF62" s="72"/>
      <c r="AG62" s="72"/>
      <c r="AH62" s="72"/>
      <c r="AI62" s="72"/>
      <c r="AJ62" s="73"/>
      <c r="AK62" s="71"/>
      <c r="AL62" s="72"/>
      <c r="AM62" s="72"/>
      <c r="AN62" s="72"/>
      <c r="AO62" s="72"/>
      <c r="AP62" s="73"/>
      <c r="AQ62" s="71"/>
      <c r="AR62" s="72"/>
      <c r="AS62" s="72"/>
      <c r="AT62" s="72"/>
      <c r="AU62" s="72"/>
      <c r="AV62" s="73"/>
      <c r="AW62" s="75">
        <v>-1.2766258757278437</v>
      </c>
      <c r="AX62" s="76">
        <v>-5.2214623093391417</v>
      </c>
      <c r="AY62" s="76">
        <v>-6.5876394292045282</v>
      </c>
      <c r="AZ62" s="76">
        <v>3.1463725498363182</v>
      </c>
      <c r="BA62" s="76">
        <v>4.0002332497521831</v>
      </c>
      <c r="BB62" s="77">
        <v>-1.720633439684105</v>
      </c>
      <c r="BC62" s="65"/>
      <c r="BD62" s="78"/>
      <c r="BE62" s="78"/>
      <c r="BF62" s="78"/>
      <c r="BG62" s="78"/>
      <c r="BH62" s="70"/>
      <c r="BI62" s="65"/>
      <c r="BJ62" s="78"/>
      <c r="BK62" s="78"/>
      <c r="BL62" s="78"/>
      <c r="BM62" s="78"/>
      <c r="BN62" s="70"/>
      <c r="BO62" s="65"/>
      <c r="BP62" s="78"/>
      <c r="BQ62" s="78"/>
      <c r="BR62" s="78"/>
      <c r="BS62" s="78"/>
      <c r="BT62" s="70"/>
      <c r="BU62" s="65"/>
      <c r="BV62" s="78"/>
      <c r="BW62" s="78"/>
      <c r="BX62" s="78"/>
      <c r="BY62" s="78"/>
      <c r="BZ62" s="70"/>
      <c r="CA62" s="80"/>
      <c r="CB62" s="78"/>
      <c r="CC62" s="78"/>
      <c r="CD62" s="78"/>
      <c r="CE62" s="78"/>
      <c r="CF62" s="70"/>
    </row>
    <row r="63" spans="1:84" ht="12" customHeight="1">
      <c r="A63" s="2"/>
      <c r="B63" s="64">
        <v>51</v>
      </c>
      <c r="C63" s="65">
        <v>10</v>
      </c>
      <c r="D63" s="66" t="s">
        <v>6</v>
      </c>
      <c r="E63" s="69" t="s">
        <v>148</v>
      </c>
      <c r="F63" s="70"/>
      <c r="G63" s="71">
        <v>1171.151219512195</v>
      </c>
      <c r="H63" s="72">
        <v>1171.151219512195</v>
      </c>
      <c r="I63" s="72"/>
      <c r="J63" s="72"/>
      <c r="K63" s="72"/>
      <c r="L63" s="73"/>
      <c r="M63" s="71">
        <v>2342.30243902439</v>
      </c>
      <c r="N63" s="72">
        <v>2342.30243902439</v>
      </c>
      <c r="O63" s="72"/>
      <c r="P63" s="72"/>
      <c r="Q63" s="72"/>
      <c r="R63" s="73"/>
      <c r="S63" s="71">
        <v>1156.2</v>
      </c>
      <c r="T63" s="72">
        <v>1110</v>
      </c>
      <c r="U63" s="72">
        <v>1094</v>
      </c>
      <c r="V63" s="72">
        <v>1208</v>
      </c>
      <c r="W63" s="72">
        <v>1218</v>
      </c>
      <c r="X63" s="73">
        <v>1151</v>
      </c>
      <c r="Y63" s="71"/>
      <c r="Z63" s="72"/>
      <c r="AA63" s="72"/>
      <c r="AB63" s="72"/>
      <c r="AC63" s="72"/>
      <c r="AD63" s="73"/>
      <c r="AE63" s="71"/>
      <c r="AF63" s="72"/>
      <c r="AG63" s="72"/>
      <c r="AH63" s="72"/>
      <c r="AI63" s="72"/>
      <c r="AJ63" s="73"/>
      <c r="AK63" s="71"/>
      <c r="AL63" s="72"/>
      <c r="AM63" s="72"/>
      <c r="AN63" s="72"/>
      <c r="AO63" s="72"/>
      <c r="AP63" s="73"/>
      <c r="AQ63" s="71"/>
      <c r="AR63" s="72"/>
      <c r="AS63" s="72"/>
      <c r="AT63" s="72"/>
      <c r="AU63" s="72"/>
      <c r="AV63" s="73"/>
      <c r="AW63" s="75">
        <v>-1.2766258757278437</v>
      </c>
      <c r="AX63" s="76">
        <v>-5.2214623093391417</v>
      </c>
      <c r="AY63" s="76">
        <v>-6.5876394292045282</v>
      </c>
      <c r="AZ63" s="76">
        <v>3.1463725498363182</v>
      </c>
      <c r="BA63" s="76">
        <v>4.0002332497521831</v>
      </c>
      <c r="BB63" s="77">
        <v>-1.720633439684105</v>
      </c>
      <c r="BC63" s="65"/>
      <c r="BD63" s="78"/>
      <c r="BE63" s="78"/>
      <c r="BF63" s="78"/>
      <c r="BG63" s="78"/>
      <c r="BH63" s="70"/>
      <c r="BI63" s="65"/>
      <c r="BJ63" s="78"/>
      <c r="BK63" s="78"/>
      <c r="BL63" s="78"/>
      <c r="BM63" s="78"/>
      <c r="BN63" s="70"/>
      <c r="BO63" s="65"/>
      <c r="BP63" s="78"/>
      <c r="BQ63" s="78"/>
      <c r="BR63" s="78"/>
      <c r="BS63" s="78"/>
      <c r="BT63" s="70"/>
      <c r="BU63" s="65"/>
      <c r="BV63" s="78"/>
      <c r="BW63" s="78"/>
      <c r="BX63" s="78"/>
      <c r="BY63" s="78"/>
      <c r="BZ63" s="70"/>
      <c r="CA63" s="80"/>
      <c r="CB63" s="78"/>
      <c r="CC63" s="78"/>
      <c r="CD63" s="78"/>
      <c r="CE63" s="78"/>
      <c r="CF63" s="70"/>
    </row>
    <row r="64" spans="1:84" ht="12" customHeight="1">
      <c r="A64" s="2" t="s">
        <v>86</v>
      </c>
      <c r="B64" s="64">
        <v>52</v>
      </c>
      <c r="C64" s="65">
        <v>10</v>
      </c>
      <c r="D64" s="66" t="s">
        <v>6</v>
      </c>
      <c r="E64" s="69" t="s">
        <v>87</v>
      </c>
      <c r="F64" s="70"/>
      <c r="G64" s="71">
        <v>1405.381463414634</v>
      </c>
      <c r="H64" s="72">
        <v>1405.381463414634</v>
      </c>
      <c r="I64" s="72"/>
      <c r="J64" s="72"/>
      <c r="K64" s="72"/>
      <c r="L64" s="73"/>
      <c r="M64" s="71">
        <v>2810.7629268292681</v>
      </c>
      <c r="N64" s="72">
        <v>2810.7629268292681</v>
      </c>
      <c r="O64" s="72"/>
      <c r="P64" s="72"/>
      <c r="Q64" s="72"/>
      <c r="R64" s="73"/>
      <c r="S64" s="71">
        <v>1384.4</v>
      </c>
      <c r="T64" s="72">
        <v>1362</v>
      </c>
      <c r="U64" s="72">
        <v>1342</v>
      </c>
      <c r="V64" s="72">
        <v>1432</v>
      </c>
      <c r="W64" s="72">
        <v>1310</v>
      </c>
      <c r="X64" s="73">
        <v>1476</v>
      </c>
      <c r="Y64" s="71"/>
      <c r="Z64" s="72"/>
      <c r="AA64" s="72"/>
      <c r="AB64" s="72"/>
      <c r="AC64" s="72"/>
      <c r="AD64" s="73"/>
      <c r="AE64" s="71"/>
      <c r="AF64" s="72"/>
      <c r="AG64" s="72"/>
      <c r="AH64" s="72"/>
      <c r="AI64" s="72"/>
      <c r="AJ64" s="73"/>
      <c r="AK64" s="71"/>
      <c r="AL64" s="72"/>
      <c r="AM64" s="72"/>
      <c r="AN64" s="72"/>
      <c r="AO64" s="72"/>
      <c r="AP64" s="73"/>
      <c r="AQ64" s="71"/>
      <c r="AR64" s="72"/>
      <c r="AS64" s="72"/>
      <c r="AT64" s="72"/>
      <c r="AU64" s="72"/>
      <c r="AV64" s="73"/>
      <c r="AW64" s="75">
        <v>-1.4929372530398721</v>
      </c>
      <c r="AX64" s="76">
        <v>-3.086810559549491</v>
      </c>
      <c r="AY64" s="76">
        <v>-4.5099117260759218</v>
      </c>
      <c r="AZ64" s="76">
        <v>1.8940435232930541</v>
      </c>
      <c r="BA64" s="76">
        <v>-6.7868735925182282</v>
      </c>
      <c r="BB64" s="77">
        <v>5.0248660896512254</v>
      </c>
      <c r="BC64" s="65"/>
      <c r="BD64" s="78"/>
      <c r="BE64" s="78"/>
      <c r="BF64" s="78"/>
      <c r="BG64" s="78"/>
      <c r="BH64" s="70"/>
      <c r="BI64" s="65"/>
      <c r="BJ64" s="78"/>
      <c r="BK64" s="78"/>
      <c r="BL64" s="78"/>
      <c r="BM64" s="78"/>
      <c r="BN64" s="70"/>
      <c r="BO64" s="65"/>
      <c r="BP64" s="78"/>
      <c r="BQ64" s="78"/>
      <c r="BR64" s="78"/>
      <c r="BS64" s="78"/>
      <c r="BT64" s="70"/>
      <c r="BU64" s="65"/>
      <c r="BV64" s="78"/>
      <c r="BW64" s="78"/>
      <c r="BX64" s="78"/>
      <c r="BY64" s="78"/>
      <c r="BZ64" s="70"/>
      <c r="CA64" s="80"/>
      <c r="CB64" s="78"/>
      <c r="CC64" s="78"/>
      <c r="CD64" s="78"/>
      <c r="CE64" s="78"/>
      <c r="CF64" s="70"/>
    </row>
    <row r="65" spans="1:84" ht="12" customHeight="1">
      <c r="A65" s="2"/>
      <c r="B65" s="64">
        <v>53</v>
      </c>
      <c r="C65" s="65">
        <v>10</v>
      </c>
      <c r="D65" s="66" t="s">
        <v>6</v>
      </c>
      <c r="E65" s="69" t="s">
        <v>89</v>
      </c>
      <c r="F65" s="70"/>
      <c r="G65" s="71">
        <v>1171.151219512195</v>
      </c>
      <c r="H65" s="72">
        <v>1171.151219512195</v>
      </c>
      <c r="I65" s="72"/>
      <c r="J65" s="72"/>
      <c r="K65" s="72"/>
      <c r="L65" s="73"/>
      <c r="M65" s="71">
        <v>2342.30243902439</v>
      </c>
      <c r="N65" s="72">
        <v>2342.30243902439</v>
      </c>
      <c r="O65" s="72"/>
      <c r="P65" s="72"/>
      <c r="Q65" s="72"/>
      <c r="R65" s="73"/>
      <c r="S65" s="71">
        <v>1156.2</v>
      </c>
      <c r="T65" s="72">
        <v>1110</v>
      </c>
      <c r="U65" s="72">
        <v>1094</v>
      </c>
      <c r="V65" s="72">
        <v>1208</v>
      </c>
      <c r="W65" s="72">
        <v>1218</v>
      </c>
      <c r="X65" s="73">
        <v>1151</v>
      </c>
      <c r="Y65" s="71"/>
      <c r="Z65" s="72"/>
      <c r="AA65" s="72"/>
      <c r="AB65" s="72"/>
      <c r="AC65" s="72"/>
      <c r="AD65" s="73"/>
      <c r="AE65" s="71"/>
      <c r="AF65" s="72"/>
      <c r="AG65" s="72"/>
      <c r="AH65" s="72"/>
      <c r="AI65" s="72"/>
      <c r="AJ65" s="73"/>
      <c r="AK65" s="71"/>
      <c r="AL65" s="72"/>
      <c r="AM65" s="72"/>
      <c r="AN65" s="72"/>
      <c r="AO65" s="72"/>
      <c r="AP65" s="73"/>
      <c r="AQ65" s="71"/>
      <c r="AR65" s="72"/>
      <c r="AS65" s="72"/>
      <c r="AT65" s="72"/>
      <c r="AU65" s="72"/>
      <c r="AV65" s="73"/>
      <c r="AW65" s="75">
        <v>-1.2766258757278437</v>
      </c>
      <c r="AX65" s="76">
        <v>-5.2214623093391417</v>
      </c>
      <c r="AY65" s="76">
        <v>-6.5876394292045282</v>
      </c>
      <c r="AZ65" s="76">
        <v>3.1463725498363182</v>
      </c>
      <c r="BA65" s="76">
        <v>4.0002332497521831</v>
      </c>
      <c r="BB65" s="77">
        <v>-1.720633439684105</v>
      </c>
      <c r="BC65" s="65"/>
      <c r="BD65" s="78"/>
      <c r="BE65" s="78"/>
      <c r="BF65" s="78"/>
      <c r="BG65" s="78"/>
      <c r="BH65" s="70"/>
      <c r="BI65" s="65"/>
      <c r="BJ65" s="78"/>
      <c r="BK65" s="78"/>
      <c r="BL65" s="78"/>
      <c r="BM65" s="78"/>
      <c r="BN65" s="70"/>
      <c r="BO65" s="65"/>
      <c r="BP65" s="78"/>
      <c r="BQ65" s="78"/>
      <c r="BR65" s="78"/>
      <c r="BS65" s="78"/>
      <c r="BT65" s="70"/>
      <c r="BU65" s="65"/>
      <c r="BV65" s="78"/>
      <c r="BW65" s="78"/>
      <c r="BX65" s="78"/>
      <c r="BY65" s="78"/>
      <c r="BZ65" s="70"/>
      <c r="CA65" s="80"/>
      <c r="CB65" s="78"/>
      <c r="CC65" s="78"/>
      <c r="CD65" s="78"/>
      <c r="CE65" s="78"/>
      <c r="CF65" s="70"/>
    </row>
    <row r="66" spans="1:84" ht="12" customHeight="1">
      <c r="A66" s="2"/>
      <c r="B66" s="64">
        <v>54</v>
      </c>
      <c r="C66" s="65">
        <v>10</v>
      </c>
      <c r="D66" s="66" t="s">
        <v>6</v>
      </c>
      <c r="E66" s="69" t="s">
        <v>91</v>
      </c>
      <c r="F66" s="70"/>
      <c r="G66" s="71">
        <v>1452.2275121951218</v>
      </c>
      <c r="H66" s="72">
        <v>1452.2275121951218</v>
      </c>
      <c r="I66" s="72"/>
      <c r="J66" s="72"/>
      <c r="K66" s="72"/>
      <c r="L66" s="73"/>
      <c r="M66" s="71">
        <v>2904.4550243902431</v>
      </c>
      <c r="N66" s="72">
        <v>2904.4550243902431</v>
      </c>
      <c r="O66" s="72"/>
      <c r="P66" s="72"/>
      <c r="Q66" s="72"/>
      <c r="R66" s="73"/>
      <c r="S66" s="71">
        <v>1447.4</v>
      </c>
      <c r="T66" s="72">
        <v>1442</v>
      </c>
      <c r="U66" s="72">
        <v>1419</v>
      </c>
      <c r="V66" s="72">
        <v>1388</v>
      </c>
      <c r="W66" s="72">
        <v>1503</v>
      </c>
      <c r="X66" s="73">
        <v>1485</v>
      </c>
      <c r="Y66" s="71"/>
      <c r="Z66" s="72"/>
      <c r="AA66" s="72"/>
      <c r="AB66" s="72"/>
      <c r="AC66" s="72"/>
      <c r="AD66" s="73"/>
      <c r="AE66" s="71"/>
      <c r="AF66" s="72"/>
      <c r="AG66" s="72"/>
      <c r="AH66" s="72"/>
      <c r="AI66" s="72"/>
      <c r="AJ66" s="73"/>
      <c r="AK66" s="71"/>
      <c r="AL66" s="72"/>
      <c r="AM66" s="72"/>
      <c r="AN66" s="72"/>
      <c r="AO66" s="72"/>
      <c r="AP66" s="73"/>
      <c r="AQ66" s="71"/>
      <c r="AR66" s="72"/>
      <c r="AS66" s="72"/>
      <c r="AT66" s="72"/>
      <c r="AU66" s="72"/>
      <c r="AV66" s="73"/>
      <c r="AW66" s="75">
        <v>-0.33242120498218064</v>
      </c>
      <c r="AX66" s="76">
        <v>-0.70426376784876732</v>
      </c>
      <c r="AY66" s="76">
        <v>-2.2880376467249719</v>
      </c>
      <c r="AZ66" s="76">
        <v>-4.422689396514623</v>
      </c>
      <c r="BA66" s="76">
        <v>3.4961799978663777</v>
      </c>
      <c r="BB66" s="77">
        <v>2.2567047883110813</v>
      </c>
      <c r="BC66" s="65"/>
      <c r="BD66" s="78"/>
      <c r="BE66" s="78"/>
      <c r="BF66" s="78"/>
      <c r="BG66" s="78"/>
      <c r="BH66" s="70"/>
      <c r="BI66" s="65"/>
      <c r="BJ66" s="78"/>
      <c r="BK66" s="78"/>
      <c r="BL66" s="78"/>
      <c r="BM66" s="78"/>
      <c r="BN66" s="70"/>
      <c r="BO66" s="65"/>
      <c r="BP66" s="78"/>
      <c r="BQ66" s="78"/>
      <c r="BR66" s="78"/>
      <c r="BS66" s="78"/>
      <c r="BT66" s="70"/>
      <c r="BU66" s="65"/>
      <c r="BV66" s="78"/>
      <c r="BW66" s="78"/>
      <c r="BX66" s="78"/>
      <c r="BY66" s="78"/>
      <c r="BZ66" s="70"/>
      <c r="CA66" s="80"/>
      <c r="CB66" s="78"/>
      <c r="CC66" s="78"/>
      <c r="CD66" s="78"/>
      <c r="CE66" s="78"/>
      <c r="CF66" s="70"/>
    </row>
    <row r="67" spans="1:84" ht="12" customHeight="1">
      <c r="A67" s="2"/>
      <c r="B67" s="64">
        <v>55</v>
      </c>
      <c r="C67" s="65">
        <v>10</v>
      </c>
      <c r="D67" s="66" t="s">
        <v>6</v>
      </c>
      <c r="E67" s="69" t="s">
        <v>144</v>
      </c>
      <c r="F67" s="70"/>
      <c r="G67" s="71">
        <v>1873.8419512195121</v>
      </c>
      <c r="H67" s="72">
        <v>1873.8419512195121</v>
      </c>
      <c r="I67" s="72"/>
      <c r="J67" s="72"/>
      <c r="K67" s="72"/>
      <c r="L67" s="73"/>
      <c r="M67" s="71">
        <v>3747.6839024390238</v>
      </c>
      <c r="N67" s="72">
        <v>3747.6839024390238</v>
      </c>
      <c r="O67" s="72"/>
      <c r="P67" s="72"/>
      <c r="Q67" s="72"/>
      <c r="R67" s="73"/>
      <c r="S67" s="71">
        <v>1855</v>
      </c>
      <c r="T67" s="72">
        <v>1859</v>
      </c>
      <c r="U67" s="72">
        <v>1870</v>
      </c>
      <c r="V67" s="72">
        <v>1812</v>
      </c>
      <c r="W67" s="72">
        <v>1842</v>
      </c>
      <c r="X67" s="73">
        <v>1892</v>
      </c>
      <c r="Y67" s="71"/>
      <c r="Z67" s="72"/>
      <c r="AA67" s="72"/>
      <c r="AB67" s="72"/>
      <c r="AC67" s="72"/>
      <c r="AD67" s="73"/>
      <c r="AE67" s="71"/>
      <c r="AF67" s="72"/>
      <c r="AG67" s="72"/>
      <c r="AH67" s="72"/>
      <c r="AI67" s="72"/>
      <c r="AJ67" s="73"/>
      <c r="AK67" s="71"/>
      <c r="AL67" s="72"/>
      <c r="AM67" s="72"/>
      <c r="AN67" s="72"/>
      <c r="AO67" s="72"/>
      <c r="AP67" s="73"/>
      <c r="AQ67" s="71"/>
      <c r="AR67" s="72"/>
      <c r="AS67" s="72"/>
      <c r="AT67" s="72"/>
      <c r="AU67" s="72"/>
      <c r="AV67" s="73"/>
      <c r="AW67" s="75">
        <v>-1.0055251035045676</v>
      </c>
      <c r="AX67" s="76">
        <v>-0.79205992852561247</v>
      </c>
      <c r="AY67" s="76">
        <v>-0.20503069733345258</v>
      </c>
      <c r="AZ67" s="76">
        <v>-3.3002757345284572</v>
      </c>
      <c r="BA67" s="76">
        <v>-1.6992869221862161</v>
      </c>
      <c r="BB67" s="77">
        <v>0.96902776505085608</v>
      </c>
      <c r="BC67" s="65"/>
      <c r="BD67" s="78"/>
      <c r="BE67" s="78"/>
      <c r="BF67" s="78"/>
      <c r="BG67" s="78"/>
      <c r="BH67" s="70"/>
      <c r="BI67" s="65"/>
      <c r="BJ67" s="78"/>
      <c r="BK67" s="78"/>
      <c r="BL67" s="78"/>
      <c r="BM67" s="78"/>
      <c r="BN67" s="70"/>
      <c r="BO67" s="65"/>
      <c r="BP67" s="78"/>
      <c r="BQ67" s="78"/>
      <c r="BR67" s="78"/>
      <c r="BS67" s="78"/>
      <c r="BT67" s="70"/>
      <c r="BU67" s="65"/>
      <c r="BV67" s="78"/>
      <c r="BW67" s="78"/>
      <c r="BX67" s="78"/>
      <c r="BY67" s="78"/>
      <c r="BZ67" s="70"/>
      <c r="CA67" s="80"/>
      <c r="CB67" s="78"/>
      <c r="CC67" s="78"/>
      <c r="CD67" s="78"/>
      <c r="CE67" s="78"/>
      <c r="CF67" s="70"/>
    </row>
    <row r="68" spans="1:84" ht="12" customHeight="1">
      <c r="A68" s="2"/>
      <c r="B68" s="64">
        <v>56</v>
      </c>
      <c r="C68" s="65">
        <v>10</v>
      </c>
      <c r="D68" s="66" t="s">
        <v>6</v>
      </c>
      <c r="E68" s="69" t="s">
        <v>92</v>
      </c>
      <c r="F68" s="70"/>
      <c r="G68" s="71">
        <v>1639.6117073170728</v>
      </c>
      <c r="H68" s="72">
        <v>1639.6117073170728</v>
      </c>
      <c r="I68" s="72"/>
      <c r="J68" s="72"/>
      <c r="K68" s="72"/>
      <c r="L68" s="73"/>
      <c r="M68" s="71">
        <v>3279.2234146341452</v>
      </c>
      <c r="N68" s="72">
        <v>3279.2234146341452</v>
      </c>
      <c r="O68" s="72"/>
      <c r="P68" s="72"/>
      <c r="Q68" s="72"/>
      <c r="R68" s="73"/>
      <c r="S68" s="71">
        <v>1661</v>
      </c>
      <c r="T68" s="72">
        <v>1674</v>
      </c>
      <c r="U68" s="72">
        <v>1692</v>
      </c>
      <c r="V68" s="72">
        <v>1586</v>
      </c>
      <c r="W68" s="72">
        <v>1648</v>
      </c>
      <c r="X68" s="73">
        <v>1705</v>
      </c>
      <c r="Y68" s="71"/>
      <c r="Z68" s="72"/>
      <c r="AA68" s="72"/>
      <c r="AB68" s="72"/>
      <c r="AC68" s="72"/>
      <c r="AD68" s="73"/>
      <c r="AE68" s="71"/>
      <c r="AF68" s="72"/>
      <c r="AG68" s="72"/>
      <c r="AH68" s="72"/>
      <c r="AI68" s="72"/>
      <c r="AJ68" s="73"/>
      <c r="AK68" s="71"/>
      <c r="AL68" s="72"/>
      <c r="AM68" s="72"/>
      <c r="AN68" s="72"/>
      <c r="AO68" s="72"/>
      <c r="AP68" s="73"/>
      <c r="AQ68" s="71"/>
      <c r="AR68" s="72"/>
      <c r="AS68" s="72"/>
      <c r="AT68" s="72"/>
      <c r="AU68" s="72"/>
      <c r="AV68" s="73"/>
      <c r="AW68" s="75">
        <v>1.3044730400178173</v>
      </c>
      <c r="AX68" s="76">
        <v>2.0973436899397013</v>
      </c>
      <c r="AY68" s="76">
        <v>3.1951645898315117</v>
      </c>
      <c r="AZ68" s="76">
        <v>-3.2697807095314446</v>
      </c>
      <c r="BA68" s="76">
        <v>0.51160239009595543</v>
      </c>
      <c r="BB68" s="77">
        <v>3.9880352397533958</v>
      </c>
      <c r="BC68" s="65"/>
      <c r="BD68" s="78"/>
      <c r="BE68" s="78"/>
      <c r="BF68" s="78"/>
      <c r="BG68" s="78"/>
      <c r="BH68" s="70"/>
      <c r="BI68" s="65"/>
      <c r="BJ68" s="78"/>
      <c r="BK68" s="78"/>
      <c r="BL68" s="78"/>
      <c r="BM68" s="78"/>
      <c r="BN68" s="70"/>
      <c r="BO68" s="65"/>
      <c r="BP68" s="78"/>
      <c r="BQ68" s="78"/>
      <c r="BR68" s="78"/>
      <c r="BS68" s="78"/>
      <c r="BT68" s="70"/>
      <c r="BU68" s="65"/>
      <c r="BV68" s="78"/>
      <c r="BW68" s="78"/>
      <c r="BX68" s="78"/>
      <c r="BY68" s="78"/>
      <c r="BZ68" s="70"/>
      <c r="CA68" s="80"/>
      <c r="CB68" s="78"/>
      <c r="CC68" s="78"/>
      <c r="CD68" s="78"/>
      <c r="CE68" s="78"/>
      <c r="CF68" s="70"/>
    </row>
    <row r="69" spans="1:84" ht="12" customHeight="1">
      <c r="A69" s="2"/>
      <c r="B69" s="64">
        <v>57</v>
      </c>
      <c r="C69" s="65">
        <v>10</v>
      </c>
      <c r="D69" s="66" t="s">
        <v>6</v>
      </c>
      <c r="E69" s="69" t="s">
        <v>140</v>
      </c>
      <c r="F69" s="70"/>
      <c r="G69" s="71">
        <v>1873.8419512195121</v>
      </c>
      <c r="H69" s="72">
        <v>1873.8419512195121</v>
      </c>
      <c r="I69" s="72"/>
      <c r="J69" s="72"/>
      <c r="K69" s="72"/>
      <c r="L69" s="73"/>
      <c r="M69" s="71">
        <v>3747.6839024390238</v>
      </c>
      <c r="N69" s="72">
        <v>3747.6839024390238</v>
      </c>
      <c r="O69" s="72"/>
      <c r="P69" s="72"/>
      <c r="Q69" s="72"/>
      <c r="R69" s="73"/>
      <c r="S69" s="71">
        <v>1855</v>
      </c>
      <c r="T69" s="72">
        <v>1859</v>
      </c>
      <c r="U69" s="72">
        <v>1870</v>
      </c>
      <c r="V69" s="72">
        <v>1812</v>
      </c>
      <c r="W69" s="72">
        <v>1842</v>
      </c>
      <c r="X69" s="73">
        <v>1892</v>
      </c>
      <c r="Y69" s="71"/>
      <c r="Z69" s="72"/>
      <c r="AA69" s="72"/>
      <c r="AB69" s="72"/>
      <c r="AC69" s="72"/>
      <c r="AD69" s="73"/>
      <c r="AE69" s="71"/>
      <c r="AF69" s="72"/>
      <c r="AG69" s="72"/>
      <c r="AH69" s="72"/>
      <c r="AI69" s="72"/>
      <c r="AJ69" s="73"/>
      <c r="AK69" s="71"/>
      <c r="AL69" s="72"/>
      <c r="AM69" s="72"/>
      <c r="AN69" s="72"/>
      <c r="AO69" s="72"/>
      <c r="AP69" s="73"/>
      <c r="AQ69" s="71"/>
      <c r="AR69" s="72"/>
      <c r="AS69" s="72"/>
      <c r="AT69" s="72"/>
      <c r="AU69" s="72"/>
      <c r="AV69" s="73"/>
      <c r="AW69" s="75">
        <v>-1.0055251035045676</v>
      </c>
      <c r="AX69" s="76">
        <v>-0.79205992852561247</v>
      </c>
      <c r="AY69" s="76">
        <v>-0.20503069733345258</v>
      </c>
      <c r="AZ69" s="76">
        <v>-3.3002757345284572</v>
      </c>
      <c r="BA69" s="76">
        <v>-1.6992869221862161</v>
      </c>
      <c r="BB69" s="77">
        <v>0.96902776505085608</v>
      </c>
      <c r="BC69" s="65"/>
      <c r="BD69" s="78"/>
      <c r="BE69" s="78"/>
      <c r="BF69" s="78"/>
      <c r="BG69" s="78"/>
      <c r="BH69" s="70"/>
      <c r="BI69" s="65"/>
      <c r="BJ69" s="78"/>
      <c r="BK69" s="78"/>
      <c r="BL69" s="78"/>
      <c r="BM69" s="78"/>
      <c r="BN69" s="70"/>
      <c r="BO69" s="65"/>
      <c r="BP69" s="78"/>
      <c r="BQ69" s="78"/>
      <c r="BR69" s="78"/>
      <c r="BS69" s="78"/>
      <c r="BT69" s="70"/>
      <c r="BU69" s="65"/>
      <c r="BV69" s="78"/>
      <c r="BW69" s="78"/>
      <c r="BX69" s="78"/>
      <c r="BY69" s="78"/>
      <c r="BZ69" s="70"/>
      <c r="CA69" s="80"/>
      <c r="CB69" s="78"/>
      <c r="CC69" s="78"/>
      <c r="CD69" s="78"/>
      <c r="CE69" s="78"/>
      <c r="CF69" s="70"/>
    </row>
    <row r="70" spans="1:84" ht="12" customHeight="1">
      <c r="A70" s="2"/>
      <c r="B70" s="64">
        <v>58</v>
      </c>
      <c r="C70" s="65">
        <v>10</v>
      </c>
      <c r="D70" s="66" t="s">
        <v>6</v>
      </c>
      <c r="E70" s="69" t="s">
        <v>95</v>
      </c>
      <c r="F70" s="70"/>
      <c r="G70" s="71">
        <v>1639.6117073170728</v>
      </c>
      <c r="H70" s="72">
        <v>1639.6117073170728</v>
      </c>
      <c r="I70" s="72"/>
      <c r="J70" s="72"/>
      <c r="K70" s="72"/>
      <c r="L70" s="73"/>
      <c r="M70" s="71">
        <v>3279.2234146341452</v>
      </c>
      <c r="N70" s="72">
        <v>3279.2234146341452</v>
      </c>
      <c r="O70" s="72"/>
      <c r="P70" s="72"/>
      <c r="Q70" s="72"/>
      <c r="R70" s="73"/>
      <c r="S70" s="71">
        <v>1661</v>
      </c>
      <c r="T70" s="72">
        <v>1674</v>
      </c>
      <c r="U70" s="72">
        <v>1692</v>
      </c>
      <c r="V70" s="72">
        <v>1586</v>
      </c>
      <c r="W70" s="72">
        <v>1648</v>
      </c>
      <c r="X70" s="73">
        <v>1705</v>
      </c>
      <c r="Y70" s="71"/>
      <c r="Z70" s="72"/>
      <c r="AA70" s="72"/>
      <c r="AB70" s="72"/>
      <c r="AC70" s="72"/>
      <c r="AD70" s="73"/>
      <c r="AE70" s="71"/>
      <c r="AF70" s="72"/>
      <c r="AG70" s="72"/>
      <c r="AH70" s="72"/>
      <c r="AI70" s="72"/>
      <c r="AJ70" s="73"/>
      <c r="AK70" s="71"/>
      <c r="AL70" s="72"/>
      <c r="AM70" s="72"/>
      <c r="AN70" s="72"/>
      <c r="AO70" s="72"/>
      <c r="AP70" s="73"/>
      <c r="AQ70" s="71"/>
      <c r="AR70" s="72"/>
      <c r="AS70" s="72"/>
      <c r="AT70" s="72"/>
      <c r="AU70" s="72"/>
      <c r="AV70" s="73"/>
      <c r="AW70" s="75">
        <v>1.3044730400178173</v>
      </c>
      <c r="AX70" s="76">
        <v>2.0973436899397013</v>
      </c>
      <c r="AY70" s="76">
        <v>3.1951645898315117</v>
      </c>
      <c r="AZ70" s="76">
        <v>-3.2697807095314446</v>
      </c>
      <c r="BA70" s="76">
        <v>0.51160239009595543</v>
      </c>
      <c r="BB70" s="77">
        <v>3.9880352397533958</v>
      </c>
      <c r="BC70" s="65"/>
      <c r="BD70" s="78"/>
      <c r="BE70" s="78"/>
      <c r="BF70" s="78"/>
      <c r="BG70" s="78"/>
      <c r="BH70" s="70"/>
      <c r="BI70" s="65"/>
      <c r="BJ70" s="78"/>
      <c r="BK70" s="78"/>
      <c r="BL70" s="78"/>
      <c r="BM70" s="78"/>
      <c r="BN70" s="70"/>
      <c r="BO70" s="65"/>
      <c r="BP70" s="78"/>
      <c r="BQ70" s="78"/>
      <c r="BR70" s="78"/>
      <c r="BS70" s="78"/>
      <c r="BT70" s="70"/>
      <c r="BU70" s="65"/>
      <c r="BV70" s="78"/>
      <c r="BW70" s="78"/>
      <c r="BX70" s="78"/>
      <c r="BY70" s="78"/>
      <c r="BZ70" s="70"/>
      <c r="CA70" s="80"/>
      <c r="CB70" s="78"/>
      <c r="CC70" s="78"/>
      <c r="CD70" s="78"/>
      <c r="CE70" s="78"/>
      <c r="CF70" s="70"/>
    </row>
    <row r="71" spans="1:84" ht="12" customHeight="1">
      <c r="A71" s="2"/>
      <c r="B71" s="64">
        <v>59</v>
      </c>
      <c r="C71" s="65">
        <v>10</v>
      </c>
      <c r="D71" s="66" t="s">
        <v>6</v>
      </c>
      <c r="E71" s="69" t="s">
        <v>141</v>
      </c>
      <c r="F71" s="70"/>
      <c r="G71" s="71">
        <v>2323.564019512195</v>
      </c>
      <c r="H71" s="72">
        <v>2323.564019512195</v>
      </c>
      <c r="I71" s="72"/>
      <c r="J71" s="72"/>
      <c r="K71" s="72"/>
      <c r="L71" s="73"/>
      <c r="M71" s="71">
        <v>4647.1280390243901</v>
      </c>
      <c r="N71" s="72">
        <v>4647.1280390243901</v>
      </c>
      <c r="O71" s="72"/>
      <c r="P71" s="72"/>
      <c r="Q71" s="72"/>
      <c r="R71" s="73"/>
      <c r="S71" s="71">
        <v>2307.4</v>
      </c>
      <c r="T71" s="72">
        <v>2354</v>
      </c>
      <c r="U71" s="72">
        <v>2315</v>
      </c>
      <c r="V71" s="72">
        <v>2288</v>
      </c>
      <c r="W71" s="72">
        <v>2290</v>
      </c>
      <c r="X71" s="73">
        <v>2290</v>
      </c>
      <c r="Y71" s="71"/>
      <c r="Z71" s="72"/>
      <c r="AA71" s="72"/>
      <c r="AB71" s="72"/>
      <c r="AC71" s="72"/>
      <c r="AD71" s="73"/>
      <c r="AE71" s="71"/>
      <c r="AF71" s="72"/>
      <c r="AG71" s="72"/>
      <c r="AH71" s="72"/>
      <c r="AI71" s="72"/>
      <c r="AJ71" s="73"/>
      <c r="AK71" s="71"/>
      <c r="AL71" s="72"/>
      <c r="AM71" s="72"/>
      <c r="AN71" s="72"/>
      <c r="AO71" s="72"/>
      <c r="AP71" s="73"/>
      <c r="AQ71" s="71"/>
      <c r="AR71" s="72"/>
      <c r="AS71" s="72"/>
      <c r="AT71" s="72"/>
      <c r="AU71" s="72"/>
      <c r="AV71" s="73"/>
      <c r="AW71" s="75">
        <v>-0.6956563011157435</v>
      </c>
      <c r="AX71" s="76">
        <v>1.3098834476785726</v>
      </c>
      <c r="AY71" s="76">
        <v>-0.36857256526088289</v>
      </c>
      <c r="AZ71" s="76">
        <v>-1.5305805742189649</v>
      </c>
      <c r="BA71" s="76">
        <v>-1.4445059068887378</v>
      </c>
      <c r="BB71" s="77">
        <v>-1.4445059068887378</v>
      </c>
      <c r="BC71" s="65"/>
      <c r="BD71" s="78"/>
      <c r="BE71" s="78"/>
      <c r="BF71" s="78"/>
      <c r="BG71" s="78"/>
      <c r="BH71" s="70"/>
      <c r="BI71" s="65"/>
      <c r="BJ71" s="78"/>
      <c r="BK71" s="78"/>
      <c r="BL71" s="78"/>
      <c r="BM71" s="78"/>
      <c r="BN71" s="70"/>
      <c r="BO71" s="65"/>
      <c r="BP71" s="78"/>
      <c r="BQ71" s="78"/>
      <c r="BR71" s="78"/>
      <c r="BS71" s="78"/>
      <c r="BT71" s="70"/>
      <c r="BU71" s="65"/>
      <c r="BV71" s="78"/>
      <c r="BW71" s="78"/>
      <c r="BX71" s="78"/>
      <c r="BY71" s="78"/>
      <c r="BZ71" s="70"/>
      <c r="CA71" s="80"/>
      <c r="CB71" s="78"/>
      <c r="CC71" s="78"/>
      <c r="CD71" s="78"/>
      <c r="CE71" s="78"/>
      <c r="CF71" s="70"/>
    </row>
    <row r="72" spans="1:84" ht="12" customHeight="1">
      <c r="A72" s="2"/>
      <c r="B72" s="64">
        <v>60</v>
      </c>
      <c r="C72" s="65">
        <v>10</v>
      </c>
      <c r="D72" s="66" t="s">
        <v>6</v>
      </c>
      <c r="E72" s="69" t="s">
        <v>98</v>
      </c>
      <c r="F72" s="70"/>
      <c r="G72" s="71">
        <v>2033.1185170731703</v>
      </c>
      <c r="H72" s="72">
        <v>2033.1185170731703</v>
      </c>
      <c r="I72" s="72"/>
      <c r="J72" s="72"/>
      <c r="K72" s="72"/>
      <c r="L72" s="73"/>
      <c r="M72" s="71">
        <v>4066.2370341463406</v>
      </c>
      <c r="N72" s="72">
        <v>4066.2370341463406</v>
      </c>
      <c r="O72" s="72"/>
      <c r="P72" s="72"/>
      <c r="Q72" s="72"/>
      <c r="R72" s="73"/>
      <c r="S72" s="71">
        <v>2016.2</v>
      </c>
      <c r="T72" s="72">
        <v>2022</v>
      </c>
      <c r="U72" s="72">
        <v>2097</v>
      </c>
      <c r="V72" s="72">
        <v>1930</v>
      </c>
      <c r="W72" s="72">
        <v>2063</v>
      </c>
      <c r="X72" s="73">
        <v>1969</v>
      </c>
      <c r="Y72" s="71"/>
      <c r="Z72" s="72"/>
      <c r="AA72" s="72"/>
      <c r="AB72" s="72"/>
      <c r="AC72" s="72"/>
      <c r="AD72" s="73"/>
      <c r="AE72" s="71"/>
      <c r="AF72" s="72"/>
      <c r="AG72" s="72"/>
      <c r="AH72" s="72"/>
      <c r="AI72" s="72"/>
      <c r="AJ72" s="73"/>
      <c r="AK72" s="71"/>
      <c r="AL72" s="72"/>
      <c r="AM72" s="72"/>
      <c r="AN72" s="72"/>
      <c r="AO72" s="72"/>
      <c r="AP72" s="73"/>
      <c r="AQ72" s="71"/>
      <c r="AR72" s="72"/>
      <c r="AS72" s="72"/>
      <c r="AT72" s="72"/>
      <c r="AU72" s="72"/>
      <c r="AV72" s="73"/>
      <c r="AW72" s="75">
        <v>-0.83214613073938626</v>
      </c>
      <c r="AX72" s="76">
        <v>-0.54687009044491752</v>
      </c>
      <c r="AY72" s="76">
        <v>3.1420442237077184</v>
      </c>
      <c r="AZ72" s="76">
        <v>-5.0719383158054798</v>
      </c>
      <c r="BA72" s="76">
        <v>1.4697364012918657</v>
      </c>
      <c r="BB72" s="77">
        <v>-3.1537028724461069</v>
      </c>
      <c r="BC72" s="65"/>
      <c r="BD72" s="78"/>
      <c r="BE72" s="78"/>
      <c r="BF72" s="78"/>
      <c r="BG72" s="78"/>
      <c r="BH72" s="70"/>
      <c r="BI72" s="65"/>
      <c r="BJ72" s="78"/>
      <c r="BK72" s="78"/>
      <c r="BL72" s="78"/>
      <c r="BM72" s="78"/>
      <c r="BN72" s="70"/>
      <c r="BO72" s="65"/>
      <c r="BP72" s="78"/>
      <c r="BQ72" s="78"/>
      <c r="BR72" s="78"/>
      <c r="BS72" s="78"/>
      <c r="BT72" s="70"/>
      <c r="BU72" s="65"/>
      <c r="BV72" s="78"/>
      <c r="BW72" s="78"/>
      <c r="BX72" s="78"/>
      <c r="BY72" s="78"/>
      <c r="BZ72" s="70"/>
      <c r="CA72" s="80"/>
      <c r="CB72" s="78"/>
      <c r="CC72" s="78"/>
      <c r="CD72" s="78"/>
      <c r="CE72" s="78"/>
      <c r="CF72" s="70"/>
    </row>
    <row r="73" spans="1:84" ht="12" customHeight="1">
      <c r="A73" s="2"/>
      <c r="B73" s="64">
        <v>61</v>
      </c>
      <c r="C73" s="65">
        <v>10</v>
      </c>
      <c r="D73" s="66" t="s">
        <v>6</v>
      </c>
      <c r="E73" s="69" t="s">
        <v>150</v>
      </c>
      <c r="F73" s="70"/>
      <c r="G73" s="71">
        <v>1873.8419512195121</v>
      </c>
      <c r="H73" s="72">
        <v>1873.8419512195121</v>
      </c>
      <c r="I73" s="72"/>
      <c r="J73" s="72"/>
      <c r="K73" s="72"/>
      <c r="L73" s="73"/>
      <c r="M73" s="71">
        <v>3747.6839024390238</v>
      </c>
      <c r="N73" s="72">
        <v>3747.6839024390238</v>
      </c>
      <c r="O73" s="72"/>
      <c r="P73" s="72"/>
      <c r="Q73" s="72"/>
      <c r="R73" s="73"/>
      <c r="S73" s="71">
        <v>1855</v>
      </c>
      <c r="T73" s="72">
        <v>1859</v>
      </c>
      <c r="U73" s="72">
        <v>1870</v>
      </c>
      <c r="V73" s="72">
        <v>1812</v>
      </c>
      <c r="W73" s="72">
        <v>1842</v>
      </c>
      <c r="X73" s="73">
        <v>1892</v>
      </c>
      <c r="Y73" s="71"/>
      <c r="Z73" s="72"/>
      <c r="AA73" s="72"/>
      <c r="AB73" s="72"/>
      <c r="AC73" s="72"/>
      <c r="AD73" s="73"/>
      <c r="AE73" s="71"/>
      <c r="AF73" s="72"/>
      <c r="AG73" s="72"/>
      <c r="AH73" s="72"/>
      <c r="AI73" s="72"/>
      <c r="AJ73" s="73"/>
      <c r="AK73" s="71"/>
      <c r="AL73" s="72"/>
      <c r="AM73" s="72"/>
      <c r="AN73" s="72"/>
      <c r="AO73" s="72"/>
      <c r="AP73" s="73"/>
      <c r="AQ73" s="71"/>
      <c r="AR73" s="72"/>
      <c r="AS73" s="72"/>
      <c r="AT73" s="72"/>
      <c r="AU73" s="72"/>
      <c r="AV73" s="73"/>
      <c r="AW73" s="75">
        <v>-1.0055251035045676</v>
      </c>
      <c r="AX73" s="76">
        <v>-0.79205992852561247</v>
      </c>
      <c r="AY73" s="76">
        <v>-0.20503069733345258</v>
      </c>
      <c r="AZ73" s="76">
        <v>-3.3002757345284572</v>
      </c>
      <c r="BA73" s="76">
        <v>-1.6992869221862161</v>
      </c>
      <c r="BB73" s="77">
        <v>0.96902776505085608</v>
      </c>
      <c r="BC73" s="65"/>
      <c r="BD73" s="78"/>
      <c r="BE73" s="78"/>
      <c r="BF73" s="78"/>
      <c r="BG73" s="78"/>
      <c r="BH73" s="70"/>
      <c r="BI73" s="65"/>
      <c r="BJ73" s="78"/>
      <c r="BK73" s="78"/>
      <c r="BL73" s="78"/>
      <c r="BM73" s="78"/>
      <c r="BN73" s="70"/>
      <c r="BO73" s="65"/>
      <c r="BP73" s="78"/>
      <c r="BQ73" s="78"/>
      <c r="BR73" s="78"/>
      <c r="BS73" s="78"/>
      <c r="BT73" s="70"/>
      <c r="BU73" s="65"/>
      <c r="BV73" s="78"/>
      <c r="BW73" s="78"/>
      <c r="BX73" s="78"/>
      <c r="BY73" s="78"/>
      <c r="BZ73" s="70"/>
      <c r="CA73" s="80"/>
      <c r="CB73" s="78"/>
      <c r="CC73" s="78"/>
      <c r="CD73" s="78"/>
      <c r="CE73" s="78"/>
      <c r="CF73" s="70"/>
    </row>
    <row r="74" spans="1:84" ht="12" customHeight="1">
      <c r="A74" s="2"/>
      <c r="B74" s="64">
        <v>62</v>
      </c>
      <c r="C74" s="65">
        <v>10</v>
      </c>
      <c r="D74" s="66" t="s">
        <v>6</v>
      </c>
      <c r="E74" s="69" t="s">
        <v>151</v>
      </c>
      <c r="F74" s="70"/>
      <c r="G74" s="71">
        <v>1639.6117073170728</v>
      </c>
      <c r="H74" s="72">
        <v>1639.6117073170728</v>
      </c>
      <c r="I74" s="72"/>
      <c r="J74" s="72"/>
      <c r="K74" s="72"/>
      <c r="L74" s="73"/>
      <c r="M74" s="71">
        <v>3279.2234146341452</v>
      </c>
      <c r="N74" s="72">
        <v>3279.2234146341452</v>
      </c>
      <c r="O74" s="72"/>
      <c r="P74" s="72"/>
      <c r="Q74" s="72"/>
      <c r="R74" s="73"/>
      <c r="S74" s="71">
        <v>1661</v>
      </c>
      <c r="T74" s="72">
        <v>1674</v>
      </c>
      <c r="U74" s="72">
        <v>1692</v>
      </c>
      <c r="V74" s="72">
        <v>1586</v>
      </c>
      <c r="W74" s="72">
        <v>1648</v>
      </c>
      <c r="X74" s="73">
        <v>1705</v>
      </c>
      <c r="Y74" s="71"/>
      <c r="Z74" s="72"/>
      <c r="AA74" s="72"/>
      <c r="AB74" s="72"/>
      <c r="AC74" s="72"/>
      <c r="AD74" s="73"/>
      <c r="AE74" s="71"/>
      <c r="AF74" s="72"/>
      <c r="AG74" s="72"/>
      <c r="AH74" s="72"/>
      <c r="AI74" s="72"/>
      <c r="AJ74" s="73"/>
      <c r="AK74" s="71"/>
      <c r="AL74" s="72"/>
      <c r="AM74" s="72"/>
      <c r="AN74" s="72"/>
      <c r="AO74" s="72"/>
      <c r="AP74" s="73"/>
      <c r="AQ74" s="71"/>
      <c r="AR74" s="72"/>
      <c r="AS74" s="72"/>
      <c r="AT74" s="72"/>
      <c r="AU74" s="72"/>
      <c r="AV74" s="73"/>
      <c r="AW74" s="75">
        <v>1.3044730400178173</v>
      </c>
      <c r="AX74" s="76">
        <v>2.0973436899397013</v>
      </c>
      <c r="AY74" s="76">
        <v>3.1951645898315117</v>
      </c>
      <c r="AZ74" s="76">
        <v>-3.2697807095314446</v>
      </c>
      <c r="BA74" s="76">
        <v>0.51160239009595543</v>
      </c>
      <c r="BB74" s="77">
        <v>3.9880352397533958</v>
      </c>
      <c r="BC74" s="65"/>
      <c r="BD74" s="78"/>
      <c r="BE74" s="78"/>
      <c r="BF74" s="78"/>
      <c r="BG74" s="78"/>
      <c r="BH74" s="70"/>
      <c r="BI74" s="65"/>
      <c r="BJ74" s="78"/>
      <c r="BK74" s="78"/>
      <c r="BL74" s="78"/>
      <c r="BM74" s="78"/>
      <c r="BN74" s="70"/>
      <c r="BO74" s="65"/>
      <c r="BP74" s="78"/>
      <c r="BQ74" s="78"/>
      <c r="BR74" s="78"/>
      <c r="BS74" s="78"/>
      <c r="BT74" s="70"/>
      <c r="BU74" s="65"/>
      <c r="BV74" s="78"/>
      <c r="BW74" s="78"/>
      <c r="BX74" s="78"/>
      <c r="BY74" s="78"/>
      <c r="BZ74" s="70"/>
      <c r="CA74" s="80"/>
      <c r="CB74" s="78"/>
      <c r="CC74" s="78"/>
      <c r="CD74" s="78"/>
      <c r="CE74" s="78"/>
      <c r="CF74" s="70"/>
    </row>
    <row r="75" spans="1:84" ht="12" customHeight="1">
      <c r="A75" s="2"/>
      <c r="B75" s="64">
        <v>63</v>
      </c>
      <c r="C75" s="65">
        <v>10</v>
      </c>
      <c r="D75" s="66" t="s">
        <v>6</v>
      </c>
      <c r="E75" s="69" t="s">
        <v>152</v>
      </c>
      <c r="F75" s="70"/>
      <c r="G75" s="71">
        <v>1171.151219512195</v>
      </c>
      <c r="H75" s="72">
        <v>1171.151219512195</v>
      </c>
      <c r="I75" s="72"/>
      <c r="J75" s="72"/>
      <c r="K75" s="72"/>
      <c r="L75" s="73"/>
      <c r="M75" s="71">
        <v>2342.30243902439</v>
      </c>
      <c r="N75" s="72">
        <v>2342.30243902439</v>
      </c>
      <c r="O75" s="72"/>
      <c r="P75" s="72"/>
      <c r="Q75" s="72"/>
      <c r="R75" s="73"/>
      <c r="S75" s="71">
        <v>1156.2</v>
      </c>
      <c r="T75" s="72">
        <v>1110</v>
      </c>
      <c r="U75" s="72">
        <v>1094</v>
      </c>
      <c r="V75" s="72">
        <v>1208</v>
      </c>
      <c r="W75" s="72">
        <v>1218</v>
      </c>
      <c r="X75" s="73">
        <v>1151</v>
      </c>
      <c r="Y75" s="71"/>
      <c r="Z75" s="72"/>
      <c r="AA75" s="72"/>
      <c r="AB75" s="72"/>
      <c r="AC75" s="72"/>
      <c r="AD75" s="73"/>
      <c r="AE75" s="71"/>
      <c r="AF75" s="72"/>
      <c r="AG75" s="72"/>
      <c r="AH75" s="72"/>
      <c r="AI75" s="72"/>
      <c r="AJ75" s="73"/>
      <c r="AK75" s="71"/>
      <c r="AL75" s="72"/>
      <c r="AM75" s="72"/>
      <c r="AN75" s="72"/>
      <c r="AO75" s="72"/>
      <c r="AP75" s="73"/>
      <c r="AQ75" s="71"/>
      <c r="AR75" s="72"/>
      <c r="AS75" s="72"/>
      <c r="AT75" s="72"/>
      <c r="AU75" s="72"/>
      <c r="AV75" s="73"/>
      <c r="AW75" s="75">
        <v>-1.2766258757278437</v>
      </c>
      <c r="AX75" s="76">
        <v>-5.2214623093391417</v>
      </c>
      <c r="AY75" s="76">
        <v>-6.5876394292045282</v>
      </c>
      <c r="AZ75" s="76">
        <v>3.1463725498363182</v>
      </c>
      <c r="BA75" s="76">
        <v>4.0002332497521831</v>
      </c>
      <c r="BB75" s="77">
        <v>-1.720633439684105</v>
      </c>
      <c r="BC75" s="65"/>
      <c r="BD75" s="78"/>
      <c r="BE75" s="78"/>
      <c r="BF75" s="78"/>
      <c r="BG75" s="78"/>
      <c r="BH75" s="70"/>
      <c r="BI75" s="65"/>
      <c r="BJ75" s="78"/>
      <c r="BK75" s="78"/>
      <c r="BL75" s="78"/>
      <c r="BM75" s="78"/>
      <c r="BN75" s="70"/>
      <c r="BO75" s="65"/>
      <c r="BP75" s="78"/>
      <c r="BQ75" s="78"/>
      <c r="BR75" s="78"/>
      <c r="BS75" s="78"/>
      <c r="BT75" s="70"/>
      <c r="BU75" s="65"/>
      <c r="BV75" s="78"/>
      <c r="BW75" s="78"/>
      <c r="BX75" s="78"/>
      <c r="BY75" s="78"/>
      <c r="BZ75" s="70"/>
      <c r="CA75" s="80"/>
      <c r="CB75" s="78"/>
      <c r="CC75" s="78"/>
      <c r="CD75" s="78"/>
      <c r="CE75" s="78"/>
      <c r="CF75" s="70"/>
    </row>
    <row r="76" spans="1:84" ht="12" customHeight="1">
      <c r="A76" s="2"/>
      <c r="B76" s="64">
        <v>64</v>
      </c>
      <c r="C76" s="65">
        <v>10</v>
      </c>
      <c r="D76" s="66" t="s">
        <v>6</v>
      </c>
      <c r="E76" s="69" t="s">
        <v>153</v>
      </c>
      <c r="F76" s="70"/>
      <c r="G76" s="71">
        <v>1873.8419512195121</v>
      </c>
      <c r="H76" s="72">
        <v>1873.8419512195121</v>
      </c>
      <c r="I76" s="72"/>
      <c r="J76" s="72"/>
      <c r="K76" s="72"/>
      <c r="L76" s="73"/>
      <c r="M76" s="71">
        <v>3747.6839024390238</v>
      </c>
      <c r="N76" s="72">
        <v>3747.6839024390238</v>
      </c>
      <c r="O76" s="72"/>
      <c r="P76" s="72"/>
      <c r="Q76" s="72"/>
      <c r="R76" s="73"/>
      <c r="S76" s="71">
        <v>1855</v>
      </c>
      <c r="T76" s="72">
        <v>1859</v>
      </c>
      <c r="U76" s="72">
        <v>1870</v>
      </c>
      <c r="V76" s="72">
        <v>1812</v>
      </c>
      <c r="W76" s="72">
        <v>1842</v>
      </c>
      <c r="X76" s="73">
        <v>1892</v>
      </c>
      <c r="Y76" s="71"/>
      <c r="Z76" s="72"/>
      <c r="AA76" s="72"/>
      <c r="AB76" s="72"/>
      <c r="AC76" s="72"/>
      <c r="AD76" s="73"/>
      <c r="AE76" s="71"/>
      <c r="AF76" s="72"/>
      <c r="AG76" s="72"/>
      <c r="AH76" s="72"/>
      <c r="AI76" s="72"/>
      <c r="AJ76" s="73"/>
      <c r="AK76" s="71"/>
      <c r="AL76" s="72"/>
      <c r="AM76" s="72"/>
      <c r="AN76" s="72"/>
      <c r="AO76" s="72"/>
      <c r="AP76" s="73"/>
      <c r="AQ76" s="71"/>
      <c r="AR76" s="72"/>
      <c r="AS76" s="72"/>
      <c r="AT76" s="72"/>
      <c r="AU76" s="72"/>
      <c r="AV76" s="73"/>
      <c r="AW76" s="75">
        <v>-1.0055251035045676</v>
      </c>
      <c r="AX76" s="76">
        <v>-0.79205992852561247</v>
      </c>
      <c r="AY76" s="76">
        <v>-0.20503069733345258</v>
      </c>
      <c r="AZ76" s="76">
        <v>-3.3002757345284572</v>
      </c>
      <c r="BA76" s="76">
        <v>-1.6992869221862161</v>
      </c>
      <c r="BB76" s="77">
        <v>0.96902776505085608</v>
      </c>
      <c r="BC76" s="65"/>
      <c r="BD76" s="78"/>
      <c r="BE76" s="78"/>
      <c r="BF76" s="78"/>
      <c r="BG76" s="78"/>
      <c r="BH76" s="70"/>
      <c r="BI76" s="65"/>
      <c r="BJ76" s="78"/>
      <c r="BK76" s="78"/>
      <c r="BL76" s="78"/>
      <c r="BM76" s="78"/>
      <c r="BN76" s="70"/>
      <c r="BO76" s="65"/>
      <c r="BP76" s="78"/>
      <c r="BQ76" s="78"/>
      <c r="BR76" s="78"/>
      <c r="BS76" s="78"/>
      <c r="BT76" s="70"/>
      <c r="BU76" s="65"/>
      <c r="BV76" s="78"/>
      <c r="BW76" s="78"/>
      <c r="BX76" s="78"/>
      <c r="BY76" s="78"/>
      <c r="BZ76" s="70"/>
      <c r="CA76" s="80"/>
      <c r="CB76" s="78"/>
      <c r="CC76" s="78"/>
      <c r="CD76" s="78"/>
      <c r="CE76" s="78"/>
      <c r="CF76" s="70"/>
    </row>
    <row r="77" spans="1:84" ht="12" customHeight="1">
      <c r="A77" s="2"/>
      <c r="B77" s="64">
        <v>65</v>
      </c>
      <c r="C77" s="65">
        <v>10</v>
      </c>
      <c r="D77" s="66" t="s">
        <v>6</v>
      </c>
      <c r="E77" s="69" t="s">
        <v>154</v>
      </c>
      <c r="F77" s="70"/>
      <c r="G77" s="71">
        <v>1639.6117073170728</v>
      </c>
      <c r="H77" s="72">
        <v>1639.6117073170728</v>
      </c>
      <c r="I77" s="72"/>
      <c r="J77" s="72"/>
      <c r="K77" s="72"/>
      <c r="L77" s="73"/>
      <c r="M77" s="71">
        <v>3279.2234146341452</v>
      </c>
      <c r="N77" s="72">
        <v>3279.2234146341452</v>
      </c>
      <c r="O77" s="72"/>
      <c r="P77" s="72"/>
      <c r="Q77" s="72"/>
      <c r="R77" s="73"/>
      <c r="S77" s="71">
        <v>1661</v>
      </c>
      <c r="T77" s="72">
        <v>1674</v>
      </c>
      <c r="U77" s="72">
        <v>1692</v>
      </c>
      <c r="V77" s="72">
        <v>1586</v>
      </c>
      <c r="W77" s="72">
        <v>1648</v>
      </c>
      <c r="X77" s="73">
        <v>1705</v>
      </c>
      <c r="Y77" s="71"/>
      <c r="Z77" s="72"/>
      <c r="AA77" s="72"/>
      <c r="AB77" s="72"/>
      <c r="AC77" s="72"/>
      <c r="AD77" s="73"/>
      <c r="AE77" s="71"/>
      <c r="AF77" s="72"/>
      <c r="AG77" s="72"/>
      <c r="AH77" s="72"/>
      <c r="AI77" s="72"/>
      <c r="AJ77" s="73"/>
      <c r="AK77" s="71"/>
      <c r="AL77" s="72"/>
      <c r="AM77" s="72"/>
      <c r="AN77" s="72"/>
      <c r="AO77" s="72"/>
      <c r="AP77" s="73"/>
      <c r="AQ77" s="71"/>
      <c r="AR77" s="72"/>
      <c r="AS77" s="72"/>
      <c r="AT77" s="72"/>
      <c r="AU77" s="72"/>
      <c r="AV77" s="73"/>
      <c r="AW77" s="75">
        <v>1.3044730400178173</v>
      </c>
      <c r="AX77" s="76">
        <v>2.0973436899397013</v>
      </c>
      <c r="AY77" s="76">
        <v>3.1951645898315117</v>
      </c>
      <c r="AZ77" s="76">
        <v>-3.2697807095314446</v>
      </c>
      <c r="BA77" s="76">
        <v>0.51160239009595543</v>
      </c>
      <c r="BB77" s="77">
        <v>3.9880352397533958</v>
      </c>
      <c r="BC77" s="65"/>
      <c r="BD77" s="78"/>
      <c r="BE77" s="78"/>
      <c r="BF77" s="78"/>
      <c r="BG77" s="78"/>
      <c r="BH77" s="70"/>
      <c r="BI77" s="65"/>
      <c r="BJ77" s="78"/>
      <c r="BK77" s="78"/>
      <c r="BL77" s="78"/>
      <c r="BM77" s="78"/>
      <c r="BN77" s="70"/>
      <c r="BO77" s="65"/>
      <c r="BP77" s="78"/>
      <c r="BQ77" s="78"/>
      <c r="BR77" s="78"/>
      <c r="BS77" s="78"/>
      <c r="BT77" s="70"/>
      <c r="BU77" s="65"/>
      <c r="BV77" s="78"/>
      <c r="BW77" s="78"/>
      <c r="BX77" s="78"/>
      <c r="BY77" s="78"/>
      <c r="BZ77" s="70"/>
      <c r="CA77" s="80"/>
      <c r="CB77" s="78"/>
      <c r="CC77" s="78"/>
      <c r="CD77" s="78"/>
      <c r="CE77" s="78"/>
      <c r="CF77" s="70"/>
    </row>
    <row r="78" spans="1:84" ht="12" customHeight="1">
      <c r="A78" s="2"/>
      <c r="B78" s="64">
        <v>66</v>
      </c>
      <c r="C78" s="65">
        <v>10</v>
      </c>
      <c r="D78" s="66" t="s">
        <v>6</v>
      </c>
      <c r="E78" s="69" t="s">
        <v>155</v>
      </c>
      <c r="F78" s="70"/>
      <c r="G78" s="71">
        <v>1452.2275121951218</v>
      </c>
      <c r="H78" s="72">
        <v>1452.2275121951218</v>
      </c>
      <c r="I78" s="72"/>
      <c r="J78" s="72"/>
      <c r="K78" s="72"/>
      <c r="L78" s="73"/>
      <c r="M78" s="71">
        <v>2904.4550243902431</v>
      </c>
      <c r="N78" s="72">
        <v>2904.4550243902431</v>
      </c>
      <c r="O78" s="72"/>
      <c r="P78" s="72"/>
      <c r="Q78" s="72"/>
      <c r="R78" s="73"/>
      <c r="S78" s="71">
        <v>1447.4</v>
      </c>
      <c r="T78" s="72">
        <v>1442</v>
      </c>
      <c r="U78" s="72">
        <v>1419</v>
      </c>
      <c r="V78" s="72">
        <v>1388</v>
      </c>
      <c r="W78" s="72">
        <v>1503</v>
      </c>
      <c r="X78" s="73">
        <v>1485</v>
      </c>
      <c r="Y78" s="71"/>
      <c r="Z78" s="72"/>
      <c r="AA78" s="72"/>
      <c r="AB78" s="72"/>
      <c r="AC78" s="72"/>
      <c r="AD78" s="73"/>
      <c r="AE78" s="71"/>
      <c r="AF78" s="72"/>
      <c r="AG78" s="72"/>
      <c r="AH78" s="72"/>
      <c r="AI78" s="72"/>
      <c r="AJ78" s="73"/>
      <c r="AK78" s="71"/>
      <c r="AL78" s="72"/>
      <c r="AM78" s="72"/>
      <c r="AN78" s="72"/>
      <c r="AO78" s="72"/>
      <c r="AP78" s="73"/>
      <c r="AQ78" s="71"/>
      <c r="AR78" s="72"/>
      <c r="AS78" s="72"/>
      <c r="AT78" s="72"/>
      <c r="AU78" s="72"/>
      <c r="AV78" s="73"/>
      <c r="AW78" s="75">
        <v>-0.33242120498218064</v>
      </c>
      <c r="AX78" s="76">
        <v>-0.70426376784876732</v>
      </c>
      <c r="AY78" s="76">
        <v>-2.2880376467249719</v>
      </c>
      <c r="AZ78" s="76">
        <v>-4.422689396514623</v>
      </c>
      <c r="BA78" s="76">
        <v>3.4961799978663777</v>
      </c>
      <c r="BB78" s="77">
        <v>2.2567047883110813</v>
      </c>
      <c r="BC78" s="65"/>
      <c r="BD78" s="78"/>
      <c r="BE78" s="78"/>
      <c r="BF78" s="78"/>
      <c r="BG78" s="78"/>
      <c r="BH78" s="70"/>
      <c r="BI78" s="65"/>
      <c r="BJ78" s="78"/>
      <c r="BK78" s="78"/>
      <c r="BL78" s="78"/>
      <c r="BM78" s="78"/>
      <c r="BN78" s="70"/>
      <c r="BO78" s="65"/>
      <c r="BP78" s="78"/>
      <c r="BQ78" s="78"/>
      <c r="BR78" s="78"/>
      <c r="BS78" s="78"/>
      <c r="BT78" s="70"/>
      <c r="BU78" s="65"/>
      <c r="BV78" s="78"/>
      <c r="BW78" s="78"/>
      <c r="BX78" s="78"/>
      <c r="BY78" s="78"/>
      <c r="BZ78" s="70"/>
      <c r="CA78" s="80"/>
      <c r="CB78" s="78"/>
      <c r="CC78" s="78"/>
      <c r="CD78" s="78"/>
      <c r="CE78" s="78"/>
      <c r="CF78" s="70"/>
    </row>
    <row r="79" spans="1:84" ht="12" customHeight="1">
      <c r="A79" s="2"/>
      <c r="B79" s="64">
        <v>67</v>
      </c>
      <c r="C79" s="65">
        <v>10</v>
      </c>
      <c r="D79" s="66" t="s">
        <v>6</v>
      </c>
      <c r="E79" s="69" t="s">
        <v>156</v>
      </c>
      <c r="F79" s="70"/>
      <c r="G79" s="71">
        <v>2323.564019512195</v>
      </c>
      <c r="H79" s="72">
        <v>2323.564019512195</v>
      </c>
      <c r="I79" s="72"/>
      <c r="J79" s="72"/>
      <c r="K79" s="72"/>
      <c r="L79" s="73"/>
      <c r="M79" s="71">
        <v>4647.1280390243901</v>
      </c>
      <c r="N79" s="72">
        <v>4647.1280390243901</v>
      </c>
      <c r="O79" s="72"/>
      <c r="P79" s="72"/>
      <c r="Q79" s="72"/>
      <c r="R79" s="73"/>
      <c r="S79" s="71">
        <v>2307.4</v>
      </c>
      <c r="T79" s="72">
        <v>2354</v>
      </c>
      <c r="U79" s="72">
        <v>2315</v>
      </c>
      <c r="V79" s="72">
        <v>2288</v>
      </c>
      <c r="W79" s="72">
        <v>2290</v>
      </c>
      <c r="X79" s="73">
        <v>2290</v>
      </c>
      <c r="Y79" s="71"/>
      <c r="Z79" s="72"/>
      <c r="AA79" s="72"/>
      <c r="AB79" s="72"/>
      <c r="AC79" s="72"/>
      <c r="AD79" s="73"/>
      <c r="AE79" s="71"/>
      <c r="AF79" s="72"/>
      <c r="AG79" s="72"/>
      <c r="AH79" s="72"/>
      <c r="AI79" s="72"/>
      <c r="AJ79" s="73"/>
      <c r="AK79" s="71"/>
      <c r="AL79" s="72"/>
      <c r="AM79" s="72"/>
      <c r="AN79" s="72"/>
      <c r="AO79" s="72"/>
      <c r="AP79" s="73"/>
      <c r="AQ79" s="71"/>
      <c r="AR79" s="72"/>
      <c r="AS79" s="72"/>
      <c r="AT79" s="72"/>
      <c r="AU79" s="72"/>
      <c r="AV79" s="73"/>
      <c r="AW79" s="75">
        <v>-0.6956563011157435</v>
      </c>
      <c r="AX79" s="76">
        <v>1.3098834476785726</v>
      </c>
      <c r="AY79" s="76">
        <v>-0.36857256526088289</v>
      </c>
      <c r="AZ79" s="76">
        <v>-1.5305805742189649</v>
      </c>
      <c r="BA79" s="76">
        <v>-1.4445059068887378</v>
      </c>
      <c r="BB79" s="77">
        <v>-1.4445059068887378</v>
      </c>
      <c r="BC79" s="65"/>
      <c r="BD79" s="78"/>
      <c r="BE79" s="78"/>
      <c r="BF79" s="78"/>
      <c r="BG79" s="78"/>
      <c r="BH79" s="70"/>
      <c r="BI79" s="65"/>
      <c r="BJ79" s="78"/>
      <c r="BK79" s="78"/>
      <c r="BL79" s="78"/>
      <c r="BM79" s="78"/>
      <c r="BN79" s="70"/>
      <c r="BO79" s="65"/>
      <c r="BP79" s="78"/>
      <c r="BQ79" s="78"/>
      <c r="BR79" s="78"/>
      <c r="BS79" s="78"/>
      <c r="BT79" s="70"/>
      <c r="BU79" s="65"/>
      <c r="BV79" s="78"/>
      <c r="BW79" s="78"/>
      <c r="BX79" s="78"/>
      <c r="BY79" s="78"/>
      <c r="BZ79" s="70"/>
      <c r="CA79" s="80"/>
      <c r="CB79" s="78"/>
      <c r="CC79" s="78"/>
      <c r="CD79" s="78"/>
      <c r="CE79" s="78"/>
      <c r="CF79" s="70"/>
    </row>
    <row r="80" spans="1:84" ht="12" customHeight="1">
      <c r="A80" s="2"/>
      <c r="B80" s="64">
        <v>68</v>
      </c>
      <c r="C80" s="65">
        <v>10</v>
      </c>
      <c r="D80" s="66" t="s">
        <v>6</v>
      </c>
      <c r="E80" s="69" t="s">
        <v>157</v>
      </c>
      <c r="F80" s="70"/>
      <c r="G80" s="71">
        <v>2033.1185170731703</v>
      </c>
      <c r="H80" s="72">
        <v>2033.1185170731703</v>
      </c>
      <c r="I80" s="72"/>
      <c r="J80" s="72"/>
      <c r="K80" s="72"/>
      <c r="L80" s="73"/>
      <c r="M80" s="71">
        <v>4066.2370341463406</v>
      </c>
      <c r="N80" s="72">
        <v>4066.2370341463406</v>
      </c>
      <c r="O80" s="72"/>
      <c r="P80" s="72"/>
      <c r="Q80" s="72"/>
      <c r="R80" s="73"/>
      <c r="S80" s="71">
        <v>2016.2</v>
      </c>
      <c r="T80" s="72">
        <v>2022</v>
      </c>
      <c r="U80" s="72">
        <v>2097</v>
      </c>
      <c r="V80" s="72">
        <v>1930</v>
      </c>
      <c r="W80" s="72">
        <v>2063</v>
      </c>
      <c r="X80" s="73">
        <v>1969</v>
      </c>
      <c r="Y80" s="71"/>
      <c r="Z80" s="72"/>
      <c r="AA80" s="72"/>
      <c r="AB80" s="72"/>
      <c r="AC80" s="72"/>
      <c r="AD80" s="73"/>
      <c r="AE80" s="71"/>
      <c r="AF80" s="72"/>
      <c r="AG80" s="72"/>
      <c r="AH80" s="72"/>
      <c r="AI80" s="72"/>
      <c r="AJ80" s="73"/>
      <c r="AK80" s="71"/>
      <c r="AL80" s="72"/>
      <c r="AM80" s="72"/>
      <c r="AN80" s="72"/>
      <c r="AO80" s="72"/>
      <c r="AP80" s="73"/>
      <c r="AQ80" s="71"/>
      <c r="AR80" s="72"/>
      <c r="AS80" s="72"/>
      <c r="AT80" s="72"/>
      <c r="AU80" s="72"/>
      <c r="AV80" s="73"/>
      <c r="AW80" s="75">
        <v>-0.83214613073938626</v>
      </c>
      <c r="AX80" s="76">
        <v>-0.54687009044491752</v>
      </c>
      <c r="AY80" s="76">
        <v>3.1420442237077184</v>
      </c>
      <c r="AZ80" s="76">
        <v>-5.0719383158054798</v>
      </c>
      <c r="BA80" s="76">
        <v>1.4697364012918657</v>
      </c>
      <c r="BB80" s="77">
        <v>-3.1537028724461069</v>
      </c>
      <c r="BC80" s="65"/>
      <c r="BD80" s="78"/>
      <c r="BE80" s="78"/>
      <c r="BF80" s="78"/>
      <c r="BG80" s="78"/>
      <c r="BH80" s="70"/>
      <c r="BI80" s="65"/>
      <c r="BJ80" s="78"/>
      <c r="BK80" s="78"/>
      <c r="BL80" s="78"/>
      <c r="BM80" s="78"/>
      <c r="BN80" s="70"/>
      <c r="BO80" s="65"/>
      <c r="BP80" s="78"/>
      <c r="BQ80" s="78"/>
      <c r="BR80" s="78"/>
      <c r="BS80" s="78"/>
      <c r="BT80" s="70"/>
      <c r="BU80" s="65"/>
      <c r="BV80" s="78"/>
      <c r="BW80" s="78"/>
      <c r="BX80" s="78"/>
      <c r="BY80" s="78"/>
      <c r="BZ80" s="70"/>
      <c r="CA80" s="80"/>
      <c r="CB80" s="78"/>
      <c r="CC80" s="78"/>
      <c r="CD80" s="78"/>
      <c r="CE80" s="78"/>
      <c r="CF80" s="70"/>
    </row>
    <row r="81" spans="1:84" ht="12" customHeight="1">
      <c r="A81" s="2" t="s">
        <v>86</v>
      </c>
      <c r="B81" s="64">
        <v>69</v>
      </c>
      <c r="C81" s="65">
        <v>10</v>
      </c>
      <c r="D81" s="66" t="s">
        <v>6</v>
      </c>
      <c r="E81" s="69" t="s">
        <v>146</v>
      </c>
      <c r="F81" s="70"/>
      <c r="G81" s="71">
        <v>2248.6103414634144</v>
      </c>
      <c r="H81" s="72">
        <v>2248.6103414634144</v>
      </c>
      <c r="I81" s="72"/>
      <c r="J81" s="72"/>
      <c r="K81" s="72"/>
      <c r="L81" s="73"/>
      <c r="M81" s="71">
        <v>4497.2206829268289</v>
      </c>
      <c r="N81" s="72">
        <v>4497.2206829268289</v>
      </c>
      <c r="O81" s="72"/>
      <c r="P81" s="72"/>
      <c r="Q81" s="72"/>
      <c r="R81" s="73"/>
      <c r="S81" s="71">
        <v>2249.6</v>
      </c>
      <c r="T81" s="72">
        <v>2263</v>
      </c>
      <c r="U81" s="72">
        <v>2275</v>
      </c>
      <c r="V81" s="72">
        <v>2215</v>
      </c>
      <c r="W81" s="72">
        <v>2230</v>
      </c>
      <c r="X81" s="73">
        <v>2265</v>
      </c>
      <c r="Y81" s="71"/>
      <c r="Z81" s="72"/>
      <c r="AA81" s="72"/>
      <c r="AB81" s="72"/>
      <c r="AC81" s="72"/>
      <c r="AD81" s="73"/>
      <c r="AE81" s="71"/>
      <c r="AF81" s="72"/>
      <c r="AG81" s="72"/>
      <c r="AH81" s="72"/>
      <c r="AI81" s="72"/>
      <c r="AJ81" s="73"/>
      <c r="AK81" s="71"/>
      <c r="AL81" s="72"/>
      <c r="AM81" s="72"/>
      <c r="AN81" s="72"/>
      <c r="AO81" s="72"/>
      <c r="AP81" s="73"/>
      <c r="AQ81" s="71"/>
      <c r="AR81" s="72"/>
      <c r="AS81" s="72"/>
      <c r="AT81" s="72"/>
      <c r="AU81" s="72"/>
      <c r="AV81" s="73"/>
      <c r="AW81" s="75">
        <v>4.4012006808680226E-2</v>
      </c>
      <c r="AX81" s="76">
        <v>0.63993562029163176</v>
      </c>
      <c r="AY81" s="76">
        <v>1.1735985577390418</v>
      </c>
      <c r="AZ81" s="76">
        <v>-1.4947161294980305</v>
      </c>
      <c r="BA81" s="76">
        <v>-0.82763745768876795</v>
      </c>
      <c r="BB81" s="77">
        <v>0.72887944319952602</v>
      </c>
      <c r="BC81" s="65"/>
      <c r="BD81" s="78"/>
      <c r="BE81" s="78"/>
      <c r="BF81" s="78"/>
      <c r="BG81" s="78"/>
      <c r="BH81" s="70"/>
      <c r="BI81" s="65"/>
      <c r="BJ81" s="78"/>
      <c r="BK81" s="78"/>
      <c r="BL81" s="78"/>
      <c r="BM81" s="78"/>
      <c r="BN81" s="70"/>
      <c r="BO81" s="65"/>
      <c r="BP81" s="78"/>
      <c r="BQ81" s="78"/>
      <c r="BR81" s="78"/>
      <c r="BS81" s="78"/>
      <c r="BT81" s="70"/>
      <c r="BU81" s="65"/>
      <c r="BV81" s="78"/>
      <c r="BW81" s="78"/>
      <c r="BX81" s="78"/>
      <c r="BY81" s="78"/>
      <c r="BZ81" s="70"/>
      <c r="CA81" s="80"/>
      <c r="CB81" s="78"/>
      <c r="CC81" s="78"/>
      <c r="CD81" s="78"/>
      <c r="CE81" s="78"/>
      <c r="CF81" s="70"/>
    </row>
    <row r="82" spans="1:84" ht="12" customHeight="1">
      <c r="A82" s="2" t="s">
        <v>86</v>
      </c>
      <c r="B82" s="64">
        <v>70</v>
      </c>
      <c r="C82" s="65">
        <v>10</v>
      </c>
      <c r="D82" s="66" t="s">
        <v>6</v>
      </c>
      <c r="E82" s="69" t="s">
        <v>111</v>
      </c>
      <c r="F82" s="70"/>
      <c r="G82" s="71">
        <v>1967.5340487804874</v>
      </c>
      <c r="H82" s="72">
        <v>1967.5340487804874</v>
      </c>
      <c r="I82" s="72"/>
      <c r="J82" s="72"/>
      <c r="K82" s="72"/>
      <c r="L82" s="73"/>
      <c r="M82" s="71">
        <v>3935.0680975609748</v>
      </c>
      <c r="N82" s="72">
        <v>3935.0680975609748</v>
      </c>
      <c r="O82" s="72"/>
      <c r="P82" s="72"/>
      <c r="Q82" s="72"/>
      <c r="R82" s="73"/>
      <c r="S82" s="71">
        <v>1967</v>
      </c>
      <c r="T82" s="72">
        <v>2043</v>
      </c>
      <c r="U82" s="72">
        <v>1912</v>
      </c>
      <c r="V82" s="72">
        <v>1994</v>
      </c>
      <c r="W82" s="72">
        <v>1909</v>
      </c>
      <c r="X82" s="73">
        <v>1977</v>
      </c>
      <c r="Y82" s="71"/>
      <c r="Z82" s="72"/>
      <c r="AA82" s="72"/>
      <c r="AB82" s="72"/>
      <c r="AC82" s="72"/>
      <c r="AD82" s="73"/>
      <c r="AE82" s="71"/>
      <c r="AF82" s="72"/>
      <c r="AG82" s="72"/>
      <c r="AH82" s="72"/>
      <c r="AI82" s="72"/>
      <c r="AJ82" s="73"/>
      <c r="AK82" s="71"/>
      <c r="AL82" s="72"/>
      <c r="AM82" s="72"/>
      <c r="AN82" s="72"/>
      <c r="AO82" s="72"/>
      <c r="AP82" s="73"/>
      <c r="AQ82" s="71"/>
      <c r="AR82" s="72"/>
      <c r="AS82" s="72"/>
      <c r="AT82" s="72"/>
      <c r="AU82" s="72"/>
      <c r="AV82" s="73"/>
      <c r="AW82" s="75">
        <v>-2.7143051517630745E-2</v>
      </c>
      <c r="AX82" s="76">
        <v>3.8355601147684215</v>
      </c>
      <c r="AY82" s="76">
        <v>-2.8225203429088519</v>
      </c>
      <c r="AZ82" s="76">
        <v>1.34513307334716</v>
      </c>
      <c r="BA82" s="76">
        <v>-2.9749954678938262</v>
      </c>
      <c r="BB82" s="77">
        <v>0.48110736509896501</v>
      </c>
      <c r="BC82" s="65"/>
      <c r="BD82" s="78"/>
      <c r="BE82" s="78"/>
      <c r="BF82" s="78"/>
      <c r="BG82" s="78"/>
      <c r="BH82" s="70"/>
      <c r="BI82" s="65"/>
      <c r="BJ82" s="78"/>
      <c r="BK82" s="78"/>
      <c r="BL82" s="78"/>
      <c r="BM82" s="78"/>
      <c r="BN82" s="70"/>
      <c r="BO82" s="65"/>
      <c r="BP82" s="78"/>
      <c r="BQ82" s="78"/>
      <c r="BR82" s="78"/>
      <c r="BS82" s="78"/>
      <c r="BT82" s="70"/>
      <c r="BU82" s="65"/>
      <c r="BV82" s="78"/>
      <c r="BW82" s="78"/>
      <c r="BX82" s="78"/>
      <c r="BY82" s="78"/>
      <c r="BZ82" s="70"/>
      <c r="CA82" s="80"/>
      <c r="CB82" s="78"/>
      <c r="CC82" s="78"/>
      <c r="CD82" s="78"/>
      <c r="CE82" s="78"/>
      <c r="CF82" s="70"/>
    </row>
    <row r="83" spans="1:84" ht="12" customHeight="1">
      <c r="A83" s="2" t="s">
        <v>86</v>
      </c>
      <c r="B83" s="64">
        <v>71</v>
      </c>
      <c r="C83" s="65">
        <v>10</v>
      </c>
      <c r="D83" s="66" t="s">
        <v>6</v>
      </c>
      <c r="E83" s="69" t="s">
        <v>117</v>
      </c>
      <c r="F83" s="70"/>
      <c r="G83" s="71">
        <v>1405.381463414634</v>
      </c>
      <c r="H83" s="72">
        <v>1405.381463414634</v>
      </c>
      <c r="I83" s="72"/>
      <c r="J83" s="72"/>
      <c r="K83" s="72"/>
      <c r="L83" s="73"/>
      <c r="M83" s="71">
        <v>2810.7629268292681</v>
      </c>
      <c r="N83" s="72">
        <v>2810.7629268292681</v>
      </c>
      <c r="O83" s="72"/>
      <c r="P83" s="72"/>
      <c r="Q83" s="72"/>
      <c r="R83" s="73"/>
      <c r="S83" s="71">
        <v>1384.4</v>
      </c>
      <c r="T83" s="72">
        <v>1362</v>
      </c>
      <c r="U83" s="72">
        <v>1342</v>
      </c>
      <c r="V83" s="72">
        <v>1432</v>
      </c>
      <c r="W83" s="72">
        <v>1310</v>
      </c>
      <c r="X83" s="73">
        <v>1476</v>
      </c>
      <c r="Y83" s="71"/>
      <c r="Z83" s="72"/>
      <c r="AA83" s="72"/>
      <c r="AB83" s="72"/>
      <c r="AC83" s="72"/>
      <c r="AD83" s="73"/>
      <c r="AE83" s="71"/>
      <c r="AF83" s="72"/>
      <c r="AG83" s="72"/>
      <c r="AH83" s="72"/>
      <c r="AI83" s="72"/>
      <c r="AJ83" s="73"/>
      <c r="AK83" s="71"/>
      <c r="AL83" s="72"/>
      <c r="AM83" s="72"/>
      <c r="AN83" s="72"/>
      <c r="AO83" s="72"/>
      <c r="AP83" s="73"/>
      <c r="AQ83" s="71"/>
      <c r="AR83" s="72"/>
      <c r="AS83" s="72"/>
      <c r="AT83" s="72"/>
      <c r="AU83" s="72"/>
      <c r="AV83" s="73"/>
      <c r="AW83" s="75">
        <v>-1.4929372530398721</v>
      </c>
      <c r="AX83" s="76">
        <v>-3.086810559549491</v>
      </c>
      <c r="AY83" s="76">
        <v>-4.5099117260759218</v>
      </c>
      <c r="AZ83" s="76">
        <v>1.8940435232930541</v>
      </c>
      <c r="BA83" s="76">
        <v>-6.7868735925182282</v>
      </c>
      <c r="BB83" s="77">
        <v>5.0248660896512254</v>
      </c>
      <c r="BC83" s="65"/>
      <c r="BD83" s="78"/>
      <c r="BE83" s="78"/>
      <c r="BF83" s="78"/>
      <c r="BG83" s="78"/>
      <c r="BH83" s="70"/>
      <c r="BI83" s="65"/>
      <c r="BJ83" s="78"/>
      <c r="BK83" s="78"/>
      <c r="BL83" s="78"/>
      <c r="BM83" s="78"/>
      <c r="BN83" s="70"/>
      <c r="BO83" s="65"/>
      <c r="BP83" s="78"/>
      <c r="BQ83" s="78"/>
      <c r="BR83" s="78"/>
      <c r="BS83" s="78"/>
      <c r="BT83" s="70"/>
      <c r="BU83" s="65"/>
      <c r="BV83" s="78"/>
      <c r="BW83" s="78"/>
      <c r="BX83" s="78"/>
      <c r="BY83" s="78"/>
      <c r="BZ83" s="70"/>
      <c r="CA83" s="80"/>
      <c r="CB83" s="78"/>
      <c r="CC83" s="78"/>
      <c r="CD83" s="78"/>
      <c r="CE83" s="78"/>
      <c r="CF83" s="70"/>
    </row>
    <row r="84" spans="1:84" ht="12" customHeight="1">
      <c r="A84" s="2" t="s">
        <v>86</v>
      </c>
      <c r="B84" s="64">
        <v>72</v>
      </c>
      <c r="C84" s="65">
        <v>10</v>
      </c>
      <c r="D84" s="66" t="s">
        <v>6</v>
      </c>
      <c r="E84" s="69" t="s">
        <v>159</v>
      </c>
      <c r="F84" s="70"/>
      <c r="G84" s="71">
        <v>2248.6103414634144</v>
      </c>
      <c r="H84" s="72">
        <v>2248.6103414634144</v>
      </c>
      <c r="I84" s="72"/>
      <c r="J84" s="72"/>
      <c r="K84" s="72"/>
      <c r="L84" s="73"/>
      <c r="M84" s="71">
        <v>4497.2206829268289</v>
      </c>
      <c r="N84" s="72">
        <v>4497.2206829268289</v>
      </c>
      <c r="O84" s="72"/>
      <c r="P84" s="72"/>
      <c r="Q84" s="72"/>
      <c r="R84" s="73"/>
      <c r="S84" s="71">
        <v>2249.6</v>
      </c>
      <c r="T84" s="72">
        <v>2263</v>
      </c>
      <c r="U84" s="72">
        <v>2275</v>
      </c>
      <c r="V84" s="72">
        <v>2215</v>
      </c>
      <c r="W84" s="72">
        <v>2230</v>
      </c>
      <c r="X84" s="73">
        <v>2265</v>
      </c>
      <c r="Y84" s="71"/>
      <c r="Z84" s="72"/>
      <c r="AA84" s="72"/>
      <c r="AB84" s="72"/>
      <c r="AC84" s="72"/>
      <c r="AD84" s="73"/>
      <c r="AE84" s="71"/>
      <c r="AF84" s="72"/>
      <c r="AG84" s="72"/>
      <c r="AH84" s="72"/>
      <c r="AI84" s="72"/>
      <c r="AJ84" s="73"/>
      <c r="AK84" s="71"/>
      <c r="AL84" s="72"/>
      <c r="AM84" s="72"/>
      <c r="AN84" s="72"/>
      <c r="AO84" s="72"/>
      <c r="AP84" s="73"/>
      <c r="AQ84" s="71"/>
      <c r="AR84" s="72"/>
      <c r="AS84" s="72"/>
      <c r="AT84" s="72"/>
      <c r="AU84" s="72"/>
      <c r="AV84" s="73"/>
      <c r="AW84" s="75">
        <v>4.4012006808680226E-2</v>
      </c>
      <c r="AX84" s="76">
        <v>0.63993562029163176</v>
      </c>
      <c r="AY84" s="76">
        <v>1.1735985577390418</v>
      </c>
      <c r="AZ84" s="76">
        <v>-1.4947161294980305</v>
      </c>
      <c r="BA84" s="76">
        <v>-0.82763745768876795</v>
      </c>
      <c r="BB84" s="77">
        <v>0.72887944319952602</v>
      </c>
      <c r="BC84" s="65"/>
      <c r="BD84" s="78"/>
      <c r="BE84" s="78"/>
      <c r="BF84" s="78"/>
      <c r="BG84" s="78"/>
      <c r="BH84" s="70"/>
      <c r="BI84" s="65"/>
      <c r="BJ84" s="78"/>
      <c r="BK84" s="78"/>
      <c r="BL84" s="78"/>
      <c r="BM84" s="78"/>
      <c r="BN84" s="70"/>
      <c r="BO84" s="65"/>
      <c r="BP84" s="78"/>
      <c r="BQ84" s="78"/>
      <c r="BR84" s="78"/>
      <c r="BS84" s="78"/>
      <c r="BT84" s="70"/>
      <c r="BU84" s="65"/>
      <c r="BV84" s="78"/>
      <c r="BW84" s="78"/>
      <c r="BX84" s="78"/>
      <c r="BY84" s="78"/>
      <c r="BZ84" s="70"/>
      <c r="CA84" s="80"/>
      <c r="CB84" s="78"/>
      <c r="CC84" s="78"/>
      <c r="CD84" s="78"/>
      <c r="CE84" s="78"/>
      <c r="CF84" s="70"/>
    </row>
    <row r="85" spans="1:84" ht="12" customHeight="1">
      <c r="A85" s="2" t="s">
        <v>86</v>
      </c>
      <c r="B85" s="64">
        <v>73</v>
      </c>
      <c r="C85" s="65">
        <v>10</v>
      </c>
      <c r="D85" s="66" t="s">
        <v>6</v>
      </c>
      <c r="E85" s="69" t="s">
        <v>132</v>
      </c>
      <c r="F85" s="70"/>
      <c r="G85" s="71">
        <v>1967.5340487804874</v>
      </c>
      <c r="H85" s="72">
        <v>1967.5340487804874</v>
      </c>
      <c r="I85" s="72"/>
      <c r="J85" s="72"/>
      <c r="K85" s="72"/>
      <c r="L85" s="73"/>
      <c r="M85" s="71">
        <v>3935.0680975609748</v>
      </c>
      <c r="N85" s="72">
        <v>3935.0680975609748</v>
      </c>
      <c r="O85" s="72"/>
      <c r="P85" s="72"/>
      <c r="Q85" s="72"/>
      <c r="R85" s="73"/>
      <c r="S85" s="71">
        <v>1967</v>
      </c>
      <c r="T85" s="72">
        <v>2043</v>
      </c>
      <c r="U85" s="72">
        <v>1912</v>
      </c>
      <c r="V85" s="72">
        <v>1994</v>
      </c>
      <c r="W85" s="72">
        <v>1909</v>
      </c>
      <c r="X85" s="73">
        <v>1977</v>
      </c>
      <c r="Y85" s="71"/>
      <c r="Z85" s="72"/>
      <c r="AA85" s="72"/>
      <c r="AB85" s="72"/>
      <c r="AC85" s="72"/>
      <c r="AD85" s="73"/>
      <c r="AE85" s="71"/>
      <c r="AF85" s="72"/>
      <c r="AG85" s="72"/>
      <c r="AH85" s="72"/>
      <c r="AI85" s="72"/>
      <c r="AJ85" s="73"/>
      <c r="AK85" s="71"/>
      <c r="AL85" s="72"/>
      <c r="AM85" s="72"/>
      <c r="AN85" s="72"/>
      <c r="AO85" s="72"/>
      <c r="AP85" s="73"/>
      <c r="AQ85" s="71"/>
      <c r="AR85" s="72"/>
      <c r="AS85" s="72"/>
      <c r="AT85" s="72"/>
      <c r="AU85" s="72"/>
      <c r="AV85" s="73"/>
      <c r="AW85" s="75">
        <v>-2.7143051517630745E-2</v>
      </c>
      <c r="AX85" s="76">
        <v>3.8355601147684215</v>
      </c>
      <c r="AY85" s="76">
        <v>-2.8225203429088519</v>
      </c>
      <c r="AZ85" s="76">
        <v>1.34513307334716</v>
      </c>
      <c r="BA85" s="76">
        <v>-2.9749954678938262</v>
      </c>
      <c r="BB85" s="77">
        <v>0.48110736509896501</v>
      </c>
      <c r="BC85" s="65"/>
      <c r="BD85" s="78"/>
      <c r="BE85" s="78"/>
      <c r="BF85" s="78"/>
      <c r="BG85" s="78"/>
      <c r="BH85" s="70"/>
      <c r="BI85" s="65"/>
      <c r="BJ85" s="78"/>
      <c r="BK85" s="78"/>
      <c r="BL85" s="78"/>
      <c r="BM85" s="78"/>
      <c r="BN85" s="70"/>
      <c r="BO85" s="65"/>
      <c r="BP85" s="78"/>
      <c r="BQ85" s="78"/>
      <c r="BR85" s="78"/>
      <c r="BS85" s="78"/>
      <c r="BT85" s="70"/>
      <c r="BU85" s="65"/>
      <c r="BV85" s="78"/>
      <c r="BW85" s="78"/>
      <c r="BX85" s="78"/>
      <c r="BY85" s="78"/>
      <c r="BZ85" s="70"/>
      <c r="CA85" s="80"/>
      <c r="CB85" s="78"/>
      <c r="CC85" s="78"/>
      <c r="CD85" s="78"/>
      <c r="CE85" s="78"/>
      <c r="CF85" s="70"/>
    </row>
    <row r="86" spans="1:84" ht="12" customHeight="1">
      <c r="A86" s="2" t="s">
        <v>86</v>
      </c>
      <c r="B86" s="64">
        <v>74</v>
      </c>
      <c r="C86" s="65">
        <v>10</v>
      </c>
      <c r="D86" s="66" t="s">
        <v>6</v>
      </c>
      <c r="E86" s="69" t="s">
        <v>134</v>
      </c>
      <c r="F86" s="70"/>
      <c r="G86" s="71">
        <v>1742.6730146341461</v>
      </c>
      <c r="H86" s="72">
        <v>1742.6730146341461</v>
      </c>
      <c r="I86" s="72"/>
      <c r="J86" s="72"/>
      <c r="K86" s="72"/>
      <c r="L86" s="73"/>
      <c r="M86" s="71">
        <v>3485.3460292682921</v>
      </c>
      <c r="N86" s="72">
        <v>3485.3460292682921</v>
      </c>
      <c r="O86" s="72"/>
      <c r="P86" s="72"/>
      <c r="Q86" s="72"/>
      <c r="R86" s="73"/>
      <c r="S86" s="71">
        <v>1697.4</v>
      </c>
      <c r="T86" s="72">
        <v>1755</v>
      </c>
      <c r="U86" s="72">
        <v>1688</v>
      </c>
      <c r="V86" s="72">
        <v>1639</v>
      </c>
      <c r="W86" s="72">
        <v>1701</v>
      </c>
      <c r="X86" s="73">
        <v>1704</v>
      </c>
      <c r="Y86" s="71"/>
      <c r="Z86" s="72"/>
      <c r="AA86" s="72"/>
      <c r="AB86" s="72"/>
      <c r="AC86" s="72"/>
      <c r="AD86" s="73"/>
      <c r="AE86" s="71"/>
      <c r="AF86" s="72"/>
      <c r="AG86" s="72"/>
      <c r="AH86" s="72"/>
      <c r="AI86" s="72"/>
      <c r="AJ86" s="73"/>
      <c r="AK86" s="71"/>
      <c r="AL86" s="72"/>
      <c r="AM86" s="72"/>
      <c r="AN86" s="72"/>
      <c r="AO86" s="72"/>
      <c r="AP86" s="73"/>
      <c r="AQ86" s="71"/>
      <c r="AR86" s="72"/>
      <c r="AS86" s="72"/>
      <c r="AT86" s="72"/>
      <c r="AU86" s="72"/>
      <c r="AV86" s="73"/>
      <c r="AW86" s="75">
        <v>-2.5979064491137738</v>
      </c>
      <c r="AX86" s="76">
        <v>0.70736077636697203</v>
      </c>
      <c r="AY86" s="76">
        <v>-3.1373076977165515</v>
      </c>
      <c r="AZ86" s="76">
        <v>-5.9490801638373281</v>
      </c>
      <c r="BA86" s="76">
        <v>-2.3913272475212355</v>
      </c>
      <c r="BB86" s="77">
        <v>-2.2191779128607814</v>
      </c>
      <c r="BC86" s="65"/>
      <c r="BD86" s="78"/>
      <c r="BE86" s="78"/>
      <c r="BF86" s="78"/>
      <c r="BG86" s="78"/>
      <c r="BH86" s="70"/>
      <c r="BI86" s="65"/>
      <c r="BJ86" s="78"/>
      <c r="BK86" s="78"/>
      <c r="BL86" s="78"/>
      <c r="BM86" s="78"/>
      <c r="BN86" s="70"/>
      <c r="BO86" s="65"/>
      <c r="BP86" s="78"/>
      <c r="BQ86" s="78"/>
      <c r="BR86" s="78"/>
      <c r="BS86" s="78"/>
      <c r="BT86" s="70"/>
      <c r="BU86" s="65"/>
      <c r="BV86" s="78"/>
      <c r="BW86" s="78"/>
      <c r="BX86" s="78"/>
      <c r="BY86" s="78"/>
      <c r="BZ86" s="70"/>
      <c r="CA86" s="80"/>
      <c r="CB86" s="78"/>
      <c r="CC86" s="78"/>
      <c r="CD86" s="78"/>
      <c r="CE86" s="78"/>
      <c r="CF86" s="70"/>
    </row>
    <row r="87" spans="1:84" ht="12" customHeight="1">
      <c r="A87" s="2" t="s">
        <v>86</v>
      </c>
      <c r="B87" s="64">
        <v>75</v>
      </c>
      <c r="C87" s="65">
        <v>10</v>
      </c>
      <c r="D87" s="66" t="s">
        <v>6</v>
      </c>
      <c r="E87" s="69" t="s">
        <v>147</v>
      </c>
      <c r="F87" s="70"/>
      <c r="G87" s="71">
        <v>2788.2768234146338</v>
      </c>
      <c r="H87" s="72">
        <v>2788.2768234146338</v>
      </c>
      <c r="I87" s="72"/>
      <c r="J87" s="72"/>
      <c r="K87" s="72"/>
      <c r="L87" s="73"/>
      <c r="M87" s="71">
        <v>5576.5536468292676</v>
      </c>
      <c r="N87" s="72">
        <v>5576.5536468292676</v>
      </c>
      <c r="O87" s="72"/>
      <c r="P87" s="72"/>
      <c r="Q87" s="72"/>
      <c r="R87" s="73"/>
      <c r="S87" s="71">
        <v>2786.8</v>
      </c>
      <c r="T87" s="72">
        <v>2813</v>
      </c>
      <c r="U87" s="72">
        <v>2740</v>
      </c>
      <c r="V87" s="72">
        <v>2880</v>
      </c>
      <c r="W87" s="72">
        <v>2680</v>
      </c>
      <c r="X87" s="73">
        <v>2821</v>
      </c>
      <c r="Y87" s="71"/>
      <c r="Z87" s="72"/>
      <c r="AA87" s="72"/>
      <c r="AB87" s="72"/>
      <c r="AC87" s="72"/>
      <c r="AD87" s="73"/>
      <c r="AE87" s="71"/>
      <c r="AF87" s="72"/>
      <c r="AG87" s="72"/>
      <c r="AH87" s="72"/>
      <c r="AI87" s="72"/>
      <c r="AJ87" s="73"/>
      <c r="AK87" s="71"/>
      <c r="AL87" s="72"/>
      <c r="AM87" s="72"/>
      <c r="AN87" s="72"/>
      <c r="AO87" s="72"/>
      <c r="AP87" s="73"/>
      <c r="AQ87" s="71"/>
      <c r="AR87" s="72"/>
      <c r="AS87" s="72"/>
      <c r="AT87" s="72"/>
      <c r="AU87" s="72"/>
      <c r="AV87" s="73"/>
      <c r="AW87" s="75">
        <v>-5.2965451716702194E-2</v>
      </c>
      <c r="AX87" s="76">
        <v>0.88668299997161082</v>
      </c>
      <c r="AY87" s="76">
        <v>-1.7314214646561576</v>
      </c>
      <c r="AZ87" s="76">
        <v>3.2896007962738283</v>
      </c>
      <c r="BA87" s="76">
        <v>-3.8832881479118564</v>
      </c>
      <c r="BB87" s="77">
        <v>1.1735985577390418</v>
      </c>
      <c r="BC87" s="65"/>
      <c r="BD87" s="78"/>
      <c r="BE87" s="78"/>
      <c r="BF87" s="78"/>
      <c r="BG87" s="78"/>
      <c r="BH87" s="70"/>
      <c r="BI87" s="65"/>
      <c r="BJ87" s="78"/>
      <c r="BK87" s="78"/>
      <c r="BL87" s="78"/>
      <c r="BM87" s="78"/>
      <c r="BN87" s="70"/>
      <c r="BO87" s="65"/>
      <c r="BP87" s="78"/>
      <c r="BQ87" s="78"/>
      <c r="BR87" s="78"/>
      <c r="BS87" s="78"/>
      <c r="BT87" s="70"/>
      <c r="BU87" s="65"/>
      <c r="BV87" s="78"/>
      <c r="BW87" s="78"/>
      <c r="BX87" s="78"/>
      <c r="BY87" s="78"/>
      <c r="BZ87" s="70"/>
      <c r="CA87" s="80"/>
      <c r="CB87" s="78"/>
      <c r="CC87" s="78"/>
      <c r="CD87" s="78"/>
      <c r="CE87" s="78"/>
      <c r="CF87" s="70"/>
    </row>
    <row r="88" spans="1:84" ht="12" customHeight="1">
      <c r="A88" s="2" t="s">
        <v>86</v>
      </c>
      <c r="B88" s="64">
        <v>76</v>
      </c>
      <c r="C88" s="65">
        <v>10</v>
      </c>
      <c r="D88" s="66" t="s">
        <v>6</v>
      </c>
      <c r="E88" s="69" t="s">
        <v>135</v>
      </c>
      <c r="F88" s="70"/>
      <c r="G88" s="71">
        <v>2439.7422204878044</v>
      </c>
      <c r="H88" s="72">
        <v>2439.7422204878044</v>
      </c>
      <c r="I88" s="72"/>
      <c r="J88" s="72"/>
      <c r="K88" s="72"/>
      <c r="L88" s="73"/>
      <c r="M88" s="71">
        <v>4879.4844409756088</v>
      </c>
      <c r="N88" s="72">
        <v>4879.4844409756088</v>
      </c>
      <c r="O88" s="72"/>
      <c r="P88" s="72"/>
      <c r="Q88" s="72"/>
      <c r="R88" s="73"/>
      <c r="S88" s="71">
        <v>2378</v>
      </c>
      <c r="T88" s="72">
        <v>2392</v>
      </c>
      <c r="U88" s="72">
        <v>2300</v>
      </c>
      <c r="V88" s="72">
        <v>2281</v>
      </c>
      <c r="W88" s="72">
        <v>2319</v>
      </c>
      <c r="X88" s="73">
        <v>2598</v>
      </c>
      <c r="Y88" s="71"/>
      <c r="Z88" s="72"/>
      <c r="AA88" s="72"/>
      <c r="AB88" s="72"/>
      <c r="AC88" s="72"/>
      <c r="AD88" s="73"/>
      <c r="AE88" s="71"/>
      <c r="AF88" s="72"/>
      <c r="AG88" s="72"/>
      <c r="AH88" s="72"/>
      <c r="AI88" s="72"/>
      <c r="AJ88" s="73"/>
      <c r="AK88" s="71"/>
      <c r="AL88" s="72"/>
      <c r="AM88" s="72"/>
      <c r="AN88" s="72"/>
      <c r="AO88" s="72"/>
      <c r="AP88" s="73"/>
      <c r="AQ88" s="71"/>
      <c r="AR88" s="72"/>
      <c r="AS88" s="72"/>
      <c r="AT88" s="72"/>
      <c r="AU88" s="72"/>
      <c r="AV88" s="73"/>
      <c r="AW88" s="75">
        <v>-2.5306862327225566</v>
      </c>
      <c r="AX88" s="76">
        <v>-1.9568551171876947</v>
      </c>
      <c r="AY88" s="76">
        <v>-5.7277453049881739</v>
      </c>
      <c r="AZ88" s="76">
        <v>-6.5065161046426123</v>
      </c>
      <c r="BA88" s="76">
        <v>-4.9489745053337248</v>
      </c>
      <c r="BB88" s="77">
        <v>6.4866598685394461</v>
      </c>
      <c r="BC88" s="65"/>
      <c r="BD88" s="78"/>
      <c r="BE88" s="78"/>
      <c r="BF88" s="78"/>
      <c r="BG88" s="78"/>
      <c r="BH88" s="70"/>
      <c r="BI88" s="65"/>
      <c r="BJ88" s="78"/>
      <c r="BK88" s="78"/>
      <c r="BL88" s="78"/>
      <c r="BM88" s="78"/>
      <c r="BN88" s="70"/>
      <c r="BO88" s="65"/>
      <c r="BP88" s="78"/>
      <c r="BQ88" s="78"/>
      <c r="BR88" s="78"/>
      <c r="BS88" s="78"/>
      <c r="BT88" s="70"/>
      <c r="BU88" s="65"/>
      <c r="BV88" s="78"/>
      <c r="BW88" s="78"/>
      <c r="BX88" s="78"/>
      <c r="BY88" s="78"/>
      <c r="BZ88" s="70"/>
      <c r="CA88" s="80"/>
      <c r="CB88" s="78"/>
      <c r="CC88" s="78"/>
      <c r="CD88" s="78"/>
      <c r="CE88" s="78"/>
      <c r="CF88" s="70"/>
    </row>
    <row r="89" spans="1:84" ht="12" customHeight="1">
      <c r="A89" s="2"/>
      <c r="B89" s="64">
        <v>77</v>
      </c>
      <c r="C89" s="65">
        <v>10</v>
      </c>
      <c r="D89" s="66" t="s">
        <v>7</v>
      </c>
      <c r="E89" s="69" t="s">
        <v>67</v>
      </c>
      <c r="F89" s="70"/>
      <c r="G89" s="71">
        <v>226.48780487804876</v>
      </c>
      <c r="H89" s="72">
        <v>226.48780487804876</v>
      </c>
      <c r="I89" s="72"/>
      <c r="J89" s="72"/>
      <c r="K89" s="72"/>
      <c r="L89" s="73"/>
      <c r="M89" s="71">
        <v>452.97560975609753</v>
      </c>
      <c r="N89" s="72">
        <v>452.97560975609753</v>
      </c>
      <c r="O89" s="72"/>
      <c r="P89" s="72"/>
      <c r="Q89" s="72"/>
      <c r="R89" s="73"/>
      <c r="S89" s="71">
        <v>226.6</v>
      </c>
      <c r="T89" s="72">
        <v>219</v>
      </c>
      <c r="U89" s="72">
        <v>240</v>
      </c>
      <c r="V89" s="72">
        <v>226</v>
      </c>
      <c r="W89" s="72">
        <v>222</v>
      </c>
      <c r="X89" s="73">
        <v>226</v>
      </c>
      <c r="Y89" s="71"/>
      <c r="Z89" s="72"/>
      <c r="AA89" s="72"/>
      <c r="AB89" s="72"/>
      <c r="AC89" s="72"/>
      <c r="AD89" s="73"/>
      <c r="AE89" s="71"/>
      <c r="AF89" s="72"/>
      <c r="AG89" s="72"/>
      <c r="AH89" s="72"/>
      <c r="AI89" s="72"/>
      <c r="AJ89" s="73"/>
      <c r="AK89" s="71"/>
      <c r="AL89" s="72"/>
      <c r="AM89" s="72"/>
      <c r="AN89" s="72"/>
      <c r="AO89" s="72"/>
      <c r="AP89" s="73"/>
      <c r="AQ89" s="71"/>
      <c r="AR89" s="72"/>
      <c r="AS89" s="72"/>
      <c r="AT89" s="72"/>
      <c r="AU89" s="72"/>
      <c r="AV89" s="73"/>
      <c r="AW89" s="75">
        <v>4.9536937325012076E-2</v>
      </c>
      <c r="AX89" s="76">
        <v>-3.3060521214731797</v>
      </c>
      <c r="AY89" s="76">
        <v>5.9659702778376067</v>
      </c>
      <c r="AZ89" s="76">
        <v>-0.21537798836958055</v>
      </c>
      <c r="BA89" s="76">
        <v>-1.9814774930002055</v>
      </c>
      <c r="BB89" s="77">
        <v>-0.21537798836958055</v>
      </c>
      <c r="BC89" s="65"/>
      <c r="BD89" s="78"/>
      <c r="BE89" s="78"/>
      <c r="BF89" s="78"/>
      <c r="BG89" s="78"/>
      <c r="BH89" s="70"/>
      <c r="BI89" s="65"/>
      <c r="BJ89" s="78"/>
      <c r="BK89" s="78"/>
      <c r="BL89" s="78"/>
      <c r="BM89" s="78"/>
      <c r="BN89" s="70"/>
      <c r="BO89" s="65"/>
      <c r="BP89" s="78"/>
      <c r="BQ89" s="78"/>
      <c r="BR89" s="78"/>
      <c r="BS89" s="78"/>
      <c r="BT89" s="70"/>
      <c r="BU89" s="65"/>
      <c r="BV89" s="78"/>
      <c r="BW89" s="78"/>
      <c r="BX89" s="78"/>
      <c r="BY89" s="78"/>
      <c r="BZ89" s="70"/>
      <c r="CA89" s="80"/>
      <c r="CB89" s="78"/>
      <c r="CC89" s="78"/>
      <c r="CD89" s="78"/>
      <c r="CE89" s="78"/>
      <c r="CF89" s="70"/>
    </row>
    <row r="90" spans="1:84" ht="12" customHeight="1">
      <c r="A90" s="2"/>
      <c r="B90" s="64">
        <v>78</v>
      </c>
      <c r="C90" s="65">
        <v>10</v>
      </c>
      <c r="D90" s="66" t="s">
        <v>7</v>
      </c>
      <c r="E90" s="69" t="s">
        <v>148</v>
      </c>
      <c r="F90" s="70"/>
      <c r="G90" s="71">
        <v>226.48780487804876</v>
      </c>
      <c r="H90" s="72">
        <v>226.48780487804876</v>
      </c>
      <c r="I90" s="72"/>
      <c r="J90" s="72"/>
      <c r="K90" s="72"/>
      <c r="L90" s="73"/>
      <c r="M90" s="71">
        <v>452.97560975609753</v>
      </c>
      <c r="N90" s="72">
        <v>452.97560975609753</v>
      </c>
      <c r="O90" s="72"/>
      <c r="P90" s="72"/>
      <c r="Q90" s="72"/>
      <c r="R90" s="73"/>
      <c r="S90" s="71">
        <v>226.6</v>
      </c>
      <c r="T90" s="72">
        <v>219</v>
      </c>
      <c r="U90" s="72">
        <v>240</v>
      </c>
      <c r="V90" s="72">
        <v>226</v>
      </c>
      <c r="W90" s="72">
        <v>222</v>
      </c>
      <c r="X90" s="73">
        <v>226</v>
      </c>
      <c r="Y90" s="71"/>
      <c r="Z90" s="72"/>
      <c r="AA90" s="72"/>
      <c r="AB90" s="72"/>
      <c r="AC90" s="72"/>
      <c r="AD90" s="73"/>
      <c r="AE90" s="71"/>
      <c r="AF90" s="72"/>
      <c r="AG90" s="72"/>
      <c r="AH90" s="72"/>
      <c r="AI90" s="72"/>
      <c r="AJ90" s="73"/>
      <c r="AK90" s="71"/>
      <c r="AL90" s="72"/>
      <c r="AM90" s="72"/>
      <c r="AN90" s="72"/>
      <c r="AO90" s="72"/>
      <c r="AP90" s="73"/>
      <c r="AQ90" s="71"/>
      <c r="AR90" s="72"/>
      <c r="AS90" s="72"/>
      <c r="AT90" s="72"/>
      <c r="AU90" s="72"/>
      <c r="AV90" s="73"/>
      <c r="AW90" s="75">
        <v>4.9536937325012076E-2</v>
      </c>
      <c r="AX90" s="76">
        <v>-3.3060521214731797</v>
      </c>
      <c r="AY90" s="76">
        <v>5.9659702778376067</v>
      </c>
      <c r="AZ90" s="76">
        <v>-0.21537798836958055</v>
      </c>
      <c r="BA90" s="76">
        <v>-1.9814774930002055</v>
      </c>
      <c r="BB90" s="77">
        <v>-0.21537798836958055</v>
      </c>
      <c r="BC90" s="65"/>
      <c r="BD90" s="78"/>
      <c r="BE90" s="78"/>
      <c r="BF90" s="78"/>
      <c r="BG90" s="78"/>
      <c r="BH90" s="70"/>
      <c r="BI90" s="65"/>
      <c r="BJ90" s="78"/>
      <c r="BK90" s="78"/>
      <c r="BL90" s="78"/>
      <c r="BM90" s="78"/>
      <c r="BN90" s="70"/>
      <c r="BO90" s="65"/>
      <c r="BP90" s="78"/>
      <c r="BQ90" s="78"/>
      <c r="BR90" s="78"/>
      <c r="BS90" s="78"/>
      <c r="BT90" s="70"/>
      <c r="BU90" s="65"/>
      <c r="BV90" s="78"/>
      <c r="BW90" s="78"/>
      <c r="BX90" s="78"/>
      <c r="BY90" s="78"/>
      <c r="BZ90" s="70"/>
      <c r="CA90" s="80"/>
      <c r="CB90" s="78"/>
      <c r="CC90" s="78"/>
      <c r="CD90" s="78"/>
      <c r="CE90" s="78"/>
      <c r="CF90" s="70"/>
    </row>
    <row r="91" spans="1:84" ht="12" customHeight="1">
      <c r="A91" s="2" t="s">
        <v>160</v>
      </c>
      <c r="B91" s="64">
        <v>79</v>
      </c>
      <c r="C91" s="65">
        <v>10</v>
      </c>
      <c r="D91" s="66" t="s">
        <v>7</v>
      </c>
      <c r="E91" s="69" t="s">
        <v>79</v>
      </c>
      <c r="F91" s="70"/>
      <c r="G91" s="71">
        <v>368.04268292682923</v>
      </c>
      <c r="H91" s="72">
        <v>226.48780487804876</v>
      </c>
      <c r="I91" s="72"/>
      <c r="J91" s="72"/>
      <c r="K91" s="72"/>
      <c r="L91" s="73">
        <v>141.55487804878047</v>
      </c>
      <c r="M91" s="71">
        <v>736.08536585365846</v>
      </c>
      <c r="N91" s="72">
        <v>452.97560975609753</v>
      </c>
      <c r="O91" s="72"/>
      <c r="P91" s="72"/>
      <c r="Q91" s="72"/>
      <c r="R91" s="73">
        <v>283.10975609756093</v>
      </c>
      <c r="S91" s="71">
        <v>223.2</v>
      </c>
      <c r="T91" s="72">
        <v>224</v>
      </c>
      <c r="U91" s="72">
        <v>226</v>
      </c>
      <c r="V91" s="72">
        <v>219</v>
      </c>
      <c r="W91" s="72">
        <v>230</v>
      </c>
      <c r="X91" s="73">
        <v>217</v>
      </c>
      <c r="Y91" s="71"/>
      <c r="Z91" s="72"/>
      <c r="AA91" s="72"/>
      <c r="AB91" s="72"/>
      <c r="AC91" s="72"/>
      <c r="AD91" s="73"/>
      <c r="AE91" s="71"/>
      <c r="AF91" s="72"/>
      <c r="AG91" s="72"/>
      <c r="AH91" s="72"/>
      <c r="AI91" s="72"/>
      <c r="AJ91" s="73"/>
      <c r="AK91" s="71"/>
      <c r="AL91" s="72"/>
      <c r="AM91" s="72"/>
      <c r="AN91" s="72"/>
      <c r="AO91" s="72"/>
      <c r="AP91" s="73"/>
      <c r="AQ91" s="71">
        <v>135</v>
      </c>
      <c r="AR91" s="72">
        <v>140</v>
      </c>
      <c r="AS91" s="72">
        <v>140</v>
      </c>
      <c r="AT91" s="72">
        <v>140</v>
      </c>
      <c r="AU91" s="72">
        <v>130</v>
      </c>
      <c r="AV91" s="73">
        <v>125</v>
      </c>
      <c r="AW91" s="75">
        <v>-2.6743319140476118</v>
      </c>
      <c r="AX91" s="76">
        <v>-1.098427740684893</v>
      </c>
      <c r="AY91" s="76">
        <v>-0.5550125084908486</v>
      </c>
      <c r="AZ91" s="76">
        <v>-2.4569658211699874</v>
      </c>
      <c r="BA91" s="76">
        <v>-2.1852582050729707</v>
      </c>
      <c r="BB91" s="77">
        <v>-7.0759952948193261</v>
      </c>
      <c r="BC91" s="65"/>
      <c r="BD91" s="78"/>
      <c r="BE91" s="78"/>
      <c r="BF91" s="78"/>
      <c r="BG91" s="78"/>
      <c r="BH91" s="70"/>
      <c r="BI91" s="65"/>
      <c r="BJ91" s="78"/>
      <c r="BK91" s="78"/>
      <c r="BL91" s="78"/>
      <c r="BM91" s="78"/>
      <c r="BN91" s="70"/>
      <c r="BO91" s="65"/>
      <c r="BP91" s="78"/>
      <c r="BQ91" s="78"/>
      <c r="BR91" s="78"/>
      <c r="BS91" s="78"/>
      <c r="BT91" s="70"/>
      <c r="BU91" s="65"/>
      <c r="BV91" s="78"/>
      <c r="BW91" s="78"/>
      <c r="BX91" s="78"/>
      <c r="BY91" s="78"/>
      <c r="BZ91" s="70"/>
      <c r="CA91" s="80"/>
      <c r="CB91" s="78"/>
      <c r="CC91" s="78"/>
      <c r="CD91" s="78"/>
      <c r="CE91" s="78"/>
      <c r="CF91" s="70"/>
    </row>
    <row r="92" spans="1:84" ht="12" customHeight="1">
      <c r="A92" s="2"/>
      <c r="B92" s="64">
        <v>80</v>
      </c>
      <c r="C92" s="65">
        <v>10</v>
      </c>
      <c r="D92" s="66" t="s">
        <v>7</v>
      </c>
      <c r="E92" s="69" t="s">
        <v>89</v>
      </c>
      <c r="F92" s="70"/>
      <c r="G92" s="71">
        <v>339.73170731707313</v>
      </c>
      <c r="H92" s="72">
        <v>339.73170731707313</v>
      </c>
      <c r="I92" s="72"/>
      <c r="J92" s="72"/>
      <c r="K92" s="72"/>
      <c r="L92" s="73"/>
      <c r="M92" s="71">
        <v>679.46341463414637</v>
      </c>
      <c r="N92" s="72">
        <v>679.46341463414637</v>
      </c>
      <c r="O92" s="72"/>
      <c r="P92" s="72"/>
      <c r="Q92" s="72"/>
      <c r="R92" s="73"/>
      <c r="S92" s="71">
        <v>332</v>
      </c>
      <c r="T92" s="72">
        <v>322</v>
      </c>
      <c r="U92" s="72">
        <v>324</v>
      </c>
      <c r="V92" s="72">
        <v>322</v>
      </c>
      <c r="W92" s="72">
        <v>346</v>
      </c>
      <c r="X92" s="73">
        <v>346</v>
      </c>
      <c r="Y92" s="71"/>
      <c r="Z92" s="72"/>
      <c r="AA92" s="72"/>
      <c r="AB92" s="72"/>
      <c r="AC92" s="72"/>
      <c r="AD92" s="73"/>
      <c r="AE92" s="71"/>
      <c r="AF92" s="72"/>
      <c r="AG92" s="72"/>
      <c r="AH92" s="72"/>
      <c r="AI92" s="72"/>
      <c r="AJ92" s="73"/>
      <c r="AK92" s="71"/>
      <c r="AL92" s="72"/>
      <c r="AM92" s="72"/>
      <c r="AN92" s="72"/>
      <c r="AO92" s="72"/>
      <c r="AP92" s="73"/>
      <c r="AQ92" s="71"/>
      <c r="AR92" s="72"/>
      <c r="AS92" s="72"/>
      <c r="AT92" s="72"/>
      <c r="AU92" s="72"/>
      <c r="AV92" s="73"/>
      <c r="AW92" s="75">
        <v>-2.2758274104386467</v>
      </c>
      <c r="AX92" s="76">
        <v>-5.2193265848230253</v>
      </c>
      <c r="AY92" s="76">
        <v>-4.6306267499461429</v>
      </c>
      <c r="AZ92" s="76">
        <v>-5.2193265848230253</v>
      </c>
      <c r="BA92" s="76">
        <v>1.8450714336994967</v>
      </c>
      <c r="BB92" s="77">
        <v>1.8450714336994967</v>
      </c>
      <c r="BC92" s="65"/>
      <c r="BD92" s="78"/>
      <c r="BE92" s="78"/>
      <c r="BF92" s="78"/>
      <c r="BG92" s="78"/>
      <c r="BH92" s="70"/>
      <c r="BI92" s="65"/>
      <c r="BJ92" s="78"/>
      <c r="BK92" s="78"/>
      <c r="BL92" s="78"/>
      <c r="BM92" s="78"/>
      <c r="BN92" s="70"/>
      <c r="BO92" s="65"/>
      <c r="BP92" s="78"/>
      <c r="BQ92" s="78"/>
      <c r="BR92" s="78"/>
      <c r="BS92" s="78"/>
      <c r="BT92" s="70"/>
      <c r="BU92" s="65"/>
      <c r="BV92" s="78"/>
      <c r="BW92" s="78"/>
      <c r="BX92" s="78"/>
      <c r="BY92" s="78"/>
      <c r="BZ92" s="70"/>
      <c r="CA92" s="80"/>
      <c r="CB92" s="78"/>
      <c r="CC92" s="78"/>
      <c r="CD92" s="78"/>
      <c r="CE92" s="78"/>
      <c r="CF92" s="70"/>
    </row>
    <row r="93" spans="1:84" ht="12" customHeight="1">
      <c r="A93" s="2"/>
      <c r="B93" s="64">
        <v>81</v>
      </c>
      <c r="C93" s="65">
        <v>10</v>
      </c>
      <c r="D93" s="66" t="s">
        <v>7</v>
      </c>
      <c r="E93" s="69" t="s">
        <v>144</v>
      </c>
      <c r="F93" s="70"/>
      <c r="G93" s="71">
        <v>452.97560975609753</v>
      </c>
      <c r="H93" s="72">
        <v>452.97560975609753</v>
      </c>
      <c r="I93" s="72"/>
      <c r="J93" s="72"/>
      <c r="K93" s="72"/>
      <c r="L93" s="73"/>
      <c r="M93" s="71">
        <v>905.95121951219505</v>
      </c>
      <c r="N93" s="72">
        <v>905.95121951219505</v>
      </c>
      <c r="O93" s="72"/>
      <c r="P93" s="72"/>
      <c r="Q93" s="72"/>
      <c r="R93" s="73"/>
      <c r="S93" s="71">
        <v>447.2</v>
      </c>
      <c r="T93" s="72">
        <v>451</v>
      </c>
      <c r="U93" s="72">
        <v>442</v>
      </c>
      <c r="V93" s="72">
        <v>451</v>
      </c>
      <c r="W93" s="72">
        <v>446</v>
      </c>
      <c r="X93" s="73">
        <v>446</v>
      </c>
      <c r="Y93" s="71"/>
      <c r="Z93" s="72"/>
      <c r="AA93" s="72"/>
      <c r="AB93" s="72"/>
      <c r="AC93" s="72"/>
      <c r="AD93" s="73"/>
      <c r="AE93" s="71"/>
      <c r="AF93" s="72"/>
      <c r="AG93" s="72"/>
      <c r="AH93" s="72"/>
      <c r="AI93" s="72"/>
      <c r="AJ93" s="73"/>
      <c r="AK93" s="71"/>
      <c r="AL93" s="72"/>
      <c r="AM93" s="72"/>
      <c r="AN93" s="72"/>
      <c r="AO93" s="72"/>
      <c r="AP93" s="73"/>
      <c r="AQ93" s="71"/>
      <c r="AR93" s="72"/>
      <c r="AS93" s="72"/>
      <c r="AT93" s="72"/>
      <c r="AU93" s="72"/>
      <c r="AV93" s="73"/>
      <c r="AW93" s="75">
        <v>-1.2750376911479622</v>
      </c>
      <c r="AX93" s="76">
        <v>-0.43614042644840589</v>
      </c>
      <c r="AY93" s="76">
        <v>-2.4230023691578673</v>
      </c>
      <c r="AZ93" s="76">
        <v>-0.43614042644840589</v>
      </c>
      <c r="BA93" s="76">
        <v>-1.5399526168425548</v>
      </c>
      <c r="BB93" s="77">
        <v>-1.5399526168425548</v>
      </c>
      <c r="BC93" s="65"/>
      <c r="BD93" s="78"/>
      <c r="BE93" s="78"/>
      <c r="BF93" s="78"/>
      <c r="BG93" s="78"/>
      <c r="BH93" s="70"/>
      <c r="BI93" s="65"/>
      <c r="BJ93" s="78"/>
      <c r="BK93" s="78"/>
      <c r="BL93" s="78"/>
      <c r="BM93" s="78"/>
      <c r="BN93" s="70"/>
      <c r="BO93" s="65"/>
      <c r="BP93" s="78"/>
      <c r="BQ93" s="78"/>
      <c r="BR93" s="78"/>
      <c r="BS93" s="78"/>
      <c r="BT93" s="70"/>
      <c r="BU93" s="65"/>
      <c r="BV93" s="78"/>
      <c r="BW93" s="78"/>
      <c r="BX93" s="78"/>
      <c r="BY93" s="78"/>
      <c r="BZ93" s="70"/>
      <c r="CA93" s="80"/>
      <c r="CB93" s="78"/>
      <c r="CC93" s="78"/>
      <c r="CD93" s="78"/>
      <c r="CE93" s="78"/>
      <c r="CF93" s="70"/>
    </row>
    <row r="94" spans="1:84" ht="12" customHeight="1">
      <c r="A94" s="2"/>
      <c r="B94" s="64">
        <v>82</v>
      </c>
      <c r="C94" s="65">
        <v>10</v>
      </c>
      <c r="D94" s="66" t="s">
        <v>7</v>
      </c>
      <c r="E94" s="69" t="s">
        <v>92</v>
      </c>
      <c r="F94" s="70"/>
      <c r="G94" s="71">
        <v>226.48780487804876</v>
      </c>
      <c r="H94" s="72">
        <v>226.48780487804876</v>
      </c>
      <c r="I94" s="72"/>
      <c r="J94" s="72"/>
      <c r="K94" s="72"/>
      <c r="L94" s="73"/>
      <c r="M94" s="71">
        <v>452.97560975609753</v>
      </c>
      <c r="N94" s="72">
        <v>452.97560975609753</v>
      </c>
      <c r="O94" s="72"/>
      <c r="P94" s="72"/>
      <c r="Q94" s="72"/>
      <c r="R94" s="73"/>
      <c r="S94" s="71">
        <v>226.6</v>
      </c>
      <c r="T94" s="72">
        <v>219</v>
      </c>
      <c r="U94" s="72">
        <v>240</v>
      </c>
      <c r="V94" s="72">
        <v>226</v>
      </c>
      <c r="W94" s="72">
        <v>222</v>
      </c>
      <c r="X94" s="73">
        <v>226</v>
      </c>
      <c r="Y94" s="71"/>
      <c r="Z94" s="72"/>
      <c r="AA94" s="72"/>
      <c r="AB94" s="72"/>
      <c r="AC94" s="72"/>
      <c r="AD94" s="73"/>
      <c r="AE94" s="71"/>
      <c r="AF94" s="72"/>
      <c r="AG94" s="72"/>
      <c r="AH94" s="72"/>
      <c r="AI94" s="72"/>
      <c r="AJ94" s="73"/>
      <c r="AK94" s="71"/>
      <c r="AL94" s="72"/>
      <c r="AM94" s="72"/>
      <c r="AN94" s="72"/>
      <c r="AO94" s="72"/>
      <c r="AP94" s="73"/>
      <c r="AQ94" s="71"/>
      <c r="AR94" s="72"/>
      <c r="AS94" s="72"/>
      <c r="AT94" s="72"/>
      <c r="AU94" s="72"/>
      <c r="AV94" s="73"/>
      <c r="AW94" s="75">
        <v>4.9536937325012076E-2</v>
      </c>
      <c r="AX94" s="76">
        <v>-3.3060521214731797</v>
      </c>
      <c r="AY94" s="76">
        <v>5.9659702778376067</v>
      </c>
      <c r="AZ94" s="76">
        <v>-0.21537798836958055</v>
      </c>
      <c r="BA94" s="76">
        <v>-1.9814774930002055</v>
      </c>
      <c r="BB94" s="77">
        <v>-0.21537798836958055</v>
      </c>
      <c r="BC94" s="65"/>
      <c r="BD94" s="78"/>
      <c r="BE94" s="78"/>
      <c r="BF94" s="78"/>
      <c r="BG94" s="78"/>
      <c r="BH94" s="70"/>
      <c r="BI94" s="65"/>
      <c r="BJ94" s="78"/>
      <c r="BK94" s="78"/>
      <c r="BL94" s="78"/>
      <c r="BM94" s="78"/>
      <c r="BN94" s="70"/>
      <c r="BO94" s="65"/>
      <c r="BP94" s="78"/>
      <c r="BQ94" s="78"/>
      <c r="BR94" s="78"/>
      <c r="BS94" s="78"/>
      <c r="BT94" s="70"/>
      <c r="BU94" s="65"/>
      <c r="BV94" s="78"/>
      <c r="BW94" s="78"/>
      <c r="BX94" s="78"/>
      <c r="BY94" s="78"/>
      <c r="BZ94" s="70"/>
      <c r="CA94" s="80"/>
      <c r="CB94" s="78"/>
      <c r="CC94" s="78"/>
      <c r="CD94" s="78"/>
      <c r="CE94" s="78"/>
      <c r="CF94" s="70"/>
    </row>
    <row r="95" spans="1:84" ht="12" customHeight="1">
      <c r="A95" s="2"/>
      <c r="B95" s="64">
        <v>83</v>
      </c>
      <c r="C95" s="65">
        <v>10</v>
      </c>
      <c r="D95" s="66" t="s">
        <v>7</v>
      </c>
      <c r="E95" s="69" t="s">
        <v>140</v>
      </c>
      <c r="F95" s="70"/>
      <c r="G95" s="71">
        <v>679.46341463414626</v>
      </c>
      <c r="H95" s="72">
        <v>679.46341463414626</v>
      </c>
      <c r="I95" s="72"/>
      <c r="J95" s="72"/>
      <c r="K95" s="72"/>
      <c r="L95" s="73"/>
      <c r="M95" s="71">
        <v>1358.9268292682927</v>
      </c>
      <c r="N95" s="72">
        <v>1358.9268292682927</v>
      </c>
      <c r="O95" s="72"/>
      <c r="P95" s="72"/>
      <c r="Q95" s="72"/>
      <c r="R95" s="73"/>
      <c r="S95" s="71">
        <v>680.4</v>
      </c>
      <c r="T95" s="72">
        <v>679</v>
      </c>
      <c r="U95" s="72">
        <v>675</v>
      </c>
      <c r="V95" s="72">
        <v>673</v>
      </c>
      <c r="W95" s="72">
        <v>685</v>
      </c>
      <c r="X95" s="73">
        <v>690</v>
      </c>
      <c r="Y95" s="71"/>
      <c r="Z95" s="72"/>
      <c r="AA95" s="72"/>
      <c r="AB95" s="72"/>
      <c r="AC95" s="72"/>
      <c r="AD95" s="73"/>
      <c r="AE95" s="71"/>
      <c r="AF95" s="72"/>
      <c r="AG95" s="72"/>
      <c r="AH95" s="72"/>
      <c r="AI95" s="72"/>
      <c r="AJ95" s="73"/>
      <c r="AK95" s="71"/>
      <c r="AL95" s="72"/>
      <c r="AM95" s="72"/>
      <c r="AN95" s="72"/>
      <c r="AO95" s="72"/>
      <c r="AP95" s="73"/>
      <c r="AQ95" s="71"/>
      <c r="AR95" s="72"/>
      <c r="AS95" s="72"/>
      <c r="AT95" s="72"/>
      <c r="AU95" s="72"/>
      <c r="AV95" s="73"/>
      <c r="AW95" s="75">
        <v>0.13784191255654665</v>
      </c>
      <c r="AX95" s="76">
        <v>-6.8203029650359959E-2</v>
      </c>
      <c r="AY95" s="76">
        <v>-0.65690286452723123</v>
      </c>
      <c r="AZ95" s="76">
        <v>-0.95125278196567242</v>
      </c>
      <c r="BA95" s="76">
        <v>0.81484672266496361</v>
      </c>
      <c r="BB95" s="77">
        <v>1.5507215162610555</v>
      </c>
      <c r="BC95" s="65"/>
      <c r="BD95" s="78"/>
      <c r="BE95" s="78"/>
      <c r="BF95" s="78"/>
      <c r="BG95" s="78"/>
      <c r="BH95" s="70"/>
      <c r="BI95" s="65"/>
      <c r="BJ95" s="78"/>
      <c r="BK95" s="78"/>
      <c r="BL95" s="78"/>
      <c r="BM95" s="78"/>
      <c r="BN95" s="70"/>
      <c r="BO95" s="65"/>
      <c r="BP95" s="78"/>
      <c r="BQ95" s="78"/>
      <c r="BR95" s="78"/>
      <c r="BS95" s="78"/>
      <c r="BT95" s="70"/>
      <c r="BU95" s="65"/>
      <c r="BV95" s="78"/>
      <c r="BW95" s="78"/>
      <c r="BX95" s="78"/>
      <c r="BY95" s="78"/>
      <c r="BZ95" s="70"/>
      <c r="CA95" s="80"/>
      <c r="CB95" s="78"/>
      <c r="CC95" s="78"/>
      <c r="CD95" s="78"/>
      <c r="CE95" s="78"/>
      <c r="CF95" s="70"/>
    </row>
    <row r="96" spans="1:84" ht="12" customHeight="1">
      <c r="A96" s="2"/>
      <c r="B96" s="64">
        <v>84</v>
      </c>
      <c r="C96" s="65">
        <v>10</v>
      </c>
      <c r="D96" s="66" t="s">
        <v>7</v>
      </c>
      <c r="E96" s="69" t="s">
        <v>95</v>
      </c>
      <c r="F96" s="70"/>
      <c r="G96" s="71">
        <v>339.73170731707313</v>
      </c>
      <c r="H96" s="72">
        <v>339.73170731707313</v>
      </c>
      <c r="I96" s="72"/>
      <c r="J96" s="72"/>
      <c r="K96" s="72"/>
      <c r="L96" s="73"/>
      <c r="M96" s="71">
        <v>679.46341463414637</v>
      </c>
      <c r="N96" s="72">
        <v>679.46341463414637</v>
      </c>
      <c r="O96" s="72"/>
      <c r="P96" s="72"/>
      <c r="Q96" s="72"/>
      <c r="R96" s="73"/>
      <c r="S96" s="71">
        <v>332</v>
      </c>
      <c r="T96" s="72">
        <v>322</v>
      </c>
      <c r="U96" s="72">
        <v>324</v>
      </c>
      <c r="V96" s="72">
        <v>322</v>
      </c>
      <c r="W96" s="72">
        <v>346</v>
      </c>
      <c r="X96" s="73">
        <v>346</v>
      </c>
      <c r="Y96" s="71"/>
      <c r="Z96" s="72"/>
      <c r="AA96" s="72"/>
      <c r="AB96" s="72"/>
      <c r="AC96" s="72"/>
      <c r="AD96" s="73"/>
      <c r="AE96" s="71"/>
      <c r="AF96" s="72"/>
      <c r="AG96" s="72"/>
      <c r="AH96" s="72"/>
      <c r="AI96" s="72"/>
      <c r="AJ96" s="73"/>
      <c r="AK96" s="71"/>
      <c r="AL96" s="72"/>
      <c r="AM96" s="72"/>
      <c r="AN96" s="72"/>
      <c r="AO96" s="72"/>
      <c r="AP96" s="73"/>
      <c r="AQ96" s="71"/>
      <c r="AR96" s="72"/>
      <c r="AS96" s="72"/>
      <c r="AT96" s="72"/>
      <c r="AU96" s="72"/>
      <c r="AV96" s="73"/>
      <c r="AW96" s="75">
        <v>-2.2758274104386467</v>
      </c>
      <c r="AX96" s="76">
        <v>-5.2193265848230253</v>
      </c>
      <c r="AY96" s="76">
        <v>-4.6306267499461429</v>
      </c>
      <c r="AZ96" s="76">
        <v>-5.2193265848230253</v>
      </c>
      <c r="BA96" s="76">
        <v>1.8450714336994967</v>
      </c>
      <c r="BB96" s="77">
        <v>1.8450714336994967</v>
      </c>
      <c r="BC96" s="65"/>
      <c r="BD96" s="78"/>
      <c r="BE96" s="78"/>
      <c r="BF96" s="78"/>
      <c r="BG96" s="78"/>
      <c r="BH96" s="70"/>
      <c r="BI96" s="65"/>
      <c r="BJ96" s="78"/>
      <c r="BK96" s="78"/>
      <c r="BL96" s="78"/>
      <c r="BM96" s="78"/>
      <c r="BN96" s="70"/>
      <c r="BO96" s="65"/>
      <c r="BP96" s="78"/>
      <c r="BQ96" s="78"/>
      <c r="BR96" s="78"/>
      <c r="BS96" s="78"/>
      <c r="BT96" s="70"/>
      <c r="BU96" s="65"/>
      <c r="BV96" s="78"/>
      <c r="BW96" s="78"/>
      <c r="BX96" s="78"/>
      <c r="BY96" s="78"/>
      <c r="BZ96" s="70"/>
      <c r="CA96" s="80"/>
      <c r="CB96" s="78"/>
      <c r="CC96" s="78"/>
      <c r="CD96" s="78"/>
      <c r="CE96" s="78"/>
      <c r="CF96" s="70"/>
    </row>
    <row r="97" spans="1:84" ht="12" customHeight="1">
      <c r="A97" s="2"/>
      <c r="B97" s="64">
        <v>85</v>
      </c>
      <c r="C97" s="65">
        <v>10</v>
      </c>
      <c r="D97" s="66" t="s">
        <v>7</v>
      </c>
      <c r="E97" s="69" t="s">
        <v>150</v>
      </c>
      <c r="F97" s="70"/>
      <c r="G97" s="71">
        <v>452.97560975609753</v>
      </c>
      <c r="H97" s="72">
        <v>452.97560975609753</v>
      </c>
      <c r="I97" s="72"/>
      <c r="J97" s="72"/>
      <c r="K97" s="72"/>
      <c r="L97" s="73"/>
      <c r="M97" s="71">
        <v>905.95121951219505</v>
      </c>
      <c r="N97" s="72">
        <v>905.95121951219505</v>
      </c>
      <c r="O97" s="72"/>
      <c r="P97" s="72"/>
      <c r="Q97" s="72"/>
      <c r="R97" s="73"/>
      <c r="S97" s="71">
        <v>447.2</v>
      </c>
      <c r="T97" s="72">
        <v>451</v>
      </c>
      <c r="U97" s="72">
        <v>442</v>
      </c>
      <c r="V97" s="72">
        <v>451</v>
      </c>
      <c r="W97" s="72">
        <v>446</v>
      </c>
      <c r="X97" s="73">
        <v>446</v>
      </c>
      <c r="Y97" s="71"/>
      <c r="Z97" s="72"/>
      <c r="AA97" s="72"/>
      <c r="AB97" s="72"/>
      <c r="AC97" s="72"/>
      <c r="AD97" s="73"/>
      <c r="AE97" s="71"/>
      <c r="AF97" s="72"/>
      <c r="AG97" s="72"/>
      <c r="AH97" s="72"/>
      <c r="AI97" s="72"/>
      <c r="AJ97" s="73"/>
      <c r="AK97" s="71"/>
      <c r="AL97" s="72"/>
      <c r="AM97" s="72"/>
      <c r="AN97" s="72"/>
      <c r="AO97" s="72"/>
      <c r="AP97" s="73"/>
      <c r="AQ97" s="71"/>
      <c r="AR97" s="72"/>
      <c r="AS97" s="72"/>
      <c r="AT97" s="72"/>
      <c r="AU97" s="72"/>
      <c r="AV97" s="73"/>
      <c r="AW97" s="75">
        <v>-1.2750376911479622</v>
      </c>
      <c r="AX97" s="76">
        <v>-0.43614042644840589</v>
      </c>
      <c r="AY97" s="76">
        <v>-2.4230023691578673</v>
      </c>
      <c r="AZ97" s="76">
        <v>-0.43614042644840589</v>
      </c>
      <c r="BA97" s="76">
        <v>-1.5399526168425548</v>
      </c>
      <c r="BB97" s="77">
        <v>-1.5399526168425548</v>
      </c>
      <c r="BC97" s="65"/>
      <c r="BD97" s="78"/>
      <c r="BE97" s="78"/>
      <c r="BF97" s="78"/>
      <c r="BG97" s="78"/>
      <c r="BH97" s="70"/>
      <c r="BI97" s="65"/>
      <c r="BJ97" s="78"/>
      <c r="BK97" s="78"/>
      <c r="BL97" s="78"/>
      <c r="BM97" s="78"/>
      <c r="BN97" s="70"/>
      <c r="BO97" s="65"/>
      <c r="BP97" s="78"/>
      <c r="BQ97" s="78"/>
      <c r="BR97" s="78"/>
      <c r="BS97" s="78"/>
      <c r="BT97" s="70"/>
      <c r="BU97" s="65"/>
      <c r="BV97" s="78"/>
      <c r="BW97" s="78"/>
      <c r="BX97" s="78"/>
      <c r="BY97" s="78"/>
      <c r="BZ97" s="70"/>
      <c r="CA97" s="80"/>
      <c r="CB97" s="78"/>
      <c r="CC97" s="78"/>
      <c r="CD97" s="78"/>
      <c r="CE97" s="78"/>
      <c r="CF97" s="70"/>
    </row>
    <row r="98" spans="1:84" ht="12" customHeight="1">
      <c r="A98" s="2"/>
      <c r="B98" s="64">
        <v>86</v>
      </c>
      <c r="C98" s="65">
        <v>10</v>
      </c>
      <c r="D98" s="66" t="s">
        <v>7</v>
      </c>
      <c r="E98" s="69" t="s">
        <v>151</v>
      </c>
      <c r="F98" s="70"/>
      <c r="G98" s="71">
        <v>226.48780487804876</v>
      </c>
      <c r="H98" s="72">
        <v>226.48780487804876</v>
      </c>
      <c r="I98" s="72"/>
      <c r="J98" s="72"/>
      <c r="K98" s="72"/>
      <c r="L98" s="73"/>
      <c r="M98" s="71">
        <v>452.97560975609753</v>
      </c>
      <c r="N98" s="72">
        <v>452.97560975609753</v>
      </c>
      <c r="O98" s="72"/>
      <c r="P98" s="72"/>
      <c r="Q98" s="72"/>
      <c r="R98" s="73"/>
      <c r="S98" s="71">
        <v>226.6</v>
      </c>
      <c r="T98" s="72">
        <v>219</v>
      </c>
      <c r="U98" s="72">
        <v>240</v>
      </c>
      <c r="V98" s="72">
        <v>226</v>
      </c>
      <c r="W98" s="72">
        <v>222</v>
      </c>
      <c r="X98" s="73">
        <v>226</v>
      </c>
      <c r="Y98" s="71"/>
      <c r="Z98" s="72"/>
      <c r="AA98" s="72"/>
      <c r="AB98" s="72"/>
      <c r="AC98" s="72"/>
      <c r="AD98" s="73"/>
      <c r="AE98" s="71"/>
      <c r="AF98" s="72"/>
      <c r="AG98" s="72"/>
      <c r="AH98" s="72"/>
      <c r="AI98" s="72"/>
      <c r="AJ98" s="73"/>
      <c r="AK98" s="71"/>
      <c r="AL98" s="72"/>
      <c r="AM98" s="72"/>
      <c r="AN98" s="72"/>
      <c r="AO98" s="72"/>
      <c r="AP98" s="73"/>
      <c r="AQ98" s="71"/>
      <c r="AR98" s="72"/>
      <c r="AS98" s="72"/>
      <c r="AT98" s="72"/>
      <c r="AU98" s="72"/>
      <c r="AV98" s="73"/>
      <c r="AW98" s="75">
        <v>4.9536937325012076E-2</v>
      </c>
      <c r="AX98" s="76">
        <v>-3.3060521214731797</v>
      </c>
      <c r="AY98" s="76">
        <v>5.9659702778376067</v>
      </c>
      <c r="AZ98" s="76">
        <v>-0.21537798836958055</v>
      </c>
      <c r="BA98" s="76">
        <v>-1.9814774930002055</v>
      </c>
      <c r="BB98" s="77">
        <v>-0.21537798836958055</v>
      </c>
      <c r="BC98" s="65"/>
      <c r="BD98" s="78"/>
      <c r="BE98" s="78"/>
      <c r="BF98" s="78"/>
      <c r="BG98" s="78"/>
      <c r="BH98" s="70"/>
      <c r="BI98" s="65"/>
      <c r="BJ98" s="78"/>
      <c r="BK98" s="78"/>
      <c r="BL98" s="78"/>
      <c r="BM98" s="78"/>
      <c r="BN98" s="70"/>
      <c r="BO98" s="65"/>
      <c r="BP98" s="78"/>
      <c r="BQ98" s="78"/>
      <c r="BR98" s="78"/>
      <c r="BS98" s="78"/>
      <c r="BT98" s="70"/>
      <c r="BU98" s="65"/>
      <c r="BV98" s="78"/>
      <c r="BW98" s="78"/>
      <c r="BX98" s="78"/>
      <c r="BY98" s="78"/>
      <c r="BZ98" s="70"/>
      <c r="CA98" s="80"/>
      <c r="CB98" s="78"/>
      <c r="CC98" s="78"/>
      <c r="CD98" s="78"/>
      <c r="CE98" s="78"/>
      <c r="CF98" s="70"/>
    </row>
    <row r="99" spans="1:84" ht="12" customHeight="1">
      <c r="A99" s="2"/>
      <c r="B99" s="64">
        <v>87</v>
      </c>
      <c r="C99" s="65">
        <v>10</v>
      </c>
      <c r="D99" s="66" t="s">
        <v>7</v>
      </c>
      <c r="E99" s="69" t="s">
        <v>152</v>
      </c>
      <c r="F99" s="70"/>
      <c r="G99" s="71">
        <v>339.73170731707313</v>
      </c>
      <c r="H99" s="72">
        <v>339.73170731707313</v>
      </c>
      <c r="I99" s="72"/>
      <c r="J99" s="72"/>
      <c r="K99" s="72"/>
      <c r="L99" s="73"/>
      <c r="M99" s="71">
        <v>679.46341463414637</v>
      </c>
      <c r="N99" s="72">
        <v>679.46341463414637</v>
      </c>
      <c r="O99" s="72"/>
      <c r="P99" s="72"/>
      <c r="Q99" s="72"/>
      <c r="R99" s="73"/>
      <c r="S99" s="71">
        <v>332</v>
      </c>
      <c r="T99" s="72">
        <v>322</v>
      </c>
      <c r="U99" s="72">
        <v>324</v>
      </c>
      <c r="V99" s="72">
        <v>322</v>
      </c>
      <c r="W99" s="72">
        <v>346</v>
      </c>
      <c r="X99" s="73">
        <v>346</v>
      </c>
      <c r="Y99" s="71"/>
      <c r="Z99" s="72"/>
      <c r="AA99" s="72"/>
      <c r="AB99" s="72"/>
      <c r="AC99" s="72"/>
      <c r="AD99" s="73"/>
      <c r="AE99" s="71"/>
      <c r="AF99" s="72"/>
      <c r="AG99" s="72"/>
      <c r="AH99" s="72"/>
      <c r="AI99" s="72"/>
      <c r="AJ99" s="73"/>
      <c r="AK99" s="71"/>
      <c r="AL99" s="72"/>
      <c r="AM99" s="72"/>
      <c r="AN99" s="72"/>
      <c r="AO99" s="72"/>
      <c r="AP99" s="73"/>
      <c r="AQ99" s="71"/>
      <c r="AR99" s="72"/>
      <c r="AS99" s="72"/>
      <c r="AT99" s="72"/>
      <c r="AU99" s="72"/>
      <c r="AV99" s="73"/>
      <c r="AW99" s="75">
        <v>-2.2758274104386467</v>
      </c>
      <c r="AX99" s="76">
        <v>-5.2193265848230253</v>
      </c>
      <c r="AY99" s="76">
        <v>-4.6306267499461429</v>
      </c>
      <c r="AZ99" s="76">
        <v>-5.2193265848230253</v>
      </c>
      <c r="BA99" s="76">
        <v>1.8450714336994967</v>
      </c>
      <c r="BB99" s="77">
        <v>1.8450714336994967</v>
      </c>
      <c r="BC99" s="65"/>
      <c r="BD99" s="78"/>
      <c r="BE99" s="78"/>
      <c r="BF99" s="78"/>
      <c r="BG99" s="78"/>
      <c r="BH99" s="70"/>
      <c r="BI99" s="65"/>
      <c r="BJ99" s="78"/>
      <c r="BK99" s="78"/>
      <c r="BL99" s="78"/>
      <c r="BM99" s="78"/>
      <c r="BN99" s="70"/>
      <c r="BO99" s="65"/>
      <c r="BP99" s="78"/>
      <c r="BQ99" s="78"/>
      <c r="BR99" s="78"/>
      <c r="BS99" s="78"/>
      <c r="BT99" s="70"/>
      <c r="BU99" s="65"/>
      <c r="BV99" s="78"/>
      <c r="BW99" s="78"/>
      <c r="BX99" s="78"/>
      <c r="BY99" s="78"/>
      <c r="BZ99" s="70"/>
      <c r="CA99" s="80"/>
      <c r="CB99" s="78"/>
      <c r="CC99" s="78"/>
      <c r="CD99" s="78"/>
      <c r="CE99" s="78"/>
      <c r="CF99" s="70"/>
    </row>
    <row r="100" spans="1:84" ht="12" customHeight="1">
      <c r="A100" s="2"/>
      <c r="B100" s="64">
        <v>88</v>
      </c>
      <c r="C100" s="65">
        <v>10</v>
      </c>
      <c r="D100" s="66" t="s">
        <v>7</v>
      </c>
      <c r="E100" s="69" t="s">
        <v>153</v>
      </c>
      <c r="F100" s="70"/>
      <c r="G100" s="71">
        <v>679.46341463414626</v>
      </c>
      <c r="H100" s="72">
        <v>679.46341463414626</v>
      </c>
      <c r="I100" s="72"/>
      <c r="J100" s="72"/>
      <c r="K100" s="72"/>
      <c r="L100" s="73"/>
      <c r="M100" s="71">
        <v>1358.9268292682927</v>
      </c>
      <c r="N100" s="72">
        <v>1358.9268292682927</v>
      </c>
      <c r="O100" s="72"/>
      <c r="P100" s="72"/>
      <c r="Q100" s="72"/>
      <c r="R100" s="73"/>
      <c r="S100" s="71">
        <v>680.4</v>
      </c>
      <c r="T100" s="72">
        <v>679</v>
      </c>
      <c r="U100" s="72">
        <v>675</v>
      </c>
      <c r="V100" s="72">
        <v>673</v>
      </c>
      <c r="W100" s="72">
        <v>685</v>
      </c>
      <c r="X100" s="73">
        <v>690</v>
      </c>
      <c r="Y100" s="71"/>
      <c r="Z100" s="72"/>
      <c r="AA100" s="72"/>
      <c r="AB100" s="72"/>
      <c r="AC100" s="72"/>
      <c r="AD100" s="73"/>
      <c r="AE100" s="71"/>
      <c r="AF100" s="72"/>
      <c r="AG100" s="72"/>
      <c r="AH100" s="72"/>
      <c r="AI100" s="72"/>
      <c r="AJ100" s="73"/>
      <c r="AK100" s="71"/>
      <c r="AL100" s="72"/>
      <c r="AM100" s="72"/>
      <c r="AN100" s="72"/>
      <c r="AO100" s="72"/>
      <c r="AP100" s="73"/>
      <c r="AQ100" s="71"/>
      <c r="AR100" s="72"/>
      <c r="AS100" s="72"/>
      <c r="AT100" s="72"/>
      <c r="AU100" s="72"/>
      <c r="AV100" s="73"/>
      <c r="AW100" s="75">
        <v>0.13784191255654665</v>
      </c>
      <c r="AX100" s="76">
        <v>-6.8203029650359959E-2</v>
      </c>
      <c r="AY100" s="76">
        <v>-0.65690286452723123</v>
      </c>
      <c r="AZ100" s="76">
        <v>-0.95125278196567242</v>
      </c>
      <c r="BA100" s="76">
        <v>0.81484672266496361</v>
      </c>
      <c r="BB100" s="77">
        <v>1.5507215162610555</v>
      </c>
      <c r="BC100" s="65"/>
      <c r="BD100" s="78"/>
      <c r="BE100" s="78"/>
      <c r="BF100" s="78"/>
      <c r="BG100" s="78"/>
      <c r="BH100" s="70"/>
      <c r="BI100" s="65"/>
      <c r="BJ100" s="78"/>
      <c r="BK100" s="78"/>
      <c r="BL100" s="78"/>
      <c r="BM100" s="78"/>
      <c r="BN100" s="70"/>
      <c r="BO100" s="65"/>
      <c r="BP100" s="78"/>
      <c r="BQ100" s="78"/>
      <c r="BR100" s="78"/>
      <c r="BS100" s="78"/>
      <c r="BT100" s="70"/>
      <c r="BU100" s="65"/>
      <c r="BV100" s="78"/>
      <c r="BW100" s="78"/>
      <c r="BX100" s="78"/>
      <c r="BY100" s="78"/>
      <c r="BZ100" s="70"/>
      <c r="CA100" s="80"/>
      <c r="CB100" s="78"/>
      <c r="CC100" s="78"/>
      <c r="CD100" s="78"/>
      <c r="CE100" s="78"/>
      <c r="CF100" s="70"/>
    </row>
    <row r="101" spans="1:84" ht="12" customHeight="1">
      <c r="A101" s="2"/>
      <c r="B101" s="64">
        <v>89</v>
      </c>
      <c r="C101" s="65">
        <v>10</v>
      </c>
      <c r="D101" s="66" t="s">
        <v>7</v>
      </c>
      <c r="E101" s="69" t="s">
        <v>154</v>
      </c>
      <c r="F101" s="70"/>
      <c r="G101" s="71">
        <v>339.73170731707313</v>
      </c>
      <c r="H101" s="72">
        <v>339.73170731707313</v>
      </c>
      <c r="I101" s="72"/>
      <c r="J101" s="72"/>
      <c r="K101" s="72"/>
      <c r="L101" s="73"/>
      <c r="M101" s="71">
        <v>679.46341463414637</v>
      </c>
      <c r="N101" s="72">
        <v>679.46341463414637</v>
      </c>
      <c r="O101" s="72"/>
      <c r="P101" s="72"/>
      <c r="Q101" s="72"/>
      <c r="R101" s="73"/>
      <c r="S101" s="71">
        <v>332</v>
      </c>
      <c r="T101" s="72">
        <v>322</v>
      </c>
      <c r="U101" s="72">
        <v>324</v>
      </c>
      <c r="V101" s="72">
        <v>322</v>
      </c>
      <c r="W101" s="72">
        <v>346</v>
      </c>
      <c r="X101" s="73">
        <v>346</v>
      </c>
      <c r="Y101" s="71"/>
      <c r="Z101" s="72"/>
      <c r="AA101" s="72"/>
      <c r="AB101" s="72"/>
      <c r="AC101" s="72"/>
      <c r="AD101" s="73"/>
      <c r="AE101" s="71"/>
      <c r="AF101" s="72"/>
      <c r="AG101" s="72"/>
      <c r="AH101" s="72"/>
      <c r="AI101" s="72"/>
      <c r="AJ101" s="73"/>
      <c r="AK101" s="71"/>
      <c r="AL101" s="72"/>
      <c r="AM101" s="72"/>
      <c r="AN101" s="72"/>
      <c r="AO101" s="72"/>
      <c r="AP101" s="73"/>
      <c r="AQ101" s="71"/>
      <c r="AR101" s="72"/>
      <c r="AS101" s="72"/>
      <c r="AT101" s="72"/>
      <c r="AU101" s="72"/>
      <c r="AV101" s="73"/>
      <c r="AW101" s="75">
        <v>-2.2758274104386467</v>
      </c>
      <c r="AX101" s="76">
        <v>-5.2193265848230253</v>
      </c>
      <c r="AY101" s="76">
        <v>-4.6306267499461429</v>
      </c>
      <c r="AZ101" s="76">
        <v>-5.2193265848230253</v>
      </c>
      <c r="BA101" s="76">
        <v>1.8450714336994967</v>
      </c>
      <c r="BB101" s="77">
        <v>1.8450714336994967</v>
      </c>
      <c r="BC101" s="65"/>
      <c r="BD101" s="78"/>
      <c r="BE101" s="78"/>
      <c r="BF101" s="78"/>
      <c r="BG101" s="78"/>
      <c r="BH101" s="70"/>
      <c r="BI101" s="65"/>
      <c r="BJ101" s="78"/>
      <c r="BK101" s="78"/>
      <c r="BL101" s="78"/>
      <c r="BM101" s="78"/>
      <c r="BN101" s="70"/>
      <c r="BO101" s="65"/>
      <c r="BP101" s="78"/>
      <c r="BQ101" s="78"/>
      <c r="BR101" s="78"/>
      <c r="BS101" s="78"/>
      <c r="BT101" s="70"/>
      <c r="BU101" s="65"/>
      <c r="BV101" s="78"/>
      <c r="BW101" s="78"/>
      <c r="BX101" s="78"/>
      <c r="BY101" s="78"/>
      <c r="BZ101" s="70"/>
      <c r="CA101" s="80"/>
      <c r="CB101" s="78"/>
      <c r="CC101" s="78"/>
      <c r="CD101" s="78"/>
      <c r="CE101" s="78"/>
      <c r="CF101" s="70"/>
    </row>
    <row r="102" spans="1:84" ht="12" customHeight="1">
      <c r="A102" s="2" t="s">
        <v>160</v>
      </c>
      <c r="B102" s="64">
        <v>90</v>
      </c>
      <c r="C102" s="65">
        <v>10</v>
      </c>
      <c r="D102" s="66" t="s">
        <v>7</v>
      </c>
      <c r="E102" s="69" t="s">
        <v>161</v>
      </c>
      <c r="F102" s="70"/>
      <c r="G102" s="71">
        <v>594.53048780487802</v>
      </c>
      <c r="H102" s="72">
        <v>452.97560975609753</v>
      </c>
      <c r="I102" s="72"/>
      <c r="J102" s="72"/>
      <c r="K102" s="72"/>
      <c r="L102" s="73">
        <v>141.55487804878047</v>
      </c>
      <c r="M102" s="71">
        <v>1189.060975609756</v>
      </c>
      <c r="N102" s="72">
        <v>905.95121951219505</v>
      </c>
      <c r="O102" s="72"/>
      <c r="P102" s="72"/>
      <c r="Q102" s="72"/>
      <c r="R102" s="73">
        <v>283.10975609756093</v>
      </c>
      <c r="S102" s="71">
        <v>458.8</v>
      </c>
      <c r="T102" s="72">
        <v>468</v>
      </c>
      <c r="U102" s="72">
        <v>457</v>
      </c>
      <c r="V102" s="72">
        <v>456</v>
      </c>
      <c r="W102" s="72">
        <v>449</v>
      </c>
      <c r="X102" s="73">
        <v>464</v>
      </c>
      <c r="Y102" s="71"/>
      <c r="Z102" s="72"/>
      <c r="AA102" s="72"/>
      <c r="AB102" s="72"/>
      <c r="AC102" s="72"/>
      <c r="AD102" s="73"/>
      <c r="AE102" s="71"/>
      <c r="AF102" s="72"/>
      <c r="AG102" s="72"/>
      <c r="AH102" s="72"/>
      <c r="AI102" s="72"/>
      <c r="AJ102" s="73"/>
      <c r="AK102" s="71"/>
      <c r="AL102" s="72"/>
      <c r="AM102" s="72"/>
      <c r="AN102" s="72"/>
      <c r="AO102" s="72"/>
      <c r="AP102" s="73"/>
      <c r="AQ102" s="71">
        <v>136</v>
      </c>
      <c r="AR102" s="72">
        <v>135</v>
      </c>
      <c r="AS102" s="72">
        <v>130</v>
      </c>
      <c r="AT102" s="72">
        <v>140</v>
      </c>
      <c r="AU102" s="72">
        <v>140</v>
      </c>
      <c r="AV102" s="73">
        <v>135</v>
      </c>
      <c r="AW102" s="75">
        <v>4.5331938504444835E-2</v>
      </c>
      <c r="AX102" s="76">
        <v>1.4245715516445712</v>
      </c>
      <c r="AY102" s="76">
        <v>-1.266627693506861</v>
      </c>
      <c r="AZ102" s="76">
        <v>0.24717188189082862</v>
      </c>
      <c r="BA102" s="76">
        <v>-0.93022778786293614</v>
      </c>
      <c r="BB102" s="77">
        <v>0.75177174035672145</v>
      </c>
      <c r="BC102" s="65"/>
      <c r="BD102" s="78"/>
      <c r="BE102" s="78"/>
      <c r="BF102" s="78"/>
      <c r="BG102" s="78"/>
      <c r="BH102" s="70"/>
      <c r="BI102" s="65"/>
      <c r="BJ102" s="78"/>
      <c r="BK102" s="78"/>
      <c r="BL102" s="78"/>
      <c r="BM102" s="78"/>
      <c r="BN102" s="70"/>
      <c r="BO102" s="65"/>
      <c r="BP102" s="78"/>
      <c r="BQ102" s="78"/>
      <c r="BR102" s="78"/>
      <c r="BS102" s="78"/>
      <c r="BT102" s="70"/>
      <c r="BU102" s="65"/>
      <c r="BV102" s="78"/>
      <c r="BW102" s="78"/>
      <c r="BX102" s="78"/>
      <c r="BY102" s="78"/>
      <c r="BZ102" s="70"/>
      <c r="CA102" s="80"/>
      <c r="CB102" s="78"/>
      <c r="CC102" s="78"/>
      <c r="CD102" s="78"/>
      <c r="CE102" s="78"/>
      <c r="CF102" s="70"/>
    </row>
    <row r="103" spans="1:84" ht="12" customHeight="1">
      <c r="A103" s="2" t="s">
        <v>160</v>
      </c>
      <c r="B103" s="64">
        <v>91</v>
      </c>
      <c r="C103" s="65">
        <v>10</v>
      </c>
      <c r="D103" s="66" t="s">
        <v>7</v>
      </c>
      <c r="E103" s="69" t="s">
        <v>99</v>
      </c>
      <c r="F103" s="70"/>
      <c r="G103" s="71">
        <v>368.04268292682923</v>
      </c>
      <c r="H103" s="72">
        <v>226.48780487804876</v>
      </c>
      <c r="I103" s="72"/>
      <c r="J103" s="72"/>
      <c r="K103" s="72"/>
      <c r="L103" s="73">
        <v>141.55487804878047</v>
      </c>
      <c r="M103" s="71">
        <v>736.08536585365846</v>
      </c>
      <c r="N103" s="72">
        <v>452.97560975609753</v>
      </c>
      <c r="O103" s="72"/>
      <c r="P103" s="72"/>
      <c r="Q103" s="72"/>
      <c r="R103" s="73">
        <v>283.10975609756093</v>
      </c>
      <c r="S103" s="71">
        <v>223.2</v>
      </c>
      <c r="T103" s="72">
        <v>224</v>
      </c>
      <c r="U103" s="72">
        <v>226</v>
      </c>
      <c r="V103" s="72">
        <v>219</v>
      </c>
      <c r="W103" s="72">
        <v>230</v>
      </c>
      <c r="X103" s="73">
        <v>217</v>
      </c>
      <c r="Y103" s="71"/>
      <c r="Z103" s="72"/>
      <c r="AA103" s="72"/>
      <c r="AB103" s="72"/>
      <c r="AC103" s="72"/>
      <c r="AD103" s="73"/>
      <c r="AE103" s="71"/>
      <c r="AF103" s="72"/>
      <c r="AG103" s="72"/>
      <c r="AH103" s="72"/>
      <c r="AI103" s="72"/>
      <c r="AJ103" s="73"/>
      <c r="AK103" s="71"/>
      <c r="AL103" s="72"/>
      <c r="AM103" s="72"/>
      <c r="AN103" s="72"/>
      <c r="AO103" s="72"/>
      <c r="AP103" s="73"/>
      <c r="AQ103" s="71">
        <v>135</v>
      </c>
      <c r="AR103" s="72">
        <v>140</v>
      </c>
      <c r="AS103" s="72">
        <v>140</v>
      </c>
      <c r="AT103" s="72">
        <v>140</v>
      </c>
      <c r="AU103" s="72">
        <v>130</v>
      </c>
      <c r="AV103" s="73">
        <v>125</v>
      </c>
      <c r="AW103" s="75">
        <v>-2.6743319140476118</v>
      </c>
      <c r="AX103" s="76">
        <v>-1.098427740684893</v>
      </c>
      <c r="AY103" s="76">
        <v>-0.5550125084908486</v>
      </c>
      <c r="AZ103" s="76">
        <v>-2.4569658211699874</v>
      </c>
      <c r="BA103" s="76">
        <v>-2.1852582050729707</v>
      </c>
      <c r="BB103" s="77">
        <v>-7.0759952948193261</v>
      </c>
      <c r="BC103" s="65"/>
      <c r="BD103" s="78"/>
      <c r="BE103" s="78"/>
      <c r="BF103" s="78"/>
      <c r="BG103" s="78"/>
      <c r="BH103" s="70"/>
      <c r="BI103" s="65"/>
      <c r="BJ103" s="78"/>
      <c r="BK103" s="78"/>
      <c r="BL103" s="78"/>
      <c r="BM103" s="78"/>
      <c r="BN103" s="70"/>
      <c r="BO103" s="65"/>
      <c r="BP103" s="78"/>
      <c r="BQ103" s="78"/>
      <c r="BR103" s="78"/>
      <c r="BS103" s="78"/>
      <c r="BT103" s="70"/>
      <c r="BU103" s="65"/>
      <c r="BV103" s="78"/>
      <c r="BW103" s="78"/>
      <c r="BX103" s="78"/>
      <c r="BY103" s="78"/>
      <c r="BZ103" s="70"/>
      <c r="CA103" s="80"/>
      <c r="CB103" s="78"/>
      <c r="CC103" s="78"/>
      <c r="CD103" s="78"/>
      <c r="CE103" s="78"/>
      <c r="CF103" s="70"/>
    </row>
    <row r="104" spans="1:84" ht="12" customHeight="1">
      <c r="A104" s="2" t="s">
        <v>160</v>
      </c>
      <c r="B104" s="64">
        <v>92</v>
      </c>
      <c r="C104" s="65">
        <v>10</v>
      </c>
      <c r="D104" s="66" t="s">
        <v>7</v>
      </c>
      <c r="E104" s="69" t="s">
        <v>101</v>
      </c>
      <c r="F104" s="70"/>
      <c r="G104" s="71">
        <v>481.28658536585363</v>
      </c>
      <c r="H104" s="72">
        <v>339.73170731707313</v>
      </c>
      <c r="I104" s="72"/>
      <c r="J104" s="72"/>
      <c r="K104" s="72"/>
      <c r="L104" s="73">
        <v>141.55487804878047</v>
      </c>
      <c r="M104" s="71">
        <v>962.57317073170725</v>
      </c>
      <c r="N104" s="72">
        <v>679.46341463414637</v>
      </c>
      <c r="O104" s="72"/>
      <c r="P104" s="72"/>
      <c r="Q104" s="72"/>
      <c r="R104" s="73">
        <v>283.10975609756093</v>
      </c>
      <c r="S104" s="71">
        <v>341.6</v>
      </c>
      <c r="T104" s="72">
        <v>342</v>
      </c>
      <c r="U104" s="72">
        <v>352</v>
      </c>
      <c r="V104" s="72">
        <v>336</v>
      </c>
      <c r="W104" s="72">
        <v>344</v>
      </c>
      <c r="X104" s="73">
        <v>334</v>
      </c>
      <c r="Y104" s="71"/>
      <c r="Z104" s="72"/>
      <c r="AA104" s="72"/>
      <c r="AB104" s="72"/>
      <c r="AC104" s="72"/>
      <c r="AD104" s="73"/>
      <c r="AE104" s="71"/>
      <c r="AF104" s="72"/>
      <c r="AG104" s="72"/>
      <c r="AH104" s="72"/>
      <c r="AI104" s="72"/>
      <c r="AJ104" s="73"/>
      <c r="AK104" s="71"/>
      <c r="AL104" s="72"/>
      <c r="AM104" s="72"/>
      <c r="AN104" s="72"/>
      <c r="AO104" s="72"/>
      <c r="AP104" s="73"/>
      <c r="AQ104" s="71">
        <v>135</v>
      </c>
      <c r="AR104" s="72">
        <v>130</v>
      </c>
      <c r="AS104" s="72">
        <v>135</v>
      </c>
      <c r="AT104" s="72">
        <v>135</v>
      </c>
      <c r="AU104" s="72">
        <v>140</v>
      </c>
      <c r="AV104" s="73">
        <v>135</v>
      </c>
      <c r="AW104" s="75">
        <v>-0.97376189329919649</v>
      </c>
      <c r="AX104" s="76">
        <v>-1.9295333899228329</v>
      </c>
      <c r="AY104" s="76">
        <v>1.187112794719436</v>
      </c>
      <c r="AZ104" s="76">
        <v>-2.1373098022323234</v>
      </c>
      <c r="BA104" s="76">
        <v>0.56378355779098666</v>
      </c>
      <c r="BB104" s="77">
        <v>-2.5528626268512933</v>
      </c>
      <c r="BC104" s="65"/>
      <c r="BD104" s="78"/>
      <c r="BE104" s="78"/>
      <c r="BF104" s="78"/>
      <c r="BG104" s="78"/>
      <c r="BH104" s="70"/>
      <c r="BI104" s="65"/>
      <c r="BJ104" s="78"/>
      <c r="BK104" s="78"/>
      <c r="BL104" s="78"/>
      <c r="BM104" s="78"/>
      <c r="BN104" s="70"/>
      <c r="BO104" s="65"/>
      <c r="BP104" s="78"/>
      <c r="BQ104" s="78"/>
      <c r="BR104" s="78"/>
      <c r="BS104" s="78"/>
      <c r="BT104" s="70"/>
      <c r="BU104" s="65"/>
      <c r="BV104" s="78"/>
      <c r="BW104" s="78"/>
      <c r="BX104" s="78"/>
      <c r="BY104" s="78"/>
      <c r="BZ104" s="70"/>
      <c r="CA104" s="80"/>
      <c r="CB104" s="78"/>
      <c r="CC104" s="78"/>
      <c r="CD104" s="78"/>
      <c r="CE104" s="78"/>
      <c r="CF104" s="70"/>
    </row>
    <row r="105" spans="1:84" ht="12" customHeight="1">
      <c r="A105" s="2" t="s">
        <v>160</v>
      </c>
      <c r="B105" s="64">
        <v>93</v>
      </c>
      <c r="C105" s="65">
        <v>10</v>
      </c>
      <c r="D105" s="66" t="s">
        <v>7</v>
      </c>
      <c r="E105" s="69" t="s">
        <v>162</v>
      </c>
      <c r="F105" s="70"/>
      <c r="G105" s="71">
        <v>821.0182926829267</v>
      </c>
      <c r="H105" s="72">
        <v>679.46341463414626</v>
      </c>
      <c r="I105" s="72"/>
      <c r="J105" s="72"/>
      <c r="K105" s="72"/>
      <c r="L105" s="73">
        <v>141.55487804878047</v>
      </c>
      <c r="M105" s="71">
        <v>1642.0365853658536</v>
      </c>
      <c r="N105" s="72">
        <v>1358.9268292682927</v>
      </c>
      <c r="O105" s="72"/>
      <c r="P105" s="72"/>
      <c r="Q105" s="72"/>
      <c r="R105" s="73">
        <v>283.10975609756093</v>
      </c>
      <c r="S105" s="71">
        <v>686.2</v>
      </c>
      <c r="T105" s="72">
        <v>678</v>
      </c>
      <c r="U105" s="72">
        <v>696</v>
      </c>
      <c r="V105" s="72">
        <v>693</v>
      </c>
      <c r="W105" s="72">
        <v>679</v>
      </c>
      <c r="X105" s="73">
        <v>685</v>
      </c>
      <c r="Y105" s="71"/>
      <c r="Z105" s="72"/>
      <c r="AA105" s="72"/>
      <c r="AB105" s="72"/>
      <c r="AC105" s="72"/>
      <c r="AD105" s="73"/>
      <c r="AE105" s="71"/>
      <c r="AF105" s="72"/>
      <c r="AG105" s="72"/>
      <c r="AH105" s="72"/>
      <c r="AI105" s="72"/>
      <c r="AJ105" s="73"/>
      <c r="AK105" s="71"/>
      <c r="AL105" s="72"/>
      <c r="AM105" s="72"/>
      <c r="AN105" s="72"/>
      <c r="AO105" s="72"/>
      <c r="AP105" s="73"/>
      <c r="AQ105" s="71">
        <v>134</v>
      </c>
      <c r="AR105" s="72">
        <v>135</v>
      </c>
      <c r="AS105" s="72">
        <v>130</v>
      </c>
      <c r="AT105" s="72">
        <v>135</v>
      </c>
      <c r="AU105" s="72">
        <v>135</v>
      </c>
      <c r="AV105" s="73">
        <v>135</v>
      </c>
      <c r="AW105" s="75">
        <v>-9.9668020824805748E-2</v>
      </c>
      <c r="AX105" s="76">
        <v>-0.97662777484829322</v>
      </c>
      <c r="AY105" s="76">
        <v>0.60677178102743756</v>
      </c>
      <c r="AZ105" s="76">
        <v>0.85037171270063716</v>
      </c>
      <c r="BA105" s="76">
        <v>-0.85482780901169342</v>
      </c>
      <c r="BB105" s="77">
        <v>-0.12402801399212793</v>
      </c>
      <c r="BC105" s="65"/>
      <c r="BD105" s="78"/>
      <c r="BE105" s="78"/>
      <c r="BF105" s="78"/>
      <c r="BG105" s="78"/>
      <c r="BH105" s="70"/>
      <c r="BI105" s="65"/>
      <c r="BJ105" s="78"/>
      <c r="BK105" s="78"/>
      <c r="BL105" s="78"/>
      <c r="BM105" s="78"/>
      <c r="BN105" s="70"/>
      <c r="BO105" s="65"/>
      <c r="BP105" s="78"/>
      <c r="BQ105" s="78"/>
      <c r="BR105" s="78"/>
      <c r="BS105" s="78"/>
      <c r="BT105" s="70"/>
      <c r="BU105" s="65"/>
      <c r="BV105" s="78"/>
      <c r="BW105" s="78"/>
      <c r="BX105" s="78"/>
      <c r="BY105" s="78"/>
      <c r="BZ105" s="70"/>
      <c r="CA105" s="80"/>
      <c r="CB105" s="78"/>
      <c r="CC105" s="78"/>
      <c r="CD105" s="78"/>
      <c r="CE105" s="78"/>
      <c r="CF105" s="70"/>
    </row>
    <row r="106" spans="1:84" ht="12" customHeight="1">
      <c r="A106" s="2" t="s">
        <v>160</v>
      </c>
      <c r="B106" s="64">
        <v>94</v>
      </c>
      <c r="C106" s="65">
        <v>10</v>
      </c>
      <c r="D106" s="66" t="s">
        <v>7</v>
      </c>
      <c r="E106" s="69" t="s">
        <v>102</v>
      </c>
      <c r="F106" s="70"/>
      <c r="G106" s="71">
        <v>481.28658536585363</v>
      </c>
      <c r="H106" s="72">
        <v>339.73170731707313</v>
      </c>
      <c r="I106" s="72"/>
      <c r="J106" s="72"/>
      <c r="K106" s="72"/>
      <c r="L106" s="73">
        <v>141.55487804878047</v>
      </c>
      <c r="M106" s="71">
        <v>962.57317073170725</v>
      </c>
      <c r="N106" s="72">
        <v>679.46341463414637</v>
      </c>
      <c r="O106" s="72"/>
      <c r="P106" s="72"/>
      <c r="Q106" s="72"/>
      <c r="R106" s="73">
        <v>283.10975609756093</v>
      </c>
      <c r="S106" s="71">
        <v>341.6</v>
      </c>
      <c r="T106" s="72">
        <v>342</v>
      </c>
      <c r="U106" s="72">
        <v>352</v>
      </c>
      <c r="V106" s="72">
        <v>336</v>
      </c>
      <c r="W106" s="72">
        <v>344</v>
      </c>
      <c r="X106" s="73">
        <v>334</v>
      </c>
      <c r="Y106" s="71"/>
      <c r="Z106" s="72"/>
      <c r="AA106" s="72"/>
      <c r="AB106" s="72"/>
      <c r="AC106" s="72"/>
      <c r="AD106" s="73"/>
      <c r="AE106" s="71"/>
      <c r="AF106" s="72"/>
      <c r="AG106" s="72"/>
      <c r="AH106" s="72"/>
      <c r="AI106" s="72"/>
      <c r="AJ106" s="73"/>
      <c r="AK106" s="71"/>
      <c r="AL106" s="72"/>
      <c r="AM106" s="72"/>
      <c r="AN106" s="72"/>
      <c r="AO106" s="72"/>
      <c r="AP106" s="73"/>
      <c r="AQ106" s="71">
        <v>135</v>
      </c>
      <c r="AR106" s="72">
        <v>130</v>
      </c>
      <c r="AS106" s="72">
        <v>135</v>
      </c>
      <c r="AT106" s="72">
        <v>135</v>
      </c>
      <c r="AU106" s="72">
        <v>140</v>
      </c>
      <c r="AV106" s="73">
        <v>135</v>
      </c>
      <c r="AW106" s="75">
        <v>-0.97376189329919649</v>
      </c>
      <c r="AX106" s="76">
        <v>-1.9295333899228329</v>
      </c>
      <c r="AY106" s="76">
        <v>1.187112794719436</v>
      </c>
      <c r="AZ106" s="76">
        <v>-2.1373098022323234</v>
      </c>
      <c r="BA106" s="76">
        <v>0.56378355779098666</v>
      </c>
      <c r="BB106" s="77">
        <v>-2.5528626268512933</v>
      </c>
      <c r="BC106" s="65"/>
      <c r="BD106" s="78"/>
      <c r="BE106" s="78"/>
      <c r="BF106" s="78"/>
      <c r="BG106" s="78"/>
      <c r="BH106" s="70"/>
      <c r="BI106" s="65"/>
      <c r="BJ106" s="78"/>
      <c r="BK106" s="78"/>
      <c r="BL106" s="78"/>
      <c r="BM106" s="78"/>
      <c r="BN106" s="70"/>
      <c r="BO106" s="65"/>
      <c r="BP106" s="78"/>
      <c r="BQ106" s="78"/>
      <c r="BR106" s="78"/>
      <c r="BS106" s="78"/>
      <c r="BT106" s="70"/>
      <c r="BU106" s="65"/>
      <c r="BV106" s="78"/>
      <c r="BW106" s="78"/>
      <c r="BX106" s="78"/>
      <c r="BY106" s="78"/>
      <c r="BZ106" s="70"/>
      <c r="CA106" s="80"/>
      <c r="CB106" s="78"/>
      <c r="CC106" s="78"/>
      <c r="CD106" s="78"/>
      <c r="CE106" s="78"/>
      <c r="CF106" s="70"/>
    </row>
    <row r="107" spans="1:84" ht="12" customHeight="1">
      <c r="A107" s="2"/>
      <c r="B107" s="64">
        <v>95</v>
      </c>
      <c r="C107" s="65">
        <v>10</v>
      </c>
      <c r="D107" s="66" t="s">
        <v>8</v>
      </c>
      <c r="E107" s="69" t="s">
        <v>67</v>
      </c>
      <c r="F107" s="70" t="s">
        <v>81</v>
      </c>
      <c r="G107" s="71">
        <v>1506.7609756097563</v>
      </c>
      <c r="H107" s="72">
        <v>662.0341463414635</v>
      </c>
      <c r="I107" s="72">
        <v>844.72682926829282</v>
      </c>
      <c r="J107" s="72">
        <v>0</v>
      </c>
      <c r="K107" s="72"/>
      <c r="L107" s="73"/>
      <c r="M107" s="71">
        <v>3013.5219512195126</v>
      </c>
      <c r="N107" s="72">
        <v>1324.068292682927</v>
      </c>
      <c r="O107" s="72">
        <v>1689.4536585365856</v>
      </c>
      <c r="P107" s="72">
        <v>0</v>
      </c>
      <c r="Q107" s="72"/>
      <c r="R107" s="73"/>
      <c r="S107" s="71">
        <v>686</v>
      </c>
      <c r="T107" s="72">
        <v>665</v>
      </c>
      <c r="U107" s="72">
        <v>674</v>
      </c>
      <c r="V107" s="72">
        <v>692</v>
      </c>
      <c r="W107" s="72">
        <v>710</v>
      </c>
      <c r="X107" s="73">
        <v>689</v>
      </c>
      <c r="Y107" s="71">
        <v>873.2</v>
      </c>
      <c r="Z107" s="72">
        <v>852</v>
      </c>
      <c r="AA107" s="72">
        <v>901</v>
      </c>
      <c r="AB107" s="72">
        <v>888</v>
      </c>
      <c r="AC107" s="72">
        <v>820</v>
      </c>
      <c r="AD107" s="73">
        <v>905</v>
      </c>
      <c r="AE107" s="71"/>
      <c r="AF107" s="72"/>
      <c r="AG107" s="72"/>
      <c r="AH107" s="72"/>
      <c r="AI107" s="72"/>
      <c r="AJ107" s="73"/>
      <c r="AK107" s="71"/>
      <c r="AL107" s="72"/>
      <c r="AM107" s="72"/>
      <c r="AN107" s="72"/>
      <c r="AO107" s="72"/>
      <c r="AP107" s="73"/>
      <c r="AQ107" s="71"/>
      <c r="AR107" s="72"/>
      <c r="AS107" s="72"/>
      <c r="AT107" s="72"/>
      <c r="AU107" s="72"/>
      <c r="AV107" s="73"/>
      <c r="AW107" s="75">
        <v>3.4802483764236447</v>
      </c>
      <c r="AX107" s="76">
        <v>0.67953872949888527</v>
      </c>
      <c r="AY107" s="76">
        <v>4.5288553058409731</v>
      </c>
      <c r="AZ107" s="76">
        <v>4.8606929417325251</v>
      </c>
      <c r="BA107" s="76">
        <v>1.5423165828169383</v>
      </c>
      <c r="BB107" s="77">
        <v>5.7898383222289018</v>
      </c>
      <c r="BC107" s="65"/>
      <c r="BD107" s="78"/>
      <c r="BE107" s="78"/>
      <c r="BF107" s="78"/>
      <c r="BG107" s="78"/>
      <c r="BH107" s="70"/>
      <c r="BI107" s="65"/>
      <c r="BJ107" s="78"/>
      <c r="BK107" s="78"/>
      <c r="BL107" s="78"/>
      <c r="BM107" s="78"/>
      <c r="BN107" s="70"/>
      <c r="BO107" s="65"/>
      <c r="BP107" s="78"/>
      <c r="BQ107" s="78"/>
      <c r="BR107" s="78"/>
      <c r="BS107" s="78"/>
      <c r="BT107" s="70"/>
      <c r="BU107" s="65"/>
      <c r="BV107" s="78"/>
      <c r="BW107" s="78"/>
      <c r="BX107" s="78"/>
      <c r="BY107" s="78"/>
      <c r="BZ107" s="70"/>
      <c r="CA107" s="110"/>
      <c r="CB107" s="76"/>
      <c r="CC107" s="76"/>
      <c r="CD107" s="76"/>
      <c r="CE107" s="76"/>
      <c r="CF107" s="77"/>
    </row>
    <row r="108" spans="1:84" ht="12" customHeight="1">
      <c r="A108" s="2"/>
      <c r="B108" s="64">
        <v>96</v>
      </c>
      <c r="C108" s="65">
        <v>10</v>
      </c>
      <c r="D108" s="66" t="s">
        <v>8</v>
      </c>
      <c r="E108" s="69" t="s">
        <v>148</v>
      </c>
      <c r="F108" s="70" t="s">
        <v>81</v>
      </c>
      <c r="G108" s="71">
        <v>1808.1131707317074</v>
      </c>
      <c r="H108" s="72">
        <v>794.44097560975615</v>
      </c>
      <c r="I108" s="72">
        <v>1013.6721951219513</v>
      </c>
      <c r="J108" s="72">
        <v>0</v>
      </c>
      <c r="K108" s="72"/>
      <c r="L108" s="73"/>
      <c r="M108" s="71">
        <v>3616.2263414634144</v>
      </c>
      <c r="N108" s="72">
        <v>1588.8819512195123</v>
      </c>
      <c r="O108" s="72">
        <v>2027.3443902439024</v>
      </c>
      <c r="P108" s="72">
        <v>0</v>
      </c>
      <c r="Q108" s="72"/>
      <c r="R108" s="73"/>
      <c r="S108" s="71">
        <v>807.6</v>
      </c>
      <c r="T108" s="72">
        <v>765</v>
      </c>
      <c r="U108" s="72">
        <v>818</v>
      </c>
      <c r="V108" s="72">
        <v>825</v>
      </c>
      <c r="W108" s="72">
        <v>828</v>
      </c>
      <c r="X108" s="73">
        <v>802</v>
      </c>
      <c r="Y108" s="71">
        <v>1011.4</v>
      </c>
      <c r="Z108" s="72">
        <v>991</v>
      </c>
      <c r="AA108" s="72">
        <v>1002</v>
      </c>
      <c r="AB108" s="72">
        <v>1012</v>
      </c>
      <c r="AC108" s="72">
        <v>1044</v>
      </c>
      <c r="AD108" s="73">
        <v>1008</v>
      </c>
      <c r="AE108" s="71"/>
      <c r="AF108" s="72"/>
      <c r="AG108" s="72"/>
      <c r="AH108" s="72"/>
      <c r="AI108" s="72"/>
      <c r="AJ108" s="73"/>
      <c r="AK108" s="71"/>
      <c r="AL108" s="72"/>
      <c r="AM108" s="72"/>
      <c r="AN108" s="72"/>
      <c r="AO108" s="72"/>
      <c r="AP108" s="73"/>
      <c r="AQ108" s="71"/>
      <c r="AR108" s="72"/>
      <c r="AS108" s="72"/>
      <c r="AT108" s="72"/>
      <c r="AU108" s="72"/>
      <c r="AV108" s="73"/>
      <c r="AW108" s="75">
        <v>0.60210994779086313</v>
      </c>
      <c r="AX108" s="76">
        <v>-2.8821852290704997</v>
      </c>
      <c r="AY108" s="76">
        <v>0.65741622043946624</v>
      </c>
      <c r="AZ108" s="76">
        <v>1.5976228554655414</v>
      </c>
      <c r="BA108" s="76">
        <v>3.533342398166317</v>
      </c>
      <c r="BB108" s="77">
        <v>0.104353493953524</v>
      </c>
      <c r="BC108" s="65"/>
      <c r="BD108" s="78"/>
      <c r="BE108" s="78"/>
      <c r="BF108" s="78"/>
      <c r="BG108" s="78"/>
      <c r="BH108" s="70"/>
      <c r="BI108" s="65"/>
      <c r="BJ108" s="78"/>
      <c r="BK108" s="78"/>
      <c r="BL108" s="78"/>
      <c r="BM108" s="78"/>
      <c r="BN108" s="70"/>
      <c r="BO108" s="65"/>
      <c r="BP108" s="78"/>
      <c r="BQ108" s="78"/>
      <c r="BR108" s="78"/>
      <c r="BS108" s="78"/>
      <c r="BT108" s="70"/>
      <c r="BU108" s="65"/>
      <c r="BV108" s="78"/>
      <c r="BW108" s="78"/>
      <c r="BX108" s="78"/>
      <c r="BY108" s="78"/>
      <c r="BZ108" s="70"/>
      <c r="CA108" s="110"/>
      <c r="CB108" s="76"/>
      <c r="CC108" s="76"/>
      <c r="CD108" s="76"/>
      <c r="CE108" s="76"/>
      <c r="CF108" s="77"/>
    </row>
    <row r="109" spans="1:84" ht="12" customHeight="1">
      <c r="A109" s="2"/>
      <c r="B109" s="64">
        <v>97</v>
      </c>
      <c r="C109" s="65">
        <v>10</v>
      </c>
      <c r="D109" s="66" t="s">
        <v>8</v>
      </c>
      <c r="E109" s="69" t="s">
        <v>136</v>
      </c>
      <c r="F109" s="70" t="s">
        <v>81</v>
      </c>
      <c r="G109" s="71">
        <v>1506.7609756097563</v>
      </c>
      <c r="H109" s="72">
        <v>662.0341463414635</v>
      </c>
      <c r="I109" s="72">
        <v>844.72682926829282</v>
      </c>
      <c r="J109" s="72">
        <v>0</v>
      </c>
      <c r="K109" s="72"/>
      <c r="L109" s="73"/>
      <c r="M109" s="71">
        <v>3013.5219512195126</v>
      </c>
      <c r="N109" s="72">
        <v>1324.068292682927</v>
      </c>
      <c r="O109" s="72">
        <v>1689.4536585365856</v>
      </c>
      <c r="P109" s="72">
        <v>0</v>
      </c>
      <c r="Q109" s="72"/>
      <c r="R109" s="73"/>
      <c r="S109" s="71">
        <v>686</v>
      </c>
      <c r="T109" s="72">
        <v>665</v>
      </c>
      <c r="U109" s="72">
        <v>674</v>
      </c>
      <c r="V109" s="72">
        <v>692</v>
      </c>
      <c r="W109" s="72">
        <v>710</v>
      </c>
      <c r="X109" s="73">
        <v>689</v>
      </c>
      <c r="Y109" s="71">
        <v>873.2</v>
      </c>
      <c r="Z109" s="72">
        <v>852</v>
      </c>
      <c r="AA109" s="72">
        <v>901</v>
      </c>
      <c r="AB109" s="72">
        <v>888</v>
      </c>
      <c r="AC109" s="72">
        <v>820</v>
      </c>
      <c r="AD109" s="73">
        <v>905</v>
      </c>
      <c r="AE109" s="71"/>
      <c r="AF109" s="72"/>
      <c r="AG109" s="72"/>
      <c r="AH109" s="72"/>
      <c r="AI109" s="72"/>
      <c r="AJ109" s="73"/>
      <c r="AK109" s="71"/>
      <c r="AL109" s="72"/>
      <c r="AM109" s="72"/>
      <c r="AN109" s="72"/>
      <c r="AO109" s="72"/>
      <c r="AP109" s="73"/>
      <c r="AQ109" s="71"/>
      <c r="AR109" s="72"/>
      <c r="AS109" s="72"/>
      <c r="AT109" s="72"/>
      <c r="AU109" s="72"/>
      <c r="AV109" s="73"/>
      <c r="AW109" s="75">
        <v>3.4802483764236447</v>
      </c>
      <c r="AX109" s="76">
        <v>0.67953872949888527</v>
      </c>
      <c r="AY109" s="76">
        <v>4.5288553058409731</v>
      </c>
      <c r="AZ109" s="76">
        <v>4.8606929417325251</v>
      </c>
      <c r="BA109" s="76">
        <v>1.5423165828169383</v>
      </c>
      <c r="BB109" s="77">
        <v>5.7898383222289018</v>
      </c>
      <c r="BC109" s="65"/>
      <c r="BD109" s="78"/>
      <c r="BE109" s="78"/>
      <c r="BF109" s="78"/>
      <c r="BG109" s="78"/>
      <c r="BH109" s="70"/>
      <c r="BI109" s="65"/>
      <c r="BJ109" s="78"/>
      <c r="BK109" s="78"/>
      <c r="BL109" s="78"/>
      <c r="BM109" s="78"/>
      <c r="BN109" s="70"/>
      <c r="BO109" s="65"/>
      <c r="BP109" s="78"/>
      <c r="BQ109" s="78"/>
      <c r="BR109" s="78"/>
      <c r="BS109" s="78"/>
      <c r="BT109" s="70"/>
      <c r="BU109" s="65"/>
      <c r="BV109" s="78"/>
      <c r="BW109" s="78"/>
      <c r="BX109" s="78"/>
      <c r="BY109" s="78"/>
      <c r="BZ109" s="70"/>
      <c r="CA109" s="110"/>
      <c r="CB109" s="76"/>
      <c r="CC109" s="76"/>
      <c r="CD109" s="76"/>
      <c r="CE109" s="76"/>
      <c r="CF109" s="77"/>
    </row>
    <row r="110" spans="1:84" ht="12" customHeight="1">
      <c r="A110" s="2"/>
      <c r="B110" s="64">
        <v>98</v>
      </c>
      <c r="C110" s="65">
        <v>10</v>
      </c>
      <c r="D110" s="66" t="s">
        <v>8</v>
      </c>
      <c r="E110" s="69" t="s">
        <v>91</v>
      </c>
      <c r="F110" s="70" t="s">
        <v>81</v>
      </c>
      <c r="G110" s="71">
        <v>1506.7609756097563</v>
      </c>
      <c r="H110" s="72">
        <v>662.0341463414635</v>
      </c>
      <c r="I110" s="72">
        <v>844.72682926829282</v>
      </c>
      <c r="J110" s="72">
        <v>0</v>
      </c>
      <c r="K110" s="72"/>
      <c r="L110" s="73"/>
      <c r="M110" s="71">
        <v>3418.9908292682931</v>
      </c>
      <c r="N110" s="72">
        <v>1324.068292682927</v>
      </c>
      <c r="O110" s="72">
        <v>2094.9225365853663</v>
      </c>
      <c r="P110" s="72">
        <v>0</v>
      </c>
      <c r="Q110" s="72"/>
      <c r="R110" s="73"/>
      <c r="S110" s="71">
        <v>669.2</v>
      </c>
      <c r="T110" s="72">
        <v>669</v>
      </c>
      <c r="U110" s="72">
        <v>700</v>
      </c>
      <c r="V110" s="72">
        <v>649</v>
      </c>
      <c r="W110" s="72">
        <v>669</v>
      </c>
      <c r="X110" s="73">
        <v>659</v>
      </c>
      <c r="Y110" s="71">
        <v>851.8</v>
      </c>
      <c r="Z110" s="72">
        <v>860</v>
      </c>
      <c r="AA110" s="72">
        <v>810</v>
      </c>
      <c r="AB110" s="72">
        <v>880</v>
      </c>
      <c r="AC110" s="72">
        <v>864</v>
      </c>
      <c r="AD110" s="73">
        <v>845</v>
      </c>
      <c r="AE110" s="71"/>
      <c r="AF110" s="72"/>
      <c r="AG110" s="72"/>
      <c r="AH110" s="72"/>
      <c r="AI110" s="72"/>
      <c r="AJ110" s="73"/>
      <c r="AK110" s="71"/>
      <c r="AL110" s="72"/>
      <c r="AM110" s="72"/>
      <c r="AN110" s="72"/>
      <c r="AO110" s="72"/>
      <c r="AP110" s="73"/>
      <c r="AQ110" s="71"/>
      <c r="AR110" s="72"/>
      <c r="AS110" s="72"/>
      <c r="AT110" s="72"/>
      <c r="AU110" s="72"/>
      <c r="AV110" s="73"/>
      <c r="AW110" s="75">
        <v>0.94500883821213577</v>
      </c>
      <c r="AX110" s="76">
        <v>1.4759490556386368</v>
      </c>
      <c r="AY110" s="76">
        <v>0.21496603925070801</v>
      </c>
      <c r="AZ110" s="76">
        <v>1.4759490556386368</v>
      </c>
      <c r="BA110" s="76">
        <v>1.7414191643518873</v>
      </c>
      <c r="BB110" s="77">
        <v>-0.18323912381915664</v>
      </c>
      <c r="BC110" s="71">
        <v>1323</v>
      </c>
      <c r="BD110" s="72">
        <v>1284</v>
      </c>
      <c r="BE110" s="72">
        <v>1284</v>
      </c>
      <c r="BF110" s="72">
        <v>1291</v>
      </c>
      <c r="BG110" s="72">
        <v>1426</v>
      </c>
      <c r="BH110" s="73">
        <v>1330</v>
      </c>
      <c r="BI110" s="71">
        <v>2137.6</v>
      </c>
      <c r="BJ110" s="72">
        <v>2173</v>
      </c>
      <c r="BK110" s="72">
        <v>2098</v>
      </c>
      <c r="BL110" s="72">
        <v>2172</v>
      </c>
      <c r="BM110" s="72">
        <v>2156</v>
      </c>
      <c r="BN110" s="73">
        <v>2089</v>
      </c>
      <c r="BO110" s="71"/>
      <c r="BP110" s="72"/>
      <c r="BQ110" s="72"/>
      <c r="BR110" s="72"/>
      <c r="BS110" s="72"/>
      <c r="BT110" s="73"/>
      <c r="BU110" s="65"/>
      <c r="BV110" s="78"/>
      <c r="BW110" s="78"/>
      <c r="BX110" s="78"/>
      <c r="BY110" s="78"/>
      <c r="BZ110" s="70"/>
      <c r="CA110" s="110">
        <v>1.2170015308468063</v>
      </c>
      <c r="CB110" s="76">
        <v>1.1117073028195756</v>
      </c>
      <c r="CC110" s="76">
        <v>-1.0819224477478184</v>
      </c>
      <c r="CD110" s="76">
        <v>1.2871976828649601</v>
      </c>
      <c r="CE110" s="76">
        <v>4.767756887098562</v>
      </c>
      <c r="CF110" s="77">
        <v>2.6822919876323681E-4</v>
      </c>
    </row>
    <row r="111" spans="1:84" ht="12" customHeight="1">
      <c r="A111" s="2"/>
      <c r="B111" s="64">
        <v>99</v>
      </c>
      <c r="C111" s="65">
        <v>10</v>
      </c>
      <c r="D111" s="66" t="s">
        <v>8</v>
      </c>
      <c r="E111" s="69" t="s">
        <v>144</v>
      </c>
      <c r="F111" s="70" t="s">
        <v>81</v>
      </c>
      <c r="G111" s="71">
        <v>2351.4878048780492</v>
      </c>
      <c r="H111" s="72">
        <v>662.0341463414635</v>
      </c>
      <c r="I111" s="72">
        <v>844.72682926829282</v>
      </c>
      <c r="J111" s="72">
        <v>844.72682926829282</v>
      </c>
      <c r="K111" s="72"/>
      <c r="L111" s="73"/>
      <c r="M111" s="71">
        <v>4702.9756097560985</v>
      </c>
      <c r="N111" s="72">
        <v>1324.068292682927</v>
      </c>
      <c r="O111" s="72">
        <v>1689.4536585365856</v>
      </c>
      <c r="P111" s="72">
        <v>1689.4536585365856</v>
      </c>
      <c r="Q111" s="72"/>
      <c r="R111" s="73"/>
      <c r="S111" s="71">
        <v>670.2</v>
      </c>
      <c r="T111" s="72">
        <v>710</v>
      </c>
      <c r="U111" s="72">
        <v>669</v>
      </c>
      <c r="V111" s="72">
        <v>626</v>
      </c>
      <c r="W111" s="72">
        <v>633</v>
      </c>
      <c r="X111" s="73">
        <v>713</v>
      </c>
      <c r="Y111" s="71">
        <v>863.2</v>
      </c>
      <c r="Z111" s="72">
        <v>887</v>
      </c>
      <c r="AA111" s="72">
        <v>862</v>
      </c>
      <c r="AB111" s="72">
        <v>894</v>
      </c>
      <c r="AC111" s="72">
        <v>806</v>
      </c>
      <c r="AD111" s="73">
        <v>867</v>
      </c>
      <c r="AE111" s="71">
        <v>817</v>
      </c>
      <c r="AF111" s="72">
        <v>804</v>
      </c>
      <c r="AG111" s="72">
        <v>858</v>
      </c>
      <c r="AH111" s="72">
        <v>803</v>
      </c>
      <c r="AI111" s="72">
        <v>805</v>
      </c>
      <c r="AJ111" s="73">
        <v>815</v>
      </c>
      <c r="AK111" s="71"/>
      <c r="AL111" s="72"/>
      <c r="AM111" s="72"/>
      <c r="AN111" s="72"/>
      <c r="AO111" s="72"/>
      <c r="AP111" s="73"/>
      <c r="AQ111" s="71"/>
      <c r="AR111" s="72"/>
      <c r="AS111" s="72"/>
      <c r="AT111" s="72"/>
      <c r="AU111" s="72"/>
      <c r="AV111" s="73"/>
      <c r="AW111" s="75">
        <v>-4.6260281503163192E-2</v>
      </c>
      <c r="AX111" s="76">
        <v>2.1055688666230754</v>
      </c>
      <c r="AY111" s="76">
        <v>1.5952536536287143</v>
      </c>
      <c r="AZ111" s="76">
        <v>-1.2114800178403051</v>
      </c>
      <c r="BA111" s="76">
        <v>-4.5710551700532287</v>
      </c>
      <c r="BB111" s="77">
        <v>1.850411260125906</v>
      </c>
      <c r="BC111" s="71"/>
      <c r="BD111" s="72"/>
      <c r="BE111" s="72"/>
      <c r="BF111" s="72"/>
      <c r="BG111" s="72"/>
      <c r="BH111" s="73"/>
      <c r="BI111" s="71"/>
      <c r="BJ111" s="72"/>
      <c r="BK111" s="72"/>
      <c r="BL111" s="72"/>
      <c r="BM111" s="72"/>
      <c r="BN111" s="73"/>
      <c r="BO111" s="71"/>
      <c r="BP111" s="72"/>
      <c r="BQ111" s="72"/>
      <c r="BR111" s="72"/>
      <c r="BS111" s="72"/>
      <c r="BT111" s="73"/>
      <c r="BU111" s="65"/>
      <c r="BV111" s="78"/>
      <c r="BW111" s="78"/>
      <c r="BX111" s="78"/>
      <c r="BY111" s="78"/>
      <c r="BZ111" s="70"/>
      <c r="CA111" s="110"/>
      <c r="CB111" s="76"/>
      <c r="CC111" s="76"/>
      <c r="CD111" s="76"/>
      <c r="CE111" s="76"/>
      <c r="CF111" s="77"/>
    </row>
    <row r="112" spans="1:84" ht="12" customHeight="1">
      <c r="A112" s="2"/>
      <c r="B112" s="64">
        <v>100</v>
      </c>
      <c r="C112" s="65">
        <v>10</v>
      </c>
      <c r="D112" s="66" t="s">
        <v>8</v>
      </c>
      <c r="E112" s="69" t="s">
        <v>92</v>
      </c>
      <c r="F112" s="70" t="s">
        <v>81</v>
      </c>
      <c r="G112" s="71">
        <v>1808.1131707317074</v>
      </c>
      <c r="H112" s="72">
        <v>794.44097560975615</v>
      </c>
      <c r="I112" s="72">
        <v>1013.6721951219513</v>
      </c>
      <c r="J112" s="72">
        <v>0</v>
      </c>
      <c r="K112" s="72"/>
      <c r="L112" s="73"/>
      <c r="M112" s="71">
        <v>4520.2829268292689</v>
      </c>
      <c r="N112" s="72">
        <v>1986.1024390243904</v>
      </c>
      <c r="O112" s="72">
        <v>2534.1804878048783</v>
      </c>
      <c r="P112" s="72">
        <v>0</v>
      </c>
      <c r="Q112" s="72"/>
      <c r="R112" s="73"/>
      <c r="S112" s="71">
        <v>794.6</v>
      </c>
      <c r="T112" s="72">
        <v>786</v>
      </c>
      <c r="U112" s="72">
        <v>802</v>
      </c>
      <c r="V112" s="72">
        <v>772</v>
      </c>
      <c r="W112" s="72">
        <v>801</v>
      </c>
      <c r="X112" s="73">
        <v>812</v>
      </c>
      <c r="Y112" s="71">
        <v>1008.6</v>
      </c>
      <c r="Z112" s="72">
        <v>1006</v>
      </c>
      <c r="AA112" s="72">
        <v>1007</v>
      </c>
      <c r="AB112" s="72">
        <v>1056</v>
      </c>
      <c r="AC112" s="72">
        <v>969</v>
      </c>
      <c r="AD112" s="73">
        <v>1005</v>
      </c>
      <c r="AE112" s="71"/>
      <c r="AF112" s="72"/>
      <c r="AG112" s="72"/>
      <c r="AH112" s="72"/>
      <c r="AI112" s="72"/>
      <c r="AJ112" s="73"/>
      <c r="AK112" s="71"/>
      <c r="AL112" s="72"/>
      <c r="AM112" s="72"/>
      <c r="AN112" s="72"/>
      <c r="AO112" s="72"/>
      <c r="AP112" s="73"/>
      <c r="AQ112" s="71"/>
      <c r="AR112" s="72"/>
      <c r="AS112" s="72"/>
      <c r="AT112" s="72"/>
      <c r="AU112" s="72"/>
      <c r="AV112" s="73"/>
      <c r="AW112" s="75">
        <v>-0.2717291600568994</v>
      </c>
      <c r="AX112" s="76">
        <v>-0.89115941372114316</v>
      </c>
      <c r="AY112" s="76">
        <v>4.9047221304943101E-2</v>
      </c>
      <c r="AZ112" s="76">
        <v>1.0998664016282023</v>
      </c>
      <c r="BA112" s="76">
        <v>-2.1078974119901894</v>
      </c>
      <c r="BB112" s="77">
        <v>0.49149740249367913</v>
      </c>
      <c r="BC112" s="71">
        <v>2022.4</v>
      </c>
      <c r="BD112" s="72">
        <v>2032</v>
      </c>
      <c r="BE112" s="72">
        <v>1894</v>
      </c>
      <c r="BF112" s="72">
        <v>2067</v>
      </c>
      <c r="BG112" s="72">
        <v>2052</v>
      </c>
      <c r="BH112" s="73">
        <v>2067</v>
      </c>
      <c r="BI112" s="71">
        <v>2546.8000000000002</v>
      </c>
      <c r="BJ112" s="72">
        <v>2524</v>
      </c>
      <c r="BK112" s="72">
        <v>2638</v>
      </c>
      <c r="BL112" s="72">
        <v>2572</v>
      </c>
      <c r="BM112" s="72">
        <v>2440</v>
      </c>
      <c r="BN112" s="73">
        <v>2560</v>
      </c>
      <c r="BO112" s="71"/>
      <c r="BP112" s="72"/>
      <c r="BQ112" s="72"/>
      <c r="BR112" s="72"/>
      <c r="BS112" s="72"/>
      <c r="BT112" s="73"/>
      <c r="BU112" s="65"/>
      <c r="BV112" s="78"/>
      <c r="BW112" s="78"/>
      <c r="BX112" s="78"/>
      <c r="BY112" s="78"/>
      <c r="BZ112" s="70"/>
      <c r="CA112" s="110">
        <v>1.082168394380667</v>
      </c>
      <c r="CB112" s="76">
        <v>0.79015127479609149</v>
      </c>
      <c r="CC112" s="76">
        <v>0.25921105736959049</v>
      </c>
      <c r="CD112" s="76">
        <v>2.6263195267293815</v>
      </c>
      <c r="CE112" s="76">
        <v>-0.62568930500790376</v>
      </c>
      <c r="CF112" s="77">
        <v>2.360849418016131</v>
      </c>
    </row>
    <row r="113" spans="1:84" ht="12" customHeight="1">
      <c r="A113" s="2"/>
      <c r="B113" s="64">
        <v>101</v>
      </c>
      <c r="C113" s="65">
        <v>10</v>
      </c>
      <c r="D113" s="66" t="s">
        <v>8</v>
      </c>
      <c r="E113" s="69" t="s">
        <v>138</v>
      </c>
      <c r="F113" s="70" t="s">
        <v>81</v>
      </c>
      <c r="G113" s="71">
        <v>2351.4878048780492</v>
      </c>
      <c r="H113" s="72">
        <v>662.0341463414635</v>
      </c>
      <c r="I113" s="72">
        <v>844.72682926829282</v>
      </c>
      <c r="J113" s="72">
        <v>844.72682926829282</v>
      </c>
      <c r="K113" s="72"/>
      <c r="L113" s="73"/>
      <c r="M113" s="71">
        <v>4702.9756097560985</v>
      </c>
      <c r="N113" s="72">
        <v>1324.068292682927</v>
      </c>
      <c r="O113" s="72">
        <v>1689.4536585365856</v>
      </c>
      <c r="P113" s="72">
        <v>1689.4536585365856</v>
      </c>
      <c r="Q113" s="72"/>
      <c r="R113" s="73"/>
      <c r="S113" s="71">
        <v>670.2</v>
      </c>
      <c r="T113" s="72">
        <v>710</v>
      </c>
      <c r="U113" s="72">
        <v>669</v>
      </c>
      <c r="V113" s="72">
        <v>626</v>
      </c>
      <c r="W113" s="72">
        <v>633</v>
      </c>
      <c r="X113" s="73">
        <v>713</v>
      </c>
      <c r="Y113" s="71">
        <v>863.2</v>
      </c>
      <c r="Z113" s="72">
        <v>887</v>
      </c>
      <c r="AA113" s="72">
        <v>862</v>
      </c>
      <c r="AB113" s="72">
        <v>894</v>
      </c>
      <c r="AC113" s="72">
        <v>806</v>
      </c>
      <c r="AD113" s="73">
        <v>867</v>
      </c>
      <c r="AE113" s="71">
        <v>817</v>
      </c>
      <c r="AF113" s="72">
        <v>804</v>
      </c>
      <c r="AG113" s="72">
        <v>858</v>
      </c>
      <c r="AH113" s="72">
        <v>803</v>
      </c>
      <c r="AI113" s="72">
        <v>805</v>
      </c>
      <c r="AJ113" s="73">
        <v>815</v>
      </c>
      <c r="AK113" s="71"/>
      <c r="AL113" s="72"/>
      <c r="AM113" s="72"/>
      <c r="AN113" s="72"/>
      <c r="AO113" s="72"/>
      <c r="AP113" s="73"/>
      <c r="AQ113" s="71"/>
      <c r="AR113" s="72"/>
      <c r="AS113" s="72"/>
      <c r="AT113" s="72"/>
      <c r="AU113" s="72"/>
      <c r="AV113" s="73"/>
      <c r="AW113" s="75">
        <v>-4.6260281503163192E-2</v>
      </c>
      <c r="AX113" s="76">
        <v>2.1055688666230754</v>
      </c>
      <c r="AY113" s="76">
        <v>1.5952536536287143</v>
      </c>
      <c r="AZ113" s="76">
        <v>-1.2114800178403051</v>
      </c>
      <c r="BA113" s="76">
        <v>-4.5710551700532287</v>
      </c>
      <c r="BB113" s="77">
        <v>1.850411260125906</v>
      </c>
      <c r="BC113" s="71"/>
      <c r="BD113" s="72"/>
      <c r="BE113" s="72"/>
      <c r="BF113" s="72"/>
      <c r="BG113" s="72"/>
      <c r="BH113" s="73"/>
      <c r="BI113" s="71"/>
      <c r="BJ113" s="72"/>
      <c r="BK113" s="72"/>
      <c r="BL113" s="72"/>
      <c r="BM113" s="72"/>
      <c r="BN113" s="73"/>
      <c r="BO113" s="71"/>
      <c r="BP113" s="72"/>
      <c r="BQ113" s="72"/>
      <c r="BR113" s="72"/>
      <c r="BS113" s="72"/>
      <c r="BT113" s="73"/>
      <c r="BU113" s="65"/>
      <c r="BV113" s="78"/>
      <c r="BW113" s="78"/>
      <c r="BX113" s="78"/>
      <c r="BY113" s="78"/>
      <c r="BZ113" s="70"/>
      <c r="CA113" s="110"/>
      <c r="CB113" s="76"/>
      <c r="CC113" s="76"/>
      <c r="CD113" s="76"/>
      <c r="CE113" s="76"/>
      <c r="CF113" s="77"/>
    </row>
    <row r="114" spans="1:84" ht="12" customHeight="1">
      <c r="A114" s="2"/>
      <c r="B114" s="64">
        <v>102</v>
      </c>
      <c r="C114" s="65">
        <v>10</v>
      </c>
      <c r="D114" s="66" t="s">
        <v>8</v>
      </c>
      <c r="E114" s="69" t="s">
        <v>139</v>
      </c>
      <c r="F114" s="70" t="s">
        <v>81</v>
      </c>
      <c r="G114" s="71">
        <v>1808.1131707317074</v>
      </c>
      <c r="H114" s="72">
        <v>794.44097560975615</v>
      </c>
      <c r="I114" s="72">
        <v>1013.6721951219513</v>
      </c>
      <c r="J114" s="72">
        <v>0</v>
      </c>
      <c r="K114" s="72"/>
      <c r="L114" s="73"/>
      <c r="M114" s="71">
        <v>4520.2829268292689</v>
      </c>
      <c r="N114" s="72">
        <v>1986.1024390243904</v>
      </c>
      <c r="O114" s="72">
        <v>2534.1804878048783</v>
      </c>
      <c r="P114" s="72">
        <v>0</v>
      </c>
      <c r="Q114" s="72"/>
      <c r="R114" s="73"/>
      <c r="S114" s="71">
        <v>794.6</v>
      </c>
      <c r="T114" s="72">
        <v>786</v>
      </c>
      <c r="U114" s="72">
        <v>802</v>
      </c>
      <c r="V114" s="72">
        <v>772</v>
      </c>
      <c r="W114" s="72">
        <v>801</v>
      </c>
      <c r="X114" s="73">
        <v>812</v>
      </c>
      <c r="Y114" s="71">
        <v>1008.6</v>
      </c>
      <c r="Z114" s="72">
        <v>1006</v>
      </c>
      <c r="AA114" s="72">
        <v>1007</v>
      </c>
      <c r="AB114" s="72">
        <v>1056</v>
      </c>
      <c r="AC114" s="72">
        <v>969</v>
      </c>
      <c r="AD114" s="73">
        <v>1005</v>
      </c>
      <c r="AE114" s="71"/>
      <c r="AF114" s="72"/>
      <c r="AG114" s="72"/>
      <c r="AH114" s="72"/>
      <c r="AI114" s="72"/>
      <c r="AJ114" s="73"/>
      <c r="AK114" s="71"/>
      <c r="AL114" s="72"/>
      <c r="AM114" s="72"/>
      <c r="AN114" s="72"/>
      <c r="AO114" s="72"/>
      <c r="AP114" s="73"/>
      <c r="AQ114" s="71"/>
      <c r="AR114" s="72"/>
      <c r="AS114" s="72"/>
      <c r="AT114" s="72"/>
      <c r="AU114" s="72"/>
      <c r="AV114" s="73"/>
      <c r="AW114" s="75">
        <v>-0.2717291600568994</v>
      </c>
      <c r="AX114" s="76">
        <v>-0.89115941372114316</v>
      </c>
      <c r="AY114" s="76">
        <v>4.9047221304943101E-2</v>
      </c>
      <c r="AZ114" s="76">
        <v>1.0998664016282023</v>
      </c>
      <c r="BA114" s="76">
        <v>-2.1078974119901894</v>
      </c>
      <c r="BB114" s="77">
        <v>0.49149740249367913</v>
      </c>
      <c r="BC114" s="71">
        <v>2022.4</v>
      </c>
      <c r="BD114" s="72">
        <v>2032</v>
      </c>
      <c r="BE114" s="72">
        <v>1894</v>
      </c>
      <c r="BF114" s="72">
        <v>2067</v>
      </c>
      <c r="BG114" s="72">
        <v>2052</v>
      </c>
      <c r="BH114" s="73">
        <v>2067</v>
      </c>
      <c r="BI114" s="71">
        <v>2546.8000000000002</v>
      </c>
      <c r="BJ114" s="72">
        <v>2524</v>
      </c>
      <c r="BK114" s="72">
        <v>2638</v>
      </c>
      <c r="BL114" s="72">
        <v>2572</v>
      </c>
      <c r="BM114" s="72">
        <v>2440</v>
      </c>
      <c r="BN114" s="73">
        <v>2560</v>
      </c>
      <c r="BO114" s="71"/>
      <c r="BP114" s="72"/>
      <c r="BQ114" s="72"/>
      <c r="BR114" s="72"/>
      <c r="BS114" s="72"/>
      <c r="BT114" s="73"/>
      <c r="BU114" s="65"/>
      <c r="BV114" s="78"/>
      <c r="BW114" s="78"/>
      <c r="BX114" s="78"/>
      <c r="BY114" s="78"/>
      <c r="BZ114" s="70"/>
      <c r="CA114" s="110">
        <v>1.082168394380667</v>
      </c>
      <c r="CB114" s="76">
        <v>0.79015127479609149</v>
      </c>
      <c r="CC114" s="76">
        <v>0.25921105736959049</v>
      </c>
      <c r="CD114" s="76">
        <v>2.6263195267293815</v>
      </c>
      <c r="CE114" s="76">
        <v>-0.62568930500790376</v>
      </c>
      <c r="CF114" s="77">
        <v>2.360849418016131</v>
      </c>
    </row>
    <row r="115" spans="1:84" ht="12" customHeight="1">
      <c r="A115" s="2"/>
      <c r="B115" s="64">
        <v>103</v>
      </c>
      <c r="C115" s="65">
        <v>10</v>
      </c>
      <c r="D115" s="66" t="s">
        <v>8</v>
      </c>
      <c r="E115" s="69" t="s">
        <v>141</v>
      </c>
      <c r="F115" s="70" t="s">
        <v>81</v>
      </c>
      <c r="G115" s="71">
        <v>2351.4878048780492</v>
      </c>
      <c r="H115" s="72">
        <v>662.0341463414635</v>
      </c>
      <c r="I115" s="72">
        <v>844.72682926829282</v>
      </c>
      <c r="J115" s="72">
        <v>844.72682926829282</v>
      </c>
      <c r="K115" s="72"/>
      <c r="L115" s="73"/>
      <c r="M115" s="71">
        <v>5513.9133658536593</v>
      </c>
      <c r="N115" s="72">
        <v>1324.068292682927</v>
      </c>
      <c r="O115" s="72">
        <v>2094.9225365853663</v>
      </c>
      <c r="P115" s="72">
        <v>2094.9225365853663</v>
      </c>
      <c r="Q115" s="72"/>
      <c r="R115" s="73"/>
      <c r="S115" s="71">
        <v>679.4</v>
      </c>
      <c r="T115" s="72">
        <v>706</v>
      </c>
      <c r="U115" s="72">
        <v>670</v>
      </c>
      <c r="V115" s="72">
        <v>662</v>
      </c>
      <c r="W115" s="72">
        <v>664</v>
      </c>
      <c r="X115" s="73">
        <v>695</v>
      </c>
      <c r="Y115" s="71">
        <v>833.8</v>
      </c>
      <c r="Z115" s="72">
        <v>832</v>
      </c>
      <c r="AA115" s="72">
        <v>851</v>
      </c>
      <c r="AB115" s="72">
        <v>838</v>
      </c>
      <c r="AC115" s="72">
        <v>844</v>
      </c>
      <c r="AD115" s="73">
        <v>804</v>
      </c>
      <c r="AE115" s="71">
        <v>844.6</v>
      </c>
      <c r="AF115" s="72">
        <v>867</v>
      </c>
      <c r="AG115" s="72">
        <v>884</v>
      </c>
      <c r="AH115" s="72">
        <v>826</v>
      </c>
      <c r="AI115" s="72">
        <v>831</v>
      </c>
      <c r="AJ115" s="73">
        <v>815</v>
      </c>
      <c r="AK115" s="71"/>
      <c r="AL115" s="72"/>
      <c r="AM115" s="72"/>
      <c r="AN115" s="72"/>
      <c r="AO115" s="72"/>
      <c r="AP115" s="73"/>
      <c r="AQ115" s="71"/>
      <c r="AR115" s="72"/>
      <c r="AS115" s="72"/>
      <c r="AT115" s="72"/>
      <c r="AU115" s="72"/>
      <c r="AV115" s="73"/>
      <c r="AW115" s="75">
        <v>0.26843409984333988</v>
      </c>
      <c r="AX115" s="76">
        <v>2.2756739376212032</v>
      </c>
      <c r="AY115" s="76">
        <v>2.2756739376212032</v>
      </c>
      <c r="AZ115" s="76">
        <v>-1.0839012145917204</v>
      </c>
      <c r="BA115" s="76">
        <v>-0.53105973384781624</v>
      </c>
      <c r="BB115" s="77">
        <v>-1.5942164275860815</v>
      </c>
      <c r="BC115" s="71">
        <v>1347.8</v>
      </c>
      <c r="BD115" s="72">
        <v>1312</v>
      </c>
      <c r="BE115" s="72">
        <v>1317</v>
      </c>
      <c r="BF115" s="72">
        <v>1333</v>
      </c>
      <c r="BG115" s="72">
        <v>1396</v>
      </c>
      <c r="BH115" s="73">
        <v>1381</v>
      </c>
      <c r="BI115" s="71">
        <v>2123</v>
      </c>
      <c r="BJ115" s="72">
        <v>2129</v>
      </c>
      <c r="BK115" s="72">
        <v>2152</v>
      </c>
      <c r="BL115" s="72">
        <v>2123</v>
      </c>
      <c r="BM115" s="72">
        <v>2090</v>
      </c>
      <c r="BN115" s="73">
        <v>2121</v>
      </c>
      <c r="BO115" s="71">
        <v>2192.4</v>
      </c>
      <c r="BP115" s="72">
        <v>2298</v>
      </c>
      <c r="BQ115" s="72">
        <v>2169</v>
      </c>
      <c r="BR115" s="72">
        <v>2184</v>
      </c>
      <c r="BS115" s="72">
        <v>2216</v>
      </c>
      <c r="BT115" s="73">
        <v>2095</v>
      </c>
      <c r="BU115" s="65"/>
      <c r="BV115" s="78"/>
      <c r="BW115" s="78"/>
      <c r="BX115" s="78"/>
      <c r="BY115" s="78"/>
      <c r="BZ115" s="70"/>
      <c r="CA115" s="110">
        <v>2.7074533863886474</v>
      </c>
      <c r="CB115" s="76">
        <v>4.0821576113300617</v>
      </c>
      <c r="CC115" s="76">
        <v>2.2504277073843726</v>
      </c>
      <c r="CD115" s="76">
        <v>2.2866995866704265</v>
      </c>
      <c r="CE115" s="76">
        <v>3.4111278445380755</v>
      </c>
      <c r="CF115" s="77">
        <v>1.5068541820202785</v>
      </c>
    </row>
    <row r="116" spans="1:84" ht="12" customHeight="1">
      <c r="A116" s="2"/>
      <c r="B116" s="64">
        <v>104</v>
      </c>
      <c r="C116" s="65">
        <v>10</v>
      </c>
      <c r="D116" s="66" t="s">
        <v>8</v>
      </c>
      <c r="E116" s="69" t="s">
        <v>98</v>
      </c>
      <c r="F116" s="70" t="s">
        <v>81</v>
      </c>
      <c r="G116" s="71">
        <v>1808.1131707317074</v>
      </c>
      <c r="H116" s="72">
        <v>794.44097560975615</v>
      </c>
      <c r="I116" s="72">
        <v>1013.6721951219513</v>
      </c>
      <c r="J116" s="72">
        <v>0</v>
      </c>
      <c r="K116" s="72"/>
      <c r="L116" s="73"/>
      <c r="M116" s="71">
        <v>5128.4862439024391</v>
      </c>
      <c r="N116" s="72">
        <v>1986.1024390243904</v>
      </c>
      <c r="O116" s="72">
        <v>3142.383804878049</v>
      </c>
      <c r="P116" s="72">
        <v>0</v>
      </c>
      <c r="Q116" s="72"/>
      <c r="R116" s="73"/>
      <c r="S116" s="71">
        <v>795.8</v>
      </c>
      <c r="T116" s="72">
        <v>777</v>
      </c>
      <c r="U116" s="72">
        <v>763</v>
      </c>
      <c r="V116" s="72">
        <v>842</v>
      </c>
      <c r="W116" s="72">
        <v>813</v>
      </c>
      <c r="X116" s="73">
        <v>784</v>
      </c>
      <c r="Y116" s="71">
        <v>984.2</v>
      </c>
      <c r="Z116" s="72">
        <v>1009</v>
      </c>
      <c r="AA116" s="72">
        <v>982</v>
      </c>
      <c r="AB116" s="72">
        <v>957</v>
      </c>
      <c r="AC116" s="72">
        <v>961</v>
      </c>
      <c r="AD116" s="73">
        <v>1012</v>
      </c>
      <c r="AE116" s="71"/>
      <c r="AF116" s="72"/>
      <c r="AG116" s="72"/>
      <c r="AH116" s="72"/>
      <c r="AI116" s="72"/>
      <c r="AJ116" s="73"/>
      <c r="AK116" s="71"/>
      <c r="AL116" s="72"/>
      <c r="AM116" s="72"/>
      <c r="AN116" s="72"/>
      <c r="AO116" s="72"/>
      <c r="AP116" s="73"/>
      <c r="AQ116" s="71"/>
      <c r="AR116" s="72"/>
      <c r="AS116" s="72"/>
      <c r="AT116" s="72"/>
      <c r="AU116" s="72"/>
      <c r="AV116" s="73"/>
      <c r="AW116" s="75">
        <v>-1.5548346855042583</v>
      </c>
      <c r="AX116" s="76">
        <v>-1.2229970496127063</v>
      </c>
      <c r="AY116" s="76">
        <v>-3.4905542282050228</v>
      </c>
      <c r="AZ116" s="76">
        <v>-0.50401550518098803</v>
      </c>
      <c r="BA116" s="76">
        <v>-1.8866723213958214</v>
      </c>
      <c r="BB116" s="77">
        <v>-0.66993432312677514</v>
      </c>
      <c r="BC116" s="71">
        <v>2011</v>
      </c>
      <c r="BD116" s="72">
        <v>2007</v>
      </c>
      <c r="BE116" s="72">
        <v>1916</v>
      </c>
      <c r="BF116" s="72">
        <v>2080</v>
      </c>
      <c r="BG116" s="72">
        <v>2094</v>
      </c>
      <c r="BH116" s="73">
        <v>1958</v>
      </c>
      <c r="BI116" s="71">
        <v>3207.6</v>
      </c>
      <c r="BJ116" s="72">
        <v>3159</v>
      </c>
      <c r="BK116" s="72">
        <v>3154</v>
      </c>
      <c r="BL116" s="72">
        <v>3300</v>
      </c>
      <c r="BM116" s="72">
        <v>3163</v>
      </c>
      <c r="BN116" s="73">
        <v>3262</v>
      </c>
      <c r="BO116" s="71"/>
      <c r="BP116" s="72"/>
      <c r="BQ116" s="72"/>
      <c r="BR116" s="72"/>
      <c r="BS116" s="72"/>
      <c r="BT116" s="73"/>
      <c r="BU116" s="65"/>
      <c r="BV116" s="78"/>
      <c r="BW116" s="78"/>
      <c r="BX116" s="78"/>
      <c r="BY116" s="78"/>
      <c r="BZ116" s="70"/>
      <c r="CA116" s="110">
        <v>1.7571219227642931</v>
      </c>
      <c r="CB116" s="76">
        <v>0.73147814605456496</v>
      </c>
      <c r="CC116" s="76">
        <v>-1.1404192410962799</v>
      </c>
      <c r="CD116" s="76">
        <v>4.9042494049116536</v>
      </c>
      <c r="CE116" s="76">
        <v>2.5058808776246222</v>
      </c>
      <c r="CF116" s="77">
        <v>1.7844204263269159</v>
      </c>
    </row>
    <row r="117" spans="1:84" ht="12" customHeight="1">
      <c r="A117" s="2"/>
      <c r="B117" s="64">
        <v>105</v>
      </c>
      <c r="C117" s="65">
        <v>10</v>
      </c>
      <c r="D117" s="66" t="s">
        <v>8</v>
      </c>
      <c r="E117" s="69" t="s">
        <v>150</v>
      </c>
      <c r="F117" s="70" t="s">
        <v>81</v>
      </c>
      <c r="G117" s="71">
        <v>2821.7853658536587</v>
      </c>
      <c r="H117" s="72">
        <v>794.44097560975615</v>
      </c>
      <c r="I117" s="72">
        <v>1013.6721951219513</v>
      </c>
      <c r="J117" s="72">
        <v>1013.6721951219513</v>
      </c>
      <c r="K117" s="72"/>
      <c r="L117" s="73"/>
      <c r="M117" s="71">
        <v>5643.5707317073166</v>
      </c>
      <c r="N117" s="72">
        <v>1588.8819512195123</v>
      </c>
      <c r="O117" s="72">
        <v>2027.3443902439024</v>
      </c>
      <c r="P117" s="72">
        <v>2027.3443902439024</v>
      </c>
      <c r="Q117" s="72"/>
      <c r="R117" s="73"/>
      <c r="S117" s="71">
        <v>799.2</v>
      </c>
      <c r="T117" s="72">
        <v>784</v>
      </c>
      <c r="U117" s="72">
        <v>816</v>
      </c>
      <c r="V117" s="72">
        <v>807</v>
      </c>
      <c r="W117" s="72">
        <v>812</v>
      </c>
      <c r="X117" s="73">
        <v>777</v>
      </c>
      <c r="Y117" s="71">
        <v>1009.2</v>
      </c>
      <c r="Z117" s="72">
        <v>1010</v>
      </c>
      <c r="AA117" s="72">
        <v>1039</v>
      </c>
      <c r="AB117" s="72">
        <v>999</v>
      </c>
      <c r="AC117" s="72">
        <v>990</v>
      </c>
      <c r="AD117" s="73">
        <v>1008</v>
      </c>
      <c r="AE117" s="71">
        <v>1006.4</v>
      </c>
      <c r="AF117" s="72">
        <v>1016</v>
      </c>
      <c r="AG117" s="72">
        <v>974</v>
      </c>
      <c r="AH117" s="72">
        <v>968</v>
      </c>
      <c r="AI117" s="72">
        <v>1012</v>
      </c>
      <c r="AJ117" s="73">
        <v>1062</v>
      </c>
      <c r="AK117" s="71"/>
      <c r="AL117" s="72"/>
      <c r="AM117" s="72"/>
      <c r="AN117" s="72"/>
      <c r="AO117" s="72"/>
      <c r="AP117" s="73"/>
      <c r="AQ117" s="71"/>
      <c r="AR117" s="72"/>
      <c r="AS117" s="72"/>
      <c r="AT117" s="72"/>
      <c r="AU117" s="72"/>
      <c r="AV117" s="73"/>
      <c r="AW117" s="75">
        <v>-0.24755128218425515</v>
      </c>
      <c r="AX117" s="76">
        <v>-0.41765635318239402</v>
      </c>
      <c r="AY117" s="76">
        <v>0.25567621951851915</v>
      </c>
      <c r="AZ117" s="76">
        <v>-1.6934443856683079</v>
      </c>
      <c r="BA117" s="76">
        <v>-0.27590212735062458</v>
      </c>
      <c r="BB117" s="77">
        <v>0.89357023576146499</v>
      </c>
      <c r="BC117" s="71"/>
      <c r="BD117" s="72"/>
      <c r="BE117" s="72"/>
      <c r="BF117" s="72"/>
      <c r="BG117" s="72"/>
      <c r="BH117" s="73"/>
      <c r="BI117" s="71"/>
      <c r="BJ117" s="72"/>
      <c r="BK117" s="72"/>
      <c r="BL117" s="72"/>
      <c r="BM117" s="72"/>
      <c r="BN117" s="73"/>
      <c r="BO117" s="71"/>
      <c r="BP117" s="72"/>
      <c r="BQ117" s="72"/>
      <c r="BR117" s="72"/>
      <c r="BS117" s="72"/>
      <c r="BT117" s="73"/>
      <c r="BU117" s="65"/>
      <c r="BV117" s="78"/>
      <c r="BW117" s="78"/>
      <c r="BX117" s="78"/>
      <c r="BY117" s="78"/>
      <c r="BZ117" s="70"/>
      <c r="CA117" s="110"/>
      <c r="CB117" s="76"/>
      <c r="CC117" s="76"/>
      <c r="CD117" s="76"/>
      <c r="CE117" s="76"/>
      <c r="CF117" s="77"/>
    </row>
    <row r="118" spans="1:84" ht="12" customHeight="1">
      <c r="A118" s="2"/>
      <c r="B118" s="64">
        <v>106</v>
      </c>
      <c r="C118" s="65">
        <v>10</v>
      </c>
      <c r="D118" s="66" t="s">
        <v>8</v>
      </c>
      <c r="E118" s="69" t="s">
        <v>151</v>
      </c>
      <c r="F118" s="70" t="s">
        <v>81</v>
      </c>
      <c r="G118" s="71">
        <v>2169.7358048780488</v>
      </c>
      <c r="H118" s="72">
        <v>953.32917073170734</v>
      </c>
      <c r="I118" s="72">
        <v>1216.4066341463415</v>
      </c>
      <c r="J118" s="72">
        <v>0</v>
      </c>
      <c r="K118" s="72"/>
      <c r="L118" s="73"/>
      <c r="M118" s="71">
        <v>5424.3395121951226</v>
      </c>
      <c r="N118" s="72">
        <v>2383.3229268292685</v>
      </c>
      <c r="O118" s="72">
        <v>3041.0165853658541</v>
      </c>
      <c r="P118" s="72">
        <v>0</v>
      </c>
      <c r="Q118" s="72"/>
      <c r="R118" s="73"/>
      <c r="S118" s="71">
        <v>966.8</v>
      </c>
      <c r="T118" s="72">
        <v>976</v>
      </c>
      <c r="U118" s="72">
        <v>910</v>
      </c>
      <c r="V118" s="72">
        <v>950</v>
      </c>
      <c r="W118" s="72">
        <v>1010</v>
      </c>
      <c r="X118" s="73">
        <v>988</v>
      </c>
      <c r="Y118" s="71">
        <v>1222.5999999999999</v>
      </c>
      <c r="Z118" s="72">
        <v>1216</v>
      </c>
      <c r="AA118" s="72">
        <v>1184</v>
      </c>
      <c r="AB118" s="72">
        <v>1230</v>
      </c>
      <c r="AC118" s="72">
        <v>1228</v>
      </c>
      <c r="AD118" s="73">
        <v>1255</v>
      </c>
      <c r="AE118" s="71"/>
      <c r="AF118" s="72"/>
      <c r="AG118" s="72"/>
      <c r="AH118" s="72"/>
      <c r="AI118" s="72"/>
      <c r="AJ118" s="73"/>
      <c r="AK118" s="71"/>
      <c r="AL118" s="72"/>
      <c r="AM118" s="72"/>
      <c r="AN118" s="72"/>
      <c r="AO118" s="72"/>
      <c r="AP118" s="73"/>
      <c r="AQ118" s="71"/>
      <c r="AR118" s="72"/>
      <c r="AS118" s="72"/>
      <c r="AT118" s="72"/>
      <c r="AU118" s="72"/>
      <c r="AV118" s="73"/>
      <c r="AW118" s="75">
        <v>0.9062944473581247</v>
      </c>
      <c r="AX118" s="76">
        <v>1.0261247047634203</v>
      </c>
      <c r="AY118" s="76">
        <v>-3.4905542282050117</v>
      </c>
      <c r="AZ118" s="76">
        <v>0.47306197827750029</v>
      </c>
      <c r="BA118" s="76">
        <v>3.1461984896261619</v>
      </c>
      <c r="BB118" s="77">
        <v>3.3766412923286415</v>
      </c>
      <c r="BC118" s="71">
        <v>2377</v>
      </c>
      <c r="BD118" s="72">
        <v>2282</v>
      </c>
      <c r="BE118" s="72">
        <v>2400</v>
      </c>
      <c r="BF118" s="72">
        <v>2323</v>
      </c>
      <c r="BG118" s="72">
        <v>2474</v>
      </c>
      <c r="BH118" s="73">
        <v>2406</v>
      </c>
      <c r="BI118" s="71">
        <v>3123.6</v>
      </c>
      <c r="BJ118" s="72">
        <v>3126</v>
      </c>
      <c r="BK118" s="72">
        <v>3090</v>
      </c>
      <c r="BL118" s="72">
        <v>3141</v>
      </c>
      <c r="BM118" s="72">
        <v>3176</v>
      </c>
      <c r="BN118" s="73">
        <v>3085</v>
      </c>
      <c r="BO118" s="71"/>
      <c r="BP118" s="72"/>
      <c r="BQ118" s="72"/>
      <c r="BR118" s="72"/>
      <c r="BS118" s="72"/>
      <c r="BT118" s="73"/>
      <c r="BU118" s="65"/>
      <c r="BV118" s="78"/>
      <c r="BW118" s="78"/>
      <c r="BX118" s="78"/>
      <c r="BY118" s="78"/>
      <c r="BZ118" s="70"/>
      <c r="CA118" s="110">
        <v>1.405894443617095</v>
      </c>
      <c r="CB118" s="76">
        <v>-0.30122583880282106</v>
      </c>
      <c r="CC118" s="76">
        <v>1.2104789469253863</v>
      </c>
      <c r="CD118" s="76">
        <v>0.73115791730424817</v>
      </c>
      <c r="CE118" s="76">
        <v>4.160146821517019</v>
      </c>
      <c r="CF118" s="77">
        <v>1.2289143711415873</v>
      </c>
    </row>
    <row r="119" spans="1:84" ht="12" customHeight="1">
      <c r="A119" s="2"/>
      <c r="B119" s="64">
        <v>107</v>
      </c>
      <c r="C119" s="65">
        <v>10</v>
      </c>
      <c r="D119" s="66" t="s">
        <v>8</v>
      </c>
      <c r="E119" s="69" t="s">
        <v>163</v>
      </c>
      <c r="F119" s="70" t="s">
        <v>81</v>
      </c>
      <c r="G119" s="71">
        <v>1808.1131707317074</v>
      </c>
      <c r="H119" s="72">
        <v>794.44097560975615</v>
      </c>
      <c r="I119" s="72">
        <v>1013.6721951219513</v>
      </c>
      <c r="J119" s="72">
        <v>0</v>
      </c>
      <c r="K119" s="72"/>
      <c r="L119" s="73"/>
      <c r="M119" s="71">
        <v>3616.2263414634144</v>
      </c>
      <c r="N119" s="72">
        <v>1588.8819512195123</v>
      </c>
      <c r="O119" s="72">
        <v>2027.3443902439024</v>
      </c>
      <c r="P119" s="72">
        <v>0</v>
      </c>
      <c r="Q119" s="72"/>
      <c r="R119" s="73"/>
      <c r="S119" s="71">
        <v>807.6</v>
      </c>
      <c r="T119" s="72">
        <v>765</v>
      </c>
      <c r="U119" s="72">
        <v>818</v>
      </c>
      <c r="V119" s="72">
        <v>825</v>
      </c>
      <c r="W119" s="72">
        <v>828</v>
      </c>
      <c r="X119" s="73">
        <v>802</v>
      </c>
      <c r="Y119" s="71">
        <v>1011.4</v>
      </c>
      <c r="Z119" s="72">
        <v>991</v>
      </c>
      <c r="AA119" s="72">
        <v>1002</v>
      </c>
      <c r="AB119" s="72">
        <v>1012</v>
      </c>
      <c r="AC119" s="72">
        <v>1044</v>
      </c>
      <c r="AD119" s="73">
        <v>1008</v>
      </c>
      <c r="AE119" s="71"/>
      <c r="AF119" s="72"/>
      <c r="AG119" s="72"/>
      <c r="AH119" s="72"/>
      <c r="AI119" s="72"/>
      <c r="AJ119" s="73"/>
      <c r="AK119" s="71"/>
      <c r="AL119" s="72"/>
      <c r="AM119" s="72"/>
      <c r="AN119" s="72"/>
      <c r="AO119" s="72"/>
      <c r="AP119" s="73"/>
      <c r="AQ119" s="71"/>
      <c r="AR119" s="72"/>
      <c r="AS119" s="72"/>
      <c r="AT119" s="72"/>
      <c r="AU119" s="72"/>
      <c r="AV119" s="73"/>
      <c r="AW119" s="75">
        <v>0.60210994779086313</v>
      </c>
      <c r="AX119" s="76">
        <v>-2.8821852290704997</v>
      </c>
      <c r="AY119" s="76">
        <v>0.65741622043946624</v>
      </c>
      <c r="AZ119" s="76">
        <v>1.5976228554655414</v>
      </c>
      <c r="BA119" s="76">
        <v>3.533342398166317</v>
      </c>
      <c r="BB119" s="77">
        <v>0.104353493953524</v>
      </c>
      <c r="BC119" s="71"/>
      <c r="BD119" s="72"/>
      <c r="BE119" s="72"/>
      <c r="BF119" s="72"/>
      <c r="BG119" s="72"/>
      <c r="BH119" s="73"/>
      <c r="BI119" s="71"/>
      <c r="BJ119" s="72"/>
      <c r="BK119" s="72"/>
      <c r="BL119" s="72"/>
      <c r="BM119" s="72"/>
      <c r="BN119" s="73"/>
      <c r="BO119" s="71"/>
      <c r="BP119" s="72"/>
      <c r="BQ119" s="72"/>
      <c r="BR119" s="72"/>
      <c r="BS119" s="72"/>
      <c r="BT119" s="73"/>
      <c r="BU119" s="65"/>
      <c r="BV119" s="78"/>
      <c r="BW119" s="78"/>
      <c r="BX119" s="78"/>
      <c r="BY119" s="78"/>
      <c r="BZ119" s="70"/>
      <c r="CA119" s="110"/>
      <c r="CB119" s="76"/>
      <c r="CC119" s="76"/>
      <c r="CD119" s="76"/>
      <c r="CE119" s="76"/>
      <c r="CF119" s="77"/>
    </row>
    <row r="120" spans="1:84" ht="12" customHeight="1">
      <c r="A120" s="2"/>
      <c r="B120" s="64">
        <v>108</v>
      </c>
      <c r="C120" s="65">
        <v>10</v>
      </c>
      <c r="D120" s="66" t="s">
        <v>8</v>
      </c>
      <c r="E120" s="69" t="s">
        <v>164</v>
      </c>
      <c r="F120" s="70" t="s">
        <v>81</v>
      </c>
      <c r="G120" s="71">
        <v>2821.7853658536587</v>
      </c>
      <c r="H120" s="72">
        <v>794.44097560975615</v>
      </c>
      <c r="I120" s="72">
        <v>1013.6721951219513</v>
      </c>
      <c r="J120" s="72">
        <v>1013.6721951219513</v>
      </c>
      <c r="K120" s="72"/>
      <c r="L120" s="73"/>
      <c r="M120" s="71">
        <v>5643.5707317073166</v>
      </c>
      <c r="N120" s="72">
        <v>1588.8819512195123</v>
      </c>
      <c r="O120" s="72">
        <v>2027.3443902439024</v>
      </c>
      <c r="P120" s="72">
        <v>2027.3443902439024</v>
      </c>
      <c r="Q120" s="72"/>
      <c r="R120" s="73"/>
      <c r="S120" s="71">
        <v>799.2</v>
      </c>
      <c r="T120" s="72">
        <v>784</v>
      </c>
      <c r="U120" s="72">
        <v>816</v>
      </c>
      <c r="V120" s="72">
        <v>807</v>
      </c>
      <c r="W120" s="72">
        <v>812</v>
      </c>
      <c r="X120" s="73">
        <v>777</v>
      </c>
      <c r="Y120" s="71">
        <v>1009.2</v>
      </c>
      <c r="Z120" s="72">
        <v>1010</v>
      </c>
      <c r="AA120" s="72">
        <v>1039</v>
      </c>
      <c r="AB120" s="72">
        <v>999</v>
      </c>
      <c r="AC120" s="72">
        <v>990</v>
      </c>
      <c r="AD120" s="73">
        <v>1008</v>
      </c>
      <c r="AE120" s="71">
        <v>1006.4</v>
      </c>
      <c r="AF120" s="72">
        <v>1016</v>
      </c>
      <c r="AG120" s="72">
        <v>974</v>
      </c>
      <c r="AH120" s="72">
        <v>968</v>
      </c>
      <c r="AI120" s="72">
        <v>1012</v>
      </c>
      <c r="AJ120" s="73">
        <v>1062</v>
      </c>
      <c r="AK120" s="71"/>
      <c r="AL120" s="72"/>
      <c r="AM120" s="72"/>
      <c r="AN120" s="72"/>
      <c r="AO120" s="72"/>
      <c r="AP120" s="73"/>
      <c r="AQ120" s="71"/>
      <c r="AR120" s="72"/>
      <c r="AS120" s="72"/>
      <c r="AT120" s="72"/>
      <c r="AU120" s="72"/>
      <c r="AV120" s="73"/>
      <c r="AW120" s="75">
        <v>-0.24755128218425515</v>
      </c>
      <c r="AX120" s="76">
        <v>-0.41765635318239402</v>
      </c>
      <c r="AY120" s="76">
        <v>0.25567621951851915</v>
      </c>
      <c r="AZ120" s="76">
        <v>-1.6934443856683079</v>
      </c>
      <c r="BA120" s="76">
        <v>-0.27590212735062458</v>
      </c>
      <c r="BB120" s="77">
        <v>0.89357023576146499</v>
      </c>
      <c r="BC120" s="71"/>
      <c r="BD120" s="72"/>
      <c r="BE120" s="72"/>
      <c r="BF120" s="72"/>
      <c r="BG120" s="72"/>
      <c r="BH120" s="73"/>
      <c r="BI120" s="71"/>
      <c r="BJ120" s="72"/>
      <c r="BK120" s="72"/>
      <c r="BL120" s="72"/>
      <c r="BM120" s="72"/>
      <c r="BN120" s="73"/>
      <c r="BO120" s="71"/>
      <c r="BP120" s="72"/>
      <c r="BQ120" s="72"/>
      <c r="BR120" s="72"/>
      <c r="BS120" s="72"/>
      <c r="BT120" s="73"/>
      <c r="BU120" s="65"/>
      <c r="BV120" s="78"/>
      <c r="BW120" s="78"/>
      <c r="BX120" s="78"/>
      <c r="BY120" s="78"/>
      <c r="BZ120" s="70"/>
      <c r="CA120" s="110"/>
      <c r="CB120" s="76"/>
      <c r="CC120" s="76"/>
      <c r="CD120" s="76"/>
      <c r="CE120" s="76"/>
      <c r="CF120" s="77"/>
    </row>
    <row r="121" spans="1:84" ht="12" customHeight="1">
      <c r="A121" s="2"/>
      <c r="B121" s="64">
        <v>109</v>
      </c>
      <c r="C121" s="65">
        <v>10</v>
      </c>
      <c r="D121" s="66" t="s">
        <v>8</v>
      </c>
      <c r="E121" s="69" t="s">
        <v>165</v>
      </c>
      <c r="F121" s="70" t="s">
        <v>81</v>
      </c>
      <c r="G121" s="71">
        <v>2169.7358048780488</v>
      </c>
      <c r="H121" s="72">
        <v>953.32917073170734</v>
      </c>
      <c r="I121" s="72">
        <v>1216.4066341463415</v>
      </c>
      <c r="J121" s="72">
        <v>0</v>
      </c>
      <c r="K121" s="72"/>
      <c r="L121" s="73"/>
      <c r="M121" s="71">
        <v>5424.3395121951226</v>
      </c>
      <c r="N121" s="72">
        <v>2383.3229268292685</v>
      </c>
      <c r="O121" s="72">
        <v>3041.0165853658541</v>
      </c>
      <c r="P121" s="72">
        <v>0</v>
      </c>
      <c r="Q121" s="72"/>
      <c r="R121" s="73"/>
      <c r="S121" s="71">
        <v>966.8</v>
      </c>
      <c r="T121" s="72">
        <v>976</v>
      </c>
      <c r="U121" s="72">
        <v>910</v>
      </c>
      <c r="V121" s="72">
        <v>950</v>
      </c>
      <c r="W121" s="72">
        <v>1010</v>
      </c>
      <c r="X121" s="73">
        <v>988</v>
      </c>
      <c r="Y121" s="71">
        <v>1222.5999999999999</v>
      </c>
      <c r="Z121" s="72">
        <v>1216</v>
      </c>
      <c r="AA121" s="72">
        <v>1184</v>
      </c>
      <c r="AB121" s="72">
        <v>1230</v>
      </c>
      <c r="AC121" s="72">
        <v>1228</v>
      </c>
      <c r="AD121" s="73">
        <v>1255</v>
      </c>
      <c r="AE121" s="71"/>
      <c r="AF121" s="72"/>
      <c r="AG121" s="72"/>
      <c r="AH121" s="72"/>
      <c r="AI121" s="72"/>
      <c r="AJ121" s="73"/>
      <c r="AK121" s="71"/>
      <c r="AL121" s="72"/>
      <c r="AM121" s="72"/>
      <c r="AN121" s="72"/>
      <c r="AO121" s="72"/>
      <c r="AP121" s="73"/>
      <c r="AQ121" s="71"/>
      <c r="AR121" s="72"/>
      <c r="AS121" s="72"/>
      <c r="AT121" s="72"/>
      <c r="AU121" s="72"/>
      <c r="AV121" s="73"/>
      <c r="AW121" s="75">
        <v>0.9062944473581247</v>
      </c>
      <c r="AX121" s="76">
        <v>1.0261247047634203</v>
      </c>
      <c r="AY121" s="76">
        <v>-3.4905542282050117</v>
      </c>
      <c r="AZ121" s="76">
        <v>0.47306197827750029</v>
      </c>
      <c r="BA121" s="76">
        <v>3.1461984896261619</v>
      </c>
      <c r="BB121" s="77">
        <v>3.3766412923286415</v>
      </c>
      <c r="BC121" s="71">
        <v>2377</v>
      </c>
      <c r="BD121" s="72">
        <v>2282</v>
      </c>
      <c r="BE121" s="72">
        <v>2400</v>
      </c>
      <c r="BF121" s="72">
        <v>2323</v>
      </c>
      <c r="BG121" s="72">
        <v>2474</v>
      </c>
      <c r="BH121" s="73">
        <v>2406</v>
      </c>
      <c r="BI121" s="71">
        <v>3123.6</v>
      </c>
      <c r="BJ121" s="72">
        <v>3126</v>
      </c>
      <c r="BK121" s="72">
        <v>3090</v>
      </c>
      <c r="BL121" s="72">
        <v>3141</v>
      </c>
      <c r="BM121" s="72">
        <v>3176</v>
      </c>
      <c r="BN121" s="73">
        <v>3085</v>
      </c>
      <c r="BO121" s="71"/>
      <c r="BP121" s="72"/>
      <c r="BQ121" s="72"/>
      <c r="BR121" s="72"/>
      <c r="BS121" s="72"/>
      <c r="BT121" s="73"/>
      <c r="BU121" s="65"/>
      <c r="BV121" s="78"/>
      <c r="BW121" s="78"/>
      <c r="BX121" s="78"/>
      <c r="BY121" s="78"/>
      <c r="BZ121" s="70"/>
      <c r="CA121" s="110">
        <v>1.405894443617095</v>
      </c>
      <c r="CB121" s="76">
        <v>-0.30122583880282106</v>
      </c>
      <c r="CC121" s="76">
        <v>1.2104789469253863</v>
      </c>
      <c r="CD121" s="76">
        <v>0.73115791730424817</v>
      </c>
      <c r="CE121" s="76">
        <v>4.160146821517019</v>
      </c>
      <c r="CF121" s="77">
        <v>1.2289143711415873</v>
      </c>
    </row>
    <row r="122" spans="1:84" ht="12" customHeight="1">
      <c r="A122" s="2"/>
      <c r="B122" s="64">
        <v>110</v>
      </c>
      <c r="C122" s="65">
        <v>10</v>
      </c>
      <c r="D122" s="66" t="s">
        <v>8</v>
      </c>
      <c r="E122" s="69" t="s">
        <v>155</v>
      </c>
      <c r="F122" s="70" t="s">
        <v>81</v>
      </c>
      <c r="G122" s="71">
        <v>1808.1131707317074</v>
      </c>
      <c r="H122" s="72">
        <v>794.44097560975615</v>
      </c>
      <c r="I122" s="72">
        <v>1013.6721951219513</v>
      </c>
      <c r="J122" s="72">
        <v>0</v>
      </c>
      <c r="K122" s="72"/>
      <c r="L122" s="73"/>
      <c r="M122" s="71">
        <v>4102.7889951219513</v>
      </c>
      <c r="N122" s="72">
        <v>1588.8819512195123</v>
      </c>
      <c r="O122" s="72">
        <v>2513.907043902439</v>
      </c>
      <c r="P122" s="72">
        <v>0</v>
      </c>
      <c r="Q122" s="72"/>
      <c r="R122" s="73"/>
      <c r="S122" s="71">
        <v>823.6</v>
      </c>
      <c r="T122" s="72">
        <v>804</v>
      </c>
      <c r="U122" s="72">
        <v>849</v>
      </c>
      <c r="V122" s="72">
        <v>806</v>
      </c>
      <c r="W122" s="72">
        <v>834</v>
      </c>
      <c r="X122" s="73">
        <v>825</v>
      </c>
      <c r="Y122" s="71">
        <v>1048.8</v>
      </c>
      <c r="Z122" s="72">
        <v>1087</v>
      </c>
      <c r="AA122" s="72">
        <v>1054</v>
      </c>
      <c r="AB122" s="72">
        <v>1075</v>
      </c>
      <c r="AC122" s="72">
        <v>962</v>
      </c>
      <c r="AD122" s="73">
        <v>1066</v>
      </c>
      <c r="AE122" s="71"/>
      <c r="AF122" s="72"/>
      <c r="AG122" s="72"/>
      <c r="AH122" s="72"/>
      <c r="AI122" s="72"/>
      <c r="AJ122" s="73"/>
      <c r="AK122" s="71"/>
      <c r="AL122" s="72"/>
      <c r="AM122" s="72"/>
      <c r="AN122" s="72"/>
      <c r="AO122" s="72"/>
      <c r="AP122" s="73"/>
      <c r="AQ122" s="71"/>
      <c r="AR122" s="72"/>
      <c r="AS122" s="72"/>
      <c r="AT122" s="72"/>
      <c r="AU122" s="72"/>
      <c r="AV122" s="73"/>
      <c r="AW122" s="75">
        <v>3.5554649072257583</v>
      </c>
      <c r="AX122" s="76">
        <v>4.5841615784895762</v>
      </c>
      <c r="AY122" s="76">
        <v>5.2478368502727024</v>
      </c>
      <c r="AZ122" s="76">
        <v>4.0310988520036339</v>
      </c>
      <c r="BA122" s="76">
        <v>-0.66993432312677514</v>
      </c>
      <c r="BB122" s="77">
        <v>4.5841615784895762</v>
      </c>
      <c r="BC122" s="71">
        <v>1624</v>
      </c>
      <c r="BD122" s="72">
        <v>1671</v>
      </c>
      <c r="BE122" s="72">
        <v>1545</v>
      </c>
      <c r="BF122" s="72">
        <v>1629</v>
      </c>
      <c r="BG122" s="72">
        <v>1641</v>
      </c>
      <c r="BH122" s="73">
        <v>1634</v>
      </c>
      <c r="BI122" s="71">
        <v>2543.6</v>
      </c>
      <c r="BJ122" s="72">
        <v>2481</v>
      </c>
      <c r="BK122" s="72">
        <v>2475</v>
      </c>
      <c r="BL122" s="72">
        <v>2474</v>
      </c>
      <c r="BM122" s="72">
        <v>2596</v>
      </c>
      <c r="BN122" s="73">
        <v>2692</v>
      </c>
      <c r="BO122" s="71"/>
      <c r="BP122" s="72"/>
      <c r="BQ122" s="72"/>
      <c r="BR122" s="72"/>
      <c r="BS122" s="72"/>
      <c r="BT122" s="73"/>
      <c r="BU122" s="65"/>
      <c r="BV122" s="78"/>
      <c r="BW122" s="78"/>
      <c r="BX122" s="78"/>
      <c r="BY122" s="78"/>
      <c r="BZ122" s="70"/>
      <c r="CA122" s="110">
        <v>1.5796816496072896</v>
      </c>
      <c r="CB122" s="76">
        <v>1.199452492842279</v>
      </c>
      <c r="CC122" s="76">
        <v>-2.0178711413232353</v>
      </c>
      <c r="CD122" s="76">
        <v>5.1429619777998425E-3</v>
      </c>
      <c r="CE122" s="76">
        <v>3.2712139239337024</v>
      </c>
      <c r="CF122" s="77">
        <v>5.4404700106059023</v>
      </c>
    </row>
    <row r="123" spans="1:84" ht="12" customHeight="1">
      <c r="A123" s="2"/>
      <c r="B123" s="64">
        <v>111</v>
      </c>
      <c r="C123" s="65">
        <v>10</v>
      </c>
      <c r="D123" s="66" t="s">
        <v>8</v>
      </c>
      <c r="E123" s="69" t="s">
        <v>156</v>
      </c>
      <c r="F123" s="70" t="s">
        <v>81</v>
      </c>
      <c r="G123" s="71">
        <v>2821.7853658536587</v>
      </c>
      <c r="H123" s="72">
        <v>794.44097560975615</v>
      </c>
      <c r="I123" s="72">
        <v>1013.6721951219513</v>
      </c>
      <c r="J123" s="72">
        <v>1013.6721951219513</v>
      </c>
      <c r="K123" s="72"/>
      <c r="L123" s="73"/>
      <c r="M123" s="71">
        <v>6616.6960390243903</v>
      </c>
      <c r="N123" s="72">
        <v>1588.8819512195123</v>
      </c>
      <c r="O123" s="72">
        <v>2513.907043902439</v>
      </c>
      <c r="P123" s="72">
        <v>2513.907043902439</v>
      </c>
      <c r="Q123" s="72"/>
      <c r="R123" s="73"/>
      <c r="S123" s="71">
        <v>809.2</v>
      </c>
      <c r="T123" s="72">
        <v>775</v>
      </c>
      <c r="U123" s="72">
        <v>800</v>
      </c>
      <c r="V123" s="72">
        <v>844</v>
      </c>
      <c r="W123" s="72">
        <v>840</v>
      </c>
      <c r="X123" s="73">
        <v>787</v>
      </c>
      <c r="Y123" s="71">
        <v>1027.8</v>
      </c>
      <c r="Z123" s="72">
        <v>1003</v>
      </c>
      <c r="AA123" s="72">
        <v>991</v>
      </c>
      <c r="AB123" s="72">
        <v>1004</v>
      </c>
      <c r="AC123" s="72">
        <v>1077</v>
      </c>
      <c r="AD123" s="73">
        <v>1064</v>
      </c>
      <c r="AE123" s="71">
        <v>1004.8</v>
      </c>
      <c r="AF123" s="72">
        <v>970</v>
      </c>
      <c r="AG123" s="72">
        <v>996</v>
      </c>
      <c r="AH123" s="72">
        <v>1008</v>
      </c>
      <c r="AI123" s="72">
        <v>1044</v>
      </c>
      <c r="AJ123" s="73">
        <v>1006</v>
      </c>
      <c r="AK123" s="71"/>
      <c r="AL123" s="72"/>
      <c r="AM123" s="72"/>
      <c r="AN123" s="72"/>
      <c r="AO123" s="72"/>
      <c r="AP123" s="73"/>
      <c r="AQ123" s="71"/>
      <c r="AR123" s="72"/>
      <c r="AS123" s="72"/>
      <c r="AT123" s="72"/>
      <c r="AU123" s="72"/>
      <c r="AV123" s="73"/>
      <c r="AW123" s="75">
        <v>0.70928974218018581</v>
      </c>
      <c r="AX123" s="76">
        <v>-2.6148468535748037</v>
      </c>
      <c r="AY123" s="76">
        <v>-1.2327431517150655</v>
      </c>
      <c r="AZ123" s="76">
        <v>1.2125172438829601</v>
      </c>
      <c r="BA123" s="76">
        <v>4.9335656719668775</v>
      </c>
      <c r="BB123" s="77">
        <v>1.2479558003408942</v>
      </c>
      <c r="BC123" s="71">
        <v>1624.6</v>
      </c>
      <c r="BD123" s="72">
        <v>1603</v>
      </c>
      <c r="BE123" s="72">
        <v>1605</v>
      </c>
      <c r="BF123" s="72">
        <v>1648</v>
      </c>
      <c r="BG123" s="72">
        <v>1626</v>
      </c>
      <c r="BH123" s="73">
        <v>1641</v>
      </c>
      <c r="BI123" s="71">
        <v>2543.1999999999998</v>
      </c>
      <c r="BJ123" s="72">
        <v>2594</v>
      </c>
      <c r="BK123" s="72">
        <v>2614</v>
      </c>
      <c r="BL123" s="72">
        <v>2466</v>
      </c>
      <c r="BM123" s="72">
        <v>2584</v>
      </c>
      <c r="BN123" s="73">
        <v>2458</v>
      </c>
      <c r="BO123" s="71">
        <v>2529.1999999999998</v>
      </c>
      <c r="BP123" s="72">
        <v>2468</v>
      </c>
      <c r="BQ123" s="72">
        <v>2586</v>
      </c>
      <c r="BR123" s="72">
        <v>2487</v>
      </c>
      <c r="BS123" s="72">
        <v>2475</v>
      </c>
      <c r="BT123" s="73">
        <v>2630</v>
      </c>
      <c r="BU123" s="65"/>
      <c r="BV123" s="78"/>
      <c r="BW123" s="78"/>
      <c r="BX123" s="78"/>
      <c r="BY123" s="78"/>
      <c r="BZ123" s="70"/>
      <c r="CA123" s="110">
        <v>1.2136564911246817</v>
      </c>
      <c r="CB123" s="76">
        <v>0.7300314339773184</v>
      </c>
      <c r="CC123" s="76">
        <v>2.8458910589970854</v>
      </c>
      <c r="CD123" s="76">
        <v>-0.23721868031744142</v>
      </c>
      <c r="CE123" s="76">
        <v>1.0322970946944121</v>
      </c>
      <c r="CF123" s="77">
        <v>1.6972815482720671</v>
      </c>
    </row>
    <row r="124" spans="1:84" ht="12" customHeight="1">
      <c r="A124" s="2"/>
      <c r="B124" s="64">
        <v>112</v>
      </c>
      <c r="C124" s="65">
        <v>10</v>
      </c>
      <c r="D124" s="66" t="s">
        <v>8</v>
      </c>
      <c r="E124" s="69" t="s">
        <v>157</v>
      </c>
      <c r="F124" s="70" t="s">
        <v>81</v>
      </c>
      <c r="G124" s="71">
        <v>2169.7358048780488</v>
      </c>
      <c r="H124" s="72">
        <v>953.32917073170734</v>
      </c>
      <c r="I124" s="72">
        <v>1216.4066341463415</v>
      </c>
      <c r="J124" s="72">
        <v>0</v>
      </c>
      <c r="K124" s="72"/>
      <c r="L124" s="73"/>
      <c r="M124" s="71">
        <v>6154.183492682927</v>
      </c>
      <c r="N124" s="72">
        <v>2383.3229268292685</v>
      </c>
      <c r="O124" s="72">
        <v>3770.8605658536585</v>
      </c>
      <c r="P124" s="72">
        <v>0</v>
      </c>
      <c r="Q124" s="72"/>
      <c r="R124" s="73"/>
      <c r="S124" s="71">
        <v>945.2</v>
      </c>
      <c r="T124" s="72">
        <v>1018</v>
      </c>
      <c r="U124" s="72">
        <v>940</v>
      </c>
      <c r="V124" s="72">
        <v>912</v>
      </c>
      <c r="W124" s="72">
        <v>930</v>
      </c>
      <c r="X124" s="73">
        <v>926</v>
      </c>
      <c r="Y124" s="71">
        <v>1207.2</v>
      </c>
      <c r="Z124" s="72">
        <v>1218</v>
      </c>
      <c r="AA124" s="72">
        <v>1240</v>
      </c>
      <c r="AB124" s="72">
        <v>1210</v>
      </c>
      <c r="AC124" s="72">
        <v>1202</v>
      </c>
      <c r="AD124" s="73">
        <v>1166</v>
      </c>
      <c r="AE124" s="71"/>
      <c r="AF124" s="72"/>
      <c r="AG124" s="72"/>
      <c r="AH124" s="72"/>
      <c r="AI124" s="72"/>
      <c r="AJ124" s="73"/>
      <c r="AK124" s="71"/>
      <c r="AL124" s="72"/>
      <c r="AM124" s="72"/>
      <c r="AN124" s="72"/>
      <c r="AO124" s="72"/>
      <c r="AP124" s="73"/>
      <c r="AQ124" s="71"/>
      <c r="AR124" s="72"/>
      <c r="AS124" s="72"/>
      <c r="AT124" s="72"/>
      <c r="AU124" s="72"/>
      <c r="AV124" s="73"/>
      <c r="AW124" s="75">
        <v>-0.79898229264014908</v>
      </c>
      <c r="AX124" s="76">
        <v>3.0540213685451789</v>
      </c>
      <c r="AY124" s="76">
        <v>0.47306197827750029</v>
      </c>
      <c r="AZ124" s="76">
        <v>-2.2000745330711724</v>
      </c>
      <c r="BA124" s="76">
        <v>-1.7391889276662353</v>
      </c>
      <c r="BB124" s="77">
        <v>-3.5827313492860058</v>
      </c>
      <c r="BC124" s="71">
        <v>2472.1999999999998</v>
      </c>
      <c r="BD124" s="72">
        <v>2541</v>
      </c>
      <c r="BE124" s="72">
        <v>2330</v>
      </c>
      <c r="BF124" s="72">
        <v>2550</v>
      </c>
      <c r="BG124" s="72">
        <v>2400</v>
      </c>
      <c r="BH124" s="73">
        <v>2540</v>
      </c>
      <c r="BI124" s="71">
        <v>3751.2</v>
      </c>
      <c r="BJ124" s="72">
        <v>3776</v>
      </c>
      <c r="BK124" s="72">
        <v>3740</v>
      </c>
      <c r="BL124" s="72">
        <v>3726</v>
      </c>
      <c r="BM124" s="72">
        <v>3654</v>
      </c>
      <c r="BN124" s="73">
        <v>3860</v>
      </c>
      <c r="BO124" s="71"/>
      <c r="BP124" s="72"/>
      <c r="BQ124" s="72"/>
      <c r="BR124" s="72"/>
      <c r="BS124" s="72"/>
      <c r="BT124" s="73"/>
      <c r="BU124" s="65"/>
      <c r="BV124" s="78"/>
      <c r="BW124" s="78"/>
      <c r="BX124" s="78"/>
      <c r="BY124" s="78"/>
      <c r="BZ124" s="70"/>
      <c r="CA124" s="110">
        <v>1.1247065902303399</v>
      </c>
      <c r="CB124" s="76">
        <v>2.6456232172904048</v>
      </c>
      <c r="CC124" s="76">
        <v>-1.3679067707847437</v>
      </c>
      <c r="CD124" s="76">
        <v>1.9794097374884467</v>
      </c>
      <c r="CE124" s="76">
        <v>-1.6278925190001403</v>
      </c>
      <c r="CF124" s="77">
        <v>3.9942992861577542</v>
      </c>
    </row>
    <row r="125" spans="1:84" ht="12" customHeight="1">
      <c r="A125" s="2"/>
      <c r="B125" s="64">
        <v>113</v>
      </c>
      <c r="C125" s="65">
        <v>10</v>
      </c>
      <c r="D125" s="66" t="s">
        <v>8</v>
      </c>
      <c r="E125" s="69" t="s">
        <v>67</v>
      </c>
      <c r="F125" s="70" t="s">
        <v>80</v>
      </c>
      <c r="G125" s="71">
        <v>1004.5073170731708</v>
      </c>
      <c r="H125" s="72">
        <v>441.35609756097563</v>
      </c>
      <c r="I125" s="72">
        <v>563.15121951219521</v>
      </c>
      <c r="J125" s="72">
        <v>0</v>
      </c>
      <c r="K125" s="72"/>
      <c r="L125" s="73"/>
      <c r="M125" s="71">
        <v>2009.0146341463417</v>
      </c>
      <c r="N125" s="72">
        <v>882.71219512195125</v>
      </c>
      <c r="O125" s="72">
        <v>1126.3024390243904</v>
      </c>
      <c r="P125" s="72">
        <v>0</v>
      </c>
      <c r="Q125" s="72"/>
      <c r="R125" s="73"/>
      <c r="S125" s="71">
        <v>442.6</v>
      </c>
      <c r="T125" s="72">
        <v>446</v>
      </c>
      <c r="U125" s="72">
        <v>460</v>
      </c>
      <c r="V125" s="72">
        <v>452</v>
      </c>
      <c r="W125" s="72">
        <v>426</v>
      </c>
      <c r="X125" s="73">
        <v>429</v>
      </c>
      <c r="Y125" s="71">
        <v>573</v>
      </c>
      <c r="Z125" s="72">
        <v>586</v>
      </c>
      <c r="AA125" s="72">
        <v>587</v>
      </c>
      <c r="AB125" s="72">
        <v>566</v>
      </c>
      <c r="AC125" s="72">
        <v>558</v>
      </c>
      <c r="AD125" s="73">
        <v>568</v>
      </c>
      <c r="AE125" s="71"/>
      <c r="AF125" s="72"/>
      <c r="AG125" s="72"/>
      <c r="AH125" s="72"/>
      <c r="AI125" s="72"/>
      <c r="AJ125" s="73"/>
      <c r="AK125" s="71"/>
      <c r="AL125" s="72"/>
      <c r="AM125" s="72"/>
      <c r="AN125" s="72"/>
      <c r="AO125" s="72"/>
      <c r="AP125" s="73"/>
      <c r="AQ125" s="71"/>
      <c r="AR125" s="72"/>
      <c r="AS125" s="72"/>
      <c r="AT125" s="72"/>
      <c r="AU125" s="72"/>
      <c r="AV125" s="73"/>
      <c r="AW125" s="75">
        <v>1.1042909034400861</v>
      </c>
      <c r="AX125" s="76">
        <v>2.7369320720265655</v>
      </c>
      <c r="AY125" s="76">
        <v>4.2302014335385829</v>
      </c>
      <c r="AZ125" s="76">
        <v>1.3432140012820115</v>
      </c>
      <c r="BA125" s="76">
        <v>-2.0415298848118879</v>
      </c>
      <c r="BB125" s="77">
        <v>-0.74736310483480839</v>
      </c>
      <c r="BC125" s="71"/>
      <c r="BD125" s="72"/>
      <c r="BE125" s="72"/>
      <c r="BF125" s="72"/>
      <c r="BG125" s="72"/>
      <c r="BH125" s="73"/>
      <c r="BI125" s="71"/>
      <c r="BJ125" s="72"/>
      <c r="BK125" s="72"/>
      <c r="BL125" s="72"/>
      <c r="BM125" s="72"/>
      <c r="BN125" s="73"/>
      <c r="BO125" s="71"/>
      <c r="BP125" s="72"/>
      <c r="BQ125" s="72"/>
      <c r="BR125" s="72"/>
      <c r="BS125" s="72"/>
      <c r="BT125" s="73"/>
      <c r="BU125" s="65"/>
      <c r="BV125" s="78"/>
      <c r="BW125" s="78"/>
      <c r="BX125" s="78"/>
      <c r="BY125" s="78"/>
      <c r="BZ125" s="70"/>
      <c r="CA125" s="110"/>
      <c r="CB125" s="76"/>
      <c r="CC125" s="76"/>
      <c r="CD125" s="76"/>
      <c r="CE125" s="76"/>
      <c r="CF125" s="77"/>
    </row>
    <row r="126" spans="1:84" ht="12" customHeight="1">
      <c r="A126" s="2"/>
      <c r="B126" s="64">
        <v>114</v>
      </c>
      <c r="C126" s="65">
        <v>10</v>
      </c>
      <c r="D126" s="66" t="s">
        <v>8</v>
      </c>
      <c r="E126" s="69" t="s">
        <v>148</v>
      </c>
      <c r="F126" s="70" t="s">
        <v>80</v>
      </c>
      <c r="G126" s="71">
        <v>1004.5073170731708</v>
      </c>
      <c r="H126" s="72">
        <v>441.35609756097563</v>
      </c>
      <c r="I126" s="72">
        <v>563.15121951219521</v>
      </c>
      <c r="J126" s="72">
        <v>0</v>
      </c>
      <c r="K126" s="72"/>
      <c r="L126" s="73"/>
      <c r="M126" s="71">
        <v>2009.0146341463417</v>
      </c>
      <c r="N126" s="72">
        <v>882.71219512195125</v>
      </c>
      <c r="O126" s="72">
        <v>1126.3024390243904</v>
      </c>
      <c r="P126" s="72">
        <v>0</v>
      </c>
      <c r="Q126" s="72"/>
      <c r="R126" s="73"/>
      <c r="S126" s="71">
        <v>437</v>
      </c>
      <c r="T126" s="72">
        <v>421</v>
      </c>
      <c r="U126" s="72">
        <v>435</v>
      </c>
      <c r="V126" s="72">
        <v>440</v>
      </c>
      <c r="W126" s="72">
        <v>436</v>
      </c>
      <c r="X126" s="73">
        <v>453</v>
      </c>
      <c r="Y126" s="71">
        <v>564.79999999999995</v>
      </c>
      <c r="Z126" s="72">
        <v>540</v>
      </c>
      <c r="AA126" s="72">
        <v>568</v>
      </c>
      <c r="AB126" s="72">
        <v>562</v>
      </c>
      <c r="AC126" s="72">
        <v>574</v>
      </c>
      <c r="AD126" s="73">
        <v>580</v>
      </c>
      <c r="AE126" s="71"/>
      <c r="AF126" s="72"/>
      <c r="AG126" s="72"/>
      <c r="AH126" s="72"/>
      <c r="AI126" s="72"/>
      <c r="AJ126" s="73"/>
      <c r="AK126" s="71"/>
      <c r="AL126" s="72"/>
      <c r="AM126" s="72"/>
      <c r="AN126" s="72"/>
      <c r="AO126" s="72"/>
      <c r="AP126" s="73"/>
      <c r="AQ126" s="71"/>
      <c r="AR126" s="72"/>
      <c r="AS126" s="72"/>
      <c r="AT126" s="72"/>
      <c r="AU126" s="72"/>
      <c r="AV126" s="73"/>
      <c r="AW126" s="75">
        <v>-0.2695169091509686</v>
      </c>
      <c r="AX126" s="76">
        <v>-4.331209572463635</v>
      </c>
      <c r="AY126" s="76">
        <v>-0.15005536022999477</v>
      </c>
      <c r="AZ126" s="76">
        <v>-0.24960665099746926</v>
      </c>
      <c r="BA126" s="76">
        <v>0.54680367514228223</v>
      </c>
      <c r="BB126" s="77">
        <v>2.8364833627940289</v>
      </c>
      <c r="BC126" s="71"/>
      <c r="BD126" s="72"/>
      <c r="BE126" s="72"/>
      <c r="BF126" s="72"/>
      <c r="BG126" s="72"/>
      <c r="BH126" s="73"/>
      <c r="BI126" s="71"/>
      <c r="BJ126" s="72"/>
      <c r="BK126" s="72"/>
      <c r="BL126" s="72"/>
      <c r="BM126" s="72"/>
      <c r="BN126" s="73"/>
      <c r="BO126" s="71"/>
      <c r="BP126" s="72"/>
      <c r="BQ126" s="72"/>
      <c r="BR126" s="72"/>
      <c r="BS126" s="72"/>
      <c r="BT126" s="73"/>
      <c r="BU126" s="65"/>
      <c r="BV126" s="78"/>
      <c r="BW126" s="78"/>
      <c r="BX126" s="78"/>
      <c r="BY126" s="78"/>
      <c r="BZ126" s="70"/>
      <c r="CA126" s="110"/>
      <c r="CB126" s="76"/>
      <c r="CC126" s="76"/>
      <c r="CD126" s="76"/>
      <c r="CE126" s="76"/>
      <c r="CF126" s="77"/>
    </row>
    <row r="127" spans="1:84" ht="12" customHeight="1">
      <c r="A127" s="2"/>
      <c r="B127" s="64">
        <v>115</v>
      </c>
      <c r="C127" s="65">
        <v>10</v>
      </c>
      <c r="D127" s="66" t="s">
        <v>8</v>
      </c>
      <c r="E127" s="69" t="s">
        <v>136</v>
      </c>
      <c r="F127" s="70" t="s">
        <v>80</v>
      </c>
      <c r="G127" s="71">
        <v>1004.5073170731708</v>
      </c>
      <c r="H127" s="72">
        <v>441.35609756097563</v>
      </c>
      <c r="I127" s="72">
        <v>563.15121951219521</v>
      </c>
      <c r="J127" s="72">
        <v>0</v>
      </c>
      <c r="K127" s="72"/>
      <c r="L127" s="73"/>
      <c r="M127" s="71">
        <v>2009.0146341463417</v>
      </c>
      <c r="N127" s="72">
        <v>882.71219512195125</v>
      </c>
      <c r="O127" s="72">
        <v>1126.3024390243904</v>
      </c>
      <c r="P127" s="72">
        <v>0</v>
      </c>
      <c r="Q127" s="72"/>
      <c r="R127" s="73"/>
      <c r="S127" s="71">
        <v>442.6</v>
      </c>
      <c r="T127" s="72">
        <v>446</v>
      </c>
      <c r="U127" s="72">
        <v>460</v>
      </c>
      <c r="V127" s="72">
        <v>452</v>
      </c>
      <c r="W127" s="72">
        <v>426</v>
      </c>
      <c r="X127" s="73">
        <v>429</v>
      </c>
      <c r="Y127" s="71">
        <v>573</v>
      </c>
      <c r="Z127" s="72">
        <v>586</v>
      </c>
      <c r="AA127" s="72">
        <v>587</v>
      </c>
      <c r="AB127" s="72">
        <v>566</v>
      </c>
      <c r="AC127" s="72">
        <v>558</v>
      </c>
      <c r="AD127" s="73">
        <v>568</v>
      </c>
      <c r="AE127" s="71"/>
      <c r="AF127" s="72"/>
      <c r="AG127" s="72"/>
      <c r="AH127" s="72"/>
      <c r="AI127" s="72"/>
      <c r="AJ127" s="73"/>
      <c r="AK127" s="71"/>
      <c r="AL127" s="72"/>
      <c r="AM127" s="72"/>
      <c r="AN127" s="72"/>
      <c r="AO127" s="72"/>
      <c r="AP127" s="73"/>
      <c r="AQ127" s="71"/>
      <c r="AR127" s="72"/>
      <c r="AS127" s="72"/>
      <c r="AT127" s="72"/>
      <c r="AU127" s="72"/>
      <c r="AV127" s="73"/>
      <c r="AW127" s="75">
        <v>1.1042909034400861</v>
      </c>
      <c r="AX127" s="76">
        <v>2.7369320720265655</v>
      </c>
      <c r="AY127" s="76">
        <v>4.2302014335385829</v>
      </c>
      <c r="AZ127" s="76">
        <v>1.3432140012820115</v>
      </c>
      <c r="BA127" s="76">
        <v>-2.0415298848118879</v>
      </c>
      <c r="BB127" s="77">
        <v>-0.74736310483480839</v>
      </c>
      <c r="BC127" s="71"/>
      <c r="BD127" s="72"/>
      <c r="BE127" s="72"/>
      <c r="BF127" s="72"/>
      <c r="BG127" s="72"/>
      <c r="BH127" s="73"/>
      <c r="BI127" s="71"/>
      <c r="BJ127" s="72"/>
      <c r="BK127" s="72"/>
      <c r="BL127" s="72"/>
      <c r="BM127" s="72"/>
      <c r="BN127" s="73"/>
      <c r="BO127" s="71"/>
      <c r="BP127" s="72"/>
      <c r="BQ127" s="72"/>
      <c r="BR127" s="72"/>
      <c r="BS127" s="72"/>
      <c r="BT127" s="73"/>
      <c r="BU127" s="65"/>
      <c r="BV127" s="78"/>
      <c r="BW127" s="78"/>
      <c r="BX127" s="78"/>
      <c r="BY127" s="78"/>
      <c r="BZ127" s="70"/>
      <c r="CA127" s="110"/>
      <c r="CB127" s="76"/>
      <c r="CC127" s="76"/>
      <c r="CD127" s="76"/>
      <c r="CE127" s="76"/>
      <c r="CF127" s="77"/>
    </row>
    <row r="128" spans="1:84" ht="12" customHeight="1">
      <c r="A128" s="2"/>
      <c r="B128" s="64">
        <v>116</v>
      </c>
      <c r="C128" s="65">
        <v>10</v>
      </c>
      <c r="D128" s="66" t="s">
        <v>8</v>
      </c>
      <c r="E128" s="69" t="s">
        <v>91</v>
      </c>
      <c r="F128" s="70" t="s">
        <v>80</v>
      </c>
      <c r="G128" s="71">
        <v>1004.5073170731708</v>
      </c>
      <c r="H128" s="72">
        <v>441.35609756097563</v>
      </c>
      <c r="I128" s="72">
        <v>563.15121951219521</v>
      </c>
      <c r="J128" s="72">
        <v>0</v>
      </c>
      <c r="K128" s="72"/>
      <c r="L128" s="73"/>
      <c r="M128" s="71">
        <v>2279.3272195121954</v>
      </c>
      <c r="N128" s="72">
        <v>882.71219512195125</v>
      </c>
      <c r="O128" s="72">
        <v>1396.6150243902441</v>
      </c>
      <c r="P128" s="72">
        <v>0</v>
      </c>
      <c r="Q128" s="72"/>
      <c r="R128" s="73"/>
      <c r="S128" s="71">
        <v>442.2</v>
      </c>
      <c r="T128" s="72">
        <v>438</v>
      </c>
      <c r="U128" s="72">
        <v>426</v>
      </c>
      <c r="V128" s="72">
        <v>442</v>
      </c>
      <c r="W128" s="72">
        <v>449</v>
      </c>
      <c r="X128" s="73">
        <v>456</v>
      </c>
      <c r="Y128" s="71">
        <v>560.4</v>
      </c>
      <c r="Z128" s="72">
        <v>565</v>
      </c>
      <c r="AA128" s="72">
        <v>570</v>
      </c>
      <c r="AB128" s="72">
        <v>559</v>
      </c>
      <c r="AC128" s="72">
        <v>560</v>
      </c>
      <c r="AD128" s="73">
        <v>548</v>
      </c>
      <c r="AE128" s="71"/>
      <c r="AF128" s="72"/>
      <c r="AG128" s="72"/>
      <c r="AH128" s="72"/>
      <c r="AI128" s="72"/>
      <c r="AJ128" s="73"/>
      <c r="AK128" s="71"/>
      <c r="AL128" s="72"/>
      <c r="AM128" s="72"/>
      <c r="AN128" s="72"/>
      <c r="AO128" s="72"/>
      <c r="AP128" s="73"/>
      <c r="AQ128" s="71"/>
      <c r="AR128" s="72"/>
      <c r="AS128" s="72"/>
      <c r="AT128" s="72"/>
      <c r="AU128" s="72"/>
      <c r="AV128" s="73"/>
      <c r="AW128" s="75">
        <v>-0.18987587653699345</v>
      </c>
      <c r="AX128" s="76">
        <v>-0.15005536022999477</v>
      </c>
      <c r="AY128" s="76">
        <v>-0.84691439560227177</v>
      </c>
      <c r="AZ128" s="76">
        <v>-0.34915794176493264</v>
      </c>
      <c r="BA128" s="76">
        <v>0.44725238437479664</v>
      </c>
      <c r="BB128" s="77">
        <v>-5.0504069462531387E-2</v>
      </c>
      <c r="BC128" s="71">
        <v>879</v>
      </c>
      <c r="BD128" s="72">
        <v>836</v>
      </c>
      <c r="BE128" s="72">
        <v>912</v>
      </c>
      <c r="BF128" s="72">
        <v>914</v>
      </c>
      <c r="BG128" s="72">
        <v>841</v>
      </c>
      <c r="BH128" s="73">
        <v>892</v>
      </c>
      <c r="BI128" s="71">
        <v>1383.4</v>
      </c>
      <c r="BJ128" s="72">
        <v>1375</v>
      </c>
      <c r="BK128" s="72">
        <v>1349</v>
      </c>
      <c r="BL128" s="72">
        <v>1351</v>
      </c>
      <c r="BM128" s="72">
        <v>1478</v>
      </c>
      <c r="BN128" s="73">
        <v>1364</v>
      </c>
      <c r="BO128" s="71"/>
      <c r="BP128" s="72"/>
      <c r="BQ128" s="72"/>
      <c r="BR128" s="72"/>
      <c r="BS128" s="72"/>
      <c r="BT128" s="73"/>
      <c r="BU128" s="65"/>
      <c r="BV128" s="78"/>
      <c r="BW128" s="78"/>
      <c r="BX128" s="78"/>
      <c r="BY128" s="78"/>
      <c r="BZ128" s="70"/>
      <c r="CA128" s="110">
        <v>-0.74264104632673078</v>
      </c>
      <c r="CB128" s="76">
        <v>-2.9976924299100038</v>
      </c>
      <c r="CC128" s="76">
        <v>-0.80406267934262088</v>
      </c>
      <c r="CD128" s="76">
        <v>-0.62857229929722536</v>
      </c>
      <c r="CE128" s="76">
        <v>1.7405478313155642</v>
      </c>
      <c r="CF128" s="77">
        <v>-1.023425654399357</v>
      </c>
    </row>
    <row r="129" spans="1:84" ht="12" customHeight="1">
      <c r="A129" s="2"/>
      <c r="B129" s="64">
        <v>117</v>
      </c>
      <c r="C129" s="65">
        <v>10</v>
      </c>
      <c r="D129" s="66" t="s">
        <v>8</v>
      </c>
      <c r="E129" s="69" t="s">
        <v>144</v>
      </c>
      <c r="F129" s="70" t="s">
        <v>80</v>
      </c>
      <c r="G129" s="71">
        <v>1567.6585365853662</v>
      </c>
      <c r="H129" s="72">
        <v>441.35609756097563</v>
      </c>
      <c r="I129" s="72">
        <v>563.15121951219521</v>
      </c>
      <c r="J129" s="72">
        <v>563.15121951219521</v>
      </c>
      <c r="K129" s="72"/>
      <c r="L129" s="73"/>
      <c r="M129" s="71">
        <v>3135.3170731707323</v>
      </c>
      <c r="N129" s="72">
        <v>882.71219512195125</v>
      </c>
      <c r="O129" s="72">
        <v>1126.3024390243904</v>
      </c>
      <c r="P129" s="72">
        <v>1126.3024390243904</v>
      </c>
      <c r="Q129" s="72"/>
      <c r="R129" s="73"/>
      <c r="S129" s="71">
        <v>434.8</v>
      </c>
      <c r="T129" s="72">
        <v>449</v>
      </c>
      <c r="U129" s="72">
        <v>425</v>
      </c>
      <c r="V129" s="72">
        <v>430</v>
      </c>
      <c r="W129" s="72">
        <v>437</v>
      </c>
      <c r="X129" s="73">
        <v>433</v>
      </c>
      <c r="Y129" s="71">
        <v>566.20000000000005</v>
      </c>
      <c r="Z129" s="72">
        <v>568</v>
      </c>
      <c r="AA129" s="72">
        <v>578</v>
      </c>
      <c r="AB129" s="72">
        <v>580</v>
      </c>
      <c r="AC129" s="72">
        <v>545</v>
      </c>
      <c r="AD129" s="73">
        <v>560</v>
      </c>
      <c r="AE129" s="71">
        <v>554.79999999999995</v>
      </c>
      <c r="AF129" s="72">
        <v>543</v>
      </c>
      <c r="AG129" s="72">
        <v>568</v>
      </c>
      <c r="AH129" s="72">
        <v>568</v>
      </c>
      <c r="AI129" s="72">
        <v>553</v>
      </c>
      <c r="AJ129" s="73">
        <v>542</v>
      </c>
      <c r="AK129" s="71"/>
      <c r="AL129" s="72"/>
      <c r="AM129" s="72"/>
      <c r="AN129" s="72"/>
      <c r="AO129" s="72"/>
      <c r="AP129" s="73"/>
      <c r="AQ129" s="71"/>
      <c r="AR129" s="72"/>
      <c r="AS129" s="72"/>
      <c r="AT129" s="72"/>
      <c r="AU129" s="72"/>
      <c r="AV129" s="73"/>
      <c r="AW129" s="75">
        <v>-0.75644895292032999</v>
      </c>
      <c r="AX129" s="76">
        <v>-0.4885334660982843</v>
      </c>
      <c r="AY129" s="76">
        <v>0.21314995176897611</v>
      </c>
      <c r="AZ129" s="76">
        <v>0.65967576313903376</v>
      </c>
      <c r="BA129" s="76">
        <v>-2.0832685067056822</v>
      </c>
      <c r="BB129" s="77">
        <v>-2.0832685067056822</v>
      </c>
      <c r="BC129" s="71"/>
      <c r="BD129" s="72"/>
      <c r="BE129" s="72"/>
      <c r="BF129" s="72"/>
      <c r="BG129" s="72"/>
      <c r="BH129" s="73"/>
      <c r="BI129" s="71"/>
      <c r="BJ129" s="72"/>
      <c r="BK129" s="72"/>
      <c r="BL129" s="72"/>
      <c r="BM129" s="72"/>
      <c r="BN129" s="73"/>
      <c r="BO129" s="71"/>
      <c r="BP129" s="72"/>
      <c r="BQ129" s="72"/>
      <c r="BR129" s="72"/>
      <c r="BS129" s="72"/>
      <c r="BT129" s="73"/>
      <c r="BU129" s="65"/>
      <c r="BV129" s="78"/>
      <c r="BW129" s="78"/>
      <c r="BX129" s="78"/>
      <c r="BY129" s="78"/>
      <c r="BZ129" s="70"/>
      <c r="CA129" s="110"/>
      <c r="CB129" s="76"/>
      <c r="CC129" s="76"/>
      <c r="CD129" s="76"/>
      <c r="CE129" s="76"/>
      <c r="CF129" s="77"/>
    </row>
    <row r="130" spans="1:84" ht="12" customHeight="1">
      <c r="A130" s="2"/>
      <c r="B130" s="64">
        <v>118</v>
      </c>
      <c r="C130" s="65">
        <v>10</v>
      </c>
      <c r="D130" s="66" t="s">
        <v>8</v>
      </c>
      <c r="E130" s="69" t="s">
        <v>92</v>
      </c>
      <c r="F130" s="70" t="s">
        <v>80</v>
      </c>
      <c r="G130" s="71">
        <v>1205.408780487805</v>
      </c>
      <c r="H130" s="72">
        <v>529.62731707317073</v>
      </c>
      <c r="I130" s="72">
        <v>675.78146341463423</v>
      </c>
      <c r="J130" s="72">
        <v>0</v>
      </c>
      <c r="K130" s="72"/>
      <c r="L130" s="73"/>
      <c r="M130" s="71">
        <v>3013.5219512195126</v>
      </c>
      <c r="N130" s="72">
        <v>1324.0682926829268</v>
      </c>
      <c r="O130" s="72">
        <v>1689.4536585365856</v>
      </c>
      <c r="P130" s="72">
        <v>0</v>
      </c>
      <c r="Q130" s="72"/>
      <c r="R130" s="73"/>
      <c r="S130" s="71">
        <v>536</v>
      </c>
      <c r="T130" s="72">
        <v>547</v>
      </c>
      <c r="U130" s="72">
        <v>514</v>
      </c>
      <c r="V130" s="72">
        <v>553</v>
      </c>
      <c r="W130" s="72">
        <v>537</v>
      </c>
      <c r="X130" s="73">
        <v>529</v>
      </c>
      <c r="Y130" s="71">
        <v>672.2</v>
      </c>
      <c r="Z130" s="72">
        <v>676</v>
      </c>
      <c r="AA130" s="72">
        <v>698</v>
      </c>
      <c r="AB130" s="72">
        <v>657</v>
      </c>
      <c r="AC130" s="72">
        <v>664</v>
      </c>
      <c r="AD130" s="73">
        <v>666</v>
      </c>
      <c r="AE130" s="71"/>
      <c r="AF130" s="72"/>
      <c r="AG130" s="72"/>
      <c r="AH130" s="72"/>
      <c r="AI130" s="72"/>
      <c r="AJ130" s="73"/>
      <c r="AK130" s="71"/>
      <c r="AL130" s="72"/>
      <c r="AM130" s="72"/>
      <c r="AN130" s="72"/>
      <c r="AO130" s="72"/>
      <c r="AP130" s="73"/>
      <c r="AQ130" s="71"/>
      <c r="AR130" s="72"/>
      <c r="AS130" s="72"/>
      <c r="AT130" s="72"/>
      <c r="AU130" s="72"/>
      <c r="AV130" s="73"/>
      <c r="AW130" s="75">
        <v>0.23155792104530004</v>
      </c>
      <c r="AX130" s="76">
        <v>1.4593571738440669</v>
      </c>
      <c r="AY130" s="76">
        <v>0.54680367514228223</v>
      </c>
      <c r="AZ130" s="76">
        <v>0.38088485719649512</v>
      </c>
      <c r="BA130" s="76">
        <v>-0.36574982355950247</v>
      </c>
      <c r="BB130" s="77">
        <v>-0.8635062773968416</v>
      </c>
      <c r="BC130" s="71">
        <v>1308.2</v>
      </c>
      <c r="BD130" s="72">
        <v>1303</v>
      </c>
      <c r="BE130" s="72">
        <v>1382</v>
      </c>
      <c r="BF130" s="72">
        <v>1368</v>
      </c>
      <c r="BG130" s="72">
        <v>1252</v>
      </c>
      <c r="BH130" s="73">
        <v>1236</v>
      </c>
      <c r="BI130" s="71">
        <v>1699</v>
      </c>
      <c r="BJ130" s="72">
        <v>1737</v>
      </c>
      <c r="BK130" s="72">
        <v>1707</v>
      </c>
      <c r="BL130" s="72">
        <v>1651</v>
      </c>
      <c r="BM130" s="72">
        <v>1674</v>
      </c>
      <c r="BN130" s="73">
        <v>1726</v>
      </c>
      <c r="BO130" s="71"/>
      <c r="BP130" s="72"/>
      <c r="BQ130" s="72"/>
      <c r="BR130" s="72"/>
      <c r="BS130" s="72"/>
      <c r="BT130" s="73"/>
      <c r="BU130" s="65"/>
      <c r="BV130" s="78"/>
      <c r="BW130" s="78"/>
      <c r="BX130" s="78"/>
      <c r="BY130" s="78"/>
      <c r="BZ130" s="70"/>
      <c r="CA130" s="110">
        <v>-0.20978613469049279</v>
      </c>
      <c r="CB130" s="76">
        <v>0.87864131103383425</v>
      </c>
      <c r="CC130" s="76">
        <v>2.5046457269024769</v>
      </c>
      <c r="CD130" s="76">
        <v>0.18178227566154614</v>
      </c>
      <c r="CE130" s="76">
        <v>-2.9043077381299409</v>
      </c>
      <c r="CF130" s="77">
        <v>-1.7096922489203248</v>
      </c>
    </row>
    <row r="131" spans="1:84" ht="12" customHeight="1">
      <c r="A131" s="2"/>
      <c r="B131" s="64">
        <v>119</v>
      </c>
      <c r="C131" s="65">
        <v>10</v>
      </c>
      <c r="D131" s="66" t="s">
        <v>8</v>
      </c>
      <c r="E131" s="69" t="s">
        <v>138</v>
      </c>
      <c r="F131" s="70" t="s">
        <v>80</v>
      </c>
      <c r="G131" s="71">
        <v>1567.6585365853662</v>
      </c>
      <c r="H131" s="72">
        <v>441.35609756097563</v>
      </c>
      <c r="I131" s="72">
        <v>563.15121951219521</v>
      </c>
      <c r="J131" s="72">
        <v>563.15121951219521</v>
      </c>
      <c r="K131" s="72"/>
      <c r="L131" s="73"/>
      <c r="M131" s="71">
        <v>3135.3170731707323</v>
      </c>
      <c r="N131" s="72">
        <v>882.71219512195125</v>
      </c>
      <c r="O131" s="72">
        <v>1126.3024390243904</v>
      </c>
      <c r="P131" s="72">
        <v>1126.3024390243904</v>
      </c>
      <c r="Q131" s="72"/>
      <c r="R131" s="73"/>
      <c r="S131" s="71">
        <v>434.8</v>
      </c>
      <c r="T131" s="72">
        <v>449</v>
      </c>
      <c r="U131" s="72">
        <v>425</v>
      </c>
      <c r="V131" s="72">
        <v>430</v>
      </c>
      <c r="W131" s="72">
        <v>437</v>
      </c>
      <c r="X131" s="73">
        <v>433</v>
      </c>
      <c r="Y131" s="71">
        <v>566.20000000000005</v>
      </c>
      <c r="Z131" s="72">
        <v>568</v>
      </c>
      <c r="AA131" s="72">
        <v>578</v>
      </c>
      <c r="AB131" s="72">
        <v>580</v>
      </c>
      <c r="AC131" s="72">
        <v>545</v>
      </c>
      <c r="AD131" s="73">
        <v>560</v>
      </c>
      <c r="AE131" s="71">
        <v>554.79999999999995</v>
      </c>
      <c r="AF131" s="72">
        <v>543</v>
      </c>
      <c r="AG131" s="72">
        <v>568</v>
      </c>
      <c r="AH131" s="72">
        <v>568</v>
      </c>
      <c r="AI131" s="72">
        <v>553</v>
      </c>
      <c r="AJ131" s="73">
        <v>542</v>
      </c>
      <c r="AK131" s="71"/>
      <c r="AL131" s="72"/>
      <c r="AM131" s="72"/>
      <c r="AN131" s="72"/>
      <c r="AO131" s="72"/>
      <c r="AP131" s="73"/>
      <c r="AQ131" s="71"/>
      <c r="AR131" s="72"/>
      <c r="AS131" s="72"/>
      <c r="AT131" s="72"/>
      <c r="AU131" s="72"/>
      <c r="AV131" s="73"/>
      <c r="AW131" s="75">
        <v>-0.75644895292032999</v>
      </c>
      <c r="AX131" s="76">
        <v>-0.4885334660982843</v>
      </c>
      <c r="AY131" s="76">
        <v>0.21314995176897611</v>
      </c>
      <c r="AZ131" s="76">
        <v>0.65967576313903376</v>
      </c>
      <c r="BA131" s="76">
        <v>-2.0832685067056822</v>
      </c>
      <c r="BB131" s="77">
        <v>-2.0832685067056822</v>
      </c>
      <c r="BC131" s="71"/>
      <c r="BD131" s="72"/>
      <c r="BE131" s="72"/>
      <c r="BF131" s="72"/>
      <c r="BG131" s="72"/>
      <c r="BH131" s="73"/>
      <c r="BI131" s="71"/>
      <c r="BJ131" s="72"/>
      <c r="BK131" s="72"/>
      <c r="BL131" s="72"/>
      <c r="BM131" s="72"/>
      <c r="BN131" s="73"/>
      <c r="BO131" s="71"/>
      <c r="BP131" s="72"/>
      <c r="BQ131" s="72"/>
      <c r="BR131" s="72"/>
      <c r="BS131" s="72"/>
      <c r="BT131" s="73"/>
      <c r="BU131" s="65"/>
      <c r="BV131" s="78"/>
      <c r="BW131" s="78"/>
      <c r="BX131" s="78"/>
      <c r="BY131" s="78"/>
      <c r="BZ131" s="70"/>
      <c r="CA131" s="110"/>
      <c r="CB131" s="76"/>
      <c r="CC131" s="76"/>
      <c r="CD131" s="76"/>
      <c r="CE131" s="76"/>
      <c r="CF131" s="77"/>
    </row>
    <row r="132" spans="1:84" ht="12" customHeight="1">
      <c r="A132" s="2"/>
      <c r="B132" s="64">
        <v>120</v>
      </c>
      <c r="C132" s="65">
        <v>10</v>
      </c>
      <c r="D132" s="66" t="s">
        <v>8</v>
      </c>
      <c r="E132" s="69" t="s">
        <v>139</v>
      </c>
      <c r="F132" s="70" t="s">
        <v>80</v>
      </c>
      <c r="G132" s="71">
        <v>1205.408780487805</v>
      </c>
      <c r="H132" s="72">
        <v>529.62731707317073</v>
      </c>
      <c r="I132" s="72">
        <v>675.78146341463423</v>
      </c>
      <c r="J132" s="72">
        <v>0</v>
      </c>
      <c r="K132" s="72"/>
      <c r="L132" s="73"/>
      <c r="M132" s="71">
        <v>3013.5219512195126</v>
      </c>
      <c r="N132" s="72">
        <v>1324.0682926829268</v>
      </c>
      <c r="O132" s="72">
        <v>1689.4536585365856</v>
      </c>
      <c r="P132" s="72">
        <v>0</v>
      </c>
      <c r="Q132" s="72"/>
      <c r="R132" s="73"/>
      <c r="S132" s="71">
        <v>536</v>
      </c>
      <c r="T132" s="72">
        <v>547</v>
      </c>
      <c r="U132" s="72">
        <v>514</v>
      </c>
      <c r="V132" s="72">
        <v>553</v>
      </c>
      <c r="W132" s="72">
        <v>537</v>
      </c>
      <c r="X132" s="73">
        <v>529</v>
      </c>
      <c r="Y132" s="71">
        <v>672.2</v>
      </c>
      <c r="Z132" s="72">
        <v>676</v>
      </c>
      <c r="AA132" s="72">
        <v>698</v>
      </c>
      <c r="AB132" s="72">
        <v>657</v>
      </c>
      <c r="AC132" s="72">
        <v>664</v>
      </c>
      <c r="AD132" s="73">
        <v>666</v>
      </c>
      <c r="AE132" s="71"/>
      <c r="AF132" s="72"/>
      <c r="AG132" s="72"/>
      <c r="AH132" s="72"/>
      <c r="AI132" s="72"/>
      <c r="AJ132" s="73"/>
      <c r="AK132" s="71"/>
      <c r="AL132" s="72"/>
      <c r="AM132" s="72"/>
      <c r="AN132" s="72"/>
      <c r="AO132" s="72"/>
      <c r="AP132" s="73"/>
      <c r="AQ132" s="71"/>
      <c r="AR132" s="72"/>
      <c r="AS132" s="72"/>
      <c r="AT132" s="72"/>
      <c r="AU132" s="72"/>
      <c r="AV132" s="73"/>
      <c r="AW132" s="75">
        <v>0.23155792104530004</v>
      </c>
      <c r="AX132" s="76">
        <v>1.4593571738440669</v>
      </c>
      <c r="AY132" s="76">
        <v>0.54680367514228223</v>
      </c>
      <c r="AZ132" s="76">
        <v>0.38088485719649512</v>
      </c>
      <c r="BA132" s="76">
        <v>-0.36574982355950247</v>
      </c>
      <c r="BB132" s="77">
        <v>-0.8635062773968416</v>
      </c>
      <c r="BC132" s="71">
        <v>1308.2</v>
      </c>
      <c r="BD132" s="72">
        <v>1303</v>
      </c>
      <c r="BE132" s="72">
        <v>1382</v>
      </c>
      <c r="BF132" s="72">
        <v>1368</v>
      </c>
      <c r="BG132" s="72">
        <v>1252</v>
      </c>
      <c r="BH132" s="73">
        <v>1236</v>
      </c>
      <c r="BI132" s="71">
        <v>1699</v>
      </c>
      <c r="BJ132" s="72">
        <v>1737</v>
      </c>
      <c r="BK132" s="72">
        <v>1707</v>
      </c>
      <c r="BL132" s="72">
        <v>1651</v>
      </c>
      <c r="BM132" s="72">
        <v>1674</v>
      </c>
      <c r="BN132" s="73">
        <v>1726</v>
      </c>
      <c r="BO132" s="71"/>
      <c r="BP132" s="72"/>
      <c r="BQ132" s="72"/>
      <c r="BR132" s="72"/>
      <c r="BS132" s="72"/>
      <c r="BT132" s="73"/>
      <c r="BU132" s="65"/>
      <c r="BV132" s="78"/>
      <c r="BW132" s="78"/>
      <c r="BX132" s="78"/>
      <c r="BY132" s="78"/>
      <c r="BZ132" s="70"/>
      <c r="CA132" s="110">
        <v>-0.20978613469049279</v>
      </c>
      <c r="CB132" s="76">
        <v>0.87864131103383425</v>
      </c>
      <c r="CC132" s="76">
        <v>2.5046457269024769</v>
      </c>
      <c r="CD132" s="76">
        <v>0.18178227566154614</v>
      </c>
      <c r="CE132" s="76">
        <v>-2.9043077381299409</v>
      </c>
      <c r="CF132" s="77">
        <v>-1.7096922489203248</v>
      </c>
    </row>
    <row r="133" spans="1:84" ht="12" customHeight="1">
      <c r="A133" s="2"/>
      <c r="B133" s="64">
        <v>121</v>
      </c>
      <c r="C133" s="65">
        <v>10</v>
      </c>
      <c r="D133" s="66" t="s">
        <v>8</v>
      </c>
      <c r="E133" s="69" t="s">
        <v>141</v>
      </c>
      <c r="F133" s="70" t="s">
        <v>80</v>
      </c>
      <c r="G133" s="71">
        <v>1567.6585365853662</v>
      </c>
      <c r="H133" s="72">
        <v>441.35609756097563</v>
      </c>
      <c r="I133" s="72">
        <v>563.15121951219521</v>
      </c>
      <c r="J133" s="72">
        <v>563.15121951219521</v>
      </c>
      <c r="K133" s="72"/>
      <c r="L133" s="73"/>
      <c r="M133" s="71">
        <v>3675.9422439024393</v>
      </c>
      <c r="N133" s="72">
        <v>882.71219512195125</v>
      </c>
      <c r="O133" s="72">
        <v>1396.6150243902441</v>
      </c>
      <c r="P133" s="72">
        <v>1396.6150243902441</v>
      </c>
      <c r="Q133" s="72"/>
      <c r="R133" s="73"/>
      <c r="S133" s="71">
        <v>449.6</v>
      </c>
      <c r="T133" s="72">
        <v>466</v>
      </c>
      <c r="U133" s="72">
        <v>449</v>
      </c>
      <c r="V133" s="72">
        <v>449</v>
      </c>
      <c r="W133" s="72">
        <v>424</v>
      </c>
      <c r="X133" s="73">
        <v>460</v>
      </c>
      <c r="Y133" s="71">
        <v>549.6</v>
      </c>
      <c r="Z133" s="72">
        <v>517</v>
      </c>
      <c r="AA133" s="72">
        <v>554</v>
      </c>
      <c r="AB133" s="72">
        <v>537</v>
      </c>
      <c r="AC133" s="72">
        <v>568</v>
      </c>
      <c r="AD133" s="73">
        <v>572</v>
      </c>
      <c r="AE133" s="71">
        <v>541</v>
      </c>
      <c r="AF133" s="72">
        <v>524</v>
      </c>
      <c r="AG133" s="72">
        <v>537</v>
      </c>
      <c r="AH133" s="72">
        <v>524</v>
      </c>
      <c r="AI133" s="72">
        <v>540</v>
      </c>
      <c r="AJ133" s="73">
        <v>580</v>
      </c>
      <c r="AK133" s="71"/>
      <c r="AL133" s="72"/>
      <c r="AM133" s="72"/>
      <c r="AN133" s="72"/>
      <c r="AO133" s="72"/>
      <c r="AP133" s="73"/>
      <c r="AQ133" s="71"/>
      <c r="AR133" s="72"/>
      <c r="AS133" s="72"/>
      <c r="AT133" s="72"/>
      <c r="AU133" s="72"/>
      <c r="AV133" s="73"/>
      <c r="AW133" s="75">
        <v>-1.7515636182593441</v>
      </c>
      <c r="AX133" s="76">
        <v>-3.8693717521859683</v>
      </c>
      <c r="AY133" s="76">
        <v>-1.7643214985842093</v>
      </c>
      <c r="AZ133" s="76">
        <v>-3.6780035473130801</v>
      </c>
      <c r="BA133" s="76">
        <v>-2.2746367115785704</v>
      </c>
      <c r="BB133" s="77">
        <v>2.8285154183651073</v>
      </c>
      <c r="BC133" s="71">
        <v>883.6</v>
      </c>
      <c r="BD133" s="72">
        <v>860</v>
      </c>
      <c r="BE133" s="72">
        <v>909</v>
      </c>
      <c r="BF133" s="72">
        <v>909</v>
      </c>
      <c r="BG133" s="72">
        <v>832</v>
      </c>
      <c r="BH133" s="73">
        <v>908</v>
      </c>
      <c r="BI133" s="71">
        <v>1419.2</v>
      </c>
      <c r="BJ133" s="72">
        <v>1396</v>
      </c>
      <c r="BK133" s="72">
        <v>1456</v>
      </c>
      <c r="BL133" s="72">
        <v>1415</v>
      </c>
      <c r="BM133" s="72">
        <v>1420</v>
      </c>
      <c r="BN133" s="73">
        <v>1409</v>
      </c>
      <c r="BO133" s="71">
        <v>1374.2</v>
      </c>
      <c r="BP133" s="72">
        <v>1318</v>
      </c>
      <c r="BQ133" s="72">
        <v>1451</v>
      </c>
      <c r="BR133" s="72">
        <v>1358</v>
      </c>
      <c r="BS133" s="72">
        <v>1332</v>
      </c>
      <c r="BT133" s="73">
        <v>1412</v>
      </c>
      <c r="BU133" s="65"/>
      <c r="BV133" s="78"/>
      <c r="BW133" s="78"/>
      <c r="BX133" s="78"/>
      <c r="BY133" s="78"/>
      <c r="BZ133" s="70"/>
      <c r="CA133" s="110">
        <v>2.877510111360948E-2</v>
      </c>
      <c r="CB133" s="76">
        <v>-2.7732275737340162</v>
      </c>
      <c r="CC133" s="76">
        <v>3.8101185166846685</v>
      </c>
      <c r="CD133" s="76">
        <v>0.16479464843630609</v>
      </c>
      <c r="CE133" s="76">
        <v>-2.5011884790886119</v>
      </c>
      <c r="CF133" s="77">
        <v>1.4433783932696898</v>
      </c>
    </row>
    <row r="134" spans="1:84" ht="12" customHeight="1">
      <c r="A134" s="2"/>
      <c r="B134" s="64">
        <v>122</v>
      </c>
      <c r="C134" s="65">
        <v>10</v>
      </c>
      <c r="D134" s="66" t="s">
        <v>8</v>
      </c>
      <c r="E134" s="69" t="s">
        <v>98</v>
      </c>
      <c r="F134" s="70" t="s">
        <v>80</v>
      </c>
      <c r="G134" s="71">
        <v>1205.408780487805</v>
      </c>
      <c r="H134" s="72">
        <v>529.62731707317073</v>
      </c>
      <c r="I134" s="72">
        <v>675.78146341463423</v>
      </c>
      <c r="J134" s="72">
        <v>0</v>
      </c>
      <c r="K134" s="72"/>
      <c r="L134" s="73"/>
      <c r="M134" s="71">
        <v>3418.9908292682931</v>
      </c>
      <c r="N134" s="72">
        <v>1324.0682926829268</v>
      </c>
      <c r="O134" s="72">
        <v>2094.9225365853663</v>
      </c>
      <c r="P134" s="72">
        <v>0</v>
      </c>
      <c r="Q134" s="72"/>
      <c r="R134" s="73"/>
      <c r="S134" s="71">
        <v>527</v>
      </c>
      <c r="T134" s="72">
        <v>534</v>
      </c>
      <c r="U134" s="72">
        <v>534</v>
      </c>
      <c r="V134" s="72">
        <v>518</v>
      </c>
      <c r="W134" s="72">
        <v>536</v>
      </c>
      <c r="X134" s="73">
        <v>513</v>
      </c>
      <c r="Y134" s="71">
        <v>684.2</v>
      </c>
      <c r="Z134" s="72">
        <v>687</v>
      </c>
      <c r="AA134" s="72">
        <v>662</v>
      </c>
      <c r="AB134" s="72">
        <v>690</v>
      </c>
      <c r="AC134" s="72">
        <v>679</v>
      </c>
      <c r="AD134" s="73">
        <v>703</v>
      </c>
      <c r="AE134" s="71"/>
      <c r="AF134" s="72"/>
      <c r="AG134" s="72"/>
      <c r="AH134" s="72"/>
      <c r="AI134" s="72"/>
      <c r="AJ134" s="73"/>
      <c r="AK134" s="71"/>
      <c r="AL134" s="72"/>
      <c r="AM134" s="72"/>
      <c r="AN134" s="72"/>
      <c r="AO134" s="72"/>
      <c r="AP134" s="73"/>
      <c r="AQ134" s="71"/>
      <c r="AR134" s="72"/>
      <c r="AS134" s="72"/>
      <c r="AT134" s="72"/>
      <c r="AU134" s="72"/>
      <c r="AV134" s="73"/>
      <c r="AW134" s="75">
        <v>0.48043614796398071</v>
      </c>
      <c r="AX134" s="76">
        <v>1.2934383558982798</v>
      </c>
      <c r="AY134" s="76">
        <v>-0.78054686842395915</v>
      </c>
      <c r="AZ134" s="76">
        <v>0.21496603925073021</v>
      </c>
      <c r="BA134" s="76">
        <v>0.79568190206094069</v>
      </c>
      <c r="BB134" s="77">
        <v>0.87864131103383425</v>
      </c>
      <c r="BC134" s="71">
        <v>1348.8</v>
      </c>
      <c r="BD134" s="72">
        <v>1319</v>
      </c>
      <c r="BE134" s="72">
        <v>1362</v>
      </c>
      <c r="BF134" s="72">
        <v>1393</v>
      </c>
      <c r="BG134" s="72">
        <v>1376</v>
      </c>
      <c r="BH134" s="73">
        <v>1294</v>
      </c>
      <c r="BI134" s="71">
        <v>2074.4</v>
      </c>
      <c r="BJ134" s="72">
        <v>2011</v>
      </c>
      <c r="BK134" s="72">
        <v>2100</v>
      </c>
      <c r="BL134" s="72">
        <v>2092</v>
      </c>
      <c r="BM134" s="72">
        <v>2176</v>
      </c>
      <c r="BN134" s="73">
        <v>1993</v>
      </c>
      <c r="BO134" s="71"/>
      <c r="BP134" s="72"/>
      <c r="BQ134" s="72"/>
      <c r="BR134" s="72"/>
      <c r="BS134" s="72"/>
      <c r="BT134" s="73"/>
      <c r="BU134" s="65"/>
      <c r="BV134" s="78"/>
      <c r="BW134" s="78"/>
      <c r="BX134" s="78"/>
      <c r="BY134" s="78"/>
      <c r="BZ134" s="70"/>
      <c r="CA134" s="110">
        <v>0.12311149523052123</v>
      </c>
      <c r="CB134" s="76">
        <v>-2.6028390748078833</v>
      </c>
      <c r="CC134" s="76">
        <v>1.2579492861907182</v>
      </c>
      <c r="CD134" s="76">
        <v>1.9306624096980585</v>
      </c>
      <c r="CE134" s="76">
        <v>3.8903049868715955</v>
      </c>
      <c r="CF134" s="77">
        <v>-3.8605201317998494</v>
      </c>
    </row>
    <row r="135" spans="1:84" ht="12" customHeight="1">
      <c r="A135" s="2"/>
      <c r="B135" s="64">
        <v>123</v>
      </c>
      <c r="C135" s="65">
        <v>10</v>
      </c>
      <c r="D135" s="66" t="s">
        <v>8</v>
      </c>
      <c r="E135" s="69" t="s">
        <v>150</v>
      </c>
      <c r="F135" s="70" t="s">
        <v>80</v>
      </c>
      <c r="G135" s="71">
        <v>1567.6585365853662</v>
      </c>
      <c r="H135" s="72">
        <v>441.35609756097563</v>
      </c>
      <c r="I135" s="72">
        <v>563.15121951219521</v>
      </c>
      <c r="J135" s="72">
        <v>563.15121951219521</v>
      </c>
      <c r="K135" s="72"/>
      <c r="L135" s="73"/>
      <c r="M135" s="71">
        <v>3135.3170731707323</v>
      </c>
      <c r="N135" s="72">
        <v>882.71219512195125</v>
      </c>
      <c r="O135" s="72">
        <v>1126.3024390243904</v>
      </c>
      <c r="P135" s="72">
        <v>1126.3024390243904</v>
      </c>
      <c r="Q135" s="72"/>
      <c r="R135" s="73"/>
      <c r="S135" s="71">
        <v>440.4</v>
      </c>
      <c r="T135" s="72">
        <v>435</v>
      </c>
      <c r="U135" s="72">
        <v>443</v>
      </c>
      <c r="V135" s="72">
        <v>428</v>
      </c>
      <c r="W135" s="72">
        <v>438</v>
      </c>
      <c r="X135" s="73">
        <v>458</v>
      </c>
      <c r="Y135" s="71">
        <v>552.20000000000005</v>
      </c>
      <c r="Z135" s="72">
        <v>552</v>
      </c>
      <c r="AA135" s="72">
        <v>541</v>
      </c>
      <c r="AB135" s="72">
        <v>566</v>
      </c>
      <c r="AC135" s="72">
        <v>547</v>
      </c>
      <c r="AD135" s="73">
        <v>555</v>
      </c>
      <c r="AE135" s="71">
        <v>575.79999999999995</v>
      </c>
      <c r="AF135" s="72">
        <v>564</v>
      </c>
      <c r="AG135" s="72">
        <v>556</v>
      </c>
      <c r="AH135" s="72">
        <v>581</v>
      </c>
      <c r="AI135" s="72">
        <v>598</v>
      </c>
      <c r="AJ135" s="73">
        <v>580</v>
      </c>
      <c r="AK135" s="71"/>
      <c r="AL135" s="72"/>
      <c r="AM135" s="72"/>
      <c r="AN135" s="72"/>
      <c r="AO135" s="72"/>
      <c r="AP135" s="73"/>
      <c r="AQ135" s="71"/>
      <c r="AR135" s="72"/>
      <c r="AS135" s="72"/>
      <c r="AT135" s="72"/>
      <c r="AU135" s="72"/>
      <c r="AV135" s="73"/>
      <c r="AW135" s="75">
        <v>4.729750754579598E-2</v>
      </c>
      <c r="AX135" s="76">
        <v>-1.0626380807169489</v>
      </c>
      <c r="AY135" s="76">
        <v>-1.7643214985842093</v>
      </c>
      <c r="AZ135" s="76">
        <v>0.46830755826614556</v>
      </c>
      <c r="BA135" s="76">
        <v>0.97862277126052888</v>
      </c>
      <c r="BB135" s="77">
        <v>1.6165167875034747</v>
      </c>
      <c r="BC135" s="71"/>
      <c r="BD135" s="72"/>
      <c r="BE135" s="72"/>
      <c r="BF135" s="72"/>
      <c r="BG135" s="72"/>
      <c r="BH135" s="73"/>
      <c r="BI135" s="71"/>
      <c r="BJ135" s="72"/>
      <c r="BK135" s="72"/>
      <c r="BL135" s="72"/>
      <c r="BM135" s="72"/>
      <c r="BN135" s="73"/>
      <c r="BO135" s="71"/>
      <c r="BP135" s="72"/>
      <c r="BQ135" s="72"/>
      <c r="BR135" s="72"/>
      <c r="BS135" s="72"/>
      <c r="BT135" s="73"/>
      <c r="BU135" s="65"/>
      <c r="BV135" s="78"/>
      <c r="BW135" s="78"/>
      <c r="BX135" s="78"/>
      <c r="BY135" s="78"/>
      <c r="BZ135" s="70"/>
      <c r="CA135" s="110"/>
      <c r="CB135" s="76"/>
      <c r="CC135" s="76"/>
      <c r="CD135" s="76"/>
      <c r="CE135" s="76"/>
      <c r="CF135" s="77"/>
    </row>
    <row r="136" spans="1:84" ht="12" customHeight="1">
      <c r="A136" s="2"/>
      <c r="B136" s="64">
        <v>124</v>
      </c>
      <c r="C136" s="65">
        <v>10</v>
      </c>
      <c r="D136" s="66" t="s">
        <v>8</v>
      </c>
      <c r="E136" s="69" t="s">
        <v>151</v>
      </c>
      <c r="F136" s="70" t="s">
        <v>80</v>
      </c>
      <c r="G136" s="71">
        <v>1205.408780487805</v>
      </c>
      <c r="H136" s="72">
        <v>529.62731707317073</v>
      </c>
      <c r="I136" s="72">
        <v>675.78146341463423</v>
      </c>
      <c r="J136" s="72">
        <v>0</v>
      </c>
      <c r="K136" s="72"/>
      <c r="L136" s="73"/>
      <c r="M136" s="71">
        <v>3013.5219512195126</v>
      </c>
      <c r="N136" s="72">
        <v>1324.0682926829268</v>
      </c>
      <c r="O136" s="72">
        <v>1689.4536585365856</v>
      </c>
      <c r="P136" s="72">
        <v>0</v>
      </c>
      <c r="Q136" s="72"/>
      <c r="R136" s="73"/>
      <c r="S136" s="71">
        <v>528</v>
      </c>
      <c r="T136" s="72">
        <v>522</v>
      </c>
      <c r="U136" s="72">
        <v>529</v>
      </c>
      <c r="V136" s="72">
        <v>519</v>
      </c>
      <c r="W136" s="72">
        <v>552</v>
      </c>
      <c r="X136" s="73">
        <v>518</v>
      </c>
      <c r="Y136" s="71">
        <v>680.2</v>
      </c>
      <c r="Z136" s="72">
        <v>700</v>
      </c>
      <c r="AA136" s="72">
        <v>668</v>
      </c>
      <c r="AB136" s="72">
        <v>660</v>
      </c>
      <c r="AC136" s="72">
        <v>699</v>
      </c>
      <c r="AD136" s="73">
        <v>674</v>
      </c>
      <c r="AE136" s="71"/>
      <c r="AF136" s="72"/>
      <c r="AG136" s="72"/>
      <c r="AH136" s="72"/>
      <c r="AI136" s="72"/>
      <c r="AJ136" s="73"/>
      <c r="AK136" s="71"/>
      <c r="AL136" s="72"/>
      <c r="AM136" s="72"/>
      <c r="AN136" s="72"/>
      <c r="AO136" s="72"/>
      <c r="AP136" s="73"/>
      <c r="AQ136" s="71"/>
      <c r="AR136" s="72"/>
      <c r="AS136" s="72"/>
      <c r="AT136" s="72"/>
      <c r="AU136" s="72"/>
      <c r="AV136" s="73"/>
      <c r="AW136" s="75">
        <v>0.23155792104530004</v>
      </c>
      <c r="AX136" s="76">
        <v>1.3763977648711734</v>
      </c>
      <c r="AY136" s="76">
        <v>-0.69758745945106559</v>
      </c>
      <c r="AZ136" s="76">
        <v>-2.190856820963083</v>
      </c>
      <c r="BA136" s="76">
        <v>3.7822206250849755</v>
      </c>
      <c r="BB136" s="77">
        <v>-1.1123845043155112</v>
      </c>
      <c r="BC136" s="71">
        <v>1342.6</v>
      </c>
      <c r="BD136" s="72">
        <v>1350</v>
      </c>
      <c r="BE136" s="72">
        <v>1344</v>
      </c>
      <c r="BF136" s="72">
        <v>1304</v>
      </c>
      <c r="BG136" s="72">
        <v>1339</v>
      </c>
      <c r="BH136" s="73">
        <v>1376</v>
      </c>
      <c r="BI136" s="71">
        <v>1663.2</v>
      </c>
      <c r="BJ136" s="72">
        <v>1692</v>
      </c>
      <c r="BK136" s="72">
        <v>1750</v>
      </c>
      <c r="BL136" s="72">
        <v>1644</v>
      </c>
      <c r="BM136" s="72">
        <v>1648</v>
      </c>
      <c r="BN136" s="73">
        <v>1582</v>
      </c>
      <c r="BO136" s="71"/>
      <c r="BP136" s="72"/>
      <c r="BQ136" s="72"/>
      <c r="BR136" s="72"/>
      <c r="BS136" s="72"/>
      <c r="BT136" s="73"/>
      <c r="BU136" s="65"/>
      <c r="BV136" s="78"/>
      <c r="BW136" s="78"/>
      <c r="BX136" s="78"/>
      <c r="BY136" s="78"/>
      <c r="BZ136" s="70"/>
      <c r="CA136" s="110">
        <v>-0.25624340371529497</v>
      </c>
      <c r="CB136" s="76">
        <v>0.94500883821213577</v>
      </c>
      <c r="CC136" s="76">
        <v>2.6705645448482418</v>
      </c>
      <c r="CD136" s="76">
        <v>-2.1742649391685132</v>
      </c>
      <c r="CE136" s="76">
        <v>-0.88009815919143364</v>
      </c>
      <c r="CF136" s="77">
        <v>-1.84242730327695</v>
      </c>
    </row>
    <row r="137" spans="1:84" ht="12" customHeight="1">
      <c r="A137" s="2"/>
      <c r="B137" s="64">
        <v>125</v>
      </c>
      <c r="C137" s="65">
        <v>10</v>
      </c>
      <c r="D137" s="66" t="s">
        <v>8</v>
      </c>
      <c r="E137" s="69" t="s">
        <v>163</v>
      </c>
      <c r="F137" s="70" t="s">
        <v>80</v>
      </c>
      <c r="G137" s="71">
        <v>1004.5073170731708</v>
      </c>
      <c r="H137" s="72">
        <v>441.35609756097563</v>
      </c>
      <c r="I137" s="72">
        <v>563.15121951219521</v>
      </c>
      <c r="J137" s="72">
        <v>0</v>
      </c>
      <c r="K137" s="72"/>
      <c r="L137" s="73"/>
      <c r="M137" s="71">
        <v>2009.0146341463417</v>
      </c>
      <c r="N137" s="72">
        <v>882.71219512195125</v>
      </c>
      <c r="O137" s="72">
        <v>1126.3024390243904</v>
      </c>
      <c r="P137" s="72">
        <v>0</v>
      </c>
      <c r="Q137" s="72"/>
      <c r="R137" s="73"/>
      <c r="S137" s="71">
        <v>437</v>
      </c>
      <c r="T137" s="72">
        <v>421</v>
      </c>
      <c r="U137" s="72">
        <v>435</v>
      </c>
      <c r="V137" s="72">
        <v>440</v>
      </c>
      <c r="W137" s="72">
        <v>436</v>
      </c>
      <c r="X137" s="73">
        <v>453</v>
      </c>
      <c r="Y137" s="71">
        <v>564.79999999999995</v>
      </c>
      <c r="Z137" s="72">
        <v>540</v>
      </c>
      <c r="AA137" s="72">
        <v>568</v>
      </c>
      <c r="AB137" s="72">
        <v>562</v>
      </c>
      <c r="AC137" s="72">
        <v>574</v>
      </c>
      <c r="AD137" s="73">
        <v>580</v>
      </c>
      <c r="AE137" s="71"/>
      <c r="AF137" s="72"/>
      <c r="AG137" s="72"/>
      <c r="AH137" s="72"/>
      <c r="AI137" s="72"/>
      <c r="AJ137" s="73"/>
      <c r="AK137" s="71"/>
      <c r="AL137" s="72"/>
      <c r="AM137" s="72"/>
      <c r="AN137" s="72"/>
      <c r="AO137" s="72"/>
      <c r="AP137" s="73"/>
      <c r="AQ137" s="71"/>
      <c r="AR137" s="72"/>
      <c r="AS137" s="72"/>
      <c r="AT137" s="72"/>
      <c r="AU137" s="72"/>
      <c r="AV137" s="73"/>
      <c r="AW137" s="75">
        <v>-0.2695169091509686</v>
      </c>
      <c r="AX137" s="76">
        <v>-4.331209572463635</v>
      </c>
      <c r="AY137" s="76">
        <v>-0.15005536022999477</v>
      </c>
      <c r="AZ137" s="76">
        <v>-0.24960665099746926</v>
      </c>
      <c r="BA137" s="76">
        <v>0.54680367514228223</v>
      </c>
      <c r="BB137" s="77">
        <v>2.8364833627940289</v>
      </c>
      <c r="BC137" s="71"/>
      <c r="BD137" s="72"/>
      <c r="BE137" s="72"/>
      <c r="BF137" s="72"/>
      <c r="BG137" s="72"/>
      <c r="BH137" s="73"/>
      <c r="BI137" s="71"/>
      <c r="BJ137" s="72"/>
      <c r="BK137" s="72"/>
      <c r="BL137" s="72"/>
      <c r="BM137" s="72"/>
      <c r="BN137" s="73"/>
      <c r="BO137" s="71"/>
      <c r="BP137" s="72"/>
      <c r="BQ137" s="72"/>
      <c r="BR137" s="72"/>
      <c r="BS137" s="72"/>
      <c r="BT137" s="73"/>
      <c r="BU137" s="65"/>
      <c r="BV137" s="78"/>
      <c r="BW137" s="78"/>
      <c r="BX137" s="78"/>
      <c r="BY137" s="78"/>
      <c r="BZ137" s="70"/>
      <c r="CA137" s="110"/>
      <c r="CB137" s="76"/>
      <c r="CC137" s="76"/>
      <c r="CD137" s="76"/>
      <c r="CE137" s="76"/>
      <c r="CF137" s="77"/>
    </row>
    <row r="138" spans="1:84" ht="12" customHeight="1">
      <c r="A138" s="2"/>
      <c r="B138" s="64">
        <v>126</v>
      </c>
      <c r="C138" s="65">
        <v>10</v>
      </c>
      <c r="D138" s="66" t="s">
        <v>8</v>
      </c>
      <c r="E138" s="69" t="s">
        <v>164</v>
      </c>
      <c r="F138" s="70" t="s">
        <v>80</v>
      </c>
      <c r="G138" s="71">
        <v>1567.6585365853662</v>
      </c>
      <c r="H138" s="72">
        <v>441.35609756097563</v>
      </c>
      <c r="I138" s="72">
        <v>563.15121951219521</v>
      </c>
      <c r="J138" s="72">
        <v>563.15121951219521</v>
      </c>
      <c r="K138" s="72"/>
      <c r="L138" s="73"/>
      <c r="M138" s="71">
        <v>3135.3170731707323</v>
      </c>
      <c r="N138" s="72">
        <v>882.71219512195125</v>
      </c>
      <c r="O138" s="72">
        <v>1126.3024390243904</v>
      </c>
      <c r="P138" s="72">
        <v>1126.3024390243904</v>
      </c>
      <c r="Q138" s="72"/>
      <c r="R138" s="73"/>
      <c r="S138" s="71">
        <v>440.4</v>
      </c>
      <c r="T138" s="72">
        <v>435</v>
      </c>
      <c r="U138" s="72">
        <v>443</v>
      </c>
      <c r="V138" s="72">
        <v>428</v>
      </c>
      <c r="W138" s="72">
        <v>438</v>
      </c>
      <c r="X138" s="73">
        <v>458</v>
      </c>
      <c r="Y138" s="71">
        <v>552.20000000000005</v>
      </c>
      <c r="Z138" s="72">
        <v>552</v>
      </c>
      <c r="AA138" s="72">
        <v>541</v>
      </c>
      <c r="AB138" s="72">
        <v>566</v>
      </c>
      <c r="AC138" s="72">
        <v>547</v>
      </c>
      <c r="AD138" s="73">
        <v>555</v>
      </c>
      <c r="AE138" s="71">
        <v>575.79999999999995</v>
      </c>
      <c r="AF138" s="72">
        <v>564</v>
      </c>
      <c r="AG138" s="72">
        <v>556</v>
      </c>
      <c r="AH138" s="72">
        <v>581</v>
      </c>
      <c r="AI138" s="72">
        <v>598</v>
      </c>
      <c r="AJ138" s="73">
        <v>580</v>
      </c>
      <c r="AK138" s="71"/>
      <c r="AL138" s="72"/>
      <c r="AM138" s="72"/>
      <c r="AN138" s="72"/>
      <c r="AO138" s="72"/>
      <c r="AP138" s="73"/>
      <c r="AQ138" s="71"/>
      <c r="AR138" s="72"/>
      <c r="AS138" s="72"/>
      <c r="AT138" s="72"/>
      <c r="AU138" s="72"/>
      <c r="AV138" s="73"/>
      <c r="AW138" s="75">
        <v>4.729750754579598E-2</v>
      </c>
      <c r="AX138" s="76">
        <v>-1.0626380807169489</v>
      </c>
      <c r="AY138" s="76">
        <v>-1.7643214985842093</v>
      </c>
      <c r="AZ138" s="76">
        <v>0.46830755826614556</v>
      </c>
      <c r="BA138" s="76">
        <v>0.97862277126052888</v>
      </c>
      <c r="BB138" s="77">
        <v>1.6165167875034747</v>
      </c>
      <c r="BC138" s="71"/>
      <c r="BD138" s="72"/>
      <c r="BE138" s="72"/>
      <c r="BF138" s="72"/>
      <c r="BG138" s="72"/>
      <c r="BH138" s="73"/>
      <c r="BI138" s="71"/>
      <c r="BJ138" s="72"/>
      <c r="BK138" s="72"/>
      <c r="BL138" s="72"/>
      <c r="BM138" s="72"/>
      <c r="BN138" s="73"/>
      <c r="BO138" s="71"/>
      <c r="BP138" s="72"/>
      <c r="BQ138" s="72"/>
      <c r="BR138" s="72"/>
      <c r="BS138" s="72"/>
      <c r="BT138" s="73"/>
      <c r="BU138" s="65"/>
      <c r="BV138" s="78"/>
      <c r="BW138" s="78"/>
      <c r="BX138" s="78"/>
      <c r="BY138" s="78"/>
      <c r="BZ138" s="70"/>
      <c r="CA138" s="110"/>
      <c r="CB138" s="76"/>
      <c r="CC138" s="76"/>
      <c r="CD138" s="76"/>
      <c r="CE138" s="76"/>
      <c r="CF138" s="77"/>
    </row>
    <row r="139" spans="1:84" ht="12" customHeight="1">
      <c r="A139" s="2"/>
      <c r="B139" s="64">
        <v>127</v>
      </c>
      <c r="C139" s="65">
        <v>10</v>
      </c>
      <c r="D139" s="66" t="s">
        <v>8</v>
      </c>
      <c r="E139" s="69" t="s">
        <v>165</v>
      </c>
      <c r="F139" s="70" t="s">
        <v>80</v>
      </c>
      <c r="G139" s="71">
        <v>1205.408780487805</v>
      </c>
      <c r="H139" s="72">
        <v>529.62731707317073</v>
      </c>
      <c r="I139" s="72">
        <v>675.78146341463423</v>
      </c>
      <c r="J139" s="72">
        <v>0</v>
      </c>
      <c r="K139" s="72"/>
      <c r="L139" s="73"/>
      <c r="M139" s="71">
        <v>3013.5219512195126</v>
      </c>
      <c r="N139" s="72">
        <v>1324.0682926829268</v>
      </c>
      <c r="O139" s="72">
        <v>1689.4536585365856</v>
      </c>
      <c r="P139" s="72">
        <v>0</v>
      </c>
      <c r="Q139" s="72"/>
      <c r="R139" s="73"/>
      <c r="S139" s="71">
        <v>528</v>
      </c>
      <c r="T139" s="72">
        <v>522</v>
      </c>
      <c r="U139" s="72">
        <v>529</v>
      </c>
      <c r="V139" s="72">
        <v>519</v>
      </c>
      <c r="W139" s="72">
        <v>552</v>
      </c>
      <c r="X139" s="73">
        <v>518</v>
      </c>
      <c r="Y139" s="71">
        <v>680.2</v>
      </c>
      <c r="Z139" s="72">
        <v>700</v>
      </c>
      <c r="AA139" s="72">
        <v>668</v>
      </c>
      <c r="AB139" s="72">
        <v>660</v>
      </c>
      <c r="AC139" s="72">
        <v>699</v>
      </c>
      <c r="AD139" s="73">
        <v>674</v>
      </c>
      <c r="AE139" s="71"/>
      <c r="AF139" s="72"/>
      <c r="AG139" s="72"/>
      <c r="AH139" s="72"/>
      <c r="AI139" s="72"/>
      <c r="AJ139" s="73"/>
      <c r="AK139" s="71"/>
      <c r="AL139" s="72"/>
      <c r="AM139" s="72"/>
      <c r="AN139" s="72"/>
      <c r="AO139" s="72"/>
      <c r="AP139" s="73"/>
      <c r="AQ139" s="71"/>
      <c r="AR139" s="72"/>
      <c r="AS139" s="72"/>
      <c r="AT139" s="72"/>
      <c r="AU139" s="72"/>
      <c r="AV139" s="73"/>
      <c r="AW139" s="75">
        <v>0.23155792104530004</v>
      </c>
      <c r="AX139" s="76">
        <v>1.3763977648711734</v>
      </c>
      <c r="AY139" s="76">
        <v>-0.69758745945106559</v>
      </c>
      <c r="AZ139" s="76">
        <v>-2.190856820963083</v>
      </c>
      <c r="BA139" s="76">
        <v>3.7822206250849755</v>
      </c>
      <c r="BB139" s="77">
        <v>-1.1123845043155112</v>
      </c>
      <c r="BC139" s="71">
        <v>1342.6</v>
      </c>
      <c r="BD139" s="72">
        <v>1350</v>
      </c>
      <c r="BE139" s="72">
        <v>1344</v>
      </c>
      <c r="BF139" s="72">
        <v>1304</v>
      </c>
      <c r="BG139" s="72">
        <v>1339</v>
      </c>
      <c r="BH139" s="73">
        <v>1376</v>
      </c>
      <c r="BI139" s="71">
        <v>1663.2</v>
      </c>
      <c r="BJ139" s="72">
        <v>1692</v>
      </c>
      <c r="BK139" s="72">
        <v>1750</v>
      </c>
      <c r="BL139" s="72">
        <v>1644</v>
      </c>
      <c r="BM139" s="72">
        <v>1648</v>
      </c>
      <c r="BN139" s="73">
        <v>1582</v>
      </c>
      <c r="BO139" s="71"/>
      <c r="BP139" s="72"/>
      <c r="BQ139" s="72"/>
      <c r="BR139" s="72"/>
      <c r="BS139" s="72"/>
      <c r="BT139" s="73"/>
      <c r="BU139" s="65"/>
      <c r="BV139" s="78"/>
      <c r="BW139" s="78"/>
      <c r="BX139" s="78"/>
      <c r="BY139" s="78"/>
      <c r="BZ139" s="70"/>
      <c r="CA139" s="110">
        <v>-0.25624340371529497</v>
      </c>
      <c r="CB139" s="76">
        <v>0.94500883821213577</v>
      </c>
      <c r="CC139" s="76">
        <v>2.6705645448482418</v>
      </c>
      <c r="CD139" s="76">
        <v>-2.1742649391685132</v>
      </c>
      <c r="CE139" s="76">
        <v>-0.88009815919143364</v>
      </c>
      <c r="CF139" s="77">
        <v>-1.84242730327695</v>
      </c>
    </row>
    <row r="140" spans="1:84" ht="12" customHeight="1">
      <c r="A140" s="2"/>
      <c r="B140" s="64">
        <v>128</v>
      </c>
      <c r="C140" s="65">
        <v>10</v>
      </c>
      <c r="D140" s="66" t="s">
        <v>8</v>
      </c>
      <c r="E140" s="69" t="s">
        <v>155</v>
      </c>
      <c r="F140" s="70" t="s">
        <v>80</v>
      </c>
      <c r="G140" s="71">
        <v>1004.5073170731708</v>
      </c>
      <c r="H140" s="72">
        <v>441.35609756097563</v>
      </c>
      <c r="I140" s="72">
        <v>563.15121951219521</v>
      </c>
      <c r="J140" s="72">
        <v>0</v>
      </c>
      <c r="K140" s="72"/>
      <c r="L140" s="73"/>
      <c r="M140" s="71">
        <v>2279.3272195121954</v>
      </c>
      <c r="N140" s="72">
        <v>882.71219512195125</v>
      </c>
      <c r="O140" s="72">
        <v>1396.6150243902441</v>
      </c>
      <c r="P140" s="72">
        <v>0</v>
      </c>
      <c r="Q140" s="72"/>
      <c r="R140" s="73"/>
      <c r="S140" s="71">
        <v>450.6</v>
      </c>
      <c r="T140" s="72">
        <v>429</v>
      </c>
      <c r="U140" s="72">
        <v>473</v>
      </c>
      <c r="V140" s="72">
        <v>445</v>
      </c>
      <c r="W140" s="72">
        <v>446</v>
      </c>
      <c r="X140" s="73">
        <v>460</v>
      </c>
      <c r="Y140" s="71">
        <v>555.20000000000005</v>
      </c>
      <c r="Z140" s="72">
        <v>567</v>
      </c>
      <c r="AA140" s="72">
        <v>549</v>
      </c>
      <c r="AB140" s="72">
        <v>567</v>
      </c>
      <c r="AC140" s="72">
        <v>548</v>
      </c>
      <c r="AD140" s="73">
        <v>545</v>
      </c>
      <c r="AE140" s="71"/>
      <c r="AF140" s="72"/>
      <c r="AG140" s="72"/>
      <c r="AH140" s="72"/>
      <c r="AI140" s="72"/>
      <c r="AJ140" s="73"/>
      <c r="AK140" s="71"/>
      <c r="AL140" s="72"/>
      <c r="AM140" s="72"/>
      <c r="AN140" s="72"/>
      <c r="AO140" s="72"/>
      <c r="AP140" s="73"/>
      <c r="AQ140" s="71"/>
      <c r="AR140" s="72"/>
      <c r="AS140" s="72"/>
      <c r="AT140" s="72"/>
      <c r="AU140" s="72"/>
      <c r="AV140" s="73"/>
      <c r="AW140" s="75">
        <v>0.12868825391891825</v>
      </c>
      <c r="AX140" s="76">
        <v>-0.84691439560227177</v>
      </c>
      <c r="AY140" s="76">
        <v>1.7414191643518873</v>
      </c>
      <c r="AZ140" s="76">
        <v>0.745906256677209</v>
      </c>
      <c r="BA140" s="76">
        <v>-1.0460169771372096</v>
      </c>
      <c r="BB140" s="77">
        <v>4.9047221304943101E-2</v>
      </c>
      <c r="BC140" s="71">
        <v>886.4</v>
      </c>
      <c r="BD140" s="72">
        <v>864</v>
      </c>
      <c r="BE140" s="72">
        <v>895</v>
      </c>
      <c r="BF140" s="72">
        <v>868</v>
      </c>
      <c r="BG140" s="72">
        <v>864</v>
      </c>
      <c r="BH140" s="73">
        <v>941</v>
      </c>
      <c r="BI140" s="71">
        <v>1409</v>
      </c>
      <c r="BJ140" s="72">
        <v>1379</v>
      </c>
      <c r="BK140" s="72">
        <v>1424</v>
      </c>
      <c r="BL140" s="72">
        <v>1395</v>
      </c>
      <c r="BM140" s="72">
        <v>1452</v>
      </c>
      <c r="BN140" s="73">
        <v>1395</v>
      </c>
      <c r="BO140" s="71"/>
      <c r="BP140" s="72"/>
      <c r="BQ140" s="72"/>
      <c r="BR140" s="72"/>
      <c r="BS140" s="72"/>
      <c r="BT140" s="73"/>
      <c r="BU140" s="65"/>
      <c r="BV140" s="78"/>
      <c r="BW140" s="78"/>
      <c r="BX140" s="78"/>
      <c r="BY140" s="78"/>
      <c r="BZ140" s="70"/>
      <c r="CA140" s="110">
        <v>0.70515458904774064</v>
      </c>
      <c r="CB140" s="76">
        <v>-1.5937693895468841</v>
      </c>
      <c r="CC140" s="76">
        <v>1.7405478313155642</v>
      </c>
      <c r="CD140" s="76">
        <v>-0.71631748931991757</v>
      </c>
      <c r="CE140" s="76">
        <v>1.6089300462815093</v>
      </c>
      <c r="CF140" s="77">
        <v>2.4863819465084758</v>
      </c>
    </row>
    <row r="141" spans="1:84" ht="12" customHeight="1">
      <c r="A141" s="2"/>
      <c r="B141" s="64">
        <v>129</v>
      </c>
      <c r="C141" s="65">
        <v>10</v>
      </c>
      <c r="D141" s="66" t="s">
        <v>8</v>
      </c>
      <c r="E141" s="69" t="s">
        <v>156</v>
      </c>
      <c r="F141" s="70" t="s">
        <v>80</v>
      </c>
      <c r="G141" s="71">
        <v>1567.6585365853662</v>
      </c>
      <c r="H141" s="72">
        <v>441.35609756097563</v>
      </c>
      <c r="I141" s="72">
        <v>563.15121951219521</v>
      </c>
      <c r="J141" s="72">
        <v>563.15121951219521</v>
      </c>
      <c r="K141" s="72"/>
      <c r="L141" s="73"/>
      <c r="M141" s="71">
        <v>3675.9422439024393</v>
      </c>
      <c r="N141" s="72">
        <v>882.71219512195125</v>
      </c>
      <c r="O141" s="72">
        <v>1396.6150243902441</v>
      </c>
      <c r="P141" s="72">
        <v>1396.6150243902441</v>
      </c>
      <c r="Q141" s="72"/>
      <c r="R141" s="73"/>
      <c r="S141" s="71">
        <v>431</v>
      </c>
      <c r="T141" s="72">
        <v>420</v>
      </c>
      <c r="U141" s="72">
        <v>452</v>
      </c>
      <c r="V141" s="72">
        <v>437</v>
      </c>
      <c r="W141" s="72">
        <v>425</v>
      </c>
      <c r="X141" s="73">
        <v>421</v>
      </c>
      <c r="Y141" s="71">
        <v>556.4</v>
      </c>
      <c r="Z141" s="72">
        <v>568</v>
      </c>
      <c r="AA141" s="72">
        <v>561</v>
      </c>
      <c r="AB141" s="72">
        <v>538</v>
      </c>
      <c r="AC141" s="72">
        <v>568</v>
      </c>
      <c r="AD141" s="73">
        <v>547</v>
      </c>
      <c r="AE141" s="71">
        <v>554</v>
      </c>
      <c r="AF141" s="72">
        <v>573</v>
      </c>
      <c r="AG141" s="72">
        <v>576</v>
      </c>
      <c r="AH141" s="72">
        <v>524</v>
      </c>
      <c r="AI141" s="72">
        <v>535</v>
      </c>
      <c r="AJ141" s="73">
        <v>562</v>
      </c>
      <c r="AK141" s="71"/>
      <c r="AL141" s="72"/>
      <c r="AM141" s="72"/>
      <c r="AN141" s="72"/>
      <c r="AO141" s="72"/>
      <c r="AP141" s="73"/>
      <c r="AQ141" s="71"/>
      <c r="AR141" s="72"/>
      <c r="AS141" s="72"/>
      <c r="AT141" s="72"/>
      <c r="AU141" s="72"/>
      <c r="AV141" s="73"/>
      <c r="AW141" s="75">
        <v>-1.6750163363101866</v>
      </c>
      <c r="AX141" s="76">
        <v>-0.42474406447399193</v>
      </c>
      <c r="AY141" s="76">
        <v>1.3613591810063053</v>
      </c>
      <c r="AZ141" s="76">
        <v>-4.3796869651803405</v>
      </c>
      <c r="BA141" s="76">
        <v>-2.529794318075762</v>
      </c>
      <c r="BB141" s="77">
        <v>-2.4022155148271662</v>
      </c>
      <c r="BC141" s="71">
        <v>873.2</v>
      </c>
      <c r="BD141" s="72">
        <v>880</v>
      </c>
      <c r="BE141" s="72">
        <v>892</v>
      </c>
      <c r="BF141" s="72">
        <v>902</v>
      </c>
      <c r="BG141" s="72">
        <v>861</v>
      </c>
      <c r="BH141" s="73">
        <v>831</v>
      </c>
      <c r="BI141" s="71">
        <v>1417.6</v>
      </c>
      <c r="BJ141" s="72">
        <v>1366</v>
      </c>
      <c r="BK141" s="72">
        <v>1365</v>
      </c>
      <c r="BL141" s="72">
        <v>1449</v>
      </c>
      <c r="BM141" s="72">
        <v>1478</v>
      </c>
      <c r="BN141" s="73">
        <v>1430</v>
      </c>
      <c r="BO141" s="71">
        <v>1373.6</v>
      </c>
      <c r="BP141" s="72">
        <v>1302</v>
      </c>
      <c r="BQ141" s="72">
        <v>1407</v>
      </c>
      <c r="BR141" s="72">
        <v>1460</v>
      </c>
      <c r="BS141" s="72">
        <v>1379</v>
      </c>
      <c r="BT141" s="73">
        <v>1320</v>
      </c>
      <c r="BU141" s="65"/>
      <c r="BV141" s="78"/>
      <c r="BW141" s="78"/>
      <c r="BX141" s="78"/>
      <c r="BY141" s="78"/>
      <c r="BZ141" s="70"/>
      <c r="CA141" s="110">
        <v>-0.31399415813959664</v>
      </c>
      <c r="CB141" s="76">
        <v>-3.4805292198120563</v>
      </c>
      <c r="CC141" s="76">
        <v>-0.32487572192541059</v>
      </c>
      <c r="CD141" s="76">
        <v>3.6740989693619719</v>
      </c>
      <c r="CE141" s="76">
        <v>1.1441353891597394</v>
      </c>
      <c r="CF141" s="77">
        <v>-2.5828002074822387</v>
      </c>
    </row>
    <row r="142" spans="1:84" ht="12" customHeight="1">
      <c r="A142" s="2"/>
      <c r="B142" s="64">
        <v>130</v>
      </c>
      <c r="C142" s="65">
        <v>10</v>
      </c>
      <c r="D142" s="66" t="s">
        <v>8</v>
      </c>
      <c r="E142" s="69" t="s">
        <v>157</v>
      </c>
      <c r="F142" s="70" t="s">
        <v>80</v>
      </c>
      <c r="G142" s="71">
        <v>1205.408780487805</v>
      </c>
      <c r="H142" s="72">
        <v>529.62731707317073</v>
      </c>
      <c r="I142" s="72">
        <v>675.78146341463423</v>
      </c>
      <c r="J142" s="72">
        <v>0</v>
      </c>
      <c r="K142" s="72"/>
      <c r="L142" s="73"/>
      <c r="M142" s="71">
        <v>3418.9908292682931</v>
      </c>
      <c r="N142" s="72">
        <v>1324.0682926829268</v>
      </c>
      <c r="O142" s="72">
        <v>2094.9225365853663</v>
      </c>
      <c r="P142" s="72">
        <v>0</v>
      </c>
      <c r="Q142" s="72"/>
      <c r="R142" s="73"/>
      <c r="S142" s="71">
        <v>528.6</v>
      </c>
      <c r="T142" s="72">
        <v>518</v>
      </c>
      <c r="U142" s="72">
        <v>547</v>
      </c>
      <c r="V142" s="72">
        <v>544</v>
      </c>
      <c r="W142" s="72">
        <v>541</v>
      </c>
      <c r="X142" s="73">
        <v>493</v>
      </c>
      <c r="Y142" s="71">
        <v>670</v>
      </c>
      <c r="Z142" s="72">
        <v>696</v>
      </c>
      <c r="AA142" s="72">
        <v>652</v>
      </c>
      <c r="AB142" s="72">
        <v>696</v>
      </c>
      <c r="AC142" s="72">
        <v>632</v>
      </c>
      <c r="AD142" s="73">
        <v>674</v>
      </c>
      <c r="AE142" s="71"/>
      <c r="AF142" s="72"/>
      <c r="AG142" s="72"/>
      <c r="AH142" s="72"/>
      <c r="AI142" s="72"/>
      <c r="AJ142" s="73"/>
      <c r="AK142" s="71"/>
      <c r="AL142" s="72"/>
      <c r="AM142" s="72"/>
      <c r="AN142" s="72"/>
      <c r="AO142" s="72"/>
      <c r="AP142" s="73"/>
      <c r="AQ142" s="71"/>
      <c r="AR142" s="72"/>
      <c r="AS142" s="72"/>
      <c r="AT142" s="72"/>
      <c r="AU142" s="72"/>
      <c r="AV142" s="73"/>
      <c r="AW142" s="75">
        <v>-0.56485240509445145</v>
      </c>
      <c r="AX142" s="76">
        <v>0.71272249308804714</v>
      </c>
      <c r="AY142" s="76">
        <v>-0.53166864150528959</v>
      </c>
      <c r="AZ142" s="76">
        <v>2.8696671263831908</v>
      </c>
      <c r="BA142" s="76">
        <v>-2.6886132748004221</v>
      </c>
      <c r="BB142" s="77">
        <v>-3.1863697286377612</v>
      </c>
      <c r="BC142" s="71">
        <v>1283.4000000000001</v>
      </c>
      <c r="BD142" s="72">
        <v>1219</v>
      </c>
      <c r="BE142" s="72">
        <v>1287</v>
      </c>
      <c r="BF142" s="72">
        <v>1245</v>
      </c>
      <c r="BG142" s="72">
        <v>1351</v>
      </c>
      <c r="BH142" s="73">
        <v>1315</v>
      </c>
      <c r="BI142" s="71">
        <v>2089.1999999999998</v>
      </c>
      <c r="BJ142" s="72">
        <v>2101</v>
      </c>
      <c r="BK142" s="72">
        <v>2089</v>
      </c>
      <c r="BL142" s="72">
        <v>2138</v>
      </c>
      <c r="BM142" s="72">
        <v>2040</v>
      </c>
      <c r="BN142" s="73">
        <v>2078</v>
      </c>
      <c r="BO142" s="71"/>
      <c r="BP142" s="72"/>
      <c r="BQ142" s="72"/>
      <c r="BR142" s="72"/>
      <c r="BS142" s="72"/>
      <c r="BT142" s="73"/>
      <c r="BU142" s="65"/>
      <c r="BV142" s="78"/>
      <c r="BW142" s="78"/>
      <c r="BX142" s="78"/>
      <c r="BY142" s="78"/>
      <c r="BZ142" s="70"/>
      <c r="CA142" s="110">
        <v>-1.3568573764855985</v>
      </c>
      <c r="CB142" s="76">
        <v>-2.8953230415502018</v>
      </c>
      <c r="CC142" s="76">
        <v>-1.2574128277932139</v>
      </c>
      <c r="CD142" s="76">
        <v>-1.0526740510735877</v>
      </c>
      <c r="CE142" s="76">
        <v>-0.8186868776797307</v>
      </c>
      <c r="CF142" s="77">
        <v>-0.76019008433126922</v>
      </c>
    </row>
    <row r="143" spans="1:84" ht="12" customHeight="1">
      <c r="A143" s="2"/>
      <c r="B143" s="64">
        <v>131</v>
      </c>
      <c r="C143" s="65">
        <v>10</v>
      </c>
      <c r="D143" s="66" t="s">
        <v>9</v>
      </c>
      <c r="E143" s="69" t="s">
        <v>67</v>
      </c>
      <c r="F143" s="70"/>
      <c r="G143" s="71">
        <v>1774.0195121951219</v>
      </c>
      <c r="H143" s="72">
        <v>1421.7756097560975</v>
      </c>
      <c r="I143" s="72">
        <v>352.2439024390244</v>
      </c>
      <c r="J143" s="72"/>
      <c r="K143" s="72"/>
      <c r="L143" s="73">
        <v>0</v>
      </c>
      <c r="M143" s="71">
        <v>3548.0390243902439</v>
      </c>
      <c r="N143" s="72">
        <v>2843.5512195121951</v>
      </c>
      <c r="O143" s="72">
        <v>704.48780487804879</v>
      </c>
      <c r="P143" s="72"/>
      <c r="Q143" s="72"/>
      <c r="R143" s="73">
        <v>0</v>
      </c>
      <c r="S143" s="71">
        <v>1439.8</v>
      </c>
      <c r="T143" s="72">
        <v>1459</v>
      </c>
      <c r="U143" s="72">
        <v>1357</v>
      </c>
      <c r="V143" s="72">
        <v>1451</v>
      </c>
      <c r="W143" s="72">
        <v>1461</v>
      </c>
      <c r="X143" s="73">
        <v>1471</v>
      </c>
      <c r="Y143" s="71">
        <v>350</v>
      </c>
      <c r="Z143" s="72">
        <v>357</v>
      </c>
      <c r="AA143" s="72">
        <v>354</v>
      </c>
      <c r="AB143" s="72">
        <v>345</v>
      </c>
      <c r="AC143" s="72">
        <v>344</v>
      </c>
      <c r="AD143" s="73">
        <v>350</v>
      </c>
      <c r="AE143" s="71"/>
      <c r="AF143" s="72"/>
      <c r="AG143" s="72"/>
      <c r="AH143" s="72"/>
      <c r="AI143" s="72"/>
      <c r="AJ143" s="73"/>
      <c r="AK143" s="71"/>
      <c r="AL143" s="72"/>
      <c r="AM143" s="72"/>
      <c r="AN143" s="72"/>
      <c r="AO143" s="72"/>
      <c r="AP143" s="73"/>
      <c r="AQ143" s="71"/>
      <c r="AR143" s="72"/>
      <c r="AS143" s="72"/>
      <c r="AT143" s="72"/>
      <c r="AU143" s="72"/>
      <c r="AV143" s="73"/>
      <c r="AW143" s="75">
        <v>0.88953293334139705</v>
      </c>
      <c r="AX143" s="76">
        <v>2.3664050770745293</v>
      </c>
      <c r="AY143" s="76">
        <v>-3.5523573310162426</v>
      </c>
      <c r="AZ143" s="76">
        <v>1.239021761247705</v>
      </c>
      <c r="BA143" s="76">
        <v>1.7463442533697693</v>
      </c>
      <c r="BB143" s="77">
        <v>2.6482509060312243</v>
      </c>
      <c r="BC143" s="65"/>
      <c r="BD143" s="78"/>
      <c r="BE143" s="78"/>
      <c r="BF143" s="78"/>
      <c r="BG143" s="78"/>
      <c r="BH143" s="70"/>
      <c r="BI143" s="65"/>
      <c r="BJ143" s="78"/>
      <c r="BK143" s="78"/>
      <c r="BL143" s="78"/>
      <c r="BM143" s="78"/>
      <c r="BN143" s="70"/>
      <c r="BO143" s="65"/>
      <c r="BP143" s="78"/>
      <c r="BQ143" s="78"/>
      <c r="BR143" s="78"/>
      <c r="BS143" s="78"/>
      <c r="BT143" s="70"/>
      <c r="BU143" s="65"/>
      <c r="BV143" s="78"/>
      <c r="BW143" s="78"/>
      <c r="BX143" s="78"/>
      <c r="BY143" s="78"/>
      <c r="BZ143" s="70"/>
      <c r="CA143" s="80"/>
      <c r="CB143" s="78"/>
      <c r="CC143" s="78"/>
      <c r="CD143" s="78"/>
      <c r="CE143" s="78"/>
      <c r="CF143" s="70"/>
    </row>
    <row r="144" spans="1:84" ht="12" customHeight="1">
      <c r="A144" s="2"/>
      <c r="B144" s="64">
        <v>132</v>
      </c>
      <c r="C144" s="65">
        <v>10</v>
      </c>
      <c r="D144" s="66" t="s">
        <v>9</v>
      </c>
      <c r="E144" s="69" t="s">
        <v>79</v>
      </c>
      <c r="F144" s="70"/>
      <c r="G144" s="71">
        <v>2126.2634146341461</v>
      </c>
      <c r="H144" s="72">
        <v>1421.7756097560975</v>
      </c>
      <c r="I144" s="72">
        <v>352.2439024390244</v>
      </c>
      <c r="J144" s="72"/>
      <c r="K144" s="72"/>
      <c r="L144" s="73">
        <v>352.2439024390244</v>
      </c>
      <c r="M144" s="71">
        <v>4252.5268292682922</v>
      </c>
      <c r="N144" s="72">
        <v>2843.5512195121951</v>
      </c>
      <c r="O144" s="72">
        <v>704.48780487804879</v>
      </c>
      <c r="P144" s="72"/>
      <c r="Q144" s="72"/>
      <c r="R144" s="73">
        <v>704.48780487804879</v>
      </c>
      <c r="S144" s="71">
        <v>1429.8</v>
      </c>
      <c r="T144" s="72">
        <v>1457</v>
      </c>
      <c r="U144" s="72">
        <v>1450</v>
      </c>
      <c r="V144" s="72">
        <v>1370</v>
      </c>
      <c r="W144" s="72">
        <v>1410</v>
      </c>
      <c r="X144" s="73">
        <v>1462</v>
      </c>
      <c r="Y144" s="71">
        <v>343</v>
      </c>
      <c r="Z144" s="72">
        <v>341</v>
      </c>
      <c r="AA144" s="72">
        <v>348</v>
      </c>
      <c r="AB144" s="72">
        <v>336</v>
      </c>
      <c r="AC144" s="72">
        <v>336</v>
      </c>
      <c r="AD144" s="73">
        <v>354</v>
      </c>
      <c r="AE144" s="71"/>
      <c r="AF144" s="72"/>
      <c r="AG144" s="72"/>
      <c r="AH144" s="72"/>
      <c r="AI144" s="72"/>
      <c r="AJ144" s="73"/>
      <c r="AK144" s="71"/>
      <c r="AL144" s="72"/>
      <c r="AM144" s="72"/>
      <c r="AN144" s="72"/>
      <c r="AO144" s="72"/>
      <c r="AP144" s="73"/>
      <c r="AQ144" s="71">
        <v>366</v>
      </c>
      <c r="AR144" s="72">
        <v>376</v>
      </c>
      <c r="AS144" s="72">
        <v>363</v>
      </c>
      <c r="AT144" s="72">
        <v>378</v>
      </c>
      <c r="AU144" s="72">
        <v>346</v>
      </c>
      <c r="AV144" s="73">
        <v>367</v>
      </c>
      <c r="AW144" s="75">
        <v>0.58960640904461847</v>
      </c>
      <c r="AX144" s="76">
        <v>2.245092731093612</v>
      </c>
      <c r="AY144" s="76">
        <v>1.6336915326096157</v>
      </c>
      <c r="AZ144" s="76">
        <v>-1.9876847968725464</v>
      </c>
      <c r="BA144" s="76">
        <v>-1.6114379054977812</v>
      </c>
      <c r="BB144" s="77">
        <v>2.6683704838902145</v>
      </c>
      <c r="BC144" s="65"/>
      <c r="BD144" s="78"/>
      <c r="BE144" s="78"/>
      <c r="BF144" s="78"/>
      <c r="BG144" s="78"/>
      <c r="BH144" s="70"/>
      <c r="BI144" s="65"/>
      <c r="BJ144" s="78"/>
      <c r="BK144" s="78"/>
      <c r="BL144" s="78"/>
      <c r="BM144" s="78"/>
      <c r="BN144" s="70"/>
      <c r="BO144" s="65"/>
      <c r="BP144" s="78"/>
      <c r="BQ144" s="78"/>
      <c r="BR144" s="78"/>
      <c r="BS144" s="78"/>
      <c r="BT144" s="70"/>
      <c r="BU144" s="65"/>
      <c r="BV144" s="78"/>
      <c r="BW144" s="78"/>
      <c r="BX144" s="78"/>
      <c r="BY144" s="78"/>
      <c r="BZ144" s="70"/>
      <c r="CA144" s="80"/>
      <c r="CB144" s="78"/>
      <c r="CC144" s="78"/>
      <c r="CD144" s="78"/>
      <c r="CE144" s="78"/>
      <c r="CF144" s="70"/>
    </row>
    <row r="145" spans="1:84" ht="12" customHeight="1">
      <c r="A145" s="2"/>
      <c r="B145" s="64">
        <v>133</v>
      </c>
      <c r="C145" s="65">
        <v>10</v>
      </c>
      <c r="D145" s="66" t="s">
        <v>9</v>
      </c>
      <c r="E145" s="69" t="s">
        <v>136</v>
      </c>
      <c r="F145" s="70"/>
      <c r="G145" s="71">
        <v>2484.9073170731708</v>
      </c>
      <c r="H145" s="72">
        <v>2132.6634146341462</v>
      </c>
      <c r="I145" s="72">
        <v>352.2439024390244</v>
      </c>
      <c r="J145" s="72"/>
      <c r="K145" s="72"/>
      <c r="L145" s="73">
        <v>0</v>
      </c>
      <c r="M145" s="71">
        <v>4969.8146341463416</v>
      </c>
      <c r="N145" s="72">
        <v>4265.3268292682924</v>
      </c>
      <c r="O145" s="72">
        <v>704.48780487804879</v>
      </c>
      <c r="P145" s="72"/>
      <c r="Q145" s="72"/>
      <c r="R145" s="73">
        <v>0</v>
      </c>
      <c r="S145" s="71">
        <v>2160.8000000000002</v>
      </c>
      <c r="T145" s="72">
        <v>2105</v>
      </c>
      <c r="U145" s="72">
        <v>2190</v>
      </c>
      <c r="V145" s="72">
        <v>2187</v>
      </c>
      <c r="W145" s="72">
        <v>2160</v>
      </c>
      <c r="X145" s="73">
        <v>2162</v>
      </c>
      <c r="Y145" s="71">
        <v>354</v>
      </c>
      <c r="Z145" s="72">
        <v>354</v>
      </c>
      <c r="AA145" s="72">
        <v>360</v>
      </c>
      <c r="AB145" s="72">
        <v>354</v>
      </c>
      <c r="AC145" s="72">
        <v>357</v>
      </c>
      <c r="AD145" s="73">
        <v>345</v>
      </c>
      <c r="AE145" s="71"/>
      <c r="AF145" s="72"/>
      <c r="AG145" s="72"/>
      <c r="AH145" s="72"/>
      <c r="AI145" s="72"/>
      <c r="AJ145" s="73"/>
      <c r="AK145" s="71"/>
      <c r="AL145" s="72"/>
      <c r="AM145" s="72"/>
      <c r="AN145" s="72"/>
      <c r="AO145" s="72"/>
      <c r="AP145" s="73"/>
      <c r="AQ145" s="71"/>
      <c r="AR145" s="72"/>
      <c r="AS145" s="72"/>
      <c r="AT145" s="72"/>
      <c r="AU145" s="72"/>
      <c r="AV145" s="73"/>
      <c r="AW145" s="75">
        <v>1.2029697333757472</v>
      </c>
      <c r="AX145" s="76">
        <v>-1.0425868560637319</v>
      </c>
      <c r="AY145" s="76">
        <v>2.6195215604056354</v>
      </c>
      <c r="AZ145" s="76">
        <v>2.2573350137218506</v>
      </c>
      <c r="BA145" s="76">
        <v>1.2915042225650986</v>
      </c>
      <c r="BB145" s="77">
        <v>0.88907472624979444</v>
      </c>
      <c r="BC145" s="65"/>
      <c r="BD145" s="78"/>
      <c r="BE145" s="78"/>
      <c r="BF145" s="78"/>
      <c r="BG145" s="78"/>
      <c r="BH145" s="70"/>
      <c r="BI145" s="65"/>
      <c r="BJ145" s="78"/>
      <c r="BK145" s="78"/>
      <c r="BL145" s="78"/>
      <c r="BM145" s="78"/>
      <c r="BN145" s="70"/>
      <c r="BO145" s="65"/>
      <c r="BP145" s="78"/>
      <c r="BQ145" s="78"/>
      <c r="BR145" s="78"/>
      <c r="BS145" s="78"/>
      <c r="BT145" s="70"/>
      <c r="BU145" s="65"/>
      <c r="BV145" s="78"/>
      <c r="BW145" s="78"/>
      <c r="BX145" s="78"/>
      <c r="BY145" s="78"/>
      <c r="BZ145" s="70"/>
      <c r="CA145" s="80"/>
      <c r="CB145" s="78"/>
      <c r="CC145" s="78"/>
      <c r="CD145" s="78"/>
      <c r="CE145" s="78"/>
      <c r="CF145" s="70"/>
    </row>
    <row r="146" spans="1:84" ht="12" customHeight="1">
      <c r="A146" s="2" t="s">
        <v>166</v>
      </c>
      <c r="B146" s="64">
        <v>134</v>
      </c>
      <c r="C146" s="65">
        <v>10</v>
      </c>
      <c r="D146" s="66" t="s">
        <v>9</v>
      </c>
      <c r="E146" s="69" t="s">
        <v>91</v>
      </c>
      <c r="F146" s="70"/>
      <c r="G146" s="71">
        <v>1774.0195121951219</v>
      </c>
      <c r="H146" s="72">
        <v>1421.7756097560975</v>
      </c>
      <c r="I146" s="72">
        <v>352.2439024390244</v>
      </c>
      <c r="J146" s="72"/>
      <c r="K146" s="72"/>
      <c r="L146" s="73">
        <v>0</v>
      </c>
      <c r="M146" s="71">
        <v>3548.0390243902439</v>
      </c>
      <c r="N146" s="72">
        <v>2843.5512195121951</v>
      </c>
      <c r="O146" s="72">
        <v>704.48780487804879</v>
      </c>
      <c r="P146" s="72"/>
      <c r="Q146" s="72"/>
      <c r="R146" s="73">
        <v>0</v>
      </c>
      <c r="S146" s="71">
        <v>1439.8</v>
      </c>
      <c r="T146" s="72">
        <v>1459</v>
      </c>
      <c r="U146" s="72">
        <v>1357</v>
      </c>
      <c r="V146" s="72">
        <v>1451</v>
      </c>
      <c r="W146" s="72">
        <v>1461</v>
      </c>
      <c r="X146" s="73">
        <v>1471</v>
      </c>
      <c r="Y146" s="71">
        <v>350</v>
      </c>
      <c r="Z146" s="72">
        <v>357</v>
      </c>
      <c r="AA146" s="72">
        <v>354</v>
      </c>
      <c r="AB146" s="72">
        <v>345</v>
      </c>
      <c r="AC146" s="72">
        <v>344</v>
      </c>
      <c r="AD146" s="73">
        <v>350</v>
      </c>
      <c r="AE146" s="71"/>
      <c r="AF146" s="72"/>
      <c r="AG146" s="72"/>
      <c r="AH146" s="72"/>
      <c r="AI146" s="72"/>
      <c r="AJ146" s="73"/>
      <c r="AK146" s="71"/>
      <c r="AL146" s="72"/>
      <c r="AM146" s="72"/>
      <c r="AN146" s="72"/>
      <c r="AO146" s="72"/>
      <c r="AP146" s="73"/>
      <c r="AQ146" s="71"/>
      <c r="AR146" s="72"/>
      <c r="AS146" s="72"/>
      <c r="AT146" s="72"/>
      <c r="AU146" s="72"/>
      <c r="AV146" s="73"/>
      <c r="AW146" s="75">
        <v>0.88953293334139705</v>
      </c>
      <c r="AX146" s="76">
        <v>2.3664050770745293</v>
      </c>
      <c r="AY146" s="76">
        <v>-3.5523573310162426</v>
      </c>
      <c r="AZ146" s="76">
        <v>1.239021761247705</v>
      </c>
      <c r="BA146" s="76">
        <v>1.7463442533697693</v>
      </c>
      <c r="BB146" s="77">
        <v>2.6482509060312243</v>
      </c>
      <c r="BC146" s="65"/>
      <c r="BD146" s="78"/>
      <c r="BE146" s="78"/>
      <c r="BF146" s="78"/>
      <c r="BG146" s="78"/>
      <c r="BH146" s="70"/>
      <c r="BI146" s="65"/>
      <c r="BJ146" s="78"/>
      <c r="BK146" s="78"/>
      <c r="BL146" s="78"/>
      <c r="BM146" s="78"/>
      <c r="BN146" s="70"/>
      <c r="BO146" s="65"/>
      <c r="BP146" s="78"/>
      <c r="BQ146" s="78"/>
      <c r="BR146" s="78"/>
      <c r="BS146" s="78"/>
      <c r="BT146" s="70"/>
      <c r="BU146" s="65"/>
      <c r="BV146" s="78"/>
      <c r="BW146" s="78"/>
      <c r="BX146" s="78"/>
      <c r="BY146" s="78"/>
      <c r="BZ146" s="70"/>
      <c r="CA146" s="80"/>
      <c r="CB146" s="78"/>
      <c r="CC146" s="78"/>
      <c r="CD146" s="78"/>
      <c r="CE146" s="78"/>
      <c r="CF146" s="70"/>
    </row>
    <row r="147" spans="1:84" ht="12" customHeight="1">
      <c r="A147" s="2"/>
      <c r="B147" s="64">
        <v>135</v>
      </c>
      <c r="C147" s="65">
        <v>10</v>
      </c>
      <c r="D147" s="66" t="s">
        <v>9</v>
      </c>
      <c r="E147" s="69" t="s">
        <v>144</v>
      </c>
      <c r="F147" s="70"/>
      <c r="G147" s="71">
        <v>2478.5073170731707</v>
      </c>
      <c r="H147" s="72">
        <v>1421.7756097560975</v>
      </c>
      <c r="I147" s="72">
        <v>1056.7317073170732</v>
      </c>
      <c r="J147" s="72"/>
      <c r="K147" s="72"/>
      <c r="L147" s="73">
        <v>0</v>
      </c>
      <c r="M147" s="71">
        <v>4957.0146341463415</v>
      </c>
      <c r="N147" s="72">
        <v>2843.5512195121951</v>
      </c>
      <c r="O147" s="72">
        <v>2113.4634146341464</v>
      </c>
      <c r="P147" s="72"/>
      <c r="Q147" s="72"/>
      <c r="R147" s="73">
        <v>0</v>
      </c>
      <c r="S147" s="71">
        <v>1386.2</v>
      </c>
      <c r="T147" s="72">
        <v>1408</v>
      </c>
      <c r="U147" s="72">
        <v>1459</v>
      </c>
      <c r="V147" s="72">
        <v>1335</v>
      </c>
      <c r="W147" s="72">
        <v>1390</v>
      </c>
      <c r="X147" s="73">
        <v>1339</v>
      </c>
      <c r="Y147" s="71">
        <v>1050</v>
      </c>
      <c r="Z147" s="72">
        <v>1026</v>
      </c>
      <c r="AA147" s="72">
        <v>1017</v>
      </c>
      <c r="AB147" s="72">
        <v>1107</v>
      </c>
      <c r="AC147" s="72">
        <v>1020</v>
      </c>
      <c r="AD147" s="73">
        <v>1080</v>
      </c>
      <c r="AE147" s="71"/>
      <c r="AF147" s="72"/>
      <c r="AG147" s="72"/>
      <c r="AH147" s="72"/>
      <c r="AI147" s="72"/>
      <c r="AJ147" s="73"/>
      <c r="AK147" s="71"/>
      <c r="AL147" s="72"/>
      <c r="AM147" s="72"/>
      <c r="AN147" s="72"/>
      <c r="AO147" s="72"/>
      <c r="AP147" s="73"/>
      <c r="AQ147" s="71"/>
      <c r="AR147" s="72"/>
      <c r="AS147" s="72"/>
      <c r="AT147" s="72"/>
      <c r="AU147" s="72"/>
      <c r="AV147" s="73"/>
      <c r="AW147" s="75">
        <v>-1.706967608355936</v>
      </c>
      <c r="AX147" s="76">
        <v>-1.7957307112463461</v>
      </c>
      <c r="AY147" s="76">
        <v>-0.10116238333851557</v>
      </c>
      <c r="AZ147" s="76">
        <v>-1.4729557916448477</v>
      </c>
      <c r="BA147" s="76">
        <v>-2.7640554700508191</v>
      </c>
      <c r="BB147" s="77">
        <v>-2.4009336854991403</v>
      </c>
      <c r="BC147" s="65"/>
      <c r="BD147" s="78"/>
      <c r="BE147" s="78"/>
      <c r="BF147" s="78"/>
      <c r="BG147" s="78"/>
      <c r="BH147" s="70"/>
      <c r="BI147" s="65"/>
      <c r="BJ147" s="78"/>
      <c r="BK147" s="78"/>
      <c r="BL147" s="78"/>
      <c r="BM147" s="78"/>
      <c r="BN147" s="70"/>
      <c r="BO147" s="65"/>
      <c r="BP147" s="78"/>
      <c r="BQ147" s="78"/>
      <c r="BR147" s="78"/>
      <c r="BS147" s="78"/>
      <c r="BT147" s="70"/>
      <c r="BU147" s="65"/>
      <c r="BV147" s="78"/>
      <c r="BW147" s="78"/>
      <c r="BX147" s="78"/>
      <c r="BY147" s="78"/>
      <c r="BZ147" s="70"/>
      <c r="CA147" s="80"/>
      <c r="CB147" s="78"/>
      <c r="CC147" s="78"/>
      <c r="CD147" s="78"/>
      <c r="CE147" s="78"/>
      <c r="CF147" s="70"/>
    </row>
    <row r="148" spans="1:84" ht="12" customHeight="1">
      <c r="A148" s="2"/>
      <c r="B148" s="64">
        <v>136</v>
      </c>
      <c r="C148" s="65">
        <v>10</v>
      </c>
      <c r="D148" s="66" t="s">
        <v>9</v>
      </c>
      <c r="E148" s="69" t="s">
        <v>92</v>
      </c>
      <c r="F148" s="70"/>
      <c r="G148" s="71">
        <v>2200.5521951219512</v>
      </c>
      <c r="H148" s="72">
        <v>1848.3082926829268</v>
      </c>
      <c r="I148" s="72">
        <v>352.2439024390244</v>
      </c>
      <c r="J148" s="72"/>
      <c r="K148" s="72"/>
      <c r="L148" s="73">
        <v>0</v>
      </c>
      <c r="M148" s="71">
        <v>4401.1043902439023</v>
      </c>
      <c r="N148" s="72">
        <v>3696.6165853658536</v>
      </c>
      <c r="O148" s="72">
        <v>704.48780487804879</v>
      </c>
      <c r="P148" s="72"/>
      <c r="Q148" s="72"/>
      <c r="R148" s="73">
        <v>0</v>
      </c>
      <c r="S148" s="71">
        <v>1846.4</v>
      </c>
      <c r="T148" s="72">
        <v>1799</v>
      </c>
      <c r="U148" s="72">
        <v>1864</v>
      </c>
      <c r="V148" s="72">
        <v>1933</v>
      </c>
      <c r="W148" s="72">
        <v>1905</v>
      </c>
      <c r="X148" s="73">
        <v>1731</v>
      </c>
      <c r="Y148" s="71">
        <v>361.6</v>
      </c>
      <c r="Z148" s="72">
        <v>363</v>
      </c>
      <c r="AA148" s="72">
        <v>360</v>
      </c>
      <c r="AB148" s="72">
        <v>345</v>
      </c>
      <c r="AC148" s="72">
        <v>368</v>
      </c>
      <c r="AD148" s="73">
        <v>372</v>
      </c>
      <c r="AE148" s="71"/>
      <c r="AF148" s="72"/>
      <c r="AG148" s="72"/>
      <c r="AH148" s="72"/>
      <c r="AI148" s="72"/>
      <c r="AJ148" s="73"/>
      <c r="AK148" s="71"/>
      <c r="AL148" s="72"/>
      <c r="AM148" s="72"/>
      <c r="AN148" s="72"/>
      <c r="AO148" s="72"/>
      <c r="AP148" s="73"/>
      <c r="AQ148" s="71"/>
      <c r="AR148" s="72"/>
      <c r="AS148" s="72"/>
      <c r="AT148" s="72"/>
      <c r="AU148" s="72"/>
      <c r="AV148" s="73"/>
      <c r="AW148" s="75">
        <v>0.33845163475598739</v>
      </c>
      <c r="AX148" s="76">
        <v>-1.7519327743014346</v>
      </c>
      <c r="AY148" s="76">
        <v>1.0655418639933467</v>
      </c>
      <c r="AZ148" s="76">
        <v>3.5194713876694372</v>
      </c>
      <c r="BA148" s="76">
        <v>3.2922556910327527</v>
      </c>
      <c r="BB148" s="77">
        <v>-4.4330779946142096</v>
      </c>
      <c r="BC148" s="65"/>
      <c r="BD148" s="78"/>
      <c r="BE148" s="78"/>
      <c r="BF148" s="78"/>
      <c r="BG148" s="78"/>
      <c r="BH148" s="70"/>
      <c r="BI148" s="65"/>
      <c r="BJ148" s="78"/>
      <c r="BK148" s="78"/>
      <c r="BL148" s="78"/>
      <c r="BM148" s="78"/>
      <c r="BN148" s="70"/>
      <c r="BO148" s="65"/>
      <c r="BP148" s="78"/>
      <c r="BQ148" s="78"/>
      <c r="BR148" s="78"/>
      <c r="BS148" s="78"/>
      <c r="BT148" s="70"/>
      <c r="BU148" s="65"/>
      <c r="BV148" s="78"/>
      <c r="BW148" s="78"/>
      <c r="BX148" s="78"/>
      <c r="BY148" s="78"/>
      <c r="BZ148" s="70"/>
      <c r="CA148" s="80"/>
      <c r="CB148" s="78"/>
      <c r="CC148" s="78"/>
      <c r="CD148" s="78"/>
      <c r="CE148" s="78"/>
      <c r="CF148" s="70"/>
    </row>
    <row r="149" spans="1:84" ht="12" customHeight="1">
      <c r="A149" s="2"/>
      <c r="B149" s="64">
        <v>137</v>
      </c>
      <c r="C149" s="65">
        <v>10</v>
      </c>
      <c r="D149" s="66" t="s">
        <v>9</v>
      </c>
      <c r="E149" s="69" t="s">
        <v>138</v>
      </c>
      <c r="F149" s="70"/>
      <c r="G149" s="71">
        <v>3189.3951219512192</v>
      </c>
      <c r="H149" s="72">
        <v>2132.6634146341462</v>
      </c>
      <c r="I149" s="72">
        <v>1056.7317073170732</v>
      </c>
      <c r="J149" s="72"/>
      <c r="K149" s="72"/>
      <c r="L149" s="73">
        <v>0</v>
      </c>
      <c r="M149" s="71">
        <v>6378.7902439024383</v>
      </c>
      <c r="N149" s="72">
        <v>4265.3268292682924</v>
      </c>
      <c r="O149" s="72">
        <v>2113.4634146341464</v>
      </c>
      <c r="P149" s="72"/>
      <c r="Q149" s="72"/>
      <c r="R149" s="73">
        <v>0</v>
      </c>
      <c r="S149" s="71">
        <v>2086.6</v>
      </c>
      <c r="T149" s="72">
        <v>2076</v>
      </c>
      <c r="U149" s="72">
        <v>1980</v>
      </c>
      <c r="V149" s="72">
        <v>2027</v>
      </c>
      <c r="W149" s="72">
        <v>2212</v>
      </c>
      <c r="X149" s="73">
        <v>2138</v>
      </c>
      <c r="Y149" s="71">
        <v>1029.5999999999999</v>
      </c>
      <c r="Z149" s="72">
        <v>1008</v>
      </c>
      <c r="AA149" s="72">
        <v>1044</v>
      </c>
      <c r="AB149" s="72">
        <v>1026</v>
      </c>
      <c r="AC149" s="72">
        <v>1026</v>
      </c>
      <c r="AD149" s="73">
        <v>1044</v>
      </c>
      <c r="AE149" s="71"/>
      <c r="AF149" s="72"/>
      <c r="AG149" s="72"/>
      <c r="AH149" s="72"/>
      <c r="AI149" s="72"/>
      <c r="AJ149" s="73"/>
      <c r="AK149" s="71"/>
      <c r="AL149" s="72"/>
      <c r="AM149" s="72"/>
      <c r="AN149" s="72"/>
      <c r="AO149" s="72"/>
      <c r="AP149" s="73"/>
      <c r="AQ149" s="71"/>
      <c r="AR149" s="72"/>
      <c r="AS149" s="72"/>
      <c r="AT149" s="72"/>
      <c r="AU149" s="72"/>
      <c r="AV149" s="73"/>
      <c r="AW149" s="75">
        <v>-2.2949530914952887</v>
      </c>
      <c r="AX149" s="76">
        <v>-3.3045489166842468</v>
      </c>
      <c r="AY149" s="76">
        <v>-5.1857833735580954</v>
      </c>
      <c r="AZ149" s="76">
        <v>-4.2765200527357328</v>
      </c>
      <c r="BA149" s="76">
        <v>1.5239528559586324</v>
      </c>
      <c r="BB149" s="77">
        <v>-0.231865970456957</v>
      </c>
      <c r="BC149" s="65"/>
      <c r="BD149" s="78"/>
      <c r="BE149" s="78"/>
      <c r="BF149" s="78"/>
      <c r="BG149" s="78"/>
      <c r="BH149" s="70"/>
      <c r="BI149" s="65"/>
      <c r="BJ149" s="78"/>
      <c r="BK149" s="78"/>
      <c r="BL149" s="78"/>
      <c r="BM149" s="78"/>
      <c r="BN149" s="70"/>
      <c r="BO149" s="65"/>
      <c r="BP149" s="78"/>
      <c r="BQ149" s="78"/>
      <c r="BR149" s="78"/>
      <c r="BS149" s="78"/>
      <c r="BT149" s="70"/>
      <c r="BU149" s="65"/>
      <c r="BV149" s="78"/>
      <c r="BW149" s="78"/>
      <c r="BX149" s="78"/>
      <c r="BY149" s="78"/>
      <c r="BZ149" s="70"/>
      <c r="CA149" s="80"/>
      <c r="CB149" s="78"/>
      <c r="CC149" s="78"/>
      <c r="CD149" s="78"/>
      <c r="CE149" s="78"/>
      <c r="CF149" s="70"/>
    </row>
    <row r="150" spans="1:84" ht="12" customHeight="1">
      <c r="A150" s="2"/>
      <c r="B150" s="64">
        <v>138</v>
      </c>
      <c r="C150" s="65">
        <v>10</v>
      </c>
      <c r="D150" s="66" t="s">
        <v>9</v>
      </c>
      <c r="E150" s="69" t="s">
        <v>139</v>
      </c>
      <c r="F150" s="70"/>
      <c r="G150" s="71">
        <v>3124.7063414634149</v>
      </c>
      <c r="H150" s="72">
        <v>2772.4624390243903</v>
      </c>
      <c r="I150" s="72">
        <v>352.2439024390244</v>
      </c>
      <c r="J150" s="72"/>
      <c r="K150" s="72"/>
      <c r="L150" s="73">
        <v>0</v>
      </c>
      <c r="M150" s="71">
        <v>6249.4126829268298</v>
      </c>
      <c r="N150" s="72">
        <v>5544.9248780487806</v>
      </c>
      <c r="O150" s="72">
        <v>704.48780487804879</v>
      </c>
      <c r="P150" s="72"/>
      <c r="Q150" s="72"/>
      <c r="R150" s="73">
        <v>0</v>
      </c>
      <c r="S150" s="71">
        <v>2741.6</v>
      </c>
      <c r="T150" s="72">
        <v>2758</v>
      </c>
      <c r="U150" s="72">
        <v>2641</v>
      </c>
      <c r="V150" s="72">
        <v>2877</v>
      </c>
      <c r="W150" s="72">
        <v>2706</v>
      </c>
      <c r="X150" s="73">
        <v>2726</v>
      </c>
      <c r="Y150" s="71">
        <v>342</v>
      </c>
      <c r="Z150" s="72">
        <v>335</v>
      </c>
      <c r="AA150" s="72">
        <v>335</v>
      </c>
      <c r="AB150" s="72">
        <v>335</v>
      </c>
      <c r="AC150" s="72">
        <v>360</v>
      </c>
      <c r="AD150" s="73">
        <v>345</v>
      </c>
      <c r="AE150" s="71"/>
      <c r="AF150" s="72"/>
      <c r="AG150" s="72"/>
      <c r="AH150" s="72"/>
      <c r="AI150" s="72"/>
      <c r="AJ150" s="73"/>
      <c r="AK150" s="71"/>
      <c r="AL150" s="72"/>
      <c r="AM150" s="72"/>
      <c r="AN150" s="72"/>
      <c r="AO150" s="72"/>
      <c r="AP150" s="73"/>
      <c r="AQ150" s="71"/>
      <c r="AR150" s="72"/>
      <c r="AS150" s="72"/>
      <c r="AT150" s="72"/>
      <c r="AU150" s="72"/>
      <c r="AV150" s="73"/>
      <c r="AW150" s="75">
        <v>-1.315526547821555</v>
      </c>
      <c r="AX150" s="76">
        <v>-1.0146982787689995</v>
      </c>
      <c r="AY150" s="76">
        <v>-4.7590501382529959</v>
      </c>
      <c r="AZ150" s="76">
        <v>2.7936595954070498</v>
      </c>
      <c r="BA150" s="76">
        <v>-1.8787794771114585</v>
      </c>
      <c r="BB150" s="77">
        <v>-1.7187644403813707</v>
      </c>
      <c r="BC150" s="65"/>
      <c r="BD150" s="78"/>
      <c r="BE150" s="78"/>
      <c r="BF150" s="78"/>
      <c r="BG150" s="78"/>
      <c r="BH150" s="70"/>
      <c r="BI150" s="65"/>
      <c r="BJ150" s="78"/>
      <c r="BK150" s="78"/>
      <c r="BL150" s="78"/>
      <c r="BM150" s="78"/>
      <c r="BN150" s="70"/>
      <c r="BO150" s="65"/>
      <c r="BP150" s="78"/>
      <c r="BQ150" s="78"/>
      <c r="BR150" s="78"/>
      <c r="BS150" s="78"/>
      <c r="BT150" s="70"/>
      <c r="BU150" s="65"/>
      <c r="BV150" s="78"/>
      <c r="BW150" s="78"/>
      <c r="BX150" s="78"/>
      <c r="BY150" s="78"/>
      <c r="BZ150" s="70"/>
      <c r="CA150" s="80"/>
      <c r="CB150" s="78"/>
      <c r="CC150" s="78"/>
      <c r="CD150" s="78"/>
      <c r="CE150" s="78"/>
      <c r="CF150" s="70"/>
    </row>
    <row r="151" spans="1:84" ht="12" customHeight="1">
      <c r="A151" s="2" t="s">
        <v>166</v>
      </c>
      <c r="B151" s="64">
        <v>139</v>
      </c>
      <c r="C151" s="65">
        <v>10</v>
      </c>
      <c r="D151" s="66" t="s">
        <v>9</v>
      </c>
      <c r="E151" s="69" t="s">
        <v>141</v>
      </c>
      <c r="F151" s="70"/>
      <c r="G151" s="71">
        <v>2478.5073170731707</v>
      </c>
      <c r="H151" s="72">
        <v>1421.7756097560975</v>
      </c>
      <c r="I151" s="72">
        <v>1056.7317073170732</v>
      </c>
      <c r="J151" s="72"/>
      <c r="K151" s="72"/>
      <c r="L151" s="73">
        <v>0</v>
      </c>
      <c r="M151" s="71">
        <v>4957.0146341463415</v>
      </c>
      <c r="N151" s="72">
        <v>2843.5512195121951</v>
      </c>
      <c r="O151" s="72">
        <v>2113.4634146341464</v>
      </c>
      <c r="P151" s="72"/>
      <c r="Q151" s="72"/>
      <c r="R151" s="73">
        <v>0</v>
      </c>
      <c r="S151" s="71">
        <v>1386.2</v>
      </c>
      <c r="T151" s="72">
        <v>1408</v>
      </c>
      <c r="U151" s="72">
        <v>1459</v>
      </c>
      <c r="V151" s="72">
        <v>1335</v>
      </c>
      <c r="W151" s="72">
        <v>1390</v>
      </c>
      <c r="X151" s="73">
        <v>1339</v>
      </c>
      <c r="Y151" s="71">
        <v>1050</v>
      </c>
      <c r="Z151" s="72">
        <v>1026</v>
      </c>
      <c r="AA151" s="72">
        <v>1017</v>
      </c>
      <c r="AB151" s="72">
        <v>1107</v>
      </c>
      <c r="AC151" s="72">
        <v>1020</v>
      </c>
      <c r="AD151" s="73">
        <v>1080</v>
      </c>
      <c r="AE151" s="71"/>
      <c r="AF151" s="72"/>
      <c r="AG151" s="72"/>
      <c r="AH151" s="72"/>
      <c r="AI151" s="72"/>
      <c r="AJ151" s="73"/>
      <c r="AK151" s="71"/>
      <c r="AL151" s="72"/>
      <c r="AM151" s="72"/>
      <c r="AN151" s="72"/>
      <c r="AO151" s="72"/>
      <c r="AP151" s="73"/>
      <c r="AQ151" s="71"/>
      <c r="AR151" s="72"/>
      <c r="AS151" s="72"/>
      <c r="AT151" s="72"/>
      <c r="AU151" s="72"/>
      <c r="AV151" s="73"/>
      <c r="AW151" s="75">
        <v>-1.706967608355936</v>
      </c>
      <c r="AX151" s="76">
        <v>-1.7957307112463461</v>
      </c>
      <c r="AY151" s="76">
        <v>-0.10116238333851557</v>
      </c>
      <c r="AZ151" s="76">
        <v>-1.4729557916448477</v>
      </c>
      <c r="BA151" s="76">
        <v>-2.7640554700508191</v>
      </c>
      <c r="BB151" s="77">
        <v>-2.4009336854991403</v>
      </c>
      <c r="BC151" s="65"/>
      <c r="BD151" s="78"/>
      <c r="BE151" s="78"/>
      <c r="BF151" s="78"/>
      <c r="BG151" s="78"/>
      <c r="BH151" s="70"/>
      <c r="BI151" s="65"/>
      <c r="BJ151" s="78"/>
      <c r="BK151" s="78"/>
      <c r="BL151" s="78"/>
      <c r="BM151" s="78"/>
      <c r="BN151" s="70"/>
      <c r="BO151" s="65"/>
      <c r="BP151" s="78"/>
      <c r="BQ151" s="78"/>
      <c r="BR151" s="78"/>
      <c r="BS151" s="78"/>
      <c r="BT151" s="70"/>
      <c r="BU151" s="65"/>
      <c r="BV151" s="78"/>
      <c r="BW151" s="78"/>
      <c r="BX151" s="78"/>
      <c r="BY151" s="78"/>
      <c r="BZ151" s="70"/>
      <c r="CA151" s="80"/>
      <c r="CB151" s="78"/>
      <c r="CC151" s="78"/>
      <c r="CD151" s="78"/>
      <c r="CE151" s="78"/>
      <c r="CF151" s="70"/>
    </row>
    <row r="152" spans="1:84" ht="12" customHeight="1">
      <c r="A152" s="2" t="s">
        <v>166</v>
      </c>
      <c r="B152" s="64">
        <v>140</v>
      </c>
      <c r="C152" s="65">
        <v>10</v>
      </c>
      <c r="D152" s="66" t="s">
        <v>9</v>
      </c>
      <c r="E152" s="69" t="s">
        <v>98</v>
      </c>
      <c r="F152" s="70"/>
      <c r="G152" s="71">
        <v>2200.5521951219512</v>
      </c>
      <c r="H152" s="72">
        <v>1848.3082926829268</v>
      </c>
      <c r="I152" s="72">
        <v>352.2439024390244</v>
      </c>
      <c r="J152" s="72"/>
      <c r="K152" s="72"/>
      <c r="L152" s="73">
        <v>0</v>
      </c>
      <c r="M152" s="71">
        <v>4401.1043902439023</v>
      </c>
      <c r="N152" s="72">
        <v>3696.6165853658536</v>
      </c>
      <c r="O152" s="72">
        <v>704.48780487804879</v>
      </c>
      <c r="P152" s="72"/>
      <c r="Q152" s="72"/>
      <c r="R152" s="73">
        <v>0</v>
      </c>
      <c r="S152" s="71">
        <v>1846.4</v>
      </c>
      <c r="T152" s="72">
        <v>1799</v>
      </c>
      <c r="U152" s="72">
        <v>1864</v>
      </c>
      <c r="V152" s="72">
        <v>1933</v>
      </c>
      <c r="W152" s="72">
        <v>1905</v>
      </c>
      <c r="X152" s="73">
        <v>1731</v>
      </c>
      <c r="Y152" s="71">
        <v>361.6</v>
      </c>
      <c r="Z152" s="72">
        <v>363</v>
      </c>
      <c r="AA152" s="72">
        <v>360</v>
      </c>
      <c r="AB152" s="72">
        <v>345</v>
      </c>
      <c r="AC152" s="72">
        <v>368</v>
      </c>
      <c r="AD152" s="73">
        <v>372</v>
      </c>
      <c r="AE152" s="71"/>
      <c r="AF152" s="72"/>
      <c r="AG152" s="72"/>
      <c r="AH152" s="72"/>
      <c r="AI152" s="72"/>
      <c r="AJ152" s="73"/>
      <c r="AK152" s="71"/>
      <c r="AL152" s="72"/>
      <c r="AM152" s="72"/>
      <c r="AN152" s="72"/>
      <c r="AO152" s="72"/>
      <c r="AP152" s="73"/>
      <c r="AQ152" s="71"/>
      <c r="AR152" s="72"/>
      <c r="AS152" s="72"/>
      <c r="AT152" s="72"/>
      <c r="AU152" s="72"/>
      <c r="AV152" s="73"/>
      <c r="AW152" s="75">
        <v>0.33845163475598739</v>
      </c>
      <c r="AX152" s="76">
        <v>-1.7519327743014346</v>
      </c>
      <c r="AY152" s="76">
        <v>1.0655418639933467</v>
      </c>
      <c r="AZ152" s="76">
        <v>3.5194713876694372</v>
      </c>
      <c r="BA152" s="76">
        <v>3.2922556910327527</v>
      </c>
      <c r="BB152" s="77">
        <v>-4.4330779946142096</v>
      </c>
      <c r="BC152" s="65"/>
      <c r="BD152" s="78"/>
      <c r="BE152" s="78"/>
      <c r="BF152" s="78"/>
      <c r="BG152" s="78"/>
      <c r="BH152" s="70"/>
      <c r="BI152" s="65"/>
      <c r="BJ152" s="78"/>
      <c r="BK152" s="78"/>
      <c r="BL152" s="78"/>
      <c r="BM152" s="78"/>
      <c r="BN152" s="70"/>
      <c r="BO152" s="65"/>
      <c r="BP152" s="78"/>
      <c r="BQ152" s="78"/>
      <c r="BR152" s="78"/>
      <c r="BS152" s="78"/>
      <c r="BT152" s="70"/>
      <c r="BU152" s="65"/>
      <c r="BV152" s="78"/>
      <c r="BW152" s="78"/>
      <c r="BX152" s="78"/>
      <c r="BY152" s="78"/>
      <c r="BZ152" s="70"/>
      <c r="CA152" s="80"/>
      <c r="CB152" s="78"/>
      <c r="CC152" s="78"/>
      <c r="CD152" s="78"/>
      <c r="CE152" s="78"/>
      <c r="CF152" s="70"/>
    </row>
    <row r="153" spans="1:84" ht="12" customHeight="1">
      <c r="A153" s="2"/>
      <c r="B153" s="64">
        <v>141</v>
      </c>
      <c r="C153" s="65">
        <v>10</v>
      </c>
      <c r="D153" s="66" t="s">
        <v>9</v>
      </c>
      <c r="E153" s="69" t="s">
        <v>161</v>
      </c>
      <c r="F153" s="70"/>
      <c r="G153" s="71">
        <v>2830.7512195121953</v>
      </c>
      <c r="H153" s="72">
        <v>1421.7756097560975</v>
      </c>
      <c r="I153" s="72">
        <v>1056.7317073170732</v>
      </c>
      <c r="J153" s="72"/>
      <c r="K153" s="72"/>
      <c r="L153" s="73">
        <v>352.2439024390244</v>
      </c>
      <c r="M153" s="71">
        <v>5661.5024390243907</v>
      </c>
      <c r="N153" s="72">
        <v>2843.5512195121951</v>
      </c>
      <c r="O153" s="72">
        <v>2113.4634146341464</v>
      </c>
      <c r="P153" s="72"/>
      <c r="Q153" s="72"/>
      <c r="R153" s="73">
        <v>704.48780487804879</v>
      </c>
      <c r="S153" s="71">
        <v>1403</v>
      </c>
      <c r="T153" s="72">
        <v>1452</v>
      </c>
      <c r="U153" s="72">
        <v>1396</v>
      </c>
      <c r="V153" s="72">
        <v>1375</v>
      </c>
      <c r="W153" s="72">
        <v>1393</v>
      </c>
      <c r="X153" s="73">
        <v>1399</v>
      </c>
      <c r="Y153" s="71">
        <v>1078.8</v>
      </c>
      <c r="Z153" s="72">
        <v>1089</v>
      </c>
      <c r="AA153" s="72">
        <v>1098</v>
      </c>
      <c r="AB153" s="72">
        <v>1065</v>
      </c>
      <c r="AC153" s="72">
        <v>1062</v>
      </c>
      <c r="AD153" s="73">
        <v>1080</v>
      </c>
      <c r="AE153" s="71"/>
      <c r="AF153" s="72"/>
      <c r="AG153" s="72"/>
      <c r="AH153" s="72"/>
      <c r="AI153" s="72"/>
      <c r="AJ153" s="73"/>
      <c r="AK153" s="71"/>
      <c r="AL153" s="72"/>
      <c r="AM153" s="72"/>
      <c r="AN153" s="72"/>
      <c r="AO153" s="72"/>
      <c r="AP153" s="73"/>
      <c r="AQ153" s="71">
        <v>359</v>
      </c>
      <c r="AR153" s="72">
        <v>363</v>
      </c>
      <c r="AS153" s="72">
        <v>366</v>
      </c>
      <c r="AT153" s="72">
        <v>354</v>
      </c>
      <c r="AU153" s="72">
        <v>355</v>
      </c>
      <c r="AV153" s="73">
        <v>357</v>
      </c>
      <c r="AW153" s="75">
        <v>0.35498635198103479</v>
      </c>
      <c r="AX153" s="76">
        <v>2.5876092530811245</v>
      </c>
      <c r="AY153" s="76">
        <v>1.0332515371253681</v>
      </c>
      <c r="AZ153" s="76">
        <v>-1.2982850368082999</v>
      </c>
      <c r="BA153" s="76">
        <v>-0.73306404918801471</v>
      </c>
      <c r="BB153" s="77">
        <v>0.18542005569492925</v>
      </c>
      <c r="BC153" s="65"/>
      <c r="BD153" s="78"/>
      <c r="BE153" s="78"/>
      <c r="BF153" s="78"/>
      <c r="BG153" s="78"/>
      <c r="BH153" s="70"/>
      <c r="BI153" s="65"/>
      <c r="BJ153" s="78"/>
      <c r="BK153" s="78"/>
      <c r="BL153" s="78"/>
      <c r="BM153" s="78"/>
      <c r="BN153" s="70"/>
      <c r="BO153" s="65"/>
      <c r="BP153" s="78"/>
      <c r="BQ153" s="78"/>
      <c r="BR153" s="78"/>
      <c r="BS153" s="78"/>
      <c r="BT153" s="70"/>
      <c r="BU153" s="65"/>
      <c r="BV153" s="78"/>
      <c r="BW153" s="78"/>
      <c r="BX153" s="78"/>
      <c r="BY153" s="78"/>
      <c r="BZ153" s="70"/>
      <c r="CA153" s="80"/>
      <c r="CB153" s="78"/>
      <c r="CC153" s="78"/>
      <c r="CD153" s="78"/>
      <c r="CE153" s="78"/>
      <c r="CF153" s="70"/>
    </row>
    <row r="154" spans="1:84" ht="12" customHeight="1">
      <c r="A154" s="2"/>
      <c r="B154" s="64">
        <v>142</v>
      </c>
      <c r="C154" s="65">
        <v>10</v>
      </c>
      <c r="D154" s="66" t="s">
        <v>9</v>
      </c>
      <c r="E154" s="69" t="s">
        <v>99</v>
      </c>
      <c r="F154" s="70"/>
      <c r="G154" s="71">
        <v>2552.7960975609758</v>
      </c>
      <c r="H154" s="72">
        <v>1848.3082926829268</v>
      </c>
      <c r="I154" s="72">
        <v>352.2439024390244</v>
      </c>
      <c r="J154" s="72"/>
      <c r="K154" s="72"/>
      <c r="L154" s="73">
        <v>352.2439024390244</v>
      </c>
      <c r="M154" s="71">
        <v>5105.5921951219516</v>
      </c>
      <c r="N154" s="72">
        <v>3696.6165853658536</v>
      </c>
      <c r="O154" s="72">
        <v>704.48780487804879</v>
      </c>
      <c r="P154" s="72"/>
      <c r="Q154" s="72"/>
      <c r="R154" s="73">
        <v>704.48780487804879</v>
      </c>
      <c r="S154" s="71">
        <v>1838.6</v>
      </c>
      <c r="T154" s="72">
        <v>1765</v>
      </c>
      <c r="U154" s="72">
        <v>1901</v>
      </c>
      <c r="V154" s="72">
        <v>1827</v>
      </c>
      <c r="W154" s="72">
        <v>1916</v>
      </c>
      <c r="X154" s="73">
        <v>1784</v>
      </c>
      <c r="Y154" s="71">
        <v>346</v>
      </c>
      <c r="Z154" s="72">
        <v>348</v>
      </c>
      <c r="AA154" s="72">
        <v>368</v>
      </c>
      <c r="AB154" s="72">
        <v>333</v>
      </c>
      <c r="AC154" s="72">
        <v>334</v>
      </c>
      <c r="AD154" s="73">
        <v>347</v>
      </c>
      <c r="AE154" s="71"/>
      <c r="AF154" s="72"/>
      <c r="AG154" s="72"/>
      <c r="AH154" s="72"/>
      <c r="AI154" s="72"/>
      <c r="AJ154" s="73"/>
      <c r="AK154" s="71"/>
      <c r="AL154" s="72"/>
      <c r="AM154" s="72"/>
      <c r="AN154" s="72"/>
      <c r="AO154" s="72"/>
      <c r="AP154" s="73"/>
      <c r="AQ154" s="71">
        <v>356.8</v>
      </c>
      <c r="AR154" s="72">
        <v>370</v>
      </c>
      <c r="AS154" s="72">
        <v>365</v>
      </c>
      <c r="AT154" s="72">
        <v>352</v>
      </c>
      <c r="AU154" s="72">
        <v>349</v>
      </c>
      <c r="AV154" s="73">
        <v>348</v>
      </c>
      <c r="AW154" s="75">
        <v>-0.44641628729626959</v>
      </c>
      <c r="AX154" s="76">
        <v>-2.7341038960244868</v>
      </c>
      <c r="AY154" s="76">
        <v>3.1809787909268916</v>
      </c>
      <c r="AZ154" s="76">
        <v>-1.5980946382656125</v>
      </c>
      <c r="BA154" s="76">
        <v>1.8099331350110104</v>
      </c>
      <c r="BB154" s="77">
        <v>-2.8907948281291618</v>
      </c>
      <c r="BC154" s="65"/>
      <c r="BD154" s="78"/>
      <c r="BE154" s="78"/>
      <c r="BF154" s="78"/>
      <c r="BG154" s="78"/>
      <c r="BH154" s="70"/>
      <c r="BI154" s="65"/>
      <c r="BJ154" s="78"/>
      <c r="BK154" s="78"/>
      <c r="BL154" s="78"/>
      <c r="BM154" s="78"/>
      <c r="BN154" s="70"/>
      <c r="BO154" s="65"/>
      <c r="BP154" s="78"/>
      <c r="BQ154" s="78"/>
      <c r="BR154" s="78"/>
      <c r="BS154" s="78"/>
      <c r="BT154" s="70"/>
      <c r="BU154" s="65"/>
      <c r="BV154" s="78"/>
      <c r="BW154" s="78"/>
      <c r="BX154" s="78"/>
      <c r="BY154" s="78"/>
      <c r="BZ154" s="70"/>
      <c r="CA154" s="80"/>
      <c r="CB154" s="78"/>
      <c r="CC154" s="78"/>
      <c r="CD154" s="78"/>
      <c r="CE154" s="78"/>
      <c r="CF154" s="70"/>
    </row>
    <row r="155" spans="1:84" ht="12" customHeight="1">
      <c r="A155" s="2"/>
      <c r="B155" s="64">
        <v>143</v>
      </c>
      <c r="C155" s="65">
        <v>10</v>
      </c>
      <c r="D155" s="66" t="s">
        <v>9</v>
      </c>
      <c r="E155" s="69" t="s">
        <v>168</v>
      </c>
      <c r="F155" s="70"/>
      <c r="G155" s="71">
        <v>2837.151219512195</v>
      </c>
      <c r="H155" s="72">
        <v>2132.6634146341462</v>
      </c>
      <c r="I155" s="72">
        <v>352.2439024390244</v>
      </c>
      <c r="J155" s="72"/>
      <c r="K155" s="72"/>
      <c r="L155" s="73">
        <v>352.2439024390244</v>
      </c>
      <c r="M155" s="71">
        <v>5674.30243902439</v>
      </c>
      <c r="N155" s="72">
        <v>4265.3268292682924</v>
      </c>
      <c r="O155" s="72">
        <v>704.48780487804879</v>
      </c>
      <c r="P155" s="72"/>
      <c r="Q155" s="72"/>
      <c r="R155" s="73">
        <v>704.48780487804879</v>
      </c>
      <c r="S155" s="71">
        <v>2125</v>
      </c>
      <c r="T155" s="72">
        <v>2086</v>
      </c>
      <c r="U155" s="72">
        <v>2160</v>
      </c>
      <c r="V155" s="72">
        <v>2164</v>
      </c>
      <c r="W155" s="72">
        <v>2133</v>
      </c>
      <c r="X155" s="73">
        <v>2082</v>
      </c>
      <c r="Y155" s="71">
        <v>351</v>
      </c>
      <c r="Z155" s="72">
        <v>354</v>
      </c>
      <c r="AA155" s="72">
        <v>351</v>
      </c>
      <c r="AB155" s="72">
        <v>345</v>
      </c>
      <c r="AC155" s="72">
        <v>360</v>
      </c>
      <c r="AD155" s="73">
        <v>345</v>
      </c>
      <c r="AE155" s="71"/>
      <c r="AF155" s="72"/>
      <c r="AG155" s="72"/>
      <c r="AH155" s="72"/>
      <c r="AI155" s="72"/>
      <c r="AJ155" s="73"/>
      <c r="AK155" s="71"/>
      <c r="AL155" s="72"/>
      <c r="AM155" s="72"/>
      <c r="AN155" s="72"/>
      <c r="AO155" s="72"/>
      <c r="AP155" s="73"/>
      <c r="AQ155" s="71">
        <v>354.8</v>
      </c>
      <c r="AR155" s="72">
        <v>346</v>
      </c>
      <c r="AS155" s="72">
        <v>336</v>
      </c>
      <c r="AT155" s="72">
        <v>358</v>
      </c>
      <c r="AU155" s="72">
        <v>373</v>
      </c>
      <c r="AV155" s="73">
        <v>361</v>
      </c>
      <c r="AW155" s="75">
        <v>-0.22385904101673848</v>
      </c>
      <c r="AX155" s="76">
        <v>-1.8029077604467481</v>
      </c>
      <c r="AY155" s="76">
        <v>0.34713625484856792</v>
      </c>
      <c r="AZ155" s="76">
        <v>1.0520687188798172</v>
      </c>
      <c r="BA155" s="76">
        <v>1.0168220956782603</v>
      </c>
      <c r="BB155" s="77">
        <v>-1.7324145140436231</v>
      </c>
      <c r="BC155" s="65"/>
      <c r="BD155" s="78"/>
      <c r="BE155" s="78"/>
      <c r="BF155" s="78"/>
      <c r="BG155" s="78"/>
      <c r="BH155" s="70"/>
      <c r="BI155" s="65"/>
      <c r="BJ155" s="78"/>
      <c r="BK155" s="78"/>
      <c r="BL155" s="78"/>
      <c r="BM155" s="78"/>
      <c r="BN155" s="70"/>
      <c r="BO155" s="65"/>
      <c r="BP155" s="78"/>
      <c r="BQ155" s="78"/>
      <c r="BR155" s="78"/>
      <c r="BS155" s="78"/>
      <c r="BT155" s="70"/>
      <c r="BU155" s="65"/>
      <c r="BV155" s="78"/>
      <c r="BW155" s="78"/>
      <c r="BX155" s="78"/>
      <c r="BY155" s="78"/>
      <c r="BZ155" s="70"/>
      <c r="CA155" s="80"/>
      <c r="CB155" s="78"/>
      <c r="CC155" s="78"/>
      <c r="CD155" s="78"/>
      <c r="CE155" s="78"/>
      <c r="CF155" s="70"/>
    </row>
    <row r="156" spans="1:84" ht="12" customHeight="1">
      <c r="A156" s="2"/>
      <c r="B156" s="64">
        <v>144</v>
      </c>
      <c r="C156" s="65">
        <v>10</v>
      </c>
      <c r="D156" s="66" t="s">
        <v>9</v>
      </c>
      <c r="E156" s="69" t="s">
        <v>169</v>
      </c>
      <c r="F156" s="70"/>
      <c r="G156" s="71">
        <v>3541.6390243902433</v>
      </c>
      <c r="H156" s="72">
        <v>2132.6634146341462</v>
      </c>
      <c r="I156" s="72">
        <v>1056.7317073170732</v>
      </c>
      <c r="J156" s="72"/>
      <c r="K156" s="72"/>
      <c r="L156" s="73">
        <v>352.2439024390244</v>
      </c>
      <c r="M156" s="71">
        <v>7083.2780487804866</v>
      </c>
      <c r="N156" s="72">
        <v>4265.3268292682924</v>
      </c>
      <c r="O156" s="72">
        <v>2113.4634146341464</v>
      </c>
      <c r="P156" s="72"/>
      <c r="Q156" s="72"/>
      <c r="R156" s="73">
        <v>704.48780487804879</v>
      </c>
      <c r="S156" s="71">
        <v>2121.1999999999998</v>
      </c>
      <c r="T156" s="72">
        <v>2065</v>
      </c>
      <c r="U156" s="72">
        <v>2155</v>
      </c>
      <c r="V156" s="72">
        <v>2223</v>
      </c>
      <c r="W156" s="72">
        <v>2011</v>
      </c>
      <c r="X156" s="73">
        <v>2152</v>
      </c>
      <c r="Y156" s="71">
        <v>1030.2</v>
      </c>
      <c r="Z156" s="72">
        <v>1029</v>
      </c>
      <c r="AA156" s="72">
        <v>1065</v>
      </c>
      <c r="AB156" s="72">
        <v>1029</v>
      </c>
      <c r="AC156" s="72">
        <v>999</v>
      </c>
      <c r="AD156" s="73">
        <v>1029</v>
      </c>
      <c r="AE156" s="71"/>
      <c r="AF156" s="72"/>
      <c r="AG156" s="72"/>
      <c r="AH156" s="72"/>
      <c r="AI156" s="72"/>
      <c r="AJ156" s="73"/>
      <c r="AK156" s="71"/>
      <c r="AL156" s="72"/>
      <c r="AM156" s="72"/>
      <c r="AN156" s="72"/>
      <c r="AO156" s="72"/>
      <c r="AP156" s="73"/>
      <c r="AQ156" s="71">
        <v>339</v>
      </c>
      <c r="AR156" s="72">
        <v>346</v>
      </c>
      <c r="AS156" s="72">
        <v>343</v>
      </c>
      <c r="AT156" s="72">
        <v>333</v>
      </c>
      <c r="AU156" s="72">
        <v>340</v>
      </c>
      <c r="AV156" s="73">
        <v>333</v>
      </c>
      <c r="AW156" s="75">
        <v>-1.4467602157468673</v>
      </c>
      <c r="AX156" s="76">
        <v>-2.8698301461635323</v>
      </c>
      <c r="AY156" s="76">
        <v>0.60313813640096026</v>
      </c>
      <c r="AZ156" s="76">
        <v>1.2243194552336467</v>
      </c>
      <c r="BA156" s="76">
        <v>-5.411026450479028</v>
      </c>
      <c r="BB156" s="77">
        <v>-0.78040207372636061</v>
      </c>
      <c r="BC156" s="65"/>
      <c r="BD156" s="78"/>
      <c r="BE156" s="78"/>
      <c r="BF156" s="78"/>
      <c r="BG156" s="78"/>
      <c r="BH156" s="70"/>
      <c r="BI156" s="65"/>
      <c r="BJ156" s="78"/>
      <c r="BK156" s="78"/>
      <c r="BL156" s="78"/>
      <c r="BM156" s="78"/>
      <c r="BN156" s="70"/>
      <c r="BO156" s="65"/>
      <c r="BP156" s="78"/>
      <c r="BQ156" s="78"/>
      <c r="BR156" s="78"/>
      <c r="BS156" s="78"/>
      <c r="BT156" s="70"/>
      <c r="BU156" s="65"/>
      <c r="BV156" s="78"/>
      <c r="BW156" s="78"/>
      <c r="BX156" s="78"/>
      <c r="BY156" s="78"/>
      <c r="BZ156" s="70"/>
      <c r="CA156" s="80"/>
      <c r="CB156" s="78"/>
      <c r="CC156" s="78"/>
      <c r="CD156" s="78"/>
      <c r="CE156" s="78"/>
      <c r="CF156" s="70"/>
    </row>
    <row r="157" spans="1:84" ht="12" customHeight="1">
      <c r="A157" s="2"/>
      <c r="B157" s="64">
        <v>145</v>
      </c>
      <c r="C157" s="65">
        <v>10</v>
      </c>
      <c r="D157" s="66" t="s">
        <v>9</v>
      </c>
      <c r="E157" s="69" t="s">
        <v>170</v>
      </c>
      <c r="F157" s="70"/>
      <c r="G157" s="71">
        <v>3476.9502439024391</v>
      </c>
      <c r="H157" s="72">
        <v>2772.4624390243903</v>
      </c>
      <c r="I157" s="72">
        <v>352.2439024390244</v>
      </c>
      <c r="J157" s="72"/>
      <c r="K157" s="72"/>
      <c r="L157" s="73">
        <v>352.2439024390244</v>
      </c>
      <c r="M157" s="71">
        <v>6953.9004878048781</v>
      </c>
      <c r="N157" s="72">
        <v>5544.9248780487806</v>
      </c>
      <c r="O157" s="72">
        <v>704.48780487804879</v>
      </c>
      <c r="P157" s="72"/>
      <c r="Q157" s="72"/>
      <c r="R157" s="73">
        <v>704.48780487804879</v>
      </c>
      <c r="S157" s="71">
        <v>2751.6</v>
      </c>
      <c r="T157" s="72">
        <v>2698</v>
      </c>
      <c r="U157" s="72">
        <v>2779</v>
      </c>
      <c r="V157" s="72">
        <v>2782</v>
      </c>
      <c r="W157" s="72">
        <v>2808</v>
      </c>
      <c r="X157" s="73">
        <v>2691</v>
      </c>
      <c r="Y157" s="71">
        <v>358.6</v>
      </c>
      <c r="Z157" s="72">
        <v>353</v>
      </c>
      <c r="AA157" s="72">
        <v>347</v>
      </c>
      <c r="AB157" s="72">
        <v>358</v>
      </c>
      <c r="AC157" s="72">
        <v>375</v>
      </c>
      <c r="AD157" s="73">
        <v>360</v>
      </c>
      <c r="AE157" s="71"/>
      <c r="AF157" s="72"/>
      <c r="AG157" s="72"/>
      <c r="AH157" s="72"/>
      <c r="AI157" s="72"/>
      <c r="AJ157" s="73"/>
      <c r="AK157" s="71"/>
      <c r="AL157" s="72"/>
      <c r="AM157" s="72"/>
      <c r="AN157" s="72"/>
      <c r="AO157" s="72"/>
      <c r="AP157" s="73"/>
      <c r="AQ157" s="71">
        <v>343.4</v>
      </c>
      <c r="AR157" s="72">
        <v>352</v>
      </c>
      <c r="AS157" s="72">
        <v>342</v>
      </c>
      <c r="AT157" s="72">
        <v>333</v>
      </c>
      <c r="AU157" s="72">
        <v>340</v>
      </c>
      <c r="AV157" s="73">
        <v>350</v>
      </c>
      <c r="AW157" s="75">
        <v>-0.67157256401321197</v>
      </c>
      <c r="AX157" s="76">
        <v>-2.1268709275355957</v>
      </c>
      <c r="AY157" s="76">
        <v>-0.25741650799102622</v>
      </c>
      <c r="AZ157" s="76">
        <v>-0.11361232187221404</v>
      </c>
      <c r="BA157" s="76">
        <v>1.32442953931593</v>
      </c>
      <c r="BB157" s="77">
        <v>-2.1843926019831206</v>
      </c>
      <c r="BC157" s="65"/>
      <c r="BD157" s="78"/>
      <c r="BE157" s="78"/>
      <c r="BF157" s="78"/>
      <c r="BG157" s="78"/>
      <c r="BH157" s="70"/>
      <c r="BI157" s="65"/>
      <c r="BJ157" s="78"/>
      <c r="BK157" s="78"/>
      <c r="BL157" s="78"/>
      <c r="BM157" s="78"/>
      <c r="BN157" s="70"/>
      <c r="BO157" s="65"/>
      <c r="BP157" s="78"/>
      <c r="BQ157" s="78"/>
      <c r="BR157" s="78"/>
      <c r="BS157" s="78"/>
      <c r="BT157" s="70"/>
      <c r="BU157" s="65"/>
      <c r="BV157" s="78"/>
      <c r="BW157" s="78"/>
      <c r="BX157" s="78"/>
      <c r="BY157" s="78"/>
      <c r="BZ157" s="70"/>
      <c r="CA157" s="80"/>
      <c r="CB157" s="78"/>
      <c r="CC157" s="78"/>
      <c r="CD157" s="78"/>
      <c r="CE157" s="78"/>
      <c r="CF157" s="70"/>
    </row>
    <row r="158" spans="1:84" ht="12" customHeight="1">
      <c r="A158" s="2" t="s">
        <v>166</v>
      </c>
      <c r="B158" s="64">
        <v>146</v>
      </c>
      <c r="C158" s="65">
        <v>10</v>
      </c>
      <c r="D158" s="66" t="s">
        <v>9</v>
      </c>
      <c r="E158" s="69" t="s">
        <v>103</v>
      </c>
      <c r="F158" s="70"/>
      <c r="G158" s="71">
        <v>2126.2634146341461</v>
      </c>
      <c r="H158" s="72">
        <v>1421.7756097560975</v>
      </c>
      <c r="I158" s="72">
        <v>352.2439024390244</v>
      </c>
      <c r="J158" s="72"/>
      <c r="K158" s="72"/>
      <c r="L158" s="73">
        <v>352.2439024390244</v>
      </c>
      <c r="M158" s="71">
        <v>4252.5268292682922</v>
      </c>
      <c r="N158" s="72">
        <v>2843.5512195121951</v>
      </c>
      <c r="O158" s="72">
        <v>704.48780487804879</v>
      </c>
      <c r="P158" s="72"/>
      <c r="Q158" s="72"/>
      <c r="R158" s="73">
        <v>704.48780487804879</v>
      </c>
      <c r="S158" s="71">
        <v>1429.8</v>
      </c>
      <c r="T158" s="72">
        <v>1457</v>
      </c>
      <c r="U158" s="72">
        <v>1450</v>
      </c>
      <c r="V158" s="72">
        <v>1370</v>
      </c>
      <c r="W158" s="72">
        <v>1410</v>
      </c>
      <c r="X158" s="73">
        <v>1462</v>
      </c>
      <c r="Y158" s="71">
        <v>343</v>
      </c>
      <c r="Z158" s="72">
        <v>341</v>
      </c>
      <c r="AA158" s="72">
        <v>348</v>
      </c>
      <c r="AB158" s="72">
        <v>336</v>
      </c>
      <c r="AC158" s="72">
        <v>336</v>
      </c>
      <c r="AD158" s="73">
        <v>354</v>
      </c>
      <c r="AE158" s="71"/>
      <c r="AF158" s="72"/>
      <c r="AG158" s="72"/>
      <c r="AH158" s="72"/>
      <c r="AI158" s="72"/>
      <c r="AJ158" s="73"/>
      <c r="AK158" s="71"/>
      <c r="AL158" s="72"/>
      <c r="AM158" s="72"/>
      <c r="AN158" s="72"/>
      <c r="AO158" s="72"/>
      <c r="AP158" s="73"/>
      <c r="AQ158" s="71">
        <v>366</v>
      </c>
      <c r="AR158" s="72">
        <v>376</v>
      </c>
      <c r="AS158" s="72">
        <v>363</v>
      </c>
      <c r="AT158" s="72">
        <v>378</v>
      </c>
      <c r="AU158" s="72">
        <v>346</v>
      </c>
      <c r="AV158" s="73">
        <v>367</v>
      </c>
      <c r="AW158" s="75">
        <v>0.58960640904461847</v>
      </c>
      <c r="AX158" s="76">
        <v>2.245092731093612</v>
      </c>
      <c r="AY158" s="76">
        <v>1.6336915326096157</v>
      </c>
      <c r="AZ158" s="76">
        <v>-1.9876847968725464</v>
      </c>
      <c r="BA158" s="76">
        <v>-1.6114379054977812</v>
      </c>
      <c r="BB158" s="77">
        <v>2.6683704838902145</v>
      </c>
      <c r="BC158" s="65"/>
      <c r="BD158" s="78"/>
      <c r="BE158" s="78"/>
      <c r="BF158" s="78"/>
      <c r="BG158" s="78"/>
      <c r="BH158" s="70"/>
      <c r="BI158" s="65"/>
      <c r="BJ158" s="78"/>
      <c r="BK158" s="78"/>
      <c r="BL158" s="78"/>
      <c r="BM158" s="78"/>
      <c r="BN158" s="70"/>
      <c r="BO158" s="65"/>
      <c r="BP158" s="78"/>
      <c r="BQ158" s="78"/>
      <c r="BR158" s="78"/>
      <c r="BS158" s="78"/>
      <c r="BT158" s="70"/>
      <c r="BU158" s="65"/>
      <c r="BV158" s="78"/>
      <c r="BW158" s="78"/>
      <c r="BX158" s="78"/>
      <c r="BY158" s="78"/>
      <c r="BZ158" s="70"/>
      <c r="CA158" s="80"/>
      <c r="CB158" s="78"/>
      <c r="CC158" s="78"/>
      <c r="CD158" s="78"/>
      <c r="CE158" s="78"/>
      <c r="CF158" s="70"/>
    </row>
    <row r="159" spans="1:84" ht="12" customHeight="1">
      <c r="A159" s="2" t="s">
        <v>166</v>
      </c>
      <c r="B159" s="64">
        <v>147</v>
      </c>
      <c r="C159" s="65">
        <v>10</v>
      </c>
      <c r="D159" s="66" t="s">
        <v>9</v>
      </c>
      <c r="E159" s="69" t="s">
        <v>171</v>
      </c>
      <c r="F159" s="70"/>
      <c r="G159" s="71">
        <v>2830.7512195121953</v>
      </c>
      <c r="H159" s="72">
        <v>1421.7756097560975</v>
      </c>
      <c r="I159" s="72">
        <v>1056.7317073170732</v>
      </c>
      <c r="J159" s="72"/>
      <c r="K159" s="72"/>
      <c r="L159" s="73">
        <v>352.2439024390244</v>
      </c>
      <c r="M159" s="71">
        <v>5661.5024390243907</v>
      </c>
      <c r="N159" s="72">
        <v>2843.5512195121951</v>
      </c>
      <c r="O159" s="72">
        <v>2113.4634146341464</v>
      </c>
      <c r="P159" s="72"/>
      <c r="Q159" s="72"/>
      <c r="R159" s="73">
        <v>704.48780487804879</v>
      </c>
      <c r="S159" s="71">
        <v>1403</v>
      </c>
      <c r="T159" s="72">
        <v>1452</v>
      </c>
      <c r="U159" s="72">
        <v>1396</v>
      </c>
      <c r="V159" s="72">
        <v>1375</v>
      </c>
      <c r="W159" s="72">
        <v>1393</v>
      </c>
      <c r="X159" s="73">
        <v>1399</v>
      </c>
      <c r="Y159" s="71">
        <v>1078.8</v>
      </c>
      <c r="Z159" s="72">
        <v>1089</v>
      </c>
      <c r="AA159" s="72">
        <v>1098</v>
      </c>
      <c r="AB159" s="72">
        <v>1065</v>
      </c>
      <c r="AC159" s="72">
        <v>1062</v>
      </c>
      <c r="AD159" s="73">
        <v>1080</v>
      </c>
      <c r="AE159" s="71"/>
      <c r="AF159" s="72"/>
      <c r="AG159" s="72"/>
      <c r="AH159" s="72"/>
      <c r="AI159" s="72"/>
      <c r="AJ159" s="73"/>
      <c r="AK159" s="71"/>
      <c r="AL159" s="72"/>
      <c r="AM159" s="72"/>
      <c r="AN159" s="72"/>
      <c r="AO159" s="72"/>
      <c r="AP159" s="73"/>
      <c r="AQ159" s="71">
        <v>359</v>
      </c>
      <c r="AR159" s="72">
        <v>363</v>
      </c>
      <c r="AS159" s="72">
        <v>366</v>
      </c>
      <c r="AT159" s="72">
        <v>354</v>
      </c>
      <c r="AU159" s="72">
        <v>355</v>
      </c>
      <c r="AV159" s="73">
        <v>357</v>
      </c>
      <c r="AW159" s="75">
        <v>0.35498635198103479</v>
      </c>
      <c r="AX159" s="76">
        <v>2.5876092530811245</v>
      </c>
      <c r="AY159" s="76">
        <v>1.0332515371253681</v>
      </c>
      <c r="AZ159" s="76">
        <v>-1.2982850368082999</v>
      </c>
      <c r="BA159" s="76">
        <v>-0.73306404918801471</v>
      </c>
      <c r="BB159" s="77">
        <v>0.18542005569492925</v>
      </c>
      <c r="BC159" s="65"/>
      <c r="BD159" s="78"/>
      <c r="BE159" s="78"/>
      <c r="BF159" s="78"/>
      <c r="BG159" s="78"/>
      <c r="BH159" s="70"/>
      <c r="BI159" s="65"/>
      <c r="BJ159" s="78"/>
      <c r="BK159" s="78"/>
      <c r="BL159" s="78"/>
      <c r="BM159" s="78"/>
      <c r="BN159" s="70"/>
      <c r="BO159" s="65"/>
      <c r="BP159" s="78"/>
      <c r="BQ159" s="78"/>
      <c r="BR159" s="78"/>
      <c r="BS159" s="78"/>
      <c r="BT159" s="70"/>
      <c r="BU159" s="65"/>
      <c r="BV159" s="78"/>
      <c r="BW159" s="78"/>
      <c r="BX159" s="78"/>
      <c r="BY159" s="78"/>
      <c r="BZ159" s="70"/>
      <c r="CA159" s="80"/>
      <c r="CB159" s="78"/>
      <c r="CC159" s="78"/>
      <c r="CD159" s="78"/>
      <c r="CE159" s="78"/>
      <c r="CF159" s="70"/>
    </row>
    <row r="160" spans="1:84" ht="12" customHeight="1">
      <c r="A160" s="2" t="s">
        <v>166</v>
      </c>
      <c r="B160" s="64">
        <v>148</v>
      </c>
      <c r="C160" s="65">
        <v>10</v>
      </c>
      <c r="D160" s="66" t="s">
        <v>9</v>
      </c>
      <c r="E160" s="69" t="s">
        <v>108</v>
      </c>
      <c r="F160" s="70"/>
      <c r="G160" s="71">
        <v>2552.7960975609758</v>
      </c>
      <c r="H160" s="72">
        <v>1848.3082926829268</v>
      </c>
      <c r="I160" s="72">
        <v>352.2439024390244</v>
      </c>
      <c r="J160" s="72"/>
      <c r="K160" s="72"/>
      <c r="L160" s="73">
        <v>352.2439024390244</v>
      </c>
      <c r="M160" s="71">
        <v>5105.5921951219516</v>
      </c>
      <c r="N160" s="72">
        <v>3696.6165853658536</v>
      </c>
      <c r="O160" s="72">
        <v>704.48780487804879</v>
      </c>
      <c r="P160" s="72"/>
      <c r="Q160" s="72"/>
      <c r="R160" s="73">
        <v>704.48780487804879</v>
      </c>
      <c r="S160" s="71">
        <v>1838.6</v>
      </c>
      <c r="T160" s="72">
        <v>1765</v>
      </c>
      <c r="U160" s="72">
        <v>1901</v>
      </c>
      <c r="V160" s="72">
        <v>1827</v>
      </c>
      <c r="W160" s="72">
        <v>1916</v>
      </c>
      <c r="X160" s="73">
        <v>1784</v>
      </c>
      <c r="Y160" s="71">
        <v>346</v>
      </c>
      <c r="Z160" s="72">
        <v>348</v>
      </c>
      <c r="AA160" s="72">
        <v>368</v>
      </c>
      <c r="AB160" s="72">
        <v>333</v>
      </c>
      <c r="AC160" s="72">
        <v>334</v>
      </c>
      <c r="AD160" s="73">
        <v>347</v>
      </c>
      <c r="AE160" s="71"/>
      <c r="AF160" s="72"/>
      <c r="AG160" s="72"/>
      <c r="AH160" s="72"/>
      <c r="AI160" s="72"/>
      <c r="AJ160" s="73"/>
      <c r="AK160" s="71"/>
      <c r="AL160" s="72"/>
      <c r="AM160" s="72"/>
      <c r="AN160" s="72"/>
      <c r="AO160" s="72"/>
      <c r="AP160" s="73"/>
      <c r="AQ160" s="71">
        <v>356.8</v>
      </c>
      <c r="AR160" s="72">
        <v>370</v>
      </c>
      <c r="AS160" s="72">
        <v>365</v>
      </c>
      <c r="AT160" s="72">
        <v>352</v>
      </c>
      <c r="AU160" s="72">
        <v>349</v>
      </c>
      <c r="AV160" s="73">
        <v>348</v>
      </c>
      <c r="AW160" s="75">
        <v>-0.44641628729626959</v>
      </c>
      <c r="AX160" s="76">
        <v>-2.7341038960244868</v>
      </c>
      <c r="AY160" s="76">
        <v>3.1809787909268916</v>
      </c>
      <c r="AZ160" s="76">
        <v>-1.5980946382656125</v>
      </c>
      <c r="BA160" s="76">
        <v>1.8099331350110104</v>
      </c>
      <c r="BB160" s="77">
        <v>-2.8907948281291618</v>
      </c>
      <c r="BC160" s="65"/>
      <c r="BD160" s="78"/>
      <c r="BE160" s="78"/>
      <c r="BF160" s="78"/>
      <c r="BG160" s="78"/>
      <c r="BH160" s="70"/>
      <c r="BI160" s="65"/>
      <c r="BJ160" s="78"/>
      <c r="BK160" s="78"/>
      <c r="BL160" s="78"/>
      <c r="BM160" s="78"/>
      <c r="BN160" s="70"/>
      <c r="BO160" s="65"/>
      <c r="BP160" s="78"/>
      <c r="BQ160" s="78"/>
      <c r="BR160" s="78"/>
      <c r="BS160" s="78"/>
      <c r="BT160" s="70"/>
      <c r="BU160" s="65"/>
      <c r="BV160" s="78"/>
      <c r="BW160" s="78"/>
      <c r="BX160" s="78"/>
      <c r="BY160" s="78"/>
      <c r="BZ160" s="70"/>
      <c r="CA160" s="80"/>
      <c r="CB160" s="78"/>
      <c r="CC160" s="78"/>
      <c r="CD160" s="78"/>
      <c r="CE160" s="78"/>
      <c r="CF160" s="70"/>
    </row>
    <row r="161" spans="1:84" ht="12" customHeight="1">
      <c r="A161" s="2"/>
      <c r="B161" s="64">
        <v>149</v>
      </c>
      <c r="C161" s="65">
        <v>10</v>
      </c>
      <c r="D161" s="66" t="s">
        <v>10</v>
      </c>
      <c r="E161" s="69" t="s">
        <v>67</v>
      </c>
      <c r="F161" s="70"/>
      <c r="G161" s="71">
        <v>1669.2780487804878</v>
      </c>
      <c r="H161" s="72">
        <v>1669.2780487804878</v>
      </c>
      <c r="I161" s="72"/>
      <c r="J161" s="72"/>
      <c r="K161" s="72"/>
      <c r="L161" s="73"/>
      <c r="M161" s="71">
        <v>3338.5560975609756</v>
      </c>
      <c r="N161" s="72">
        <v>3338.5560975609756</v>
      </c>
      <c r="O161" s="72"/>
      <c r="P161" s="72"/>
      <c r="Q161" s="72"/>
      <c r="R161" s="73"/>
      <c r="S161" s="71">
        <v>1667.9611650485435</v>
      </c>
      <c r="T161" s="72">
        <v>1701.9417475728155</v>
      </c>
      <c r="U161" s="72">
        <v>1639.8058252427184</v>
      </c>
      <c r="V161" s="72">
        <v>1668.9320388349515</v>
      </c>
      <c r="W161" s="72">
        <v>1648.5436893203882</v>
      </c>
      <c r="X161" s="73">
        <v>1680.5825242718447</v>
      </c>
      <c r="Y161" s="71"/>
      <c r="Z161" s="72"/>
      <c r="AA161" s="72"/>
      <c r="AB161" s="72"/>
      <c r="AC161" s="72"/>
      <c r="AD161" s="73"/>
      <c r="AE161" s="71"/>
      <c r="AF161" s="72"/>
      <c r="AG161" s="72"/>
      <c r="AH161" s="72"/>
      <c r="AI161" s="72"/>
      <c r="AJ161" s="73"/>
      <c r="AK161" s="71"/>
      <c r="AL161" s="72"/>
      <c r="AM161" s="72"/>
      <c r="AN161" s="72"/>
      <c r="AO161" s="72"/>
      <c r="AP161" s="73"/>
      <c r="AQ161" s="71"/>
      <c r="AR161" s="72"/>
      <c r="AS161" s="72"/>
      <c r="AT161" s="72"/>
      <c r="AU161" s="72"/>
      <c r="AV161" s="73"/>
      <c r="AW161" s="75">
        <v>-7.8889417668093209E-2</v>
      </c>
      <c r="AX161" s="76">
        <v>1.9567560249289073</v>
      </c>
      <c r="AY161" s="76">
        <v>-1.7655670701055892</v>
      </c>
      <c r="AZ161" s="76">
        <v>-2.0728119308166537E-2</v>
      </c>
      <c r="BA161" s="76">
        <v>-1.2421153848663713</v>
      </c>
      <c r="BB161" s="77">
        <v>0.67720746101078699</v>
      </c>
      <c r="BC161" s="65"/>
      <c r="BD161" s="78"/>
      <c r="BE161" s="78"/>
      <c r="BF161" s="78"/>
      <c r="BG161" s="78"/>
      <c r="BH161" s="70"/>
      <c r="BI161" s="65"/>
      <c r="BJ161" s="78"/>
      <c r="BK161" s="78"/>
      <c r="BL161" s="78"/>
      <c r="BM161" s="78"/>
      <c r="BN161" s="70"/>
      <c r="BO161" s="65"/>
      <c r="BP161" s="78"/>
      <c r="BQ161" s="78"/>
      <c r="BR161" s="78"/>
      <c r="BS161" s="78"/>
      <c r="BT161" s="70"/>
      <c r="BU161" s="65"/>
      <c r="BV161" s="78"/>
      <c r="BW161" s="78"/>
      <c r="BX161" s="78"/>
      <c r="BY161" s="78"/>
      <c r="BZ161" s="70"/>
      <c r="CA161" s="80"/>
      <c r="CB161" s="78"/>
      <c r="CC161" s="78"/>
      <c r="CD161" s="78"/>
      <c r="CE161" s="78"/>
      <c r="CF161" s="70"/>
    </row>
    <row r="162" spans="1:84" ht="12" customHeight="1">
      <c r="A162" s="2" t="s">
        <v>160</v>
      </c>
      <c r="B162" s="64">
        <v>150</v>
      </c>
      <c r="C162" s="65">
        <v>10</v>
      </c>
      <c r="D162" s="66" t="s">
        <v>10</v>
      </c>
      <c r="E162" s="69" t="s">
        <v>79</v>
      </c>
      <c r="F162" s="70"/>
      <c r="G162" s="71">
        <v>1969.7480975609756</v>
      </c>
      <c r="H162" s="72">
        <v>1969.7480975609756</v>
      </c>
      <c r="I162" s="72"/>
      <c r="J162" s="72"/>
      <c r="K162" s="72"/>
      <c r="L162" s="73"/>
      <c r="M162" s="71">
        <v>3939.4961951219511</v>
      </c>
      <c r="N162" s="72">
        <v>3939.4961951219511</v>
      </c>
      <c r="O162" s="72"/>
      <c r="P162" s="72"/>
      <c r="Q162" s="72"/>
      <c r="R162" s="73"/>
      <c r="S162" s="71">
        <v>1918.4466019417475</v>
      </c>
      <c r="T162" s="72">
        <v>1889.3203883495146</v>
      </c>
      <c r="U162" s="72">
        <v>1955.3398058252428</v>
      </c>
      <c r="V162" s="72">
        <v>1953.3980582524273</v>
      </c>
      <c r="W162" s="72">
        <v>1881.5533980582525</v>
      </c>
      <c r="X162" s="73">
        <v>1912.6213592233009</v>
      </c>
      <c r="Y162" s="71"/>
      <c r="Z162" s="72"/>
      <c r="AA162" s="72"/>
      <c r="AB162" s="72"/>
      <c r="AC162" s="72"/>
      <c r="AD162" s="73"/>
      <c r="AE162" s="71"/>
      <c r="AF162" s="72"/>
      <c r="AG162" s="72"/>
      <c r="AH162" s="72"/>
      <c r="AI162" s="72"/>
      <c r="AJ162" s="73"/>
      <c r="AK162" s="71"/>
      <c r="AL162" s="72"/>
      <c r="AM162" s="72"/>
      <c r="AN162" s="72"/>
      <c r="AO162" s="72"/>
      <c r="AP162" s="73"/>
      <c r="AQ162" s="71"/>
      <c r="AR162" s="72"/>
      <c r="AS162" s="72"/>
      <c r="AT162" s="72"/>
      <c r="AU162" s="72"/>
      <c r="AV162" s="73"/>
      <c r="AW162" s="75">
        <v>-2.604469865093495</v>
      </c>
      <c r="AX162" s="76">
        <v>-4.0831469420404503</v>
      </c>
      <c r="AY162" s="76">
        <v>-0.73147890096066925</v>
      </c>
      <c r="AZ162" s="76">
        <v>-0.83005737275713143</v>
      </c>
      <c r="BA162" s="76">
        <v>-4.4774608292263096</v>
      </c>
      <c r="BB162" s="77">
        <v>-2.9002052804828926</v>
      </c>
      <c r="BC162" s="65"/>
      <c r="BD162" s="78"/>
      <c r="BE162" s="78"/>
      <c r="BF162" s="78"/>
      <c r="BG162" s="78"/>
      <c r="BH162" s="70"/>
      <c r="BI162" s="65"/>
      <c r="BJ162" s="78"/>
      <c r="BK162" s="78"/>
      <c r="BL162" s="78"/>
      <c r="BM162" s="78"/>
      <c r="BN162" s="70"/>
      <c r="BO162" s="65"/>
      <c r="BP162" s="78"/>
      <c r="BQ162" s="78"/>
      <c r="BR162" s="78"/>
      <c r="BS162" s="78"/>
      <c r="BT162" s="70"/>
      <c r="BU162" s="65"/>
      <c r="BV162" s="78"/>
      <c r="BW162" s="78"/>
      <c r="BX162" s="78"/>
      <c r="BY162" s="78"/>
      <c r="BZ162" s="70"/>
      <c r="CA162" s="80"/>
      <c r="CB162" s="78"/>
      <c r="CC162" s="78"/>
      <c r="CD162" s="78"/>
      <c r="CE162" s="78"/>
      <c r="CF162" s="70"/>
    </row>
    <row r="163" spans="1:84" ht="12" customHeight="1">
      <c r="A163" s="2"/>
      <c r="B163" s="64">
        <v>151</v>
      </c>
      <c r="C163" s="65">
        <v>10</v>
      </c>
      <c r="D163" s="66" t="s">
        <v>10</v>
      </c>
      <c r="E163" s="69" t="s">
        <v>136</v>
      </c>
      <c r="F163" s="70"/>
      <c r="G163" s="71">
        <v>2086.5975609756097</v>
      </c>
      <c r="H163" s="72">
        <v>2086.5975609756097</v>
      </c>
      <c r="I163" s="72"/>
      <c r="J163" s="72"/>
      <c r="K163" s="72"/>
      <c r="L163" s="73"/>
      <c r="M163" s="71">
        <v>4173.1951219512193</v>
      </c>
      <c r="N163" s="72">
        <v>4173.1951219512193</v>
      </c>
      <c r="O163" s="72"/>
      <c r="P163" s="72"/>
      <c r="Q163" s="72"/>
      <c r="R163" s="73"/>
      <c r="S163" s="71">
        <v>2073.980582524272</v>
      </c>
      <c r="T163" s="72">
        <v>2082.5242718446602</v>
      </c>
      <c r="U163" s="72">
        <v>2075.7281553398057</v>
      </c>
      <c r="V163" s="72">
        <v>2076.6990291262136</v>
      </c>
      <c r="W163" s="72">
        <v>2047.5728155339805</v>
      </c>
      <c r="X163" s="73">
        <v>2087.3786407766988</v>
      </c>
      <c r="Y163" s="71"/>
      <c r="Z163" s="72"/>
      <c r="AA163" s="72"/>
      <c r="AB163" s="72"/>
      <c r="AC163" s="72"/>
      <c r="AD163" s="73"/>
      <c r="AE163" s="71"/>
      <c r="AF163" s="72"/>
      <c r="AG163" s="72"/>
      <c r="AH163" s="72"/>
      <c r="AI163" s="72"/>
      <c r="AJ163" s="73"/>
      <c r="AK163" s="71"/>
      <c r="AL163" s="72"/>
      <c r="AM163" s="72"/>
      <c r="AN163" s="72"/>
      <c r="AO163" s="72"/>
      <c r="AP163" s="73"/>
      <c r="AQ163" s="71"/>
      <c r="AR163" s="72"/>
      <c r="AS163" s="72"/>
      <c r="AT163" s="72"/>
      <c r="AU163" s="72"/>
      <c r="AV163" s="73"/>
      <c r="AW163" s="75">
        <v>-0.60466755484169799</v>
      </c>
      <c r="AX163" s="76">
        <v>-0.19521201438790214</v>
      </c>
      <c r="AY163" s="76">
        <v>-0.52091528520343822</v>
      </c>
      <c r="AZ163" s="76">
        <v>-0.47438624651549022</v>
      </c>
      <c r="BA163" s="76">
        <v>-1.8702574071534306</v>
      </c>
      <c r="BB163" s="77">
        <v>3.743317905173793E-2</v>
      </c>
      <c r="BC163" s="65"/>
      <c r="BD163" s="78"/>
      <c r="BE163" s="78"/>
      <c r="BF163" s="78"/>
      <c r="BG163" s="78"/>
      <c r="BH163" s="70"/>
      <c r="BI163" s="65"/>
      <c r="BJ163" s="78"/>
      <c r="BK163" s="78"/>
      <c r="BL163" s="78"/>
      <c r="BM163" s="78"/>
      <c r="BN163" s="70"/>
      <c r="BO163" s="65"/>
      <c r="BP163" s="78"/>
      <c r="BQ163" s="78"/>
      <c r="BR163" s="78"/>
      <c r="BS163" s="78"/>
      <c r="BT163" s="70"/>
      <c r="BU163" s="65"/>
      <c r="BV163" s="78"/>
      <c r="BW163" s="78"/>
      <c r="BX163" s="78"/>
      <c r="BY163" s="78"/>
      <c r="BZ163" s="70"/>
      <c r="CA163" s="80"/>
      <c r="CB163" s="78"/>
      <c r="CC163" s="78"/>
      <c r="CD163" s="78"/>
      <c r="CE163" s="78"/>
      <c r="CF163" s="70"/>
    </row>
    <row r="164" spans="1:84" ht="12" customHeight="1">
      <c r="A164" s="2"/>
      <c r="B164" s="64">
        <v>152</v>
      </c>
      <c r="C164" s="65">
        <v>10</v>
      </c>
      <c r="D164" s="66" t="s">
        <v>10</v>
      </c>
      <c r="E164" s="69" t="s">
        <v>89</v>
      </c>
      <c r="F164" s="70"/>
      <c r="G164" s="71">
        <v>1669.2780487804878</v>
      </c>
      <c r="H164" s="72">
        <v>1669.2780487804878</v>
      </c>
      <c r="I164" s="72"/>
      <c r="J164" s="72"/>
      <c r="K164" s="72"/>
      <c r="L164" s="73"/>
      <c r="M164" s="71">
        <v>3338.5560975609756</v>
      </c>
      <c r="N164" s="72">
        <v>3338.5560975609756</v>
      </c>
      <c r="O164" s="72"/>
      <c r="P164" s="72"/>
      <c r="Q164" s="72"/>
      <c r="R164" s="73"/>
      <c r="S164" s="71">
        <v>1667.9611650485435</v>
      </c>
      <c r="T164" s="72">
        <v>1701.9417475728155</v>
      </c>
      <c r="U164" s="72">
        <v>1639.8058252427184</v>
      </c>
      <c r="V164" s="72">
        <v>1668.9320388349515</v>
      </c>
      <c r="W164" s="72">
        <v>1648.5436893203882</v>
      </c>
      <c r="X164" s="73">
        <v>1680.5825242718447</v>
      </c>
      <c r="Y164" s="71"/>
      <c r="Z164" s="72"/>
      <c r="AA164" s="72"/>
      <c r="AB164" s="72"/>
      <c r="AC164" s="72"/>
      <c r="AD164" s="73"/>
      <c r="AE164" s="71"/>
      <c r="AF164" s="72"/>
      <c r="AG164" s="72"/>
      <c r="AH164" s="72"/>
      <c r="AI164" s="72"/>
      <c r="AJ164" s="73"/>
      <c r="AK164" s="71"/>
      <c r="AL164" s="72"/>
      <c r="AM164" s="72"/>
      <c r="AN164" s="72"/>
      <c r="AO164" s="72"/>
      <c r="AP164" s="73"/>
      <c r="AQ164" s="71"/>
      <c r="AR164" s="72"/>
      <c r="AS164" s="72"/>
      <c r="AT164" s="72"/>
      <c r="AU164" s="72"/>
      <c r="AV164" s="73"/>
      <c r="AW164" s="75">
        <v>-7.8889417668093209E-2</v>
      </c>
      <c r="AX164" s="76">
        <v>1.9567560249289073</v>
      </c>
      <c r="AY164" s="76">
        <v>-1.7655670701055892</v>
      </c>
      <c r="AZ164" s="76">
        <v>-2.0728119308166537E-2</v>
      </c>
      <c r="BA164" s="76">
        <v>-1.2421153848663713</v>
      </c>
      <c r="BB164" s="77">
        <v>0.67720746101078699</v>
      </c>
      <c r="BC164" s="65"/>
      <c r="BD164" s="78"/>
      <c r="BE164" s="78"/>
      <c r="BF164" s="78"/>
      <c r="BG164" s="78"/>
      <c r="BH164" s="70"/>
      <c r="BI164" s="65"/>
      <c r="BJ164" s="78"/>
      <c r="BK164" s="78"/>
      <c r="BL164" s="78"/>
      <c r="BM164" s="78"/>
      <c r="BN164" s="70"/>
      <c r="BO164" s="65"/>
      <c r="BP164" s="78"/>
      <c r="BQ164" s="78"/>
      <c r="BR164" s="78"/>
      <c r="BS164" s="78"/>
      <c r="BT164" s="70"/>
      <c r="BU164" s="65"/>
      <c r="BV164" s="78"/>
      <c r="BW164" s="78"/>
      <c r="BX164" s="78"/>
      <c r="BY164" s="78"/>
      <c r="BZ164" s="70"/>
      <c r="CA164" s="80"/>
      <c r="CB164" s="78"/>
      <c r="CC164" s="78"/>
      <c r="CD164" s="78"/>
      <c r="CE164" s="78"/>
      <c r="CF164" s="70"/>
    </row>
    <row r="165" spans="1:84" ht="12" customHeight="1">
      <c r="A165" s="2" t="s">
        <v>173</v>
      </c>
      <c r="B165" s="64">
        <v>153</v>
      </c>
      <c r="C165" s="65">
        <v>10</v>
      </c>
      <c r="D165" s="66" t="s">
        <v>10</v>
      </c>
      <c r="E165" s="69" t="s">
        <v>144</v>
      </c>
      <c r="F165" s="70"/>
      <c r="G165" s="71">
        <v>1669.2780487804878</v>
      </c>
      <c r="H165" s="72">
        <v>1669.2780487804878</v>
      </c>
      <c r="I165" s="72"/>
      <c r="J165" s="72"/>
      <c r="K165" s="72"/>
      <c r="L165" s="73"/>
      <c r="M165" s="71">
        <v>3338.5560975609756</v>
      </c>
      <c r="N165" s="72">
        <v>3338.5560975609756</v>
      </c>
      <c r="O165" s="72"/>
      <c r="P165" s="72"/>
      <c r="Q165" s="72"/>
      <c r="R165" s="73"/>
      <c r="S165" s="71">
        <v>1656.5048543689322</v>
      </c>
      <c r="T165" s="72">
        <v>1636.8932038834951</v>
      </c>
      <c r="U165" s="72">
        <v>1666.990291262136</v>
      </c>
      <c r="V165" s="72">
        <v>1669.9029126213593</v>
      </c>
      <c r="W165" s="72">
        <v>1620.3883495145631</v>
      </c>
      <c r="X165" s="73">
        <v>1688.3495145631068</v>
      </c>
      <c r="Y165" s="71"/>
      <c r="Z165" s="72"/>
      <c r="AA165" s="72"/>
      <c r="AB165" s="72"/>
      <c r="AC165" s="72"/>
      <c r="AD165" s="73"/>
      <c r="AE165" s="71"/>
      <c r="AF165" s="72"/>
      <c r="AG165" s="72"/>
      <c r="AH165" s="72"/>
      <c r="AI165" s="72"/>
      <c r="AJ165" s="73"/>
      <c r="AK165" s="71"/>
      <c r="AL165" s="72"/>
      <c r="AM165" s="72"/>
      <c r="AN165" s="72"/>
      <c r="AO165" s="72"/>
      <c r="AP165" s="73"/>
      <c r="AQ165" s="71"/>
      <c r="AR165" s="72"/>
      <c r="AS165" s="72"/>
      <c r="AT165" s="72"/>
      <c r="AU165" s="72"/>
      <c r="AV165" s="73"/>
      <c r="AW165" s="75">
        <v>-0.76519273831505696</v>
      </c>
      <c r="AX165" s="76">
        <v>-1.9400509651853359</v>
      </c>
      <c r="AY165" s="76">
        <v>-0.13705071602799768</v>
      </c>
      <c r="AZ165" s="76">
        <v>3.743317905173793E-2</v>
      </c>
      <c r="BA165" s="76">
        <v>-2.9287930373038673</v>
      </c>
      <c r="BB165" s="77">
        <v>1.1424978478901116</v>
      </c>
      <c r="BC165" s="65"/>
      <c r="BD165" s="78"/>
      <c r="BE165" s="78"/>
      <c r="BF165" s="78"/>
      <c r="BG165" s="78"/>
      <c r="BH165" s="70"/>
      <c r="BI165" s="65"/>
      <c r="BJ165" s="78"/>
      <c r="BK165" s="78"/>
      <c r="BL165" s="78"/>
      <c r="BM165" s="78"/>
      <c r="BN165" s="70"/>
      <c r="BO165" s="65"/>
      <c r="BP165" s="78"/>
      <c r="BQ165" s="78"/>
      <c r="BR165" s="78"/>
      <c r="BS165" s="78"/>
      <c r="BT165" s="70"/>
      <c r="BU165" s="65"/>
      <c r="BV165" s="78"/>
      <c r="BW165" s="78"/>
      <c r="BX165" s="78"/>
      <c r="BY165" s="78"/>
      <c r="BZ165" s="70"/>
      <c r="CA165" s="80"/>
      <c r="CB165" s="78"/>
      <c r="CC165" s="78"/>
      <c r="CD165" s="78"/>
      <c r="CE165" s="78"/>
      <c r="CF165" s="70"/>
    </row>
    <row r="166" spans="1:84" ht="12" customHeight="1">
      <c r="A166" s="2"/>
      <c r="B166" s="64">
        <v>154</v>
      </c>
      <c r="C166" s="65">
        <v>10</v>
      </c>
      <c r="D166" s="66" t="s">
        <v>10</v>
      </c>
      <c r="E166" s="69" t="s">
        <v>92</v>
      </c>
      <c r="F166" s="70"/>
      <c r="G166" s="71">
        <v>834.63902439024389</v>
      </c>
      <c r="H166" s="72">
        <v>834.63902439024389</v>
      </c>
      <c r="I166" s="72"/>
      <c r="J166" s="72"/>
      <c r="K166" s="72"/>
      <c r="L166" s="73"/>
      <c r="M166" s="71">
        <v>2503.9170731707318</v>
      </c>
      <c r="N166" s="72">
        <v>2503.9170731707318</v>
      </c>
      <c r="O166" s="72"/>
      <c r="P166" s="72"/>
      <c r="Q166" s="72"/>
      <c r="R166" s="73"/>
      <c r="S166" s="71">
        <v>840.77669902912623</v>
      </c>
      <c r="T166" s="72">
        <v>866.99029126213588</v>
      </c>
      <c r="U166" s="72">
        <v>817.47572815533977</v>
      </c>
      <c r="V166" s="72">
        <v>827.18446601941753</v>
      </c>
      <c r="W166" s="72">
        <v>853.39805825242718</v>
      </c>
      <c r="X166" s="73">
        <v>838.8349514563107</v>
      </c>
      <c r="Y166" s="71"/>
      <c r="Z166" s="72"/>
      <c r="AA166" s="72"/>
      <c r="AB166" s="72"/>
      <c r="AC166" s="72"/>
      <c r="AD166" s="73"/>
      <c r="AE166" s="71"/>
      <c r="AF166" s="72"/>
      <c r="AG166" s="72"/>
      <c r="AH166" s="72"/>
      <c r="AI166" s="72"/>
      <c r="AJ166" s="73"/>
      <c r="AK166" s="71"/>
      <c r="AL166" s="72"/>
      <c r="AM166" s="72"/>
      <c r="AN166" s="72"/>
      <c r="AO166" s="72"/>
      <c r="AP166" s="73"/>
      <c r="AQ166" s="71"/>
      <c r="AR166" s="72"/>
      <c r="AS166" s="72"/>
      <c r="AT166" s="72"/>
      <c r="AU166" s="72"/>
      <c r="AV166" s="73"/>
      <c r="AW166" s="75">
        <v>0.73536875937070256</v>
      </c>
      <c r="AX166" s="76">
        <v>3.8760788708060545</v>
      </c>
      <c r="AY166" s="76">
        <v>-2.056373561905156</v>
      </c>
      <c r="AZ166" s="76">
        <v>-0.89314759470686678</v>
      </c>
      <c r="BA166" s="76">
        <v>2.247562516728463</v>
      </c>
      <c r="BB166" s="77">
        <v>0.50272356593106249</v>
      </c>
      <c r="BC166" s="65"/>
      <c r="BD166" s="78"/>
      <c r="BE166" s="78"/>
      <c r="BF166" s="78"/>
      <c r="BG166" s="78"/>
      <c r="BH166" s="70"/>
      <c r="BI166" s="65"/>
      <c r="BJ166" s="78"/>
      <c r="BK166" s="78"/>
      <c r="BL166" s="78"/>
      <c r="BM166" s="78"/>
      <c r="BN166" s="70"/>
      <c r="BO166" s="65"/>
      <c r="BP166" s="78"/>
      <c r="BQ166" s="78"/>
      <c r="BR166" s="78"/>
      <c r="BS166" s="78"/>
      <c r="BT166" s="70"/>
      <c r="BU166" s="65"/>
      <c r="BV166" s="78"/>
      <c r="BW166" s="78"/>
      <c r="BX166" s="78"/>
      <c r="BY166" s="78"/>
      <c r="BZ166" s="70"/>
      <c r="CA166" s="80"/>
      <c r="CB166" s="78"/>
      <c r="CC166" s="78"/>
      <c r="CD166" s="78"/>
      <c r="CE166" s="78"/>
      <c r="CF166" s="70"/>
    </row>
    <row r="167" spans="1:84" ht="12" customHeight="1">
      <c r="A167" s="2" t="s">
        <v>173</v>
      </c>
      <c r="B167" s="64">
        <v>155</v>
      </c>
      <c r="C167" s="65">
        <v>10</v>
      </c>
      <c r="D167" s="66" t="s">
        <v>10</v>
      </c>
      <c r="E167" s="69" t="s">
        <v>138</v>
      </c>
      <c r="F167" s="70"/>
      <c r="G167" s="71">
        <v>2086.5975609756097</v>
      </c>
      <c r="H167" s="72">
        <v>2086.5975609756097</v>
      </c>
      <c r="I167" s="72"/>
      <c r="J167" s="72"/>
      <c r="K167" s="72"/>
      <c r="L167" s="73"/>
      <c r="M167" s="71">
        <v>4173.1951219512193</v>
      </c>
      <c r="N167" s="72">
        <v>4173.1951219512193</v>
      </c>
      <c r="O167" s="72"/>
      <c r="P167" s="72"/>
      <c r="Q167" s="72"/>
      <c r="R167" s="73"/>
      <c r="S167" s="71">
        <v>2076.1165048543689</v>
      </c>
      <c r="T167" s="72">
        <v>2045.6310679611649</v>
      </c>
      <c r="U167" s="72">
        <v>2066.990291262136</v>
      </c>
      <c r="V167" s="72">
        <v>2089.3203883495144</v>
      </c>
      <c r="W167" s="72">
        <v>2111.6504854368932</v>
      </c>
      <c r="X167" s="73">
        <v>2066.990291262136</v>
      </c>
      <c r="Y167" s="71"/>
      <c r="Z167" s="72"/>
      <c r="AA167" s="72"/>
      <c r="AB167" s="72"/>
      <c r="AC167" s="72"/>
      <c r="AD167" s="73"/>
      <c r="AE167" s="71"/>
      <c r="AF167" s="72"/>
      <c r="AG167" s="72"/>
      <c r="AH167" s="72"/>
      <c r="AI167" s="72"/>
      <c r="AJ167" s="73"/>
      <c r="AK167" s="71"/>
      <c r="AL167" s="72"/>
      <c r="AM167" s="72"/>
      <c r="AN167" s="72"/>
      <c r="AO167" s="72"/>
      <c r="AP167" s="73"/>
      <c r="AQ167" s="71"/>
      <c r="AR167" s="72"/>
      <c r="AS167" s="72"/>
      <c r="AT167" s="72"/>
      <c r="AU167" s="72"/>
      <c r="AV167" s="73"/>
      <c r="AW167" s="75">
        <v>-0.50230366972825458</v>
      </c>
      <c r="AX167" s="76">
        <v>-1.9633154845292933</v>
      </c>
      <c r="AY167" s="76">
        <v>-0.93967663339480367</v>
      </c>
      <c r="AZ167" s="76">
        <v>0.13049125642758952</v>
      </c>
      <c r="BA167" s="76">
        <v>1.2006591462500271</v>
      </c>
      <c r="BB167" s="77">
        <v>-0.93967663339480367</v>
      </c>
      <c r="BC167" s="65"/>
      <c r="BD167" s="78"/>
      <c r="BE167" s="78"/>
      <c r="BF167" s="78"/>
      <c r="BG167" s="78"/>
      <c r="BH167" s="70"/>
      <c r="BI167" s="65"/>
      <c r="BJ167" s="78"/>
      <c r="BK167" s="78"/>
      <c r="BL167" s="78"/>
      <c r="BM167" s="78"/>
      <c r="BN167" s="70"/>
      <c r="BO167" s="65"/>
      <c r="BP167" s="78"/>
      <c r="BQ167" s="78"/>
      <c r="BR167" s="78"/>
      <c r="BS167" s="78"/>
      <c r="BT167" s="70"/>
      <c r="BU167" s="65"/>
      <c r="BV167" s="78"/>
      <c r="BW167" s="78"/>
      <c r="BX167" s="78"/>
      <c r="BY167" s="78"/>
      <c r="BZ167" s="70"/>
      <c r="CA167" s="80"/>
      <c r="CB167" s="78"/>
      <c r="CC167" s="78"/>
      <c r="CD167" s="78"/>
      <c r="CE167" s="78"/>
      <c r="CF167" s="70"/>
    </row>
    <row r="168" spans="1:84" ht="12" customHeight="1">
      <c r="A168" s="2"/>
      <c r="B168" s="64">
        <v>156</v>
      </c>
      <c r="C168" s="65">
        <v>10</v>
      </c>
      <c r="D168" s="66" t="s">
        <v>10</v>
      </c>
      <c r="E168" s="69" t="s">
        <v>139</v>
      </c>
      <c r="F168" s="70"/>
      <c r="G168" s="71">
        <v>1043.2987804878048</v>
      </c>
      <c r="H168" s="72">
        <v>1043.2987804878048</v>
      </c>
      <c r="I168" s="72"/>
      <c r="J168" s="72"/>
      <c r="K168" s="72"/>
      <c r="L168" s="73"/>
      <c r="M168" s="71">
        <v>3129.8963414634145</v>
      </c>
      <c r="N168" s="72">
        <v>3129.8963414634145</v>
      </c>
      <c r="O168" s="72"/>
      <c r="P168" s="72"/>
      <c r="Q168" s="72"/>
      <c r="R168" s="73"/>
      <c r="S168" s="71">
        <v>1043.495145631068</v>
      </c>
      <c r="T168" s="72">
        <v>1041.7475728155339</v>
      </c>
      <c r="U168" s="72">
        <v>1023.3009708737864</v>
      </c>
      <c r="V168" s="72">
        <v>1038.8349514563106</v>
      </c>
      <c r="W168" s="72">
        <v>1056.3106796116506</v>
      </c>
      <c r="X168" s="73">
        <v>1057.2815533980583</v>
      </c>
      <c r="Y168" s="71"/>
      <c r="Z168" s="72"/>
      <c r="AA168" s="72"/>
      <c r="AB168" s="72"/>
      <c r="AC168" s="72"/>
      <c r="AD168" s="73"/>
      <c r="AE168" s="71"/>
      <c r="AF168" s="72"/>
      <c r="AG168" s="72"/>
      <c r="AH168" s="72"/>
      <c r="AI168" s="72"/>
      <c r="AJ168" s="73"/>
      <c r="AK168" s="71"/>
      <c r="AL168" s="72"/>
      <c r="AM168" s="72"/>
      <c r="AN168" s="72"/>
      <c r="AO168" s="72"/>
      <c r="AP168" s="73"/>
      <c r="AQ168" s="71"/>
      <c r="AR168" s="72"/>
      <c r="AS168" s="72"/>
      <c r="AT168" s="72"/>
      <c r="AU168" s="72"/>
      <c r="AV168" s="73"/>
      <c r="AW168" s="75">
        <v>1.8821563576576494E-2</v>
      </c>
      <c r="AX168" s="76">
        <v>-0.14868297569998745</v>
      </c>
      <c r="AY168" s="76">
        <v>-1.9167864458413675</v>
      </c>
      <c r="AZ168" s="76">
        <v>-0.42785720782757553</v>
      </c>
      <c r="BA168" s="76">
        <v>1.247188184937964</v>
      </c>
      <c r="BB168" s="77">
        <v>1.3402462623138156</v>
      </c>
      <c r="BC168" s="65"/>
      <c r="BD168" s="78"/>
      <c r="BE168" s="78"/>
      <c r="BF168" s="78"/>
      <c r="BG168" s="78"/>
      <c r="BH168" s="70"/>
      <c r="BI168" s="65"/>
      <c r="BJ168" s="78"/>
      <c r="BK168" s="78"/>
      <c r="BL168" s="78"/>
      <c r="BM168" s="78"/>
      <c r="BN168" s="70"/>
      <c r="BO168" s="65"/>
      <c r="BP168" s="78"/>
      <c r="BQ168" s="78"/>
      <c r="BR168" s="78"/>
      <c r="BS168" s="78"/>
      <c r="BT168" s="70"/>
      <c r="BU168" s="65"/>
      <c r="BV168" s="78"/>
      <c r="BW168" s="78"/>
      <c r="BX168" s="78"/>
      <c r="BY168" s="78"/>
      <c r="BZ168" s="70"/>
      <c r="CA168" s="110"/>
      <c r="CB168" s="76"/>
      <c r="CC168" s="76"/>
      <c r="CD168" s="76"/>
      <c r="CE168" s="76"/>
      <c r="CF168" s="77"/>
    </row>
    <row r="169" spans="1:84" ht="12" customHeight="1">
      <c r="A169" s="2" t="s">
        <v>173</v>
      </c>
      <c r="B169" s="64">
        <v>157</v>
      </c>
      <c r="C169" s="65">
        <v>10</v>
      </c>
      <c r="D169" s="66" t="s">
        <v>10</v>
      </c>
      <c r="E169" s="69" t="s">
        <v>140</v>
      </c>
      <c r="F169" s="70"/>
      <c r="G169" s="71">
        <v>1669.2780487804878</v>
      </c>
      <c r="H169" s="72">
        <v>1669.2780487804878</v>
      </c>
      <c r="I169" s="72"/>
      <c r="J169" s="72"/>
      <c r="K169" s="72"/>
      <c r="L169" s="73"/>
      <c r="M169" s="71">
        <v>3338.5560975609756</v>
      </c>
      <c r="N169" s="72">
        <v>3338.5560975609756</v>
      </c>
      <c r="O169" s="72"/>
      <c r="P169" s="72"/>
      <c r="Q169" s="72"/>
      <c r="R169" s="73"/>
      <c r="S169" s="71">
        <v>1656.5048543689322</v>
      </c>
      <c r="T169" s="72">
        <v>1636.8932038834951</v>
      </c>
      <c r="U169" s="72">
        <v>1666.990291262136</v>
      </c>
      <c r="V169" s="72">
        <v>1669.9029126213593</v>
      </c>
      <c r="W169" s="72">
        <v>1620.3883495145631</v>
      </c>
      <c r="X169" s="73">
        <v>1688.3495145631068</v>
      </c>
      <c r="Y169" s="71"/>
      <c r="Z169" s="72"/>
      <c r="AA169" s="72"/>
      <c r="AB169" s="72"/>
      <c r="AC169" s="72"/>
      <c r="AD169" s="73"/>
      <c r="AE169" s="71"/>
      <c r="AF169" s="72"/>
      <c r="AG169" s="72"/>
      <c r="AH169" s="72"/>
      <c r="AI169" s="72"/>
      <c r="AJ169" s="73"/>
      <c r="AK169" s="71"/>
      <c r="AL169" s="72"/>
      <c r="AM169" s="72"/>
      <c r="AN169" s="72"/>
      <c r="AO169" s="72"/>
      <c r="AP169" s="73"/>
      <c r="AQ169" s="71"/>
      <c r="AR169" s="72"/>
      <c r="AS169" s="72"/>
      <c r="AT169" s="72"/>
      <c r="AU169" s="72"/>
      <c r="AV169" s="73"/>
      <c r="AW169" s="75">
        <v>-0.76519273831505696</v>
      </c>
      <c r="AX169" s="76">
        <v>-1.9400509651853359</v>
      </c>
      <c r="AY169" s="76">
        <v>-0.13705071602799768</v>
      </c>
      <c r="AZ169" s="76">
        <v>3.743317905173793E-2</v>
      </c>
      <c r="BA169" s="76">
        <v>-2.9287930373038673</v>
      </c>
      <c r="BB169" s="77">
        <v>1.1424978478901116</v>
      </c>
      <c r="BC169" s="65"/>
      <c r="BD169" s="78"/>
      <c r="BE169" s="78"/>
      <c r="BF169" s="78"/>
      <c r="BG169" s="78"/>
      <c r="BH169" s="70"/>
      <c r="BI169" s="65"/>
      <c r="BJ169" s="78"/>
      <c r="BK169" s="78"/>
      <c r="BL169" s="78"/>
      <c r="BM169" s="78"/>
      <c r="BN169" s="70"/>
      <c r="BO169" s="65"/>
      <c r="BP169" s="78"/>
      <c r="BQ169" s="78"/>
      <c r="BR169" s="78"/>
      <c r="BS169" s="78"/>
      <c r="BT169" s="70"/>
      <c r="BU169" s="65"/>
      <c r="BV169" s="78"/>
      <c r="BW169" s="78"/>
      <c r="BX169" s="78"/>
      <c r="BY169" s="78"/>
      <c r="BZ169" s="70"/>
      <c r="CA169" s="110"/>
      <c r="CB169" s="76"/>
      <c r="CC169" s="76"/>
      <c r="CD169" s="76"/>
      <c r="CE169" s="76"/>
      <c r="CF169" s="77"/>
    </row>
    <row r="170" spans="1:84" ht="12" customHeight="1">
      <c r="A170" s="2"/>
      <c r="B170" s="64">
        <v>158</v>
      </c>
      <c r="C170" s="65">
        <v>10</v>
      </c>
      <c r="D170" s="66" t="s">
        <v>10</v>
      </c>
      <c r="E170" s="69" t="s">
        <v>95</v>
      </c>
      <c r="F170" s="70"/>
      <c r="G170" s="71">
        <v>834.63902439024389</v>
      </c>
      <c r="H170" s="72">
        <v>834.63902439024389</v>
      </c>
      <c r="I170" s="72"/>
      <c r="J170" s="72"/>
      <c r="K170" s="72"/>
      <c r="L170" s="73"/>
      <c r="M170" s="71">
        <v>2503.9170731707318</v>
      </c>
      <c r="N170" s="72">
        <v>2503.9170731707318</v>
      </c>
      <c r="O170" s="72"/>
      <c r="P170" s="72"/>
      <c r="Q170" s="72"/>
      <c r="R170" s="73"/>
      <c r="S170" s="71">
        <v>840.77669902912623</v>
      </c>
      <c r="T170" s="72">
        <v>866.99029126213588</v>
      </c>
      <c r="U170" s="72">
        <v>817.47572815533977</v>
      </c>
      <c r="V170" s="72">
        <v>827.18446601941753</v>
      </c>
      <c r="W170" s="72">
        <v>853.39805825242718</v>
      </c>
      <c r="X170" s="73">
        <v>838.8349514563107</v>
      </c>
      <c r="Y170" s="71"/>
      <c r="Z170" s="72"/>
      <c r="AA170" s="72"/>
      <c r="AB170" s="72"/>
      <c r="AC170" s="72"/>
      <c r="AD170" s="73"/>
      <c r="AE170" s="71"/>
      <c r="AF170" s="72"/>
      <c r="AG170" s="72"/>
      <c r="AH170" s="72"/>
      <c r="AI170" s="72"/>
      <c r="AJ170" s="73"/>
      <c r="AK170" s="71"/>
      <c r="AL170" s="72"/>
      <c r="AM170" s="72"/>
      <c r="AN170" s="72"/>
      <c r="AO170" s="72"/>
      <c r="AP170" s="73"/>
      <c r="AQ170" s="71"/>
      <c r="AR170" s="72"/>
      <c r="AS170" s="72"/>
      <c r="AT170" s="72"/>
      <c r="AU170" s="72"/>
      <c r="AV170" s="73"/>
      <c r="AW170" s="75">
        <v>0.73536875937070256</v>
      </c>
      <c r="AX170" s="76">
        <v>3.8760788708060545</v>
      </c>
      <c r="AY170" s="76">
        <v>-2.056373561905156</v>
      </c>
      <c r="AZ170" s="76">
        <v>-0.89314759470686678</v>
      </c>
      <c r="BA170" s="76">
        <v>2.247562516728463</v>
      </c>
      <c r="BB170" s="77">
        <v>0.50272356593106249</v>
      </c>
      <c r="BC170" s="71">
        <v>1339.8058252427186</v>
      </c>
      <c r="BD170" s="72">
        <v>1300.9708737864078</v>
      </c>
      <c r="BE170" s="72">
        <v>1248.5436893203882</v>
      </c>
      <c r="BF170" s="72">
        <v>1653.3980582524273</v>
      </c>
      <c r="BG170" s="72">
        <v>1210.6796116504854</v>
      </c>
      <c r="BH170" s="73">
        <v>1285.4368932038835</v>
      </c>
      <c r="BI170" s="65"/>
      <c r="BJ170" s="78"/>
      <c r="BK170" s="78"/>
      <c r="BL170" s="78"/>
      <c r="BM170" s="78"/>
      <c r="BN170" s="70"/>
      <c r="BO170" s="65"/>
      <c r="BP170" s="78"/>
      <c r="BQ170" s="78"/>
      <c r="BR170" s="78"/>
      <c r="BS170" s="78"/>
      <c r="BT170" s="70"/>
      <c r="BU170" s="65"/>
      <c r="BV170" s="78"/>
      <c r="BW170" s="78"/>
      <c r="BX170" s="78"/>
      <c r="BY170" s="78"/>
      <c r="BZ170" s="70"/>
      <c r="CA170" s="110">
        <v>0.32823967085131578</v>
      </c>
      <c r="CB170" s="76">
        <v>-2.579825247144385</v>
      </c>
      <c r="CC170" s="76">
        <v>-6.5057128864385749</v>
      </c>
      <c r="CD170" s="76">
        <v>23.81086388366651</v>
      </c>
      <c r="CE170" s="76">
        <v>-9.3410761814843646</v>
      </c>
      <c r="CF170" s="77">
        <v>-3.7430512143426631</v>
      </c>
    </row>
    <row r="171" spans="1:84" ht="12" customHeight="1">
      <c r="A171" s="2" t="s">
        <v>173</v>
      </c>
      <c r="B171" s="64">
        <v>159</v>
      </c>
      <c r="C171" s="65">
        <v>10</v>
      </c>
      <c r="D171" s="66" t="s">
        <v>10</v>
      </c>
      <c r="E171" s="69" t="s">
        <v>161</v>
      </c>
      <c r="F171" s="70"/>
      <c r="G171" s="71">
        <v>1969.7480975609756</v>
      </c>
      <c r="H171" s="72">
        <v>1969.7480975609756</v>
      </c>
      <c r="I171" s="72"/>
      <c r="J171" s="72"/>
      <c r="K171" s="72"/>
      <c r="L171" s="73"/>
      <c r="M171" s="71">
        <v>3939.4961951219511</v>
      </c>
      <c r="N171" s="72">
        <v>3939.4961951219511</v>
      </c>
      <c r="O171" s="72"/>
      <c r="P171" s="72"/>
      <c r="Q171" s="72"/>
      <c r="R171" s="73"/>
      <c r="S171" s="71">
        <v>1950.2912621359224</v>
      </c>
      <c r="T171" s="72">
        <v>1964.0776699029127</v>
      </c>
      <c r="U171" s="72">
        <v>1937.8640776699028</v>
      </c>
      <c r="V171" s="72">
        <v>1925.2427184466019</v>
      </c>
      <c r="W171" s="72">
        <v>1939.8058252427184</v>
      </c>
      <c r="X171" s="73">
        <v>1984.4660194174758</v>
      </c>
      <c r="Y171" s="71"/>
      <c r="Z171" s="72"/>
      <c r="AA171" s="72"/>
      <c r="AB171" s="72"/>
      <c r="AC171" s="72"/>
      <c r="AD171" s="73"/>
      <c r="AE171" s="71"/>
      <c r="AF171" s="72"/>
      <c r="AG171" s="72"/>
      <c r="AH171" s="72"/>
      <c r="AI171" s="72"/>
      <c r="AJ171" s="73"/>
      <c r="AK171" s="71"/>
      <c r="AL171" s="72"/>
      <c r="AM171" s="72"/>
      <c r="AN171" s="72"/>
      <c r="AO171" s="72"/>
      <c r="AP171" s="73"/>
      <c r="AQ171" s="71"/>
      <c r="AR171" s="72"/>
      <c r="AS171" s="72"/>
      <c r="AT171" s="72"/>
      <c r="AU171" s="72"/>
      <c r="AV171" s="73"/>
      <c r="AW171" s="75">
        <v>-0.98778292763148645</v>
      </c>
      <c r="AX171" s="76">
        <v>-0.28787577787657836</v>
      </c>
      <c r="AY171" s="76">
        <v>-1.6186851471288621</v>
      </c>
      <c r="AZ171" s="76">
        <v>-2.2594452138058774</v>
      </c>
      <c r="BA171" s="76">
        <v>-1.5201066753323889</v>
      </c>
      <c r="BB171" s="77">
        <v>0.74719817598629668</v>
      </c>
      <c r="BC171" s="71"/>
      <c r="BD171" s="72"/>
      <c r="BE171" s="72"/>
      <c r="BF171" s="72"/>
      <c r="BG171" s="72"/>
      <c r="BH171" s="73"/>
      <c r="BI171" s="65"/>
      <c r="BJ171" s="78"/>
      <c r="BK171" s="78"/>
      <c r="BL171" s="78"/>
      <c r="BM171" s="78"/>
      <c r="BN171" s="70"/>
      <c r="BO171" s="65"/>
      <c r="BP171" s="78"/>
      <c r="BQ171" s="78"/>
      <c r="BR171" s="78"/>
      <c r="BS171" s="78"/>
      <c r="BT171" s="70"/>
      <c r="BU171" s="65"/>
      <c r="BV171" s="78"/>
      <c r="BW171" s="78"/>
      <c r="BX171" s="78"/>
      <c r="BY171" s="78"/>
      <c r="BZ171" s="70"/>
      <c r="CA171" s="110"/>
      <c r="CB171" s="76"/>
      <c r="CC171" s="76"/>
      <c r="CD171" s="76"/>
      <c r="CE171" s="76"/>
      <c r="CF171" s="77"/>
    </row>
    <row r="172" spans="1:84" ht="12" customHeight="1">
      <c r="A172" s="2" t="s">
        <v>160</v>
      </c>
      <c r="B172" s="64">
        <v>160</v>
      </c>
      <c r="C172" s="65">
        <v>10</v>
      </c>
      <c r="D172" s="66" t="s">
        <v>10</v>
      </c>
      <c r="E172" s="69" t="s">
        <v>99</v>
      </c>
      <c r="F172" s="70"/>
      <c r="G172" s="71">
        <v>984.87404878048778</v>
      </c>
      <c r="H172" s="72">
        <v>984.87404878048778</v>
      </c>
      <c r="I172" s="72"/>
      <c r="J172" s="72"/>
      <c r="K172" s="72"/>
      <c r="L172" s="73"/>
      <c r="M172" s="71">
        <v>2954.6221463414631</v>
      </c>
      <c r="N172" s="72">
        <v>2954.6221463414631</v>
      </c>
      <c r="O172" s="72"/>
      <c r="P172" s="72"/>
      <c r="Q172" s="72"/>
      <c r="R172" s="73"/>
      <c r="S172" s="71">
        <v>987.96116504854365</v>
      </c>
      <c r="T172" s="72">
        <v>994.17475728155341</v>
      </c>
      <c r="U172" s="72">
        <v>987.37864077669906</v>
      </c>
      <c r="V172" s="72">
        <v>1004.8543689320388</v>
      </c>
      <c r="W172" s="72">
        <v>966.01941747572812</v>
      </c>
      <c r="X172" s="73">
        <v>987.37864077669906</v>
      </c>
      <c r="Y172" s="71"/>
      <c r="Z172" s="72"/>
      <c r="AA172" s="72"/>
      <c r="AB172" s="72"/>
      <c r="AC172" s="72"/>
      <c r="AD172" s="73"/>
      <c r="AE172" s="71"/>
      <c r="AF172" s="72"/>
      <c r="AG172" s="72"/>
      <c r="AH172" s="72"/>
      <c r="AI172" s="72"/>
      <c r="AJ172" s="73"/>
      <c r="AK172" s="71"/>
      <c r="AL172" s="72"/>
      <c r="AM172" s="72"/>
      <c r="AN172" s="72"/>
      <c r="AO172" s="72"/>
      <c r="AP172" s="73"/>
      <c r="AQ172" s="71"/>
      <c r="AR172" s="72"/>
      <c r="AS172" s="72"/>
      <c r="AT172" s="72"/>
      <c r="AU172" s="72"/>
      <c r="AV172" s="73"/>
      <c r="AW172" s="75">
        <v>0.31345290008184534</v>
      </c>
      <c r="AX172" s="76">
        <v>0.94435511957922103</v>
      </c>
      <c r="AY172" s="76">
        <v>0.2543058170039636</v>
      </c>
      <c r="AZ172" s="76">
        <v>2.0287183093403272</v>
      </c>
      <c r="BA172" s="76">
        <v>-1.9144205625182487</v>
      </c>
      <c r="BB172" s="77">
        <v>0.2543058170039636</v>
      </c>
      <c r="BC172" s="71"/>
      <c r="BD172" s="72"/>
      <c r="BE172" s="72"/>
      <c r="BF172" s="72"/>
      <c r="BG172" s="72"/>
      <c r="BH172" s="73"/>
      <c r="BI172" s="65"/>
      <c r="BJ172" s="78"/>
      <c r="BK172" s="78"/>
      <c r="BL172" s="78"/>
      <c r="BM172" s="78"/>
      <c r="BN172" s="70"/>
      <c r="BO172" s="65"/>
      <c r="BP172" s="78"/>
      <c r="BQ172" s="78"/>
      <c r="BR172" s="78"/>
      <c r="BS172" s="78"/>
      <c r="BT172" s="70"/>
      <c r="BU172" s="65"/>
      <c r="BV172" s="78"/>
      <c r="BW172" s="78"/>
      <c r="BX172" s="78"/>
      <c r="BY172" s="78"/>
      <c r="BZ172" s="70"/>
      <c r="CA172" s="110"/>
      <c r="CB172" s="76"/>
      <c r="CC172" s="76"/>
      <c r="CD172" s="76"/>
      <c r="CE172" s="76"/>
      <c r="CF172" s="77"/>
    </row>
    <row r="173" spans="1:84" ht="12" customHeight="1">
      <c r="A173" s="2" t="s">
        <v>160</v>
      </c>
      <c r="B173" s="64">
        <v>161</v>
      </c>
      <c r="C173" s="65">
        <v>10</v>
      </c>
      <c r="D173" s="66" t="s">
        <v>10</v>
      </c>
      <c r="E173" s="69" t="s">
        <v>168</v>
      </c>
      <c r="F173" s="70"/>
      <c r="G173" s="71">
        <v>2462.1851219512196</v>
      </c>
      <c r="H173" s="72">
        <v>2462.1851219512196</v>
      </c>
      <c r="I173" s="72"/>
      <c r="J173" s="72"/>
      <c r="K173" s="72"/>
      <c r="L173" s="73"/>
      <c r="M173" s="71">
        <v>4924.3702439024391</v>
      </c>
      <c r="N173" s="72">
        <v>4924.3702439024391</v>
      </c>
      <c r="O173" s="72"/>
      <c r="P173" s="72"/>
      <c r="Q173" s="72"/>
      <c r="R173" s="73"/>
      <c r="S173" s="71">
        <v>2401.1650485436894</v>
      </c>
      <c r="T173" s="72">
        <v>2400.970873786408</v>
      </c>
      <c r="U173" s="72">
        <v>2449.5145631067962</v>
      </c>
      <c r="V173" s="72">
        <v>2361.1650485436894</v>
      </c>
      <c r="W173" s="72">
        <v>2363.1067961165049</v>
      </c>
      <c r="X173" s="73">
        <v>2431.0679611650485</v>
      </c>
      <c r="Y173" s="71"/>
      <c r="Z173" s="72"/>
      <c r="AA173" s="72"/>
      <c r="AB173" s="72"/>
      <c r="AC173" s="72"/>
      <c r="AD173" s="73"/>
      <c r="AE173" s="71"/>
      <c r="AF173" s="72"/>
      <c r="AG173" s="72"/>
      <c r="AH173" s="72"/>
      <c r="AI173" s="72"/>
      <c r="AJ173" s="73"/>
      <c r="AK173" s="71"/>
      <c r="AL173" s="72"/>
      <c r="AM173" s="72"/>
      <c r="AN173" s="72"/>
      <c r="AO173" s="72"/>
      <c r="AP173" s="73"/>
      <c r="AQ173" s="71"/>
      <c r="AR173" s="72"/>
      <c r="AS173" s="72"/>
      <c r="AT173" s="72"/>
      <c r="AU173" s="72"/>
      <c r="AV173" s="73"/>
      <c r="AW173" s="75">
        <v>-2.4782894211940243</v>
      </c>
      <c r="AX173" s="76">
        <v>-2.4861756989377315</v>
      </c>
      <c r="AY173" s="76">
        <v>-0.51460626300845469</v>
      </c>
      <c r="AZ173" s="76">
        <v>-4.1028626363997507</v>
      </c>
      <c r="BA173" s="76">
        <v>-4.0239998589625792</v>
      </c>
      <c r="BB173" s="77">
        <v>-1.2638026486615939</v>
      </c>
      <c r="BC173" s="71"/>
      <c r="BD173" s="72"/>
      <c r="BE173" s="72"/>
      <c r="BF173" s="72"/>
      <c r="BG173" s="72"/>
      <c r="BH173" s="73"/>
      <c r="BI173" s="65"/>
      <c r="BJ173" s="78"/>
      <c r="BK173" s="78"/>
      <c r="BL173" s="78"/>
      <c r="BM173" s="78"/>
      <c r="BN173" s="70"/>
      <c r="BO173" s="65"/>
      <c r="BP173" s="78"/>
      <c r="BQ173" s="78"/>
      <c r="BR173" s="78"/>
      <c r="BS173" s="78"/>
      <c r="BT173" s="70"/>
      <c r="BU173" s="65"/>
      <c r="BV173" s="78"/>
      <c r="BW173" s="78"/>
      <c r="BX173" s="78"/>
      <c r="BY173" s="78"/>
      <c r="BZ173" s="70"/>
      <c r="CA173" s="110"/>
      <c r="CB173" s="76"/>
      <c r="CC173" s="76"/>
      <c r="CD173" s="76"/>
      <c r="CE173" s="76"/>
      <c r="CF173" s="77"/>
    </row>
    <row r="174" spans="1:84" ht="12" customHeight="1">
      <c r="A174" s="2" t="s">
        <v>173</v>
      </c>
      <c r="B174" s="64">
        <v>162</v>
      </c>
      <c r="C174" s="65">
        <v>10</v>
      </c>
      <c r="D174" s="66" t="s">
        <v>10</v>
      </c>
      <c r="E174" s="69" t="s">
        <v>169</v>
      </c>
      <c r="F174" s="70"/>
      <c r="G174" s="71">
        <v>2462.1851219512196</v>
      </c>
      <c r="H174" s="72">
        <v>2462.1851219512196</v>
      </c>
      <c r="I174" s="72"/>
      <c r="J174" s="72"/>
      <c r="K174" s="72"/>
      <c r="L174" s="73"/>
      <c r="M174" s="71">
        <v>4924.3702439024391</v>
      </c>
      <c r="N174" s="72">
        <v>4924.3702439024391</v>
      </c>
      <c r="O174" s="72"/>
      <c r="P174" s="72"/>
      <c r="Q174" s="72"/>
      <c r="R174" s="73"/>
      <c r="S174" s="71">
        <v>2428.3495145631068</v>
      </c>
      <c r="T174" s="72">
        <v>2388.3495145631068</v>
      </c>
      <c r="U174" s="72">
        <v>2450.4854368932038</v>
      </c>
      <c r="V174" s="72">
        <v>2461.1650485436894</v>
      </c>
      <c r="W174" s="72">
        <v>2422.3300970873788</v>
      </c>
      <c r="X174" s="73">
        <v>2419.4174757281553</v>
      </c>
      <c r="Y174" s="71"/>
      <c r="Z174" s="72"/>
      <c r="AA174" s="72"/>
      <c r="AB174" s="72"/>
      <c r="AC174" s="72"/>
      <c r="AD174" s="73"/>
      <c r="AE174" s="71"/>
      <c r="AF174" s="72"/>
      <c r="AG174" s="72"/>
      <c r="AH174" s="72"/>
      <c r="AI174" s="72"/>
      <c r="AJ174" s="73"/>
      <c r="AK174" s="71"/>
      <c r="AL174" s="72"/>
      <c r="AM174" s="72"/>
      <c r="AN174" s="72"/>
      <c r="AO174" s="72"/>
      <c r="AP174" s="73"/>
      <c r="AQ174" s="71"/>
      <c r="AR174" s="72"/>
      <c r="AS174" s="72"/>
      <c r="AT174" s="72"/>
      <c r="AU174" s="72"/>
      <c r="AV174" s="73"/>
      <c r="AW174" s="75">
        <v>-1.3742105370736279</v>
      </c>
      <c r="AX174" s="76">
        <v>-2.9987837522793548</v>
      </c>
      <c r="AY174" s="76">
        <v>-0.47517487428987426</v>
      </c>
      <c r="AZ174" s="76">
        <v>-4.1429598385422928E-2</v>
      </c>
      <c r="BA174" s="76">
        <v>-1.618685147128851</v>
      </c>
      <c r="BB174" s="77">
        <v>-1.7369793132846145</v>
      </c>
      <c r="BC174" s="71"/>
      <c r="BD174" s="72"/>
      <c r="BE174" s="72"/>
      <c r="BF174" s="72"/>
      <c r="BG174" s="72"/>
      <c r="BH174" s="73"/>
      <c r="BI174" s="65"/>
      <c r="BJ174" s="78"/>
      <c r="BK174" s="78"/>
      <c r="BL174" s="78"/>
      <c r="BM174" s="78"/>
      <c r="BN174" s="70"/>
      <c r="BO174" s="65"/>
      <c r="BP174" s="78"/>
      <c r="BQ174" s="78"/>
      <c r="BR174" s="78"/>
      <c r="BS174" s="78"/>
      <c r="BT174" s="70"/>
      <c r="BU174" s="65"/>
      <c r="BV174" s="78"/>
      <c r="BW174" s="78"/>
      <c r="BX174" s="78"/>
      <c r="BY174" s="78"/>
      <c r="BZ174" s="70"/>
      <c r="CA174" s="110"/>
      <c r="CB174" s="76"/>
      <c r="CC174" s="76"/>
      <c r="CD174" s="76"/>
      <c r="CE174" s="76"/>
      <c r="CF174" s="77"/>
    </row>
    <row r="175" spans="1:84" ht="12" customHeight="1">
      <c r="A175" s="2" t="s">
        <v>160</v>
      </c>
      <c r="B175" s="64">
        <v>163</v>
      </c>
      <c r="C175" s="65">
        <v>10</v>
      </c>
      <c r="D175" s="66" t="s">
        <v>10</v>
      </c>
      <c r="E175" s="69" t="s">
        <v>170</v>
      </c>
      <c r="F175" s="70"/>
      <c r="G175" s="71">
        <v>1231.0925609756098</v>
      </c>
      <c r="H175" s="72">
        <v>1231.0925609756098</v>
      </c>
      <c r="I175" s="72"/>
      <c r="J175" s="72"/>
      <c r="K175" s="72"/>
      <c r="L175" s="73"/>
      <c r="M175" s="71">
        <v>3693.2776829268296</v>
      </c>
      <c r="N175" s="72">
        <v>3693.2776829268296</v>
      </c>
      <c r="O175" s="72"/>
      <c r="P175" s="72"/>
      <c r="Q175" s="72"/>
      <c r="R175" s="73"/>
      <c r="S175" s="71">
        <v>1228.9320388349515</v>
      </c>
      <c r="T175" s="72">
        <v>1227.1844660194174</v>
      </c>
      <c r="U175" s="72">
        <v>1255.3398058252428</v>
      </c>
      <c r="V175" s="72">
        <v>1222.3300970873786</v>
      </c>
      <c r="W175" s="72">
        <v>1233.9805825242718</v>
      </c>
      <c r="X175" s="73">
        <v>1205.8252427184466</v>
      </c>
      <c r="Y175" s="71"/>
      <c r="Z175" s="72"/>
      <c r="AA175" s="72"/>
      <c r="AB175" s="72"/>
      <c r="AC175" s="72"/>
      <c r="AD175" s="73"/>
      <c r="AE175" s="71"/>
      <c r="AF175" s="72"/>
      <c r="AG175" s="72"/>
      <c r="AH175" s="72"/>
      <c r="AI175" s="72"/>
      <c r="AJ175" s="73"/>
      <c r="AK175" s="71"/>
      <c r="AL175" s="72"/>
      <c r="AM175" s="72"/>
      <c r="AN175" s="72"/>
      <c r="AO175" s="72"/>
      <c r="AP175" s="73"/>
      <c r="AQ175" s="71"/>
      <c r="AR175" s="72"/>
      <c r="AS175" s="72"/>
      <c r="AT175" s="72"/>
      <c r="AU175" s="72"/>
      <c r="AV175" s="73"/>
      <c r="AW175" s="75">
        <v>-0.17549632002861193</v>
      </c>
      <c r="AX175" s="76">
        <v>-0.31744931941554144</v>
      </c>
      <c r="AY175" s="76">
        <v>1.9695712262624454</v>
      </c>
      <c r="AZ175" s="76">
        <v>-0.71176320660139014</v>
      </c>
      <c r="BA175" s="76">
        <v>0.23459012264466228</v>
      </c>
      <c r="BB175" s="77">
        <v>-2.0524304230333024</v>
      </c>
      <c r="BC175" s="71"/>
      <c r="BD175" s="72"/>
      <c r="BE175" s="72"/>
      <c r="BF175" s="72"/>
      <c r="BG175" s="72"/>
      <c r="BH175" s="73"/>
      <c r="BI175" s="65"/>
      <c r="BJ175" s="78"/>
      <c r="BK175" s="78"/>
      <c r="BL175" s="78"/>
      <c r="BM175" s="78"/>
      <c r="BN175" s="70"/>
      <c r="BO175" s="65"/>
      <c r="BP175" s="78"/>
      <c r="BQ175" s="78"/>
      <c r="BR175" s="78"/>
      <c r="BS175" s="78"/>
      <c r="BT175" s="70"/>
      <c r="BU175" s="65"/>
      <c r="BV175" s="78"/>
      <c r="BW175" s="78"/>
      <c r="BX175" s="78"/>
      <c r="BY175" s="78"/>
      <c r="BZ175" s="70"/>
      <c r="CA175" s="110"/>
      <c r="CB175" s="76"/>
      <c r="CC175" s="76"/>
      <c r="CD175" s="76"/>
      <c r="CE175" s="76"/>
      <c r="CF175" s="77"/>
    </row>
    <row r="176" spans="1:84" ht="12" customHeight="1">
      <c r="A176" s="2" t="s">
        <v>160</v>
      </c>
      <c r="B176" s="64">
        <v>164</v>
      </c>
      <c r="C176" s="65">
        <v>10</v>
      </c>
      <c r="D176" s="66" t="s">
        <v>10</v>
      </c>
      <c r="E176" s="69" t="s">
        <v>101</v>
      </c>
      <c r="F176" s="70"/>
      <c r="G176" s="71">
        <v>1969.7480975609756</v>
      </c>
      <c r="H176" s="72">
        <v>1969.7480975609756</v>
      </c>
      <c r="I176" s="72"/>
      <c r="J176" s="72"/>
      <c r="K176" s="72"/>
      <c r="L176" s="73"/>
      <c r="M176" s="71">
        <v>3939.4961951219511</v>
      </c>
      <c r="N176" s="72">
        <v>3939.4961951219511</v>
      </c>
      <c r="O176" s="72"/>
      <c r="P176" s="72"/>
      <c r="Q176" s="72"/>
      <c r="R176" s="73"/>
      <c r="S176" s="71">
        <v>1918.4466019417475</v>
      </c>
      <c r="T176" s="72">
        <v>1889.3203883495146</v>
      </c>
      <c r="U176" s="72">
        <v>1955.3398058252428</v>
      </c>
      <c r="V176" s="72">
        <v>1953.3980582524273</v>
      </c>
      <c r="W176" s="72">
        <v>1881.5533980582525</v>
      </c>
      <c r="X176" s="73">
        <v>1912.6213592233009</v>
      </c>
      <c r="Y176" s="71"/>
      <c r="Z176" s="72"/>
      <c r="AA176" s="72"/>
      <c r="AB176" s="72"/>
      <c r="AC176" s="72"/>
      <c r="AD176" s="73"/>
      <c r="AE176" s="71"/>
      <c r="AF176" s="72"/>
      <c r="AG176" s="72"/>
      <c r="AH176" s="72"/>
      <c r="AI176" s="72"/>
      <c r="AJ176" s="73"/>
      <c r="AK176" s="71"/>
      <c r="AL176" s="72"/>
      <c r="AM176" s="72"/>
      <c r="AN176" s="72"/>
      <c r="AO176" s="72"/>
      <c r="AP176" s="73"/>
      <c r="AQ176" s="71"/>
      <c r="AR176" s="72"/>
      <c r="AS176" s="72"/>
      <c r="AT176" s="72"/>
      <c r="AU176" s="72"/>
      <c r="AV176" s="73"/>
      <c r="AW176" s="75">
        <v>-2.604469865093495</v>
      </c>
      <c r="AX176" s="76">
        <v>-4.0831469420404503</v>
      </c>
      <c r="AY176" s="76">
        <v>-0.73147890096066925</v>
      </c>
      <c r="AZ176" s="76">
        <v>-0.83005737275713143</v>
      </c>
      <c r="BA176" s="76">
        <v>-4.4774608292263096</v>
      </c>
      <c r="BB176" s="77">
        <v>-2.9002052804828926</v>
      </c>
      <c r="BC176" s="71"/>
      <c r="BD176" s="72"/>
      <c r="BE176" s="72"/>
      <c r="BF176" s="72"/>
      <c r="BG176" s="72"/>
      <c r="BH176" s="73"/>
      <c r="BI176" s="65"/>
      <c r="BJ176" s="78"/>
      <c r="BK176" s="78"/>
      <c r="BL176" s="78"/>
      <c r="BM176" s="78"/>
      <c r="BN176" s="70"/>
      <c r="BO176" s="65"/>
      <c r="BP176" s="78"/>
      <c r="BQ176" s="78"/>
      <c r="BR176" s="78"/>
      <c r="BS176" s="78"/>
      <c r="BT176" s="70"/>
      <c r="BU176" s="65"/>
      <c r="BV176" s="78"/>
      <c r="BW176" s="78"/>
      <c r="BX176" s="78"/>
      <c r="BY176" s="78"/>
      <c r="BZ176" s="70"/>
      <c r="CA176" s="110"/>
      <c r="CB176" s="76"/>
      <c r="CC176" s="76"/>
      <c r="CD176" s="76"/>
      <c r="CE176" s="76"/>
      <c r="CF176" s="77"/>
    </row>
    <row r="177" spans="1:84" ht="12" customHeight="1">
      <c r="A177" s="2" t="s">
        <v>173</v>
      </c>
      <c r="B177" s="64">
        <v>165</v>
      </c>
      <c r="C177" s="65">
        <v>10</v>
      </c>
      <c r="D177" s="66" t="s">
        <v>10</v>
      </c>
      <c r="E177" s="69" t="s">
        <v>162</v>
      </c>
      <c r="F177" s="70"/>
      <c r="G177" s="71">
        <v>1969.7480975609756</v>
      </c>
      <c r="H177" s="72">
        <v>1969.7480975609756</v>
      </c>
      <c r="I177" s="72"/>
      <c r="J177" s="72"/>
      <c r="K177" s="72"/>
      <c r="L177" s="73"/>
      <c r="M177" s="71">
        <v>3939.4961951219511</v>
      </c>
      <c r="N177" s="72">
        <v>3939.4961951219511</v>
      </c>
      <c r="O177" s="72"/>
      <c r="P177" s="72"/>
      <c r="Q177" s="72"/>
      <c r="R177" s="73"/>
      <c r="S177" s="71">
        <v>1950.2912621359224</v>
      </c>
      <c r="T177" s="72">
        <v>1964.0776699029127</v>
      </c>
      <c r="U177" s="72">
        <v>1937.8640776699028</v>
      </c>
      <c r="V177" s="72">
        <v>1925.2427184466019</v>
      </c>
      <c r="W177" s="72">
        <v>1939.8058252427184</v>
      </c>
      <c r="X177" s="73">
        <v>1984.4660194174758</v>
      </c>
      <c r="Y177" s="71"/>
      <c r="Z177" s="72"/>
      <c r="AA177" s="72"/>
      <c r="AB177" s="72"/>
      <c r="AC177" s="72"/>
      <c r="AD177" s="73"/>
      <c r="AE177" s="71"/>
      <c r="AF177" s="72"/>
      <c r="AG177" s="72"/>
      <c r="AH177" s="72"/>
      <c r="AI177" s="72"/>
      <c r="AJ177" s="73"/>
      <c r="AK177" s="71"/>
      <c r="AL177" s="72"/>
      <c r="AM177" s="72"/>
      <c r="AN177" s="72"/>
      <c r="AO177" s="72"/>
      <c r="AP177" s="73"/>
      <c r="AQ177" s="71"/>
      <c r="AR177" s="72"/>
      <c r="AS177" s="72"/>
      <c r="AT177" s="72"/>
      <c r="AU177" s="72"/>
      <c r="AV177" s="73"/>
      <c r="AW177" s="75">
        <v>-0.98778292763148645</v>
      </c>
      <c r="AX177" s="76">
        <v>-0.28787577787657836</v>
      </c>
      <c r="AY177" s="76">
        <v>-1.6186851471288621</v>
      </c>
      <c r="AZ177" s="76">
        <v>-2.2594452138058774</v>
      </c>
      <c r="BA177" s="76">
        <v>-1.5201066753323889</v>
      </c>
      <c r="BB177" s="77">
        <v>0.74719817598629668</v>
      </c>
      <c r="BC177" s="71"/>
      <c r="BD177" s="72"/>
      <c r="BE177" s="72"/>
      <c r="BF177" s="72"/>
      <c r="BG177" s="72"/>
      <c r="BH177" s="73"/>
      <c r="BI177" s="65"/>
      <c r="BJ177" s="78"/>
      <c r="BK177" s="78"/>
      <c r="BL177" s="78"/>
      <c r="BM177" s="78"/>
      <c r="BN177" s="70"/>
      <c r="BO177" s="65"/>
      <c r="BP177" s="78"/>
      <c r="BQ177" s="78"/>
      <c r="BR177" s="78"/>
      <c r="BS177" s="78"/>
      <c r="BT177" s="70"/>
      <c r="BU177" s="65"/>
      <c r="BV177" s="78"/>
      <c r="BW177" s="78"/>
      <c r="BX177" s="78"/>
      <c r="BY177" s="78"/>
      <c r="BZ177" s="70"/>
      <c r="CA177" s="110"/>
      <c r="CB177" s="76"/>
      <c r="CC177" s="76"/>
      <c r="CD177" s="76"/>
      <c r="CE177" s="76"/>
      <c r="CF177" s="77"/>
    </row>
    <row r="178" spans="1:84" ht="12" customHeight="1">
      <c r="A178" s="2" t="s">
        <v>160</v>
      </c>
      <c r="B178" s="64">
        <v>166</v>
      </c>
      <c r="C178" s="65">
        <v>10</v>
      </c>
      <c r="D178" s="66" t="s">
        <v>10</v>
      </c>
      <c r="E178" s="69" t="s">
        <v>102</v>
      </c>
      <c r="F178" s="70"/>
      <c r="G178" s="71">
        <v>984.87404878048778</v>
      </c>
      <c r="H178" s="72">
        <v>984.87404878048778</v>
      </c>
      <c r="I178" s="72"/>
      <c r="J178" s="72"/>
      <c r="K178" s="72"/>
      <c r="L178" s="73"/>
      <c r="M178" s="71">
        <v>2954.6221463414631</v>
      </c>
      <c r="N178" s="72">
        <v>2954.6221463414631</v>
      </c>
      <c r="O178" s="72"/>
      <c r="P178" s="72"/>
      <c r="Q178" s="72"/>
      <c r="R178" s="73"/>
      <c r="S178" s="71">
        <v>987.96116504854365</v>
      </c>
      <c r="T178" s="72">
        <v>994.17475728155341</v>
      </c>
      <c r="U178" s="72">
        <v>987.37864077669906</v>
      </c>
      <c r="V178" s="72">
        <v>1004.8543689320388</v>
      </c>
      <c r="W178" s="72">
        <v>966.01941747572812</v>
      </c>
      <c r="X178" s="73">
        <v>987.37864077669906</v>
      </c>
      <c r="Y178" s="71"/>
      <c r="Z178" s="72"/>
      <c r="AA178" s="72"/>
      <c r="AB178" s="72"/>
      <c r="AC178" s="72"/>
      <c r="AD178" s="73"/>
      <c r="AE178" s="71"/>
      <c r="AF178" s="72"/>
      <c r="AG178" s="72"/>
      <c r="AH178" s="72"/>
      <c r="AI178" s="72"/>
      <c r="AJ178" s="73"/>
      <c r="AK178" s="71"/>
      <c r="AL178" s="72"/>
      <c r="AM178" s="72"/>
      <c r="AN178" s="72"/>
      <c r="AO178" s="72"/>
      <c r="AP178" s="73"/>
      <c r="AQ178" s="71"/>
      <c r="AR178" s="72"/>
      <c r="AS178" s="72"/>
      <c r="AT178" s="72"/>
      <c r="AU178" s="72"/>
      <c r="AV178" s="73"/>
      <c r="AW178" s="75">
        <v>0.31345290008184534</v>
      </c>
      <c r="AX178" s="76">
        <v>0.94435511957922103</v>
      </c>
      <c r="AY178" s="76">
        <v>0.2543058170039636</v>
      </c>
      <c r="AZ178" s="76">
        <v>2.0287183093403272</v>
      </c>
      <c r="BA178" s="76">
        <v>-1.9144205625182487</v>
      </c>
      <c r="BB178" s="77">
        <v>0.2543058170039636</v>
      </c>
      <c r="BC178" s="71">
        <v>1497.9009708737863</v>
      </c>
      <c r="BD178" s="72">
        <v>1435.9223300970873</v>
      </c>
      <c r="BE178" s="72">
        <v>1474.7572815533981</v>
      </c>
      <c r="BF178" s="72">
        <v>1529.1262135922329</v>
      </c>
      <c r="BG178" s="72">
        <v>1476.6990291262136</v>
      </c>
      <c r="BH178" s="73">
        <v>1573</v>
      </c>
      <c r="BI178" s="65"/>
      <c r="BJ178" s="78"/>
      <c r="BK178" s="78"/>
      <c r="BL178" s="78"/>
      <c r="BM178" s="78"/>
      <c r="BN178" s="70"/>
      <c r="BO178" s="65"/>
      <c r="BP178" s="78"/>
      <c r="BQ178" s="78"/>
      <c r="BR178" s="78"/>
      <c r="BS178" s="78"/>
      <c r="BT178" s="70"/>
      <c r="BU178" s="65"/>
      <c r="BV178" s="78"/>
      <c r="BW178" s="78"/>
      <c r="BX178" s="78"/>
      <c r="BY178" s="78"/>
      <c r="BZ178" s="70"/>
      <c r="CA178" s="110">
        <v>-4.9433673315544047</v>
      </c>
      <c r="CB178" s="76">
        <v>-8.8765251331435202</v>
      </c>
      <c r="CC178" s="76">
        <v>-6.4120633382319099</v>
      </c>
      <c r="CD178" s="76">
        <v>-2.9618168253556787</v>
      </c>
      <c r="CE178" s="76">
        <v>-6.2888402484865598</v>
      </c>
      <c r="CF178" s="77">
        <v>-0.17759111255429838</v>
      </c>
    </row>
    <row r="179" spans="1:84" ht="12" customHeight="1">
      <c r="A179" s="2"/>
      <c r="B179" s="64">
        <v>167</v>
      </c>
      <c r="C179" s="65">
        <v>10</v>
      </c>
      <c r="D179" s="66" t="s">
        <v>11</v>
      </c>
      <c r="E179" s="69" t="s">
        <v>67</v>
      </c>
      <c r="F179" s="70">
        <v>5</v>
      </c>
      <c r="G179" s="71">
        <v>1680.1951219512196</v>
      </c>
      <c r="H179" s="72">
        <v>1680.1951219512196</v>
      </c>
      <c r="I179" s="72">
        <v>133.99024390243903</v>
      </c>
      <c r="J179" s="72"/>
      <c r="K179" s="72"/>
      <c r="L179" s="73"/>
      <c r="M179" s="71">
        <v>3628.3707317073172</v>
      </c>
      <c r="N179" s="72">
        <v>3360.3902439024391</v>
      </c>
      <c r="O179" s="72">
        <v>267.98048780487807</v>
      </c>
      <c r="P179" s="72"/>
      <c r="Q179" s="72"/>
      <c r="R179" s="73"/>
      <c r="S179" s="71">
        <v>1673.6</v>
      </c>
      <c r="T179" s="72">
        <v>1673</v>
      </c>
      <c r="U179" s="72">
        <v>1669</v>
      </c>
      <c r="V179" s="72">
        <v>1682</v>
      </c>
      <c r="W179" s="72">
        <v>1640</v>
      </c>
      <c r="X179" s="73">
        <v>1704</v>
      </c>
      <c r="Y179" s="71">
        <v>137.19999999999999</v>
      </c>
      <c r="Z179" s="72">
        <v>141</v>
      </c>
      <c r="AA179" s="72">
        <v>140</v>
      </c>
      <c r="AB179" s="72">
        <v>132</v>
      </c>
      <c r="AC179" s="72">
        <v>140</v>
      </c>
      <c r="AD179" s="73">
        <v>133</v>
      </c>
      <c r="AE179" s="71"/>
      <c r="AF179" s="72"/>
      <c r="AG179" s="72"/>
      <c r="AH179" s="72"/>
      <c r="AI179" s="72"/>
      <c r="AJ179" s="73"/>
      <c r="AK179" s="71"/>
      <c r="AL179" s="72"/>
      <c r="AM179" s="72"/>
      <c r="AN179" s="72"/>
      <c r="AO179" s="72"/>
      <c r="AP179" s="73"/>
      <c r="AQ179" s="71"/>
      <c r="AR179" s="72"/>
      <c r="AS179" s="72"/>
      <c r="AT179" s="72"/>
      <c r="AU179" s="72"/>
      <c r="AV179" s="73"/>
      <c r="AW179" s="75">
        <v>-0.39252119382185979</v>
      </c>
      <c r="AX179" s="76">
        <v>-0.42823133201719266</v>
      </c>
      <c r="AY179" s="76">
        <v>-0.66629891998606361</v>
      </c>
      <c r="AZ179" s="76">
        <v>0.10742074091278919</v>
      </c>
      <c r="BA179" s="76">
        <v>-2.3922889327604224</v>
      </c>
      <c r="BB179" s="77">
        <v>1.4167924747416016</v>
      </c>
      <c r="BC179" s="71"/>
      <c r="BD179" s="72"/>
      <c r="BE179" s="72"/>
      <c r="BF179" s="72"/>
      <c r="BG179" s="72"/>
      <c r="BH179" s="73"/>
      <c r="BI179" s="65"/>
      <c r="BJ179" s="78"/>
      <c r="BK179" s="78"/>
      <c r="BL179" s="78"/>
      <c r="BM179" s="78"/>
      <c r="BN179" s="70"/>
      <c r="BO179" s="65"/>
      <c r="BP179" s="78"/>
      <c r="BQ179" s="78"/>
      <c r="BR179" s="78"/>
      <c r="BS179" s="78"/>
      <c r="BT179" s="70"/>
      <c r="BU179" s="65"/>
      <c r="BV179" s="78"/>
      <c r="BW179" s="78"/>
      <c r="BX179" s="78"/>
      <c r="BY179" s="78"/>
      <c r="BZ179" s="70"/>
      <c r="CA179" s="80"/>
      <c r="CB179" s="78"/>
      <c r="CC179" s="78"/>
      <c r="CD179" s="78"/>
      <c r="CE179" s="78"/>
      <c r="CF179" s="70"/>
    </row>
    <row r="180" spans="1:84" ht="12" customHeight="1">
      <c r="A180" s="2"/>
      <c r="B180" s="64">
        <v>168</v>
      </c>
      <c r="C180" s="65">
        <v>10</v>
      </c>
      <c r="D180" s="66" t="s">
        <v>11</v>
      </c>
      <c r="E180" s="69" t="s">
        <v>148</v>
      </c>
      <c r="F180" s="70">
        <v>5</v>
      </c>
      <c r="G180" s="71">
        <v>1680.1951219512196</v>
      </c>
      <c r="H180" s="72">
        <v>1680.1951219512196</v>
      </c>
      <c r="I180" s="72">
        <v>133.99024390243903</v>
      </c>
      <c r="J180" s="72"/>
      <c r="K180" s="72"/>
      <c r="L180" s="73"/>
      <c r="M180" s="71">
        <v>3628.3707317073172</v>
      </c>
      <c r="N180" s="72">
        <v>3360.3902439024391</v>
      </c>
      <c r="O180" s="72">
        <v>267.98048780487807</v>
      </c>
      <c r="P180" s="72"/>
      <c r="Q180" s="72"/>
      <c r="R180" s="73"/>
      <c r="S180" s="71">
        <v>1673.6</v>
      </c>
      <c r="T180" s="72">
        <v>1673</v>
      </c>
      <c r="U180" s="72">
        <v>1669</v>
      </c>
      <c r="V180" s="72">
        <v>1682</v>
      </c>
      <c r="W180" s="72">
        <v>1640</v>
      </c>
      <c r="X180" s="73">
        <v>1704</v>
      </c>
      <c r="Y180" s="71">
        <v>137.19999999999999</v>
      </c>
      <c r="Z180" s="72">
        <v>141</v>
      </c>
      <c r="AA180" s="72">
        <v>140</v>
      </c>
      <c r="AB180" s="72">
        <v>132</v>
      </c>
      <c r="AC180" s="72">
        <v>140</v>
      </c>
      <c r="AD180" s="73">
        <v>133</v>
      </c>
      <c r="AE180" s="71"/>
      <c r="AF180" s="72"/>
      <c r="AG180" s="72"/>
      <c r="AH180" s="72"/>
      <c r="AI180" s="72"/>
      <c r="AJ180" s="73"/>
      <c r="AK180" s="71"/>
      <c r="AL180" s="72"/>
      <c r="AM180" s="72"/>
      <c r="AN180" s="72"/>
      <c r="AO180" s="72"/>
      <c r="AP180" s="73"/>
      <c r="AQ180" s="71"/>
      <c r="AR180" s="72"/>
      <c r="AS180" s="72"/>
      <c r="AT180" s="72"/>
      <c r="AU180" s="72"/>
      <c r="AV180" s="73"/>
      <c r="AW180" s="75">
        <v>-0.39252119382185979</v>
      </c>
      <c r="AX180" s="76">
        <v>-0.42823133201719266</v>
      </c>
      <c r="AY180" s="76">
        <v>-0.66629891998606361</v>
      </c>
      <c r="AZ180" s="76">
        <v>0.10742074091278919</v>
      </c>
      <c r="BA180" s="76">
        <v>-2.3922889327604224</v>
      </c>
      <c r="BB180" s="77">
        <v>1.4167924747416016</v>
      </c>
      <c r="BC180" s="65"/>
      <c r="BD180" s="78"/>
      <c r="BE180" s="78"/>
      <c r="BF180" s="78"/>
      <c r="BG180" s="78"/>
      <c r="BH180" s="70"/>
      <c r="BI180" s="65"/>
      <c r="BJ180" s="78"/>
      <c r="BK180" s="78"/>
      <c r="BL180" s="78"/>
      <c r="BM180" s="78"/>
      <c r="BN180" s="70"/>
      <c r="BO180" s="65"/>
      <c r="BP180" s="78"/>
      <c r="BQ180" s="78"/>
      <c r="BR180" s="78"/>
      <c r="BS180" s="78"/>
      <c r="BT180" s="70"/>
      <c r="BU180" s="65"/>
      <c r="BV180" s="78"/>
      <c r="BW180" s="78"/>
      <c r="BX180" s="78"/>
      <c r="BY180" s="78"/>
      <c r="BZ180" s="70"/>
      <c r="CA180" s="80"/>
      <c r="CB180" s="78"/>
      <c r="CC180" s="78"/>
      <c r="CD180" s="78"/>
      <c r="CE180" s="78"/>
      <c r="CF180" s="70"/>
    </row>
    <row r="181" spans="1:84" ht="12" customHeight="1">
      <c r="A181" s="2"/>
      <c r="B181" s="64">
        <v>169</v>
      </c>
      <c r="C181" s="65">
        <v>10</v>
      </c>
      <c r="D181" s="66" t="s">
        <v>11</v>
      </c>
      <c r="E181" s="69" t="s">
        <v>79</v>
      </c>
      <c r="F181" s="70">
        <v>5</v>
      </c>
      <c r="G181" s="71">
        <v>1680.1951219512196</v>
      </c>
      <c r="H181" s="72">
        <v>1680.1951219512196</v>
      </c>
      <c r="I181" s="72">
        <v>133.99024390243903</v>
      </c>
      <c r="J181" s="72"/>
      <c r="K181" s="72"/>
      <c r="L181" s="73"/>
      <c r="M181" s="71">
        <v>3628.3707317073172</v>
      </c>
      <c r="N181" s="72">
        <v>3360.3902439024391</v>
      </c>
      <c r="O181" s="72">
        <v>267.98048780487807</v>
      </c>
      <c r="P181" s="72"/>
      <c r="Q181" s="72"/>
      <c r="R181" s="73"/>
      <c r="S181" s="71">
        <v>1673.6</v>
      </c>
      <c r="T181" s="72">
        <v>1673</v>
      </c>
      <c r="U181" s="72">
        <v>1669</v>
      </c>
      <c r="V181" s="72">
        <v>1682</v>
      </c>
      <c r="W181" s="72">
        <v>1640</v>
      </c>
      <c r="X181" s="73">
        <v>1704</v>
      </c>
      <c r="Y181" s="71">
        <v>137.19999999999999</v>
      </c>
      <c r="Z181" s="72">
        <v>141</v>
      </c>
      <c r="AA181" s="72">
        <v>140</v>
      </c>
      <c r="AB181" s="72">
        <v>132</v>
      </c>
      <c r="AC181" s="72">
        <v>140</v>
      </c>
      <c r="AD181" s="73">
        <v>133</v>
      </c>
      <c r="AE181" s="71"/>
      <c r="AF181" s="72"/>
      <c r="AG181" s="72"/>
      <c r="AH181" s="72"/>
      <c r="AI181" s="72"/>
      <c r="AJ181" s="73"/>
      <c r="AK181" s="71"/>
      <c r="AL181" s="72"/>
      <c r="AM181" s="72"/>
      <c r="AN181" s="72"/>
      <c r="AO181" s="72"/>
      <c r="AP181" s="73"/>
      <c r="AQ181" s="71"/>
      <c r="AR181" s="72"/>
      <c r="AS181" s="72"/>
      <c r="AT181" s="72"/>
      <c r="AU181" s="72"/>
      <c r="AV181" s="73"/>
      <c r="AW181" s="75">
        <v>-0.39252119382185979</v>
      </c>
      <c r="AX181" s="76">
        <v>-0.42823133201719266</v>
      </c>
      <c r="AY181" s="76">
        <v>-0.66629891998606361</v>
      </c>
      <c r="AZ181" s="76">
        <v>0.10742074091278919</v>
      </c>
      <c r="BA181" s="76">
        <v>-2.3922889327604224</v>
      </c>
      <c r="BB181" s="77">
        <v>1.4167924747416016</v>
      </c>
      <c r="BC181" s="65"/>
      <c r="BD181" s="78"/>
      <c r="BE181" s="78"/>
      <c r="BF181" s="78"/>
      <c r="BG181" s="78"/>
      <c r="BH181" s="70"/>
      <c r="BI181" s="65"/>
      <c r="BJ181" s="78"/>
      <c r="BK181" s="78"/>
      <c r="BL181" s="78"/>
      <c r="BM181" s="78"/>
      <c r="BN181" s="70"/>
      <c r="BO181" s="65"/>
      <c r="BP181" s="78"/>
      <c r="BQ181" s="78"/>
      <c r="BR181" s="78"/>
      <c r="BS181" s="78"/>
      <c r="BT181" s="70"/>
      <c r="BU181" s="65"/>
      <c r="BV181" s="78"/>
      <c r="BW181" s="78"/>
      <c r="BX181" s="78"/>
      <c r="BY181" s="78"/>
      <c r="BZ181" s="70"/>
      <c r="CA181" s="80"/>
      <c r="CB181" s="78"/>
      <c r="CC181" s="78"/>
      <c r="CD181" s="78"/>
      <c r="CE181" s="78"/>
      <c r="CF181" s="70"/>
    </row>
    <row r="182" spans="1:84" ht="12" customHeight="1">
      <c r="A182" s="2"/>
      <c r="B182" s="64">
        <v>170</v>
      </c>
      <c r="C182" s="65">
        <v>10</v>
      </c>
      <c r="D182" s="66" t="s">
        <v>11</v>
      </c>
      <c r="E182" s="69" t="s">
        <v>89</v>
      </c>
      <c r="F182" s="70">
        <v>5</v>
      </c>
      <c r="G182" s="71">
        <v>1680.1951219512196</v>
      </c>
      <c r="H182" s="72">
        <v>1680.1951219512196</v>
      </c>
      <c r="I182" s="72">
        <v>200.98536585365855</v>
      </c>
      <c r="J182" s="72"/>
      <c r="K182" s="72"/>
      <c r="L182" s="73"/>
      <c r="M182" s="71">
        <v>3762.3609756097562</v>
      </c>
      <c r="N182" s="72">
        <v>3360.3902439024391</v>
      </c>
      <c r="O182" s="72">
        <v>401.9707317073171</v>
      </c>
      <c r="P182" s="72"/>
      <c r="Q182" s="72"/>
      <c r="R182" s="73"/>
      <c r="S182" s="71">
        <v>1660.8</v>
      </c>
      <c r="T182" s="72">
        <v>1661</v>
      </c>
      <c r="U182" s="72">
        <v>1658</v>
      </c>
      <c r="V182" s="72">
        <v>1676</v>
      </c>
      <c r="W182" s="72">
        <v>1690</v>
      </c>
      <c r="X182" s="73">
        <v>1619</v>
      </c>
      <c r="Y182" s="71">
        <v>199.6</v>
      </c>
      <c r="Z182" s="72">
        <v>199</v>
      </c>
      <c r="AA182" s="72">
        <v>203</v>
      </c>
      <c r="AB182" s="72">
        <v>202</v>
      </c>
      <c r="AC182" s="72">
        <v>198</v>
      </c>
      <c r="AD182" s="73">
        <v>196</v>
      </c>
      <c r="AE182" s="71"/>
      <c r="AF182" s="72"/>
      <c r="AG182" s="72"/>
      <c r="AH182" s="72"/>
      <c r="AI182" s="72"/>
      <c r="AJ182" s="73"/>
      <c r="AK182" s="71"/>
      <c r="AL182" s="72"/>
      <c r="AM182" s="72"/>
      <c r="AN182" s="72"/>
      <c r="AO182" s="72"/>
      <c r="AP182" s="73"/>
      <c r="AQ182" s="71"/>
      <c r="AR182" s="72"/>
      <c r="AS182" s="72"/>
      <c r="AT182" s="72"/>
      <c r="AU182" s="72"/>
      <c r="AV182" s="73"/>
      <c r="AW182" s="75">
        <v>-1.1543374753222646</v>
      </c>
      <c r="AX182" s="76">
        <v>-1.1424340959238166</v>
      </c>
      <c r="AY182" s="76">
        <v>-1.3209847869004809</v>
      </c>
      <c r="AZ182" s="76">
        <v>-0.24968064104052834</v>
      </c>
      <c r="BA182" s="76">
        <v>0.5835559168505311</v>
      </c>
      <c r="BB182" s="77">
        <v>-3.6421437695970282</v>
      </c>
      <c r="BC182" s="65"/>
      <c r="BD182" s="78"/>
      <c r="BE182" s="78"/>
      <c r="BF182" s="78"/>
      <c r="BG182" s="78"/>
      <c r="BH182" s="70"/>
      <c r="BI182" s="65"/>
      <c r="BJ182" s="78"/>
      <c r="BK182" s="78"/>
      <c r="BL182" s="78"/>
      <c r="BM182" s="78"/>
      <c r="BN182" s="70"/>
      <c r="BO182" s="65"/>
      <c r="BP182" s="78"/>
      <c r="BQ182" s="78"/>
      <c r="BR182" s="78"/>
      <c r="BS182" s="78"/>
      <c r="BT182" s="70"/>
      <c r="BU182" s="65"/>
      <c r="BV182" s="78"/>
      <c r="BW182" s="78"/>
      <c r="BX182" s="78"/>
      <c r="BY182" s="78"/>
      <c r="BZ182" s="70"/>
      <c r="CA182" s="80"/>
      <c r="CB182" s="78"/>
      <c r="CC182" s="78"/>
      <c r="CD182" s="78"/>
      <c r="CE182" s="78"/>
      <c r="CF182" s="70"/>
    </row>
    <row r="183" spans="1:84" ht="12" customHeight="1">
      <c r="A183" s="2"/>
      <c r="B183" s="64">
        <v>171</v>
      </c>
      <c r="C183" s="65">
        <v>10</v>
      </c>
      <c r="D183" s="66" t="s">
        <v>11</v>
      </c>
      <c r="E183" s="69" t="s">
        <v>144</v>
      </c>
      <c r="F183" s="70">
        <v>1</v>
      </c>
      <c r="G183" s="71">
        <v>2016.2341463414637</v>
      </c>
      <c r="H183" s="72">
        <v>2016.2341463414637</v>
      </c>
      <c r="I183" s="72">
        <v>133.99024390243903</v>
      </c>
      <c r="J183" s="72"/>
      <c r="K183" s="72"/>
      <c r="L183" s="73"/>
      <c r="M183" s="71">
        <v>4300.4487804878063</v>
      </c>
      <c r="N183" s="72">
        <v>4032.4682926829278</v>
      </c>
      <c r="O183" s="72">
        <v>267.98048780487807</v>
      </c>
      <c r="P183" s="72"/>
      <c r="Q183" s="72"/>
      <c r="R183" s="73"/>
      <c r="S183" s="71">
        <v>2003.6</v>
      </c>
      <c r="T183" s="72">
        <v>1998</v>
      </c>
      <c r="U183" s="72">
        <v>2076</v>
      </c>
      <c r="V183" s="72">
        <v>1876</v>
      </c>
      <c r="W183" s="72">
        <v>2016</v>
      </c>
      <c r="X183" s="73">
        <v>2052</v>
      </c>
      <c r="Y183" s="71">
        <v>134.19999999999999</v>
      </c>
      <c r="Z183" s="72">
        <v>140</v>
      </c>
      <c r="AA183" s="72">
        <v>127</v>
      </c>
      <c r="AB183" s="72">
        <v>130</v>
      </c>
      <c r="AC183" s="72">
        <v>130</v>
      </c>
      <c r="AD183" s="73">
        <v>144</v>
      </c>
      <c r="AE183" s="71"/>
      <c r="AF183" s="72"/>
      <c r="AG183" s="72"/>
      <c r="AH183" s="72"/>
      <c r="AI183" s="72"/>
      <c r="AJ183" s="73"/>
      <c r="AK183" s="71"/>
      <c r="AL183" s="72"/>
      <c r="AM183" s="72"/>
      <c r="AN183" s="72"/>
      <c r="AO183" s="72"/>
      <c r="AP183" s="73"/>
      <c r="AQ183" s="71"/>
      <c r="AR183" s="72"/>
      <c r="AS183" s="72"/>
      <c r="AT183" s="72"/>
      <c r="AU183" s="72"/>
      <c r="AV183" s="73"/>
      <c r="AW183" s="75">
        <v>-0.62662098865793325</v>
      </c>
      <c r="AX183" s="76">
        <v>-0.90436650795495677</v>
      </c>
      <c r="AY183" s="76">
        <v>2.9642317965393072</v>
      </c>
      <c r="AZ183" s="76">
        <v>-6.9552510354972448</v>
      </c>
      <c r="BA183" s="76">
        <v>-1.1613053071668489E-2</v>
      </c>
      <c r="BB183" s="77">
        <v>1.7738938566949081</v>
      </c>
      <c r="BC183" s="65"/>
      <c r="BD183" s="78"/>
      <c r="BE183" s="78"/>
      <c r="BF183" s="78"/>
      <c r="BG183" s="78"/>
      <c r="BH183" s="70"/>
      <c r="BI183" s="65"/>
      <c r="BJ183" s="78"/>
      <c r="BK183" s="78"/>
      <c r="BL183" s="78"/>
      <c r="BM183" s="78"/>
      <c r="BN183" s="70"/>
      <c r="BO183" s="65"/>
      <c r="BP183" s="78"/>
      <c r="BQ183" s="78"/>
      <c r="BR183" s="78"/>
      <c r="BS183" s="78"/>
      <c r="BT183" s="70"/>
      <c r="BU183" s="65"/>
      <c r="BV183" s="78"/>
      <c r="BW183" s="78"/>
      <c r="BX183" s="78"/>
      <c r="BY183" s="78"/>
      <c r="BZ183" s="70"/>
      <c r="CA183" s="80"/>
      <c r="CB183" s="78"/>
      <c r="CC183" s="78"/>
      <c r="CD183" s="78"/>
      <c r="CE183" s="78"/>
      <c r="CF183" s="70"/>
    </row>
    <row r="184" spans="1:84" ht="12" customHeight="1">
      <c r="A184" s="2"/>
      <c r="B184" s="64">
        <v>172</v>
      </c>
      <c r="C184" s="65">
        <v>10</v>
      </c>
      <c r="D184" s="66" t="s">
        <v>11</v>
      </c>
      <c r="E184" s="69" t="s">
        <v>140</v>
      </c>
      <c r="F184" s="70">
        <v>1</v>
      </c>
      <c r="G184" s="71">
        <v>2016.2341463414637</v>
      </c>
      <c r="H184" s="72">
        <v>2016.2341463414637</v>
      </c>
      <c r="I184" s="72">
        <v>200.98536585365855</v>
      </c>
      <c r="J184" s="72"/>
      <c r="K184" s="72"/>
      <c r="L184" s="73"/>
      <c r="M184" s="71">
        <v>4434.4390243902453</v>
      </c>
      <c r="N184" s="72">
        <v>4032.4682926829278</v>
      </c>
      <c r="O184" s="72">
        <v>401.9707317073171</v>
      </c>
      <c r="P184" s="72"/>
      <c r="Q184" s="72"/>
      <c r="R184" s="73"/>
      <c r="S184" s="71">
        <v>1996.8</v>
      </c>
      <c r="T184" s="72">
        <v>2052</v>
      </c>
      <c r="U184" s="72">
        <v>2028</v>
      </c>
      <c r="V184" s="72">
        <v>2094</v>
      </c>
      <c r="W184" s="72">
        <v>1872</v>
      </c>
      <c r="X184" s="73">
        <v>1938</v>
      </c>
      <c r="Y184" s="71">
        <v>205.8</v>
      </c>
      <c r="Z184" s="72">
        <v>201</v>
      </c>
      <c r="AA184" s="72">
        <v>208</v>
      </c>
      <c r="AB184" s="72">
        <v>210</v>
      </c>
      <c r="AC184" s="72">
        <v>200</v>
      </c>
      <c r="AD184" s="73">
        <v>210</v>
      </c>
      <c r="AE184" s="71"/>
      <c r="AF184" s="72"/>
      <c r="AG184" s="72"/>
      <c r="AH184" s="72"/>
      <c r="AI184" s="72"/>
      <c r="AJ184" s="73"/>
      <c r="AK184" s="71"/>
      <c r="AL184" s="72"/>
      <c r="AM184" s="72"/>
      <c r="AN184" s="72"/>
      <c r="AO184" s="72"/>
      <c r="AP184" s="73"/>
      <c r="AQ184" s="71"/>
      <c r="AR184" s="72"/>
      <c r="AS184" s="72"/>
      <c r="AT184" s="72"/>
      <c r="AU184" s="72"/>
      <c r="AV184" s="73"/>
      <c r="AW184" s="75">
        <v>-0.9638834049471745</v>
      </c>
      <c r="AX184" s="76">
        <v>1.7738938566949081</v>
      </c>
      <c r="AY184" s="76">
        <v>0.5835559168505311</v>
      </c>
      <c r="AZ184" s="76">
        <v>3.8569852514225955</v>
      </c>
      <c r="BA184" s="76">
        <v>-7.1536406921379747</v>
      </c>
      <c r="BB184" s="77">
        <v>-3.8802113575659103</v>
      </c>
      <c r="BC184" s="65"/>
      <c r="BD184" s="78"/>
      <c r="BE184" s="78"/>
      <c r="BF184" s="78"/>
      <c r="BG184" s="78"/>
      <c r="BH184" s="70"/>
      <c r="BI184" s="65"/>
      <c r="BJ184" s="78"/>
      <c r="BK184" s="78"/>
      <c r="BL184" s="78"/>
      <c r="BM184" s="78"/>
      <c r="BN184" s="70"/>
      <c r="BO184" s="65"/>
      <c r="BP184" s="78"/>
      <c r="BQ184" s="78"/>
      <c r="BR184" s="78"/>
      <c r="BS184" s="78"/>
      <c r="BT184" s="70"/>
      <c r="BU184" s="65"/>
      <c r="BV184" s="78"/>
      <c r="BW184" s="78"/>
      <c r="BX184" s="78"/>
      <c r="BY184" s="78"/>
      <c r="BZ184" s="70"/>
      <c r="CA184" s="80"/>
      <c r="CB184" s="78"/>
      <c r="CC184" s="78"/>
      <c r="CD184" s="78"/>
      <c r="CE184" s="78"/>
      <c r="CF184" s="70"/>
    </row>
    <row r="185" spans="1:84" ht="12" customHeight="1">
      <c r="A185" s="2"/>
      <c r="B185" s="64">
        <v>173</v>
      </c>
      <c r="C185" s="65">
        <v>10</v>
      </c>
      <c r="D185" s="66" t="s">
        <v>11</v>
      </c>
      <c r="E185" s="69" t="s">
        <v>150</v>
      </c>
      <c r="F185" s="70">
        <v>1</v>
      </c>
      <c r="G185" s="71">
        <v>2016.2341463414637</v>
      </c>
      <c r="H185" s="72">
        <v>2016.2341463414637</v>
      </c>
      <c r="I185" s="72">
        <v>133.99024390243903</v>
      </c>
      <c r="J185" s="72"/>
      <c r="K185" s="72"/>
      <c r="L185" s="73"/>
      <c r="M185" s="71">
        <v>4300.4487804878063</v>
      </c>
      <c r="N185" s="72">
        <v>4032.4682926829278</v>
      </c>
      <c r="O185" s="72">
        <v>267.98048780487807</v>
      </c>
      <c r="P185" s="72"/>
      <c r="Q185" s="72"/>
      <c r="R185" s="73"/>
      <c r="S185" s="71">
        <v>2003.6</v>
      </c>
      <c r="T185" s="72">
        <v>1998</v>
      </c>
      <c r="U185" s="72">
        <v>2076</v>
      </c>
      <c r="V185" s="72">
        <v>1876</v>
      </c>
      <c r="W185" s="72">
        <v>2016</v>
      </c>
      <c r="X185" s="73">
        <v>2052</v>
      </c>
      <c r="Y185" s="71">
        <v>134.19999999999999</v>
      </c>
      <c r="Z185" s="72">
        <v>140</v>
      </c>
      <c r="AA185" s="72">
        <v>127</v>
      </c>
      <c r="AB185" s="72">
        <v>130</v>
      </c>
      <c r="AC185" s="72">
        <v>130</v>
      </c>
      <c r="AD185" s="73">
        <v>144</v>
      </c>
      <c r="AE185" s="71"/>
      <c r="AF185" s="72"/>
      <c r="AG185" s="72"/>
      <c r="AH185" s="72"/>
      <c r="AI185" s="72"/>
      <c r="AJ185" s="73"/>
      <c r="AK185" s="71"/>
      <c r="AL185" s="72"/>
      <c r="AM185" s="72"/>
      <c r="AN185" s="72"/>
      <c r="AO185" s="72"/>
      <c r="AP185" s="73"/>
      <c r="AQ185" s="71"/>
      <c r="AR185" s="72"/>
      <c r="AS185" s="72"/>
      <c r="AT185" s="72"/>
      <c r="AU185" s="72"/>
      <c r="AV185" s="73"/>
      <c r="AW185" s="75">
        <v>-0.62662098865793325</v>
      </c>
      <c r="AX185" s="76">
        <v>-0.90436650795495677</v>
      </c>
      <c r="AY185" s="76">
        <v>2.9642317965393072</v>
      </c>
      <c r="AZ185" s="76">
        <v>-6.9552510354972448</v>
      </c>
      <c r="BA185" s="76">
        <v>-1.1613053071668489E-2</v>
      </c>
      <c r="BB185" s="77">
        <v>1.7738938566949081</v>
      </c>
      <c r="BC185" s="65"/>
      <c r="BD185" s="78"/>
      <c r="BE185" s="78"/>
      <c r="BF185" s="78"/>
      <c r="BG185" s="78"/>
      <c r="BH185" s="70"/>
      <c r="BI185" s="65"/>
      <c r="BJ185" s="78"/>
      <c r="BK185" s="78"/>
      <c r="BL185" s="78"/>
      <c r="BM185" s="78"/>
      <c r="BN185" s="70"/>
      <c r="BO185" s="65"/>
      <c r="BP185" s="78"/>
      <c r="BQ185" s="78"/>
      <c r="BR185" s="78"/>
      <c r="BS185" s="78"/>
      <c r="BT185" s="70"/>
      <c r="BU185" s="65"/>
      <c r="BV185" s="78"/>
      <c r="BW185" s="78"/>
      <c r="BX185" s="78"/>
      <c r="BY185" s="78"/>
      <c r="BZ185" s="70"/>
      <c r="CA185" s="80"/>
      <c r="CB185" s="78"/>
      <c r="CC185" s="78"/>
      <c r="CD185" s="78"/>
      <c r="CE185" s="78"/>
      <c r="CF185" s="70"/>
    </row>
    <row r="186" spans="1:84" ht="12" customHeight="1">
      <c r="A186" s="2"/>
      <c r="B186" s="64">
        <v>174</v>
      </c>
      <c r="C186" s="65">
        <v>10</v>
      </c>
      <c r="D186" s="66" t="s">
        <v>11</v>
      </c>
      <c r="E186" s="69" t="s">
        <v>152</v>
      </c>
      <c r="F186" s="70">
        <v>5</v>
      </c>
      <c r="G186" s="71">
        <v>1680.1951219512196</v>
      </c>
      <c r="H186" s="72">
        <v>1680.1951219512196</v>
      </c>
      <c r="I186" s="72">
        <v>200.98536585365855</v>
      </c>
      <c r="J186" s="72"/>
      <c r="K186" s="72"/>
      <c r="L186" s="73"/>
      <c r="M186" s="71">
        <v>3762.3609756097562</v>
      </c>
      <c r="N186" s="72">
        <v>3360.3902439024391</v>
      </c>
      <c r="O186" s="72">
        <v>401.9707317073171</v>
      </c>
      <c r="P186" s="72"/>
      <c r="Q186" s="72"/>
      <c r="R186" s="73"/>
      <c r="S186" s="71">
        <v>1660.8</v>
      </c>
      <c r="T186" s="72">
        <v>1661</v>
      </c>
      <c r="U186" s="72">
        <v>1658</v>
      </c>
      <c r="V186" s="72">
        <v>1676</v>
      </c>
      <c r="W186" s="72">
        <v>1690</v>
      </c>
      <c r="X186" s="73">
        <v>1619</v>
      </c>
      <c r="Y186" s="71">
        <v>199.6</v>
      </c>
      <c r="Z186" s="72">
        <v>199</v>
      </c>
      <c r="AA186" s="72">
        <v>203</v>
      </c>
      <c r="AB186" s="72">
        <v>202</v>
      </c>
      <c r="AC186" s="72">
        <v>198</v>
      </c>
      <c r="AD186" s="73">
        <v>196</v>
      </c>
      <c r="AE186" s="71"/>
      <c r="AF186" s="72"/>
      <c r="AG186" s="72"/>
      <c r="AH186" s="72"/>
      <c r="AI186" s="72"/>
      <c r="AJ186" s="73"/>
      <c r="AK186" s="71"/>
      <c r="AL186" s="72"/>
      <c r="AM186" s="72"/>
      <c r="AN186" s="72"/>
      <c r="AO186" s="72"/>
      <c r="AP186" s="73"/>
      <c r="AQ186" s="71"/>
      <c r="AR186" s="72"/>
      <c r="AS186" s="72"/>
      <c r="AT186" s="72"/>
      <c r="AU186" s="72"/>
      <c r="AV186" s="73"/>
      <c r="AW186" s="75">
        <v>-1.1543374753222646</v>
      </c>
      <c r="AX186" s="76">
        <v>-1.1424340959238166</v>
      </c>
      <c r="AY186" s="76">
        <v>-1.3209847869004809</v>
      </c>
      <c r="AZ186" s="76">
        <v>-0.24968064104052834</v>
      </c>
      <c r="BA186" s="76">
        <v>0.5835559168505311</v>
      </c>
      <c r="BB186" s="77">
        <v>-3.6421437695970282</v>
      </c>
      <c r="BC186" s="65"/>
      <c r="BD186" s="78"/>
      <c r="BE186" s="78"/>
      <c r="BF186" s="78"/>
      <c r="BG186" s="78"/>
      <c r="BH186" s="70"/>
      <c r="BI186" s="65"/>
      <c r="BJ186" s="78"/>
      <c r="BK186" s="78"/>
      <c r="BL186" s="78"/>
      <c r="BM186" s="78"/>
      <c r="BN186" s="70"/>
      <c r="BO186" s="65"/>
      <c r="BP186" s="78"/>
      <c r="BQ186" s="78"/>
      <c r="BR186" s="78"/>
      <c r="BS186" s="78"/>
      <c r="BT186" s="70"/>
      <c r="BU186" s="65"/>
      <c r="BV186" s="78"/>
      <c r="BW186" s="78"/>
      <c r="BX186" s="78"/>
      <c r="BY186" s="78"/>
      <c r="BZ186" s="70"/>
      <c r="CA186" s="80"/>
      <c r="CB186" s="78"/>
      <c r="CC186" s="78"/>
      <c r="CD186" s="78"/>
      <c r="CE186" s="78"/>
      <c r="CF186" s="70"/>
    </row>
    <row r="187" spans="1:84" ht="12" customHeight="1">
      <c r="A187" s="2"/>
      <c r="B187" s="64">
        <v>175</v>
      </c>
      <c r="C187" s="65">
        <v>10</v>
      </c>
      <c r="D187" s="66" t="s">
        <v>11</v>
      </c>
      <c r="E187" s="69" t="s">
        <v>153</v>
      </c>
      <c r="F187" s="70">
        <v>1</v>
      </c>
      <c r="G187" s="71">
        <v>2016.2341463414637</v>
      </c>
      <c r="H187" s="72">
        <v>2016.2341463414637</v>
      </c>
      <c r="I187" s="72">
        <v>200.98536585365855</v>
      </c>
      <c r="J187" s="72"/>
      <c r="K187" s="72"/>
      <c r="L187" s="73"/>
      <c r="M187" s="71">
        <v>4434.4390243902453</v>
      </c>
      <c r="N187" s="72">
        <v>4032.4682926829278</v>
      </c>
      <c r="O187" s="72">
        <v>401.9707317073171</v>
      </c>
      <c r="P187" s="72"/>
      <c r="Q187" s="72"/>
      <c r="R187" s="73"/>
      <c r="S187" s="71">
        <v>1996.8</v>
      </c>
      <c r="T187" s="72">
        <v>2052</v>
      </c>
      <c r="U187" s="72">
        <v>2028</v>
      </c>
      <c r="V187" s="72">
        <v>2094</v>
      </c>
      <c r="W187" s="72">
        <v>1872</v>
      </c>
      <c r="X187" s="73">
        <v>1938</v>
      </c>
      <c r="Y187" s="71">
        <v>205.8</v>
      </c>
      <c r="Z187" s="72">
        <v>201</v>
      </c>
      <c r="AA187" s="72">
        <v>208</v>
      </c>
      <c r="AB187" s="72">
        <v>210</v>
      </c>
      <c r="AC187" s="72">
        <v>200</v>
      </c>
      <c r="AD187" s="73">
        <v>210</v>
      </c>
      <c r="AE187" s="71"/>
      <c r="AF187" s="72"/>
      <c r="AG187" s="72"/>
      <c r="AH187" s="72"/>
      <c r="AI187" s="72"/>
      <c r="AJ187" s="73"/>
      <c r="AK187" s="71"/>
      <c r="AL187" s="72"/>
      <c r="AM187" s="72"/>
      <c r="AN187" s="72"/>
      <c r="AO187" s="72"/>
      <c r="AP187" s="73"/>
      <c r="AQ187" s="71"/>
      <c r="AR187" s="72"/>
      <c r="AS187" s="72"/>
      <c r="AT187" s="72"/>
      <c r="AU187" s="72"/>
      <c r="AV187" s="73"/>
      <c r="AW187" s="75">
        <v>-0.9638834049471745</v>
      </c>
      <c r="AX187" s="76">
        <v>1.7738938566949081</v>
      </c>
      <c r="AY187" s="76">
        <v>0.5835559168505311</v>
      </c>
      <c r="AZ187" s="76">
        <v>3.8569852514225955</v>
      </c>
      <c r="BA187" s="76">
        <v>-7.1536406921379747</v>
      </c>
      <c r="BB187" s="77">
        <v>-3.8802113575659103</v>
      </c>
      <c r="BC187" s="65"/>
      <c r="BD187" s="78"/>
      <c r="BE187" s="78"/>
      <c r="BF187" s="78"/>
      <c r="BG187" s="78"/>
      <c r="BH187" s="70"/>
      <c r="BI187" s="65"/>
      <c r="BJ187" s="78"/>
      <c r="BK187" s="78"/>
      <c r="BL187" s="78"/>
      <c r="BM187" s="78"/>
      <c r="BN187" s="70"/>
      <c r="BO187" s="65"/>
      <c r="BP187" s="78"/>
      <c r="BQ187" s="78"/>
      <c r="BR187" s="78"/>
      <c r="BS187" s="78"/>
      <c r="BT187" s="70"/>
      <c r="BU187" s="65"/>
      <c r="BV187" s="78"/>
      <c r="BW187" s="78"/>
      <c r="BX187" s="78"/>
      <c r="BY187" s="78"/>
      <c r="BZ187" s="70"/>
      <c r="CA187" s="80"/>
      <c r="CB187" s="78"/>
      <c r="CC187" s="78"/>
      <c r="CD187" s="78"/>
      <c r="CE187" s="78"/>
      <c r="CF187" s="70"/>
    </row>
    <row r="188" spans="1:84" ht="12" customHeight="1">
      <c r="A188" s="2"/>
      <c r="B188" s="64">
        <v>176</v>
      </c>
      <c r="C188" s="65">
        <v>10</v>
      </c>
      <c r="D188" s="66" t="s">
        <v>11</v>
      </c>
      <c r="E188" s="69" t="s">
        <v>161</v>
      </c>
      <c r="F188" s="70">
        <v>1</v>
      </c>
      <c r="G188" s="71">
        <v>2016.2341463414637</v>
      </c>
      <c r="H188" s="72">
        <v>2016.2341463414637</v>
      </c>
      <c r="I188" s="72">
        <v>133.99024390243903</v>
      </c>
      <c r="J188" s="72"/>
      <c r="K188" s="72"/>
      <c r="L188" s="73"/>
      <c r="M188" s="71">
        <v>4300.4487804878063</v>
      </c>
      <c r="N188" s="72">
        <v>4032.4682926829278</v>
      </c>
      <c r="O188" s="72">
        <v>267.98048780487807</v>
      </c>
      <c r="P188" s="72"/>
      <c r="Q188" s="72"/>
      <c r="R188" s="73"/>
      <c r="S188" s="71">
        <v>2003.6</v>
      </c>
      <c r="T188" s="72">
        <v>1998</v>
      </c>
      <c r="U188" s="72">
        <v>2076</v>
      </c>
      <c r="V188" s="72">
        <v>1876</v>
      </c>
      <c r="W188" s="72">
        <v>2016</v>
      </c>
      <c r="X188" s="73">
        <v>2052</v>
      </c>
      <c r="Y188" s="71">
        <v>134.19999999999999</v>
      </c>
      <c r="Z188" s="72">
        <v>140</v>
      </c>
      <c r="AA188" s="72">
        <v>127</v>
      </c>
      <c r="AB188" s="72">
        <v>130</v>
      </c>
      <c r="AC188" s="72">
        <v>130</v>
      </c>
      <c r="AD188" s="73">
        <v>144</v>
      </c>
      <c r="AE188" s="71"/>
      <c r="AF188" s="72"/>
      <c r="AG188" s="72"/>
      <c r="AH188" s="72"/>
      <c r="AI188" s="72"/>
      <c r="AJ188" s="73"/>
      <c r="AK188" s="71"/>
      <c r="AL188" s="72"/>
      <c r="AM188" s="72"/>
      <c r="AN188" s="72"/>
      <c r="AO188" s="72"/>
      <c r="AP188" s="73"/>
      <c r="AQ188" s="71"/>
      <c r="AR188" s="72"/>
      <c r="AS188" s="72"/>
      <c r="AT188" s="72"/>
      <c r="AU188" s="72"/>
      <c r="AV188" s="73"/>
      <c r="AW188" s="75">
        <v>-0.62662098865793325</v>
      </c>
      <c r="AX188" s="76">
        <v>-0.90436650795495677</v>
      </c>
      <c r="AY188" s="76">
        <v>2.9642317965393072</v>
      </c>
      <c r="AZ188" s="76">
        <v>-6.9552510354972448</v>
      </c>
      <c r="BA188" s="76">
        <v>-1.1613053071668489E-2</v>
      </c>
      <c r="BB188" s="77">
        <v>1.7738938566949081</v>
      </c>
      <c r="BC188" s="65"/>
      <c r="BD188" s="78"/>
      <c r="BE188" s="78"/>
      <c r="BF188" s="78"/>
      <c r="BG188" s="78"/>
      <c r="BH188" s="70"/>
      <c r="BI188" s="65"/>
      <c r="BJ188" s="78"/>
      <c r="BK188" s="78"/>
      <c r="BL188" s="78"/>
      <c r="BM188" s="78"/>
      <c r="BN188" s="70"/>
      <c r="BO188" s="65"/>
      <c r="BP188" s="78"/>
      <c r="BQ188" s="78"/>
      <c r="BR188" s="78"/>
      <c r="BS188" s="78"/>
      <c r="BT188" s="70"/>
      <c r="BU188" s="65"/>
      <c r="BV188" s="78"/>
      <c r="BW188" s="78"/>
      <c r="BX188" s="78"/>
      <c r="BY188" s="78"/>
      <c r="BZ188" s="70"/>
      <c r="CA188" s="80"/>
      <c r="CB188" s="78"/>
      <c r="CC188" s="78"/>
      <c r="CD188" s="78"/>
      <c r="CE188" s="78"/>
      <c r="CF188" s="70"/>
    </row>
    <row r="189" spans="1:84" ht="12" customHeight="1">
      <c r="A189" s="2"/>
      <c r="B189" s="64">
        <v>177</v>
      </c>
      <c r="C189" s="65">
        <v>10</v>
      </c>
      <c r="D189" s="66" t="s">
        <v>11</v>
      </c>
      <c r="E189" s="69" t="s">
        <v>101</v>
      </c>
      <c r="F189" s="70">
        <v>5</v>
      </c>
      <c r="G189" s="71">
        <v>1680.1951219512196</v>
      </c>
      <c r="H189" s="72">
        <v>1680.1951219512196</v>
      </c>
      <c r="I189" s="72">
        <v>200.98536585365855</v>
      </c>
      <c r="J189" s="72"/>
      <c r="K189" s="72"/>
      <c r="L189" s="73"/>
      <c r="M189" s="71">
        <v>3762.3609756097562</v>
      </c>
      <c r="N189" s="72">
        <v>3360.3902439024391</v>
      </c>
      <c r="O189" s="72">
        <v>401.9707317073171</v>
      </c>
      <c r="P189" s="72"/>
      <c r="Q189" s="72"/>
      <c r="R189" s="73"/>
      <c r="S189" s="71">
        <v>1660.8</v>
      </c>
      <c r="T189" s="72">
        <v>1661</v>
      </c>
      <c r="U189" s="72">
        <v>1658</v>
      </c>
      <c r="V189" s="72">
        <v>1676</v>
      </c>
      <c r="W189" s="72">
        <v>1690</v>
      </c>
      <c r="X189" s="73">
        <v>1619</v>
      </c>
      <c r="Y189" s="71">
        <v>199.6</v>
      </c>
      <c r="Z189" s="72">
        <v>199</v>
      </c>
      <c r="AA189" s="72">
        <v>203</v>
      </c>
      <c r="AB189" s="72">
        <v>202</v>
      </c>
      <c r="AC189" s="72">
        <v>198</v>
      </c>
      <c r="AD189" s="73">
        <v>196</v>
      </c>
      <c r="AE189" s="71"/>
      <c r="AF189" s="72"/>
      <c r="AG189" s="72"/>
      <c r="AH189" s="72"/>
      <c r="AI189" s="72"/>
      <c r="AJ189" s="73"/>
      <c r="AK189" s="71"/>
      <c r="AL189" s="72"/>
      <c r="AM189" s="72"/>
      <c r="AN189" s="72"/>
      <c r="AO189" s="72"/>
      <c r="AP189" s="73"/>
      <c r="AQ189" s="71"/>
      <c r="AR189" s="72"/>
      <c r="AS189" s="72"/>
      <c r="AT189" s="72"/>
      <c r="AU189" s="72"/>
      <c r="AV189" s="73"/>
      <c r="AW189" s="75">
        <v>-1.1543374753222646</v>
      </c>
      <c r="AX189" s="76">
        <v>-1.1424340959238166</v>
      </c>
      <c r="AY189" s="76">
        <v>-1.3209847869004809</v>
      </c>
      <c r="AZ189" s="76">
        <v>-0.24968064104052834</v>
      </c>
      <c r="BA189" s="76">
        <v>0.5835559168505311</v>
      </c>
      <c r="BB189" s="77">
        <v>-3.6421437695970282</v>
      </c>
      <c r="BC189" s="65"/>
      <c r="BD189" s="78"/>
      <c r="BE189" s="78"/>
      <c r="BF189" s="78"/>
      <c r="BG189" s="78"/>
      <c r="BH189" s="70"/>
      <c r="BI189" s="65"/>
      <c r="BJ189" s="78"/>
      <c r="BK189" s="78"/>
      <c r="BL189" s="78"/>
      <c r="BM189" s="78"/>
      <c r="BN189" s="70"/>
      <c r="BO189" s="65"/>
      <c r="BP189" s="78"/>
      <c r="BQ189" s="78"/>
      <c r="BR189" s="78"/>
      <c r="BS189" s="78"/>
      <c r="BT189" s="70"/>
      <c r="BU189" s="65"/>
      <c r="BV189" s="78"/>
      <c r="BW189" s="78"/>
      <c r="BX189" s="78"/>
      <c r="BY189" s="78"/>
      <c r="BZ189" s="70"/>
      <c r="CA189" s="80"/>
      <c r="CB189" s="78"/>
      <c r="CC189" s="78"/>
      <c r="CD189" s="78"/>
      <c r="CE189" s="78"/>
      <c r="CF189" s="70"/>
    </row>
    <row r="190" spans="1:84" ht="12" customHeight="1">
      <c r="A190" s="2"/>
      <c r="B190" s="64">
        <v>178</v>
      </c>
      <c r="C190" s="65">
        <v>10</v>
      </c>
      <c r="D190" s="66" t="s">
        <v>11</v>
      </c>
      <c r="E190" s="69" t="s">
        <v>162</v>
      </c>
      <c r="F190" s="70">
        <v>1</v>
      </c>
      <c r="G190" s="71">
        <v>2016.2341463414637</v>
      </c>
      <c r="H190" s="72">
        <v>2016.2341463414637</v>
      </c>
      <c r="I190" s="72">
        <v>200.98536585365855</v>
      </c>
      <c r="J190" s="72"/>
      <c r="K190" s="72"/>
      <c r="L190" s="73"/>
      <c r="M190" s="71">
        <v>4434.4390243902453</v>
      </c>
      <c r="N190" s="72">
        <v>4032.4682926829278</v>
      </c>
      <c r="O190" s="72">
        <v>401.9707317073171</v>
      </c>
      <c r="P190" s="72"/>
      <c r="Q190" s="72"/>
      <c r="R190" s="73"/>
      <c r="S190" s="71">
        <v>1996.8</v>
      </c>
      <c r="T190" s="72">
        <v>2052</v>
      </c>
      <c r="U190" s="72">
        <v>2028</v>
      </c>
      <c r="V190" s="72">
        <v>2094</v>
      </c>
      <c r="W190" s="72">
        <v>1872</v>
      </c>
      <c r="X190" s="73">
        <v>1938</v>
      </c>
      <c r="Y190" s="71">
        <v>205.8</v>
      </c>
      <c r="Z190" s="72">
        <v>201</v>
      </c>
      <c r="AA190" s="72">
        <v>208</v>
      </c>
      <c r="AB190" s="72">
        <v>210</v>
      </c>
      <c r="AC190" s="72">
        <v>200</v>
      </c>
      <c r="AD190" s="73">
        <v>210</v>
      </c>
      <c r="AE190" s="71"/>
      <c r="AF190" s="72"/>
      <c r="AG190" s="72"/>
      <c r="AH190" s="72"/>
      <c r="AI190" s="72"/>
      <c r="AJ190" s="73"/>
      <c r="AK190" s="71"/>
      <c r="AL190" s="72"/>
      <c r="AM190" s="72"/>
      <c r="AN190" s="72"/>
      <c r="AO190" s="72"/>
      <c r="AP190" s="73"/>
      <c r="AQ190" s="71"/>
      <c r="AR190" s="72"/>
      <c r="AS190" s="72"/>
      <c r="AT190" s="72"/>
      <c r="AU190" s="72"/>
      <c r="AV190" s="73"/>
      <c r="AW190" s="75">
        <v>-0.9638834049471745</v>
      </c>
      <c r="AX190" s="76">
        <v>1.7738938566949081</v>
      </c>
      <c r="AY190" s="76">
        <v>0.5835559168505311</v>
      </c>
      <c r="AZ190" s="76">
        <v>3.8569852514225955</v>
      </c>
      <c r="BA190" s="76">
        <v>-7.1536406921379747</v>
      </c>
      <c r="BB190" s="77">
        <v>-3.8802113575659103</v>
      </c>
      <c r="BC190" s="65"/>
      <c r="BD190" s="78"/>
      <c r="BE190" s="78"/>
      <c r="BF190" s="78"/>
      <c r="BG190" s="78"/>
      <c r="BH190" s="70"/>
      <c r="BI190" s="65"/>
      <c r="BJ190" s="78"/>
      <c r="BK190" s="78"/>
      <c r="BL190" s="78"/>
      <c r="BM190" s="78"/>
      <c r="BN190" s="70"/>
      <c r="BO190" s="65"/>
      <c r="BP190" s="78"/>
      <c r="BQ190" s="78"/>
      <c r="BR190" s="78"/>
      <c r="BS190" s="78"/>
      <c r="BT190" s="70"/>
      <c r="BU190" s="65"/>
      <c r="BV190" s="78"/>
      <c r="BW190" s="78"/>
      <c r="BX190" s="78"/>
      <c r="BY190" s="78"/>
      <c r="BZ190" s="70"/>
      <c r="CA190" s="80"/>
      <c r="CB190" s="78"/>
      <c r="CC190" s="78"/>
      <c r="CD190" s="78"/>
      <c r="CE190" s="78"/>
      <c r="CF190" s="70"/>
    </row>
    <row r="191" spans="1:84" ht="12" customHeight="1">
      <c r="A191" s="2"/>
      <c r="B191" s="64">
        <v>179</v>
      </c>
      <c r="C191" s="65">
        <v>10</v>
      </c>
      <c r="D191" s="66" t="s">
        <v>12</v>
      </c>
      <c r="E191" s="69" t="s">
        <v>67</v>
      </c>
      <c r="F191" s="70"/>
      <c r="G191" s="71">
        <v>1428.1853658536586</v>
      </c>
      <c r="H191" s="72">
        <v>1428.1853658536586</v>
      </c>
      <c r="I191" s="72">
        <v>0</v>
      </c>
      <c r="J191" s="72"/>
      <c r="K191" s="72"/>
      <c r="L191" s="73">
        <v>0</v>
      </c>
      <c r="M191" s="71">
        <v>2856.3707317073172</v>
      </c>
      <c r="N191" s="72">
        <v>2856.3707317073172</v>
      </c>
      <c r="O191" s="72"/>
      <c r="P191" s="72"/>
      <c r="Q191" s="72"/>
      <c r="R191" s="73"/>
      <c r="S191" s="71">
        <v>1432.8</v>
      </c>
      <c r="T191" s="72">
        <v>1401</v>
      </c>
      <c r="U191" s="72">
        <v>1490</v>
      </c>
      <c r="V191" s="72">
        <v>1471</v>
      </c>
      <c r="W191" s="72">
        <v>1368</v>
      </c>
      <c r="X191" s="73">
        <v>1434</v>
      </c>
      <c r="Y191" s="71"/>
      <c r="Z191" s="72"/>
      <c r="AA191" s="72"/>
      <c r="AB191" s="72"/>
      <c r="AC191" s="72"/>
      <c r="AD191" s="73"/>
      <c r="AE191" s="71"/>
      <c r="AF191" s="72"/>
      <c r="AG191" s="72"/>
      <c r="AH191" s="72"/>
      <c r="AI191" s="72"/>
      <c r="AJ191" s="73"/>
      <c r="AK191" s="71"/>
      <c r="AL191" s="72"/>
      <c r="AM191" s="72"/>
      <c r="AN191" s="72"/>
      <c r="AO191" s="72"/>
      <c r="AP191" s="73"/>
      <c r="AQ191" s="71"/>
      <c r="AR191" s="72"/>
      <c r="AS191" s="72"/>
      <c r="AT191" s="72"/>
      <c r="AU191" s="72"/>
      <c r="AV191" s="73"/>
      <c r="AW191" s="75">
        <v>0.32311170921310861</v>
      </c>
      <c r="AX191" s="76">
        <v>-1.9034900163263702</v>
      </c>
      <c r="AY191" s="76">
        <v>4.3281940582967193</v>
      </c>
      <c r="AZ191" s="76">
        <v>2.9978345367479786</v>
      </c>
      <c r="BA191" s="76">
        <v>-4.2141144484899806</v>
      </c>
      <c r="BB191" s="77">
        <v>0.4071344158372403</v>
      </c>
      <c r="BC191" s="65"/>
      <c r="BD191" s="78"/>
      <c r="BE191" s="78"/>
      <c r="BF191" s="78"/>
      <c r="BG191" s="78"/>
      <c r="BH191" s="70"/>
      <c r="BI191" s="65"/>
      <c r="BJ191" s="78"/>
      <c r="BK191" s="78"/>
      <c r="BL191" s="78"/>
      <c r="BM191" s="78"/>
      <c r="BN191" s="70"/>
      <c r="BO191" s="65"/>
      <c r="BP191" s="78"/>
      <c r="BQ191" s="78"/>
      <c r="BR191" s="78"/>
      <c r="BS191" s="78"/>
      <c r="BT191" s="70"/>
      <c r="BU191" s="65"/>
      <c r="BV191" s="78"/>
      <c r="BW191" s="78"/>
      <c r="BX191" s="78"/>
      <c r="BY191" s="78"/>
      <c r="BZ191" s="70"/>
      <c r="CA191" s="80"/>
      <c r="CB191" s="78"/>
      <c r="CC191" s="78"/>
      <c r="CD191" s="78"/>
      <c r="CE191" s="78"/>
      <c r="CF191" s="70"/>
    </row>
    <row r="192" spans="1:84" ht="12" customHeight="1">
      <c r="A192" s="31" t="s">
        <v>174</v>
      </c>
      <c r="B192" s="64">
        <v>180</v>
      </c>
      <c r="C192" s="65">
        <v>10</v>
      </c>
      <c r="D192" s="66" t="s">
        <v>12</v>
      </c>
      <c r="E192" s="69" t="s">
        <v>136</v>
      </c>
      <c r="F192" s="70"/>
      <c r="G192" s="71">
        <v>1856.6409756097562</v>
      </c>
      <c r="H192" s="72">
        <v>1856.6409756097562</v>
      </c>
      <c r="I192" s="72">
        <v>0</v>
      </c>
      <c r="J192" s="72"/>
      <c r="K192" s="72"/>
      <c r="L192" s="73">
        <v>0</v>
      </c>
      <c r="M192" s="71">
        <v>3713.2819512195124</v>
      </c>
      <c r="N192" s="72">
        <v>3713.2819512195124</v>
      </c>
      <c r="O192" s="72"/>
      <c r="P192" s="72"/>
      <c r="Q192" s="72"/>
      <c r="R192" s="73"/>
      <c r="S192" s="71">
        <v>1886.2</v>
      </c>
      <c r="T192" s="72">
        <v>1877</v>
      </c>
      <c r="U192" s="72">
        <v>1831</v>
      </c>
      <c r="V192" s="72">
        <v>1879</v>
      </c>
      <c r="W192" s="72">
        <v>1917</v>
      </c>
      <c r="X192" s="73">
        <v>1927</v>
      </c>
      <c r="Y192" s="71"/>
      <c r="Z192" s="72"/>
      <c r="AA192" s="72"/>
      <c r="AB192" s="72"/>
      <c r="AC192" s="72"/>
      <c r="AD192" s="73"/>
      <c r="AE192" s="71"/>
      <c r="AF192" s="72"/>
      <c r="AG192" s="72"/>
      <c r="AH192" s="72"/>
      <c r="AI192" s="72"/>
      <c r="AJ192" s="73"/>
      <c r="AK192" s="71"/>
      <c r="AL192" s="72"/>
      <c r="AM192" s="72"/>
      <c r="AN192" s="72"/>
      <c r="AO192" s="72"/>
      <c r="AP192" s="73"/>
      <c r="AQ192" s="71"/>
      <c r="AR192" s="72"/>
      <c r="AS192" s="72"/>
      <c r="AT192" s="72"/>
      <c r="AU192" s="72"/>
      <c r="AV192" s="73"/>
      <c r="AW192" s="75">
        <v>1.5920700220749984</v>
      </c>
      <c r="AX192" s="76">
        <v>1.0965514958301226</v>
      </c>
      <c r="AY192" s="76">
        <v>-1.3810411353942675</v>
      </c>
      <c r="AZ192" s="76">
        <v>1.2042729145790076</v>
      </c>
      <c r="BA192" s="76">
        <v>3.2509798708078685</v>
      </c>
      <c r="BB192" s="77">
        <v>3.7895869645522939</v>
      </c>
      <c r="BC192" s="65"/>
      <c r="BD192" s="78"/>
      <c r="BE192" s="78"/>
      <c r="BF192" s="78"/>
      <c r="BG192" s="78"/>
      <c r="BH192" s="70"/>
      <c r="BI192" s="65"/>
      <c r="BJ192" s="78"/>
      <c r="BK192" s="78"/>
      <c r="BL192" s="78"/>
      <c r="BM192" s="78"/>
      <c r="BN192" s="70"/>
      <c r="BO192" s="65"/>
      <c r="BP192" s="78"/>
      <c r="BQ192" s="78"/>
      <c r="BR192" s="78"/>
      <c r="BS192" s="78"/>
      <c r="BT192" s="70"/>
      <c r="BU192" s="65"/>
      <c r="BV192" s="78"/>
      <c r="BW192" s="78"/>
      <c r="BX192" s="78"/>
      <c r="BY192" s="78"/>
      <c r="BZ192" s="70"/>
      <c r="CA192" s="80"/>
      <c r="CB192" s="78"/>
      <c r="CC192" s="78"/>
      <c r="CD192" s="78"/>
      <c r="CE192" s="78"/>
      <c r="CF192" s="70"/>
    </row>
    <row r="193" spans="1:84" ht="12" customHeight="1">
      <c r="A193" s="31" t="s">
        <v>175</v>
      </c>
      <c r="B193" s="64">
        <v>181</v>
      </c>
      <c r="C193" s="65">
        <v>10</v>
      </c>
      <c r="D193" s="66" t="s">
        <v>12</v>
      </c>
      <c r="E193" s="69" t="s">
        <v>89</v>
      </c>
      <c r="F193" s="70"/>
      <c r="G193" s="71">
        <v>1428.1853658536586</v>
      </c>
      <c r="H193" s="72">
        <v>1428.1853658536586</v>
      </c>
      <c r="I193" s="72">
        <v>0</v>
      </c>
      <c r="J193" s="72"/>
      <c r="K193" s="72"/>
      <c r="L193" s="73">
        <v>0</v>
      </c>
      <c r="M193" s="71">
        <v>2856.3707317073172</v>
      </c>
      <c r="N193" s="72">
        <v>2856.3707317073172</v>
      </c>
      <c r="O193" s="72"/>
      <c r="P193" s="72"/>
      <c r="Q193" s="72"/>
      <c r="R193" s="73"/>
      <c r="S193" s="71">
        <v>1432.8</v>
      </c>
      <c r="T193" s="72">
        <v>1401</v>
      </c>
      <c r="U193" s="72">
        <v>1490</v>
      </c>
      <c r="V193" s="72">
        <v>1471</v>
      </c>
      <c r="W193" s="72">
        <v>1368</v>
      </c>
      <c r="X193" s="73">
        <v>1434</v>
      </c>
      <c r="Y193" s="71"/>
      <c r="Z193" s="72"/>
      <c r="AA193" s="72"/>
      <c r="AB193" s="72"/>
      <c r="AC193" s="72"/>
      <c r="AD193" s="73"/>
      <c r="AE193" s="71"/>
      <c r="AF193" s="72"/>
      <c r="AG193" s="72"/>
      <c r="AH193" s="72"/>
      <c r="AI193" s="72"/>
      <c r="AJ193" s="73"/>
      <c r="AK193" s="71"/>
      <c r="AL193" s="72"/>
      <c r="AM193" s="72"/>
      <c r="AN193" s="72"/>
      <c r="AO193" s="72"/>
      <c r="AP193" s="73"/>
      <c r="AQ193" s="71"/>
      <c r="AR193" s="72"/>
      <c r="AS193" s="72"/>
      <c r="AT193" s="72"/>
      <c r="AU193" s="72"/>
      <c r="AV193" s="73"/>
      <c r="AW193" s="75">
        <v>0.32311170921310861</v>
      </c>
      <c r="AX193" s="76">
        <v>-1.9034900163263702</v>
      </c>
      <c r="AY193" s="76">
        <v>4.3281940582967193</v>
      </c>
      <c r="AZ193" s="76">
        <v>2.9978345367479786</v>
      </c>
      <c r="BA193" s="76">
        <v>-4.2141144484899806</v>
      </c>
      <c r="BB193" s="77">
        <v>0.4071344158372403</v>
      </c>
      <c r="BC193" s="65"/>
      <c r="BD193" s="78"/>
      <c r="BE193" s="78"/>
      <c r="BF193" s="78"/>
      <c r="BG193" s="78"/>
      <c r="BH193" s="70"/>
      <c r="BI193" s="65"/>
      <c r="BJ193" s="78"/>
      <c r="BK193" s="78"/>
      <c r="BL193" s="78"/>
      <c r="BM193" s="78"/>
      <c r="BN193" s="70"/>
      <c r="BO193" s="65"/>
      <c r="BP193" s="78"/>
      <c r="BQ193" s="78"/>
      <c r="BR193" s="78"/>
      <c r="BS193" s="78"/>
      <c r="BT193" s="70"/>
      <c r="BU193" s="65"/>
      <c r="BV193" s="78"/>
      <c r="BW193" s="78"/>
      <c r="BX193" s="78"/>
      <c r="BY193" s="78"/>
      <c r="BZ193" s="70"/>
      <c r="CA193" s="80"/>
      <c r="CB193" s="78"/>
      <c r="CC193" s="78"/>
      <c r="CD193" s="78"/>
      <c r="CE193" s="78"/>
      <c r="CF193" s="70"/>
    </row>
    <row r="194" spans="1:84" ht="12" customHeight="1">
      <c r="A194" s="31" t="s">
        <v>176</v>
      </c>
      <c r="B194" s="64">
        <v>182</v>
      </c>
      <c r="C194" s="65">
        <v>10</v>
      </c>
      <c r="D194" s="66" t="s">
        <v>12</v>
      </c>
      <c r="E194" s="69" t="s">
        <v>91</v>
      </c>
      <c r="F194" s="70"/>
      <c r="G194" s="71">
        <v>1999.459512195122</v>
      </c>
      <c r="H194" s="72">
        <v>1999.459512195122</v>
      </c>
      <c r="I194" s="72">
        <v>0</v>
      </c>
      <c r="J194" s="72"/>
      <c r="K194" s="72"/>
      <c r="L194" s="73">
        <v>0</v>
      </c>
      <c r="M194" s="71">
        <v>3998.919024390244</v>
      </c>
      <c r="N194" s="72">
        <v>3998.919024390244</v>
      </c>
      <c r="O194" s="72"/>
      <c r="P194" s="72"/>
      <c r="Q194" s="72"/>
      <c r="R194" s="73"/>
      <c r="S194" s="71">
        <v>2042.8</v>
      </c>
      <c r="T194" s="72">
        <v>2017</v>
      </c>
      <c r="U194" s="72">
        <v>2055</v>
      </c>
      <c r="V194" s="72">
        <v>2077</v>
      </c>
      <c r="W194" s="72">
        <v>2073</v>
      </c>
      <c r="X194" s="73">
        <v>1992</v>
      </c>
      <c r="Y194" s="71"/>
      <c r="Z194" s="72"/>
      <c r="AA194" s="72"/>
      <c r="AB194" s="72"/>
      <c r="AC194" s="72"/>
      <c r="AD194" s="73"/>
      <c r="AE194" s="71"/>
      <c r="AF194" s="72"/>
      <c r="AG194" s="72"/>
      <c r="AH194" s="72"/>
      <c r="AI194" s="72"/>
      <c r="AJ194" s="73"/>
      <c r="AK194" s="71"/>
      <c r="AL194" s="72"/>
      <c r="AM194" s="72"/>
      <c r="AN194" s="72"/>
      <c r="AO194" s="72"/>
      <c r="AP194" s="73"/>
      <c r="AQ194" s="71"/>
      <c r="AR194" s="72"/>
      <c r="AS194" s="72"/>
      <c r="AT194" s="72"/>
      <c r="AU194" s="72"/>
      <c r="AV194" s="73"/>
      <c r="AW194" s="75">
        <v>2.1676101736761932</v>
      </c>
      <c r="AX194" s="76">
        <v>0.87726146480560097</v>
      </c>
      <c r="AY194" s="76">
        <v>2.7777750670181067</v>
      </c>
      <c r="AZ194" s="76">
        <v>3.878072415667444</v>
      </c>
      <c r="BA194" s="76">
        <v>3.6780183522766574</v>
      </c>
      <c r="BB194" s="77">
        <v>-0.37307643138682067</v>
      </c>
      <c r="BC194" s="65"/>
      <c r="BD194" s="78"/>
      <c r="BE194" s="78"/>
      <c r="BF194" s="78"/>
      <c r="BG194" s="78"/>
      <c r="BH194" s="70"/>
      <c r="BI194" s="65"/>
      <c r="BJ194" s="78"/>
      <c r="BK194" s="78"/>
      <c r="BL194" s="78"/>
      <c r="BM194" s="78"/>
      <c r="BN194" s="70"/>
      <c r="BO194" s="65"/>
      <c r="BP194" s="78"/>
      <c r="BQ194" s="78"/>
      <c r="BR194" s="78"/>
      <c r="BS194" s="78"/>
      <c r="BT194" s="70"/>
      <c r="BU194" s="65"/>
      <c r="BV194" s="78"/>
      <c r="BW194" s="78"/>
      <c r="BX194" s="78"/>
      <c r="BY194" s="78"/>
      <c r="BZ194" s="70"/>
      <c r="CA194" s="80"/>
      <c r="CB194" s="78"/>
      <c r="CC194" s="78"/>
      <c r="CD194" s="78"/>
      <c r="CE194" s="78"/>
      <c r="CF194" s="70"/>
    </row>
    <row r="195" spans="1:84" ht="12" customHeight="1">
      <c r="A195" s="31"/>
      <c r="B195" s="64">
        <v>183</v>
      </c>
      <c r="C195" s="65">
        <v>10</v>
      </c>
      <c r="D195" s="66" t="s">
        <v>12</v>
      </c>
      <c r="E195" s="69" t="s">
        <v>144</v>
      </c>
      <c r="F195" s="70"/>
      <c r="G195" s="71">
        <v>2142.278048780488</v>
      </c>
      <c r="H195" s="72">
        <v>1428.1853658536586</v>
      </c>
      <c r="I195" s="72">
        <v>714.0926829268293</v>
      </c>
      <c r="J195" s="72"/>
      <c r="K195" s="72"/>
      <c r="L195" s="73">
        <v>0</v>
      </c>
      <c r="M195" s="71">
        <v>2856.3707317073172</v>
      </c>
      <c r="N195" s="72">
        <v>2856.3707317073172</v>
      </c>
      <c r="O195" s="72"/>
      <c r="P195" s="72"/>
      <c r="Q195" s="72"/>
      <c r="R195" s="73"/>
      <c r="S195" s="71">
        <v>1447</v>
      </c>
      <c r="T195" s="72">
        <v>1422</v>
      </c>
      <c r="U195" s="72">
        <v>1330</v>
      </c>
      <c r="V195" s="72">
        <v>1499</v>
      </c>
      <c r="W195" s="72">
        <v>1493</v>
      </c>
      <c r="X195" s="73">
        <v>1491</v>
      </c>
      <c r="Y195" s="71">
        <v>728.4</v>
      </c>
      <c r="Z195" s="72">
        <v>740</v>
      </c>
      <c r="AA195" s="72">
        <v>706</v>
      </c>
      <c r="AB195" s="72">
        <v>727</v>
      </c>
      <c r="AC195" s="72">
        <v>748</v>
      </c>
      <c r="AD195" s="73">
        <v>721</v>
      </c>
      <c r="AE195" s="71"/>
      <c r="AF195" s="72"/>
      <c r="AG195" s="72"/>
      <c r="AH195" s="72"/>
      <c r="AI195" s="72"/>
      <c r="AJ195" s="73"/>
      <c r="AK195" s="71"/>
      <c r="AL195" s="72"/>
      <c r="AM195" s="72"/>
      <c r="AN195" s="72"/>
      <c r="AO195" s="72"/>
      <c r="AP195" s="73"/>
      <c r="AQ195" s="71"/>
      <c r="AR195" s="72"/>
      <c r="AS195" s="72"/>
      <c r="AT195" s="72"/>
      <c r="AU195" s="72"/>
      <c r="AV195" s="73"/>
      <c r="AW195" s="75">
        <v>1.5461088834088033</v>
      </c>
      <c r="AX195" s="76">
        <v>0.92060651187360065</v>
      </c>
      <c r="AY195" s="76">
        <v>-4.9609829518156072</v>
      </c>
      <c r="AZ195" s="76">
        <v>3.9080805251760609</v>
      </c>
      <c r="BA195" s="76">
        <v>4.608269747043825</v>
      </c>
      <c r="BB195" s="77">
        <v>3.2545705847661477</v>
      </c>
      <c r="BC195" s="65"/>
      <c r="BD195" s="78"/>
      <c r="BE195" s="78"/>
      <c r="BF195" s="78"/>
      <c r="BG195" s="78"/>
      <c r="BH195" s="70"/>
      <c r="BI195" s="65"/>
      <c r="BJ195" s="78"/>
      <c r="BK195" s="78"/>
      <c r="BL195" s="78"/>
      <c r="BM195" s="78"/>
      <c r="BN195" s="70"/>
      <c r="BO195" s="65"/>
      <c r="BP195" s="78"/>
      <c r="BQ195" s="78"/>
      <c r="BR195" s="78"/>
      <c r="BS195" s="78"/>
      <c r="BT195" s="70"/>
      <c r="BU195" s="65"/>
      <c r="BV195" s="78"/>
      <c r="BW195" s="78"/>
      <c r="BX195" s="78"/>
      <c r="BY195" s="78"/>
      <c r="BZ195" s="70"/>
      <c r="CA195" s="80"/>
      <c r="CB195" s="78"/>
      <c r="CC195" s="78"/>
      <c r="CD195" s="78"/>
      <c r="CE195" s="78"/>
      <c r="CF195" s="70"/>
    </row>
    <row r="196" spans="1:84" ht="12" customHeight="1">
      <c r="A196" s="31"/>
      <c r="B196" s="64">
        <v>184</v>
      </c>
      <c r="C196" s="65">
        <v>10</v>
      </c>
      <c r="D196" s="66" t="s">
        <v>12</v>
      </c>
      <c r="E196" s="69" t="s">
        <v>92</v>
      </c>
      <c r="F196" s="70"/>
      <c r="G196" s="71">
        <v>2285.0965853658536</v>
      </c>
      <c r="H196" s="72">
        <v>1428.1853658536586</v>
      </c>
      <c r="I196" s="72">
        <v>0</v>
      </c>
      <c r="J196" s="72"/>
      <c r="K196" s="72"/>
      <c r="L196" s="73">
        <v>856.91121951219509</v>
      </c>
      <c r="M196" s="71">
        <v>2856.3707317073172</v>
      </c>
      <c r="N196" s="72">
        <v>2856.3707317073172</v>
      </c>
      <c r="O196" s="72"/>
      <c r="P196" s="72"/>
      <c r="Q196" s="72"/>
      <c r="R196" s="73"/>
      <c r="S196" s="71">
        <v>1464.2</v>
      </c>
      <c r="T196" s="72">
        <v>1444</v>
      </c>
      <c r="U196" s="72">
        <v>1490</v>
      </c>
      <c r="V196" s="72">
        <v>1418</v>
      </c>
      <c r="W196" s="72">
        <v>1497</v>
      </c>
      <c r="X196" s="73">
        <v>1472</v>
      </c>
      <c r="Y196" s="71"/>
      <c r="Z196" s="72"/>
      <c r="AA196" s="72"/>
      <c r="AB196" s="72"/>
      <c r="AC196" s="72"/>
      <c r="AD196" s="73"/>
      <c r="AE196" s="71"/>
      <c r="AF196" s="72"/>
      <c r="AG196" s="72"/>
      <c r="AH196" s="72"/>
      <c r="AI196" s="72"/>
      <c r="AJ196" s="73"/>
      <c r="AK196" s="71"/>
      <c r="AL196" s="72"/>
      <c r="AM196" s="72"/>
      <c r="AN196" s="72"/>
      <c r="AO196" s="72"/>
      <c r="AP196" s="73"/>
      <c r="AQ196" s="71">
        <v>870.6</v>
      </c>
      <c r="AR196" s="72">
        <v>876</v>
      </c>
      <c r="AS196" s="72">
        <v>888</v>
      </c>
      <c r="AT196" s="72">
        <v>846</v>
      </c>
      <c r="AU196" s="72">
        <v>882</v>
      </c>
      <c r="AV196" s="73">
        <v>861</v>
      </c>
      <c r="AW196" s="75">
        <v>2.1751122010533752</v>
      </c>
      <c r="AX196" s="76">
        <v>1.5274371708256851</v>
      </c>
      <c r="AY196" s="76">
        <v>4.0656231000963272</v>
      </c>
      <c r="AZ196" s="76">
        <v>-0.9232251057114893</v>
      </c>
      <c r="BA196" s="76">
        <v>4.1093849264630666</v>
      </c>
      <c r="BB196" s="77">
        <v>2.0963409135932309</v>
      </c>
      <c r="BC196" s="65"/>
      <c r="BD196" s="78"/>
      <c r="BE196" s="78"/>
      <c r="BF196" s="78"/>
      <c r="BG196" s="78"/>
      <c r="BH196" s="70"/>
      <c r="BI196" s="65"/>
      <c r="BJ196" s="78"/>
      <c r="BK196" s="78"/>
      <c r="BL196" s="78"/>
      <c r="BM196" s="78"/>
      <c r="BN196" s="70"/>
      <c r="BO196" s="65"/>
      <c r="BP196" s="78"/>
      <c r="BQ196" s="78"/>
      <c r="BR196" s="78"/>
      <c r="BS196" s="78"/>
      <c r="BT196" s="70"/>
      <c r="BU196" s="65"/>
      <c r="BV196" s="78"/>
      <c r="BW196" s="78"/>
      <c r="BX196" s="78"/>
      <c r="BY196" s="78"/>
      <c r="BZ196" s="70"/>
      <c r="CA196" s="80"/>
      <c r="CB196" s="78"/>
      <c r="CC196" s="78"/>
      <c r="CD196" s="78"/>
      <c r="CE196" s="78"/>
      <c r="CF196" s="70"/>
    </row>
    <row r="197" spans="1:84" ht="12" customHeight="1">
      <c r="A197" s="31" t="s">
        <v>174</v>
      </c>
      <c r="B197" s="64">
        <v>185</v>
      </c>
      <c r="C197" s="65">
        <v>10</v>
      </c>
      <c r="D197" s="66" t="s">
        <v>12</v>
      </c>
      <c r="E197" s="69" t="s">
        <v>138</v>
      </c>
      <c r="F197" s="70"/>
      <c r="G197" s="71">
        <v>2784.9614634146342</v>
      </c>
      <c r="H197" s="72">
        <v>1856.6409756097562</v>
      </c>
      <c r="I197" s="72">
        <v>928.3204878048781</v>
      </c>
      <c r="J197" s="72"/>
      <c r="K197" s="72"/>
      <c r="L197" s="73">
        <v>0</v>
      </c>
      <c r="M197" s="71">
        <v>3713.2819512195124</v>
      </c>
      <c r="N197" s="72">
        <v>3713.2819512195124</v>
      </c>
      <c r="O197" s="72"/>
      <c r="P197" s="72"/>
      <c r="Q197" s="72"/>
      <c r="R197" s="73"/>
      <c r="S197" s="71">
        <v>1855.2</v>
      </c>
      <c r="T197" s="72">
        <v>1912</v>
      </c>
      <c r="U197" s="72">
        <v>1792</v>
      </c>
      <c r="V197" s="72">
        <v>1779</v>
      </c>
      <c r="W197" s="72">
        <v>1886</v>
      </c>
      <c r="X197" s="73">
        <v>1907</v>
      </c>
      <c r="Y197" s="71">
        <v>936.2</v>
      </c>
      <c r="Z197" s="72">
        <v>998</v>
      </c>
      <c r="AA197" s="72">
        <v>880</v>
      </c>
      <c r="AB197" s="72">
        <v>917</v>
      </c>
      <c r="AC197" s="72">
        <v>956</v>
      </c>
      <c r="AD197" s="73">
        <v>930</v>
      </c>
      <c r="AE197" s="71"/>
      <c r="AF197" s="72"/>
      <c r="AG197" s="72"/>
      <c r="AH197" s="72"/>
      <c r="AI197" s="72"/>
      <c r="AJ197" s="73"/>
      <c r="AK197" s="71"/>
      <c r="AL197" s="72"/>
      <c r="AM197" s="72"/>
      <c r="AN197" s="72"/>
      <c r="AO197" s="72"/>
      <c r="AP197" s="73"/>
      <c r="AQ197" s="71"/>
      <c r="AR197" s="72"/>
      <c r="AS197" s="72"/>
      <c r="AT197" s="72"/>
      <c r="AU197" s="72"/>
      <c r="AV197" s="73"/>
      <c r="AW197" s="75">
        <v>0.23118943188074059</v>
      </c>
      <c r="AX197" s="76">
        <v>4.489776186420058</v>
      </c>
      <c r="AY197" s="76">
        <v>-4.0561230343249548</v>
      </c>
      <c r="AZ197" s="76">
        <v>-3.1943516843338515</v>
      </c>
      <c r="BA197" s="76">
        <v>2.0480906947786259</v>
      </c>
      <c r="BB197" s="77">
        <v>1.8685549968638249</v>
      </c>
      <c r="BC197" s="65"/>
      <c r="BD197" s="78"/>
      <c r="BE197" s="78"/>
      <c r="BF197" s="78"/>
      <c r="BG197" s="78"/>
      <c r="BH197" s="70"/>
      <c r="BI197" s="65"/>
      <c r="BJ197" s="78"/>
      <c r="BK197" s="78"/>
      <c r="BL197" s="78"/>
      <c r="BM197" s="78"/>
      <c r="BN197" s="70"/>
      <c r="BO197" s="65"/>
      <c r="BP197" s="78"/>
      <c r="BQ197" s="78"/>
      <c r="BR197" s="78"/>
      <c r="BS197" s="78"/>
      <c r="BT197" s="70"/>
      <c r="BU197" s="65"/>
      <c r="BV197" s="78"/>
      <c r="BW197" s="78"/>
      <c r="BX197" s="78"/>
      <c r="BY197" s="78"/>
      <c r="BZ197" s="70"/>
      <c r="CA197" s="80"/>
      <c r="CB197" s="78"/>
      <c r="CC197" s="78"/>
      <c r="CD197" s="78"/>
      <c r="CE197" s="78"/>
      <c r="CF197" s="70"/>
    </row>
    <row r="198" spans="1:84" ht="12" customHeight="1">
      <c r="A198" s="31" t="s">
        <v>175</v>
      </c>
      <c r="B198" s="64">
        <v>186</v>
      </c>
      <c r="C198" s="65">
        <v>10</v>
      </c>
      <c r="D198" s="66" t="s">
        <v>12</v>
      </c>
      <c r="E198" s="69" t="s">
        <v>140</v>
      </c>
      <c r="F198" s="70"/>
      <c r="G198" s="71">
        <v>2142.278048780488</v>
      </c>
      <c r="H198" s="72">
        <v>1428.1853658536586</v>
      </c>
      <c r="I198" s="72">
        <v>714.0926829268293</v>
      </c>
      <c r="J198" s="72"/>
      <c r="K198" s="72"/>
      <c r="L198" s="73">
        <v>0</v>
      </c>
      <c r="M198" s="71">
        <v>2856.3707317073172</v>
      </c>
      <c r="N198" s="72">
        <v>2856.3707317073172</v>
      </c>
      <c r="O198" s="72"/>
      <c r="P198" s="72"/>
      <c r="Q198" s="72"/>
      <c r="R198" s="73"/>
      <c r="S198" s="71">
        <v>1447</v>
      </c>
      <c r="T198" s="72">
        <v>1422</v>
      </c>
      <c r="U198" s="72">
        <v>1330</v>
      </c>
      <c r="V198" s="72">
        <v>1499</v>
      </c>
      <c r="W198" s="72">
        <v>1493</v>
      </c>
      <c r="X198" s="73">
        <v>1491</v>
      </c>
      <c r="Y198" s="71">
        <v>728.4</v>
      </c>
      <c r="Z198" s="72">
        <v>740</v>
      </c>
      <c r="AA198" s="72">
        <v>706</v>
      </c>
      <c r="AB198" s="72">
        <v>727</v>
      </c>
      <c r="AC198" s="72">
        <v>748</v>
      </c>
      <c r="AD198" s="73">
        <v>721</v>
      </c>
      <c r="AE198" s="71"/>
      <c r="AF198" s="72"/>
      <c r="AG198" s="72"/>
      <c r="AH198" s="72"/>
      <c r="AI198" s="72"/>
      <c r="AJ198" s="73"/>
      <c r="AK198" s="71"/>
      <c r="AL198" s="72"/>
      <c r="AM198" s="72"/>
      <c r="AN198" s="72"/>
      <c r="AO198" s="72"/>
      <c r="AP198" s="73"/>
      <c r="AQ198" s="71"/>
      <c r="AR198" s="72"/>
      <c r="AS198" s="72"/>
      <c r="AT198" s="72"/>
      <c r="AU198" s="72"/>
      <c r="AV198" s="73"/>
      <c r="AW198" s="75">
        <v>1.5461088834088033</v>
      </c>
      <c r="AX198" s="76">
        <v>0.92060651187360065</v>
      </c>
      <c r="AY198" s="76">
        <v>-4.9609829518156072</v>
      </c>
      <c r="AZ198" s="76">
        <v>3.9080805251760609</v>
      </c>
      <c r="BA198" s="76">
        <v>4.608269747043825</v>
      </c>
      <c r="BB198" s="77">
        <v>3.2545705847661477</v>
      </c>
      <c r="BC198" s="65"/>
      <c r="BD198" s="78"/>
      <c r="BE198" s="78"/>
      <c r="BF198" s="78"/>
      <c r="BG198" s="78"/>
      <c r="BH198" s="70"/>
      <c r="BI198" s="65"/>
      <c r="BJ198" s="78"/>
      <c r="BK198" s="78"/>
      <c r="BL198" s="78"/>
      <c r="BM198" s="78"/>
      <c r="BN198" s="70"/>
      <c r="BO198" s="65"/>
      <c r="BP198" s="78"/>
      <c r="BQ198" s="78"/>
      <c r="BR198" s="78"/>
      <c r="BS198" s="78"/>
      <c r="BT198" s="70"/>
      <c r="BU198" s="65"/>
      <c r="BV198" s="78"/>
      <c r="BW198" s="78"/>
      <c r="BX198" s="78"/>
      <c r="BY198" s="78"/>
      <c r="BZ198" s="70"/>
      <c r="CA198" s="80"/>
      <c r="CB198" s="78"/>
      <c r="CC198" s="78"/>
      <c r="CD198" s="78"/>
      <c r="CE198" s="78"/>
      <c r="CF198" s="70"/>
    </row>
    <row r="199" spans="1:84" ht="12" customHeight="1">
      <c r="A199" s="31" t="s">
        <v>176</v>
      </c>
      <c r="B199" s="64">
        <v>187</v>
      </c>
      <c r="C199" s="65">
        <v>10</v>
      </c>
      <c r="D199" s="66" t="s">
        <v>12</v>
      </c>
      <c r="E199" s="69" t="s">
        <v>141</v>
      </c>
      <c r="F199" s="70"/>
      <c r="G199" s="71">
        <v>2999.1892682926828</v>
      </c>
      <c r="H199" s="72">
        <v>1999.459512195122</v>
      </c>
      <c r="I199" s="72">
        <v>999.72975609756099</v>
      </c>
      <c r="J199" s="72"/>
      <c r="K199" s="72"/>
      <c r="L199" s="73">
        <v>0</v>
      </c>
      <c r="M199" s="71">
        <v>3998.919024390244</v>
      </c>
      <c r="N199" s="72">
        <v>3998.919024390244</v>
      </c>
      <c r="O199" s="72"/>
      <c r="P199" s="72"/>
      <c r="Q199" s="72"/>
      <c r="R199" s="73"/>
      <c r="S199" s="71">
        <v>1983.4</v>
      </c>
      <c r="T199" s="72">
        <v>1975</v>
      </c>
      <c r="U199" s="72">
        <v>2094</v>
      </c>
      <c r="V199" s="72">
        <v>2037</v>
      </c>
      <c r="W199" s="72">
        <v>1904</v>
      </c>
      <c r="X199" s="73">
        <v>1907</v>
      </c>
      <c r="Y199" s="71">
        <v>1063.92</v>
      </c>
      <c r="Z199" s="72">
        <v>1016</v>
      </c>
      <c r="AA199" s="72">
        <v>974.4</v>
      </c>
      <c r="AB199" s="72">
        <v>1024.8</v>
      </c>
      <c r="AC199" s="72">
        <v>1002.4</v>
      </c>
      <c r="AD199" s="73">
        <v>1302</v>
      </c>
      <c r="AE199" s="71"/>
      <c r="AF199" s="72"/>
      <c r="AG199" s="72"/>
      <c r="AH199" s="72"/>
      <c r="AI199" s="72"/>
      <c r="AJ199" s="73"/>
      <c r="AK199" s="71"/>
      <c r="AL199" s="72"/>
      <c r="AM199" s="72"/>
      <c r="AN199" s="72"/>
      <c r="AO199" s="72"/>
      <c r="AP199" s="73"/>
      <c r="AQ199" s="71"/>
      <c r="AR199" s="72"/>
      <c r="AS199" s="72"/>
      <c r="AT199" s="72"/>
      <c r="AU199" s="72"/>
      <c r="AV199" s="73"/>
      <c r="AW199" s="75">
        <v>1.6047914086701365</v>
      </c>
      <c r="AX199" s="76">
        <v>-0.27304939969142739</v>
      </c>
      <c r="AY199" s="76">
        <v>2.3076480180497683</v>
      </c>
      <c r="AZ199" s="76">
        <v>2.0875885483198964</v>
      </c>
      <c r="BA199" s="76">
        <v>-3.0938116935015469</v>
      </c>
      <c r="BB199" s="77">
        <v>6.9955815701739255</v>
      </c>
      <c r="BC199" s="65"/>
      <c r="BD199" s="78"/>
      <c r="BE199" s="78"/>
      <c r="BF199" s="78"/>
      <c r="BG199" s="78"/>
      <c r="BH199" s="70"/>
      <c r="BI199" s="65"/>
      <c r="BJ199" s="78"/>
      <c r="BK199" s="78"/>
      <c r="BL199" s="78"/>
      <c r="BM199" s="78"/>
      <c r="BN199" s="70"/>
      <c r="BO199" s="65"/>
      <c r="BP199" s="78"/>
      <c r="BQ199" s="78"/>
      <c r="BR199" s="78"/>
      <c r="BS199" s="78"/>
      <c r="BT199" s="70"/>
      <c r="BU199" s="65"/>
      <c r="BV199" s="78"/>
      <c r="BW199" s="78"/>
      <c r="BX199" s="78"/>
      <c r="BY199" s="78"/>
      <c r="BZ199" s="70"/>
      <c r="CA199" s="80"/>
      <c r="CB199" s="78"/>
      <c r="CC199" s="78"/>
      <c r="CD199" s="78"/>
      <c r="CE199" s="78"/>
      <c r="CF199" s="70"/>
    </row>
    <row r="200" spans="1:84" ht="12" customHeight="1">
      <c r="A200" s="31" t="s">
        <v>174</v>
      </c>
      <c r="B200" s="64">
        <v>188</v>
      </c>
      <c r="C200" s="65">
        <v>10</v>
      </c>
      <c r="D200" s="66" t="s">
        <v>12</v>
      </c>
      <c r="E200" s="69" t="s">
        <v>139</v>
      </c>
      <c r="F200" s="70"/>
      <c r="G200" s="71">
        <v>2713.5521951219512</v>
      </c>
      <c r="H200" s="72">
        <v>1856.6409756097562</v>
      </c>
      <c r="I200" s="72">
        <v>0</v>
      </c>
      <c r="J200" s="72"/>
      <c r="K200" s="72"/>
      <c r="L200" s="73">
        <v>856.91121951219509</v>
      </c>
      <c r="M200" s="71">
        <v>3713.2819512195124</v>
      </c>
      <c r="N200" s="72">
        <v>3713.2819512195124</v>
      </c>
      <c r="O200" s="72"/>
      <c r="P200" s="72"/>
      <c r="Q200" s="72"/>
      <c r="R200" s="73"/>
      <c r="S200" s="71">
        <v>1899.8</v>
      </c>
      <c r="T200" s="72">
        <v>1898</v>
      </c>
      <c r="U200" s="72">
        <v>1923</v>
      </c>
      <c r="V200" s="72">
        <v>2000</v>
      </c>
      <c r="W200" s="72">
        <v>1882</v>
      </c>
      <c r="X200" s="73">
        <v>1796</v>
      </c>
      <c r="Y200" s="71"/>
      <c r="Z200" s="72"/>
      <c r="AA200" s="72"/>
      <c r="AB200" s="72"/>
      <c r="AC200" s="72"/>
      <c r="AD200" s="73"/>
      <c r="AE200" s="71"/>
      <c r="AF200" s="72"/>
      <c r="AG200" s="72"/>
      <c r="AH200" s="72"/>
      <c r="AI200" s="72"/>
      <c r="AJ200" s="73"/>
      <c r="AK200" s="71"/>
      <c r="AL200" s="72"/>
      <c r="AM200" s="72"/>
      <c r="AN200" s="72"/>
      <c r="AO200" s="72"/>
      <c r="AP200" s="73"/>
      <c r="AQ200" s="71">
        <v>875.4</v>
      </c>
      <c r="AR200" s="72">
        <v>876</v>
      </c>
      <c r="AS200" s="72">
        <v>864</v>
      </c>
      <c r="AT200" s="72">
        <v>888</v>
      </c>
      <c r="AU200" s="72">
        <v>891</v>
      </c>
      <c r="AV200" s="73">
        <v>858</v>
      </c>
      <c r="AW200" s="75">
        <v>2.2718488698640238</v>
      </c>
      <c r="AX200" s="76">
        <v>2.2276263926934492</v>
      </c>
      <c r="AY200" s="76">
        <v>2.7067032287082293</v>
      </c>
      <c r="AZ200" s="76">
        <v>6.4287617239000117</v>
      </c>
      <c r="BA200" s="76">
        <v>2.1907743283846148</v>
      </c>
      <c r="BB200" s="77">
        <v>-2.1946213243661195</v>
      </c>
      <c r="BC200" s="65"/>
      <c r="BD200" s="78"/>
      <c r="BE200" s="78"/>
      <c r="BF200" s="78"/>
      <c r="BG200" s="78"/>
      <c r="BH200" s="70"/>
      <c r="BI200" s="65"/>
      <c r="BJ200" s="78"/>
      <c r="BK200" s="78"/>
      <c r="BL200" s="78"/>
      <c r="BM200" s="78"/>
      <c r="BN200" s="70"/>
      <c r="BO200" s="65"/>
      <c r="BP200" s="78"/>
      <c r="BQ200" s="78"/>
      <c r="BR200" s="78"/>
      <c r="BS200" s="78"/>
      <c r="BT200" s="70"/>
      <c r="BU200" s="65"/>
      <c r="BV200" s="78"/>
      <c r="BW200" s="78"/>
      <c r="BX200" s="78"/>
      <c r="BY200" s="78"/>
      <c r="BZ200" s="70"/>
      <c r="CA200" s="80"/>
      <c r="CB200" s="78"/>
      <c r="CC200" s="78"/>
      <c r="CD200" s="78"/>
      <c r="CE200" s="78"/>
      <c r="CF200" s="70"/>
    </row>
    <row r="201" spans="1:84" ht="12" customHeight="1">
      <c r="A201" s="31" t="s">
        <v>175</v>
      </c>
      <c r="B201" s="64">
        <v>189</v>
      </c>
      <c r="C201" s="65">
        <v>10</v>
      </c>
      <c r="D201" s="66" t="s">
        <v>12</v>
      </c>
      <c r="E201" s="69" t="s">
        <v>95</v>
      </c>
      <c r="F201" s="70"/>
      <c r="G201" s="71">
        <v>2285.0965853658536</v>
      </c>
      <c r="H201" s="72">
        <v>1428.1853658536586</v>
      </c>
      <c r="I201" s="72">
        <v>0</v>
      </c>
      <c r="J201" s="72"/>
      <c r="K201" s="72"/>
      <c r="L201" s="73">
        <v>856.91121951219509</v>
      </c>
      <c r="M201" s="71">
        <v>2856.3707317073172</v>
      </c>
      <c r="N201" s="72">
        <v>2856.3707317073172</v>
      </c>
      <c r="O201" s="72"/>
      <c r="P201" s="72"/>
      <c r="Q201" s="72"/>
      <c r="R201" s="73"/>
      <c r="S201" s="71">
        <v>1464.2</v>
      </c>
      <c r="T201" s="72">
        <v>1444</v>
      </c>
      <c r="U201" s="72">
        <v>1490</v>
      </c>
      <c r="V201" s="72">
        <v>1418</v>
      </c>
      <c r="W201" s="72">
        <v>1497</v>
      </c>
      <c r="X201" s="73">
        <v>1472</v>
      </c>
      <c r="Y201" s="71"/>
      <c r="Z201" s="72"/>
      <c r="AA201" s="72"/>
      <c r="AB201" s="72"/>
      <c r="AC201" s="72"/>
      <c r="AD201" s="73"/>
      <c r="AE201" s="71"/>
      <c r="AF201" s="72"/>
      <c r="AG201" s="72"/>
      <c r="AH201" s="72"/>
      <c r="AI201" s="72"/>
      <c r="AJ201" s="73"/>
      <c r="AK201" s="71"/>
      <c r="AL201" s="72"/>
      <c r="AM201" s="72"/>
      <c r="AN201" s="72"/>
      <c r="AO201" s="72"/>
      <c r="AP201" s="73"/>
      <c r="AQ201" s="71">
        <v>870.6</v>
      </c>
      <c r="AR201" s="72">
        <v>876</v>
      </c>
      <c r="AS201" s="72">
        <v>888</v>
      </c>
      <c r="AT201" s="72">
        <v>846</v>
      </c>
      <c r="AU201" s="72">
        <v>882</v>
      </c>
      <c r="AV201" s="73">
        <v>861</v>
      </c>
      <c r="AW201" s="75">
        <v>2.1751122010533752</v>
      </c>
      <c r="AX201" s="76">
        <v>1.5274371708256851</v>
      </c>
      <c r="AY201" s="76">
        <v>4.0656231000963272</v>
      </c>
      <c r="AZ201" s="76">
        <v>-0.9232251057114893</v>
      </c>
      <c r="BA201" s="76">
        <v>4.1093849264630666</v>
      </c>
      <c r="BB201" s="77">
        <v>2.0963409135932309</v>
      </c>
      <c r="BC201" s="65"/>
      <c r="BD201" s="78"/>
      <c r="BE201" s="78"/>
      <c r="BF201" s="78"/>
      <c r="BG201" s="78"/>
      <c r="BH201" s="70"/>
      <c r="BI201" s="65"/>
      <c r="BJ201" s="78"/>
      <c r="BK201" s="78"/>
      <c r="BL201" s="78"/>
      <c r="BM201" s="78"/>
      <c r="BN201" s="70"/>
      <c r="BO201" s="65"/>
      <c r="BP201" s="78"/>
      <c r="BQ201" s="78"/>
      <c r="BR201" s="78"/>
      <c r="BS201" s="78"/>
      <c r="BT201" s="70"/>
      <c r="BU201" s="65"/>
      <c r="BV201" s="78"/>
      <c r="BW201" s="78"/>
      <c r="BX201" s="78"/>
      <c r="BY201" s="78"/>
      <c r="BZ201" s="70"/>
      <c r="CA201" s="80"/>
      <c r="CB201" s="78"/>
      <c r="CC201" s="78"/>
      <c r="CD201" s="78"/>
      <c r="CE201" s="78"/>
      <c r="CF201" s="70"/>
    </row>
    <row r="202" spans="1:84" ht="12" customHeight="1">
      <c r="A202" s="31" t="s">
        <v>176</v>
      </c>
      <c r="B202" s="64">
        <v>190</v>
      </c>
      <c r="C202" s="65">
        <v>10</v>
      </c>
      <c r="D202" s="66" t="s">
        <v>12</v>
      </c>
      <c r="E202" s="69" t="s">
        <v>98</v>
      </c>
      <c r="F202" s="70"/>
      <c r="G202" s="71">
        <v>2856.3707317073172</v>
      </c>
      <c r="H202" s="72">
        <v>1999.459512195122</v>
      </c>
      <c r="I202" s="72">
        <v>0</v>
      </c>
      <c r="J202" s="72"/>
      <c r="K202" s="72"/>
      <c r="L202" s="73">
        <v>856.91121951219509</v>
      </c>
      <c r="M202" s="71">
        <v>3998.919024390244</v>
      </c>
      <c r="N202" s="72">
        <v>3998.919024390244</v>
      </c>
      <c r="O202" s="72"/>
      <c r="P202" s="72"/>
      <c r="Q202" s="72"/>
      <c r="R202" s="73"/>
      <c r="S202" s="71">
        <v>1996</v>
      </c>
      <c r="T202" s="72">
        <v>2002</v>
      </c>
      <c r="U202" s="72">
        <v>2108</v>
      </c>
      <c r="V202" s="72">
        <v>2017</v>
      </c>
      <c r="W202" s="72">
        <v>1913</v>
      </c>
      <c r="X202" s="73">
        <v>1940</v>
      </c>
      <c r="Y202" s="71"/>
      <c r="Z202" s="72"/>
      <c r="AA202" s="72"/>
      <c r="AB202" s="72"/>
      <c r="AC202" s="72"/>
      <c r="AD202" s="73"/>
      <c r="AE202" s="71"/>
      <c r="AF202" s="72"/>
      <c r="AG202" s="72"/>
      <c r="AH202" s="72"/>
      <c r="AI202" s="72"/>
      <c r="AJ202" s="73"/>
      <c r="AK202" s="71"/>
      <c r="AL202" s="72"/>
      <c r="AM202" s="72"/>
      <c r="AN202" s="72"/>
      <c r="AO202" s="72"/>
      <c r="AP202" s="73"/>
      <c r="AQ202" s="71">
        <v>879</v>
      </c>
      <c r="AR202" s="72">
        <v>849</v>
      </c>
      <c r="AS202" s="72">
        <v>924</v>
      </c>
      <c r="AT202" s="72">
        <v>879</v>
      </c>
      <c r="AU202" s="72">
        <v>882</v>
      </c>
      <c r="AV202" s="73">
        <v>861</v>
      </c>
      <c r="AW202" s="75">
        <v>0.65220064349096329</v>
      </c>
      <c r="AX202" s="76">
        <v>-0.18802642275034254</v>
      </c>
      <c r="AY202" s="76">
        <v>6.148686035152906</v>
      </c>
      <c r="AZ202" s="76">
        <v>1.3873993264521101</v>
      </c>
      <c r="BA202" s="76">
        <v>-2.148556243980082</v>
      </c>
      <c r="BB202" s="77">
        <v>-1.9384994774197528</v>
      </c>
      <c r="BC202" s="65"/>
      <c r="BD202" s="78"/>
      <c r="BE202" s="78"/>
      <c r="BF202" s="78"/>
      <c r="BG202" s="78"/>
      <c r="BH202" s="70"/>
      <c r="BI202" s="65"/>
      <c r="BJ202" s="78"/>
      <c r="BK202" s="78"/>
      <c r="BL202" s="78"/>
      <c r="BM202" s="78"/>
      <c r="BN202" s="70"/>
      <c r="BO202" s="65"/>
      <c r="BP202" s="78"/>
      <c r="BQ202" s="78"/>
      <c r="BR202" s="78"/>
      <c r="BS202" s="78"/>
      <c r="BT202" s="70"/>
      <c r="BU202" s="65"/>
      <c r="BV202" s="78"/>
      <c r="BW202" s="78"/>
      <c r="BX202" s="78"/>
      <c r="BY202" s="78"/>
      <c r="BZ202" s="70"/>
      <c r="CA202" s="80"/>
      <c r="CB202" s="78"/>
      <c r="CC202" s="78"/>
      <c r="CD202" s="78"/>
      <c r="CE202" s="78"/>
      <c r="CF202" s="70"/>
    </row>
    <row r="203" spans="1:84" ht="12" customHeight="1">
      <c r="A203" s="2"/>
      <c r="B203" s="64">
        <v>191</v>
      </c>
      <c r="C203" s="65">
        <v>10</v>
      </c>
      <c r="D203" s="66" t="s">
        <v>13</v>
      </c>
      <c r="E203" s="69" t="s">
        <v>67</v>
      </c>
      <c r="F203" s="70"/>
      <c r="G203" s="71">
        <v>1750.3804878048782</v>
      </c>
      <c r="H203" s="72">
        <v>1124.6048780487806</v>
      </c>
      <c r="I203" s="72">
        <v>625.77560975609754</v>
      </c>
      <c r="J203" s="72"/>
      <c r="K203" s="72"/>
      <c r="L203" s="73">
        <v>0</v>
      </c>
      <c r="M203" s="71">
        <v>3500.7609756097563</v>
      </c>
      <c r="N203" s="72">
        <v>2249.2097560975612</v>
      </c>
      <c r="O203" s="72">
        <v>1251.5512195121951</v>
      </c>
      <c r="P203" s="72"/>
      <c r="Q203" s="72"/>
      <c r="R203" s="73">
        <v>0</v>
      </c>
      <c r="S203" s="71">
        <v>1119.2</v>
      </c>
      <c r="T203" s="72">
        <v>1126</v>
      </c>
      <c r="U203" s="72">
        <v>1105</v>
      </c>
      <c r="V203" s="72">
        <v>1105</v>
      </c>
      <c r="W203" s="72">
        <v>1149</v>
      </c>
      <c r="X203" s="73">
        <v>1111</v>
      </c>
      <c r="Y203" s="71">
        <v>635.4</v>
      </c>
      <c r="Z203" s="72">
        <v>646</v>
      </c>
      <c r="AA203" s="72">
        <v>640</v>
      </c>
      <c r="AB203" s="72">
        <v>625</v>
      </c>
      <c r="AC203" s="72">
        <v>652</v>
      </c>
      <c r="AD203" s="73">
        <v>614</v>
      </c>
      <c r="AE203" s="71">
        <v>0</v>
      </c>
      <c r="AF203" s="72">
        <v>0</v>
      </c>
      <c r="AG203" s="72">
        <v>0</v>
      </c>
      <c r="AH203" s="72">
        <v>0</v>
      </c>
      <c r="AI203" s="72">
        <v>0</v>
      </c>
      <c r="AJ203" s="73">
        <v>0</v>
      </c>
      <c r="AK203" s="71">
        <v>0</v>
      </c>
      <c r="AL203" s="72">
        <v>0</v>
      </c>
      <c r="AM203" s="72">
        <v>0</v>
      </c>
      <c r="AN203" s="72">
        <v>0</v>
      </c>
      <c r="AO203" s="72">
        <v>0</v>
      </c>
      <c r="AP203" s="73">
        <v>0</v>
      </c>
      <c r="AQ203" s="71"/>
      <c r="AR203" s="72"/>
      <c r="AS203" s="72"/>
      <c r="AT203" s="72"/>
      <c r="AU203" s="72"/>
      <c r="AV203" s="73"/>
      <c r="AW203" s="75">
        <v>0.24106257036795586</v>
      </c>
      <c r="AX203" s="76">
        <v>1.2351321524518566</v>
      </c>
      <c r="AY203" s="76">
        <v>-0.30738961285072808</v>
      </c>
      <c r="AZ203" s="76">
        <v>-1.1643461491299467</v>
      </c>
      <c r="BA203" s="76">
        <v>2.8919147892583652</v>
      </c>
      <c r="BB203" s="77">
        <v>-1.44999832788969</v>
      </c>
      <c r="BC203" s="65"/>
      <c r="BD203" s="78"/>
      <c r="BE203" s="78"/>
      <c r="BF203" s="78"/>
      <c r="BG203" s="78"/>
      <c r="BH203" s="70"/>
      <c r="BI203" s="65"/>
      <c r="BJ203" s="78"/>
      <c r="BK203" s="78"/>
      <c r="BL203" s="78"/>
      <c r="BM203" s="78"/>
      <c r="BN203" s="70"/>
      <c r="BO203" s="65"/>
      <c r="BP203" s="78"/>
      <c r="BQ203" s="78"/>
      <c r="BR203" s="78"/>
      <c r="BS203" s="78"/>
      <c r="BT203" s="70"/>
      <c r="BU203" s="65"/>
      <c r="BV203" s="78"/>
      <c r="BW203" s="78"/>
      <c r="BX203" s="78"/>
      <c r="BY203" s="78"/>
      <c r="BZ203" s="70"/>
      <c r="CA203" s="80"/>
      <c r="CB203" s="78"/>
      <c r="CC203" s="78"/>
      <c r="CD203" s="78"/>
      <c r="CE203" s="78"/>
      <c r="CF203" s="70"/>
    </row>
    <row r="204" spans="1:84" ht="12" customHeight="1">
      <c r="A204" s="2"/>
      <c r="B204" s="64">
        <v>192</v>
      </c>
      <c r="C204" s="65">
        <v>10</v>
      </c>
      <c r="D204" s="66" t="s">
        <v>13</v>
      </c>
      <c r="E204" s="69" t="s">
        <v>87</v>
      </c>
      <c r="F204" s="70"/>
      <c r="G204" s="71">
        <v>1750.3804878048782</v>
      </c>
      <c r="H204" s="72">
        <v>1124.6048780487806</v>
      </c>
      <c r="I204" s="72">
        <v>625.77560975609754</v>
      </c>
      <c r="J204" s="72"/>
      <c r="K204" s="72"/>
      <c r="L204" s="73">
        <v>0</v>
      </c>
      <c r="M204" s="71">
        <v>3500.7609756097563</v>
      </c>
      <c r="N204" s="72">
        <v>2249.2097560975612</v>
      </c>
      <c r="O204" s="72">
        <v>1251.5512195121951</v>
      </c>
      <c r="P204" s="72"/>
      <c r="Q204" s="72"/>
      <c r="R204" s="73">
        <v>0</v>
      </c>
      <c r="S204" s="71">
        <v>1119.2</v>
      </c>
      <c r="T204" s="72">
        <v>1126</v>
      </c>
      <c r="U204" s="72">
        <v>1105</v>
      </c>
      <c r="V204" s="72">
        <v>1105</v>
      </c>
      <c r="W204" s="72">
        <v>1149</v>
      </c>
      <c r="X204" s="73">
        <v>1111</v>
      </c>
      <c r="Y204" s="71">
        <v>635.4</v>
      </c>
      <c r="Z204" s="72">
        <v>646</v>
      </c>
      <c r="AA204" s="72">
        <v>640</v>
      </c>
      <c r="AB204" s="72">
        <v>625</v>
      </c>
      <c r="AC204" s="72">
        <v>652</v>
      </c>
      <c r="AD204" s="73">
        <v>614</v>
      </c>
      <c r="AE204" s="71">
        <v>0</v>
      </c>
      <c r="AF204" s="72">
        <v>0</v>
      </c>
      <c r="AG204" s="72">
        <v>0</v>
      </c>
      <c r="AH204" s="72">
        <v>0</v>
      </c>
      <c r="AI204" s="72">
        <v>0</v>
      </c>
      <c r="AJ204" s="73">
        <v>0</v>
      </c>
      <c r="AK204" s="71">
        <v>0</v>
      </c>
      <c r="AL204" s="72">
        <v>0</v>
      </c>
      <c r="AM204" s="72">
        <v>0</v>
      </c>
      <c r="AN204" s="72">
        <v>0</v>
      </c>
      <c r="AO204" s="72">
        <v>0</v>
      </c>
      <c r="AP204" s="73">
        <v>0</v>
      </c>
      <c r="AQ204" s="71"/>
      <c r="AR204" s="72"/>
      <c r="AS204" s="72"/>
      <c r="AT204" s="72"/>
      <c r="AU204" s="72"/>
      <c r="AV204" s="73"/>
      <c r="AW204" s="75">
        <v>0.24106257036795586</v>
      </c>
      <c r="AX204" s="76">
        <v>1.2351321524518566</v>
      </c>
      <c r="AY204" s="76">
        <v>-0.30738961285072808</v>
      </c>
      <c r="AZ204" s="76">
        <v>-1.1643461491299467</v>
      </c>
      <c r="BA204" s="76">
        <v>2.8919147892583652</v>
      </c>
      <c r="BB204" s="77">
        <v>-1.44999832788969</v>
      </c>
      <c r="BC204" s="65"/>
      <c r="BD204" s="78"/>
      <c r="BE204" s="78"/>
      <c r="BF204" s="78"/>
      <c r="BG204" s="78"/>
      <c r="BH204" s="70"/>
      <c r="BI204" s="65"/>
      <c r="BJ204" s="78"/>
      <c r="BK204" s="78"/>
      <c r="BL204" s="78"/>
      <c r="BM204" s="78"/>
      <c r="BN204" s="70"/>
      <c r="BO204" s="65"/>
      <c r="BP204" s="78"/>
      <c r="BQ204" s="78"/>
      <c r="BR204" s="78"/>
      <c r="BS204" s="78"/>
      <c r="BT204" s="70"/>
      <c r="BU204" s="65"/>
      <c r="BV204" s="78"/>
      <c r="BW204" s="78"/>
      <c r="BX204" s="78"/>
      <c r="BY204" s="78"/>
      <c r="BZ204" s="70"/>
      <c r="CA204" s="80"/>
      <c r="CB204" s="78"/>
      <c r="CC204" s="78"/>
      <c r="CD204" s="78"/>
      <c r="CE204" s="78"/>
      <c r="CF204" s="70"/>
    </row>
    <row r="205" spans="1:84" ht="12" customHeight="1">
      <c r="A205" s="2"/>
      <c r="B205" s="64">
        <v>193</v>
      </c>
      <c r="C205" s="65">
        <v>10</v>
      </c>
      <c r="D205" s="66" t="s">
        <v>13</v>
      </c>
      <c r="E205" s="69" t="s">
        <v>136</v>
      </c>
      <c r="F205" s="70"/>
      <c r="G205" s="71">
        <v>2446.5558536585368</v>
      </c>
      <c r="H205" s="72">
        <v>1124.6048780487806</v>
      </c>
      <c r="I205" s="72">
        <v>813.50829268292682</v>
      </c>
      <c r="J205" s="72"/>
      <c r="K205" s="72"/>
      <c r="L205" s="73">
        <v>508.44268292682926</v>
      </c>
      <c r="M205" s="71">
        <v>4893.1117073170735</v>
      </c>
      <c r="N205" s="72">
        <v>2249.2097560975612</v>
      </c>
      <c r="O205" s="72">
        <v>1627.0165853658536</v>
      </c>
      <c r="P205" s="72"/>
      <c r="Q205" s="72"/>
      <c r="R205" s="73">
        <v>1016.8853658536586</v>
      </c>
      <c r="S205" s="71">
        <v>1121.4000000000001</v>
      </c>
      <c r="T205" s="72">
        <v>1119</v>
      </c>
      <c r="U205" s="72">
        <v>1132</v>
      </c>
      <c r="V205" s="72">
        <v>1110</v>
      </c>
      <c r="W205" s="72">
        <v>1132</v>
      </c>
      <c r="X205" s="73">
        <v>1114</v>
      </c>
      <c r="Y205" s="71">
        <v>805.8</v>
      </c>
      <c r="Z205" s="72">
        <v>825</v>
      </c>
      <c r="AA205" s="72">
        <v>795</v>
      </c>
      <c r="AB205" s="72">
        <v>829</v>
      </c>
      <c r="AC205" s="72">
        <v>795</v>
      </c>
      <c r="AD205" s="73">
        <v>785</v>
      </c>
      <c r="AE205" s="71">
        <v>0</v>
      </c>
      <c r="AF205" s="72">
        <v>0</v>
      </c>
      <c r="AG205" s="72">
        <v>0</v>
      </c>
      <c r="AH205" s="72">
        <v>0</v>
      </c>
      <c r="AI205" s="72">
        <v>0</v>
      </c>
      <c r="AJ205" s="73">
        <v>0</v>
      </c>
      <c r="AK205" s="71">
        <v>0</v>
      </c>
      <c r="AL205" s="72">
        <v>0</v>
      </c>
      <c r="AM205" s="72">
        <v>0</v>
      </c>
      <c r="AN205" s="72">
        <v>0</v>
      </c>
      <c r="AO205" s="72">
        <v>0</v>
      </c>
      <c r="AP205" s="73">
        <v>0</v>
      </c>
      <c r="AQ205" s="71">
        <v>528</v>
      </c>
      <c r="AR205" s="72">
        <v>520</v>
      </c>
      <c r="AS205" s="72">
        <v>545</v>
      </c>
      <c r="AT205" s="72">
        <v>500</v>
      </c>
      <c r="AU205" s="72">
        <v>550</v>
      </c>
      <c r="AV205" s="73">
        <v>525</v>
      </c>
      <c r="AW205" s="75">
        <v>0.35331898630217573</v>
      </c>
      <c r="AX205" s="76">
        <v>0.7130083016652744</v>
      </c>
      <c r="AY205" s="76">
        <v>1.0399985883589924</v>
      </c>
      <c r="AZ205" s="76">
        <v>-0.30883634425259432</v>
      </c>
      <c r="BA205" s="76">
        <v>1.2443675175425772</v>
      </c>
      <c r="BB205" s="77">
        <v>-0.92194313180331555</v>
      </c>
      <c r="BC205" s="65"/>
      <c r="BD205" s="78"/>
      <c r="BE205" s="78"/>
      <c r="BF205" s="78"/>
      <c r="BG205" s="78"/>
      <c r="BH205" s="70"/>
      <c r="BI205" s="65"/>
      <c r="BJ205" s="78"/>
      <c r="BK205" s="78"/>
      <c r="BL205" s="78"/>
      <c r="BM205" s="78"/>
      <c r="BN205" s="70"/>
      <c r="BO205" s="65"/>
      <c r="BP205" s="78"/>
      <c r="BQ205" s="78"/>
      <c r="BR205" s="78"/>
      <c r="BS205" s="78"/>
      <c r="BT205" s="70"/>
      <c r="BU205" s="65"/>
      <c r="BV205" s="78"/>
      <c r="BW205" s="78"/>
      <c r="BX205" s="78"/>
      <c r="BY205" s="78"/>
      <c r="BZ205" s="70"/>
      <c r="CA205" s="80"/>
      <c r="CB205" s="78"/>
      <c r="CC205" s="78"/>
      <c r="CD205" s="78"/>
      <c r="CE205" s="78"/>
      <c r="CF205" s="70"/>
    </row>
    <row r="206" spans="1:84" ht="12" customHeight="1">
      <c r="A206" s="2"/>
      <c r="B206" s="64">
        <v>194</v>
      </c>
      <c r="C206" s="65">
        <v>10</v>
      </c>
      <c r="D206" s="66" t="s">
        <v>13</v>
      </c>
      <c r="E206" s="69" t="s">
        <v>91</v>
      </c>
      <c r="F206" s="70"/>
      <c r="G206" s="71">
        <v>2376.1560975609755</v>
      </c>
      <c r="H206" s="72">
        <v>1124.6048780487806</v>
      </c>
      <c r="I206" s="72">
        <v>1251.5512195121951</v>
      </c>
      <c r="J206" s="72"/>
      <c r="K206" s="72"/>
      <c r="L206" s="73">
        <v>0</v>
      </c>
      <c r="M206" s="71">
        <v>4752.3121951219509</v>
      </c>
      <c r="N206" s="72">
        <v>2249.2097560975612</v>
      </c>
      <c r="O206" s="72">
        <v>2503.1024390243902</v>
      </c>
      <c r="P206" s="72"/>
      <c r="Q206" s="72"/>
      <c r="R206" s="73">
        <v>0</v>
      </c>
      <c r="S206" s="71">
        <v>1126.8</v>
      </c>
      <c r="T206" s="72">
        <v>1146</v>
      </c>
      <c r="U206" s="72">
        <v>1137</v>
      </c>
      <c r="V206" s="72">
        <v>1107</v>
      </c>
      <c r="W206" s="72">
        <v>1119</v>
      </c>
      <c r="X206" s="73">
        <v>1125</v>
      </c>
      <c r="Y206" s="71">
        <v>1226.2</v>
      </c>
      <c r="Z206" s="72">
        <v>1249</v>
      </c>
      <c r="AA206" s="72">
        <v>1223</v>
      </c>
      <c r="AB206" s="72">
        <v>1202</v>
      </c>
      <c r="AC206" s="72">
        <v>1211</v>
      </c>
      <c r="AD206" s="73">
        <v>1246</v>
      </c>
      <c r="AE206" s="71">
        <v>0</v>
      </c>
      <c r="AF206" s="72">
        <v>0</v>
      </c>
      <c r="AG206" s="72">
        <v>0</v>
      </c>
      <c r="AH206" s="72">
        <v>0</v>
      </c>
      <c r="AI206" s="72">
        <v>0</v>
      </c>
      <c r="AJ206" s="73">
        <v>0</v>
      </c>
      <c r="AK206" s="71">
        <v>0</v>
      </c>
      <c r="AL206" s="72">
        <v>0</v>
      </c>
      <c r="AM206" s="72">
        <v>0</v>
      </c>
      <c r="AN206" s="72">
        <v>0</v>
      </c>
      <c r="AO206" s="72">
        <v>0</v>
      </c>
      <c r="AP206" s="73">
        <v>0</v>
      </c>
      <c r="AQ206" s="71"/>
      <c r="AR206" s="72"/>
      <c r="AS206" s="72"/>
      <c r="AT206" s="72"/>
      <c r="AU206" s="72"/>
      <c r="AV206" s="73"/>
      <c r="AW206" s="75">
        <v>-0.97451920708173656</v>
      </c>
      <c r="AX206" s="76">
        <v>0.79304143605578581</v>
      </c>
      <c r="AY206" s="76">
        <v>-0.67992576655880876</v>
      </c>
      <c r="AZ206" s="76">
        <v>-2.8262494046543685</v>
      </c>
      <c r="BA206" s="76">
        <v>-1.9424690830856073</v>
      </c>
      <c r="BB206" s="77">
        <v>-0.21699321716565079</v>
      </c>
      <c r="BC206" s="65"/>
      <c r="BD206" s="78"/>
      <c r="BE206" s="78"/>
      <c r="BF206" s="78"/>
      <c r="BG206" s="78"/>
      <c r="BH206" s="70"/>
      <c r="BI206" s="65"/>
      <c r="BJ206" s="78"/>
      <c r="BK206" s="78"/>
      <c r="BL206" s="78"/>
      <c r="BM206" s="78"/>
      <c r="BN206" s="70"/>
      <c r="BO206" s="65"/>
      <c r="BP206" s="78"/>
      <c r="BQ206" s="78"/>
      <c r="BR206" s="78"/>
      <c r="BS206" s="78"/>
      <c r="BT206" s="70"/>
      <c r="BU206" s="65"/>
      <c r="BV206" s="78"/>
      <c r="BW206" s="78"/>
      <c r="BX206" s="78"/>
      <c r="BY206" s="78"/>
      <c r="BZ206" s="70"/>
      <c r="CA206" s="80"/>
      <c r="CB206" s="78"/>
      <c r="CC206" s="78"/>
      <c r="CD206" s="78"/>
      <c r="CE206" s="78"/>
      <c r="CF206" s="70"/>
    </row>
    <row r="207" spans="1:84" ht="12" customHeight="1">
      <c r="A207" s="2"/>
      <c r="B207" s="64">
        <v>195</v>
      </c>
      <c r="C207" s="65">
        <v>10</v>
      </c>
      <c r="D207" s="66" t="s">
        <v>13</v>
      </c>
      <c r="E207" s="69" t="s">
        <v>92</v>
      </c>
      <c r="F207" s="70"/>
      <c r="G207" s="71">
        <v>2121.5000975609755</v>
      </c>
      <c r="H207" s="72">
        <v>1495.7244878048782</v>
      </c>
      <c r="I207" s="72">
        <v>625.77560975609754</v>
      </c>
      <c r="J207" s="72"/>
      <c r="K207" s="72"/>
      <c r="L207" s="73">
        <v>0</v>
      </c>
      <c r="M207" s="71">
        <v>4243.000195121951</v>
      </c>
      <c r="N207" s="72">
        <v>2991.4489756097564</v>
      </c>
      <c r="O207" s="72">
        <v>1251.5512195121951</v>
      </c>
      <c r="P207" s="72"/>
      <c r="Q207" s="72"/>
      <c r="R207" s="73">
        <v>0</v>
      </c>
      <c r="S207" s="71">
        <v>1496.2</v>
      </c>
      <c r="T207" s="72">
        <v>1498</v>
      </c>
      <c r="U207" s="72">
        <v>1495</v>
      </c>
      <c r="V207" s="72">
        <v>1501</v>
      </c>
      <c r="W207" s="72">
        <v>1476</v>
      </c>
      <c r="X207" s="73">
        <v>1511</v>
      </c>
      <c r="Y207" s="71">
        <v>633.6</v>
      </c>
      <c r="Z207" s="72">
        <v>661</v>
      </c>
      <c r="AA207" s="72">
        <v>620</v>
      </c>
      <c r="AB207" s="72">
        <v>619</v>
      </c>
      <c r="AC207" s="72">
        <v>648</v>
      </c>
      <c r="AD207" s="73">
        <v>620</v>
      </c>
      <c r="AE207" s="71">
        <v>0</v>
      </c>
      <c r="AF207" s="72">
        <v>0</v>
      </c>
      <c r="AG207" s="72">
        <v>0</v>
      </c>
      <c r="AH207" s="72">
        <v>0</v>
      </c>
      <c r="AI207" s="72">
        <v>0</v>
      </c>
      <c r="AJ207" s="73">
        <v>0</v>
      </c>
      <c r="AK207" s="71">
        <v>0</v>
      </c>
      <c r="AL207" s="72">
        <v>0</v>
      </c>
      <c r="AM207" s="72">
        <v>0</v>
      </c>
      <c r="AN207" s="72">
        <v>0</v>
      </c>
      <c r="AO207" s="72">
        <v>0</v>
      </c>
      <c r="AP207" s="73">
        <v>0</v>
      </c>
      <c r="AQ207" s="71"/>
      <c r="AR207" s="72"/>
      <c r="AS207" s="72"/>
      <c r="AT207" s="72"/>
      <c r="AU207" s="72"/>
      <c r="AV207" s="73"/>
      <c r="AW207" s="75">
        <v>0.39122800176001338</v>
      </c>
      <c r="AX207" s="76">
        <v>1.7676125719785274</v>
      </c>
      <c r="AY207" s="76">
        <v>-0.30639157492609037</v>
      </c>
      <c r="AZ207" s="76">
        <v>-7.0709285505110575E-2</v>
      </c>
      <c r="BA207" s="76">
        <v>0.11783654603167992</v>
      </c>
      <c r="BB207" s="77">
        <v>0.44779175122104942</v>
      </c>
      <c r="BC207" s="65"/>
      <c r="BD207" s="78"/>
      <c r="BE207" s="78"/>
      <c r="BF207" s="78"/>
      <c r="BG207" s="78"/>
      <c r="BH207" s="70"/>
      <c r="BI207" s="65"/>
      <c r="BJ207" s="78"/>
      <c r="BK207" s="78"/>
      <c r="BL207" s="78"/>
      <c r="BM207" s="78"/>
      <c r="BN207" s="70"/>
      <c r="BO207" s="65"/>
      <c r="BP207" s="78"/>
      <c r="BQ207" s="78"/>
      <c r="BR207" s="78"/>
      <c r="BS207" s="78"/>
      <c r="BT207" s="70"/>
      <c r="BU207" s="65"/>
      <c r="BV207" s="78"/>
      <c r="BW207" s="78"/>
      <c r="BX207" s="78"/>
      <c r="BY207" s="78"/>
      <c r="BZ207" s="70"/>
      <c r="CA207" s="80"/>
      <c r="CB207" s="78"/>
      <c r="CC207" s="78"/>
      <c r="CD207" s="78"/>
      <c r="CE207" s="78"/>
      <c r="CF207" s="70"/>
    </row>
    <row r="208" spans="1:84" ht="12" customHeight="1">
      <c r="A208" s="2"/>
      <c r="B208" s="64">
        <v>196</v>
      </c>
      <c r="C208" s="65">
        <v>10</v>
      </c>
      <c r="D208" s="66" t="s">
        <v>13</v>
      </c>
      <c r="E208" s="69" t="s">
        <v>139</v>
      </c>
      <c r="F208" s="70"/>
      <c r="G208" s="71">
        <v>2817.6754634146341</v>
      </c>
      <c r="H208" s="72">
        <v>1495.7244878048782</v>
      </c>
      <c r="I208" s="72">
        <v>813.50829268292682</v>
      </c>
      <c r="J208" s="72"/>
      <c r="K208" s="72"/>
      <c r="L208" s="73">
        <v>508.44268292682926</v>
      </c>
      <c r="M208" s="71">
        <v>5635.3509268292692</v>
      </c>
      <c r="N208" s="72">
        <v>2991.4489756097564</v>
      </c>
      <c r="O208" s="72">
        <v>1627.0165853658536</v>
      </c>
      <c r="P208" s="72"/>
      <c r="Q208" s="72"/>
      <c r="R208" s="73">
        <v>1016.8853658536586</v>
      </c>
      <c r="S208" s="71">
        <v>1485</v>
      </c>
      <c r="T208" s="72">
        <v>1475</v>
      </c>
      <c r="U208" s="72">
        <v>1503</v>
      </c>
      <c r="V208" s="72">
        <v>1492</v>
      </c>
      <c r="W208" s="72">
        <v>1470</v>
      </c>
      <c r="X208" s="73">
        <v>1485</v>
      </c>
      <c r="Y208" s="71">
        <v>833.6</v>
      </c>
      <c r="Z208" s="72">
        <v>850</v>
      </c>
      <c r="AA208" s="72">
        <v>806</v>
      </c>
      <c r="AB208" s="72">
        <v>795</v>
      </c>
      <c r="AC208" s="72">
        <v>861</v>
      </c>
      <c r="AD208" s="73">
        <v>856</v>
      </c>
      <c r="AE208" s="71">
        <v>0</v>
      </c>
      <c r="AF208" s="72">
        <v>0</v>
      </c>
      <c r="AG208" s="72">
        <v>0</v>
      </c>
      <c r="AH208" s="72">
        <v>0</v>
      </c>
      <c r="AI208" s="72">
        <v>0</v>
      </c>
      <c r="AJ208" s="73">
        <v>0</v>
      </c>
      <c r="AK208" s="71">
        <v>0</v>
      </c>
      <c r="AL208" s="72">
        <v>0</v>
      </c>
      <c r="AM208" s="72">
        <v>0</v>
      </c>
      <c r="AN208" s="72">
        <v>0</v>
      </c>
      <c r="AO208" s="72">
        <v>0</v>
      </c>
      <c r="AP208" s="73">
        <v>0</v>
      </c>
      <c r="AQ208" s="71">
        <v>510</v>
      </c>
      <c r="AR208" s="72">
        <v>530</v>
      </c>
      <c r="AS208" s="72">
        <v>470</v>
      </c>
      <c r="AT208" s="72">
        <v>505</v>
      </c>
      <c r="AU208" s="72">
        <v>525</v>
      </c>
      <c r="AV208" s="73">
        <v>520</v>
      </c>
      <c r="AW208" s="75">
        <v>0.38771450889971693</v>
      </c>
      <c r="AX208" s="76">
        <v>1.3246570469167329</v>
      </c>
      <c r="AY208" s="76">
        <v>-1.3726017746474195</v>
      </c>
      <c r="AZ208" s="76">
        <v>-0.91122855516934109</v>
      </c>
      <c r="BA208" s="76">
        <v>1.360147294568903</v>
      </c>
      <c r="BB208" s="77">
        <v>1.5375985328297093</v>
      </c>
      <c r="BC208" s="65"/>
      <c r="BD208" s="78"/>
      <c r="BE208" s="78"/>
      <c r="BF208" s="78"/>
      <c r="BG208" s="78"/>
      <c r="BH208" s="70"/>
      <c r="BI208" s="65"/>
      <c r="BJ208" s="78"/>
      <c r="BK208" s="78"/>
      <c r="BL208" s="78"/>
      <c r="BM208" s="78"/>
      <c r="BN208" s="70"/>
      <c r="BO208" s="65"/>
      <c r="BP208" s="78"/>
      <c r="BQ208" s="78"/>
      <c r="BR208" s="78"/>
      <c r="BS208" s="78"/>
      <c r="BT208" s="70"/>
      <c r="BU208" s="65"/>
      <c r="BV208" s="78"/>
      <c r="BW208" s="78"/>
      <c r="BX208" s="78"/>
      <c r="BY208" s="78"/>
      <c r="BZ208" s="70"/>
      <c r="CA208" s="80"/>
      <c r="CB208" s="78"/>
      <c r="CC208" s="78"/>
      <c r="CD208" s="78"/>
      <c r="CE208" s="78"/>
      <c r="CF208" s="70"/>
    </row>
    <row r="209" spans="1:84" ht="12" customHeight="1">
      <c r="A209" s="2"/>
      <c r="B209" s="64">
        <v>197</v>
      </c>
      <c r="C209" s="65">
        <v>10</v>
      </c>
      <c r="D209" s="66" t="s">
        <v>13</v>
      </c>
      <c r="E209" s="69" t="s">
        <v>98</v>
      </c>
      <c r="F209" s="70"/>
      <c r="G209" s="71">
        <v>2747.2757073170733</v>
      </c>
      <c r="H209" s="72">
        <v>1495.7244878048782</v>
      </c>
      <c r="I209" s="72">
        <v>1251.5512195121951</v>
      </c>
      <c r="J209" s="72"/>
      <c r="K209" s="72"/>
      <c r="L209" s="73">
        <v>0</v>
      </c>
      <c r="M209" s="71">
        <v>5494.5514146341466</v>
      </c>
      <c r="N209" s="72">
        <v>2991.4489756097564</v>
      </c>
      <c r="O209" s="72">
        <v>2503.1024390243902</v>
      </c>
      <c r="P209" s="72"/>
      <c r="Q209" s="72"/>
      <c r="R209" s="73">
        <v>0</v>
      </c>
      <c r="S209" s="71">
        <v>1496.8</v>
      </c>
      <c r="T209" s="72">
        <v>1483</v>
      </c>
      <c r="U209" s="72">
        <v>1504</v>
      </c>
      <c r="V209" s="72">
        <v>1523</v>
      </c>
      <c r="W209" s="72">
        <v>1493</v>
      </c>
      <c r="X209" s="73">
        <v>1481</v>
      </c>
      <c r="Y209" s="71">
        <v>1247.8</v>
      </c>
      <c r="Z209" s="72">
        <v>1254</v>
      </c>
      <c r="AA209" s="72">
        <v>1266</v>
      </c>
      <c r="AB209" s="72">
        <v>1210</v>
      </c>
      <c r="AC209" s="72">
        <v>1259</v>
      </c>
      <c r="AD209" s="73">
        <v>1250</v>
      </c>
      <c r="AE209" s="71">
        <v>0</v>
      </c>
      <c r="AF209" s="72">
        <v>0</v>
      </c>
      <c r="AG209" s="72">
        <v>0</v>
      </c>
      <c r="AH209" s="72">
        <v>0</v>
      </c>
      <c r="AI209" s="72">
        <v>0</v>
      </c>
      <c r="AJ209" s="73">
        <v>0</v>
      </c>
      <c r="AK209" s="71">
        <v>0</v>
      </c>
      <c r="AL209" s="72">
        <v>0</v>
      </c>
      <c r="AM209" s="72">
        <v>0</v>
      </c>
      <c r="AN209" s="72">
        <v>0</v>
      </c>
      <c r="AO209" s="72">
        <v>0</v>
      </c>
      <c r="AP209" s="73">
        <v>0</v>
      </c>
      <c r="AQ209" s="71"/>
      <c r="AR209" s="72"/>
      <c r="AS209" s="72"/>
      <c r="AT209" s="72"/>
      <c r="AU209" s="72"/>
      <c r="AV209" s="73"/>
      <c r="AW209" s="75">
        <v>-9.7394932366889897E-2</v>
      </c>
      <c r="AX209" s="76">
        <v>-0.37403262037752905</v>
      </c>
      <c r="AY209" s="76">
        <v>0.82715734072131841</v>
      </c>
      <c r="AZ209" s="76">
        <v>-0.519631403541021</v>
      </c>
      <c r="BA209" s="76">
        <v>0.17196281648559353</v>
      </c>
      <c r="BB209" s="77">
        <v>-0.59243079512276697</v>
      </c>
      <c r="BC209" s="65"/>
      <c r="BD209" s="78"/>
      <c r="BE209" s="78"/>
      <c r="BF209" s="78"/>
      <c r="BG209" s="78"/>
      <c r="BH209" s="70"/>
      <c r="BI209" s="65"/>
      <c r="BJ209" s="78"/>
      <c r="BK209" s="78"/>
      <c r="BL209" s="78"/>
      <c r="BM209" s="78"/>
      <c r="BN209" s="70"/>
      <c r="BO209" s="65"/>
      <c r="BP209" s="78"/>
      <c r="BQ209" s="78"/>
      <c r="BR209" s="78"/>
      <c r="BS209" s="78"/>
      <c r="BT209" s="70"/>
      <c r="BU209" s="65"/>
      <c r="BV209" s="78"/>
      <c r="BW209" s="78"/>
      <c r="BX209" s="78"/>
      <c r="BY209" s="78"/>
      <c r="BZ209" s="70"/>
      <c r="CA209" s="80"/>
      <c r="CB209" s="78"/>
      <c r="CC209" s="78"/>
      <c r="CD209" s="78"/>
      <c r="CE209" s="78"/>
      <c r="CF209" s="70"/>
    </row>
    <row r="210" spans="1:84" ht="12" customHeight="1">
      <c r="A210" s="2"/>
      <c r="B210" s="64">
        <v>198</v>
      </c>
      <c r="C210" s="65">
        <v>10</v>
      </c>
      <c r="D210" s="66" t="s">
        <v>13</v>
      </c>
      <c r="E210" s="69" t="s">
        <v>111</v>
      </c>
      <c r="F210" s="70"/>
      <c r="G210" s="71">
        <v>2121.5000975609755</v>
      </c>
      <c r="H210" s="72">
        <v>1495.7244878048782</v>
      </c>
      <c r="I210" s="72">
        <v>625.77560975609754</v>
      </c>
      <c r="J210" s="72"/>
      <c r="K210" s="72"/>
      <c r="L210" s="73">
        <v>0</v>
      </c>
      <c r="M210" s="71">
        <v>4243.000195121951</v>
      </c>
      <c r="N210" s="72">
        <v>2991.4489756097564</v>
      </c>
      <c r="O210" s="72">
        <v>1251.5512195121951</v>
      </c>
      <c r="P210" s="72"/>
      <c r="Q210" s="72"/>
      <c r="R210" s="73">
        <v>0</v>
      </c>
      <c r="S210" s="71">
        <v>1496.2</v>
      </c>
      <c r="T210" s="72">
        <v>1498</v>
      </c>
      <c r="U210" s="72">
        <v>1495</v>
      </c>
      <c r="V210" s="72">
        <v>1501</v>
      </c>
      <c r="W210" s="72">
        <v>1476</v>
      </c>
      <c r="X210" s="73">
        <v>1511</v>
      </c>
      <c r="Y210" s="71">
        <v>633.6</v>
      </c>
      <c r="Z210" s="72">
        <v>661</v>
      </c>
      <c r="AA210" s="72">
        <v>620</v>
      </c>
      <c r="AB210" s="72">
        <v>619</v>
      </c>
      <c r="AC210" s="72">
        <v>648</v>
      </c>
      <c r="AD210" s="73">
        <v>620</v>
      </c>
      <c r="AE210" s="71">
        <v>0</v>
      </c>
      <c r="AF210" s="72">
        <v>0</v>
      </c>
      <c r="AG210" s="72">
        <v>0</v>
      </c>
      <c r="AH210" s="72">
        <v>0</v>
      </c>
      <c r="AI210" s="72">
        <v>0</v>
      </c>
      <c r="AJ210" s="73">
        <v>0</v>
      </c>
      <c r="AK210" s="71">
        <v>0</v>
      </c>
      <c r="AL210" s="72">
        <v>0</v>
      </c>
      <c r="AM210" s="72">
        <v>0</v>
      </c>
      <c r="AN210" s="72">
        <v>0</v>
      </c>
      <c r="AO210" s="72">
        <v>0</v>
      </c>
      <c r="AP210" s="73">
        <v>0</v>
      </c>
      <c r="AQ210" s="71"/>
      <c r="AR210" s="72"/>
      <c r="AS210" s="72"/>
      <c r="AT210" s="72"/>
      <c r="AU210" s="72"/>
      <c r="AV210" s="73"/>
      <c r="AW210" s="75">
        <v>0.39122800176001338</v>
      </c>
      <c r="AX210" s="76">
        <v>1.7676125719785274</v>
      </c>
      <c r="AY210" s="76">
        <v>-0.30639157492609037</v>
      </c>
      <c r="AZ210" s="76">
        <v>-7.0709285505110575E-2</v>
      </c>
      <c r="BA210" s="76">
        <v>0.11783654603167992</v>
      </c>
      <c r="BB210" s="77">
        <v>0.44779175122104942</v>
      </c>
      <c r="BC210" s="65"/>
      <c r="BD210" s="78"/>
      <c r="BE210" s="78"/>
      <c r="BF210" s="78"/>
      <c r="BG210" s="78"/>
      <c r="BH210" s="70"/>
      <c r="BI210" s="65"/>
      <c r="BJ210" s="78"/>
      <c r="BK210" s="78"/>
      <c r="BL210" s="78"/>
      <c r="BM210" s="78"/>
      <c r="BN210" s="70"/>
      <c r="BO210" s="65"/>
      <c r="BP210" s="78"/>
      <c r="BQ210" s="78"/>
      <c r="BR210" s="78"/>
      <c r="BS210" s="78"/>
      <c r="BT210" s="70"/>
      <c r="BU210" s="65"/>
      <c r="BV210" s="78"/>
      <c r="BW210" s="78"/>
      <c r="BX210" s="78"/>
      <c r="BY210" s="78"/>
      <c r="BZ210" s="70"/>
      <c r="CA210" s="80"/>
      <c r="CB210" s="78"/>
      <c r="CC210" s="78"/>
      <c r="CD210" s="78"/>
      <c r="CE210" s="78"/>
      <c r="CF210" s="70"/>
    </row>
    <row r="211" spans="1:84" ht="12" customHeight="1">
      <c r="A211" s="2"/>
      <c r="B211" s="64">
        <v>199</v>
      </c>
      <c r="C211" s="65">
        <v>10</v>
      </c>
      <c r="D211" s="66" t="s">
        <v>13</v>
      </c>
      <c r="E211" s="69" t="s">
        <v>179</v>
      </c>
      <c r="F211" s="70"/>
      <c r="G211" s="71">
        <v>2446.5558536585368</v>
      </c>
      <c r="H211" s="72">
        <v>1124.6048780487806</v>
      </c>
      <c r="I211" s="72">
        <v>813.50829268292682</v>
      </c>
      <c r="J211" s="72"/>
      <c r="K211" s="72"/>
      <c r="L211" s="73">
        <v>508.44268292682926</v>
      </c>
      <c r="M211" s="71">
        <v>4893.1117073170735</v>
      </c>
      <c r="N211" s="72">
        <v>2249.2097560975612</v>
      </c>
      <c r="O211" s="72">
        <v>1627.0165853658536</v>
      </c>
      <c r="P211" s="72"/>
      <c r="Q211" s="72"/>
      <c r="R211" s="73">
        <v>1016.8853658536586</v>
      </c>
      <c r="S211" s="71">
        <v>1121.4000000000001</v>
      </c>
      <c r="T211" s="72">
        <v>1119</v>
      </c>
      <c r="U211" s="72">
        <v>1132</v>
      </c>
      <c r="V211" s="72">
        <v>1110</v>
      </c>
      <c r="W211" s="72">
        <v>1132</v>
      </c>
      <c r="X211" s="73">
        <v>1114</v>
      </c>
      <c r="Y211" s="71">
        <v>805.8</v>
      </c>
      <c r="Z211" s="72">
        <v>825</v>
      </c>
      <c r="AA211" s="72">
        <v>795</v>
      </c>
      <c r="AB211" s="72">
        <v>829</v>
      </c>
      <c r="AC211" s="72">
        <v>795</v>
      </c>
      <c r="AD211" s="73">
        <v>785</v>
      </c>
      <c r="AE211" s="71">
        <v>0</v>
      </c>
      <c r="AF211" s="72">
        <v>0</v>
      </c>
      <c r="AG211" s="72">
        <v>0</v>
      </c>
      <c r="AH211" s="72">
        <v>0</v>
      </c>
      <c r="AI211" s="72">
        <v>0</v>
      </c>
      <c r="AJ211" s="73">
        <v>0</v>
      </c>
      <c r="AK211" s="71">
        <v>0</v>
      </c>
      <c r="AL211" s="72">
        <v>0</v>
      </c>
      <c r="AM211" s="72">
        <v>0</v>
      </c>
      <c r="AN211" s="72">
        <v>0</v>
      </c>
      <c r="AO211" s="72">
        <v>0</v>
      </c>
      <c r="AP211" s="73">
        <v>0</v>
      </c>
      <c r="AQ211" s="71">
        <v>528</v>
      </c>
      <c r="AR211" s="72">
        <v>520</v>
      </c>
      <c r="AS211" s="72">
        <v>545</v>
      </c>
      <c r="AT211" s="72">
        <v>500</v>
      </c>
      <c r="AU211" s="72">
        <v>550</v>
      </c>
      <c r="AV211" s="73">
        <v>525</v>
      </c>
      <c r="AW211" s="75">
        <v>0.35331898630217573</v>
      </c>
      <c r="AX211" s="76">
        <v>0.7130083016652744</v>
      </c>
      <c r="AY211" s="76">
        <v>1.0399985883589924</v>
      </c>
      <c r="AZ211" s="76">
        <v>-0.30883634425259432</v>
      </c>
      <c r="BA211" s="76">
        <v>1.2443675175425772</v>
      </c>
      <c r="BB211" s="77">
        <v>-0.92194313180331555</v>
      </c>
      <c r="BC211" s="65"/>
      <c r="BD211" s="78"/>
      <c r="BE211" s="78"/>
      <c r="BF211" s="78"/>
      <c r="BG211" s="78"/>
      <c r="BH211" s="70"/>
      <c r="BI211" s="65"/>
      <c r="BJ211" s="78"/>
      <c r="BK211" s="78"/>
      <c r="BL211" s="78"/>
      <c r="BM211" s="78"/>
      <c r="BN211" s="70"/>
      <c r="BO211" s="65"/>
      <c r="BP211" s="78"/>
      <c r="BQ211" s="78"/>
      <c r="BR211" s="78"/>
      <c r="BS211" s="78"/>
      <c r="BT211" s="70"/>
      <c r="BU211" s="65"/>
      <c r="BV211" s="78"/>
      <c r="BW211" s="78"/>
      <c r="BX211" s="78"/>
      <c r="BY211" s="78"/>
      <c r="BZ211" s="70"/>
      <c r="CA211" s="80"/>
      <c r="CB211" s="78"/>
      <c r="CC211" s="78"/>
      <c r="CD211" s="78"/>
      <c r="CE211" s="78"/>
      <c r="CF211" s="70"/>
    </row>
    <row r="212" spans="1:84" ht="12" customHeight="1">
      <c r="A212" s="2"/>
      <c r="B212" s="64">
        <v>200</v>
      </c>
      <c r="C212" s="65">
        <v>10</v>
      </c>
      <c r="D212" s="66" t="s">
        <v>13</v>
      </c>
      <c r="E212" s="69" t="s">
        <v>145</v>
      </c>
      <c r="F212" s="70"/>
      <c r="G212" s="71">
        <v>2817.6754634146341</v>
      </c>
      <c r="H212" s="72">
        <v>1495.7244878048782</v>
      </c>
      <c r="I212" s="72">
        <v>813.50829268292682</v>
      </c>
      <c r="J212" s="72"/>
      <c r="K212" s="72"/>
      <c r="L212" s="73">
        <v>508.44268292682926</v>
      </c>
      <c r="M212" s="71">
        <v>5635.3509268292692</v>
      </c>
      <c r="N212" s="72">
        <v>2991.4489756097564</v>
      </c>
      <c r="O212" s="72">
        <v>1627.0165853658536</v>
      </c>
      <c r="P212" s="72"/>
      <c r="Q212" s="72"/>
      <c r="R212" s="73">
        <v>1016.8853658536586</v>
      </c>
      <c r="S212" s="71">
        <v>1485</v>
      </c>
      <c r="T212" s="72">
        <v>1475</v>
      </c>
      <c r="U212" s="72">
        <v>1503</v>
      </c>
      <c r="V212" s="72">
        <v>1492</v>
      </c>
      <c r="W212" s="72">
        <v>1470</v>
      </c>
      <c r="X212" s="73">
        <v>1485</v>
      </c>
      <c r="Y212" s="71">
        <v>833.6</v>
      </c>
      <c r="Z212" s="72">
        <v>850</v>
      </c>
      <c r="AA212" s="72">
        <v>806</v>
      </c>
      <c r="AB212" s="72">
        <v>795</v>
      </c>
      <c r="AC212" s="72">
        <v>861</v>
      </c>
      <c r="AD212" s="73">
        <v>856</v>
      </c>
      <c r="AE212" s="71">
        <v>0</v>
      </c>
      <c r="AF212" s="72">
        <v>0</v>
      </c>
      <c r="AG212" s="72">
        <v>0</v>
      </c>
      <c r="AH212" s="72">
        <v>0</v>
      </c>
      <c r="AI212" s="72">
        <v>0</v>
      </c>
      <c r="AJ212" s="73">
        <v>0</v>
      </c>
      <c r="AK212" s="71">
        <v>0</v>
      </c>
      <c r="AL212" s="72">
        <v>0</v>
      </c>
      <c r="AM212" s="72">
        <v>0</v>
      </c>
      <c r="AN212" s="72">
        <v>0</v>
      </c>
      <c r="AO212" s="72">
        <v>0</v>
      </c>
      <c r="AP212" s="73">
        <v>0</v>
      </c>
      <c r="AQ212" s="71">
        <v>510</v>
      </c>
      <c r="AR212" s="72">
        <v>530</v>
      </c>
      <c r="AS212" s="72">
        <v>470</v>
      </c>
      <c r="AT212" s="72">
        <v>505</v>
      </c>
      <c r="AU212" s="72">
        <v>525</v>
      </c>
      <c r="AV212" s="73">
        <v>520</v>
      </c>
      <c r="AW212" s="75">
        <v>0.38771450889971693</v>
      </c>
      <c r="AX212" s="76">
        <v>1.3246570469167329</v>
      </c>
      <c r="AY212" s="76">
        <v>-1.3726017746474195</v>
      </c>
      <c r="AZ212" s="76">
        <v>-0.91122855516934109</v>
      </c>
      <c r="BA212" s="76">
        <v>1.360147294568903</v>
      </c>
      <c r="BB212" s="77">
        <v>1.5375985328297093</v>
      </c>
      <c r="BC212" s="65"/>
      <c r="BD212" s="78"/>
      <c r="BE212" s="78"/>
      <c r="BF212" s="78"/>
      <c r="BG212" s="78"/>
      <c r="BH212" s="70"/>
      <c r="BI212" s="65"/>
      <c r="BJ212" s="78"/>
      <c r="BK212" s="78"/>
      <c r="BL212" s="78"/>
      <c r="BM212" s="78"/>
      <c r="BN212" s="70"/>
      <c r="BO212" s="65"/>
      <c r="BP212" s="78"/>
      <c r="BQ212" s="78"/>
      <c r="BR212" s="78"/>
      <c r="BS212" s="78"/>
      <c r="BT212" s="70"/>
      <c r="BU212" s="65"/>
      <c r="BV212" s="78"/>
      <c r="BW212" s="78"/>
      <c r="BX212" s="78"/>
      <c r="BY212" s="78"/>
      <c r="BZ212" s="70"/>
      <c r="CA212" s="80"/>
      <c r="CB212" s="78"/>
      <c r="CC212" s="78"/>
      <c r="CD212" s="78"/>
      <c r="CE212" s="78"/>
      <c r="CF212" s="70"/>
    </row>
    <row r="213" spans="1:84" ht="12" customHeight="1">
      <c r="A213" s="2"/>
      <c r="B213" s="64">
        <v>201</v>
      </c>
      <c r="C213" s="65">
        <v>10</v>
      </c>
      <c r="D213" s="66" t="s">
        <v>13</v>
      </c>
      <c r="E213" s="69" t="s">
        <v>134</v>
      </c>
      <c r="F213" s="70"/>
      <c r="G213" s="71">
        <v>2376.1560975609755</v>
      </c>
      <c r="H213" s="72">
        <v>1124.6048780487806</v>
      </c>
      <c r="I213" s="72">
        <v>1251.5512195121951</v>
      </c>
      <c r="J213" s="72"/>
      <c r="K213" s="72"/>
      <c r="L213" s="73">
        <v>0</v>
      </c>
      <c r="M213" s="71">
        <v>4752.3121951219509</v>
      </c>
      <c r="N213" s="72">
        <v>2249.2097560975612</v>
      </c>
      <c r="O213" s="72">
        <v>2503.1024390243902</v>
      </c>
      <c r="P213" s="72"/>
      <c r="Q213" s="72"/>
      <c r="R213" s="73">
        <v>0</v>
      </c>
      <c r="S213" s="71">
        <v>1126.8</v>
      </c>
      <c r="T213" s="72">
        <v>1146</v>
      </c>
      <c r="U213" s="72">
        <v>1137</v>
      </c>
      <c r="V213" s="72">
        <v>1107</v>
      </c>
      <c r="W213" s="72">
        <v>1119</v>
      </c>
      <c r="X213" s="73">
        <v>1125</v>
      </c>
      <c r="Y213" s="71">
        <v>1226.2</v>
      </c>
      <c r="Z213" s="72">
        <v>1249</v>
      </c>
      <c r="AA213" s="72">
        <v>1223</v>
      </c>
      <c r="AB213" s="72">
        <v>1202</v>
      </c>
      <c r="AC213" s="72">
        <v>1211</v>
      </c>
      <c r="AD213" s="73">
        <v>1246</v>
      </c>
      <c r="AE213" s="71">
        <v>0</v>
      </c>
      <c r="AF213" s="72">
        <v>0</v>
      </c>
      <c r="AG213" s="72">
        <v>0</v>
      </c>
      <c r="AH213" s="72">
        <v>0</v>
      </c>
      <c r="AI213" s="72">
        <v>0</v>
      </c>
      <c r="AJ213" s="73">
        <v>0</v>
      </c>
      <c r="AK213" s="71">
        <v>0</v>
      </c>
      <c r="AL213" s="72">
        <v>0</v>
      </c>
      <c r="AM213" s="72">
        <v>0</v>
      </c>
      <c r="AN213" s="72">
        <v>0</v>
      </c>
      <c r="AO213" s="72">
        <v>0</v>
      </c>
      <c r="AP213" s="73">
        <v>0</v>
      </c>
      <c r="AQ213" s="71"/>
      <c r="AR213" s="72"/>
      <c r="AS213" s="72"/>
      <c r="AT213" s="72"/>
      <c r="AU213" s="72"/>
      <c r="AV213" s="73"/>
      <c r="AW213" s="75">
        <v>-0.97451920708173656</v>
      </c>
      <c r="AX213" s="76">
        <v>0.79304143605578581</v>
      </c>
      <c r="AY213" s="76">
        <v>-0.67992576655880876</v>
      </c>
      <c r="AZ213" s="76">
        <v>-2.8262494046543685</v>
      </c>
      <c r="BA213" s="76">
        <v>-1.9424690830856073</v>
      </c>
      <c r="BB213" s="77">
        <v>-0.21699321716565079</v>
      </c>
      <c r="BC213" s="65"/>
      <c r="BD213" s="78"/>
      <c r="BE213" s="78"/>
      <c r="BF213" s="78"/>
      <c r="BG213" s="78"/>
      <c r="BH213" s="70"/>
      <c r="BI213" s="65"/>
      <c r="BJ213" s="78"/>
      <c r="BK213" s="78"/>
      <c r="BL213" s="78"/>
      <c r="BM213" s="78"/>
      <c r="BN213" s="70"/>
      <c r="BO213" s="65"/>
      <c r="BP213" s="78"/>
      <c r="BQ213" s="78"/>
      <c r="BR213" s="78"/>
      <c r="BS213" s="78"/>
      <c r="BT213" s="70"/>
      <c r="BU213" s="65"/>
      <c r="BV213" s="78"/>
      <c r="BW213" s="78"/>
      <c r="BX213" s="78"/>
      <c r="BY213" s="78"/>
      <c r="BZ213" s="70"/>
      <c r="CA213" s="80"/>
      <c r="CB213" s="78"/>
      <c r="CC213" s="78"/>
      <c r="CD213" s="78"/>
      <c r="CE213" s="78"/>
      <c r="CF213" s="70"/>
    </row>
    <row r="214" spans="1:84" ht="12" customHeight="1">
      <c r="A214" s="2"/>
      <c r="B214" s="64">
        <v>202</v>
      </c>
      <c r="C214" s="65">
        <v>10</v>
      </c>
      <c r="D214" s="66" t="s">
        <v>13</v>
      </c>
      <c r="E214" s="69" t="s">
        <v>135</v>
      </c>
      <c r="F214" s="70"/>
      <c r="G214" s="71">
        <v>2747.2757073170733</v>
      </c>
      <c r="H214" s="72">
        <v>1495.7244878048782</v>
      </c>
      <c r="I214" s="72">
        <v>1251.5512195121951</v>
      </c>
      <c r="J214" s="72"/>
      <c r="K214" s="72"/>
      <c r="L214" s="73">
        <v>0</v>
      </c>
      <c r="M214" s="71">
        <v>5494.5514146341466</v>
      </c>
      <c r="N214" s="72">
        <v>2991.4489756097564</v>
      </c>
      <c r="O214" s="72">
        <v>2503.1024390243902</v>
      </c>
      <c r="P214" s="72"/>
      <c r="Q214" s="72"/>
      <c r="R214" s="73">
        <v>0</v>
      </c>
      <c r="S214" s="71">
        <v>1496.8</v>
      </c>
      <c r="T214" s="72">
        <v>1483</v>
      </c>
      <c r="U214" s="72">
        <v>1504</v>
      </c>
      <c r="V214" s="72">
        <v>1523</v>
      </c>
      <c r="W214" s="72">
        <v>1493</v>
      </c>
      <c r="X214" s="73">
        <v>1481</v>
      </c>
      <c r="Y214" s="71">
        <v>1247.8</v>
      </c>
      <c r="Z214" s="72">
        <v>1254</v>
      </c>
      <c r="AA214" s="72">
        <v>1266</v>
      </c>
      <c r="AB214" s="72">
        <v>1210</v>
      </c>
      <c r="AC214" s="72">
        <v>1259</v>
      </c>
      <c r="AD214" s="73">
        <v>1250</v>
      </c>
      <c r="AE214" s="71">
        <v>0</v>
      </c>
      <c r="AF214" s="72">
        <v>0</v>
      </c>
      <c r="AG214" s="72">
        <v>0</v>
      </c>
      <c r="AH214" s="72">
        <v>0</v>
      </c>
      <c r="AI214" s="72">
        <v>0</v>
      </c>
      <c r="AJ214" s="73">
        <v>0</v>
      </c>
      <c r="AK214" s="71">
        <v>0</v>
      </c>
      <c r="AL214" s="72">
        <v>0</v>
      </c>
      <c r="AM214" s="72">
        <v>0</v>
      </c>
      <c r="AN214" s="72">
        <v>0</v>
      </c>
      <c r="AO214" s="72">
        <v>0</v>
      </c>
      <c r="AP214" s="73">
        <v>0</v>
      </c>
      <c r="AQ214" s="71"/>
      <c r="AR214" s="72"/>
      <c r="AS214" s="72"/>
      <c r="AT214" s="72"/>
      <c r="AU214" s="72"/>
      <c r="AV214" s="73"/>
      <c r="AW214" s="75">
        <v>-9.7394932366889897E-2</v>
      </c>
      <c r="AX214" s="76">
        <v>-0.37403262037752905</v>
      </c>
      <c r="AY214" s="76">
        <v>0.82715734072131841</v>
      </c>
      <c r="AZ214" s="76">
        <v>-0.519631403541021</v>
      </c>
      <c r="BA214" s="76">
        <v>0.17196281648559353</v>
      </c>
      <c r="BB214" s="77">
        <v>-0.59243079512276697</v>
      </c>
      <c r="BC214" s="65"/>
      <c r="BD214" s="78"/>
      <c r="BE214" s="78"/>
      <c r="BF214" s="78"/>
      <c r="BG214" s="78"/>
      <c r="BH214" s="70"/>
      <c r="BI214" s="65"/>
      <c r="BJ214" s="78"/>
      <c r="BK214" s="78"/>
      <c r="BL214" s="78"/>
      <c r="BM214" s="78"/>
      <c r="BN214" s="70"/>
      <c r="BO214" s="65"/>
      <c r="BP214" s="78"/>
      <c r="BQ214" s="78"/>
      <c r="BR214" s="78"/>
      <c r="BS214" s="78"/>
      <c r="BT214" s="70"/>
      <c r="BU214" s="65"/>
      <c r="BV214" s="78"/>
      <c r="BW214" s="78"/>
      <c r="BX214" s="78"/>
      <c r="BY214" s="78"/>
      <c r="BZ214" s="70"/>
      <c r="CA214" s="80"/>
      <c r="CB214" s="78"/>
      <c r="CC214" s="78"/>
      <c r="CD214" s="78"/>
      <c r="CE214" s="78"/>
      <c r="CF214" s="70"/>
    </row>
    <row r="215" spans="1:84" ht="12" customHeight="1">
      <c r="A215" s="1"/>
      <c r="B215" s="64">
        <v>203</v>
      </c>
      <c r="C215" s="65">
        <v>10</v>
      </c>
      <c r="D215" s="66" t="s">
        <v>14</v>
      </c>
      <c r="E215" s="69" t="s">
        <v>67</v>
      </c>
      <c r="F215" s="70" t="s">
        <v>81</v>
      </c>
      <c r="G215" s="71">
        <v>2501.3560975609757</v>
      </c>
      <c r="H215" s="72">
        <v>746.28292682926838</v>
      </c>
      <c r="I215" s="72">
        <v>746.28292682926838</v>
      </c>
      <c r="J215" s="72">
        <v>1008.790243902439</v>
      </c>
      <c r="K215" s="72">
        <v>0</v>
      </c>
      <c r="L215" s="73"/>
      <c r="M215" s="71">
        <v>5002.7121951219515</v>
      </c>
      <c r="N215" s="72">
        <v>1492.5658536585368</v>
      </c>
      <c r="O215" s="72">
        <v>1492.5658536585368</v>
      </c>
      <c r="P215" s="72">
        <v>2017.580487804878</v>
      </c>
      <c r="Q215" s="72">
        <v>0</v>
      </c>
      <c r="R215" s="73"/>
      <c r="S215" s="71">
        <v>738.4</v>
      </c>
      <c r="T215" s="72">
        <v>712</v>
      </c>
      <c r="U215" s="72">
        <v>745</v>
      </c>
      <c r="V215" s="72">
        <v>732</v>
      </c>
      <c r="W215" s="72">
        <v>752</v>
      </c>
      <c r="X215" s="73">
        <v>751</v>
      </c>
      <c r="Y215" s="71">
        <v>739.4</v>
      </c>
      <c r="Z215" s="72">
        <v>744</v>
      </c>
      <c r="AA215" s="72">
        <v>730</v>
      </c>
      <c r="AB215" s="72">
        <v>728</v>
      </c>
      <c r="AC215" s="72">
        <v>773</v>
      </c>
      <c r="AD215" s="73">
        <v>722</v>
      </c>
      <c r="AE215" s="71">
        <v>1003.2</v>
      </c>
      <c r="AF215" s="72">
        <v>996</v>
      </c>
      <c r="AG215" s="72">
        <v>1023</v>
      </c>
      <c r="AH215" s="72">
        <v>983</v>
      </c>
      <c r="AI215" s="72">
        <v>1024</v>
      </c>
      <c r="AJ215" s="73">
        <v>990</v>
      </c>
      <c r="AK215" s="71">
        <v>0</v>
      </c>
      <c r="AL215" s="72">
        <v>0</v>
      </c>
      <c r="AM215" s="72">
        <v>0</v>
      </c>
      <c r="AN215" s="72">
        <v>0</v>
      </c>
      <c r="AO215" s="72">
        <v>0</v>
      </c>
      <c r="AP215" s="73">
        <v>0</v>
      </c>
      <c r="AQ215" s="71"/>
      <c r="AR215" s="72"/>
      <c r="AS215" s="72"/>
      <c r="AT215" s="72"/>
      <c r="AU215" s="72"/>
      <c r="AV215" s="73"/>
      <c r="AW215" s="75">
        <v>-0.81380246422428915</v>
      </c>
      <c r="AX215" s="76">
        <v>-1.9731735760894598</v>
      </c>
      <c r="AY215" s="76">
        <v>-0.13417112278608645</v>
      </c>
      <c r="AZ215" s="76">
        <v>-2.3329784039096912</v>
      </c>
      <c r="BA215" s="76">
        <v>1.9047229015285216</v>
      </c>
      <c r="BB215" s="77">
        <v>-1.533412119864741</v>
      </c>
      <c r="BC215" s="65"/>
      <c r="BD215" s="78"/>
      <c r="BE215" s="78"/>
      <c r="BF215" s="78"/>
      <c r="BG215" s="78"/>
      <c r="BH215" s="70"/>
      <c r="BI215" s="65"/>
      <c r="BJ215" s="78"/>
      <c r="BK215" s="78"/>
      <c r="BL215" s="78"/>
      <c r="BM215" s="78"/>
      <c r="BN215" s="70"/>
      <c r="BO215" s="65"/>
      <c r="BP215" s="78"/>
      <c r="BQ215" s="78"/>
      <c r="BR215" s="78"/>
      <c r="BS215" s="78"/>
      <c r="BT215" s="70"/>
      <c r="BU215" s="65"/>
      <c r="BV215" s="78"/>
      <c r="BW215" s="78"/>
      <c r="BX215" s="78"/>
      <c r="BY215" s="78"/>
      <c r="BZ215" s="70"/>
      <c r="CA215" s="110"/>
      <c r="CB215" s="76"/>
      <c r="CC215" s="76"/>
      <c r="CD215" s="76"/>
      <c r="CE215" s="76"/>
      <c r="CF215" s="77"/>
    </row>
    <row r="216" spans="1:84" ht="12" customHeight="1">
      <c r="A216" s="1"/>
      <c r="B216" s="64">
        <v>204</v>
      </c>
      <c r="C216" s="65">
        <v>10</v>
      </c>
      <c r="D216" s="66" t="s">
        <v>14</v>
      </c>
      <c r="E216" s="69" t="s">
        <v>148</v>
      </c>
      <c r="F216" s="70" t="s">
        <v>81</v>
      </c>
      <c r="G216" s="71">
        <v>2501.3560975609757</v>
      </c>
      <c r="H216" s="72">
        <v>746.28292682926838</v>
      </c>
      <c r="I216" s="72">
        <v>746.28292682926838</v>
      </c>
      <c r="J216" s="72">
        <v>1008.790243902439</v>
      </c>
      <c r="K216" s="72">
        <v>0</v>
      </c>
      <c r="L216" s="73"/>
      <c r="M216" s="71">
        <v>6253.3902439024387</v>
      </c>
      <c r="N216" s="72">
        <v>1865.7073170731708</v>
      </c>
      <c r="O216" s="72">
        <v>1865.7073170731708</v>
      </c>
      <c r="P216" s="72">
        <v>2521.9756097560976</v>
      </c>
      <c r="Q216" s="72">
        <v>0</v>
      </c>
      <c r="R216" s="73"/>
      <c r="S216" s="71">
        <v>738.4</v>
      </c>
      <c r="T216" s="72">
        <v>712</v>
      </c>
      <c r="U216" s="72">
        <v>745</v>
      </c>
      <c r="V216" s="72">
        <v>732</v>
      </c>
      <c r="W216" s="72">
        <v>752</v>
      </c>
      <c r="X216" s="73">
        <v>751</v>
      </c>
      <c r="Y216" s="71">
        <v>739.4</v>
      </c>
      <c r="Z216" s="72">
        <v>744</v>
      </c>
      <c r="AA216" s="72">
        <v>730</v>
      </c>
      <c r="AB216" s="72">
        <v>728</v>
      </c>
      <c r="AC216" s="72">
        <v>773</v>
      </c>
      <c r="AD216" s="73">
        <v>722</v>
      </c>
      <c r="AE216" s="71">
        <v>1003.2</v>
      </c>
      <c r="AF216" s="72">
        <v>996</v>
      </c>
      <c r="AG216" s="72">
        <v>1023</v>
      </c>
      <c r="AH216" s="72">
        <v>983</v>
      </c>
      <c r="AI216" s="72">
        <v>1024</v>
      </c>
      <c r="AJ216" s="73">
        <v>990</v>
      </c>
      <c r="AK216" s="71">
        <v>0</v>
      </c>
      <c r="AL216" s="72">
        <v>0</v>
      </c>
      <c r="AM216" s="72">
        <v>0</v>
      </c>
      <c r="AN216" s="72">
        <v>0</v>
      </c>
      <c r="AO216" s="72">
        <v>0</v>
      </c>
      <c r="AP216" s="73">
        <v>0</v>
      </c>
      <c r="AQ216" s="71"/>
      <c r="AR216" s="72"/>
      <c r="AS216" s="72"/>
      <c r="AT216" s="72"/>
      <c r="AU216" s="72"/>
      <c r="AV216" s="73"/>
      <c r="AW216" s="75">
        <v>-0.81380246422428915</v>
      </c>
      <c r="AX216" s="76">
        <v>-1.9731735760894598</v>
      </c>
      <c r="AY216" s="76">
        <v>-0.13417112278608645</v>
      </c>
      <c r="AZ216" s="76">
        <v>-2.3329784039096912</v>
      </c>
      <c r="BA216" s="76">
        <v>1.9047229015285216</v>
      </c>
      <c r="BB216" s="77">
        <v>-1.533412119864741</v>
      </c>
      <c r="BC216" s="71">
        <v>1853.2</v>
      </c>
      <c r="BD216" s="72">
        <v>1811</v>
      </c>
      <c r="BE216" s="72">
        <v>1775</v>
      </c>
      <c r="BF216" s="72">
        <v>1846</v>
      </c>
      <c r="BG216" s="72">
        <v>1881</v>
      </c>
      <c r="BH216" s="73">
        <v>1953</v>
      </c>
      <c r="BI216" s="71">
        <v>1918.8</v>
      </c>
      <c r="BJ216" s="72">
        <v>1951</v>
      </c>
      <c r="BK216" s="72">
        <v>1965</v>
      </c>
      <c r="BL216" s="72">
        <v>1927</v>
      </c>
      <c r="BM216" s="72">
        <v>1900</v>
      </c>
      <c r="BN216" s="73">
        <v>1851</v>
      </c>
      <c r="BO216" s="71">
        <v>2511.1999999999998</v>
      </c>
      <c r="BP216" s="72">
        <v>2583</v>
      </c>
      <c r="BQ216" s="72">
        <v>2350</v>
      </c>
      <c r="BR216" s="72">
        <v>2588</v>
      </c>
      <c r="BS216" s="72">
        <v>2505</v>
      </c>
      <c r="BT216" s="73">
        <v>2530</v>
      </c>
      <c r="BU216" s="71"/>
      <c r="BV216" s="72"/>
      <c r="BW216" s="72"/>
      <c r="BX216" s="72"/>
      <c r="BY216" s="72"/>
      <c r="BZ216" s="73"/>
      <c r="CA216" s="110">
        <v>0.4766975182242561</v>
      </c>
      <c r="CB216" s="76">
        <v>1.464961445303814</v>
      </c>
      <c r="CC216" s="76">
        <v>-2.6128266033254133</v>
      </c>
      <c r="CD216" s="76">
        <v>1.7208226561981954</v>
      </c>
      <c r="CE216" s="76">
        <v>0.52147323013078672</v>
      </c>
      <c r="CF216" s="77">
        <v>1.2890568628139309</v>
      </c>
    </row>
    <row r="217" spans="1:84" ht="12" customHeight="1">
      <c r="A217" s="1"/>
      <c r="B217" s="64">
        <v>205</v>
      </c>
      <c r="C217" s="65">
        <v>10</v>
      </c>
      <c r="D217" s="66" t="s">
        <v>14</v>
      </c>
      <c r="E217" s="69" t="s">
        <v>79</v>
      </c>
      <c r="F217" s="70" t="s">
        <v>81</v>
      </c>
      <c r="G217" s="71">
        <v>2501.3560975609757</v>
      </c>
      <c r="H217" s="72">
        <v>746.28292682926838</v>
      </c>
      <c r="I217" s="72">
        <v>746.28292682926838</v>
      </c>
      <c r="J217" s="72">
        <v>1008.790243902439</v>
      </c>
      <c r="K217" s="72">
        <v>0</v>
      </c>
      <c r="L217" s="73"/>
      <c r="M217" s="71">
        <v>5002.7121951219515</v>
      </c>
      <c r="N217" s="72">
        <v>1492.5658536585368</v>
      </c>
      <c r="O217" s="72">
        <v>1492.5658536585368</v>
      </c>
      <c r="P217" s="72">
        <v>2017.580487804878</v>
      </c>
      <c r="Q217" s="72">
        <v>0</v>
      </c>
      <c r="R217" s="73"/>
      <c r="S217" s="71">
        <v>738.4</v>
      </c>
      <c r="T217" s="72">
        <v>712</v>
      </c>
      <c r="U217" s="72">
        <v>745</v>
      </c>
      <c r="V217" s="72">
        <v>732</v>
      </c>
      <c r="W217" s="72">
        <v>752</v>
      </c>
      <c r="X217" s="73">
        <v>751</v>
      </c>
      <c r="Y217" s="71">
        <v>739.4</v>
      </c>
      <c r="Z217" s="72">
        <v>744</v>
      </c>
      <c r="AA217" s="72">
        <v>730</v>
      </c>
      <c r="AB217" s="72">
        <v>728</v>
      </c>
      <c r="AC217" s="72">
        <v>773</v>
      </c>
      <c r="AD217" s="73">
        <v>722</v>
      </c>
      <c r="AE217" s="71">
        <v>1003.2</v>
      </c>
      <c r="AF217" s="72">
        <v>996</v>
      </c>
      <c r="AG217" s="72">
        <v>1023</v>
      </c>
      <c r="AH217" s="72">
        <v>983</v>
      </c>
      <c r="AI217" s="72">
        <v>1024</v>
      </c>
      <c r="AJ217" s="73">
        <v>990</v>
      </c>
      <c r="AK217" s="71">
        <v>0</v>
      </c>
      <c r="AL217" s="72">
        <v>0</v>
      </c>
      <c r="AM217" s="72">
        <v>0</v>
      </c>
      <c r="AN217" s="72">
        <v>0</v>
      </c>
      <c r="AO217" s="72">
        <v>0</v>
      </c>
      <c r="AP217" s="73">
        <v>0</v>
      </c>
      <c r="AQ217" s="71"/>
      <c r="AR217" s="72"/>
      <c r="AS217" s="72"/>
      <c r="AT217" s="72"/>
      <c r="AU217" s="72"/>
      <c r="AV217" s="73"/>
      <c r="AW217" s="75">
        <v>-0.81380246422428915</v>
      </c>
      <c r="AX217" s="76">
        <v>-1.9731735760894598</v>
      </c>
      <c r="AY217" s="76">
        <v>-0.13417112278608645</v>
      </c>
      <c r="AZ217" s="76">
        <v>-2.3329784039096912</v>
      </c>
      <c r="BA217" s="76">
        <v>1.9047229015285216</v>
      </c>
      <c r="BB217" s="77">
        <v>-1.533412119864741</v>
      </c>
      <c r="BC217" s="71"/>
      <c r="BD217" s="72"/>
      <c r="BE217" s="72"/>
      <c r="BF217" s="72"/>
      <c r="BG217" s="72"/>
      <c r="BH217" s="73"/>
      <c r="BI217" s="71"/>
      <c r="BJ217" s="72"/>
      <c r="BK217" s="72"/>
      <c r="BL217" s="72"/>
      <c r="BM217" s="72"/>
      <c r="BN217" s="73"/>
      <c r="BO217" s="71"/>
      <c r="BP217" s="72"/>
      <c r="BQ217" s="72"/>
      <c r="BR217" s="72"/>
      <c r="BS217" s="72"/>
      <c r="BT217" s="73"/>
      <c r="BU217" s="71"/>
      <c r="BV217" s="72"/>
      <c r="BW217" s="72"/>
      <c r="BX217" s="72"/>
      <c r="BY217" s="72"/>
      <c r="BZ217" s="73"/>
      <c r="CA217" s="110"/>
      <c r="CB217" s="76"/>
      <c r="CC217" s="76"/>
      <c r="CD217" s="76"/>
      <c r="CE217" s="76"/>
      <c r="CF217" s="77"/>
    </row>
    <row r="218" spans="1:84" ht="12" customHeight="1">
      <c r="A218" s="1"/>
      <c r="B218" s="64">
        <v>206</v>
      </c>
      <c r="C218" s="65">
        <v>10</v>
      </c>
      <c r="D218" s="66" t="s">
        <v>14</v>
      </c>
      <c r="E218" s="69" t="s">
        <v>136</v>
      </c>
      <c r="F218" s="70" t="s">
        <v>81</v>
      </c>
      <c r="G218" s="71">
        <v>2501.3560975609757</v>
      </c>
      <c r="H218" s="72">
        <v>746.28292682926838</v>
      </c>
      <c r="I218" s="72">
        <v>746.28292682926838</v>
      </c>
      <c r="J218" s="72">
        <v>1008.790243902439</v>
      </c>
      <c r="K218" s="72">
        <v>0</v>
      </c>
      <c r="L218" s="73"/>
      <c r="M218" s="71">
        <v>5002.7121951219515</v>
      </c>
      <c r="N218" s="72">
        <v>1492.5658536585368</v>
      </c>
      <c r="O218" s="72">
        <v>1492.5658536585368</v>
      </c>
      <c r="P218" s="72">
        <v>2017.580487804878</v>
      </c>
      <c r="Q218" s="72">
        <v>0</v>
      </c>
      <c r="R218" s="73"/>
      <c r="S218" s="71">
        <v>738.4</v>
      </c>
      <c r="T218" s="72">
        <v>712</v>
      </c>
      <c r="U218" s="72">
        <v>745</v>
      </c>
      <c r="V218" s="72">
        <v>732</v>
      </c>
      <c r="W218" s="72">
        <v>752</v>
      </c>
      <c r="X218" s="73">
        <v>751</v>
      </c>
      <c r="Y218" s="71">
        <v>739.4</v>
      </c>
      <c r="Z218" s="72">
        <v>744</v>
      </c>
      <c r="AA218" s="72">
        <v>730</v>
      </c>
      <c r="AB218" s="72">
        <v>728</v>
      </c>
      <c r="AC218" s="72">
        <v>773</v>
      </c>
      <c r="AD218" s="73">
        <v>722</v>
      </c>
      <c r="AE218" s="71">
        <v>1003.2</v>
      </c>
      <c r="AF218" s="72">
        <v>996</v>
      </c>
      <c r="AG218" s="72">
        <v>1023</v>
      </c>
      <c r="AH218" s="72">
        <v>983</v>
      </c>
      <c r="AI218" s="72">
        <v>1024</v>
      </c>
      <c r="AJ218" s="73">
        <v>990</v>
      </c>
      <c r="AK218" s="71">
        <v>0</v>
      </c>
      <c r="AL218" s="72">
        <v>0</v>
      </c>
      <c r="AM218" s="72">
        <v>0</v>
      </c>
      <c r="AN218" s="72">
        <v>0</v>
      </c>
      <c r="AO218" s="72">
        <v>0</v>
      </c>
      <c r="AP218" s="73">
        <v>0</v>
      </c>
      <c r="AQ218" s="71"/>
      <c r="AR218" s="72"/>
      <c r="AS218" s="72"/>
      <c r="AT218" s="72"/>
      <c r="AU218" s="72"/>
      <c r="AV218" s="73"/>
      <c r="AW218" s="75">
        <v>-0.81380246422428915</v>
      </c>
      <c r="AX218" s="76">
        <v>-1.9731735760894598</v>
      </c>
      <c r="AY218" s="76">
        <v>-0.13417112278608645</v>
      </c>
      <c r="AZ218" s="76">
        <v>-2.3329784039096912</v>
      </c>
      <c r="BA218" s="76">
        <v>1.9047229015285216</v>
      </c>
      <c r="BB218" s="77">
        <v>-1.533412119864741</v>
      </c>
      <c r="BC218" s="71"/>
      <c r="BD218" s="72"/>
      <c r="BE218" s="72"/>
      <c r="BF218" s="72"/>
      <c r="BG218" s="72"/>
      <c r="BH218" s="73"/>
      <c r="BI218" s="71"/>
      <c r="BJ218" s="72"/>
      <c r="BK218" s="72"/>
      <c r="BL218" s="72"/>
      <c r="BM218" s="72"/>
      <c r="BN218" s="73"/>
      <c r="BO218" s="71"/>
      <c r="BP218" s="72"/>
      <c r="BQ218" s="72"/>
      <c r="BR218" s="72"/>
      <c r="BS218" s="72"/>
      <c r="BT218" s="73"/>
      <c r="BU218" s="71"/>
      <c r="BV218" s="72"/>
      <c r="BW218" s="72"/>
      <c r="BX218" s="72"/>
      <c r="BY218" s="72"/>
      <c r="BZ218" s="73"/>
      <c r="CA218" s="110"/>
      <c r="CB218" s="76"/>
      <c r="CC218" s="76"/>
      <c r="CD218" s="76"/>
      <c r="CE218" s="76"/>
      <c r="CF218" s="77"/>
    </row>
    <row r="219" spans="1:84" ht="12" customHeight="1">
      <c r="A219" s="1"/>
      <c r="B219" s="64">
        <v>207</v>
      </c>
      <c r="C219" s="65">
        <v>10</v>
      </c>
      <c r="D219" s="66" t="s">
        <v>14</v>
      </c>
      <c r="E219" s="69" t="s">
        <v>91</v>
      </c>
      <c r="F219" s="70" t="s">
        <v>81</v>
      </c>
      <c r="G219" s="71">
        <v>2501.3560975609757</v>
      </c>
      <c r="H219" s="72">
        <v>746.28292682926838</v>
      </c>
      <c r="I219" s="72">
        <v>746.28292682926838</v>
      </c>
      <c r="J219" s="72">
        <v>1008.790243902439</v>
      </c>
      <c r="K219" s="72">
        <v>0</v>
      </c>
      <c r="L219" s="73"/>
      <c r="M219" s="71">
        <v>5729.0411707317071</v>
      </c>
      <c r="N219" s="72">
        <v>1492.5658536585368</v>
      </c>
      <c r="O219" s="72">
        <v>1492.5658536585368</v>
      </c>
      <c r="P219" s="72">
        <v>2743.909463414634</v>
      </c>
      <c r="Q219" s="72">
        <v>0</v>
      </c>
      <c r="R219" s="73"/>
      <c r="S219" s="71">
        <v>738.4</v>
      </c>
      <c r="T219" s="72">
        <v>712</v>
      </c>
      <c r="U219" s="72">
        <v>745</v>
      </c>
      <c r="V219" s="72">
        <v>732</v>
      </c>
      <c r="W219" s="72">
        <v>752</v>
      </c>
      <c r="X219" s="73">
        <v>751</v>
      </c>
      <c r="Y219" s="71">
        <v>739.4</v>
      </c>
      <c r="Z219" s="72">
        <v>744</v>
      </c>
      <c r="AA219" s="72">
        <v>730</v>
      </c>
      <c r="AB219" s="72">
        <v>728</v>
      </c>
      <c r="AC219" s="72">
        <v>773</v>
      </c>
      <c r="AD219" s="73">
        <v>722</v>
      </c>
      <c r="AE219" s="71">
        <v>1003.2</v>
      </c>
      <c r="AF219" s="72">
        <v>996</v>
      </c>
      <c r="AG219" s="72">
        <v>1023</v>
      </c>
      <c r="AH219" s="72">
        <v>983</v>
      </c>
      <c r="AI219" s="72">
        <v>1024</v>
      </c>
      <c r="AJ219" s="73">
        <v>990</v>
      </c>
      <c r="AK219" s="71">
        <v>0</v>
      </c>
      <c r="AL219" s="72">
        <v>0</v>
      </c>
      <c r="AM219" s="72">
        <v>0</v>
      </c>
      <c r="AN219" s="72">
        <v>0</v>
      </c>
      <c r="AO219" s="72">
        <v>0</v>
      </c>
      <c r="AP219" s="73">
        <v>0</v>
      </c>
      <c r="AQ219" s="71"/>
      <c r="AR219" s="72"/>
      <c r="AS219" s="72"/>
      <c r="AT219" s="72"/>
      <c r="AU219" s="72"/>
      <c r="AV219" s="73"/>
      <c r="AW219" s="75">
        <v>-0.81380246422428915</v>
      </c>
      <c r="AX219" s="76">
        <v>-1.9731735760894598</v>
      </c>
      <c r="AY219" s="76">
        <v>-0.13417112278608645</v>
      </c>
      <c r="AZ219" s="76">
        <v>-2.3329784039096912</v>
      </c>
      <c r="BA219" s="76">
        <v>1.9047229015285216</v>
      </c>
      <c r="BB219" s="77">
        <v>-1.533412119864741</v>
      </c>
      <c r="BC219" s="71">
        <v>1513.2</v>
      </c>
      <c r="BD219" s="72">
        <v>1531</v>
      </c>
      <c r="BE219" s="72">
        <v>1534</v>
      </c>
      <c r="BF219" s="72">
        <v>1524</v>
      </c>
      <c r="BG219" s="72">
        <v>1433</v>
      </c>
      <c r="BH219" s="73">
        <v>1544</v>
      </c>
      <c r="BI219" s="71">
        <v>1492</v>
      </c>
      <c r="BJ219" s="72">
        <v>1436</v>
      </c>
      <c r="BK219" s="72">
        <v>1521</v>
      </c>
      <c r="BL219" s="72">
        <v>1484</v>
      </c>
      <c r="BM219" s="72">
        <v>1552</v>
      </c>
      <c r="BN219" s="73">
        <v>1467</v>
      </c>
      <c r="BO219" s="71">
        <v>2812.2</v>
      </c>
      <c r="BP219" s="72">
        <v>2696</v>
      </c>
      <c r="BQ219" s="72">
        <v>2863</v>
      </c>
      <c r="BR219" s="72">
        <v>2813</v>
      </c>
      <c r="BS219" s="72">
        <v>2924</v>
      </c>
      <c r="BT219" s="73">
        <v>2765</v>
      </c>
      <c r="BU219" s="71"/>
      <c r="BV219" s="72"/>
      <c r="BW219" s="72"/>
      <c r="BX219" s="72"/>
      <c r="BY219" s="72"/>
      <c r="BZ219" s="73"/>
      <c r="CA219" s="110">
        <v>1.54229698539603</v>
      </c>
      <c r="CB219" s="76">
        <v>-1.152743866968442</v>
      </c>
      <c r="CC219" s="76">
        <v>3.2982627221050276</v>
      </c>
      <c r="CD219" s="76">
        <v>1.6051347254770754</v>
      </c>
      <c r="CE219" s="76">
        <v>3.1411683719024364</v>
      </c>
      <c r="CF219" s="77">
        <v>0.81966297446411929</v>
      </c>
    </row>
    <row r="220" spans="1:84" ht="12" customHeight="1">
      <c r="A220" s="1"/>
      <c r="B220" s="64">
        <v>208</v>
      </c>
      <c r="C220" s="65">
        <v>10</v>
      </c>
      <c r="D220" s="66" t="s">
        <v>14</v>
      </c>
      <c r="E220" s="69" t="s">
        <v>144</v>
      </c>
      <c r="F220" s="70" t="s">
        <v>81</v>
      </c>
      <c r="G220" s="71">
        <v>4002.1697560975608</v>
      </c>
      <c r="H220" s="72">
        <v>746.28292682926838</v>
      </c>
      <c r="I220" s="72">
        <v>746.28292682926838</v>
      </c>
      <c r="J220" s="72">
        <v>1008.790243902439</v>
      </c>
      <c r="K220" s="72">
        <v>1500.8136585365853</v>
      </c>
      <c r="L220" s="73"/>
      <c r="M220" s="71">
        <v>8004.3395121951216</v>
      </c>
      <c r="N220" s="72">
        <v>1492.5658536585368</v>
      </c>
      <c r="O220" s="72">
        <v>1492.5658536585368</v>
      </c>
      <c r="P220" s="72">
        <v>2017.580487804878</v>
      </c>
      <c r="Q220" s="72">
        <v>3001.6273170731706</v>
      </c>
      <c r="R220" s="73"/>
      <c r="S220" s="71">
        <v>741.6</v>
      </c>
      <c r="T220" s="72">
        <v>744</v>
      </c>
      <c r="U220" s="72">
        <v>725</v>
      </c>
      <c r="V220" s="72">
        <v>707</v>
      </c>
      <c r="W220" s="72">
        <v>763</v>
      </c>
      <c r="X220" s="73">
        <v>769</v>
      </c>
      <c r="Y220" s="71">
        <v>752.4</v>
      </c>
      <c r="Z220" s="72">
        <v>793</v>
      </c>
      <c r="AA220" s="72">
        <v>704</v>
      </c>
      <c r="AB220" s="72">
        <v>747</v>
      </c>
      <c r="AC220" s="72">
        <v>785</v>
      </c>
      <c r="AD220" s="73">
        <v>733</v>
      </c>
      <c r="AE220" s="71">
        <v>1034.4000000000001</v>
      </c>
      <c r="AF220" s="72">
        <v>1027</v>
      </c>
      <c r="AG220" s="72">
        <v>1024</v>
      </c>
      <c r="AH220" s="72">
        <v>986</v>
      </c>
      <c r="AI220" s="72">
        <v>1066</v>
      </c>
      <c r="AJ220" s="73">
        <v>1069</v>
      </c>
      <c r="AK220" s="71">
        <v>1497</v>
      </c>
      <c r="AL220" s="72">
        <v>1478</v>
      </c>
      <c r="AM220" s="72">
        <v>1448</v>
      </c>
      <c r="AN220" s="72">
        <v>1565</v>
      </c>
      <c r="AO220" s="72">
        <v>1421</v>
      </c>
      <c r="AP220" s="73">
        <v>1573</v>
      </c>
      <c r="AQ220" s="71"/>
      <c r="AR220" s="72"/>
      <c r="AS220" s="72"/>
      <c r="AT220" s="72"/>
      <c r="AU220" s="72"/>
      <c r="AV220" s="73"/>
      <c r="AW220" s="75">
        <v>0.58044124357909954</v>
      </c>
      <c r="AX220" s="76">
        <v>0.99521625342742226</v>
      </c>
      <c r="AY220" s="76">
        <v>-2.5278726856456379</v>
      </c>
      <c r="AZ220" s="76">
        <v>7.0717737500447519E-2</v>
      </c>
      <c r="BA220" s="76">
        <v>0.8203111287925724</v>
      </c>
      <c r="BB220" s="77">
        <v>3.5438337838206824</v>
      </c>
      <c r="BC220" s="71"/>
      <c r="BD220" s="72"/>
      <c r="BE220" s="72"/>
      <c r="BF220" s="72"/>
      <c r="BG220" s="72"/>
      <c r="BH220" s="73"/>
      <c r="BI220" s="71"/>
      <c r="BJ220" s="72"/>
      <c r="BK220" s="72"/>
      <c r="BL220" s="72"/>
      <c r="BM220" s="72"/>
      <c r="BN220" s="73"/>
      <c r="BO220" s="71"/>
      <c r="BP220" s="72"/>
      <c r="BQ220" s="72"/>
      <c r="BR220" s="72"/>
      <c r="BS220" s="72"/>
      <c r="BT220" s="73"/>
      <c r="BU220" s="71"/>
      <c r="BV220" s="72"/>
      <c r="BW220" s="72"/>
      <c r="BX220" s="72"/>
      <c r="BY220" s="72"/>
      <c r="BZ220" s="73"/>
      <c r="CA220" s="110"/>
      <c r="CB220" s="76"/>
      <c r="CC220" s="76"/>
      <c r="CD220" s="76"/>
      <c r="CE220" s="76"/>
      <c r="CF220" s="77"/>
    </row>
    <row r="221" spans="1:84" ht="12" customHeight="1">
      <c r="A221" s="1"/>
      <c r="B221" s="64">
        <v>209</v>
      </c>
      <c r="C221" s="65">
        <v>10</v>
      </c>
      <c r="D221" s="66" t="s">
        <v>14</v>
      </c>
      <c r="E221" s="69" t="s">
        <v>92</v>
      </c>
      <c r="F221" s="70" t="s">
        <v>81</v>
      </c>
      <c r="G221" s="71">
        <v>3001.6273170731711</v>
      </c>
      <c r="H221" s="72">
        <v>895.53951219512203</v>
      </c>
      <c r="I221" s="72">
        <v>895.53951219512203</v>
      </c>
      <c r="J221" s="72">
        <v>1210.5482926829268</v>
      </c>
      <c r="K221" s="72">
        <v>0</v>
      </c>
      <c r="L221" s="73"/>
      <c r="M221" s="71">
        <v>7504.0682926829268</v>
      </c>
      <c r="N221" s="72">
        <v>2238.848780487805</v>
      </c>
      <c r="O221" s="72">
        <v>2238.848780487805</v>
      </c>
      <c r="P221" s="72">
        <v>3026.3707317073172</v>
      </c>
      <c r="Q221" s="72">
        <v>0</v>
      </c>
      <c r="R221" s="73"/>
      <c r="S221" s="71">
        <v>910.2</v>
      </c>
      <c r="T221" s="72">
        <v>921</v>
      </c>
      <c r="U221" s="72">
        <v>933</v>
      </c>
      <c r="V221" s="72">
        <v>886</v>
      </c>
      <c r="W221" s="72">
        <v>909</v>
      </c>
      <c r="X221" s="73">
        <v>902</v>
      </c>
      <c r="Y221" s="71">
        <v>925.2</v>
      </c>
      <c r="Z221" s="72">
        <v>937</v>
      </c>
      <c r="AA221" s="72">
        <v>943</v>
      </c>
      <c r="AB221" s="72">
        <v>890</v>
      </c>
      <c r="AC221" s="72">
        <v>934</v>
      </c>
      <c r="AD221" s="73">
        <v>922</v>
      </c>
      <c r="AE221" s="71">
        <v>1220.2</v>
      </c>
      <c r="AF221" s="72">
        <v>1227</v>
      </c>
      <c r="AG221" s="72">
        <v>1224</v>
      </c>
      <c r="AH221" s="72">
        <v>1210</v>
      </c>
      <c r="AI221" s="72">
        <v>1202</v>
      </c>
      <c r="AJ221" s="73">
        <v>1238</v>
      </c>
      <c r="AK221" s="71">
        <v>0</v>
      </c>
      <c r="AL221" s="72">
        <v>0</v>
      </c>
      <c r="AM221" s="72">
        <v>0</v>
      </c>
      <c r="AN221" s="72">
        <v>0</v>
      </c>
      <c r="AO221" s="72">
        <v>0</v>
      </c>
      <c r="AP221" s="73">
        <v>0</v>
      </c>
      <c r="AQ221" s="71"/>
      <c r="AR221" s="72"/>
      <c r="AS221" s="72"/>
      <c r="AT221" s="72"/>
      <c r="AU221" s="72"/>
      <c r="AV221" s="73"/>
      <c r="AW221" s="75">
        <v>1.7981140636558868</v>
      </c>
      <c r="AX221" s="76">
        <v>2.7775827616109305</v>
      </c>
      <c r="AY221" s="76">
        <v>3.2773116891390286</v>
      </c>
      <c r="AZ221" s="76">
        <v>-0.52062816007447665</v>
      </c>
      <c r="BA221" s="76">
        <v>1.4449722882026839</v>
      </c>
      <c r="BB221" s="77">
        <v>2.0113317394011787</v>
      </c>
      <c r="BC221" s="71">
        <v>2291</v>
      </c>
      <c r="BD221" s="72">
        <v>2331</v>
      </c>
      <c r="BE221" s="72">
        <v>2272</v>
      </c>
      <c r="BF221" s="72">
        <v>2282</v>
      </c>
      <c r="BG221" s="72">
        <v>2350</v>
      </c>
      <c r="BH221" s="73">
        <v>2220</v>
      </c>
      <c r="BI221" s="71">
        <v>2181.6</v>
      </c>
      <c r="BJ221" s="72">
        <v>2137</v>
      </c>
      <c r="BK221" s="72">
        <v>2143</v>
      </c>
      <c r="BL221" s="72">
        <v>2157</v>
      </c>
      <c r="BM221" s="72">
        <v>2325</v>
      </c>
      <c r="BN221" s="73">
        <v>2146</v>
      </c>
      <c r="BO221" s="71">
        <v>3065.6</v>
      </c>
      <c r="BP221" s="72">
        <v>3066</v>
      </c>
      <c r="BQ221" s="72">
        <v>3082</v>
      </c>
      <c r="BR221" s="72">
        <v>3127</v>
      </c>
      <c r="BS221" s="72">
        <v>2878</v>
      </c>
      <c r="BT221" s="73">
        <v>3175</v>
      </c>
      <c r="BU221" s="71"/>
      <c r="BV221" s="72"/>
      <c r="BW221" s="72"/>
      <c r="BX221" s="72"/>
      <c r="BY221" s="72"/>
      <c r="BZ221" s="73"/>
      <c r="CA221" s="110">
        <v>0.45484270646036773</v>
      </c>
      <c r="CB221" s="76">
        <v>0.3988730665772211</v>
      </c>
      <c r="CC221" s="76">
        <v>-9.4192808583826171E-2</v>
      </c>
      <c r="CD221" s="76">
        <v>0.82530841806784938</v>
      </c>
      <c r="CE221" s="76">
        <v>0.65206905652479552</v>
      </c>
      <c r="CF221" s="77">
        <v>0.49215579971579881</v>
      </c>
    </row>
    <row r="222" spans="1:84" ht="12" customHeight="1">
      <c r="A222" s="1"/>
      <c r="B222" s="64">
        <v>210</v>
      </c>
      <c r="C222" s="65">
        <v>10</v>
      </c>
      <c r="D222" s="66" t="s">
        <v>14</v>
      </c>
      <c r="E222" s="69" t="s">
        <v>138</v>
      </c>
      <c r="F222" s="70" t="s">
        <v>81</v>
      </c>
      <c r="G222" s="71">
        <v>4002.1697560975608</v>
      </c>
      <c r="H222" s="72">
        <v>746.28292682926838</v>
      </c>
      <c r="I222" s="72">
        <v>746.28292682926838</v>
      </c>
      <c r="J222" s="72">
        <v>1008.790243902439</v>
      </c>
      <c r="K222" s="72">
        <v>1500.8136585365853</v>
      </c>
      <c r="L222" s="73"/>
      <c r="M222" s="71">
        <v>8004.3395121951216</v>
      </c>
      <c r="N222" s="72">
        <v>1492.5658536585368</v>
      </c>
      <c r="O222" s="72">
        <v>1492.5658536585368</v>
      </c>
      <c r="P222" s="72">
        <v>2017.580487804878</v>
      </c>
      <c r="Q222" s="72">
        <v>3001.6273170731706</v>
      </c>
      <c r="R222" s="73"/>
      <c r="S222" s="71">
        <v>741.6</v>
      </c>
      <c r="T222" s="72">
        <v>744</v>
      </c>
      <c r="U222" s="72">
        <v>725</v>
      </c>
      <c r="V222" s="72">
        <v>707</v>
      </c>
      <c r="W222" s="72">
        <v>763</v>
      </c>
      <c r="X222" s="73">
        <v>769</v>
      </c>
      <c r="Y222" s="71">
        <v>752.4</v>
      </c>
      <c r="Z222" s="72">
        <v>793</v>
      </c>
      <c r="AA222" s="72">
        <v>704</v>
      </c>
      <c r="AB222" s="72">
        <v>747</v>
      </c>
      <c r="AC222" s="72">
        <v>785</v>
      </c>
      <c r="AD222" s="73">
        <v>733</v>
      </c>
      <c r="AE222" s="71">
        <v>1034.4000000000001</v>
      </c>
      <c r="AF222" s="72">
        <v>1027</v>
      </c>
      <c r="AG222" s="72">
        <v>1024</v>
      </c>
      <c r="AH222" s="72">
        <v>986</v>
      </c>
      <c r="AI222" s="72">
        <v>1066</v>
      </c>
      <c r="AJ222" s="73">
        <v>1069</v>
      </c>
      <c r="AK222" s="71">
        <v>1497</v>
      </c>
      <c r="AL222" s="72">
        <v>1478</v>
      </c>
      <c r="AM222" s="72">
        <v>1448</v>
      </c>
      <c r="AN222" s="72">
        <v>1565</v>
      </c>
      <c r="AO222" s="72">
        <v>1421</v>
      </c>
      <c r="AP222" s="73">
        <v>1573</v>
      </c>
      <c r="AQ222" s="71"/>
      <c r="AR222" s="72"/>
      <c r="AS222" s="72"/>
      <c r="AT222" s="72"/>
      <c r="AU222" s="72"/>
      <c r="AV222" s="73"/>
      <c r="AW222" s="75">
        <v>0.58044124357909954</v>
      </c>
      <c r="AX222" s="76">
        <v>0.99521625342742226</v>
      </c>
      <c r="AY222" s="76">
        <v>-2.5278726856456379</v>
      </c>
      <c r="AZ222" s="76">
        <v>7.0717737500447519E-2</v>
      </c>
      <c r="BA222" s="76">
        <v>0.8203111287925724</v>
      </c>
      <c r="BB222" s="77">
        <v>3.5438337838206824</v>
      </c>
      <c r="BC222" s="71"/>
      <c r="BD222" s="72"/>
      <c r="BE222" s="72"/>
      <c r="BF222" s="72"/>
      <c r="BG222" s="72"/>
      <c r="BH222" s="73"/>
      <c r="BI222" s="71"/>
      <c r="BJ222" s="72"/>
      <c r="BK222" s="72"/>
      <c r="BL222" s="72"/>
      <c r="BM222" s="72"/>
      <c r="BN222" s="73"/>
      <c r="BO222" s="71"/>
      <c r="BP222" s="72"/>
      <c r="BQ222" s="72"/>
      <c r="BR222" s="72"/>
      <c r="BS222" s="72"/>
      <c r="BT222" s="73"/>
      <c r="BU222" s="71"/>
      <c r="BV222" s="72"/>
      <c r="BW222" s="72"/>
      <c r="BX222" s="72"/>
      <c r="BY222" s="72"/>
      <c r="BZ222" s="73"/>
      <c r="CA222" s="110"/>
      <c r="CB222" s="76"/>
      <c r="CC222" s="76"/>
      <c r="CD222" s="76"/>
      <c r="CE222" s="76"/>
      <c r="CF222" s="77"/>
    </row>
    <row r="223" spans="1:84" ht="12" customHeight="1">
      <c r="A223" s="1"/>
      <c r="B223" s="64">
        <v>211</v>
      </c>
      <c r="C223" s="65">
        <v>10</v>
      </c>
      <c r="D223" s="66" t="s">
        <v>14</v>
      </c>
      <c r="E223" s="69" t="s">
        <v>139</v>
      </c>
      <c r="F223" s="70" t="s">
        <v>81</v>
      </c>
      <c r="G223" s="71">
        <v>3001.6273170731711</v>
      </c>
      <c r="H223" s="72">
        <v>895.53951219512203</v>
      </c>
      <c r="I223" s="72">
        <v>895.53951219512203</v>
      </c>
      <c r="J223" s="72">
        <v>1210.5482926829268</v>
      </c>
      <c r="K223" s="72">
        <v>0</v>
      </c>
      <c r="L223" s="73"/>
      <c r="M223" s="71">
        <v>7504.0682926829268</v>
      </c>
      <c r="N223" s="72">
        <v>2238.848780487805</v>
      </c>
      <c r="O223" s="72">
        <v>2238.848780487805</v>
      </c>
      <c r="P223" s="72">
        <v>3026.3707317073172</v>
      </c>
      <c r="Q223" s="72">
        <v>0</v>
      </c>
      <c r="R223" s="73"/>
      <c r="S223" s="71">
        <v>910.2</v>
      </c>
      <c r="T223" s="72">
        <v>921</v>
      </c>
      <c r="U223" s="72">
        <v>933</v>
      </c>
      <c r="V223" s="72">
        <v>886</v>
      </c>
      <c r="W223" s="72">
        <v>909</v>
      </c>
      <c r="X223" s="73">
        <v>902</v>
      </c>
      <c r="Y223" s="71">
        <v>925.2</v>
      </c>
      <c r="Z223" s="72">
        <v>937</v>
      </c>
      <c r="AA223" s="72">
        <v>943</v>
      </c>
      <c r="AB223" s="72">
        <v>890</v>
      </c>
      <c r="AC223" s="72">
        <v>934</v>
      </c>
      <c r="AD223" s="73">
        <v>922</v>
      </c>
      <c r="AE223" s="71">
        <v>1220.2</v>
      </c>
      <c r="AF223" s="72">
        <v>1227</v>
      </c>
      <c r="AG223" s="72">
        <v>1224</v>
      </c>
      <c r="AH223" s="72">
        <v>1210</v>
      </c>
      <c r="AI223" s="72">
        <v>1202</v>
      </c>
      <c r="AJ223" s="73">
        <v>1238</v>
      </c>
      <c r="AK223" s="71">
        <v>0</v>
      </c>
      <c r="AL223" s="72">
        <v>0</v>
      </c>
      <c r="AM223" s="72">
        <v>0</v>
      </c>
      <c r="AN223" s="72">
        <v>0</v>
      </c>
      <c r="AO223" s="72">
        <v>0</v>
      </c>
      <c r="AP223" s="73">
        <v>0</v>
      </c>
      <c r="AQ223" s="71"/>
      <c r="AR223" s="72"/>
      <c r="AS223" s="72"/>
      <c r="AT223" s="72"/>
      <c r="AU223" s="72"/>
      <c r="AV223" s="73"/>
      <c r="AW223" s="75">
        <v>1.7981140636558868</v>
      </c>
      <c r="AX223" s="76">
        <v>2.7775827616109305</v>
      </c>
      <c r="AY223" s="76">
        <v>3.2773116891390286</v>
      </c>
      <c r="AZ223" s="76">
        <v>-0.52062816007447665</v>
      </c>
      <c r="BA223" s="76">
        <v>1.4449722882026839</v>
      </c>
      <c r="BB223" s="77">
        <v>2.0113317394011787</v>
      </c>
      <c r="BC223" s="71">
        <v>2291</v>
      </c>
      <c r="BD223" s="72">
        <v>2331</v>
      </c>
      <c r="BE223" s="72">
        <v>2272</v>
      </c>
      <c r="BF223" s="72">
        <v>2282</v>
      </c>
      <c r="BG223" s="72">
        <v>2350</v>
      </c>
      <c r="BH223" s="73">
        <v>2220</v>
      </c>
      <c r="BI223" s="71">
        <v>2181.6</v>
      </c>
      <c r="BJ223" s="72">
        <v>2137</v>
      </c>
      <c r="BK223" s="72">
        <v>2143</v>
      </c>
      <c r="BL223" s="72">
        <v>2157</v>
      </c>
      <c r="BM223" s="72">
        <v>2325</v>
      </c>
      <c r="BN223" s="73">
        <v>2146</v>
      </c>
      <c r="BO223" s="71">
        <v>3065.6</v>
      </c>
      <c r="BP223" s="72">
        <v>3066</v>
      </c>
      <c r="BQ223" s="72">
        <v>3082</v>
      </c>
      <c r="BR223" s="72">
        <v>3127</v>
      </c>
      <c r="BS223" s="72">
        <v>2878</v>
      </c>
      <c r="BT223" s="73">
        <v>3175</v>
      </c>
      <c r="BU223" s="71"/>
      <c r="BV223" s="72"/>
      <c r="BW223" s="72"/>
      <c r="BX223" s="72"/>
      <c r="BY223" s="72"/>
      <c r="BZ223" s="73"/>
      <c r="CA223" s="110">
        <v>0.45484270646036773</v>
      </c>
      <c r="CB223" s="76">
        <v>0.3988730665772211</v>
      </c>
      <c r="CC223" s="76">
        <v>-9.4192808583826171E-2</v>
      </c>
      <c r="CD223" s="76">
        <v>0.82530841806784938</v>
      </c>
      <c r="CE223" s="76">
        <v>0.65206905652479552</v>
      </c>
      <c r="CF223" s="77">
        <v>0.49215579971579881</v>
      </c>
    </row>
    <row r="224" spans="1:84" ht="12" customHeight="1">
      <c r="A224" s="1"/>
      <c r="B224" s="64">
        <v>212</v>
      </c>
      <c r="C224" s="65">
        <v>10</v>
      </c>
      <c r="D224" s="66" t="s">
        <v>14</v>
      </c>
      <c r="E224" s="69" t="s">
        <v>141</v>
      </c>
      <c r="F224" s="70" t="s">
        <v>81</v>
      </c>
      <c r="G224" s="71">
        <v>4002.1697560975608</v>
      </c>
      <c r="H224" s="72">
        <v>746.28292682926838</v>
      </c>
      <c r="I224" s="72">
        <v>746.28292682926838</v>
      </c>
      <c r="J224" s="72">
        <v>1008.790243902439</v>
      </c>
      <c r="K224" s="72">
        <v>1500.8136585365853</v>
      </c>
      <c r="L224" s="73"/>
      <c r="M224" s="71">
        <v>9084.9253463414643</v>
      </c>
      <c r="N224" s="72">
        <v>1492.5658536585368</v>
      </c>
      <c r="O224" s="72">
        <v>1492.5658536585368</v>
      </c>
      <c r="P224" s="72">
        <v>2017.580487804878</v>
      </c>
      <c r="Q224" s="72">
        <v>4082.2131512195124</v>
      </c>
      <c r="R224" s="73"/>
      <c r="S224" s="71">
        <v>741.6</v>
      </c>
      <c r="T224" s="72">
        <v>744</v>
      </c>
      <c r="U224" s="72">
        <v>725</v>
      </c>
      <c r="V224" s="72">
        <v>707</v>
      </c>
      <c r="W224" s="72">
        <v>763</v>
      </c>
      <c r="X224" s="73">
        <v>769</v>
      </c>
      <c r="Y224" s="71">
        <v>752.4</v>
      </c>
      <c r="Z224" s="72">
        <v>793</v>
      </c>
      <c r="AA224" s="72">
        <v>704</v>
      </c>
      <c r="AB224" s="72">
        <v>747</v>
      </c>
      <c r="AC224" s="72">
        <v>785</v>
      </c>
      <c r="AD224" s="73">
        <v>733</v>
      </c>
      <c r="AE224" s="71">
        <v>1034.4000000000001</v>
      </c>
      <c r="AF224" s="72">
        <v>1027</v>
      </c>
      <c r="AG224" s="72">
        <v>1024</v>
      </c>
      <c r="AH224" s="72">
        <v>986</v>
      </c>
      <c r="AI224" s="72">
        <v>1066</v>
      </c>
      <c r="AJ224" s="73">
        <v>1069</v>
      </c>
      <c r="AK224" s="71">
        <v>1497</v>
      </c>
      <c r="AL224" s="72">
        <v>1478</v>
      </c>
      <c r="AM224" s="72">
        <v>1448</v>
      </c>
      <c r="AN224" s="72">
        <v>1565</v>
      </c>
      <c r="AO224" s="72">
        <v>1421</v>
      </c>
      <c r="AP224" s="73">
        <v>1573</v>
      </c>
      <c r="AQ224" s="71"/>
      <c r="AR224" s="72"/>
      <c r="AS224" s="72"/>
      <c r="AT224" s="72"/>
      <c r="AU224" s="72"/>
      <c r="AV224" s="73"/>
      <c r="AW224" s="75">
        <v>0.58044124357909954</v>
      </c>
      <c r="AX224" s="76">
        <v>0.99521625342742226</v>
      </c>
      <c r="AY224" s="76">
        <v>-2.5278726856456379</v>
      </c>
      <c r="AZ224" s="76">
        <v>7.0717737500447519E-2</v>
      </c>
      <c r="BA224" s="76">
        <v>0.8203111287925724</v>
      </c>
      <c r="BB224" s="77">
        <v>3.5438337838206824</v>
      </c>
      <c r="BC224" s="71">
        <v>1488.2</v>
      </c>
      <c r="BD224" s="72">
        <v>1533</v>
      </c>
      <c r="BE224" s="72">
        <v>1576</v>
      </c>
      <c r="BF224" s="72">
        <v>1416</v>
      </c>
      <c r="BG224" s="72">
        <v>1472</v>
      </c>
      <c r="BH224" s="73">
        <v>1444</v>
      </c>
      <c r="BI224" s="71">
        <v>1468.6</v>
      </c>
      <c r="BJ224" s="72">
        <v>1448</v>
      </c>
      <c r="BK224" s="72">
        <v>1451</v>
      </c>
      <c r="BL224" s="72">
        <v>1456</v>
      </c>
      <c r="BM224" s="72">
        <v>1516</v>
      </c>
      <c r="BN224" s="73">
        <v>1472</v>
      </c>
      <c r="BO224" s="71">
        <v>2009</v>
      </c>
      <c r="BP224" s="72">
        <v>1989</v>
      </c>
      <c r="BQ224" s="72">
        <v>1933</v>
      </c>
      <c r="BR224" s="72">
        <v>2127</v>
      </c>
      <c r="BS224" s="72">
        <v>2057</v>
      </c>
      <c r="BT224" s="73">
        <v>1939</v>
      </c>
      <c r="BU224" s="71">
        <v>4220</v>
      </c>
      <c r="BV224" s="72">
        <v>4134</v>
      </c>
      <c r="BW224" s="72">
        <v>4182</v>
      </c>
      <c r="BX224" s="72">
        <v>4112</v>
      </c>
      <c r="BY224" s="72">
        <v>4264</v>
      </c>
      <c r="BZ224" s="73">
        <v>4408</v>
      </c>
      <c r="CA224" s="110">
        <v>1.1103520371706477</v>
      </c>
      <c r="CB224" s="76">
        <v>0.20995938801211533</v>
      </c>
      <c r="CC224" s="76">
        <v>0.62823470180213281</v>
      </c>
      <c r="CD224" s="76">
        <v>0.28701010371028346</v>
      </c>
      <c r="CE224" s="76">
        <v>2.4664446334583312</v>
      </c>
      <c r="CF224" s="77">
        <v>1.9601113588703978</v>
      </c>
    </row>
    <row r="225" spans="1:84" ht="12" customHeight="1">
      <c r="A225" s="1"/>
      <c r="B225" s="64">
        <v>213</v>
      </c>
      <c r="C225" s="65">
        <v>10</v>
      </c>
      <c r="D225" s="66" t="s">
        <v>14</v>
      </c>
      <c r="E225" s="69" t="s">
        <v>98</v>
      </c>
      <c r="F225" s="70" t="s">
        <v>81</v>
      </c>
      <c r="G225" s="71">
        <v>3001.6273170731711</v>
      </c>
      <c r="H225" s="72">
        <v>895.53951219512203</v>
      </c>
      <c r="I225" s="72">
        <v>895.53951219512203</v>
      </c>
      <c r="J225" s="72">
        <v>1210.5482926829268</v>
      </c>
      <c r="K225" s="72">
        <v>0</v>
      </c>
      <c r="L225" s="73"/>
      <c r="M225" s="71">
        <v>8593.5617560975625</v>
      </c>
      <c r="N225" s="72">
        <v>2238.848780487805</v>
      </c>
      <c r="O225" s="72">
        <v>2238.848780487805</v>
      </c>
      <c r="P225" s="72">
        <v>4115.8641951219515</v>
      </c>
      <c r="Q225" s="72">
        <v>0</v>
      </c>
      <c r="R225" s="73"/>
      <c r="S225" s="71">
        <v>910.2</v>
      </c>
      <c r="T225" s="72">
        <v>921</v>
      </c>
      <c r="U225" s="72">
        <v>933</v>
      </c>
      <c r="V225" s="72">
        <v>886</v>
      </c>
      <c r="W225" s="72">
        <v>909</v>
      </c>
      <c r="X225" s="73">
        <v>902</v>
      </c>
      <c r="Y225" s="71">
        <v>925.2</v>
      </c>
      <c r="Z225" s="72">
        <v>937</v>
      </c>
      <c r="AA225" s="72">
        <v>943</v>
      </c>
      <c r="AB225" s="72">
        <v>890</v>
      </c>
      <c r="AC225" s="72">
        <v>934</v>
      </c>
      <c r="AD225" s="73">
        <v>922</v>
      </c>
      <c r="AE225" s="71">
        <v>1220.2</v>
      </c>
      <c r="AF225" s="72">
        <v>1227</v>
      </c>
      <c r="AG225" s="72">
        <v>1224</v>
      </c>
      <c r="AH225" s="72">
        <v>1210</v>
      </c>
      <c r="AI225" s="72">
        <v>1202</v>
      </c>
      <c r="AJ225" s="73">
        <v>1238</v>
      </c>
      <c r="AK225" s="71">
        <v>0</v>
      </c>
      <c r="AL225" s="72">
        <v>0</v>
      </c>
      <c r="AM225" s="72">
        <v>0</v>
      </c>
      <c r="AN225" s="72">
        <v>0</v>
      </c>
      <c r="AO225" s="72">
        <v>0</v>
      </c>
      <c r="AP225" s="73">
        <v>0</v>
      </c>
      <c r="AQ225" s="71"/>
      <c r="AR225" s="72"/>
      <c r="AS225" s="72"/>
      <c r="AT225" s="72"/>
      <c r="AU225" s="72"/>
      <c r="AV225" s="73"/>
      <c r="AW225" s="75">
        <v>1.7981140636558868</v>
      </c>
      <c r="AX225" s="76">
        <v>2.7775827616109305</v>
      </c>
      <c r="AY225" s="76">
        <v>3.2773116891390286</v>
      </c>
      <c r="AZ225" s="76">
        <v>-0.52062816007447665</v>
      </c>
      <c r="BA225" s="76">
        <v>1.4449722882026839</v>
      </c>
      <c r="BB225" s="77">
        <v>2.0113317394011787</v>
      </c>
      <c r="BC225" s="71">
        <v>2232.1999999999998</v>
      </c>
      <c r="BD225" s="72">
        <v>2098</v>
      </c>
      <c r="BE225" s="72">
        <v>2211</v>
      </c>
      <c r="BF225" s="72">
        <v>2208</v>
      </c>
      <c r="BG225" s="72">
        <v>2360</v>
      </c>
      <c r="BH225" s="73">
        <v>2284</v>
      </c>
      <c r="BI225" s="71">
        <v>2263.1999999999998</v>
      </c>
      <c r="BJ225" s="72">
        <v>2237</v>
      </c>
      <c r="BK225" s="72">
        <v>2170</v>
      </c>
      <c r="BL225" s="72">
        <v>2251</v>
      </c>
      <c r="BM225" s="72">
        <v>2252</v>
      </c>
      <c r="BN225" s="73">
        <v>2406</v>
      </c>
      <c r="BO225" s="71">
        <v>4217</v>
      </c>
      <c r="BP225" s="72">
        <v>4293</v>
      </c>
      <c r="BQ225" s="72">
        <v>4180</v>
      </c>
      <c r="BR225" s="72">
        <v>4360</v>
      </c>
      <c r="BS225" s="72">
        <v>4318</v>
      </c>
      <c r="BT225" s="73">
        <v>3934</v>
      </c>
      <c r="BU225" s="71"/>
      <c r="BV225" s="72"/>
      <c r="BW225" s="72"/>
      <c r="BX225" s="72"/>
      <c r="BY225" s="72"/>
      <c r="BZ225" s="73"/>
      <c r="CA225" s="110">
        <v>1.3828753114867087</v>
      </c>
      <c r="CB225" s="76">
        <v>0.40074470725717237</v>
      </c>
      <c r="CC225" s="76">
        <v>-0.37890873448902518</v>
      </c>
      <c r="CD225" s="76">
        <v>2.6233388471605279</v>
      </c>
      <c r="CE225" s="76">
        <v>3.9150035043818532</v>
      </c>
      <c r="CF225" s="77">
        <v>0.35419823312308196</v>
      </c>
    </row>
    <row r="226" spans="1:84" ht="12" customHeight="1">
      <c r="A226" s="1"/>
      <c r="B226" s="64">
        <v>214</v>
      </c>
      <c r="C226" s="65">
        <v>10</v>
      </c>
      <c r="D226" s="66" t="s">
        <v>14</v>
      </c>
      <c r="E226" s="69" t="s">
        <v>150</v>
      </c>
      <c r="F226" s="70" t="s">
        <v>81</v>
      </c>
      <c r="G226" s="71">
        <v>4002.1697560975608</v>
      </c>
      <c r="H226" s="72">
        <v>746.28292682926838</v>
      </c>
      <c r="I226" s="72">
        <v>746.28292682926838</v>
      </c>
      <c r="J226" s="72">
        <v>1008.790243902439</v>
      </c>
      <c r="K226" s="72">
        <v>1500.8136585365853</v>
      </c>
      <c r="L226" s="73"/>
      <c r="M226" s="71">
        <v>10005.424390243901</v>
      </c>
      <c r="N226" s="72">
        <v>1865.7073170731708</v>
      </c>
      <c r="O226" s="72">
        <v>1865.7073170731708</v>
      </c>
      <c r="P226" s="72">
        <v>2521.9756097560976</v>
      </c>
      <c r="Q226" s="72">
        <v>3752.0341463414634</v>
      </c>
      <c r="R226" s="73"/>
      <c r="S226" s="71">
        <v>741.6</v>
      </c>
      <c r="T226" s="72">
        <v>744</v>
      </c>
      <c r="U226" s="72">
        <v>725</v>
      </c>
      <c r="V226" s="72">
        <v>707</v>
      </c>
      <c r="W226" s="72">
        <v>763</v>
      </c>
      <c r="X226" s="73">
        <v>769</v>
      </c>
      <c r="Y226" s="71">
        <v>752.4</v>
      </c>
      <c r="Z226" s="72">
        <v>793</v>
      </c>
      <c r="AA226" s="72">
        <v>704</v>
      </c>
      <c r="AB226" s="72">
        <v>747</v>
      </c>
      <c r="AC226" s="72">
        <v>785</v>
      </c>
      <c r="AD226" s="73">
        <v>733</v>
      </c>
      <c r="AE226" s="71">
        <v>1034.4000000000001</v>
      </c>
      <c r="AF226" s="72">
        <v>1027</v>
      </c>
      <c r="AG226" s="72">
        <v>1024</v>
      </c>
      <c r="AH226" s="72">
        <v>986</v>
      </c>
      <c r="AI226" s="72">
        <v>1066</v>
      </c>
      <c r="AJ226" s="73">
        <v>1069</v>
      </c>
      <c r="AK226" s="71">
        <v>1497</v>
      </c>
      <c r="AL226" s="72">
        <v>1478</v>
      </c>
      <c r="AM226" s="72">
        <v>1448</v>
      </c>
      <c r="AN226" s="72">
        <v>1565</v>
      </c>
      <c r="AO226" s="72">
        <v>1421</v>
      </c>
      <c r="AP226" s="73">
        <v>1573</v>
      </c>
      <c r="AQ226" s="71"/>
      <c r="AR226" s="72"/>
      <c r="AS226" s="72"/>
      <c r="AT226" s="72"/>
      <c r="AU226" s="72"/>
      <c r="AV226" s="73"/>
      <c r="AW226" s="75">
        <v>0.58044124357909954</v>
      </c>
      <c r="AX226" s="76">
        <v>0.99521625342742226</v>
      </c>
      <c r="AY226" s="76">
        <v>-2.5278726856456379</v>
      </c>
      <c r="AZ226" s="76">
        <v>7.0717737500447519E-2</v>
      </c>
      <c r="BA226" s="76">
        <v>0.8203111287925724</v>
      </c>
      <c r="BB226" s="77">
        <v>3.5438337838206824</v>
      </c>
      <c r="BC226" s="71">
        <v>1890</v>
      </c>
      <c r="BD226" s="72">
        <v>1927</v>
      </c>
      <c r="BE226" s="72">
        <v>1792</v>
      </c>
      <c r="BF226" s="72">
        <v>1941</v>
      </c>
      <c r="BG226" s="72">
        <v>1845</v>
      </c>
      <c r="BH226" s="73">
        <v>1945</v>
      </c>
      <c r="BI226" s="71">
        <v>1877</v>
      </c>
      <c r="BJ226" s="72">
        <v>1789</v>
      </c>
      <c r="BK226" s="72">
        <v>1936</v>
      </c>
      <c r="BL226" s="72">
        <v>1880</v>
      </c>
      <c r="BM226" s="72">
        <v>1880</v>
      </c>
      <c r="BN226" s="73">
        <v>1900</v>
      </c>
      <c r="BO226" s="71">
        <v>1982</v>
      </c>
      <c r="BP226" s="72">
        <v>1886</v>
      </c>
      <c r="BQ226" s="72">
        <v>2033</v>
      </c>
      <c r="BR226" s="72">
        <v>2035</v>
      </c>
      <c r="BS226" s="72">
        <v>2042</v>
      </c>
      <c r="BT226" s="73">
        <v>1914</v>
      </c>
      <c r="BU226" s="71">
        <v>3715.4</v>
      </c>
      <c r="BV226" s="72">
        <v>3667</v>
      </c>
      <c r="BW226" s="72">
        <v>3743</v>
      </c>
      <c r="BX226" s="72">
        <v>3783</v>
      </c>
      <c r="BY226" s="72">
        <v>3726</v>
      </c>
      <c r="BZ226" s="73">
        <v>3658</v>
      </c>
      <c r="CA226" s="110">
        <v>-5.4073107660625013</v>
      </c>
      <c r="CB226" s="76">
        <v>-7.3602514148422777</v>
      </c>
      <c r="CC226" s="76">
        <v>-5.0115254554602418</v>
      </c>
      <c r="CD226" s="76">
        <v>-3.6622573511344014</v>
      </c>
      <c r="CE226" s="76">
        <v>-5.1214658195164242</v>
      </c>
      <c r="CF226" s="77">
        <v>-5.8810537893591253</v>
      </c>
    </row>
    <row r="227" spans="1:84" ht="12" customHeight="1">
      <c r="A227" s="1"/>
      <c r="B227" s="64">
        <v>215</v>
      </c>
      <c r="C227" s="65">
        <v>10</v>
      </c>
      <c r="D227" s="66" t="s">
        <v>14</v>
      </c>
      <c r="E227" s="69" t="s">
        <v>151</v>
      </c>
      <c r="F227" s="70" t="s">
        <v>81</v>
      </c>
      <c r="G227" s="71">
        <v>3001.6273170731711</v>
      </c>
      <c r="H227" s="72">
        <v>895.53951219512203</v>
      </c>
      <c r="I227" s="72">
        <v>895.53951219512203</v>
      </c>
      <c r="J227" s="72">
        <v>1210.5482926829268</v>
      </c>
      <c r="K227" s="72">
        <v>0</v>
      </c>
      <c r="L227" s="73"/>
      <c r="M227" s="71">
        <v>9004.8819512195132</v>
      </c>
      <c r="N227" s="72">
        <v>2686.6185365853662</v>
      </c>
      <c r="O227" s="72">
        <v>2686.6185365853662</v>
      </c>
      <c r="P227" s="72">
        <v>3631.6448780487804</v>
      </c>
      <c r="Q227" s="72">
        <v>0</v>
      </c>
      <c r="R227" s="73"/>
      <c r="S227" s="71">
        <v>910.2</v>
      </c>
      <c r="T227" s="72">
        <v>921</v>
      </c>
      <c r="U227" s="72">
        <v>933</v>
      </c>
      <c r="V227" s="72">
        <v>886</v>
      </c>
      <c r="W227" s="72">
        <v>909</v>
      </c>
      <c r="X227" s="73">
        <v>902</v>
      </c>
      <c r="Y227" s="71">
        <v>925.2</v>
      </c>
      <c r="Z227" s="72">
        <v>937</v>
      </c>
      <c r="AA227" s="72">
        <v>943</v>
      </c>
      <c r="AB227" s="72">
        <v>890</v>
      </c>
      <c r="AC227" s="72">
        <v>934</v>
      </c>
      <c r="AD227" s="73">
        <v>922</v>
      </c>
      <c r="AE227" s="71">
        <v>1220.2</v>
      </c>
      <c r="AF227" s="72">
        <v>1227</v>
      </c>
      <c r="AG227" s="72">
        <v>1224</v>
      </c>
      <c r="AH227" s="72">
        <v>1210</v>
      </c>
      <c r="AI227" s="72">
        <v>1202</v>
      </c>
      <c r="AJ227" s="73">
        <v>1238</v>
      </c>
      <c r="AK227" s="71">
        <v>0</v>
      </c>
      <c r="AL227" s="72">
        <v>0</v>
      </c>
      <c r="AM227" s="72">
        <v>0</v>
      </c>
      <c r="AN227" s="72">
        <v>0</v>
      </c>
      <c r="AO227" s="72">
        <v>0</v>
      </c>
      <c r="AP227" s="73">
        <v>0</v>
      </c>
      <c r="AQ227" s="71"/>
      <c r="AR227" s="72"/>
      <c r="AS227" s="72"/>
      <c r="AT227" s="72"/>
      <c r="AU227" s="72"/>
      <c r="AV227" s="73"/>
      <c r="AW227" s="75">
        <v>1.7981140636558868</v>
      </c>
      <c r="AX227" s="76">
        <v>2.7775827616109305</v>
      </c>
      <c r="AY227" s="76">
        <v>3.2773116891390286</v>
      </c>
      <c r="AZ227" s="76">
        <v>-0.52062816007447665</v>
      </c>
      <c r="BA227" s="76">
        <v>1.4449722882026839</v>
      </c>
      <c r="BB227" s="77">
        <v>2.0113317394011787</v>
      </c>
      <c r="BC227" s="71">
        <v>2665</v>
      </c>
      <c r="BD227" s="72">
        <v>2580</v>
      </c>
      <c r="BE227" s="72">
        <v>2626</v>
      </c>
      <c r="BF227" s="72">
        <v>2685</v>
      </c>
      <c r="BG227" s="72">
        <v>2830</v>
      </c>
      <c r="BH227" s="73">
        <v>2604</v>
      </c>
      <c r="BI227" s="71">
        <v>2642</v>
      </c>
      <c r="BJ227" s="72">
        <v>2581</v>
      </c>
      <c r="BK227" s="72">
        <v>2625</v>
      </c>
      <c r="BL227" s="72">
        <v>2597</v>
      </c>
      <c r="BM227" s="72">
        <v>2703</v>
      </c>
      <c r="BN227" s="73">
        <v>2704</v>
      </c>
      <c r="BO227" s="71">
        <v>3658.2</v>
      </c>
      <c r="BP227" s="72">
        <v>3600</v>
      </c>
      <c r="BQ227" s="72">
        <v>3778</v>
      </c>
      <c r="BR227" s="72">
        <v>3579</v>
      </c>
      <c r="BS227" s="72">
        <v>3691</v>
      </c>
      <c r="BT227" s="73">
        <v>3643</v>
      </c>
      <c r="BU227" s="71"/>
      <c r="BV227" s="72"/>
      <c r="BW227" s="72"/>
      <c r="BX227" s="72"/>
      <c r="BY227" s="72"/>
      <c r="BZ227" s="73"/>
      <c r="CA227" s="110">
        <v>-0.4406715316699783</v>
      </c>
      <c r="CB227" s="76">
        <v>-2.7083303539196857</v>
      </c>
      <c r="CC227" s="76">
        <v>0.26783303669206671</v>
      </c>
      <c r="CD227" s="76">
        <v>-1.5978216260794764</v>
      </c>
      <c r="CE227" s="76">
        <v>2.433325055980462</v>
      </c>
      <c r="CF227" s="77">
        <v>-0.59836377102329141</v>
      </c>
    </row>
    <row r="228" spans="1:84" ht="12" customHeight="1">
      <c r="A228" s="1"/>
      <c r="B228" s="64">
        <v>216</v>
      </c>
      <c r="C228" s="65">
        <v>10</v>
      </c>
      <c r="D228" s="66" t="s">
        <v>14</v>
      </c>
      <c r="E228" s="69" t="s">
        <v>163</v>
      </c>
      <c r="F228" s="70" t="s">
        <v>81</v>
      </c>
      <c r="G228" s="71">
        <v>2501.3560975609757</v>
      </c>
      <c r="H228" s="72">
        <v>746.28292682926838</v>
      </c>
      <c r="I228" s="72">
        <v>746.28292682926838</v>
      </c>
      <c r="J228" s="72">
        <v>1008.790243902439</v>
      </c>
      <c r="K228" s="72">
        <v>0</v>
      </c>
      <c r="L228" s="73"/>
      <c r="M228" s="71">
        <v>6253.3902439024387</v>
      </c>
      <c r="N228" s="72">
        <v>1865.7073170731708</v>
      </c>
      <c r="O228" s="72">
        <v>1865.7073170731708</v>
      </c>
      <c r="P228" s="72">
        <v>2521.9756097560976</v>
      </c>
      <c r="Q228" s="72">
        <v>0</v>
      </c>
      <c r="R228" s="73"/>
      <c r="S228" s="71">
        <v>738.4</v>
      </c>
      <c r="T228" s="72">
        <v>712</v>
      </c>
      <c r="U228" s="72">
        <v>745</v>
      </c>
      <c r="V228" s="72">
        <v>732</v>
      </c>
      <c r="W228" s="72">
        <v>752</v>
      </c>
      <c r="X228" s="73">
        <v>751</v>
      </c>
      <c r="Y228" s="71">
        <v>739.4</v>
      </c>
      <c r="Z228" s="72">
        <v>744</v>
      </c>
      <c r="AA228" s="72">
        <v>730</v>
      </c>
      <c r="AB228" s="72">
        <v>728</v>
      </c>
      <c r="AC228" s="72">
        <v>773</v>
      </c>
      <c r="AD228" s="73">
        <v>722</v>
      </c>
      <c r="AE228" s="71">
        <v>1003.2</v>
      </c>
      <c r="AF228" s="72">
        <v>996</v>
      </c>
      <c r="AG228" s="72">
        <v>1023</v>
      </c>
      <c r="AH228" s="72">
        <v>983</v>
      </c>
      <c r="AI228" s="72">
        <v>1024</v>
      </c>
      <c r="AJ228" s="73">
        <v>990</v>
      </c>
      <c r="AK228" s="71">
        <v>0</v>
      </c>
      <c r="AL228" s="72">
        <v>0</v>
      </c>
      <c r="AM228" s="72">
        <v>0</v>
      </c>
      <c r="AN228" s="72">
        <v>0</v>
      </c>
      <c r="AO228" s="72">
        <v>0</v>
      </c>
      <c r="AP228" s="73">
        <v>0</v>
      </c>
      <c r="AQ228" s="71"/>
      <c r="AR228" s="72"/>
      <c r="AS228" s="72"/>
      <c r="AT228" s="72"/>
      <c r="AU228" s="72"/>
      <c r="AV228" s="73"/>
      <c r="AW228" s="75">
        <v>-0.81380246422428915</v>
      </c>
      <c r="AX228" s="76">
        <v>-1.9731735760894598</v>
      </c>
      <c r="AY228" s="76">
        <v>-0.13417112278608645</v>
      </c>
      <c r="AZ228" s="76">
        <v>-2.3329784039096912</v>
      </c>
      <c r="BA228" s="76">
        <v>1.9047229015285216</v>
      </c>
      <c r="BB228" s="77">
        <v>-1.533412119864741</v>
      </c>
      <c r="BC228" s="71">
        <v>1853.2</v>
      </c>
      <c r="BD228" s="72">
        <v>1811</v>
      </c>
      <c r="BE228" s="72">
        <v>1775</v>
      </c>
      <c r="BF228" s="72">
        <v>1846</v>
      </c>
      <c r="BG228" s="72">
        <v>1881</v>
      </c>
      <c r="BH228" s="73">
        <v>1953</v>
      </c>
      <c r="BI228" s="71">
        <v>1918.8</v>
      </c>
      <c r="BJ228" s="72">
        <v>1951</v>
      </c>
      <c r="BK228" s="72">
        <v>1965</v>
      </c>
      <c r="BL228" s="72">
        <v>1927</v>
      </c>
      <c r="BM228" s="72">
        <v>1900</v>
      </c>
      <c r="BN228" s="73">
        <v>1851</v>
      </c>
      <c r="BO228" s="71">
        <v>2511.1999999999998</v>
      </c>
      <c r="BP228" s="72">
        <v>2583</v>
      </c>
      <c r="BQ228" s="72">
        <v>2350</v>
      </c>
      <c r="BR228" s="72">
        <v>2588</v>
      </c>
      <c r="BS228" s="72">
        <v>2505</v>
      </c>
      <c r="BT228" s="73">
        <v>2530</v>
      </c>
      <c r="BU228" s="71"/>
      <c r="BV228" s="72"/>
      <c r="BW228" s="72"/>
      <c r="BX228" s="72"/>
      <c r="BY228" s="72"/>
      <c r="BZ228" s="73"/>
      <c r="CA228" s="110">
        <v>0.4766975182242561</v>
      </c>
      <c r="CB228" s="76">
        <v>1.464961445303814</v>
      </c>
      <c r="CC228" s="76">
        <v>-2.6128266033254133</v>
      </c>
      <c r="CD228" s="76">
        <v>1.7208226561981954</v>
      </c>
      <c r="CE228" s="76">
        <v>0.52147323013078672</v>
      </c>
      <c r="CF228" s="77">
        <v>1.2890568628139309</v>
      </c>
    </row>
    <row r="229" spans="1:84" ht="12" customHeight="1">
      <c r="A229" s="1"/>
      <c r="B229" s="64">
        <v>217</v>
      </c>
      <c r="C229" s="65">
        <v>10</v>
      </c>
      <c r="D229" s="66" t="s">
        <v>14</v>
      </c>
      <c r="E229" s="69" t="s">
        <v>164</v>
      </c>
      <c r="F229" s="70" t="s">
        <v>81</v>
      </c>
      <c r="G229" s="71">
        <v>4002.1697560975608</v>
      </c>
      <c r="H229" s="72">
        <v>746.28292682926838</v>
      </c>
      <c r="I229" s="72">
        <v>746.28292682926838</v>
      </c>
      <c r="J229" s="72">
        <v>1008.790243902439</v>
      </c>
      <c r="K229" s="72">
        <v>1500.8136585365853</v>
      </c>
      <c r="L229" s="73"/>
      <c r="M229" s="71">
        <v>10005.424390243901</v>
      </c>
      <c r="N229" s="72">
        <v>1865.7073170731708</v>
      </c>
      <c r="O229" s="72">
        <v>1865.7073170731708</v>
      </c>
      <c r="P229" s="72">
        <v>2521.9756097560976</v>
      </c>
      <c r="Q229" s="72">
        <v>3752.0341463414634</v>
      </c>
      <c r="R229" s="73"/>
      <c r="S229" s="71">
        <v>741.6</v>
      </c>
      <c r="T229" s="72">
        <v>744</v>
      </c>
      <c r="U229" s="72">
        <v>725</v>
      </c>
      <c r="V229" s="72">
        <v>707</v>
      </c>
      <c r="W229" s="72">
        <v>763</v>
      </c>
      <c r="X229" s="73">
        <v>769</v>
      </c>
      <c r="Y229" s="71">
        <v>752.4</v>
      </c>
      <c r="Z229" s="72">
        <v>793</v>
      </c>
      <c r="AA229" s="72">
        <v>704</v>
      </c>
      <c r="AB229" s="72">
        <v>747</v>
      </c>
      <c r="AC229" s="72">
        <v>785</v>
      </c>
      <c r="AD229" s="73">
        <v>733</v>
      </c>
      <c r="AE229" s="71">
        <v>1034.4000000000001</v>
      </c>
      <c r="AF229" s="72">
        <v>1027</v>
      </c>
      <c r="AG229" s="72">
        <v>1024</v>
      </c>
      <c r="AH229" s="72">
        <v>986</v>
      </c>
      <c r="AI229" s="72">
        <v>1066</v>
      </c>
      <c r="AJ229" s="73">
        <v>1069</v>
      </c>
      <c r="AK229" s="71">
        <v>1497</v>
      </c>
      <c r="AL229" s="72">
        <v>1478</v>
      </c>
      <c r="AM229" s="72">
        <v>1448</v>
      </c>
      <c r="AN229" s="72">
        <v>1565</v>
      </c>
      <c r="AO229" s="72">
        <v>1421</v>
      </c>
      <c r="AP229" s="73">
        <v>1573</v>
      </c>
      <c r="AQ229" s="71"/>
      <c r="AR229" s="72"/>
      <c r="AS229" s="72"/>
      <c r="AT229" s="72"/>
      <c r="AU229" s="72"/>
      <c r="AV229" s="73"/>
      <c r="AW229" s="75">
        <v>0.58044124357909954</v>
      </c>
      <c r="AX229" s="76">
        <v>0.99521625342742226</v>
      </c>
      <c r="AY229" s="76">
        <v>-2.5278726856456379</v>
      </c>
      <c r="AZ229" s="76">
        <v>7.0717737500447519E-2</v>
      </c>
      <c r="BA229" s="76">
        <v>0.8203111287925724</v>
      </c>
      <c r="BB229" s="77">
        <v>3.5438337838206824</v>
      </c>
      <c r="BC229" s="71">
        <v>1890</v>
      </c>
      <c r="BD229" s="72">
        <v>1927</v>
      </c>
      <c r="BE229" s="72">
        <v>1792</v>
      </c>
      <c r="BF229" s="72">
        <v>1941</v>
      </c>
      <c r="BG229" s="72">
        <v>1845</v>
      </c>
      <c r="BH229" s="73">
        <v>1945</v>
      </c>
      <c r="BI229" s="71">
        <v>1877</v>
      </c>
      <c r="BJ229" s="72">
        <v>1789</v>
      </c>
      <c r="BK229" s="72">
        <v>1936</v>
      </c>
      <c r="BL229" s="72">
        <v>1880</v>
      </c>
      <c r="BM229" s="72">
        <v>1880</v>
      </c>
      <c r="BN229" s="73">
        <v>1900</v>
      </c>
      <c r="BO229" s="71">
        <v>1982</v>
      </c>
      <c r="BP229" s="72">
        <v>1886</v>
      </c>
      <c r="BQ229" s="72">
        <v>2033</v>
      </c>
      <c r="BR229" s="72">
        <v>2035</v>
      </c>
      <c r="BS229" s="72">
        <v>2042</v>
      </c>
      <c r="BT229" s="73">
        <v>1914</v>
      </c>
      <c r="BU229" s="71">
        <v>3715.4</v>
      </c>
      <c r="BV229" s="72">
        <v>3667</v>
      </c>
      <c r="BW229" s="72">
        <v>3743</v>
      </c>
      <c r="BX229" s="72">
        <v>3783</v>
      </c>
      <c r="BY229" s="72">
        <v>3726</v>
      </c>
      <c r="BZ229" s="73">
        <v>3658</v>
      </c>
      <c r="CA229" s="110">
        <v>-5.4073107660625013</v>
      </c>
      <c r="CB229" s="76">
        <v>-7.3602514148422777</v>
      </c>
      <c r="CC229" s="76">
        <v>-5.0115254554602418</v>
      </c>
      <c r="CD229" s="76">
        <v>-3.6622573511344014</v>
      </c>
      <c r="CE229" s="76">
        <v>-5.1214658195164242</v>
      </c>
      <c r="CF229" s="77">
        <v>-5.8810537893591253</v>
      </c>
    </row>
    <row r="230" spans="1:84" ht="12" customHeight="1">
      <c r="A230" s="1"/>
      <c r="B230" s="64">
        <v>218</v>
      </c>
      <c r="C230" s="65">
        <v>10</v>
      </c>
      <c r="D230" s="66" t="s">
        <v>14</v>
      </c>
      <c r="E230" s="69" t="s">
        <v>165</v>
      </c>
      <c r="F230" s="70" t="s">
        <v>81</v>
      </c>
      <c r="G230" s="71">
        <v>3001.6273170731711</v>
      </c>
      <c r="H230" s="72">
        <v>895.53951219512203</v>
      </c>
      <c r="I230" s="72">
        <v>895.53951219512203</v>
      </c>
      <c r="J230" s="72">
        <v>1210.5482926829268</v>
      </c>
      <c r="K230" s="72">
        <v>0</v>
      </c>
      <c r="L230" s="73"/>
      <c r="M230" s="71">
        <v>9004.8819512195132</v>
      </c>
      <c r="N230" s="72">
        <v>2686.6185365853662</v>
      </c>
      <c r="O230" s="72">
        <v>2686.6185365853662</v>
      </c>
      <c r="P230" s="72">
        <v>3631.6448780487804</v>
      </c>
      <c r="Q230" s="72">
        <v>0</v>
      </c>
      <c r="R230" s="73"/>
      <c r="S230" s="71">
        <v>910.2</v>
      </c>
      <c r="T230" s="72">
        <v>921</v>
      </c>
      <c r="U230" s="72">
        <v>933</v>
      </c>
      <c r="V230" s="72">
        <v>886</v>
      </c>
      <c r="W230" s="72">
        <v>909</v>
      </c>
      <c r="X230" s="73">
        <v>902</v>
      </c>
      <c r="Y230" s="71">
        <v>925.2</v>
      </c>
      <c r="Z230" s="72">
        <v>937</v>
      </c>
      <c r="AA230" s="72">
        <v>943</v>
      </c>
      <c r="AB230" s="72">
        <v>890</v>
      </c>
      <c r="AC230" s="72">
        <v>934</v>
      </c>
      <c r="AD230" s="73">
        <v>922</v>
      </c>
      <c r="AE230" s="71">
        <v>1220.2</v>
      </c>
      <c r="AF230" s="72">
        <v>1227</v>
      </c>
      <c r="AG230" s="72">
        <v>1224</v>
      </c>
      <c r="AH230" s="72">
        <v>1210</v>
      </c>
      <c r="AI230" s="72">
        <v>1202</v>
      </c>
      <c r="AJ230" s="73">
        <v>1238</v>
      </c>
      <c r="AK230" s="71">
        <v>0</v>
      </c>
      <c r="AL230" s="72">
        <v>0</v>
      </c>
      <c r="AM230" s="72">
        <v>0</v>
      </c>
      <c r="AN230" s="72">
        <v>0</v>
      </c>
      <c r="AO230" s="72">
        <v>0</v>
      </c>
      <c r="AP230" s="73">
        <v>0</v>
      </c>
      <c r="AQ230" s="71"/>
      <c r="AR230" s="72"/>
      <c r="AS230" s="72"/>
      <c r="AT230" s="72"/>
      <c r="AU230" s="72"/>
      <c r="AV230" s="73"/>
      <c r="AW230" s="75">
        <v>1.7981140636558868</v>
      </c>
      <c r="AX230" s="76">
        <v>2.7775827616109305</v>
      </c>
      <c r="AY230" s="76">
        <v>3.2773116891390286</v>
      </c>
      <c r="AZ230" s="76">
        <v>-0.52062816007447665</v>
      </c>
      <c r="BA230" s="76">
        <v>1.4449722882026839</v>
      </c>
      <c r="BB230" s="77">
        <v>2.0113317394011787</v>
      </c>
      <c r="BC230" s="71">
        <v>2665</v>
      </c>
      <c r="BD230" s="72">
        <v>2580</v>
      </c>
      <c r="BE230" s="72">
        <v>2626</v>
      </c>
      <c r="BF230" s="72">
        <v>2685</v>
      </c>
      <c r="BG230" s="72">
        <v>2830</v>
      </c>
      <c r="BH230" s="73">
        <v>2604</v>
      </c>
      <c r="BI230" s="71">
        <v>2642</v>
      </c>
      <c r="BJ230" s="72">
        <v>2581</v>
      </c>
      <c r="BK230" s="72">
        <v>2625</v>
      </c>
      <c r="BL230" s="72">
        <v>2597</v>
      </c>
      <c r="BM230" s="72">
        <v>2703</v>
      </c>
      <c r="BN230" s="73">
        <v>2704</v>
      </c>
      <c r="BO230" s="71">
        <v>3658.2</v>
      </c>
      <c r="BP230" s="72">
        <v>3600</v>
      </c>
      <c r="BQ230" s="72">
        <v>3778</v>
      </c>
      <c r="BR230" s="72">
        <v>3579</v>
      </c>
      <c r="BS230" s="72">
        <v>3691</v>
      </c>
      <c r="BT230" s="73">
        <v>3643</v>
      </c>
      <c r="BU230" s="71"/>
      <c r="BV230" s="72"/>
      <c r="BW230" s="72"/>
      <c r="BX230" s="72"/>
      <c r="BY230" s="72"/>
      <c r="BZ230" s="73"/>
      <c r="CA230" s="110">
        <v>-0.4406715316699783</v>
      </c>
      <c r="CB230" s="76">
        <v>-2.7083303539196857</v>
      </c>
      <c r="CC230" s="76">
        <v>0.26783303669206671</v>
      </c>
      <c r="CD230" s="76">
        <v>-1.5978216260794764</v>
      </c>
      <c r="CE230" s="76">
        <v>2.433325055980462</v>
      </c>
      <c r="CF230" s="77">
        <v>-0.59836377102329141</v>
      </c>
    </row>
    <row r="231" spans="1:84" ht="12" customHeight="1">
      <c r="A231" s="1"/>
      <c r="B231" s="64">
        <v>219</v>
      </c>
      <c r="C231" s="65">
        <v>10</v>
      </c>
      <c r="D231" s="66" t="s">
        <v>14</v>
      </c>
      <c r="E231" s="69" t="s">
        <v>155</v>
      </c>
      <c r="F231" s="70" t="s">
        <v>81</v>
      </c>
      <c r="G231" s="71">
        <v>2501.3560975609757</v>
      </c>
      <c r="H231" s="72">
        <v>746.28292682926838</v>
      </c>
      <c r="I231" s="72">
        <v>746.28292682926838</v>
      </c>
      <c r="J231" s="72">
        <v>1008.790243902439</v>
      </c>
      <c r="K231" s="72">
        <v>0</v>
      </c>
      <c r="L231" s="73"/>
      <c r="M231" s="71">
        <v>7161.3014634146348</v>
      </c>
      <c r="N231" s="72">
        <v>1865.7073170731708</v>
      </c>
      <c r="O231" s="72">
        <v>1865.7073170731708</v>
      </c>
      <c r="P231" s="72">
        <v>3429.8868292682928</v>
      </c>
      <c r="Q231" s="72">
        <v>0</v>
      </c>
      <c r="R231" s="73"/>
      <c r="S231" s="71">
        <v>738.4</v>
      </c>
      <c r="T231" s="72">
        <v>712</v>
      </c>
      <c r="U231" s="72">
        <v>745</v>
      </c>
      <c r="V231" s="72">
        <v>732</v>
      </c>
      <c r="W231" s="72">
        <v>752</v>
      </c>
      <c r="X231" s="73">
        <v>751</v>
      </c>
      <c r="Y231" s="71">
        <v>739.4</v>
      </c>
      <c r="Z231" s="72">
        <v>744</v>
      </c>
      <c r="AA231" s="72">
        <v>730</v>
      </c>
      <c r="AB231" s="72">
        <v>728</v>
      </c>
      <c r="AC231" s="72">
        <v>773</v>
      </c>
      <c r="AD231" s="73">
        <v>722</v>
      </c>
      <c r="AE231" s="71">
        <v>1003.2</v>
      </c>
      <c r="AF231" s="72">
        <v>996</v>
      </c>
      <c r="AG231" s="72">
        <v>1023</v>
      </c>
      <c r="AH231" s="72">
        <v>983</v>
      </c>
      <c r="AI231" s="72">
        <v>1024</v>
      </c>
      <c r="AJ231" s="73">
        <v>990</v>
      </c>
      <c r="AK231" s="71">
        <v>0</v>
      </c>
      <c r="AL231" s="72">
        <v>0</v>
      </c>
      <c r="AM231" s="72">
        <v>0</v>
      </c>
      <c r="AN231" s="72">
        <v>0</v>
      </c>
      <c r="AO231" s="72">
        <v>0</v>
      </c>
      <c r="AP231" s="73">
        <v>0</v>
      </c>
      <c r="AQ231" s="71"/>
      <c r="AR231" s="72"/>
      <c r="AS231" s="72"/>
      <c r="AT231" s="72"/>
      <c r="AU231" s="72"/>
      <c r="AV231" s="73"/>
      <c r="AW231" s="75">
        <v>-0.81380246422428915</v>
      </c>
      <c r="AX231" s="76">
        <v>-1.9731735760894598</v>
      </c>
      <c r="AY231" s="76">
        <v>-0.13417112278608645</v>
      </c>
      <c r="AZ231" s="76">
        <v>-2.3329784039096912</v>
      </c>
      <c r="BA231" s="76">
        <v>1.9047229015285216</v>
      </c>
      <c r="BB231" s="77">
        <v>-1.533412119864741</v>
      </c>
      <c r="BC231" s="71">
        <v>1845.6</v>
      </c>
      <c r="BD231" s="72">
        <v>1889</v>
      </c>
      <c r="BE231" s="72">
        <v>1880</v>
      </c>
      <c r="BF231" s="72">
        <v>1839</v>
      </c>
      <c r="BG231" s="72">
        <v>1756</v>
      </c>
      <c r="BH231" s="73">
        <v>1864</v>
      </c>
      <c r="BI231" s="71">
        <v>1840.2</v>
      </c>
      <c r="BJ231" s="72">
        <v>1881</v>
      </c>
      <c r="BK231" s="72">
        <v>1814</v>
      </c>
      <c r="BL231" s="72">
        <v>1774</v>
      </c>
      <c r="BM231" s="72">
        <v>1832</v>
      </c>
      <c r="BN231" s="73">
        <v>1900</v>
      </c>
      <c r="BO231" s="71">
        <v>3479.4</v>
      </c>
      <c r="BP231" s="72">
        <v>3655</v>
      </c>
      <c r="BQ231" s="72">
        <v>3286</v>
      </c>
      <c r="BR231" s="72">
        <v>3441</v>
      </c>
      <c r="BS231" s="72">
        <v>3549</v>
      </c>
      <c r="BT231" s="73">
        <v>3466</v>
      </c>
      <c r="BU231" s="71"/>
      <c r="BV231" s="72"/>
      <c r="BW231" s="72"/>
      <c r="BX231" s="72"/>
      <c r="BY231" s="72"/>
      <c r="BZ231" s="73"/>
      <c r="CA231" s="110">
        <v>5.4438939699474886E-2</v>
      </c>
      <c r="CB231" s="76">
        <v>3.6822711337113345</v>
      </c>
      <c r="CC231" s="76">
        <v>-2.5316831631912229</v>
      </c>
      <c r="CD231" s="76">
        <v>-1.4983514374141693</v>
      </c>
      <c r="CE231" s="76">
        <v>-0.33934423147503612</v>
      </c>
      <c r="CF231" s="77">
        <v>0.95930239686639052</v>
      </c>
    </row>
    <row r="232" spans="1:84" ht="12" customHeight="1">
      <c r="A232" s="1"/>
      <c r="B232" s="64">
        <v>220</v>
      </c>
      <c r="C232" s="65">
        <v>10</v>
      </c>
      <c r="D232" s="66" t="s">
        <v>14</v>
      </c>
      <c r="E232" s="69" t="s">
        <v>156</v>
      </c>
      <c r="F232" s="70" t="s">
        <v>81</v>
      </c>
      <c r="G232" s="71">
        <v>4002.1697560975608</v>
      </c>
      <c r="H232" s="72">
        <v>746.28292682926838</v>
      </c>
      <c r="I232" s="72">
        <v>746.28292682926838</v>
      </c>
      <c r="J232" s="72">
        <v>1008.790243902439</v>
      </c>
      <c r="K232" s="72">
        <v>1500.8136585365853</v>
      </c>
      <c r="L232" s="73"/>
      <c r="M232" s="71">
        <v>11356.15668292683</v>
      </c>
      <c r="N232" s="72">
        <v>1865.7073170731708</v>
      </c>
      <c r="O232" s="72">
        <v>1865.7073170731708</v>
      </c>
      <c r="P232" s="72">
        <v>2521.9756097560976</v>
      </c>
      <c r="Q232" s="72">
        <v>5102.7664390243908</v>
      </c>
      <c r="R232" s="73"/>
      <c r="S232" s="71">
        <v>741.6</v>
      </c>
      <c r="T232" s="72">
        <v>744</v>
      </c>
      <c r="U232" s="72">
        <v>725</v>
      </c>
      <c r="V232" s="72">
        <v>707</v>
      </c>
      <c r="W232" s="72">
        <v>763</v>
      </c>
      <c r="X232" s="73">
        <v>769</v>
      </c>
      <c r="Y232" s="71">
        <v>752.4</v>
      </c>
      <c r="Z232" s="72">
        <v>793</v>
      </c>
      <c r="AA232" s="72">
        <v>704</v>
      </c>
      <c r="AB232" s="72">
        <v>747</v>
      </c>
      <c r="AC232" s="72">
        <v>785</v>
      </c>
      <c r="AD232" s="73">
        <v>733</v>
      </c>
      <c r="AE232" s="71">
        <v>1034.4000000000001</v>
      </c>
      <c r="AF232" s="72">
        <v>1027</v>
      </c>
      <c r="AG232" s="72">
        <v>1024</v>
      </c>
      <c r="AH232" s="72">
        <v>986</v>
      </c>
      <c r="AI232" s="72">
        <v>1066</v>
      </c>
      <c r="AJ232" s="73">
        <v>1069</v>
      </c>
      <c r="AK232" s="71">
        <v>1497</v>
      </c>
      <c r="AL232" s="72">
        <v>1478</v>
      </c>
      <c r="AM232" s="72">
        <v>1448</v>
      </c>
      <c r="AN232" s="72">
        <v>1565</v>
      </c>
      <c r="AO232" s="72">
        <v>1421</v>
      </c>
      <c r="AP232" s="73">
        <v>1573</v>
      </c>
      <c r="AQ232" s="71"/>
      <c r="AR232" s="72"/>
      <c r="AS232" s="72"/>
      <c r="AT232" s="72"/>
      <c r="AU232" s="72"/>
      <c r="AV232" s="73"/>
      <c r="AW232" s="75">
        <v>0.58044124357909954</v>
      </c>
      <c r="AX232" s="76">
        <v>0.99521625342742226</v>
      </c>
      <c r="AY232" s="76">
        <v>-2.5278726856456379</v>
      </c>
      <c r="AZ232" s="76">
        <v>7.0717737500447519E-2</v>
      </c>
      <c r="BA232" s="76">
        <v>0.8203111287925724</v>
      </c>
      <c r="BB232" s="77">
        <v>3.5438337838206824</v>
      </c>
      <c r="BC232" s="71">
        <v>1834.6</v>
      </c>
      <c r="BD232" s="72">
        <v>1836</v>
      </c>
      <c r="BE232" s="72">
        <v>1783</v>
      </c>
      <c r="BF232" s="72">
        <v>1948</v>
      </c>
      <c r="BG232" s="72">
        <v>1858</v>
      </c>
      <c r="BH232" s="73">
        <v>1748</v>
      </c>
      <c r="BI232" s="71">
        <v>1882.8</v>
      </c>
      <c r="BJ232" s="72">
        <v>1841</v>
      </c>
      <c r="BK232" s="72">
        <v>1946</v>
      </c>
      <c r="BL232" s="72">
        <v>1956</v>
      </c>
      <c r="BM232" s="72">
        <v>1900</v>
      </c>
      <c r="BN232" s="73">
        <v>1771</v>
      </c>
      <c r="BO232" s="71">
        <v>2035</v>
      </c>
      <c r="BP232" s="72">
        <v>2012</v>
      </c>
      <c r="BQ232" s="72">
        <v>2119</v>
      </c>
      <c r="BR232" s="72">
        <v>2064</v>
      </c>
      <c r="BS232" s="72">
        <v>1979</v>
      </c>
      <c r="BT232" s="73">
        <v>2001</v>
      </c>
      <c r="BU232" s="71">
        <v>5337.8</v>
      </c>
      <c r="BV232" s="72">
        <v>5092</v>
      </c>
      <c r="BW232" s="72">
        <v>5373</v>
      </c>
      <c r="BX232" s="72">
        <v>5402</v>
      </c>
      <c r="BY232" s="72">
        <v>5521</v>
      </c>
      <c r="BZ232" s="73">
        <v>5301</v>
      </c>
      <c r="CA232" s="110">
        <v>-2.3419603159110736</v>
      </c>
      <c r="CB232" s="76">
        <v>-5.064712463782195</v>
      </c>
      <c r="CC232" s="76">
        <v>-1.1901621886745262</v>
      </c>
      <c r="CD232" s="76">
        <v>0.12190142721419939</v>
      </c>
      <c r="CE232" s="76">
        <v>-0.86434773372229268</v>
      </c>
      <c r="CF232" s="77">
        <v>-4.7124806205905978</v>
      </c>
    </row>
    <row r="233" spans="1:84" ht="12" customHeight="1">
      <c r="A233" s="1"/>
      <c r="B233" s="64">
        <v>221</v>
      </c>
      <c r="C233" s="65">
        <v>10</v>
      </c>
      <c r="D233" s="66" t="s">
        <v>14</v>
      </c>
      <c r="E233" s="69" t="s">
        <v>157</v>
      </c>
      <c r="F233" s="70" t="s">
        <v>81</v>
      </c>
      <c r="G233" s="71">
        <v>3001.6273170731711</v>
      </c>
      <c r="H233" s="72">
        <v>895.53951219512203</v>
      </c>
      <c r="I233" s="72">
        <v>895.53951219512203</v>
      </c>
      <c r="J233" s="72">
        <v>1210.5482926829268</v>
      </c>
      <c r="K233" s="72">
        <v>0</v>
      </c>
      <c r="L233" s="73"/>
      <c r="M233" s="71">
        <v>10312.274107317073</v>
      </c>
      <c r="N233" s="72">
        <v>2686.6185365853662</v>
      </c>
      <c r="O233" s="72">
        <v>2686.6185365853662</v>
      </c>
      <c r="P233" s="72">
        <v>4939.0370341463413</v>
      </c>
      <c r="Q233" s="72">
        <v>0</v>
      </c>
      <c r="R233" s="73"/>
      <c r="S233" s="71">
        <v>910.2</v>
      </c>
      <c r="T233" s="72">
        <v>921</v>
      </c>
      <c r="U233" s="72">
        <v>933</v>
      </c>
      <c r="V233" s="72">
        <v>886</v>
      </c>
      <c r="W233" s="72">
        <v>909</v>
      </c>
      <c r="X233" s="73">
        <v>902</v>
      </c>
      <c r="Y233" s="71">
        <v>925.2</v>
      </c>
      <c r="Z233" s="72">
        <v>937</v>
      </c>
      <c r="AA233" s="72">
        <v>943</v>
      </c>
      <c r="AB233" s="72">
        <v>890</v>
      </c>
      <c r="AC233" s="72">
        <v>934</v>
      </c>
      <c r="AD233" s="73">
        <v>922</v>
      </c>
      <c r="AE233" s="71">
        <v>1220.2</v>
      </c>
      <c r="AF233" s="72">
        <v>1227</v>
      </c>
      <c r="AG233" s="72">
        <v>1224</v>
      </c>
      <c r="AH233" s="72">
        <v>1210</v>
      </c>
      <c r="AI233" s="72">
        <v>1202</v>
      </c>
      <c r="AJ233" s="73">
        <v>1238</v>
      </c>
      <c r="AK233" s="71">
        <v>0</v>
      </c>
      <c r="AL233" s="72">
        <v>0</v>
      </c>
      <c r="AM233" s="72">
        <v>0</v>
      </c>
      <c r="AN233" s="72">
        <v>0</v>
      </c>
      <c r="AO233" s="72">
        <v>0</v>
      </c>
      <c r="AP233" s="73">
        <v>0</v>
      </c>
      <c r="AQ233" s="71"/>
      <c r="AR233" s="72"/>
      <c r="AS233" s="72"/>
      <c r="AT233" s="72"/>
      <c r="AU233" s="72"/>
      <c r="AV233" s="73"/>
      <c r="AW233" s="75">
        <v>1.7981140636558868</v>
      </c>
      <c r="AX233" s="76">
        <v>2.7775827616109305</v>
      </c>
      <c r="AY233" s="76">
        <v>3.2773116891390286</v>
      </c>
      <c r="AZ233" s="76">
        <v>-0.52062816007447665</v>
      </c>
      <c r="BA233" s="76">
        <v>1.4449722882026839</v>
      </c>
      <c r="BB233" s="77">
        <v>2.0113317394011787</v>
      </c>
      <c r="BC233" s="71">
        <v>2747</v>
      </c>
      <c r="BD233" s="72">
        <v>2785</v>
      </c>
      <c r="BE233" s="72">
        <v>2685</v>
      </c>
      <c r="BF233" s="72">
        <v>2768</v>
      </c>
      <c r="BG233" s="72">
        <v>2720</v>
      </c>
      <c r="BH233" s="73">
        <v>2777</v>
      </c>
      <c r="BI233" s="71">
        <v>2654.4</v>
      </c>
      <c r="BJ233" s="72">
        <v>2862</v>
      </c>
      <c r="BK233" s="72">
        <v>2549</v>
      </c>
      <c r="BL233" s="72">
        <v>2773</v>
      </c>
      <c r="BM233" s="72">
        <v>2506</v>
      </c>
      <c r="BN233" s="73">
        <v>2582</v>
      </c>
      <c r="BO233" s="71">
        <v>4974.3999999999996</v>
      </c>
      <c r="BP233" s="72">
        <v>4820</v>
      </c>
      <c r="BQ233" s="72">
        <v>4996</v>
      </c>
      <c r="BR233" s="72">
        <v>5120</v>
      </c>
      <c r="BS233" s="72">
        <v>4915</v>
      </c>
      <c r="BT233" s="73">
        <v>5021</v>
      </c>
      <c r="BU233" s="71"/>
      <c r="BV233" s="72"/>
      <c r="BW233" s="72"/>
      <c r="BX233" s="72"/>
      <c r="BY233" s="72"/>
      <c r="BZ233" s="73"/>
      <c r="CA233" s="110">
        <v>0.61602215012741546</v>
      </c>
      <c r="CB233" s="76">
        <v>1.5004051586753553</v>
      </c>
      <c r="CC233" s="76">
        <v>-0.79782700169592768</v>
      </c>
      <c r="CD233" s="76">
        <v>3.3816584882619516</v>
      </c>
      <c r="CE233" s="76">
        <v>-1.6608762095990603</v>
      </c>
      <c r="CF233" s="77">
        <v>0.65675031499474734</v>
      </c>
    </row>
    <row r="234" spans="1:84" ht="12" customHeight="1">
      <c r="A234" s="1"/>
      <c r="B234" s="64">
        <v>222</v>
      </c>
      <c r="C234" s="65">
        <v>10</v>
      </c>
      <c r="D234" s="66" t="s">
        <v>14</v>
      </c>
      <c r="E234" s="69" t="s">
        <v>161</v>
      </c>
      <c r="F234" s="70" t="s">
        <v>81</v>
      </c>
      <c r="G234" s="71">
        <v>4002.1697560975608</v>
      </c>
      <c r="H234" s="72">
        <v>746.28292682926838</v>
      </c>
      <c r="I234" s="72">
        <v>746.28292682926838</v>
      </c>
      <c r="J234" s="72">
        <v>1008.790243902439</v>
      </c>
      <c r="K234" s="72">
        <v>1500.8136585365853</v>
      </c>
      <c r="L234" s="73"/>
      <c r="M234" s="71">
        <v>8004.3395121951216</v>
      </c>
      <c r="N234" s="72">
        <v>1492.5658536585368</v>
      </c>
      <c r="O234" s="72">
        <v>1492.5658536585368</v>
      </c>
      <c r="P234" s="72">
        <v>2017.580487804878</v>
      </c>
      <c r="Q234" s="72">
        <v>3001.6273170731706</v>
      </c>
      <c r="R234" s="73"/>
      <c r="S234" s="71">
        <v>741.6</v>
      </c>
      <c r="T234" s="72">
        <v>744</v>
      </c>
      <c r="U234" s="72">
        <v>725</v>
      </c>
      <c r="V234" s="72">
        <v>707</v>
      </c>
      <c r="W234" s="72">
        <v>763</v>
      </c>
      <c r="X234" s="73">
        <v>769</v>
      </c>
      <c r="Y234" s="71">
        <v>752.4</v>
      </c>
      <c r="Z234" s="72">
        <v>793</v>
      </c>
      <c r="AA234" s="72">
        <v>704</v>
      </c>
      <c r="AB234" s="72">
        <v>747</v>
      </c>
      <c r="AC234" s="72">
        <v>785</v>
      </c>
      <c r="AD234" s="73">
        <v>733</v>
      </c>
      <c r="AE234" s="71">
        <v>1034.4000000000001</v>
      </c>
      <c r="AF234" s="72">
        <v>1027</v>
      </c>
      <c r="AG234" s="72">
        <v>1024</v>
      </c>
      <c r="AH234" s="72">
        <v>986</v>
      </c>
      <c r="AI234" s="72">
        <v>1066</v>
      </c>
      <c r="AJ234" s="73">
        <v>1069</v>
      </c>
      <c r="AK234" s="71">
        <v>1497</v>
      </c>
      <c r="AL234" s="72">
        <v>1478</v>
      </c>
      <c r="AM234" s="72">
        <v>1448</v>
      </c>
      <c r="AN234" s="72">
        <v>1565</v>
      </c>
      <c r="AO234" s="72">
        <v>1421</v>
      </c>
      <c r="AP234" s="73">
        <v>1573</v>
      </c>
      <c r="AQ234" s="71"/>
      <c r="AR234" s="72"/>
      <c r="AS234" s="72"/>
      <c r="AT234" s="72"/>
      <c r="AU234" s="72"/>
      <c r="AV234" s="73"/>
      <c r="AW234" s="75">
        <v>0.58044124357909954</v>
      </c>
      <c r="AX234" s="76">
        <v>0.99521625342742226</v>
      </c>
      <c r="AY234" s="76">
        <v>-2.5278726856456379</v>
      </c>
      <c r="AZ234" s="76">
        <v>7.0717737500447519E-2</v>
      </c>
      <c r="BA234" s="76">
        <v>0.8203111287925724</v>
      </c>
      <c r="BB234" s="77">
        <v>3.5438337838206824</v>
      </c>
      <c r="BC234" s="71"/>
      <c r="BD234" s="72"/>
      <c r="BE234" s="72"/>
      <c r="BF234" s="72"/>
      <c r="BG234" s="72"/>
      <c r="BH234" s="73"/>
      <c r="BI234" s="71"/>
      <c r="BJ234" s="72"/>
      <c r="BK234" s="72"/>
      <c r="BL234" s="72"/>
      <c r="BM234" s="72"/>
      <c r="BN234" s="73"/>
      <c r="BO234" s="71"/>
      <c r="BP234" s="72"/>
      <c r="BQ234" s="72"/>
      <c r="BR234" s="72"/>
      <c r="BS234" s="72"/>
      <c r="BT234" s="73"/>
      <c r="BU234" s="71"/>
      <c r="BV234" s="72"/>
      <c r="BW234" s="72"/>
      <c r="BX234" s="72"/>
      <c r="BY234" s="72"/>
      <c r="BZ234" s="73"/>
      <c r="CA234" s="110"/>
      <c r="CB234" s="76"/>
      <c r="CC234" s="76"/>
      <c r="CD234" s="76"/>
      <c r="CE234" s="76"/>
      <c r="CF234" s="77"/>
    </row>
    <row r="235" spans="1:84" ht="12" customHeight="1">
      <c r="A235" s="1"/>
      <c r="B235" s="64">
        <v>223</v>
      </c>
      <c r="C235" s="65">
        <v>10</v>
      </c>
      <c r="D235" s="66" t="s">
        <v>14</v>
      </c>
      <c r="E235" s="69" t="s">
        <v>99</v>
      </c>
      <c r="F235" s="70" t="s">
        <v>81</v>
      </c>
      <c r="G235" s="71">
        <v>3001.6273170731711</v>
      </c>
      <c r="H235" s="72">
        <v>895.53951219512203</v>
      </c>
      <c r="I235" s="72">
        <v>895.53951219512203</v>
      </c>
      <c r="J235" s="72">
        <v>1210.5482926829268</v>
      </c>
      <c r="K235" s="72">
        <v>0</v>
      </c>
      <c r="L235" s="73"/>
      <c r="M235" s="71">
        <v>7504.0682926829268</v>
      </c>
      <c r="N235" s="72">
        <v>2238.848780487805</v>
      </c>
      <c r="O235" s="72">
        <v>2238.848780487805</v>
      </c>
      <c r="P235" s="72">
        <v>3026.3707317073172</v>
      </c>
      <c r="Q235" s="72">
        <v>0</v>
      </c>
      <c r="R235" s="73"/>
      <c r="S235" s="71">
        <v>910.2</v>
      </c>
      <c r="T235" s="72">
        <v>921</v>
      </c>
      <c r="U235" s="72">
        <v>933</v>
      </c>
      <c r="V235" s="72">
        <v>886</v>
      </c>
      <c r="W235" s="72">
        <v>909</v>
      </c>
      <c r="X235" s="73">
        <v>902</v>
      </c>
      <c r="Y235" s="71">
        <v>925.2</v>
      </c>
      <c r="Z235" s="72">
        <v>937</v>
      </c>
      <c r="AA235" s="72">
        <v>943</v>
      </c>
      <c r="AB235" s="72">
        <v>890</v>
      </c>
      <c r="AC235" s="72">
        <v>934</v>
      </c>
      <c r="AD235" s="73">
        <v>922</v>
      </c>
      <c r="AE235" s="71">
        <v>1220.2</v>
      </c>
      <c r="AF235" s="72">
        <v>1227</v>
      </c>
      <c r="AG235" s="72">
        <v>1224</v>
      </c>
      <c r="AH235" s="72">
        <v>1210</v>
      </c>
      <c r="AI235" s="72">
        <v>1202</v>
      </c>
      <c r="AJ235" s="73">
        <v>1238</v>
      </c>
      <c r="AK235" s="71">
        <v>0</v>
      </c>
      <c r="AL235" s="72">
        <v>0</v>
      </c>
      <c r="AM235" s="72">
        <v>0</v>
      </c>
      <c r="AN235" s="72">
        <v>0</v>
      </c>
      <c r="AO235" s="72">
        <v>0</v>
      </c>
      <c r="AP235" s="73">
        <v>0</v>
      </c>
      <c r="AQ235" s="71"/>
      <c r="AR235" s="72"/>
      <c r="AS235" s="72"/>
      <c r="AT235" s="72"/>
      <c r="AU235" s="72"/>
      <c r="AV235" s="73"/>
      <c r="AW235" s="75">
        <v>1.7981140636558868</v>
      </c>
      <c r="AX235" s="76">
        <v>2.7775827616109305</v>
      </c>
      <c r="AY235" s="76">
        <v>3.2773116891390286</v>
      </c>
      <c r="AZ235" s="76">
        <v>-0.52062816007447665</v>
      </c>
      <c r="BA235" s="76">
        <v>1.4449722882026839</v>
      </c>
      <c r="BB235" s="77">
        <v>2.0113317394011787</v>
      </c>
      <c r="BC235" s="71">
        <v>2291</v>
      </c>
      <c r="BD235" s="72">
        <v>2331</v>
      </c>
      <c r="BE235" s="72">
        <v>2272</v>
      </c>
      <c r="BF235" s="72">
        <v>2282</v>
      </c>
      <c r="BG235" s="72">
        <v>2350</v>
      </c>
      <c r="BH235" s="73">
        <v>2220</v>
      </c>
      <c r="BI235" s="71">
        <v>2181.6</v>
      </c>
      <c r="BJ235" s="72">
        <v>2137</v>
      </c>
      <c r="BK235" s="72">
        <v>2143</v>
      </c>
      <c r="BL235" s="72">
        <v>2157</v>
      </c>
      <c r="BM235" s="72">
        <v>2325</v>
      </c>
      <c r="BN235" s="73">
        <v>2146</v>
      </c>
      <c r="BO235" s="71">
        <v>3065.6</v>
      </c>
      <c r="BP235" s="72">
        <v>3066</v>
      </c>
      <c r="BQ235" s="72">
        <v>3082</v>
      </c>
      <c r="BR235" s="72">
        <v>3127</v>
      </c>
      <c r="BS235" s="72">
        <v>2878</v>
      </c>
      <c r="BT235" s="73">
        <v>3175</v>
      </c>
      <c r="BU235" s="71"/>
      <c r="BV235" s="72"/>
      <c r="BW235" s="72"/>
      <c r="BX235" s="72"/>
      <c r="BY235" s="72"/>
      <c r="BZ235" s="73"/>
      <c r="CA235" s="110">
        <v>0.45484270646036773</v>
      </c>
      <c r="CB235" s="76">
        <v>0.3988730665772211</v>
      </c>
      <c r="CC235" s="76">
        <v>-9.4192808583826171E-2</v>
      </c>
      <c r="CD235" s="76">
        <v>0.82530841806784938</v>
      </c>
      <c r="CE235" s="76">
        <v>0.65206905652479552</v>
      </c>
      <c r="CF235" s="77">
        <v>0.49215579971579881</v>
      </c>
    </row>
    <row r="236" spans="1:84" ht="12" customHeight="1">
      <c r="A236" s="1"/>
      <c r="B236" s="64">
        <v>224</v>
      </c>
      <c r="C236" s="65">
        <v>10</v>
      </c>
      <c r="D236" s="66" t="s">
        <v>14</v>
      </c>
      <c r="E236" s="69" t="s">
        <v>168</v>
      </c>
      <c r="F236" s="70" t="s">
        <v>81</v>
      </c>
      <c r="G236" s="71">
        <v>2501.3560975609757</v>
      </c>
      <c r="H236" s="72">
        <v>746.28292682926838</v>
      </c>
      <c r="I236" s="72">
        <v>746.28292682926838</v>
      </c>
      <c r="J236" s="72">
        <v>1008.790243902439</v>
      </c>
      <c r="K236" s="72">
        <v>0</v>
      </c>
      <c r="L236" s="73"/>
      <c r="M236" s="71">
        <v>5002.7121951219515</v>
      </c>
      <c r="N236" s="72">
        <v>1492.5658536585368</v>
      </c>
      <c r="O236" s="72">
        <v>1492.5658536585368</v>
      </c>
      <c r="P236" s="72">
        <v>2017.580487804878</v>
      </c>
      <c r="Q236" s="72">
        <v>0</v>
      </c>
      <c r="R236" s="73"/>
      <c r="S236" s="71">
        <v>738.4</v>
      </c>
      <c r="T236" s="72">
        <v>712</v>
      </c>
      <c r="U236" s="72">
        <v>745</v>
      </c>
      <c r="V236" s="72">
        <v>732</v>
      </c>
      <c r="W236" s="72">
        <v>752</v>
      </c>
      <c r="X236" s="73">
        <v>751</v>
      </c>
      <c r="Y236" s="71">
        <v>739.4</v>
      </c>
      <c r="Z236" s="72">
        <v>744</v>
      </c>
      <c r="AA236" s="72">
        <v>730</v>
      </c>
      <c r="AB236" s="72">
        <v>728</v>
      </c>
      <c r="AC236" s="72">
        <v>773</v>
      </c>
      <c r="AD236" s="73">
        <v>722</v>
      </c>
      <c r="AE236" s="71">
        <v>1003.2</v>
      </c>
      <c r="AF236" s="72">
        <v>996</v>
      </c>
      <c r="AG236" s="72">
        <v>1023</v>
      </c>
      <c r="AH236" s="72">
        <v>983</v>
      </c>
      <c r="AI236" s="72">
        <v>1024</v>
      </c>
      <c r="AJ236" s="73">
        <v>990</v>
      </c>
      <c r="AK236" s="71">
        <v>0</v>
      </c>
      <c r="AL236" s="72">
        <v>0</v>
      </c>
      <c r="AM236" s="72">
        <v>0</v>
      </c>
      <c r="AN236" s="72">
        <v>0</v>
      </c>
      <c r="AO236" s="72">
        <v>0</v>
      </c>
      <c r="AP236" s="73">
        <v>0</v>
      </c>
      <c r="AQ236" s="71"/>
      <c r="AR236" s="72"/>
      <c r="AS236" s="72"/>
      <c r="AT236" s="72"/>
      <c r="AU236" s="72"/>
      <c r="AV236" s="73"/>
      <c r="AW236" s="75">
        <v>-0.81380246422428915</v>
      </c>
      <c r="AX236" s="76">
        <v>-1.9731735760894598</v>
      </c>
      <c r="AY236" s="76">
        <v>-0.13417112278608645</v>
      </c>
      <c r="AZ236" s="76">
        <v>-2.3329784039096912</v>
      </c>
      <c r="BA236" s="76">
        <v>1.9047229015285216</v>
      </c>
      <c r="BB236" s="77">
        <v>-1.533412119864741</v>
      </c>
      <c r="BC236" s="71"/>
      <c r="BD236" s="72"/>
      <c r="BE236" s="72"/>
      <c r="BF236" s="72"/>
      <c r="BG236" s="72"/>
      <c r="BH236" s="73"/>
      <c r="BI236" s="71"/>
      <c r="BJ236" s="72"/>
      <c r="BK236" s="72"/>
      <c r="BL236" s="72"/>
      <c r="BM236" s="72"/>
      <c r="BN236" s="73"/>
      <c r="BO236" s="71"/>
      <c r="BP236" s="72"/>
      <c r="BQ236" s="72"/>
      <c r="BR236" s="72"/>
      <c r="BS236" s="72"/>
      <c r="BT236" s="73"/>
      <c r="BU236" s="71"/>
      <c r="BV236" s="72"/>
      <c r="BW236" s="72"/>
      <c r="BX236" s="72"/>
      <c r="BY236" s="72"/>
      <c r="BZ236" s="73"/>
      <c r="CA236" s="110"/>
      <c r="CB236" s="76"/>
      <c r="CC236" s="76"/>
      <c r="CD236" s="76"/>
      <c r="CE236" s="76"/>
      <c r="CF236" s="77"/>
    </row>
    <row r="237" spans="1:84" ht="12" customHeight="1">
      <c r="A237" s="1"/>
      <c r="B237" s="64">
        <v>225</v>
      </c>
      <c r="C237" s="65">
        <v>10</v>
      </c>
      <c r="D237" s="66" t="s">
        <v>14</v>
      </c>
      <c r="E237" s="69" t="s">
        <v>169</v>
      </c>
      <c r="F237" s="70" t="s">
        <v>81</v>
      </c>
      <c r="G237" s="71">
        <v>4002.1697560975608</v>
      </c>
      <c r="H237" s="72">
        <v>746.28292682926838</v>
      </c>
      <c r="I237" s="72">
        <v>746.28292682926838</v>
      </c>
      <c r="J237" s="72">
        <v>1008.790243902439</v>
      </c>
      <c r="K237" s="72">
        <v>1500.8136585365853</v>
      </c>
      <c r="L237" s="73"/>
      <c r="M237" s="71">
        <v>8004.3395121951216</v>
      </c>
      <c r="N237" s="72">
        <v>1492.5658536585368</v>
      </c>
      <c r="O237" s="72">
        <v>1492.5658536585368</v>
      </c>
      <c r="P237" s="72">
        <v>2017.580487804878</v>
      </c>
      <c r="Q237" s="72">
        <v>3001.6273170731706</v>
      </c>
      <c r="R237" s="73"/>
      <c r="S237" s="71">
        <v>741.6</v>
      </c>
      <c r="T237" s="72">
        <v>744</v>
      </c>
      <c r="U237" s="72">
        <v>725</v>
      </c>
      <c r="V237" s="72">
        <v>707</v>
      </c>
      <c r="W237" s="72">
        <v>763</v>
      </c>
      <c r="X237" s="73">
        <v>769</v>
      </c>
      <c r="Y237" s="71">
        <v>752.4</v>
      </c>
      <c r="Z237" s="72">
        <v>793</v>
      </c>
      <c r="AA237" s="72">
        <v>704</v>
      </c>
      <c r="AB237" s="72">
        <v>747</v>
      </c>
      <c r="AC237" s="72">
        <v>785</v>
      </c>
      <c r="AD237" s="73">
        <v>733</v>
      </c>
      <c r="AE237" s="71">
        <v>1034.4000000000001</v>
      </c>
      <c r="AF237" s="72">
        <v>1027</v>
      </c>
      <c r="AG237" s="72">
        <v>1024</v>
      </c>
      <c r="AH237" s="72">
        <v>986</v>
      </c>
      <c r="AI237" s="72">
        <v>1066</v>
      </c>
      <c r="AJ237" s="73">
        <v>1069</v>
      </c>
      <c r="AK237" s="71">
        <v>1497</v>
      </c>
      <c r="AL237" s="72">
        <v>1478</v>
      </c>
      <c r="AM237" s="72">
        <v>1448</v>
      </c>
      <c r="AN237" s="72">
        <v>1565</v>
      </c>
      <c r="AO237" s="72">
        <v>1421</v>
      </c>
      <c r="AP237" s="73">
        <v>1573</v>
      </c>
      <c r="AQ237" s="71"/>
      <c r="AR237" s="72"/>
      <c r="AS237" s="72"/>
      <c r="AT237" s="72"/>
      <c r="AU237" s="72"/>
      <c r="AV237" s="73"/>
      <c r="AW237" s="75">
        <v>0.58044124357909954</v>
      </c>
      <c r="AX237" s="76">
        <v>0.99521625342742226</v>
      </c>
      <c r="AY237" s="76">
        <v>-2.5278726856456379</v>
      </c>
      <c r="AZ237" s="76">
        <v>7.0717737500447519E-2</v>
      </c>
      <c r="BA237" s="76">
        <v>0.8203111287925724</v>
      </c>
      <c r="BB237" s="77">
        <v>3.5438337838206824</v>
      </c>
      <c r="BC237" s="71"/>
      <c r="BD237" s="72"/>
      <c r="BE237" s="72"/>
      <c r="BF237" s="72"/>
      <c r="BG237" s="72"/>
      <c r="BH237" s="73"/>
      <c r="BI237" s="71"/>
      <c r="BJ237" s="72"/>
      <c r="BK237" s="72"/>
      <c r="BL237" s="72"/>
      <c r="BM237" s="72"/>
      <c r="BN237" s="73"/>
      <c r="BO237" s="71"/>
      <c r="BP237" s="72"/>
      <c r="BQ237" s="72"/>
      <c r="BR237" s="72"/>
      <c r="BS237" s="72"/>
      <c r="BT237" s="73"/>
      <c r="BU237" s="71"/>
      <c r="BV237" s="72"/>
      <c r="BW237" s="72"/>
      <c r="BX237" s="72"/>
      <c r="BY237" s="72"/>
      <c r="BZ237" s="73"/>
      <c r="CA237" s="110"/>
      <c r="CB237" s="76"/>
      <c r="CC237" s="76"/>
      <c r="CD237" s="76"/>
      <c r="CE237" s="76"/>
      <c r="CF237" s="77"/>
    </row>
    <row r="238" spans="1:84" ht="12" customHeight="1">
      <c r="A238" s="1"/>
      <c r="B238" s="64">
        <v>226</v>
      </c>
      <c r="C238" s="65">
        <v>10</v>
      </c>
      <c r="D238" s="66" t="s">
        <v>14</v>
      </c>
      <c r="E238" s="69" t="s">
        <v>170</v>
      </c>
      <c r="F238" s="70" t="s">
        <v>81</v>
      </c>
      <c r="G238" s="71">
        <v>3001.6273170731711</v>
      </c>
      <c r="H238" s="72">
        <v>895.53951219512203</v>
      </c>
      <c r="I238" s="72">
        <v>895.53951219512203</v>
      </c>
      <c r="J238" s="72">
        <v>1210.5482926829268</v>
      </c>
      <c r="K238" s="72">
        <v>0</v>
      </c>
      <c r="L238" s="73"/>
      <c r="M238" s="71">
        <v>7504.0682926829268</v>
      </c>
      <c r="N238" s="72">
        <v>2238.848780487805</v>
      </c>
      <c r="O238" s="72">
        <v>2238.848780487805</v>
      </c>
      <c r="P238" s="72">
        <v>3026.3707317073172</v>
      </c>
      <c r="Q238" s="72">
        <v>0</v>
      </c>
      <c r="R238" s="73"/>
      <c r="S238" s="71">
        <v>910.2</v>
      </c>
      <c r="T238" s="72">
        <v>921</v>
      </c>
      <c r="U238" s="72">
        <v>933</v>
      </c>
      <c r="V238" s="72">
        <v>886</v>
      </c>
      <c r="W238" s="72">
        <v>909</v>
      </c>
      <c r="X238" s="73">
        <v>902</v>
      </c>
      <c r="Y238" s="71">
        <v>925.2</v>
      </c>
      <c r="Z238" s="72">
        <v>937</v>
      </c>
      <c r="AA238" s="72">
        <v>943</v>
      </c>
      <c r="AB238" s="72">
        <v>890</v>
      </c>
      <c r="AC238" s="72">
        <v>934</v>
      </c>
      <c r="AD238" s="73">
        <v>922</v>
      </c>
      <c r="AE238" s="71">
        <v>1220.2</v>
      </c>
      <c r="AF238" s="72">
        <v>1227</v>
      </c>
      <c r="AG238" s="72">
        <v>1224</v>
      </c>
      <c r="AH238" s="72">
        <v>1210</v>
      </c>
      <c r="AI238" s="72">
        <v>1202</v>
      </c>
      <c r="AJ238" s="73">
        <v>1238</v>
      </c>
      <c r="AK238" s="71">
        <v>0</v>
      </c>
      <c r="AL238" s="72">
        <v>0</v>
      </c>
      <c r="AM238" s="72">
        <v>0</v>
      </c>
      <c r="AN238" s="72">
        <v>0</v>
      </c>
      <c r="AO238" s="72">
        <v>0</v>
      </c>
      <c r="AP238" s="73">
        <v>0</v>
      </c>
      <c r="AQ238" s="71"/>
      <c r="AR238" s="72"/>
      <c r="AS238" s="72"/>
      <c r="AT238" s="72"/>
      <c r="AU238" s="72"/>
      <c r="AV238" s="73"/>
      <c r="AW238" s="75">
        <v>1.7981140636558868</v>
      </c>
      <c r="AX238" s="76">
        <v>2.7775827616109305</v>
      </c>
      <c r="AY238" s="76">
        <v>3.2773116891390286</v>
      </c>
      <c r="AZ238" s="76">
        <v>-0.52062816007447665</v>
      </c>
      <c r="BA238" s="76">
        <v>1.4449722882026839</v>
      </c>
      <c r="BB238" s="77">
        <v>2.0113317394011787</v>
      </c>
      <c r="BC238" s="71">
        <v>2291</v>
      </c>
      <c r="BD238" s="72">
        <v>2331</v>
      </c>
      <c r="BE238" s="72">
        <v>2272</v>
      </c>
      <c r="BF238" s="72">
        <v>2282</v>
      </c>
      <c r="BG238" s="72">
        <v>2350</v>
      </c>
      <c r="BH238" s="73">
        <v>2220</v>
      </c>
      <c r="BI238" s="71">
        <v>2181.6</v>
      </c>
      <c r="BJ238" s="72">
        <v>2137</v>
      </c>
      <c r="BK238" s="72">
        <v>2143</v>
      </c>
      <c r="BL238" s="72">
        <v>2157</v>
      </c>
      <c r="BM238" s="72">
        <v>2325</v>
      </c>
      <c r="BN238" s="73">
        <v>2146</v>
      </c>
      <c r="BO238" s="71">
        <v>3065.6</v>
      </c>
      <c r="BP238" s="72">
        <v>3066</v>
      </c>
      <c r="BQ238" s="72">
        <v>3082</v>
      </c>
      <c r="BR238" s="72">
        <v>3127</v>
      </c>
      <c r="BS238" s="72">
        <v>2878</v>
      </c>
      <c r="BT238" s="73">
        <v>3175</v>
      </c>
      <c r="BU238" s="71"/>
      <c r="BV238" s="72"/>
      <c r="BW238" s="72"/>
      <c r="BX238" s="72"/>
      <c r="BY238" s="72"/>
      <c r="BZ238" s="73"/>
      <c r="CA238" s="110">
        <v>0.45484270646036773</v>
      </c>
      <c r="CB238" s="76">
        <v>0.3988730665772211</v>
      </c>
      <c r="CC238" s="76">
        <v>-9.4192808583826171E-2</v>
      </c>
      <c r="CD238" s="76">
        <v>0.82530841806784938</v>
      </c>
      <c r="CE238" s="76">
        <v>0.65206905652479552</v>
      </c>
      <c r="CF238" s="77">
        <v>0.49215579971579881</v>
      </c>
    </row>
    <row r="239" spans="1:84" ht="12" customHeight="1">
      <c r="A239" s="1"/>
      <c r="B239" s="64">
        <v>227</v>
      </c>
      <c r="C239" s="65">
        <v>10</v>
      </c>
      <c r="D239" s="66" t="s">
        <v>14</v>
      </c>
      <c r="E239" s="69" t="s">
        <v>103</v>
      </c>
      <c r="F239" s="70" t="s">
        <v>81</v>
      </c>
      <c r="G239" s="71">
        <v>2501.3560975609757</v>
      </c>
      <c r="H239" s="72">
        <v>746.28292682926838</v>
      </c>
      <c r="I239" s="72">
        <v>746.28292682926838</v>
      </c>
      <c r="J239" s="72">
        <v>1008.790243902439</v>
      </c>
      <c r="K239" s="72">
        <v>0</v>
      </c>
      <c r="L239" s="73"/>
      <c r="M239" s="71">
        <v>5729.0411707317071</v>
      </c>
      <c r="N239" s="72">
        <v>1492.5658536585368</v>
      </c>
      <c r="O239" s="72">
        <v>1492.5658536585368</v>
      </c>
      <c r="P239" s="72">
        <v>2743.909463414634</v>
      </c>
      <c r="Q239" s="72">
        <v>0</v>
      </c>
      <c r="R239" s="73"/>
      <c r="S239" s="71">
        <v>738.4</v>
      </c>
      <c r="T239" s="72">
        <v>712</v>
      </c>
      <c r="U239" s="72">
        <v>745</v>
      </c>
      <c r="V239" s="72">
        <v>732</v>
      </c>
      <c r="W239" s="72">
        <v>752</v>
      </c>
      <c r="X239" s="73">
        <v>751</v>
      </c>
      <c r="Y239" s="71">
        <v>739.4</v>
      </c>
      <c r="Z239" s="72">
        <v>744</v>
      </c>
      <c r="AA239" s="72">
        <v>730</v>
      </c>
      <c r="AB239" s="72">
        <v>728</v>
      </c>
      <c r="AC239" s="72">
        <v>773</v>
      </c>
      <c r="AD239" s="73">
        <v>722</v>
      </c>
      <c r="AE239" s="71">
        <v>1003.2</v>
      </c>
      <c r="AF239" s="72">
        <v>996</v>
      </c>
      <c r="AG239" s="72">
        <v>1023</v>
      </c>
      <c r="AH239" s="72">
        <v>983</v>
      </c>
      <c r="AI239" s="72">
        <v>1024</v>
      </c>
      <c r="AJ239" s="73">
        <v>990</v>
      </c>
      <c r="AK239" s="71">
        <v>0</v>
      </c>
      <c r="AL239" s="72">
        <v>0</v>
      </c>
      <c r="AM239" s="72">
        <v>0</v>
      </c>
      <c r="AN239" s="72">
        <v>0</v>
      </c>
      <c r="AO239" s="72">
        <v>0</v>
      </c>
      <c r="AP239" s="73">
        <v>0</v>
      </c>
      <c r="AQ239" s="71"/>
      <c r="AR239" s="72"/>
      <c r="AS239" s="72"/>
      <c r="AT239" s="72"/>
      <c r="AU239" s="72"/>
      <c r="AV239" s="73"/>
      <c r="AW239" s="75">
        <v>-0.81380246422428915</v>
      </c>
      <c r="AX239" s="76">
        <v>-1.9731735760894598</v>
      </c>
      <c r="AY239" s="76">
        <v>-0.13417112278608645</v>
      </c>
      <c r="AZ239" s="76">
        <v>-2.3329784039096912</v>
      </c>
      <c r="BA239" s="76">
        <v>1.9047229015285216</v>
      </c>
      <c r="BB239" s="77">
        <v>-1.533412119864741</v>
      </c>
      <c r="BC239" s="71">
        <v>1513.2</v>
      </c>
      <c r="BD239" s="72">
        <v>1531</v>
      </c>
      <c r="BE239" s="72">
        <v>1534</v>
      </c>
      <c r="BF239" s="72">
        <v>1524</v>
      </c>
      <c r="BG239" s="72">
        <v>1433</v>
      </c>
      <c r="BH239" s="73">
        <v>1544</v>
      </c>
      <c r="BI239" s="71">
        <v>1492</v>
      </c>
      <c r="BJ239" s="72">
        <v>1436</v>
      </c>
      <c r="BK239" s="72">
        <v>1521</v>
      </c>
      <c r="BL239" s="72">
        <v>1484</v>
      </c>
      <c r="BM239" s="72">
        <v>1552</v>
      </c>
      <c r="BN239" s="73">
        <v>1467</v>
      </c>
      <c r="BO239" s="71">
        <v>2812.2</v>
      </c>
      <c r="BP239" s="72">
        <v>2696</v>
      </c>
      <c r="BQ239" s="72">
        <v>2863</v>
      </c>
      <c r="BR239" s="72">
        <v>2813</v>
      </c>
      <c r="BS239" s="72">
        <v>2924</v>
      </c>
      <c r="BT239" s="73">
        <v>2765</v>
      </c>
      <c r="BU239" s="71"/>
      <c r="BV239" s="72"/>
      <c r="BW239" s="72"/>
      <c r="BX239" s="72"/>
      <c r="BY239" s="72"/>
      <c r="BZ239" s="73"/>
      <c r="CA239" s="110">
        <v>1.54229698539603</v>
      </c>
      <c r="CB239" s="76">
        <v>-1.152743866968442</v>
      </c>
      <c r="CC239" s="76">
        <v>3.2982627221050276</v>
      </c>
      <c r="CD239" s="76">
        <v>1.6051347254770754</v>
      </c>
      <c r="CE239" s="76">
        <v>3.1411683719024364</v>
      </c>
      <c r="CF239" s="77">
        <v>0.81966297446411929</v>
      </c>
    </row>
    <row r="240" spans="1:84" ht="12" customHeight="1">
      <c r="A240" s="1"/>
      <c r="B240" s="64">
        <v>228</v>
      </c>
      <c r="C240" s="65">
        <v>10</v>
      </c>
      <c r="D240" s="66" t="s">
        <v>14</v>
      </c>
      <c r="E240" s="69" t="s">
        <v>171</v>
      </c>
      <c r="F240" s="70" t="s">
        <v>81</v>
      </c>
      <c r="G240" s="71">
        <v>4002.1697560975608</v>
      </c>
      <c r="H240" s="72">
        <v>746.28292682926838</v>
      </c>
      <c r="I240" s="72">
        <v>746.28292682926838</v>
      </c>
      <c r="J240" s="72">
        <v>1008.790243902439</v>
      </c>
      <c r="K240" s="72">
        <v>1500.8136585365853</v>
      </c>
      <c r="L240" s="73"/>
      <c r="M240" s="71">
        <v>9084.9253463414643</v>
      </c>
      <c r="N240" s="72">
        <v>1492.5658536585368</v>
      </c>
      <c r="O240" s="72">
        <v>1492.5658536585368</v>
      </c>
      <c r="P240" s="72">
        <v>2017.580487804878</v>
      </c>
      <c r="Q240" s="72">
        <v>4082.2131512195124</v>
      </c>
      <c r="R240" s="73"/>
      <c r="S240" s="71">
        <v>741.6</v>
      </c>
      <c r="T240" s="72">
        <v>744</v>
      </c>
      <c r="U240" s="72">
        <v>725</v>
      </c>
      <c r="V240" s="72">
        <v>707</v>
      </c>
      <c r="W240" s="72">
        <v>763</v>
      </c>
      <c r="X240" s="73">
        <v>769</v>
      </c>
      <c r="Y240" s="71">
        <v>752.4</v>
      </c>
      <c r="Z240" s="72">
        <v>793</v>
      </c>
      <c r="AA240" s="72">
        <v>704</v>
      </c>
      <c r="AB240" s="72">
        <v>747</v>
      </c>
      <c r="AC240" s="72">
        <v>785</v>
      </c>
      <c r="AD240" s="73">
        <v>733</v>
      </c>
      <c r="AE240" s="71">
        <v>1034.4000000000001</v>
      </c>
      <c r="AF240" s="72">
        <v>1027</v>
      </c>
      <c r="AG240" s="72">
        <v>1024</v>
      </c>
      <c r="AH240" s="72">
        <v>986</v>
      </c>
      <c r="AI240" s="72">
        <v>1066</v>
      </c>
      <c r="AJ240" s="73">
        <v>1069</v>
      </c>
      <c r="AK240" s="71">
        <v>1497</v>
      </c>
      <c r="AL240" s="72">
        <v>1478</v>
      </c>
      <c r="AM240" s="72">
        <v>1448</v>
      </c>
      <c r="AN240" s="72">
        <v>1565</v>
      </c>
      <c r="AO240" s="72">
        <v>1421</v>
      </c>
      <c r="AP240" s="73">
        <v>1573</v>
      </c>
      <c r="AQ240" s="71"/>
      <c r="AR240" s="72"/>
      <c r="AS240" s="72"/>
      <c r="AT240" s="72"/>
      <c r="AU240" s="72"/>
      <c r="AV240" s="73"/>
      <c r="AW240" s="75">
        <v>0.58044124357909954</v>
      </c>
      <c r="AX240" s="76">
        <v>0.99521625342742226</v>
      </c>
      <c r="AY240" s="76">
        <v>-2.5278726856456379</v>
      </c>
      <c r="AZ240" s="76">
        <v>7.0717737500447519E-2</v>
      </c>
      <c r="BA240" s="76">
        <v>0.8203111287925724</v>
      </c>
      <c r="BB240" s="77">
        <v>3.5438337838206824</v>
      </c>
      <c r="BC240" s="71">
        <v>1488.2</v>
      </c>
      <c r="BD240" s="72">
        <v>1533</v>
      </c>
      <c r="BE240" s="72">
        <v>1576</v>
      </c>
      <c r="BF240" s="72">
        <v>1416</v>
      </c>
      <c r="BG240" s="72">
        <v>1472</v>
      </c>
      <c r="BH240" s="73">
        <v>1444</v>
      </c>
      <c r="BI240" s="71">
        <v>1468.6</v>
      </c>
      <c r="BJ240" s="72">
        <v>1448</v>
      </c>
      <c r="BK240" s="72">
        <v>1451</v>
      </c>
      <c r="BL240" s="72">
        <v>1456</v>
      </c>
      <c r="BM240" s="72">
        <v>1516</v>
      </c>
      <c r="BN240" s="73">
        <v>1472</v>
      </c>
      <c r="BO240" s="71">
        <v>2009</v>
      </c>
      <c r="BP240" s="72">
        <v>1989</v>
      </c>
      <c r="BQ240" s="72">
        <v>1933</v>
      </c>
      <c r="BR240" s="72">
        <v>2127</v>
      </c>
      <c r="BS240" s="72">
        <v>2057</v>
      </c>
      <c r="BT240" s="73">
        <v>1939</v>
      </c>
      <c r="BU240" s="71">
        <v>4220</v>
      </c>
      <c r="BV240" s="72">
        <v>4134</v>
      </c>
      <c r="BW240" s="72">
        <v>4182</v>
      </c>
      <c r="BX240" s="72">
        <v>4112</v>
      </c>
      <c r="BY240" s="72">
        <v>4264</v>
      </c>
      <c r="BZ240" s="73">
        <v>4408</v>
      </c>
      <c r="CA240" s="110">
        <v>1.1103520371706477</v>
      </c>
      <c r="CB240" s="76">
        <v>0.20995938801211533</v>
      </c>
      <c r="CC240" s="76">
        <v>0.62823470180213281</v>
      </c>
      <c r="CD240" s="76">
        <v>0.28701010371028346</v>
      </c>
      <c r="CE240" s="76">
        <v>2.4664446334583312</v>
      </c>
      <c r="CF240" s="77">
        <v>1.9601113588703978</v>
      </c>
    </row>
    <row r="241" spans="1:84" ht="12" customHeight="1">
      <c r="A241" s="1"/>
      <c r="B241" s="64">
        <v>229</v>
      </c>
      <c r="C241" s="65">
        <v>10</v>
      </c>
      <c r="D241" s="66" t="s">
        <v>14</v>
      </c>
      <c r="E241" s="69" t="s">
        <v>108</v>
      </c>
      <c r="F241" s="70" t="s">
        <v>81</v>
      </c>
      <c r="G241" s="71">
        <v>3001.6273170731711</v>
      </c>
      <c r="H241" s="72">
        <v>895.53951219512203</v>
      </c>
      <c r="I241" s="72">
        <v>895.53951219512203</v>
      </c>
      <c r="J241" s="72">
        <v>1210.5482926829268</v>
      </c>
      <c r="K241" s="72">
        <v>0</v>
      </c>
      <c r="L241" s="73"/>
      <c r="M241" s="71">
        <v>8593.5617560975625</v>
      </c>
      <c r="N241" s="72">
        <v>2238.848780487805</v>
      </c>
      <c r="O241" s="72">
        <v>2238.848780487805</v>
      </c>
      <c r="P241" s="72">
        <v>4115.8641951219515</v>
      </c>
      <c r="Q241" s="72">
        <v>0</v>
      </c>
      <c r="R241" s="73"/>
      <c r="S241" s="71">
        <v>910.2</v>
      </c>
      <c r="T241" s="72">
        <v>921</v>
      </c>
      <c r="U241" s="72">
        <v>933</v>
      </c>
      <c r="V241" s="72">
        <v>886</v>
      </c>
      <c r="W241" s="72">
        <v>909</v>
      </c>
      <c r="X241" s="73">
        <v>902</v>
      </c>
      <c r="Y241" s="71">
        <v>925.2</v>
      </c>
      <c r="Z241" s="72">
        <v>937</v>
      </c>
      <c r="AA241" s="72">
        <v>943</v>
      </c>
      <c r="AB241" s="72">
        <v>890</v>
      </c>
      <c r="AC241" s="72">
        <v>934</v>
      </c>
      <c r="AD241" s="73">
        <v>922</v>
      </c>
      <c r="AE241" s="71">
        <v>1220.2</v>
      </c>
      <c r="AF241" s="72">
        <v>1227</v>
      </c>
      <c r="AG241" s="72">
        <v>1224</v>
      </c>
      <c r="AH241" s="72">
        <v>1210</v>
      </c>
      <c r="AI241" s="72">
        <v>1202</v>
      </c>
      <c r="AJ241" s="73">
        <v>1238</v>
      </c>
      <c r="AK241" s="71">
        <v>0</v>
      </c>
      <c r="AL241" s="72">
        <v>0</v>
      </c>
      <c r="AM241" s="72">
        <v>0</v>
      </c>
      <c r="AN241" s="72">
        <v>0</v>
      </c>
      <c r="AO241" s="72">
        <v>0</v>
      </c>
      <c r="AP241" s="73">
        <v>0</v>
      </c>
      <c r="AQ241" s="71"/>
      <c r="AR241" s="72"/>
      <c r="AS241" s="72"/>
      <c r="AT241" s="72"/>
      <c r="AU241" s="72"/>
      <c r="AV241" s="73"/>
      <c r="AW241" s="75">
        <v>1.7981140636558868</v>
      </c>
      <c r="AX241" s="76">
        <v>2.7775827616109305</v>
      </c>
      <c r="AY241" s="76">
        <v>3.2773116891390286</v>
      </c>
      <c r="AZ241" s="76">
        <v>-0.52062816007447665</v>
      </c>
      <c r="BA241" s="76">
        <v>1.4449722882026839</v>
      </c>
      <c r="BB241" s="77">
        <v>2.0113317394011787</v>
      </c>
      <c r="BC241" s="71">
        <v>2232.1999999999998</v>
      </c>
      <c r="BD241" s="72">
        <v>2098</v>
      </c>
      <c r="BE241" s="72">
        <v>2211</v>
      </c>
      <c r="BF241" s="72">
        <v>2208</v>
      </c>
      <c r="BG241" s="72">
        <v>2360</v>
      </c>
      <c r="BH241" s="73">
        <v>2284</v>
      </c>
      <c r="BI241" s="71">
        <v>2263.1999999999998</v>
      </c>
      <c r="BJ241" s="72">
        <v>2237</v>
      </c>
      <c r="BK241" s="72">
        <v>2170</v>
      </c>
      <c r="BL241" s="72">
        <v>2251</v>
      </c>
      <c r="BM241" s="72">
        <v>2252</v>
      </c>
      <c r="BN241" s="73">
        <v>2406</v>
      </c>
      <c r="BO241" s="71">
        <v>4217</v>
      </c>
      <c r="BP241" s="72">
        <v>4293</v>
      </c>
      <c r="BQ241" s="72">
        <v>4180</v>
      </c>
      <c r="BR241" s="72">
        <v>4360</v>
      </c>
      <c r="BS241" s="72">
        <v>4318</v>
      </c>
      <c r="BT241" s="73">
        <v>3934</v>
      </c>
      <c r="BU241" s="71"/>
      <c r="BV241" s="72"/>
      <c r="BW241" s="72"/>
      <c r="BX241" s="72"/>
      <c r="BY241" s="72"/>
      <c r="BZ241" s="73"/>
      <c r="CA241" s="110">
        <v>1.3828753114867087</v>
      </c>
      <c r="CB241" s="76">
        <v>0.40074470725717237</v>
      </c>
      <c r="CC241" s="76">
        <v>-0.37890873448902518</v>
      </c>
      <c r="CD241" s="76">
        <v>2.6233388471605279</v>
      </c>
      <c r="CE241" s="76">
        <v>3.9150035043818532</v>
      </c>
      <c r="CF241" s="77">
        <v>0.35419823312308196</v>
      </c>
    </row>
    <row r="242" spans="1:84" ht="12" customHeight="1">
      <c r="A242" s="1"/>
      <c r="B242" s="64">
        <v>230</v>
      </c>
      <c r="C242" s="65">
        <v>10</v>
      </c>
      <c r="D242" s="66" t="s">
        <v>14</v>
      </c>
      <c r="E242" s="69" t="s">
        <v>67</v>
      </c>
      <c r="F242" s="70" t="s">
        <v>80</v>
      </c>
      <c r="G242" s="71">
        <v>1667.5707317073172</v>
      </c>
      <c r="H242" s="72">
        <v>497.52195121951229</v>
      </c>
      <c r="I242" s="72">
        <v>497.52195121951229</v>
      </c>
      <c r="J242" s="72">
        <v>672.52682926829266</v>
      </c>
      <c r="K242" s="72">
        <v>0</v>
      </c>
      <c r="L242" s="73"/>
      <c r="M242" s="71">
        <v>3335.1414634146345</v>
      </c>
      <c r="N242" s="72">
        <v>995.04390243902458</v>
      </c>
      <c r="O242" s="72">
        <v>995.04390243902458</v>
      </c>
      <c r="P242" s="72">
        <v>1345.0536585365853</v>
      </c>
      <c r="Q242" s="72">
        <v>0</v>
      </c>
      <c r="R242" s="73"/>
      <c r="S242" s="71">
        <v>506.8</v>
      </c>
      <c r="T242" s="72">
        <v>521</v>
      </c>
      <c r="U242" s="72">
        <v>505</v>
      </c>
      <c r="V242" s="72">
        <v>523</v>
      </c>
      <c r="W242" s="72">
        <v>493</v>
      </c>
      <c r="X242" s="73">
        <v>492</v>
      </c>
      <c r="Y242" s="71">
        <v>507.8</v>
      </c>
      <c r="Z242" s="72">
        <v>507</v>
      </c>
      <c r="AA242" s="72">
        <v>526</v>
      </c>
      <c r="AB242" s="72">
        <v>529</v>
      </c>
      <c r="AC242" s="72">
        <v>493</v>
      </c>
      <c r="AD242" s="73">
        <v>484</v>
      </c>
      <c r="AE242" s="71">
        <v>676</v>
      </c>
      <c r="AF242" s="72">
        <v>668</v>
      </c>
      <c r="AG242" s="72">
        <v>706</v>
      </c>
      <c r="AH242" s="72">
        <v>663</v>
      </c>
      <c r="AI242" s="72">
        <v>699</v>
      </c>
      <c r="AJ242" s="73">
        <v>644</v>
      </c>
      <c r="AK242" s="71">
        <v>0</v>
      </c>
      <c r="AL242" s="72">
        <v>0</v>
      </c>
      <c r="AM242" s="72">
        <v>0</v>
      </c>
      <c r="AN242" s="72">
        <v>0</v>
      </c>
      <c r="AO242" s="72">
        <v>0</v>
      </c>
      <c r="AP242" s="73">
        <v>0</v>
      </c>
      <c r="AQ242" s="71"/>
      <c r="AR242" s="72"/>
      <c r="AS242" s="72"/>
      <c r="AT242" s="72"/>
      <c r="AU242" s="72"/>
      <c r="AV242" s="73"/>
      <c r="AW242" s="75">
        <v>1.3810069854790719</v>
      </c>
      <c r="AX242" s="76">
        <v>1.7048313305172869</v>
      </c>
      <c r="AY242" s="76">
        <v>4.1634976539554946</v>
      </c>
      <c r="AZ242" s="76">
        <v>2.8442132852813495</v>
      </c>
      <c r="BA242" s="76">
        <v>1.0451891461802143</v>
      </c>
      <c r="BB242" s="77">
        <v>-2.8526964885389083</v>
      </c>
      <c r="BC242" s="71"/>
      <c r="BD242" s="72"/>
      <c r="BE242" s="72"/>
      <c r="BF242" s="72"/>
      <c r="BG242" s="72"/>
      <c r="BH242" s="73"/>
      <c r="BI242" s="71"/>
      <c r="BJ242" s="72"/>
      <c r="BK242" s="72"/>
      <c r="BL242" s="72"/>
      <c r="BM242" s="72"/>
      <c r="BN242" s="73"/>
      <c r="BO242" s="71"/>
      <c r="BP242" s="72"/>
      <c r="BQ242" s="72"/>
      <c r="BR242" s="72"/>
      <c r="BS242" s="72"/>
      <c r="BT242" s="73"/>
      <c r="BU242" s="71"/>
      <c r="BV242" s="72"/>
      <c r="BW242" s="72"/>
      <c r="BX242" s="72"/>
      <c r="BY242" s="72"/>
      <c r="BZ242" s="73"/>
      <c r="CA242" s="110"/>
      <c r="CB242" s="76"/>
      <c r="CC242" s="76"/>
      <c r="CD242" s="76"/>
      <c r="CE242" s="76"/>
      <c r="CF242" s="77"/>
    </row>
    <row r="243" spans="1:84" ht="12" customHeight="1">
      <c r="A243" s="1"/>
      <c r="B243" s="64">
        <v>231</v>
      </c>
      <c r="C243" s="65">
        <v>10</v>
      </c>
      <c r="D243" s="66" t="s">
        <v>14</v>
      </c>
      <c r="E243" s="69" t="s">
        <v>148</v>
      </c>
      <c r="F243" s="70" t="s">
        <v>80</v>
      </c>
      <c r="G243" s="71">
        <v>1667.5707317073172</v>
      </c>
      <c r="H243" s="72">
        <v>497.52195121951229</v>
      </c>
      <c r="I243" s="72">
        <v>497.52195121951229</v>
      </c>
      <c r="J243" s="72">
        <v>672.52682926829266</v>
      </c>
      <c r="K243" s="72">
        <v>0</v>
      </c>
      <c r="L243" s="73"/>
      <c r="M243" s="71">
        <v>3335.1414634146345</v>
      </c>
      <c r="N243" s="72">
        <v>995.04390243902458</v>
      </c>
      <c r="O243" s="72">
        <v>995.04390243902458</v>
      </c>
      <c r="P243" s="72">
        <v>1345.0536585365853</v>
      </c>
      <c r="Q243" s="72">
        <v>0</v>
      </c>
      <c r="R243" s="73"/>
      <c r="S243" s="71">
        <v>506.8</v>
      </c>
      <c r="T243" s="72">
        <v>521</v>
      </c>
      <c r="U243" s="72">
        <v>505</v>
      </c>
      <c r="V243" s="72">
        <v>523</v>
      </c>
      <c r="W243" s="72">
        <v>493</v>
      </c>
      <c r="X243" s="73">
        <v>492</v>
      </c>
      <c r="Y243" s="71">
        <v>507.8</v>
      </c>
      <c r="Z243" s="72">
        <v>507</v>
      </c>
      <c r="AA243" s="72">
        <v>526</v>
      </c>
      <c r="AB243" s="72">
        <v>529</v>
      </c>
      <c r="AC243" s="72">
        <v>493</v>
      </c>
      <c r="AD243" s="73">
        <v>484</v>
      </c>
      <c r="AE243" s="71">
        <v>676</v>
      </c>
      <c r="AF243" s="72">
        <v>668</v>
      </c>
      <c r="AG243" s="72">
        <v>706</v>
      </c>
      <c r="AH243" s="72">
        <v>663</v>
      </c>
      <c r="AI243" s="72">
        <v>699</v>
      </c>
      <c r="AJ243" s="73">
        <v>644</v>
      </c>
      <c r="AK243" s="71">
        <v>0</v>
      </c>
      <c r="AL243" s="72">
        <v>0</v>
      </c>
      <c r="AM243" s="72">
        <v>0</v>
      </c>
      <c r="AN243" s="72">
        <v>0</v>
      </c>
      <c r="AO243" s="72">
        <v>0</v>
      </c>
      <c r="AP243" s="73">
        <v>0</v>
      </c>
      <c r="AQ243" s="71"/>
      <c r="AR243" s="72"/>
      <c r="AS243" s="72"/>
      <c r="AT243" s="72"/>
      <c r="AU243" s="72"/>
      <c r="AV243" s="73"/>
      <c r="AW243" s="75">
        <v>1.3810069854790719</v>
      </c>
      <c r="AX243" s="76">
        <v>1.7048313305172869</v>
      </c>
      <c r="AY243" s="76">
        <v>4.1634976539554946</v>
      </c>
      <c r="AZ243" s="76">
        <v>2.8442132852813495</v>
      </c>
      <c r="BA243" s="76">
        <v>1.0451891461802143</v>
      </c>
      <c r="BB243" s="77">
        <v>-2.8526964885389083</v>
      </c>
      <c r="BC243" s="71">
        <v>983.6</v>
      </c>
      <c r="BD243" s="72">
        <v>1099</v>
      </c>
      <c r="BE243" s="72">
        <v>979</v>
      </c>
      <c r="BF243" s="72">
        <v>948</v>
      </c>
      <c r="BG243" s="72">
        <v>948</v>
      </c>
      <c r="BH243" s="73">
        <v>944</v>
      </c>
      <c r="BI243" s="71">
        <v>994.6</v>
      </c>
      <c r="BJ243" s="72">
        <v>1006</v>
      </c>
      <c r="BK243" s="72">
        <v>1051</v>
      </c>
      <c r="BL243" s="72">
        <v>947</v>
      </c>
      <c r="BM243" s="72">
        <v>1003</v>
      </c>
      <c r="BN243" s="73">
        <v>966</v>
      </c>
      <c r="BO243" s="71">
        <v>1302</v>
      </c>
      <c r="BP243" s="72">
        <v>1267</v>
      </c>
      <c r="BQ243" s="72">
        <v>1379</v>
      </c>
      <c r="BR243" s="72">
        <v>1252</v>
      </c>
      <c r="BS243" s="72">
        <v>1299</v>
      </c>
      <c r="BT243" s="73">
        <v>1313</v>
      </c>
      <c r="BU243" s="71"/>
      <c r="BV243" s="72"/>
      <c r="BW243" s="72"/>
      <c r="BX243" s="72"/>
      <c r="BY243" s="72"/>
      <c r="BZ243" s="73"/>
      <c r="CA243" s="110">
        <v>-1.6473503153411562</v>
      </c>
      <c r="CB243" s="76">
        <v>1.1051566174835825</v>
      </c>
      <c r="CC243" s="76">
        <v>2.2145548365959389</v>
      </c>
      <c r="CD243" s="76">
        <v>-5.6411839041456631</v>
      </c>
      <c r="CE243" s="76">
        <v>-2.5528591320220562</v>
      </c>
      <c r="CF243" s="77">
        <v>-3.3624199946175604</v>
      </c>
    </row>
    <row r="244" spans="1:84" ht="12" customHeight="1">
      <c r="A244" s="1"/>
      <c r="B244" s="64">
        <v>232</v>
      </c>
      <c r="C244" s="65">
        <v>10</v>
      </c>
      <c r="D244" s="66" t="s">
        <v>14</v>
      </c>
      <c r="E244" s="69" t="s">
        <v>79</v>
      </c>
      <c r="F244" s="70" t="s">
        <v>80</v>
      </c>
      <c r="G244" s="71">
        <v>1667.5707317073172</v>
      </c>
      <c r="H244" s="72">
        <v>497.52195121951229</v>
      </c>
      <c r="I244" s="72">
        <v>497.52195121951229</v>
      </c>
      <c r="J244" s="72">
        <v>672.52682926829266</v>
      </c>
      <c r="K244" s="72">
        <v>0</v>
      </c>
      <c r="L244" s="73"/>
      <c r="M244" s="71">
        <v>3335.1414634146345</v>
      </c>
      <c r="N244" s="72">
        <v>995.04390243902458</v>
      </c>
      <c r="O244" s="72">
        <v>995.04390243902458</v>
      </c>
      <c r="P244" s="72">
        <v>1345.0536585365853</v>
      </c>
      <c r="Q244" s="72">
        <v>0</v>
      </c>
      <c r="R244" s="73"/>
      <c r="S244" s="71">
        <v>506.8</v>
      </c>
      <c r="T244" s="72">
        <v>521</v>
      </c>
      <c r="U244" s="72">
        <v>505</v>
      </c>
      <c r="V244" s="72">
        <v>523</v>
      </c>
      <c r="W244" s="72">
        <v>493</v>
      </c>
      <c r="X244" s="73">
        <v>492</v>
      </c>
      <c r="Y244" s="71">
        <v>507.8</v>
      </c>
      <c r="Z244" s="72">
        <v>507</v>
      </c>
      <c r="AA244" s="72">
        <v>526</v>
      </c>
      <c r="AB244" s="72">
        <v>529</v>
      </c>
      <c r="AC244" s="72">
        <v>493</v>
      </c>
      <c r="AD244" s="73">
        <v>484</v>
      </c>
      <c r="AE244" s="71">
        <v>676</v>
      </c>
      <c r="AF244" s="72">
        <v>668</v>
      </c>
      <c r="AG244" s="72">
        <v>706</v>
      </c>
      <c r="AH244" s="72">
        <v>663</v>
      </c>
      <c r="AI244" s="72">
        <v>699</v>
      </c>
      <c r="AJ244" s="73">
        <v>644</v>
      </c>
      <c r="AK244" s="71">
        <v>0</v>
      </c>
      <c r="AL244" s="72">
        <v>0</v>
      </c>
      <c r="AM244" s="72">
        <v>0</v>
      </c>
      <c r="AN244" s="72">
        <v>0</v>
      </c>
      <c r="AO244" s="72">
        <v>0</v>
      </c>
      <c r="AP244" s="73">
        <v>0</v>
      </c>
      <c r="AQ244" s="71"/>
      <c r="AR244" s="72"/>
      <c r="AS244" s="72"/>
      <c r="AT244" s="72"/>
      <c r="AU244" s="72"/>
      <c r="AV244" s="73"/>
      <c r="AW244" s="75">
        <v>1.3810069854790719</v>
      </c>
      <c r="AX244" s="76">
        <v>1.7048313305172869</v>
      </c>
      <c r="AY244" s="76">
        <v>4.1634976539554946</v>
      </c>
      <c r="AZ244" s="76">
        <v>2.8442132852813495</v>
      </c>
      <c r="BA244" s="76">
        <v>1.0451891461802143</v>
      </c>
      <c r="BB244" s="77">
        <v>-2.8526964885389083</v>
      </c>
      <c r="BC244" s="71"/>
      <c r="BD244" s="72"/>
      <c r="BE244" s="72"/>
      <c r="BF244" s="72"/>
      <c r="BG244" s="72"/>
      <c r="BH244" s="73"/>
      <c r="BI244" s="71"/>
      <c r="BJ244" s="72"/>
      <c r="BK244" s="72"/>
      <c r="BL244" s="72"/>
      <c r="BM244" s="72"/>
      <c r="BN244" s="73"/>
      <c r="BO244" s="71"/>
      <c r="BP244" s="72"/>
      <c r="BQ244" s="72"/>
      <c r="BR244" s="72"/>
      <c r="BS244" s="72"/>
      <c r="BT244" s="73"/>
      <c r="BU244" s="71"/>
      <c r="BV244" s="72"/>
      <c r="BW244" s="72"/>
      <c r="BX244" s="72"/>
      <c r="BY244" s="72"/>
      <c r="BZ244" s="73"/>
      <c r="CA244" s="110"/>
      <c r="CB244" s="76"/>
      <c r="CC244" s="76"/>
      <c r="CD244" s="76"/>
      <c r="CE244" s="76"/>
      <c r="CF244" s="77"/>
    </row>
    <row r="245" spans="1:84" ht="12" customHeight="1">
      <c r="A245" s="1"/>
      <c r="B245" s="64">
        <v>233</v>
      </c>
      <c r="C245" s="65">
        <v>10</v>
      </c>
      <c r="D245" s="66" t="s">
        <v>14</v>
      </c>
      <c r="E245" s="69" t="s">
        <v>136</v>
      </c>
      <c r="F245" s="70" t="s">
        <v>80</v>
      </c>
      <c r="G245" s="71">
        <v>1667.5707317073172</v>
      </c>
      <c r="H245" s="72">
        <v>497.52195121951229</v>
      </c>
      <c r="I245" s="72">
        <v>497.52195121951229</v>
      </c>
      <c r="J245" s="72">
        <v>672.52682926829266</v>
      </c>
      <c r="K245" s="72">
        <v>0</v>
      </c>
      <c r="L245" s="73"/>
      <c r="M245" s="71">
        <v>3335.1414634146345</v>
      </c>
      <c r="N245" s="72">
        <v>995.04390243902458</v>
      </c>
      <c r="O245" s="72">
        <v>995.04390243902458</v>
      </c>
      <c r="P245" s="72">
        <v>1345.0536585365853</v>
      </c>
      <c r="Q245" s="72">
        <v>0</v>
      </c>
      <c r="R245" s="73"/>
      <c r="S245" s="71">
        <v>506.8</v>
      </c>
      <c r="T245" s="72">
        <v>521</v>
      </c>
      <c r="U245" s="72">
        <v>505</v>
      </c>
      <c r="V245" s="72">
        <v>523</v>
      </c>
      <c r="W245" s="72">
        <v>493</v>
      </c>
      <c r="X245" s="73">
        <v>492</v>
      </c>
      <c r="Y245" s="71">
        <v>507.8</v>
      </c>
      <c r="Z245" s="72">
        <v>507</v>
      </c>
      <c r="AA245" s="72">
        <v>526</v>
      </c>
      <c r="AB245" s="72">
        <v>529</v>
      </c>
      <c r="AC245" s="72">
        <v>493</v>
      </c>
      <c r="AD245" s="73">
        <v>484</v>
      </c>
      <c r="AE245" s="71">
        <v>676</v>
      </c>
      <c r="AF245" s="72">
        <v>668</v>
      </c>
      <c r="AG245" s="72">
        <v>706</v>
      </c>
      <c r="AH245" s="72">
        <v>663</v>
      </c>
      <c r="AI245" s="72">
        <v>699</v>
      </c>
      <c r="AJ245" s="73">
        <v>644</v>
      </c>
      <c r="AK245" s="71">
        <v>0</v>
      </c>
      <c r="AL245" s="72">
        <v>0</v>
      </c>
      <c r="AM245" s="72">
        <v>0</v>
      </c>
      <c r="AN245" s="72">
        <v>0</v>
      </c>
      <c r="AO245" s="72">
        <v>0</v>
      </c>
      <c r="AP245" s="73">
        <v>0</v>
      </c>
      <c r="AQ245" s="71"/>
      <c r="AR245" s="72"/>
      <c r="AS245" s="72"/>
      <c r="AT245" s="72"/>
      <c r="AU245" s="72"/>
      <c r="AV245" s="73"/>
      <c r="AW245" s="75">
        <v>1.3810069854790719</v>
      </c>
      <c r="AX245" s="76">
        <v>1.7048313305172869</v>
      </c>
      <c r="AY245" s="76">
        <v>4.1634976539554946</v>
      </c>
      <c r="AZ245" s="76">
        <v>2.8442132852813495</v>
      </c>
      <c r="BA245" s="76">
        <v>1.0451891461802143</v>
      </c>
      <c r="BB245" s="77">
        <v>-2.8526964885389083</v>
      </c>
      <c r="BC245" s="71"/>
      <c r="BD245" s="72"/>
      <c r="BE245" s="72"/>
      <c r="BF245" s="72"/>
      <c r="BG245" s="72"/>
      <c r="BH245" s="73"/>
      <c r="BI245" s="71"/>
      <c r="BJ245" s="72"/>
      <c r="BK245" s="72"/>
      <c r="BL245" s="72"/>
      <c r="BM245" s="72"/>
      <c r="BN245" s="73"/>
      <c r="BO245" s="71"/>
      <c r="BP245" s="72"/>
      <c r="BQ245" s="72"/>
      <c r="BR245" s="72"/>
      <c r="BS245" s="72"/>
      <c r="BT245" s="73"/>
      <c r="BU245" s="71"/>
      <c r="BV245" s="72"/>
      <c r="BW245" s="72"/>
      <c r="BX245" s="72"/>
      <c r="BY245" s="72"/>
      <c r="BZ245" s="73"/>
      <c r="CA245" s="110"/>
      <c r="CB245" s="76"/>
      <c r="CC245" s="76"/>
      <c r="CD245" s="76"/>
      <c r="CE245" s="76"/>
      <c r="CF245" s="77"/>
    </row>
    <row r="246" spans="1:84" ht="12" customHeight="1">
      <c r="A246" s="1"/>
      <c r="B246" s="64">
        <v>234</v>
      </c>
      <c r="C246" s="65">
        <v>10</v>
      </c>
      <c r="D246" s="66" t="s">
        <v>14</v>
      </c>
      <c r="E246" s="69" t="s">
        <v>91</v>
      </c>
      <c r="F246" s="70" t="s">
        <v>80</v>
      </c>
      <c r="G246" s="71">
        <v>1667.5707317073172</v>
      </c>
      <c r="H246" s="72">
        <v>497.52195121951229</v>
      </c>
      <c r="I246" s="72">
        <v>497.52195121951229</v>
      </c>
      <c r="J246" s="72">
        <v>672.52682926829266</v>
      </c>
      <c r="K246" s="72">
        <v>0</v>
      </c>
      <c r="L246" s="73"/>
      <c r="M246" s="71">
        <v>3819.3607804878056</v>
      </c>
      <c r="N246" s="72">
        <v>995.04390243902458</v>
      </c>
      <c r="O246" s="72">
        <v>995.04390243902458</v>
      </c>
      <c r="P246" s="72">
        <v>1829.2729756097563</v>
      </c>
      <c r="Q246" s="72">
        <v>0</v>
      </c>
      <c r="R246" s="73"/>
      <c r="S246" s="71">
        <v>506.8</v>
      </c>
      <c r="T246" s="72">
        <v>521</v>
      </c>
      <c r="U246" s="72">
        <v>505</v>
      </c>
      <c r="V246" s="72">
        <v>523</v>
      </c>
      <c r="W246" s="72">
        <v>493</v>
      </c>
      <c r="X246" s="73">
        <v>492</v>
      </c>
      <c r="Y246" s="71">
        <v>507.8</v>
      </c>
      <c r="Z246" s="72">
        <v>507</v>
      </c>
      <c r="AA246" s="72">
        <v>526</v>
      </c>
      <c r="AB246" s="72">
        <v>529</v>
      </c>
      <c r="AC246" s="72">
        <v>493</v>
      </c>
      <c r="AD246" s="73">
        <v>484</v>
      </c>
      <c r="AE246" s="71">
        <v>676</v>
      </c>
      <c r="AF246" s="72">
        <v>668</v>
      </c>
      <c r="AG246" s="72">
        <v>706</v>
      </c>
      <c r="AH246" s="72">
        <v>663</v>
      </c>
      <c r="AI246" s="72">
        <v>699</v>
      </c>
      <c r="AJ246" s="73">
        <v>644</v>
      </c>
      <c r="AK246" s="71">
        <v>0</v>
      </c>
      <c r="AL246" s="72">
        <v>0</v>
      </c>
      <c r="AM246" s="72">
        <v>0</v>
      </c>
      <c r="AN246" s="72">
        <v>0</v>
      </c>
      <c r="AO246" s="72">
        <v>0</v>
      </c>
      <c r="AP246" s="73">
        <v>0</v>
      </c>
      <c r="AQ246" s="71"/>
      <c r="AR246" s="72"/>
      <c r="AS246" s="72"/>
      <c r="AT246" s="72"/>
      <c r="AU246" s="72"/>
      <c r="AV246" s="73"/>
      <c r="AW246" s="75">
        <v>1.3810069854790719</v>
      </c>
      <c r="AX246" s="76">
        <v>1.7048313305172869</v>
      </c>
      <c r="AY246" s="76">
        <v>4.1634976539554946</v>
      </c>
      <c r="AZ246" s="76">
        <v>2.8442132852813495</v>
      </c>
      <c r="BA246" s="76">
        <v>1.0451891461802143</v>
      </c>
      <c r="BB246" s="77">
        <v>-2.8526964885389083</v>
      </c>
      <c r="BC246" s="71">
        <v>1001</v>
      </c>
      <c r="BD246" s="72">
        <v>952</v>
      </c>
      <c r="BE246" s="72">
        <v>974</v>
      </c>
      <c r="BF246" s="72">
        <v>1039</v>
      </c>
      <c r="BG246" s="72">
        <v>1027</v>
      </c>
      <c r="BH246" s="73">
        <v>1013</v>
      </c>
      <c r="BI246" s="71">
        <v>1030</v>
      </c>
      <c r="BJ246" s="72">
        <v>1034</v>
      </c>
      <c r="BK246" s="72">
        <v>1014</v>
      </c>
      <c r="BL246" s="72">
        <v>1028</v>
      </c>
      <c r="BM246" s="72">
        <v>1044</v>
      </c>
      <c r="BN246" s="73">
        <v>1030</v>
      </c>
      <c r="BO246" s="71">
        <v>1878.4</v>
      </c>
      <c r="BP246" s="72">
        <v>1886</v>
      </c>
      <c r="BQ246" s="72">
        <v>1802</v>
      </c>
      <c r="BR246" s="72">
        <v>1849</v>
      </c>
      <c r="BS246" s="72">
        <v>1866</v>
      </c>
      <c r="BT246" s="73">
        <v>1989</v>
      </c>
      <c r="BU246" s="71"/>
      <c r="BV246" s="72"/>
      <c r="BW246" s="72"/>
      <c r="BX246" s="72"/>
      <c r="BY246" s="72"/>
      <c r="BZ246" s="73"/>
      <c r="CA246" s="110">
        <v>2.3574421136694612</v>
      </c>
      <c r="CB246" s="76">
        <v>1.378220664073293</v>
      </c>
      <c r="CC246" s="76">
        <v>-0.76873545536213506</v>
      </c>
      <c r="CD246" s="76">
        <v>2.5302458988923249</v>
      </c>
      <c r="CE246" s="76">
        <v>3.0800761246013941</v>
      </c>
      <c r="CF246" s="77">
        <v>5.5674033361424513</v>
      </c>
    </row>
    <row r="247" spans="1:84" ht="12" customHeight="1">
      <c r="A247" s="1"/>
      <c r="B247" s="64">
        <v>235</v>
      </c>
      <c r="C247" s="65">
        <v>10</v>
      </c>
      <c r="D247" s="66" t="s">
        <v>14</v>
      </c>
      <c r="E247" s="69" t="s">
        <v>144</v>
      </c>
      <c r="F247" s="70" t="s">
        <v>80</v>
      </c>
      <c r="G247" s="71">
        <v>2668.1131707317077</v>
      </c>
      <c r="H247" s="72">
        <v>497.52195121951229</v>
      </c>
      <c r="I247" s="72">
        <v>497.52195121951229</v>
      </c>
      <c r="J247" s="72">
        <v>672.52682926829266</v>
      </c>
      <c r="K247" s="72">
        <v>1000.5424390243903</v>
      </c>
      <c r="L247" s="73"/>
      <c r="M247" s="71">
        <v>5336.2263414634153</v>
      </c>
      <c r="N247" s="72">
        <v>995.04390243902458</v>
      </c>
      <c r="O247" s="72">
        <v>995.04390243902458</v>
      </c>
      <c r="P247" s="72">
        <v>1345.0536585365853</v>
      </c>
      <c r="Q247" s="72">
        <v>2001.0848780487806</v>
      </c>
      <c r="R247" s="73"/>
      <c r="S247" s="71">
        <v>497</v>
      </c>
      <c r="T247" s="72">
        <v>487</v>
      </c>
      <c r="U247" s="72">
        <v>478</v>
      </c>
      <c r="V247" s="72">
        <v>527</v>
      </c>
      <c r="W247" s="72">
        <v>490</v>
      </c>
      <c r="X247" s="73">
        <v>503</v>
      </c>
      <c r="Y247" s="71">
        <v>507.4</v>
      </c>
      <c r="Z247" s="72">
        <v>523</v>
      </c>
      <c r="AA247" s="72">
        <v>482</v>
      </c>
      <c r="AB247" s="72">
        <v>513</v>
      </c>
      <c r="AC247" s="72">
        <v>524</v>
      </c>
      <c r="AD247" s="73">
        <v>495</v>
      </c>
      <c r="AE247" s="71">
        <v>684.6</v>
      </c>
      <c r="AF247" s="72">
        <v>633</v>
      </c>
      <c r="AG247" s="72">
        <v>705</v>
      </c>
      <c r="AH247" s="72">
        <v>683</v>
      </c>
      <c r="AI247" s="72">
        <v>701</v>
      </c>
      <c r="AJ247" s="73">
        <v>701</v>
      </c>
      <c r="AK247" s="71">
        <v>991</v>
      </c>
      <c r="AL247" s="72">
        <v>975</v>
      </c>
      <c r="AM247" s="72">
        <v>1009</v>
      </c>
      <c r="AN247" s="72">
        <v>948</v>
      </c>
      <c r="AO247" s="72">
        <v>1012</v>
      </c>
      <c r="AP247" s="73">
        <v>1000</v>
      </c>
      <c r="AQ247" s="71"/>
      <c r="AR247" s="72"/>
      <c r="AS247" s="72"/>
      <c r="AT247" s="72"/>
      <c r="AU247" s="72"/>
      <c r="AV247" s="73"/>
      <c r="AW247" s="75">
        <v>0.44551443314648775</v>
      </c>
      <c r="AX247" s="76">
        <v>-1.8782250798591305</v>
      </c>
      <c r="AY247" s="76">
        <v>0.22063641575884585</v>
      </c>
      <c r="AZ247" s="76">
        <v>0.1081974070650249</v>
      </c>
      <c r="BA247" s="76">
        <v>2.2070589026830234</v>
      </c>
      <c r="BB247" s="77">
        <v>1.1576281548740353</v>
      </c>
      <c r="BC247" s="71"/>
      <c r="BD247" s="72"/>
      <c r="BE247" s="72"/>
      <c r="BF247" s="72"/>
      <c r="BG247" s="72"/>
      <c r="BH247" s="73"/>
      <c r="BI247" s="71"/>
      <c r="BJ247" s="72"/>
      <c r="BK247" s="72"/>
      <c r="BL247" s="72"/>
      <c r="BM247" s="72"/>
      <c r="BN247" s="73"/>
      <c r="BO247" s="71"/>
      <c r="BP247" s="72"/>
      <c r="BQ247" s="72"/>
      <c r="BR247" s="72"/>
      <c r="BS247" s="72"/>
      <c r="BT247" s="73"/>
      <c r="BU247" s="71"/>
      <c r="BV247" s="72"/>
      <c r="BW247" s="72"/>
      <c r="BX247" s="72"/>
      <c r="BY247" s="72"/>
      <c r="BZ247" s="73"/>
      <c r="CA247" s="110"/>
      <c r="CB247" s="76"/>
      <c r="CC247" s="76"/>
      <c r="CD247" s="76"/>
      <c r="CE247" s="76"/>
      <c r="CF247" s="77"/>
    </row>
    <row r="248" spans="1:84" ht="12" customHeight="1">
      <c r="A248" s="1"/>
      <c r="B248" s="64">
        <v>236</v>
      </c>
      <c r="C248" s="65">
        <v>10</v>
      </c>
      <c r="D248" s="66" t="s">
        <v>14</v>
      </c>
      <c r="E248" s="69" t="s">
        <v>92</v>
      </c>
      <c r="F248" s="70" t="s">
        <v>80</v>
      </c>
      <c r="G248" s="71">
        <v>2001.0848780487806</v>
      </c>
      <c r="H248" s="72">
        <v>597.02634146341472</v>
      </c>
      <c r="I248" s="72">
        <v>597.02634146341472</v>
      </c>
      <c r="J248" s="72">
        <v>807.03219512195119</v>
      </c>
      <c r="K248" s="72">
        <v>0</v>
      </c>
      <c r="L248" s="73"/>
      <c r="M248" s="71">
        <v>5002.7121951219515</v>
      </c>
      <c r="N248" s="72">
        <v>1492.5658536585368</v>
      </c>
      <c r="O248" s="72">
        <v>1492.5658536585368</v>
      </c>
      <c r="P248" s="72">
        <v>2017.580487804878</v>
      </c>
      <c r="Q248" s="72">
        <v>0</v>
      </c>
      <c r="R248" s="73"/>
      <c r="S248" s="71">
        <v>585.6</v>
      </c>
      <c r="T248" s="114">
        <v>554</v>
      </c>
      <c r="U248" s="114">
        <v>621</v>
      </c>
      <c r="V248" s="114">
        <v>602</v>
      </c>
      <c r="W248" s="114">
        <v>561</v>
      </c>
      <c r="X248" s="115">
        <v>590</v>
      </c>
      <c r="Y248" s="71">
        <v>583.4</v>
      </c>
      <c r="Z248" s="114">
        <v>564</v>
      </c>
      <c r="AA248" s="114">
        <v>574</v>
      </c>
      <c r="AB248" s="114">
        <v>612</v>
      </c>
      <c r="AC248" s="114">
        <v>582</v>
      </c>
      <c r="AD248" s="115">
        <v>585</v>
      </c>
      <c r="AE248" s="71">
        <v>800.6</v>
      </c>
      <c r="AF248" s="114">
        <v>765</v>
      </c>
      <c r="AG248" s="114">
        <v>862</v>
      </c>
      <c r="AH248" s="114">
        <v>774</v>
      </c>
      <c r="AI248" s="114">
        <v>761</v>
      </c>
      <c r="AJ248" s="115">
        <v>841</v>
      </c>
      <c r="AK248" s="71">
        <v>0</v>
      </c>
      <c r="AL248" s="72">
        <v>0</v>
      </c>
      <c r="AM248" s="72">
        <v>0</v>
      </c>
      <c r="AN248" s="72">
        <v>0</v>
      </c>
      <c r="AO248" s="72">
        <v>0</v>
      </c>
      <c r="AP248" s="73">
        <v>0</v>
      </c>
      <c r="AQ248" s="71"/>
      <c r="AR248" s="72"/>
      <c r="AS248" s="72"/>
      <c r="AT248" s="72"/>
      <c r="AU248" s="72"/>
      <c r="AV248" s="73"/>
      <c r="AW248" s="75">
        <v>-1.5733904340670013</v>
      </c>
      <c r="AX248" s="76">
        <v>-5.9010429464602669</v>
      </c>
      <c r="AY248" s="76">
        <v>2.7942403925285353</v>
      </c>
      <c r="AZ248" s="76">
        <v>-0.65388920741530354</v>
      </c>
      <c r="BA248" s="76">
        <v>-4.8516121986512779</v>
      </c>
      <c r="BB248" s="77">
        <v>0.74535178966335103</v>
      </c>
      <c r="BC248" s="71">
        <v>1491.4</v>
      </c>
      <c r="BD248" s="72">
        <v>1443</v>
      </c>
      <c r="BE248" s="72">
        <v>1476</v>
      </c>
      <c r="BF248" s="72">
        <v>1501</v>
      </c>
      <c r="BG248" s="72">
        <v>1525</v>
      </c>
      <c r="BH248" s="73">
        <v>1512</v>
      </c>
      <c r="BI248" s="71">
        <v>1490.8</v>
      </c>
      <c r="BJ248" s="72">
        <v>1470</v>
      </c>
      <c r="BK248" s="72">
        <v>1539</v>
      </c>
      <c r="BL248" s="72">
        <v>1477</v>
      </c>
      <c r="BM248" s="72">
        <v>1509</v>
      </c>
      <c r="BN248" s="73">
        <v>1459</v>
      </c>
      <c r="BO248" s="71">
        <v>1985.4</v>
      </c>
      <c r="BP248" s="72">
        <v>1953</v>
      </c>
      <c r="BQ248" s="72">
        <v>1940</v>
      </c>
      <c r="BR248" s="72">
        <v>1900</v>
      </c>
      <c r="BS248" s="72">
        <v>2042</v>
      </c>
      <c r="BT248" s="73">
        <v>2092</v>
      </c>
      <c r="BU248" s="71"/>
      <c r="BV248" s="72"/>
      <c r="BW248" s="72"/>
      <c r="BX248" s="72"/>
      <c r="BY248" s="72"/>
      <c r="BZ248" s="73"/>
      <c r="CA248" s="110">
        <v>-0.70186318445798479</v>
      </c>
      <c r="CB248" s="76">
        <v>-2.7327615459321608</v>
      </c>
      <c r="CC248" s="76">
        <v>-0.95372656393215571</v>
      </c>
      <c r="CD248" s="76">
        <v>-2.4928916607186768</v>
      </c>
      <c r="CE248" s="76">
        <v>1.464961445303814</v>
      </c>
      <c r="CF248" s="77">
        <v>1.205102402989211</v>
      </c>
    </row>
    <row r="249" spans="1:84" ht="12" customHeight="1">
      <c r="A249" s="1"/>
      <c r="B249" s="64">
        <v>237</v>
      </c>
      <c r="C249" s="65">
        <v>10</v>
      </c>
      <c r="D249" s="66" t="s">
        <v>14</v>
      </c>
      <c r="E249" s="69" t="s">
        <v>138</v>
      </c>
      <c r="F249" s="70" t="s">
        <v>80</v>
      </c>
      <c r="G249" s="71">
        <v>2668.1131707317077</v>
      </c>
      <c r="H249" s="72">
        <v>497.52195121951229</v>
      </c>
      <c r="I249" s="72">
        <v>497.52195121951229</v>
      </c>
      <c r="J249" s="72">
        <v>672.52682926829266</v>
      </c>
      <c r="K249" s="72">
        <v>1000.5424390243903</v>
      </c>
      <c r="L249" s="73"/>
      <c r="M249" s="71">
        <v>5336.2263414634153</v>
      </c>
      <c r="N249" s="72">
        <v>995.04390243902458</v>
      </c>
      <c r="O249" s="72">
        <v>995.04390243902458</v>
      </c>
      <c r="P249" s="72">
        <v>1345.0536585365853</v>
      </c>
      <c r="Q249" s="72">
        <v>2001.0848780487806</v>
      </c>
      <c r="R249" s="73"/>
      <c r="S249" s="71">
        <v>497</v>
      </c>
      <c r="T249" s="72">
        <v>487</v>
      </c>
      <c r="U249" s="72">
        <v>478</v>
      </c>
      <c r="V249" s="72">
        <v>527</v>
      </c>
      <c r="W249" s="72">
        <v>490</v>
      </c>
      <c r="X249" s="73">
        <v>503</v>
      </c>
      <c r="Y249" s="71">
        <v>507.4</v>
      </c>
      <c r="Z249" s="72">
        <v>523</v>
      </c>
      <c r="AA249" s="72">
        <v>482</v>
      </c>
      <c r="AB249" s="72">
        <v>513</v>
      </c>
      <c r="AC249" s="72">
        <v>524</v>
      </c>
      <c r="AD249" s="73">
        <v>495</v>
      </c>
      <c r="AE249" s="71">
        <v>684.6</v>
      </c>
      <c r="AF249" s="72">
        <v>633</v>
      </c>
      <c r="AG249" s="72">
        <v>705</v>
      </c>
      <c r="AH249" s="72">
        <v>683</v>
      </c>
      <c r="AI249" s="72">
        <v>701</v>
      </c>
      <c r="AJ249" s="73">
        <v>701</v>
      </c>
      <c r="AK249" s="71">
        <v>991</v>
      </c>
      <c r="AL249" s="72">
        <v>975</v>
      </c>
      <c r="AM249" s="72">
        <v>1009</v>
      </c>
      <c r="AN249" s="72">
        <v>948</v>
      </c>
      <c r="AO249" s="72">
        <v>1012</v>
      </c>
      <c r="AP249" s="73">
        <v>1000</v>
      </c>
      <c r="AQ249" s="71"/>
      <c r="AR249" s="72"/>
      <c r="AS249" s="72"/>
      <c r="AT249" s="72"/>
      <c r="AU249" s="72"/>
      <c r="AV249" s="73"/>
      <c r="AW249" s="75">
        <v>0.44551443314648775</v>
      </c>
      <c r="AX249" s="76">
        <v>-1.8782250798591305</v>
      </c>
      <c r="AY249" s="76">
        <v>0.22063641575884585</v>
      </c>
      <c r="AZ249" s="76">
        <v>0.1081974070650249</v>
      </c>
      <c r="BA249" s="76">
        <v>2.2070589026830234</v>
      </c>
      <c r="BB249" s="77">
        <v>1.1576281548740353</v>
      </c>
      <c r="BC249" s="71"/>
      <c r="BD249" s="72"/>
      <c r="BE249" s="72"/>
      <c r="BF249" s="72"/>
      <c r="BG249" s="72"/>
      <c r="BH249" s="73"/>
      <c r="BI249" s="71"/>
      <c r="BJ249" s="72"/>
      <c r="BK249" s="72"/>
      <c r="BL249" s="72"/>
      <c r="BM249" s="72"/>
      <c r="BN249" s="73"/>
      <c r="BO249" s="71"/>
      <c r="BP249" s="72"/>
      <c r="BQ249" s="72"/>
      <c r="BR249" s="72"/>
      <c r="BS249" s="72"/>
      <c r="BT249" s="73"/>
      <c r="BU249" s="71"/>
      <c r="BV249" s="72"/>
      <c r="BW249" s="72"/>
      <c r="BX249" s="72"/>
      <c r="BY249" s="72"/>
      <c r="BZ249" s="73"/>
      <c r="CA249" s="110"/>
      <c r="CB249" s="76"/>
      <c r="CC249" s="76"/>
      <c r="CD249" s="76"/>
      <c r="CE249" s="76"/>
      <c r="CF249" s="77"/>
    </row>
    <row r="250" spans="1:84" ht="12" customHeight="1">
      <c r="A250" s="1"/>
      <c r="B250" s="64">
        <v>238</v>
      </c>
      <c r="C250" s="65">
        <v>10</v>
      </c>
      <c r="D250" s="66" t="s">
        <v>14</v>
      </c>
      <c r="E250" s="69" t="s">
        <v>139</v>
      </c>
      <c r="F250" s="70" t="s">
        <v>80</v>
      </c>
      <c r="G250" s="71">
        <v>2001.0848780487806</v>
      </c>
      <c r="H250" s="72">
        <v>597.02634146341472</v>
      </c>
      <c r="I250" s="72">
        <v>597.02634146341472</v>
      </c>
      <c r="J250" s="72">
        <v>807.03219512195119</v>
      </c>
      <c r="K250" s="72">
        <v>0</v>
      </c>
      <c r="L250" s="73"/>
      <c r="M250" s="71">
        <v>5002.7121951219515</v>
      </c>
      <c r="N250" s="72">
        <v>1492.5658536585368</v>
      </c>
      <c r="O250" s="72">
        <v>1492.5658536585368</v>
      </c>
      <c r="P250" s="72">
        <v>2017.580487804878</v>
      </c>
      <c r="Q250" s="72">
        <v>0</v>
      </c>
      <c r="R250" s="73"/>
      <c r="S250" s="71">
        <v>585.6</v>
      </c>
      <c r="T250" s="114">
        <v>554</v>
      </c>
      <c r="U250" s="114">
        <v>621</v>
      </c>
      <c r="V250" s="114">
        <v>602</v>
      </c>
      <c r="W250" s="114">
        <v>561</v>
      </c>
      <c r="X250" s="115">
        <v>590</v>
      </c>
      <c r="Y250" s="71">
        <v>583.4</v>
      </c>
      <c r="Z250" s="114">
        <v>564</v>
      </c>
      <c r="AA250" s="114">
        <v>574</v>
      </c>
      <c r="AB250" s="114">
        <v>612</v>
      </c>
      <c r="AC250" s="114">
        <v>582</v>
      </c>
      <c r="AD250" s="115">
        <v>585</v>
      </c>
      <c r="AE250" s="71">
        <v>800.6</v>
      </c>
      <c r="AF250" s="114">
        <v>765</v>
      </c>
      <c r="AG250" s="114">
        <v>862</v>
      </c>
      <c r="AH250" s="114">
        <v>774</v>
      </c>
      <c r="AI250" s="114">
        <v>761</v>
      </c>
      <c r="AJ250" s="115">
        <v>841</v>
      </c>
      <c r="AK250" s="71">
        <v>0</v>
      </c>
      <c r="AL250" s="72">
        <v>0</v>
      </c>
      <c r="AM250" s="72">
        <v>0</v>
      </c>
      <c r="AN250" s="72">
        <v>0</v>
      </c>
      <c r="AO250" s="72">
        <v>0</v>
      </c>
      <c r="AP250" s="73">
        <v>0</v>
      </c>
      <c r="AQ250" s="71"/>
      <c r="AR250" s="72"/>
      <c r="AS250" s="72"/>
      <c r="AT250" s="72"/>
      <c r="AU250" s="72"/>
      <c r="AV250" s="73"/>
      <c r="AW250" s="75">
        <v>-1.5733904340670013</v>
      </c>
      <c r="AX250" s="76">
        <v>-5.9010429464602669</v>
      </c>
      <c r="AY250" s="76">
        <v>2.7942403925285353</v>
      </c>
      <c r="AZ250" s="76">
        <v>-0.65388920741530354</v>
      </c>
      <c r="BA250" s="76">
        <v>-4.8516121986512779</v>
      </c>
      <c r="BB250" s="77">
        <v>0.74535178966335103</v>
      </c>
      <c r="BC250" s="71">
        <v>1491.4</v>
      </c>
      <c r="BD250" s="72">
        <v>1443</v>
      </c>
      <c r="BE250" s="72">
        <v>1476</v>
      </c>
      <c r="BF250" s="72">
        <v>1501</v>
      </c>
      <c r="BG250" s="72">
        <v>1525</v>
      </c>
      <c r="BH250" s="73">
        <v>1512</v>
      </c>
      <c r="BI250" s="71">
        <v>1490.8</v>
      </c>
      <c r="BJ250" s="72">
        <v>1470</v>
      </c>
      <c r="BK250" s="72">
        <v>1539</v>
      </c>
      <c r="BL250" s="72">
        <v>1477</v>
      </c>
      <c r="BM250" s="72">
        <v>1509</v>
      </c>
      <c r="BN250" s="73">
        <v>1459</v>
      </c>
      <c r="BO250" s="71">
        <v>1985.4</v>
      </c>
      <c r="BP250" s="72">
        <v>1953</v>
      </c>
      <c r="BQ250" s="72">
        <v>1940</v>
      </c>
      <c r="BR250" s="72">
        <v>1900</v>
      </c>
      <c r="BS250" s="72">
        <v>2042</v>
      </c>
      <c r="BT250" s="73">
        <v>2092</v>
      </c>
      <c r="BU250" s="71"/>
      <c r="BV250" s="72"/>
      <c r="BW250" s="72"/>
      <c r="BX250" s="72"/>
      <c r="BY250" s="72"/>
      <c r="BZ250" s="73"/>
      <c r="CA250" s="110">
        <v>-0.70186318445798479</v>
      </c>
      <c r="CB250" s="76">
        <v>-2.7327615459321608</v>
      </c>
      <c r="CC250" s="76">
        <v>-0.95372656393215571</v>
      </c>
      <c r="CD250" s="76">
        <v>-2.4928916607186768</v>
      </c>
      <c r="CE250" s="76">
        <v>1.464961445303814</v>
      </c>
      <c r="CF250" s="77">
        <v>1.205102402989211</v>
      </c>
    </row>
    <row r="251" spans="1:84" ht="12" customHeight="1">
      <c r="A251" s="1"/>
      <c r="B251" s="64">
        <v>239</v>
      </c>
      <c r="C251" s="65">
        <v>10</v>
      </c>
      <c r="D251" s="66" t="s">
        <v>14</v>
      </c>
      <c r="E251" s="69" t="s">
        <v>141</v>
      </c>
      <c r="F251" s="70" t="s">
        <v>80</v>
      </c>
      <c r="G251" s="71">
        <v>2668.1131707317077</v>
      </c>
      <c r="H251" s="72">
        <v>497.52195121951229</v>
      </c>
      <c r="I251" s="72">
        <v>497.52195121951229</v>
      </c>
      <c r="J251" s="72">
        <v>672.52682926829266</v>
      </c>
      <c r="K251" s="72">
        <v>1000.5424390243903</v>
      </c>
      <c r="L251" s="73"/>
      <c r="M251" s="71">
        <v>6056.6168975609762</v>
      </c>
      <c r="N251" s="72">
        <v>995.04390243902458</v>
      </c>
      <c r="O251" s="72">
        <v>995.04390243902458</v>
      </c>
      <c r="P251" s="72">
        <v>1345.0536585365853</v>
      </c>
      <c r="Q251" s="72">
        <v>2721.4754341463417</v>
      </c>
      <c r="R251" s="73"/>
      <c r="S251" s="71">
        <v>497</v>
      </c>
      <c r="T251" s="72">
        <v>487</v>
      </c>
      <c r="U251" s="72">
        <v>478</v>
      </c>
      <c r="V251" s="72">
        <v>527</v>
      </c>
      <c r="W251" s="72">
        <v>490</v>
      </c>
      <c r="X251" s="73">
        <v>503</v>
      </c>
      <c r="Y251" s="71">
        <v>507.4</v>
      </c>
      <c r="Z251" s="72">
        <v>523</v>
      </c>
      <c r="AA251" s="72">
        <v>482</v>
      </c>
      <c r="AB251" s="72">
        <v>513</v>
      </c>
      <c r="AC251" s="72">
        <v>524</v>
      </c>
      <c r="AD251" s="73">
        <v>495</v>
      </c>
      <c r="AE251" s="71">
        <v>684.6</v>
      </c>
      <c r="AF251" s="72">
        <v>633</v>
      </c>
      <c r="AG251" s="72">
        <v>705</v>
      </c>
      <c r="AH251" s="72">
        <v>683</v>
      </c>
      <c r="AI251" s="72">
        <v>701</v>
      </c>
      <c r="AJ251" s="73">
        <v>701</v>
      </c>
      <c r="AK251" s="71">
        <v>991</v>
      </c>
      <c r="AL251" s="72">
        <v>975</v>
      </c>
      <c r="AM251" s="72">
        <v>1009</v>
      </c>
      <c r="AN251" s="72">
        <v>948</v>
      </c>
      <c r="AO251" s="72">
        <v>1012</v>
      </c>
      <c r="AP251" s="73">
        <v>1000</v>
      </c>
      <c r="AQ251" s="71"/>
      <c r="AR251" s="72"/>
      <c r="AS251" s="72"/>
      <c r="AT251" s="72"/>
      <c r="AU251" s="72"/>
      <c r="AV251" s="73"/>
      <c r="AW251" s="75">
        <v>0.44551443314648775</v>
      </c>
      <c r="AX251" s="76">
        <v>-1.8782250798591305</v>
      </c>
      <c r="AY251" s="76">
        <v>0.22063641575884585</v>
      </c>
      <c r="AZ251" s="76">
        <v>0.1081974070650249</v>
      </c>
      <c r="BA251" s="76">
        <v>2.2070589026830234</v>
      </c>
      <c r="BB251" s="77">
        <v>1.1576281548740353</v>
      </c>
      <c r="BC251" s="71">
        <v>1011.2</v>
      </c>
      <c r="BD251" s="72">
        <v>1044</v>
      </c>
      <c r="BE251" s="72">
        <v>976</v>
      </c>
      <c r="BF251" s="72">
        <v>1039</v>
      </c>
      <c r="BG251" s="72">
        <v>1002</v>
      </c>
      <c r="BH251" s="73">
        <v>995</v>
      </c>
      <c r="BI251" s="71">
        <v>989.6</v>
      </c>
      <c r="BJ251" s="72">
        <v>1021</v>
      </c>
      <c r="BK251" s="72">
        <v>963</v>
      </c>
      <c r="BL251" s="72">
        <v>963</v>
      </c>
      <c r="BM251" s="72">
        <v>989</v>
      </c>
      <c r="BN251" s="73">
        <v>1012</v>
      </c>
      <c r="BO251" s="71">
        <v>1333.4</v>
      </c>
      <c r="BP251" s="72">
        <v>1285</v>
      </c>
      <c r="BQ251" s="72">
        <v>1358</v>
      </c>
      <c r="BR251" s="72">
        <v>1376</v>
      </c>
      <c r="BS251" s="72">
        <v>1352</v>
      </c>
      <c r="BT251" s="73">
        <v>1296</v>
      </c>
      <c r="BU251" s="71">
        <v>2770</v>
      </c>
      <c r="BV251" s="72">
        <v>2850</v>
      </c>
      <c r="BW251" s="72">
        <v>2655</v>
      </c>
      <c r="BX251" s="72">
        <v>2683</v>
      </c>
      <c r="BY251" s="72">
        <v>2793</v>
      </c>
      <c r="BZ251" s="73">
        <v>2869</v>
      </c>
      <c r="CA251" s="110">
        <v>0.78563830672839785</v>
      </c>
      <c r="CB251" s="76">
        <v>2.3673794275607118</v>
      </c>
      <c r="CC251" s="76">
        <v>-1.7273157495417246</v>
      </c>
      <c r="CD251" s="76">
        <v>7.2368824265378606E-2</v>
      </c>
      <c r="CE251" s="76">
        <v>1.3106838979858759</v>
      </c>
      <c r="CF251" s="77">
        <v>1.9050751333717253</v>
      </c>
    </row>
    <row r="252" spans="1:84" ht="12" customHeight="1">
      <c r="A252" s="1"/>
      <c r="B252" s="64">
        <v>240</v>
      </c>
      <c r="C252" s="65">
        <v>10</v>
      </c>
      <c r="D252" s="66" t="s">
        <v>14</v>
      </c>
      <c r="E252" s="69" t="s">
        <v>98</v>
      </c>
      <c r="F252" s="70" t="s">
        <v>80</v>
      </c>
      <c r="G252" s="71">
        <v>2001.0848780487806</v>
      </c>
      <c r="H252" s="72">
        <v>597.02634146341472</v>
      </c>
      <c r="I252" s="72">
        <v>597.02634146341472</v>
      </c>
      <c r="J252" s="72">
        <v>807.03219512195119</v>
      </c>
      <c r="K252" s="72">
        <v>0</v>
      </c>
      <c r="L252" s="73"/>
      <c r="M252" s="71">
        <v>5729.0411707317071</v>
      </c>
      <c r="N252" s="72">
        <v>1492.5658536585368</v>
      </c>
      <c r="O252" s="72">
        <v>1492.5658536585368</v>
      </c>
      <c r="P252" s="72">
        <v>2743.909463414634</v>
      </c>
      <c r="Q252" s="72">
        <v>0</v>
      </c>
      <c r="R252" s="73"/>
      <c r="S252" s="71">
        <v>585.6</v>
      </c>
      <c r="T252" s="114">
        <v>554</v>
      </c>
      <c r="U252" s="114">
        <v>621</v>
      </c>
      <c r="V252" s="114">
        <v>602</v>
      </c>
      <c r="W252" s="114">
        <v>561</v>
      </c>
      <c r="X252" s="115">
        <v>590</v>
      </c>
      <c r="Y252" s="71">
        <v>583.4</v>
      </c>
      <c r="Z252" s="114">
        <v>564</v>
      </c>
      <c r="AA252" s="114">
        <v>574</v>
      </c>
      <c r="AB252" s="114">
        <v>612</v>
      </c>
      <c r="AC252" s="114">
        <v>582</v>
      </c>
      <c r="AD252" s="115">
        <v>585</v>
      </c>
      <c r="AE252" s="71">
        <v>800.6</v>
      </c>
      <c r="AF252" s="114">
        <v>765</v>
      </c>
      <c r="AG252" s="114">
        <v>862</v>
      </c>
      <c r="AH252" s="114">
        <v>774</v>
      </c>
      <c r="AI252" s="114">
        <v>761</v>
      </c>
      <c r="AJ252" s="115">
        <v>841</v>
      </c>
      <c r="AK252" s="71">
        <v>0</v>
      </c>
      <c r="AL252" s="72">
        <v>0</v>
      </c>
      <c r="AM252" s="72">
        <v>0</v>
      </c>
      <c r="AN252" s="72">
        <v>0</v>
      </c>
      <c r="AO252" s="72">
        <v>0</v>
      </c>
      <c r="AP252" s="73">
        <v>0</v>
      </c>
      <c r="AQ252" s="71"/>
      <c r="AR252" s="72"/>
      <c r="AS252" s="72"/>
      <c r="AT252" s="72"/>
      <c r="AU252" s="72"/>
      <c r="AV252" s="73"/>
      <c r="AW252" s="75">
        <v>-1.5733904340670013</v>
      </c>
      <c r="AX252" s="76">
        <v>-5.9010429464602669</v>
      </c>
      <c r="AY252" s="76">
        <v>2.7942403925285353</v>
      </c>
      <c r="AZ252" s="76">
        <v>-0.65388920741530354</v>
      </c>
      <c r="BA252" s="76">
        <v>-4.8516121986512779</v>
      </c>
      <c r="BB252" s="77">
        <v>0.74535178966335103</v>
      </c>
      <c r="BC252" s="71">
        <v>1457.2</v>
      </c>
      <c r="BD252" s="72">
        <v>1426</v>
      </c>
      <c r="BE252" s="72">
        <v>1515</v>
      </c>
      <c r="BF252" s="72">
        <v>1470</v>
      </c>
      <c r="BG252" s="72">
        <v>1441</v>
      </c>
      <c r="BH252" s="73">
        <v>1434</v>
      </c>
      <c r="BI252" s="71">
        <v>1507.6</v>
      </c>
      <c r="BJ252" s="72">
        <v>1447</v>
      </c>
      <c r="BK252" s="72">
        <v>1530</v>
      </c>
      <c r="BL252" s="72">
        <v>1550</v>
      </c>
      <c r="BM252" s="72">
        <v>1465</v>
      </c>
      <c r="BN252" s="73">
        <v>1546</v>
      </c>
      <c r="BO252" s="71">
        <v>2798</v>
      </c>
      <c r="BP252" s="72">
        <v>2739</v>
      </c>
      <c r="BQ252" s="72">
        <v>2870</v>
      </c>
      <c r="BR252" s="72">
        <v>2876</v>
      </c>
      <c r="BS252" s="72">
        <v>2679</v>
      </c>
      <c r="BT252" s="73">
        <v>2826</v>
      </c>
      <c r="BU252" s="71"/>
      <c r="BV252" s="72"/>
      <c r="BW252" s="72"/>
      <c r="BX252" s="72"/>
      <c r="BY252" s="72"/>
      <c r="BZ252" s="73"/>
      <c r="CA252" s="110">
        <v>0.58925792750030848</v>
      </c>
      <c r="CB252" s="76">
        <v>-2.0429451847831404</v>
      </c>
      <c r="CC252" s="76">
        <v>3.2458979387041564</v>
      </c>
      <c r="CD252" s="76">
        <v>2.9142543104986762</v>
      </c>
      <c r="CE252" s="76">
        <v>-2.5142282353909251</v>
      </c>
      <c r="CF252" s="77">
        <v>1.3433108084727419</v>
      </c>
    </row>
    <row r="253" spans="1:84" ht="12" customHeight="1">
      <c r="A253" s="1"/>
      <c r="B253" s="64">
        <v>241</v>
      </c>
      <c r="C253" s="65">
        <v>10</v>
      </c>
      <c r="D253" s="66" t="s">
        <v>14</v>
      </c>
      <c r="E253" s="69" t="s">
        <v>150</v>
      </c>
      <c r="F253" s="70" t="s">
        <v>80</v>
      </c>
      <c r="G253" s="71">
        <v>2668.1131707317077</v>
      </c>
      <c r="H253" s="72">
        <v>497.52195121951229</v>
      </c>
      <c r="I253" s="72">
        <v>497.52195121951229</v>
      </c>
      <c r="J253" s="72">
        <v>672.52682926829266</v>
      </c>
      <c r="K253" s="72">
        <v>1000.5424390243903</v>
      </c>
      <c r="L253" s="73"/>
      <c r="M253" s="71">
        <v>5336.2263414634153</v>
      </c>
      <c r="N253" s="72">
        <v>995.04390243902458</v>
      </c>
      <c r="O253" s="72">
        <v>995.04390243902458</v>
      </c>
      <c r="P253" s="72">
        <v>1345.0536585365853</v>
      </c>
      <c r="Q253" s="72">
        <v>2001.0848780487806</v>
      </c>
      <c r="R253" s="73"/>
      <c r="S253" s="71">
        <v>497</v>
      </c>
      <c r="T253" s="72">
        <v>487</v>
      </c>
      <c r="U253" s="72">
        <v>478</v>
      </c>
      <c r="V253" s="72">
        <v>527</v>
      </c>
      <c r="W253" s="72">
        <v>490</v>
      </c>
      <c r="X253" s="73">
        <v>503</v>
      </c>
      <c r="Y253" s="71">
        <v>507.4</v>
      </c>
      <c r="Z253" s="72">
        <v>523</v>
      </c>
      <c r="AA253" s="72">
        <v>482</v>
      </c>
      <c r="AB253" s="72">
        <v>513</v>
      </c>
      <c r="AC253" s="72">
        <v>524</v>
      </c>
      <c r="AD253" s="73">
        <v>495</v>
      </c>
      <c r="AE253" s="71">
        <v>684.6</v>
      </c>
      <c r="AF253" s="72">
        <v>633</v>
      </c>
      <c r="AG253" s="72">
        <v>705</v>
      </c>
      <c r="AH253" s="72">
        <v>683</v>
      </c>
      <c r="AI253" s="72">
        <v>701</v>
      </c>
      <c r="AJ253" s="73">
        <v>701</v>
      </c>
      <c r="AK253" s="71">
        <v>991</v>
      </c>
      <c r="AL253" s="72">
        <v>975</v>
      </c>
      <c r="AM253" s="72">
        <v>1009</v>
      </c>
      <c r="AN253" s="72">
        <v>948</v>
      </c>
      <c r="AO253" s="72">
        <v>1012</v>
      </c>
      <c r="AP253" s="73">
        <v>1000</v>
      </c>
      <c r="AQ253" s="71"/>
      <c r="AR253" s="72"/>
      <c r="AS253" s="72"/>
      <c r="AT253" s="72"/>
      <c r="AU253" s="72"/>
      <c r="AV253" s="73"/>
      <c r="AW253" s="75">
        <v>0.44551443314648775</v>
      </c>
      <c r="AX253" s="76">
        <v>-1.8782250798591305</v>
      </c>
      <c r="AY253" s="76">
        <v>0.22063641575884585</v>
      </c>
      <c r="AZ253" s="76">
        <v>0.1081974070650249</v>
      </c>
      <c r="BA253" s="76">
        <v>2.2070589026830234</v>
      </c>
      <c r="BB253" s="77">
        <v>1.1576281548740353</v>
      </c>
      <c r="BC253" s="71">
        <v>1018.4</v>
      </c>
      <c r="BD253" s="72">
        <v>1034</v>
      </c>
      <c r="BE253" s="72">
        <v>1013</v>
      </c>
      <c r="BF253" s="72">
        <v>976</v>
      </c>
      <c r="BG253" s="72">
        <v>1041</v>
      </c>
      <c r="BH253" s="73">
        <v>1028</v>
      </c>
      <c r="BI253" s="71">
        <v>1005</v>
      </c>
      <c r="BJ253" s="72">
        <v>1029</v>
      </c>
      <c r="BK253" s="72">
        <v>1004</v>
      </c>
      <c r="BL253" s="72">
        <v>946</v>
      </c>
      <c r="BM253" s="72">
        <v>1073</v>
      </c>
      <c r="BN253" s="73">
        <v>973</v>
      </c>
      <c r="BO253" s="71">
        <v>1365</v>
      </c>
      <c r="BP253" s="72">
        <v>1402</v>
      </c>
      <c r="BQ253" s="72">
        <v>1296</v>
      </c>
      <c r="BR253" s="72">
        <v>1330</v>
      </c>
      <c r="BS253" s="72">
        <v>1389</v>
      </c>
      <c r="BT253" s="73">
        <v>1408</v>
      </c>
      <c r="BU253" s="71">
        <v>2007.6</v>
      </c>
      <c r="BV253" s="72">
        <v>1902</v>
      </c>
      <c r="BW253" s="72">
        <v>1967</v>
      </c>
      <c r="BX253" s="72">
        <v>2111</v>
      </c>
      <c r="BY253" s="72">
        <v>2069</v>
      </c>
      <c r="BZ253" s="73">
        <v>1989</v>
      </c>
      <c r="CA253" s="110">
        <v>1.1201484853094135</v>
      </c>
      <c r="CB253" s="76">
        <v>0.5766932766226196</v>
      </c>
      <c r="CC253" s="76">
        <v>-1.0536723494377842</v>
      </c>
      <c r="CD253" s="76">
        <v>0.50173393749339823</v>
      </c>
      <c r="CE253" s="76">
        <v>4.4183594069948207</v>
      </c>
      <c r="CF253" s="77">
        <v>1.1576281548740353</v>
      </c>
    </row>
    <row r="254" spans="1:84" ht="12" customHeight="1">
      <c r="A254" s="1"/>
      <c r="B254" s="64">
        <v>242</v>
      </c>
      <c r="C254" s="65">
        <v>10</v>
      </c>
      <c r="D254" s="66" t="s">
        <v>14</v>
      </c>
      <c r="E254" s="69" t="s">
        <v>151</v>
      </c>
      <c r="F254" s="70" t="s">
        <v>80</v>
      </c>
      <c r="G254" s="71">
        <v>2001.0848780487806</v>
      </c>
      <c r="H254" s="72">
        <v>597.02634146341472</v>
      </c>
      <c r="I254" s="72">
        <v>597.02634146341472</v>
      </c>
      <c r="J254" s="72">
        <v>807.03219512195119</v>
      </c>
      <c r="K254" s="72">
        <v>0</v>
      </c>
      <c r="L254" s="73"/>
      <c r="M254" s="71">
        <v>5002.7121951219515</v>
      </c>
      <c r="N254" s="72">
        <v>1492.5658536585368</v>
      </c>
      <c r="O254" s="72">
        <v>1492.5658536585368</v>
      </c>
      <c r="P254" s="72">
        <v>2017.580487804878</v>
      </c>
      <c r="Q254" s="72">
        <v>0</v>
      </c>
      <c r="R254" s="73"/>
      <c r="S254" s="71">
        <v>585.6</v>
      </c>
      <c r="T254" s="114">
        <v>554</v>
      </c>
      <c r="U254" s="114">
        <v>621</v>
      </c>
      <c r="V254" s="114">
        <v>602</v>
      </c>
      <c r="W254" s="114">
        <v>561</v>
      </c>
      <c r="X254" s="115">
        <v>590</v>
      </c>
      <c r="Y254" s="71">
        <v>583.4</v>
      </c>
      <c r="Z254" s="114">
        <v>564</v>
      </c>
      <c r="AA254" s="114">
        <v>574</v>
      </c>
      <c r="AB254" s="114">
        <v>612</v>
      </c>
      <c r="AC254" s="114">
        <v>582</v>
      </c>
      <c r="AD254" s="115">
        <v>585</v>
      </c>
      <c r="AE254" s="71">
        <v>800.6</v>
      </c>
      <c r="AF254" s="114">
        <v>765</v>
      </c>
      <c r="AG254" s="114">
        <v>862</v>
      </c>
      <c r="AH254" s="114">
        <v>774</v>
      </c>
      <c r="AI254" s="114">
        <v>761</v>
      </c>
      <c r="AJ254" s="115">
        <v>841</v>
      </c>
      <c r="AK254" s="71">
        <v>0</v>
      </c>
      <c r="AL254" s="72">
        <v>0</v>
      </c>
      <c r="AM254" s="72">
        <v>0</v>
      </c>
      <c r="AN254" s="72">
        <v>0</v>
      </c>
      <c r="AO254" s="72">
        <v>0</v>
      </c>
      <c r="AP254" s="73">
        <v>0</v>
      </c>
      <c r="AQ254" s="71"/>
      <c r="AR254" s="72"/>
      <c r="AS254" s="72"/>
      <c r="AT254" s="72"/>
      <c r="AU254" s="72"/>
      <c r="AV254" s="73"/>
      <c r="AW254" s="75">
        <v>-1.5733904340670013</v>
      </c>
      <c r="AX254" s="76">
        <v>-5.9010429464602669</v>
      </c>
      <c r="AY254" s="76">
        <v>2.7942403925285353</v>
      </c>
      <c r="AZ254" s="76">
        <v>-0.65388920741530354</v>
      </c>
      <c r="BA254" s="76">
        <v>-4.8516121986512779</v>
      </c>
      <c r="BB254" s="77">
        <v>0.74535178966335103</v>
      </c>
      <c r="BC254" s="71">
        <v>1534.6</v>
      </c>
      <c r="BD254" s="72">
        <v>1556</v>
      </c>
      <c r="BE254" s="72">
        <v>1489</v>
      </c>
      <c r="BF254" s="72">
        <v>1594</v>
      </c>
      <c r="BG254" s="72">
        <v>1473</v>
      </c>
      <c r="BH254" s="73">
        <v>1561</v>
      </c>
      <c r="BI254" s="71">
        <v>1521.4</v>
      </c>
      <c r="BJ254" s="72">
        <v>1542</v>
      </c>
      <c r="BK254" s="72">
        <v>1465</v>
      </c>
      <c r="BL254" s="72">
        <v>1490</v>
      </c>
      <c r="BM254" s="72">
        <v>1589</v>
      </c>
      <c r="BN254" s="73">
        <v>1521</v>
      </c>
      <c r="BO254" s="71">
        <v>2009.6</v>
      </c>
      <c r="BP254" s="72">
        <v>1918</v>
      </c>
      <c r="BQ254" s="72">
        <v>1992</v>
      </c>
      <c r="BR254" s="72">
        <v>2066</v>
      </c>
      <c r="BS254" s="72">
        <v>2056</v>
      </c>
      <c r="BT254" s="73">
        <v>2016</v>
      </c>
      <c r="BU254" s="71"/>
      <c r="BV254" s="72"/>
      <c r="BW254" s="72"/>
      <c r="BX254" s="72"/>
      <c r="BY254" s="72"/>
      <c r="BZ254" s="73"/>
      <c r="CA254" s="110">
        <v>1.257074211452136</v>
      </c>
      <c r="CB254" s="76">
        <v>0.26561201923638311</v>
      </c>
      <c r="CC254" s="76">
        <v>-1.1336289778422715</v>
      </c>
      <c r="CD254" s="76">
        <v>2.9441590707869558</v>
      </c>
      <c r="CE254" s="76">
        <v>2.3045060435510134</v>
      </c>
      <c r="CF254" s="77">
        <v>1.9047229015285216</v>
      </c>
    </row>
    <row r="255" spans="1:84" ht="12" customHeight="1">
      <c r="A255" s="1"/>
      <c r="B255" s="64">
        <v>243</v>
      </c>
      <c r="C255" s="65">
        <v>10</v>
      </c>
      <c r="D255" s="66" t="s">
        <v>14</v>
      </c>
      <c r="E255" s="69" t="s">
        <v>163</v>
      </c>
      <c r="F255" s="70" t="s">
        <v>80</v>
      </c>
      <c r="G255" s="71">
        <v>1667.5707317073172</v>
      </c>
      <c r="H255" s="72">
        <v>497.52195121951229</v>
      </c>
      <c r="I255" s="72">
        <v>497.52195121951229</v>
      </c>
      <c r="J255" s="72">
        <v>672.52682926829266</v>
      </c>
      <c r="K255" s="72">
        <v>0</v>
      </c>
      <c r="L255" s="73"/>
      <c r="M255" s="71">
        <v>3335.1414634146345</v>
      </c>
      <c r="N255" s="72">
        <v>995.04390243902458</v>
      </c>
      <c r="O255" s="72">
        <v>995.04390243902458</v>
      </c>
      <c r="P255" s="72">
        <v>1345.0536585365853</v>
      </c>
      <c r="Q255" s="72">
        <v>0</v>
      </c>
      <c r="R255" s="73"/>
      <c r="S255" s="71">
        <v>506.8</v>
      </c>
      <c r="T255" s="72">
        <v>521</v>
      </c>
      <c r="U255" s="72">
        <v>505</v>
      </c>
      <c r="V255" s="72">
        <v>523</v>
      </c>
      <c r="W255" s="72">
        <v>493</v>
      </c>
      <c r="X255" s="73">
        <v>492</v>
      </c>
      <c r="Y255" s="71">
        <v>507.8</v>
      </c>
      <c r="Z255" s="72">
        <v>507</v>
      </c>
      <c r="AA255" s="72">
        <v>526</v>
      </c>
      <c r="AB255" s="72">
        <v>529</v>
      </c>
      <c r="AC255" s="72">
        <v>493</v>
      </c>
      <c r="AD255" s="73">
        <v>484</v>
      </c>
      <c r="AE255" s="71">
        <v>676</v>
      </c>
      <c r="AF255" s="72">
        <v>668</v>
      </c>
      <c r="AG255" s="72">
        <v>706</v>
      </c>
      <c r="AH255" s="72">
        <v>663</v>
      </c>
      <c r="AI255" s="72">
        <v>699</v>
      </c>
      <c r="AJ255" s="73">
        <v>644</v>
      </c>
      <c r="AK255" s="71">
        <v>0</v>
      </c>
      <c r="AL255" s="72">
        <v>0</v>
      </c>
      <c r="AM255" s="72">
        <v>0</v>
      </c>
      <c r="AN255" s="72">
        <v>0</v>
      </c>
      <c r="AO255" s="72">
        <v>0</v>
      </c>
      <c r="AP255" s="73">
        <v>0</v>
      </c>
      <c r="AQ255" s="71"/>
      <c r="AR255" s="72"/>
      <c r="AS255" s="72"/>
      <c r="AT255" s="72"/>
      <c r="AU255" s="72"/>
      <c r="AV255" s="73"/>
      <c r="AW255" s="75">
        <v>1.3810069854790719</v>
      </c>
      <c r="AX255" s="76">
        <v>1.7048313305172869</v>
      </c>
      <c r="AY255" s="76">
        <v>4.1634976539554946</v>
      </c>
      <c r="AZ255" s="76">
        <v>2.8442132852813495</v>
      </c>
      <c r="BA255" s="76">
        <v>1.0451891461802143</v>
      </c>
      <c r="BB255" s="77">
        <v>-2.8526964885389083</v>
      </c>
      <c r="BC255" s="71">
        <v>983.6</v>
      </c>
      <c r="BD255" s="72">
        <v>1099</v>
      </c>
      <c r="BE255" s="72">
        <v>979</v>
      </c>
      <c r="BF255" s="72">
        <v>948</v>
      </c>
      <c r="BG255" s="72">
        <v>948</v>
      </c>
      <c r="BH255" s="73">
        <v>944</v>
      </c>
      <c r="BI255" s="71">
        <v>994.6</v>
      </c>
      <c r="BJ255" s="72">
        <v>1006</v>
      </c>
      <c r="BK255" s="72">
        <v>1051</v>
      </c>
      <c r="BL255" s="72">
        <v>947</v>
      </c>
      <c r="BM255" s="72">
        <v>1003</v>
      </c>
      <c r="BN255" s="73">
        <v>966</v>
      </c>
      <c r="BO255" s="71">
        <v>1302</v>
      </c>
      <c r="BP255" s="72">
        <v>1267</v>
      </c>
      <c r="BQ255" s="72">
        <v>1379</v>
      </c>
      <c r="BR255" s="72">
        <v>1252</v>
      </c>
      <c r="BS255" s="72">
        <v>1299</v>
      </c>
      <c r="BT255" s="73">
        <v>1313</v>
      </c>
      <c r="BU255" s="71"/>
      <c r="BV255" s="72"/>
      <c r="BW255" s="72"/>
      <c r="BX255" s="72"/>
      <c r="BY255" s="72"/>
      <c r="BZ255" s="73"/>
      <c r="CA255" s="110">
        <v>-1.6473503153411562</v>
      </c>
      <c r="CB255" s="76">
        <v>1.1051566174835825</v>
      </c>
      <c r="CC255" s="76">
        <v>2.2145548365959389</v>
      </c>
      <c r="CD255" s="76">
        <v>-5.6411839041456631</v>
      </c>
      <c r="CE255" s="76">
        <v>-2.5528591320220562</v>
      </c>
      <c r="CF255" s="77">
        <v>-3.3624199946175604</v>
      </c>
    </row>
    <row r="256" spans="1:84" ht="12" customHeight="1">
      <c r="A256" s="1"/>
      <c r="B256" s="64">
        <v>244</v>
      </c>
      <c r="C256" s="65">
        <v>10</v>
      </c>
      <c r="D256" s="66" t="s">
        <v>14</v>
      </c>
      <c r="E256" s="69" t="s">
        <v>164</v>
      </c>
      <c r="F256" s="70" t="s">
        <v>80</v>
      </c>
      <c r="G256" s="71">
        <v>2668.1131707317077</v>
      </c>
      <c r="H256" s="72">
        <v>497.52195121951229</v>
      </c>
      <c r="I256" s="72">
        <v>497.52195121951229</v>
      </c>
      <c r="J256" s="72">
        <v>672.52682926829266</v>
      </c>
      <c r="K256" s="72">
        <v>1000.5424390243903</v>
      </c>
      <c r="L256" s="73"/>
      <c r="M256" s="71">
        <v>5336.2263414634153</v>
      </c>
      <c r="N256" s="72">
        <v>995.04390243902458</v>
      </c>
      <c r="O256" s="72">
        <v>995.04390243902458</v>
      </c>
      <c r="P256" s="72">
        <v>1345.0536585365853</v>
      </c>
      <c r="Q256" s="72">
        <v>2001.0848780487806</v>
      </c>
      <c r="R256" s="73"/>
      <c r="S256" s="71">
        <v>497</v>
      </c>
      <c r="T256" s="72">
        <v>487</v>
      </c>
      <c r="U256" s="72">
        <v>478</v>
      </c>
      <c r="V256" s="72">
        <v>527</v>
      </c>
      <c r="W256" s="72">
        <v>490</v>
      </c>
      <c r="X256" s="73">
        <v>503</v>
      </c>
      <c r="Y256" s="71">
        <v>507.4</v>
      </c>
      <c r="Z256" s="72">
        <v>523</v>
      </c>
      <c r="AA256" s="72">
        <v>482</v>
      </c>
      <c r="AB256" s="72">
        <v>513</v>
      </c>
      <c r="AC256" s="72">
        <v>524</v>
      </c>
      <c r="AD256" s="73">
        <v>495</v>
      </c>
      <c r="AE256" s="71">
        <v>684.6</v>
      </c>
      <c r="AF256" s="72">
        <v>633</v>
      </c>
      <c r="AG256" s="72">
        <v>705</v>
      </c>
      <c r="AH256" s="72">
        <v>683</v>
      </c>
      <c r="AI256" s="72">
        <v>701</v>
      </c>
      <c r="AJ256" s="73">
        <v>701</v>
      </c>
      <c r="AK256" s="71">
        <v>991</v>
      </c>
      <c r="AL256" s="72">
        <v>975</v>
      </c>
      <c r="AM256" s="72">
        <v>1009</v>
      </c>
      <c r="AN256" s="72">
        <v>948</v>
      </c>
      <c r="AO256" s="72">
        <v>1012</v>
      </c>
      <c r="AP256" s="73">
        <v>1000</v>
      </c>
      <c r="AQ256" s="71"/>
      <c r="AR256" s="72"/>
      <c r="AS256" s="72"/>
      <c r="AT256" s="72"/>
      <c r="AU256" s="72"/>
      <c r="AV256" s="73"/>
      <c r="AW256" s="75">
        <v>0.44551443314648775</v>
      </c>
      <c r="AX256" s="76">
        <v>-1.8782250798591305</v>
      </c>
      <c r="AY256" s="76">
        <v>0.22063641575884585</v>
      </c>
      <c r="AZ256" s="76">
        <v>0.1081974070650249</v>
      </c>
      <c r="BA256" s="76">
        <v>2.2070589026830234</v>
      </c>
      <c r="BB256" s="77">
        <v>1.1576281548740353</v>
      </c>
      <c r="BC256" s="71">
        <v>1018.4</v>
      </c>
      <c r="BD256" s="72">
        <v>1034</v>
      </c>
      <c r="BE256" s="72">
        <v>1013</v>
      </c>
      <c r="BF256" s="72">
        <v>976</v>
      </c>
      <c r="BG256" s="72">
        <v>1041</v>
      </c>
      <c r="BH256" s="73">
        <v>1028</v>
      </c>
      <c r="BI256" s="71">
        <v>1005</v>
      </c>
      <c r="BJ256" s="72">
        <v>1029</v>
      </c>
      <c r="BK256" s="72">
        <v>1004</v>
      </c>
      <c r="BL256" s="72">
        <v>946</v>
      </c>
      <c r="BM256" s="72">
        <v>1073</v>
      </c>
      <c r="BN256" s="73">
        <v>973</v>
      </c>
      <c r="BO256" s="71">
        <v>1365</v>
      </c>
      <c r="BP256" s="72">
        <v>1402</v>
      </c>
      <c r="BQ256" s="72">
        <v>1296</v>
      </c>
      <c r="BR256" s="72">
        <v>1330</v>
      </c>
      <c r="BS256" s="72">
        <v>1389</v>
      </c>
      <c r="BT256" s="73">
        <v>1408</v>
      </c>
      <c r="BU256" s="71">
        <v>2007.6</v>
      </c>
      <c r="BV256" s="72">
        <v>1902</v>
      </c>
      <c r="BW256" s="72">
        <v>1967</v>
      </c>
      <c r="BX256" s="72">
        <v>2111</v>
      </c>
      <c r="BY256" s="72">
        <v>2069</v>
      </c>
      <c r="BZ256" s="73">
        <v>1989</v>
      </c>
      <c r="CA256" s="110">
        <v>1.1201484853094135</v>
      </c>
      <c r="CB256" s="76">
        <v>0.5766932766226196</v>
      </c>
      <c r="CC256" s="76">
        <v>-1.0536723494377842</v>
      </c>
      <c r="CD256" s="76">
        <v>0.50173393749339823</v>
      </c>
      <c r="CE256" s="76">
        <v>4.4183594069948207</v>
      </c>
      <c r="CF256" s="77">
        <v>1.1576281548740353</v>
      </c>
    </row>
    <row r="257" spans="1:84" ht="12" customHeight="1">
      <c r="A257" s="1"/>
      <c r="B257" s="64">
        <v>245</v>
      </c>
      <c r="C257" s="65">
        <v>10</v>
      </c>
      <c r="D257" s="66" t="s">
        <v>14</v>
      </c>
      <c r="E257" s="69" t="s">
        <v>165</v>
      </c>
      <c r="F257" s="70" t="s">
        <v>80</v>
      </c>
      <c r="G257" s="71">
        <v>2001.0848780487806</v>
      </c>
      <c r="H257" s="72">
        <v>597.02634146341472</v>
      </c>
      <c r="I257" s="72">
        <v>597.02634146341472</v>
      </c>
      <c r="J257" s="72">
        <v>807.03219512195119</v>
      </c>
      <c r="K257" s="72">
        <v>0</v>
      </c>
      <c r="L257" s="73"/>
      <c r="M257" s="71">
        <v>5002.7121951219515</v>
      </c>
      <c r="N257" s="72">
        <v>1492.5658536585368</v>
      </c>
      <c r="O257" s="72">
        <v>1492.5658536585368</v>
      </c>
      <c r="P257" s="72">
        <v>2017.580487804878</v>
      </c>
      <c r="Q257" s="72">
        <v>0</v>
      </c>
      <c r="R257" s="73"/>
      <c r="S257" s="71">
        <v>585.6</v>
      </c>
      <c r="T257" s="114">
        <v>554</v>
      </c>
      <c r="U257" s="114">
        <v>621</v>
      </c>
      <c r="V257" s="114">
        <v>602</v>
      </c>
      <c r="W257" s="114">
        <v>561</v>
      </c>
      <c r="X257" s="115">
        <v>590</v>
      </c>
      <c r="Y257" s="71">
        <v>583.4</v>
      </c>
      <c r="Z257" s="114">
        <v>564</v>
      </c>
      <c r="AA257" s="114">
        <v>574</v>
      </c>
      <c r="AB257" s="114">
        <v>612</v>
      </c>
      <c r="AC257" s="114">
        <v>582</v>
      </c>
      <c r="AD257" s="115">
        <v>585</v>
      </c>
      <c r="AE257" s="71">
        <v>800.6</v>
      </c>
      <c r="AF257" s="114">
        <v>765</v>
      </c>
      <c r="AG257" s="114">
        <v>862</v>
      </c>
      <c r="AH257" s="114">
        <v>774</v>
      </c>
      <c r="AI257" s="114">
        <v>761</v>
      </c>
      <c r="AJ257" s="115">
        <v>841</v>
      </c>
      <c r="AK257" s="71">
        <v>0</v>
      </c>
      <c r="AL257" s="72">
        <v>0</v>
      </c>
      <c r="AM257" s="72">
        <v>0</v>
      </c>
      <c r="AN257" s="72">
        <v>0</v>
      </c>
      <c r="AO257" s="72">
        <v>0</v>
      </c>
      <c r="AP257" s="73">
        <v>0</v>
      </c>
      <c r="AQ257" s="71"/>
      <c r="AR257" s="72"/>
      <c r="AS257" s="72"/>
      <c r="AT257" s="72"/>
      <c r="AU257" s="72"/>
      <c r="AV257" s="73"/>
      <c r="AW257" s="75">
        <v>-1.5733904340670013</v>
      </c>
      <c r="AX257" s="76">
        <v>-5.9010429464602669</v>
      </c>
      <c r="AY257" s="76">
        <v>2.7942403925285353</v>
      </c>
      <c r="AZ257" s="76">
        <v>-0.65388920741530354</v>
      </c>
      <c r="BA257" s="76">
        <v>-4.8516121986512779</v>
      </c>
      <c r="BB257" s="77">
        <v>0.74535178966335103</v>
      </c>
      <c r="BC257" s="71">
        <v>1534.6</v>
      </c>
      <c r="BD257" s="72">
        <v>1556</v>
      </c>
      <c r="BE257" s="72">
        <v>1489</v>
      </c>
      <c r="BF257" s="72">
        <v>1594</v>
      </c>
      <c r="BG257" s="72">
        <v>1473</v>
      </c>
      <c r="BH257" s="73">
        <v>1561</v>
      </c>
      <c r="BI257" s="71">
        <v>1521.4</v>
      </c>
      <c r="BJ257" s="72">
        <v>1542</v>
      </c>
      <c r="BK257" s="72">
        <v>1465</v>
      </c>
      <c r="BL257" s="72">
        <v>1490</v>
      </c>
      <c r="BM257" s="72">
        <v>1589</v>
      </c>
      <c r="BN257" s="73">
        <v>1521</v>
      </c>
      <c r="BO257" s="71">
        <v>2009.6</v>
      </c>
      <c r="BP257" s="72">
        <v>1918</v>
      </c>
      <c r="BQ257" s="72">
        <v>1992</v>
      </c>
      <c r="BR257" s="72">
        <v>2066</v>
      </c>
      <c r="BS257" s="72">
        <v>2056</v>
      </c>
      <c r="BT257" s="73">
        <v>2016</v>
      </c>
      <c r="BU257" s="71"/>
      <c r="BV257" s="72"/>
      <c r="BW257" s="72"/>
      <c r="BX257" s="72"/>
      <c r="BY257" s="72"/>
      <c r="BZ257" s="73"/>
      <c r="CA257" s="110">
        <v>1.257074211452136</v>
      </c>
      <c r="CB257" s="76">
        <v>0.26561201923638311</v>
      </c>
      <c r="CC257" s="76">
        <v>-1.1336289778422715</v>
      </c>
      <c r="CD257" s="76">
        <v>2.9441590707869558</v>
      </c>
      <c r="CE257" s="76">
        <v>2.3045060435510134</v>
      </c>
      <c r="CF257" s="77">
        <v>1.9047229015285216</v>
      </c>
    </row>
    <row r="258" spans="1:84" ht="12" customHeight="1">
      <c r="A258" s="1"/>
      <c r="B258" s="64">
        <v>246</v>
      </c>
      <c r="C258" s="65">
        <v>10</v>
      </c>
      <c r="D258" s="66" t="s">
        <v>14</v>
      </c>
      <c r="E258" s="69" t="s">
        <v>155</v>
      </c>
      <c r="F258" s="70" t="s">
        <v>80</v>
      </c>
      <c r="G258" s="71">
        <v>1667.5707317073172</v>
      </c>
      <c r="H258" s="72">
        <v>497.52195121951229</v>
      </c>
      <c r="I258" s="72">
        <v>497.52195121951229</v>
      </c>
      <c r="J258" s="72">
        <v>672.52682926829266</v>
      </c>
      <c r="K258" s="72">
        <v>0</v>
      </c>
      <c r="L258" s="73"/>
      <c r="M258" s="71">
        <v>3819.3607804878056</v>
      </c>
      <c r="N258" s="72">
        <v>995.04390243902458</v>
      </c>
      <c r="O258" s="72">
        <v>995.04390243902458</v>
      </c>
      <c r="P258" s="72">
        <v>1829.2729756097563</v>
      </c>
      <c r="Q258" s="72">
        <v>0</v>
      </c>
      <c r="R258" s="73"/>
      <c r="S258" s="71">
        <v>506.8</v>
      </c>
      <c r="T258" s="72">
        <v>521</v>
      </c>
      <c r="U258" s="72">
        <v>505</v>
      </c>
      <c r="V258" s="72">
        <v>523</v>
      </c>
      <c r="W258" s="72">
        <v>493</v>
      </c>
      <c r="X258" s="73">
        <v>492</v>
      </c>
      <c r="Y258" s="71">
        <v>507.8</v>
      </c>
      <c r="Z258" s="72">
        <v>507</v>
      </c>
      <c r="AA258" s="72">
        <v>526</v>
      </c>
      <c r="AB258" s="72">
        <v>529</v>
      </c>
      <c r="AC258" s="72">
        <v>493</v>
      </c>
      <c r="AD258" s="73">
        <v>484</v>
      </c>
      <c r="AE258" s="71">
        <v>676</v>
      </c>
      <c r="AF258" s="72">
        <v>668</v>
      </c>
      <c r="AG258" s="72">
        <v>706</v>
      </c>
      <c r="AH258" s="72">
        <v>663</v>
      </c>
      <c r="AI258" s="72">
        <v>699</v>
      </c>
      <c r="AJ258" s="73">
        <v>644</v>
      </c>
      <c r="AK258" s="71">
        <v>0</v>
      </c>
      <c r="AL258" s="72">
        <v>0</v>
      </c>
      <c r="AM258" s="72">
        <v>0</v>
      </c>
      <c r="AN258" s="72">
        <v>0</v>
      </c>
      <c r="AO258" s="72">
        <v>0</v>
      </c>
      <c r="AP258" s="73">
        <v>0</v>
      </c>
      <c r="AQ258" s="71"/>
      <c r="AR258" s="72"/>
      <c r="AS258" s="72"/>
      <c r="AT258" s="72"/>
      <c r="AU258" s="72"/>
      <c r="AV258" s="73"/>
      <c r="AW258" s="75">
        <v>1.3810069854790719</v>
      </c>
      <c r="AX258" s="76">
        <v>1.7048313305172869</v>
      </c>
      <c r="AY258" s="76">
        <v>4.1634976539554946</v>
      </c>
      <c r="AZ258" s="76">
        <v>2.8442132852813495</v>
      </c>
      <c r="BA258" s="76">
        <v>1.0451891461802143</v>
      </c>
      <c r="BB258" s="77">
        <v>-2.8526964885389083</v>
      </c>
      <c r="BC258" s="71">
        <v>997</v>
      </c>
      <c r="BD258" s="72">
        <v>967</v>
      </c>
      <c r="BE258" s="72">
        <v>1023</v>
      </c>
      <c r="BF258" s="72">
        <v>1023</v>
      </c>
      <c r="BG258" s="72">
        <v>1009</v>
      </c>
      <c r="BH258" s="73">
        <v>963</v>
      </c>
      <c r="BI258" s="71">
        <v>1035</v>
      </c>
      <c r="BJ258" s="72">
        <v>1049</v>
      </c>
      <c r="BK258" s="72">
        <v>1057</v>
      </c>
      <c r="BL258" s="72">
        <v>1026</v>
      </c>
      <c r="BM258" s="72">
        <v>1031</v>
      </c>
      <c r="BN258" s="73">
        <v>1012</v>
      </c>
      <c r="BO258" s="71">
        <v>1917.2</v>
      </c>
      <c r="BP258" s="72">
        <v>1950</v>
      </c>
      <c r="BQ258" s="72">
        <v>1837</v>
      </c>
      <c r="BR258" s="72">
        <v>2000</v>
      </c>
      <c r="BS258" s="72">
        <v>1983</v>
      </c>
      <c r="BT258" s="73">
        <v>1816</v>
      </c>
      <c r="BU258" s="71"/>
      <c r="BV258" s="72"/>
      <c r="BW258" s="72"/>
      <c r="BX258" s="72"/>
      <c r="BY258" s="72"/>
      <c r="BZ258" s="73"/>
      <c r="CA258" s="110">
        <v>3.3995013033466526</v>
      </c>
      <c r="CB258" s="76">
        <v>3.8393654839139257</v>
      </c>
      <c r="CC258" s="76">
        <v>2.5564282905927493</v>
      </c>
      <c r="CD258" s="76">
        <v>6.0125039950498005</v>
      </c>
      <c r="CE258" s="76">
        <v>5.3317618108385645</v>
      </c>
      <c r="CF258" s="77">
        <v>-0.74255306366169949</v>
      </c>
    </row>
    <row r="259" spans="1:84" ht="12" customHeight="1">
      <c r="A259" s="1"/>
      <c r="B259" s="64">
        <v>247</v>
      </c>
      <c r="C259" s="65">
        <v>10</v>
      </c>
      <c r="D259" s="66" t="s">
        <v>14</v>
      </c>
      <c r="E259" s="69" t="s">
        <v>156</v>
      </c>
      <c r="F259" s="70" t="s">
        <v>80</v>
      </c>
      <c r="G259" s="71">
        <v>2668.1131707317077</v>
      </c>
      <c r="H259" s="72">
        <v>497.52195121951229</v>
      </c>
      <c r="I259" s="72">
        <v>497.52195121951229</v>
      </c>
      <c r="J259" s="72">
        <v>672.52682926829266</v>
      </c>
      <c r="K259" s="72">
        <v>1000.5424390243903</v>
      </c>
      <c r="L259" s="73"/>
      <c r="M259" s="71">
        <v>6056.6168975609762</v>
      </c>
      <c r="N259" s="72">
        <v>995.04390243902458</v>
      </c>
      <c r="O259" s="72">
        <v>995.04390243902458</v>
      </c>
      <c r="P259" s="72">
        <v>1345.0536585365853</v>
      </c>
      <c r="Q259" s="72">
        <v>2721.4754341463417</v>
      </c>
      <c r="R259" s="73"/>
      <c r="S259" s="71">
        <v>497</v>
      </c>
      <c r="T259" s="72">
        <v>487</v>
      </c>
      <c r="U259" s="72">
        <v>478</v>
      </c>
      <c r="V259" s="72">
        <v>527</v>
      </c>
      <c r="W259" s="72">
        <v>490</v>
      </c>
      <c r="X259" s="73">
        <v>503</v>
      </c>
      <c r="Y259" s="71">
        <v>507.4</v>
      </c>
      <c r="Z259" s="72">
        <v>523</v>
      </c>
      <c r="AA259" s="72">
        <v>482</v>
      </c>
      <c r="AB259" s="72">
        <v>513</v>
      </c>
      <c r="AC259" s="72">
        <v>524</v>
      </c>
      <c r="AD259" s="73">
        <v>495</v>
      </c>
      <c r="AE259" s="71">
        <v>684.6</v>
      </c>
      <c r="AF259" s="72">
        <v>633</v>
      </c>
      <c r="AG259" s="72">
        <v>705</v>
      </c>
      <c r="AH259" s="72">
        <v>683</v>
      </c>
      <c r="AI259" s="72">
        <v>701</v>
      </c>
      <c r="AJ259" s="73">
        <v>701</v>
      </c>
      <c r="AK259" s="71">
        <v>991</v>
      </c>
      <c r="AL259" s="72">
        <v>975</v>
      </c>
      <c r="AM259" s="72">
        <v>1009</v>
      </c>
      <c r="AN259" s="72">
        <v>948</v>
      </c>
      <c r="AO259" s="72">
        <v>1012</v>
      </c>
      <c r="AP259" s="73">
        <v>1000</v>
      </c>
      <c r="AQ259" s="71"/>
      <c r="AR259" s="72"/>
      <c r="AS259" s="72"/>
      <c r="AT259" s="72"/>
      <c r="AU259" s="72"/>
      <c r="AV259" s="73"/>
      <c r="AW259" s="75">
        <v>0.44551443314648775</v>
      </c>
      <c r="AX259" s="76">
        <v>-1.8782250798591305</v>
      </c>
      <c r="AY259" s="76">
        <v>0.22063641575884585</v>
      </c>
      <c r="AZ259" s="76">
        <v>0.1081974070650249</v>
      </c>
      <c r="BA259" s="76">
        <v>2.2070589026830234</v>
      </c>
      <c r="BB259" s="77">
        <v>1.1576281548740353</v>
      </c>
      <c r="BC259" s="71">
        <v>977.2</v>
      </c>
      <c r="BD259" s="72">
        <v>990</v>
      </c>
      <c r="BE259" s="72">
        <v>994</v>
      </c>
      <c r="BF259" s="72">
        <v>1002</v>
      </c>
      <c r="BG259" s="72">
        <v>960</v>
      </c>
      <c r="BH259" s="73">
        <v>940</v>
      </c>
      <c r="BI259" s="71">
        <v>992.6</v>
      </c>
      <c r="BJ259" s="72">
        <v>922</v>
      </c>
      <c r="BK259" s="72">
        <v>1023</v>
      </c>
      <c r="BL259" s="72">
        <v>955</v>
      </c>
      <c r="BM259" s="72">
        <v>1060</v>
      </c>
      <c r="BN259" s="73">
        <v>1003</v>
      </c>
      <c r="BO259" s="71">
        <v>1379.4</v>
      </c>
      <c r="BP259" s="72">
        <v>1403</v>
      </c>
      <c r="BQ259" s="72">
        <v>1363</v>
      </c>
      <c r="BR259" s="72">
        <v>1403</v>
      </c>
      <c r="BS259" s="72">
        <v>1350</v>
      </c>
      <c r="BT259" s="73">
        <v>1378</v>
      </c>
      <c r="BU259" s="71">
        <v>2729.4</v>
      </c>
      <c r="BV259" s="72">
        <v>2674</v>
      </c>
      <c r="BW259" s="72">
        <v>2812</v>
      </c>
      <c r="BX259" s="72">
        <v>2699</v>
      </c>
      <c r="BY259" s="72">
        <v>2665</v>
      </c>
      <c r="BZ259" s="73">
        <v>2797</v>
      </c>
      <c r="CA259" s="110">
        <v>0.36296009489846792</v>
      </c>
      <c r="CB259" s="76">
        <v>-1.1164136465062868</v>
      </c>
      <c r="CC259" s="76">
        <v>2.235292486363849</v>
      </c>
      <c r="CD259" s="76">
        <v>3.9347088966179555E-2</v>
      </c>
      <c r="CE259" s="76">
        <v>-0.35691373462438669</v>
      </c>
      <c r="CF259" s="77">
        <v>1.0134882802929734</v>
      </c>
    </row>
    <row r="260" spans="1:84" ht="12" customHeight="1">
      <c r="A260" s="1"/>
      <c r="B260" s="64">
        <v>248</v>
      </c>
      <c r="C260" s="65">
        <v>10</v>
      </c>
      <c r="D260" s="66" t="s">
        <v>14</v>
      </c>
      <c r="E260" s="69" t="s">
        <v>157</v>
      </c>
      <c r="F260" s="70" t="s">
        <v>80</v>
      </c>
      <c r="G260" s="71">
        <v>2001.0848780487806</v>
      </c>
      <c r="H260" s="72">
        <v>597.02634146341472</v>
      </c>
      <c r="I260" s="72">
        <v>597.02634146341472</v>
      </c>
      <c r="J260" s="72">
        <v>807.03219512195119</v>
      </c>
      <c r="K260" s="72">
        <v>0</v>
      </c>
      <c r="L260" s="73"/>
      <c r="M260" s="71">
        <v>5729.0411707317071</v>
      </c>
      <c r="N260" s="72">
        <v>1492.5658536585368</v>
      </c>
      <c r="O260" s="72">
        <v>1492.5658536585368</v>
      </c>
      <c r="P260" s="72">
        <v>2743.909463414634</v>
      </c>
      <c r="Q260" s="72">
        <v>0</v>
      </c>
      <c r="R260" s="73"/>
      <c r="S260" s="71">
        <v>585.6</v>
      </c>
      <c r="T260" s="114">
        <v>554</v>
      </c>
      <c r="U260" s="114">
        <v>621</v>
      </c>
      <c r="V260" s="114">
        <v>602</v>
      </c>
      <c r="W260" s="114">
        <v>561</v>
      </c>
      <c r="X260" s="115">
        <v>590</v>
      </c>
      <c r="Y260" s="71">
        <v>583.4</v>
      </c>
      <c r="Z260" s="114">
        <v>564</v>
      </c>
      <c r="AA260" s="114">
        <v>574</v>
      </c>
      <c r="AB260" s="114">
        <v>612</v>
      </c>
      <c r="AC260" s="114">
        <v>582</v>
      </c>
      <c r="AD260" s="115">
        <v>585</v>
      </c>
      <c r="AE260" s="71">
        <v>800.6</v>
      </c>
      <c r="AF260" s="114">
        <v>765</v>
      </c>
      <c r="AG260" s="114">
        <v>862</v>
      </c>
      <c r="AH260" s="114">
        <v>774</v>
      </c>
      <c r="AI260" s="114">
        <v>761</v>
      </c>
      <c r="AJ260" s="115">
        <v>841</v>
      </c>
      <c r="AK260" s="71">
        <v>0</v>
      </c>
      <c r="AL260" s="72">
        <v>0</v>
      </c>
      <c r="AM260" s="72">
        <v>0</v>
      </c>
      <c r="AN260" s="72">
        <v>0</v>
      </c>
      <c r="AO260" s="72">
        <v>0</v>
      </c>
      <c r="AP260" s="73">
        <v>0</v>
      </c>
      <c r="AQ260" s="71"/>
      <c r="AR260" s="72"/>
      <c r="AS260" s="72"/>
      <c r="AT260" s="72"/>
      <c r="AU260" s="72"/>
      <c r="AV260" s="73"/>
      <c r="AW260" s="75">
        <v>-1.5733904340670013</v>
      </c>
      <c r="AX260" s="76">
        <v>-5.9010429464602669</v>
      </c>
      <c r="AY260" s="76">
        <v>2.7942403925285353</v>
      </c>
      <c r="AZ260" s="76">
        <v>-0.65388920741530354</v>
      </c>
      <c r="BA260" s="76">
        <v>-4.8516121986512779</v>
      </c>
      <c r="BB260" s="77">
        <v>0.74535178966335103</v>
      </c>
      <c r="BC260" s="71">
        <v>1492.6</v>
      </c>
      <c r="BD260" s="72">
        <v>1478</v>
      </c>
      <c r="BE260" s="72">
        <v>1494</v>
      </c>
      <c r="BF260" s="72">
        <v>1524</v>
      </c>
      <c r="BG260" s="72">
        <v>1482</v>
      </c>
      <c r="BH260" s="73">
        <v>1485</v>
      </c>
      <c r="BI260" s="71">
        <v>1486</v>
      </c>
      <c r="BJ260" s="72">
        <v>1536</v>
      </c>
      <c r="BK260" s="72">
        <v>1464</v>
      </c>
      <c r="BL260" s="72">
        <v>1513</v>
      </c>
      <c r="BM260" s="72">
        <v>1441</v>
      </c>
      <c r="BN260" s="73">
        <v>1476</v>
      </c>
      <c r="BO260" s="71">
        <v>2806.2</v>
      </c>
      <c r="BP260" s="72">
        <v>2842</v>
      </c>
      <c r="BQ260" s="72">
        <v>2703</v>
      </c>
      <c r="BR260" s="72">
        <v>2986</v>
      </c>
      <c r="BS260" s="72">
        <v>2708</v>
      </c>
      <c r="BT260" s="73">
        <v>2792</v>
      </c>
      <c r="BU260" s="71"/>
      <c r="BV260" s="72"/>
      <c r="BW260" s="72"/>
      <c r="BX260" s="72"/>
      <c r="BY260" s="72"/>
      <c r="BZ260" s="73"/>
      <c r="CA260" s="110">
        <v>0.97326633910663762</v>
      </c>
      <c r="CB260" s="76">
        <v>2.2160571984871646</v>
      </c>
      <c r="CC260" s="76">
        <v>-1.1876537225690265</v>
      </c>
      <c r="CD260" s="76">
        <v>5.1310301411352732</v>
      </c>
      <c r="CE260" s="76">
        <v>-1.7113015565776712</v>
      </c>
      <c r="CF260" s="77">
        <v>0.41819963505749236</v>
      </c>
    </row>
    <row r="261" spans="1:84" ht="12" customHeight="1">
      <c r="A261" s="1"/>
      <c r="B261" s="64">
        <v>249</v>
      </c>
      <c r="C261" s="65">
        <v>10</v>
      </c>
      <c r="D261" s="66" t="s">
        <v>14</v>
      </c>
      <c r="E261" s="69" t="s">
        <v>161</v>
      </c>
      <c r="F261" s="70" t="s">
        <v>80</v>
      </c>
      <c r="G261" s="71">
        <v>2668.1131707317077</v>
      </c>
      <c r="H261" s="72">
        <v>497.52195121951229</v>
      </c>
      <c r="I261" s="72">
        <v>497.52195121951229</v>
      </c>
      <c r="J261" s="72">
        <v>672.52682926829266</v>
      </c>
      <c r="K261" s="72">
        <v>1000.5424390243903</v>
      </c>
      <c r="L261" s="73"/>
      <c r="M261" s="71">
        <v>5336.2263414634153</v>
      </c>
      <c r="N261" s="72">
        <v>995.04390243902458</v>
      </c>
      <c r="O261" s="72">
        <v>995.04390243902458</v>
      </c>
      <c r="P261" s="72">
        <v>1345.0536585365853</v>
      </c>
      <c r="Q261" s="72">
        <v>2001.0848780487806</v>
      </c>
      <c r="R261" s="73"/>
      <c r="S261" s="71">
        <v>497</v>
      </c>
      <c r="T261" s="72">
        <v>487</v>
      </c>
      <c r="U261" s="72">
        <v>478</v>
      </c>
      <c r="V261" s="72">
        <v>527</v>
      </c>
      <c r="W261" s="72">
        <v>490</v>
      </c>
      <c r="X261" s="73">
        <v>503</v>
      </c>
      <c r="Y261" s="71">
        <v>507.4</v>
      </c>
      <c r="Z261" s="72">
        <v>523</v>
      </c>
      <c r="AA261" s="72">
        <v>482</v>
      </c>
      <c r="AB261" s="72">
        <v>513</v>
      </c>
      <c r="AC261" s="72">
        <v>524</v>
      </c>
      <c r="AD261" s="73">
        <v>495</v>
      </c>
      <c r="AE261" s="71">
        <v>684.6</v>
      </c>
      <c r="AF261" s="72">
        <v>633</v>
      </c>
      <c r="AG261" s="72">
        <v>705</v>
      </c>
      <c r="AH261" s="72">
        <v>683</v>
      </c>
      <c r="AI261" s="72">
        <v>701</v>
      </c>
      <c r="AJ261" s="73">
        <v>701</v>
      </c>
      <c r="AK261" s="71">
        <v>991</v>
      </c>
      <c r="AL261" s="72">
        <v>975</v>
      </c>
      <c r="AM261" s="72">
        <v>1009</v>
      </c>
      <c r="AN261" s="72">
        <v>948</v>
      </c>
      <c r="AO261" s="72">
        <v>1012</v>
      </c>
      <c r="AP261" s="73">
        <v>1000</v>
      </c>
      <c r="AQ261" s="71"/>
      <c r="AR261" s="72"/>
      <c r="AS261" s="72"/>
      <c r="AT261" s="72"/>
      <c r="AU261" s="72"/>
      <c r="AV261" s="73"/>
      <c r="AW261" s="75">
        <v>0.44551443314648775</v>
      </c>
      <c r="AX261" s="76">
        <v>-1.8782250798591305</v>
      </c>
      <c r="AY261" s="76">
        <v>0.22063641575884585</v>
      </c>
      <c r="AZ261" s="76">
        <v>0.1081974070650249</v>
      </c>
      <c r="BA261" s="76">
        <v>2.2070589026830234</v>
      </c>
      <c r="BB261" s="77">
        <v>1.1576281548740353</v>
      </c>
      <c r="BC261" s="71"/>
      <c r="BD261" s="72"/>
      <c r="BE261" s="72"/>
      <c r="BF261" s="72"/>
      <c r="BG261" s="72"/>
      <c r="BH261" s="73"/>
      <c r="BI261" s="71"/>
      <c r="BJ261" s="72"/>
      <c r="BK261" s="72"/>
      <c r="BL261" s="72"/>
      <c r="BM261" s="72"/>
      <c r="BN261" s="73"/>
      <c r="BO261" s="71"/>
      <c r="BP261" s="72"/>
      <c r="BQ261" s="72"/>
      <c r="BR261" s="72"/>
      <c r="BS261" s="72"/>
      <c r="BT261" s="73"/>
      <c r="BU261" s="71"/>
      <c r="BV261" s="72"/>
      <c r="BW261" s="72"/>
      <c r="BX261" s="72"/>
      <c r="BY261" s="72"/>
      <c r="BZ261" s="73"/>
      <c r="CA261" s="110"/>
      <c r="CB261" s="76"/>
      <c r="CC261" s="76"/>
      <c r="CD261" s="76"/>
      <c r="CE261" s="76"/>
      <c r="CF261" s="77"/>
    </row>
    <row r="262" spans="1:84" ht="12" customHeight="1">
      <c r="A262" s="1"/>
      <c r="B262" s="64">
        <v>250</v>
      </c>
      <c r="C262" s="65">
        <v>10</v>
      </c>
      <c r="D262" s="66" t="s">
        <v>14</v>
      </c>
      <c r="E262" s="69" t="s">
        <v>99</v>
      </c>
      <c r="F262" s="70" t="s">
        <v>80</v>
      </c>
      <c r="G262" s="71">
        <v>2001.0848780487806</v>
      </c>
      <c r="H262" s="72">
        <v>597.02634146341472</v>
      </c>
      <c r="I262" s="72">
        <v>597.02634146341472</v>
      </c>
      <c r="J262" s="72">
        <v>807.03219512195119</v>
      </c>
      <c r="K262" s="72">
        <v>0</v>
      </c>
      <c r="L262" s="73"/>
      <c r="M262" s="71">
        <v>5002.7121951219515</v>
      </c>
      <c r="N262" s="72">
        <v>1492.5658536585368</v>
      </c>
      <c r="O262" s="72">
        <v>1492.5658536585368</v>
      </c>
      <c r="P262" s="72">
        <v>2017.580487804878</v>
      </c>
      <c r="Q262" s="72">
        <v>0</v>
      </c>
      <c r="R262" s="73"/>
      <c r="S262" s="71">
        <v>585.6</v>
      </c>
      <c r="T262" s="114">
        <v>554</v>
      </c>
      <c r="U262" s="114">
        <v>621</v>
      </c>
      <c r="V262" s="114">
        <v>602</v>
      </c>
      <c r="W262" s="114">
        <v>561</v>
      </c>
      <c r="X262" s="115">
        <v>590</v>
      </c>
      <c r="Y262" s="71">
        <v>583.4</v>
      </c>
      <c r="Z262" s="114">
        <v>564</v>
      </c>
      <c r="AA262" s="114">
        <v>574</v>
      </c>
      <c r="AB262" s="114">
        <v>612</v>
      </c>
      <c r="AC262" s="114">
        <v>582</v>
      </c>
      <c r="AD262" s="115">
        <v>585</v>
      </c>
      <c r="AE262" s="71">
        <v>800.6</v>
      </c>
      <c r="AF262" s="114">
        <v>765</v>
      </c>
      <c r="AG262" s="114">
        <v>862</v>
      </c>
      <c r="AH262" s="114">
        <v>774</v>
      </c>
      <c r="AI262" s="114">
        <v>761</v>
      </c>
      <c r="AJ262" s="115">
        <v>841</v>
      </c>
      <c r="AK262" s="71">
        <v>0</v>
      </c>
      <c r="AL262" s="72">
        <v>0</v>
      </c>
      <c r="AM262" s="72">
        <v>0</v>
      </c>
      <c r="AN262" s="72">
        <v>0</v>
      </c>
      <c r="AO262" s="72">
        <v>0</v>
      </c>
      <c r="AP262" s="73">
        <v>0</v>
      </c>
      <c r="AQ262" s="71"/>
      <c r="AR262" s="72"/>
      <c r="AS262" s="72"/>
      <c r="AT262" s="72"/>
      <c r="AU262" s="72"/>
      <c r="AV262" s="73"/>
      <c r="AW262" s="75">
        <v>-1.5733904340670013</v>
      </c>
      <c r="AX262" s="76">
        <v>-5.9010429464602669</v>
      </c>
      <c r="AY262" s="76">
        <v>2.7942403925285353</v>
      </c>
      <c r="AZ262" s="76">
        <v>-0.65388920741530354</v>
      </c>
      <c r="BA262" s="76">
        <v>-4.8516121986512779</v>
      </c>
      <c r="BB262" s="77">
        <v>0.74535178966335103</v>
      </c>
      <c r="BC262" s="71">
        <v>1491.4</v>
      </c>
      <c r="BD262" s="72">
        <v>1443</v>
      </c>
      <c r="BE262" s="72">
        <v>1476</v>
      </c>
      <c r="BF262" s="72">
        <v>1501</v>
      </c>
      <c r="BG262" s="72">
        <v>1525</v>
      </c>
      <c r="BH262" s="73">
        <v>1512</v>
      </c>
      <c r="BI262" s="71">
        <v>1490.8</v>
      </c>
      <c r="BJ262" s="72">
        <v>1470</v>
      </c>
      <c r="BK262" s="72">
        <v>1539</v>
      </c>
      <c r="BL262" s="72">
        <v>1477</v>
      </c>
      <c r="BM262" s="72">
        <v>1509</v>
      </c>
      <c r="BN262" s="73">
        <v>1459</v>
      </c>
      <c r="BO262" s="71">
        <v>1985.4</v>
      </c>
      <c r="BP262" s="72">
        <v>1953</v>
      </c>
      <c r="BQ262" s="72">
        <v>1940</v>
      </c>
      <c r="BR262" s="72">
        <v>1900</v>
      </c>
      <c r="BS262" s="72">
        <v>2042</v>
      </c>
      <c r="BT262" s="73">
        <v>2092</v>
      </c>
      <c r="BU262" s="71"/>
      <c r="BV262" s="72"/>
      <c r="BW262" s="72"/>
      <c r="BX262" s="72"/>
      <c r="BY262" s="72"/>
      <c r="BZ262" s="73"/>
      <c r="CA262" s="110">
        <v>-0.70186318445798479</v>
      </c>
      <c r="CB262" s="76">
        <v>-2.7327615459321608</v>
      </c>
      <c r="CC262" s="76">
        <v>-0.95372656393215571</v>
      </c>
      <c r="CD262" s="76">
        <v>-2.4928916607186768</v>
      </c>
      <c r="CE262" s="76">
        <v>1.464961445303814</v>
      </c>
      <c r="CF262" s="77">
        <v>1.205102402989211</v>
      </c>
    </row>
    <row r="263" spans="1:84" ht="12" customHeight="1">
      <c r="A263" s="1"/>
      <c r="B263" s="64">
        <v>251</v>
      </c>
      <c r="C263" s="65">
        <v>10</v>
      </c>
      <c r="D263" s="66" t="s">
        <v>14</v>
      </c>
      <c r="E263" s="69" t="s">
        <v>168</v>
      </c>
      <c r="F263" s="70" t="s">
        <v>80</v>
      </c>
      <c r="G263" s="71">
        <v>1667.5707317073172</v>
      </c>
      <c r="H263" s="72">
        <v>497.52195121951229</v>
      </c>
      <c r="I263" s="72">
        <v>497.52195121951229</v>
      </c>
      <c r="J263" s="72">
        <v>672.52682926829266</v>
      </c>
      <c r="K263" s="72">
        <v>0</v>
      </c>
      <c r="L263" s="73"/>
      <c r="M263" s="71">
        <v>3335.1414634146345</v>
      </c>
      <c r="N263" s="72">
        <v>995.04390243902458</v>
      </c>
      <c r="O263" s="72">
        <v>995.04390243902458</v>
      </c>
      <c r="P263" s="72">
        <v>1345.0536585365853</v>
      </c>
      <c r="Q263" s="72">
        <v>0</v>
      </c>
      <c r="R263" s="73"/>
      <c r="S263" s="71">
        <v>506.8</v>
      </c>
      <c r="T263" s="72">
        <v>521</v>
      </c>
      <c r="U263" s="72">
        <v>505</v>
      </c>
      <c r="V263" s="72">
        <v>523</v>
      </c>
      <c r="W263" s="72">
        <v>493</v>
      </c>
      <c r="X263" s="73">
        <v>492</v>
      </c>
      <c r="Y263" s="71">
        <v>507.8</v>
      </c>
      <c r="Z263" s="72">
        <v>507</v>
      </c>
      <c r="AA263" s="72">
        <v>526</v>
      </c>
      <c r="AB263" s="72">
        <v>529</v>
      </c>
      <c r="AC263" s="72">
        <v>493</v>
      </c>
      <c r="AD263" s="73">
        <v>484</v>
      </c>
      <c r="AE263" s="71">
        <v>676</v>
      </c>
      <c r="AF263" s="72">
        <v>668</v>
      </c>
      <c r="AG263" s="72">
        <v>706</v>
      </c>
      <c r="AH263" s="72">
        <v>663</v>
      </c>
      <c r="AI263" s="72">
        <v>699</v>
      </c>
      <c r="AJ263" s="73">
        <v>644</v>
      </c>
      <c r="AK263" s="71">
        <v>0</v>
      </c>
      <c r="AL263" s="72">
        <v>0</v>
      </c>
      <c r="AM263" s="72">
        <v>0</v>
      </c>
      <c r="AN263" s="72">
        <v>0</v>
      </c>
      <c r="AO263" s="72">
        <v>0</v>
      </c>
      <c r="AP263" s="73">
        <v>0</v>
      </c>
      <c r="AQ263" s="71"/>
      <c r="AR263" s="72"/>
      <c r="AS263" s="72"/>
      <c r="AT263" s="72"/>
      <c r="AU263" s="72"/>
      <c r="AV263" s="73"/>
      <c r="AW263" s="75">
        <v>1.3810069854790719</v>
      </c>
      <c r="AX263" s="76">
        <v>1.7048313305172869</v>
      </c>
      <c r="AY263" s="76">
        <v>4.1634976539554946</v>
      </c>
      <c r="AZ263" s="76">
        <v>2.8442132852813495</v>
      </c>
      <c r="BA263" s="76">
        <v>1.0451891461802143</v>
      </c>
      <c r="BB263" s="77">
        <v>-2.8526964885389083</v>
      </c>
      <c r="BC263" s="71"/>
      <c r="BD263" s="72"/>
      <c r="BE263" s="72"/>
      <c r="BF263" s="72"/>
      <c r="BG263" s="72"/>
      <c r="BH263" s="73"/>
      <c r="BI263" s="71"/>
      <c r="BJ263" s="72"/>
      <c r="BK263" s="72"/>
      <c r="BL263" s="72"/>
      <c r="BM263" s="72"/>
      <c r="BN263" s="73"/>
      <c r="BO263" s="71"/>
      <c r="BP263" s="72"/>
      <c r="BQ263" s="72"/>
      <c r="BR263" s="72"/>
      <c r="BS263" s="72"/>
      <c r="BT263" s="73"/>
      <c r="BU263" s="71"/>
      <c r="BV263" s="72"/>
      <c r="BW263" s="72"/>
      <c r="BX263" s="72"/>
      <c r="BY263" s="72"/>
      <c r="BZ263" s="73"/>
      <c r="CA263" s="110"/>
      <c r="CB263" s="76"/>
      <c r="CC263" s="76"/>
      <c r="CD263" s="76"/>
      <c r="CE263" s="76"/>
      <c r="CF263" s="77"/>
    </row>
    <row r="264" spans="1:84" ht="12" customHeight="1">
      <c r="A264" s="1"/>
      <c r="B264" s="64">
        <v>252</v>
      </c>
      <c r="C264" s="65">
        <v>10</v>
      </c>
      <c r="D264" s="66" t="s">
        <v>14</v>
      </c>
      <c r="E264" s="69" t="s">
        <v>169</v>
      </c>
      <c r="F264" s="70" t="s">
        <v>80</v>
      </c>
      <c r="G264" s="71">
        <v>2668.1131707317077</v>
      </c>
      <c r="H264" s="72">
        <v>497.52195121951229</v>
      </c>
      <c r="I264" s="72">
        <v>497.52195121951229</v>
      </c>
      <c r="J264" s="72">
        <v>672.52682926829266</v>
      </c>
      <c r="K264" s="72">
        <v>1000.5424390243903</v>
      </c>
      <c r="L264" s="73"/>
      <c r="M264" s="71">
        <v>5336.2263414634153</v>
      </c>
      <c r="N264" s="72">
        <v>995.04390243902458</v>
      </c>
      <c r="O264" s="72">
        <v>995.04390243902458</v>
      </c>
      <c r="P264" s="72">
        <v>1345.0536585365853</v>
      </c>
      <c r="Q264" s="72">
        <v>2001.0848780487806</v>
      </c>
      <c r="R264" s="73"/>
      <c r="S264" s="71">
        <v>497</v>
      </c>
      <c r="T264" s="72">
        <v>487</v>
      </c>
      <c r="U264" s="72">
        <v>478</v>
      </c>
      <c r="V264" s="72">
        <v>527</v>
      </c>
      <c r="W264" s="72">
        <v>490</v>
      </c>
      <c r="X264" s="73">
        <v>503</v>
      </c>
      <c r="Y264" s="71">
        <v>507.4</v>
      </c>
      <c r="Z264" s="72">
        <v>523</v>
      </c>
      <c r="AA264" s="72">
        <v>482</v>
      </c>
      <c r="AB264" s="72">
        <v>513</v>
      </c>
      <c r="AC264" s="72">
        <v>524</v>
      </c>
      <c r="AD264" s="73">
        <v>495</v>
      </c>
      <c r="AE264" s="71">
        <v>684.6</v>
      </c>
      <c r="AF264" s="72">
        <v>633</v>
      </c>
      <c r="AG264" s="72">
        <v>705</v>
      </c>
      <c r="AH264" s="72">
        <v>683</v>
      </c>
      <c r="AI264" s="72">
        <v>701</v>
      </c>
      <c r="AJ264" s="73">
        <v>701</v>
      </c>
      <c r="AK264" s="71">
        <v>991</v>
      </c>
      <c r="AL264" s="72">
        <v>975</v>
      </c>
      <c r="AM264" s="72">
        <v>1009</v>
      </c>
      <c r="AN264" s="72">
        <v>948</v>
      </c>
      <c r="AO264" s="72">
        <v>1012</v>
      </c>
      <c r="AP264" s="73">
        <v>1000</v>
      </c>
      <c r="AQ264" s="71"/>
      <c r="AR264" s="72"/>
      <c r="AS264" s="72"/>
      <c r="AT264" s="72"/>
      <c r="AU264" s="72"/>
      <c r="AV264" s="73"/>
      <c r="AW264" s="75">
        <v>0.44551443314648775</v>
      </c>
      <c r="AX264" s="76">
        <v>-1.8782250798591305</v>
      </c>
      <c r="AY264" s="76">
        <v>0.22063641575884585</v>
      </c>
      <c r="AZ264" s="76">
        <v>0.1081974070650249</v>
      </c>
      <c r="BA264" s="76">
        <v>2.2070589026830234</v>
      </c>
      <c r="BB264" s="77">
        <v>1.1576281548740353</v>
      </c>
      <c r="BC264" s="71"/>
      <c r="BD264" s="72"/>
      <c r="BE264" s="72"/>
      <c r="BF264" s="72"/>
      <c r="BG264" s="72"/>
      <c r="BH264" s="73"/>
      <c r="BI264" s="71"/>
      <c r="BJ264" s="72"/>
      <c r="BK264" s="72"/>
      <c r="BL264" s="72"/>
      <c r="BM264" s="72"/>
      <c r="BN264" s="73"/>
      <c r="BO264" s="71"/>
      <c r="BP264" s="72"/>
      <c r="BQ264" s="72"/>
      <c r="BR264" s="72"/>
      <c r="BS264" s="72"/>
      <c r="BT264" s="73"/>
      <c r="BU264" s="71"/>
      <c r="BV264" s="72"/>
      <c r="BW264" s="72"/>
      <c r="BX264" s="72"/>
      <c r="BY264" s="72"/>
      <c r="BZ264" s="73"/>
      <c r="CA264" s="110"/>
      <c r="CB264" s="76"/>
      <c r="CC264" s="76"/>
      <c r="CD264" s="76"/>
      <c r="CE264" s="76"/>
      <c r="CF264" s="77"/>
    </row>
    <row r="265" spans="1:84" ht="12" customHeight="1">
      <c r="A265" s="1"/>
      <c r="B265" s="64">
        <v>253</v>
      </c>
      <c r="C265" s="65">
        <v>10</v>
      </c>
      <c r="D265" s="66" t="s">
        <v>14</v>
      </c>
      <c r="E265" s="69" t="s">
        <v>170</v>
      </c>
      <c r="F265" s="70" t="s">
        <v>80</v>
      </c>
      <c r="G265" s="71">
        <v>2001.0848780487806</v>
      </c>
      <c r="H265" s="72">
        <v>597.02634146341472</v>
      </c>
      <c r="I265" s="72">
        <v>597.02634146341472</v>
      </c>
      <c r="J265" s="72">
        <v>807.03219512195119</v>
      </c>
      <c r="K265" s="72">
        <v>0</v>
      </c>
      <c r="L265" s="73"/>
      <c r="M265" s="71">
        <v>5002.7121951219515</v>
      </c>
      <c r="N265" s="72">
        <v>1492.5658536585368</v>
      </c>
      <c r="O265" s="72">
        <v>1492.5658536585368</v>
      </c>
      <c r="P265" s="72">
        <v>2017.580487804878</v>
      </c>
      <c r="Q265" s="72">
        <v>0</v>
      </c>
      <c r="R265" s="73"/>
      <c r="S265" s="71">
        <v>585.6</v>
      </c>
      <c r="T265" s="114">
        <v>554</v>
      </c>
      <c r="U265" s="114">
        <v>621</v>
      </c>
      <c r="V265" s="114">
        <v>602</v>
      </c>
      <c r="W265" s="114">
        <v>561</v>
      </c>
      <c r="X265" s="115">
        <v>590</v>
      </c>
      <c r="Y265" s="71">
        <v>583.4</v>
      </c>
      <c r="Z265" s="114">
        <v>564</v>
      </c>
      <c r="AA265" s="114">
        <v>574</v>
      </c>
      <c r="AB265" s="114">
        <v>612</v>
      </c>
      <c r="AC265" s="114">
        <v>582</v>
      </c>
      <c r="AD265" s="115">
        <v>585</v>
      </c>
      <c r="AE265" s="71">
        <v>800.6</v>
      </c>
      <c r="AF265" s="114">
        <v>765</v>
      </c>
      <c r="AG265" s="114">
        <v>862</v>
      </c>
      <c r="AH265" s="114">
        <v>774</v>
      </c>
      <c r="AI265" s="114">
        <v>761</v>
      </c>
      <c r="AJ265" s="115">
        <v>841</v>
      </c>
      <c r="AK265" s="71">
        <v>0</v>
      </c>
      <c r="AL265" s="72">
        <v>0</v>
      </c>
      <c r="AM265" s="72">
        <v>0</v>
      </c>
      <c r="AN265" s="72">
        <v>0</v>
      </c>
      <c r="AO265" s="72">
        <v>0</v>
      </c>
      <c r="AP265" s="73">
        <v>0</v>
      </c>
      <c r="AQ265" s="71"/>
      <c r="AR265" s="72"/>
      <c r="AS265" s="72"/>
      <c r="AT265" s="72"/>
      <c r="AU265" s="72"/>
      <c r="AV265" s="73"/>
      <c r="AW265" s="75">
        <v>-1.5733904340670013</v>
      </c>
      <c r="AX265" s="76">
        <v>-5.9010429464602669</v>
      </c>
      <c r="AY265" s="76">
        <v>2.7942403925285353</v>
      </c>
      <c r="AZ265" s="76">
        <v>-0.65388920741530354</v>
      </c>
      <c r="BA265" s="76">
        <v>-4.8516121986512779</v>
      </c>
      <c r="BB265" s="77">
        <v>0.74535178966335103</v>
      </c>
      <c r="BC265" s="71">
        <v>1491.4</v>
      </c>
      <c r="BD265" s="72">
        <v>1443</v>
      </c>
      <c r="BE265" s="72">
        <v>1476</v>
      </c>
      <c r="BF265" s="72">
        <v>1501</v>
      </c>
      <c r="BG265" s="72">
        <v>1525</v>
      </c>
      <c r="BH265" s="73">
        <v>1512</v>
      </c>
      <c r="BI265" s="71">
        <v>1490.8</v>
      </c>
      <c r="BJ265" s="72">
        <v>1470</v>
      </c>
      <c r="BK265" s="72">
        <v>1539</v>
      </c>
      <c r="BL265" s="72">
        <v>1477</v>
      </c>
      <c r="BM265" s="72">
        <v>1509</v>
      </c>
      <c r="BN265" s="73">
        <v>1459</v>
      </c>
      <c r="BO265" s="71">
        <v>1985.4</v>
      </c>
      <c r="BP265" s="72">
        <v>1953</v>
      </c>
      <c r="BQ265" s="72">
        <v>1940</v>
      </c>
      <c r="BR265" s="72">
        <v>1900</v>
      </c>
      <c r="BS265" s="72">
        <v>2042</v>
      </c>
      <c r="BT265" s="73">
        <v>2092</v>
      </c>
      <c r="BU265" s="71"/>
      <c r="BV265" s="72"/>
      <c r="BW265" s="72"/>
      <c r="BX265" s="72"/>
      <c r="BY265" s="72"/>
      <c r="BZ265" s="73"/>
      <c r="CA265" s="110">
        <v>-0.70186318445798479</v>
      </c>
      <c r="CB265" s="76">
        <v>-2.7327615459321608</v>
      </c>
      <c r="CC265" s="76">
        <v>-0.95372656393215571</v>
      </c>
      <c r="CD265" s="76">
        <v>-2.4928916607186768</v>
      </c>
      <c r="CE265" s="76">
        <v>1.464961445303814</v>
      </c>
      <c r="CF265" s="77">
        <v>1.205102402989211</v>
      </c>
    </row>
    <row r="266" spans="1:84" ht="12" customHeight="1">
      <c r="A266" s="1"/>
      <c r="B266" s="64">
        <v>254</v>
      </c>
      <c r="C266" s="65">
        <v>10</v>
      </c>
      <c r="D266" s="66" t="s">
        <v>14</v>
      </c>
      <c r="E266" s="69" t="s">
        <v>103</v>
      </c>
      <c r="F266" s="70" t="s">
        <v>80</v>
      </c>
      <c r="G266" s="71">
        <v>1667.5707317073172</v>
      </c>
      <c r="H266" s="72">
        <v>497.52195121951229</v>
      </c>
      <c r="I266" s="72">
        <v>497.52195121951229</v>
      </c>
      <c r="J266" s="72">
        <v>672.52682926829266</v>
      </c>
      <c r="K266" s="72">
        <v>0</v>
      </c>
      <c r="L266" s="73"/>
      <c r="M266" s="71">
        <v>3819.3607804878056</v>
      </c>
      <c r="N266" s="72">
        <v>995.04390243902458</v>
      </c>
      <c r="O266" s="72">
        <v>995.04390243902458</v>
      </c>
      <c r="P266" s="72">
        <v>1829.2729756097563</v>
      </c>
      <c r="Q266" s="72">
        <v>0</v>
      </c>
      <c r="R266" s="73"/>
      <c r="S266" s="71">
        <v>506.8</v>
      </c>
      <c r="T266" s="72">
        <v>521</v>
      </c>
      <c r="U266" s="72">
        <v>505</v>
      </c>
      <c r="V266" s="72">
        <v>523</v>
      </c>
      <c r="W266" s="72">
        <v>493</v>
      </c>
      <c r="X266" s="73">
        <v>492</v>
      </c>
      <c r="Y266" s="71">
        <v>507.8</v>
      </c>
      <c r="Z266" s="72">
        <v>507</v>
      </c>
      <c r="AA266" s="72">
        <v>526</v>
      </c>
      <c r="AB266" s="72">
        <v>529</v>
      </c>
      <c r="AC266" s="72">
        <v>493</v>
      </c>
      <c r="AD266" s="73">
        <v>484</v>
      </c>
      <c r="AE266" s="71">
        <v>676</v>
      </c>
      <c r="AF266" s="72">
        <v>668</v>
      </c>
      <c r="AG266" s="72">
        <v>706</v>
      </c>
      <c r="AH266" s="72">
        <v>663</v>
      </c>
      <c r="AI266" s="72">
        <v>699</v>
      </c>
      <c r="AJ266" s="73">
        <v>644</v>
      </c>
      <c r="AK266" s="71">
        <v>0</v>
      </c>
      <c r="AL266" s="72">
        <v>0</v>
      </c>
      <c r="AM266" s="72">
        <v>0</v>
      </c>
      <c r="AN266" s="72">
        <v>0</v>
      </c>
      <c r="AO266" s="72">
        <v>0</v>
      </c>
      <c r="AP266" s="73">
        <v>0</v>
      </c>
      <c r="AQ266" s="71"/>
      <c r="AR266" s="72"/>
      <c r="AS266" s="72"/>
      <c r="AT266" s="72"/>
      <c r="AU266" s="72"/>
      <c r="AV266" s="73"/>
      <c r="AW266" s="75">
        <v>1.3810069854790719</v>
      </c>
      <c r="AX266" s="76">
        <v>1.7048313305172869</v>
      </c>
      <c r="AY266" s="76">
        <v>4.1634976539554946</v>
      </c>
      <c r="AZ266" s="76">
        <v>2.8442132852813495</v>
      </c>
      <c r="BA266" s="76">
        <v>1.0451891461802143</v>
      </c>
      <c r="BB266" s="77">
        <v>-2.8526964885389083</v>
      </c>
      <c r="BC266" s="71">
        <v>1001</v>
      </c>
      <c r="BD266" s="72">
        <v>952</v>
      </c>
      <c r="BE266" s="72">
        <v>974</v>
      </c>
      <c r="BF266" s="72">
        <v>1039</v>
      </c>
      <c r="BG266" s="72">
        <v>1027</v>
      </c>
      <c r="BH266" s="73">
        <v>1013</v>
      </c>
      <c r="BI266" s="71">
        <v>1030</v>
      </c>
      <c r="BJ266" s="72">
        <v>1034</v>
      </c>
      <c r="BK266" s="72">
        <v>1014</v>
      </c>
      <c r="BL266" s="72">
        <v>1028</v>
      </c>
      <c r="BM266" s="72">
        <v>1044</v>
      </c>
      <c r="BN266" s="73">
        <v>1030</v>
      </c>
      <c r="BO266" s="71">
        <v>1878.4</v>
      </c>
      <c r="BP266" s="72">
        <v>1886</v>
      </c>
      <c r="BQ266" s="72">
        <v>1802</v>
      </c>
      <c r="BR266" s="72">
        <v>1849</v>
      </c>
      <c r="BS266" s="72">
        <v>1866</v>
      </c>
      <c r="BT266" s="73">
        <v>1989</v>
      </c>
      <c r="BU266" s="71"/>
      <c r="BV266" s="72"/>
      <c r="BW266" s="72"/>
      <c r="BX266" s="72"/>
      <c r="BY266" s="72"/>
      <c r="BZ266" s="73"/>
      <c r="CA266" s="110">
        <v>2.3574421136694612</v>
      </c>
      <c r="CB266" s="76">
        <v>1.378220664073293</v>
      </c>
      <c r="CC266" s="76">
        <v>-0.76873545536213506</v>
      </c>
      <c r="CD266" s="76">
        <v>2.5302458988923249</v>
      </c>
      <c r="CE266" s="76">
        <v>3.0800761246013941</v>
      </c>
      <c r="CF266" s="77">
        <v>5.5674033361424513</v>
      </c>
    </row>
    <row r="267" spans="1:84" ht="12" customHeight="1">
      <c r="A267" s="1"/>
      <c r="B267" s="64">
        <v>255</v>
      </c>
      <c r="C267" s="65">
        <v>10</v>
      </c>
      <c r="D267" s="66" t="s">
        <v>14</v>
      </c>
      <c r="E267" s="69" t="s">
        <v>171</v>
      </c>
      <c r="F267" s="70" t="s">
        <v>80</v>
      </c>
      <c r="G267" s="71">
        <v>2668.1131707317077</v>
      </c>
      <c r="H267" s="72">
        <v>497.52195121951229</v>
      </c>
      <c r="I267" s="72">
        <v>497.52195121951229</v>
      </c>
      <c r="J267" s="72">
        <v>672.52682926829266</v>
      </c>
      <c r="K267" s="72">
        <v>1000.5424390243903</v>
      </c>
      <c r="L267" s="73"/>
      <c r="M267" s="71">
        <v>6056.6168975609762</v>
      </c>
      <c r="N267" s="72">
        <v>995.04390243902458</v>
      </c>
      <c r="O267" s="72">
        <v>995.04390243902458</v>
      </c>
      <c r="P267" s="72">
        <v>1345.0536585365853</v>
      </c>
      <c r="Q267" s="72">
        <v>2721.4754341463417</v>
      </c>
      <c r="R267" s="73"/>
      <c r="S267" s="71">
        <v>497</v>
      </c>
      <c r="T267" s="72">
        <v>487</v>
      </c>
      <c r="U267" s="72">
        <v>478</v>
      </c>
      <c r="V267" s="72">
        <v>527</v>
      </c>
      <c r="W267" s="72">
        <v>490</v>
      </c>
      <c r="X267" s="73">
        <v>503</v>
      </c>
      <c r="Y267" s="71">
        <v>507.4</v>
      </c>
      <c r="Z267" s="72">
        <v>523</v>
      </c>
      <c r="AA267" s="72">
        <v>482</v>
      </c>
      <c r="AB267" s="72">
        <v>513</v>
      </c>
      <c r="AC267" s="72">
        <v>524</v>
      </c>
      <c r="AD267" s="73">
        <v>495</v>
      </c>
      <c r="AE267" s="71">
        <v>684.6</v>
      </c>
      <c r="AF267" s="72">
        <v>633</v>
      </c>
      <c r="AG267" s="72">
        <v>705</v>
      </c>
      <c r="AH267" s="72">
        <v>683</v>
      </c>
      <c r="AI267" s="72">
        <v>701</v>
      </c>
      <c r="AJ267" s="73">
        <v>701</v>
      </c>
      <c r="AK267" s="71">
        <v>991</v>
      </c>
      <c r="AL267" s="72">
        <v>975</v>
      </c>
      <c r="AM267" s="72">
        <v>1009</v>
      </c>
      <c r="AN267" s="72">
        <v>948</v>
      </c>
      <c r="AO267" s="72">
        <v>1012</v>
      </c>
      <c r="AP267" s="73">
        <v>1000</v>
      </c>
      <c r="AQ267" s="71"/>
      <c r="AR267" s="72"/>
      <c r="AS267" s="72"/>
      <c r="AT267" s="72"/>
      <c r="AU267" s="72"/>
      <c r="AV267" s="73"/>
      <c r="AW267" s="75">
        <v>0.44551443314648775</v>
      </c>
      <c r="AX267" s="76">
        <v>-1.8782250798591305</v>
      </c>
      <c r="AY267" s="76">
        <v>0.22063641575884585</v>
      </c>
      <c r="AZ267" s="76">
        <v>0.1081974070650249</v>
      </c>
      <c r="BA267" s="76">
        <v>2.2070589026830234</v>
      </c>
      <c r="BB267" s="77">
        <v>1.1576281548740353</v>
      </c>
      <c r="BC267" s="71">
        <v>1011.2</v>
      </c>
      <c r="BD267" s="72">
        <v>1044</v>
      </c>
      <c r="BE267" s="72">
        <v>976</v>
      </c>
      <c r="BF267" s="72">
        <v>1039</v>
      </c>
      <c r="BG267" s="72">
        <v>1002</v>
      </c>
      <c r="BH267" s="73">
        <v>995</v>
      </c>
      <c r="BI267" s="71">
        <v>989.6</v>
      </c>
      <c r="BJ267" s="72">
        <v>1021</v>
      </c>
      <c r="BK267" s="72">
        <v>963</v>
      </c>
      <c r="BL267" s="72">
        <v>963</v>
      </c>
      <c r="BM267" s="72">
        <v>989</v>
      </c>
      <c r="BN267" s="73">
        <v>1012</v>
      </c>
      <c r="BO267" s="71">
        <v>1333.4</v>
      </c>
      <c r="BP267" s="72">
        <v>1285</v>
      </c>
      <c r="BQ267" s="72">
        <v>1358</v>
      </c>
      <c r="BR267" s="72">
        <v>1376</v>
      </c>
      <c r="BS267" s="72">
        <v>1352</v>
      </c>
      <c r="BT267" s="73">
        <v>1296</v>
      </c>
      <c r="BU267" s="71">
        <v>2770</v>
      </c>
      <c r="BV267" s="72">
        <v>2850</v>
      </c>
      <c r="BW267" s="72">
        <v>2655</v>
      </c>
      <c r="BX267" s="72">
        <v>2683</v>
      </c>
      <c r="BY267" s="72">
        <v>2793</v>
      </c>
      <c r="BZ267" s="73">
        <v>2869</v>
      </c>
      <c r="CA267" s="110">
        <v>0.78563830672839785</v>
      </c>
      <c r="CB267" s="76">
        <v>2.3673794275607118</v>
      </c>
      <c r="CC267" s="76">
        <v>-1.7273157495417246</v>
      </c>
      <c r="CD267" s="76">
        <v>7.2368824265378606E-2</v>
      </c>
      <c r="CE267" s="76">
        <v>1.3106838979858759</v>
      </c>
      <c r="CF267" s="77">
        <v>1.9050751333717253</v>
      </c>
    </row>
    <row r="268" spans="1:84" ht="12" customHeight="1">
      <c r="A268" s="1"/>
      <c r="B268" s="64">
        <v>256</v>
      </c>
      <c r="C268" s="65">
        <v>10</v>
      </c>
      <c r="D268" s="66" t="s">
        <v>14</v>
      </c>
      <c r="E268" s="69" t="s">
        <v>108</v>
      </c>
      <c r="F268" s="70" t="s">
        <v>80</v>
      </c>
      <c r="G268" s="71">
        <v>2001.0848780487806</v>
      </c>
      <c r="H268" s="72">
        <v>597.02634146341472</v>
      </c>
      <c r="I268" s="72">
        <v>597.02634146341472</v>
      </c>
      <c r="J268" s="72">
        <v>807.03219512195119</v>
      </c>
      <c r="K268" s="72">
        <v>0</v>
      </c>
      <c r="L268" s="73"/>
      <c r="M268" s="71">
        <v>5729.0411707317071</v>
      </c>
      <c r="N268" s="72">
        <v>1492.5658536585368</v>
      </c>
      <c r="O268" s="72">
        <v>1492.5658536585368</v>
      </c>
      <c r="P268" s="72">
        <v>2743.909463414634</v>
      </c>
      <c r="Q268" s="72">
        <v>0</v>
      </c>
      <c r="R268" s="73"/>
      <c r="S268" s="71">
        <v>585.6</v>
      </c>
      <c r="T268" s="114">
        <v>554</v>
      </c>
      <c r="U268" s="114">
        <v>621</v>
      </c>
      <c r="V268" s="114">
        <v>602</v>
      </c>
      <c r="W268" s="114">
        <v>561</v>
      </c>
      <c r="X268" s="115">
        <v>590</v>
      </c>
      <c r="Y268" s="71">
        <v>583.4</v>
      </c>
      <c r="Z268" s="114">
        <v>564</v>
      </c>
      <c r="AA268" s="114">
        <v>574</v>
      </c>
      <c r="AB268" s="114">
        <v>612</v>
      </c>
      <c r="AC268" s="114">
        <v>582</v>
      </c>
      <c r="AD268" s="115">
        <v>585</v>
      </c>
      <c r="AE268" s="71">
        <v>800.6</v>
      </c>
      <c r="AF268" s="114">
        <v>765</v>
      </c>
      <c r="AG268" s="114">
        <v>862</v>
      </c>
      <c r="AH268" s="114">
        <v>774</v>
      </c>
      <c r="AI268" s="114">
        <v>761</v>
      </c>
      <c r="AJ268" s="115">
        <v>841</v>
      </c>
      <c r="AK268" s="71">
        <v>0</v>
      </c>
      <c r="AL268" s="72">
        <v>0</v>
      </c>
      <c r="AM268" s="72">
        <v>0</v>
      </c>
      <c r="AN268" s="72">
        <v>0</v>
      </c>
      <c r="AO268" s="72">
        <v>0</v>
      </c>
      <c r="AP268" s="73">
        <v>0</v>
      </c>
      <c r="AQ268" s="71"/>
      <c r="AR268" s="72"/>
      <c r="AS268" s="72"/>
      <c r="AT268" s="72"/>
      <c r="AU268" s="72"/>
      <c r="AV268" s="73"/>
      <c r="AW268" s="75">
        <v>-1.5733904340670013</v>
      </c>
      <c r="AX268" s="76">
        <v>-5.9010429464602669</v>
      </c>
      <c r="AY268" s="76">
        <v>2.7942403925285353</v>
      </c>
      <c r="AZ268" s="76">
        <v>-0.65388920741530354</v>
      </c>
      <c r="BA268" s="76">
        <v>-4.8516121986512779</v>
      </c>
      <c r="BB268" s="77">
        <v>0.74535178966335103</v>
      </c>
      <c r="BC268" s="71">
        <v>1457.2</v>
      </c>
      <c r="BD268" s="72">
        <v>1426</v>
      </c>
      <c r="BE268" s="72">
        <v>1515</v>
      </c>
      <c r="BF268" s="72">
        <v>1470</v>
      </c>
      <c r="BG268" s="72">
        <v>1441</v>
      </c>
      <c r="BH268" s="73">
        <v>1434</v>
      </c>
      <c r="BI268" s="71">
        <v>1507.6</v>
      </c>
      <c r="BJ268" s="72">
        <v>1447</v>
      </c>
      <c r="BK268" s="72">
        <v>1530</v>
      </c>
      <c r="BL268" s="72">
        <v>1550</v>
      </c>
      <c r="BM268" s="72">
        <v>1465</v>
      </c>
      <c r="BN268" s="73">
        <v>1546</v>
      </c>
      <c r="BO268" s="71">
        <v>2798</v>
      </c>
      <c r="BP268" s="72">
        <v>2739</v>
      </c>
      <c r="BQ268" s="72">
        <v>2870</v>
      </c>
      <c r="BR268" s="72">
        <v>2876</v>
      </c>
      <c r="BS268" s="72">
        <v>2679</v>
      </c>
      <c r="BT268" s="73">
        <v>2826</v>
      </c>
      <c r="BU268" s="71"/>
      <c r="BV268" s="72"/>
      <c r="BW268" s="72"/>
      <c r="BX268" s="72"/>
      <c r="BY268" s="72"/>
      <c r="BZ268" s="73"/>
      <c r="CA268" s="110">
        <v>0.58925792750030848</v>
      </c>
      <c r="CB268" s="76">
        <v>-2.0429451847831404</v>
      </c>
      <c r="CC268" s="76">
        <v>3.2458979387041564</v>
      </c>
      <c r="CD268" s="76">
        <v>2.9142543104986762</v>
      </c>
      <c r="CE268" s="76">
        <v>-2.5142282353909251</v>
      </c>
      <c r="CF268" s="77">
        <v>1.3433108084727419</v>
      </c>
    </row>
    <row r="269" spans="1:84" ht="12" customHeight="1">
      <c r="A269" s="1"/>
      <c r="B269" s="64">
        <v>257</v>
      </c>
      <c r="C269" s="65">
        <v>10</v>
      </c>
      <c r="D269" s="66" t="s">
        <v>15</v>
      </c>
      <c r="E269" s="69" t="s">
        <v>67</v>
      </c>
      <c r="F269" s="70">
        <v>3</v>
      </c>
      <c r="G269" s="71">
        <v>1399.6390243902442</v>
      </c>
      <c r="H269" s="72">
        <v>466.54634146341471</v>
      </c>
      <c r="I269" s="72">
        <v>466.54634146341471</v>
      </c>
      <c r="J269" s="72">
        <v>466.54634146341471</v>
      </c>
      <c r="K269" s="72">
        <v>0</v>
      </c>
      <c r="L269" s="73">
        <v>0</v>
      </c>
      <c r="M269" s="71">
        <v>2799.2780487804885</v>
      </c>
      <c r="N269" s="72">
        <v>933.09268292682941</v>
      </c>
      <c r="O269" s="72">
        <v>933.09268292682941</v>
      </c>
      <c r="P269" s="72">
        <v>933.09268292682941</v>
      </c>
      <c r="Q269" s="72">
        <v>0</v>
      </c>
      <c r="R269" s="73">
        <v>0</v>
      </c>
      <c r="S269" s="71">
        <v>458.4</v>
      </c>
      <c r="T269" s="72">
        <v>467</v>
      </c>
      <c r="U269" s="72">
        <v>471</v>
      </c>
      <c r="V269" s="72">
        <v>446</v>
      </c>
      <c r="W269" s="72">
        <v>453</v>
      </c>
      <c r="X269" s="73">
        <v>455</v>
      </c>
      <c r="Y269" s="71">
        <v>468.6</v>
      </c>
      <c r="Z269" s="72">
        <v>448</v>
      </c>
      <c r="AA269" s="72">
        <v>498</v>
      </c>
      <c r="AB269" s="72">
        <v>466</v>
      </c>
      <c r="AC269" s="72">
        <v>478</v>
      </c>
      <c r="AD269" s="73">
        <v>453</v>
      </c>
      <c r="AE269" s="71">
        <v>457</v>
      </c>
      <c r="AF269" s="72">
        <v>465</v>
      </c>
      <c r="AG269" s="72">
        <v>474</v>
      </c>
      <c r="AH269" s="72">
        <v>446</v>
      </c>
      <c r="AI269" s="72">
        <v>464</v>
      </c>
      <c r="AJ269" s="73">
        <v>436</v>
      </c>
      <c r="AK269" s="71"/>
      <c r="AL269" s="72"/>
      <c r="AM269" s="72"/>
      <c r="AN269" s="72"/>
      <c r="AO269" s="72"/>
      <c r="AP269" s="73"/>
      <c r="AQ269" s="71"/>
      <c r="AR269" s="72"/>
      <c r="AS269" s="72"/>
      <c r="AT269" s="72"/>
      <c r="AU269" s="72"/>
      <c r="AV269" s="73"/>
      <c r="AW269" s="75">
        <v>-1.1173612708503478</v>
      </c>
      <c r="AX269" s="76">
        <v>-1.403149244055979</v>
      </c>
      <c r="AY269" s="76">
        <v>3.0980113339327708</v>
      </c>
      <c r="AZ269" s="76">
        <v>-2.9749830966869784</v>
      </c>
      <c r="BA269" s="76">
        <v>-0.33144434453484806</v>
      </c>
      <c r="BB269" s="77">
        <v>-3.9752410029066931</v>
      </c>
      <c r="BC269" s="71"/>
      <c r="BD269" s="72"/>
      <c r="BE269" s="72"/>
      <c r="BF269" s="72"/>
      <c r="BG269" s="72"/>
      <c r="BH269" s="73"/>
      <c r="BI269" s="71"/>
      <c r="BJ269" s="72"/>
      <c r="BK269" s="72"/>
      <c r="BL269" s="72"/>
      <c r="BM269" s="72"/>
      <c r="BN269" s="73"/>
      <c r="BO269" s="71"/>
      <c r="BP269" s="72"/>
      <c r="BQ269" s="72"/>
      <c r="BR269" s="72"/>
      <c r="BS269" s="72"/>
      <c r="BT269" s="73"/>
      <c r="BU269" s="71"/>
      <c r="BV269" s="72"/>
      <c r="BW269" s="72"/>
      <c r="BX269" s="72"/>
      <c r="BY269" s="72"/>
      <c r="BZ269" s="73"/>
      <c r="CA269" s="80"/>
      <c r="CB269" s="78"/>
      <c r="CC269" s="78"/>
      <c r="CD269" s="78"/>
      <c r="CE269" s="78"/>
      <c r="CF269" s="70"/>
    </row>
    <row r="270" spans="1:84" ht="12" customHeight="1">
      <c r="A270" s="1" t="s">
        <v>174</v>
      </c>
      <c r="B270" s="64">
        <v>258</v>
      </c>
      <c r="C270" s="65">
        <v>10</v>
      </c>
      <c r="D270" s="66" t="s">
        <v>15</v>
      </c>
      <c r="E270" s="69" t="s">
        <v>79</v>
      </c>
      <c r="F270" s="70">
        <v>3</v>
      </c>
      <c r="G270" s="71">
        <v>1749.5487804878051</v>
      </c>
      <c r="H270" s="72">
        <v>583.18292682926835</v>
      </c>
      <c r="I270" s="72">
        <v>583.18292682926835</v>
      </c>
      <c r="J270" s="72">
        <v>583.18292682926835</v>
      </c>
      <c r="K270" s="72">
        <v>0</v>
      </c>
      <c r="L270" s="73">
        <v>0</v>
      </c>
      <c r="M270" s="71">
        <v>3499.0975609756101</v>
      </c>
      <c r="N270" s="72">
        <v>1166.3658536585367</v>
      </c>
      <c r="O270" s="72">
        <v>1166.3658536585367</v>
      </c>
      <c r="P270" s="72">
        <v>1166.3658536585367</v>
      </c>
      <c r="Q270" s="72">
        <v>0</v>
      </c>
      <c r="R270" s="73">
        <v>0</v>
      </c>
      <c r="S270" s="71">
        <v>592.79999999999995</v>
      </c>
      <c r="T270" s="72">
        <v>596</v>
      </c>
      <c r="U270" s="72">
        <v>562</v>
      </c>
      <c r="V270" s="72">
        <v>590</v>
      </c>
      <c r="W270" s="72">
        <v>615</v>
      </c>
      <c r="X270" s="73">
        <v>601</v>
      </c>
      <c r="Y270" s="71">
        <v>565.6</v>
      </c>
      <c r="Z270" s="72">
        <v>585</v>
      </c>
      <c r="AA270" s="72">
        <v>558</v>
      </c>
      <c r="AB270" s="72">
        <v>571</v>
      </c>
      <c r="AC270" s="72">
        <v>562</v>
      </c>
      <c r="AD270" s="73">
        <v>552</v>
      </c>
      <c r="AE270" s="71">
        <v>584.4</v>
      </c>
      <c r="AF270" s="72">
        <v>596</v>
      </c>
      <c r="AG270" s="72">
        <v>572</v>
      </c>
      <c r="AH270" s="72">
        <v>604</v>
      </c>
      <c r="AI270" s="72">
        <v>570</v>
      </c>
      <c r="AJ270" s="73">
        <v>580</v>
      </c>
      <c r="AK270" s="71"/>
      <c r="AL270" s="72"/>
      <c r="AM270" s="72"/>
      <c r="AN270" s="72"/>
      <c r="AO270" s="72"/>
      <c r="AP270" s="73"/>
      <c r="AQ270" s="71"/>
      <c r="AR270" s="72"/>
      <c r="AS270" s="72"/>
      <c r="AT270" s="72"/>
      <c r="AU270" s="72"/>
      <c r="AV270" s="73"/>
      <c r="AW270" s="75">
        <v>-0.38574405944389323</v>
      </c>
      <c r="AX270" s="76">
        <v>1.5690456772826433</v>
      </c>
      <c r="AY270" s="76">
        <v>-3.2893498672131538</v>
      </c>
      <c r="AZ270" s="76">
        <v>0.88315454158911511</v>
      </c>
      <c r="BA270" s="76">
        <v>-0.14568216195117722</v>
      </c>
      <c r="BB270" s="77">
        <v>-0.94588848692694905</v>
      </c>
      <c r="BC270" s="65"/>
      <c r="BD270" s="78"/>
      <c r="BE270" s="78"/>
      <c r="BF270" s="78"/>
      <c r="BG270" s="78"/>
      <c r="BH270" s="70"/>
      <c r="BI270" s="65"/>
      <c r="BJ270" s="78"/>
      <c r="BK270" s="78"/>
      <c r="BL270" s="78"/>
      <c r="BM270" s="78"/>
      <c r="BN270" s="70"/>
      <c r="BO270" s="65"/>
      <c r="BP270" s="78"/>
      <c r="BQ270" s="78"/>
      <c r="BR270" s="78"/>
      <c r="BS270" s="78"/>
      <c r="BT270" s="70"/>
      <c r="BU270" s="65"/>
      <c r="BV270" s="78"/>
      <c r="BW270" s="78"/>
      <c r="BX270" s="78"/>
      <c r="BY270" s="78"/>
      <c r="BZ270" s="70"/>
      <c r="CA270" s="80"/>
      <c r="CB270" s="78"/>
      <c r="CC270" s="78"/>
      <c r="CD270" s="78"/>
      <c r="CE270" s="78"/>
      <c r="CF270" s="70"/>
    </row>
    <row r="271" spans="1:84" ht="12" customHeight="1">
      <c r="A271" s="2"/>
      <c r="B271" s="64">
        <v>259</v>
      </c>
      <c r="C271" s="65">
        <v>10</v>
      </c>
      <c r="D271" s="66" t="s">
        <v>15</v>
      </c>
      <c r="E271" s="69" t="s">
        <v>87</v>
      </c>
      <c r="F271" s="70">
        <v>4</v>
      </c>
      <c r="G271" s="71">
        <v>1866.1853658536588</v>
      </c>
      <c r="H271" s="72">
        <v>466.54634146341471</v>
      </c>
      <c r="I271" s="72">
        <v>466.54634146341471</v>
      </c>
      <c r="J271" s="72">
        <v>466.54634146341471</v>
      </c>
      <c r="K271" s="72">
        <v>466.54634146341471</v>
      </c>
      <c r="L271" s="73">
        <v>0</v>
      </c>
      <c r="M271" s="71">
        <v>3732.3707317073176</v>
      </c>
      <c r="N271" s="72">
        <v>933.09268292682941</v>
      </c>
      <c r="O271" s="72">
        <v>933.09268292682941</v>
      </c>
      <c r="P271" s="72">
        <v>933.09268292682941</v>
      </c>
      <c r="Q271" s="72">
        <v>933.09268292682941</v>
      </c>
      <c r="R271" s="73">
        <v>0</v>
      </c>
      <c r="S271" s="71">
        <v>470</v>
      </c>
      <c r="T271" s="72">
        <v>445</v>
      </c>
      <c r="U271" s="72">
        <v>490</v>
      </c>
      <c r="V271" s="72">
        <v>479</v>
      </c>
      <c r="W271" s="72">
        <v>474</v>
      </c>
      <c r="X271" s="73">
        <v>462</v>
      </c>
      <c r="Y271" s="71">
        <v>471.8</v>
      </c>
      <c r="Z271" s="72">
        <v>489</v>
      </c>
      <c r="AA271" s="72">
        <v>473</v>
      </c>
      <c r="AB271" s="72">
        <v>458</v>
      </c>
      <c r="AC271" s="72">
        <v>497</v>
      </c>
      <c r="AD271" s="73">
        <v>442</v>
      </c>
      <c r="AE271" s="71">
        <v>474</v>
      </c>
      <c r="AF271" s="72">
        <v>466</v>
      </c>
      <c r="AG271" s="72">
        <v>449</v>
      </c>
      <c r="AH271" s="72">
        <v>479</v>
      </c>
      <c r="AI271" s="72">
        <v>484</v>
      </c>
      <c r="AJ271" s="73">
        <v>492</v>
      </c>
      <c r="AK271" s="71">
        <v>474.2</v>
      </c>
      <c r="AL271" s="72">
        <v>466</v>
      </c>
      <c r="AM271" s="72">
        <v>476</v>
      </c>
      <c r="AN271" s="72">
        <v>466</v>
      </c>
      <c r="AO271" s="72">
        <v>482</v>
      </c>
      <c r="AP271" s="73">
        <v>481</v>
      </c>
      <c r="AQ271" s="71"/>
      <c r="AR271" s="72"/>
      <c r="AS271" s="72"/>
      <c r="AT271" s="72"/>
      <c r="AU271" s="72"/>
      <c r="AV271" s="73"/>
      <c r="AW271" s="75">
        <v>1.2761130047468594</v>
      </c>
      <c r="AX271" s="76">
        <v>-9.9328746785087851E-3</v>
      </c>
      <c r="AY271" s="76">
        <v>1.1689425147947352</v>
      </c>
      <c r="AZ271" s="76">
        <v>0.84743104493840704</v>
      </c>
      <c r="BA271" s="76">
        <v>3.7946195186215004</v>
      </c>
      <c r="BB271" s="77">
        <v>0.57950482005810766</v>
      </c>
      <c r="BC271" s="65"/>
      <c r="BD271" s="78"/>
      <c r="BE271" s="78"/>
      <c r="BF271" s="78"/>
      <c r="BG271" s="78"/>
      <c r="BH271" s="70"/>
      <c r="BI271" s="65"/>
      <c r="BJ271" s="78"/>
      <c r="BK271" s="78"/>
      <c r="BL271" s="78"/>
      <c r="BM271" s="78"/>
      <c r="BN271" s="70"/>
      <c r="BO271" s="65"/>
      <c r="BP271" s="78"/>
      <c r="BQ271" s="78"/>
      <c r="BR271" s="78"/>
      <c r="BS271" s="78"/>
      <c r="BT271" s="70"/>
      <c r="BU271" s="65"/>
      <c r="BV271" s="78"/>
      <c r="BW271" s="78"/>
      <c r="BX271" s="78"/>
      <c r="BY271" s="78"/>
      <c r="BZ271" s="70"/>
      <c r="CA271" s="80"/>
      <c r="CB271" s="78"/>
      <c r="CC271" s="78"/>
      <c r="CD271" s="78"/>
      <c r="CE271" s="78"/>
      <c r="CF271" s="70"/>
    </row>
    <row r="272" spans="1:84" ht="12" customHeight="1">
      <c r="A272" s="1"/>
      <c r="B272" s="64">
        <v>260</v>
      </c>
      <c r="C272" s="65">
        <v>10</v>
      </c>
      <c r="D272" s="66" t="s">
        <v>15</v>
      </c>
      <c r="E272" s="69" t="s">
        <v>91</v>
      </c>
      <c r="F272" s="70">
        <v>3</v>
      </c>
      <c r="G272" s="71">
        <v>2426.040975609757</v>
      </c>
      <c r="H272" s="72">
        <v>466.54634146341471</v>
      </c>
      <c r="I272" s="72">
        <v>466.54634146341471</v>
      </c>
      <c r="J272" s="72">
        <v>466.54634146341471</v>
      </c>
      <c r="K272" s="72">
        <v>0</v>
      </c>
      <c r="L272" s="73">
        <v>1026.4019512195125</v>
      </c>
      <c r="M272" s="71">
        <v>4852.0819512195139</v>
      </c>
      <c r="N272" s="72">
        <v>933.09268292682941</v>
      </c>
      <c r="O272" s="72">
        <v>933.09268292682941</v>
      </c>
      <c r="P272" s="72">
        <v>933.09268292682941</v>
      </c>
      <c r="Q272" s="72">
        <v>0</v>
      </c>
      <c r="R272" s="73">
        <v>2052.803902439025</v>
      </c>
      <c r="S272" s="71">
        <v>458.4</v>
      </c>
      <c r="T272" s="72">
        <v>467</v>
      </c>
      <c r="U272" s="72">
        <v>471</v>
      </c>
      <c r="V272" s="72">
        <v>446</v>
      </c>
      <c r="W272" s="72">
        <v>453</v>
      </c>
      <c r="X272" s="73">
        <v>455</v>
      </c>
      <c r="Y272" s="71">
        <v>468.6</v>
      </c>
      <c r="Z272" s="72">
        <v>448</v>
      </c>
      <c r="AA272" s="72">
        <v>498</v>
      </c>
      <c r="AB272" s="72">
        <v>466</v>
      </c>
      <c r="AC272" s="72">
        <v>478</v>
      </c>
      <c r="AD272" s="73">
        <v>453</v>
      </c>
      <c r="AE272" s="71">
        <v>457</v>
      </c>
      <c r="AF272" s="72">
        <v>465</v>
      </c>
      <c r="AG272" s="72">
        <v>474</v>
      </c>
      <c r="AH272" s="72">
        <v>446</v>
      </c>
      <c r="AI272" s="72">
        <v>464</v>
      </c>
      <c r="AJ272" s="73">
        <v>436</v>
      </c>
      <c r="AK272" s="71"/>
      <c r="AL272" s="72"/>
      <c r="AM272" s="72"/>
      <c r="AN272" s="72"/>
      <c r="AO272" s="72"/>
      <c r="AP272" s="73"/>
      <c r="AQ272" s="71">
        <v>1034</v>
      </c>
      <c r="AR272" s="72">
        <v>1012</v>
      </c>
      <c r="AS272" s="72">
        <v>1023</v>
      </c>
      <c r="AT272" s="72">
        <v>1045</v>
      </c>
      <c r="AU272" s="72">
        <v>1078</v>
      </c>
      <c r="AV272" s="73">
        <v>1012</v>
      </c>
      <c r="AW272" s="75">
        <v>-0.33144434453485916</v>
      </c>
      <c r="AX272" s="76">
        <v>-1.4031492440559901</v>
      </c>
      <c r="AY272" s="76">
        <v>1.6470877776579851</v>
      </c>
      <c r="AZ272" s="76">
        <v>-0.94973563272012784</v>
      </c>
      <c r="BA272" s="76">
        <v>1.9356237121444408</v>
      </c>
      <c r="BB272" s="77">
        <v>-2.8870483357006371</v>
      </c>
      <c r="BC272" s="65"/>
      <c r="BD272" s="78"/>
      <c r="BE272" s="78"/>
      <c r="BF272" s="78"/>
      <c r="BG272" s="78"/>
      <c r="BH272" s="70"/>
      <c r="BI272" s="65"/>
      <c r="BJ272" s="78"/>
      <c r="BK272" s="78"/>
      <c r="BL272" s="78"/>
      <c r="BM272" s="78"/>
      <c r="BN272" s="70"/>
      <c r="BO272" s="65"/>
      <c r="BP272" s="78"/>
      <c r="BQ272" s="78"/>
      <c r="BR272" s="78"/>
      <c r="BS272" s="78"/>
      <c r="BT272" s="70"/>
      <c r="BU272" s="65"/>
      <c r="BV272" s="78"/>
      <c r="BW272" s="78"/>
      <c r="BX272" s="78"/>
      <c r="BY272" s="78"/>
      <c r="BZ272" s="70"/>
      <c r="CA272" s="126"/>
      <c r="CB272" s="78"/>
      <c r="CC272" s="78"/>
      <c r="CD272" s="78"/>
      <c r="CE272" s="78"/>
      <c r="CF272" s="70"/>
    </row>
    <row r="273" spans="1:84" ht="12" customHeight="1">
      <c r="A273" s="1" t="s">
        <v>174</v>
      </c>
      <c r="B273" s="64">
        <v>261</v>
      </c>
      <c r="C273" s="65">
        <v>10</v>
      </c>
      <c r="D273" s="66" t="s">
        <v>15</v>
      </c>
      <c r="E273" s="69" t="s">
        <v>144</v>
      </c>
      <c r="F273" s="70">
        <v>4</v>
      </c>
      <c r="G273" s="71">
        <v>1866.1853658536588</v>
      </c>
      <c r="H273" s="72">
        <v>466.54634146341471</v>
      </c>
      <c r="I273" s="72">
        <v>466.54634146341471</v>
      </c>
      <c r="J273" s="72">
        <v>466.54634146341471</v>
      </c>
      <c r="K273" s="72">
        <v>466.54634146341471</v>
      </c>
      <c r="L273" s="73">
        <v>0</v>
      </c>
      <c r="M273" s="71">
        <v>3732.3707317073176</v>
      </c>
      <c r="N273" s="72">
        <v>933.09268292682941</v>
      </c>
      <c r="O273" s="72">
        <v>933.09268292682941</v>
      </c>
      <c r="P273" s="72">
        <v>933.09268292682941</v>
      </c>
      <c r="Q273" s="72">
        <v>933.09268292682941</v>
      </c>
      <c r="R273" s="73">
        <v>0</v>
      </c>
      <c r="S273" s="71">
        <v>470.8</v>
      </c>
      <c r="T273" s="72">
        <v>446</v>
      </c>
      <c r="U273" s="72">
        <v>456</v>
      </c>
      <c r="V273" s="72">
        <v>483</v>
      </c>
      <c r="W273" s="72">
        <v>482</v>
      </c>
      <c r="X273" s="73">
        <v>487</v>
      </c>
      <c r="Y273" s="71">
        <v>472.4</v>
      </c>
      <c r="Z273" s="72">
        <v>447</v>
      </c>
      <c r="AA273" s="72">
        <v>484</v>
      </c>
      <c r="AB273" s="72">
        <v>474</v>
      </c>
      <c r="AC273" s="72">
        <v>478</v>
      </c>
      <c r="AD273" s="73">
        <v>479</v>
      </c>
      <c r="AE273" s="71">
        <v>468.2</v>
      </c>
      <c r="AF273" s="72">
        <v>478</v>
      </c>
      <c r="AG273" s="72">
        <v>452</v>
      </c>
      <c r="AH273" s="72">
        <v>482</v>
      </c>
      <c r="AI273" s="72">
        <v>455</v>
      </c>
      <c r="AJ273" s="73">
        <v>474</v>
      </c>
      <c r="AK273" s="71">
        <v>465.8</v>
      </c>
      <c r="AL273" s="72">
        <v>481</v>
      </c>
      <c r="AM273" s="72">
        <v>460</v>
      </c>
      <c r="AN273" s="72">
        <v>471</v>
      </c>
      <c r="AO273" s="72">
        <v>478</v>
      </c>
      <c r="AP273" s="73">
        <v>439</v>
      </c>
      <c r="AQ273" s="71"/>
      <c r="AR273" s="72"/>
      <c r="AS273" s="72"/>
      <c r="AT273" s="72"/>
      <c r="AU273" s="72"/>
      <c r="AV273" s="73"/>
      <c r="AW273" s="75">
        <v>0.59022186905333118</v>
      </c>
      <c r="AX273" s="76">
        <v>-0.76012630434330042</v>
      </c>
      <c r="AY273" s="76">
        <v>-0.76012630434330042</v>
      </c>
      <c r="AZ273" s="76">
        <v>2.3478179042679903</v>
      </c>
      <c r="BA273" s="76">
        <v>1.4368687396750124</v>
      </c>
      <c r="BB273" s="77">
        <v>0.68667531001023185</v>
      </c>
      <c r="BC273" s="65"/>
      <c r="BD273" s="78"/>
      <c r="BE273" s="78"/>
      <c r="BF273" s="78"/>
      <c r="BG273" s="78"/>
      <c r="BH273" s="70"/>
      <c r="BI273" s="65"/>
      <c r="BJ273" s="78"/>
      <c r="BK273" s="78"/>
      <c r="BL273" s="78"/>
      <c r="BM273" s="78"/>
      <c r="BN273" s="70"/>
      <c r="BO273" s="65"/>
      <c r="BP273" s="78"/>
      <c r="BQ273" s="78"/>
      <c r="BR273" s="78"/>
      <c r="BS273" s="78"/>
      <c r="BT273" s="70"/>
      <c r="BU273" s="65"/>
      <c r="BV273" s="78"/>
      <c r="BW273" s="78"/>
      <c r="BX273" s="78"/>
      <c r="BY273" s="78"/>
      <c r="BZ273" s="70"/>
      <c r="CA273" s="126"/>
      <c r="CB273" s="78"/>
      <c r="CC273" s="78"/>
      <c r="CD273" s="78"/>
      <c r="CE273" s="78"/>
      <c r="CF273" s="70"/>
    </row>
    <row r="274" spans="1:84" ht="12" customHeight="1">
      <c r="A274" s="2"/>
      <c r="B274" s="64">
        <v>262</v>
      </c>
      <c r="C274" s="65">
        <v>10</v>
      </c>
      <c r="D274" s="66" t="s">
        <v>15</v>
      </c>
      <c r="E274" s="69" t="s">
        <v>92</v>
      </c>
      <c r="F274" s="70">
        <v>3</v>
      </c>
      <c r="G274" s="71">
        <v>1819.5307317073175</v>
      </c>
      <c r="H274" s="72">
        <v>606.51024390243913</v>
      </c>
      <c r="I274" s="72">
        <v>606.51024390243913</v>
      </c>
      <c r="J274" s="72">
        <v>606.51024390243913</v>
      </c>
      <c r="K274" s="72">
        <v>0</v>
      </c>
      <c r="L274" s="73">
        <v>0</v>
      </c>
      <c r="M274" s="71">
        <v>3639.061463414635</v>
      </c>
      <c r="N274" s="72">
        <v>1213.0204878048783</v>
      </c>
      <c r="O274" s="72">
        <v>1213.0204878048783</v>
      </c>
      <c r="P274" s="72">
        <v>1213.0204878048783</v>
      </c>
      <c r="Q274" s="72">
        <v>0</v>
      </c>
      <c r="R274" s="73">
        <v>0</v>
      </c>
      <c r="S274" s="71">
        <v>605.6</v>
      </c>
      <c r="T274" s="72">
        <v>621</v>
      </c>
      <c r="U274" s="72">
        <v>617</v>
      </c>
      <c r="V274" s="72">
        <v>601</v>
      </c>
      <c r="W274" s="72">
        <v>588</v>
      </c>
      <c r="X274" s="73">
        <v>601</v>
      </c>
      <c r="Y274" s="71">
        <v>605.20000000000005</v>
      </c>
      <c r="Z274" s="72">
        <v>627</v>
      </c>
      <c r="AA274" s="72">
        <v>590</v>
      </c>
      <c r="AB274" s="72">
        <v>604</v>
      </c>
      <c r="AC274" s="72">
        <v>600</v>
      </c>
      <c r="AD274" s="73">
        <v>605</v>
      </c>
      <c r="AE274" s="71">
        <v>612.4</v>
      </c>
      <c r="AF274" s="72">
        <v>598</v>
      </c>
      <c r="AG274" s="72">
        <v>611</v>
      </c>
      <c r="AH274" s="72">
        <v>621</v>
      </c>
      <c r="AI274" s="72">
        <v>614</v>
      </c>
      <c r="AJ274" s="73">
        <v>618</v>
      </c>
      <c r="AK274" s="71"/>
      <c r="AL274" s="72"/>
      <c r="AM274" s="72"/>
      <c r="AN274" s="72"/>
      <c r="AO274" s="72"/>
      <c r="AP274" s="73"/>
      <c r="AQ274" s="71"/>
      <c r="AR274" s="72"/>
      <c r="AS274" s="72"/>
      <c r="AT274" s="72"/>
      <c r="AU274" s="72"/>
      <c r="AV274" s="73"/>
      <c r="AW274" s="75">
        <v>0.20166014394491505</v>
      </c>
      <c r="AX274" s="76">
        <v>1.4547304880003775</v>
      </c>
      <c r="AY274" s="76">
        <v>-8.4127829260749465E-2</v>
      </c>
      <c r="AZ274" s="76">
        <v>0.3555459756710011</v>
      </c>
      <c r="BA274" s="76">
        <v>-0.9634754391242395</v>
      </c>
      <c r="BB274" s="77">
        <v>0.24562752443806346</v>
      </c>
      <c r="BC274" s="65"/>
      <c r="BD274" s="78"/>
      <c r="BE274" s="78"/>
      <c r="BF274" s="78"/>
      <c r="BG274" s="78"/>
      <c r="BH274" s="70"/>
      <c r="BI274" s="65"/>
      <c r="BJ274" s="78"/>
      <c r="BK274" s="78"/>
      <c r="BL274" s="78"/>
      <c r="BM274" s="78"/>
      <c r="BN274" s="70"/>
      <c r="BO274" s="65"/>
      <c r="BP274" s="78"/>
      <c r="BQ274" s="78"/>
      <c r="BR274" s="78"/>
      <c r="BS274" s="78"/>
      <c r="BT274" s="70"/>
      <c r="BU274" s="65"/>
      <c r="BV274" s="78"/>
      <c r="BW274" s="78"/>
      <c r="BX274" s="78"/>
      <c r="BY274" s="78"/>
      <c r="BZ274" s="70"/>
      <c r="CA274" s="126"/>
      <c r="CB274" s="78"/>
      <c r="CC274" s="78"/>
      <c r="CD274" s="78"/>
      <c r="CE274" s="78"/>
      <c r="CF274" s="70"/>
    </row>
    <row r="275" spans="1:84" ht="12" customHeight="1">
      <c r="A275" s="1" t="s">
        <v>174</v>
      </c>
      <c r="B275" s="64">
        <v>263</v>
      </c>
      <c r="C275" s="65">
        <v>10</v>
      </c>
      <c r="D275" s="66" t="s">
        <v>15</v>
      </c>
      <c r="E275" s="69" t="s">
        <v>141</v>
      </c>
      <c r="F275" s="70">
        <v>4</v>
      </c>
      <c r="G275" s="71">
        <v>3079.2058536585373</v>
      </c>
      <c r="H275" s="72">
        <v>466.54634146341471</v>
      </c>
      <c r="I275" s="72">
        <v>466.54634146341471</v>
      </c>
      <c r="J275" s="72">
        <v>466.54634146341471</v>
      </c>
      <c r="K275" s="72">
        <v>466.54634146341471</v>
      </c>
      <c r="L275" s="73">
        <v>1213.0204878048783</v>
      </c>
      <c r="M275" s="71">
        <v>6158.4117073170746</v>
      </c>
      <c r="N275" s="72">
        <v>933.09268292682941</v>
      </c>
      <c r="O275" s="72">
        <v>933.09268292682941</v>
      </c>
      <c r="P275" s="72">
        <v>933.09268292682941</v>
      </c>
      <c r="Q275" s="72">
        <v>933.09268292682941</v>
      </c>
      <c r="R275" s="73">
        <v>2426.0409756097565</v>
      </c>
      <c r="S275" s="71">
        <v>470.8</v>
      </c>
      <c r="T275" s="72">
        <v>446</v>
      </c>
      <c r="U275" s="72">
        <v>456</v>
      </c>
      <c r="V275" s="72">
        <v>483</v>
      </c>
      <c r="W275" s="72">
        <v>482</v>
      </c>
      <c r="X275" s="73">
        <v>487</v>
      </c>
      <c r="Y275" s="71">
        <v>472.4</v>
      </c>
      <c r="Z275" s="72">
        <v>447</v>
      </c>
      <c r="AA275" s="72">
        <v>484</v>
      </c>
      <c r="AB275" s="72">
        <v>474</v>
      </c>
      <c r="AC275" s="72">
        <v>478</v>
      </c>
      <c r="AD275" s="73">
        <v>479</v>
      </c>
      <c r="AE275" s="71">
        <v>468.2</v>
      </c>
      <c r="AF275" s="72">
        <v>478</v>
      </c>
      <c r="AG275" s="72">
        <v>452</v>
      </c>
      <c r="AH275" s="72">
        <v>482</v>
      </c>
      <c r="AI275" s="72">
        <v>455</v>
      </c>
      <c r="AJ275" s="73">
        <v>474</v>
      </c>
      <c r="AK275" s="71">
        <v>465.8</v>
      </c>
      <c r="AL275" s="72">
        <v>481</v>
      </c>
      <c r="AM275" s="72">
        <v>460</v>
      </c>
      <c r="AN275" s="72">
        <v>471</v>
      </c>
      <c r="AO275" s="72">
        <v>478</v>
      </c>
      <c r="AP275" s="73">
        <v>439</v>
      </c>
      <c r="AQ275" s="71">
        <v>1229.8</v>
      </c>
      <c r="AR275" s="72">
        <v>1248</v>
      </c>
      <c r="AS275" s="72">
        <v>1235</v>
      </c>
      <c r="AT275" s="72">
        <v>1209</v>
      </c>
      <c r="AU275" s="72">
        <v>1261</v>
      </c>
      <c r="AV275" s="73">
        <v>1196</v>
      </c>
      <c r="AW275" s="75">
        <v>0.90264008521674377</v>
      </c>
      <c r="AX275" s="76">
        <v>0.67530874289409848</v>
      </c>
      <c r="AY275" s="76">
        <v>0.25312196429485567</v>
      </c>
      <c r="AZ275" s="76">
        <v>1.2923509577698944</v>
      </c>
      <c r="BA275" s="76">
        <v>2.4290076693832097</v>
      </c>
      <c r="BB275" s="77">
        <v>-0.13658890825828385</v>
      </c>
      <c r="BC275" s="65"/>
      <c r="BD275" s="78"/>
      <c r="BE275" s="78"/>
      <c r="BF275" s="78"/>
      <c r="BG275" s="78"/>
      <c r="BH275" s="70"/>
      <c r="BI275" s="65"/>
      <c r="BJ275" s="78"/>
      <c r="BK275" s="78"/>
      <c r="BL275" s="78"/>
      <c r="BM275" s="78"/>
      <c r="BN275" s="70"/>
      <c r="BO275" s="65"/>
      <c r="BP275" s="78"/>
      <c r="BQ275" s="78"/>
      <c r="BR275" s="78"/>
      <c r="BS275" s="78"/>
      <c r="BT275" s="70"/>
      <c r="BU275" s="65"/>
      <c r="BV275" s="78"/>
      <c r="BW275" s="78"/>
      <c r="BX275" s="78"/>
      <c r="BY275" s="78"/>
      <c r="BZ275" s="70"/>
      <c r="CA275" s="126"/>
      <c r="CB275" s="78"/>
      <c r="CC275" s="78"/>
      <c r="CD275" s="78"/>
      <c r="CE275" s="78"/>
      <c r="CF275" s="70"/>
    </row>
    <row r="276" spans="1:84" ht="12" customHeight="1">
      <c r="A276" s="2"/>
      <c r="B276" s="64">
        <v>264</v>
      </c>
      <c r="C276" s="65">
        <v>10</v>
      </c>
      <c r="D276" s="66" t="s">
        <v>15</v>
      </c>
      <c r="E276" s="69" t="s">
        <v>98</v>
      </c>
      <c r="F276" s="70">
        <v>3</v>
      </c>
      <c r="G276" s="71">
        <v>2845.9326829268302</v>
      </c>
      <c r="H276" s="72">
        <v>606.51024390243913</v>
      </c>
      <c r="I276" s="72">
        <v>606.51024390243913</v>
      </c>
      <c r="J276" s="72">
        <v>606.51024390243913</v>
      </c>
      <c r="K276" s="72">
        <v>0</v>
      </c>
      <c r="L276" s="73">
        <v>1026.4019512195125</v>
      </c>
      <c r="M276" s="71">
        <v>5691.8653658536605</v>
      </c>
      <c r="N276" s="72">
        <v>1213.0204878048783</v>
      </c>
      <c r="O276" s="72">
        <v>1213.0204878048783</v>
      </c>
      <c r="P276" s="72">
        <v>1213.0204878048783</v>
      </c>
      <c r="Q276" s="72">
        <v>0</v>
      </c>
      <c r="R276" s="73">
        <v>2052.803902439025</v>
      </c>
      <c r="S276" s="71">
        <v>605.6</v>
      </c>
      <c r="T276" s="72">
        <v>621</v>
      </c>
      <c r="U276" s="72">
        <v>617</v>
      </c>
      <c r="V276" s="72">
        <v>601</v>
      </c>
      <c r="W276" s="72">
        <v>588</v>
      </c>
      <c r="X276" s="73">
        <v>601</v>
      </c>
      <c r="Y276" s="71">
        <v>605.20000000000005</v>
      </c>
      <c r="Z276" s="72">
        <v>627</v>
      </c>
      <c r="AA276" s="72">
        <v>590</v>
      </c>
      <c r="AB276" s="72">
        <v>604</v>
      </c>
      <c r="AC276" s="72">
        <v>600</v>
      </c>
      <c r="AD276" s="73">
        <v>605</v>
      </c>
      <c r="AE276" s="71">
        <v>612.4</v>
      </c>
      <c r="AF276" s="72">
        <v>598</v>
      </c>
      <c r="AG276" s="72">
        <v>611</v>
      </c>
      <c r="AH276" s="72">
        <v>621</v>
      </c>
      <c r="AI276" s="72">
        <v>614</v>
      </c>
      <c r="AJ276" s="73">
        <v>618</v>
      </c>
      <c r="AK276" s="71"/>
      <c r="AL276" s="72"/>
      <c r="AM276" s="72"/>
      <c r="AN276" s="72"/>
      <c r="AO276" s="72"/>
      <c r="AP276" s="73"/>
      <c r="AQ276" s="71">
        <v>1031.8</v>
      </c>
      <c r="AR276" s="72">
        <v>1012</v>
      </c>
      <c r="AS276" s="72">
        <v>1023</v>
      </c>
      <c r="AT276" s="72">
        <v>1056</v>
      </c>
      <c r="AU276" s="72">
        <v>1056</v>
      </c>
      <c r="AV276" s="73">
        <v>1012</v>
      </c>
      <c r="AW276" s="75">
        <v>0.3186061682894259</v>
      </c>
      <c r="AX276" s="76">
        <v>0.42401976496364568</v>
      </c>
      <c r="AY276" s="76">
        <v>-0.17332394952355168</v>
      </c>
      <c r="AZ276" s="76">
        <v>1.2673285383573152</v>
      </c>
      <c r="BA276" s="76">
        <v>0.42401976496364568</v>
      </c>
      <c r="BB276" s="77">
        <v>-0.34901327731389209</v>
      </c>
      <c r="BC276" s="65"/>
      <c r="BD276" s="78"/>
      <c r="BE276" s="78"/>
      <c r="BF276" s="78"/>
      <c r="BG276" s="78"/>
      <c r="BH276" s="70"/>
      <c r="BI276" s="65"/>
      <c r="BJ276" s="78"/>
      <c r="BK276" s="78"/>
      <c r="BL276" s="78"/>
      <c r="BM276" s="78"/>
      <c r="BN276" s="70"/>
      <c r="BO276" s="65"/>
      <c r="BP276" s="78"/>
      <c r="BQ276" s="78"/>
      <c r="BR276" s="78"/>
      <c r="BS276" s="78"/>
      <c r="BT276" s="70"/>
      <c r="BU276" s="65"/>
      <c r="BV276" s="78"/>
      <c r="BW276" s="78"/>
      <c r="BX276" s="78"/>
      <c r="BY276" s="78"/>
      <c r="BZ276" s="70"/>
      <c r="CA276" s="126"/>
      <c r="CB276" s="78"/>
      <c r="CC276" s="78"/>
      <c r="CD276" s="78"/>
      <c r="CE276" s="78"/>
      <c r="CF276" s="70"/>
    </row>
    <row r="277" spans="1:84" ht="12" customHeight="1">
      <c r="A277" s="1" t="s">
        <v>174</v>
      </c>
      <c r="B277" s="64">
        <v>265</v>
      </c>
      <c r="C277" s="65">
        <v>10</v>
      </c>
      <c r="D277" s="66" t="s">
        <v>15</v>
      </c>
      <c r="E277" s="69" t="s">
        <v>161</v>
      </c>
      <c r="F277" s="70">
        <v>4</v>
      </c>
      <c r="G277" s="71">
        <v>2332.7317073170734</v>
      </c>
      <c r="H277" s="72">
        <v>583.18292682926835</v>
      </c>
      <c r="I277" s="72">
        <v>583.18292682926835</v>
      </c>
      <c r="J277" s="72">
        <v>583.18292682926835</v>
      </c>
      <c r="K277" s="72">
        <v>583.18292682926835</v>
      </c>
      <c r="L277" s="73">
        <v>0</v>
      </c>
      <c r="M277" s="71">
        <v>4665.4634146341468</v>
      </c>
      <c r="N277" s="72">
        <v>1166.3658536585367</v>
      </c>
      <c r="O277" s="72">
        <v>1166.3658536585367</v>
      </c>
      <c r="P277" s="72">
        <v>1166.3658536585367</v>
      </c>
      <c r="Q277" s="72">
        <v>1166.3658536585367</v>
      </c>
      <c r="R277" s="73">
        <v>0</v>
      </c>
      <c r="S277" s="71">
        <v>585.79999999999995</v>
      </c>
      <c r="T277" s="72">
        <v>567</v>
      </c>
      <c r="U277" s="72">
        <v>600</v>
      </c>
      <c r="V277" s="72">
        <v>597</v>
      </c>
      <c r="W277" s="72">
        <v>598</v>
      </c>
      <c r="X277" s="73">
        <v>567</v>
      </c>
      <c r="Y277" s="71">
        <v>586.6</v>
      </c>
      <c r="Z277" s="72">
        <v>603</v>
      </c>
      <c r="AA277" s="72">
        <v>567</v>
      </c>
      <c r="AB277" s="72">
        <v>595</v>
      </c>
      <c r="AC277" s="72">
        <v>588</v>
      </c>
      <c r="AD277" s="73">
        <v>580</v>
      </c>
      <c r="AE277" s="71">
        <v>591.79999999999995</v>
      </c>
      <c r="AF277" s="72">
        <v>603</v>
      </c>
      <c r="AG277" s="72">
        <v>593</v>
      </c>
      <c r="AH277" s="72">
        <v>545</v>
      </c>
      <c r="AI277" s="72">
        <v>603</v>
      </c>
      <c r="AJ277" s="73">
        <v>615</v>
      </c>
      <c r="AK277" s="71">
        <v>584.79999999999995</v>
      </c>
      <c r="AL277" s="72">
        <v>547</v>
      </c>
      <c r="AM277" s="72">
        <v>579</v>
      </c>
      <c r="AN277" s="72">
        <v>615</v>
      </c>
      <c r="AO277" s="72">
        <v>582</v>
      </c>
      <c r="AP277" s="73">
        <v>601</v>
      </c>
      <c r="AQ277" s="71"/>
      <c r="AR277" s="72"/>
      <c r="AS277" s="72"/>
      <c r="AT277" s="72"/>
      <c r="AU277" s="72"/>
      <c r="AV277" s="73"/>
      <c r="AW277" s="75">
        <v>0.69739235900545538</v>
      </c>
      <c r="AX277" s="76">
        <v>-0.54578532443906314</v>
      </c>
      <c r="AY277" s="76">
        <v>0.26871039919700301</v>
      </c>
      <c r="AZ277" s="76">
        <v>0.8259969469479822</v>
      </c>
      <c r="BA277" s="76">
        <v>1.6404926705840372</v>
      </c>
      <c r="BB277" s="77">
        <v>1.2975471027372842</v>
      </c>
      <c r="BC277" s="65"/>
      <c r="BD277" s="78"/>
      <c r="BE277" s="78"/>
      <c r="BF277" s="78"/>
      <c r="BG277" s="78"/>
      <c r="BH277" s="70"/>
      <c r="BI277" s="65"/>
      <c r="BJ277" s="78"/>
      <c r="BK277" s="78"/>
      <c r="BL277" s="78"/>
      <c r="BM277" s="78"/>
      <c r="BN277" s="70"/>
      <c r="BO277" s="65"/>
      <c r="BP277" s="78"/>
      <c r="BQ277" s="78"/>
      <c r="BR277" s="78"/>
      <c r="BS277" s="78"/>
      <c r="BT277" s="70"/>
      <c r="BU277" s="65"/>
      <c r="BV277" s="78"/>
      <c r="BW277" s="78"/>
      <c r="BX277" s="78"/>
      <c r="BY277" s="78"/>
      <c r="BZ277" s="70"/>
      <c r="CA277" s="126"/>
      <c r="CB277" s="78"/>
      <c r="CC277" s="78"/>
      <c r="CD277" s="78"/>
      <c r="CE277" s="78"/>
      <c r="CF277" s="70"/>
    </row>
    <row r="278" spans="1:84" ht="12" customHeight="1">
      <c r="A278" s="1" t="s">
        <v>174</v>
      </c>
      <c r="B278" s="64">
        <v>266</v>
      </c>
      <c r="C278" s="65">
        <v>10</v>
      </c>
      <c r="D278" s="66" t="s">
        <v>15</v>
      </c>
      <c r="E278" s="69" t="s">
        <v>99</v>
      </c>
      <c r="F278" s="70">
        <v>3</v>
      </c>
      <c r="G278" s="71">
        <v>2274.4134146341466</v>
      </c>
      <c r="H278" s="72">
        <v>758.13780487804888</v>
      </c>
      <c r="I278" s="72">
        <v>758.13780487804888</v>
      </c>
      <c r="J278" s="72">
        <v>758.13780487804888</v>
      </c>
      <c r="K278" s="72">
        <v>0</v>
      </c>
      <c r="L278" s="73">
        <v>0</v>
      </c>
      <c r="M278" s="71">
        <v>4548.8268292682933</v>
      </c>
      <c r="N278" s="72">
        <v>1516.2756097560978</v>
      </c>
      <c r="O278" s="72">
        <v>1516.2756097560978</v>
      </c>
      <c r="P278" s="72">
        <v>1516.2756097560978</v>
      </c>
      <c r="Q278" s="72">
        <v>0</v>
      </c>
      <c r="R278" s="73">
        <v>0</v>
      </c>
      <c r="S278" s="71">
        <v>753.4</v>
      </c>
      <c r="T278" s="72">
        <v>776</v>
      </c>
      <c r="U278" s="72">
        <v>737</v>
      </c>
      <c r="V278" s="72">
        <v>737</v>
      </c>
      <c r="W278" s="72">
        <v>737</v>
      </c>
      <c r="X278" s="73">
        <v>780</v>
      </c>
      <c r="Y278" s="71">
        <v>753</v>
      </c>
      <c r="Z278" s="72">
        <v>705</v>
      </c>
      <c r="AA278" s="72">
        <v>754</v>
      </c>
      <c r="AB278" s="72">
        <v>744</v>
      </c>
      <c r="AC278" s="72">
        <v>763</v>
      </c>
      <c r="AD278" s="73">
        <v>799</v>
      </c>
      <c r="AE278" s="71">
        <v>738.6</v>
      </c>
      <c r="AF278" s="72">
        <v>704</v>
      </c>
      <c r="AG278" s="72">
        <v>781</v>
      </c>
      <c r="AH278" s="72">
        <v>708</v>
      </c>
      <c r="AI278" s="72">
        <v>770</v>
      </c>
      <c r="AJ278" s="73">
        <v>730</v>
      </c>
      <c r="AK278" s="71"/>
      <c r="AL278" s="72"/>
      <c r="AM278" s="72"/>
      <c r="AN278" s="72"/>
      <c r="AO278" s="72"/>
      <c r="AP278" s="73"/>
      <c r="AQ278" s="71"/>
      <c r="AR278" s="72"/>
      <c r="AS278" s="72"/>
      <c r="AT278" s="72"/>
      <c r="AU278" s="72"/>
      <c r="AV278" s="73"/>
      <c r="AW278" s="75">
        <v>-1.2932307928230302</v>
      </c>
      <c r="AX278" s="76">
        <v>-3.9312736224135114</v>
      </c>
      <c r="AY278" s="76">
        <v>-0.10611151950732367</v>
      </c>
      <c r="AZ278" s="76">
        <v>-3.7554041004408178</v>
      </c>
      <c r="BA278" s="76">
        <v>-0.194046280493676</v>
      </c>
      <c r="BB278" s="77">
        <v>1.5206815587401445</v>
      </c>
      <c r="BC278" s="65"/>
      <c r="BD278" s="78"/>
      <c r="BE278" s="78"/>
      <c r="BF278" s="78"/>
      <c r="BG278" s="78"/>
      <c r="BH278" s="70"/>
      <c r="BI278" s="65"/>
      <c r="BJ278" s="78"/>
      <c r="BK278" s="78"/>
      <c r="BL278" s="78"/>
      <c r="BM278" s="78"/>
      <c r="BN278" s="70"/>
      <c r="BO278" s="65"/>
      <c r="BP278" s="78"/>
      <c r="BQ278" s="78"/>
      <c r="BR278" s="78"/>
      <c r="BS278" s="78"/>
      <c r="BT278" s="70"/>
      <c r="BU278" s="65"/>
      <c r="BV278" s="78"/>
      <c r="BW278" s="78"/>
      <c r="BX278" s="78"/>
      <c r="BY278" s="78"/>
      <c r="BZ278" s="70"/>
      <c r="CA278" s="126"/>
      <c r="CB278" s="78"/>
      <c r="CC278" s="78"/>
      <c r="CD278" s="78"/>
      <c r="CE278" s="78"/>
      <c r="CF278" s="70"/>
    </row>
    <row r="279" spans="1:84" ht="12" customHeight="1">
      <c r="A279" s="1" t="s">
        <v>174</v>
      </c>
      <c r="B279" s="64">
        <v>267</v>
      </c>
      <c r="C279" s="65">
        <v>10</v>
      </c>
      <c r="D279" s="66" t="s">
        <v>15</v>
      </c>
      <c r="E279" s="69" t="s">
        <v>103</v>
      </c>
      <c r="F279" s="70">
        <v>3</v>
      </c>
      <c r="G279" s="71">
        <v>2775.9507317073176</v>
      </c>
      <c r="H279" s="72">
        <v>583.18292682926835</v>
      </c>
      <c r="I279" s="72">
        <v>583.18292682926835</v>
      </c>
      <c r="J279" s="72">
        <v>583.18292682926835</v>
      </c>
      <c r="K279" s="72">
        <v>0</v>
      </c>
      <c r="L279" s="73">
        <v>1026.4019512195125</v>
      </c>
      <c r="M279" s="71">
        <v>5551.9014634146351</v>
      </c>
      <c r="N279" s="72">
        <v>1166.3658536585367</v>
      </c>
      <c r="O279" s="72">
        <v>1166.3658536585367</v>
      </c>
      <c r="P279" s="72">
        <v>1166.3658536585367</v>
      </c>
      <c r="Q279" s="72">
        <v>0</v>
      </c>
      <c r="R279" s="73">
        <v>2052.803902439025</v>
      </c>
      <c r="S279" s="71">
        <v>592.79999999999995</v>
      </c>
      <c r="T279" s="72">
        <v>596</v>
      </c>
      <c r="U279" s="72">
        <v>562</v>
      </c>
      <c r="V279" s="72">
        <v>590</v>
      </c>
      <c r="W279" s="72">
        <v>615</v>
      </c>
      <c r="X279" s="73">
        <v>601</v>
      </c>
      <c r="Y279" s="71">
        <v>565.6</v>
      </c>
      <c r="Z279" s="72">
        <v>585</v>
      </c>
      <c r="AA279" s="72">
        <v>558</v>
      </c>
      <c r="AB279" s="72">
        <v>571</v>
      </c>
      <c r="AC279" s="72">
        <v>562</v>
      </c>
      <c r="AD279" s="73">
        <v>552</v>
      </c>
      <c r="AE279" s="71">
        <v>584.4</v>
      </c>
      <c r="AF279" s="72">
        <v>596</v>
      </c>
      <c r="AG279" s="72">
        <v>572</v>
      </c>
      <c r="AH279" s="72">
        <v>604</v>
      </c>
      <c r="AI279" s="72">
        <v>570</v>
      </c>
      <c r="AJ279" s="73">
        <v>580</v>
      </c>
      <c r="AK279" s="71"/>
      <c r="AL279" s="72"/>
      <c r="AM279" s="72"/>
      <c r="AN279" s="72"/>
      <c r="AO279" s="72"/>
      <c r="AP279" s="73"/>
      <c r="AQ279" s="71">
        <v>1038.4000000000001</v>
      </c>
      <c r="AR279" s="72">
        <v>1067</v>
      </c>
      <c r="AS279" s="72">
        <v>1012</v>
      </c>
      <c r="AT279" s="72">
        <v>1023</v>
      </c>
      <c r="AU279" s="72">
        <v>1045</v>
      </c>
      <c r="AV279" s="73">
        <v>1045</v>
      </c>
      <c r="AW279" s="75">
        <v>0.18909803523257107</v>
      </c>
      <c r="AX279" s="76">
        <v>2.4513860248099428</v>
      </c>
      <c r="AY279" s="76">
        <v>-2.5919311494071451</v>
      </c>
      <c r="AZ279" s="76">
        <v>0.43405915512311211</v>
      </c>
      <c r="BA279" s="76">
        <v>0.57815393152931271</v>
      </c>
      <c r="BB279" s="77">
        <v>7.382221410758838E-2</v>
      </c>
      <c r="BC279" s="65"/>
      <c r="BD279" s="78"/>
      <c r="BE279" s="78"/>
      <c r="BF279" s="78"/>
      <c r="BG279" s="78"/>
      <c r="BH279" s="70"/>
      <c r="BI279" s="65"/>
      <c r="BJ279" s="78"/>
      <c r="BK279" s="78"/>
      <c r="BL279" s="78"/>
      <c r="BM279" s="78"/>
      <c r="BN279" s="70"/>
      <c r="BO279" s="65"/>
      <c r="BP279" s="78"/>
      <c r="BQ279" s="78"/>
      <c r="BR279" s="78"/>
      <c r="BS279" s="78"/>
      <c r="BT279" s="70"/>
      <c r="BU279" s="65"/>
      <c r="BV279" s="78"/>
      <c r="BW279" s="78"/>
      <c r="BX279" s="78"/>
      <c r="BY279" s="78"/>
      <c r="BZ279" s="70"/>
      <c r="CA279" s="126"/>
      <c r="CB279" s="78"/>
      <c r="CC279" s="78"/>
      <c r="CD279" s="78"/>
      <c r="CE279" s="78"/>
      <c r="CF279" s="70"/>
    </row>
    <row r="280" spans="1:84" ht="12" customHeight="1">
      <c r="A280" s="1" t="s">
        <v>174</v>
      </c>
      <c r="B280" s="64">
        <v>268</v>
      </c>
      <c r="C280" s="65">
        <v>10</v>
      </c>
      <c r="D280" s="66" t="s">
        <v>15</v>
      </c>
      <c r="E280" s="69" t="s">
        <v>171</v>
      </c>
      <c r="F280" s="70">
        <v>4</v>
      </c>
      <c r="G280" s="71">
        <v>3545.7521951219514</v>
      </c>
      <c r="H280" s="72">
        <v>583.18292682926835</v>
      </c>
      <c r="I280" s="72">
        <v>583.18292682926835</v>
      </c>
      <c r="J280" s="72">
        <v>583.18292682926835</v>
      </c>
      <c r="K280" s="72">
        <v>583.18292682926835</v>
      </c>
      <c r="L280" s="73">
        <v>1213.0204878048783</v>
      </c>
      <c r="M280" s="71">
        <v>7091.5043902439029</v>
      </c>
      <c r="N280" s="72">
        <v>1166.3658536585367</v>
      </c>
      <c r="O280" s="72">
        <v>1166.3658536585367</v>
      </c>
      <c r="P280" s="72">
        <v>1166.3658536585367</v>
      </c>
      <c r="Q280" s="72">
        <v>1166.3658536585367</v>
      </c>
      <c r="R280" s="73">
        <v>2426.0409756097565</v>
      </c>
      <c r="S280" s="71">
        <v>585.79999999999995</v>
      </c>
      <c r="T280" s="72">
        <v>567</v>
      </c>
      <c r="U280" s="72">
        <v>600</v>
      </c>
      <c r="V280" s="72">
        <v>597</v>
      </c>
      <c r="W280" s="72">
        <v>598</v>
      </c>
      <c r="X280" s="73">
        <v>567</v>
      </c>
      <c r="Y280" s="71">
        <v>586.6</v>
      </c>
      <c r="Z280" s="72">
        <v>603</v>
      </c>
      <c r="AA280" s="72">
        <v>567</v>
      </c>
      <c r="AB280" s="72">
        <v>595</v>
      </c>
      <c r="AC280" s="72">
        <v>588</v>
      </c>
      <c r="AD280" s="73">
        <v>580</v>
      </c>
      <c r="AE280" s="71">
        <v>591.79999999999995</v>
      </c>
      <c r="AF280" s="72">
        <v>603</v>
      </c>
      <c r="AG280" s="72">
        <v>593</v>
      </c>
      <c r="AH280" s="72">
        <v>545</v>
      </c>
      <c r="AI280" s="72">
        <v>603</v>
      </c>
      <c r="AJ280" s="73">
        <v>615</v>
      </c>
      <c r="AK280" s="71">
        <v>584.79999999999995</v>
      </c>
      <c r="AL280" s="72">
        <v>547</v>
      </c>
      <c r="AM280" s="72">
        <v>579</v>
      </c>
      <c r="AN280" s="72">
        <v>615</v>
      </c>
      <c r="AO280" s="72">
        <v>582</v>
      </c>
      <c r="AP280" s="73">
        <v>601</v>
      </c>
      <c r="AQ280" s="71">
        <v>1227.2</v>
      </c>
      <c r="AR280" s="72">
        <v>1235</v>
      </c>
      <c r="AS280" s="72">
        <v>1248</v>
      </c>
      <c r="AT280" s="72">
        <v>1183</v>
      </c>
      <c r="AU280" s="72">
        <v>1261</v>
      </c>
      <c r="AV280" s="73">
        <v>1209</v>
      </c>
      <c r="AW280" s="75">
        <v>0.85871214914388094</v>
      </c>
      <c r="AX280" s="76">
        <v>0.26081362625316462</v>
      </c>
      <c r="AY280" s="76">
        <v>1.1633019626920094</v>
      </c>
      <c r="AZ280" s="76">
        <v>-0.30324158402111889</v>
      </c>
      <c r="BA280" s="76">
        <v>2.4324261858091445</v>
      </c>
      <c r="BB280" s="77">
        <v>0.74026055498630505</v>
      </c>
      <c r="BC280" s="65"/>
      <c r="BD280" s="78"/>
      <c r="BE280" s="78"/>
      <c r="BF280" s="78"/>
      <c r="BG280" s="78"/>
      <c r="BH280" s="70"/>
      <c r="BI280" s="65"/>
      <c r="BJ280" s="78"/>
      <c r="BK280" s="78"/>
      <c r="BL280" s="78"/>
      <c r="BM280" s="78"/>
      <c r="BN280" s="70"/>
      <c r="BO280" s="65"/>
      <c r="BP280" s="78"/>
      <c r="BQ280" s="78"/>
      <c r="BR280" s="78"/>
      <c r="BS280" s="78"/>
      <c r="BT280" s="70"/>
      <c r="BU280" s="65"/>
      <c r="BV280" s="78"/>
      <c r="BW280" s="78"/>
      <c r="BX280" s="78"/>
      <c r="BY280" s="78"/>
      <c r="BZ280" s="70"/>
      <c r="CA280" s="126"/>
      <c r="CB280" s="78"/>
      <c r="CC280" s="78"/>
      <c r="CD280" s="78"/>
      <c r="CE280" s="78"/>
      <c r="CF280" s="70"/>
    </row>
    <row r="281" spans="1:84" ht="12" customHeight="1">
      <c r="A281" s="1" t="s">
        <v>174</v>
      </c>
      <c r="B281" s="64">
        <v>269</v>
      </c>
      <c r="C281" s="65">
        <v>10</v>
      </c>
      <c r="D281" s="66" t="s">
        <v>15</v>
      </c>
      <c r="E281" s="69" t="s">
        <v>108</v>
      </c>
      <c r="F281" s="70">
        <v>3</v>
      </c>
      <c r="G281" s="71">
        <v>3300.8153658536594</v>
      </c>
      <c r="H281" s="72">
        <v>758.13780487804888</v>
      </c>
      <c r="I281" s="72">
        <v>758.13780487804888</v>
      </c>
      <c r="J281" s="72">
        <v>758.13780487804888</v>
      </c>
      <c r="K281" s="72">
        <v>0</v>
      </c>
      <c r="L281" s="73">
        <v>1026.4019512195125</v>
      </c>
      <c r="M281" s="71">
        <v>6601.6307317073188</v>
      </c>
      <c r="N281" s="72">
        <v>1516.2756097560978</v>
      </c>
      <c r="O281" s="72">
        <v>1516.2756097560978</v>
      </c>
      <c r="P281" s="72">
        <v>1516.2756097560978</v>
      </c>
      <c r="Q281" s="72">
        <v>0</v>
      </c>
      <c r="R281" s="73">
        <v>2052.803902439025</v>
      </c>
      <c r="S281" s="71">
        <v>753.4</v>
      </c>
      <c r="T281" s="72">
        <v>776</v>
      </c>
      <c r="U281" s="72">
        <v>737</v>
      </c>
      <c r="V281" s="72">
        <v>737</v>
      </c>
      <c r="W281" s="72">
        <v>737</v>
      </c>
      <c r="X281" s="73">
        <v>780</v>
      </c>
      <c r="Y281" s="71">
        <v>753</v>
      </c>
      <c r="Z281" s="72">
        <v>705</v>
      </c>
      <c r="AA281" s="72">
        <v>754</v>
      </c>
      <c r="AB281" s="72">
        <v>744</v>
      </c>
      <c r="AC281" s="72">
        <v>763</v>
      </c>
      <c r="AD281" s="73">
        <v>799</v>
      </c>
      <c r="AE281" s="71">
        <v>738.6</v>
      </c>
      <c r="AF281" s="72">
        <v>704</v>
      </c>
      <c r="AG281" s="72">
        <v>781</v>
      </c>
      <c r="AH281" s="72">
        <v>708</v>
      </c>
      <c r="AI281" s="72">
        <v>770</v>
      </c>
      <c r="AJ281" s="73">
        <v>730</v>
      </c>
      <c r="AK281" s="71"/>
      <c r="AL281" s="72"/>
      <c r="AM281" s="72"/>
      <c r="AN281" s="72"/>
      <c r="AO281" s="72"/>
      <c r="AP281" s="73"/>
      <c r="AQ281" s="71">
        <v>1016.4</v>
      </c>
      <c r="AR281" s="72">
        <v>990</v>
      </c>
      <c r="AS281" s="72">
        <v>1001</v>
      </c>
      <c r="AT281" s="72">
        <v>1023</v>
      </c>
      <c r="AU281" s="72">
        <v>1012</v>
      </c>
      <c r="AV281" s="73">
        <v>1056</v>
      </c>
      <c r="AW281" s="75">
        <v>-1.1941099845027447</v>
      </c>
      <c r="AX281" s="76">
        <v>-3.8116450606476393</v>
      </c>
      <c r="AY281" s="76">
        <v>-0.84268166409440237</v>
      </c>
      <c r="AZ281" s="76">
        <v>-2.690709900724475</v>
      </c>
      <c r="BA281" s="76">
        <v>-0.57002176032930896</v>
      </c>
      <c r="BB281" s="77">
        <v>1.944508463282113</v>
      </c>
      <c r="BC281" s="65"/>
      <c r="BD281" s="78"/>
      <c r="BE281" s="78"/>
      <c r="BF281" s="78"/>
      <c r="BG281" s="78"/>
      <c r="BH281" s="70"/>
      <c r="BI281" s="65"/>
      <c r="BJ281" s="78"/>
      <c r="BK281" s="78"/>
      <c r="BL281" s="78"/>
      <c r="BM281" s="78"/>
      <c r="BN281" s="70"/>
      <c r="BO281" s="65"/>
      <c r="BP281" s="78"/>
      <c r="BQ281" s="78"/>
      <c r="BR281" s="78"/>
      <c r="BS281" s="78"/>
      <c r="BT281" s="70"/>
      <c r="BU281" s="65"/>
      <c r="BV281" s="78"/>
      <c r="BW281" s="78"/>
      <c r="BX281" s="78"/>
      <c r="BY281" s="78"/>
      <c r="BZ281" s="70"/>
      <c r="CA281" s="126"/>
      <c r="CB281" s="78"/>
      <c r="CC281" s="78"/>
      <c r="CD281" s="78"/>
      <c r="CE281" s="78"/>
      <c r="CF281" s="70"/>
    </row>
    <row r="282" spans="1:84" ht="12" customHeight="1">
      <c r="A282" s="1" t="s">
        <v>174</v>
      </c>
      <c r="B282" s="64">
        <v>270</v>
      </c>
      <c r="C282" s="65">
        <v>10</v>
      </c>
      <c r="D282" s="66" t="s">
        <v>15</v>
      </c>
      <c r="E282" s="69" t="s">
        <v>146</v>
      </c>
      <c r="F282" s="70">
        <v>4</v>
      </c>
      <c r="G282" s="71">
        <v>1866.1853658536588</v>
      </c>
      <c r="H282" s="72">
        <v>466.54634146341471</v>
      </c>
      <c r="I282" s="72">
        <v>466.54634146341471</v>
      </c>
      <c r="J282" s="72">
        <v>466.54634146341471</v>
      </c>
      <c r="K282" s="72">
        <v>466.54634146341471</v>
      </c>
      <c r="L282" s="73">
        <v>0</v>
      </c>
      <c r="M282" s="71">
        <v>3732.3707317073176</v>
      </c>
      <c r="N282" s="72">
        <v>933.09268292682941</v>
      </c>
      <c r="O282" s="72">
        <v>933.09268292682941</v>
      </c>
      <c r="P282" s="72">
        <v>933.09268292682941</v>
      </c>
      <c r="Q282" s="72">
        <v>933.09268292682941</v>
      </c>
      <c r="R282" s="73">
        <v>0</v>
      </c>
      <c r="S282" s="71">
        <v>460.2</v>
      </c>
      <c r="T282" s="72">
        <v>439</v>
      </c>
      <c r="U282" s="72">
        <v>442</v>
      </c>
      <c r="V282" s="72">
        <v>465</v>
      </c>
      <c r="W282" s="72">
        <v>478</v>
      </c>
      <c r="X282" s="73">
        <v>477</v>
      </c>
      <c r="Y282" s="71">
        <v>472.6</v>
      </c>
      <c r="Z282" s="72">
        <v>456</v>
      </c>
      <c r="AA282" s="72">
        <v>456</v>
      </c>
      <c r="AB282" s="72">
        <v>486</v>
      </c>
      <c r="AC282" s="72">
        <v>477</v>
      </c>
      <c r="AD282" s="73">
        <v>488</v>
      </c>
      <c r="AE282" s="71">
        <v>464.8</v>
      </c>
      <c r="AF282" s="72">
        <v>489</v>
      </c>
      <c r="AG282" s="72">
        <v>434</v>
      </c>
      <c r="AH282" s="72">
        <v>465</v>
      </c>
      <c r="AI282" s="72">
        <v>463</v>
      </c>
      <c r="AJ282" s="73">
        <v>473</v>
      </c>
      <c r="AK282" s="71">
        <v>470.8</v>
      </c>
      <c r="AL282" s="72">
        <v>474</v>
      </c>
      <c r="AM282" s="72">
        <v>474</v>
      </c>
      <c r="AN282" s="72">
        <v>478</v>
      </c>
      <c r="AO282" s="72">
        <v>472</v>
      </c>
      <c r="AP282" s="73">
        <v>456</v>
      </c>
      <c r="AQ282" s="71"/>
      <c r="AR282" s="72"/>
      <c r="AS282" s="72"/>
      <c r="AT282" s="72"/>
      <c r="AU282" s="72"/>
      <c r="AV282" s="73"/>
      <c r="AW282" s="75">
        <v>0.11867171326402914</v>
      </c>
      <c r="AX282" s="76">
        <v>-0.43861483448696115</v>
      </c>
      <c r="AY282" s="76">
        <v>-3.2250475732419015</v>
      </c>
      <c r="AZ282" s="76">
        <v>1.4904539846510856</v>
      </c>
      <c r="BA282" s="76">
        <v>1.2761130047468594</v>
      </c>
      <c r="BB282" s="77">
        <v>1.4904539846510856</v>
      </c>
      <c r="BC282" s="65"/>
      <c r="BD282" s="78"/>
      <c r="BE282" s="78"/>
      <c r="BF282" s="78"/>
      <c r="BG282" s="78"/>
      <c r="BH282" s="70"/>
      <c r="BI282" s="65"/>
      <c r="BJ282" s="78"/>
      <c r="BK282" s="78"/>
      <c r="BL282" s="78"/>
      <c r="BM282" s="78"/>
      <c r="BN282" s="70"/>
      <c r="BO282" s="65"/>
      <c r="BP282" s="78"/>
      <c r="BQ282" s="78"/>
      <c r="BR282" s="78"/>
      <c r="BS282" s="78"/>
      <c r="BT282" s="70"/>
      <c r="BU282" s="65"/>
      <c r="BV282" s="78"/>
      <c r="BW282" s="78"/>
      <c r="BX282" s="78"/>
      <c r="BY282" s="78"/>
      <c r="BZ282" s="70"/>
      <c r="CA282" s="126"/>
      <c r="CB282" s="78"/>
      <c r="CC282" s="78"/>
      <c r="CD282" s="78"/>
      <c r="CE282" s="78"/>
      <c r="CF282" s="70"/>
    </row>
    <row r="283" spans="1:84" ht="12" customHeight="1">
      <c r="A283" s="2"/>
      <c r="B283" s="64">
        <v>271</v>
      </c>
      <c r="C283" s="65">
        <v>10</v>
      </c>
      <c r="D283" s="66" t="s">
        <v>15</v>
      </c>
      <c r="E283" s="69" t="s">
        <v>111</v>
      </c>
      <c r="F283" s="70">
        <v>4</v>
      </c>
      <c r="G283" s="71">
        <v>2286.0770731707321</v>
      </c>
      <c r="H283" s="72">
        <v>606.51024390243913</v>
      </c>
      <c r="I283" s="72">
        <v>606.51024390243913</v>
      </c>
      <c r="J283" s="72">
        <v>606.51024390243913</v>
      </c>
      <c r="K283" s="72">
        <v>466.54634146341471</v>
      </c>
      <c r="L283" s="73">
        <v>0</v>
      </c>
      <c r="M283" s="71">
        <v>4572.1541463414642</v>
      </c>
      <c r="N283" s="72">
        <v>1213.0204878048783</v>
      </c>
      <c r="O283" s="72">
        <v>1213.0204878048783</v>
      </c>
      <c r="P283" s="72">
        <v>1213.0204878048783</v>
      </c>
      <c r="Q283" s="72">
        <v>933.09268292682941</v>
      </c>
      <c r="R283" s="73">
        <v>0</v>
      </c>
      <c r="S283" s="71">
        <v>602.6</v>
      </c>
      <c r="T283" s="72">
        <v>601</v>
      </c>
      <c r="U283" s="72">
        <v>577</v>
      </c>
      <c r="V283" s="72">
        <v>640</v>
      </c>
      <c r="W283" s="72">
        <v>616</v>
      </c>
      <c r="X283" s="73">
        <v>579</v>
      </c>
      <c r="Y283" s="71">
        <v>618.4</v>
      </c>
      <c r="Z283" s="72">
        <v>609</v>
      </c>
      <c r="AA283" s="72">
        <v>642</v>
      </c>
      <c r="AB283" s="72">
        <v>592</v>
      </c>
      <c r="AC283" s="72">
        <v>635</v>
      </c>
      <c r="AD283" s="73">
        <v>614</v>
      </c>
      <c r="AE283" s="71">
        <v>610.4</v>
      </c>
      <c r="AF283" s="72">
        <v>605</v>
      </c>
      <c r="AG283" s="72">
        <v>590</v>
      </c>
      <c r="AH283" s="72">
        <v>637</v>
      </c>
      <c r="AI283" s="72">
        <v>634</v>
      </c>
      <c r="AJ283" s="73">
        <v>586</v>
      </c>
      <c r="AK283" s="71">
        <v>459.4</v>
      </c>
      <c r="AL283" s="72">
        <v>468</v>
      </c>
      <c r="AM283" s="72">
        <v>469</v>
      </c>
      <c r="AN283" s="72">
        <v>437</v>
      </c>
      <c r="AO283" s="72">
        <v>461</v>
      </c>
      <c r="AP283" s="73">
        <v>462</v>
      </c>
      <c r="AQ283" s="71"/>
      <c r="AR283" s="72"/>
      <c r="AS283" s="72"/>
      <c r="AT283" s="72"/>
      <c r="AU283" s="72"/>
      <c r="AV283" s="73"/>
      <c r="AW283" s="75">
        <v>0.2065952580818875</v>
      </c>
      <c r="AX283" s="76">
        <v>-0.13460058747993831</v>
      </c>
      <c r="AY283" s="76">
        <v>-0.3533158730965047</v>
      </c>
      <c r="AZ283" s="76">
        <v>0.87148972635622268</v>
      </c>
      <c r="BA283" s="76">
        <v>2.6212120112886872</v>
      </c>
      <c r="BB283" s="77">
        <v>-1.9718089866590294</v>
      </c>
      <c r="BC283" s="65"/>
      <c r="BD283" s="78"/>
      <c r="BE283" s="78"/>
      <c r="BF283" s="78"/>
      <c r="BG283" s="78"/>
      <c r="BH283" s="70"/>
      <c r="BI283" s="65"/>
      <c r="BJ283" s="78"/>
      <c r="BK283" s="78"/>
      <c r="BL283" s="78"/>
      <c r="BM283" s="78"/>
      <c r="BN283" s="70"/>
      <c r="BO283" s="65"/>
      <c r="BP283" s="78"/>
      <c r="BQ283" s="78"/>
      <c r="BR283" s="78"/>
      <c r="BS283" s="78"/>
      <c r="BT283" s="70"/>
      <c r="BU283" s="65"/>
      <c r="BV283" s="78"/>
      <c r="BW283" s="78"/>
      <c r="BX283" s="78"/>
      <c r="BY283" s="78"/>
      <c r="BZ283" s="70"/>
      <c r="CA283" s="126"/>
      <c r="CB283" s="78"/>
      <c r="CC283" s="78"/>
      <c r="CD283" s="78"/>
      <c r="CE283" s="78"/>
      <c r="CF283" s="70"/>
    </row>
    <row r="284" spans="1:84" ht="12" customHeight="1">
      <c r="A284" s="2"/>
      <c r="B284" s="64">
        <v>272</v>
      </c>
      <c r="C284" s="65">
        <v>10</v>
      </c>
      <c r="D284" s="66" t="s">
        <v>15</v>
      </c>
      <c r="E284" s="69" t="s">
        <v>134</v>
      </c>
      <c r="F284" s="70">
        <v>4</v>
      </c>
      <c r="G284" s="71">
        <v>3265.8243902439031</v>
      </c>
      <c r="H284" s="72">
        <v>466.54634146341471</v>
      </c>
      <c r="I284" s="72">
        <v>466.54634146341471</v>
      </c>
      <c r="J284" s="72">
        <v>466.54634146341471</v>
      </c>
      <c r="K284" s="72">
        <v>466.54634146341471</v>
      </c>
      <c r="L284" s="73">
        <v>1399.6390243902442</v>
      </c>
      <c r="M284" s="71">
        <v>6531.6487804878061</v>
      </c>
      <c r="N284" s="72">
        <v>933.09268292682941</v>
      </c>
      <c r="O284" s="72">
        <v>933.09268292682941</v>
      </c>
      <c r="P284" s="72">
        <v>933.09268292682941</v>
      </c>
      <c r="Q284" s="72">
        <v>933.09268292682941</v>
      </c>
      <c r="R284" s="73">
        <v>2799.2780487804885</v>
      </c>
      <c r="S284" s="71">
        <v>470</v>
      </c>
      <c r="T284" s="72">
        <v>445</v>
      </c>
      <c r="U284" s="72">
        <v>490</v>
      </c>
      <c r="V284" s="72">
        <v>479</v>
      </c>
      <c r="W284" s="72">
        <v>474</v>
      </c>
      <c r="X284" s="73">
        <v>462</v>
      </c>
      <c r="Y284" s="71">
        <v>471.8</v>
      </c>
      <c r="Z284" s="72">
        <v>489</v>
      </c>
      <c r="AA284" s="72">
        <v>473</v>
      </c>
      <c r="AB284" s="72">
        <v>458</v>
      </c>
      <c r="AC284" s="72">
        <v>497</v>
      </c>
      <c r="AD284" s="73">
        <v>442</v>
      </c>
      <c r="AE284" s="71">
        <v>474</v>
      </c>
      <c r="AF284" s="72">
        <v>466</v>
      </c>
      <c r="AG284" s="72">
        <v>449</v>
      </c>
      <c r="AH284" s="72">
        <v>479</v>
      </c>
      <c r="AI284" s="72">
        <v>484</v>
      </c>
      <c r="AJ284" s="73">
        <v>492</v>
      </c>
      <c r="AK284" s="71">
        <v>474.2</v>
      </c>
      <c r="AL284" s="72">
        <v>466</v>
      </c>
      <c r="AM284" s="72">
        <v>476</v>
      </c>
      <c r="AN284" s="72">
        <v>466</v>
      </c>
      <c r="AO284" s="72">
        <v>482</v>
      </c>
      <c r="AP284" s="73">
        <v>481</v>
      </c>
      <c r="AQ284" s="71">
        <v>1407</v>
      </c>
      <c r="AR284" s="72">
        <v>1425</v>
      </c>
      <c r="AS284" s="72">
        <v>1380</v>
      </c>
      <c r="AT284" s="72">
        <v>1410</v>
      </c>
      <c r="AU284" s="72">
        <v>1395</v>
      </c>
      <c r="AV284" s="73">
        <v>1425</v>
      </c>
      <c r="AW284" s="75">
        <v>0.95460153489050903</v>
      </c>
      <c r="AX284" s="76">
        <v>0.7708806949725977</v>
      </c>
      <c r="AY284" s="76">
        <v>6.6617475287289452E-2</v>
      </c>
      <c r="AZ284" s="76">
        <v>0.80150083495891256</v>
      </c>
      <c r="BA284" s="76">
        <v>2.0263064344116399</v>
      </c>
      <c r="BB284" s="77">
        <v>1.1077022348221055</v>
      </c>
      <c r="BC284" s="65"/>
      <c r="BD284" s="78"/>
      <c r="BE284" s="78"/>
      <c r="BF284" s="78"/>
      <c r="BG284" s="78"/>
      <c r="BH284" s="70"/>
      <c r="BI284" s="65"/>
      <c r="BJ284" s="78"/>
      <c r="BK284" s="78"/>
      <c r="BL284" s="78"/>
      <c r="BM284" s="78"/>
      <c r="BN284" s="70"/>
      <c r="BO284" s="65"/>
      <c r="BP284" s="78"/>
      <c r="BQ284" s="78"/>
      <c r="BR284" s="78"/>
      <c r="BS284" s="78"/>
      <c r="BT284" s="70"/>
      <c r="BU284" s="65"/>
      <c r="BV284" s="78"/>
      <c r="BW284" s="78"/>
      <c r="BX284" s="78"/>
      <c r="BY284" s="78"/>
      <c r="BZ284" s="70"/>
      <c r="CA284" s="126"/>
      <c r="CB284" s="78"/>
      <c r="CC284" s="78"/>
      <c r="CD284" s="78"/>
      <c r="CE284" s="78"/>
      <c r="CF284" s="70"/>
    </row>
    <row r="285" spans="1:84" ht="12" customHeight="1">
      <c r="A285" s="1" t="s">
        <v>174</v>
      </c>
      <c r="B285" s="64">
        <v>273</v>
      </c>
      <c r="C285" s="65">
        <v>10</v>
      </c>
      <c r="D285" s="66" t="s">
        <v>15</v>
      </c>
      <c r="E285" s="69" t="s">
        <v>147</v>
      </c>
      <c r="F285" s="70">
        <v>4</v>
      </c>
      <c r="G285" s="71">
        <v>3265.8243902439031</v>
      </c>
      <c r="H285" s="72">
        <v>466.54634146341471</v>
      </c>
      <c r="I285" s="72">
        <v>466.54634146341471</v>
      </c>
      <c r="J285" s="72">
        <v>466.54634146341471</v>
      </c>
      <c r="K285" s="72">
        <v>466.54634146341471</v>
      </c>
      <c r="L285" s="73">
        <v>1399.6390243902442</v>
      </c>
      <c r="M285" s="71">
        <v>6531.6487804878061</v>
      </c>
      <c r="N285" s="72">
        <v>933.09268292682941</v>
      </c>
      <c r="O285" s="72">
        <v>933.09268292682941</v>
      </c>
      <c r="P285" s="72">
        <v>933.09268292682941</v>
      </c>
      <c r="Q285" s="72">
        <v>933.09268292682941</v>
      </c>
      <c r="R285" s="73">
        <v>2799.2780487804885</v>
      </c>
      <c r="S285" s="71">
        <v>460.2</v>
      </c>
      <c r="T285" s="72">
        <v>439</v>
      </c>
      <c r="U285" s="72">
        <v>442</v>
      </c>
      <c r="V285" s="72">
        <v>465</v>
      </c>
      <c r="W285" s="72">
        <v>478</v>
      </c>
      <c r="X285" s="73">
        <v>477</v>
      </c>
      <c r="Y285" s="71">
        <v>472.6</v>
      </c>
      <c r="Z285" s="72">
        <v>456</v>
      </c>
      <c r="AA285" s="72">
        <v>456</v>
      </c>
      <c r="AB285" s="72">
        <v>486</v>
      </c>
      <c r="AC285" s="72">
        <v>477</v>
      </c>
      <c r="AD285" s="73">
        <v>488</v>
      </c>
      <c r="AE285" s="71">
        <v>464.8</v>
      </c>
      <c r="AF285" s="72">
        <v>489</v>
      </c>
      <c r="AG285" s="72">
        <v>434</v>
      </c>
      <c r="AH285" s="72">
        <v>465</v>
      </c>
      <c r="AI285" s="72">
        <v>463</v>
      </c>
      <c r="AJ285" s="73">
        <v>473</v>
      </c>
      <c r="AK285" s="71">
        <v>470.8</v>
      </c>
      <c r="AL285" s="72">
        <v>474</v>
      </c>
      <c r="AM285" s="72">
        <v>474</v>
      </c>
      <c r="AN285" s="72">
        <v>478</v>
      </c>
      <c r="AO285" s="72">
        <v>472</v>
      </c>
      <c r="AP285" s="73">
        <v>456</v>
      </c>
      <c r="AQ285" s="71">
        <v>1380</v>
      </c>
      <c r="AR285" s="72">
        <v>1320</v>
      </c>
      <c r="AS285" s="72">
        <v>1350</v>
      </c>
      <c r="AT285" s="72">
        <v>1365</v>
      </c>
      <c r="AU285" s="72">
        <v>1395</v>
      </c>
      <c r="AV285" s="73">
        <v>1470</v>
      </c>
      <c r="AW285" s="75">
        <v>-0.53353726844456162</v>
      </c>
      <c r="AX285" s="76">
        <v>-2.689195123481336</v>
      </c>
      <c r="AY285" s="76">
        <v>-3.3628382031803294</v>
      </c>
      <c r="AZ285" s="76">
        <v>-0.20896378458957754</v>
      </c>
      <c r="BA285" s="76">
        <v>0.58715985505468637</v>
      </c>
      <c r="BB285" s="77">
        <v>3.0061509139738263</v>
      </c>
      <c r="BC285" s="65"/>
      <c r="BD285" s="78"/>
      <c r="BE285" s="78"/>
      <c r="BF285" s="78"/>
      <c r="BG285" s="78"/>
      <c r="BH285" s="70"/>
      <c r="BI285" s="65"/>
      <c r="BJ285" s="78"/>
      <c r="BK285" s="78"/>
      <c r="BL285" s="78"/>
      <c r="BM285" s="78"/>
      <c r="BN285" s="70"/>
      <c r="BO285" s="65"/>
      <c r="BP285" s="78"/>
      <c r="BQ285" s="78"/>
      <c r="BR285" s="78"/>
      <c r="BS285" s="78"/>
      <c r="BT285" s="70"/>
      <c r="BU285" s="65"/>
      <c r="BV285" s="78"/>
      <c r="BW285" s="78"/>
      <c r="BX285" s="78"/>
      <c r="BY285" s="78"/>
      <c r="BZ285" s="70"/>
      <c r="CA285" s="126"/>
      <c r="CB285" s="78"/>
      <c r="CC285" s="78"/>
      <c r="CD285" s="78"/>
      <c r="CE285" s="78"/>
      <c r="CF285" s="70"/>
    </row>
    <row r="286" spans="1:84" ht="12" customHeight="1">
      <c r="A286" s="2"/>
      <c r="B286" s="64">
        <v>274</v>
      </c>
      <c r="C286" s="65">
        <v>10</v>
      </c>
      <c r="D286" s="66" t="s">
        <v>15</v>
      </c>
      <c r="E286" s="69" t="s">
        <v>135</v>
      </c>
      <c r="F286" s="70">
        <v>4</v>
      </c>
      <c r="G286" s="71">
        <v>3685.7160975609763</v>
      </c>
      <c r="H286" s="72">
        <v>606.51024390243913</v>
      </c>
      <c r="I286" s="72">
        <v>606.51024390243913</v>
      </c>
      <c r="J286" s="72">
        <v>606.51024390243913</v>
      </c>
      <c r="K286" s="72">
        <v>466.54634146341471</v>
      </c>
      <c r="L286" s="73">
        <v>1399.6390243902442</v>
      </c>
      <c r="M286" s="71">
        <v>7371.4321951219526</v>
      </c>
      <c r="N286" s="72">
        <v>1213.0204878048783</v>
      </c>
      <c r="O286" s="72">
        <v>1213.0204878048783</v>
      </c>
      <c r="P286" s="72">
        <v>1213.0204878048783</v>
      </c>
      <c r="Q286" s="72">
        <v>933.09268292682941</v>
      </c>
      <c r="R286" s="73">
        <v>2799.2780487804885</v>
      </c>
      <c r="S286" s="71">
        <v>602.6</v>
      </c>
      <c r="T286" s="72">
        <v>601</v>
      </c>
      <c r="U286" s="72">
        <v>577</v>
      </c>
      <c r="V286" s="72">
        <v>640</v>
      </c>
      <c r="W286" s="72">
        <v>616</v>
      </c>
      <c r="X286" s="73">
        <v>579</v>
      </c>
      <c r="Y286" s="71">
        <v>618.4</v>
      </c>
      <c r="Z286" s="72">
        <v>609</v>
      </c>
      <c r="AA286" s="72">
        <v>642</v>
      </c>
      <c r="AB286" s="72">
        <v>592</v>
      </c>
      <c r="AC286" s="72">
        <v>635</v>
      </c>
      <c r="AD286" s="73">
        <v>614</v>
      </c>
      <c r="AE286" s="71">
        <v>610.4</v>
      </c>
      <c r="AF286" s="72">
        <v>605</v>
      </c>
      <c r="AG286" s="72">
        <v>590</v>
      </c>
      <c r="AH286" s="72">
        <v>637</v>
      </c>
      <c r="AI286" s="72">
        <v>634</v>
      </c>
      <c r="AJ286" s="73">
        <v>586</v>
      </c>
      <c r="AK286" s="71">
        <v>459.4</v>
      </c>
      <c r="AL286" s="72">
        <v>468</v>
      </c>
      <c r="AM286" s="72">
        <v>469</v>
      </c>
      <c r="AN286" s="72">
        <v>437</v>
      </c>
      <c r="AO286" s="72">
        <v>461</v>
      </c>
      <c r="AP286" s="73">
        <v>462</v>
      </c>
      <c r="AQ286" s="71">
        <v>1377</v>
      </c>
      <c r="AR286" s="72">
        <v>1380</v>
      </c>
      <c r="AS286" s="72">
        <v>1350</v>
      </c>
      <c r="AT286" s="72">
        <v>1410</v>
      </c>
      <c r="AU286" s="72">
        <v>1380</v>
      </c>
      <c r="AV286" s="73">
        <v>1365</v>
      </c>
      <c r="AW286" s="75">
        <v>-0.48609543130118116</v>
      </c>
      <c r="AX286" s="76">
        <v>-0.61632792542021253</v>
      </c>
      <c r="AY286" s="76">
        <v>-1.5659398617047571</v>
      </c>
      <c r="AZ286" s="76">
        <v>0.82165586381066635</v>
      </c>
      <c r="BA286" s="76">
        <v>1.0929735598919743</v>
      </c>
      <c r="BB286" s="77">
        <v>-2.1628387930836102</v>
      </c>
      <c r="BC286" s="65"/>
      <c r="BD286" s="78"/>
      <c r="BE286" s="78"/>
      <c r="BF286" s="78"/>
      <c r="BG286" s="78"/>
      <c r="BH286" s="70"/>
      <c r="BI286" s="65"/>
      <c r="BJ286" s="78"/>
      <c r="BK286" s="78"/>
      <c r="BL286" s="78"/>
      <c r="BM286" s="78"/>
      <c r="BN286" s="70"/>
      <c r="BO286" s="65"/>
      <c r="BP286" s="78"/>
      <c r="BQ286" s="78"/>
      <c r="BR286" s="78"/>
      <c r="BS286" s="78"/>
      <c r="BT286" s="70"/>
      <c r="BU286" s="65"/>
      <c r="BV286" s="78"/>
      <c r="BW286" s="78"/>
      <c r="BX286" s="78"/>
      <c r="BY286" s="78"/>
      <c r="BZ286" s="70"/>
      <c r="CA286" s="126"/>
      <c r="CB286" s="78"/>
      <c r="CC286" s="78"/>
      <c r="CD286" s="78"/>
      <c r="CE286" s="78"/>
      <c r="CF286" s="70"/>
    </row>
    <row r="287" spans="1:84" ht="12" customHeight="1">
      <c r="A287" s="2"/>
      <c r="B287" s="64">
        <v>275</v>
      </c>
      <c r="C287" s="65">
        <v>10</v>
      </c>
      <c r="D287" s="66" t="s">
        <v>16</v>
      </c>
      <c r="E287" s="69" t="s">
        <v>67</v>
      </c>
      <c r="F287" s="70">
        <v>2</v>
      </c>
      <c r="G287" s="71">
        <v>420.01951219512193</v>
      </c>
      <c r="H287" s="72">
        <v>210.00975609756097</v>
      </c>
      <c r="I287" s="72"/>
      <c r="J287" s="72"/>
      <c r="K287" s="72"/>
      <c r="L287" s="73"/>
      <c r="M287" s="71">
        <v>420.01951219512193</v>
      </c>
      <c r="N287" s="72">
        <v>420.01951219512193</v>
      </c>
      <c r="O287" s="72"/>
      <c r="P287" s="72"/>
      <c r="Q287" s="72"/>
      <c r="R287" s="73"/>
      <c r="S287" s="71">
        <v>422</v>
      </c>
      <c r="T287" s="72">
        <v>211</v>
      </c>
      <c r="U287" s="72">
        <v>217</v>
      </c>
      <c r="V287" s="72">
        <v>210</v>
      </c>
      <c r="W287" s="72">
        <v>214</v>
      </c>
      <c r="X287" s="73">
        <v>203</v>
      </c>
      <c r="Y287" s="71"/>
      <c r="Z287" s="72"/>
      <c r="AA287" s="72"/>
      <c r="AB287" s="72"/>
      <c r="AC287" s="72"/>
      <c r="AD287" s="73"/>
      <c r="AE287" s="71"/>
      <c r="AF287" s="72"/>
      <c r="AG287" s="72"/>
      <c r="AH287" s="72"/>
      <c r="AI287" s="72"/>
      <c r="AJ287" s="73"/>
      <c r="AK287" s="71"/>
      <c r="AL287" s="72"/>
      <c r="AM287" s="72"/>
      <c r="AN287" s="72"/>
      <c r="AO287" s="72"/>
      <c r="AP287" s="73"/>
      <c r="AQ287" s="71"/>
      <c r="AR287" s="72"/>
      <c r="AS287" s="72"/>
      <c r="AT287" s="72"/>
      <c r="AU287" s="72"/>
      <c r="AV287" s="73"/>
      <c r="AW287" s="75">
        <v>0.47152280962556858</v>
      </c>
      <c r="AX287" s="76">
        <v>0.47152280962556858</v>
      </c>
      <c r="AY287" s="76">
        <v>3.3285329369135086</v>
      </c>
      <c r="AZ287" s="76">
        <v>-4.6455449224103162E-3</v>
      </c>
      <c r="BA287" s="76">
        <v>1.9000278732695497</v>
      </c>
      <c r="BB287" s="77">
        <v>-3.3378240267583292</v>
      </c>
      <c r="BC287" s="65"/>
      <c r="BD287" s="78"/>
      <c r="BE287" s="78"/>
      <c r="BF287" s="78"/>
      <c r="BG287" s="78"/>
      <c r="BH287" s="70"/>
      <c r="BI287" s="65"/>
      <c r="BJ287" s="78"/>
      <c r="BK287" s="78"/>
      <c r="BL287" s="78"/>
      <c r="BM287" s="78"/>
      <c r="BN287" s="70"/>
      <c r="BO287" s="65"/>
      <c r="BP287" s="78"/>
      <c r="BQ287" s="78"/>
      <c r="BR287" s="78"/>
      <c r="BS287" s="78"/>
      <c r="BT287" s="70"/>
      <c r="BU287" s="65"/>
      <c r="BV287" s="78"/>
      <c r="BW287" s="78"/>
      <c r="BX287" s="78"/>
      <c r="BY287" s="78"/>
      <c r="BZ287" s="70"/>
      <c r="CA287" s="80"/>
      <c r="CB287" s="78"/>
      <c r="CC287" s="78"/>
      <c r="CD287" s="78"/>
      <c r="CE287" s="78"/>
      <c r="CF287" s="70"/>
    </row>
    <row r="288" spans="1:84" ht="12" customHeight="1">
      <c r="A288" s="2"/>
      <c r="B288" s="64">
        <v>276</v>
      </c>
      <c r="C288" s="65">
        <v>10</v>
      </c>
      <c r="D288" s="66" t="s">
        <v>16</v>
      </c>
      <c r="E288" s="69" t="s">
        <v>148</v>
      </c>
      <c r="F288" s="70">
        <v>2</v>
      </c>
      <c r="G288" s="71">
        <v>420.01951219512193</v>
      </c>
      <c r="H288" s="72">
        <v>210.00975609756097</v>
      </c>
      <c r="I288" s="72"/>
      <c r="J288" s="72"/>
      <c r="K288" s="72"/>
      <c r="L288" s="73"/>
      <c r="M288" s="71">
        <v>420.01951219512193</v>
      </c>
      <c r="N288" s="72">
        <v>420.01951219512193</v>
      </c>
      <c r="O288" s="72"/>
      <c r="P288" s="72"/>
      <c r="Q288" s="72"/>
      <c r="R288" s="73"/>
      <c r="S288" s="71">
        <v>422</v>
      </c>
      <c r="T288" s="72">
        <v>211</v>
      </c>
      <c r="U288" s="72">
        <v>217</v>
      </c>
      <c r="V288" s="72">
        <v>210</v>
      </c>
      <c r="W288" s="72">
        <v>214</v>
      </c>
      <c r="X288" s="73">
        <v>203</v>
      </c>
      <c r="Y288" s="71"/>
      <c r="Z288" s="72"/>
      <c r="AA288" s="72"/>
      <c r="AB288" s="72"/>
      <c r="AC288" s="72"/>
      <c r="AD288" s="73"/>
      <c r="AE288" s="71"/>
      <c r="AF288" s="72"/>
      <c r="AG288" s="72"/>
      <c r="AH288" s="72"/>
      <c r="AI288" s="72"/>
      <c r="AJ288" s="73"/>
      <c r="AK288" s="71"/>
      <c r="AL288" s="72"/>
      <c r="AM288" s="72"/>
      <c r="AN288" s="72"/>
      <c r="AO288" s="72"/>
      <c r="AP288" s="73"/>
      <c r="AQ288" s="71"/>
      <c r="AR288" s="72"/>
      <c r="AS288" s="72"/>
      <c r="AT288" s="72"/>
      <c r="AU288" s="72"/>
      <c r="AV288" s="73"/>
      <c r="AW288" s="75">
        <v>0.47152280962556858</v>
      </c>
      <c r="AX288" s="76">
        <v>0.47152280962556858</v>
      </c>
      <c r="AY288" s="76">
        <v>3.3285329369135086</v>
      </c>
      <c r="AZ288" s="76">
        <v>-4.6455449224103162E-3</v>
      </c>
      <c r="BA288" s="76">
        <v>1.9000278732695497</v>
      </c>
      <c r="BB288" s="77">
        <v>-3.3378240267583292</v>
      </c>
      <c r="BC288" s="65"/>
      <c r="BD288" s="78"/>
      <c r="BE288" s="78"/>
      <c r="BF288" s="78"/>
      <c r="BG288" s="78"/>
      <c r="BH288" s="70"/>
      <c r="BI288" s="65"/>
      <c r="BJ288" s="78"/>
      <c r="BK288" s="78"/>
      <c r="BL288" s="78"/>
      <c r="BM288" s="78"/>
      <c r="BN288" s="70"/>
      <c r="BO288" s="65"/>
      <c r="BP288" s="78"/>
      <c r="BQ288" s="78"/>
      <c r="BR288" s="78"/>
      <c r="BS288" s="78"/>
      <c r="BT288" s="70"/>
      <c r="BU288" s="65"/>
      <c r="BV288" s="78"/>
      <c r="BW288" s="78"/>
      <c r="BX288" s="78"/>
      <c r="BY288" s="78"/>
      <c r="BZ288" s="70"/>
      <c r="CA288" s="80"/>
      <c r="CB288" s="78"/>
      <c r="CC288" s="78"/>
      <c r="CD288" s="78"/>
      <c r="CE288" s="78"/>
      <c r="CF288" s="70"/>
    </row>
    <row r="289" spans="1:84" ht="12" customHeight="1">
      <c r="A289" s="2"/>
      <c r="B289" s="64">
        <v>277</v>
      </c>
      <c r="C289" s="65">
        <v>10</v>
      </c>
      <c r="D289" s="66" t="s">
        <v>16</v>
      </c>
      <c r="E289" s="69" t="s">
        <v>87</v>
      </c>
      <c r="F289" s="70">
        <v>2</v>
      </c>
      <c r="G289" s="71">
        <v>420.01951219512193</v>
      </c>
      <c r="H289" s="72">
        <v>210.00975609756097</v>
      </c>
      <c r="I289" s="72"/>
      <c r="J289" s="72"/>
      <c r="K289" s="72"/>
      <c r="L289" s="73"/>
      <c r="M289" s="71">
        <v>420.01951219512193</v>
      </c>
      <c r="N289" s="72">
        <v>420.01951219512193</v>
      </c>
      <c r="O289" s="72"/>
      <c r="P289" s="72"/>
      <c r="Q289" s="72"/>
      <c r="R289" s="73"/>
      <c r="S289" s="71">
        <v>422</v>
      </c>
      <c r="T289" s="72">
        <v>211</v>
      </c>
      <c r="U289" s="72">
        <v>217</v>
      </c>
      <c r="V289" s="72">
        <v>210</v>
      </c>
      <c r="W289" s="72">
        <v>214</v>
      </c>
      <c r="X289" s="73">
        <v>203</v>
      </c>
      <c r="Y289" s="71"/>
      <c r="Z289" s="72"/>
      <c r="AA289" s="72"/>
      <c r="AB289" s="72"/>
      <c r="AC289" s="72"/>
      <c r="AD289" s="73"/>
      <c r="AE289" s="71"/>
      <c r="AF289" s="72"/>
      <c r="AG289" s="72"/>
      <c r="AH289" s="72"/>
      <c r="AI289" s="72"/>
      <c r="AJ289" s="73"/>
      <c r="AK289" s="71"/>
      <c r="AL289" s="72"/>
      <c r="AM289" s="72"/>
      <c r="AN289" s="72"/>
      <c r="AO289" s="72"/>
      <c r="AP289" s="73"/>
      <c r="AQ289" s="71"/>
      <c r="AR289" s="72"/>
      <c r="AS289" s="72"/>
      <c r="AT289" s="72"/>
      <c r="AU289" s="72"/>
      <c r="AV289" s="73"/>
      <c r="AW289" s="75">
        <v>0.47152280962556858</v>
      </c>
      <c r="AX289" s="76">
        <v>0.47152280962556858</v>
      </c>
      <c r="AY289" s="76">
        <v>3.3285329369135086</v>
      </c>
      <c r="AZ289" s="76">
        <v>-4.6455449224103162E-3</v>
      </c>
      <c r="BA289" s="76">
        <v>1.9000278732695497</v>
      </c>
      <c r="BB289" s="77">
        <v>-3.3378240267583292</v>
      </c>
      <c r="BC289" s="65"/>
      <c r="BD289" s="78"/>
      <c r="BE289" s="78"/>
      <c r="BF289" s="78"/>
      <c r="BG289" s="78"/>
      <c r="BH289" s="70"/>
      <c r="BI289" s="65"/>
      <c r="BJ289" s="78"/>
      <c r="BK289" s="78"/>
      <c r="BL289" s="78"/>
      <c r="BM289" s="78"/>
      <c r="BN289" s="70"/>
      <c r="BO289" s="65"/>
      <c r="BP289" s="78"/>
      <c r="BQ289" s="78"/>
      <c r="BR289" s="78"/>
      <c r="BS289" s="78"/>
      <c r="BT289" s="70"/>
      <c r="BU289" s="65"/>
      <c r="BV289" s="78"/>
      <c r="BW289" s="78"/>
      <c r="BX289" s="78"/>
      <c r="BY289" s="78"/>
      <c r="BZ289" s="70"/>
      <c r="CA289" s="80"/>
      <c r="CB289" s="78"/>
      <c r="CC289" s="78"/>
      <c r="CD289" s="78"/>
      <c r="CE289" s="78"/>
      <c r="CF289" s="70"/>
    </row>
    <row r="290" spans="1:84" ht="12" customHeight="1">
      <c r="A290" s="2"/>
      <c r="B290" s="64">
        <v>278</v>
      </c>
      <c r="C290" s="65">
        <v>10</v>
      </c>
      <c r="D290" s="66" t="s">
        <v>16</v>
      </c>
      <c r="E290" s="69" t="s">
        <v>136</v>
      </c>
      <c r="F290" s="70">
        <v>2</v>
      </c>
      <c r="G290" s="71">
        <v>588.02731707317071</v>
      </c>
      <c r="H290" s="72">
        <v>294.01365853658535</v>
      </c>
      <c r="I290" s="72"/>
      <c r="J290" s="72"/>
      <c r="K290" s="72"/>
      <c r="L290" s="73"/>
      <c r="M290" s="71">
        <v>588.02731707317071</v>
      </c>
      <c r="N290" s="72">
        <v>588.02731707317071</v>
      </c>
      <c r="O290" s="72"/>
      <c r="P290" s="72"/>
      <c r="Q290" s="72"/>
      <c r="R290" s="73"/>
      <c r="S290" s="71">
        <v>590.4</v>
      </c>
      <c r="T290" s="72">
        <v>294</v>
      </c>
      <c r="U290" s="72">
        <v>289</v>
      </c>
      <c r="V290" s="72">
        <v>303</v>
      </c>
      <c r="W290" s="72">
        <v>300</v>
      </c>
      <c r="X290" s="73">
        <v>290</v>
      </c>
      <c r="Y290" s="71"/>
      <c r="Z290" s="72"/>
      <c r="AA290" s="72"/>
      <c r="AB290" s="72"/>
      <c r="AC290" s="72"/>
      <c r="AD290" s="73"/>
      <c r="AE290" s="71"/>
      <c r="AF290" s="72"/>
      <c r="AG290" s="72"/>
      <c r="AH290" s="72"/>
      <c r="AI290" s="72"/>
      <c r="AJ290" s="73"/>
      <c r="AK290" s="71"/>
      <c r="AL290" s="72"/>
      <c r="AM290" s="72"/>
      <c r="AN290" s="72"/>
      <c r="AO290" s="72"/>
      <c r="AP290" s="73"/>
      <c r="AQ290" s="71"/>
      <c r="AR290" s="72"/>
      <c r="AS290" s="72"/>
      <c r="AT290" s="72"/>
      <c r="AU290" s="72"/>
      <c r="AV290" s="73"/>
      <c r="AW290" s="75">
        <v>0.40349875897585097</v>
      </c>
      <c r="AX290" s="76">
        <v>-4.6455449224103162E-3</v>
      </c>
      <c r="AY290" s="76">
        <v>-1.7052468111652286</v>
      </c>
      <c r="AZ290" s="76">
        <v>3.0564367343146603</v>
      </c>
      <c r="BA290" s="76">
        <v>2.0360759745689627</v>
      </c>
      <c r="BB290" s="77">
        <v>-1.3651265579166627</v>
      </c>
      <c r="BC290" s="65"/>
      <c r="BD290" s="78"/>
      <c r="BE290" s="78"/>
      <c r="BF290" s="78"/>
      <c r="BG290" s="78"/>
      <c r="BH290" s="70"/>
      <c r="BI290" s="65"/>
      <c r="BJ290" s="78"/>
      <c r="BK290" s="78"/>
      <c r="BL290" s="78"/>
      <c r="BM290" s="78"/>
      <c r="BN290" s="70"/>
      <c r="BO290" s="65"/>
      <c r="BP290" s="78"/>
      <c r="BQ290" s="78"/>
      <c r="BR290" s="78"/>
      <c r="BS290" s="78"/>
      <c r="BT290" s="70"/>
      <c r="BU290" s="65"/>
      <c r="BV290" s="78"/>
      <c r="BW290" s="78"/>
      <c r="BX290" s="78"/>
      <c r="BY290" s="78"/>
      <c r="BZ290" s="70"/>
      <c r="CA290" s="80"/>
      <c r="CB290" s="78"/>
      <c r="CC290" s="78"/>
      <c r="CD290" s="78"/>
      <c r="CE290" s="78"/>
      <c r="CF290" s="70"/>
    </row>
    <row r="291" spans="1:84" ht="12" customHeight="1">
      <c r="A291" s="2"/>
      <c r="B291" s="64">
        <v>279</v>
      </c>
      <c r="C291" s="65">
        <v>10</v>
      </c>
      <c r="D291" s="66" t="s">
        <v>16</v>
      </c>
      <c r="E291" s="69" t="s">
        <v>144</v>
      </c>
      <c r="F291" s="70">
        <v>3</v>
      </c>
      <c r="G291" s="71">
        <v>630.0292682926829</v>
      </c>
      <c r="H291" s="72">
        <v>210.00975609756097</v>
      </c>
      <c r="I291" s="72"/>
      <c r="J291" s="72"/>
      <c r="K291" s="72"/>
      <c r="L291" s="73"/>
      <c r="M291" s="71">
        <v>420.01951219512193</v>
      </c>
      <c r="N291" s="72">
        <v>420.01951219512193</v>
      </c>
      <c r="O291" s="72"/>
      <c r="P291" s="72"/>
      <c r="Q291" s="72"/>
      <c r="R291" s="73"/>
      <c r="S291" s="71">
        <v>633</v>
      </c>
      <c r="T291" s="72">
        <v>203</v>
      </c>
      <c r="U291" s="72">
        <v>216</v>
      </c>
      <c r="V291" s="72">
        <v>217</v>
      </c>
      <c r="W291" s="72">
        <v>209</v>
      </c>
      <c r="X291" s="73">
        <v>210</v>
      </c>
      <c r="Y291" s="71"/>
      <c r="Z291" s="72"/>
      <c r="AA291" s="72"/>
      <c r="AB291" s="72"/>
      <c r="AC291" s="72"/>
      <c r="AD291" s="73"/>
      <c r="AE291" s="71"/>
      <c r="AF291" s="72"/>
      <c r="AG291" s="72"/>
      <c r="AH291" s="72"/>
      <c r="AI291" s="72"/>
      <c r="AJ291" s="73"/>
      <c r="AK291" s="71"/>
      <c r="AL291" s="72"/>
      <c r="AM291" s="72"/>
      <c r="AN291" s="72"/>
      <c r="AO291" s="72"/>
      <c r="AP291" s="73"/>
      <c r="AQ291" s="71"/>
      <c r="AR291" s="72"/>
      <c r="AS291" s="72"/>
      <c r="AT291" s="72"/>
      <c r="AU291" s="72"/>
      <c r="AV291" s="73"/>
      <c r="AW291" s="75">
        <v>0.47152280962556858</v>
      </c>
      <c r="AX291" s="76">
        <v>-3.3378240267583292</v>
      </c>
      <c r="AY291" s="76">
        <v>2.8523645823655075</v>
      </c>
      <c r="AZ291" s="76">
        <v>3.3285329369135086</v>
      </c>
      <c r="BA291" s="76">
        <v>-0.48081389947040032</v>
      </c>
      <c r="BB291" s="77">
        <v>-4.6455449224103162E-3</v>
      </c>
      <c r="BC291" s="65"/>
      <c r="BD291" s="78"/>
      <c r="BE291" s="78"/>
      <c r="BF291" s="78"/>
      <c r="BG291" s="78"/>
      <c r="BH291" s="70"/>
      <c r="BI291" s="65"/>
      <c r="BJ291" s="78"/>
      <c r="BK291" s="78"/>
      <c r="BL291" s="78"/>
      <c r="BM291" s="78"/>
      <c r="BN291" s="70"/>
      <c r="BO291" s="65"/>
      <c r="BP291" s="78"/>
      <c r="BQ291" s="78"/>
      <c r="BR291" s="78"/>
      <c r="BS291" s="78"/>
      <c r="BT291" s="70"/>
      <c r="BU291" s="65"/>
      <c r="BV291" s="78"/>
      <c r="BW291" s="78"/>
      <c r="BX291" s="78"/>
      <c r="BY291" s="78"/>
      <c r="BZ291" s="70"/>
      <c r="CA291" s="80"/>
      <c r="CB291" s="78"/>
      <c r="CC291" s="78"/>
      <c r="CD291" s="78"/>
      <c r="CE291" s="78"/>
      <c r="CF291" s="70"/>
    </row>
    <row r="292" spans="1:84" ht="12" customHeight="1">
      <c r="A292" s="2"/>
      <c r="B292" s="64">
        <v>280</v>
      </c>
      <c r="C292" s="65">
        <v>10</v>
      </c>
      <c r="D292" s="66" t="s">
        <v>16</v>
      </c>
      <c r="E292" s="69" t="s">
        <v>92</v>
      </c>
      <c r="F292" s="70">
        <v>2</v>
      </c>
      <c r="G292" s="71">
        <v>630.0292682926829</v>
      </c>
      <c r="H292" s="72">
        <v>315.01463414634145</v>
      </c>
      <c r="I292" s="72"/>
      <c r="J292" s="72"/>
      <c r="K292" s="72"/>
      <c r="L292" s="73"/>
      <c r="M292" s="71">
        <v>630.0292682926829</v>
      </c>
      <c r="N292" s="72">
        <v>630.0292682926829</v>
      </c>
      <c r="O292" s="72"/>
      <c r="P292" s="72"/>
      <c r="Q292" s="72"/>
      <c r="R292" s="73"/>
      <c r="S292" s="71">
        <v>614.4</v>
      </c>
      <c r="T292" s="72">
        <v>306</v>
      </c>
      <c r="U292" s="72">
        <v>315</v>
      </c>
      <c r="V292" s="72">
        <v>303</v>
      </c>
      <c r="W292" s="72">
        <v>307</v>
      </c>
      <c r="X292" s="73">
        <v>305</v>
      </c>
      <c r="Y292" s="71"/>
      <c r="Z292" s="72"/>
      <c r="AA292" s="72"/>
      <c r="AB292" s="72"/>
      <c r="AC292" s="72"/>
      <c r="AD292" s="73"/>
      <c r="AE292" s="71"/>
      <c r="AF292" s="72"/>
      <c r="AG292" s="72"/>
      <c r="AH292" s="72"/>
      <c r="AI292" s="72"/>
      <c r="AJ292" s="73"/>
      <c r="AK292" s="71"/>
      <c r="AL292" s="72"/>
      <c r="AM292" s="72"/>
      <c r="AN292" s="72"/>
      <c r="AO292" s="72"/>
      <c r="AP292" s="73"/>
      <c r="AQ292" s="71"/>
      <c r="AR292" s="72"/>
      <c r="AS292" s="72"/>
      <c r="AT292" s="72"/>
      <c r="AU292" s="72"/>
      <c r="AV292" s="73"/>
      <c r="AW292" s="75">
        <v>-2.4807209885719606</v>
      </c>
      <c r="AX292" s="76">
        <v>-2.8616556722103503</v>
      </c>
      <c r="AY292" s="76">
        <v>-4.6455449224103162E-3</v>
      </c>
      <c r="AZ292" s="76">
        <v>-3.8139923813063192</v>
      </c>
      <c r="BA292" s="76">
        <v>-2.5442101025116903</v>
      </c>
      <c r="BB292" s="77">
        <v>-3.1791012419090103</v>
      </c>
      <c r="BC292" s="65"/>
      <c r="BD292" s="78"/>
      <c r="BE292" s="78"/>
      <c r="BF292" s="78"/>
      <c r="BG292" s="78"/>
      <c r="BH292" s="70"/>
      <c r="BI292" s="65"/>
      <c r="BJ292" s="78"/>
      <c r="BK292" s="78"/>
      <c r="BL292" s="78"/>
      <c r="BM292" s="78"/>
      <c r="BN292" s="70"/>
      <c r="BO292" s="65"/>
      <c r="BP292" s="78"/>
      <c r="BQ292" s="78"/>
      <c r="BR292" s="78"/>
      <c r="BS292" s="78"/>
      <c r="BT292" s="70"/>
      <c r="BU292" s="65"/>
      <c r="BV292" s="78"/>
      <c r="BW292" s="78"/>
      <c r="BX292" s="78"/>
      <c r="BY292" s="78"/>
      <c r="BZ292" s="70"/>
      <c r="CA292" s="80"/>
      <c r="CB292" s="78"/>
      <c r="CC292" s="78"/>
      <c r="CD292" s="78"/>
      <c r="CE292" s="78"/>
      <c r="CF292" s="70"/>
    </row>
    <row r="293" spans="1:84" ht="12" customHeight="1">
      <c r="A293" s="2"/>
      <c r="B293" s="64">
        <v>281</v>
      </c>
      <c r="C293" s="65">
        <v>10</v>
      </c>
      <c r="D293" s="66" t="s">
        <v>16</v>
      </c>
      <c r="E293" s="69" t="s">
        <v>138</v>
      </c>
      <c r="F293" s="70">
        <v>3</v>
      </c>
      <c r="G293" s="71">
        <v>882.04097560975606</v>
      </c>
      <c r="H293" s="72">
        <v>294.01365853658535</v>
      </c>
      <c r="I293" s="72"/>
      <c r="J293" s="72"/>
      <c r="K293" s="72"/>
      <c r="L293" s="73"/>
      <c r="M293" s="71">
        <v>588.02731707317071</v>
      </c>
      <c r="N293" s="72">
        <v>588.02731707317071</v>
      </c>
      <c r="O293" s="72"/>
      <c r="P293" s="72"/>
      <c r="Q293" s="72"/>
      <c r="R293" s="73"/>
      <c r="S293" s="71">
        <v>878.40000000000009</v>
      </c>
      <c r="T293" s="72">
        <v>306</v>
      </c>
      <c r="U293" s="72">
        <v>289</v>
      </c>
      <c r="V293" s="72">
        <v>286</v>
      </c>
      <c r="W293" s="72">
        <v>301</v>
      </c>
      <c r="X293" s="73">
        <v>282</v>
      </c>
      <c r="Y293" s="71"/>
      <c r="Z293" s="72"/>
      <c r="AA293" s="72"/>
      <c r="AB293" s="72"/>
      <c r="AC293" s="72"/>
      <c r="AD293" s="73"/>
      <c r="AE293" s="71"/>
      <c r="AF293" s="72"/>
      <c r="AG293" s="72"/>
      <c r="AH293" s="72"/>
      <c r="AI293" s="72"/>
      <c r="AJ293" s="73"/>
      <c r="AK293" s="71"/>
      <c r="AL293" s="72"/>
      <c r="AM293" s="72"/>
      <c r="AN293" s="72"/>
      <c r="AO293" s="72"/>
      <c r="AP293" s="73"/>
      <c r="AQ293" s="71"/>
      <c r="AR293" s="72"/>
      <c r="AS293" s="72"/>
      <c r="AT293" s="72"/>
      <c r="AU293" s="72"/>
      <c r="AV293" s="73"/>
      <c r="AW293" s="75">
        <v>-0.4127898488206827</v>
      </c>
      <c r="AX293" s="76">
        <v>4.0767974940603358</v>
      </c>
      <c r="AY293" s="76">
        <v>-1.7052468111652286</v>
      </c>
      <c r="AZ293" s="76">
        <v>-2.7256075709109262</v>
      </c>
      <c r="BA293" s="76">
        <v>2.3761962278175286</v>
      </c>
      <c r="BB293" s="77">
        <v>-4.0860885839051786</v>
      </c>
      <c r="BC293" s="65"/>
      <c r="BD293" s="78"/>
      <c r="BE293" s="78"/>
      <c r="BF293" s="78"/>
      <c r="BG293" s="78"/>
      <c r="BH293" s="70"/>
      <c r="BI293" s="65"/>
      <c r="BJ293" s="78"/>
      <c r="BK293" s="78"/>
      <c r="BL293" s="78"/>
      <c r="BM293" s="78"/>
      <c r="BN293" s="70"/>
      <c r="BO293" s="65"/>
      <c r="BP293" s="78"/>
      <c r="BQ293" s="78"/>
      <c r="BR293" s="78"/>
      <c r="BS293" s="78"/>
      <c r="BT293" s="70"/>
      <c r="BU293" s="65"/>
      <c r="BV293" s="78"/>
      <c r="BW293" s="78"/>
      <c r="BX293" s="78"/>
      <c r="BY293" s="78"/>
      <c r="BZ293" s="70"/>
      <c r="CA293" s="80"/>
      <c r="CB293" s="78"/>
      <c r="CC293" s="78"/>
      <c r="CD293" s="78"/>
      <c r="CE293" s="78"/>
      <c r="CF293" s="70"/>
    </row>
    <row r="294" spans="1:84" ht="12" customHeight="1">
      <c r="A294" s="2"/>
      <c r="B294" s="64">
        <v>282</v>
      </c>
      <c r="C294" s="65">
        <v>10</v>
      </c>
      <c r="D294" s="66" t="s">
        <v>16</v>
      </c>
      <c r="E294" s="69" t="s">
        <v>139</v>
      </c>
      <c r="F294" s="70">
        <v>2</v>
      </c>
      <c r="G294" s="71">
        <v>882.04097560975606</v>
      </c>
      <c r="H294" s="72">
        <v>441.02048780487803</v>
      </c>
      <c r="I294" s="72"/>
      <c r="J294" s="72"/>
      <c r="K294" s="72"/>
      <c r="L294" s="73"/>
      <c r="M294" s="71">
        <v>882.04097560975617</v>
      </c>
      <c r="N294" s="72">
        <v>882.04097560975617</v>
      </c>
      <c r="O294" s="72"/>
      <c r="P294" s="72"/>
      <c r="Q294" s="72"/>
      <c r="R294" s="73"/>
      <c r="S294" s="71">
        <v>870.4</v>
      </c>
      <c r="T294" s="72">
        <v>451</v>
      </c>
      <c r="U294" s="72">
        <v>420</v>
      </c>
      <c r="V294" s="72">
        <v>444</v>
      </c>
      <c r="W294" s="72">
        <v>439</v>
      </c>
      <c r="X294" s="73">
        <v>422</v>
      </c>
      <c r="Y294" s="71"/>
      <c r="Z294" s="72"/>
      <c r="AA294" s="72"/>
      <c r="AB294" s="72"/>
      <c r="AC294" s="72"/>
      <c r="AD294" s="73"/>
      <c r="AE294" s="71"/>
      <c r="AF294" s="72"/>
      <c r="AG294" s="72"/>
      <c r="AH294" s="72"/>
      <c r="AI294" s="72"/>
      <c r="AJ294" s="73"/>
      <c r="AK294" s="71"/>
      <c r="AL294" s="72"/>
      <c r="AM294" s="72"/>
      <c r="AN294" s="72"/>
      <c r="AO294" s="72"/>
      <c r="AP294" s="73"/>
      <c r="AQ294" s="71"/>
      <c r="AR294" s="72"/>
      <c r="AS294" s="72"/>
      <c r="AT294" s="72"/>
      <c r="AU294" s="72"/>
      <c r="AV294" s="73"/>
      <c r="AW294" s="75">
        <v>-1.3197771908168621</v>
      </c>
      <c r="AX294" s="76">
        <v>2.2628228100679992</v>
      </c>
      <c r="AY294" s="76">
        <v>-4.7663290904022997</v>
      </c>
      <c r="AZ294" s="76">
        <v>0.67559496157472143</v>
      </c>
      <c r="BA294" s="76">
        <v>-0.45813921592049445</v>
      </c>
      <c r="BB294" s="77">
        <v>-4.3128354194042151</v>
      </c>
      <c r="BC294" s="65"/>
      <c r="BD294" s="78"/>
      <c r="BE294" s="78"/>
      <c r="BF294" s="78"/>
      <c r="BG294" s="78"/>
      <c r="BH294" s="70"/>
      <c r="BI294" s="65"/>
      <c r="BJ294" s="78"/>
      <c r="BK294" s="78"/>
      <c r="BL294" s="78"/>
      <c r="BM294" s="78"/>
      <c r="BN294" s="70"/>
      <c r="BO294" s="65"/>
      <c r="BP294" s="78"/>
      <c r="BQ294" s="78"/>
      <c r="BR294" s="78"/>
      <c r="BS294" s="78"/>
      <c r="BT294" s="70"/>
      <c r="BU294" s="65"/>
      <c r="BV294" s="78"/>
      <c r="BW294" s="78"/>
      <c r="BX294" s="78"/>
      <c r="BY294" s="78"/>
      <c r="BZ294" s="70"/>
      <c r="CA294" s="80"/>
      <c r="CB294" s="78"/>
      <c r="CC294" s="78"/>
      <c r="CD294" s="78"/>
      <c r="CE294" s="78"/>
      <c r="CF294" s="70"/>
    </row>
    <row r="295" spans="1:84" ht="12" customHeight="1">
      <c r="A295" s="2"/>
      <c r="B295" s="64">
        <v>283</v>
      </c>
      <c r="C295" s="65">
        <v>10</v>
      </c>
      <c r="D295" s="66" t="s">
        <v>16</v>
      </c>
      <c r="E295" s="69" t="s">
        <v>150</v>
      </c>
      <c r="F295" s="70">
        <v>3</v>
      </c>
      <c r="G295" s="71">
        <v>630.0292682926829</v>
      </c>
      <c r="H295" s="72">
        <v>210.00975609756097</v>
      </c>
      <c r="I295" s="72"/>
      <c r="J295" s="72"/>
      <c r="K295" s="72"/>
      <c r="L295" s="73"/>
      <c r="M295" s="71">
        <v>420.01951219512193</v>
      </c>
      <c r="N295" s="72">
        <v>420.01951219512193</v>
      </c>
      <c r="O295" s="72"/>
      <c r="P295" s="72"/>
      <c r="Q295" s="72"/>
      <c r="R295" s="73"/>
      <c r="S295" s="71">
        <v>633</v>
      </c>
      <c r="T295" s="72">
        <v>203</v>
      </c>
      <c r="U295" s="72">
        <v>216</v>
      </c>
      <c r="V295" s="72">
        <v>217</v>
      </c>
      <c r="W295" s="72">
        <v>209</v>
      </c>
      <c r="X295" s="73">
        <v>210</v>
      </c>
      <c r="Y295" s="71"/>
      <c r="Z295" s="72"/>
      <c r="AA295" s="72"/>
      <c r="AB295" s="72"/>
      <c r="AC295" s="72"/>
      <c r="AD295" s="73"/>
      <c r="AE295" s="71"/>
      <c r="AF295" s="72"/>
      <c r="AG295" s="72"/>
      <c r="AH295" s="72"/>
      <c r="AI295" s="72"/>
      <c r="AJ295" s="73"/>
      <c r="AK295" s="71"/>
      <c r="AL295" s="72"/>
      <c r="AM295" s="72"/>
      <c r="AN295" s="72"/>
      <c r="AO295" s="72"/>
      <c r="AP295" s="73"/>
      <c r="AQ295" s="71"/>
      <c r="AR295" s="72"/>
      <c r="AS295" s="72"/>
      <c r="AT295" s="72"/>
      <c r="AU295" s="72"/>
      <c r="AV295" s="73"/>
      <c r="AW295" s="75">
        <v>0.47152280962556858</v>
      </c>
      <c r="AX295" s="76">
        <v>-3.3378240267583292</v>
      </c>
      <c r="AY295" s="76">
        <v>2.8523645823655075</v>
      </c>
      <c r="AZ295" s="76">
        <v>3.3285329369135086</v>
      </c>
      <c r="BA295" s="76">
        <v>-0.48081389947040032</v>
      </c>
      <c r="BB295" s="77">
        <v>-4.6455449224103162E-3</v>
      </c>
      <c r="BC295" s="65"/>
      <c r="BD295" s="78"/>
      <c r="BE295" s="78"/>
      <c r="BF295" s="78"/>
      <c r="BG295" s="78"/>
      <c r="BH295" s="70"/>
      <c r="BI295" s="65"/>
      <c r="BJ295" s="78"/>
      <c r="BK295" s="78"/>
      <c r="BL295" s="78"/>
      <c r="BM295" s="78"/>
      <c r="BN295" s="70"/>
      <c r="BO295" s="65"/>
      <c r="BP295" s="78"/>
      <c r="BQ295" s="78"/>
      <c r="BR295" s="78"/>
      <c r="BS295" s="78"/>
      <c r="BT295" s="70"/>
      <c r="BU295" s="65"/>
      <c r="BV295" s="78"/>
      <c r="BW295" s="78"/>
      <c r="BX295" s="78"/>
      <c r="BY295" s="78"/>
      <c r="BZ295" s="70"/>
      <c r="CA295" s="80"/>
      <c r="CB295" s="78"/>
      <c r="CC295" s="78"/>
      <c r="CD295" s="78"/>
      <c r="CE295" s="78"/>
      <c r="CF295" s="70"/>
    </row>
    <row r="296" spans="1:84" ht="12" customHeight="1">
      <c r="A296" s="2"/>
      <c r="B296" s="64">
        <v>284</v>
      </c>
      <c r="C296" s="65">
        <v>10</v>
      </c>
      <c r="D296" s="66" t="s">
        <v>16</v>
      </c>
      <c r="E296" s="69" t="s">
        <v>151</v>
      </c>
      <c r="F296" s="70">
        <v>2</v>
      </c>
      <c r="G296" s="71">
        <v>630.0292682926829</v>
      </c>
      <c r="H296" s="72">
        <v>315.01463414634145</v>
      </c>
      <c r="I296" s="72"/>
      <c r="J296" s="72"/>
      <c r="K296" s="72"/>
      <c r="L296" s="73"/>
      <c r="M296" s="71">
        <v>630.0292682926829</v>
      </c>
      <c r="N296" s="72">
        <v>630.0292682926829</v>
      </c>
      <c r="O296" s="72"/>
      <c r="P296" s="72"/>
      <c r="Q296" s="72"/>
      <c r="R296" s="73"/>
      <c r="S296" s="71">
        <v>614.4</v>
      </c>
      <c r="T296" s="72">
        <v>306</v>
      </c>
      <c r="U296" s="72">
        <v>315</v>
      </c>
      <c r="V296" s="72">
        <v>303</v>
      </c>
      <c r="W296" s="72">
        <v>307</v>
      </c>
      <c r="X296" s="73">
        <v>305</v>
      </c>
      <c r="Y296" s="71"/>
      <c r="Z296" s="72"/>
      <c r="AA296" s="72"/>
      <c r="AB296" s="72"/>
      <c r="AC296" s="72"/>
      <c r="AD296" s="73"/>
      <c r="AE296" s="71"/>
      <c r="AF296" s="72"/>
      <c r="AG296" s="72"/>
      <c r="AH296" s="72"/>
      <c r="AI296" s="72"/>
      <c r="AJ296" s="73"/>
      <c r="AK296" s="71"/>
      <c r="AL296" s="72"/>
      <c r="AM296" s="72"/>
      <c r="AN296" s="72"/>
      <c r="AO296" s="72"/>
      <c r="AP296" s="73"/>
      <c r="AQ296" s="71"/>
      <c r="AR296" s="72"/>
      <c r="AS296" s="72"/>
      <c r="AT296" s="72"/>
      <c r="AU296" s="72"/>
      <c r="AV296" s="73"/>
      <c r="AW296" s="75">
        <v>-2.4807209885719606</v>
      </c>
      <c r="AX296" s="76">
        <v>-2.8616556722103503</v>
      </c>
      <c r="AY296" s="76">
        <v>-4.6455449224103162E-3</v>
      </c>
      <c r="AZ296" s="76">
        <v>-3.8139923813063192</v>
      </c>
      <c r="BA296" s="76">
        <v>-2.5442101025116903</v>
      </c>
      <c r="BB296" s="77">
        <v>-3.1791012419090103</v>
      </c>
      <c r="BC296" s="65"/>
      <c r="BD296" s="78"/>
      <c r="BE296" s="78"/>
      <c r="BF296" s="78"/>
      <c r="BG296" s="78"/>
      <c r="BH296" s="70"/>
      <c r="BI296" s="65"/>
      <c r="BJ296" s="78"/>
      <c r="BK296" s="78"/>
      <c r="BL296" s="78"/>
      <c r="BM296" s="78"/>
      <c r="BN296" s="70"/>
      <c r="BO296" s="65"/>
      <c r="BP296" s="78"/>
      <c r="BQ296" s="78"/>
      <c r="BR296" s="78"/>
      <c r="BS296" s="78"/>
      <c r="BT296" s="70"/>
      <c r="BU296" s="65"/>
      <c r="BV296" s="78"/>
      <c r="BW296" s="78"/>
      <c r="BX296" s="78"/>
      <c r="BY296" s="78"/>
      <c r="BZ296" s="70"/>
      <c r="CA296" s="80"/>
      <c r="CB296" s="78"/>
      <c r="CC296" s="78"/>
      <c r="CD296" s="78"/>
      <c r="CE296" s="78"/>
      <c r="CF296" s="70"/>
    </row>
    <row r="297" spans="1:84" ht="12" customHeight="1">
      <c r="A297" s="2"/>
      <c r="B297" s="64">
        <v>285</v>
      </c>
      <c r="C297" s="65">
        <v>10</v>
      </c>
      <c r="D297" s="66" t="s">
        <v>16</v>
      </c>
      <c r="E297" s="69" t="s">
        <v>163</v>
      </c>
      <c r="F297" s="70">
        <v>2</v>
      </c>
      <c r="G297" s="71">
        <v>588.02731707317071</v>
      </c>
      <c r="H297" s="72">
        <v>294.01365853658535</v>
      </c>
      <c r="I297" s="72"/>
      <c r="J297" s="72"/>
      <c r="K297" s="72"/>
      <c r="L297" s="73"/>
      <c r="M297" s="71">
        <v>588.02731707317071</v>
      </c>
      <c r="N297" s="72">
        <v>588.02731707317071</v>
      </c>
      <c r="O297" s="72"/>
      <c r="P297" s="72"/>
      <c r="Q297" s="72"/>
      <c r="R297" s="73"/>
      <c r="S297" s="71">
        <v>590.4</v>
      </c>
      <c r="T297" s="72">
        <v>294</v>
      </c>
      <c r="U297" s="72">
        <v>289</v>
      </c>
      <c r="V297" s="72">
        <v>303</v>
      </c>
      <c r="W297" s="72">
        <v>300</v>
      </c>
      <c r="X297" s="73">
        <v>290</v>
      </c>
      <c r="Y297" s="71"/>
      <c r="Z297" s="72"/>
      <c r="AA297" s="72"/>
      <c r="AB297" s="72"/>
      <c r="AC297" s="72"/>
      <c r="AD297" s="73"/>
      <c r="AE297" s="71"/>
      <c r="AF297" s="72"/>
      <c r="AG297" s="72"/>
      <c r="AH297" s="72"/>
      <c r="AI297" s="72"/>
      <c r="AJ297" s="73"/>
      <c r="AK297" s="71"/>
      <c r="AL297" s="72"/>
      <c r="AM297" s="72"/>
      <c r="AN297" s="72"/>
      <c r="AO297" s="72"/>
      <c r="AP297" s="73"/>
      <c r="AQ297" s="71"/>
      <c r="AR297" s="72"/>
      <c r="AS297" s="72"/>
      <c r="AT297" s="72"/>
      <c r="AU297" s="72"/>
      <c r="AV297" s="73"/>
      <c r="AW297" s="75">
        <v>0.40349875897585097</v>
      </c>
      <c r="AX297" s="76">
        <v>-4.6455449224103162E-3</v>
      </c>
      <c r="AY297" s="76">
        <v>-1.7052468111652286</v>
      </c>
      <c r="AZ297" s="76">
        <v>3.0564367343146603</v>
      </c>
      <c r="BA297" s="76">
        <v>2.0360759745689627</v>
      </c>
      <c r="BB297" s="77">
        <v>-1.3651265579166627</v>
      </c>
      <c r="BC297" s="65"/>
      <c r="BD297" s="78"/>
      <c r="BE297" s="78"/>
      <c r="BF297" s="78"/>
      <c r="BG297" s="78"/>
      <c r="BH297" s="70"/>
      <c r="BI297" s="65"/>
      <c r="BJ297" s="78"/>
      <c r="BK297" s="78"/>
      <c r="BL297" s="78"/>
      <c r="BM297" s="78"/>
      <c r="BN297" s="70"/>
      <c r="BO297" s="65"/>
      <c r="BP297" s="78"/>
      <c r="BQ297" s="78"/>
      <c r="BR297" s="78"/>
      <c r="BS297" s="78"/>
      <c r="BT297" s="70"/>
      <c r="BU297" s="65"/>
      <c r="BV297" s="78"/>
      <c r="BW297" s="78"/>
      <c r="BX297" s="78"/>
      <c r="BY297" s="78"/>
      <c r="BZ297" s="70"/>
      <c r="CA297" s="80"/>
      <c r="CB297" s="78"/>
      <c r="CC297" s="78"/>
      <c r="CD297" s="78"/>
      <c r="CE297" s="78"/>
      <c r="CF297" s="70"/>
    </row>
    <row r="298" spans="1:84" ht="12" customHeight="1">
      <c r="A298" s="2"/>
      <c r="B298" s="64">
        <v>286</v>
      </c>
      <c r="C298" s="65">
        <v>10</v>
      </c>
      <c r="D298" s="66" t="s">
        <v>16</v>
      </c>
      <c r="E298" s="69" t="s">
        <v>164</v>
      </c>
      <c r="F298" s="70">
        <v>3</v>
      </c>
      <c r="G298" s="71">
        <v>882.04097560975606</v>
      </c>
      <c r="H298" s="72">
        <v>294.01365853658535</v>
      </c>
      <c r="I298" s="72"/>
      <c r="J298" s="72"/>
      <c r="K298" s="72"/>
      <c r="L298" s="73"/>
      <c r="M298" s="71">
        <v>588.02731707317071</v>
      </c>
      <c r="N298" s="72">
        <v>588.02731707317071</v>
      </c>
      <c r="O298" s="72"/>
      <c r="P298" s="72"/>
      <c r="Q298" s="72"/>
      <c r="R298" s="73"/>
      <c r="S298" s="71">
        <v>878.40000000000009</v>
      </c>
      <c r="T298" s="72">
        <v>306</v>
      </c>
      <c r="U298" s="72">
        <v>289</v>
      </c>
      <c r="V298" s="72">
        <v>286</v>
      </c>
      <c r="W298" s="72">
        <v>301</v>
      </c>
      <c r="X298" s="73">
        <v>282</v>
      </c>
      <c r="Y298" s="71"/>
      <c r="Z298" s="72"/>
      <c r="AA298" s="72"/>
      <c r="AB298" s="72"/>
      <c r="AC298" s="72"/>
      <c r="AD298" s="73"/>
      <c r="AE298" s="71"/>
      <c r="AF298" s="72"/>
      <c r="AG298" s="72"/>
      <c r="AH298" s="72"/>
      <c r="AI298" s="72"/>
      <c r="AJ298" s="73"/>
      <c r="AK298" s="71"/>
      <c r="AL298" s="72"/>
      <c r="AM298" s="72"/>
      <c r="AN298" s="72"/>
      <c r="AO298" s="72"/>
      <c r="AP298" s="73"/>
      <c r="AQ298" s="71"/>
      <c r="AR298" s="72"/>
      <c r="AS298" s="72"/>
      <c r="AT298" s="72"/>
      <c r="AU298" s="72"/>
      <c r="AV298" s="73"/>
      <c r="AW298" s="75">
        <v>-0.4127898488206827</v>
      </c>
      <c r="AX298" s="76">
        <v>4.0767974940603358</v>
      </c>
      <c r="AY298" s="76">
        <v>-1.7052468111652286</v>
      </c>
      <c r="AZ298" s="76">
        <v>-2.7256075709109262</v>
      </c>
      <c r="BA298" s="76">
        <v>2.3761962278175286</v>
      </c>
      <c r="BB298" s="77">
        <v>-4.0860885839051786</v>
      </c>
      <c r="BC298" s="65"/>
      <c r="BD298" s="78"/>
      <c r="BE298" s="78"/>
      <c r="BF298" s="78"/>
      <c r="BG298" s="78"/>
      <c r="BH298" s="70"/>
      <c r="BI298" s="65"/>
      <c r="BJ298" s="78"/>
      <c r="BK298" s="78"/>
      <c r="BL298" s="78"/>
      <c r="BM298" s="78"/>
      <c r="BN298" s="70"/>
      <c r="BO298" s="65"/>
      <c r="BP298" s="78"/>
      <c r="BQ298" s="78"/>
      <c r="BR298" s="78"/>
      <c r="BS298" s="78"/>
      <c r="BT298" s="70"/>
      <c r="BU298" s="65"/>
      <c r="BV298" s="78"/>
      <c r="BW298" s="78"/>
      <c r="BX298" s="78"/>
      <c r="BY298" s="78"/>
      <c r="BZ298" s="70"/>
      <c r="CA298" s="80"/>
      <c r="CB298" s="78"/>
      <c r="CC298" s="78"/>
      <c r="CD298" s="78"/>
      <c r="CE298" s="78"/>
      <c r="CF298" s="70"/>
    </row>
    <row r="299" spans="1:84" ht="12" customHeight="1">
      <c r="A299" s="2"/>
      <c r="B299" s="64">
        <v>287</v>
      </c>
      <c r="C299" s="65">
        <v>10</v>
      </c>
      <c r="D299" s="66" t="s">
        <v>16</v>
      </c>
      <c r="E299" s="69" t="s">
        <v>165</v>
      </c>
      <c r="F299" s="70">
        <v>2</v>
      </c>
      <c r="G299" s="71">
        <v>882.04097560975606</v>
      </c>
      <c r="H299" s="72">
        <v>441.02048780487803</v>
      </c>
      <c r="I299" s="72"/>
      <c r="J299" s="72"/>
      <c r="K299" s="72"/>
      <c r="L299" s="73"/>
      <c r="M299" s="71">
        <v>882.04097560975617</v>
      </c>
      <c r="N299" s="72">
        <v>882.04097560975617</v>
      </c>
      <c r="O299" s="72"/>
      <c r="P299" s="72"/>
      <c r="Q299" s="72"/>
      <c r="R299" s="73"/>
      <c r="S299" s="71">
        <v>870.4</v>
      </c>
      <c r="T299" s="72">
        <v>451</v>
      </c>
      <c r="U299" s="72">
        <v>420</v>
      </c>
      <c r="V299" s="72">
        <v>444</v>
      </c>
      <c r="W299" s="72">
        <v>439</v>
      </c>
      <c r="X299" s="73">
        <v>422</v>
      </c>
      <c r="Y299" s="71"/>
      <c r="Z299" s="72"/>
      <c r="AA299" s="72"/>
      <c r="AB299" s="72"/>
      <c r="AC299" s="72"/>
      <c r="AD299" s="73"/>
      <c r="AE299" s="71"/>
      <c r="AF299" s="72"/>
      <c r="AG299" s="72"/>
      <c r="AH299" s="72"/>
      <c r="AI299" s="72"/>
      <c r="AJ299" s="73"/>
      <c r="AK299" s="71"/>
      <c r="AL299" s="72"/>
      <c r="AM299" s="72"/>
      <c r="AN299" s="72"/>
      <c r="AO299" s="72"/>
      <c r="AP299" s="73"/>
      <c r="AQ299" s="71"/>
      <c r="AR299" s="72"/>
      <c r="AS299" s="72"/>
      <c r="AT299" s="72"/>
      <c r="AU299" s="72"/>
      <c r="AV299" s="73"/>
      <c r="AW299" s="75">
        <v>-1.3197771908168621</v>
      </c>
      <c r="AX299" s="76">
        <v>2.2628228100679992</v>
      </c>
      <c r="AY299" s="76">
        <v>-4.7663290904022997</v>
      </c>
      <c r="AZ299" s="76">
        <v>0.67559496157472143</v>
      </c>
      <c r="BA299" s="76">
        <v>-0.45813921592049445</v>
      </c>
      <c r="BB299" s="77">
        <v>-4.3128354194042151</v>
      </c>
      <c r="BC299" s="65"/>
      <c r="BD299" s="78"/>
      <c r="BE299" s="78"/>
      <c r="BF299" s="78"/>
      <c r="BG299" s="78"/>
      <c r="BH299" s="70"/>
      <c r="BI299" s="65"/>
      <c r="BJ299" s="78"/>
      <c r="BK299" s="78"/>
      <c r="BL299" s="78"/>
      <c r="BM299" s="78"/>
      <c r="BN299" s="70"/>
      <c r="BO299" s="65"/>
      <c r="BP299" s="78"/>
      <c r="BQ299" s="78"/>
      <c r="BR299" s="78"/>
      <c r="BS299" s="78"/>
      <c r="BT299" s="70"/>
      <c r="BU299" s="65"/>
      <c r="BV299" s="78"/>
      <c r="BW299" s="78"/>
      <c r="BX299" s="78"/>
      <c r="BY299" s="78"/>
      <c r="BZ299" s="70"/>
      <c r="CA299" s="80"/>
      <c r="CB299" s="78"/>
      <c r="CC299" s="78"/>
      <c r="CD299" s="78"/>
      <c r="CE299" s="78"/>
      <c r="CF299" s="70"/>
    </row>
    <row r="300" spans="1:84" ht="12" customHeight="1">
      <c r="A300" s="2"/>
      <c r="B300" s="64">
        <v>288</v>
      </c>
      <c r="C300" s="65">
        <v>10</v>
      </c>
      <c r="D300" s="66" t="s">
        <v>16</v>
      </c>
      <c r="E300" s="69" t="s">
        <v>146</v>
      </c>
      <c r="F300" s="70">
        <v>3</v>
      </c>
      <c r="G300" s="71">
        <v>630.0292682926829</v>
      </c>
      <c r="H300" s="72">
        <v>210.00975609756097</v>
      </c>
      <c r="I300" s="72"/>
      <c r="J300" s="72"/>
      <c r="K300" s="72"/>
      <c r="L300" s="73"/>
      <c r="M300" s="71">
        <v>420.01951219512193</v>
      </c>
      <c r="N300" s="72">
        <v>420.01951219512193</v>
      </c>
      <c r="O300" s="72"/>
      <c r="P300" s="72"/>
      <c r="Q300" s="72"/>
      <c r="R300" s="73"/>
      <c r="S300" s="71">
        <v>633</v>
      </c>
      <c r="T300" s="72">
        <v>203</v>
      </c>
      <c r="U300" s="72">
        <v>216</v>
      </c>
      <c r="V300" s="72">
        <v>217</v>
      </c>
      <c r="W300" s="72">
        <v>209</v>
      </c>
      <c r="X300" s="73">
        <v>210</v>
      </c>
      <c r="Y300" s="71"/>
      <c r="Z300" s="72"/>
      <c r="AA300" s="72"/>
      <c r="AB300" s="72"/>
      <c r="AC300" s="72"/>
      <c r="AD300" s="73"/>
      <c r="AE300" s="71"/>
      <c r="AF300" s="72"/>
      <c r="AG300" s="72"/>
      <c r="AH300" s="72"/>
      <c r="AI300" s="72"/>
      <c r="AJ300" s="73"/>
      <c r="AK300" s="71"/>
      <c r="AL300" s="72"/>
      <c r="AM300" s="72"/>
      <c r="AN300" s="72"/>
      <c r="AO300" s="72"/>
      <c r="AP300" s="73"/>
      <c r="AQ300" s="71"/>
      <c r="AR300" s="72"/>
      <c r="AS300" s="72"/>
      <c r="AT300" s="72"/>
      <c r="AU300" s="72"/>
      <c r="AV300" s="73"/>
      <c r="AW300" s="75">
        <v>0.47152280962556858</v>
      </c>
      <c r="AX300" s="76">
        <v>-3.3378240267583292</v>
      </c>
      <c r="AY300" s="76">
        <v>2.8523645823655075</v>
      </c>
      <c r="AZ300" s="76">
        <v>3.3285329369135086</v>
      </c>
      <c r="BA300" s="76">
        <v>-0.48081389947040032</v>
      </c>
      <c r="BB300" s="77">
        <v>-4.6455449224103162E-3</v>
      </c>
      <c r="BC300" s="65"/>
      <c r="BD300" s="78"/>
      <c r="BE300" s="78"/>
      <c r="BF300" s="78"/>
      <c r="BG300" s="78"/>
      <c r="BH300" s="70"/>
      <c r="BI300" s="65"/>
      <c r="BJ300" s="78"/>
      <c r="BK300" s="78"/>
      <c r="BL300" s="78"/>
      <c r="BM300" s="78"/>
      <c r="BN300" s="70"/>
      <c r="BO300" s="65"/>
      <c r="BP300" s="78"/>
      <c r="BQ300" s="78"/>
      <c r="BR300" s="78"/>
      <c r="BS300" s="78"/>
      <c r="BT300" s="70"/>
      <c r="BU300" s="65"/>
      <c r="BV300" s="78"/>
      <c r="BW300" s="78"/>
      <c r="BX300" s="78"/>
      <c r="BY300" s="78"/>
      <c r="BZ300" s="70"/>
      <c r="CA300" s="80"/>
      <c r="CB300" s="78"/>
      <c r="CC300" s="78"/>
      <c r="CD300" s="78"/>
      <c r="CE300" s="78"/>
      <c r="CF300" s="70"/>
    </row>
    <row r="301" spans="1:84" ht="12" customHeight="1">
      <c r="A301" s="2"/>
      <c r="B301" s="64">
        <v>289</v>
      </c>
      <c r="C301" s="65">
        <v>10</v>
      </c>
      <c r="D301" s="66" t="s">
        <v>16</v>
      </c>
      <c r="E301" s="69" t="s">
        <v>111</v>
      </c>
      <c r="F301" s="70">
        <v>2</v>
      </c>
      <c r="G301" s="71">
        <v>630.0292682926829</v>
      </c>
      <c r="H301" s="72">
        <v>315.01463414634145</v>
      </c>
      <c r="I301" s="72"/>
      <c r="J301" s="72"/>
      <c r="K301" s="72"/>
      <c r="L301" s="73"/>
      <c r="M301" s="71">
        <v>630.0292682926829</v>
      </c>
      <c r="N301" s="72">
        <v>630.0292682926829</v>
      </c>
      <c r="O301" s="72"/>
      <c r="P301" s="72"/>
      <c r="Q301" s="72"/>
      <c r="R301" s="73"/>
      <c r="S301" s="71">
        <v>614.4</v>
      </c>
      <c r="T301" s="72">
        <v>306</v>
      </c>
      <c r="U301" s="72">
        <v>315</v>
      </c>
      <c r="V301" s="72">
        <v>303</v>
      </c>
      <c r="W301" s="72">
        <v>307</v>
      </c>
      <c r="X301" s="73">
        <v>305</v>
      </c>
      <c r="Y301" s="71"/>
      <c r="Z301" s="72"/>
      <c r="AA301" s="72"/>
      <c r="AB301" s="72"/>
      <c r="AC301" s="72"/>
      <c r="AD301" s="73"/>
      <c r="AE301" s="71"/>
      <c r="AF301" s="72"/>
      <c r="AG301" s="72"/>
      <c r="AH301" s="72"/>
      <c r="AI301" s="72"/>
      <c r="AJ301" s="73"/>
      <c r="AK301" s="71"/>
      <c r="AL301" s="72"/>
      <c r="AM301" s="72"/>
      <c r="AN301" s="72"/>
      <c r="AO301" s="72"/>
      <c r="AP301" s="73"/>
      <c r="AQ301" s="71"/>
      <c r="AR301" s="72"/>
      <c r="AS301" s="72"/>
      <c r="AT301" s="72"/>
      <c r="AU301" s="72"/>
      <c r="AV301" s="73"/>
      <c r="AW301" s="75">
        <v>-2.4807209885719606</v>
      </c>
      <c r="AX301" s="76">
        <v>-2.8616556722103503</v>
      </c>
      <c r="AY301" s="76">
        <v>-4.6455449224103162E-3</v>
      </c>
      <c r="AZ301" s="76">
        <v>-3.8139923813063192</v>
      </c>
      <c r="BA301" s="76">
        <v>-2.5442101025116903</v>
      </c>
      <c r="BB301" s="77">
        <v>-3.1791012419090103</v>
      </c>
      <c r="BC301" s="65"/>
      <c r="BD301" s="78"/>
      <c r="BE301" s="78"/>
      <c r="BF301" s="78"/>
      <c r="BG301" s="78"/>
      <c r="BH301" s="70"/>
      <c r="BI301" s="65"/>
      <c r="BJ301" s="78"/>
      <c r="BK301" s="78"/>
      <c r="BL301" s="78"/>
      <c r="BM301" s="78"/>
      <c r="BN301" s="70"/>
      <c r="BO301" s="65"/>
      <c r="BP301" s="78"/>
      <c r="BQ301" s="78"/>
      <c r="BR301" s="78"/>
      <c r="BS301" s="78"/>
      <c r="BT301" s="70"/>
      <c r="BU301" s="65"/>
      <c r="BV301" s="78"/>
      <c r="BW301" s="78"/>
      <c r="BX301" s="78"/>
      <c r="BY301" s="78"/>
      <c r="BZ301" s="70"/>
      <c r="CA301" s="80"/>
      <c r="CB301" s="78"/>
      <c r="CC301" s="78"/>
      <c r="CD301" s="78"/>
      <c r="CE301" s="78"/>
      <c r="CF301" s="70"/>
    </row>
    <row r="302" spans="1:84" ht="12" customHeight="1">
      <c r="A302" s="2"/>
      <c r="B302" s="64">
        <v>290</v>
      </c>
      <c r="C302" s="65">
        <v>10</v>
      </c>
      <c r="D302" s="66" t="s">
        <v>16</v>
      </c>
      <c r="E302" s="69" t="s">
        <v>179</v>
      </c>
      <c r="F302" s="70">
        <v>2</v>
      </c>
      <c r="G302" s="71">
        <v>588.02731707317071</v>
      </c>
      <c r="H302" s="72">
        <v>294.01365853658535</v>
      </c>
      <c r="I302" s="72"/>
      <c r="J302" s="72"/>
      <c r="K302" s="72"/>
      <c r="L302" s="73"/>
      <c r="M302" s="71">
        <v>588.02731707317071</v>
      </c>
      <c r="N302" s="72">
        <v>588.02731707317071</v>
      </c>
      <c r="O302" s="72"/>
      <c r="P302" s="72"/>
      <c r="Q302" s="72"/>
      <c r="R302" s="73"/>
      <c r="S302" s="71">
        <v>590.4</v>
      </c>
      <c r="T302" s="72">
        <v>294</v>
      </c>
      <c r="U302" s="72">
        <v>289</v>
      </c>
      <c r="V302" s="72">
        <v>303</v>
      </c>
      <c r="W302" s="72">
        <v>300</v>
      </c>
      <c r="X302" s="73">
        <v>290</v>
      </c>
      <c r="Y302" s="71"/>
      <c r="Z302" s="72"/>
      <c r="AA302" s="72"/>
      <c r="AB302" s="72"/>
      <c r="AC302" s="72"/>
      <c r="AD302" s="73"/>
      <c r="AE302" s="71"/>
      <c r="AF302" s="72"/>
      <c r="AG302" s="72"/>
      <c r="AH302" s="72"/>
      <c r="AI302" s="72"/>
      <c r="AJ302" s="73"/>
      <c r="AK302" s="71"/>
      <c r="AL302" s="72"/>
      <c r="AM302" s="72"/>
      <c r="AN302" s="72"/>
      <c r="AO302" s="72"/>
      <c r="AP302" s="73"/>
      <c r="AQ302" s="71"/>
      <c r="AR302" s="72"/>
      <c r="AS302" s="72"/>
      <c r="AT302" s="72"/>
      <c r="AU302" s="72"/>
      <c r="AV302" s="73"/>
      <c r="AW302" s="75">
        <v>0.40349875897585097</v>
      </c>
      <c r="AX302" s="76">
        <v>-4.6455449224103162E-3</v>
      </c>
      <c r="AY302" s="76">
        <v>-1.7052468111652286</v>
      </c>
      <c r="AZ302" s="76">
        <v>3.0564367343146603</v>
      </c>
      <c r="BA302" s="76">
        <v>2.0360759745689627</v>
      </c>
      <c r="BB302" s="77">
        <v>-1.3651265579166627</v>
      </c>
      <c r="BC302" s="65"/>
      <c r="BD302" s="78"/>
      <c r="BE302" s="78"/>
      <c r="BF302" s="78"/>
      <c r="BG302" s="78"/>
      <c r="BH302" s="70"/>
      <c r="BI302" s="65"/>
      <c r="BJ302" s="78"/>
      <c r="BK302" s="78"/>
      <c r="BL302" s="78"/>
      <c r="BM302" s="78"/>
      <c r="BN302" s="70"/>
      <c r="BO302" s="65"/>
      <c r="BP302" s="78"/>
      <c r="BQ302" s="78"/>
      <c r="BR302" s="78"/>
      <c r="BS302" s="78"/>
      <c r="BT302" s="70"/>
      <c r="BU302" s="65"/>
      <c r="BV302" s="78"/>
      <c r="BW302" s="78"/>
      <c r="BX302" s="78"/>
      <c r="BY302" s="78"/>
      <c r="BZ302" s="70"/>
      <c r="CA302" s="80"/>
      <c r="CB302" s="78"/>
      <c r="CC302" s="78"/>
      <c r="CD302" s="78"/>
      <c r="CE302" s="78"/>
      <c r="CF302" s="70"/>
    </row>
    <row r="303" spans="1:84" ht="12" customHeight="1">
      <c r="A303" s="2"/>
      <c r="B303" s="64">
        <v>291</v>
      </c>
      <c r="C303" s="65">
        <v>10</v>
      </c>
      <c r="D303" s="66" t="s">
        <v>16</v>
      </c>
      <c r="E303" s="69" t="s">
        <v>182</v>
      </c>
      <c r="F303" s="70">
        <v>3</v>
      </c>
      <c r="G303" s="71">
        <v>882.04097560975606</v>
      </c>
      <c r="H303" s="72">
        <v>294.01365853658535</v>
      </c>
      <c r="I303" s="72"/>
      <c r="J303" s="72"/>
      <c r="K303" s="72"/>
      <c r="L303" s="73"/>
      <c r="M303" s="71">
        <v>588.02731707317071</v>
      </c>
      <c r="N303" s="72">
        <v>588.02731707317071</v>
      </c>
      <c r="O303" s="72"/>
      <c r="P303" s="72"/>
      <c r="Q303" s="72"/>
      <c r="R303" s="73"/>
      <c r="S303" s="71">
        <v>878.40000000000009</v>
      </c>
      <c r="T303" s="72">
        <v>306</v>
      </c>
      <c r="U303" s="72">
        <v>289</v>
      </c>
      <c r="V303" s="72">
        <v>286</v>
      </c>
      <c r="W303" s="72">
        <v>301</v>
      </c>
      <c r="X303" s="73">
        <v>282</v>
      </c>
      <c r="Y303" s="71"/>
      <c r="Z303" s="72"/>
      <c r="AA303" s="72"/>
      <c r="AB303" s="72"/>
      <c r="AC303" s="72"/>
      <c r="AD303" s="73"/>
      <c r="AE303" s="71"/>
      <c r="AF303" s="72"/>
      <c r="AG303" s="72"/>
      <c r="AH303" s="72"/>
      <c r="AI303" s="72"/>
      <c r="AJ303" s="73"/>
      <c r="AK303" s="71"/>
      <c r="AL303" s="72"/>
      <c r="AM303" s="72"/>
      <c r="AN303" s="72"/>
      <c r="AO303" s="72"/>
      <c r="AP303" s="73"/>
      <c r="AQ303" s="71"/>
      <c r="AR303" s="72"/>
      <c r="AS303" s="72"/>
      <c r="AT303" s="72"/>
      <c r="AU303" s="72"/>
      <c r="AV303" s="73"/>
      <c r="AW303" s="75">
        <v>-0.4127898488206827</v>
      </c>
      <c r="AX303" s="76">
        <v>4.0767974940603358</v>
      </c>
      <c r="AY303" s="76">
        <v>-1.7052468111652286</v>
      </c>
      <c r="AZ303" s="76">
        <v>-2.7256075709109262</v>
      </c>
      <c r="BA303" s="76">
        <v>2.3761962278175286</v>
      </c>
      <c r="BB303" s="77">
        <v>-4.0860885839051786</v>
      </c>
      <c r="BC303" s="65"/>
      <c r="BD303" s="78"/>
      <c r="BE303" s="78"/>
      <c r="BF303" s="78"/>
      <c r="BG303" s="78"/>
      <c r="BH303" s="70"/>
      <c r="BI303" s="65"/>
      <c r="BJ303" s="78"/>
      <c r="BK303" s="78"/>
      <c r="BL303" s="78"/>
      <c r="BM303" s="78"/>
      <c r="BN303" s="70"/>
      <c r="BO303" s="65"/>
      <c r="BP303" s="78"/>
      <c r="BQ303" s="78"/>
      <c r="BR303" s="78"/>
      <c r="BS303" s="78"/>
      <c r="BT303" s="70"/>
      <c r="BU303" s="65"/>
      <c r="BV303" s="78"/>
      <c r="BW303" s="78"/>
      <c r="BX303" s="78"/>
      <c r="BY303" s="78"/>
      <c r="BZ303" s="70"/>
      <c r="CA303" s="80"/>
      <c r="CB303" s="78"/>
      <c r="CC303" s="78"/>
      <c r="CD303" s="78"/>
      <c r="CE303" s="78"/>
      <c r="CF303" s="70"/>
    </row>
    <row r="304" spans="1:84" ht="12" customHeight="1">
      <c r="A304" s="2"/>
      <c r="B304" s="64">
        <v>292</v>
      </c>
      <c r="C304" s="65">
        <v>10</v>
      </c>
      <c r="D304" s="66" t="s">
        <v>16</v>
      </c>
      <c r="E304" s="69" t="s">
        <v>145</v>
      </c>
      <c r="F304" s="70">
        <v>2</v>
      </c>
      <c r="G304" s="71">
        <v>882.04097560975606</v>
      </c>
      <c r="H304" s="72">
        <v>441.02048780487803</v>
      </c>
      <c r="I304" s="72"/>
      <c r="J304" s="72"/>
      <c r="K304" s="72"/>
      <c r="L304" s="73"/>
      <c r="M304" s="71">
        <v>882.04097560975617</v>
      </c>
      <c r="N304" s="72">
        <v>882.04097560975617</v>
      </c>
      <c r="O304" s="72"/>
      <c r="P304" s="72"/>
      <c r="Q304" s="72"/>
      <c r="R304" s="73"/>
      <c r="S304" s="71">
        <v>870.4</v>
      </c>
      <c r="T304" s="72">
        <v>451</v>
      </c>
      <c r="U304" s="72">
        <v>420</v>
      </c>
      <c r="V304" s="72">
        <v>444</v>
      </c>
      <c r="W304" s="72">
        <v>439</v>
      </c>
      <c r="X304" s="73">
        <v>422</v>
      </c>
      <c r="Y304" s="71"/>
      <c r="Z304" s="72"/>
      <c r="AA304" s="72"/>
      <c r="AB304" s="72"/>
      <c r="AC304" s="72"/>
      <c r="AD304" s="73"/>
      <c r="AE304" s="71"/>
      <c r="AF304" s="72"/>
      <c r="AG304" s="72"/>
      <c r="AH304" s="72"/>
      <c r="AI304" s="72"/>
      <c r="AJ304" s="73"/>
      <c r="AK304" s="71"/>
      <c r="AL304" s="72"/>
      <c r="AM304" s="72"/>
      <c r="AN304" s="72"/>
      <c r="AO304" s="72"/>
      <c r="AP304" s="73"/>
      <c r="AQ304" s="71"/>
      <c r="AR304" s="72"/>
      <c r="AS304" s="72"/>
      <c r="AT304" s="72"/>
      <c r="AU304" s="72"/>
      <c r="AV304" s="73"/>
      <c r="AW304" s="75">
        <v>-1.3197771908168621</v>
      </c>
      <c r="AX304" s="76">
        <v>2.2628228100679992</v>
      </c>
      <c r="AY304" s="76">
        <v>-4.7663290904022997</v>
      </c>
      <c r="AZ304" s="76">
        <v>0.67559496157472143</v>
      </c>
      <c r="BA304" s="76">
        <v>-0.45813921592049445</v>
      </c>
      <c r="BB304" s="77">
        <v>-4.3128354194042151</v>
      </c>
      <c r="BC304" s="65"/>
      <c r="BD304" s="78"/>
      <c r="BE304" s="78"/>
      <c r="BF304" s="78"/>
      <c r="BG304" s="78"/>
      <c r="BH304" s="70"/>
      <c r="BI304" s="65"/>
      <c r="BJ304" s="78"/>
      <c r="BK304" s="78"/>
      <c r="BL304" s="78"/>
      <c r="BM304" s="78"/>
      <c r="BN304" s="70"/>
      <c r="BO304" s="65"/>
      <c r="BP304" s="78"/>
      <c r="BQ304" s="78"/>
      <c r="BR304" s="78"/>
      <c r="BS304" s="78"/>
      <c r="BT304" s="70"/>
      <c r="BU304" s="65"/>
      <c r="BV304" s="78"/>
      <c r="BW304" s="78"/>
      <c r="BX304" s="78"/>
      <c r="BY304" s="78"/>
      <c r="BZ304" s="70"/>
      <c r="CA304" s="80"/>
      <c r="CB304" s="78"/>
      <c r="CC304" s="78"/>
      <c r="CD304" s="78"/>
      <c r="CE304" s="78"/>
      <c r="CF304" s="70"/>
    </row>
    <row r="305" spans="1:84" ht="12" customHeight="1">
      <c r="A305" s="2"/>
      <c r="B305" s="64">
        <v>293</v>
      </c>
      <c r="C305" s="65">
        <v>10</v>
      </c>
      <c r="D305" s="66" t="s">
        <v>17</v>
      </c>
      <c r="E305" s="69" t="s">
        <v>67</v>
      </c>
      <c r="F305" s="70">
        <v>2</v>
      </c>
      <c r="G305" s="71">
        <v>387.31707317073165</v>
      </c>
      <c r="H305" s="72">
        <v>193.65853658536582</v>
      </c>
      <c r="I305" s="72">
        <v>193.65853658536582</v>
      </c>
      <c r="J305" s="72">
        <v>0</v>
      </c>
      <c r="K305" s="72"/>
      <c r="L305" s="73"/>
      <c r="M305" s="71">
        <v>774.63414634146329</v>
      </c>
      <c r="N305" s="72">
        <v>387.31707317073165</v>
      </c>
      <c r="O305" s="72">
        <v>387.31707317073165</v>
      </c>
      <c r="P305" s="72">
        <v>0</v>
      </c>
      <c r="Q305" s="72"/>
      <c r="R305" s="73"/>
      <c r="S305" s="71">
        <v>198</v>
      </c>
      <c r="T305" s="72">
        <v>186</v>
      </c>
      <c r="U305" s="72">
        <v>224</v>
      </c>
      <c r="V305" s="72">
        <v>199</v>
      </c>
      <c r="W305" s="72">
        <v>190</v>
      </c>
      <c r="X305" s="73">
        <v>191</v>
      </c>
      <c r="Y305" s="71">
        <v>191.2</v>
      </c>
      <c r="Z305" s="72">
        <v>193</v>
      </c>
      <c r="AA305" s="72">
        <v>199</v>
      </c>
      <c r="AB305" s="72">
        <v>197</v>
      </c>
      <c r="AC305" s="72">
        <v>184</v>
      </c>
      <c r="AD305" s="73">
        <v>183</v>
      </c>
      <c r="AE305" s="71"/>
      <c r="AF305" s="72"/>
      <c r="AG305" s="72"/>
      <c r="AH305" s="72"/>
      <c r="AI305" s="72"/>
      <c r="AJ305" s="73"/>
      <c r="AK305" s="71"/>
      <c r="AL305" s="72"/>
      <c r="AM305" s="72"/>
      <c r="AN305" s="72"/>
      <c r="AO305" s="72"/>
      <c r="AP305" s="73"/>
      <c r="AQ305" s="71"/>
      <c r="AR305" s="72"/>
      <c r="AS305" s="72"/>
      <c r="AT305" s="72"/>
      <c r="AU305" s="72"/>
      <c r="AV305" s="73"/>
      <c r="AW305" s="75">
        <v>0.48614609571788758</v>
      </c>
      <c r="AX305" s="76">
        <v>-2.1473551637279487</v>
      </c>
      <c r="AY305" s="76">
        <v>9.2128463476070621</v>
      </c>
      <c r="AZ305" s="76">
        <v>2.2418136020151191</v>
      </c>
      <c r="BA305" s="76">
        <v>-3.4382871536523751</v>
      </c>
      <c r="BB305" s="77">
        <v>-3.4382871536523751</v>
      </c>
      <c r="BC305" s="65"/>
      <c r="BD305" s="78"/>
      <c r="BE305" s="78"/>
      <c r="BF305" s="78"/>
      <c r="BG305" s="78"/>
      <c r="BH305" s="70"/>
      <c r="BI305" s="65"/>
      <c r="BJ305" s="78"/>
      <c r="BK305" s="78"/>
      <c r="BL305" s="78"/>
      <c r="BM305" s="78"/>
      <c r="BN305" s="70"/>
      <c r="BO305" s="65"/>
      <c r="BP305" s="78"/>
      <c r="BQ305" s="78"/>
      <c r="BR305" s="78"/>
      <c r="BS305" s="78"/>
      <c r="BT305" s="70"/>
      <c r="BU305" s="65"/>
      <c r="BV305" s="78"/>
      <c r="BW305" s="78"/>
      <c r="BX305" s="78"/>
      <c r="BY305" s="78"/>
      <c r="BZ305" s="70"/>
      <c r="CA305" s="80"/>
      <c r="CB305" s="78"/>
      <c r="CC305" s="78"/>
      <c r="CD305" s="78"/>
      <c r="CE305" s="78"/>
      <c r="CF305" s="70"/>
    </row>
    <row r="306" spans="1:84" ht="12" customHeight="1">
      <c r="A306" s="2"/>
      <c r="B306" s="64">
        <v>294</v>
      </c>
      <c r="C306" s="65">
        <v>10</v>
      </c>
      <c r="D306" s="66" t="s">
        <v>17</v>
      </c>
      <c r="E306" s="69" t="s">
        <v>87</v>
      </c>
      <c r="F306" s="70">
        <v>3</v>
      </c>
      <c r="G306" s="71">
        <v>580.97560975609747</v>
      </c>
      <c r="H306" s="72">
        <v>193.65853658536582</v>
      </c>
      <c r="I306" s="72">
        <v>193.65853658536582</v>
      </c>
      <c r="J306" s="72">
        <v>193.65853658536582</v>
      </c>
      <c r="K306" s="72"/>
      <c r="L306" s="73"/>
      <c r="M306" s="71">
        <v>1161.9512195121949</v>
      </c>
      <c r="N306" s="72">
        <v>387.31707317073165</v>
      </c>
      <c r="O306" s="72">
        <v>387.31707317073165</v>
      </c>
      <c r="P306" s="72">
        <v>387.31707317073165</v>
      </c>
      <c r="Q306" s="72"/>
      <c r="R306" s="73"/>
      <c r="S306" s="71">
        <v>198</v>
      </c>
      <c r="T306" s="72">
        <v>186</v>
      </c>
      <c r="U306" s="72">
        <v>224</v>
      </c>
      <c r="V306" s="72">
        <v>199</v>
      </c>
      <c r="W306" s="72">
        <v>190</v>
      </c>
      <c r="X306" s="73">
        <v>191</v>
      </c>
      <c r="Y306" s="71">
        <v>191.2</v>
      </c>
      <c r="Z306" s="72">
        <v>193</v>
      </c>
      <c r="AA306" s="72">
        <v>199</v>
      </c>
      <c r="AB306" s="72">
        <v>197</v>
      </c>
      <c r="AC306" s="72">
        <v>184</v>
      </c>
      <c r="AD306" s="73">
        <v>183</v>
      </c>
      <c r="AE306" s="71">
        <v>190.2</v>
      </c>
      <c r="AF306" s="72">
        <v>183</v>
      </c>
      <c r="AG306" s="72">
        <v>195</v>
      </c>
      <c r="AH306" s="72">
        <v>194</v>
      </c>
      <c r="AI306" s="72">
        <v>194</v>
      </c>
      <c r="AJ306" s="73">
        <v>185</v>
      </c>
      <c r="AK306" s="71"/>
      <c r="AL306" s="72"/>
      <c r="AM306" s="72"/>
      <c r="AN306" s="72"/>
      <c r="AO306" s="72"/>
      <c r="AP306" s="73"/>
      <c r="AQ306" s="71"/>
      <c r="AR306" s="72"/>
      <c r="AS306" s="72"/>
      <c r="AT306" s="72"/>
      <c r="AU306" s="72"/>
      <c r="AV306" s="73"/>
      <c r="AW306" s="75">
        <v>-0.27120067170444129</v>
      </c>
      <c r="AX306" s="76">
        <v>-3.2661628883291161</v>
      </c>
      <c r="AY306" s="76">
        <v>6.372795969773315</v>
      </c>
      <c r="AZ306" s="76">
        <v>1.553316540722105</v>
      </c>
      <c r="BA306" s="76">
        <v>-2.2334172963895726</v>
      </c>
      <c r="BB306" s="77">
        <v>-3.7825356842988933</v>
      </c>
      <c r="BC306" s="65"/>
      <c r="BD306" s="78"/>
      <c r="BE306" s="78"/>
      <c r="BF306" s="78"/>
      <c r="BG306" s="78"/>
      <c r="BH306" s="70"/>
      <c r="BI306" s="65"/>
      <c r="BJ306" s="78"/>
      <c r="BK306" s="78"/>
      <c r="BL306" s="78"/>
      <c r="BM306" s="78"/>
      <c r="BN306" s="70"/>
      <c r="BO306" s="65"/>
      <c r="BP306" s="78"/>
      <c r="BQ306" s="78"/>
      <c r="BR306" s="78"/>
      <c r="BS306" s="78"/>
      <c r="BT306" s="70"/>
      <c r="BU306" s="65"/>
      <c r="BV306" s="78"/>
      <c r="BW306" s="78"/>
      <c r="BX306" s="78"/>
      <c r="BY306" s="78"/>
      <c r="BZ306" s="70"/>
      <c r="CA306" s="80"/>
      <c r="CB306" s="78"/>
      <c r="CC306" s="78"/>
      <c r="CD306" s="78"/>
      <c r="CE306" s="78"/>
      <c r="CF306" s="70"/>
    </row>
    <row r="307" spans="1:84" ht="12" customHeight="1">
      <c r="A307" s="2"/>
      <c r="B307" s="64">
        <v>295</v>
      </c>
      <c r="C307" s="65">
        <v>10</v>
      </c>
      <c r="D307" s="66" t="s">
        <v>17</v>
      </c>
      <c r="E307" s="69" t="s">
        <v>89</v>
      </c>
      <c r="F307" s="70">
        <v>2</v>
      </c>
      <c r="G307" s="71">
        <v>484.14634146341456</v>
      </c>
      <c r="H307" s="72">
        <v>290.48780487804873</v>
      </c>
      <c r="I307" s="72">
        <v>193.65853658536582</v>
      </c>
      <c r="J307" s="72">
        <v>0</v>
      </c>
      <c r="K307" s="72"/>
      <c r="L307" s="73"/>
      <c r="M307" s="71">
        <v>968.29268292682912</v>
      </c>
      <c r="N307" s="72">
        <v>580.97560975609747</v>
      </c>
      <c r="O307" s="72">
        <v>387.31707317073165</v>
      </c>
      <c r="P307" s="72">
        <v>0</v>
      </c>
      <c r="Q307" s="72"/>
      <c r="R307" s="73"/>
      <c r="S307" s="71">
        <v>278.2</v>
      </c>
      <c r="T307" s="72">
        <v>279</v>
      </c>
      <c r="U307" s="72">
        <v>276</v>
      </c>
      <c r="V307" s="72">
        <v>294</v>
      </c>
      <c r="W307" s="72">
        <v>271</v>
      </c>
      <c r="X307" s="73">
        <v>271</v>
      </c>
      <c r="Y307" s="71">
        <v>187.6</v>
      </c>
      <c r="Z307" s="72">
        <v>185</v>
      </c>
      <c r="AA307" s="72">
        <v>191</v>
      </c>
      <c r="AB307" s="72">
        <v>181</v>
      </c>
      <c r="AC307" s="72">
        <v>186</v>
      </c>
      <c r="AD307" s="73">
        <v>195</v>
      </c>
      <c r="AE307" s="71"/>
      <c r="AF307" s="72"/>
      <c r="AG307" s="72"/>
      <c r="AH307" s="72"/>
      <c r="AI307" s="72"/>
      <c r="AJ307" s="73"/>
      <c r="AK307" s="71"/>
      <c r="AL307" s="72"/>
      <c r="AM307" s="72"/>
      <c r="AN307" s="72"/>
      <c r="AO307" s="72"/>
      <c r="AP307" s="73"/>
      <c r="AQ307" s="71"/>
      <c r="AR307" s="72"/>
      <c r="AS307" s="72"/>
      <c r="AT307" s="72"/>
      <c r="AU307" s="72"/>
      <c r="AV307" s="73"/>
      <c r="AW307" s="75">
        <v>-3.7894206549118348</v>
      </c>
      <c r="AX307" s="76">
        <v>-4.1612090680100629</v>
      </c>
      <c r="AY307" s="76">
        <v>-3.5415617128463306</v>
      </c>
      <c r="AZ307" s="76">
        <v>-1.8891687657430545</v>
      </c>
      <c r="BA307" s="76">
        <v>-5.6070528967254285</v>
      </c>
      <c r="BB307" s="77">
        <v>-3.7481108312342415</v>
      </c>
      <c r="BC307" s="65"/>
      <c r="BD307" s="78"/>
      <c r="BE307" s="78"/>
      <c r="BF307" s="78"/>
      <c r="BG307" s="78"/>
      <c r="BH307" s="70"/>
      <c r="BI307" s="65"/>
      <c r="BJ307" s="78"/>
      <c r="BK307" s="78"/>
      <c r="BL307" s="78"/>
      <c r="BM307" s="78"/>
      <c r="BN307" s="70"/>
      <c r="BO307" s="65"/>
      <c r="BP307" s="78"/>
      <c r="BQ307" s="78"/>
      <c r="BR307" s="78"/>
      <c r="BS307" s="78"/>
      <c r="BT307" s="70"/>
      <c r="BU307" s="65"/>
      <c r="BV307" s="78"/>
      <c r="BW307" s="78"/>
      <c r="BX307" s="78"/>
      <c r="BY307" s="78"/>
      <c r="BZ307" s="70"/>
      <c r="CA307" s="80"/>
      <c r="CB307" s="78"/>
      <c r="CC307" s="78"/>
      <c r="CD307" s="78"/>
      <c r="CE307" s="78"/>
      <c r="CF307" s="70"/>
    </row>
    <row r="308" spans="1:84" ht="12" customHeight="1">
      <c r="A308" s="2"/>
      <c r="B308" s="64">
        <v>296</v>
      </c>
      <c r="C308" s="65">
        <v>10</v>
      </c>
      <c r="D308" s="66" t="s">
        <v>17</v>
      </c>
      <c r="E308" s="69" t="s">
        <v>91</v>
      </c>
      <c r="F308" s="70">
        <v>2</v>
      </c>
      <c r="G308" s="71">
        <v>464.78048780487796</v>
      </c>
      <c r="H308" s="72">
        <v>193.65853658536582</v>
      </c>
      <c r="I308" s="72">
        <v>271.12195121951214</v>
      </c>
      <c r="J308" s="72">
        <v>0</v>
      </c>
      <c r="K308" s="72"/>
      <c r="L308" s="73"/>
      <c r="M308" s="71">
        <v>929.56097560975593</v>
      </c>
      <c r="N308" s="72">
        <v>387.31707317073165</v>
      </c>
      <c r="O308" s="72">
        <v>542.24390243902428</v>
      </c>
      <c r="P308" s="72">
        <v>0</v>
      </c>
      <c r="Q308" s="72"/>
      <c r="R308" s="73"/>
      <c r="S308" s="71">
        <v>195</v>
      </c>
      <c r="T308" s="72">
        <v>200</v>
      </c>
      <c r="U308" s="72">
        <v>200</v>
      </c>
      <c r="V308" s="72">
        <v>193</v>
      </c>
      <c r="W308" s="72">
        <v>190</v>
      </c>
      <c r="X308" s="73">
        <v>192</v>
      </c>
      <c r="Y308" s="71">
        <v>278.8</v>
      </c>
      <c r="Z308" s="72">
        <v>287</v>
      </c>
      <c r="AA308" s="72">
        <v>273</v>
      </c>
      <c r="AB308" s="72">
        <v>287</v>
      </c>
      <c r="AC308" s="72">
        <v>277</v>
      </c>
      <c r="AD308" s="73">
        <v>270</v>
      </c>
      <c r="AE308" s="71"/>
      <c r="AF308" s="72"/>
      <c r="AG308" s="72"/>
      <c r="AH308" s="72"/>
      <c r="AI308" s="72"/>
      <c r="AJ308" s="73"/>
      <c r="AK308" s="71"/>
      <c r="AL308" s="72"/>
      <c r="AM308" s="72"/>
      <c r="AN308" s="72"/>
      <c r="AO308" s="72"/>
      <c r="AP308" s="73"/>
      <c r="AQ308" s="71"/>
      <c r="AR308" s="72"/>
      <c r="AS308" s="72"/>
      <c r="AT308" s="72"/>
      <c r="AU308" s="72"/>
      <c r="AV308" s="73"/>
      <c r="AW308" s="75">
        <v>1.9405961376994352</v>
      </c>
      <c r="AX308" s="76">
        <v>4.7806465155331823</v>
      </c>
      <c r="AY308" s="76">
        <v>1.768471872376165</v>
      </c>
      <c r="AZ308" s="76">
        <v>3.2745591939546737</v>
      </c>
      <c r="BA308" s="76">
        <v>0.47753988245173851</v>
      </c>
      <c r="BB308" s="77">
        <v>-0.59823677581861689</v>
      </c>
      <c r="BC308" s="65"/>
      <c r="BD308" s="78"/>
      <c r="BE308" s="78"/>
      <c r="BF308" s="78"/>
      <c r="BG308" s="78"/>
      <c r="BH308" s="70"/>
      <c r="BI308" s="65"/>
      <c r="BJ308" s="78"/>
      <c r="BK308" s="78"/>
      <c r="BL308" s="78"/>
      <c r="BM308" s="78"/>
      <c r="BN308" s="70"/>
      <c r="BO308" s="65"/>
      <c r="BP308" s="78"/>
      <c r="BQ308" s="78"/>
      <c r="BR308" s="78"/>
      <c r="BS308" s="78"/>
      <c r="BT308" s="70"/>
      <c r="BU308" s="65"/>
      <c r="BV308" s="78"/>
      <c r="BW308" s="78"/>
      <c r="BX308" s="78"/>
      <c r="BY308" s="78"/>
      <c r="BZ308" s="70"/>
      <c r="CA308" s="80"/>
      <c r="CB308" s="78"/>
      <c r="CC308" s="78"/>
      <c r="CD308" s="78"/>
      <c r="CE308" s="78"/>
      <c r="CF308" s="70"/>
    </row>
    <row r="309" spans="1:84" ht="12" customHeight="1">
      <c r="A309" s="2"/>
      <c r="B309" s="64">
        <v>297</v>
      </c>
      <c r="C309" s="65">
        <v>10</v>
      </c>
      <c r="D309" s="66" t="s">
        <v>17</v>
      </c>
      <c r="E309" s="69" t="s">
        <v>144</v>
      </c>
      <c r="F309" s="70">
        <v>2</v>
      </c>
      <c r="G309" s="71">
        <v>387.31707317073165</v>
      </c>
      <c r="H309" s="72">
        <v>193.65853658536582</v>
      </c>
      <c r="I309" s="72">
        <v>193.65853658536582</v>
      </c>
      <c r="J309" s="72">
        <v>0</v>
      </c>
      <c r="K309" s="72"/>
      <c r="L309" s="73"/>
      <c r="M309" s="71">
        <v>1355.6097560975606</v>
      </c>
      <c r="N309" s="72">
        <v>677.80487804878032</v>
      </c>
      <c r="O309" s="72">
        <v>677.80487804878032</v>
      </c>
      <c r="P309" s="72">
        <v>0</v>
      </c>
      <c r="Q309" s="72"/>
      <c r="R309" s="73"/>
      <c r="S309" s="71">
        <v>198</v>
      </c>
      <c r="T309" s="72">
        <v>186</v>
      </c>
      <c r="U309" s="72">
        <v>224</v>
      </c>
      <c r="V309" s="72">
        <v>199</v>
      </c>
      <c r="W309" s="72">
        <v>190</v>
      </c>
      <c r="X309" s="73">
        <v>191</v>
      </c>
      <c r="Y309" s="71">
        <v>191.2</v>
      </c>
      <c r="Z309" s="72">
        <v>193</v>
      </c>
      <c r="AA309" s="72">
        <v>199</v>
      </c>
      <c r="AB309" s="72">
        <v>197</v>
      </c>
      <c r="AC309" s="72">
        <v>184</v>
      </c>
      <c r="AD309" s="73">
        <v>183</v>
      </c>
      <c r="AE309" s="71"/>
      <c r="AF309" s="72"/>
      <c r="AG309" s="72"/>
      <c r="AH309" s="72"/>
      <c r="AI309" s="72"/>
      <c r="AJ309" s="73"/>
      <c r="AK309" s="71"/>
      <c r="AL309" s="72"/>
      <c r="AM309" s="72"/>
      <c r="AN309" s="72"/>
      <c r="AO309" s="72"/>
      <c r="AP309" s="73"/>
      <c r="AQ309" s="71"/>
      <c r="AR309" s="72"/>
      <c r="AS309" s="72"/>
      <c r="AT309" s="72"/>
      <c r="AU309" s="72"/>
      <c r="AV309" s="73"/>
      <c r="AW309" s="75">
        <v>0.48614609571788758</v>
      </c>
      <c r="AX309" s="76">
        <v>-2.1473551637279487</v>
      </c>
      <c r="AY309" s="76">
        <v>9.2128463476070621</v>
      </c>
      <c r="AZ309" s="76">
        <v>2.2418136020151191</v>
      </c>
      <c r="BA309" s="76">
        <v>-3.4382871536523751</v>
      </c>
      <c r="BB309" s="77">
        <v>-3.4382871536523751</v>
      </c>
      <c r="BC309" s="65">
        <v>685.2</v>
      </c>
      <c r="BD309" s="78">
        <v>699</v>
      </c>
      <c r="BE309" s="78">
        <v>668</v>
      </c>
      <c r="BF309" s="78">
        <v>709</v>
      </c>
      <c r="BG309" s="78">
        <v>662</v>
      </c>
      <c r="BH309" s="70">
        <v>688</v>
      </c>
      <c r="BI309" s="65">
        <v>685.2</v>
      </c>
      <c r="BJ309" s="78">
        <v>699</v>
      </c>
      <c r="BK309" s="78">
        <v>668</v>
      </c>
      <c r="BL309" s="78">
        <v>709</v>
      </c>
      <c r="BM309" s="78">
        <v>662</v>
      </c>
      <c r="BN309" s="70">
        <v>688</v>
      </c>
      <c r="BO309" s="65"/>
      <c r="BP309" s="78"/>
      <c r="BQ309" s="78"/>
      <c r="BR309" s="78"/>
      <c r="BS309" s="78"/>
      <c r="BT309" s="70"/>
      <c r="BU309" s="65"/>
      <c r="BV309" s="78"/>
      <c r="BW309" s="78"/>
      <c r="BX309" s="78"/>
      <c r="BY309" s="78"/>
      <c r="BZ309" s="70"/>
      <c r="CA309" s="110">
        <v>1.0910399424253647</v>
      </c>
      <c r="CB309" s="76">
        <v>3.127024109391896</v>
      </c>
      <c r="CC309" s="76">
        <v>-1.4465635120546771</v>
      </c>
      <c r="CD309" s="76">
        <v>4.6023749550198056</v>
      </c>
      <c r="CE309" s="76">
        <v>-2.3317740194314318</v>
      </c>
      <c r="CF309" s="77">
        <v>1.5041381792011865</v>
      </c>
    </row>
    <row r="310" spans="1:84" ht="12" customHeight="1">
      <c r="A310" s="2"/>
      <c r="B310" s="64">
        <v>298</v>
      </c>
      <c r="C310" s="65">
        <v>10</v>
      </c>
      <c r="D310" s="66" t="s">
        <v>17</v>
      </c>
      <c r="E310" s="69" t="s">
        <v>140</v>
      </c>
      <c r="F310" s="70">
        <v>2</v>
      </c>
      <c r="G310" s="71">
        <v>484.14634146341456</v>
      </c>
      <c r="H310" s="72">
        <v>290.48780487804873</v>
      </c>
      <c r="I310" s="72">
        <v>193.65853658536582</v>
      </c>
      <c r="J310" s="72">
        <v>0</v>
      </c>
      <c r="K310" s="72"/>
      <c r="L310" s="73"/>
      <c r="M310" s="71">
        <v>1694.5121951219508</v>
      </c>
      <c r="N310" s="72">
        <v>1016.7073170731705</v>
      </c>
      <c r="O310" s="72">
        <v>677.80487804878032</v>
      </c>
      <c r="P310" s="72">
        <v>0</v>
      </c>
      <c r="Q310" s="72"/>
      <c r="R310" s="73"/>
      <c r="S310" s="71">
        <v>278.2</v>
      </c>
      <c r="T310" s="72">
        <v>279</v>
      </c>
      <c r="U310" s="72">
        <v>276</v>
      </c>
      <c r="V310" s="72">
        <v>294</v>
      </c>
      <c r="W310" s="72">
        <v>271</v>
      </c>
      <c r="X310" s="73">
        <v>271</v>
      </c>
      <c r="Y310" s="71">
        <v>187.6</v>
      </c>
      <c r="Z310" s="72">
        <v>185</v>
      </c>
      <c r="AA310" s="72">
        <v>191</v>
      </c>
      <c r="AB310" s="72">
        <v>181</v>
      </c>
      <c r="AC310" s="72">
        <v>186</v>
      </c>
      <c r="AD310" s="73">
        <v>195</v>
      </c>
      <c r="AE310" s="71"/>
      <c r="AF310" s="72"/>
      <c r="AG310" s="72"/>
      <c r="AH310" s="72"/>
      <c r="AI310" s="72"/>
      <c r="AJ310" s="73"/>
      <c r="AK310" s="71"/>
      <c r="AL310" s="72"/>
      <c r="AM310" s="72"/>
      <c r="AN310" s="72"/>
      <c r="AO310" s="72"/>
      <c r="AP310" s="73"/>
      <c r="AQ310" s="71"/>
      <c r="AR310" s="72"/>
      <c r="AS310" s="72"/>
      <c r="AT310" s="72"/>
      <c r="AU310" s="72"/>
      <c r="AV310" s="73"/>
      <c r="AW310" s="75">
        <v>-3.7894206549118348</v>
      </c>
      <c r="AX310" s="76">
        <v>-4.1612090680100629</v>
      </c>
      <c r="AY310" s="76">
        <v>-3.5415617128463306</v>
      </c>
      <c r="AZ310" s="76">
        <v>-1.8891687657430545</v>
      </c>
      <c r="BA310" s="76">
        <v>-5.6070528967254285</v>
      </c>
      <c r="BB310" s="77">
        <v>-3.7481108312342415</v>
      </c>
      <c r="BC310" s="65">
        <v>1070.2</v>
      </c>
      <c r="BD310" s="78">
        <v>1012</v>
      </c>
      <c r="BE310" s="78">
        <v>1287</v>
      </c>
      <c r="BF310" s="78">
        <v>990</v>
      </c>
      <c r="BG310" s="78">
        <v>993</v>
      </c>
      <c r="BH310" s="70">
        <v>1069</v>
      </c>
      <c r="BI310" s="65">
        <v>664.2</v>
      </c>
      <c r="BJ310" s="78">
        <v>656</v>
      </c>
      <c r="BK310" s="78">
        <v>637</v>
      </c>
      <c r="BL310" s="78">
        <v>650</v>
      </c>
      <c r="BM310" s="78">
        <v>668</v>
      </c>
      <c r="BN310" s="70">
        <v>710</v>
      </c>
      <c r="BO310" s="65"/>
      <c r="BP310" s="78"/>
      <c r="BQ310" s="78"/>
      <c r="BR310" s="78"/>
      <c r="BS310" s="78"/>
      <c r="BT310" s="70"/>
      <c r="BU310" s="65"/>
      <c r="BV310" s="78"/>
      <c r="BW310" s="78"/>
      <c r="BX310" s="78"/>
      <c r="BY310" s="78"/>
      <c r="BZ310" s="70"/>
      <c r="CA310" s="110">
        <v>2.3539402662828612</v>
      </c>
      <c r="CB310" s="76">
        <v>-1.5645915797048993</v>
      </c>
      <c r="CC310" s="76">
        <v>13.543001079525041</v>
      </c>
      <c r="CD310" s="76">
        <v>-3.2169845268081754</v>
      </c>
      <c r="CE310" s="76">
        <v>-1.9776898164807211</v>
      </c>
      <c r="CF310" s="77">
        <v>4.9859661748830719</v>
      </c>
    </row>
    <row r="311" spans="1:84" ht="12" customHeight="1">
      <c r="A311" s="2"/>
      <c r="B311" s="64">
        <v>299</v>
      </c>
      <c r="C311" s="65">
        <v>10</v>
      </c>
      <c r="D311" s="66" t="s">
        <v>17</v>
      </c>
      <c r="E311" s="69" t="s">
        <v>141</v>
      </c>
      <c r="F311" s="70">
        <v>2</v>
      </c>
      <c r="G311" s="71">
        <v>464.78048780487796</v>
      </c>
      <c r="H311" s="72">
        <v>193.65853658536582</v>
      </c>
      <c r="I311" s="72">
        <v>271.12195121951214</v>
      </c>
      <c r="J311" s="72">
        <v>0</v>
      </c>
      <c r="K311" s="72"/>
      <c r="L311" s="73"/>
      <c r="M311" s="71">
        <v>1626.731707317073</v>
      </c>
      <c r="N311" s="72">
        <v>677.80487804878032</v>
      </c>
      <c r="O311" s="72">
        <v>948.92682926829252</v>
      </c>
      <c r="P311" s="72">
        <v>0</v>
      </c>
      <c r="Q311" s="72"/>
      <c r="R311" s="73"/>
      <c r="S311" s="71">
        <v>195</v>
      </c>
      <c r="T311" s="72">
        <v>200</v>
      </c>
      <c r="U311" s="72">
        <v>200</v>
      </c>
      <c r="V311" s="72">
        <v>193</v>
      </c>
      <c r="W311" s="72">
        <v>190</v>
      </c>
      <c r="X311" s="73">
        <v>192</v>
      </c>
      <c r="Y311" s="71">
        <v>278.8</v>
      </c>
      <c r="Z311" s="72">
        <v>287</v>
      </c>
      <c r="AA311" s="72">
        <v>273</v>
      </c>
      <c r="AB311" s="72">
        <v>287</v>
      </c>
      <c r="AC311" s="72">
        <v>277</v>
      </c>
      <c r="AD311" s="73">
        <v>270</v>
      </c>
      <c r="AE311" s="71"/>
      <c r="AF311" s="72"/>
      <c r="AG311" s="72"/>
      <c r="AH311" s="72"/>
      <c r="AI311" s="72"/>
      <c r="AJ311" s="73"/>
      <c r="AK311" s="71"/>
      <c r="AL311" s="72"/>
      <c r="AM311" s="72"/>
      <c r="AN311" s="72"/>
      <c r="AO311" s="72"/>
      <c r="AP311" s="73"/>
      <c r="AQ311" s="71"/>
      <c r="AR311" s="72"/>
      <c r="AS311" s="72"/>
      <c r="AT311" s="72"/>
      <c r="AU311" s="72"/>
      <c r="AV311" s="73"/>
      <c r="AW311" s="75">
        <v>1.9405961376994352</v>
      </c>
      <c r="AX311" s="76">
        <v>4.7806465155331823</v>
      </c>
      <c r="AY311" s="76">
        <v>1.768471872376165</v>
      </c>
      <c r="AZ311" s="76">
        <v>3.2745591939546737</v>
      </c>
      <c r="BA311" s="76">
        <v>0.47753988245173851</v>
      </c>
      <c r="BB311" s="77">
        <v>-0.59823677581861689</v>
      </c>
      <c r="BC311" s="65">
        <v>675.8</v>
      </c>
      <c r="BD311" s="78">
        <v>654</v>
      </c>
      <c r="BE311" s="78">
        <v>675</v>
      </c>
      <c r="BF311" s="78">
        <v>658</v>
      </c>
      <c r="BG311" s="78">
        <v>679</v>
      </c>
      <c r="BH311" s="70">
        <v>713</v>
      </c>
      <c r="BI311" s="65">
        <v>964.2</v>
      </c>
      <c r="BJ311" s="78">
        <v>988</v>
      </c>
      <c r="BK311" s="78">
        <v>919</v>
      </c>
      <c r="BL311" s="78">
        <v>1008</v>
      </c>
      <c r="BM311" s="78">
        <v>929</v>
      </c>
      <c r="BN311" s="70">
        <v>977</v>
      </c>
      <c r="BO311" s="65"/>
      <c r="BP311" s="78"/>
      <c r="BQ311" s="78"/>
      <c r="BR311" s="78"/>
      <c r="BS311" s="78"/>
      <c r="BT311" s="70"/>
      <c r="BU311" s="65"/>
      <c r="BV311" s="78"/>
      <c r="BW311" s="78"/>
      <c r="BX311" s="78"/>
      <c r="BY311" s="78"/>
      <c r="BZ311" s="70"/>
      <c r="CA311" s="110">
        <v>0.81564111790812799</v>
      </c>
      <c r="CB311" s="76">
        <v>0.93858702171045749</v>
      </c>
      <c r="CC311" s="76">
        <v>-2.012114669545384</v>
      </c>
      <c r="CD311" s="76">
        <v>2.4139378673383893</v>
      </c>
      <c r="CE311" s="76">
        <v>-1.1514933429290997</v>
      </c>
      <c r="CF311" s="77">
        <v>3.889288712966299</v>
      </c>
    </row>
    <row r="312" spans="1:84" ht="12" customHeight="1">
      <c r="A312" s="2"/>
      <c r="B312" s="64">
        <v>300</v>
      </c>
      <c r="C312" s="65">
        <v>10</v>
      </c>
      <c r="D312" s="66" t="s">
        <v>17</v>
      </c>
      <c r="E312" s="69" t="s">
        <v>146</v>
      </c>
      <c r="F312" s="70">
        <v>3</v>
      </c>
      <c r="G312" s="71">
        <v>580.97560975609747</v>
      </c>
      <c r="H312" s="72">
        <v>193.65853658536582</v>
      </c>
      <c r="I312" s="72">
        <v>193.65853658536582</v>
      </c>
      <c r="J312" s="72">
        <v>193.65853658536582</v>
      </c>
      <c r="K312" s="72"/>
      <c r="L312" s="73"/>
      <c r="M312" s="71">
        <v>2033.4146341463411</v>
      </c>
      <c r="N312" s="72">
        <v>677.80487804878032</v>
      </c>
      <c r="O312" s="72">
        <v>677.80487804878032</v>
      </c>
      <c r="P312" s="72">
        <v>677.80487804878032</v>
      </c>
      <c r="Q312" s="72"/>
      <c r="R312" s="73"/>
      <c r="S312" s="71">
        <v>198</v>
      </c>
      <c r="T312" s="72">
        <v>186</v>
      </c>
      <c r="U312" s="72">
        <v>224</v>
      </c>
      <c r="V312" s="72">
        <v>199</v>
      </c>
      <c r="W312" s="72">
        <v>190</v>
      </c>
      <c r="X312" s="73">
        <v>191</v>
      </c>
      <c r="Y312" s="71">
        <v>191.2</v>
      </c>
      <c r="Z312" s="72">
        <v>193</v>
      </c>
      <c r="AA312" s="72">
        <v>199</v>
      </c>
      <c r="AB312" s="72">
        <v>197</v>
      </c>
      <c r="AC312" s="72">
        <v>184</v>
      </c>
      <c r="AD312" s="73">
        <v>183</v>
      </c>
      <c r="AE312" s="71">
        <v>190.2</v>
      </c>
      <c r="AF312" s="72">
        <v>183</v>
      </c>
      <c r="AG312" s="72">
        <v>195</v>
      </c>
      <c r="AH312" s="72">
        <v>194</v>
      </c>
      <c r="AI312" s="72">
        <v>194</v>
      </c>
      <c r="AJ312" s="73">
        <v>185</v>
      </c>
      <c r="AK312" s="71"/>
      <c r="AL312" s="72"/>
      <c r="AM312" s="72"/>
      <c r="AN312" s="72"/>
      <c r="AO312" s="72"/>
      <c r="AP312" s="73"/>
      <c r="AQ312" s="71"/>
      <c r="AR312" s="72"/>
      <c r="AS312" s="72"/>
      <c r="AT312" s="72"/>
      <c r="AU312" s="72"/>
      <c r="AV312" s="73"/>
      <c r="AW312" s="75">
        <v>-0.27120067170444129</v>
      </c>
      <c r="AX312" s="76">
        <v>-3.2661628883291161</v>
      </c>
      <c r="AY312" s="76">
        <v>6.372795969773315</v>
      </c>
      <c r="AZ312" s="76">
        <v>1.553316540722105</v>
      </c>
      <c r="BA312" s="76">
        <v>-2.2334172963895726</v>
      </c>
      <c r="BB312" s="77">
        <v>-3.7825356842988933</v>
      </c>
      <c r="BC312" s="65">
        <v>685.2</v>
      </c>
      <c r="BD312" s="78">
        <v>699</v>
      </c>
      <c r="BE312" s="78">
        <v>668</v>
      </c>
      <c r="BF312" s="78">
        <v>709</v>
      </c>
      <c r="BG312" s="78">
        <v>662</v>
      </c>
      <c r="BH312" s="70">
        <v>688</v>
      </c>
      <c r="BI312" s="65">
        <v>685.2</v>
      </c>
      <c r="BJ312" s="78">
        <v>699</v>
      </c>
      <c r="BK312" s="78">
        <v>668</v>
      </c>
      <c r="BL312" s="78">
        <v>709</v>
      </c>
      <c r="BM312" s="78">
        <v>662</v>
      </c>
      <c r="BN312" s="70">
        <v>688</v>
      </c>
      <c r="BO312" s="65">
        <v>685.2</v>
      </c>
      <c r="BP312" s="78">
        <v>699</v>
      </c>
      <c r="BQ312" s="78">
        <v>668</v>
      </c>
      <c r="BR312" s="78">
        <v>709</v>
      </c>
      <c r="BS312" s="78">
        <v>662</v>
      </c>
      <c r="BT312" s="70">
        <v>688</v>
      </c>
      <c r="BU312" s="65"/>
      <c r="BV312" s="78"/>
      <c r="BW312" s="78"/>
      <c r="BX312" s="78"/>
      <c r="BY312" s="78"/>
      <c r="BZ312" s="70"/>
      <c r="CA312" s="110">
        <v>1.0910399424253647</v>
      </c>
      <c r="CB312" s="76">
        <v>3.127024109391896</v>
      </c>
      <c r="CC312" s="76">
        <v>-1.4465635120546771</v>
      </c>
      <c r="CD312" s="76">
        <v>4.6023749550198056</v>
      </c>
      <c r="CE312" s="76">
        <v>-2.3317740194314318</v>
      </c>
      <c r="CF312" s="77">
        <v>1.5041381792011643</v>
      </c>
    </row>
    <row r="313" spans="1:84" ht="12" customHeight="1">
      <c r="A313" s="2"/>
      <c r="B313" s="64">
        <v>301</v>
      </c>
      <c r="C313" s="65">
        <v>10</v>
      </c>
      <c r="D313" s="66" t="s">
        <v>17</v>
      </c>
      <c r="E313" s="69" t="s">
        <v>117</v>
      </c>
      <c r="F313" s="70">
        <v>3</v>
      </c>
      <c r="G313" s="71">
        <v>677.80487804878044</v>
      </c>
      <c r="H313" s="72">
        <v>290.48780487804873</v>
      </c>
      <c r="I313" s="72">
        <v>193.65853658536582</v>
      </c>
      <c r="J313" s="72">
        <v>193.65853658536582</v>
      </c>
      <c r="K313" s="72"/>
      <c r="L313" s="73"/>
      <c r="M313" s="71">
        <v>1355.6097560975609</v>
      </c>
      <c r="N313" s="72">
        <v>580.97560975609747</v>
      </c>
      <c r="O313" s="72">
        <v>387.31707317073165</v>
      </c>
      <c r="P313" s="72">
        <v>387.31707317073165</v>
      </c>
      <c r="Q313" s="72"/>
      <c r="R313" s="73"/>
      <c r="S313" s="71">
        <v>295.39999999999998</v>
      </c>
      <c r="T313" s="72">
        <v>294</v>
      </c>
      <c r="U313" s="72">
        <v>300</v>
      </c>
      <c r="V313" s="72">
        <v>277</v>
      </c>
      <c r="W313" s="72">
        <v>300</v>
      </c>
      <c r="X313" s="73">
        <v>306</v>
      </c>
      <c r="Y313" s="71">
        <v>201.4</v>
      </c>
      <c r="Z313" s="72">
        <v>204</v>
      </c>
      <c r="AA313" s="72">
        <v>203</v>
      </c>
      <c r="AB313" s="72">
        <v>190</v>
      </c>
      <c r="AC313" s="72">
        <v>204</v>
      </c>
      <c r="AD313" s="73">
        <v>206</v>
      </c>
      <c r="AE313" s="71">
        <v>195.8</v>
      </c>
      <c r="AF313" s="72">
        <v>196</v>
      </c>
      <c r="AG313" s="72">
        <v>191</v>
      </c>
      <c r="AH313" s="72">
        <v>199</v>
      </c>
      <c r="AI313" s="72">
        <v>186</v>
      </c>
      <c r="AJ313" s="73">
        <v>207</v>
      </c>
      <c r="AK313" s="71"/>
      <c r="AL313" s="72"/>
      <c r="AM313" s="72"/>
      <c r="AN313" s="72"/>
      <c r="AO313" s="72"/>
      <c r="AP313" s="73"/>
      <c r="AQ313" s="71"/>
      <c r="AR313" s="72"/>
      <c r="AS313" s="72"/>
      <c r="AT313" s="72"/>
      <c r="AU313" s="72"/>
      <c r="AV313" s="73"/>
      <c r="AW313" s="75">
        <v>2.1827995681899859</v>
      </c>
      <c r="AX313" s="76">
        <v>2.389348686577919</v>
      </c>
      <c r="AY313" s="76">
        <v>2.389348686577919</v>
      </c>
      <c r="AZ313" s="76">
        <v>-1.7416336811802768</v>
      </c>
      <c r="BA313" s="76">
        <v>1.7992083483267418</v>
      </c>
      <c r="BB313" s="77">
        <v>6.0777258006477153</v>
      </c>
      <c r="BC313" s="65"/>
      <c r="BD313" s="78"/>
      <c r="BE313" s="78"/>
      <c r="BF313" s="78"/>
      <c r="BG313" s="78"/>
      <c r="BH313" s="70"/>
      <c r="BI313" s="65"/>
      <c r="BJ313" s="78"/>
      <c r="BK313" s="78"/>
      <c r="BL313" s="78"/>
      <c r="BM313" s="78"/>
      <c r="BN313" s="70"/>
      <c r="BO313" s="65"/>
      <c r="BP313" s="78"/>
      <c r="BQ313" s="78"/>
      <c r="BR313" s="78"/>
      <c r="BS313" s="78"/>
      <c r="BT313" s="70"/>
      <c r="BU313" s="65"/>
      <c r="BV313" s="78"/>
      <c r="BW313" s="78"/>
      <c r="BX313" s="78"/>
      <c r="BY313" s="78"/>
      <c r="BZ313" s="70"/>
      <c r="CA313" s="110"/>
      <c r="CB313" s="76"/>
      <c r="CC313" s="76"/>
      <c r="CD313" s="76"/>
      <c r="CE313" s="76"/>
      <c r="CF313" s="77"/>
    </row>
    <row r="314" spans="1:84" ht="12" customHeight="1">
      <c r="A314" s="2"/>
      <c r="B314" s="64">
        <v>302</v>
      </c>
      <c r="C314" s="65">
        <v>10</v>
      </c>
      <c r="D314" s="66" t="s">
        <v>17</v>
      </c>
      <c r="E314" s="69" t="s">
        <v>159</v>
      </c>
      <c r="F314" s="70">
        <v>3</v>
      </c>
      <c r="G314" s="71">
        <v>677.80487804878044</v>
      </c>
      <c r="H314" s="72">
        <v>290.48780487804873</v>
      </c>
      <c r="I314" s="72">
        <v>193.65853658536582</v>
      </c>
      <c r="J314" s="72">
        <v>193.65853658536582</v>
      </c>
      <c r="K314" s="72"/>
      <c r="L314" s="73"/>
      <c r="M314" s="71">
        <v>2372.317073170731</v>
      </c>
      <c r="N314" s="72">
        <v>1016.7073170731705</v>
      </c>
      <c r="O314" s="72">
        <v>677.80487804878032</v>
      </c>
      <c r="P314" s="72">
        <v>677.80487804878032</v>
      </c>
      <c r="Q314" s="72"/>
      <c r="R314" s="73"/>
      <c r="S314" s="71">
        <v>295.39999999999998</v>
      </c>
      <c r="T314" s="72">
        <v>294</v>
      </c>
      <c r="U314" s="72">
        <v>300</v>
      </c>
      <c r="V314" s="72">
        <v>277</v>
      </c>
      <c r="W314" s="72">
        <v>300</v>
      </c>
      <c r="X314" s="73">
        <v>306</v>
      </c>
      <c r="Y314" s="71">
        <v>201.4</v>
      </c>
      <c r="Z314" s="72">
        <v>204</v>
      </c>
      <c r="AA314" s="72">
        <v>203</v>
      </c>
      <c r="AB314" s="72">
        <v>190</v>
      </c>
      <c r="AC314" s="72">
        <v>204</v>
      </c>
      <c r="AD314" s="73">
        <v>206</v>
      </c>
      <c r="AE314" s="71">
        <v>195.8</v>
      </c>
      <c r="AF314" s="72">
        <v>196</v>
      </c>
      <c r="AG314" s="72">
        <v>191</v>
      </c>
      <c r="AH314" s="72">
        <v>199</v>
      </c>
      <c r="AI314" s="72">
        <v>186</v>
      </c>
      <c r="AJ314" s="73">
        <v>207</v>
      </c>
      <c r="AK314" s="71"/>
      <c r="AL314" s="72"/>
      <c r="AM314" s="72"/>
      <c r="AN314" s="72"/>
      <c r="AO314" s="72"/>
      <c r="AP314" s="73"/>
      <c r="AQ314" s="71"/>
      <c r="AR314" s="72"/>
      <c r="AS314" s="72"/>
      <c r="AT314" s="72"/>
      <c r="AU314" s="72"/>
      <c r="AV314" s="73"/>
      <c r="AW314" s="75">
        <v>2.1827995681899859</v>
      </c>
      <c r="AX314" s="76">
        <v>2.389348686577919</v>
      </c>
      <c r="AY314" s="76">
        <v>2.389348686577919</v>
      </c>
      <c r="AZ314" s="76">
        <v>-1.7416336811802768</v>
      </c>
      <c r="BA314" s="76">
        <v>1.7992083483267418</v>
      </c>
      <c r="BB314" s="77">
        <v>6.0777258006477153</v>
      </c>
      <c r="BC314" s="65">
        <v>1070.2</v>
      </c>
      <c r="BD314" s="78">
        <v>1012</v>
      </c>
      <c r="BE314" s="78">
        <v>1287</v>
      </c>
      <c r="BF314" s="78">
        <v>990</v>
      </c>
      <c r="BG314" s="78">
        <v>993</v>
      </c>
      <c r="BH314" s="70">
        <v>1069</v>
      </c>
      <c r="BI314" s="65">
        <v>664.2</v>
      </c>
      <c r="BJ314" s="78">
        <v>656</v>
      </c>
      <c r="BK314" s="78">
        <v>637</v>
      </c>
      <c r="BL314" s="78">
        <v>650</v>
      </c>
      <c r="BM314" s="78">
        <v>668</v>
      </c>
      <c r="BN314" s="70">
        <v>710</v>
      </c>
      <c r="BO314" s="65">
        <v>673.4</v>
      </c>
      <c r="BP314" s="78">
        <v>653</v>
      </c>
      <c r="BQ314" s="78">
        <v>678</v>
      </c>
      <c r="BR314" s="78">
        <v>652</v>
      </c>
      <c r="BS314" s="78">
        <v>686</v>
      </c>
      <c r="BT314" s="70">
        <v>698</v>
      </c>
      <c r="BU314" s="65"/>
      <c r="BV314" s="78"/>
      <c r="BW314" s="78"/>
      <c r="BX314" s="78"/>
      <c r="BY314" s="78"/>
      <c r="BZ314" s="70"/>
      <c r="CA314" s="110">
        <v>1.4957076029404659</v>
      </c>
      <c r="CB314" s="76">
        <v>-2.1631624942167971</v>
      </c>
      <c r="CC314" s="76">
        <v>9.6817971521102386</v>
      </c>
      <c r="CD314" s="76">
        <v>-3.385596052022799</v>
      </c>
      <c r="CE314" s="76">
        <v>-1.0671875803217712</v>
      </c>
      <c r="CF314" s="77">
        <v>4.4126869891533804</v>
      </c>
    </row>
    <row r="315" spans="1:84" ht="12" customHeight="1">
      <c r="A315" s="2"/>
      <c r="B315" s="64">
        <v>303</v>
      </c>
      <c r="C315" s="65">
        <v>10</v>
      </c>
      <c r="D315" s="66" t="s">
        <v>17</v>
      </c>
      <c r="E315" s="69" t="s">
        <v>134</v>
      </c>
      <c r="F315" s="70">
        <v>3</v>
      </c>
      <c r="G315" s="71">
        <v>813.36585365853648</v>
      </c>
      <c r="H315" s="72">
        <v>193.65853658536582</v>
      </c>
      <c r="I315" s="72">
        <v>271.12195121951214</v>
      </c>
      <c r="J315" s="72">
        <v>348.58536585365846</v>
      </c>
      <c r="K315" s="72"/>
      <c r="L315" s="73"/>
      <c r="M315" s="71">
        <v>1626.731707317073</v>
      </c>
      <c r="N315" s="72">
        <v>387.31707317073165</v>
      </c>
      <c r="O315" s="72">
        <v>542.24390243902428</v>
      </c>
      <c r="P315" s="72">
        <v>697.17073170731692</v>
      </c>
      <c r="Q315" s="72"/>
      <c r="R315" s="73"/>
      <c r="S315" s="71">
        <v>197.4</v>
      </c>
      <c r="T315" s="72">
        <v>199</v>
      </c>
      <c r="U315" s="72">
        <v>201</v>
      </c>
      <c r="V315" s="72">
        <v>203</v>
      </c>
      <c r="W315" s="72">
        <v>184</v>
      </c>
      <c r="X315" s="73">
        <v>200</v>
      </c>
      <c r="Y315" s="71">
        <v>268.2</v>
      </c>
      <c r="Z315" s="72">
        <v>261</v>
      </c>
      <c r="AA315" s="72">
        <v>264</v>
      </c>
      <c r="AB315" s="72">
        <v>270</v>
      </c>
      <c r="AC315" s="72">
        <v>261</v>
      </c>
      <c r="AD315" s="73">
        <v>285</v>
      </c>
      <c r="AE315" s="71">
        <v>336.6</v>
      </c>
      <c r="AF315" s="72">
        <v>306</v>
      </c>
      <c r="AG315" s="72">
        <v>345</v>
      </c>
      <c r="AH315" s="72">
        <v>343</v>
      </c>
      <c r="AI315" s="72">
        <v>331</v>
      </c>
      <c r="AJ315" s="73">
        <v>358</v>
      </c>
      <c r="AK315" s="71"/>
      <c r="AL315" s="72"/>
      <c r="AM315" s="72"/>
      <c r="AN315" s="72"/>
      <c r="AO315" s="72"/>
      <c r="AP315" s="73"/>
      <c r="AQ315" s="71"/>
      <c r="AR315" s="72"/>
      <c r="AS315" s="72"/>
      <c r="AT315" s="72"/>
      <c r="AU315" s="72"/>
      <c r="AV315" s="73"/>
      <c r="AW315" s="75">
        <v>-1.3727959697732772</v>
      </c>
      <c r="AX315" s="76">
        <v>-5.8234376874175204</v>
      </c>
      <c r="AY315" s="76">
        <v>-0.41381792011513374</v>
      </c>
      <c r="AZ315" s="76">
        <v>0.32385750269883218</v>
      </c>
      <c r="BA315" s="76">
        <v>-4.5939786493942592</v>
      </c>
      <c r="BB315" s="77">
        <v>3.6433969053616622</v>
      </c>
      <c r="BC315" s="65"/>
      <c r="BD315" s="78"/>
      <c r="BE315" s="78"/>
      <c r="BF315" s="78"/>
      <c r="BG315" s="78"/>
      <c r="BH315" s="70"/>
      <c r="BI315" s="65"/>
      <c r="BJ315" s="78"/>
      <c r="BK315" s="78"/>
      <c r="BL315" s="78"/>
      <c r="BM315" s="78"/>
      <c r="BN315" s="70"/>
      <c r="BO315" s="65"/>
      <c r="BP315" s="78"/>
      <c r="BQ315" s="78"/>
      <c r="BR315" s="78"/>
      <c r="BS315" s="78"/>
      <c r="BT315" s="70"/>
      <c r="BU315" s="65"/>
      <c r="BV315" s="78"/>
      <c r="BW315" s="78"/>
      <c r="BX315" s="78"/>
      <c r="BY315" s="78"/>
      <c r="BZ315" s="70"/>
      <c r="CA315" s="110"/>
      <c r="CB315" s="76"/>
      <c r="CC315" s="76"/>
      <c r="CD315" s="76"/>
      <c r="CE315" s="76"/>
      <c r="CF315" s="77"/>
    </row>
    <row r="316" spans="1:84" ht="12" customHeight="1">
      <c r="A316" s="2"/>
      <c r="B316" s="64">
        <v>304</v>
      </c>
      <c r="C316" s="65">
        <v>10</v>
      </c>
      <c r="D316" s="66" t="s">
        <v>17</v>
      </c>
      <c r="E316" s="69" t="s">
        <v>147</v>
      </c>
      <c r="F316" s="70">
        <v>3</v>
      </c>
      <c r="G316" s="71">
        <v>813.36585365853648</v>
      </c>
      <c r="H316" s="72">
        <v>193.65853658536582</v>
      </c>
      <c r="I316" s="72">
        <v>271.12195121951214</v>
      </c>
      <c r="J316" s="72">
        <v>348.58536585365846</v>
      </c>
      <c r="K316" s="72"/>
      <c r="L316" s="73"/>
      <c r="M316" s="71">
        <v>2846.7804878048773</v>
      </c>
      <c r="N316" s="72">
        <v>677.80487804878032</v>
      </c>
      <c r="O316" s="72">
        <v>948.92682926829252</v>
      </c>
      <c r="P316" s="72">
        <v>1220.0487804878046</v>
      </c>
      <c r="Q316" s="72"/>
      <c r="R316" s="73"/>
      <c r="S316" s="71">
        <v>197.4</v>
      </c>
      <c r="T316" s="72">
        <v>199</v>
      </c>
      <c r="U316" s="72">
        <v>201</v>
      </c>
      <c r="V316" s="72">
        <v>203</v>
      </c>
      <c r="W316" s="72">
        <v>184</v>
      </c>
      <c r="X316" s="73">
        <v>200</v>
      </c>
      <c r="Y316" s="71">
        <v>268.2</v>
      </c>
      <c r="Z316" s="72">
        <v>261</v>
      </c>
      <c r="AA316" s="72">
        <v>264</v>
      </c>
      <c r="AB316" s="72">
        <v>270</v>
      </c>
      <c r="AC316" s="72">
        <v>261</v>
      </c>
      <c r="AD316" s="73">
        <v>285</v>
      </c>
      <c r="AE316" s="71">
        <v>336.6</v>
      </c>
      <c r="AF316" s="72">
        <v>306</v>
      </c>
      <c r="AG316" s="72">
        <v>345</v>
      </c>
      <c r="AH316" s="72">
        <v>343</v>
      </c>
      <c r="AI316" s="72">
        <v>331</v>
      </c>
      <c r="AJ316" s="73">
        <v>358</v>
      </c>
      <c r="AK316" s="71"/>
      <c r="AL316" s="72"/>
      <c r="AM316" s="72"/>
      <c r="AN316" s="72"/>
      <c r="AO316" s="72"/>
      <c r="AP316" s="73"/>
      <c r="AQ316" s="71"/>
      <c r="AR316" s="72"/>
      <c r="AS316" s="72"/>
      <c r="AT316" s="72"/>
      <c r="AU316" s="72"/>
      <c r="AV316" s="73"/>
      <c r="AW316" s="75">
        <v>-1.3727959697732772</v>
      </c>
      <c r="AX316" s="76">
        <v>-5.8234376874175204</v>
      </c>
      <c r="AY316" s="76">
        <v>-0.41381792011513374</v>
      </c>
      <c r="AZ316" s="76">
        <v>0.32385750269883218</v>
      </c>
      <c r="BA316" s="76">
        <v>-4.5939786493942592</v>
      </c>
      <c r="BB316" s="77">
        <v>3.6433969053616622</v>
      </c>
      <c r="BC316" s="65">
        <v>675.8</v>
      </c>
      <c r="BD316" s="78">
        <v>654</v>
      </c>
      <c r="BE316" s="78">
        <v>675</v>
      </c>
      <c r="BF316" s="78">
        <v>658</v>
      </c>
      <c r="BG316" s="78">
        <v>679</v>
      </c>
      <c r="BH316" s="70">
        <v>713</v>
      </c>
      <c r="BI316" s="65">
        <v>964.2</v>
      </c>
      <c r="BJ316" s="78">
        <v>988</v>
      </c>
      <c r="BK316" s="78">
        <v>919</v>
      </c>
      <c r="BL316" s="78">
        <v>1008</v>
      </c>
      <c r="BM316" s="78">
        <v>929</v>
      </c>
      <c r="BN316" s="70">
        <v>977</v>
      </c>
      <c r="BO316" s="65">
        <v>1226</v>
      </c>
      <c r="BP316" s="78">
        <v>1205</v>
      </c>
      <c r="BQ316" s="78">
        <v>1180</v>
      </c>
      <c r="BR316" s="78">
        <v>1285</v>
      </c>
      <c r="BS316" s="78">
        <v>1207</v>
      </c>
      <c r="BT316" s="70">
        <v>1253</v>
      </c>
      <c r="BU316" s="65"/>
      <c r="BV316" s="78"/>
      <c r="BW316" s="78"/>
      <c r="BX316" s="78"/>
      <c r="BY316" s="78"/>
      <c r="BZ316" s="70"/>
      <c r="CA316" s="110">
        <v>0.67513151356262124</v>
      </c>
      <c r="CB316" s="76">
        <v>7.7108929214197985E-3</v>
      </c>
      <c r="CC316" s="76">
        <v>-2.5565893863842559</v>
      </c>
      <c r="CD316" s="76">
        <v>3.6609606059048616</v>
      </c>
      <c r="CE316" s="76">
        <v>-1.1163659418427119</v>
      </c>
      <c r="CF316" s="77">
        <v>3.3799413972138259</v>
      </c>
    </row>
    <row r="317" spans="1:84" ht="12" customHeight="1">
      <c r="A317" s="2"/>
      <c r="B317" s="64">
        <v>305</v>
      </c>
      <c r="C317" s="65">
        <v>10</v>
      </c>
      <c r="D317" s="66" t="s">
        <v>18</v>
      </c>
      <c r="E317" s="69" t="s">
        <v>67</v>
      </c>
      <c r="F317" s="70" t="s">
        <v>81</v>
      </c>
      <c r="G317" s="71">
        <v>1692.8341463414633</v>
      </c>
      <c r="H317" s="72">
        <v>1010.1804878048781</v>
      </c>
      <c r="I317" s="72">
        <v>682.65365853658523</v>
      </c>
      <c r="J317" s="72"/>
      <c r="K317" s="72"/>
      <c r="L317" s="73"/>
      <c r="M317" s="71">
        <v>3385.6682926829267</v>
      </c>
      <c r="N317" s="72">
        <v>2020.3609756097562</v>
      </c>
      <c r="O317" s="72">
        <v>1365.3073170731705</v>
      </c>
      <c r="P317" s="72"/>
      <c r="Q317" s="72"/>
      <c r="R317" s="73"/>
      <c r="S317" s="71">
        <v>1016</v>
      </c>
      <c r="T317" s="72">
        <v>1026</v>
      </c>
      <c r="U317" s="72">
        <v>1013</v>
      </c>
      <c r="V317" s="72">
        <v>1004</v>
      </c>
      <c r="W317" s="72">
        <v>1018</v>
      </c>
      <c r="X317" s="73">
        <v>1019</v>
      </c>
      <c r="Y317" s="71">
        <v>656</v>
      </c>
      <c r="Z317" s="72">
        <v>644</v>
      </c>
      <c r="AA317" s="72">
        <v>670</v>
      </c>
      <c r="AB317" s="72">
        <v>644</v>
      </c>
      <c r="AC317" s="72">
        <v>682</v>
      </c>
      <c r="AD317" s="73">
        <v>640</v>
      </c>
      <c r="AE317" s="71"/>
      <c r="AF317" s="72"/>
      <c r="AG317" s="72"/>
      <c r="AH317" s="72"/>
      <c r="AI317" s="72"/>
      <c r="AJ317" s="73"/>
      <c r="AK317" s="71"/>
      <c r="AL317" s="72"/>
      <c r="AM317" s="72"/>
      <c r="AN317" s="72"/>
      <c r="AO317" s="72"/>
      <c r="AP317" s="73"/>
      <c r="AQ317" s="71"/>
      <c r="AR317" s="72"/>
      <c r="AS317" s="72"/>
      <c r="AT317" s="72"/>
      <c r="AU317" s="72"/>
      <c r="AV317" s="73"/>
      <c r="AW317" s="75">
        <v>-1.2307257853044762</v>
      </c>
      <c r="AX317" s="76">
        <v>-1.3488708501545932</v>
      </c>
      <c r="AY317" s="76">
        <v>-0.58092792862884934</v>
      </c>
      <c r="AZ317" s="76">
        <v>-2.6484665635058469</v>
      </c>
      <c r="BA317" s="76">
        <v>0.42330512259711739</v>
      </c>
      <c r="BB317" s="77">
        <v>-1.99866870683022</v>
      </c>
      <c r="BC317" s="65"/>
      <c r="BD317" s="78"/>
      <c r="BE317" s="78"/>
      <c r="BF317" s="78"/>
      <c r="BG317" s="78"/>
      <c r="BH317" s="70"/>
      <c r="BI317" s="65"/>
      <c r="BJ317" s="78"/>
      <c r="BK317" s="78"/>
      <c r="BL317" s="78"/>
      <c r="BM317" s="78"/>
      <c r="BN317" s="70"/>
      <c r="BO317" s="65"/>
      <c r="BP317" s="78"/>
      <c r="BQ317" s="78"/>
      <c r="BR317" s="78"/>
      <c r="BS317" s="78"/>
      <c r="BT317" s="70"/>
      <c r="BU317" s="65"/>
      <c r="BV317" s="78"/>
      <c r="BW317" s="78"/>
      <c r="BX317" s="78"/>
      <c r="BY317" s="78"/>
      <c r="BZ317" s="70"/>
      <c r="CA317" s="80"/>
      <c r="CB317" s="78"/>
      <c r="CC317" s="78"/>
      <c r="CD317" s="78"/>
      <c r="CE317" s="78"/>
      <c r="CF317" s="70"/>
    </row>
    <row r="318" spans="1:84" ht="12" customHeight="1">
      <c r="A318" s="2"/>
      <c r="B318" s="64">
        <v>306</v>
      </c>
      <c r="C318" s="65">
        <v>10</v>
      </c>
      <c r="D318" s="66" t="s">
        <v>18</v>
      </c>
      <c r="E318" s="69" t="s">
        <v>148</v>
      </c>
      <c r="F318" s="70" t="s">
        <v>81</v>
      </c>
      <c r="G318" s="71">
        <v>1692.8341463414633</v>
      </c>
      <c r="H318" s="72">
        <v>1010.1804878048781</v>
      </c>
      <c r="I318" s="72">
        <v>682.65365853658523</v>
      </c>
      <c r="J318" s="72"/>
      <c r="K318" s="72"/>
      <c r="L318" s="73"/>
      <c r="M318" s="71">
        <v>3385.6682926829267</v>
      </c>
      <c r="N318" s="72">
        <v>2020.3609756097562</v>
      </c>
      <c r="O318" s="72">
        <v>1365.3073170731705</v>
      </c>
      <c r="P318" s="72"/>
      <c r="Q318" s="72"/>
      <c r="R318" s="73"/>
      <c r="S318" s="71">
        <v>1016</v>
      </c>
      <c r="T318" s="72">
        <v>1026</v>
      </c>
      <c r="U318" s="72">
        <v>1013</v>
      </c>
      <c r="V318" s="72">
        <v>1004</v>
      </c>
      <c r="W318" s="72">
        <v>1018</v>
      </c>
      <c r="X318" s="73">
        <v>1019</v>
      </c>
      <c r="Y318" s="71">
        <v>656</v>
      </c>
      <c r="Z318" s="72">
        <v>644</v>
      </c>
      <c r="AA318" s="72">
        <v>670</v>
      </c>
      <c r="AB318" s="72">
        <v>644</v>
      </c>
      <c r="AC318" s="72">
        <v>682</v>
      </c>
      <c r="AD318" s="73">
        <v>640</v>
      </c>
      <c r="AE318" s="71"/>
      <c r="AF318" s="72"/>
      <c r="AG318" s="72"/>
      <c r="AH318" s="72"/>
      <c r="AI318" s="72"/>
      <c r="AJ318" s="73"/>
      <c r="AK318" s="71"/>
      <c r="AL318" s="72"/>
      <c r="AM318" s="72"/>
      <c r="AN318" s="72"/>
      <c r="AO318" s="72"/>
      <c r="AP318" s="73"/>
      <c r="AQ318" s="71"/>
      <c r="AR318" s="72"/>
      <c r="AS318" s="72"/>
      <c r="AT318" s="72"/>
      <c r="AU318" s="72"/>
      <c r="AV318" s="73"/>
      <c r="AW318" s="75">
        <v>-1.2307257853044762</v>
      </c>
      <c r="AX318" s="76">
        <v>-1.3488708501545932</v>
      </c>
      <c r="AY318" s="76">
        <v>-0.58092792862884934</v>
      </c>
      <c r="AZ318" s="76">
        <v>-2.6484665635058469</v>
      </c>
      <c r="BA318" s="76">
        <v>0.42330512259711739</v>
      </c>
      <c r="BB318" s="77">
        <v>-1.99866870683022</v>
      </c>
      <c r="BC318" s="65"/>
      <c r="BD318" s="78"/>
      <c r="BE318" s="78"/>
      <c r="BF318" s="78"/>
      <c r="BG318" s="78"/>
      <c r="BH318" s="70"/>
      <c r="BI318" s="65"/>
      <c r="BJ318" s="78"/>
      <c r="BK318" s="78"/>
      <c r="BL318" s="78"/>
      <c r="BM318" s="78"/>
      <c r="BN318" s="70"/>
      <c r="BO318" s="65"/>
      <c r="BP318" s="78"/>
      <c r="BQ318" s="78"/>
      <c r="BR318" s="78"/>
      <c r="BS318" s="78"/>
      <c r="BT318" s="70"/>
      <c r="BU318" s="65"/>
      <c r="BV318" s="78"/>
      <c r="BW318" s="78"/>
      <c r="BX318" s="78"/>
      <c r="BY318" s="78"/>
      <c r="BZ318" s="70"/>
      <c r="CA318" s="80"/>
      <c r="CB318" s="78"/>
      <c r="CC318" s="78"/>
      <c r="CD318" s="78"/>
      <c r="CE318" s="78"/>
      <c r="CF318" s="70"/>
    </row>
    <row r="319" spans="1:84" ht="12" customHeight="1">
      <c r="A319" s="2"/>
      <c r="B319" s="64">
        <v>307</v>
      </c>
      <c r="C319" s="65">
        <v>10</v>
      </c>
      <c r="D319" s="66" t="s">
        <v>18</v>
      </c>
      <c r="E319" s="69" t="s">
        <v>87</v>
      </c>
      <c r="F319" s="70" t="s">
        <v>81</v>
      </c>
      <c r="G319" s="71">
        <v>2031.400975609756</v>
      </c>
      <c r="H319" s="72">
        <v>1212.2165853658537</v>
      </c>
      <c r="I319" s="72">
        <v>819.18439024390227</v>
      </c>
      <c r="J319" s="72"/>
      <c r="K319" s="72"/>
      <c r="L319" s="73"/>
      <c r="M319" s="71">
        <v>4062.8019512195119</v>
      </c>
      <c r="N319" s="72">
        <v>2424.4331707317074</v>
      </c>
      <c r="O319" s="72">
        <v>1638.3687804878045</v>
      </c>
      <c r="P319" s="72"/>
      <c r="Q319" s="72"/>
      <c r="R319" s="73"/>
      <c r="S319" s="71">
        <v>1215</v>
      </c>
      <c r="T319" s="72">
        <v>1212</v>
      </c>
      <c r="U319" s="72">
        <v>1177</v>
      </c>
      <c r="V319" s="72">
        <v>1249</v>
      </c>
      <c r="W319" s="72">
        <v>1208</v>
      </c>
      <c r="X319" s="73">
        <v>1229</v>
      </c>
      <c r="Y319" s="71">
        <v>791.4</v>
      </c>
      <c r="Z319" s="72">
        <v>808</v>
      </c>
      <c r="AA319" s="72">
        <v>776</v>
      </c>
      <c r="AB319" s="72">
        <v>792</v>
      </c>
      <c r="AC319" s="72">
        <v>806</v>
      </c>
      <c r="AD319" s="73">
        <v>775</v>
      </c>
      <c r="AE319" s="71"/>
      <c r="AF319" s="72"/>
      <c r="AG319" s="72"/>
      <c r="AH319" s="72"/>
      <c r="AI319" s="72"/>
      <c r="AJ319" s="73"/>
      <c r="AK319" s="71"/>
      <c r="AL319" s="72"/>
      <c r="AM319" s="72"/>
      <c r="AN319" s="72"/>
      <c r="AO319" s="72"/>
      <c r="AP319" s="73"/>
      <c r="AQ319" s="71"/>
      <c r="AR319" s="72"/>
      <c r="AS319" s="72"/>
      <c r="AT319" s="72"/>
      <c r="AU319" s="72"/>
      <c r="AV319" s="73"/>
      <c r="AW319" s="75">
        <v>-1.2307257853044762</v>
      </c>
      <c r="AX319" s="76">
        <v>-0.56123708448716503</v>
      </c>
      <c r="AY319" s="76">
        <v>-3.8594534782195211</v>
      </c>
      <c r="AZ319" s="76">
        <v>0.47253223295133928</v>
      </c>
      <c r="BA319" s="76">
        <v>-0.85659974661245197</v>
      </c>
      <c r="BB319" s="77">
        <v>-1.3488708501545932</v>
      </c>
      <c r="BC319" s="65"/>
      <c r="BD319" s="78"/>
      <c r="BE319" s="78"/>
      <c r="BF319" s="78"/>
      <c r="BG319" s="78"/>
      <c r="BH319" s="70"/>
      <c r="BI319" s="65"/>
      <c r="BJ319" s="78"/>
      <c r="BK319" s="78"/>
      <c r="BL319" s="78"/>
      <c r="BM319" s="78"/>
      <c r="BN319" s="70"/>
      <c r="BO319" s="65"/>
      <c r="BP319" s="78"/>
      <c r="BQ319" s="78"/>
      <c r="BR319" s="78"/>
      <c r="BS319" s="78"/>
      <c r="BT319" s="70"/>
      <c r="BU319" s="65"/>
      <c r="BV319" s="78"/>
      <c r="BW319" s="78"/>
      <c r="BX319" s="78"/>
      <c r="BY319" s="78"/>
      <c r="BZ319" s="70"/>
      <c r="CA319" s="80"/>
      <c r="CB319" s="78"/>
      <c r="CC319" s="78"/>
      <c r="CD319" s="78"/>
      <c r="CE319" s="78"/>
      <c r="CF319" s="70"/>
    </row>
    <row r="320" spans="1:84" ht="12" customHeight="1">
      <c r="A320" s="2"/>
      <c r="B320" s="64">
        <v>308</v>
      </c>
      <c r="C320" s="65">
        <v>10</v>
      </c>
      <c r="D320" s="66" t="s">
        <v>18</v>
      </c>
      <c r="E320" s="69" t="s">
        <v>136</v>
      </c>
      <c r="F320" s="70" t="s">
        <v>81</v>
      </c>
      <c r="G320" s="71">
        <v>1692.8341463414633</v>
      </c>
      <c r="H320" s="72">
        <v>1010.1804878048781</v>
      </c>
      <c r="I320" s="72">
        <v>682.65365853658523</v>
      </c>
      <c r="J320" s="72"/>
      <c r="K320" s="72"/>
      <c r="L320" s="73"/>
      <c r="M320" s="71">
        <v>3385.6682926829267</v>
      </c>
      <c r="N320" s="72">
        <v>2020.3609756097562</v>
      </c>
      <c r="O320" s="72">
        <v>1365.3073170731705</v>
      </c>
      <c r="P320" s="72"/>
      <c r="Q320" s="72"/>
      <c r="R320" s="73"/>
      <c r="S320" s="71">
        <v>1016</v>
      </c>
      <c r="T320" s="72">
        <v>1026</v>
      </c>
      <c r="U320" s="72">
        <v>1013</v>
      </c>
      <c r="V320" s="72">
        <v>1004</v>
      </c>
      <c r="W320" s="72">
        <v>1018</v>
      </c>
      <c r="X320" s="73">
        <v>1019</v>
      </c>
      <c r="Y320" s="71">
        <v>656</v>
      </c>
      <c r="Z320" s="72">
        <v>644</v>
      </c>
      <c r="AA320" s="72">
        <v>670</v>
      </c>
      <c r="AB320" s="72">
        <v>644</v>
      </c>
      <c r="AC320" s="72">
        <v>682</v>
      </c>
      <c r="AD320" s="73">
        <v>640</v>
      </c>
      <c r="AE320" s="71"/>
      <c r="AF320" s="72"/>
      <c r="AG320" s="72"/>
      <c r="AH320" s="72"/>
      <c r="AI320" s="72"/>
      <c r="AJ320" s="73"/>
      <c r="AK320" s="71"/>
      <c r="AL320" s="72"/>
      <c r="AM320" s="72"/>
      <c r="AN320" s="72"/>
      <c r="AO320" s="72"/>
      <c r="AP320" s="73"/>
      <c r="AQ320" s="71"/>
      <c r="AR320" s="72"/>
      <c r="AS320" s="72"/>
      <c r="AT320" s="72"/>
      <c r="AU320" s="72"/>
      <c r="AV320" s="73"/>
      <c r="AW320" s="75">
        <v>-1.2307257853044762</v>
      </c>
      <c r="AX320" s="76">
        <v>-1.3488708501545932</v>
      </c>
      <c r="AY320" s="76">
        <v>-0.58092792862884934</v>
      </c>
      <c r="AZ320" s="76">
        <v>-2.6484665635058469</v>
      </c>
      <c r="BA320" s="76">
        <v>0.42330512259711739</v>
      </c>
      <c r="BB320" s="77">
        <v>-1.99866870683022</v>
      </c>
      <c r="BC320" s="65"/>
      <c r="BD320" s="78"/>
      <c r="BE320" s="78"/>
      <c r="BF320" s="78"/>
      <c r="BG320" s="78"/>
      <c r="BH320" s="70"/>
      <c r="BI320" s="65"/>
      <c r="BJ320" s="78"/>
      <c r="BK320" s="78"/>
      <c r="BL320" s="78"/>
      <c r="BM320" s="78"/>
      <c r="BN320" s="70"/>
      <c r="BO320" s="65"/>
      <c r="BP320" s="78"/>
      <c r="BQ320" s="78"/>
      <c r="BR320" s="78"/>
      <c r="BS320" s="78"/>
      <c r="BT320" s="70"/>
      <c r="BU320" s="65"/>
      <c r="BV320" s="78"/>
      <c r="BW320" s="78"/>
      <c r="BX320" s="78"/>
      <c r="BY320" s="78"/>
      <c r="BZ320" s="70"/>
      <c r="CA320" s="80"/>
      <c r="CB320" s="78"/>
      <c r="CC320" s="78"/>
      <c r="CD320" s="78"/>
      <c r="CE320" s="78"/>
      <c r="CF320" s="70"/>
    </row>
    <row r="321" spans="1:84" ht="12" customHeight="1">
      <c r="A321" s="2"/>
      <c r="B321" s="64">
        <v>309</v>
      </c>
      <c r="C321" s="65">
        <v>10</v>
      </c>
      <c r="D321" s="66" t="s">
        <v>18</v>
      </c>
      <c r="E321" s="69" t="s">
        <v>89</v>
      </c>
      <c r="F321" s="70" t="s">
        <v>81</v>
      </c>
      <c r="G321" s="71">
        <v>1692.8341463414633</v>
      </c>
      <c r="H321" s="72">
        <v>1010.1804878048781</v>
      </c>
      <c r="I321" s="72">
        <v>682.65365853658523</v>
      </c>
      <c r="J321" s="72"/>
      <c r="K321" s="72"/>
      <c r="L321" s="73"/>
      <c r="M321" s="71">
        <v>3385.6682926829267</v>
      </c>
      <c r="N321" s="72">
        <v>2020.3609756097562</v>
      </c>
      <c r="O321" s="72">
        <v>1365.3073170731705</v>
      </c>
      <c r="P321" s="72"/>
      <c r="Q321" s="72"/>
      <c r="R321" s="73"/>
      <c r="S321" s="71">
        <v>1014.4</v>
      </c>
      <c r="T321" s="72">
        <v>993</v>
      </c>
      <c r="U321" s="72">
        <v>1015</v>
      </c>
      <c r="V321" s="72">
        <v>1014</v>
      </c>
      <c r="W321" s="72">
        <v>1026</v>
      </c>
      <c r="X321" s="73">
        <v>1024</v>
      </c>
      <c r="Y321" s="71">
        <v>681.8</v>
      </c>
      <c r="Z321" s="72">
        <v>646</v>
      </c>
      <c r="AA321" s="72">
        <v>701</v>
      </c>
      <c r="AB321" s="72">
        <v>714</v>
      </c>
      <c r="AC321" s="72">
        <v>638</v>
      </c>
      <c r="AD321" s="73">
        <v>710</v>
      </c>
      <c r="AE321" s="71"/>
      <c r="AF321" s="72"/>
      <c r="AG321" s="72"/>
      <c r="AH321" s="72"/>
      <c r="AI321" s="72"/>
      <c r="AJ321" s="73"/>
      <c r="AK321" s="71"/>
      <c r="AL321" s="72"/>
      <c r="AM321" s="72"/>
      <c r="AN321" s="72"/>
      <c r="AO321" s="72"/>
      <c r="AP321" s="73"/>
      <c r="AQ321" s="71"/>
      <c r="AR321" s="72"/>
      <c r="AS321" s="72"/>
      <c r="AT321" s="72"/>
      <c r="AU321" s="72"/>
      <c r="AV321" s="73"/>
      <c r="AW321" s="75">
        <v>0.19882949938190286</v>
      </c>
      <c r="AX321" s="76">
        <v>-3.1801193553313678</v>
      </c>
      <c r="AY321" s="76">
        <v>1.3684656413980312</v>
      </c>
      <c r="AZ321" s="76">
        <v>2.077336030498711</v>
      </c>
      <c r="BA321" s="76">
        <v>-1.7033060447049331</v>
      </c>
      <c r="BB321" s="77">
        <v>2.4317712250490731</v>
      </c>
      <c r="BC321" s="65"/>
      <c r="BD321" s="78"/>
      <c r="BE321" s="78"/>
      <c r="BF321" s="78"/>
      <c r="BG321" s="78"/>
      <c r="BH321" s="70"/>
      <c r="BI321" s="65"/>
      <c r="BJ321" s="78"/>
      <c r="BK321" s="78"/>
      <c r="BL321" s="78"/>
      <c r="BM321" s="78"/>
      <c r="BN321" s="70"/>
      <c r="BO321" s="65"/>
      <c r="BP321" s="78"/>
      <c r="BQ321" s="78"/>
      <c r="BR321" s="78"/>
      <c r="BS321" s="78"/>
      <c r="BT321" s="70"/>
      <c r="BU321" s="65"/>
      <c r="BV321" s="78"/>
      <c r="BW321" s="78"/>
      <c r="BX321" s="78"/>
      <c r="BY321" s="78"/>
      <c r="BZ321" s="70"/>
      <c r="CA321" s="80"/>
      <c r="CB321" s="78"/>
      <c r="CC321" s="78"/>
      <c r="CD321" s="78"/>
      <c r="CE321" s="78"/>
      <c r="CF321" s="70"/>
    </row>
    <row r="322" spans="1:84" ht="12" customHeight="1">
      <c r="A322" s="2"/>
      <c r="B322" s="64">
        <v>310</v>
      </c>
      <c r="C322" s="65">
        <v>10</v>
      </c>
      <c r="D322" s="66" t="s">
        <v>18</v>
      </c>
      <c r="E322" s="69" t="s">
        <v>91</v>
      </c>
      <c r="F322" s="70" t="s">
        <v>81</v>
      </c>
      <c r="G322" s="71">
        <v>1692.8341463414633</v>
      </c>
      <c r="H322" s="72">
        <v>1010.1804878048781</v>
      </c>
      <c r="I322" s="72">
        <v>682.65365853658523</v>
      </c>
      <c r="J322" s="72"/>
      <c r="K322" s="72"/>
      <c r="L322" s="73"/>
      <c r="M322" s="71">
        <v>3385.6682926829267</v>
      </c>
      <c r="N322" s="72">
        <v>2020.3609756097562</v>
      </c>
      <c r="O322" s="72">
        <v>1365.3073170731705</v>
      </c>
      <c r="P322" s="72"/>
      <c r="Q322" s="72"/>
      <c r="R322" s="73"/>
      <c r="S322" s="71">
        <v>1016</v>
      </c>
      <c r="T322" s="72">
        <v>1026</v>
      </c>
      <c r="U322" s="72">
        <v>1013</v>
      </c>
      <c r="V322" s="72">
        <v>1004</v>
      </c>
      <c r="W322" s="72">
        <v>1018</v>
      </c>
      <c r="X322" s="73">
        <v>1019</v>
      </c>
      <c r="Y322" s="71">
        <v>656</v>
      </c>
      <c r="Z322" s="72">
        <v>644</v>
      </c>
      <c r="AA322" s="72">
        <v>670</v>
      </c>
      <c r="AB322" s="72">
        <v>644</v>
      </c>
      <c r="AC322" s="72">
        <v>682</v>
      </c>
      <c r="AD322" s="73">
        <v>640</v>
      </c>
      <c r="AE322" s="71"/>
      <c r="AF322" s="72"/>
      <c r="AG322" s="72"/>
      <c r="AH322" s="72"/>
      <c r="AI322" s="72"/>
      <c r="AJ322" s="73"/>
      <c r="AK322" s="71"/>
      <c r="AL322" s="72"/>
      <c r="AM322" s="72"/>
      <c r="AN322" s="72"/>
      <c r="AO322" s="72"/>
      <c r="AP322" s="73"/>
      <c r="AQ322" s="71"/>
      <c r="AR322" s="72"/>
      <c r="AS322" s="72"/>
      <c r="AT322" s="72"/>
      <c r="AU322" s="72"/>
      <c r="AV322" s="73"/>
      <c r="AW322" s="75">
        <v>-1.2307257853044762</v>
      </c>
      <c r="AX322" s="76">
        <v>-1.3488708501545932</v>
      </c>
      <c r="AY322" s="76">
        <v>-0.58092792862884934</v>
      </c>
      <c r="AZ322" s="76">
        <v>-2.6484665635058469</v>
      </c>
      <c r="BA322" s="76">
        <v>0.42330512259711739</v>
      </c>
      <c r="BB322" s="77">
        <v>-1.99866870683022</v>
      </c>
      <c r="BC322" s="65"/>
      <c r="BD322" s="78"/>
      <c r="BE322" s="78"/>
      <c r="BF322" s="78"/>
      <c r="BG322" s="78"/>
      <c r="BH322" s="70"/>
      <c r="BI322" s="65"/>
      <c r="BJ322" s="78"/>
      <c r="BK322" s="78"/>
      <c r="BL322" s="78"/>
      <c r="BM322" s="78"/>
      <c r="BN322" s="70"/>
      <c r="BO322" s="65"/>
      <c r="BP322" s="78"/>
      <c r="BQ322" s="78"/>
      <c r="BR322" s="78"/>
      <c r="BS322" s="78"/>
      <c r="BT322" s="70"/>
      <c r="BU322" s="65"/>
      <c r="BV322" s="78"/>
      <c r="BW322" s="78"/>
      <c r="BX322" s="78"/>
      <c r="BY322" s="78"/>
      <c r="BZ322" s="70"/>
      <c r="CA322" s="80"/>
      <c r="CB322" s="78"/>
      <c r="CC322" s="78"/>
      <c r="CD322" s="78"/>
      <c r="CE322" s="78"/>
      <c r="CF322" s="70"/>
    </row>
    <row r="323" spans="1:84" ht="12" customHeight="1">
      <c r="A323" s="2"/>
      <c r="B323" s="64">
        <v>311</v>
      </c>
      <c r="C323" s="65">
        <v>10</v>
      </c>
      <c r="D323" s="66" t="s">
        <v>18</v>
      </c>
      <c r="E323" s="69" t="s">
        <v>144</v>
      </c>
      <c r="F323" s="70" t="s">
        <v>81</v>
      </c>
      <c r="G323" s="71">
        <v>2828.5053658536585</v>
      </c>
      <c r="H323" s="72">
        <v>2828.5053658536585</v>
      </c>
      <c r="I323" s="72">
        <v>0</v>
      </c>
      <c r="J323" s="72"/>
      <c r="K323" s="72"/>
      <c r="L323" s="73"/>
      <c r="M323" s="71">
        <v>5657.0107317073162</v>
      </c>
      <c r="N323" s="72">
        <v>5657.0107317073162</v>
      </c>
      <c r="O323" s="72">
        <v>0</v>
      </c>
      <c r="P323" s="72"/>
      <c r="Q323" s="72"/>
      <c r="R323" s="73"/>
      <c r="S323" s="71">
        <v>2809.6</v>
      </c>
      <c r="T323" s="72">
        <v>2840</v>
      </c>
      <c r="U323" s="72">
        <v>2920</v>
      </c>
      <c r="V323" s="72">
        <v>2752</v>
      </c>
      <c r="W323" s="72">
        <v>2704</v>
      </c>
      <c r="X323" s="73">
        <v>2832</v>
      </c>
      <c r="Y323" s="71"/>
      <c r="Z323" s="72"/>
      <c r="AA323" s="72"/>
      <c r="AB323" s="72"/>
      <c r="AC323" s="72"/>
      <c r="AD323" s="73"/>
      <c r="AE323" s="71"/>
      <c r="AF323" s="72"/>
      <c r="AG323" s="72"/>
      <c r="AH323" s="72"/>
      <c r="AI323" s="72"/>
      <c r="AJ323" s="73"/>
      <c r="AK323" s="71"/>
      <c r="AL323" s="72"/>
      <c r="AM323" s="72"/>
      <c r="AN323" s="72"/>
      <c r="AO323" s="72"/>
      <c r="AP323" s="73"/>
      <c r="AQ323" s="71"/>
      <c r="AR323" s="72"/>
      <c r="AS323" s="72"/>
      <c r="AT323" s="72"/>
      <c r="AU323" s="72"/>
      <c r="AV323" s="73"/>
      <c r="AW323" s="75">
        <v>-0.66838713059866883</v>
      </c>
      <c r="AX323" s="76">
        <v>0.4063854460064853</v>
      </c>
      <c r="AY323" s="76">
        <v>3.2347343318094746</v>
      </c>
      <c r="AZ323" s="76">
        <v>-2.7047983283768229</v>
      </c>
      <c r="BA323" s="76">
        <v>-4.4018076598586253</v>
      </c>
      <c r="BB323" s="77">
        <v>0.12355055742616639</v>
      </c>
      <c r="BC323" s="65"/>
      <c r="BD323" s="78"/>
      <c r="BE323" s="78"/>
      <c r="BF323" s="78"/>
      <c r="BG323" s="78"/>
      <c r="BH323" s="70"/>
      <c r="BI323" s="65"/>
      <c r="BJ323" s="78"/>
      <c r="BK323" s="78"/>
      <c r="BL323" s="78"/>
      <c r="BM323" s="78"/>
      <c r="BN323" s="70"/>
      <c r="BO323" s="65"/>
      <c r="BP323" s="78"/>
      <c r="BQ323" s="78"/>
      <c r="BR323" s="78"/>
      <c r="BS323" s="78"/>
      <c r="BT323" s="70"/>
      <c r="BU323" s="65"/>
      <c r="BV323" s="78"/>
      <c r="BW323" s="78"/>
      <c r="BX323" s="78"/>
      <c r="BY323" s="78"/>
      <c r="BZ323" s="70"/>
      <c r="CA323" s="80"/>
      <c r="CB323" s="78"/>
      <c r="CC323" s="78"/>
      <c r="CD323" s="78"/>
      <c r="CE323" s="78"/>
      <c r="CF323" s="70"/>
    </row>
    <row r="324" spans="1:84" ht="12" customHeight="1">
      <c r="A324" s="2"/>
      <c r="B324" s="64">
        <v>312</v>
      </c>
      <c r="C324" s="65">
        <v>10</v>
      </c>
      <c r="D324" s="66" t="s">
        <v>18</v>
      </c>
      <c r="E324" s="69" t="s">
        <v>92</v>
      </c>
      <c r="F324" s="70" t="s">
        <v>81</v>
      </c>
      <c r="G324" s="71">
        <v>3058.141463414634</v>
      </c>
      <c r="H324" s="72">
        <v>1010.1804878048781</v>
      </c>
      <c r="I324" s="72">
        <v>2047.9609756097557</v>
      </c>
      <c r="J324" s="72"/>
      <c r="K324" s="72"/>
      <c r="L324" s="73"/>
      <c r="M324" s="71">
        <v>6116.2829268292671</v>
      </c>
      <c r="N324" s="72">
        <v>2020.3609756097562</v>
      </c>
      <c r="O324" s="72">
        <v>4095.9219512195109</v>
      </c>
      <c r="P324" s="72"/>
      <c r="Q324" s="72"/>
      <c r="R324" s="73"/>
      <c r="S324" s="71">
        <v>1012.8</v>
      </c>
      <c r="T324" s="72">
        <v>1028</v>
      </c>
      <c r="U324" s="72">
        <v>996</v>
      </c>
      <c r="V324" s="72">
        <v>968</v>
      </c>
      <c r="W324" s="72">
        <v>1056</v>
      </c>
      <c r="X324" s="73">
        <v>1016</v>
      </c>
      <c r="Y324" s="71">
        <v>2031.4</v>
      </c>
      <c r="Z324" s="72">
        <v>2015</v>
      </c>
      <c r="AA324" s="72">
        <v>2082</v>
      </c>
      <c r="AB324" s="72">
        <v>2024</v>
      </c>
      <c r="AC324" s="72">
        <v>1968</v>
      </c>
      <c r="AD324" s="73">
        <v>2068</v>
      </c>
      <c r="AE324" s="71"/>
      <c r="AF324" s="72"/>
      <c r="AG324" s="72"/>
      <c r="AH324" s="72"/>
      <c r="AI324" s="72"/>
      <c r="AJ324" s="73"/>
      <c r="AK324" s="71"/>
      <c r="AL324" s="72"/>
      <c r="AM324" s="72"/>
      <c r="AN324" s="72"/>
      <c r="AO324" s="72"/>
      <c r="AP324" s="73"/>
      <c r="AQ324" s="71"/>
      <c r="AR324" s="72"/>
      <c r="AS324" s="72"/>
      <c r="AT324" s="72"/>
      <c r="AU324" s="72"/>
      <c r="AV324" s="73"/>
      <c r="AW324" s="75">
        <v>-0.45588026523363245</v>
      </c>
      <c r="AX324" s="76">
        <v>-0.49511978421454828</v>
      </c>
      <c r="AY324" s="76">
        <v>0.64936618606232788</v>
      </c>
      <c r="AZ324" s="76">
        <v>-2.1627993409036872</v>
      </c>
      <c r="BA324" s="76">
        <v>-1.1164121680791284</v>
      </c>
      <c r="BB324" s="77">
        <v>0.84556378096691809</v>
      </c>
      <c r="BC324" s="65"/>
      <c r="BD324" s="78"/>
      <c r="BE324" s="78"/>
      <c r="BF324" s="78"/>
      <c r="BG324" s="78"/>
      <c r="BH324" s="70"/>
      <c r="BI324" s="65"/>
      <c r="BJ324" s="78"/>
      <c r="BK324" s="78"/>
      <c r="BL324" s="78"/>
      <c r="BM324" s="78"/>
      <c r="BN324" s="70"/>
      <c r="BO324" s="65"/>
      <c r="BP324" s="78"/>
      <c r="BQ324" s="78"/>
      <c r="BR324" s="78"/>
      <c r="BS324" s="78"/>
      <c r="BT324" s="70"/>
      <c r="BU324" s="65"/>
      <c r="BV324" s="78"/>
      <c r="BW324" s="78"/>
      <c r="BX324" s="78"/>
      <c r="BY324" s="78"/>
      <c r="BZ324" s="70"/>
      <c r="CA324" s="80"/>
      <c r="CB324" s="78"/>
      <c r="CC324" s="78"/>
      <c r="CD324" s="78"/>
      <c r="CE324" s="78"/>
      <c r="CF324" s="70"/>
    </row>
    <row r="325" spans="1:84" ht="12" customHeight="1">
      <c r="A325" s="2"/>
      <c r="B325" s="64">
        <v>313</v>
      </c>
      <c r="C325" s="65">
        <v>10</v>
      </c>
      <c r="D325" s="66" t="s">
        <v>18</v>
      </c>
      <c r="E325" s="69" t="s">
        <v>138</v>
      </c>
      <c r="F325" s="70" t="s">
        <v>81</v>
      </c>
      <c r="G325" s="71">
        <v>2828.5053658536585</v>
      </c>
      <c r="H325" s="72">
        <v>2828.5053658536585</v>
      </c>
      <c r="I325" s="72">
        <v>0</v>
      </c>
      <c r="J325" s="72"/>
      <c r="K325" s="72"/>
      <c r="L325" s="73"/>
      <c r="M325" s="71">
        <v>5657.0107317073162</v>
      </c>
      <c r="N325" s="72">
        <v>5657.0107317073162</v>
      </c>
      <c r="O325" s="72">
        <v>0</v>
      </c>
      <c r="P325" s="72"/>
      <c r="Q325" s="72"/>
      <c r="R325" s="73"/>
      <c r="S325" s="71">
        <v>2809.6</v>
      </c>
      <c r="T325" s="72">
        <v>2840</v>
      </c>
      <c r="U325" s="72">
        <v>2920</v>
      </c>
      <c r="V325" s="72">
        <v>2752</v>
      </c>
      <c r="W325" s="72">
        <v>2704</v>
      </c>
      <c r="X325" s="73">
        <v>2832</v>
      </c>
      <c r="Y325" s="71"/>
      <c r="Z325" s="72"/>
      <c r="AA325" s="72"/>
      <c r="AB325" s="72"/>
      <c r="AC325" s="72"/>
      <c r="AD325" s="73"/>
      <c r="AE325" s="71"/>
      <c r="AF325" s="72"/>
      <c r="AG325" s="72"/>
      <c r="AH325" s="72"/>
      <c r="AI325" s="72"/>
      <c r="AJ325" s="73"/>
      <c r="AK325" s="71"/>
      <c r="AL325" s="72"/>
      <c r="AM325" s="72"/>
      <c r="AN325" s="72"/>
      <c r="AO325" s="72"/>
      <c r="AP325" s="73"/>
      <c r="AQ325" s="71"/>
      <c r="AR325" s="72"/>
      <c r="AS325" s="72"/>
      <c r="AT325" s="72"/>
      <c r="AU325" s="72"/>
      <c r="AV325" s="73"/>
      <c r="AW325" s="75">
        <v>-0.66838713059866883</v>
      </c>
      <c r="AX325" s="76">
        <v>0.4063854460064853</v>
      </c>
      <c r="AY325" s="76">
        <v>3.2347343318094746</v>
      </c>
      <c r="AZ325" s="76">
        <v>-2.7047983283768229</v>
      </c>
      <c r="BA325" s="76">
        <v>-4.4018076598586253</v>
      </c>
      <c r="BB325" s="77">
        <v>0.12355055742616639</v>
      </c>
      <c r="BC325" s="65"/>
      <c r="BD325" s="78"/>
      <c r="BE325" s="78"/>
      <c r="BF325" s="78"/>
      <c r="BG325" s="78"/>
      <c r="BH325" s="70"/>
      <c r="BI325" s="65"/>
      <c r="BJ325" s="78"/>
      <c r="BK325" s="78"/>
      <c r="BL325" s="78"/>
      <c r="BM325" s="78"/>
      <c r="BN325" s="70"/>
      <c r="BO325" s="65"/>
      <c r="BP325" s="78"/>
      <c r="BQ325" s="78"/>
      <c r="BR325" s="78"/>
      <c r="BS325" s="78"/>
      <c r="BT325" s="70"/>
      <c r="BU325" s="65"/>
      <c r="BV325" s="78"/>
      <c r="BW325" s="78"/>
      <c r="BX325" s="78"/>
      <c r="BY325" s="78"/>
      <c r="BZ325" s="70"/>
      <c r="CA325" s="80"/>
      <c r="CB325" s="78"/>
      <c r="CC325" s="78"/>
      <c r="CD325" s="78"/>
      <c r="CE325" s="78"/>
      <c r="CF325" s="70"/>
    </row>
    <row r="326" spans="1:84" ht="12" customHeight="1">
      <c r="A326" s="2"/>
      <c r="B326" s="64">
        <v>314</v>
      </c>
      <c r="C326" s="65">
        <v>10</v>
      </c>
      <c r="D326" s="66" t="s">
        <v>18</v>
      </c>
      <c r="E326" s="69" t="s">
        <v>139</v>
      </c>
      <c r="F326" s="70" t="s">
        <v>81</v>
      </c>
      <c r="G326" s="71">
        <v>3058.141463414634</v>
      </c>
      <c r="H326" s="72">
        <v>1010.1804878048781</v>
      </c>
      <c r="I326" s="72">
        <v>2047.9609756097557</v>
      </c>
      <c r="J326" s="72"/>
      <c r="K326" s="72"/>
      <c r="L326" s="73"/>
      <c r="M326" s="71">
        <v>6116.2829268292671</v>
      </c>
      <c r="N326" s="72">
        <v>2020.3609756097562</v>
      </c>
      <c r="O326" s="72">
        <v>4095.9219512195109</v>
      </c>
      <c r="P326" s="72"/>
      <c r="Q326" s="72"/>
      <c r="R326" s="73"/>
      <c r="S326" s="71">
        <v>1012.8</v>
      </c>
      <c r="T326" s="72">
        <v>1028</v>
      </c>
      <c r="U326" s="72">
        <v>996</v>
      </c>
      <c r="V326" s="72">
        <v>968</v>
      </c>
      <c r="W326" s="72">
        <v>1056</v>
      </c>
      <c r="X326" s="73">
        <v>1016</v>
      </c>
      <c r="Y326" s="71">
        <v>2031.4</v>
      </c>
      <c r="Z326" s="72">
        <v>2015</v>
      </c>
      <c r="AA326" s="72">
        <v>2082</v>
      </c>
      <c r="AB326" s="72">
        <v>2024</v>
      </c>
      <c r="AC326" s="72">
        <v>1968</v>
      </c>
      <c r="AD326" s="73">
        <v>2068</v>
      </c>
      <c r="AE326" s="71"/>
      <c r="AF326" s="72"/>
      <c r="AG326" s="72"/>
      <c r="AH326" s="72"/>
      <c r="AI326" s="72"/>
      <c r="AJ326" s="73"/>
      <c r="AK326" s="71"/>
      <c r="AL326" s="72"/>
      <c r="AM326" s="72"/>
      <c r="AN326" s="72"/>
      <c r="AO326" s="72"/>
      <c r="AP326" s="73"/>
      <c r="AQ326" s="71"/>
      <c r="AR326" s="72"/>
      <c r="AS326" s="72"/>
      <c r="AT326" s="72"/>
      <c r="AU326" s="72"/>
      <c r="AV326" s="73"/>
      <c r="AW326" s="75">
        <v>-0.45588026523363245</v>
      </c>
      <c r="AX326" s="76">
        <v>-0.49511978421454828</v>
      </c>
      <c r="AY326" s="76">
        <v>0.64936618606232788</v>
      </c>
      <c r="AZ326" s="76">
        <v>-2.1627993409036872</v>
      </c>
      <c r="BA326" s="76">
        <v>-1.1164121680791284</v>
      </c>
      <c r="BB326" s="77">
        <v>0.84556378096691809</v>
      </c>
      <c r="BC326" s="65"/>
      <c r="BD326" s="78"/>
      <c r="BE326" s="78"/>
      <c r="BF326" s="78"/>
      <c r="BG326" s="78"/>
      <c r="BH326" s="70"/>
      <c r="BI326" s="65"/>
      <c r="BJ326" s="78"/>
      <c r="BK326" s="78"/>
      <c r="BL326" s="78"/>
      <c r="BM326" s="78"/>
      <c r="BN326" s="70"/>
      <c r="BO326" s="65"/>
      <c r="BP326" s="78"/>
      <c r="BQ326" s="78"/>
      <c r="BR326" s="78"/>
      <c r="BS326" s="78"/>
      <c r="BT326" s="70"/>
      <c r="BU326" s="65"/>
      <c r="BV326" s="78"/>
      <c r="BW326" s="78"/>
      <c r="BX326" s="78"/>
      <c r="BY326" s="78"/>
      <c r="BZ326" s="70"/>
      <c r="CA326" s="80"/>
      <c r="CB326" s="78"/>
      <c r="CC326" s="78"/>
      <c r="CD326" s="78"/>
      <c r="CE326" s="78"/>
      <c r="CF326" s="70"/>
    </row>
    <row r="327" spans="1:84" ht="12" customHeight="1">
      <c r="A327" s="2"/>
      <c r="B327" s="64">
        <v>315</v>
      </c>
      <c r="C327" s="65">
        <v>10</v>
      </c>
      <c r="D327" s="66" t="s">
        <v>18</v>
      </c>
      <c r="E327" s="69" t="s">
        <v>140</v>
      </c>
      <c r="F327" s="70" t="s">
        <v>81</v>
      </c>
      <c r="G327" s="71">
        <v>2828.5053658536585</v>
      </c>
      <c r="H327" s="72">
        <v>2828.5053658536585</v>
      </c>
      <c r="I327" s="72">
        <v>0</v>
      </c>
      <c r="J327" s="72"/>
      <c r="K327" s="72"/>
      <c r="L327" s="73"/>
      <c r="M327" s="71">
        <v>5657.0107317073162</v>
      </c>
      <c r="N327" s="72">
        <v>5657.0107317073162</v>
      </c>
      <c r="O327" s="72">
        <v>0</v>
      </c>
      <c r="P327" s="72"/>
      <c r="Q327" s="72"/>
      <c r="R327" s="73"/>
      <c r="S327" s="71">
        <v>2904</v>
      </c>
      <c r="T327" s="72">
        <v>2880</v>
      </c>
      <c r="U327" s="72">
        <v>2864</v>
      </c>
      <c r="V327" s="72">
        <v>2912</v>
      </c>
      <c r="W327" s="72">
        <v>2920</v>
      </c>
      <c r="X327" s="73">
        <v>2944</v>
      </c>
      <c r="Y327" s="71"/>
      <c r="Z327" s="72"/>
      <c r="AA327" s="72"/>
      <c r="AB327" s="72"/>
      <c r="AC327" s="72"/>
      <c r="AD327" s="73"/>
      <c r="AE327" s="71"/>
      <c r="AF327" s="72"/>
      <c r="AG327" s="72"/>
      <c r="AH327" s="72"/>
      <c r="AI327" s="72"/>
      <c r="AJ327" s="73"/>
      <c r="AK327" s="71"/>
      <c r="AL327" s="72"/>
      <c r="AM327" s="72"/>
      <c r="AN327" s="72"/>
      <c r="AO327" s="72"/>
      <c r="AP327" s="73"/>
      <c r="AQ327" s="71"/>
      <c r="AR327" s="72"/>
      <c r="AS327" s="72"/>
      <c r="AT327" s="72"/>
      <c r="AU327" s="72"/>
      <c r="AV327" s="73"/>
      <c r="AW327" s="75">
        <v>2.6690645546488811</v>
      </c>
      <c r="AX327" s="76">
        <v>1.8205598889079688</v>
      </c>
      <c r="AY327" s="76">
        <v>1.2548901117473754</v>
      </c>
      <c r="AZ327" s="76">
        <v>2.9518994432291779</v>
      </c>
      <c r="BA327" s="76">
        <v>3.2347343318094746</v>
      </c>
      <c r="BB327" s="77">
        <v>4.0832389975503647</v>
      </c>
      <c r="BC327" s="65"/>
      <c r="BD327" s="78"/>
      <c r="BE327" s="78"/>
      <c r="BF327" s="78"/>
      <c r="BG327" s="78"/>
      <c r="BH327" s="70"/>
      <c r="BI327" s="65"/>
      <c r="BJ327" s="78"/>
      <c r="BK327" s="78"/>
      <c r="BL327" s="78"/>
      <c r="BM327" s="78"/>
      <c r="BN327" s="70"/>
      <c r="BO327" s="65"/>
      <c r="BP327" s="78"/>
      <c r="BQ327" s="78"/>
      <c r="BR327" s="78"/>
      <c r="BS327" s="78"/>
      <c r="BT327" s="70"/>
      <c r="BU327" s="65"/>
      <c r="BV327" s="78"/>
      <c r="BW327" s="78"/>
      <c r="BX327" s="78"/>
      <c r="BY327" s="78"/>
      <c r="BZ327" s="70"/>
      <c r="CA327" s="80"/>
      <c r="CB327" s="78"/>
      <c r="CC327" s="78"/>
      <c r="CD327" s="78"/>
      <c r="CE327" s="78"/>
      <c r="CF327" s="70"/>
    </row>
    <row r="328" spans="1:84" ht="12" customHeight="1">
      <c r="A328" s="2"/>
      <c r="B328" s="64">
        <v>316</v>
      </c>
      <c r="C328" s="65">
        <v>10</v>
      </c>
      <c r="D328" s="66" t="s">
        <v>18</v>
      </c>
      <c r="E328" s="69" t="s">
        <v>95</v>
      </c>
      <c r="F328" s="70" t="s">
        <v>81</v>
      </c>
      <c r="G328" s="71">
        <v>3058.141463414634</v>
      </c>
      <c r="H328" s="72">
        <v>1010.1804878048781</v>
      </c>
      <c r="I328" s="72">
        <v>2047.9609756097557</v>
      </c>
      <c r="J328" s="72"/>
      <c r="K328" s="72"/>
      <c r="L328" s="73"/>
      <c r="M328" s="71">
        <v>6116.2829268292671</v>
      </c>
      <c r="N328" s="72">
        <v>2020.3609756097562</v>
      </c>
      <c r="O328" s="72">
        <v>4095.9219512195109</v>
      </c>
      <c r="P328" s="72"/>
      <c r="Q328" s="72"/>
      <c r="R328" s="73"/>
      <c r="S328" s="71">
        <v>1014.4</v>
      </c>
      <c r="T328" s="72">
        <v>980</v>
      </c>
      <c r="U328" s="72">
        <v>1000</v>
      </c>
      <c r="V328" s="72">
        <v>1028</v>
      </c>
      <c r="W328" s="72">
        <v>1056</v>
      </c>
      <c r="X328" s="73">
        <v>1008</v>
      </c>
      <c r="Y328" s="71">
        <v>2009.6</v>
      </c>
      <c r="Z328" s="72">
        <v>1987</v>
      </c>
      <c r="AA328" s="72">
        <v>2045</v>
      </c>
      <c r="AB328" s="72">
        <v>2017</v>
      </c>
      <c r="AC328" s="72">
        <v>1973</v>
      </c>
      <c r="AD328" s="73">
        <v>2026</v>
      </c>
      <c r="AE328" s="71"/>
      <c r="AF328" s="72"/>
      <c r="AG328" s="72"/>
      <c r="AH328" s="72"/>
      <c r="AI328" s="72"/>
      <c r="AJ328" s="73"/>
      <c r="AK328" s="71"/>
      <c r="AL328" s="72"/>
      <c r="AM328" s="72"/>
      <c r="AN328" s="72"/>
      <c r="AO328" s="72"/>
      <c r="AP328" s="73"/>
      <c r="AQ328" s="71"/>
      <c r="AR328" s="72"/>
      <c r="AS328" s="72"/>
      <c r="AT328" s="72"/>
      <c r="AU328" s="72"/>
      <c r="AV328" s="73"/>
      <c r="AW328" s="75">
        <v>-1.1164121680791284</v>
      </c>
      <c r="AX328" s="76">
        <v>-2.9802893196728686</v>
      </c>
      <c r="AY328" s="76">
        <v>-0.4297205859130071</v>
      </c>
      <c r="AZ328" s="76">
        <v>-0.4297205859130071</v>
      </c>
      <c r="BA328" s="76">
        <v>-0.95291417232529207</v>
      </c>
      <c r="BB328" s="77">
        <v>-0.7894161765714558</v>
      </c>
      <c r="BC328" s="65"/>
      <c r="BD328" s="78"/>
      <c r="BE328" s="78"/>
      <c r="BF328" s="78"/>
      <c r="BG328" s="78"/>
      <c r="BH328" s="70"/>
      <c r="BI328" s="65"/>
      <c r="BJ328" s="78"/>
      <c r="BK328" s="78"/>
      <c r="BL328" s="78"/>
      <c r="BM328" s="78"/>
      <c r="BN328" s="70"/>
      <c r="BO328" s="65"/>
      <c r="BP328" s="78"/>
      <c r="BQ328" s="78"/>
      <c r="BR328" s="78"/>
      <c r="BS328" s="78"/>
      <c r="BT328" s="70"/>
      <c r="BU328" s="65"/>
      <c r="BV328" s="78"/>
      <c r="BW328" s="78"/>
      <c r="BX328" s="78"/>
      <c r="BY328" s="78"/>
      <c r="BZ328" s="70"/>
      <c r="CA328" s="80"/>
      <c r="CB328" s="78"/>
      <c r="CC328" s="78"/>
      <c r="CD328" s="78"/>
      <c r="CE328" s="78"/>
      <c r="CF328" s="70"/>
    </row>
    <row r="329" spans="1:84" ht="12" customHeight="1">
      <c r="A329" s="2"/>
      <c r="B329" s="64">
        <v>317</v>
      </c>
      <c r="C329" s="65">
        <v>10</v>
      </c>
      <c r="D329" s="66" t="s">
        <v>18</v>
      </c>
      <c r="E329" s="69" t="s">
        <v>141</v>
      </c>
      <c r="F329" s="70" t="s">
        <v>81</v>
      </c>
      <c r="G329" s="71">
        <v>2828.5053658536585</v>
      </c>
      <c r="H329" s="72">
        <v>2828.5053658536585</v>
      </c>
      <c r="I329" s="72">
        <v>0</v>
      </c>
      <c r="J329" s="72"/>
      <c r="K329" s="72"/>
      <c r="L329" s="73"/>
      <c r="M329" s="71">
        <v>5657.0107317073162</v>
      </c>
      <c r="N329" s="72">
        <v>5657.0107317073162</v>
      </c>
      <c r="O329" s="72">
        <v>0</v>
      </c>
      <c r="P329" s="72"/>
      <c r="Q329" s="72"/>
      <c r="R329" s="73"/>
      <c r="S329" s="71">
        <v>2809.6</v>
      </c>
      <c r="T329" s="72">
        <v>2840</v>
      </c>
      <c r="U329" s="72">
        <v>2920</v>
      </c>
      <c r="V329" s="72">
        <v>2752</v>
      </c>
      <c r="W329" s="72">
        <v>2704</v>
      </c>
      <c r="X329" s="73">
        <v>2832</v>
      </c>
      <c r="Y329" s="71"/>
      <c r="Z329" s="72"/>
      <c r="AA329" s="72"/>
      <c r="AB329" s="72"/>
      <c r="AC329" s="72"/>
      <c r="AD329" s="73"/>
      <c r="AE329" s="71"/>
      <c r="AF329" s="72"/>
      <c r="AG329" s="72"/>
      <c r="AH329" s="72"/>
      <c r="AI329" s="72"/>
      <c r="AJ329" s="73"/>
      <c r="AK329" s="71"/>
      <c r="AL329" s="72"/>
      <c r="AM329" s="72"/>
      <c r="AN329" s="72"/>
      <c r="AO329" s="72"/>
      <c r="AP329" s="73"/>
      <c r="AQ329" s="71"/>
      <c r="AR329" s="72"/>
      <c r="AS329" s="72"/>
      <c r="AT329" s="72"/>
      <c r="AU329" s="72"/>
      <c r="AV329" s="73"/>
      <c r="AW329" s="75">
        <v>-0.66838713059866883</v>
      </c>
      <c r="AX329" s="76">
        <v>0.4063854460064853</v>
      </c>
      <c r="AY329" s="76">
        <v>3.2347343318094746</v>
      </c>
      <c r="AZ329" s="76">
        <v>-2.7047983283768229</v>
      </c>
      <c r="BA329" s="76">
        <v>-4.4018076598586253</v>
      </c>
      <c r="BB329" s="77">
        <v>0.12355055742616639</v>
      </c>
      <c r="BC329" s="65"/>
      <c r="BD329" s="78"/>
      <c r="BE329" s="78"/>
      <c r="BF329" s="78"/>
      <c r="BG329" s="78"/>
      <c r="BH329" s="70"/>
      <c r="BI329" s="65"/>
      <c r="BJ329" s="78"/>
      <c r="BK329" s="78"/>
      <c r="BL329" s="78"/>
      <c r="BM329" s="78"/>
      <c r="BN329" s="70"/>
      <c r="BO329" s="65"/>
      <c r="BP329" s="78"/>
      <c r="BQ329" s="78"/>
      <c r="BR329" s="78"/>
      <c r="BS329" s="78"/>
      <c r="BT329" s="70"/>
      <c r="BU329" s="65"/>
      <c r="BV329" s="78"/>
      <c r="BW329" s="78"/>
      <c r="BX329" s="78"/>
      <c r="BY329" s="78"/>
      <c r="BZ329" s="70"/>
      <c r="CA329" s="80"/>
      <c r="CB329" s="78"/>
      <c r="CC329" s="78"/>
      <c r="CD329" s="78"/>
      <c r="CE329" s="78"/>
      <c r="CF329" s="70"/>
    </row>
    <row r="330" spans="1:84" ht="12" customHeight="1">
      <c r="A330" s="2"/>
      <c r="B330" s="64">
        <v>318</v>
      </c>
      <c r="C330" s="65">
        <v>10</v>
      </c>
      <c r="D330" s="66" t="s">
        <v>18</v>
      </c>
      <c r="E330" s="69" t="s">
        <v>98</v>
      </c>
      <c r="F330" s="70" t="s">
        <v>81</v>
      </c>
      <c r="G330" s="71">
        <v>3058.141463414634</v>
      </c>
      <c r="H330" s="72">
        <v>1010.1804878048781</v>
      </c>
      <c r="I330" s="72">
        <v>2047.9609756097557</v>
      </c>
      <c r="J330" s="72"/>
      <c r="K330" s="72"/>
      <c r="L330" s="73"/>
      <c r="M330" s="71">
        <v>6116.2829268292671</v>
      </c>
      <c r="N330" s="72">
        <v>2020.3609756097562</v>
      </c>
      <c r="O330" s="72">
        <v>4095.9219512195109</v>
      </c>
      <c r="P330" s="72"/>
      <c r="Q330" s="72"/>
      <c r="R330" s="73"/>
      <c r="S330" s="71">
        <v>1012.8</v>
      </c>
      <c r="T330" s="72">
        <v>1028</v>
      </c>
      <c r="U330" s="72">
        <v>996</v>
      </c>
      <c r="V330" s="72">
        <v>968</v>
      </c>
      <c r="W330" s="72">
        <v>1056</v>
      </c>
      <c r="X330" s="73">
        <v>1016</v>
      </c>
      <c r="Y330" s="71">
        <v>2031.4</v>
      </c>
      <c r="Z330" s="72">
        <v>2015</v>
      </c>
      <c r="AA330" s="72">
        <v>2082</v>
      </c>
      <c r="AB330" s="72">
        <v>2024</v>
      </c>
      <c r="AC330" s="72">
        <v>1968</v>
      </c>
      <c r="AD330" s="73">
        <v>2068</v>
      </c>
      <c r="AE330" s="71"/>
      <c r="AF330" s="72"/>
      <c r="AG330" s="72"/>
      <c r="AH330" s="72"/>
      <c r="AI330" s="72"/>
      <c r="AJ330" s="73"/>
      <c r="AK330" s="71"/>
      <c r="AL330" s="72"/>
      <c r="AM330" s="72"/>
      <c r="AN330" s="72"/>
      <c r="AO330" s="72"/>
      <c r="AP330" s="73"/>
      <c r="AQ330" s="71"/>
      <c r="AR330" s="72"/>
      <c r="AS330" s="72"/>
      <c r="AT330" s="72"/>
      <c r="AU330" s="72"/>
      <c r="AV330" s="73"/>
      <c r="AW330" s="75">
        <v>-0.45588026523363245</v>
      </c>
      <c r="AX330" s="76">
        <v>-0.49511978421454828</v>
      </c>
      <c r="AY330" s="76">
        <v>0.64936618606232788</v>
      </c>
      <c r="AZ330" s="76">
        <v>-2.1627993409036872</v>
      </c>
      <c r="BA330" s="76">
        <v>-1.1164121680791284</v>
      </c>
      <c r="BB330" s="77">
        <v>0.84556378096691809</v>
      </c>
      <c r="BC330" s="65"/>
      <c r="BD330" s="78"/>
      <c r="BE330" s="78"/>
      <c r="BF330" s="78"/>
      <c r="BG330" s="78"/>
      <c r="BH330" s="70"/>
      <c r="BI330" s="65"/>
      <c r="BJ330" s="78"/>
      <c r="BK330" s="78"/>
      <c r="BL330" s="78"/>
      <c r="BM330" s="78"/>
      <c r="BN330" s="70"/>
      <c r="BO330" s="65"/>
      <c r="BP330" s="78"/>
      <c r="BQ330" s="78"/>
      <c r="BR330" s="78"/>
      <c r="BS330" s="78"/>
      <c r="BT330" s="70"/>
      <c r="BU330" s="65"/>
      <c r="BV330" s="78"/>
      <c r="BW330" s="78"/>
      <c r="BX330" s="78"/>
      <c r="BY330" s="78"/>
      <c r="BZ330" s="70"/>
      <c r="CA330" s="80"/>
      <c r="CB330" s="78"/>
      <c r="CC330" s="78"/>
      <c r="CD330" s="78"/>
      <c r="CE330" s="78"/>
      <c r="CF330" s="70"/>
    </row>
    <row r="331" spans="1:84" ht="12" customHeight="1">
      <c r="A331" s="2"/>
      <c r="B331" s="64">
        <v>319</v>
      </c>
      <c r="C331" s="65">
        <v>10</v>
      </c>
      <c r="D331" s="66" t="s">
        <v>18</v>
      </c>
      <c r="E331" s="69" t="s">
        <v>150</v>
      </c>
      <c r="F331" s="70" t="s">
        <v>81</v>
      </c>
      <c r="G331" s="71">
        <v>2828.5053658536585</v>
      </c>
      <c r="H331" s="72">
        <v>2828.5053658536585</v>
      </c>
      <c r="I331" s="72">
        <v>0</v>
      </c>
      <c r="J331" s="72"/>
      <c r="K331" s="72"/>
      <c r="L331" s="73"/>
      <c r="M331" s="71">
        <v>5657.0107317073162</v>
      </c>
      <c r="N331" s="72">
        <v>5657.0107317073162</v>
      </c>
      <c r="O331" s="72">
        <v>0</v>
      </c>
      <c r="P331" s="72"/>
      <c r="Q331" s="72"/>
      <c r="R331" s="73"/>
      <c r="S331" s="71">
        <v>2809.6</v>
      </c>
      <c r="T331" s="72">
        <v>2840</v>
      </c>
      <c r="U331" s="72">
        <v>2920</v>
      </c>
      <c r="V331" s="72">
        <v>2752</v>
      </c>
      <c r="W331" s="72">
        <v>2704</v>
      </c>
      <c r="X331" s="73">
        <v>2832</v>
      </c>
      <c r="Y331" s="71"/>
      <c r="Z331" s="72"/>
      <c r="AA331" s="72"/>
      <c r="AB331" s="72"/>
      <c r="AC331" s="72"/>
      <c r="AD331" s="73"/>
      <c r="AE331" s="71"/>
      <c r="AF331" s="72"/>
      <c r="AG331" s="72"/>
      <c r="AH331" s="72"/>
      <c r="AI331" s="72"/>
      <c r="AJ331" s="73"/>
      <c r="AK331" s="71"/>
      <c r="AL331" s="72"/>
      <c r="AM331" s="72"/>
      <c r="AN331" s="72"/>
      <c r="AO331" s="72"/>
      <c r="AP331" s="73"/>
      <c r="AQ331" s="71"/>
      <c r="AR331" s="72"/>
      <c r="AS331" s="72"/>
      <c r="AT331" s="72"/>
      <c r="AU331" s="72"/>
      <c r="AV331" s="73"/>
      <c r="AW331" s="75">
        <v>-0.66838713059866883</v>
      </c>
      <c r="AX331" s="76">
        <v>0.4063854460064853</v>
      </c>
      <c r="AY331" s="76">
        <v>3.2347343318094746</v>
      </c>
      <c r="AZ331" s="76">
        <v>-2.7047983283768229</v>
      </c>
      <c r="BA331" s="76">
        <v>-4.4018076598586253</v>
      </c>
      <c r="BB331" s="77">
        <v>0.12355055742616639</v>
      </c>
      <c r="BC331" s="65"/>
      <c r="BD331" s="78"/>
      <c r="BE331" s="78"/>
      <c r="BF331" s="78"/>
      <c r="BG331" s="78"/>
      <c r="BH331" s="70"/>
      <c r="BI331" s="65"/>
      <c r="BJ331" s="78"/>
      <c r="BK331" s="78"/>
      <c r="BL331" s="78"/>
      <c r="BM331" s="78"/>
      <c r="BN331" s="70"/>
      <c r="BO331" s="65"/>
      <c r="BP331" s="78"/>
      <c r="BQ331" s="78"/>
      <c r="BR331" s="78"/>
      <c r="BS331" s="78"/>
      <c r="BT331" s="70"/>
      <c r="BU331" s="65"/>
      <c r="BV331" s="78"/>
      <c r="BW331" s="78"/>
      <c r="BX331" s="78"/>
      <c r="BY331" s="78"/>
      <c r="BZ331" s="70"/>
      <c r="CA331" s="80"/>
      <c r="CB331" s="78"/>
      <c r="CC331" s="78"/>
      <c r="CD331" s="78"/>
      <c r="CE331" s="78"/>
      <c r="CF331" s="70"/>
    </row>
    <row r="332" spans="1:84" ht="12" customHeight="1">
      <c r="A332" s="2"/>
      <c r="B332" s="64">
        <v>320</v>
      </c>
      <c r="C332" s="65">
        <v>10</v>
      </c>
      <c r="D332" s="66" t="s">
        <v>18</v>
      </c>
      <c r="E332" s="69" t="s">
        <v>151</v>
      </c>
      <c r="F332" s="70" t="s">
        <v>81</v>
      </c>
      <c r="G332" s="71">
        <v>3058.141463414634</v>
      </c>
      <c r="H332" s="72">
        <v>1010.1804878048781</v>
      </c>
      <c r="I332" s="72">
        <v>2047.9609756097557</v>
      </c>
      <c r="J332" s="72"/>
      <c r="K332" s="72"/>
      <c r="L332" s="73"/>
      <c r="M332" s="71">
        <v>6116.2829268292671</v>
      </c>
      <c r="N332" s="72">
        <v>2020.3609756097562</v>
      </c>
      <c r="O332" s="72">
        <v>4095.9219512195109</v>
      </c>
      <c r="P332" s="72"/>
      <c r="Q332" s="72"/>
      <c r="R332" s="73"/>
      <c r="S332" s="71">
        <v>1012.8</v>
      </c>
      <c r="T332" s="72">
        <v>1028</v>
      </c>
      <c r="U332" s="72">
        <v>996</v>
      </c>
      <c r="V332" s="72">
        <v>968</v>
      </c>
      <c r="W332" s="72">
        <v>1056</v>
      </c>
      <c r="X332" s="73">
        <v>1016</v>
      </c>
      <c r="Y332" s="71">
        <v>2031.4</v>
      </c>
      <c r="Z332" s="72">
        <v>2015</v>
      </c>
      <c r="AA332" s="72">
        <v>2082</v>
      </c>
      <c r="AB332" s="72">
        <v>2024</v>
      </c>
      <c r="AC332" s="72">
        <v>1968</v>
      </c>
      <c r="AD332" s="73">
        <v>2068</v>
      </c>
      <c r="AE332" s="71"/>
      <c r="AF332" s="72"/>
      <c r="AG332" s="72"/>
      <c r="AH332" s="72"/>
      <c r="AI332" s="72"/>
      <c r="AJ332" s="73"/>
      <c r="AK332" s="71"/>
      <c r="AL332" s="72"/>
      <c r="AM332" s="72"/>
      <c r="AN332" s="72"/>
      <c r="AO332" s="72"/>
      <c r="AP332" s="73"/>
      <c r="AQ332" s="71"/>
      <c r="AR332" s="72"/>
      <c r="AS332" s="72"/>
      <c r="AT332" s="72"/>
      <c r="AU332" s="72"/>
      <c r="AV332" s="73"/>
      <c r="AW332" s="75">
        <v>-0.45588026523363245</v>
      </c>
      <c r="AX332" s="76">
        <v>-0.49511978421454828</v>
      </c>
      <c r="AY332" s="76">
        <v>0.64936618606232788</v>
      </c>
      <c r="AZ332" s="76">
        <v>-2.1627993409036872</v>
      </c>
      <c r="BA332" s="76">
        <v>-1.1164121680791284</v>
      </c>
      <c r="BB332" s="77">
        <v>0.84556378096691809</v>
      </c>
      <c r="BC332" s="65"/>
      <c r="BD332" s="78"/>
      <c r="BE332" s="78"/>
      <c r="BF332" s="78"/>
      <c r="BG332" s="78"/>
      <c r="BH332" s="70"/>
      <c r="BI332" s="65"/>
      <c r="BJ332" s="78"/>
      <c r="BK332" s="78"/>
      <c r="BL332" s="78"/>
      <c r="BM332" s="78"/>
      <c r="BN332" s="70"/>
      <c r="BO332" s="65"/>
      <c r="BP332" s="78"/>
      <c r="BQ332" s="78"/>
      <c r="BR332" s="78"/>
      <c r="BS332" s="78"/>
      <c r="BT332" s="70"/>
      <c r="BU332" s="65"/>
      <c r="BV332" s="78"/>
      <c r="BW332" s="78"/>
      <c r="BX332" s="78"/>
      <c r="BY332" s="78"/>
      <c r="BZ332" s="70"/>
      <c r="CA332" s="80"/>
      <c r="CB332" s="78"/>
      <c r="CC332" s="78"/>
      <c r="CD332" s="78"/>
      <c r="CE332" s="78"/>
      <c r="CF332" s="70"/>
    </row>
    <row r="333" spans="1:84" ht="12" customHeight="1">
      <c r="A333" s="2"/>
      <c r="B333" s="64">
        <v>321</v>
      </c>
      <c r="C333" s="65">
        <v>10</v>
      </c>
      <c r="D333" s="66" t="s">
        <v>18</v>
      </c>
      <c r="E333" s="69" t="s">
        <v>163</v>
      </c>
      <c r="F333" s="70" t="s">
        <v>81</v>
      </c>
      <c r="G333" s="71">
        <v>1692.8341463414633</v>
      </c>
      <c r="H333" s="72">
        <v>1010.1804878048781</v>
      </c>
      <c r="I333" s="72">
        <v>682.65365853658523</v>
      </c>
      <c r="J333" s="72"/>
      <c r="K333" s="72"/>
      <c r="L333" s="73"/>
      <c r="M333" s="71">
        <v>3385.6682926829267</v>
      </c>
      <c r="N333" s="72">
        <v>2020.3609756097562</v>
      </c>
      <c r="O333" s="72">
        <v>1365.3073170731705</v>
      </c>
      <c r="P333" s="72"/>
      <c r="Q333" s="72"/>
      <c r="R333" s="73"/>
      <c r="S333" s="71">
        <v>1016</v>
      </c>
      <c r="T333" s="72">
        <v>1026</v>
      </c>
      <c r="U333" s="72">
        <v>1013</v>
      </c>
      <c r="V333" s="72">
        <v>1004</v>
      </c>
      <c r="W333" s="72">
        <v>1018</v>
      </c>
      <c r="X333" s="73">
        <v>1019</v>
      </c>
      <c r="Y333" s="71">
        <v>656</v>
      </c>
      <c r="Z333" s="72">
        <v>644</v>
      </c>
      <c r="AA333" s="72">
        <v>670</v>
      </c>
      <c r="AB333" s="72">
        <v>644</v>
      </c>
      <c r="AC333" s="72">
        <v>682</v>
      </c>
      <c r="AD333" s="73">
        <v>640</v>
      </c>
      <c r="AE333" s="71"/>
      <c r="AF333" s="72"/>
      <c r="AG333" s="72"/>
      <c r="AH333" s="72"/>
      <c r="AI333" s="72"/>
      <c r="AJ333" s="73"/>
      <c r="AK333" s="71"/>
      <c r="AL333" s="72"/>
      <c r="AM333" s="72"/>
      <c r="AN333" s="72"/>
      <c r="AO333" s="72"/>
      <c r="AP333" s="73"/>
      <c r="AQ333" s="71"/>
      <c r="AR333" s="72"/>
      <c r="AS333" s="72"/>
      <c r="AT333" s="72"/>
      <c r="AU333" s="72"/>
      <c r="AV333" s="73"/>
      <c r="AW333" s="75">
        <v>-1.2307257853044762</v>
      </c>
      <c r="AX333" s="76">
        <v>-1.3488708501545932</v>
      </c>
      <c r="AY333" s="76">
        <v>-0.58092792862884934</v>
      </c>
      <c r="AZ333" s="76">
        <v>-2.6484665635058469</v>
      </c>
      <c r="BA333" s="76">
        <v>0.42330512259711739</v>
      </c>
      <c r="BB333" s="77">
        <v>-1.99866870683022</v>
      </c>
      <c r="BC333" s="65"/>
      <c r="BD333" s="78"/>
      <c r="BE333" s="78"/>
      <c r="BF333" s="78"/>
      <c r="BG333" s="78"/>
      <c r="BH333" s="70"/>
      <c r="BI333" s="65"/>
      <c r="BJ333" s="78"/>
      <c r="BK333" s="78"/>
      <c r="BL333" s="78"/>
      <c r="BM333" s="78"/>
      <c r="BN333" s="70"/>
      <c r="BO333" s="65"/>
      <c r="BP333" s="78"/>
      <c r="BQ333" s="78"/>
      <c r="BR333" s="78"/>
      <c r="BS333" s="78"/>
      <c r="BT333" s="70"/>
      <c r="BU333" s="65"/>
      <c r="BV333" s="78"/>
      <c r="BW333" s="78"/>
      <c r="BX333" s="78"/>
      <c r="BY333" s="78"/>
      <c r="BZ333" s="70"/>
      <c r="CA333" s="80"/>
      <c r="CB333" s="78"/>
      <c r="CC333" s="78"/>
      <c r="CD333" s="78"/>
      <c r="CE333" s="78"/>
      <c r="CF333" s="70"/>
    </row>
    <row r="334" spans="1:84" ht="12" customHeight="1">
      <c r="A334" s="2"/>
      <c r="B334" s="64">
        <v>322</v>
      </c>
      <c r="C334" s="65">
        <v>10</v>
      </c>
      <c r="D334" s="66" t="s">
        <v>18</v>
      </c>
      <c r="E334" s="69" t="s">
        <v>164</v>
      </c>
      <c r="F334" s="70" t="s">
        <v>81</v>
      </c>
      <c r="G334" s="71">
        <v>2828.5053658536585</v>
      </c>
      <c r="H334" s="72">
        <v>2828.5053658536585</v>
      </c>
      <c r="I334" s="72">
        <v>0</v>
      </c>
      <c r="J334" s="72"/>
      <c r="K334" s="72"/>
      <c r="L334" s="73"/>
      <c r="M334" s="71">
        <v>5657.0107317073162</v>
      </c>
      <c r="N334" s="72">
        <v>5657.0107317073162</v>
      </c>
      <c r="O334" s="72">
        <v>0</v>
      </c>
      <c r="P334" s="72"/>
      <c r="Q334" s="72"/>
      <c r="R334" s="73"/>
      <c r="S334" s="71">
        <v>2809.6</v>
      </c>
      <c r="T334" s="72">
        <v>2840</v>
      </c>
      <c r="U334" s="72">
        <v>2920</v>
      </c>
      <c r="V334" s="72">
        <v>2752</v>
      </c>
      <c r="W334" s="72">
        <v>2704</v>
      </c>
      <c r="X334" s="73">
        <v>2832</v>
      </c>
      <c r="Y334" s="71"/>
      <c r="Z334" s="72"/>
      <c r="AA334" s="72"/>
      <c r="AB334" s="72"/>
      <c r="AC334" s="72"/>
      <c r="AD334" s="73"/>
      <c r="AE334" s="71"/>
      <c r="AF334" s="72"/>
      <c r="AG334" s="72"/>
      <c r="AH334" s="72"/>
      <c r="AI334" s="72"/>
      <c r="AJ334" s="73"/>
      <c r="AK334" s="71"/>
      <c r="AL334" s="72"/>
      <c r="AM334" s="72"/>
      <c r="AN334" s="72"/>
      <c r="AO334" s="72"/>
      <c r="AP334" s="73"/>
      <c r="AQ334" s="71"/>
      <c r="AR334" s="72"/>
      <c r="AS334" s="72"/>
      <c r="AT334" s="72"/>
      <c r="AU334" s="72"/>
      <c r="AV334" s="73"/>
      <c r="AW334" s="75">
        <v>-0.66838713059866883</v>
      </c>
      <c r="AX334" s="76">
        <v>0.4063854460064853</v>
      </c>
      <c r="AY334" s="76">
        <v>3.2347343318094746</v>
      </c>
      <c r="AZ334" s="76">
        <v>-2.7047983283768229</v>
      </c>
      <c r="BA334" s="76">
        <v>-4.4018076598586253</v>
      </c>
      <c r="BB334" s="77">
        <v>0.12355055742616639</v>
      </c>
      <c r="BC334" s="65"/>
      <c r="BD334" s="78"/>
      <c r="BE334" s="78"/>
      <c r="BF334" s="78"/>
      <c r="BG334" s="78"/>
      <c r="BH334" s="70"/>
      <c r="BI334" s="65"/>
      <c r="BJ334" s="78"/>
      <c r="BK334" s="78"/>
      <c r="BL334" s="78"/>
      <c r="BM334" s="78"/>
      <c r="BN334" s="70"/>
      <c r="BO334" s="65"/>
      <c r="BP334" s="78"/>
      <c r="BQ334" s="78"/>
      <c r="BR334" s="78"/>
      <c r="BS334" s="78"/>
      <c r="BT334" s="70"/>
      <c r="BU334" s="65"/>
      <c r="BV334" s="78"/>
      <c r="BW334" s="78"/>
      <c r="BX334" s="78"/>
      <c r="BY334" s="78"/>
      <c r="BZ334" s="70"/>
      <c r="CA334" s="80"/>
      <c r="CB334" s="78"/>
      <c r="CC334" s="78"/>
      <c r="CD334" s="78"/>
      <c r="CE334" s="78"/>
      <c r="CF334" s="70"/>
    </row>
    <row r="335" spans="1:84" ht="12" customHeight="1">
      <c r="A335" s="2"/>
      <c r="B335" s="64">
        <v>323</v>
      </c>
      <c r="C335" s="65">
        <v>10</v>
      </c>
      <c r="D335" s="66" t="s">
        <v>18</v>
      </c>
      <c r="E335" s="69" t="s">
        <v>165</v>
      </c>
      <c r="F335" s="70" t="s">
        <v>81</v>
      </c>
      <c r="G335" s="71">
        <v>3058.141463414634</v>
      </c>
      <c r="H335" s="72">
        <v>1010.1804878048781</v>
      </c>
      <c r="I335" s="72">
        <v>2047.9609756097557</v>
      </c>
      <c r="J335" s="72"/>
      <c r="K335" s="72"/>
      <c r="L335" s="73"/>
      <c r="M335" s="71">
        <v>6116.2829268292671</v>
      </c>
      <c r="N335" s="72">
        <v>2020.3609756097562</v>
      </c>
      <c r="O335" s="72">
        <v>4095.9219512195109</v>
      </c>
      <c r="P335" s="72"/>
      <c r="Q335" s="72"/>
      <c r="R335" s="73"/>
      <c r="S335" s="71">
        <v>1012.8</v>
      </c>
      <c r="T335" s="72">
        <v>1028</v>
      </c>
      <c r="U335" s="72">
        <v>996</v>
      </c>
      <c r="V335" s="72">
        <v>968</v>
      </c>
      <c r="W335" s="72">
        <v>1056</v>
      </c>
      <c r="X335" s="73">
        <v>1016</v>
      </c>
      <c r="Y335" s="71">
        <v>2031.4</v>
      </c>
      <c r="Z335" s="72">
        <v>2015</v>
      </c>
      <c r="AA335" s="72">
        <v>2082</v>
      </c>
      <c r="AB335" s="72">
        <v>2024</v>
      </c>
      <c r="AC335" s="72">
        <v>1968</v>
      </c>
      <c r="AD335" s="73">
        <v>2068</v>
      </c>
      <c r="AE335" s="71"/>
      <c r="AF335" s="72"/>
      <c r="AG335" s="72"/>
      <c r="AH335" s="72"/>
      <c r="AI335" s="72"/>
      <c r="AJ335" s="73"/>
      <c r="AK335" s="71"/>
      <c r="AL335" s="72"/>
      <c r="AM335" s="72"/>
      <c r="AN335" s="72"/>
      <c r="AO335" s="72"/>
      <c r="AP335" s="73"/>
      <c r="AQ335" s="71"/>
      <c r="AR335" s="72"/>
      <c r="AS335" s="72"/>
      <c r="AT335" s="72"/>
      <c r="AU335" s="72"/>
      <c r="AV335" s="73"/>
      <c r="AW335" s="75">
        <v>-0.45588026523363245</v>
      </c>
      <c r="AX335" s="76">
        <v>-0.49511978421454828</v>
      </c>
      <c r="AY335" s="76">
        <v>0.64936618606232788</v>
      </c>
      <c r="AZ335" s="76">
        <v>-2.1627993409036872</v>
      </c>
      <c r="BA335" s="76">
        <v>-1.1164121680791284</v>
      </c>
      <c r="BB335" s="77">
        <v>0.84556378096691809</v>
      </c>
      <c r="BC335" s="65"/>
      <c r="BD335" s="78"/>
      <c r="BE335" s="78"/>
      <c r="BF335" s="78"/>
      <c r="BG335" s="78"/>
      <c r="BH335" s="70"/>
      <c r="BI335" s="65"/>
      <c r="BJ335" s="78"/>
      <c r="BK335" s="78"/>
      <c r="BL335" s="78"/>
      <c r="BM335" s="78"/>
      <c r="BN335" s="70"/>
      <c r="BO335" s="65"/>
      <c r="BP335" s="78"/>
      <c r="BQ335" s="78"/>
      <c r="BR335" s="78"/>
      <c r="BS335" s="78"/>
      <c r="BT335" s="70"/>
      <c r="BU335" s="65"/>
      <c r="BV335" s="78"/>
      <c r="BW335" s="78"/>
      <c r="BX335" s="78"/>
      <c r="BY335" s="78"/>
      <c r="BZ335" s="70"/>
      <c r="CA335" s="80"/>
      <c r="CB335" s="78"/>
      <c r="CC335" s="78"/>
      <c r="CD335" s="78"/>
      <c r="CE335" s="78"/>
      <c r="CF335" s="70"/>
    </row>
    <row r="336" spans="1:84" ht="12" customHeight="1">
      <c r="A336" s="2"/>
      <c r="B336" s="64">
        <v>324</v>
      </c>
      <c r="C336" s="65">
        <v>10</v>
      </c>
      <c r="D336" s="66" t="s">
        <v>18</v>
      </c>
      <c r="E336" s="69" t="s">
        <v>152</v>
      </c>
      <c r="F336" s="70" t="s">
        <v>81</v>
      </c>
      <c r="G336" s="71">
        <v>1692.8341463414633</v>
      </c>
      <c r="H336" s="72">
        <v>1010.1804878048781</v>
      </c>
      <c r="I336" s="72">
        <v>682.65365853658523</v>
      </c>
      <c r="J336" s="72"/>
      <c r="K336" s="72"/>
      <c r="L336" s="73"/>
      <c r="M336" s="71">
        <v>3385.6682926829267</v>
      </c>
      <c r="N336" s="72">
        <v>2020.3609756097562</v>
      </c>
      <c r="O336" s="72">
        <v>1365.3073170731705</v>
      </c>
      <c r="P336" s="72"/>
      <c r="Q336" s="72"/>
      <c r="R336" s="73"/>
      <c r="S336" s="71">
        <v>1014.4</v>
      </c>
      <c r="T336" s="72">
        <v>993</v>
      </c>
      <c r="U336" s="72">
        <v>1015</v>
      </c>
      <c r="V336" s="72">
        <v>1014</v>
      </c>
      <c r="W336" s="72">
        <v>1026</v>
      </c>
      <c r="X336" s="73">
        <v>1024</v>
      </c>
      <c r="Y336" s="71">
        <v>681.8</v>
      </c>
      <c r="Z336" s="72">
        <v>646</v>
      </c>
      <c r="AA336" s="72">
        <v>701</v>
      </c>
      <c r="AB336" s="72">
        <v>714</v>
      </c>
      <c r="AC336" s="72">
        <v>638</v>
      </c>
      <c r="AD336" s="73">
        <v>710</v>
      </c>
      <c r="AE336" s="71"/>
      <c r="AF336" s="72"/>
      <c r="AG336" s="72"/>
      <c r="AH336" s="72"/>
      <c r="AI336" s="72"/>
      <c r="AJ336" s="73"/>
      <c r="AK336" s="71"/>
      <c r="AL336" s="72"/>
      <c r="AM336" s="72"/>
      <c r="AN336" s="72"/>
      <c r="AO336" s="72"/>
      <c r="AP336" s="73"/>
      <c r="AQ336" s="71"/>
      <c r="AR336" s="72"/>
      <c r="AS336" s="72"/>
      <c r="AT336" s="72"/>
      <c r="AU336" s="72"/>
      <c r="AV336" s="73"/>
      <c r="AW336" s="75">
        <v>0.19882949938190286</v>
      </c>
      <c r="AX336" s="76">
        <v>-3.1801193553313678</v>
      </c>
      <c r="AY336" s="76">
        <v>1.3684656413980312</v>
      </c>
      <c r="AZ336" s="76">
        <v>2.077336030498711</v>
      </c>
      <c r="BA336" s="76">
        <v>-1.7033060447049331</v>
      </c>
      <c r="BB336" s="77">
        <v>2.4317712250490731</v>
      </c>
      <c r="BC336" s="65"/>
      <c r="BD336" s="78"/>
      <c r="BE336" s="78"/>
      <c r="BF336" s="78"/>
      <c r="BG336" s="78"/>
      <c r="BH336" s="70"/>
      <c r="BI336" s="65"/>
      <c r="BJ336" s="78"/>
      <c r="BK336" s="78"/>
      <c r="BL336" s="78"/>
      <c r="BM336" s="78"/>
      <c r="BN336" s="70"/>
      <c r="BO336" s="65"/>
      <c r="BP336" s="78"/>
      <c r="BQ336" s="78"/>
      <c r="BR336" s="78"/>
      <c r="BS336" s="78"/>
      <c r="BT336" s="70"/>
      <c r="BU336" s="65"/>
      <c r="BV336" s="78"/>
      <c r="BW336" s="78"/>
      <c r="BX336" s="78"/>
      <c r="BY336" s="78"/>
      <c r="BZ336" s="70"/>
      <c r="CA336" s="80"/>
      <c r="CB336" s="78"/>
      <c r="CC336" s="78"/>
      <c r="CD336" s="78"/>
      <c r="CE336" s="78"/>
      <c r="CF336" s="70"/>
    </row>
    <row r="337" spans="1:84" ht="12" customHeight="1">
      <c r="A337" s="2"/>
      <c r="B337" s="64">
        <v>325</v>
      </c>
      <c r="C337" s="65">
        <v>10</v>
      </c>
      <c r="D337" s="66" t="s">
        <v>18</v>
      </c>
      <c r="E337" s="69" t="s">
        <v>153</v>
      </c>
      <c r="F337" s="70" t="s">
        <v>81</v>
      </c>
      <c r="G337" s="71">
        <v>2828.5053658536585</v>
      </c>
      <c r="H337" s="72">
        <v>2828.5053658536585</v>
      </c>
      <c r="I337" s="72">
        <v>0</v>
      </c>
      <c r="J337" s="72"/>
      <c r="K337" s="72"/>
      <c r="L337" s="73"/>
      <c r="M337" s="71">
        <v>5657.0107317073162</v>
      </c>
      <c r="N337" s="72">
        <v>5657.0107317073162</v>
      </c>
      <c r="O337" s="72">
        <v>0</v>
      </c>
      <c r="P337" s="72"/>
      <c r="Q337" s="72"/>
      <c r="R337" s="73"/>
      <c r="S337" s="71">
        <v>2904</v>
      </c>
      <c r="T337" s="72">
        <v>2880</v>
      </c>
      <c r="U337" s="72">
        <v>2864</v>
      </c>
      <c r="V337" s="72">
        <v>2912</v>
      </c>
      <c r="W337" s="72">
        <v>2920</v>
      </c>
      <c r="X337" s="73">
        <v>2944</v>
      </c>
      <c r="Y337" s="71"/>
      <c r="Z337" s="72"/>
      <c r="AA337" s="72"/>
      <c r="AB337" s="72"/>
      <c r="AC337" s="72"/>
      <c r="AD337" s="73"/>
      <c r="AE337" s="71"/>
      <c r="AF337" s="72"/>
      <c r="AG337" s="72"/>
      <c r="AH337" s="72"/>
      <c r="AI337" s="72"/>
      <c r="AJ337" s="73"/>
      <c r="AK337" s="71"/>
      <c r="AL337" s="72"/>
      <c r="AM337" s="72"/>
      <c r="AN337" s="72"/>
      <c r="AO337" s="72"/>
      <c r="AP337" s="73"/>
      <c r="AQ337" s="71"/>
      <c r="AR337" s="72"/>
      <c r="AS337" s="72"/>
      <c r="AT337" s="72"/>
      <c r="AU337" s="72"/>
      <c r="AV337" s="73"/>
      <c r="AW337" s="75">
        <v>2.6690645546488811</v>
      </c>
      <c r="AX337" s="76">
        <v>1.8205598889079688</v>
      </c>
      <c r="AY337" s="76">
        <v>1.2548901117473754</v>
      </c>
      <c r="AZ337" s="76">
        <v>2.9518994432291779</v>
      </c>
      <c r="BA337" s="76">
        <v>3.2347343318094746</v>
      </c>
      <c r="BB337" s="77">
        <v>4.0832389975503647</v>
      </c>
      <c r="BC337" s="65"/>
      <c r="BD337" s="78"/>
      <c r="BE337" s="78"/>
      <c r="BF337" s="78"/>
      <c r="BG337" s="78"/>
      <c r="BH337" s="70"/>
      <c r="BI337" s="65"/>
      <c r="BJ337" s="78"/>
      <c r="BK337" s="78"/>
      <c r="BL337" s="78"/>
      <c r="BM337" s="78"/>
      <c r="BN337" s="70"/>
      <c r="BO337" s="65"/>
      <c r="BP337" s="78"/>
      <c r="BQ337" s="78"/>
      <c r="BR337" s="78"/>
      <c r="BS337" s="78"/>
      <c r="BT337" s="70"/>
      <c r="BU337" s="65"/>
      <c r="BV337" s="78"/>
      <c r="BW337" s="78"/>
      <c r="BX337" s="78"/>
      <c r="BY337" s="78"/>
      <c r="BZ337" s="70"/>
      <c r="CA337" s="80"/>
      <c r="CB337" s="78"/>
      <c r="CC337" s="78"/>
      <c r="CD337" s="78"/>
      <c r="CE337" s="78"/>
      <c r="CF337" s="70"/>
    </row>
    <row r="338" spans="1:84" ht="12" customHeight="1">
      <c r="A338" s="2"/>
      <c r="B338" s="64">
        <v>326</v>
      </c>
      <c r="C338" s="65">
        <v>10</v>
      </c>
      <c r="D338" s="66" t="s">
        <v>18</v>
      </c>
      <c r="E338" s="69" t="s">
        <v>154</v>
      </c>
      <c r="F338" s="70" t="s">
        <v>81</v>
      </c>
      <c r="G338" s="71">
        <v>3058.141463414634</v>
      </c>
      <c r="H338" s="72">
        <v>1010.1804878048781</v>
      </c>
      <c r="I338" s="72">
        <v>2047.9609756097557</v>
      </c>
      <c r="J338" s="72"/>
      <c r="K338" s="72"/>
      <c r="L338" s="73"/>
      <c r="M338" s="71">
        <v>6116.2829268292671</v>
      </c>
      <c r="N338" s="72">
        <v>2020.3609756097562</v>
      </c>
      <c r="O338" s="72">
        <v>4095.9219512195109</v>
      </c>
      <c r="P338" s="72"/>
      <c r="Q338" s="72"/>
      <c r="R338" s="73"/>
      <c r="S338" s="71">
        <v>1014.4</v>
      </c>
      <c r="T338" s="72">
        <v>980</v>
      </c>
      <c r="U338" s="72">
        <v>1000</v>
      </c>
      <c r="V338" s="72">
        <v>1028</v>
      </c>
      <c r="W338" s="72">
        <v>1056</v>
      </c>
      <c r="X338" s="73">
        <v>1008</v>
      </c>
      <c r="Y338" s="71">
        <v>2009.6</v>
      </c>
      <c r="Z338" s="72">
        <v>1987</v>
      </c>
      <c r="AA338" s="72">
        <v>2045</v>
      </c>
      <c r="AB338" s="72">
        <v>2017</v>
      </c>
      <c r="AC338" s="72">
        <v>1973</v>
      </c>
      <c r="AD338" s="73">
        <v>2026</v>
      </c>
      <c r="AE338" s="71"/>
      <c r="AF338" s="72"/>
      <c r="AG338" s="72"/>
      <c r="AH338" s="72"/>
      <c r="AI338" s="72"/>
      <c r="AJ338" s="73"/>
      <c r="AK338" s="71"/>
      <c r="AL338" s="72"/>
      <c r="AM338" s="72"/>
      <c r="AN338" s="72"/>
      <c r="AO338" s="72"/>
      <c r="AP338" s="73"/>
      <c r="AQ338" s="71"/>
      <c r="AR338" s="72"/>
      <c r="AS338" s="72"/>
      <c r="AT338" s="72"/>
      <c r="AU338" s="72"/>
      <c r="AV338" s="73"/>
      <c r="AW338" s="75">
        <v>-1.1164121680791284</v>
      </c>
      <c r="AX338" s="76">
        <v>-2.9802893196728686</v>
      </c>
      <c r="AY338" s="76">
        <v>-0.4297205859130071</v>
      </c>
      <c r="AZ338" s="76">
        <v>-0.4297205859130071</v>
      </c>
      <c r="BA338" s="76">
        <v>-0.95291417232529207</v>
      </c>
      <c r="BB338" s="77">
        <v>-0.7894161765714558</v>
      </c>
      <c r="BC338" s="65"/>
      <c r="BD338" s="78"/>
      <c r="BE338" s="78"/>
      <c r="BF338" s="78"/>
      <c r="BG338" s="78"/>
      <c r="BH338" s="70"/>
      <c r="BI338" s="65"/>
      <c r="BJ338" s="78"/>
      <c r="BK338" s="78"/>
      <c r="BL338" s="78"/>
      <c r="BM338" s="78"/>
      <c r="BN338" s="70"/>
      <c r="BO338" s="65"/>
      <c r="BP338" s="78"/>
      <c r="BQ338" s="78"/>
      <c r="BR338" s="78"/>
      <c r="BS338" s="78"/>
      <c r="BT338" s="70"/>
      <c r="BU338" s="65"/>
      <c r="BV338" s="78"/>
      <c r="BW338" s="78"/>
      <c r="BX338" s="78"/>
      <c r="BY338" s="78"/>
      <c r="BZ338" s="70"/>
      <c r="CA338" s="80"/>
      <c r="CB338" s="78"/>
      <c r="CC338" s="78"/>
      <c r="CD338" s="78"/>
      <c r="CE338" s="78"/>
      <c r="CF338" s="70"/>
    </row>
    <row r="339" spans="1:84" ht="12" customHeight="1">
      <c r="A339" s="2"/>
      <c r="B339" s="64">
        <v>327</v>
      </c>
      <c r="C339" s="65">
        <v>10</v>
      </c>
      <c r="D339" s="66" t="s">
        <v>18</v>
      </c>
      <c r="E339" s="69" t="s">
        <v>155</v>
      </c>
      <c r="F339" s="70" t="s">
        <v>81</v>
      </c>
      <c r="G339" s="71">
        <v>1692.8341463414633</v>
      </c>
      <c r="H339" s="72">
        <v>1010.1804878048781</v>
      </c>
      <c r="I339" s="72">
        <v>682.65365853658523</v>
      </c>
      <c r="J339" s="72"/>
      <c r="K339" s="72"/>
      <c r="L339" s="73"/>
      <c r="M339" s="71">
        <v>3385.6682926829267</v>
      </c>
      <c r="N339" s="72">
        <v>2020.3609756097562</v>
      </c>
      <c r="O339" s="72">
        <v>1365.3073170731705</v>
      </c>
      <c r="P339" s="72"/>
      <c r="Q339" s="72"/>
      <c r="R339" s="73"/>
      <c r="S339" s="71">
        <v>1016</v>
      </c>
      <c r="T339" s="72">
        <v>1026</v>
      </c>
      <c r="U339" s="72">
        <v>1013</v>
      </c>
      <c r="V339" s="72">
        <v>1004</v>
      </c>
      <c r="W339" s="72">
        <v>1018</v>
      </c>
      <c r="X339" s="73">
        <v>1019</v>
      </c>
      <c r="Y339" s="71">
        <v>656</v>
      </c>
      <c r="Z339" s="72">
        <v>644</v>
      </c>
      <c r="AA339" s="72">
        <v>670</v>
      </c>
      <c r="AB339" s="72">
        <v>644</v>
      </c>
      <c r="AC339" s="72">
        <v>682</v>
      </c>
      <c r="AD339" s="73">
        <v>640</v>
      </c>
      <c r="AE339" s="71"/>
      <c r="AF339" s="72"/>
      <c r="AG339" s="72"/>
      <c r="AH339" s="72"/>
      <c r="AI339" s="72"/>
      <c r="AJ339" s="73"/>
      <c r="AK339" s="71"/>
      <c r="AL339" s="72"/>
      <c r="AM339" s="72"/>
      <c r="AN339" s="72"/>
      <c r="AO339" s="72"/>
      <c r="AP339" s="73"/>
      <c r="AQ339" s="71"/>
      <c r="AR339" s="72"/>
      <c r="AS339" s="72"/>
      <c r="AT339" s="72"/>
      <c r="AU339" s="72"/>
      <c r="AV339" s="73"/>
      <c r="AW339" s="75">
        <v>-1.2307257853044762</v>
      </c>
      <c r="AX339" s="76">
        <v>-1.3488708501545932</v>
      </c>
      <c r="AY339" s="76">
        <v>-0.58092792862884934</v>
      </c>
      <c r="AZ339" s="76">
        <v>-2.6484665635058469</v>
      </c>
      <c r="BA339" s="76">
        <v>0.42330512259711739</v>
      </c>
      <c r="BB339" s="77">
        <v>-1.99866870683022</v>
      </c>
      <c r="BC339" s="65"/>
      <c r="BD339" s="78"/>
      <c r="BE339" s="78"/>
      <c r="BF339" s="78"/>
      <c r="BG339" s="78"/>
      <c r="BH339" s="70"/>
      <c r="BI339" s="65"/>
      <c r="BJ339" s="78"/>
      <c r="BK339" s="78"/>
      <c r="BL339" s="78"/>
      <c r="BM339" s="78"/>
      <c r="BN339" s="70"/>
      <c r="BO339" s="65"/>
      <c r="BP339" s="78"/>
      <c r="BQ339" s="78"/>
      <c r="BR339" s="78"/>
      <c r="BS339" s="78"/>
      <c r="BT339" s="70"/>
      <c r="BU339" s="65"/>
      <c r="BV339" s="78"/>
      <c r="BW339" s="78"/>
      <c r="BX339" s="78"/>
      <c r="BY339" s="78"/>
      <c r="BZ339" s="70"/>
      <c r="CA339" s="80"/>
      <c r="CB339" s="78"/>
      <c r="CC339" s="78"/>
      <c r="CD339" s="78"/>
      <c r="CE339" s="78"/>
      <c r="CF339" s="70"/>
    </row>
    <row r="340" spans="1:84" ht="12" customHeight="1">
      <c r="A340" s="2"/>
      <c r="B340" s="64">
        <v>328</v>
      </c>
      <c r="C340" s="65">
        <v>10</v>
      </c>
      <c r="D340" s="66" t="s">
        <v>18</v>
      </c>
      <c r="E340" s="69" t="s">
        <v>156</v>
      </c>
      <c r="F340" s="70" t="s">
        <v>81</v>
      </c>
      <c r="G340" s="71">
        <v>2828.5053658536585</v>
      </c>
      <c r="H340" s="72">
        <v>2828.5053658536585</v>
      </c>
      <c r="I340" s="72">
        <v>0</v>
      </c>
      <c r="J340" s="72"/>
      <c r="K340" s="72"/>
      <c r="L340" s="73"/>
      <c r="M340" s="71">
        <v>5657.0107317073162</v>
      </c>
      <c r="N340" s="72">
        <v>5657.0107317073162</v>
      </c>
      <c r="O340" s="72">
        <v>0</v>
      </c>
      <c r="P340" s="72"/>
      <c r="Q340" s="72"/>
      <c r="R340" s="73"/>
      <c r="S340" s="71">
        <v>2809.6</v>
      </c>
      <c r="T340" s="72">
        <v>2840</v>
      </c>
      <c r="U340" s="72">
        <v>2920</v>
      </c>
      <c r="V340" s="72">
        <v>2752</v>
      </c>
      <c r="W340" s="72">
        <v>2704</v>
      </c>
      <c r="X340" s="73">
        <v>2832</v>
      </c>
      <c r="Y340" s="71"/>
      <c r="Z340" s="72"/>
      <c r="AA340" s="72"/>
      <c r="AB340" s="72"/>
      <c r="AC340" s="72"/>
      <c r="AD340" s="73"/>
      <c r="AE340" s="71"/>
      <c r="AF340" s="72"/>
      <c r="AG340" s="72"/>
      <c r="AH340" s="72"/>
      <c r="AI340" s="72"/>
      <c r="AJ340" s="73"/>
      <c r="AK340" s="71"/>
      <c r="AL340" s="72"/>
      <c r="AM340" s="72"/>
      <c r="AN340" s="72"/>
      <c r="AO340" s="72"/>
      <c r="AP340" s="73"/>
      <c r="AQ340" s="71"/>
      <c r="AR340" s="72"/>
      <c r="AS340" s="72"/>
      <c r="AT340" s="72"/>
      <c r="AU340" s="72"/>
      <c r="AV340" s="73"/>
      <c r="AW340" s="75">
        <v>-0.66838713059866883</v>
      </c>
      <c r="AX340" s="76">
        <v>0.4063854460064853</v>
      </c>
      <c r="AY340" s="76">
        <v>3.2347343318094746</v>
      </c>
      <c r="AZ340" s="76">
        <v>-2.7047983283768229</v>
      </c>
      <c r="BA340" s="76">
        <v>-4.4018076598586253</v>
      </c>
      <c r="BB340" s="77">
        <v>0.12355055742616639</v>
      </c>
      <c r="BC340" s="65"/>
      <c r="BD340" s="78"/>
      <c r="BE340" s="78"/>
      <c r="BF340" s="78"/>
      <c r="BG340" s="78"/>
      <c r="BH340" s="70"/>
      <c r="BI340" s="65"/>
      <c r="BJ340" s="78"/>
      <c r="BK340" s="78"/>
      <c r="BL340" s="78"/>
      <c r="BM340" s="78"/>
      <c r="BN340" s="70"/>
      <c r="BO340" s="65"/>
      <c r="BP340" s="78"/>
      <c r="BQ340" s="78"/>
      <c r="BR340" s="78"/>
      <c r="BS340" s="78"/>
      <c r="BT340" s="70"/>
      <c r="BU340" s="65"/>
      <c r="BV340" s="78"/>
      <c r="BW340" s="78"/>
      <c r="BX340" s="78"/>
      <c r="BY340" s="78"/>
      <c r="BZ340" s="70"/>
      <c r="CA340" s="80"/>
      <c r="CB340" s="78"/>
      <c r="CC340" s="78"/>
      <c r="CD340" s="78"/>
      <c r="CE340" s="78"/>
      <c r="CF340" s="70"/>
    </row>
    <row r="341" spans="1:84" ht="12" customHeight="1">
      <c r="A341" s="2"/>
      <c r="B341" s="64">
        <v>329</v>
      </c>
      <c r="C341" s="65">
        <v>10</v>
      </c>
      <c r="D341" s="66" t="s">
        <v>18</v>
      </c>
      <c r="E341" s="69" t="s">
        <v>157</v>
      </c>
      <c r="F341" s="70" t="s">
        <v>81</v>
      </c>
      <c r="G341" s="71">
        <v>3058.141463414634</v>
      </c>
      <c r="H341" s="72">
        <v>1010.1804878048781</v>
      </c>
      <c r="I341" s="72">
        <v>2047.9609756097557</v>
      </c>
      <c r="J341" s="72"/>
      <c r="K341" s="72"/>
      <c r="L341" s="73"/>
      <c r="M341" s="71">
        <v>6116.2829268292671</v>
      </c>
      <c r="N341" s="72">
        <v>2020.3609756097562</v>
      </c>
      <c r="O341" s="72">
        <v>4095.9219512195109</v>
      </c>
      <c r="P341" s="72"/>
      <c r="Q341" s="72"/>
      <c r="R341" s="73"/>
      <c r="S341" s="71">
        <v>1012.8</v>
      </c>
      <c r="T341" s="72">
        <v>1028</v>
      </c>
      <c r="U341" s="72">
        <v>996</v>
      </c>
      <c r="V341" s="72">
        <v>968</v>
      </c>
      <c r="W341" s="72">
        <v>1056</v>
      </c>
      <c r="X341" s="73">
        <v>1016</v>
      </c>
      <c r="Y341" s="71">
        <v>2031.4</v>
      </c>
      <c r="Z341" s="72">
        <v>2015</v>
      </c>
      <c r="AA341" s="72">
        <v>2082</v>
      </c>
      <c r="AB341" s="72">
        <v>2024</v>
      </c>
      <c r="AC341" s="72">
        <v>1968</v>
      </c>
      <c r="AD341" s="73">
        <v>2068</v>
      </c>
      <c r="AE341" s="71"/>
      <c r="AF341" s="72"/>
      <c r="AG341" s="72"/>
      <c r="AH341" s="72"/>
      <c r="AI341" s="72"/>
      <c r="AJ341" s="73"/>
      <c r="AK341" s="71"/>
      <c r="AL341" s="72"/>
      <c r="AM341" s="72"/>
      <c r="AN341" s="72"/>
      <c r="AO341" s="72"/>
      <c r="AP341" s="73"/>
      <c r="AQ341" s="71"/>
      <c r="AR341" s="72"/>
      <c r="AS341" s="72"/>
      <c r="AT341" s="72"/>
      <c r="AU341" s="72"/>
      <c r="AV341" s="73"/>
      <c r="AW341" s="75">
        <v>-0.45588026523363245</v>
      </c>
      <c r="AX341" s="76">
        <v>-0.49511978421454828</v>
      </c>
      <c r="AY341" s="76">
        <v>0.64936618606232788</v>
      </c>
      <c r="AZ341" s="76">
        <v>-2.1627993409036872</v>
      </c>
      <c r="BA341" s="76">
        <v>-1.1164121680791284</v>
      </c>
      <c r="BB341" s="77">
        <v>0.84556378096691809</v>
      </c>
      <c r="BC341" s="65"/>
      <c r="BD341" s="78"/>
      <c r="BE341" s="78"/>
      <c r="BF341" s="78"/>
      <c r="BG341" s="78"/>
      <c r="BH341" s="70"/>
      <c r="BI341" s="65"/>
      <c r="BJ341" s="78"/>
      <c r="BK341" s="78"/>
      <c r="BL341" s="78"/>
      <c r="BM341" s="78"/>
      <c r="BN341" s="70"/>
      <c r="BO341" s="65"/>
      <c r="BP341" s="78"/>
      <c r="BQ341" s="78"/>
      <c r="BR341" s="78"/>
      <c r="BS341" s="78"/>
      <c r="BT341" s="70"/>
      <c r="BU341" s="65"/>
      <c r="BV341" s="78"/>
      <c r="BW341" s="78"/>
      <c r="BX341" s="78"/>
      <c r="BY341" s="78"/>
      <c r="BZ341" s="70"/>
      <c r="CA341" s="80"/>
      <c r="CB341" s="78"/>
      <c r="CC341" s="78"/>
      <c r="CD341" s="78"/>
      <c r="CE341" s="78"/>
      <c r="CF341" s="70"/>
    </row>
    <row r="342" spans="1:84" ht="12" customHeight="1">
      <c r="A342" s="2"/>
      <c r="B342" s="64">
        <v>330</v>
      </c>
      <c r="C342" s="65">
        <v>10</v>
      </c>
      <c r="D342" s="66" t="s">
        <v>18</v>
      </c>
      <c r="E342" s="69" t="s">
        <v>146</v>
      </c>
      <c r="F342" s="70" t="s">
        <v>81</v>
      </c>
      <c r="G342" s="71">
        <v>3394.20643902439</v>
      </c>
      <c r="H342" s="72">
        <v>3394.20643902439</v>
      </c>
      <c r="I342" s="72">
        <v>0</v>
      </c>
      <c r="J342" s="72"/>
      <c r="K342" s="72"/>
      <c r="L342" s="73"/>
      <c r="M342" s="71">
        <v>6788.4128780487799</v>
      </c>
      <c r="N342" s="72">
        <v>6788.4128780487799</v>
      </c>
      <c r="O342" s="72">
        <v>0</v>
      </c>
      <c r="P342" s="72"/>
      <c r="Q342" s="72"/>
      <c r="R342" s="73"/>
      <c r="S342" s="71">
        <v>3446.4</v>
      </c>
      <c r="T342" s="72">
        <v>3456</v>
      </c>
      <c r="U342" s="72">
        <v>3528</v>
      </c>
      <c r="V342" s="72">
        <v>3424</v>
      </c>
      <c r="W342" s="72">
        <v>3376</v>
      </c>
      <c r="X342" s="73">
        <v>3448</v>
      </c>
      <c r="Y342" s="71"/>
      <c r="Z342" s="72"/>
      <c r="AA342" s="72"/>
      <c r="AB342" s="72"/>
      <c r="AC342" s="72"/>
      <c r="AD342" s="73"/>
      <c r="AE342" s="71"/>
      <c r="AF342" s="72"/>
      <c r="AG342" s="72"/>
      <c r="AH342" s="72"/>
      <c r="AI342" s="72"/>
      <c r="AJ342" s="73"/>
      <c r="AK342" s="71"/>
      <c r="AL342" s="72"/>
      <c r="AM342" s="72"/>
      <c r="AN342" s="72"/>
      <c r="AO342" s="72"/>
      <c r="AP342" s="73"/>
      <c r="AQ342" s="71"/>
      <c r="AR342" s="72"/>
      <c r="AS342" s="72"/>
      <c r="AT342" s="72"/>
      <c r="AU342" s="72"/>
      <c r="AV342" s="73"/>
      <c r="AW342" s="75">
        <v>1.5377250003276943</v>
      </c>
      <c r="AX342" s="76">
        <v>1.820559888907991</v>
      </c>
      <c r="AY342" s="76">
        <v>3.9418215532602385</v>
      </c>
      <c r="AZ342" s="76">
        <v>0.87777692697363907</v>
      </c>
      <c r="BA342" s="76">
        <v>-0.53639751592785556</v>
      </c>
      <c r="BB342" s="77">
        <v>1.584864148424403</v>
      </c>
      <c r="BC342" s="65"/>
      <c r="BD342" s="78"/>
      <c r="BE342" s="78"/>
      <c r="BF342" s="78"/>
      <c r="BG342" s="78"/>
      <c r="BH342" s="70"/>
      <c r="BI342" s="65"/>
      <c r="BJ342" s="78"/>
      <c r="BK342" s="78"/>
      <c r="BL342" s="78"/>
      <c r="BM342" s="78"/>
      <c r="BN342" s="70"/>
      <c r="BO342" s="65"/>
      <c r="BP342" s="78"/>
      <c r="BQ342" s="78"/>
      <c r="BR342" s="78"/>
      <c r="BS342" s="78"/>
      <c r="BT342" s="70"/>
      <c r="BU342" s="65"/>
      <c r="BV342" s="78"/>
      <c r="BW342" s="78"/>
      <c r="BX342" s="78"/>
      <c r="BY342" s="78"/>
      <c r="BZ342" s="70"/>
      <c r="CA342" s="80"/>
      <c r="CB342" s="78"/>
      <c r="CC342" s="78"/>
      <c r="CD342" s="78"/>
      <c r="CE342" s="78"/>
      <c r="CF342" s="70"/>
    </row>
    <row r="343" spans="1:84" ht="12" customHeight="1">
      <c r="A343" s="2"/>
      <c r="B343" s="64">
        <v>331</v>
      </c>
      <c r="C343" s="65">
        <v>10</v>
      </c>
      <c r="D343" s="66" t="s">
        <v>18</v>
      </c>
      <c r="E343" s="69" t="s">
        <v>111</v>
      </c>
      <c r="F343" s="70" t="s">
        <v>81</v>
      </c>
      <c r="G343" s="71">
        <v>3669.7697560975603</v>
      </c>
      <c r="H343" s="72">
        <v>1212.2165853658537</v>
      </c>
      <c r="I343" s="72">
        <v>2457.5531707317068</v>
      </c>
      <c r="J343" s="72"/>
      <c r="K343" s="72"/>
      <c r="L343" s="73"/>
      <c r="M343" s="71">
        <v>7339.5395121951206</v>
      </c>
      <c r="N343" s="72">
        <v>2424.4331707317074</v>
      </c>
      <c r="O343" s="72">
        <v>4915.1063414634136</v>
      </c>
      <c r="P343" s="72"/>
      <c r="Q343" s="72"/>
      <c r="R343" s="73"/>
      <c r="S343" s="71">
        <v>1188</v>
      </c>
      <c r="T343" s="72">
        <v>1228</v>
      </c>
      <c r="U343" s="72">
        <v>1192</v>
      </c>
      <c r="V343" s="72">
        <v>1200</v>
      </c>
      <c r="W343" s="72">
        <v>1160</v>
      </c>
      <c r="X343" s="73">
        <v>1160</v>
      </c>
      <c r="Y343" s="71">
        <v>2468.6</v>
      </c>
      <c r="Z343" s="72">
        <v>2381</v>
      </c>
      <c r="AA343" s="72">
        <v>2498</v>
      </c>
      <c r="AB343" s="72">
        <v>2547</v>
      </c>
      <c r="AC343" s="72">
        <v>2450</v>
      </c>
      <c r="AD343" s="73">
        <v>2467</v>
      </c>
      <c r="AE343" s="71"/>
      <c r="AF343" s="72"/>
      <c r="AG343" s="72"/>
      <c r="AH343" s="72"/>
      <c r="AI343" s="72"/>
      <c r="AJ343" s="73"/>
      <c r="AK343" s="71"/>
      <c r="AL343" s="72"/>
      <c r="AM343" s="72"/>
      <c r="AN343" s="72"/>
      <c r="AO343" s="72"/>
      <c r="AP343" s="73"/>
      <c r="AQ343" s="71"/>
      <c r="AR343" s="72"/>
      <c r="AS343" s="72"/>
      <c r="AT343" s="72"/>
      <c r="AU343" s="72"/>
      <c r="AV343" s="73"/>
      <c r="AW343" s="75">
        <v>-0.35887145441966251</v>
      </c>
      <c r="AX343" s="76">
        <v>-1.6559555540667792</v>
      </c>
      <c r="AY343" s="76">
        <v>0.55126738861002167</v>
      </c>
      <c r="AZ343" s="76">
        <v>2.1044983482714885</v>
      </c>
      <c r="BA343" s="76">
        <v>-1.6287058881078065</v>
      </c>
      <c r="BB343" s="77">
        <v>-1.1654615668052593</v>
      </c>
      <c r="BC343" s="65"/>
      <c r="BD343" s="78"/>
      <c r="BE343" s="78"/>
      <c r="BF343" s="78"/>
      <c r="BG343" s="78"/>
      <c r="BH343" s="70"/>
      <c r="BI343" s="65"/>
      <c r="BJ343" s="78"/>
      <c r="BK343" s="78"/>
      <c r="BL343" s="78"/>
      <c r="BM343" s="78"/>
      <c r="BN343" s="70"/>
      <c r="BO343" s="65"/>
      <c r="BP343" s="78"/>
      <c r="BQ343" s="78"/>
      <c r="BR343" s="78"/>
      <c r="BS343" s="78"/>
      <c r="BT343" s="70"/>
      <c r="BU343" s="65"/>
      <c r="BV343" s="78"/>
      <c r="BW343" s="78"/>
      <c r="BX343" s="78"/>
      <c r="BY343" s="78"/>
      <c r="BZ343" s="70"/>
      <c r="CA343" s="80"/>
      <c r="CB343" s="78"/>
      <c r="CC343" s="78"/>
      <c r="CD343" s="78"/>
      <c r="CE343" s="78"/>
      <c r="CF343" s="70"/>
    </row>
    <row r="344" spans="1:84" ht="12" customHeight="1">
      <c r="A344" s="2"/>
      <c r="B344" s="64">
        <v>332</v>
      </c>
      <c r="C344" s="65">
        <v>10</v>
      </c>
      <c r="D344" s="66" t="s">
        <v>18</v>
      </c>
      <c r="E344" s="69" t="s">
        <v>179</v>
      </c>
      <c r="F344" s="70" t="s">
        <v>81</v>
      </c>
      <c r="G344" s="71">
        <v>2031.400975609756</v>
      </c>
      <c r="H344" s="72">
        <v>1212.2165853658537</v>
      </c>
      <c r="I344" s="72">
        <v>819.18439024390227</v>
      </c>
      <c r="J344" s="72"/>
      <c r="K344" s="72"/>
      <c r="L344" s="73"/>
      <c r="M344" s="71">
        <v>4062.8019512195119</v>
      </c>
      <c r="N344" s="72">
        <v>2424.4331707317074</v>
      </c>
      <c r="O344" s="72">
        <v>1638.3687804878045</v>
      </c>
      <c r="P344" s="72"/>
      <c r="Q344" s="72"/>
      <c r="R344" s="73"/>
      <c r="S344" s="71">
        <v>1215</v>
      </c>
      <c r="T344" s="72">
        <v>1212</v>
      </c>
      <c r="U344" s="72">
        <v>1177</v>
      </c>
      <c r="V344" s="72">
        <v>1249</v>
      </c>
      <c r="W344" s="72">
        <v>1208</v>
      </c>
      <c r="X344" s="73">
        <v>1229</v>
      </c>
      <c r="Y344" s="71">
        <v>791.4</v>
      </c>
      <c r="Z344" s="72">
        <v>808</v>
      </c>
      <c r="AA344" s="72">
        <v>776</v>
      </c>
      <c r="AB344" s="72">
        <v>792</v>
      </c>
      <c r="AC344" s="72">
        <v>806</v>
      </c>
      <c r="AD344" s="73">
        <v>775</v>
      </c>
      <c r="AE344" s="71"/>
      <c r="AF344" s="72"/>
      <c r="AG344" s="72"/>
      <c r="AH344" s="72"/>
      <c r="AI344" s="72"/>
      <c r="AJ344" s="73"/>
      <c r="AK344" s="71"/>
      <c r="AL344" s="72"/>
      <c r="AM344" s="72"/>
      <c r="AN344" s="72"/>
      <c r="AO344" s="72"/>
      <c r="AP344" s="73"/>
      <c r="AQ344" s="71"/>
      <c r="AR344" s="72"/>
      <c r="AS344" s="72"/>
      <c r="AT344" s="72"/>
      <c r="AU344" s="72"/>
      <c r="AV344" s="73"/>
      <c r="AW344" s="75">
        <v>-1.2307257853044762</v>
      </c>
      <c r="AX344" s="76">
        <v>-0.56123708448716503</v>
      </c>
      <c r="AY344" s="76">
        <v>-3.8594534782195211</v>
      </c>
      <c r="AZ344" s="76">
        <v>0.47253223295133928</v>
      </c>
      <c r="BA344" s="76">
        <v>-0.85659974661245197</v>
      </c>
      <c r="BB344" s="77">
        <v>-1.3488708501545932</v>
      </c>
      <c r="BC344" s="65"/>
      <c r="BD344" s="78"/>
      <c r="BE344" s="78"/>
      <c r="BF344" s="78"/>
      <c r="BG344" s="78"/>
      <c r="BH344" s="70"/>
      <c r="BI344" s="65"/>
      <c r="BJ344" s="78"/>
      <c r="BK344" s="78"/>
      <c r="BL344" s="78"/>
      <c r="BM344" s="78"/>
      <c r="BN344" s="70"/>
      <c r="BO344" s="65"/>
      <c r="BP344" s="78"/>
      <c r="BQ344" s="78"/>
      <c r="BR344" s="78"/>
      <c r="BS344" s="78"/>
      <c r="BT344" s="70"/>
      <c r="BU344" s="65"/>
      <c r="BV344" s="78"/>
      <c r="BW344" s="78"/>
      <c r="BX344" s="78"/>
      <c r="BY344" s="78"/>
      <c r="BZ344" s="70"/>
      <c r="CA344" s="80"/>
      <c r="CB344" s="78"/>
      <c r="CC344" s="78"/>
      <c r="CD344" s="78"/>
      <c r="CE344" s="78"/>
      <c r="CF344" s="70"/>
    </row>
    <row r="345" spans="1:84" ht="12" customHeight="1">
      <c r="A345" s="2"/>
      <c r="B345" s="64">
        <v>333</v>
      </c>
      <c r="C345" s="65">
        <v>10</v>
      </c>
      <c r="D345" s="66" t="s">
        <v>18</v>
      </c>
      <c r="E345" s="69" t="s">
        <v>182</v>
      </c>
      <c r="F345" s="70" t="s">
        <v>81</v>
      </c>
      <c r="G345" s="71">
        <v>3394.20643902439</v>
      </c>
      <c r="H345" s="72">
        <v>3394.20643902439</v>
      </c>
      <c r="I345" s="72">
        <v>0</v>
      </c>
      <c r="J345" s="72"/>
      <c r="K345" s="72"/>
      <c r="L345" s="73"/>
      <c r="M345" s="71">
        <v>6788.4128780487799</v>
      </c>
      <c r="N345" s="72">
        <v>6788.4128780487799</v>
      </c>
      <c r="O345" s="72">
        <v>0</v>
      </c>
      <c r="P345" s="72"/>
      <c r="Q345" s="72"/>
      <c r="R345" s="73"/>
      <c r="S345" s="71">
        <v>3446.4</v>
      </c>
      <c r="T345" s="72">
        <v>3456</v>
      </c>
      <c r="U345" s="72">
        <v>3528</v>
      </c>
      <c r="V345" s="72">
        <v>3424</v>
      </c>
      <c r="W345" s="72">
        <v>3376</v>
      </c>
      <c r="X345" s="73">
        <v>3448</v>
      </c>
      <c r="Y345" s="71"/>
      <c r="Z345" s="72"/>
      <c r="AA345" s="72"/>
      <c r="AB345" s="72"/>
      <c r="AC345" s="72"/>
      <c r="AD345" s="73"/>
      <c r="AE345" s="71"/>
      <c r="AF345" s="72"/>
      <c r="AG345" s="72"/>
      <c r="AH345" s="72"/>
      <c r="AI345" s="72"/>
      <c r="AJ345" s="73"/>
      <c r="AK345" s="71"/>
      <c r="AL345" s="72"/>
      <c r="AM345" s="72"/>
      <c r="AN345" s="72"/>
      <c r="AO345" s="72"/>
      <c r="AP345" s="73"/>
      <c r="AQ345" s="71"/>
      <c r="AR345" s="72"/>
      <c r="AS345" s="72"/>
      <c r="AT345" s="72"/>
      <c r="AU345" s="72"/>
      <c r="AV345" s="73"/>
      <c r="AW345" s="75">
        <v>1.5377250003276943</v>
      </c>
      <c r="AX345" s="76">
        <v>1.820559888907991</v>
      </c>
      <c r="AY345" s="76">
        <v>3.9418215532602385</v>
      </c>
      <c r="AZ345" s="76">
        <v>0.87777692697363907</v>
      </c>
      <c r="BA345" s="76">
        <v>-0.53639751592785556</v>
      </c>
      <c r="BB345" s="77">
        <v>1.584864148424403</v>
      </c>
      <c r="BC345" s="65"/>
      <c r="BD345" s="78"/>
      <c r="BE345" s="78"/>
      <c r="BF345" s="78"/>
      <c r="BG345" s="78"/>
      <c r="BH345" s="70"/>
      <c r="BI345" s="65"/>
      <c r="BJ345" s="78"/>
      <c r="BK345" s="78"/>
      <c r="BL345" s="78"/>
      <c r="BM345" s="78"/>
      <c r="BN345" s="70"/>
      <c r="BO345" s="65"/>
      <c r="BP345" s="78"/>
      <c r="BQ345" s="78"/>
      <c r="BR345" s="78"/>
      <c r="BS345" s="78"/>
      <c r="BT345" s="70"/>
      <c r="BU345" s="65"/>
      <c r="BV345" s="78"/>
      <c r="BW345" s="78"/>
      <c r="BX345" s="78"/>
      <c r="BY345" s="78"/>
      <c r="BZ345" s="70"/>
      <c r="CA345" s="80"/>
      <c r="CB345" s="78"/>
      <c r="CC345" s="78"/>
      <c r="CD345" s="78"/>
      <c r="CE345" s="78"/>
      <c r="CF345" s="70"/>
    </row>
    <row r="346" spans="1:84" ht="12" customHeight="1">
      <c r="A346" s="2"/>
      <c r="B346" s="64">
        <v>334</v>
      </c>
      <c r="C346" s="65">
        <v>10</v>
      </c>
      <c r="D346" s="66" t="s">
        <v>18</v>
      </c>
      <c r="E346" s="69" t="s">
        <v>145</v>
      </c>
      <c r="F346" s="70" t="s">
        <v>81</v>
      </c>
      <c r="G346" s="71">
        <v>3669.7697560975603</v>
      </c>
      <c r="H346" s="72">
        <v>1212.2165853658537</v>
      </c>
      <c r="I346" s="72">
        <v>2457.5531707317068</v>
      </c>
      <c r="J346" s="72"/>
      <c r="K346" s="72"/>
      <c r="L346" s="73"/>
      <c r="M346" s="71">
        <v>7339.5395121951206</v>
      </c>
      <c r="N346" s="72">
        <v>2424.4331707317074</v>
      </c>
      <c r="O346" s="72">
        <v>4915.1063414634136</v>
      </c>
      <c r="P346" s="72"/>
      <c r="Q346" s="72"/>
      <c r="R346" s="73"/>
      <c r="S346" s="71">
        <v>1188</v>
      </c>
      <c r="T346" s="72">
        <v>1228</v>
      </c>
      <c r="U346" s="72">
        <v>1192</v>
      </c>
      <c r="V346" s="72">
        <v>1200</v>
      </c>
      <c r="W346" s="72">
        <v>1160</v>
      </c>
      <c r="X346" s="73">
        <v>1160</v>
      </c>
      <c r="Y346" s="71">
        <v>2468.6</v>
      </c>
      <c r="Z346" s="72">
        <v>2381</v>
      </c>
      <c r="AA346" s="72">
        <v>2498</v>
      </c>
      <c r="AB346" s="72">
        <v>2547</v>
      </c>
      <c r="AC346" s="72">
        <v>2450</v>
      </c>
      <c r="AD346" s="73">
        <v>2467</v>
      </c>
      <c r="AE346" s="71"/>
      <c r="AF346" s="72"/>
      <c r="AG346" s="72"/>
      <c r="AH346" s="72"/>
      <c r="AI346" s="72"/>
      <c r="AJ346" s="73"/>
      <c r="AK346" s="71"/>
      <c r="AL346" s="72"/>
      <c r="AM346" s="72"/>
      <c r="AN346" s="72"/>
      <c r="AO346" s="72"/>
      <c r="AP346" s="73"/>
      <c r="AQ346" s="71"/>
      <c r="AR346" s="72"/>
      <c r="AS346" s="72"/>
      <c r="AT346" s="72"/>
      <c r="AU346" s="72"/>
      <c r="AV346" s="73"/>
      <c r="AW346" s="75">
        <v>-0.35887145441966251</v>
      </c>
      <c r="AX346" s="76">
        <v>-1.6559555540667792</v>
      </c>
      <c r="AY346" s="76">
        <v>0.55126738861002167</v>
      </c>
      <c r="AZ346" s="76">
        <v>2.1044983482714885</v>
      </c>
      <c r="BA346" s="76">
        <v>-1.6287058881078065</v>
      </c>
      <c r="BB346" s="77">
        <v>-1.1654615668052593</v>
      </c>
      <c r="BC346" s="65"/>
      <c r="BD346" s="78"/>
      <c r="BE346" s="78"/>
      <c r="BF346" s="78"/>
      <c r="BG346" s="78"/>
      <c r="BH346" s="70"/>
      <c r="BI346" s="65"/>
      <c r="BJ346" s="78"/>
      <c r="BK346" s="78"/>
      <c r="BL346" s="78"/>
      <c r="BM346" s="78"/>
      <c r="BN346" s="70"/>
      <c r="BO346" s="65"/>
      <c r="BP346" s="78"/>
      <c r="BQ346" s="78"/>
      <c r="BR346" s="78"/>
      <c r="BS346" s="78"/>
      <c r="BT346" s="70"/>
      <c r="BU346" s="65"/>
      <c r="BV346" s="78"/>
      <c r="BW346" s="78"/>
      <c r="BX346" s="78"/>
      <c r="BY346" s="78"/>
      <c r="BZ346" s="70"/>
      <c r="CA346" s="80"/>
      <c r="CB346" s="78"/>
      <c r="CC346" s="78"/>
      <c r="CD346" s="78"/>
      <c r="CE346" s="78"/>
      <c r="CF346" s="70"/>
    </row>
    <row r="347" spans="1:84" ht="12" customHeight="1">
      <c r="A347" s="2"/>
      <c r="B347" s="64">
        <v>335</v>
      </c>
      <c r="C347" s="65">
        <v>10</v>
      </c>
      <c r="D347" s="66" t="s">
        <v>18</v>
      </c>
      <c r="E347" s="69" t="s">
        <v>117</v>
      </c>
      <c r="F347" s="70" t="s">
        <v>81</v>
      </c>
      <c r="G347" s="71">
        <v>2031.400975609756</v>
      </c>
      <c r="H347" s="72">
        <v>1212.2165853658537</v>
      </c>
      <c r="I347" s="72">
        <v>819.18439024390227</v>
      </c>
      <c r="J347" s="72"/>
      <c r="K347" s="72"/>
      <c r="L347" s="73"/>
      <c r="M347" s="71">
        <v>4062.8019512195119</v>
      </c>
      <c r="N347" s="72">
        <v>2424.4331707317074</v>
      </c>
      <c r="O347" s="72">
        <v>1638.3687804878045</v>
      </c>
      <c r="P347" s="72"/>
      <c r="Q347" s="72"/>
      <c r="R347" s="73"/>
      <c r="S347" s="71">
        <v>1215</v>
      </c>
      <c r="T347" s="72">
        <v>1212</v>
      </c>
      <c r="U347" s="72">
        <v>1177</v>
      </c>
      <c r="V347" s="72">
        <v>1249</v>
      </c>
      <c r="W347" s="72">
        <v>1208</v>
      </c>
      <c r="X347" s="73">
        <v>1229</v>
      </c>
      <c r="Y347" s="71">
        <v>791.4</v>
      </c>
      <c r="Z347" s="72">
        <v>808</v>
      </c>
      <c r="AA347" s="72">
        <v>776</v>
      </c>
      <c r="AB347" s="72">
        <v>792</v>
      </c>
      <c r="AC347" s="72">
        <v>806</v>
      </c>
      <c r="AD347" s="73">
        <v>775</v>
      </c>
      <c r="AE347" s="71"/>
      <c r="AF347" s="72"/>
      <c r="AG347" s="72"/>
      <c r="AH347" s="72"/>
      <c r="AI347" s="72"/>
      <c r="AJ347" s="73"/>
      <c r="AK347" s="71"/>
      <c r="AL347" s="72"/>
      <c r="AM347" s="72"/>
      <c r="AN347" s="72"/>
      <c r="AO347" s="72"/>
      <c r="AP347" s="73"/>
      <c r="AQ347" s="71"/>
      <c r="AR347" s="72"/>
      <c r="AS347" s="72"/>
      <c r="AT347" s="72"/>
      <c r="AU347" s="72"/>
      <c r="AV347" s="73"/>
      <c r="AW347" s="75">
        <v>-1.2307257853044762</v>
      </c>
      <c r="AX347" s="76">
        <v>-0.56123708448716503</v>
      </c>
      <c r="AY347" s="76">
        <v>-3.8594534782195211</v>
      </c>
      <c r="AZ347" s="76">
        <v>0.47253223295133928</v>
      </c>
      <c r="BA347" s="76">
        <v>-0.85659974661245197</v>
      </c>
      <c r="BB347" s="77">
        <v>-1.3488708501545932</v>
      </c>
      <c r="BC347" s="65"/>
      <c r="BD347" s="78"/>
      <c r="BE347" s="78"/>
      <c r="BF347" s="78"/>
      <c r="BG347" s="78"/>
      <c r="BH347" s="70"/>
      <c r="BI347" s="65"/>
      <c r="BJ347" s="78"/>
      <c r="BK347" s="78"/>
      <c r="BL347" s="78"/>
      <c r="BM347" s="78"/>
      <c r="BN347" s="70"/>
      <c r="BO347" s="65"/>
      <c r="BP347" s="78"/>
      <c r="BQ347" s="78"/>
      <c r="BR347" s="78"/>
      <c r="BS347" s="78"/>
      <c r="BT347" s="70"/>
      <c r="BU347" s="65"/>
      <c r="BV347" s="78"/>
      <c r="BW347" s="78"/>
      <c r="BX347" s="78"/>
      <c r="BY347" s="78"/>
      <c r="BZ347" s="70"/>
      <c r="CA347" s="80"/>
      <c r="CB347" s="78"/>
      <c r="CC347" s="78"/>
      <c r="CD347" s="78"/>
      <c r="CE347" s="78"/>
      <c r="CF347" s="70"/>
    </row>
    <row r="348" spans="1:84" ht="12" customHeight="1">
      <c r="A348" s="2"/>
      <c r="B348" s="64">
        <v>336</v>
      </c>
      <c r="C348" s="65">
        <v>10</v>
      </c>
      <c r="D348" s="66" t="s">
        <v>18</v>
      </c>
      <c r="E348" s="69" t="s">
        <v>159</v>
      </c>
      <c r="F348" s="70" t="s">
        <v>81</v>
      </c>
      <c r="G348" s="71">
        <v>3394.20643902439</v>
      </c>
      <c r="H348" s="72">
        <v>3394.20643902439</v>
      </c>
      <c r="I348" s="72">
        <v>0</v>
      </c>
      <c r="J348" s="72"/>
      <c r="K348" s="72"/>
      <c r="L348" s="73"/>
      <c r="M348" s="71">
        <v>6788.4128780487799</v>
      </c>
      <c r="N348" s="72">
        <v>6788.4128780487799</v>
      </c>
      <c r="O348" s="72">
        <v>0</v>
      </c>
      <c r="P348" s="72"/>
      <c r="Q348" s="72"/>
      <c r="R348" s="73"/>
      <c r="S348" s="71">
        <v>3446.4</v>
      </c>
      <c r="T348" s="72">
        <v>3456</v>
      </c>
      <c r="U348" s="72">
        <v>3528</v>
      </c>
      <c r="V348" s="72">
        <v>3424</v>
      </c>
      <c r="W348" s="72">
        <v>3376</v>
      </c>
      <c r="X348" s="73">
        <v>3448</v>
      </c>
      <c r="Y348" s="71"/>
      <c r="Z348" s="72"/>
      <c r="AA348" s="72"/>
      <c r="AB348" s="72"/>
      <c r="AC348" s="72"/>
      <c r="AD348" s="73"/>
      <c r="AE348" s="71"/>
      <c r="AF348" s="72"/>
      <c r="AG348" s="72"/>
      <c r="AH348" s="72"/>
      <c r="AI348" s="72"/>
      <c r="AJ348" s="73"/>
      <c r="AK348" s="71"/>
      <c r="AL348" s="72"/>
      <c r="AM348" s="72"/>
      <c r="AN348" s="72"/>
      <c r="AO348" s="72"/>
      <c r="AP348" s="73"/>
      <c r="AQ348" s="71"/>
      <c r="AR348" s="72"/>
      <c r="AS348" s="72"/>
      <c r="AT348" s="72"/>
      <c r="AU348" s="72"/>
      <c r="AV348" s="73"/>
      <c r="AW348" s="75">
        <v>1.5377250003276943</v>
      </c>
      <c r="AX348" s="76">
        <v>1.820559888907991</v>
      </c>
      <c r="AY348" s="76">
        <v>3.9418215532602385</v>
      </c>
      <c r="AZ348" s="76">
        <v>0.87777692697363907</v>
      </c>
      <c r="BA348" s="76">
        <v>-0.53639751592785556</v>
      </c>
      <c r="BB348" s="77">
        <v>1.584864148424403</v>
      </c>
      <c r="BC348" s="65"/>
      <c r="BD348" s="78"/>
      <c r="BE348" s="78"/>
      <c r="BF348" s="78"/>
      <c r="BG348" s="78"/>
      <c r="BH348" s="70"/>
      <c r="BI348" s="65"/>
      <c r="BJ348" s="78"/>
      <c r="BK348" s="78"/>
      <c r="BL348" s="78"/>
      <c r="BM348" s="78"/>
      <c r="BN348" s="70"/>
      <c r="BO348" s="65"/>
      <c r="BP348" s="78"/>
      <c r="BQ348" s="78"/>
      <c r="BR348" s="78"/>
      <c r="BS348" s="78"/>
      <c r="BT348" s="70"/>
      <c r="BU348" s="65"/>
      <c r="BV348" s="78"/>
      <c r="BW348" s="78"/>
      <c r="BX348" s="78"/>
      <c r="BY348" s="78"/>
      <c r="BZ348" s="70"/>
      <c r="CA348" s="80"/>
      <c r="CB348" s="78"/>
      <c r="CC348" s="78"/>
      <c r="CD348" s="78"/>
      <c r="CE348" s="78"/>
      <c r="CF348" s="70"/>
    </row>
    <row r="349" spans="1:84" ht="12" customHeight="1">
      <c r="A349" s="2"/>
      <c r="B349" s="64">
        <v>337</v>
      </c>
      <c r="C349" s="65">
        <v>10</v>
      </c>
      <c r="D349" s="66" t="s">
        <v>18</v>
      </c>
      <c r="E349" s="69" t="s">
        <v>132</v>
      </c>
      <c r="F349" s="70" t="s">
        <v>81</v>
      </c>
      <c r="G349" s="71">
        <v>3669.7697560975603</v>
      </c>
      <c r="H349" s="72">
        <v>1212.2165853658537</v>
      </c>
      <c r="I349" s="72">
        <v>2457.5531707317068</v>
      </c>
      <c r="J349" s="72"/>
      <c r="K349" s="72"/>
      <c r="L349" s="73"/>
      <c r="M349" s="71">
        <v>7339.5395121951206</v>
      </c>
      <c r="N349" s="72">
        <v>2424.4331707317074</v>
      </c>
      <c r="O349" s="72">
        <v>4915.1063414634136</v>
      </c>
      <c r="P349" s="72"/>
      <c r="Q349" s="72"/>
      <c r="R349" s="73"/>
      <c r="S349" s="71">
        <v>1188</v>
      </c>
      <c r="T349" s="72">
        <v>1228</v>
      </c>
      <c r="U349" s="72">
        <v>1192</v>
      </c>
      <c r="V349" s="72">
        <v>1200</v>
      </c>
      <c r="W349" s="72">
        <v>1160</v>
      </c>
      <c r="X349" s="73">
        <v>1160</v>
      </c>
      <c r="Y349" s="71">
        <v>2468.6</v>
      </c>
      <c r="Z349" s="72">
        <v>2381</v>
      </c>
      <c r="AA349" s="72">
        <v>2498</v>
      </c>
      <c r="AB349" s="72">
        <v>2547</v>
      </c>
      <c r="AC349" s="72">
        <v>2450</v>
      </c>
      <c r="AD349" s="73">
        <v>2467</v>
      </c>
      <c r="AE349" s="71"/>
      <c r="AF349" s="72"/>
      <c r="AG349" s="72"/>
      <c r="AH349" s="72"/>
      <c r="AI349" s="72"/>
      <c r="AJ349" s="73"/>
      <c r="AK349" s="71"/>
      <c r="AL349" s="72"/>
      <c r="AM349" s="72"/>
      <c r="AN349" s="72"/>
      <c r="AO349" s="72"/>
      <c r="AP349" s="73"/>
      <c r="AQ349" s="71"/>
      <c r="AR349" s="72"/>
      <c r="AS349" s="72"/>
      <c r="AT349" s="72"/>
      <c r="AU349" s="72"/>
      <c r="AV349" s="73"/>
      <c r="AW349" s="75">
        <v>-0.35887145441966251</v>
      </c>
      <c r="AX349" s="76">
        <v>-1.6559555540667792</v>
      </c>
      <c r="AY349" s="76">
        <v>0.55126738861002167</v>
      </c>
      <c r="AZ349" s="76">
        <v>2.1044983482714885</v>
      </c>
      <c r="BA349" s="76">
        <v>-1.6287058881078065</v>
      </c>
      <c r="BB349" s="77">
        <v>-1.1654615668052593</v>
      </c>
      <c r="BC349" s="65"/>
      <c r="BD349" s="78"/>
      <c r="BE349" s="78"/>
      <c r="BF349" s="78"/>
      <c r="BG349" s="78"/>
      <c r="BH349" s="70"/>
      <c r="BI349" s="65"/>
      <c r="BJ349" s="78"/>
      <c r="BK349" s="78"/>
      <c r="BL349" s="78"/>
      <c r="BM349" s="78"/>
      <c r="BN349" s="70"/>
      <c r="BO349" s="65"/>
      <c r="BP349" s="78"/>
      <c r="BQ349" s="78"/>
      <c r="BR349" s="78"/>
      <c r="BS349" s="78"/>
      <c r="BT349" s="70"/>
      <c r="BU349" s="65"/>
      <c r="BV349" s="78"/>
      <c r="BW349" s="78"/>
      <c r="BX349" s="78"/>
      <c r="BY349" s="78"/>
      <c r="BZ349" s="70"/>
      <c r="CA349" s="80"/>
      <c r="CB349" s="78"/>
      <c r="CC349" s="78"/>
      <c r="CD349" s="78"/>
      <c r="CE349" s="78"/>
      <c r="CF349" s="70"/>
    </row>
    <row r="350" spans="1:84" ht="12" customHeight="1">
      <c r="A350" s="2"/>
      <c r="B350" s="64">
        <v>338</v>
      </c>
      <c r="C350" s="65">
        <v>10</v>
      </c>
      <c r="D350" s="66" t="s">
        <v>18</v>
      </c>
      <c r="E350" s="69" t="s">
        <v>134</v>
      </c>
      <c r="F350" s="70" t="s">
        <v>81</v>
      </c>
      <c r="G350" s="71">
        <v>2031.400975609756</v>
      </c>
      <c r="H350" s="72">
        <v>1212.2165853658537</v>
      </c>
      <c r="I350" s="72">
        <v>819.18439024390227</v>
      </c>
      <c r="J350" s="72"/>
      <c r="K350" s="72"/>
      <c r="L350" s="73"/>
      <c r="M350" s="71">
        <v>4062.8019512195119</v>
      </c>
      <c r="N350" s="72">
        <v>2424.4331707317074</v>
      </c>
      <c r="O350" s="72">
        <v>1638.3687804878045</v>
      </c>
      <c r="P350" s="72"/>
      <c r="Q350" s="72"/>
      <c r="R350" s="73"/>
      <c r="S350" s="71">
        <v>1215</v>
      </c>
      <c r="T350" s="72">
        <v>1212</v>
      </c>
      <c r="U350" s="72">
        <v>1177</v>
      </c>
      <c r="V350" s="72">
        <v>1249</v>
      </c>
      <c r="W350" s="72">
        <v>1208</v>
      </c>
      <c r="X350" s="73">
        <v>1229</v>
      </c>
      <c r="Y350" s="71">
        <v>791.4</v>
      </c>
      <c r="Z350" s="72">
        <v>808</v>
      </c>
      <c r="AA350" s="72">
        <v>776</v>
      </c>
      <c r="AB350" s="72">
        <v>792</v>
      </c>
      <c r="AC350" s="72">
        <v>806</v>
      </c>
      <c r="AD350" s="73">
        <v>775</v>
      </c>
      <c r="AE350" s="71"/>
      <c r="AF350" s="72"/>
      <c r="AG350" s="72"/>
      <c r="AH350" s="72"/>
      <c r="AI350" s="72"/>
      <c r="AJ350" s="73"/>
      <c r="AK350" s="71"/>
      <c r="AL350" s="72"/>
      <c r="AM350" s="72"/>
      <c r="AN350" s="72"/>
      <c r="AO350" s="72"/>
      <c r="AP350" s="73"/>
      <c r="AQ350" s="71"/>
      <c r="AR350" s="72"/>
      <c r="AS350" s="72"/>
      <c r="AT350" s="72"/>
      <c r="AU350" s="72"/>
      <c r="AV350" s="73"/>
      <c r="AW350" s="75">
        <v>-1.2307257853044762</v>
      </c>
      <c r="AX350" s="76">
        <v>-0.56123708448716503</v>
      </c>
      <c r="AY350" s="76">
        <v>-3.8594534782195211</v>
      </c>
      <c r="AZ350" s="76">
        <v>0.47253223295133928</v>
      </c>
      <c r="BA350" s="76">
        <v>-0.85659974661245197</v>
      </c>
      <c r="BB350" s="77">
        <v>-1.3488708501545932</v>
      </c>
      <c r="BC350" s="65"/>
      <c r="BD350" s="78"/>
      <c r="BE350" s="78"/>
      <c r="BF350" s="78"/>
      <c r="BG350" s="78"/>
      <c r="BH350" s="70"/>
      <c r="BI350" s="65"/>
      <c r="BJ350" s="78"/>
      <c r="BK350" s="78"/>
      <c r="BL350" s="78"/>
      <c r="BM350" s="78"/>
      <c r="BN350" s="70"/>
      <c r="BO350" s="65"/>
      <c r="BP350" s="78"/>
      <c r="BQ350" s="78"/>
      <c r="BR350" s="78"/>
      <c r="BS350" s="78"/>
      <c r="BT350" s="70"/>
      <c r="BU350" s="65"/>
      <c r="BV350" s="78"/>
      <c r="BW350" s="78"/>
      <c r="BX350" s="78"/>
      <c r="BY350" s="78"/>
      <c r="BZ350" s="70"/>
      <c r="CA350" s="80"/>
      <c r="CB350" s="78"/>
      <c r="CC350" s="78"/>
      <c r="CD350" s="78"/>
      <c r="CE350" s="78"/>
      <c r="CF350" s="70"/>
    </row>
    <row r="351" spans="1:84" ht="12" customHeight="1">
      <c r="A351" s="2"/>
      <c r="B351" s="64">
        <v>339</v>
      </c>
      <c r="C351" s="65">
        <v>10</v>
      </c>
      <c r="D351" s="66" t="s">
        <v>18</v>
      </c>
      <c r="E351" s="69" t="s">
        <v>147</v>
      </c>
      <c r="F351" s="70" t="s">
        <v>81</v>
      </c>
      <c r="G351" s="71">
        <v>3394.20643902439</v>
      </c>
      <c r="H351" s="72">
        <v>3394.20643902439</v>
      </c>
      <c r="I351" s="72">
        <v>0</v>
      </c>
      <c r="J351" s="72"/>
      <c r="K351" s="72"/>
      <c r="L351" s="73"/>
      <c r="M351" s="71">
        <v>6788.4128780487799</v>
      </c>
      <c r="N351" s="72">
        <v>6788.4128780487799</v>
      </c>
      <c r="O351" s="72">
        <v>0</v>
      </c>
      <c r="P351" s="72"/>
      <c r="Q351" s="72"/>
      <c r="R351" s="73"/>
      <c r="S351" s="71">
        <v>3446.4</v>
      </c>
      <c r="T351" s="72">
        <v>3456</v>
      </c>
      <c r="U351" s="72">
        <v>3528</v>
      </c>
      <c r="V351" s="72">
        <v>3424</v>
      </c>
      <c r="W351" s="72">
        <v>3376</v>
      </c>
      <c r="X351" s="73">
        <v>3448</v>
      </c>
      <c r="Y351" s="71"/>
      <c r="Z351" s="72"/>
      <c r="AA351" s="72"/>
      <c r="AB351" s="72"/>
      <c r="AC351" s="72"/>
      <c r="AD351" s="73"/>
      <c r="AE351" s="71"/>
      <c r="AF351" s="72"/>
      <c r="AG351" s="72"/>
      <c r="AH351" s="72"/>
      <c r="AI351" s="72"/>
      <c r="AJ351" s="73"/>
      <c r="AK351" s="71"/>
      <c r="AL351" s="72"/>
      <c r="AM351" s="72"/>
      <c r="AN351" s="72"/>
      <c r="AO351" s="72"/>
      <c r="AP351" s="73"/>
      <c r="AQ351" s="71"/>
      <c r="AR351" s="72"/>
      <c r="AS351" s="72"/>
      <c r="AT351" s="72"/>
      <c r="AU351" s="72"/>
      <c r="AV351" s="73"/>
      <c r="AW351" s="75">
        <v>1.5377250003276943</v>
      </c>
      <c r="AX351" s="76">
        <v>1.820559888907991</v>
      </c>
      <c r="AY351" s="76">
        <v>3.9418215532602385</v>
      </c>
      <c r="AZ351" s="76">
        <v>0.87777692697363907</v>
      </c>
      <c r="BA351" s="76">
        <v>-0.53639751592785556</v>
      </c>
      <c r="BB351" s="77">
        <v>1.584864148424403</v>
      </c>
      <c r="BC351" s="65"/>
      <c r="BD351" s="78"/>
      <c r="BE351" s="78"/>
      <c r="BF351" s="78"/>
      <c r="BG351" s="78"/>
      <c r="BH351" s="70"/>
      <c r="BI351" s="65"/>
      <c r="BJ351" s="78"/>
      <c r="BK351" s="78"/>
      <c r="BL351" s="78"/>
      <c r="BM351" s="78"/>
      <c r="BN351" s="70"/>
      <c r="BO351" s="65"/>
      <c r="BP351" s="78"/>
      <c r="BQ351" s="78"/>
      <c r="BR351" s="78"/>
      <c r="BS351" s="78"/>
      <c r="BT351" s="70"/>
      <c r="BU351" s="65"/>
      <c r="BV351" s="78"/>
      <c r="BW351" s="78"/>
      <c r="BX351" s="78"/>
      <c r="BY351" s="78"/>
      <c r="BZ351" s="70"/>
      <c r="CA351" s="80"/>
      <c r="CB351" s="78"/>
      <c r="CC351" s="78"/>
      <c r="CD351" s="78"/>
      <c r="CE351" s="78"/>
      <c r="CF351" s="70"/>
    </row>
    <row r="352" spans="1:84" ht="12" customHeight="1">
      <c r="A352" s="2"/>
      <c r="B352" s="64">
        <v>340</v>
      </c>
      <c r="C352" s="65">
        <v>10</v>
      </c>
      <c r="D352" s="66" t="s">
        <v>18</v>
      </c>
      <c r="E352" s="69" t="s">
        <v>135</v>
      </c>
      <c r="F352" s="70" t="s">
        <v>81</v>
      </c>
      <c r="G352" s="71">
        <v>3669.7697560975603</v>
      </c>
      <c r="H352" s="72">
        <v>1212.2165853658537</v>
      </c>
      <c r="I352" s="72">
        <v>2457.5531707317068</v>
      </c>
      <c r="J352" s="72"/>
      <c r="K352" s="72"/>
      <c r="L352" s="73"/>
      <c r="M352" s="71">
        <v>7339.5395121951206</v>
      </c>
      <c r="N352" s="72">
        <v>2424.4331707317074</v>
      </c>
      <c r="O352" s="72">
        <v>4915.1063414634136</v>
      </c>
      <c r="P352" s="72"/>
      <c r="Q352" s="72"/>
      <c r="R352" s="73"/>
      <c r="S352" s="71">
        <v>1188</v>
      </c>
      <c r="T352" s="72">
        <v>1228</v>
      </c>
      <c r="U352" s="72">
        <v>1192</v>
      </c>
      <c r="V352" s="72">
        <v>1200</v>
      </c>
      <c r="W352" s="72">
        <v>1160</v>
      </c>
      <c r="X352" s="73">
        <v>1160</v>
      </c>
      <c r="Y352" s="71">
        <v>2468.6</v>
      </c>
      <c r="Z352" s="72">
        <v>2381</v>
      </c>
      <c r="AA352" s="72">
        <v>2498</v>
      </c>
      <c r="AB352" s="72">
        <v>2547</v>
      </c>
      <c r="AC352" s="72">
        <v>2450</v>
      </c>
      <c r="AD352" s="73">
        <v>2467</v>
      </c>
      <c r="AE352" s="71"/>
      <c r="AF352" s="72"/>
      <c r="AG352" s="72"/>
      <c r="AH352" s="72"/>
      <c r="AI352" s="72"/>
      <c r="AJ352" s="73"/>
      <c r="AK352" s="71"/>
      <c r="AL352" s="72"/>
      <c r="AM352" s="72"/>
      <c r="AN352" s="72"/>
      <c r="AO352" s="72"/>
      <c r="AP352" s="73"/>
      <c r="AQ352" s="71"/>
      <c r="AR352" s="72"/>
      <c r="AS352" s="72"/>
      <c r="AT352" s="72"/>
      <c r="AU352" s="72"/>
      <c r="AV352" s="73"/>
      <c r="AW352" s="75">
        <v>-0.35887145441966251</v>
      </c>
      <c r="AX352" s="76">
        <v>-1.6559555540667792</v>
      </c>
      <c r="AY352" s="76">
        <v>0.55126738861002167</v>
      </c>
      <c r="AZ352" s="76">
        <v>2.1044983482714885</v>
      </c>
      <c r="BA352" s="76">
        <v>-1.6287058881078065</v>
      </c>
      <c r="BB352" s="77">
        <v>-1.1654615668052593</v>
      </c>
      <c r="BC352" s="65"/>
      <c r="BD352" s="78"/>
      <c r="BE352" s="78"/>
      <c r="BF352" s="78"/>
      <c r="BG352" s="78"/>
      <c r="BH352" s="70"/>
      <c r="BI352" s="65"/>
      <c r="BJ352" s="78"/>
      <c r="BK352" s="78"/>
      <c r="BL352" s="78"/>
      <c r="BM352" s="78"/>
      <c r="BN352" s="70"/>
      <c r="BO352" s="65"/>
      <c r="BP352" s="78"/>
      <c r="BQ352" s="78"/>
      <c r="BR352" s="78"/>
      <c r="BS352" s="78"/>
      <c r="BT352" s="70"/>
      <c r="BU352" s="65"/>
      <c r="BV352" s="78"/>
      <c r="BW352" s="78"/>
      <c r="BX352" s="78"/>
      <c r="BY352" s="78"/>
      <c r="BZ352" s="70"/>
      <c r="CA352" s="80"/>
      <c r="CB352" s="78"/>
      <c r="CC352" s="78"/>
      <c r="CD352" s="78"/>
      <c r="CE352" s="78"/>
      <c r="CF352" s="70"/>
    </row>
    <row r="353" spans="1:84" ht="12" customHeight="1">
      <c r="A353" s="2"/>
      <c r="B353" s="64">
        <v>341</v>
      </c>
      <c r="C353" s="65">
        <v>10</v>
      </c>
      <c r="D353" s="66" t="s">
        <v>18</v>
      </c>
      <c r="E353" s="69" t="s">
        <v>67</v>
      </c>
      <c r="F353" s="70" t="s">
        <v>80</v>
      </c>
      <c r="G353" s="71">
        <v>1128.5560975609756</v>
      </c>
      <c r="H353" s="72">
        <v>673.45365853658529</v>
      </c>
      <c r="I353" s="72">
        <v>455.10243902439026</v>
      </c>
      <c r="J353" s="72"/>
      <c r="K353" s="72"/>
      <c r="L353" s="73"/>
      <c r="M353" s="71">
        <v>2257.1121951219511</v>
      </c>
      <c r="N353" s="72">
        <v>1346.9073170731706</v>
      </c>
      <c r="O353" s="72">
        <v>910.20487804878053</v>
      </c>
      <c r="P353" s="72"/>
      <c r="Q353" s="72"/>
      <c r="R353" s="73"/>
      <c r="S353" s="71">
        <v>673.6</v>
      </c>
      <c r="T353" s="72">
        <v>696</v>
      </c>
      <c r="U353" s="72">
        <v>696</v>
      </c>
      <c r="V353" s="72">
        <v>648</v>
      </c>
      <c r="W353" s="72">
        <v>652</v>
      </c>
      <c r="X353" s="73">
        <v>676</v>
      </c>
      <c r="Y353" s="71">
        <v>445.6</v>
      </c>
      <c r="Z353" s="72">
        <v>432</v>
      </c>
      <c r="AA353" s="72">
        <v>464</v>
      </c>
      <c r="AB353" s="72">
        <v>450</v>
      </c>
      <c r="AC353" s="72">
        <v>424</v>
      </c>
      <c r="AD353" s="73">
        <v>458</v>
      </c>
      <c r="AE353" s="71"/>
      <c r="AF353" s="72"/>
      <c r="AG353" s="72"/>
      <c r="AH353" s="72"/>
      <c r="AI353" s="72"/>
      <c r="AJ353" s="73"/>
      <c r="AK353" s="71"/>
      <c r="AL353" s="72"/>
      <c r="AM353" s="72"/>
      <c r="AN353" s="72"/>
      <c r="AO353" s="72"/>
      <c r="AP353" s="73"/>
      <c r="AQ353" s="71"/>
      <c r="AR353" s="72"/>
      <c r="AS353" s="72"/>
      <c r="AT353" s="72"/>
      <c r="AU353" s="72"/>
      <c r="AV353" s="73"/>
      <c r="AW353" s="75">
        <v>-0.82903256481408061</v>
      </c>
      <c r="AX353" s="76">
        <v>-4.9275136803339503E-2</v>
      </c>
      <c r="AY353" s="76">
        <v>2.786206419599413</v>
      </c>
      <c r="AZ353" s="76">
        <v>-2.7075390959309109</v>
      </c>
      <c r="BA353" s="76">
        <v>-4.6569326659577914</v>
      </c>
      <c r="BB353" s="77">
        <v>0.48237765502217034</v>
      </c>
      <c r="BC353" s="65"/>
      <c r="BD353" s="78"/>
      <c r="BE353" s="78"/>
      <c r="BF353" s="78"/>
      <c r="BG353" s="78"/>
      <c r="BH353" s="70"/>
      <c r="BI353" s="65"/>
      <c r="BJ353" s="78"/>
      <c r="BK353" s="78"/>
      <c r="BL353" s="78"/>
      <c r="BM353" s="78"/>
      <c r="BN353" s="70"/>
      <c r="BO353" s="65"/>
      <c r="BP353" s="78"/>
      <c r="BQ353" s="78"/>
      <c r="BR353" s="78"/>
      <c r="BS353" s="78"/>
      <c r="BT353" s="70"/>
      <c r="BU353" s="65"/>
      <c r="BV353" s="78"/>
      <c r="BW353" s="78"/>
      <c r="BX353" s="78"/>
      <c r="BY353" s="78"/>
      <c r="BZ353" s="70"/>
      <c r="CA353" s="80"/>
      <c r="CB353" s="78"/>
      <c r="CC353" s="78"/>
      <c r="CD353" s="78"/>
      <c r="CE353" s="78"/>
      <c r="CF353" s="70"/>
    </row>
    <row r="354" spans="1:84" ht="12" customHeight="1">
      <c r="A354" s="2"/>
      <c r="B354" s="64">
        <v>342</v>
      </c>
      <c r="C354" s="65">
        <v>10</v>
      </c>
      <c r="D354" s="66" t="s">
        <v>18</v>
      </c>
      <c r="E354" s="69" t="s">
        <v>148</v>
      </c>
      <c r="F354" s="70" t="s">
        <v>80</v>
      </c>
      <c r="G354" s="71">
        <v>1128.5560975609756</v>
      </c>
      <c r="H354" s="72">
        <v>673.45365853658529</v>
      </c>
      <c r="I354" s="72">
        <v>455.10243902439026</v>
      </c>
      <c r="J354" s="72"/>
      <c r="K354" s="72"/>
      <c r="L354" s="73"/>
      <c r="M354" s="71">
        <v>2257.1121951219511</v>
      </c>
      <c r="N354" s="72">
        <v>1346.9073170731706</v>
      </c>
      <c r="O354" s="72">
        <v>910.20487804878053</v>
      </c>
      <c r="P354" s="72"/>
      <c r="Q354" s="72"/>
      <c r="R354" s="73"/>
      <c r="S354" s="71">
        <v>673.6</v>
      </c>
      <c r="T354" s="72">
        <v>696</v>
      </c>
      <c r="U354" s="72">
        <v>696</v>
      </c>
      <c r="V354" s="72">
        <v>648</v>
      </c>
      <c r="W354" s="72">
        <v>652</v>
      </c>
      <c r="X354" s="73">
        <v>676</v>
      </c>
      <c r="Y354" s="71">
        <v>445.6</v>
      </c>
      <c r="Z354" s="72">
        <v>432</v>
      </c>
      <c r="AA354" s="72">
        <v>464</v>
      </c>
      <c r="AB354" s="72">
        <v>450</v>
      </c>
      <c r="AC354" s="72">
        <v>424</v>
      </c>
      <c r="AD354" s="73">
        <v>458</v>
      </c>
      <c r="AE354" s="71"/>
      <c r="AF354" s="72"/>
      <c r="AG354" s="72"/>
      <c r="AH354" s="72"/>
      <c r="AI354" s="72"/>
      <c r="AJ354" s="73"/>
      <c r="AK354" s="71"/>
      <c r="AL354" s="72"/>
      <c r="AM354" s="72"/>
      <c r="AN354" s="72"/>
      <c r="AO354" s="72"/>
      <c r="AP354" s="73"/>
      <c r="AQ354" s="71"/>
      <c r="AR354" s="72"/>
      <c r="AS354" s="72"/>
      <c r="AT354" s="72"/>
      <c r="AU354" s="72"/>
      <c r="AV354" s="73"/>
      <c r="AW354" s="75">
        <v>-0.82903256481408061</v>
      </c>
      <c r="AX354" s="76">
        <v>-4.9275136803339503E-2</v>
      </c>
      <c r="AY354" s="76">
        <v>2.786206419599413</v>
      </c>
      <c r="AZ354" s="76">
        <v>-2.7075390959309109</v>
      </c>
      <c r="BA354" s="76">
        <v>-4.6569326659577914</v>
      </c>
      <c r="BB354" s="77">
        <v>0.48237765502217034</v>
      </c>
      <c r="BC354" s="65"/>
      <c r="BD354" s="78"/>
      <c r="BE354" s="78"/>
      <c r="BF354" s="78"/>
      <c r="BG354" s="78"/>
      <c r="BH354" s="70"/>
      <c r="BI354" s="65"/>
      <c r="BJ354" s="78"/>
      <c r="BK354" s="78"/>
      <c r="BL354" s="78"/>
      <c r="BM354" s="78"/>
      <c r="BN354" s="70"/>
      <c r="BO354" s="65"/>
      <c r="BP354" s="78"/>
      <c r="BQ354" s="78"/>
      <c r="BR354" s="78"/>
      <c r="BS354" s="78"/>
      <c r="BT354" s="70"/>
      <c r="BU354" s="65"/>
      <c r="BV354" s="78"/>
      <c r="BW354" s="78"/>
      <c r="BX354" s="78"/>
      <c r="BY354" s="78"/>
      <c r="BZ354" s="70"/>
      <c r="CA354" s="80"/>
      <c r="CB354" s="78"/>
      <c r="CC354" s="78"/>
      <c r="CD354" s="78"/>
      <c r="CE354" s="78"/>
      <c r="CF354" s="70"/>
    </row>
    <row r="355" spans="1:84" ht="12" customHeight="1">
      <c r="A355" s="2"/>
      <c r="B355" s="64">
        <v>343</v>
      </c>
      <c r="C355" s="65">
        <v>10</v>
      </c>
      <c r="D355" s="66" t="s">
        <v>18</v>
      </c>
      <c r="E355" s="69" t="s">
        <v>87</v>
      </c>
      <c r="F355" s="70" t="s">
        <v>80</v>
      </c>
      <c r="G355" s="71">
        <v>1128.5560975609756</v>
      </c>
      <c r="H355" s="72">
        <v>673.45365853658529</v>
      </c>
      <c r="I355" s="72">
        <v>455.10243902439026</v>
      </c>
      <c r="J355" s="72"/>
      <c r="K355" s="72"/>
      <c r="L355" s="73"/>
      <c r="M355" s="71">
        <v>2257.1121951219511</v>
      </c>
      <c r="N355" s="72">
        <v>1346.9073170731706</v>
      </c>
      <c r="O355" s="72">
        <v>910.20487804878053</v>
      </c>
      <c r="P355" s="72"/>
      <c r="Q355" s="72"/>
      <c r="R355" s="73"/>
      <c r="S355" s="71">
        <v>674.4</v>
      </c>
      <c r="T355" s="72">
        <v>696</v>
      </c>
      <c r="U355" s="72">
        <v>656</v>
      </c>
      <c r="V355" s="72">
        <v>664</v>
      </c>
      <c r="W355" s="72">
        <v>680</v>
      </c>
      <c r="X355" s="73">
        <v>676</v>
      </c>
      <c r="Y355" s="71">
        <v>448</v>
      </c>
      <c r="Z355" s="72">
        <v>468</v>
      </c>
      <c r="AA355" s="72">
        <v>451</v>
      </c>
      <c r="AB355" s="72">
        <v>467</v>
      </c>
      <c r="AC355" s="72">
        <v>423</v>
      </c>
      <c r="AD355" s="73">
        <v>431</v>
      </c>
      <c r="AE355" s="71"/>
      <c r="AF355" s="72"/>
      <c r="AG355" s="72"/>
      <c r="AH355" s="72"/>
      <c r="AI355" s="72"/>
      <c r="AJ355" s="73"/>
      <c r="AK355" s="71"/>
      <c r="AL355" s="72"/>
      <c r="AM355" s="72"/>
      <c r="AN355" s="72"/>
      <c r="AO355" s="72"/>
      <c r="AP355" s="73"/>
      <c r="AQ355" s="71"/>
      <c r="AR355" s="72"/>
      <c r="AS355" s="72"/>
      <c r="AT355" s="72"/>
      <c r="AU355" s="72"/>
      <c r="AV355" s="73"/>
      <c r="AW355" s="75">
        <v>-0.54548440917381313</v>
      </c>
      <c r="AX355" s="76">
        <v>3.1406416141497528</v>
      </c>
      <c r="AY355" s="76">
        <v>-1.9100599081926406</v>
      </c>
      <c r="AZ355" s="76">
        <v>0.21655125910942097</v>
      </c>
      <c r="BA355" s="76">
        <v>-2.2644951027429805</v>
      </c>
      <c r="BB355" s="77">
        <v>-1.9100599081926406</v>
      </c>
      <c r="BC355" s="65"/>
      <c r="BD355" s="78"/>
      <c r="BE355" s="78"/>
      <c r="BF355" s="78"/>
      <c r="BG355" s="78"/>
      <c r="BH355" s="70"/>
      <c r="BI355" s="65"/>
      <c r="BJ355" s="78"/>
      <c r="BK355" s="78"/>
      <c r="BL355" s="78"/>
      <c r="BM355" s="78"/>
      <c r="BN355" s="70"/>
      <c r="BO355" s="65"/>
      <c r="BP355" s="78"/>
      <c r="BQ355" s="78"/>
      <c r="BR355" s="78"/>
      <c r="BS355" s="78"/>
      <c r="BT355" s="70"/>
      <c r="BU355" s="65"/>
      <c r="BV355" s="78"/>
      <c r="BW355" s="78"/>
      <c r="BX355" s="78"/>
      <c r="BY355" s="78"/>
      <c r="BZ355" s="70"/>
      <c r="CA355" s="80"/>
      <c r="CB355" s="78"/>
      <c r="CC355" s="78"/>
      <c r="CD355" s="78"/>
      <c r="CE355" s="78"/>
      <c r="CF355" s="70"/>
    </row>
    <row r="356" spans="1:84" ht="12" customHeight="1">
      <c r="A356" s="2"/>
      <c r="B356" s="64">
        <v>344</v>
      </c>
      <c r="C356" s="65">
        <v>10</v>
      </c>
      <c r="D356" s="66" t="s">
        <v>18</v>
      </c>
      <c r="E356" s="69" t="s">
        <v>136</v>
      </c>
      <c r="F356" s="70" t="s">
        <v>80</v>
      </c>
      <c r="G356" s="71">
        <v>1128.5560975609756</v>
      </c>
      <c r="H356" s="72">
        <v>673.45365853658529</v>
      </c>
      <c r="I356" s="72">
        <v>455.10243902439026</v>
      </c>
      <c r="J356" s="72"/>
      <c r="K356" s="72"/>
      <c r="L356" s="73"/>
      <c r="M356" s="71">
        <v>2257.1121951219511</v>
      </c>
      <c r="N356" s="72">
        <v>1346.9073170731706</v>
      </c>
      <c r="O356" s="72">
        <v>910.20487804878053</v>
      </c>
      <c r="P356" s="72"/>
      <c r="Q356" s="72"/>
      <c r="R356" s="73"/>
      <c r="S356" s="71">
        <v>673.6</v>
      </c>
      <c r="T356" s="72">
        <v>696</v>
      </c>
      <c r="U356" s="72">
        <v>696</v>
      </c>
      <c r="V356" s="72">
        <v>648</v>
      </c>
      <c r="W356" s="72">
        <v>652</v>
      </c>
      <c r="X356" s="73">
        <v>676</v>
      </c>
      <c r="Y356" s="71">
        <v>445.6</v>
      </c>
      <c r="Z356" s="72">
        <v>432</v>
      </c>
      <c r="AA356" s="72">
        <v>464</v>
      </c>
      <c r="AB356" s="72">
        <v>450</v>
      </c>
      <c r="AC356" s="72">
        <v>424</v>
      </c>
      <c r="AD356" s="73">
        <v>458</v>
      </c>
      <c r="AE356" s="71"/>
      <c r="AF356" s="72"/>
      <c r="AG356" s="72"/>
      <c r="AH356" s="72"/>
      <c r="AI356" s="72"/>
      <c r="AJ356" s="73"/>
      <c r="AK356" s="71"/>
      <c r="AL356" s="72"/>
      <c r="AM356" s="72"/>
      <c r="AN356" s="72"/>
      <c r="AO356" s="72"/>
      <c r="AP356" s="73"/>
      <c r="AQ356" s="71"/>
      <c r="AR356" s="72"/>
      <c r="AS356" s="72"/>
      <c r="AT356" s="72"/>
      <c r="AU356" s="72"/>
      <c r="AV356" s="73"/>
      <c r="AW356" s="75">
        <v>-0.82903256481408061</v>
      </c>
      <c r="AX356" s="76">
        <v>-4.9275136803339503E-2</v>
      </c>
      <c r="AY356" s="76">
        <v>2.786206419599413</v>
      </c>
      <c r="AZ356" s="76">
        <v>-2.7075390959309109</v>
      </c>
      <c r="BA356" s="76">
        <v>-4.6569326659577914</v>
      </c>
      <c r="BB356" s="77">
        <v>0.48237765502217034</v>
      </c>
      <c r="BC356" s="65"/>
      <c r="BD356" s="78"/>
      <c r="BE356" s="78"/>
      <c r="BF356" s="78"/>
      <c r="BG356" s="78"/>
      <c r="BH356" s="70"/>
      <c r="BI356" s="65"/>
      <c r="BJ356" s="78"/>
      <c r="BK356" s="78"/>
      <c r="BL356" s="78"/>
      <c r="BM356" s="78"/>
      <c r="BN356" s="70"/>
      <c r="BO356" s="65"/>
      <c r="BP356" s="78"/>
      <c r="BQ356" s="78"/>
      <c r="BR356" s="78"/>
      <c r="BS356" s="78"/>
      <c r="BT356" s="70"/>
      <c r="BU356" s="65"/>
      <c r="BV356" s="78"/>
      <c r="BW356" s="78"/>
      <c r="BX356" s="78"/>
      <c r="BY356" s="78"/>
      <c r="BZ356" s="70"/>
      <c r="CA356" s="80"/>
      <c r="CB356" s="78"/>
      <c r="CC356" s="78"/>
      <c r="CD356" s="78"/>
      <c r="CE356" s="78"/>
      <c r="CF356" s="70"/>
    </row>
    <row r="357" spans="1:84" ht="12" customHeight="1">
      <c r="A357" s="2"/>
      <c r="B357" s="64">
        <v>345</v>
      </c>
      <c r="C357" s="65">
        <v>10</v>
      </c>
      <c r="D357" s="66" t="s">
        <v>18</v>
      </c>
      <c r="E357" s="69" t="s">
        <v>89</v>
      </c>
      <c r="F357" s="70" t="s">
        <v>80</v>
      </c>
      <c r="G357" s="71">
        <v>1692.8341463414633</v>
      </c>
      <c r="H357" s="72">
        <v>1010.1804878048781</v>
      </c>
      <c r="I357" s="72">
        <v>682.65365853658523</v>
      </c>
      <c r="J357" s="72"/>
      <c r="K357" s="72"/>
      <c r="L357" s="73"/>
      <c r="M357" s="71">
        <v>3385.6682926829267</v>
      </c>
      <c r="N357" s="72">
        <v>2020.3609756097562</v>
      </c>
      <c r="O357" s="72">
        <v>1365.3073170731705</v>
      </c>
      <c r="P357" s="72"/>
      <c r="Q357" s="72"/>
      <c r="R357" s="73"/>
      <c r="S357" s="71">
        <v>1036</v>
      </c>
      <c r="T357" s="72">
        <v>1016</v>
      </c>
      <c r="U357" s="72">
        <v>1036</v>
      </c>
      <c r="V357" s="72">
        <v>1012</v>
      </c>
      <c r="W357" s="72">
        <v>1072</v>
      </c>
      <c r="X357" s="73">
        <v>1044</v>
      </c>
      <c r="Y357" s="71">
        <v>677.6</v>
      </c>
      <c r="Z357" s="72">
        <v>685</v>
      </c>
      <c r="AA357" s="72">
        <v>664</v>
      </c>
      <c r="AB357" s="72">
        <v>661</v>
      </c>
      <c r="AC357" s="72">
        <v>699</v>
      </c>
      <c r="AD357" s="73">
        <v>679</v>
      </c>
      <c r="AE357" s="71"/>
      <c r="AF357" s="72"/>
      <c r="AG357" s="72"/>
      <c r="AH357" s="72"/>
      <c r="AI357" s="72"/>
      <c r="AJ357" s="73"/>
      <c r="AK357" s="71"/>
      <c r="AL357" s="72"/>
      <c r="AM357" s="72"/>
      <c r="AN357" s="72"/>
      <c r="AO357" s="72"/>
      <c r="AP357" s="73"/>
      <c r="AQ357" s="71"/>
      <c r="AR357" s="72"/>
      <c r="AS357" s="72"/>
      <c r="AT357" s="72"/>
      <c r="AU357" s="72"/>
      <c r="AV357" s="73"/>
      <c r="AW357" s="75">
        <v>1.2266915635778863</v>
      </c>
      <c r="AX357" s="76">
        <v>0.48237765502217034</v>
      </c>
      <c r="AY357" s="76">
        <v>0.42330512259711739</v>
      </c>
      <c r="AZ357" s="76">
        <v>-1.1716532528794232</v>
      </c>
      <c r="BA357" s="76">
        <v>4.6174549247761876</v>
      </c>
      <c r="BB357" s="77">
        <v>1.7819733683734462</v>
      </c>
      <c r="BC357" s="65"/>
      <c r="BD357" s="78"/>
      <c r="BE357" s="78"/>
      <c r="BF357" s="78"/>
      <c r="BG357" s="78"/>
      <c r="BH357" s="70"/>
      <c r="BI357" s="65"/>
      <c r="BJ357" s="78"/>
      <c r="BK357" s="78"/>
      <c r="BL357" s="78"/>
      <c r="BM357" s="78"/>
      <c r="BN357" s="70"/>
      <c r="BO357" s="65"/>
      <c r="BP357" s="78"/>
      <c r="BQ357" s="78"/>
      <c r="BR357" s="78"/>
      <c r="BS357" s="78"/>
      <c r="BT357" s="70"/>
      <c r="BU357" s="65"/>
      <c r="BV357" s="78"/>
      <c r="BW357" s="78"/>
      <c r="BX357" s="78"/>
      <c r="BY357" s="78"/>
      <c r="BZ357" s="70"/>
      <c r="CA357" s="80"/>
      <c r="CB357" s="78"/>
      <c r="CC357" s="78"/>
      <c r="CD357" s="78"/>
      <c r="CE357" s="78"/>
      <c r="CF357" s="70"/>
    </row>
    <row r="358" spans="1:84" ht="12" customHeight="1">
      <c r="A358" s="2"/>
      <c r="B358" s="64">
        <v>346</v>
      </c>
      <c r="C358" s="65">
        <v>10</v>
      </c>
      <c r="D358" s="66" t="s">
        <v>18</v>
      </c>
      <c r="E358" s="69" t="s">
        <v>91</v>
      </c>
      <c r="F358" s="70" t="s">
        <v>80</v>
      </c>
      <c r="G358" s="71">
        <v>1128.5560975609756</v>
      </c>
      <c r="H358" s="72">
        <v>673.45365853658529</v>
      </c>
      <c r="I358" s="72">
        <v>455.10243902439026</v>
      </c>
      <c r="J358" s="72"/>
      <c r="K358" s="72"/>
      <c r="L358" s="73"/>
      <c r="M358" s="71">
        <v>2257.1121951219511</v>
      </c>
      <c r="N358" s="72">
        <v>1346.9073170731706</v>
      </c>
      <c r="O358" s="72">
        <v>910.20487804878053</v>
      </c>
      <c r="P358" s="72"/>
      <c r="Q358" s="72"/>
      <c r="R358" s="73"/>
      <c r="S358" s="71">
        <v>673.6</v>
      </c>
      <c r="T358" s="72">
        <v>696</v>
      </c>
      <c r="U358" s="72">
        <v>696</v>
      </c>
      <c r="V358" s="72">
        <v>648</v>
      </c>
      <c r="W358" s="72">
        <v>652</v>
      </c>
      <c r="X358" s="73">
        <v>676</v>
      </c>
      <c r="Y358" s="71">
        <v>445.6</v>
      </c>
      <c r="Z358" s="72">
        <v>432</v>
      </c>
      <c r="AA358" s="72">
        <v>464</v>
      </c>
      <c r="AB358" s="72">
        <v>450</v>
      </c>
      <c r="AC358" s="72">
        <v>424</v>
      </c>
      <c r="AD358" s="73">
        <v>458</v>
      </c>
      <c r="AE358" s="71"/>
      <c r="AF358" s="72"/>
      <c r="AG358" s="72"/>
      <c r="AH358" s="72"/>
      <c r="AI358" s="72"/>
      <c r="AJ358" s="73"/>
      <c r="AK358" s="71"/>
      <c r="AL358" s="72"/>
      <c r="AM358" s="72"/>
      <c r="AN358" s="72"/>
      <c r="AO358" s="72"/>
      <c r="AP358" s="73"/>
      <c r="AQ358" s="71"/>
      <c r="AR358" s="72"/>
      <c r="AS358" s="72"/>
      <c r="AT358" s="72"/>
      <c r="AU358" s="72"/>
      <c r="AV358" s="73"/>
      <c r="AW358" s="75">
        <v>-0.82903256481408061</v>
      </c>
      <c r="AX358" s="76">
        <v>-4.9275136803339503E-2</v>
      </c>
      <c r="AY358" s="76">
        <v>2.786206419599413</v>
      </c>
      <c r="AZ358" s="76">
        <v>-2.7075390959309109</v>
      </c>
      <c r="BA358" s="76">
        <v>-4.6569326659577914</v>
      </c>
      <c r="BB358" s="77">
        <v>0.48237765502217034</v>
      </c>
      <c r="BC358" s="65"/>
      <c r="BD358" s="78"/>
      <c r="BE358" s="78"/>
      <c r="BF358" s="78"/>
      <c r="BG358" s="78"/>
      <c r="BH358" s="70"/>
      <c r="BI358" s="65"/>
      <c r="BJ358" s="78"/>
      <c r="BK358" s="78"/>
      <c r="BL358" s="78"/>
      <c r="BM358" s="78"/>
      <c r="BN358" s="70"/>
      <c r="BO358" s="65"/>
      <c r="BP358" s="78"/>
      <c r="BQ358" s="78"/>
      <c r="BR358" s="78"/>
      <c r="BS358" s="78"/>
      <c r="BT358" s="70"/>
      <c r="BU358" s="65"/>
      <c r="BV358" s="78"/>
      <c r="BW358" s="78"/>
      <c r="BX358" s="78"/>
      <c r="BY358" s="78"/>
      <c r="BZ358" s="70"/>
      <c r="CA358" s="80"/>
      <c r="CB358" s="78"/>
      <c r="CC358" s="78"/>
      <c r="CD358" s="78"/>
      <c r="CE358" s="78"/>
      <c r="CF358" s="70"/>
    </row>
    <row r="359" spans="1:84" ht="12" customHeight="1">
      <c r="A359" s="2"/>
      <c r="B359" s="64">
        <v>347</v>
      </c>
      <c r="C359" s="65">
        <v>10</v>
      </c>
      <c r="D359" s="66" t="s">
        <v>18</v>
      </c>
      <c r="E359" s="69" t="s">
        <v>144</v>
      </c>
      <c r="F359" s="70" t="s">
        <v>80</v>
      </c>
      <c r="G359" s="71">
        <v>1885.6702439024386</v>
      </c>
      <c r="H359" s="72">
        <v>1885.6702439024386</v>
      </c>
      <c r="I359" s="72">
        <v>0</v>
      </c>
      <c r="J359" s="72"/>
      <c r="K359" s="72"/>
      <c r="L359" s="73"/>
      <c r="M359" s="71">
        <v>3771.3404878048773</v>
      </c>
      <c r="N359" s="72">
        <v>3771.3404878048773</v>
      </c>
      <c r="O359" s="72">
        <v>0</v>
      </c>
      <c r="P359" s="72"/>
      <c r="Q359" s="72"/>
      <c r="R359" s="73"/>
      <c r="S359" s="71">
        <v>1889.6</v>
      </c>
      <c r="T359" s="72">
        <v>1992</v>
      </c>
      <c r="U359" s="72">
        <v>1968</v>
      </c>
      <c r="V359" s="72">
        <v>1864</v>
      </c>
      <c r="W359" s="72">
        <v>1768</v>
      </c>
      <c r="X359" s="73">
        <v>1856</v>
      </c>
      <c r="Y359" s="71"/>
      <c r="Z359" s="72"/>
      <c r="AA359" s="72"/>
      <c r="AB359" s="72"/>
      <c r="AC359" s="72"/>
      <c r="AD359" s="73"/>
      <c r="AE359" s="71"/>
      <c r="AF359" s="72"/>
      <c r="AG359" s="72"/>
      <c r="AH359" s="72"/>
      <c r="AI359" s="72"/>
      <c r="AJ359" s="73"/>
      <c r="AK359" s="71"/>
      <c r="AL359" s="72"/>
      <c r="AM359" s="72"/>
      <c r="AN359" s="72"/>
      <c r="AO359" s="72"/>
      <c r="AP359" s="73"/>
      <c r="AQ359" s="71"/>
      <c r="AR359" s="72"/>
      <c r="AS359" s="72"/>
      <c r="AT359" s="72"/>
      <c r="AU359" s="72"/>
      <c r="AV359" s="73"/>
      <c r="AW359" s="75">
        <v>0.20840102400028204</v>
      </c>
      <c r="AX359" s="76">
        <v>5.638830884742041</v>
      </c>
      <c r="AY359" s="76">
        <v>4.3660738861307058</v>
      </c>
      <c r="AZ359" s="76">
        <v>-1.1492064411851577</v>
      </c>
      <c r="BA359" s="76">
        <v>-6.2402344356305539</v>
      </c>
      <c r="BB359" s="77">
        <v>-1.5734587740556027</v>
      </c>
      <c r="BC359" s="65"/>
      <c r="BD359" s="78"/>
      <c r="BE359" s="78"/>
      <c r="BF359" s="78"/>
      <c r="BG359" s="78"/>
      <c r="BH359" s="70"/>
      <c r="BI359" s="65"/>
      <c r="BJ359" s="78"/>
      <c r="BK359" s="78"/>
      <c r="BL359" s="78"/>
      <c r="BM359" s="78"/>
      <c r="BN359" s="70"/>
      <c r="BO359" s="65"/>
      <c r="BP359" s="78"/>
      <c r="BQ359" s="78"/>
      <c r="BR359" s="78"/>
      <c r="BS359" s="78"/>
      <c r="BT359" s="70"/>
      <c r="BU359" s="65"/>
      <c r="BV359" s="78"/>
      <c r="BW359" s="78"/>
      <c r="BX359" s="78"/>
      <c r="BY359" s="78"/>
      <c r="BZ359" s="70"/>
      <c r="CA359" s="80"/>
      <c r="CB359" s="78"/>
      <c r="CC359" s="78"/>
      <c r="CD359" s="78"/>
      <c r="CE359" s="78"/>
      <c r="CF359" s="70"/>
    </row>
    <row r="360" spans="1:84" ht="12" customHeight="1">
      <c r="A360" s="2"/>
      <c r="B360" s="64">
        <v>348</v>
      </c>
      <c r="C360" s="65">
        <v>10</v>
      </c>
      <c r="D360" s="66" t="s">
        <v>18</v>
      </c>
      <c r="E360" s="69" t="s">
        <v>92</v>
      </c>
      <c r="F360" s="70" t="s">
        <v>80</v>
      </c>
      <c r="G360" s="71">
        <v>2038.7609756097563</v>
      </c>
      <c r="H360" s="72">
        <v>673.45365853658529</v>
      </c>
      <c r="I360" s="72">
        <v>1365.3073170731709</v>
      </c>
      <c r="J360" s="72"/>
      <c r="K360" s="72"/>
      <c r="L360" s="73"/>
      <c r="M360" s="71">
        <v>4077.5219512195126</v>
      </c>
      <c r="N360" s="72">
        <v>1346.9073170731706</v>
      </c>
      <c r="O360" s="72">
        <v>2730.6146341463418</v>
      </c>
      <c r="P360" s="72"/>
      <c r="Q360" s="72"/>
      <c r="R360" s="73"/>
      <c r="S360" s="71">
        <v>679.2</v>
      </c>
      <c r="T360" s="72">
        <v>648</v>
      </c>
      <c r="U360" s="72">
        <v>676</v>
      </c>
      <c r="V360" s="72">
        <v>696</v>
      </c>
      <c r="W360" s="72">
        <v>696</v>
      </c>
      <c r="X360" s="73">
        <v>680</v>
      </c>
      <c r="Y360" s="71">
        <v>1375.4</v>
      </c>
      <c r="Z360" s="72">
        <v>1352</v>
      </c>
      <c r="AA360" s="72">
        <v>1396</v>
      </c>
      <c r="AB360" s="72">
        <v>1334</v>
      </c>
      <c r="AC360" s="72">
        <v>1416</v>
      </c>
      <c r="AD360" s="73">
        <v>1379</v>
      </c>
      <c r="AE360" s="71"/>
      <c r="AF360" s="72"/>
      <c r="AG360" s="72"/>
      <c r="AH360" s="72"/>
      <c r="AI360" s="72"/>
      <c r="AJ360" s="73"/>
      <c r="AK360" s="71"/>
      <c r="AL360" s="72"/>
      <c r="AM360" s="72"/>
      <c r="AN360" s="72"/>
      <c r="AO360" s="72"/>
      <c r="AP360" s="73"/>
      <c r="AQ360" s="71"/>
      <c r="AR360" s="72"/>
      <c r="AS360" s="72"/>
      <c r="AT360" s="72"/>
      <c r="AU360" s="72"/>
      <c r="AV360" s="73"/>
      <c r="AW360" s="75">
        <v>0.77689462275032373</v>
      </c>
      <c r="AX360" s="76">
        <v>-1.9012025476975558</v>
      </c>
      <c r="AY360" s="76">
        <v>1.6303541605853233</v>
      </c>
      <c r="AZ360" s="76">
        <v>-0.4297205859130182</v>
      </c>
      <c r="BA360" s="76">
        <v>3.5923301096313809</v>
      </c>
      <c r="BB360" s="77">
        <v>0.9927119771453663</v>
      </c>
      <c r="BC360" s="65"/>
      <c r="BD360" s="78"/>
      <c r="BE360" s="78"/>
      <c r="BF360" s="78"/>
      <c r="BG360" s="78"/>
      <c r="BH360" s="70"/>
      <c r="BI360" s="65"/>
      <c r="BJ360" s="78"/>
      <c r="BK360" s="78"/>
      <c r="BL360" s="78"/>
      <c r="BM360" s="78"/>
      <c r="BN360" s="70"/>
      <c r="BO360" s="65"/>
      <c r="BP360" s="78"/>
      <c r="BQ360" s="78"/>
      <c r="BR360" s="78"/>
      <c r="BS360" s="78"/>
      <c r="BT360" s="70"/>
      <c r="BU360" s="65"/>
      <c r="BV360" s="78"/>
      <c r="BW360" s="78"/>
      <c r="BX360" s="78"/>
      <c r="BY360" s="78"/>
      <c r="BZ360" s="70"/>
      <c r="CA360" s="80"/>
      <c r="CB360" s="78"/>
      <c r="CC360" s="78"/>
      <c r="CD360" s="78"/>
      <c r="CE360" s="78"/>
      <c r="CF360" s="70"/>
    </row>
    <row r="361" spans="1:84" ht="12" customHeight="1">
      <c r="A361" s="2"/>
      <c r="B361" s="64">
        <v>349</v>
      </c>
      <c r="C361" s="65">
        <v>10</v>
      </c>
      <c r="D361" s="66" t="s">
        <v>18</v>
      </c>
      <c r="E361" s="69" t="s">
        <v>138</v>
      </c>
      <c r="F361" s="70" t="s">
        <v>80</v>
      </c>
      <c r="G361" s="71">
        <v>1885.6702439024386</v>
      </c>
      <c r="H361" s="72">
        <v>1885.6702439024386</v>
      </c>
      <c r="I361" s="72">
        <v>0</v>
      </c>
      <c r="J361" s="72"/>
      <c r="K361" s="72"/>
      <c r="L361" s="73"/>
      <c r="M361" s="71">
        <v>3771.3404878048773</v>
      </c>
      <c r="N361" s="72">
        <v>3771.3404878048773</v>
      </c>
      <c r="O361" s="72">
        <v>0</v>
      </c>
      <c r="P361" s="72"/>
      <c r="Q361" s="72"/>
      <c r="R361" s="73"/>
      <c r="S361" s="71">
        <v>1889.6</v>
      </c>
      <c r="T361" s="72">
        <v>1992</v>
      </c>
      <c r="U361" s="72">
        <v>1968</v>
      </c>
      <c r="V361" s="72">
        <v>1864</v>
      </c>
      <c r="W361" s="72">
        <v>1768</v>
      </c>
      <c r="X361" s="73">
        <v>1856</v>
      </c>
      <c r="Y361" s="71"/>
      <c r="Z361" s="72"/>
      <c r="AA361" s="72"/>
      <c r="AB361" s="72"/>
      <c r="AC361" s="72"/>
      <c r="AD361" s="73"/>
      <c r="AE361" s="71"/>
      <c r="AF361" s="72"/>
      <c r="AG361" s="72"/>
      <c r="AH361" s="72"/>
      <c r="AI361" s="72"/>
      <c r="AJ361" s="73"/>
      <c r="AK361" s="71"/>
      <c r="AL361" s="72"/>
      <c r="AM361" s="72"/>
      <c r="AN361" s="72"/>
      <c r="AO361" s="72"/>
      <c r="AP361" s="73"/>
      <c r="AQ361" s="71"/>
      <c r="AR361" s="72"/>
      <c r="AS361" s="72"/>
      <c r="AT361" s="72"/>
      <c r="AU361" s="72"/>
      <c r="AV361" s="73"/>
      <c r="AW361" s="75">
        <v>0.20840102400028204</v>
      </c>
      <c r="AX361" s="76">
        <v>5.638830884742041</v>
      </c>
      <c r="AY361" s="76">
        <v>4.3660738861307058</v>
      </c>
      <c r="AZ361" s="76">
        <v>-1.1492064411851577</v>
      </c>
      <c r="BA361" s="76">
        <v>-6.2402344356305539</v>
      </c>
      <c r="BB361" s="77">
        <v>-1.5734587740556027</v>
      </c>
      <c r="BC361" s="65"/>
      <c r="BD361" s="78"/>
      <c r="BE361" s="78"/>
      <c r="BF361" s="78"/>
      <c r="BG361" s="78"/>
      <c r="BH361" s="70"/>
      <c r="BI361" s="65"/>
      <c r="BJ361" s="78"/>
      <c r="BK361" s="78"/>
      <c r="BL361" s="78"/>
      <c r="BM361" s="78"/>
      <c r="BN361" s="70"/>
      <c r="BO361" s="65"/>
      <c r="BP361" s="78"/>
      <c r="BQ361" s="78"/>
      <c r="BR361" s="78"/>
      <c r="BS361" s="78"/>
      <c r="BT361" s="70"/>
      <c r="BU361" s="65"/>
      <c r="BV361" s="78"/>
      <c r="BW361" s="78"/>
      <c r="BX361" s="78"/>
      <c r="BY361" s="78"/>
      <c r="BZ361" s="70"/>
      <c r="CA361" s="80"/>
      <c r="CB361" s="78"/>
      <c r="CC361" s="78"/>
      <c r="CD361" s="78"/>
      <c r="CE361" s="78"/>
      <c r="CF361" s="70"/>
    </row>
    <row r="362" spans="1:84" ht="12" customHeight="1">
      <c r="A362" s="2"/>
      <c r="B362" s="64">
        <v>350</v>
      </c>
      <c r="C362" s="65">
        <v>10</v>
      </c>
      <c r="D362" s="66" t="s">
        <v>18</v>
      </c>
      <c r="E362" s="69" t="s">
        <v>139</v>
      </c>
      <c r="F362" s="70" t="s">
        <v>80</v>
      </c>
      <c r="G362" s="71">
        <v>2038.7609756097563</v>
      </c>
      <c r="H362" s="72">
        <v>673.45365853658529</v>
      </c>
      <c r="I362" s="72">
        <v>1365.3073170731709</v>
      </c>
      <c r="J362" s="72"/>
      <c r="K362" s="72"/>
      <c r="L362" s="73"/>
      <c r="M362" s="71">
        <v>4077.5219512195126</v>
      </c>
      <c r="N362" s="72">
        <v>1346.9073170731706</v>
      </c>
      <c r="O362" s="72">
        <v>2730.6146341463418</v>
      </c>
      <c r="P362" s="72"/>
      <c r="Q362" s="72"/>
      <c r="R362" s="73"/>
      <c r="S362" s="71">
        <v>679.2</v>
      </c>
      <c r="T362" s="72">
        <v>648</v>
      </c>
      <c r="U362" s="72">
        <v>676</v>
      </c>
      <c r="V362" s="72">
        <v>696</v>
      </c>
      <c r="W362" s="72">
        <v>696</v>
      </c>
      <c r="X362" s="73">
        <v>680</v>
      </c>
      <c r="Y362" s="71">
        <v>1375.4</v>
      </c>
      <c r="Z362" s="72">
        <v>1352</v>
      </c>
      <c r="AA362" s="72">
        <v>1396</v>
      </c>
      <c r="AB362" s="72">
        <v>1334</v>
      </c>
      <c r="AC362" s="72">
        <v>1416</v>
      </c>
      <c r="AD362" s="73">
        <v>1379</v>
      </c>
      <c r="AE362" s="71"/>
      <c r="AF362" s="72"/>
      <c r="AG362" s="72"/>
      <c r="AH362" s="72"/>
      <c r="AI362" s="72"/>
      <c r="AJ362" s="73"/>
      <c r="AK362" s="71"/>
      <c r="AL362" s="72"/>
      <c r="AM362" s="72"/>
      <c r="AN362" s="72"/>
      <c r="AO362" s="72"/>
      <c r="AP362" s="73"/>
      <c r="AQ362" s="71"/>
      <c r="AR362" s="72"/>
      <c r="AS362" s="72"/>
      <c r="AT362" s="72"/>
      <c r="AU362" s="72"/>
      <c r="AV362" s="73"/>
      <c r="AW362" s="75">
        <v>0.77689462275032373</v>
      </c>
      <c r="AX362" s="76">
        <v>-1.9012025476975558</v>
      </c>
      <c r="AY362" s="76">
        <v>1.6303541605853233</v>
      </c>
      <c r="AZ362" s="76">
        <v>-0.4297205859130182</v>
      </c>
      <c r="BA362" s="76">
        <v>3.5923301096313809</v>
      </c>
      <c r="BB362" s="77">
        <v>0.9927119771453663</v>
      </c>
      <c r="BC362" s="65"/>
      <c r="BD362" s="78"/>
      <c r="BE362" s="78"/>
      <c r="BF362" s="78"/>
      <c r="BG362" s="78"/>
      <c r="BH362" s="70"/>
      <c r="BI362" s="65"/>
      <c r="BJ362" s="78"/>
      <c r="BK362" s="78"/>
      <c r="BL362" s="78"/>
      <c r="BM362" s="78"/>
      <c r="BN362" s="70"/>
      <c r="BO362" s="65"/>
      <c r="BP362" s="78"/>
      <c r="BQ362" s="78"/>
      <c r="BR362" s="78"/>
      <c r="BS362" s="78"/>
      <c r="BT362" s="70"/>
      <c r="BU362" s="65"/>
      <c r="BV362" s="78"/>
      <c r="BW362" s="78"/>
      <c r="BX362" s="78"/>
      <c r="BY362" s="78"/>
      <c r="BZ362" s="70"/>
      <c r="CA362" s="80"/>
      <c r="CB362" s="78"/>
      <c r="CC362" s="78"/>
      <c r="CD362" s="78"/>
      <c r="CE362" s="78"/>
      <c r="CF362" s="70"/>
    </row>
    <row r="363" spans="1:84" ht="12" customHeight="1">
      <c r="A363" s="2"/>
      <c r="B363" s="64">
        <v>351</v>
      </c>
      <c r="C363" s="65">
        <v>10</v>
      </c>
      <c r="D363" s="66" t="s">
        <v>18</v>
      </c>
      <c r="E363" s="69" t="s">
        <v>140</v>
      </c>
      <c r="F363" s="70" t="s">
        <v>80</v>
      </c>
      <c r="G363" s="71">
        <v>2828.5053658536585</v>
      </c>
      <c r="H363" s="72">
        <v>2828.5053658536585</v>
      </c>
      <c r="I363" s="72">
        <v>0</v>
      </c>
      <c r="J363" s="72"/>
      <c r="K363" s="72"/>
      <c r="L363" s="73"/>
      <c r="M363" s="71">
        <v>5657.0107317073162</v>
      </c>
      <c r="N363" s="72">
        <v>5657.0107317073162</v>
      </c>
      <c r="O363" s="72">
        <v>0</v>
      </c>
      <c r="P363" s="72"/>
      <c r="Q363" s="72"/>
      <c r="R363" s="73"/>
      <c r="S363" s="71">
        <v>2758.4</v>
      </c>
      <c r="T363" s="72">
        <v>2648</v>
      </c>
      <c r="U363" s="72">
        <v>2616</v>
      </c>
      <c r="V363" s="72">
        <v>2752</v>
      </c>
      <c r="W363" s="72">
        <v>2888</v>
      </c>
      <c r="X363" s="73">
        <v>2888</v>
      </c>
      <c r="Y363" s="71"/>
      <c r="Z363" s="72"/>
      <c r="AA363" s="72"/>
      <c r="AB363" s="72"/>
      <c r="AC363" s="72"/>
      <c r="AD363" s="73"/>
      <c r="AE363" s="71"/>
      <c r="AF363" s="72"/>
      <c r="AG363" s="72"/>
      <c r="AH363" s="72"/>
      <c r="AI363" s="72"/>
      <c r="AJ363" s="73"/>
      <c r="AK363" s="71"/>
      <c r="AL363" s="72"/>
      <c r="AM363" s="72"/>
      <c r="AN363" s="72"/>
      <c r="AO363" s="72"/>
      <c r="AP363" s="73"/>
      <c r="AQ363" s="71"/>
      <c r="AR363" s="72"/>
      <c r="AS363" s="72"/>
      <c r="AT363" s="72"/>
      <c r="AU363" s="72"/>
      <c r="AV363" s="73"/>
      <c r="AW363" s="75">
        <v>-2.4785304175125811</v>
      </c>
      <c r="AX363" s="76">
        <v>-6.3816518799207245</v>
      </c>
      <c r="AY363" s="76">
        <v>-7.512991434241922</v>
      </c>
      <c r="AZ363" s="76">
        <v>-2.7047983283768229</v>
      </c>
      <c r="BA363" s="76">
        <v>2.1033947774882655</v>
      </c>
      <c r="BB363" s="77">
        <v>2.1033947774882655</v>
      </c>
      <c r="BC363" s="65"/>
      <c r="BD363" s="78"/>
      <c r="BE363" s="78"/>
      <c r="BF363" s="78"/>
      <c r="BG363" s="78"/>
      <c r="BH363" s="70"/>
      <c r="BI363" s="65"/>
      <c r="BJ363" s="78"/>
      <c r="BK363" s="78"/>
      <c r="BL363" s="78"/>
      <c r="BM363" s="78"/>
      <c r="BN363" s="70"/>
      <c r="BO363" s="65"/>
      <c r="BP363" s="78"/>
      <c r="BQ363" s="78"/>
      <c r="BR363" s="78"/>
      <c r="BS363" s="78"/>
      <c r="BT363" s="70"/>
      <c r="BU363" s="65"/>
      <c r="BV363" s="78"/>
      <c r="BW363" s="78"/>
      <c r="BX363" s="78"/>
      <c r="BY363" s="78"/>
      <c r="BZ363" s="70"/>
      <c r="CA363" s="80"/>
      <c r="CB363" s="78"/>
      <c r="CC363" s="78"/>
      <c r="CD363" s="78"/>
      <c r="CE363" s="78"/>
      <c r="CF363" s="70"/>
    </row>
    <row r="364" spans="1:84" ht="12" customHeight="1">
      <c r="A364" s="2"/>
      <c r="B364" s="64">
        <v>352</v>
      </c>
      <c r="C364" s="65">
        <v>10</v>
      </c>
      <c r="D364" s="66" t="s">
        <v>18</v>
      </c>
      <c r="E364" s="69" t="s">
        <v>95</v>
      </c>
      <c r="F364" s="70" t="s">
        <v>80</v>
      </c>
      <c r="G364" s="71">
        <v>3058.141463414634</v>
      </c>
      <c r="H364" s="72">
        <v>1010.1804878048781</v>
      </c>
      <c r="I364" s="72">
        <v>2047.9609756097557</v>
      </c>
      <c r="J364" s="72"/>
      <c r="K364" s="72"/>
      <c r="L364" s="73"/>
      <c r="M364" s="71">
        <v>6116.2829268292671</v>
      </c>
      <c r="N364" s="72">
        <v>2020.3609756097562</v>
      </c>
      <c r="O364" s="72">
        <v>4095.9219512195109</v>
      </c>
      <c r="P364" s="72"/>
      <c r="Q364" s="72"/>
      <c r="R364" s="73"/>
      <c r="S364" s="71">
        <v>1016</v>
      </c>
      <c r="T364" s="72">
        <v>1016</v>
      </c>
      <c r="U364" s="72">
        <v>1072</v>
      </c>
      <c r="V364" s="72">
        <v>1048</v>
      </c>
      <c r="W364" s="72">
        <v>1000</v>
      </c>
      <c r="X364" s="73">
        <v>944</v>
      </c>
      <c r="Y364" s="71">
        <v>1970.8</v>
      </c>
      <c r="Z364" s="72">
        <v>2062</v>
      </c>
      <c r="AA364" s="72">
        <v>1922</v>
      </c>
      <c r="AB364" s="72">
        <v>1979</v>
      </c>
      <c r="AC364" s="72">
        <v>1955</v>
      </c>
      <c r="AD364" s="73">
        <v>1936</v>
      </c>
      <c r="AE364" s="71"/>
      <c r="AF364" s="72"/>
      <c r="AG364" s="72"/>
      <c r="AH364" s="72"/>
      <c r="AI364" s="72"/>
      <c r="AJ364" s="73"/>
      <c r="AK364" s="71"/>
      <c r="AL364" s="72"/>
      <c r="AM364" s="72"/>
      <c r="AN364" s="72"/>
      <c r="AO364" s="72"/>
      <c r="AP364" s="73"/>
      <c r="AQ364" s="71"/>
      <c r="AR364" s="72"/>
      <c r="AS364" s="72"/>
      <c r="AT364" s="72"/>
      <c r="AU364" s="72"/>
      <c r="AV364" s="73"/>
      <c r="AW364" s="75">
        <v>-2.3328372564876743</v>
      </c>
      <c r="AX364" s="76">
        <v>0.64936618606232788</v>
      </c>
      <c r="AY364" s="76">
        <v>-2.097400142602146</v>
      </c>
      <c r="AZ364" s="76">
        <v>-1.0183133706268221</v>
      </c>
      <c r="BA364" s="76">
        <v>-3.3726845094820823</v>
      </c>
      <c r="BB364" s="77">
        <v>-5.8251544457896482</v>
      </c>
      <c r="BC364" s="65"/>
      <c r="BD364" s="78"/>
      <c r="BE364" s="78"/>
      <c r="BF364" s="78"/>
      <c r="BG364" s="78"/>
      <c r="BH364" s="70"/>
      <c r="BI364" s="65"/>
      <c r="BJ364" s="78"/>
      <c r="BK364" s="78"/>
      <c r="BL364" s="78"/>
      <c r="BM364" s="78"/>
      <c r="BN364" s="70"/>
      <c r="BO364" s="65"/>
      <c r="BP364" s="78"/>
      <c r="BQ364" s="78"/>
      <c r="BR364" s="78"/>
      <c r="BS364" s="78"/>
      <c r="BT364" s="70"/>
      <c r="BU364" s="65"/>
      <c r="BV364" s="78"/>
      <c r="BW364" s="78"/>
      <c r="BX364" s="78"/>
      <c r="BY364" s="78"/>
      <c r="BZ364" s="70"/>
      <c r="CA364" s="80"/>
      <c r="CB364" s="78"/>
      <c r="CC364" s="78"/>
      <c r="CD364" s="78"/>
      <c r="CE364" s="78"/>
      <c r="CF364" s="70"/>
    </row>
    <row r="365" spans="1:84" ht="12" customHeight="1">
      <c r="A365" s="2"/>
      <c r="B365" s="64">
        <v>353</v>
      </c>
      <c r="C365" s="65">
        <v>10</v>
      </c>
      <c r="D365" s="66" t="s">
        <v>18</v>
      </c>
      <c r="E365" s="69" t="s">
        <v>141</v>
      </c>
      <c r="F365" s="70" t="s">
        <v>80</v>
      </c>
      <c r="G365" s="71">
        <v>1885.6702439024386</v>
      </c>
      <c r="H365" s="72">
        <v>1885.6702439024386</v>
      </c>
      <c r="I365" s="72">
        <v>0</v>
      </c>
      <c r="J365" s="72"/>
      <c r="K365" s="72"/>
      <c r="L365" s="73"/>
      <c r="M365" s="71">
        <v>3771.3404878048773</v>
      </c>
      <c r="N365" s="72">
        <v>3771.3404878048773</v>
      </c>
      <c r="O365" s="72">
        <v>0</v>
      </c>
      <c r="P365" s="72"/>
      <c r="Q365" s="72"/>
      <c r="R365" s="73"/>
      <c r="S365" s="71">
        <v>1889.6</v>
      </c>
      <c r="T365" s="72">
        <v>1992</v>
      </c>
      <c r="U365" s="72">
        <v>1968</v>
      </c>
      <c r="V365" s="72">
        <v>1864</v>
      </c>
      <c r="W365" s="72">
        <v>1768</v>
      </c>
      <c r="X365" s="73">
        <v>1856</v>
      </c>
      <c r="Y365" s="71"/>
      <c r="Z365" s="72"/>
      <c r="AA365" s="72"/>
      <c r="AB365" s="72"/>
      <c r="AC365" s="72"/>
      <c r="AD365" s="73"/>
      <c r="AE365" s="71"/>
      <c r="AF365" s="72"/>
      <c r="AG365" s="72"/>
      <c r="AH365" s="72"/>
      <c r="AI365" s="72"/>
      <c r="AJ365" s="73"/>
      <c r="AK365" s="71"/>
      <c r="AL365" s="72"/>
      <c r="AM365" s="72"/>
      <c r="AN365" s="72"/>
      <c r="AO365" s="72"/>
      <c r="AP365" s="73"/>
      <c r="AQ365" s="71"/>
      <c r="AR365" s="72"/>
      <c r="AS365" s="72"/>
      <c r="AT365" s="72"/>
      <c r="AU365" s="72"/>
      <c r="AV365" s="73"/>
      <c r="AW365" s="75">
        <v>0.20840102400028204</v>
      </c>
      <c r="AX365" s="76">
        <v>5.638830884742041</v>
      </c>
      <c r="AY365" s="76">
        <v>4.3660738861307058</v>
      </c>
      <c r="AZ365" s="76">
        <v>-1.1492064411851577</v>
      </c>
      <c r="BA365" s="76">
        <v>-6.2402344356305539</v>
      </c>
      <c r="BB365" s="77">
        <v>-1.5734587740556027</v>
      </c>
      <c r="BC365" s="65"/>
      <c r="BD365" s="78"/>
      <c r="BE365" s="78"/>
      <c r="BF365" s="78"/>
      <c r="BG365" s="78"/>
      <c r="BH365" s="70"/>
      <c r="BI365" s="65"/>
      <c r="BJ365" s="78"/>
      <c r="BK365" s="78"/>
      <c r="BL365" s="78"/>
      <c r="BM365" s="78"/>
      <c r="BN365" s="70"/>
      <c r="BO365" s="65"/>
      <c r="BP365" s="78"/>
      <c r="BQ365" s="78"/>
      <c r="BR365" s="78"/>
      <c r="BS365" s="78"/>
      <c r="BT365" s="70"/>
      <c r="BU365" s="65"/>
      <c r="BV365" s="78"/>
      <c r="BW365" s="78"/>
      <c r="BX365" s="78"/>
      <c r="BY365" s="78"/>
      <c r="BZ365" s="70"/>
      <c r="CA365" s="80"/>
      <c r="CB365" s="78"/>
      <c r="CC365" s="78"/>
      <c r="CD365" s="78"/>
      <c r="CE365" s="78"/>
      <c r="CF365" s="70"/>
    </row>
    <row r="366" spans="1:84" ht="12" customHeight="1">
      <c r="A366" s="2"/>
      <c r="B366" s="64">
        <v>354</v>
      </c>
      <c r="C366" s="65">
        <v>10</v>
      </c>
      <c r="D366" s="66" t="s">
        <v>18</v>
      </c>
      <c r="E366" s="69" t="s">
        <v>98</v>
      </c>
      <c r="F366" s="70" t="s">
        <v>80</v>
      </c>
      <c r="G366" s="71">
        <v>2038.7609756097563</v>
      </c>
      <c r="H366" s="72">
        <v>673.45365853658529</v>
      </c>
      <c r="I366" s="72">
        <v>1365.3073170731709</v>
      </c>
      <c r="J366" s="72"/>
      <c r="K366" s="72"/>
      <c r="L366" s="73"/>
      <c r="M366" s="71">
        <v>4077.5219512195126</v>
      </c>
      <c r="N366" s="72">
        <v>1346.9073170731706</v>
      </c>
      <c r="O366" s="72">
        <v>2730.6146341463418</v>
      </c>
      <c r="P366" s="72"/>
      <c r="Q366" s="72"/>
      <c r="R366" s="73"/>
      <c r="S366" s="71">
        <v>679.2</v>
      </c>
      <c r="T366" s="72">
        <v>648</v>
      </c>
      <c r="U366" s="72">
        <v>676</v>
      </c>
      <c r="V366" s="72">
        <v>696</v>
      </c>
      <c r="W366" s="72">
        <v>696</v>
      </c>
      <c r="X366" s="73">
        <v>680</v>
      </c>
      <c r="Y366" s="71">
        <v>1375.4</v>
      </c>
      <c r="Z366" s="72">
        <v>1352</v>
      </c>
      <c r="AA366" s="72">
        <v>1396</v>
      </c>
      <c r="AB366" s="72">
        <v>1334</v>
      </c>
      <c r="AC366" s="72">
        <v>1416</v>
      </c>
      <c r="AD366" s="73">
        <v>1379</v>
      </c>
      <c r="AE366" s="71"/>
      <c r="AF366" s="72"/>
      <c r="AG366" s="72"/>
      <c r="AH366" s="72"/>
      <c r="AI366" s="72"/>
      <c r="AJ366" s="73"/>
      <c r="AK366" s="71"/>
      <c r="AL366" s="72"/>
      <c r="AM366" s="72"/>
      <c r="AN366" s="72"/>
      <c r="AO366" s="72"/>
      <c r="AP366" s="73"/>
      <c r="AQ366" s="71"/>
      <c r="AR366" s="72"/>
      <c r="AS366" s="72"/>
      <c r="AT366" s="72"/>
      <c r="AU366" s="72"/>
      <c r="AV366" s="73"/>
      <c r="AW366" s="75">
        <v>0.77689462275032373</v>
      </c>
      <c r="AX366" s="76">
        <v>-1.9012025476975558</v>
      </c>
      <c r="AY366" s="76">
        <v>1.6303541605853233</v>
      </c>
      <c r="AZ366" s="76">
        <v>-0.4297205859130182</v>
      </c>
      <c r="BA366" s="76">
        <v>3.5923301096313809</v>
      </c>
      <c r="BB366" s="77">
        <v>0.9927119771453663</v>
      </c>
      <c r="BC366" s="65"/>
      <c r="BD366" s="78"/>
      <c r="BE366" s="78"/>
      <c r="BF366" s="78"/>
      <c r="BG366" s="78"/>
      <c r="BH366" s="70"/>
      <c r="BI366" s="65"/>
      <c r="BJ366" s="78"/>
      <c r="BK366" s="78"/>
      <c r="BL366" s="78"/>
      <c r="BM366" s="78"/>
      <c r="BN366" s="70"/>
      <c r="BO366" s="65"/>
      <c r="BP366" s="78"/>
      <c r="BQ366" s="78"/>
      <c r="BR366" s="78"/>
      <c r="BS366" s="78"/>
      <c r="BT366" s="70"/>
      <c r="BU366" s="65"/>
      <c r="BV366" s="78"/>
      <c r="BW366" s="78"/>
      <c r="BX366" s="78"/>
      <c r="BY366" s="78"/>
      <c r="BZ366" s="70"/>
      <c r="CA366" s="80"/>
      <c r="CB366" s="78"/>
      <c r="CC366" s="78"/>
      <c r="CD366" s="78"/>
      <c r="CE366" s="78"/>
      <c r="CF366" s="70"/>
    </row>
    <row r="367" spans="1:84" ht="12" customHeight="1">
      <c r="A367" s="2"/>
      <c r="B367" s="64">
        <v>355</v>
      </c>
      <c r="C367" s="65">
        <v>10</v>
      </c>
      <c r="D367" s="66" t="s">
        <v>18</v>
      </c>
      <c r="E367" s="69" t="s">
        <v>150</v>
      </c>
      <c r="F367" s="70" t="s">
        <v>80</v>
      </c>
      <c r="G367" s="71">
        <v>1885.6702439024386</v>
      </c>
      <c r="H367" s="72">
        <v>1885.6702439024386</v>
      </c>
      <c r="I367" s="72">
        <v>0</v>
      </c>
      <c r="J367" s="72"/>
      <c r="K367" s="72"/>
      <c r="L367" s="73"/>
      <c r="M367" s="71">
        <v>3771.3404878048773</v>
      </c>
      <c r="N367" s="72">
        <v>3771.3404878048773</v>
      </c>
      <c r="O367" s="72">
        <v>0</v>
      </c>
      <c r="P367" s="72"/>
      <c r="Q367" s="72"/>
      <c r="R367" s="73"/>
      <c r="S367" s="71">
        <v>1889.6</v>
      </c>
      <c r="T367" s="72">
        <v>1992</v>
      </c>
      <c r="U367" s="72">
        <v>1968</v>
      </c>
      <c r="V367" s="72">
        <v>1864</v>
      </c>
      <c r="W367" s="72">
        <v>1768</v>
      </c>
      <c r="X367" s="73">
        <v>1856</v>
      </c>
      <c r="Y367" s="71"/>
      <c r="Z367" s="72"/>
      <c r="AA367" s="72"/>
      <c r="AB367" s="72"/>
      <c r="AC367" s="72"/>
      <c r="AD367" s="73"/>
      <c r="AE367" s="71"/>
      <c r="AF367" s="72"/>
      <c r="AG367" s="72"/>
      <c r="AH367" s="72"/>
      <c r="AI367" s="72"/>
      <c r="AJ367" s="73"/>
      <c r="AK367" s="71"/>
      <c r="AL367" s="72"/>
      <c r="AM367" s="72"/>
      <c r="AN367" s="72"/>
      <c r="AO367" s="72"/>
      <c r="AP367" s="73"/>
      <c r="AQ367" s="71"/>
      <c r="AR367" s="72"/>
      <c r="AS367" s="72"/>
      <c r="AT367" s="72"/>
      <c r="AU367" s="72"/>
      <c r="AV367" s="73"/>
      <c r="AW367" s="75">
        <v>0.20840102400028204</v>
      </c>
      <c r="AX367" s="76">
        <v>5.638830884742041</v>
      </c>
      <c r="AY367" s="76">
        <v>4.3660738861307058</v>
      </c>
      <c r="AZ367" s="76">
        <v>-1.1492064411851577</v>
      </c>
      <c r="BA367" s="76">
        <v>-6.2402344356305539</v>
      </c>
      <c r="BB367" s="77">
        <v>-1.5734587740556027</v>
      </c>
      <c r="BC367" s="65"/>
      <c r="BD367" s="78"/>
      <c r="BE367" s="78"/>
      <c r="BF367" s="78"/>
      <c r="BG367" s="78"/>
      <c r="BH367" s="70"/>
      <c r="BI367" s="65"/>
      <c r="BJ367" s="78"/>
      <c r="BK367" s="78"/>
      <c r="BL367" s="78"/>
      <c r="BM367" s="78"/>
      <c r="BN367" s="70"/>
      <c r="BO367" s="65"/>
      <c r="BP367" s="78"/>
      <c r="BQ367" s="78"/>
      <c r="BR367" s="78"/>
      <c r="BS367" s="78"/>
      <c r="BT367" s="70"/>
      <c r="BU367" s="65"/>
      <c r="BV367" s="78"/>
      <c r="BW367" s="78"/>
      <c r="BX367" s="78"/>
      <c r="BY367" s="78"/>
      <c r="BZ367" s="70"/>
      <c r="CA367" s="80"/>
      <c r="CB367" s="78"/>
      <c r="CC367" s="78"/>
      <c r="CD367" s="78"/>
      <c r="CE367" s="78"/>
      <c r="CF367" s="70"/>
    </row>
    <row r="368" spans="1:84" ht="12" customHeight="1">
      <c r="A368" s="2"/>
      <c r="B368" s="64">
        <v>356</v>
      </c>
      <c r="C368" s="65">
        <v>10</v>
      </c>
      <c r="D368" s="66" t="s">
        <v>18</v>
      </c>
      <c r="E368" s="69" t="s">
        <v>151</v>
      </c>
      <c r="F368" s="70" t="s">
        <v>80</v>
      </c>
      <c r="G368" s="71">
        <v>2038.7609756097563</v>
      </c>
      <c r="H368" s="72">
        <v>673.45365853658529</v>
      </c>
      <c r="I368" s="72">
        <v>1365.3073170731709</v>
      </c>
      <c r="J368" s="72"/>
      <c r="K368" s="72"/>
      <c r="L368" s="73"/>
      <c r="M368" s="71">
        <v>4077.5219512195126</v>
      </c>
      <c r="N368" s="72">
        <v>1346.9073170731706</v>
      </c>
      <c r="O368" s="72">
        <v>2730.6146341463418</v>
      </c>
      <c r="P368" s="72"/>
      <c r="Q368" s="72"/>
      <c r="R368" s="73"/>
      <c r="S368" s="71">
        <v>679.2</v>
      </c>
      <c r="T368" s="72">
        <v>648</v>
      </c>
      <c r="U368" s="72">
        <v>676</v>
      </c>
      <c r="V368" s="72">
        <v>696</v>
      </c>
      <c r="W368" s="72">
        <v>696</v>
      </c>
      <c r="X368" s="73">
        <v>680</v>
      </c>
      <c r="Y368" s="71">
        <v>1375.4</v>
      </c>
      <c r="Z368" s="72">
        <v>1352</v>
      </c>
      <c r="AA368" s="72">
        <v>1396</v>
      </c>
      <c r="AB368" s="72">
        <v>1334</v>
      </c>
      <c r="AC368" s="72">
        <v>1416</v>
      </c>
      <c r="AD368" s="73">
        <v>1379</v>
      </c>
      <c r="AE368" s="71"/>
      <c r="AF368" s="72"/>
      <c r="AG368" s="72"/>
      <c r="AH368" s="72"/>
      <c r="AI368" s="72"/>
      <c r="AJ368" s="73"/>
      <c r="AK368" s="71"/>
      <c r="AL368" s="72"/>
      <c r="AM368" s="72"/>
      <c r="AN368" s="72"/>
      <c r="AO368" s="72"/>
      <c r="AP368" s="73"/>
      <c r="AQ368" s="71"/>
      <c r="AR368" s="72"/>
      <c r="AS368" s="72"/>
      <c r="AT368" s="72"/>
      <c r="AU368" s="72"/>
      <c r="AV368" s="73"/>
      <c r="AW368" s="75">
        <v>0.77689462275032373</v>
      </c>
      <c r="AX368" s="76">
        <v>-1.9012025476975558</v>
      </c>
      <c r="AY368" s="76">
        <v>1.6303541605853233</v>
      </c>
      <c r="AZ368" s="76">
        <v>-0.4297205859130182</v>
      </c>
      <c r="BA368" s="76">
        <v>3.5923301096313809</v>
      </c>
      <c r="BB368" s="77">
        <v>0.9927119771453663</v>
      </c>
      <c r="BC368" s="65"/>
      <c r="BD368" s="78"/>
      <c r="BE368" s="78"/>
      <c r="BF368" s="78"/>
      <c r="BG368" s="78"/>
      <c r="BH368" s="70"/>
      <c r="BI368" s="65"/>
      <c r="BJ368" s="78"/>
      <c r="BK368" s="78"/>
      <c r="BL368" s="78"/>
      <c r="BM368" s="78"/>
      <c r="BN368" s="70"/>
      <c r="BO368" s="65"/>
      <c r="BP368" s="78"/>
      <c r="BQ368" s="78"/>
      <c r="BR368" s="78"/>
      <c r="BS368" s="78"/>
      <c r="BT368" s="70"/>
      <c r="BU368" s="65"/>
      <c r="BV368" s="78"/>
      <c r="BW368" s="78"/>
      <c r="BX368" s="78"/>
      <c r="BY368" s="78"/>
      <c r="BZ368" s="70"/>
      <c r="CA368" s="80"/>
      <c r="CB368" s="78"/>
      <c r="CC368" s="78"/>
      <c r="CD368" s="78"/>
      <c r="CE368" s="78"/>
      <c r="CF368" s="70"/>
    </row>
    <row r="369" spans="1:84" ht="12" customHeight="1">
      <c r="A369" s="2"/>
      <c r="B369" s="64">
        <v>357</v>
      </c>
      <c r="C369" s="65">
        <v>10</v>
      </c>
      <c r="D369" s="66" t="s">
        <v>18</v>
      </c>
      <c r="E369" s="69" t="s">
        <v>163</v>
      </c>
      <c r="F369" s="70" t="s">
        <v>80</v>
      </c>
      <c r="G369" s="71">
        <v>1128.5560975609756</v>
      </c>
      <c r="H369" s="72">
        <v>673.45365853658529</v>
      </c>
      <c r="I369" s="72">
        <v>455.10243902439026</v>
      </c>
      <c r="J369" s="72"/>
      <c r="K369" s="72"/>
      <c r="L369" s="73"/>
      <c r="M369" s="71">
        <v>2257.1121951219511</v>
      </c>
      <c r="N369" s="72">
        <v>1346.9073170731706</v>
      </c>
      <c r="O369" s="72">
        <v>910.20487804878053</v>
      </c>
      <c r="P369" s="72"/>
      <c r="Q369" s="72"/>
      <c r="R369" s="73"/>
      <c r="S369" s="71">
        <v>673.6</v>
      </c>
      <c r="T369" s="72">
        <v>696</v>
      </c>
      <c r="U369" s="72">
        <v>696</v>
      </c>
      <c r="V369" s="72">
        <v>648</v>
      </c>
      <c r="W369" s="72">
        <v>652</v>
      </c>
      <c r="X369" s="73">
        <v>676</v>
      </c>
      <c r="Y369" s="71">
        <v>445.6</v>
      </c>
      <c r="Z369" s="72">
        <v>432</v>
      </c>
      <c r="AA369" s="72">
        <v>464</v>
      </c>
      <c r="AB369" s="72">
        <v>450</v>
      </c>
      <c r="AC369" s="72">
        <v>424</v>
      </c>
      <c r="AD369" s="73">
        <v>458</v>
      </c>
      <c r="AE369" s="71"/>
      <c r="AF369" s="72"/>
      <c r="AG369" s="72"/>
      <c r="AH369" s="72"/>
      <c r="AI369" s="72"/>
      <c r="AJ369" s="73"/>
      <c r="AK369" s="71"/>
      <c r="AL369" s="72"/>
      <c r="AM369" s="72"/>
      <c r="AN369" s="72"/>
      <c r="AO369" s="72"/>
      <c r="AP369" s="73"/>
      <c r="AQ369" s="71"/>
      <c r="AR369" s="72"/>
      <c r="AS369" s="72"/>
      <c r="AT369" s="72"/>
      <c r="AU369" s="72"/>
      <c r="AV369" s="73"/>
      <c r="AW369" s="75">
        <v>-0.82903256481408061</v>
      </c>
      <c r="AX369" s="76">
        <v>-4.9275136803339503E-2</v>
      </c>
      <c r="AY369" s="76">
        <v>2.786206419599413</v>
      </c>
      <c r="AZ369" s="76">
        <v>-2.7075390959309109</v>
      </c>
      <c r="BA369" s="76">
        <v>-4.6569326659577914</v>
      </c>
      <c r="BB369" s="77">
        <v>0.48237765502217034</v>
      </c>
      <c r="BC369" s="65"/>
      <c r="BD369" s="78"/>
      <c r="BE369" s="78"/>
      <c r="BF369" s="78"/>
      <c r="BG369" s="78"/>
      <c r="BH369" s="70"/>
      <c r="BI369" s="65"/>
      <c r="BJ369" s="78"/>
      <c r="BK369" s="78"/>
      <c r="BL369" s="78"/>
      <c r="BM369" s="78"/>
      <c r="BN369" s="70"/>
      <c r="BO369" s="65"/>
      <c r="BP369" s="78"/>
      <c r="BQ369" s="78"/>
      <c r="BR369" s="78"/>
      <c r="BS369" s="78"/>
      <c r="BT369" s="70"/>
      <c r="BU369" s="65"/>
      <c r="BV369" s="78"/>
      <c r="BW369" s="78"/>
      <c r="BX369" s="78"/>
      <c r="BY369" s="78"/>
      <c r="BZ369" s="70"/>
      <c r="CA369" s="80"/>
      <c r="CB369" s="78"/>
      <c r="CC369" s="78"/>
      <c r="CD369" s="78"/>
      <c r="CE369" s="78"/>
      <c r="CF369" s="70"/>
    </row>
    <row r="370" spans="1:84" ht="12" customHeight="1">
      <c r="A370" s="2"/>
      <c r="B370" s="64">
        <v>358</v>
      </c>
      <c r="C370" s="65">
        <v>10</v>
      </c>
      <c r="D370" s="66" t="s">
        <v>18</v>
      </c>
      <c r="E370" s="69" t="s">
        <v>164</v>
      </c>
      <c r="F370" s="70" t="s">
        <v>80</v>
      </c>
      <c r="G370" s="71">
        <v>1885.6702439024386</v>
      </c>
      <c r="H370" s="72">
        <v>1885.6702439024386</v>
      </c>
      <c r="I370" s="72">
        <v>0</v>
      </c>
      <c r="J370" s="72"/>
      <c r="K370" s="72"/>
      <c r="L370" s="73"/>
      <c r="M370" s="71">
        <v>3771.3404878048773</v>
      </c>
      <c r="N370" s="72">
        <v>3771.3404878048773</v>
      </c>
      <c r="O370" s="72">
        <v>0</v>
      </c>
      <c r="P370" s="72"/>
      <c r="Q370" s="72"/>
      <c r="R370" s="73"/>
      <c r="S370" s="71">
        <v>1889.6</v>
      </c>
      <c r="T370" s="72">
        <v>1992</v>
      </c>
      <c r="U370" s="72">
        <v>1968</v>
      </c>
      <c r="V370" s="72">
        <v>1864</v>
      </c>
      <c r="W370" s="72">
        <v>1768</v>
      </c>
      <c r="X370" s="73">
        <v>1856</v>
      </c>
      <c r="Y370" s="71"/>
      <c r="Z370" s="72"/>
      <c r="AA370" s="72"/>
      <c r="AB370" s="72"/>
      <c r="AC370" s="72"/>
      <c r="AD370" s="73"/>
      <c r="AE370" s="71"/>
      <c r="AF370" s="72"/>
      <c r="AG370" s="72"/>
      <c r="AH370" s="72"/>
      <c r="AI370" s="72"/>
      <c r="AJ370" s="73"/>
      <c r="AK370" s="71"/>
      <c r="AL370" s="72"/>
      <c r="AM370" s="72"/>
      <c r="AN370" s="72"/>
      <c r="AO370" s="72"/>
      <c r="AP370" s="73"/>
      <c r="AQ370" s="71"/>
      <c r="AR370" s="72"/>
      <c r="AS370" s="72"/>
      <c r="AT370" s="72"/>
      <c r="AU370" s="72"/>
      <c r="AV370" s="73"/>
      <c r="AW370" s="75">
        <v>0.20840102400028204</v>
      </c>
      <c r="AX370" s="76">
        <v>5.638830884742041</v>
      </c>
      <c r="AY370" s="76">
        <v>4.3660738861307058</v>
      </c>
      <c r="AZ370" s="76">
        <v>-1.1492064411851577</v>
      </c>
      <c r="BA370" s="76">
        <v>-6.2402344356305539</v>
      </c>
      <c r="BB370" s="77">
        <v>-1.5734587740556027</v>
      </c>
      <c r="BC370" s="65"/>
      <c r="BD370" s="78"/>
      <c r="BE370" s="78"/>
      <c r="BF370" s="78"/>
      <c r="BG370" s="78"/>
      <c r="BH370" s="70"/>
      <c r="BI370" s="65"/>
      <c r="BJ370" s="78"/>
      <c r="BK370" s="78"/>
      <c r="BL370" s="78"/>
      <c r="BM370" s="78"/>
      <c r="BN370" s="70"/>
      <c r="BO370" s="65"/>
      <c r="BP370" s="78"/>
      <c r="BQ370" s="78"/>
      <c r="BR370" s="78"/>
      <c r="BS370" s="78"/>
      <c r="BT370" s="70"/>
      <c r="BU370" s="65"/>
      <c r="BV370" s="78"/>
      <c r="BW370" s="78"/>
      <c r="BX370" s="78"/>
      <c r="BY370" s="78"/>
      <c r="BZ370" s="70"/>
      <c r="CA370" s="80"/>
      <c r="CB370" s="78"/>
      <c r="CC370" s="78"/>
      <c r="CD370" s="78"/>
      <c r="CE370" s="78"/>
      <c r="CF370" s="70"/>
    </row>
    <row r="371" spans="1:84" ht="12" customHeight="1">
      <c r="A371" s="2"/>
      <c r="B371" s="64">
        <v>359</v>
      </c>
      <c r="C371" s="65">
        <v>10</v>
      </c>
      <c r="D371" s="66" t="s">
        <v>18</v>
      </c>
      <c r="E371" s="69" t="s">
        <v>165</v>
      </c>
      <c r="F371" s="70" t="s">
        <v>80</v>
      </c>
      <c r="G371" s="71">
        <v>2038.7609756097563</v>
      </c>
      <c r="H371" s="72">
        <v>673.45365853658529</v>
      </c>
      <c r="I371" s="72">
        <v>1365.3073170731709</v>
      </c>
      <c r="J371" s="72"/>
      <c r="K371" s="72"/>
      <c r="L371" s="73"/>
      <c r="M371" s="71">
        <v>4077.5219512195126</v>
      </c>
      <c r="N371" s="72">
        <v>1346.9073170731706</v>
      </c>
      <c r="O371" s="72">
        <v>2730.6146341463418</v>
      </c>
      <c r="P371" s="72"/>
      <c r="Q371" s="72"/>
      <c r="R371" s="73"/>
      <c r="S371" s="71">
        <v>679.2</v>
      </c>
      <c r="T371" s="72">
        <v>648</v>
      </c>
      <c r="U371" s="72">
        <v>676</v>
      </c>
      <c r="V371" s="72">
        <v>696</v>
      </c>
      <c r="W371" s="72">
        <v>696</v>
      </c>
      <c r="X371" s="73">
        <v>680</v>
      </c>
      <c r="Y371" s="71">
        <v>1375.4</v>
      </c>
      <c r="Z371" s="72">
        <v>1352</v>
      </c>
      <c r="AA371" s="72">
        <v>1396</v>
      </c>
      <c r="AB371" s="72">
        <v>1334</v>
      </c>
      <c r="AC371" s="72">
        <v>1416</v>
      </c>
      <c r="AD371" s="73">
        <v>1379</v>
      </c>
      <c r="AE371" s="71"/>
      <c r="AF371" s="72"/>
      <c r="AG371" s="72"/>
      <c r="AH371" s="72"/>
      <c r="AI371" s="72"/>
      <c r="AJ371" s="73"/>
      <c r="AK371" s="71"/>
      <c r="AL371" s="72"/>
      <c r="AM371" s="72"/>
      <c r="AN371" s="72"/>
      <c r="AO371" s="72"/>
      <c r="AP371" s="73"/>
      <c r="AQ371" s="71"/>
      <c r="AR371" s="72"/>
      <c r="AS371" s="72"/>
      <c r="AT371" s="72"/>
      <c r="AU371" s="72"/>
      <c r="AV371" s="73"/>
      <c r="AW371" s="75">
        <v>0.77689462275032373</v>
      </c>
      <c r="AX371" s="76">
        <v>-1.9012025476975558</v>
      </c>
      <c r="AY371" s="76">
        <v>1.6303541605853233</v>
      </c>
      <c r="AZ371" s="76">
        <v>-0.4297205859130182</v>
      </c>
      <c r="BA371" s="76">
        <v>3.5923301096313809</v>
      </c>
      <c r="BB371" s="77">
        <v>0.9927119771453663</v>
      </c>
      <c r="BC371" s="65"/>
      <c r="BD371" s="78"/>
      <c r="BE371" s="78"/>
      <c r="BF371" s="78"/>
      <c r="BG371" s="78"/>
      <c r="BH371" s="70"/>
      <c r="BI371" s="65"/>
      <c r="BJ371" s="78"/>
      <c r="BK371" s="78"/>
      <c r="BL371" s="78"/>
      <c r="BM371" s="78"/>
      <c r="BN371" s="70"/>
      <c r="BO371" s="65"/>
      <c r="BP371" s="78"/>
      <c r="BQ371" s="78"/>
      <c r="BR371" s="78"/>
      <c r="BS371" s="78"/>
      <c r="BT371" s="70"/>
      <c r="BU371" s="65"/>
      <c r="BV371" s="78"/>
      <c r="BW371" s="78"/>
      <c r="BX371" s="78"/>
      <c r="BY371" s="78"/>
      <c r="BZ371" s="70"/>
      <c r="CA371" s="80"/>
      <c r="CB371" s="78"/>
      <c r="CC371" s="78"/>
      <c r="CD371" s="78"/>
      <c r="CE371" s="78"/>
      <c r="CF371" s="70"/>
    </row>
    <row r="372" spans="1:84" ht="12" customHeight="1">
      <c r="A372" s="2"/>
      <c r="B372" s="64">
        <v>360</v>
      </c>
      <c r="C372" s="65">
        <v>10</v>
      </c>
      <c r="D372" s="66" t="s">
        <v>18</v>
      </c>
      <c r="E372" s="69" t="s">
        <v>152</v>
      </c>
      <c r="F372" s="70" t="s">
        <v>80</v>
      </c>
      <c r="G372" s="71">
        <v>1692.8341463414633</v>
      </c>
      <c r="H372" s="72">
        <v>1010.1804878048781</v>
      </c>
      <c r="I372" s="72">
        <v>682.65365853658523</v>
      </c>
      <c r="J372" s="72"/>
      <c r="K372" s="72"/>
      <c r="L372" s="73"/>
      <c r="M372" s="71">
        <v>3385.6682926829267</v>
      </c>
      <c r="N372" s="72">
        <v>2020.3609756097562</v>
      </c>
      <c r="O372" s="72">
        <v>1365.3073170731705</v>
      </c>
      <c r="P372" s="72"/>
      <c r="Q372" s="72"/>
      <c r="R372" s="73"/>
      <c r="S372" s="71">
        <v>1036</v>
      </c>
      <c r="T372" s="72">
        <v>1016</v>
      </c>
      <c r="U372" s="72">
        <v>1036</v>
      </c>
      <c r="V372" s="72">
        <v>1012</v>
      </c>
      <c r="W372" s="72">
        <v>1072</v>
      </c>
      <c r="X372" s="73">
        <v>1044</v>
      </c>
      <c r="Y372" s="71">
        <v>677.6</v>
      </c>
      <c r="Z372" s="72">
        <v>685</v>
      </c>
      <c r="AA372" s="72">
        <v>664</v>
      </c>
      <c r="AB372" s="72">
        <v>661</v>
      </c>
      <c r="AC372" s="72">
        <v>699</v>
      </c>
      <c r="AD372" s="73">
        <v>679</v>
      </c>
      <c r="AE372" s="71"/>
      <c r="AF372" s="72"/>
      <c r="AG372" s="72"/>
      <c r="AH372" s="72"/>
      <c r="AI372" s="72"/>
      <c r="AJ372" s="73"/>
      <c r="AK372" s="71"/>
      <c r="AL372" s="72"/>
      <c r="AM372" s="72"/>
      <c r="AN372" s="72"/>
      <c r="AO372" s="72"/>
      <c r="AP372" s="73"/>
      <c r="AQ372" s="71"/>
      <c r="AR372" s="72"/>
      <c r="AS372" s="72"/>
      <c r="AT372" s="72"/>
      <c r="AU372" s="72"/>
      <c r="AV372" s="73"/>
      <c r="AW372" s="75">
        <v>1.2266915635778863</v>
      </c>
      <c r="AX372" s="76">
        <v>0.48237765502217034</v>
      </c>
      <c r="AY372" s="76">
        <v>0.42330512259711739</v>
      </c>
      <c r="AZ372" s="76">
        <v>-1.1716532528794232</v>
      </c>
      <c r="BA372" s="76">
        <v>4.6174549247761876</v>
      </c>
      <c r="BB372" s="77">
        <v>1.7819733683734462</v>
      </c>
      <c r="BC372" s="65"/>
      <c r="BD372" s="78"/>
      <c r="BE372" s="78"/>
      <c r="BF372" s="78"/>
      <c r="BG372" s="78"/>
      <c r="BH372" s="70"/>
      <c r="BI372" s="65"/>
      <c r="BJ372" s="78"/>
      <c r="BK372" s="78"/>
      <c r="BL372" s="78"/>
      <c r="BM372" s="78"/>
      <c r="BN372" s="70"/>
      <c r="BO372" s="65"/>
      <c r="BP372" s="78"/>
      <c r="BQ372" s="78"/>
      <c r="BR372" s="78"/>
      <c r="BS372" s="78"/>
      <c r="BT372" s="70"/>
      <c r="BU372" s="65"/>
      <c r="BV372" s="78"/>
      <c r="BW372" s="78"/>
      <c r="BX372" s="78"/>
      <c r="BY372" s="78"/>
      <c r="BZ372" s="70"/>
      <c r="CA372" s="80"/>
      <c r="CB372" s="78"/>
      <c r="CC372" s="78"/>
      <c r="CD372" s="78"/>
      <c r="CE372" s="78"/>
      <c r="CF372" s="70"/>
    </row>
    <row r="373" spans="1:84" ht="12" customHeight="1">
      <c r="A373" s="2"/>
      <c r="B373" s="64">
        <v>361</v>
      </c>
      <c r="C373" s="65">
        <v>10</v>
      </c>
      <c r="D373" s="66" t="s">
        <v>18</v>
      </c>
      <c r="E373" s="69" t="s">
        <v>153</v>
      </c>
      <c r="F373" s="70" t="s">
        <v>80</v>
      </c>
      <c r="G373" s="71">
        <v>2828.5053658536585</v>
      </c>
      <c r="H373" s="72">
        <v>2828.5053658536585</v>
      </c>
      <c r="I373" s="72">
        <v>0</v>
      </c>
      <c r="J373" s="72"/>
      <c r="K373" s="72"/>
      <c r="L373" s="73"/>
      <c r="M373" s="71">
        <v>5657.0107317073162</v>
      </c>
      <c r="N373" s="72">
        <v>5657.0107317073162</v>
      </c>
      <c r="O373" s="72">
        <v>0</v>
      </c>
      <c r="P373" s="72"/>
      <c r="Q373" s="72"/>
      <c r="R373" s="73"/>
      <c r="S373" s="71">
        <v>2758.4</v>
      </c>
      <c r="T373" s="72">
        <v>2648</v>
      </c>
      <c r="U373" s="72">
        <v>2616</v>
      </c>
      <c r="V373" s="72">
        <v>2752</v>
      </c>
      <c r="W373" s="72">
        <v>2888</v>
      </c>
      <c r="X373" s="73">
        <v>2888</v>
      </c>
      <c r="Y373" s="71"/>
      <c r="Z373" s="72"/>
      <c r="AA373" s="72"/>
      <c r="AB373" s="72"/>
      <c r="AC373" s="72"/>
      <c r="AD373" s="73"/>
      <c r="AE373" s="71"/>
      <c r="AF373" s="72"/>
      <c r="AG373" s="72"/>
      <c r="AH373" s="72"/>
      <c r="AI373" s="72"/>
      <c r="AJ373" s="73"/>
      <c r="AK373" s="71"/>
      <c r="AL373" s="72"/>
      <c r="AM373" s="72"/>
      <c r="AN373" s="72"/>
      <c r="AO373" s="72"/>
      <c r="AP373" s="73"/>
      <c r="AQ373" s="71"/>
      <c r="AR373" s="72"/>
      <c r="AS373" s="72"/>
      <c r="AT373" s="72"/>
      <c r="AU373" s="72"/>
      <c r="AV373" s="73"/>
      <c r="AW373" s="75">
        <v>-2.4785304175125811</v>
      </c>
      <c r="AX373" s="76">
        <v>-6.3816518799207245</v>
      </c>
      <c r="AY373" s="76">
        <v>-7.512991434241922</v>
      </c>
      <c r="AZ373" s="76">
        <v>-2.7047983283768229</v>
      </c>
      <c r="BA373" s="76">
        <v>2.1033947774882655</v>
      </c>
      <c r="BB373" s="77">
        <v>2.1033947774882655</v>
      </c>
      <c r="BC373" s="65"/>
      <c r="BD373" s="78"/>
      <c r="BE373" s="78"/>
      <c r="BF373" s="78"/>
      <c r="BG373" s="78"/>
      <c r="BH373" s="70"/>
      <c r="BI373" s="65"/>
      <c r="BJ373" s="78"/>
      <c r="BK373" s="78"/>
      <c r="BL373" s="78"/>
      <c r="BM373" s="78"/>
      <c r="BN373" s="70"/>
      <c r="BO373" s="65"/>
      <c r="BP373" s="78"/>
      <c r="BQ373" s="78"/>
      <c r="BR373" s="78"/>
      <c r="BS373" s="78"/>
      <c r="BT373" s="70"/>
      <c r="BU373" s="65"/>
      <c r="BV373" s="78"/>
      <c r="BW373" s="78"/>
      <c r="BX373" s="78"/>
      <c r="BY373" s="78"/>
      <c r="BZ373" s="70"/>
      <c r="CA373" s="80"/>
      <c r="CB373" s="78"/>
      <c r="CC373" s="78"/>
      <c r="CD373" s="78"/>
      <c r="CE373" s="78"/>
      <c r="CF373" s="70"/>
    </row>
    <row r="374" spans="1:84" ht="12" customHeight="1">
      <c r="A374" s="2"/>
      <c r="B374" s="64">
        <v>362</v>
      </c>
      <c r="C374" s="65">
        <v>10</v>
      </c>
      <c r="D374" s="66" t="s">
        <v>18</v>
      </c>
      <c r="E374" s="69" t="s">
        <v>154</v>
      </c>
      <c r="F374" s="70" t="s">
        <v>80</v>
      </c>
      <c r="G374" s="71">
        <v>3058.141463414634</v>
      </c>
      <c r="H374" s="72">
        <v>1010.1804878048781</v>
      </c>
      <c r="I374" s="72">
        <v>2047.9609756097557</v>
      </c>
      <c r="J374" s="72"/>
      <c r="K374" s="72"/>
      <c r="L374" s="73"/>
      <c r="M374" s="71">
        <v>6116.2829268292671</v>
      </c>
      <c r="N374" s="72">
        <v>2020.3609756097562</v>
      </c>
      <c r="O374" s="72">
        <v>4095.9219512195109</v>
      </c>
      <c r="P374" s="72"/>
      <c r="Q374" s="72"/>
      <c r="R374" s="73"/>
      <c r="S374" s="71">
        <v>1016</v>
      </c>
      <c r="T374" s="72">
        <v>1016</v>
      </c>
      <c r="U374" s="72">
        <v>1072</v>
      </c>
      <c r="V374" s="72">
        <v>1048</v>
      </c>
      <c r="W374" s="72">
        <v>1000</v>
      </c>
      <c r="X374" s="73">
        <v>944</v>
      </c>
      <c r="Y374" s="71">
        <v>1970.8</v>
      </c>
      <c r="Z374" s="72">
        <v>2062</v>
      </c>
      <c r="AA374" s="72">
        <v>1922</v>
      </c>
      <c r="AB374" s="72">
        <v>1979</v>
      </c>
      <c r="AC374" s="72">
        <v>1955</v>
      </c>
      <c r="AD374" s="73">
        <v>1936</v>
      </c>
      <c r="AE374" s="71"/>
      <c r="AF374" s="72"/>
      <c r="AG374" s="72"/>
      <c r="AH374" s="72"/>
      <c r="AI374" s="72"/>
      <c r="AJ374" s="73"/>
      <c r="AK374" s="71"/>
      <c r="AL374" s="72"/>
      <c r="AM374" s="72"/>
      <c r="AN374" s="72"/>
      <c r="AO374" s="72"/>
      <c r="AP374" s="73"/>
      <c r="AQ374" s="71"/>
      <c r="AR374" s="72"/>
      <c r="AS374" s="72"/>
      <c r="AT374" s="72"/>
      <c r="AU374" s="72"/>
      <c r="AV374" s="73"/>
      <c r="AW374" s="75">
        <v>-2.3328372564876743</v>
      </c>
      <c r="AX374" s="76">
        <v>0.64936618606232788</v>
      </c>
      <c r="AY374" s="76">
        <v>-2.097400142602146</v>
      </c>
      <c r="AZ374" s="76">
        <v>-1.0183133706268221</v>
      </c>
      <c r="BA374" s="76">
        <v>-3.3726845094820823</v>
      </c>
      <c r="BB374" s="77">
        <v>-5.8251544457896482</v>
      </c>
      <c r="BC374" s="65"/>
      <c r="BD374" s="78"/>
      <c r="BE374" s="78"/>
      <c r="BF374" s="78"/>
      <c r="BG374" s="78"/>
      <c r="BH374" s="70"/>
      <c r="BI374" s="65"/>
      <c r="BJ374" s="78"/>
      <c r="BK374" s="78"/>
      <c r="BL374" s="78"/>
      <c r="BM374" s="78"/>
      <c r="BN374" s="70"/>
      <c r="BO374" s="65"/>
      <c r="BP374" s="78"/>
      <c r="BQ374" s="78"/>
      <c r="BR374" s="78"/>
      <c r="BS374" s="78"/>
      <c r="BT374" s="70"/>
      <c r="BU374" s="65"/>
      <c r="BV374" s="78"/>
      <c r="BW374" s="78"/>
      <c r="BX374" s="78"/>
      <c r="BY374" s="78"/>
      <c r="BZ374" s="70"/>
      <c r="CA374" s="80"/>
      <c r="CB374" s="78"/>
      <c r="CC374" s="78"/>
      <c r="CD374" s="78"/>
      <c r="CE374" s="78"/>
      <c r="CF374" s="70"/>
    </row>
    <row r="375" spans="1:84" ht="12" customHeight="1">
      <c r="A375" s="2"/>
      <c r="B375" s="64">
        <v>363</v>
      </c>
      <c r="C375" s="65">
        <v>10</v>
      </c>
      <c r="D375" s="66" t="s">
        <v>18</v>
      </c>
      <c r="E375" s="69" t="s">
        <v>155</v>
      </c>
      <c r="F375" s="70" t="s">
        <v>80</v>
      </c>
      <c r="G375" s="71">
        <v>1128.5560975609756</v>
      </c>
      <c r="H375" s="72">
        <v>673.45365853658529</v>
      </c>
      <c r="I375" s="72">
        <v>455.10243902439026</v>
      </c>
      <c r="J375" s="72"/>
      <c r="K375" s="72"/>
      <c r="L375" s="73"/>
      <c r="M375" s="71">
        <v>2257.1121951219511</v>
      </c>
      <c r="N375" s="72">
        <v>1346.9073170731706</v>
      </c>
      <c r="O375" s="72">
        <v>910.20487804878053</v>
      </c>
      <c r="P375" s="72"/>
      <c r="Q375" s="72"/>
      <c r="R375" s="73"/>
      <c r="S375" s="71">
        <v>673.6</v>
      </c>
      <c r="T375" s="72">
        <v>696</v>
      </c>
      <c r="U375" s="72">
        <v>696</v>
      </c>
      <c r="V375" s="72">
        <v>648</v>
      </c>
      <c r="W375" s="72">
        <v>652</v>
      </c>
      <c r="X375" s="73">
        <v>676</v>
      </c>
      <c r="Y375" s="71">
        <v>445.6</v>
      </c>
      <c r="Z375" s="72">
        <v>432</v>
      </c>
      <c r="AA375" s="72">
        <v>464</v>
      </c>
      <c r="AB375" s="72">
        <v>450</v>
      </c>
      <c r="AC375" s="72">
        <v>424</v>
      </c>
      <c r="AD375" s="73">
        <v>458</v>
      </c>
      <c r="AE375" s="71"/>
      <c r="AF375" s="72"/>
      <c r="AG375" s="72"/>
      <c r="AH375" s="72"/>
      <c r="AI375" s="72"/>
      <c r="AJ375" s="73"/>
      <c r="AK375" s="71"/>
      <c r="AL375" s="72"/>
      <c r="AM375" s="72"/>
      <c r="AN375" s="72"/>
      <c r="AO375" s="72"/>
      <c r="AP375" s="73"/>
      <c r="AQ375" s="71"/>
      <c r="AR375" s="72"/>
      <c r="AS375" s="72"/>
      <c r="AT375" s="72"/>
      <c r="AU375" s="72"/>
      <c r="AV375" s="73"/>
      <c r="AW375" s="75">
        <v>-0.82903256481408061</v>
      </c>
      <c r="AX375" s="76">
        <v>-4.9275136803339503E-2</v>
      </c>
      <c r="AY375" s="76">
        <v>2.786206419599413</v>
      </c>
      <c r="AZ375" s="76">
        <v>-2.7075390959309109</v>
      </c>
      <c r="BA375" s="76">
        <v>-4.6569326659577914</v>
      </c>
      <c r="BB375" s="77">
        <v>0.48237765502217034</v>
      </c>
      <c r="BC375" s="65"/>
      <c r="BD375" s="78"/>
      <c r="BE375" s="78"/>
      <c r="BF375" s="78"/>
      <c r="BG375" s="78"/>
      <c r="BH375" s="70"/>
      <c r="BI375" s="65"/>
      <c r="BJ375" s="78"/>
      <c r="BK375" s="78"/>
      <c r="BL375" s="78"/>
      <c r="BM375" s="78"/>
      <c r="BN375" s="70"/>
      <c r="BO375" s="65"/>
      <c r="BP375" s="78"/>
      <c r="BQ375" s="78"/>
      <c r="BR375" s="78"/>
      <c r="BS375" s="78"/>
      <c r="BT375" s="70"/>
      <c r="BU375" s="65"/>
      <c r="BV375" s="78"/>
      <c r="BW375" s="78"/>
      <c r="BX375" s="78"/>
      <c r="BY375" s="78"/>
      <c r="BZ375" s="70"/>
      <c r="CA375" s="80"/>
      <c r="CB375" s="78"/>
      <c r="CC375" s="78"/>
      <c r="CD375" s="78"/>
      <c r="CE375" s="78"/>
      <c r="CF375" s="70"/>
    </row>
    <row r="376" spans="1:84" ht="12" customHeight="1">
      <c r="A376" s="2"/>
      <c r="B376" s="64">
        <v>364</v>
      </c>
      <c r="C376" s="65">
        <v>10</v>
      </c>
      <c r="D376" s="66" t="s">
        <v>18</v>
      </c>
      <c r="E376" s="69" t="s">
        <v>156</v>
      </c>
      <c r="F376" s="70" t="s">
        <v>80</v>
      </c>
      <c r="G376" s="71">
        <v>1885.6702439024386</v>
      </c>
      <c r="H376" s="72">
        <v>1885.6702439024386</v>
      </c>
      <c r="I376" s="72">
        <v>0</v>
      </c>
      <c r="J376" s="72"/>
      <c r="K376" s="72"/>
      <c r="L376" s="73"/>
      <c r="M376" s="71">
        <v>3771.3404878048773</v>
      </c>
      <c r="N376" s="72">
        <v>3771.3404878048773</v>
      </c>
      <c r="O376" s="72">
        <v>0</v>
      </c>
      <c r="P376" s="72"/>
      <c r="Q376" s="72"/>
      <c r="R376" s="73"/>
      <c r="S376" s="71">
        <v>1889.6</v>
      </c>
      <c r="T376" s="72">
        <v>1992</v>
      </c>
      <c r="U376" s="72">
        <v>1968</v>
      </c>
      <c r="V376" s="72">
        <v>1864</v>
      </c>
      <c r="W376" s="72">
        <v>1768</v>
      </c>
      <c r="X376" s="73">
        <v>1856</v>
      </c>
      <c r="Y376" s="71"/>
      <c r="Z376" s="72"/>
      <c r="AA376" s="72"/>
      <c r="AB376" s="72"/>
      <c r="AC376" s="72"/>
      <c r="AD376" s="73"/>
      <c r="AE376" s="71"/>
      <c r="AF376" s="72"/>
      <c r="AG376" s="72"/>
      <c r="AH376" s="72"/>
      <c r="AI376" s="72"/>
      <c r="AJ376" s="73"/>
      <c r="AK376" s="71"/>
      <c r="AL376" s="72"/>
      <c r="AM376" s="72"/>
      <c r="AN376" s="72"/>
      <c r="AO376" s="72"/>
      <c r="AP376" s="73"/>
      <c r="AQ376" s="71"/>
      <c r="AR376" s="72"/>
      <c r="AS376" s="72"/>
      <c r="AT376" s="72"/>
      <c r="AU376" s="72"/>
      <c r="AV376" s="73"/>
      <c r="AW376" s="75">
        <v>0.20840102400028204</v>
      </c>
      <c r="AX376" s="76">
        <v>5.638830884742041</v>
      </c>
      <c r="AY376" s="76">
        <v>4.3660738861307058</v>
      </c>
      <c r="AZ376" s="76">
        <v>-1.1492064411851577</v>
      </c>
      <c r="BA376" s="76">
        <v>-6.2402344356305539</v>
      </c>
      <c r="BB376" s="77">
        <v>-1.5734587740556027</v>
      </c>
      <c r="BC376" s="65"/>
      <c r="BD376" s="78"/>
      <c r="BE376" s="78"/>
      <c r="BF376" s="78"/>
      <c r="BG376" s="78"/>
      <c r="BH376" s="70"/>
      <c r="BI376" s="65"/>
      <c r="BJ376" s="78"/>
      <c r="BK376" s="78"/>
      <c r="BL376" s="78"/>
      <c r="BM376" s="78"/>
      <c r="BN376" s="70"/>
      <c r="BO376" s="65"/>
      <c r="BP376" s="78"/>
      <c r="BQ376" s="78"/>
      <c r="BR376" s="78"/>
      <c r="BS376" s="78"/>
      <c r="BT376" s="70"/>
      <c r="BU376" s="65"/>
      <c r="BV376" s="78"/>
      <c r="BW376" s="78"/>
      <c r="BX376" s="78"/>
      <c r="BY376" s="78"/>
      <c r="BZ376" s="70"/>
      <c r="CA376" s="80"/>
      <c r="CB376" s="78"/>
      <c r="CC376" s="78"/>
      <c r="CD376" s="78"/>
      <c r="CE376" s="78"/>
      <c r="CF376" s="70"/>
    </row>
    <row r="377" spans="1:84" ht="12" customHeight="1">
      <c r="A377" s="2"/>
      <c r="B377" s="64">
        <v>365</v>
      </c>
      <c r="C377" s="65">
        <v>10</v>
      </c>
      <c r="D377" s="66" t="s">
        <v>18</v>
      </c>
      <c r="E377" s="69" t="s">
        <v>157</v>
      </c>
      <c r="F377" s="70" t="s">
        <v>80</v>
      </c>
      <c r="G377" s="71">
        <v>2038.7609756097563</v>
      </c>
      <c r="H377" s="72">
        <v>673.45365853658529</v>
      </c>
      <c r="I377" s="72">
        <v>1365.3073170731709</v>
      </c>
      <c r="J377" s="72"/>
      <c r="K377" s="72"/>
      <c r="L377" s="73"/>
      <c r="M377" s="71">
        <v>4077.5219512195126</v>
      </c>
      <c r="N377" s="72">
        <v>1346.9073170731706</v>
      </c>
      <c r="O377" s="72">
        <v>2730.6146341463418</v>
      </c>
      <c r="P377" s="72"/>
      <c r="Q377" s="72"/>
      <c r="R377" s="73"/>
      <c r="S377" s="71">
        <v>679.2</v>
      </c>
      <c r="T377" s="72">
        <v>648</v>
      </c>
      <c r="U377" s="72">
        <v>676</v>
      </c>
      <c r="V377" s="72">
        <v>696</v>
      </c>
      <c r="W377" s="72">
        <v>696</v>
      </c>
      <c r="X377" s="73">
        <v>680</v>
      </c>
      <c r="Y377" s="71">
        <v>1375.4</v>
      </c>
      <c r="Z377" s="72">
        <v>1352</v>
      </c>
      <c r="AA377" s="72">
        <v>1396</v>
      </c>
      <c r="AB377" s="72">
        <v>1334</v>
      </c>
      <c r="AC377" s="72">
        <v>1416</v>
      </c>
      <c r="AD377" s="73">
        <v>1379</v>
      </c>
      <c r="AE377" s="71"/>
      <c r="AF377" s="72"/>
      <c r="AG377" s="72"/>
      <c r="AH377" s="72"/>
      <c r="AI377" s="72"/>
      <c r="AJ377" s="73"/>
      <c r="AK377" s="71"/>
      <c r="AL377" s="72"/>
      <c r="AM377" s="72"/>
      <c r="AN377" s="72"/>
      <c r="AO377" s="72"/>
      <c r="AP377" s="73"/>
      <c r="AQ377" s="71"/>
      <c r="AR377" s="72"/>
      <c r="AS377" s="72"/>
      <c r="AT377" s="72"/>
      <c r="AU377" s="72"/>
      <c r="AV377" s="73"/>
      <c r="AW377" s="75">
        <v>0.77689462275032373</v>
      </c>
      <c r="AX377" s="76">
        <v>-1.9012025476975558</v>
      </c>
      <c r="AY377" s="76">
        <v>1.6303541605853233</v>
      </c>
      <c r="AZ377" s="76">
        <v>-0.4297205859130182</v>
      </c>
      <c r="BA377" s="76">
        <v>3.5923301096313809</v>
      </c>
      <c r="BB377" s="77">
        <v>0.9927119771453663</v>
      </c>
      <c r="BC377" s="65"/>
      <c r="BD377" s="78"/>
      <c r="BE377" s="78"/>
      <c r="BF377" s="78"/>
      <c r="BG377" s="78"/>
      <c r="BH377" s="70"/>
      <c r="BI377" s="65"/>
      <c r="BJ377" s="78"/>
      <c r="BK377" s="78"/>
      <c r="BL377" s="78"/>
      <c r="BM377" s="78"/>
      <c r="BN377" s="70"/>
      <c r="BO377" s="65"/>
      <c r="BP377" s="78"/>
      <c r="BQ377" s="78"/>
      <c r="BR377" s="78"/>
      <c r="BS377" s="78"/>
      <c r="BT377" s="70"/>
      <c r="BU377" s="65"/>
      <c r="BV377" s="78"/>
      <c r="BW377" s="78"/>
      <c r="BX377" s="78"/>
      <c r="BY377" s="78"/>
      <c r="BZ377" s="70"/>
      <c r="CA377" s="80"/>
      <c r="CB377" s="78"/>
      <c r="CC377" s="78"/>
      <c r="CD377" s="78"/>
      <c r="CE377" s="78"/>
      <c r="CF377" s="70"/>
    </row>
    <row r="378" spans="1:84" ht="12" customHeight="1">
      <c r="A378" s="2"/>
      <c r="B378" s="64">
        <v>366</v>
      </c>
      <c r="C378" s="65">
        <v>10</v>
      </c>
      <c r="D378" s="66" t="s">
        <v>18</v>
      </c>
      <c r="E378" s="69" t="s">
        <v>146</v>
      </c>
      <c r="F378" s="70" t="s">
        <v>80</v>
      </c>
      <c r="G378" s="71">
        <v>1885.6702439024386</v>
      </c>
      <c r="H378" s="72">
        <v>1885.6702439024386</v>
      </c>
      <c r="I378" s="72">
        <v>0</v>
      </c>
      <c r="J378" s="72"/>
      <c r="K378" s="72"/>
      <c r="L378" s="73"/>
      <c r="M378" s="71">
        <v>3771.3404878048773</v>
      </c>
      <c r="N378" s="72">
        <v>3771.3404878048773</v>
      </c>
      <c r="O378" s="72">
        <v>0</v>
      </c>
      <c r="P378" s="72"/>
      <c r="Q378" s="72"/>
      <c r="R378" s="73"/>
      <c r="S378" s="71">
        <v>1884.8</v>
      </c>
      <c r="T378" s="72">
        <v>1864</v>
      </c>
      <c r="U378" s="72">
        <v>2000</v>
      </c>
      <c r="V378" s="72">
        <v>1848</v>
      </c>
      <c r="W378" s="72">
        <v>1936</v>
      </c>
      <c r="X378" s="73">
        <v>1776</v>
      </c>
      <c r="Y378" s="71"/>
      <c r="Z378" s="72"/>
      <c r="AA378" s="72"/>
      <c r="AB378" s="72"/>
      <c r="AC378" s="72"/>
      <c r="AD378" s="73"/>
      <c r="AE378" s="71"/>
      <c r="AF378" s="72"/>
      <c r="AG378" s="72"/>
      <c r="AH378" s="72"/>
      <c r="AI378" s="72"/>
      <c r="AJ378" s="73"/>
      <c r="AK378" s="71"/>
      <c r="AL378" s="72"/>
      <c r="AM378" s="72"/>
      <c r="AN378" s="72"/>
      <c r="AO378" s="72"/>
      <c r="AP378" s="73"/>
      <c r="AQ378" s="71"/>
      <c r="AR378" s="72"/>
      <c r="AS378" s="72"/>
      <c r="AT378" s="72"/>
      <c r="AU378" s="72"/>
      <c r="AV378" s="73"/>
      <c r="AW378" s="75">
        <v>-4.6150375721987213E-2</v>
      </c>
      <c r="AX378" s="76">
        <v>-1.1492064411851577</v>
      </c>
      <c r="AY378" s="76">
        <v>6.063083217612486</v>
      </c>
      <c r="AZ378" s="76">
        <v>-1.9977111069260589</v>
      </c>
      <c r="BA378" s="76">
        <v>2.6690645546489034</v>
      </c>
      <c r="BB378" s="77">
        <v>-5.8159821027601089</v>
      </c>
      <c r="BC378" s="65"/>
      <c r="BD378" s="78"/>
      <c r="BE378" s="78"/>
      <c r="BF378" s="78"/>
      <c r="BG378" s="78"/>
      <c r="BH378" s="70"/>
      <c r="BI378" s="65"/>
      <c r="BJ378" s="78"/>
      <c r="BK378" s="78"/>
      <c r="BL378" s="78"/>
      <c r="BM378" s="78"/>
      <c r="BN378" s="70"/>
      <c r="BO378" s="65"/>
      <c r="BP378" s="78"/>
      <c r="BQ378" s="78"/>
      <c r="BR378" s="78"/>
      <c r="BS378" s="78"/>
      <c r="BT378" s="70"/>
      <c r="BU378" s="65"/>
      <c r="BV378" s="78"/>
      <c r="BW378" s="78"/>
      <c r="BX378" s="78"/>
      <c r="BY378" s="78"/>
      <c r="BZ378" s="70"/>
      <c r="CA378" s="80"/>
      <c r="CB378" s="78"/>
      <c r="CC378" s="78"/>
      <c r="CD378" s="78"/>
      <c r="CE378" s="78"/>
      <c r="CF378" s="70"/>
    </row>
    <row r="379" spans="1:84" ht="12" customHeight="1">
      <c r="A379" s="2"/>
      <c r="B379" s="64">
        <v>367</v>
      </c>
      <c r="C379" s="65">
        <v>10</v>
      </c>
      <c r="D379" s="66" t="s">
        <v>18</v>
      </c>
      <c r="E379" s="69" t="s">
        <v>111</v>
      </c>
      <c r="F379" s="70" t="s">
        <v>80</v>
      </c>
      <c r="G379" s="71">
        <v>2038.7609756097563</v>
      </c>
      <c r="H379" s="72">
        <v>673.45365853658529</v>
      </c>
      <c r="I379" s="72">
        <v>1365.3073170731709</v>
      </c>
      <c r="J379" s="72"/>
      <c r="K379" s="72"/>
      <c r="L379" s="73"/>
      <c r="M379" s="71">
        <v>4077.5219512195126</v>
      </c>
      <c r="N379" s="72">
        <v>1346.9073170731706</v>
      </c>
      <c r="O379" s="72">
        <v>2730.6146341463418</v>
      </c>
      <c r="P379" s="72"/>
      <c r="Q379" s="72"/>
      <c r="R379" s="73"/>
      <c r="S379" s="71">
        <v>668</v>
      </c>
      <c r="T379" s="72">
        <v>668</v>
      </c>
      <c r="U379" s="72">
        <v>664</v>
      </c>
      <c r="V379" s="72">
        <v>704</v>
      </c>
      <c r="W379" s="72">
        <v>648</v>
      </c>
      <c r="X379" s="73">
        <v>656</v>
      </c>
      <c r="Y379" s="71">
        <v>1364.4</v>
      </c>
      <c r="Z379" s="72">
        <v>1384</v>
      </c>
      <c r="AA379" s="72">
        <v>1377</v>
      </c>
      <c r="AB379" s="72">
        <v>1280</v>
      </c>
      <c r="AC379" s="72">
        <v>1367</v>
      </c>
      <c r="AD379" s="73">
        <v>1414</v>
      </c>
      <c r="AE379" s="71"/>
      <c r="AF379" s="72"/>
      <c r="AG379" s="72"/>
      <c r="AH379" s="72"/>
      <c r="AI379" s="72"/>
      <c r="AJ379" s="73"/>
      <c r="AK379" s="71"/>
      <c r="AL379" s="72"/>
      <c r="AM379" s="72"/>
      <c r="AN379" s="72"/>
      <c r="AO379" s="72"/>
      <c r="AP379" s="73"/>
      <c r="AQ379" s="71"/>
      <c r="AR379" s="72"/>
      <c r="AS379" s="72"/>
      <c r="AT379" s="72"/>
      <c r="AU379" s="72"/>
      <c r="AV379" s="73"/>
      <c r="AW379" s="75">
        <v>-0.31200202897025964</v>
      </c>
      <c r="AX379" s="76">
        <v>0.64936618606230567</v>
      </c>
      <c r="AY379" s="76">
        <v>0.10982280007463263</v>
      </c>
      <c r="AZ379" s="76">
        <v>-2.6859929273159833</v>
      </c>
      <c r="BA379" s="76">
        <v>-1.1654615668052926</v>
      </c>
      <c r="BB379" s="77">
        <v>1.5322553631330171</v>
      </c>
      <c r="BC379" s="65"/>
      <c r="BD379" s="78"/>
      <c r="BE379" s="78"/>
      <c r="BF379" s="78"/>
      <c r="BG379" s="78"/>
      <c r="BH379" s="70"/>
      <c r="BI379" s="65"/>
      <c r="BJ379" s="78"/>
      <c r="BK379" s="78"/>
      <c r="BL379" s="78"/>
      <c r="BM379" s="78"/>
      <c r="BN379" s="70"/>
      <c r="BO379" s="65"/>
      <c r="BP379" s="78"/>
      <c r="BQ379" s="78"/>
      <c r="BR379" s="78"/>
      <c r="BS379" s="78"/>
      <c r="BT379" s="70"/>
      <c r="BU379" s="65"/>
      <c r="BV379" s="78"/>
      <c r="BW379" s="78"/>
      <c r="BX379" s="78"/>
      <c r="BY379" s="78"/>
      <c r="BZ379" s="70"/>
      <c r="CA379" s="80"/>
      <c r="CB379" s="78"/>
      <c r="CC379" s="78"/>
      <c r="CD379" s="78"/>
      <c r="CE379" s="78"/>
      <c r="CF379" s="70"/>
    </row>
    <row r="380" spans="1:84" ht="12" customHeight="1">
      <c r="A380" s="2"/>
      <c r="B380" s="64">
        <v>368</v>
      </c>
      <c r="C380" s="65">
        <v>10</v>
      </c>
      <c r="D380" s="66" t="s">
        <v>18</v>
      </c>
      <c r="E380" s="69" t="s">
        <v>179</v>
      </c>
      <c r="F380" s="70" t="s">
        <v>80</v>
      </c>
      <c r="G380" s="71">
        <v>1128.5560975609756</v>
      </c>
      <c r="H380" s="72">
        <v>673.45365853658529</v>
      </c>
      <c r="I380" s="72">
        <v>455.10243902439026</v>
      </c>
      <c r="J380" s="72"/>
      <c r="K380" s="72"/>
      <c r="L380" s="73"/>
      <c r="M380" s="71">
        <v>2257.1121951219511</v>
      </c>
      <c r="N380" s="72">
        <v>1346.9073170731706</v>
      </c>
      <c r="O380" s="72">
        <v>910.20487804878053</v>
      </c>
      <c r="P380" s="72"/>
      <c r="Q380" s="72"/>
      <c r="R380" s="73"/>
      <c r="S380" s="71">
        <v>674.4</v>
      </c>
      <c r="T380" s="72">
        <v>696</v>
      </c>
      <c r="U380" s="72">
        <v>656</v>
      </c>
      <c r="V380" s="72">
        <v>664</v>
      </c>
      <c r="W380" s="72">
        <v>680</v>
      </c>
      <c r="X380" s="73">
        <v>676</v>
      </c>
      <c r="Y380" s="71">
        <v>448</v>
      </c>
      <c r="Z380" s="72">
        <v>468</v>
      </c>
      <c r="AA380" s="72">
        <v>451</v>
      </c>
      <c r="AB380" s="72">
        <v>467</v>
      </c>
      <c r="AC380" s="72">
        <v>423</v>
      </c>
      <c r="AD380" s="73">
        <v>431</v>
      </c>
      <c r="AE380" s="71"/>
      <c r="AF380" s="72"/>
      <c r="AG380" s="72"/>
      <c r="AH380" s="72"/>
      <c r="AI380" s="72"/>
      <c r="AJ380" s="73"/>
      <c r="AK380" s="71"/>
      <c r="AL380" s="72"/>
      <c r="AM380" s="72"/>
      <c r="AN380" s="72"/>
      <c r="AO380" s="72"/>
      <c r="AP380" s="73"/>
      <c r="AQ380" s="71"/>
      <c r="AR380" s="72"/>
      <c r="AS380" s="72"/>
      <c r="AT380" s="72"/>
      <c r="AU380" s="72"/>
      <c r="AV380" s="73"/>
      <c r="AW380" s="75">
        <v>-0.54548440917381313</v>
      </c>
      <c r="AX380" s="76">
        <v>3.1406416141497528</v>
      </c>
      <c r="AY380" s="76">
        <v>-1.9100599081926406</v>
      </c>
      <c r="AZ380" s="76">
        <v>0.21655125910942097</v>
      </c>
      <c r="BA380" s="76">
        <v>-2.2644951027429805</v>
      </c>
      <c r="BB380" s="77">
        <v>-1.9100599081926406</v>
      </c>
      <c r="BC380" s="65"/>
      <c r="BD380" s="78"/>
      <c r="BE380" s="78"/>
      <c r="BF380" s="78"/>
      <c r="BG380" s="78"/>
      <c r="BH380" s="70"/>
      <c r="BI380" s="65"/>
      <c r="BJ380" s="78"/>
      <c r="BK380" s="78"/>
      <c r="BL380" s="78"/>
      <c r="BM380" s="78"/>
      <c r="BN380" s="70"/>
      <c r="BO380" s="65"/>
      <c r="BP380" s="78"/>
      <c r="BQ380" s="78"/>
      <c r="BR380" s="78"/>
      <c r="BS380" s="78"/>
      <c r="BT380" s="70"/>
      <c r="BU380" s="65"/>
      <c r="BV380" s="78"/>
      <c r="BW380" s="78"/>
      <c r="BX380" s="78"/>
      <c r="BY380" s="78"/>
      <c r="BZ380" s="70"/>
      <c r="CA380" s="80"/>
      <c r="CB380" s="78"/>
      <c r="CC380" s="78"/>
      <c r="CD380" s="78"/>
      <c r="CE380" s="78"/>
      <c r="CF380" s="70"/>
    </row>
    <row r="381" spans="1:84" ht="12" customHeight="1">
      <c r="A381" s="2"/>
      <c r="B381" s="64">
        <v>369</v>
      </c>
      <c r="C381" s="65">
        <v>10</v>
      </c>
      <c r="D381" s="66" t="s">
        <v>18</v>
      </c>
      <c r="E381" s="69" t="s">
        <v>182</v>
      </c>
      <c r="F381" s="70" t="s">
        <v>80</v>
      </c>
      <c r="G381" s="71">
        <v>1885.6702439024386</v>
      </c>
      <c r="H381" s="72">
        <v>1885.6702439024386</v>
      </c>
      <c r="I381" s="72">
        <v>0</v>
      </c>
      <c r="J381" s="72"/>
      <c r="K381" s="72"/>
      <c r="L381" s="73"/>
      <c r="M381" s="71">
        <v>3771.3404878048773</v>
      </c>
      <c r="N381" s="72">
        <v>3771.3404878048773</v>
      </c>
      <c r="O381" s="72">
        <v>0</v>
      </c>
      <c r="P381" s="72"/>
      <c r="Q381" s="72"/>
      <c r="R381" s="73"/>
      <c r="S381" s="71">
        <v>1884.8</v>
      </c>
      <c r="T381" s="72">
        <v>1864</v>
      </c>
      <c r="U381" s="72">
        <v>2000</v>
      </c>
      <c r="V381" s="72">
        <v>1848</v>
      </c>
      <c r="W381" s="72">
        <v>1936</v>
      </c>
      <c r="X381" s="73">
        <v>1776</v>
      </c>
      <c r="Y381" s="71"/>
      <c r="Z381" s="72"/>
      <c r="AA381" s="72"/>
      <c r="AB381" s="72"/>
      <c r="AC381" s="72"/>
      <c r="AD381" s="73"/>
      <c r="AE381" s="71"/>
      <c r="AF381" s="72"/>
      <c r="AG381" s="72"/>
      <c r="AH381" s="72"/>
      <c r="AI381" s="72"/>
      <c r="AJ381" s="73"/>
      <c r="AK381" s="71"/>
      <c r="AL381" s="72"/>
      <c r="AM381" s="72"/>
      <c r="AN381" s="72"/>
      <c r="AO381" s="72"/>
      <c r="AP381" s="73"/>
      <c r="AQ381" s="71"/>
      <c r="AR381" s="72"/>
      <c r="AS381" s="72"/>
      <c r="AT381" s="72"/>
      <c r="AU381" s="72"/>
      <c r="AV381" s="73"/>
      <c r="AW381" s="75">
        <v>-4.6150375721987213E-2</v>
      </c>
      <c r="AX381" s="76">
        <v>-1.1492064411851577</v>
      </c>
      <c r="AY381" s="76">
        <v>6.063083217612486</v>
      </c>
      <c r="AZ381" s="76">
        <v>-1.9977111069260589</v>
      </c>
      <c r="BA381" s="76">
        <v>2.6690645546489034</v>
      </c>
      <c r="BB381" s="77">
        <v>-5.8159821027601089</v>
      </c>
      <c r="BC381" s="65"/>
      <c r="BD381" s="78"/>
      <c r="BE381" s="78"/>
      <c r="BF381" s="78"/>
      <c r="BG381" s="78"/>
      <c r="BH381" s="70"/>
      <c r="BI381" s="65"/>
      <c r="BJ381" s="78"/>
      <c r="BK381" s="78"/>
      <c r="BL381" s="78"/>
      <c r="BM381" s="78"/>
      <c r="BN381" s="70"/>
      <c r="BO381" s="65"/>
      <c r="BP381" s="78"/>
      <c r="BQ381" s="78"/>
      <c r="BR381" s="78"/>
      <c r="BS381" s="78"/>
      <c r="BT381" s="70"/>
      <c r="BU381" s="65"/>
      <c r="BV381" s="78"/>
      <c r="BW381" s="78"/>
      <c r="BX381" s="78"/>
      <c r="BY381" s="78"/>
      <c r="BZ381" s="70"/>
      <c r="CA381" s="80"/>
      <c r="CB381" s="78"/>
      <c r="CC381" s="78"/>
      <c r="CD381" s="78"/>
      <c r="CE381" s="78"/>
      <c r="CF381" s="70"/>
    </row>
    <row r="382" spans="1:84" ht="12" customHeight="1">
      <c r="A382" s="2"/>
      <c r="B382" s="64">
        <v>370</v>
      </c>
      <c r="C382" s="65">
        <v>10</v>
      </c>
      <c r="D382" s="66" t="s">
        <v>18</v>
      </c>
      <c r="E382" s="69" t="s">
        <v>145</v>
      </c>
      <c r="F382" s="70" t="s">
        <v>80</v>
      </c>
      <c r="G382" s="71">
        <v>2038.7609756097563</v>
      </c>
      <c r="H382" s="72">
        <v>673.45365853658529</v>
      </c>
      <c r="I382" s="72">
        <v>1365.3073170731709</v>
      </c>
      <c r="J382" s="72"/>
      <c r="K382" s="72"/>
      <c r="L382" s="73"/>
      <c r="M382" s="71">
        <v>4077.5219512195126</v>
      </c>
      <c r="N382" s="72">
        <v>1346.9073170731706</v>
      </c>
      <c r="O382" s="72">
        <v>2730.6146341463418</v>
      </c>
      <c r="P382" s="72"/>
      <c r="Q382" s="72"/>
      <c r="R382" s="73"/>
      <c r="S382" s="71">
        <v>668</v>
      </c>
      <c r="T382" s="72">
        <v>668</v>
      </c>
      <c r="U382" s="72">
        <v>664</v>
      </c>
      <c r="V382" s="72">
        <v>704</v>
      </c>
      <c r="W382" s="72">
        <v>648</v>
      </c>
      <c r="X382" s="73">
        <v>656</v>
      </c>
      <c r="Y382" s="71">
        <v>1364.4</v>
      </c>
      <c r="Z382" s="72">
        <v>1384</v>
      </c>
      <c r="AA382" s="72">
        <v>1377</v>
      </c>
      <c r="AB382" s="72">
        <v>1280</v>
      </c>
      <c r="AC382" s="72">
        <v>1367</v>
      </c>
      <c r="AD382" s="73">
        <v>1414</v>
      </c>
      <c r="AE382" s="71"/>
      <c r="AF382" s="72"/>
      <c r="AG382" s="72"/>
      <c r="AH382" s="72"/>
      <c r="AI382" s="72"/>
      <c r="AJ382" s="73"/>
      <c r="AK382" s="71"/>
      <c r="AL382" s="72"/>
      <c r="AM382" s="72"/>
      <c r="AN382" s="72"/>
      <c r="AO382" s="72"/>
      <c r="AP382" s="73"/>
      <c r="AQ382" s="71"/>
      <c r="AR382" s="72"/>
      <c r="AS382" s="72"/>
      <c r="AT382" s="72"/>
      <c r="AU382" s="72"/>
      <c r="AV382" s="73"/>
      <c r="AW382" s="75">
        <v>-0.31200202897025964</v>
      </c>
      <c r="AX382" s="76">
        <v>0.64936618606230567</v>
      </c>
      <c r="AY382" s="76">
        <v>0.10982280007463263</v>
      </c>
      <c r="AZ382" s="76">
        <v>-2.6859929273159833</v>
      </c>
      <c r="BA382" s="76">
        <v>-1.1654615668052926</v>
      </c>
      <c r="BB382" s="77">
        <v>1.5322553631330171</v>
      </c>
      <c r="BC382" s="65"/>
      <c r="BD382" s="78"/>
      <c r="BE382" s="78"/>
      <c r="BF382" s="78"/>
      <c r="BG382" s="78"/>
      <c r="BH382" s="70"/>
      <c r="BI382" s="65"/>
      <c r="BJ382" s="78"/>
      <c r="BK382" s="78"/>
      <c r="BL382" s="78"/>
      <c r="BM382" s="78"/>
      <c r="BN382" s="70"/>
      <c r="BO382" s="65"/>
      <c r="BP382" s="78"/>
      <c r="BQ382" s="78"/>
      <c r="BR382" s="78"/>
      <c r="BS382" s="78"/>
      <c r="BT382" s="70"/>
      <c r="BU382" s="65"/>
      <c r="BV382" s="78"/>
      <c r="BW382" s="78"/>
      <c r="BX382" s="78"/>
      <c r="BY382" s="78"/>
      <c r="BZ382" s="70"/>
      <c r="CA382" s="80"/>
      <c r="CB382" s="78"/>
      <c r="CC382" s="78"/>
      <c r="CD382" s="78"/>
      <c r="CE382" s="78"/>
      <c r="CF382" s="70"/>
    </row>
    <row r="383" spans="1:84" ht="12" customHeight="1">
      <c r="A383" s="2"/>
      <c r="B383" s="64">
        <v>371</v>
      </c>
      <c r="C383" s="65">
        <v>10</v>
      </c>
      <c r="D383" s="66" t="s">
        <v>18</v>
      </c>
      <c r="E383" s="69" t="s">
        <v>117</v>
      </c>
      <c r="F383" s="70" t="s">
        <v>80</v>
      </c>
      <c r="G383" s="71">
        <v>2031.400975609756</v>
      </c>
      <c r="H383" s="72">
        <v>1212.2165853658537</v>
      </c>
      <c r="I383" s="72">
        <v>819.18439024390227</v>
      </c>
      <c r="J383" s="72"/>
      <c r="K383" s="72"/>
      <c r="L383" s="73"/>
      <c r="M383" s="71">
        <v>4062.8019512195119</v>
      </c>
      <c r="N383" s="72">
        <v>2424.4331707317074</v>
      </c>
      <c r="O383" s="72">
        <v>1638.3687804878045</v>
      </c>
      <c r="P383" s="72"/>
      <c r="Q383" s="72"/>
      <c r="R383" s="73"/>
      <c r="S383" s="71">
        <v>1198.4000000000001</v>
      </c>
      <c r="T383" s="72">
        <v>1192</v>
      </c>
      <c r="U383" s="72">
        <v>1256</v>
      </c>
      <c r="V383" s="72">
        <v>1208</v>
      </c>
      <c r="W383" s="72">
        <v>1184</v>
      </c>
      <c r="X383" s="73">
        <v>1152</v>
      </c>
      <c r="Y383" s="71">
        <v>807</v>
      </c>
      <c r="Z383" s="72">
        <v>841</v>
      </c>
      <c r="AA383" s="72">
        <v>769</v>
      </c>
      <c r="AB383" s="72">
        <v>853</v>
      </c>
      <c r="AC383" s="72">
        <v>801</v>
      </c>
      <c r="AD383" s="73">
        <v>771</v>
      </c>
      <c r="AE383" s="71"/>
      <c r="AF383" s="72"/>
      <c r="AG383" s="72"/>
      <c r="AH383" s="72"/>
      <c r="AI383" s="72"/>
      <c r="AJ383" s="73"/>
      <c r="AK383" s="71"/>
      <c r="AL383" s="72"/>
      <c r="AM383" s="72"/>
      <c r="AN383" s="72"/>
      <c r="AO383" s="72"/>
      <c r="AP383" s="73"/>
      <c r="AQ383" s="71"/>
      <c r="AR383" s="72"/>
      <c r="AS383" s="72"/>
      <c r="AT383" s="72"/>
      <c r="AU383" s="72"/>
      <c r="AV383" s="73"/>
      <c r="AW383" s="75">
        <v>-1.279952895658687</v>
      </c>
      <c r="AX383" s="76">
        <v>7.8715350117630756E-2</v>
      </c>
      <c r="AY383" s="76">
        <v>-0.31510153271608887</v>
      </c>
      <c r="AZ383" s="76">
        <v>1.4570744400356217</v>
      </c>
      <c r="BA383" s="76">
        <v>-2.2841859468846648</v>
      </c>
      <c r="BB383" s="77">
        <v>-5.3362667888459452</v>
      </c>
      <c r="BC383" s="65"/>
      <c r="BD383" s="78"/>
      <c r="BE383" s="78"/>
      <c r="BF383" s="78"/>
      <c r="BG383" s="78"/>
      <c r="BH383" s="70"/>
      <c r="BI383" s="65"/>
      <c r="BJ383" s="78"/>
      <c r="BK383" s="78"/>
      <c r="BL383" s="78"/>
      <c r="BM383" s="78"/>
      <c r="BN383" s="70"/>
      <c r="BO383" s="65"/>
      <c r="BP383" s="78"/>
      <c r="BQ383" s="78"/>
      <c r="BR383" s="78"/>
      <c r="BS383" s="78"/>
      <c r="BT383" s="70"/>
      <c r="BU383" s="65"/>
      <c r="BV383" s="78"/>
      <c r="BW383" s="78"/>
      <c r="BX383" s="78"/>
      <c r="BY383" s="78"/>
      <c r="BZ383" s="70"/>
      <c r="CA383" s="80"/>
      <c r="CB383" s="78"/>
      <c r="CC383" s="78"/>
      <c r="CD383" s="78"/>
      <c r="CE383" s="78"/>
      <c r="CF383" s="70"/>
    </row>
    <row r="384" spans="1:84" ht="12" customHeight="1">
      <c r="A384" s="2"/>
      <c r="B384" s="64">
        <v>372</v>
      </c>
      <c r="C384" s="65">
        <v>10</v>
      </c>
      <c r="D384" s="66" t="s">
        <v>18</v>
      </c>
      <c r="E384" s="69" t="s">
        <v>159</v>
      </c>
      <c r="F384" s="70" t="s">
        <v>80</v>
      </c>
      <c r="G384" s="71">
        <v>3394.20643902439</v>
      </c>
      <c r="H384" s="72">
        <v>3394.20643902439</v>
      </c>
      <c r="I384" s="72">
        <v>0</v>
      </c>
      <c r="J384" s="72"/>
      <c r="K384" s="72"/>
      <c r="L384" s="73"/>
      <c r="M384" s="71">
        <v>6788.4128780487799</v>
      </c>
      <c r="N384" s="72">
        <v>6788.4128780487799</v>
      </c>
      <c r="O384" s="72">
        <v>0</v>
      </c>
      <c r="P384" s="72"/>
      <c r="Q384" s="72"/>
      <c r="R384" s="73"/>
      <c r="S384" s="71">
        <v>3417.6</v>
      </c>
      <c r="T384" s="72">
        <v>3504</v>
      </c>
      <c r="U384" s="72">
        <v>3456</v>
      </c>
      <c r="V384" s="72">
        <v>3256</v>
      </c>
      <c r="W384" s="72">
        <v>3448</v>
      </c>
      <c r="X384" s="73">
        <v>3424</v>
      </c>
      <c r="Y384" s="71"/>
      <c r="Z384" s="72"/>
      <c r="AA384" s="72"/>
      <c r="AB384" s="72"/>
      <c r="AC384" s="72"/>
      <c r="AD384" s="73"/>
      <c r="AE384" s="71"/>
      <c r="AF384" s="72"/>
      <c r="AG384" s="72"/>
      <c r="AH384" s="72"/>
      <c r="AI384" s="72"/>
      <c r="AJ384" s="73"/>
      <c r="AK384" s="71"/>
      <c r="AL384" s="72"/>
      <c r="AM384" s="72"/>
      <c r="AN384" s="72"/>
      <c r="AO384" s="72"/>
      <c r="AP384" s="73"/>
      <c r="AQ384" s="71"/>
      <c r="AR384" s="72"/>
      <c r="AS384" s="72"/>
      <c r="AT384" s="72"/>
      <c r="AU384" s="72"/>
      <c r="AV384" s="73"/>
      <c r="AW384" s="75">
        <v>0.689220334586782</v>
      </c>
      <c r="AX384" s="76">
        <v>3.2347343318094746</v>
      </c>
      <c r="AY384" s="76">
        <v>1.820559888907991</v>
      </c>
      <c r="AZ384" s="76">
        <v>-4.0718336231815977</v>
      </c>
      <c r="BA384" s="76">
        <v>1.584864148424403</v>
      </c>
      <c r="BB384" s="77">
        <v>0.87777692697363907</v>
      </c>
      <c r="BC384" s="65"/>
      <c r="BD384" s="78"/>
      <c r="BE384" s="78"/>
      <c r="BF384" s="78"/>
      <c r="BG384" s="78"/>
      <c r="BH384" s="70"/>
      <c r="BI384" s="65"/>
      <c r="BJ384" s="78"/>
      <c r="BK384" s="78"/>
      <c r="BL384" s="78"/>
      <c r="BM384" s="78"/>
      <c r="BN384" s="70"/>
      <c r="BO384" s="65"/>
      <c r="BP384" s="78"/>
      <c r="BQ384" s="78"/>
      <c r="BR384" s="78"/>
      <c r="BS384" s="78"/>
      <c r="BT384" s="70"/>
      <c r="BU384" s="65"/>
      <c r="BV384" s="78"/>
      <c r="BW384" s="78"/>
      <c r="BX384" s="78"/>
      <c r="BY384" s="78"/>
      <c r="BZ384" s="70"/>
      <c r="CA384" s="80"/>
      <c r="CB384" s="78"/>
      <c r="CC384" s="78"/>
      <c r="CD384" s="78"/>
      <c r="CE384" s="78"/>
      <c r="CF384" s="70"/>
    </row>
    <row r="385" spans="1:84" ht="12" customHeight="1">
      <c r="A385" s="2"/>
      <c r="B385" s="64">
        <v>373</v>
      </c>
      <c r="C385" s="65">
        <v>10</v>
      </c>
      <c r="D385" s="66" t="s">
        <v>18</v>
      </c>
      <c r="E385" s="69" t="s">
        <v>132</v>
      </c>
      <c r="F385" s="70" t="s">
        <v>80</v>
      </c>
      <c r="G385" s="71">
        <v>3669.7697560975603</v>
      </c>
      <c r="H385" s="72">
        <v>1212.2165853658537</v>
      </c>
      <c r="I385" s="72">
        <v>2457.5531707317068</v>
      </c>
      <c r="J385" s="72"/>
      <c r="K385" s="72"/>
      <c r="L385" s="73"/>
      <c r="M385" s="71">
        <v>7339.5395121951206</v>
      </c>
      <c r="N385" s="72">
        <v>2424.4331707317074</v>
      </c>
      <c r="O385" s="72">
        <v>4915.1063414634136</v>
      </c>
      <c r="P385" s="72"/>
      <c r="Q385" s="72"/>
      <c r="R385" s="73"/>
      <c r="S385" s="71">
        <v>1220.8</v>
      </c>
      <c r="T385" s="72">
        <v>1188</v>
      </c>
      <c r="U385" s="72">
        <v>1200</v>
      </c>
      <c r="V385" s="72">
        <v>1260</v>
      </c>
      <c r="W385" s="72">
        <v>1200</v>
      </c>
      <c r="X385" s="73">
        <v>1256</v>
      </c>
      <c r="Y385" s="71">
        <v>2377.4</v>
      </c>
      <c r="Z385" s="72">
        <v>2218</v>
      </c>
      <c r="AA385" s="72">
        <v>2474</v>
      </c>
      <c r="AB385" s="72">
        <v>2387</v>
      </c>
      <c r="AC385" s="72">
        <v>2367</v>
      </c>
      <c r="AD385" s="73">
        <v>2441</v>
      </c>
      <c r="AE385" s="71"/>
      <c r="AF385" s="72"/>
      <c r="AG385" s="72"/>
      <c r="AH385" s="72"/>
      <c r="AI385" s="72"/>
      <c r="AJ385" s="73"/>
      <c r="AK385" s="71"/>
      <c r="AL385" s="72"/>
      <c r="AM385" s="72"/>
      <c r="AN385" s="72"/>
      <c r="AO385" s="72"/>
      <c r="AP385" s="73"/>
      <c r="AQ385" s="71"/>
      <c r="AR385" s="72"/>
      <c r="AS385" s="72"/>
      <c r="AT385" s="72"/>
      <c r="AU385" s="72"/>
      <c r="AV385" s="73"/>
      <c r="AW385" s="75">
        <v>-1.9502519464236867</v>
      </c>
      <c r="AX385" s="76">
        <v>-7.1876377437382732</v>
      </c>
      <c r="AY385" s="76">
        <v>0.11527273326645826</v>
      </c>
      <c r="AZ385" s="76">
        <v>-0.62046824762580499</v>
      </c>
      <c r="BA385" s="76">
        <v>-2.8004415243436331</v>
      </c>
      <c r="BB385" s="77">
        <v>0.74201505032283066</v>
      </c>
      <c r="BC385" s="65"/>
      <c r="BD385" s="78"/>
      <c r="BE385" s="78"/>
      <c r="BF385" s="78"/>
      <c r="BG385" s="78"/>
      <c r="BH385" s="70"/>
      <c r="BI385" s="65"/>
      <c r="BJ385" s="78"/>
      <c r="BK385" s="78"/>
      <c r="BL385" s="78"/>
      <c r="BM385" s="78"/>
      <c r="BN385" s="70"/>
      <c r="BO385" s="65"/>
      <c r="BP385" s="78"/>
      <c r="BQ385" s="78"/>
      <c r="BR385" s="78"/>
      <c r="BS385" s="78"/>
      <c r="BT385" s="70"/>
      <c r="BU385" s="65"/>
      <c r="BV385" s="78"/>
      <c r="BW385" s="78"/>
      <c r="BX385" s="78"/>
      <c r="BY385" s="78"/>
      <c r="BZ385" s="70"/>
      <c r="CA385" s="80"/>
      <c r="CB385" s="78"/>
      <c r="CC385" s="78"/>
      <c r="CD385" s="78"/>
      <c r="CE385" s="78"/>
      <c r="CF385" s="70"/>
    </row>
    <row r="386" spans="1:84" ht="12" customHeight="1">
      <c r="A386" s="2"/>
      <c r="B386" s="64">
        <v>374</v>
      </c>
      <c r="C386" s="65">
        <v>10</v>
      </c>
      <c r="D386" s="66" t="s">
        <v>18</v>
      </c>
      <c r="E386" s="69" t="s">
        <v>134</v>
      </c>
      <c r="F386" s="70" t="s">
        <v>80</v>
      </c>
      <c r="G386" s="71">
        <v>1128.5560975609756</v>
      </c>
      <c r="H386" s="72">
        <v>673.45365853658529</v>
      </c>
      <c r="I386" s="72">
        <v>455.10243902439026</v>
      </c>
      <c r="J386" s="72"/>
      <c r="K386" s="72"/>
      <c r="L386" s="73"/>
      <c r="M386" s="71">
        <v>2257.1121951219511</v>
      </c>
      <c r="N386" s="72">
        <v>1346.9073170731706</v>
      </c>
      <c r="O386" s="72">
        <v>910.20487804878053</v>
      </c>
      <c r="P386" s="72"/>
      <c r="Q386" s="72"/>
      <c r="R386" s="73"/>
      <c r="S386" s="71">
        <v>674.4</v>
      </c>
      <c r="T386" s="72">
        <v>696</v>
      </c>
      <c r="U386" s="72">
        <v>656</v>
      </c>
      <c r="V386" s="72">
        <v>664</v>
      </c>
      <c r="W386" s="72">
        <v>680</v>
      </c>
      <c r="X386" s="73">
        <v>676</v>
      </c>
      <c r="Y386" s="71">
        <v>448</v>
      </c>
      <c r="Z386" s="72">
        <v>468</v>
      </c>
      <c r="AA386" s="72">
        <v>451</v>
      </c>
      <c r="AB386" s="72">
        <v>467</v>
      </c>
      <c r="AC386" s="72">
        <v>423</v>
      </c>
      <c r="AD386" s="73">
        <v>431</v>
      </c>
      <c r="AE386" s="71"/>
      <c r="AF386" s="72"/>
      <c r="AG386" s="72"/>
      <c r="AH386" s="72"/>
      <c r="AI386" s="72"/>
      <c r="AJ386" s="73"/>
      <c r="AK386" s="71"/>
      <c r="AL386" s="72"/>
      <c r="AM386" s="72"/>
      <c r="AN386" s="72"/>
      <c r="AO386" s="72"/>
      <c r="AP386" s="73"/>
      <c r="AQ386" s="71"/>
      <c r="AR386" s="72"/>
      <c r="AS386" s="72"/>
      <c r="AT386" s="72"/>
      <c r="AU386" s="72"/>
      <c r="AV386" s="73"/>
      <c r="AW386" s="75">
        <v>-0.54548440917381313</v>
      </c>
      <c r="AX386" s="76">
        <v>3.1406416141497528</v>
      </c>
      <c r="AY386" s="76">
        <v>-1.9100599081926406</v>
      </c>
      <c r="AZ386" s="76">
        <v>0.21655125910942097</v>
      </c>
      <c r="BA386" s="76">
        <v>-2.2644951027429805</v>
      </c>
      <c r="BB386" s="77">
        <v>-1.9100599081926406</v>
      </c>
      <c r="BC386" s="65"/>
      <c r="BD386" s="78"/>
      <c r="BE386" s="78"/>
      <c r="BF386" s="78"/>
      <c r="BG386" s="78"/>
      <c r="BH386" s="70"/>
      <c r="BI386" s="65"/>
      <c r="BJ386" s="78"/>
      <c r="BK386" s="78"/>
      <c r="BL386" s="78"/>
      <c r="BM386" s="78"/>
      <c r="BN386" s="70"/>
      <c r="BO386" s="65"/>
      <c r="BP386" s="78"/>
      <c r="BQ386" s="78"/>
      <c r="BR386" s="78"/>
      <c r="BS386" s="78"/>
      <c r="BT386" s="70"/>
      <c r="BU386" s="65"/>
      <c r="BV386" s="78"/>
      <c r="BW386" s="78"/>
      <c r="BX386" s="78"/>
      <c r="BY386" s="78"/>
      <c r="BZ386" s="70"/>
      <c r="CA386" s="80"/>
      <c r="CB386" s="78"/>
      <c r="CC386" s="78"/>
      <c r="CD386" s="78"/>
      <c r="CE386" s="78"/>
      <c r="CF386" s="70"/>
    </row>
    <row r="387" spans="1:84" ht="12" customHeight="1">
      <c r="A387" s="2"/>
      <c r="B387" s="64">
        <v>375</v>
      </c>
      <c r="C387" s="65">
        <v>10</v>
      </c>
      <c r="D387" s="66" t="s">
        <v>18</v>
      </c>
      <c r="E387" s="69" t="s">
        <v>147</v>
      </c>
      <c r="F387" s="70" t="s">
        <v>80</v>
      </c>
      <c r="G387" s="71">
        <v>1885.6702439024386</v>
      </c>
      <c r="H387" s="72">
        <v>1885.6702439024386</v>
      </c>
      <c r="I387" s="72">
        <v>0</v>
      </c>
      <c r="J387" s="72"/>
      <c r="K387" s="72"/>
      <c r="L387" s="73"/>
      <c r="M387" s="71">
        <v>3771.3404878048773</v>
      </c>
      <c r="N387" s="72">
        <v>3771.3404878048773</v>
      </c>
      <c r="O387" s="72">
        <v>0</v>
      </c>
      <c r="P387" s="72"/>
      <c r="Q387" s="72"/>
      <c r="R387" s="73"/>
      <c r="S387" s="71">
        <v>1884.8</v>
      </c>
      <c r="T387" s="72">
        <v>1864</v>
      </c>
      <c r="U387" s="72">
        <v>2000</v>
      </c>
      <c r="V387" s="72">
        <v>1848</v>
      </c>
      <c r="W387" s="72">
        <v>1936</v>
      </c>
      <c r="X387" s="73">
        <v>1776</v>
      </c>
      <c r="Y387" s="71"/>
      <c r="Z387" s="72"/>
      <c r="AA387" s="72"/>
      <c r="AB387" s="72"/>
      <c r="AC387" s="72"/>
      <c r="AD387" s="73"/>
      <c r="AE387" s="71"/>
      <c r="AF387" s="72"/>
      <c r="AG387" s="72"/>
      <c r="AH387" s="72"/>
      <c r="AI387" s="72"/>
      <c r="AJ387" s="73"/>
      <c r="AK387" s="71"/>
      <c r="AL387" s="72"/>
      <c r="AM387" s="72"/>
      <c r="AN387" s="72"/>
      <c r="AO387" s="72"/>
      <c r="AP387" s="73"/>
      <c r="AQ387" s="71"/>
      <c r="AR387" s="72"/>
      <c r="AS387" s="72"/>
      <c r="AT387" s="72"/>
      <c r="AU387" s="72"/>
      <c r="AV387" s="73"/>
      <c r="AW387" s="75">
        <v>-4.6150375721987213E-2</v>
      </c>
      <c r="AX387" s="76">
        <v>-1.1492064411851577</v>
      </c>
      <c r="AY387" s="76">
        <v>6.063083217612486</v>
      </c>
      <c r="AZ387" s="76">
        <v>-1.9977111069260589</v>
      </c>
      <c r="BA387" s="76">
        <v>2.6690645546489034</v>
      </c>
      <c r="BB387" s="77">
        <v>-5.8159821027601089</v>
      </c>
      <c r="BC387" s="65"/>
      <c r="BD387" s="78"/>
      <c r="BE387" s="78"/>
      <c r="BF387" s="78"/>
      <c r="BG387" s="78"/>
      <c r="BH387" s="70"/>
      <c r="BI387" s="65"/>
      <c r="BJ387" s="78"/>
      <c r="BK387" s="78"/>
      <c r="BL387" s="78"/>
      <c r="BM387" s="78"/>
      <c r="BN387" s="70"/>
      <c r="BO387" s="65"/>
      <c r="BP387" s="78"/>
      <c r="BQ387" s="78"/>
      <c r="BR387" s="78"/>
      <c r="BS387" s="78"/>
      <c r="BT387" s="70"/>
      <c r="BU387" s="65"/>
      <c r="BV387" s="78"/>
      <c r="BW387" s="78"/>
      <c r="BX387" s="78"/>
      <c r="BY387" s="78"/>
      <c r="BZ387" s="70"/>
      <c r="CA387" s="80"/>
      <c r="CB387" s="78"/>
      <c r="CC387" s="78"/>
      <c r="CD387" s="78"/>
      <c r="CE387" s="78"/>
      <c r="CF387" s="70"/>
    </row>
    <row r="388" spans="1:84" ht="12" customHeight="1">
      <c r="A388" s="2"/>
      <c r="B388" s="64">
        <v>376</v>
      </c>
      <c r="C388" s="65">
        <v>10</v>
      </c>
      <c r="D388" s="66" t="s">
        <v>18</v>
      </c>
      <c r="E388" s="69" t="s">
        <v>135</v>
      </c>
      <c r="F388" s="70" t="s">
        <v>80</v>
      </c>
      <c r="G388" s="71">
        <v>2038.7609756097563</v>
      </c>
      <c r="H388" s="72">
        <v>673.45365853658529</v>
      </c>
      <c r="I388" s="72">
        <v>1365.3073170731709</v>
      </c>
      <c r="J388" s="72"/>
      <c r="K388" s="72"/>
      <c r="L388" s="73"/>
      <c r="M388" s="71">
        <v>4077.5219512195126</v>
      </c>
      <c r="N388" s="72">
        <v>1346.9073170731706</v>
      </c>
      <c r="O388" s="72">
        <v>2730.6146341463418</v>
      </c>
      <c r="P388" s="72"/>
      <c r="Q388" s="72"/>
      <c r="R388" s="73"/>
      <c r="S388" s="71">
        <v>668</v>
      </c>
      <c r="T388" s="72">
        <v>668</v>
      </c>
      <c r="U388" s="72">
        <v>664</v>
      </c>
      <c r="V388" s="72">
        <v>704</v>
      </c>
      <c r="W388" s="72">
        <v>648</v>
      </c>
      <c r="X388" s="73">
        <v>656</v>
      </c>
      <c r="Y388" s="71">
        <v>1364.4</v>
      </c>
      <c r="Z388" s="72">
        <v>1384</v>
      </c>
      <c r="AA388" s="72">
        <v>1377</v>
      </c>
      <c r="AB388" s="72">
        <v>1280</v>
      </c>
      <c r="AC388" s="72">
        <v>1367</v>
      </c>
      <c r="AD388" s="73">
        <v>1414</v>
      </c>
      <c r="AE388" s="71"/>
      <c r="AF388" s="72"/>
      <c r="AG388" s="72"/>
      <c r="AH388" s="72"/>
      <c r="AI388" s="72"/>
      <c r="AJ388" s="73"/>
      <c r="AK388" s="71"/>
      <c r="AL388" s="72"/>
      <c r="AM388" s="72"/>
      <c r="AN388" s="72"/>
      <c r="AO388" s="72"/>
      <c r="AP388" s="73"/>
      <c r="AQ388" s="71"/>
      <c r="AR388" s="72"/>
      <c r="AS388" s="72"/>
      <c r="AT388" s="72"/>
      <c r="AU388" s="72"/>
      <c r="AV388" s="73"/>
      <c r="AW388" s="75">
        <v>-0.31200202897025964</v>
      </c>
      <c r="AX388" s="76">
        <v>0.64936618606230567</v>
      </c>
      <c r="AY388" s="76">
        <v>0.10982280007463263</v>
      </c>
      <c r="AZ388" s="76">
        <v>-2.6859929273159833</v>
      </c>
      <c r="BA388" s="76">
        <v>-1.1654615668052926</v>
      </c>
      <c r="BB388" s="77">
        <v>1.5322553631330171</v>
      </c>
      <c r="BC388" s="65"/>
      <c r="BD388" s="78"/>
      <c r="BE388" s="78"/>
      <c r="BF388" s="78"/>
      <c r="BG388" s="78"/>
      <c r="BH388" s="70"/>
      <c r="BI388" s="65"/>
      <c r="BJ388" s="78"/>
      <c r="BK388" s="78"/>
      <c r="BL388" s="78"/>
      <c r="BM388" s="78"/>
      <c r="BN388" s="70"/>
      <c r="BO388" s="65"/>
      <c r="BP388" s="78"/>
      <c r="BQ388" s="78"/>
      <c r="BR388" s="78"/>
      <c r="BS388" s="78"/>
      <c r="BT388" s="70"/>
      <c r="BU388" s="65"/>
      <c r="BV388" s="78"/>
      <c r="BW388" s="78"/>
      <c r="BX388" s="78"/>
      <c r="BY388" s="78"/>
      <c r="BZ388" s="70"/>
      <c r="CA388" s="80"/>
      <c r="CB388" s="78"/>
      <c r="CC388" s="78"/>
      <c r="CD388" s="78"/>
      <c r="CE388" s="78"/>
      <c r="CF388" s="70"/>
    </row>
    <row r="389" spans="1:84" ht="12" customHeight="1">
      <c r="A389" s="2"/>
      <c r="B389" s="64">
        <v>377</v>
      </c>
      <c r="C389" s="65">
        <v>10</v>
      </c>
      <c r="D389" s="66" t="s">
        <v>19</v>
      </c>
      <c r="E389" s="69" t="s">
        <v>67</v>
      </c>
      <c r="F389" s="70">
        <v>4</v>
      </c>
      <c r="G389" s="71">
        <v>1634.2341463414634</v>
      </c>
      <c r="H389" s="72">
        <v>1046.1951219512196</v>
      </c>
      <c r="I389" s="72">
        <v>588.03902439024387</v>
      </c>
      <c r="J389" s="72"/>
      <c r="K389" s="72"/>
      <c r="L389" s="73"/>
      <c r="M389" s="71">
        <v>3268.4682926829269</v>
      </c>
      <c r="N389" s="72">
        <v>2092.3902439024391</v>
      </c>
      <c r="O389" s="72">
        <v>1176.0780487804877</v>
      </c>
      <c r="P389" s="72"/>
      <c r="Q389" s="72"/>
      <c r="R389" s="73"/>
      <c r="S389" s="71">
        <v>1045.8</v>
      </c>
      <c r="T389" s="72">
        <v>1062</v>
      </c>
      <c r="U389" s="72">
        <v>1026</v>
      </c>
      <c r="V389" s="72">
        <v>1059</v>
      </c>
      <c r="W389" s="72">
        <v>1050</v>
      </c>
      <c r="X389" s="73">
        <v>1032</v>
      </c>
      <c r="Y389" s="71">
        <v>587.6</v>
      </c>
      <c r="Z389" s="72">
        <v>601</v>
      </c>
      <c r="AA389" s="72">
        <v>614</v>
      </c>
      <c r="AB389" s="72">
        <v>604</v>
      </c>
      <c r="AC389" s="72">
        <v>550</v>
      </c>
      <c r="AD389" s="73">
        <v>569</v>
      </c>
      <c r="AE389" s="71"/>
      <c r="AF389" s="72"/>
      <c r="AG389" s="72"/>
      <c r="AH389" s="72"/>
      <c r="AI389" s="72"/>
      <c r="AJ389" s="73"/>
      <c r="AK389" s="71"/>
      <c r="AL389" s="72"/>
      <c r="AM389" s="72"/>
      <c r="AN389" s="72"/>
      <c r="AO389" s="72"/>
      <c r="AP389" s="73"/>
      <c r="AQ389" s="71"/>
      <c r="AR389" s="72"/>
      <c r="AS389" s="72"/>
      <c r="AT389" s="72"/>
      <c r="AU389" s="72"/>
      <c r="AV389" s="73"/>
      <c r="AW389" s="75">
        <v>-5.1042033562376243E-2</v>
      </c>
      <c r="AX389" s="76">
        <v>1.7602039293411087</v>
      </c>
      <c r="AY389" s="76">
        <v>0.35281686357151454</v>
      </c>
      <c r="AZ389" s="76">
        <v>1.7602039293411087</v>
      </c>
      <c r="BA389" s="76">
        <v>-2.0948128160277912</v>
      </c>
      <c r="BB389" s="77">
        <v>-2.0336220740378108</v>
      </c>
      <c r="BC389" s="65"/>
      <c r="BD389" s="78"/>
      <c r="BE389" s="78"/>
      <c r="BF389" s="78"/>
      <c r="BG389" s="78"/>
      <c r="BH389" s="70"/>
      <c r="BI389" s="65"/>
      <c r="BJ389" s="78"/>
      <c r="BK389" s="78"/>
      <c r="BL389" s="78"/>
      <c r="BM389" s="78"/>
      <c r="BN389" s="70"/>
      <c r="BO389" s="65"/>
      <c r="BP389" s="78"/>
      <c r="BQ389" s="78"/>
      <c r="BR389" s="78"/>
      <c r="BS389" s="78"/>
      <c r="BT389" s="70"/>
      <c r="BU389" s="65"/>
      <c r="BV389" s="78"/>
      <c r="BW389" s="78"/>
      <c r="BX389" s="78"/>
      <c r="BY389" s="78"/>
      <c r="BZ389" s="70"/>
      <c r="CA389" s="80"/>
      <c r="CB389" s="78"/>
      <c r="CC389" s="78"/>
      <c r="CD389" s="78"/>
      <c r="CE389" s="78"/>
      <c r="CF389" s="70"/>
    </row>
    <row r="390" spans="1:84" ht="12" customHeight="1">
      <c r="A390" s="2"/>
      <c r="B390" s="64">
        <v>378</v>
      </c>
      <c r="C390" s="65">
        <v>10</v>
      </c>
      <c r="D390" s="66" t="s">
        <v>19</v>
      </c>
      <c r="E390" s="69" t="s">
        <v>87</v>
      </c>
      <c r="F390" s="70">
        <v>4</v>
      </c>
      <c r="G390" s="71">
        <v>1634.2341463414634</v>
      </c>
      <c r="H390" s="72">
        <v>1046.1951219512196</v>
      </c>
      <c r="I390" s="72">
        <v>588.03902439024387</v>
      </c>
      <c r="J390" s="72"/>
      <c r="K390" s="72"/>
      <c r="L390" s="73"/>
      <c r="M390" s="71">
        <v>3268.4682926829269</v>
      </c>
      <c r="N390" s="72">
        <v>2092.3902439024391</v>
      </c>
      <c r="O390" s="72">
        <v>1176.0780487804877</v>
      </c>
      <c r="P390" s="72"/>
      <c r="Q390" s="72"/>
      <c r="R390" s="73"/>
      <c r="S390" s="71">
        <v>1045.8</v>
      </c>
      <c r="T390" s="72">
        <v>1062</v>
      </c>
      <c r="U390" s="72">
        <v>1026</v>
      </c>
      <c r="V390" s="72">
        <v>1059</v>
      </c>
      <c r="W390" s="72">
        <v>1050</v>
      </c>
      <c r="X390" s="73">
        <v>1032</v>
      </c>
      <c r="Y390" s="71">
        <v>587.6</v>
      </c>
      <c r="Z390" s="72">
        <v>601</v>
      </c>
      <c r="AA390" s="72">
        <v>614</v>
      </c>
      <c r="AB390" s="72">
        <v>604</v>
      </c>
      <c r="AC390" s="72">
        <v>550</v>
      </c>
      <c r="AD390" s="73">
        <v>569</v>
      </c>
      <c r="AE390" s="71"/>
      <c r="AF390" s="72"/>
      <c r="AG390" s="72"/>
      <c r="AH390" s="72"/>
      <c r="AI390" s="72"/>
      <c r="AJ390" s="73"/>
      <c r="AK390" s="71"/>
      <c r="AL390" s="72"/>
      <c r="AM390" s="72"/>
      <c r="AN390" s="72"/>
      <c r="AO390" s="72"/>
      <c r="AP390" s="73"/>
      <c r="AQ390" s="71"/>
      <c r="AR390" s="72"/>
      <c r="AS390" s="72"/>
      <c r="AT390" s="72"/>
      <c r="AU390" s="72"/>
      <c r="AV390" s="73"/>
      <c r="AW390" s="75">
        <v>-5.1042033562376243E-2</v>
      </c>
      <c r="AX390" s="76">
        <v>1.7602039293411087</v>
      </c>
      <c r="AY390" s="76">
        <v>0.35281686357151454</v>
      </c>
      <c r="AZ390" s="76">
        <v>1.7602039293411087</v>
      </c>
      <c r="BA390" s="76">
        <v>-2.0948128160277912</v>
      </c>
      <c r="BB390" s="77">
        <v>-2.0336220740378108</v>
      </c>
      <c r="BC390" s="65"/>
      <c r="BD390" s="78"/>
      <c r="BE390" s="78"/>
      <c r="BF390" s="78"/>
      <c r="BG390" s="78"/>
      <c r="BH390" s="70"/>
      <c r="BI390" s="65"/>
      <c r="BJ390" s="78"/>
      <c r="BK390" s="78"/>
      <c r="BL390" s="78"/>
      <c r="BM390" s="78"/>
      <c r="BN390" s="70"/>
      <c r="BO390" s="65"/>
      <c r="BP390" s="78"/>
      <c r="BQ390" s="78"/>
      <c r="BR390" s="78"/>
      <c r="BS390" s="78"/>
      <c r="BT390" s="70"/>
      <c r="BU390" s="65"/>
      <c r="BV390" s="78"/>
      <c r="BW390" s="78"/>
      <c r="BX390" s="78"/>
      <c r="BY390" s="78"/>
      <c r="BZ390" s="70"/>
      <c r="CA390" s="80"/>
      <c r="CB390" s="78"/>
      <c r="CC390" s="78"/>
      <c r="CD390" s="78"/>
      <c r="CE390" s="78"/>
      <c r="CF390" s="70"/>
    </row>
    <row r="391" spans="1:84" ht="12" customHeight="1">
      <c r="A391" s="2"/>
      <c r="B391" s="64">
        <v>379</v>
      </c>
      <c r="C391" s="65">
        <v>10</v>
      </c>
      <c r="D391" s="66" t="s">
        <v>19</v>
      </c>
      <c r="E391" s="69" t="s">
        <v>136</v>
      </c>
      <c r="F391" s="70">
        <v>4</v>
      </c>
      <c r="G391" s="71">
        <v>2042.7926829268292</v>
      </c>
      <c r="H391" s="72">
        <v>1307.7439024390244</v>
      </c>
      <c r="I391" s="72">
        <v>735.04878048780483</v>
      </c>
      <c r="J391" s="72"/>
      <c r="K391" s="72"/>
      <c r="L391" s="73"/>
      <c r="M391" s="71">
        <v>4085.5853658536589</v>
      </c>
      <c r="N391" s="72">
        <v>2615.4878048780488</v>
      </c>
      <c r="O391" s="72">
        <v>1470.0975609756099</v>
      </c>
      <c r="P391" s="72"/>
      <c r="Q391" s="72"/>
      <c r="R391" s="73"/>
      <c r="S391" s="71">
        <v>1306.8</v>
      </c>
      <c r="T391" s="72">
        <v>1344</v>
      </c>
      <c r="U391" s="72">
        <v>1260</v>
      </c>
      <c r="V391" s="72">
        <v>1350</v>
      </c>
      <c r="W391" s="72">
        <v>1290</v>
      </c>
      <c r="X391" s="73">
        <v>1290</v>
      </c>
      <c r="Y391" s="71">
        <v>728</v>
      </c>
      <c r="Z391" s="72">
        <v>721</v>
      </c>
      <c r="AA391" s="72">
        <v>747</v>
      </c>
      <c r="AB391" s="72">
        <v>750</v>
      </c>
      <c r="AC391" s="72">
        <v>710</v>
      </c>
      <c r="AD391" s="73">
        <v>712</v>
      </c>
      <c r="AE391" s="71"/>
      <c r="AF391" s="72"/>
      <c r="AG391" s="72"/>
      <c r="AH391" s="72"/>
      <c r="AI391" s="72"/>
      <c r="AJ391" s="73"/>
      <c r="AK391" s="71"/>
      <c r="AL391" s="72"/>
      <c r="AM391" s="72"/>
      <c r="AN391" s="72"/>
      <c r="AO391" s="72"/>
      <c r="AP391" s="73"/>
      <c r="AQ391" s="71"/>
      <c r="AR391" s="72"/>
      <c r="AS391" s="72"/>
      <c r="AT391" s="72"/>
      <c r="AU391" s="72"/>
      <c r="AV391" s="73"/>
      <c r="AW391" s="75">
        <v>-0.39126255902668383</v>
      </c>
      <c r="AX391" s="76">
        <v>1.0871057674513018</v>
      </c>
      <c r="AY391" s="76">
        <v>-1.752144660883892</v>
      </c>
      <c r="AZ391" s="76">
        <v>2.8004465431708203</v>
      </c>
      <c r="BA391" s="76">
        <v>-2.0948128160277912</v>
      </c>
      <c r="BB391" s="77">
        <v>-1.9969076288438248</v>
      </c>
      <c r="BC391" s="65"/>
      <c r="BD391" s="78"/>
      <c r="BE391" s="78"/>
      <c r="BF391" s="78"/>
      <c r="BG391" s="78"/>
      <c r="BH391" s="70"/>
      <c r="BI391" s="65"/>
      <c r="BJ391" s="78"/>
      <c r="BK391" s="78"/>
      <c r="BL391" s="78"/>
      <c r="BM391" s="78"/>
      <c r="BN391" s="70"/>
      <c r="BO391" s="65"/>
      <c r="BP391" s="78"/>
      <c r="BQ391" s="78"/>
      <c r="BR391" s="78"/>
      <c r="BS391" s="78"/>
      <c r="BT391" s="70"/>
      <c r="BU391" s="65"/>
      <c r="BV391" s="78"/>
      <c r="BW391" s="78"/>
      <c r="BX391" s="78"/>
      <c r="BY391" s="78"/>
      <c r="BZ391" s="70"/>
      <c r="CA391" s="80"/>
      <c r="CB391" s="78"/>
      <c r="CC391" s="78"/>
      <c r="CD391" s="78"/>
      <c r="CE391" s="78"/>
      <c r="CF391" s="70"/>
    </row>
    <row r="392" spans="1:84" ht="12" customHeight="1">
      <c r="A392" s="2"/>
      <c r="B392" s="64">
        <v>380</v>
      </c>
      <c r="C392" s="65">
        <v>10</v>
      </c>
      <c r="D392" s="66" t="s">
        <v>19</v>
      </c>
      <c r="E392" s="69" t="s">
        <v>92</v>
      </c>
      <c r="F392" s="70">
        <v>6</v>
      </c>
      <c r="G392" s="71">
        <v>2331.6975609756096</v>
      </c>
      <c r="H392" s="72">
        <v>1743.6585365853657</v>
      </c>
      <c r="I392" s="72">
        <v>588.03902439024387</v>
      </c>
      <c r="J392" s="72"/>
      <c r="K392" s="72"/>
      <c r="L392" s="73"/>
      <c r="M392" s="71">
        <v>4663.3951219512192</v>
      </c>
      <c r="N392" s="72">
        <v>3487.3170731707314</v>
      </c>
      <c r="O392" s="72">
        <v>1176.0780487804877</v>
      </c>
      <c r="P392" s="72"/>
      <c r="Q392" s="72"/>
      <c r="R392" s="73"/>
      <c r="S392" s="71">
        <v>1758</v>
      </c>
      <c r="T392" s="72">
        <v>1730</v>
      </c>
      <c r="U392" s="72">
        <v>1710</v>
      </c>
      <c r="V392" s="72">
        <v>1765</v>
      </c>
      <c r="W392" s="72">
        <v>1785</v>
      </c>
      <c r="X392" s="73">
        <v>1800</v>
      </c>
      <c r="Y392" s="71">
        <v>582.6</v>
      </c>
      <c r="Z392" s="72">
        <v>576</v>
      </c>
      <c r="AA392" s="72">
        <v>608</v>
      </c>
      <c r="AB392" s="72">
        <v>555</v>
      </c>
      <c r="AC392" s="72">
        <v>602</v>
      </c>
      <c r="AD392" s="73">
        <v>572</v>
      </c>
      <c r="AE392" s="71"/>
      <c r="AF392" s="72"/>
      <c r="AG392" s="72"/>
      <c r="AH392" s="72"/>
      <c r="AI392" s="72"/>
      <c r="AJ392" s="73"/>
      <c r="AK392" s="71"/>
      <c r="AL392" s="72"/>
      <c r="AM392" s="72"/>
      <c r="AN392" s="72"/>
      <c r="AO392" s="72"/>
      <c r="AP392" s="73"/>
      <c r="AQ392" s="71"/>
      <c r="AR392" s="72"/>
      <c r="AS392" s="72"/>
      <c r="AT392" s="72"/>
      <c r="AU392" s="72"/>
      <c r="AV392" s="73"/>
      <c r="AW392" s="75">
        <v>0.3818007606726459</v>
      </c>
      <c r="AX392" s="76">
        <v>-1.1020966614923022</v>
      </c>
      <c r="AY392" s="76">
        <v>-0.58745015669521283</v>
      </c>
      <c r="AZ392" s="76">
        <v>-0.50167573922902386</v>
      </c>
      <c r="BA392" s="76">
        <v>2.3717672458880568</v>
      </c>
      <c r="BB392" s="77">
        <v>1.7284591148917006</v>
      </c>
      <c r="BC392" s="65"/>
      <c r="BD392" s="78"/>
      <c r="BE392" s="78"/>
      <c r="BF392" s="78"/>
      <c r="BG392" s="78"/>
      <c r="BH392" s="70"/>
      <c r="BI392" s="65"/>
      <c r="BJ392" s="78"/>
      <c r="BK392" s="78"/>
      <c r="BL392" s="78"/>
      <c r="BM392" s="78"/>
      <c r="BN392" s="70"/>
      <c r="BO392" s="65"/>
      <c r="BP392" s="78"/>
      <c r="BQ392" s="78"/>
      <c r="BR392" s="78"/>
      <c r="BS392" s="78"/>
      <c r="BT392" s="70"/>
      <c r="BU392" s="65"/>
      <c r="BV392" s="78"/>
      <c r="BW392" s="78"/>
      <c r="BX392" s="78"/>
      <c r="BY392" s="78"/>
      <c r="BZ392" s="70"/>
      <c r="CA392" s="80"/>
      <c r="CB392" s="78"/>
      <c r="CC392" s="78"/>
      <c r="CD392" s="78"/>
      <c r="CE392" s="78"/>
      <c r="CF392" s="70"/>
    </row>
    <row r="393" spans="1:84" ht="12" customHeight="1">
      <c r="A393" s="2"/>
      <c r="B393" s="64">
        <v>381</v>
      </c>
      <c r="C393" s="65">
        <v>10</v>
      </c>
      <c r="D393" s="66" t="s">
        <v>19</v>
      </c>
      <c r="E393" s="69" t="s">
        <v>139</v>
      </c>
      <c r="F393" s="70">
        <v>6</v>
      </c>
      <c r="G393" s="71">
        <v>2914.6219512195121</v>
      </c>
      <c r="H393" s="72">
        <v>2179.5731707317073</v>
      </c>
      <c r="I393" s="72">
        <v>735.04878048780483</v>
      </c>
      <c r="J393" s="72"/>
      <c r="K393" s="72"/>
      <c r="L393" s="73"/>
      <c r="M393" s="71">
        <v>5829.2439024390242</v>
      </c>
      <c r="N393" s="72">
        <v>4359.1463414634145</v>
      </c>
      <c r="O393" s="72">
        <v>1470.0975609756099</v>
      </c>
      <c r="P393" s="72"/>
      <c r="Q393" s="72"/>
      <c r="R393" s="73"/>
      <c r="S393" s="71">
        <v>2217</v>
      </c>
      <c r="T393" s="72">
        <v>2225</v>
      </c>
      <c r="U393" s="72">
        <v>2250</v>
      </c>
      <c r="V393" s="72">
        <v>2160</v>
      </c>
      <c r="W393" s="72">
        <v>2200</v>
      </c>
      <c r="X393" s="73">
        <v>2250</v>
      </c>
      <c r="Y393" s="71">
        <v>725</v>
      </c>
      <c r="Z393" s="72">
        <v>706</v>
      </c>
      <c r="AA393" s="72">
        <v>697</v>
      </c>
      <c r="AB393" s="72">
        <v>705</v>
      </c>
      <c r="AC393" s="72">
        <v>785</v>
      </c>
      <c r="AD393" s="73">
        <v>732</v>
      </c>
      <c r="AE393" s="71"/>
      <c r="AF393" s="72"/>
      <c r="AG393" s="72"/>
      <c r="AH393" s="72"/>
      <c r="AI393" s="72"/>
      <c r="AJ393" s="73"/>
      <c r="AK393" s="71"/>
      <c r="AL393" s="72"/>
      <c r="AM393" s="72"/>
      <c r="AN393" s="72"/>
      <c r="AO393" s="72"/>
      <c r="AP393" s="73"/>
      <c r="AQ393" s="71"/>
      <c r="AR393" s="72"/>
      <c r="AS393" s="72"/>
      <c r="AT393" s="72"/>
      <c r="AU393" s="72"/>
      <c r="AV393" s="73"/>
      <c r="AW393" s="75">
        <v>0.93933447420282423</v>
      </c>
      <c r="AX393" s="76">
        <v>0.5619270373516283</v>
      </c>
      <c r="AY393" s="76">
        <v>1.11088330913518</v>
      </c>
      <c r="AZ393" s="76">
        <v>-1.7025175837555806</v>
      </c>
      <c r="BA393" s="76">
        <v>2.4146544546211457</v>
      </c>
      <c r="BB393" s="77">
        <v>2.3117251536617367</v>
      </c>
      <c r="BC393" s="65"/>
      <c r="BD393" s="78"/>
      <c r="BE393" s="78"/>
      <c r="BF393" s="78"/>
      <c r="BG393" s="78"/>
      <c r="BH393" s="70"/>
      <c r="BI393" s="65"/>
      <c r="BJ393" s="78"/>
      <c r="BK393" s="78"/>
      <c r="BL393" s="78"/>
      <c r="BM393" s="78"/>
      <c r="BN393" s="70"/>
      <c r="BO393" s="65"/>
      <c r="BP393" s="78"/>
      <c r="BQ393" s="78"/>
      <c r="BR393" s="78"/>
      <c r="BS393" s="78"/>
      <c r="BT393" s="70"/>
      <c r="BU393" s="65"/>
      <c r="BV393" s="78"/>
      <c r="BW393" s="78"/>
      <c r="BX393" s="78"/>
      <c r="BY393" s="78"/>
      <c r="BZ393" s="70"/>
      <c r="CA393" s="80"/>
      <c r="CB393" s="78"/>
      <c r="CC393" s="78"/>
      <c r="CD393" s="78"/>
      <c r="CE393" s="78"/>
      <c r="CF393" s="70"/>
    </row>
    <row r="394" spans="1:84" ht="12" customHeight="1">
      <c r="A394" s="2"/>
      <c r="B394" s="64">
        <v>382</v>
      </c>
      <c r="C394" s="65">
        <v>10</v>
      </c>
      <c r="D394" s="66" t="s">
        <v>19</v>
      </c>
      <c r="E394" s="69" t="s">
        <v>111</v>
      </c>
      <c r="F394" s="70">
        <v>6</v>
      </c>
      <c r="G394" s="71">
        <v>2331.6975609756096</v>
      </c>
      <c r="H394" s="72">
        <v>1743.6585365853657</v>
      </c>
      <c r="I394" s="72">
        <v>588.03902439024387</v>
      </c>
      <c r="J394" s="72"/>
      <c r="K394" s="72"/>
      <c r="L394" s="73"/>
      <c r="M394" s="71">
        <v>4663.3951219512192</v>
      </c>
      <c r="N394" s="72">
        <v>3487.3170731707314</v>
      </c>
      <c r="O394" s="72">
        <v>1176.0780487804877</v>
      </c>
      <c r="P394" s="72"/>
      <c r="Q394" s="72"/>
      <c r="R394" s="73"/>
      <c r="S394" s="71">
        <v>1758</v>
      </c>
      <c r="T394" s="72">
        <v>1730</v>
      </c>
      <c r="U394" s="72">
        <v>1710</v>
      </c>
      <c r="V394" s="72">
        <v>1765</v>
      </c>
      <c r="W394" s="72">
        <v>1785</v>
      </c>
      <c r="X394" s="73">
        <v>1800</v>
      </c>
      <c r="Y394" s="71">
        <v>582.6</v>
      </c>
      <c r="Z394" s="72">
        <v>576</v>
      </c>
      <c r="AA394" s="72">
        <v>608</v>
      </c>
      <c r="AB394" s="72">
        <v>555</v>
      </c>
      <c r="AC394" s="72">
        <v>602</v>
      </c>
      <c r="AD394" s="73">
        <v>572</v>
      </c>
      <c r="AE394" s="71"/>
      <c r="AF394" s="72"/>
      <c r="AG394" s="72"/>
      <c r="AH394" s="72"/>
      <c r="AI394" s="72"/>
      <c r="AJ394" s="73"/>
      <c r="AK394" s="71"/>
      <c r="AL394" s="72"/>
      <c r="AM394" s="72"/>
      <c r="AN394" s="72"/>
      <c r="AO394" s="72"/>
      <c r="AP394" s="73"/>
      <c r="AQ394" s="71"/>
      <c r="AR394" s="72"/>
      <c r="AS394" s="72"/>
      <c r="AT394" s="72"/>
      <c r="AU394" s="72"/>
      <c r="AV394" s="73"/>
      <c r="AW394" s="75">
        <v>0.3818007606726459</v>
      </c>
      <c r="AX394" s="76">
        <v>-1.1020966614923022</v>
      </c>
      <c r="AY394" s="76">
        <v>-0.58745015669521283</v>
      </c>
      <c r="AZ394" s="76">
        <v>-0.50167573922902386</v>
      </c>
      <c r="BA394" s="76">
        <v>2.3717672458880568</v>
      </c>
      <c r="BB394" s="77">
        <v>1.7284591148917006</v>
      </c>
      <c r="BC394" s="65"/>
      <c r="BD394" s="78"/>
      <c r="BE394" s="78"/>
      <c r="BF394" s="78"/>
      <c r="BG394" s="78"/>
      <c r="BH394" s="70"/>
      <c r="BI394" s="65"/>
      <c r="BJ394" s="78"/>
      <c r="BK394" s="78"/>
      <c r="BL394" s="78"/>
      <c r="BM394" s="78"/>
      <c r="BN394" s="70"/>
      <c r="BO394" s="65"/>
      <c r="BP394" s="78"/>
      <c r="BQ394" s="78"/>
      <c r="BR394" s="78"/>
      <c r="BS394" s="78"/>
      <c r="BT394" s="70"/>
      <c r="BU394" s="65"/>
      <c r="BV394" s="78"/>
      <c r="BW394" s="78"/>
      <c r="BX394" s="78"/>
      <c r="BY394" s="78"/>
      <c r="BZ394" s="70"/>
      <c r="CA394" s="80"/>
      <c r="CB394" s="78"/>
      <c r="CC394" s="78"/>
      <c r="CD394" s="78"/>
      <c r="CE394" s="78"/>
      <c r="CF394" s="70"/>
    </row>
    <row r="395" spans="1:84" ht="12" customHeight="1">
      <c r="A395" s="2"/>
      <c r="B395" s="64">
        <v>383</v>
      </c>
      <c r="C395" s="65">
        <v>10</v>
      </c>
      <c r="D395" s="66" t="s">
        <v>19</v>
      </c>
      <c r="E395" s="69" t="s">
        <v>179</v>
      </c>
      <c r="F395" s="70">
        <v>4</v>
      </c>
      <c r="G395" s="71">
        <v>2042.7926829268292</v>
      </c>
      <c r="H395" s="72">
        <v>1307.7439024390244</v>
      </c>
      <c r="I395" s="72">
        <v>735.04878048780483</v>
      </c>
      <c r="J395" s="72"/>
      <c r="K395" s="72"/>
      <c r="L395" s="73"/>
      <c r="M395" s="71">
        <v>4085.5853658536589</v>
      </c>
      <c r="N395" s="72">
        <v>2615.4878048780488</v>
      </c>
      <c r="O395" s="72">
        <v>1470.0975609756099</v>
      </c>
      <c r="P395" s="72"/>
      <c r="Q395" s="72"/>
      <c r="R395" s="73"/>
      <c r="S395" s="71">
        <v>1306.8</v>
      </c>
      <c r="T395" s="72">
        <v>1344</v>
      </c>
      <c r="U395" s="72">
        <v>1260</v>
      </c>
      <c r="V395" s="72">
        <v>1350</v>
      </c>
      <c r="W395" s="72">
        <v>1290</v>
      </c>
      <c r="X395" s="73">
        <v>1290</v>
      </c>
      <c r="Y395" s="71">
        <v>728</v>
      </c>
      <c r="Z395" s="72">
        <v>721</v>
      </c>
      <c r="AA395" s="72">
        <v>747</v>
      </c>
      <c r="AB395" s="72">
        <v>750</v>
      </c>
      <c r="AC395" s="72">
        <v>710</v>
      </c>
      <c r="AD395" s="73">
        <v>712</v>
      </c>
      <c r="AE395" s="71"/>
      <c r="AF395" s="72"/>
      <c r="AG395" s="72"/>
      <c r="AH395" s="72"/>
      <c r="AI395" s="72"/>
      <c r="AJ395" s="73"/>
      <c r="AK395" s="71"/>
      <c r="AL395" s="72"/>
      <c r="AM395" s="72"/>
      <c r="AN395" s="72"/>
      <c r="AO395" s="72"/>
      <c r="AP395" s="73"/>
      <c r="AQ395" s="71"/>
      <c r="AR395" s="72"/>
      <c r="AS395" s="72"/>
      <c r="AT395" s="72"/>
      <c r="AU395" s="72"/>
      <c r="AV395" s="73"/>
      <c r="AW395" s="75">
        <v>-0.39126255902668383</v>
      </c>
      <c r="AX395" s="76">
        <v>1.0871057674513018</v>
      </c>
      <c r="AY395" s="76">
        <v>-1.752144660883892</v>
      </c>
      <c r="AZ395" s="76">
        <v>2.8004465431708203</v>
      </c>
      <c r="BA395" s="76">
        <v>-2.0948128160277912</v>
      </c>
      <c r="BB395" s="77">
        <v>-1.9969076288438248</v>
      </c>
      <c r="BC395" s="65"/>
      <c r="BD395" s="78"/>
      <c r="BE395" s="78"/>
      <c r="BF395" s="78"/>
      <c r="BG395" s="78"/>
      <c r="BH395" s="70"/>
      <c r="BI395" s="65"/>
      <c r="BJ395" s="78"/>
      <c r="BK395" s="78"/>
      <c r="BL395" s="78"/>
      <c r="BM395" s="78"/>
      <c r="BN395" s="70"/>
      <c r="BO395" s="65"/>
      <c r="BP395" s="78"/>
      <c r="BQ395" s="78"/>
      <c r="BR395" s="78"/>
      <c r="BS395" s="78"/>
      <c r="BT395" s="70"/>
      <c r="BU395" s="65"/>
      <c r="BV395" s="78"/>
      <c r="BW395" s="78"/>
      <c r="BX395" s="78"/>
      <c r="BY395" s="78"/>
      <c r="BZ395" s="70"/>
      <c r="CA395" s="80"/>
      <c r="CB395" s="78"/>
      <c r="CC395" s="78"/>
      <c r="CD395" s="78"/>
      <c r="CE395" s="78"/>
      <c r="CF395" s="70"/>
    </row>
    <row r="396" spans="1:84" ht="12" customHeight="1">
      <c r="A396" s="2"/>
      <c r="B396" s="64">
        <v>384</v>
      </c>
      <c r="C396" s="65">
        <v>10</v>
      </c>
      <c r="D396" s="66" t="s">
        <v>19</v>
      </c>
      <c r="E396" s="69" t="s">
        <v>145</v>
      </c>
      <c r="F396" s="70">
        <v>6</v>
      </c>
      <c r="G396" s="71">
        <v>2914.6219512195121</v>
      </c>
      <c r="H396" s="72">
        <v>2179.5731707317073</v>
      </c>
      <c r="I396" s="72">
        <v>735.04878048780483</v>
      </c>
      <c r="J396" s="72"/>
      <c r="K396" s="72"/>
      <c r="L396" s="73"/>
      <c r="M396" s="71">
        <v>5829.2439024390242</v>
      </c>
      <c r="N396" s="72">
        <v>4359.1463414634145</v>
      </c>
      <c r="O396" s="72">
        <v>1470.0975609756099</v>
      </c>
      <c r="P396" s="72"/>
      <c r="Q396" s="72"/>
      <c r="R396" s="73"/>
      <c r="S396" s="71">
        <v>2217</v>
      </c>
      <c r="T396" s="72">
        <v>2225</v>
      </c>
      <c r="U396" s="72">
        <v>2250</v>
      </c>
      <c r="V396" s="72">
        <v>2160</v>
      </c>
      <c r="W396" s="72">
        <v>2200</v>
      </c>
      <c r="X396" s="73">
        <v>2250</v>
      </c>
      <c r="Y396" s="71">
        <v>725</v>
      </c>
      <c r="Z396" s="72">
        <v>706</v>
      </c>
      <c r="AA396" s="72">
        <v>697</v>
      </c>
      <c r="AB396" s="72">
        <v>705</v>
      </c>
      <c r="AC396" s="72">
        <v>785</v>
      </c>
      <c r="AD396" s="73">
        <v>732</v>
      </c>
      <c r="AE396" s="71"/>
      <c r="AF396" s="72"/>
      <c r="AG396" s="72"/>
      <c r="AH396" s="72"/>
      <c r="AI396" s="72"/>
      <c r="AJ396" s="73"/>
      <c r="AK396" s="71"/>
      <c r="AL396" s="72"/>
      <c r="AM396" s="72"/>
      <c r="AN396" s="72"/>
      <c r="AO396" s="72"/>
      <c r="AP396" s="73"/>
      <c r="AQ396" s="71"/>
      <c r="AR396" s="72"/>
      <c r="AS396" s="72"/>
      <c r="AT396" s="72"/>
      <c r="AU396" s="72"/>
      <c r="AV396" s="73"/>
      <c r="AW396" s="75">
        <v>0.93933447420282423</v>
      </c>
      <c r="AX396" s="76">
        <v>0.5619270373516283</v>
      </c>
      <c r="AY396" s="76">
        <v>1.11088330913518</v>
      </c>
      <c r="AZ396" s="76">
        <v>-1.7025175837555806</v>
      </c>
      <c r="BA396" s="76">
        <v>2.4146544546211457</v>
      </c>
      <c r="BB396" s="77">
        <v>2.3117251536617367</v>
      </c>
      <c r="BC396" s="65"/>
      <c r="BD396" s="78"/>
      <c r="BE396" s="78"/>
      <c r="BF396" s="78"/>
      <c r="BG396" s="78"/>
      <c r="BH396" s="70"/>
      <c r="BI396" s="65"/>
      <c r="BJ396" s="78"/>
      <c r="BK396" s="78"/>
      <c r="BL396" s="78"/>
      <c r="BM396" s="78"/>
      <c r="BN396" s="70"/>
      <c r="BO396" s="65"/>
      <c r="BP396" s="78"/>
      <c r="BQ396" s="78"/>
      <c r="BR396" s="78"/>
      <c r="BS396" s="78"/>
      <c r="BT396" s="70"/>
      <c r="BU396" s="65"/>
      <c r="BV396" s="78"/>
      <c r="BW396" s="78"/>
      <c r="BX396" s="78"/>
      <c r="BY396" s="78"/>
      <c r="BZ396" s="70"/>
      <c r="CA396" s="80"/>
      <c r="CB396" s="78"/>
      <c r="CC396" s="78"/>
      <c r="CD396" s="78"/>
      <c r="CE396" s="78"/>
      <c r="CF396" s="70"/>
    </row>
    <row r="397" spans="1:84" ht="12" customHeight="1">
      <c r="A397" s="2"/>
      <c r="B397" s="64">
        <v>385</v>
      </c>
      <c r="C397" s="65">
        <v>10</v>
      </c>
      <c r="D397" s="66" t="s">
        <v>20</v>
      </c>
      <c r="E397" s="69" t="s">
        <v>67</v>
      </c>
      <c r="F397" s="70"/>
      <c r="G397" s="71">
        <v>1006.9365853658537</v>
      </c>
      <c r="H397" s="72">
        <v>502.95609756097559</v>
      </c>
      <c r="I397" s="72">
        <v>503.98048780487807</v>
      </c>
      <c r="J397" s="72"/>
      <c r="K397" s="72"/>
      <c r="L397" s="73"/>
      <c r="M397" s="71">
        <v>2013.8731707317074</v>
      </c>
      <c r="N397" s="72">
        <v>1005.9121951219512</v>
      </c>
      <c r="O397" s="72">
        <v>1007.9609756097561</v>
      </c>
      <c r="P397" s="72"/>
      <c r="Q397" s="72"/>
      <c r="R397" s="73"/>
      <c r="S397" s="71">
        <v>505.8</v>
      </c>
      <c r="T397" s="72">
        <v>498</v>
      </c>
      <c r="U397" s="72">
        <v>510</v>
      </c>
      <c r="V397" s="72">
        <v>607</v>
      </c>
      <c r="W397" s="72">
        <v>398</v>
      </c>
      <c r="X397" s="73">
        <v>516</v>
      </c>
      <c r="Y397" s="71">
        <v>492.8</v>
      </c>
      <c r="Z397" s="72">
        <v>468</v>
      </c>
      <c r="AA397" s="72">
        <v>504</v>
      </c>
      <c r="AB397" s="72">
        <v>504</v>
      </c>
      <c r="AC397" s="72">
        <v>498</v>
      </c>
      <c r="AD397" s="73">
        <v>490</v>
      </c>
      <c r="AE397" s="71"/>
      <c r="AF397" s="72"/>
      <c r="AG397" s="72"/>
      <c r="AH397" s="72"/>
      <c r="AI397" s="72"/>
      <c r="AJ397" s="73"/>
      <c r="AK397" s="71"/>
      <c r="AL397" s="72"/>
      <c r="AM397" s="72"/>
      <c r="AN397" s="72"/>
      <c r="AO397" s="72"/>
      <c r="AP397" s="73"/>
      <c r="AQ397" s="71"/>
      <c r="AR397" s="72"/>
      <c r="AS397" s="72"/>
      <c r="AT397" s="72"/>
      <c r="AU397" s="72"/>
      <c r="AV397" s="73"/>
      <c r="AW397" s="75">
        <v>-0.82791562914805716</v>
      </c>
      <c r="AX397" s="76">
        <v>-4.0654581391518452</v>
      </c>
      <c r="AY397" s="76">
        <v>0.70147561790894208</v>
      </c>
      <c r="AZ397" s="76">
        <v>10.334654251969265</v>
      </c>
      <c r="BA397" s="76">
        <v>-11.017236534865471</v>
      </c>
      <c r="BB397" s="77">
        <v>-9.3013341601189126E-2</v>
      </c>
      <c r="BC397" s="65"/>
      <c r="BD397" s="78"/>
      <c r="BE397" s="78"/>
      <c r="BF397" s="78"/>
      <c r="BG397" s="78"/>
      <c r="BH397" s="70"/>
      <c r="BI397" s="65"/>
      <c r="BJ397" s="78"/>
      <c r="BK397" s="78"/>
      <c r="BL397" s="78"/>
      <c r="BM397" s="78"/>
      <c r="BN397" s="70"/>
      <c r="BO397" s="65"/>
      <c r="BP397" s="78"/>
      <c r="BQ397" s="78"/>
      <c r="BR397" s="78"/>
      <c r="BS397" s="78"/>
      <c r="BT397" s="70"/>
      <c r="BU397" s="65"/>
      <c r="BV397" s="78"/>
      <c r="BW397" s="78"/>
      <c r="BX397" s="78"/>
      <c r="BY397" s="78"/>
      <c r="BZ397" s="70"/>
      <c r="CA397" s="80"/>
      <c r="CB397" s="78"/>
      <c r="CC397" s="78"/>
      <c r="CD397" s="78"/>
      <c r="CE397" s="78"/>
      <c r="CF397" s="70"/>
    </row>
    <row r="398" spans="1:84" ht="12" customHeight="1">
      <c r="A398" s="2"/>
      <c r="B398" s="64">
        <v>386</v>
      </c>
      <c r="C398" s="65">
        <v>10</v>
      </c>
      <c r="D398" s="66" t="s">
        <v>20</v>
      </c>
      <c r="E398" s="69" t="s">
        <v>148</v>
      </c>
      <c r="F398" s="70"/>
      <c r="G398" s="71">
        <v>1006.9365853658537</v>
      </c>
      <c r="H398" s="72">
        <v>502.95609756097559</v>
      </c>
      <c r="I398" s="72">
        <v>503.98048780487807</v>
      </c>
      <c r="J398" s="72"/>
      <c r="K398" s="72"/>
      <c r="L398" s="73"/>
      <c r="M398" s="71">
        <v>2013.8731707317074</v>
      </c>
      <c r="N398" s="72">
        <v>1005.9121951219512</v>
      </c>
      <c r="O398" s="72">
        <v>1007.9609756097561</v>
      </c>
      <c r="P398" s="72"/>
      <c r="Q398" s="72"/>
      <c r="R398" s="73"/>
      <c r="S398" s="71">
        <v>505.8</v>
      </c>
      <c r="T398" s="72">
        <v>498</v>
      </c>
      <c r="U398" s="72">
        <v>510</v>
      </c>
      <c r="V398" s="72">
        <v>607</v>
      </c>
      <c r="W398" s="72">
        <v>398</v>
      </c>
      <c r="X398" s="73">
        <v>516</v>
      </c>
      <c r="Y398" s="71">
        <v>492.8</v>
      </c>
      <c r="Z398" s="72">
        <v>468</v>
      </c>
      <c r="AA398" s="72">
        <v>504</v>
      </c>
      <c r="AB398" s="72">
        <v>504</v>
      </c>
      <c r="AC398" s="72">
        <v>498</v>
      </c>
      <c r="AD398" s="73">
        <v>490</v>
      </c>
      <c r="AE398" s="71"/>
      <c r="AF398" s="72"/>
      <c r="AG398" s="72"/>
      <c r="AH398" s="72"/>
      <c r="AI398" s="72"/>
      <c r="AJ398" s="73"/>
      <c r="AK398" s="71"/>
      <c r="AL398" s="72"/>
      <c r="AM398" s="72"/>
      <c r="AN398" s="72"/>
      <c r="AO398" s="72"/>
      <c r="AP398" s="73"/>
      <c r="AQ398" s="71"/>
      <c r="AR398" s="72"/>
      <c r="AS398" s="72"/>
      <c r="AT398" s="72"/>
      <c r="AU398" s="72"/>
      <c r="AV398" s="73"/>
      <c r="AW398" s="75">
        <v>-0.82791562914805716</v>
      </c>
      <c r="AX398" s="76">
        <v>-4.0654581391518452</v>
      </c>
      <c r="AY398" s="76">
        <v>0.70147561790894208</v>
      </c>
      <c r="AZ398" s="76">
        <v>10.334654251969265</v>
      </c>
      <c r="BA398" s="76">
        <v>-11.017236534865471</v>
      </c>
      <c r="BB398" s="77">
        <v>-9.3013341601189126E-2</v>
      </c>
      <c r="BC398" s="65"/>
      <c r="BD398" s="78"/>
      <c r="BE398" s="78"/>
      <c r="BF398" s="78"/>
      <c r="BG398" s="78"/>
      <c r="BH398" s="70"/>
      <c r="BI398" s="65"/>
      <c r="BJ398" s="78"/>
      <c r="BK398" s="78"/>
      <c r="BL398" s="78"/>
      <c r="BM398" s="78"/>
      <c r="BN398" s="70"/>
      <c r="BO398" s="65"/>
      <c r="BP398" s="78"/>
      <c r="BQ398" s="78"/>
      <c r="BR398" s="78"/>
      <c r="BS398" s="78"/>
      <c r="BT398" s="70"/>
      <c r="BU398" s="65"/>
      <c r="BV398" s="78"/>
      <c r="BW398" s="78"/>
      <c r="BX398" s="78"/>
      <c r="BY398" s="78"/>
      <c r="BZ398" s="70"/>
      <c r="CA398" s="80"/>
      <c r="CB398" s="78"/>
      <c r="CC398" s="78"/>
      <c r="CD398" s="78"/>
      <c r="CE398" s="78"/>
      <c r="CF398" s="70"/>
    </row>
    <row r="399" spans="1:84" ht="12" customHeight="1">
      <c r="A399" s="2"/>
      <c r="B399" s="64">
        <v>387</v>
      </c>
      <c r="C399" s="65">
        <v>10</v>
      </c>
      <c r="D399" s="66" t="s">
        <v>20</v>
      </c>
      <c r="E399" s="69" t="s">
        <v>79</v>
      </c>
      <c r="F399" s="70"/>
      <c r="G399" s="71">
        <v>1006.9365853658537</v>
      </c>
      <c r="H399" s="72">
        <v>502.95609756097559</v>
      </c>
      <c r="I399" s="72">
        <v>503.98048780487807</v>
      </c>
      <c r="J399" s="72"/>
      <c r="K399" s="72"/>
      <c r="L399" s="73"/>
      <c r="M399" s="71">
        <v>2013.8731707317074</v>
      </c>
      <c r="N399" s="72">
        <v>1005.9121951219512</v>
      </c>
      <c r="O399" s="72">
        <v>1007.9609756097561</v>
      </c>
      <c r="P399" s="72"/>
      <c r="Q399" s="72"/>
      <c r="R399" s="73"/>
      <c r="S399" s="71">
        <v>505.8</v>
      </c>
      <c r="T399" s="72">
        <v>498</v>
      </c>
      <c r="U399" s="72">
        <v>510</v>
      </c>
      <c r="V399" s="72">
        <v>607</v>
      </c>
      <c r="W399" s="72">
        <v>398</v>
      </c>
      <c r="X399" s="73">
        <v>516</v>
      </c>
      <c r="Y399" s="71">
        <v>492.8</v>
      </c>
      <c r="Z399" s="72">
        <v>468</v>
      </c>
      <c r="AA399" s="72">
        <v>504</v>
      </c>
      <c r="AB399" s="72">
        <v>504</v>
      </c>
      <c r="AC399" s="72">
        <v>498</v>
      </c>
      <c r="AD399" s="73">
        <v>490</v>
      </c>
      <c r="AE399" s="71"/>
      <c r="AF399" s="72"/>
      <c r="AG399" s="72"/>
      <c r="AH399" s="72"/>
      <c r="AI399" s="72"/>
      <c r="AJ399" s="73"/>
      <c r="AK399" s="71"/>
      <c r="AL399" s="72"/>
      <c r="AM399" s="72"/>
      <c r="AN399" s="72"/>
      <c r="AO399" s="72"/>
      <c r="AP399" s="73"/>
      <c r="AQ399" s="71"/>
      <c r="AR399" s="72"/>
      <c r="AS399" s="72"/>
      <c r="AT399" s="72"/>
      <c r="AU399" s="72"/>
      <c r="AV399" s="73"/>
      <c r="AW399" s="75">
        <v>-0.82791562914805716</v>
      </c>
      <c r="AX399" s="76">
        <v>-4.0654581391518452</v>
      </c>
      <c r="AY399" s="76">
        <v>0.70147561790894208</v>
      </c>
      <c r="AZ399" s="76">
        <v>10.334654251969265</v>
      </c>
      <c r="BA399" s="76">
        <v>-11.017236534865471</v>
      </c>
      <c r="BB399" s="77">
        <v>-9.3013341601189126E-2</v>
      </c>
      <c r="BC399" s="65"/>
      <c r="BD399" s="78"/>
      <c r="BE399" s="78"/>
      <c r="BF399" s="78"/>
      <c r="BG399" s="78"/>
      <c r="BH399" s="70"/>
      <c r="BI399" s="65"/>
      <c r="BJ399" s="78"/>
      <c r="BK399" s="78"/>
      <c r="BL399" s="78"/>
      <c r="BM399" s="78"/>
      <c r="BN399" s="70"/>
      <c r="BO399" s="65"/>
      <c r="BP399" s="78"/>
      <c r="BQ399" s="78"/>
      <c r="BR399" s="78"/>
      <c r="BS399" s="78"/>
      <c r="BT399" s="70"/>
      <c r="BU399" s="65"/>
      <c r="BV399" s="78"/>
      <c r="BW399" s="78"/>
      <c r="BX399" s="78"/>
      <c r="BY399" s="78"/>
      <c r="BZ399" s="70"/>
      <c r="CA399" s="80"/>
      <c r="CB399" s="78"/>
      <c r="CC399" s="78"/>
      <c r="CD399" s="78"/>
      <c r="CE399" s="78"/>
      <c r="CF399" s="70"/>
    </row>
    <row r="400" spans="1:84" ht="12" customHeight="1">
      <c r="A400" s="2"/>
      <c r="B400" s="64">
        <v>388</v>
      </c>
      <c r="C400" s="65">
        <v>10</v>
      </c>
      <c r="D400" s="66" t="s">
        <v>20</v>
      </c>
      <c r="E400" s="69" t="s">
        <v>136</v>
      </c>
      <c r="F400" s="70"/>
      <c r="G400" s="71">
        <v>1006.9365853658537</v>
      </c>
      <c r="H400" s="72">
        <v>502.95609756097559</v>
      </c>
      <c r="I400" s="72">
        <v>503.98048780487807</v>
      </c>
      <c r="J400" s="72"/>
      <c r="K400" s="72"/>
      <c r="L400" s="73"/>
      <c r="M400" s="71">
        <v>2013.8731707317074</v>
      </c>
      <c r="N400" s="72">
        <v>1005.9121951219512</v>
      </c>
      <c r="O400" s="72">
        <v>1007.9609756097561</v>
      </c>
      <c r="P400" s="72"/>
      <c r="Q400" s="72"/>
      <c r="R400" s="73"/>
      <c r="S400" s="71">
        <v>505.8</v>
      </c>
      <c r="T400" s="72">
        <v>498</v>
      </c>
      <c r="U400" s="72">
        <v>510</v>
      </c>
      <c r="V400" s="72">
        <v>607</v>
      </c>
      <c r="W400" s="72">
        <v>398</v>
      </c>
      <c r="X400" s="73">
        <v>516</v>
      </c>
      <c r="Y400" s="71">
        <v>492.8</v>
      </c>
      <c r="Z400" s="72">
        <v>468</v>
      </c>
      <c r="AA400" s="72">
        <v>504</v>
      </c>
      <c r="AB400" s="72">
        <v>504</v>
      </c>
      <c r="AC400" s="72">
        <v>498</v>
      </c>
      <c r="AD400" s="73">
        <v>490</v>
      </c>
      <c r="AE400" s="71"/>
      <c r="AF400" s="72"/>
      <c r="AG400" s="72"/>
      <c r="AH400" s="72"/>
      <c r="AI400" s="72"/>
      <c r="AJ400" s="73"/>
      <c r="AK400" s="71"/>
      <c r="AL400" s="72"/>
      <c r="AM400" s="72"/>
      <c r="AN400" s="72"/>
      <c r="AO400" s="72"/>
      <c r="AP400" s="73"/>
      <c r="AQ400" s="71"/>
      <c r="AR400" s="72"/>
      <c r="AS400" s="72"/>
      <c r="AT400" s="72"/>
      <c r="AU400" s="72"/>
      <c r="AV400" s="73"/>
      <c r="AW400" s="75">
        <v>-0.82791562914805716</v>
      </c>
      <c r="AX400" s="76">
        <v>-4.0654581391518452</v>
      </c>
      <c r="AY400" s="76">
        <v>0.70147561790894208</v>
      </c>
      <c r="AZ400" s="76">
        <v>10.334654251969265</v>
      </c>
      <c r="BA400" s="76">
        <v>-11.017236534865471</v>
      </c>
      <c r="BB400" s="77">
        <v>-9.3013341601189126E-2</v>
      </c>
      <c r="BC400" s="65"/>
      <c r="BD400" s="78"/>
      <c r="BE400" s="78"/>
      <c r="BF400" s="78"/>
      <c r="BG400" s="78"/>
      <c r="BH400" s="70"/>
      <c r="BI400" s="65"/>
      <c r="BJ400" s="78"/>
      <c r="BK400" s="78"/>
      <c r="BL400" s="78"/>
      <c r="BM400" s="78"/>
      <c r="BN400" s="70"/>
      <c r="BO400" s="65"/>
      <c r="BP400" s="78"/>
      <c r="BQ400" s="78"/>
      <c r="BR400" s="78"/>
      <c r="BS400" s="78"/>
      <c r="BT400" s="70"/>
      <c r="BU400" s="65"/>
      <c r="BV400" s="78"/>
      <c r="BW400" s="78"/>
      <c r="BX400" s="78"/>
      <c r="BY400" s="78"/>
      <c r="BZ400" s="70"/>
      <c r="CA400" s="80"/>
      <c r="CB400" s="78"/>
      <c r="CC400" s="78"/>
      <c r="CD400" s="78"/>
      <c r="CE400" s="78"/>
      <c r="CF400" s="70"/>
    </row>
    <row r="401" spans="1:84" ht="12" customHeight="1">
      <c r="A401" s="2"/>
      <c r="B401" s="64">
        <v>389</v>
      </c>
      <c r="C401" s="65">
        <v>10</v>
      </c>
      <c r="D401" s="66" t="s">
        <v>20</v>
      </c>
      <c r="E401" s="69" t="s">
        <v>89</v>
      </c>
      <c r="F401" s="70"/>
      <c r="G401" s="71">
        <v>1258.4146341463415</v>
      </c>
      <c r="H401" s="72">
        <v>754.43414634146336</v>
      </c>
      <c r="I401" s="72">
        <v>503.98048780487807</v>
      </c>
      <c r="J401" s="72"/>
      <c r="K401" s="72"/>
      <c r="L401" s="73"/>
      <c r="M401" s="71">
        <v>2516.8292682926831</v>
      </c>
      <c r="N401" s="72">
        <v>1508.8682926829267</v>
      </c>
      <c r="O401" s="72">
        <v>1007.9609756097561</v>
      </c>
      <c r="P401" s="72"/>
      <c r="Q401" s="72"/>
      <c r="R401" s="73"/>
      <c r="S401" s="71">
        <v>761.2</v>
      </c>
      <c r="T401" s="72">
        <v>732</v>
      </c>
      <c r="U401" s="72">
        <v>767</v>
      </c>
      <c r="V401" s="72">
        <v>767</v>
      </c>
      <c r="W401" s="72">
        <v>794</v>
      </c>
      <c r="X401" s="73">
        <v>746</v>
      </c>
      <c r="Y401" s="71">
        <v>496.4</v>
      </c>
      <c r="Z401" s="72">
        <v>496</v>
      </c>
      <c r="AA401" s="72">
        <v>493</v>
      </c>
      <c r="AB401" s="72">
        <v>492</v>
      </c>
      <c r="AC401" s="72">
        <v>489</v>
      </c>
      <c r="AD401" s="73">
        <v>512</v>
      </c>
      <c r="AE401" s="71"/>
      <c r="AF401" s="72"/>
      <c r="AG401" s="72"/>
      <c r="AH401" s="72"/>
      <c r="AI401" s="72"/>
      <c r="AJ401" s="73"/>
      <c r="AK401" s="71"/>
      <c r="AL401" s="72"/>
      <c r="AM401" s="72"/>
      <c r="AN401" s="72"/>
      <c r="AO401" s="72"/>
      <c r="AP401" s="73"/>
      <c r="AQ401" s="71"/>
      <c r="AR401" s="72"/>
      <c r="AS401" s="72"/>
      <c r="AT401" s="72"/>
      <c r="AU401" s="72"/>
      <c r="AV401" s="73"/>
      <c r="AW401" s="75">
        <v>-6.4734954937506473E-2</v>
      </c>
      <c r="AX401" s="76">
        <v>-2.4169008624866817</v>
      </c>
      <c r="AY401" s="76">
        <v>0.12598119972864197</v>
      </c>
      <c r="AZ401" s="76">
        <v>4.6516135284413451E-2</v>
      </c>
      <c r="BA401" s="76">
        <v>1.9536776819459201</v>
      </c>
      <c r="BB401" s="77">
        <v>-3.2948929159803964E-2</v>
      </c>
      <c r="BC401" s="65"/>
      <c r="BD401" s="78"/>
      <c r="BE401" s="78"/>
      <c r="BF401" s="78"/>
      <c r="BG401" s="78"/>
      <c r="BH401" s="70"/>
      <c r="BI401" s="65"/>
      <c r="BJ401" s="78"/>
      <c r="BK401" s="78"/>
      <c r="BL401" s="78"/>
      <c r="BM401" s="78"/>
      <c r="BN401" s="70"/>
      <c r="BO401" s="65"/>
      <c r="BP401" s="78"/>
      <c r="BQ401" s="78"/>
      <c r="BR401" s="78"/>
      <c r="BS401" s="78"/>
      <c r="BT401" s="70"/>
      <c r="BU401" s="65"/>
      <c r="BV401" s="78"/>
      <c r="BW401" s="78"/>
      <c r="BX401" s="78"/>
      <c r="BY401" s="78"/>
      <c r="BZ401" s="70"/>
      <c r="CA401" s="80"/>
      <c r="CB401" s="78"/>
      <c r="CC401" s="78"/>
      <c r="CD401" s="78"/>
      <c r="CE401" s="78"/>
      <c r="CF401" s="70"/>
    </row>
    <row r="402" spans="1:84" ht="12" customHeight="1">
      <c r="A402" s="2"/>
      <c r="B402" s="64">
        <v>390</v>
      </c>
      <c r="C402" s="65">
        <v>10</v>
      </c>
      <c r="D402" s="66" t="s">
        <v>20</v>
      </c>
      <c r="E402" s="69" t="s">
        <v>144</v>
      </c>
      <c r="F402" s="70"/>
      <c r="G402" s="71">
        <v>1510.9170731707318</v>
      </c>
      <c r="H402" s="72">
        <v>502.95609756097559</v>
      </c>
      <c r="I402" s="72">
        <v>1007.9609756097561</v>
      </c>
      <c r="J402" s="72"/>
      <c r="K402" s="72"/>
      <c r="L402" s="73"/>
      <c r="M402" s="71">
        <v>3021.8341463414636</v>
      </c>
      <c r="N402" s="72">
        <v>1005.9121951219512</v>
      </c>
      <c r="O402" s="72">
        <v>2015.9219512195123</v>
      </c>
      <c r="P402" s="72"/>
      <c r="Q402" s="72"/>
      <c r="R402" s="73"/>
      <c r="S402" s="71">
        <v>512</v>
      </c>
      <c r="T402" s="72">
        <v>463</v>
      </c>
      <c r="U402" s="72">
        <v>575</v>
      </c>
      <c r="V402" s="72">
        <v>512</v>
      </c>
      <c r="W402" s="72">
        <v>509</v>
      </c>
      <c r="X402" s="73">
        <v>501</v>
      </c>
      <c r="Y402" s="71">
        <v>1018.4</v>
      </c>
      <c r="Z402" s="72">
        <v>1036</v>
      </c>
      <c r="AA402" s="72">
        <v>983</v>
      </c>
      <c r="AB402" s="72">
        <v>996</v>
      </c>
      <c r="AC402" s="72">
        <v>1043</v>
      </c>
      <c r="AD402" s="73">
        <v>1034</v>
      </c>
      <c r="AE402" s="71"/>
      <c r="AF402" s="72"/>
      <c r="AG402" s="72"/>
      <c r="AH402" s="72"/>
      <c r="AI402" s="72"/>
      <c r="AJ402" s="73"/>
      <c r="AK402" s="71"/>
      <c r="AL402" s="72"/>
      <c r="AM402" s="72"/>
      <c r="AN402" s="72"/>
      <c r="AO402" s="72"/>
      <c r="AP402" s="73"/>
      <c r="AQ402" s="71"/>
      <c r="AR402" s="72"/>
      <c r="AS402" s="72"/>
      <c r="AT402" s="72"/>
      <c r="AU402" s="72"/>
      <c r="AV402" s="73"/>
      <c r="AW402" s="75">
        <v>1.2894769127456129</v>
      </c>
      <c r="AX402" s="76">
        <v>-0.78873112114109523</v>
      </c>
      <c r="AY402" s="76">
        <v>3.1161820635504878</v>
      </c>
      <c r="AZ402" s="76">
        <v>-0.19306639805255488</v>
      </c>
      <c r="BA402" s="76">
        <v>2.7190722481581053</v>
      </c>
      <c r="BB402" s="77">
        <v>1.5939277712130773</v>
      </c>
      <c r="BC402" s="65"/>
      <c r="BD402" s="78"/>
      <c r="BE402" s="78"/>
      <c r="BF402" s="78"/>
      <c r="BG402" s="78"/>
      <c r="BH402" s="70"/>
      <c r="BI402" s="65"/>
      <c r="BJ402" s="78"/>
      <c r="BK402" s="78"/>
      <c r="BL402" s="78"/>
      <c r="BM402" s="78"/>
      <c r="BN402" s="70"/>
      <c r="BO402" s="65"/>
      <c r="BP402" s="78"/>
      <c r="BQ402" s="78"/>
      <c r="BR402" s="78"/>
      <c r="BS402" s="78"/>
      <c r="BT402" s="70"/>
      <c r="BU402" s="65"/>
      <c r="BV402" s="78"/>
      <c r="BW402" s="78"/>
      <c r="BX402" s="78"/>
      <c r="BY402" s="78"/>
      <c r="BZ402" s="70"/>
      <c r="CA402" s="80"/>
      <c r="CB402" s="78"/>
      <c r="CC402" s="78"/>
      <c r="CD402" s="78"/>
      <c r="CE402" s="78"/>
      <c r="CF402" s="70"/>
    </row>
    <row r="403" spans="1:84" ht="12" customHeight="1">
      <c r="A403" s="2"/>
      <c r="B403" s="64">
        <v>391</v>
      </c>
      <c r="C403" s="65">
        <v>10</v>
      </c>
      <c r="D403" s="66" t="s">
        <v>20</v>
      </c>
      <c r="E403" s="69" t="s">
        <v>92</v>
      </c>
      <c r="F403" s="70"/>
      <c r="G403" s="71">
        <v>1510.9170731707318</v>
      </c>
      <c r="H403" s="72">
        <v>502.95609756097559</v>
      </c>
      <c r="I403" s="72">
        <v>1007.9609756097561</v>
      </c>
      <c r="J403" s="72"/>
      <c r="K403" s="72"/>
      <c r="L403" s="73"/>
      <c r="M403" s="71">
        <v>3021.8341463414636</v>
      </c>
      <c r="N403" s="72">
        <v>1005.9121951219512</v>
      </c>
      <c r="O403" s="72">
        <v>2015.9219512195123</v>
      </c>
      <c r="P403" s="72"/>
      <c r="Q403" s="72"/>
      <c r="R403" s="73"/>
      <c r="S403" s="71">
        <v>502</v>
      </c>
      <c r="T403" s="72">
        <v>493</v>
      </c>
      <c r="U403" s="72">
        <v>502</v>
      </c>
      <c r="V403" s="72">
        <v>514</v>
      </c>
      <c r="W403" s="72">
        <v>499</v>
      </c>
      <c r="X403" s="73">
        <v>502</v>
      </c>
      <c r="Y403" s="71">
        <v>1030</v>
      </c>
      <c r="Z403" s="72">
        <v>1044</v>
      </c>
      <c r="AA403" s="72">
        <v>1068</v>
      </c>
      <c r="AB403" s="72">
        <v>1046</v>
      </c>
      <c r="AC403" s="72">
        <v>996</v>
      </c>
      <c r="AD403" s="73">
        <v>996</v>
      </c>
      <c r="AE403" s="71"/>
      <c r="AF403" s="72"/>
      <c r="AG403" s="72"/>
      <c r="AH403" s="72"/>
      <c r="AI403" s="72"/>
      <c r="AJ403" s="73"/>
      <c r="AK403" s="71"/>
      <c r="AL403" s="72"/>
      <c r="AM403" s="72"/>
      <c r="AN403" s="72"/>
      <c r="AO403" s="72"/>
      <c r="AP403" s="73"/>
      <c r="AQ403" s="71"/>
      <c r="AR403" s="72"/>
      <c r="AS403" s="72"/>
      <c r="AT403" s="72"/>
      <c r="AU403" s="72"/>
      <c r="AV403" s="73"/>
      <c r="AW403" s="75">
        <v>1.3953728635168972</v>
      </c>
      <c r="AX403" s="76">
        <v>1.7262977096772048</v>
      </c>
      <c r="AY403" s="76">
        <v>3.9104016943352082</v>
      </c>
      <c r="AZ403" s="76">
        <v>3.248552002014593</v>
      </c>
      <c r="BA403" s="76">
        <v>-1.0534709980693391</v>
      </c>
      <c r="BB403" s="77">
        <v>-0.85491609037315897</v>
      </c>
      <c r="BC403" s="65"/>
      <c r="BD403" s="78"/>
      <c r="BE403" s="78"/>
      <c r="BF403" s="78"/>
      <c r="BG403" s="78"/>
      <c r="BH403" s="70"/>
      <c r="BI403" s="65"/>
      <c r="BJ403" s="78"/>
      <c r="BK403" s="78"/>
      <c r="BL403" s="78"/>
      <c r="BM403" s="78"/>
      <c r="BN403" s="70"/>
      <c r="BO403" s="65"/>
      <c r="BP403" s="78"/>
      <c r="BQ403" s="78"/>
      <c r="BR403" s="78"/>
      <c r="BS403" s="78"/>
      <c r="BT403" s="70"/>
      <c r="BU403" s="65"/>
      <c r="BV403" s="78"/>
      <c r="BW403" s="78"/>
      <c r="BX403" s="78"/>
      <c r="BY403" s="78"/>
      <c r="BZ403" s="70"/>
      <c r="CA403" s="80"/>
      <c r="CB403" s="78"/>
      <c r="CC403" s="78"/>
      <c r="CD403" s="78"/>
      <c r="CE403" s="78"/>
      <c r="CF403" s="70"/>
    </row>
    <row r="404" spans="1:84" ht="12" customHeight="1">
      <c r="A404" s="2"/>
      <c r="B404" s="64">
        <v>392</v>
      </c>
      <c r="C404" s="65">
        <v>10</v>
      </c>
      <c r="D404" s="66" t="s">
        <v>20</v>
      </c>
      <c r="E404" s="69" t="s">
        <v>138</v>
      </c>
      <c r="F404" s="70"/>
      <c r="G404" s="71">
        <v>1510.9170731707318</v>
      </c>
      <c r="H404" s="72">
        <v>502.95609756097559</v>
      </c>
      <c r="I404" s="72">
        <v>1007.9609756097561</v>
      </c>
      <c r="J404" s="72"/>
      <c r="K404" s="72"/>
      <c r="L404" s="73"/>
      <c r="M404" s="71">
        <v>3021.8341463414636</v>
      </c>
      <c r="N404" s="72">
        <v>1005.9121951219512</v>
      </c>
      <c r="O404" s="72">
        <v>2015.9219512195123</v>
      </c>
      <c r="P404" s="72"/>
      <c r="Q404" s="72"/>
      <c r="R404" s="73"/>
      <c r="S404" s="71">
        <v>512</v>
      </c>
      <c r="T404" s="72">
        <v>463</v>
      </c>
      <c r="U404" s="72">
        <v>575</v>
      </c>
      <c r="V404" s="72">
        <v>512</v>
      </c>
      <c r="W404" s="72">
        <v>509</v>
      </c>
      <c r="X404" s="73">
        <v>501</v>
      </c>
      <c r="Y404" s="71">
        <v>1018.4</v>
      </c>
      <c r="Z404" s="72">
        <v>1036</v>
      </c>
      <c r="AA404" s="72">
        <v>983</v>
      </c>
      <c r="AB404" s="72">
        <v>996</v>
      </c>
      <c r="AC404" s="72">
        <v>1043</v>
      </c>
      <c r="AD404" s="73">
        <v>1034</v>
      </c>
      <c r="AE404" s="71"/>
      <c r="AF404" s="72"/>
      <c r="AG404" s="72"/>
      <c r="AH404" s="72"/>
      <c r="AI404" s="72"/>
      <c r="AJ404" s="73"/>
      <c r="AK404" s="71"/>
      <c r="AL404" s="72"/>
      <c r="AM404" s="72"/>
      <c r="AN404" s="72"/>
      <c r="AO404" s="72"/>
      <c r="AP404" s="73"/>
      <c r="AQ404" s="71"/>
      <c r="AR404" s="72"/>
      <c r="AS404" s="72"/>
      <c r="AT404" s="72"/>
      <c r="AU404" s="72"/>
      <c r="AV404" s="73"/>
      <c r="AW404" s="75">
        <v>1.2894769127456129</v>
      </c>
      <c r="AX404" s="76">
        <v>-0.78873112114109523</v>
      </c>
      <c r="AY404" s="76">
        <v>3.1161820635504878</v>
      </c>
      <c r="AZ404" s="76">
        <v>-0.19306639805255488</v>
      </c>
      <c r="BA404" s="76">
        <v>2.7190722481581053</v>
      </c>
      <c r="BB404" s="77">
        <v>1.5939277712130773</v>
      </c>
      <c r="BC404" s="65"/>
      <c r="BD404" s="78"/>
      <c r="BE404" s="78"/>
      <c r="BF404" s="78"/>
      <c r="BG404" s="78"/>
      <c r="BH404" s="70"/>
      <c r="BI404" s="65"/>
      <c r="BJ404" s="78"/>
      <c r="BK404" s="78"/>
      <c r="BL404" s="78"/>
      <c r="BM404" s="78"/>
      <c r="BN404" s="70"/>
      <c r="BO404" s="65"/>
      <c r="BP404" s="78"/>
      <c r="BQ404" s="78"/>
      <c r="BR404" s="78"/>
      <c r="BS404" s="78"/>
      <c r="BT404" s="70"/>
      <c r="BU404" s="65"/>
      <c r="BV404" s="78"/>
      <c r="BW404" s="78"/>
      <c r="BX404" s="78"/>
      <c r="BY404" s="78"/>
      <c r="BZ404" s="70"/>
      <c r="CA404" s="80"/>
      <c r="CB404" s="78"/>
      <c r="CC404" s="78"/>
      <c r="CD404" s="78"/>
      <c r="CE404" s="78"/>
      <c r="CF404" s="70"/>
    </row>
    <row r="405" spans="1:84" ht="12" customHeight="1">
      <c r="A405" s="2"/>
      <c r="B405" s="64">
        <v>393</v>
      </c>
      <c r="C405" s="65">
        <v>10</v>
      </c>
      <c r="D405" s="66" t="s">
        <v>20</v>
      </c>
      <c r="E405" s="69" t="s">
        <v>139</v>
      </c>
      <c r="F405" s="70"/>
      <c r="G405" s="71">
        <v>1510.9170731707318</v>
      </c>
      <c r="H405" s="72">
        <v>502.95609756097559</v>
      </c>
      <c r="I405" s="72">
        <v>1007.9609756097561</v>
      </c>
      <c r="J405" s="72"/>
      <c r="K405" s="72"/>
      <c r="L405" s="73"/>
      <c r="M405" s="71">
        <v>3021.8341463414636</v>
      </c>
      <c r="N405" s="72">
        <v>1005.9121951219512</v>
      </c>
      <c r="O405" s="72">
        <v>2015.9219512195123</v>
      </c>
      <c r="P405" s="72"/>
      <c r="Q405" s="72"/>
      <c r="R405" s="73"/>
      <c r="S405" s="71">
        <v>502</v>
      </c>
      <c r="T405" s="72">
        <v>493</v>
      </c>
      <c r="U405" s="72">
        <v>502</v>
      </c>
      <c r="V405" s="72">
        <v>514</v>
      </c>
      <c r="W405" s="72">
        <v>499</v>
      </c>
      <c r="X405" s="73">
        <v>502</v>
      </c>
      <c r="Y405" s="71">
        <v>1030</v>
      </c>
      <c r="Z405" s="72">
        <v>1044</v>
      </c>
      <c r="AA405" s="72">
        <v>1068</v>
      </c>
      <c r="AB405" s="72">
        <v>1046</v>
      </c>
      <c r="AC405" s="72">
        <v>996</v>
      </c>
      <c r="AD405" s="73">
        <v>996</v>
      </c>
      <c r="AE405" s="71"/>
      <c r="AF405" s="72"/>
      <c r="AG405" s="72"/>
      <c r="AH405" s="72"/>
      <c r="AI405" s="72"/>
      <c r="AJ405" s="73"/>
      <c r="AK405" s="71"/>
      <c r="AL405" s="72"/>
      <c r="AM405" s="72"/>
      <c r="AN405" s="72"/>
      <c r="AO405" s="72"/>
      <c r="AP405" s="73"/>
      <c r="AQ405" s="71"/>
      <c r="AR405" s="72"/>
      <c r="AS405" s="72"/>
      <c r="AT405" s="72"/>
      <c r="AU405" s="72"/>
      <c r="AV405" s="73"/>
      <c r="AW405" s="75">
        <v>1.3953728635168972</v>
      </c>
      <c r="AX405" s="76">
        <v>1.7262977096772048</v>
      </c>
      <c r="AY405" s="76">
        <v>3.9104016943352082</v>
      </c>
      <c r="AZ405" s="76">
        <v>3.248552002014593</v>
      </c>
      <c r="BA405" s="76">
        <v>-1.0534709980693391</v>
      </c>
      <c r="BB405" s="77">
        <v>-0.85491609037315897</v>
      </c>
      <c r="BC405" s="65"/>
      <c r="BD405" s="78"/>
      <c r="BE405" s="78"/>
      <c r="BF405" s="78"/>
      <c r="BG405" s="78"/>
      <c r="BH405" s="70"/>
      <c r="BI405" s="65"/>
      <c r="BJ405" s="78"/>
      <c r="BK405" s="78"/>
      <c r="BL405" s="78"/>
      <c r="BM405" s="78"/>
      <c r="BN405" s="70"/>
      <c r="BO405" s="65"/>
      <c r="BP405" s="78"/>
      <c r="BQ405" s="78"/>
      <c r="BR405" s="78"/>
      <c r="BS405" s="78"/>
      <c r="BT405" s="70"/>
      <c r="BU405" s="65"/>
      <c r="BV405" s="78"/>
      <c r="BW405" s="78"/>
      <c r="BX405" s="78"/>
      <c r="BY405" s="78"/>
      <c r="BZ405" s="70"/>
      <c r="CA405" s="80"/>
      <c r="CB405" s="78"/>
      <c r="CC405" s="78"/>
      <c r="CD405" s="78"/>
      <c r="CE405" s="78"/>
      <c r="CF405" s="70"/>
    </row>
    <row r="406" spans="1:84" ht="12" customHeight="1">
      <c r="A406" s="2"/>
      <c r="B406" s="64">
        <v>394</v>
      </c>
      <c r="C406" s="65">
        <v>10</v>
      </c>
      <c r="D406" s="66" t="s">
        <v>20</v>
      </c>
      <c r="E406" s="69" t="s">
        <v>140</v>
      </c>
      <c r="F406" s="70"/>
      <c r="G406" s="71">
        <v>1762.3951219512196</v>
      </c>
      <c r="H406" s="72">
        <v>754.43414634146336</v>
      </c>
      <c r="I406" s="72">
        <v>1007.9609756097561</v>
      </c>
      <c r="J406" s="72"/>
      <c r="K406" s="72"/>
      <c r="L406" s="73"/>
      <c r="M406" s="71">
        <v>3524.7902439024392</v>
      </c>
      <c r="N406" s="72">
        <v>1508.8682926829267</v>
      </c>
      <c r="O406" s="72">
        <v>2015.9219512195123</v>
      </c>
      <c r="P406" s="72"/>
      <c r="Q406" s="72"/>
      <c r="R406" s="73"/>
      <c r="S406" s="71">
        <v>755</v>
      </c>
      <c r="T406" s="72">
        <v>750</v>
      </c>
      <c r="U406" s="72">
        <v>740</v>
      </c>
      <c r="V406" s="72">
        <v>771</v>
      </c>
      <c r="W406" s="72">
        <v>760</v>
      </c>
      <c r="X406" s="73">
        <v>754</v>
      </c>
      <c r="Y406" s="71">
        <v>995.4</v>
      </c>
      <c r="Z406" s="72">
        <v>993</v>
      </c>
      <c r="AA406" s="72">
        <v>997</v>
      </c>
      <c r="AB406" s="72">
        <v>1006</v>
      </c>
      <c r="AC406" s="72">
        <v>1006</v>
      </c>
      <c r="AD406" s="73">
        <v>975</v>
      </c>
      <c r="AE406" s="71"/>
      <c r="AF406" s="72"/>
      <c r="AG406" s="72"/>
      <c r="AH406" s="72"/>
      <c r="AI406" s="72"/>
      <c r="AJ406" s="73"/>
      <c r="AK406" s="71"/>
      <c r="AL406" s="72"/>
      <c r="AM406" s="72"/>
      <c r="AN406" s="72"/>
      <c r="AO406" s="72"/>
      <c r="AP406" s="73"/>
      <c r="AQ406" s="71"/>
      <c r="AR406" s="72"/>
      <c r="AS406" s="72"/>
      <c r="AT406" s="72"/>
      <c r="AU406" s="72"/>
      <c r="AV406" s="73"/>
      <c r="AW406" s="75">
        <v>-0.68061479527583568</v>
      </c>
      <c r="AX406" s="76">
        <v>-1.1004979365663692</v>
      </c>
      <c r="AY406" s="76">
        <v>-1.4409437268019465</v>
      </c>
      <c r="AZ406" s="76">
        <v>0.82869487476853188</v>
      </c>
      <c r="BA406" s="76">
        <v>0.20454425933664755</v>
      </c>
      <c r="BB406" s="77">
        <v>-1.8948714471160422</v>
      </c>
      <c r="BC406" s="65"/>
      <c r="BD406" s="78"/>
      <c r="BE406" s="78"/>
      <c r="BF406" s="78"/>
      <c r="BG406" s="78"/>
      <c r="BH406" s="70"/>
      <c r="BI406" s="65"/>
      <c r="BJ406" s="78"/>
      <c r="BK406" s="78"/>
      <c r="BL406" s="78"/>
      <c r="BM406" s="78"/>
      <c r="BN406" s="70"/>
      <c r="BO406" s="65"/>
      <c r="BP406" s="78"/>
      <c r="BQ406" s="78"/>
      <c r="BR406" s="78"/>
      <c r="BS406" s="78"/>
      <c r="BT406" s="70"/>
      <c r="BU406" s="65"/>
      <c r="BV406" s="78"/>
      <c r="BW406" s="78"/>
      <c r="BX406" s="78"/>
      <c r="BY406" s="78"/>
      <c r="BZ406" s="70"/>
      <c r="CA406" s="80"/>
      <c r="CB406" s="78"/>
      <c r="CC406" s="78"/>
      <c r="CD406" s="78"/>
      <c r="CE406" s="78"/>
      <c r="CF406" s="70"/>
    </row>
    <row r="407" spans="1:84" ht="12" customHeight="1">
      <c r="A407" s="2"/>
      <c r="B407" s="64">
        <v>395</v>
      </c>
      <c r="C407" s="65">
        <v>10</v>
      </c>
      <c r="D407" s="66" t="s">
        <v>20</v>
      </c>
      <c r="E407" s="69" t="s">
        <v>95</v>
      </c>
      <c r="F407" s="70"/>
      <c r="G407" s="71">
        <v>1762.3951219512196</v>
      </c>
      <c r="H407" s="72">
        <v>754.43414634146336</v>
      </c>
      <c r="I407" s="72">
        <v>1007.9609756097561</v>
      </c>
      <c r="J407" s="72"/>
      <c r="K407" s="72"/>
      <c r="L407" s="73"/>
      <c r="M407" s="71">
        <v>3524.7902439024392</v>
      </c>
      <c r="N407" s="72">
        <v>1508.8682926829267</v>
      </c>
      <c r="O407" s="72">
        <v>2015.9219512195123</v>
      </c>
      <c r="P407" s="72"/>
      <c r="Q407" s="72"/>
      <c r="R407" s="73"/>
      <c r="S407" s="71">
        <v>769</v>
      </c>
      <c r="T407" s="72">
        <v>768</v>
      </c>
      <c r="U407" s="72">
        <v>767</v>
      </c>
      <c r="V407" s="72">
        <v>766</v>
      </c>
      <c r="W407" s="72">
        <v>776</v>
      </c>
      <c r="X407" s="73">
        <v>768</v>
      </c>
      <c r="Y407" s="71">
        <v>1018.8</v>
      </c>
      <c r="Z407" s="72">
        <v>1016</v>
      </c>
      <c r="AA407" s="72">
        <v>944</v>
      </c>
      <c r="AB407" s="72">
        <v>1074</v>
      </c>
      <c r="AC407" s="72">
        <v>1038</v>
      </c>
      <c r="AD407" s="73">
        <v>1022</v>
      </c>
      <c r="AE407" s="71"/>
      <c r="AF407" s="72"/>
      <c r="AG407" s="72"/>
      <c r="AH407" s="72"/>
      <c r="AI407" s="72"/>
      <c r="AJ407" s="73"/>
      <c r="AK407" s="71"/>
      <c r="AL407" s="72"/>
      <c r="AM407" s="72"/>
      <c r="AN407" s="72"/>
      <c r="AO407" s="72"/>
      <c r="AP407" s="73"/>
      <c r="AQ407" s="71"/>
      <c r="AR407" s="72"/>
      <c r="AS407" s="72"/>
      <c r="AT407" s="72"/>
      <c r="AU407" s="72"/>
      <c r="AV407" s="73"/>
      <c r="AW407" s="75">
        <v>1.4414972971925621</v>
      </c>
      <c r="AX407" s="76">
        <v>1.2258816300433573</v>
      </c>
      <c r="AY407" s="76">
        <v>-2.916208817822763</v>
      </c>
      <c r="AZ407" s="76">
        <v>4.403375672242027</v>
      </c>
      <c r="BA407" s="76">
        <v>2.9281105812212216</v>
      </c>
      <c r="BB407" s="77">
        <v>1.5663274202789346</v>
      </c>
      <c r="BC407" s="65"/>
      <c r="BD407" s="78"/>
      <c r="BE407" s="78"/>
      <c r="BF407" s="78"/>
      <c r="BG407" s="78"/>
      <c r="BH407" s="70"/>
      <c r="BI407" s="65"/>
      <c r="BJ407" s="78"/>
      <c r="BK407" s="78"/>
      <c r="BL407" s="78"/>
      <c r="BM407" s="78"/>
      <c r="BN407" s="70"/>
      <c r="BO407" s="65"/>
      <c r="BP407" s="78"/>
      <c r="BQ407" s="78"/>
      <c r="BR407" s="78"/>
      <c r="BS407" s="78"/>
      <c r="BT407" s="70"/>
      <c r="BU407" s="65"/>
      <c r="BV407" s="78"/>
      <c r="BW407" s="78"/>
      <c r="BX407" s="78"/>
      <c r="BY407" s="78"/>
      <c r="BZ407" s="70"/>
      <c r="CA407" s="80"/>
      <c r="CB407" s="78"/>
      <c r="CC407" s="78"/>
      <c r="CD407" s="78"/>
      <c r="CE407" s="78"/>
      <c r="CF407" s="70"/>
    </row>
    <row r="408" spans="1:84" ht="12" customHeight="1">
      <c r="A408" s="2"/>
      <c r="B408" s="64">
        <v>396</v>
      </c>
      <c r="C408" s="65">
        <v>10</v>
      </c>
      <c r="D408" s="66" t="s">
        <v>20</v>
      </c>
      <c r="E408" s="69" t="s">
        <v>150</v>
      </c>
      <c r="F408" s="70"/>
      <c r="G408" s="71">
        <v>1510.9170731707318</v>
      </c>
      <c r="H408" s="72">
        <v>502.95609756097559</v>
      </c>
      <c r="I408" s="72">
        <v>1007.9609756097561</v>
      </c>
      <c r="J408" s="72"/>
      <c r="K408" s="72"/>
      <c r="L408" s="73"/>
      <c r="M408" s="71">
        <v>3021.8341463414636</v>
      </c>
      <c r="N408" s="72">
        <v>1005.9121951219512</v>
      </c>
      <c r="O408" s="72">
        <v>2015.9219512195123</v>
      </c>
      <c r="P408" s="72"/>
      <c r="Q408" s="72"/>
      <c r="R408" s="73"/>
      <c r="S408" s="71">
        <v>512</v>
      </c>
      <c r="T408" s="72">
        <v>463</v>
      </c>
      <c r="U408" s="72">
        <v>575</v>
      </c>
      <c r="V408" s="72">
        <v>512</v>
      </c>
      <c r="W408" s="72">
        <v>509</v>
      </c>
      <c r="X408" s="73">
        <v>501</v>
      </c>
      <c r="Y408" s="71">
        <v>1018.4</v>
      </c>
      <c r="Z408" s="72">
        <v>1036</v>
      </c>
      <c r="AA408" s="72">
        <v>983</v>
      </c>
      <c r="AB408" s="72">
        <v>996</v>
      </c>
      <c r="AC408" s="72">
        <v>1043</v>
      </c>
      <c r="AD408" s="73">
        <v>1034</v>
      </c>
      <c r="AE408" s="71"/>
      <c r="AF408" s="72"/>
      <c r="AG408" s="72"/>
      <c r="AH408" s="72"/>
      <c r="AI408" s="72"/>
      <c r="AJ408" s="73"/>
      <c r="AK408" s="71"/>
      <c r="AL408" s="72"/>
      <c r="AM408" s="72"/>
      <c r="AN408" s="72"/>
      <c r="AO408" s="72"/>
      <c r="AP408" s="73"/>
      <c r="AQ408" s="71"/>
      <c r="AR408" s="72"/>
      <c r="AS408" s="72"/>
      <c r="AT408" s="72"/>
      <c r="AU408" s="72"/>
      <c r="AV408" s="73"/>
      <c r="AW408" s="75">
        <v>1.2894769127456129</v>
      </c>
      <c r="AX408" s="76">
        <v>-0.78873112114109523</v>
      </c>
      <c r="AY408" s="76">
        <v>3.1161820635504878</v>
      </c>
      <c r="AZ408" s="76">
        <v>-0.19306639805255488</v>
      </c>
      <c r="BA408" s="76">
        <v>2.7190722481581053</v>
      </c>
      <c r="BB408" s="77">
        <v>1.5939277712130773</v>
      </c>
      <c r="BC408" s="65"/>
      <c r="BD408" s="78"/>
      <c r="BE408" s="78"/>
      <c r="BF408" s="78"/>
      <c r="BG408" s="78"/>
      <c r="BH408" s="70"/>
      <c r="BI408" s="65"/>
      <c r="BJ408" s="78"/>
      <c r="BK408" s="78"/>
      <c r="BL408" s="78"/>
      <c r="BM408" s="78"/>
      <c r="BN408" s="70"/>
      <c r="BO408" s="65"/>
      <c r="BP408" s="78"/>
      <c r="BQ408" s="78"/>
      <c r="BR408" s="78"/>
      <c r="BS408" s="78"/>
      <c r="BT408" s="70"/>
      <c r="BU408" s="65"/>
      <c r="BV408" s="78"/>
      <c r="BW408" s="78"/>
      <c r="BX408" s="78"/>
      <c r="BY408" s="78"/>
      <c r="BZ408" s="70"/>
      <c r="CA408" s="80"/>
      <c r="CB408" s="78"/>
      <c r="CC408" s="78"/>
      <c r="CD408" s="78"/>
      <c r="CE408" s="78"/>
      <c r="CF408" s="70"/>
    </row>
    <row r="409" spans="1:84" ht="12" customHeight="1">
      <c r="A409" s="2"/>
      <c r="B409" s="64">
        <v>397</v>
      </c>
      <c r="C409" s="65">
        <v>10</v>
      </c>
      <c r="D409" s="66" t="s">
        <v>20</v>
      </c>
      <c r="E409" s="69" t="s">
        <v>151</v>
      </c>
      <c r="F409" s="70"/>
      <c r="G409" s="71">
        <v>1510.9170731707318</v>
      </c>
      <c r="H409" s="72">
        <v>502.95609756097559</v>
      </c>
      <c r="I409" s="72">
        <v>1007.9609756097561</v>
      </c>
      <c r="J409" s="72"/>
      <c r="K409" s="72"/>
      <c r="L409" s="73"/>
      <c r="M409" s="71">
        <v>3021.8341463414636</v>
      </c>
      <c r="N409" s="72">
        <v>1005.9121951219512</v>
      </c>
      <c r="O409" s="72">
        <v>2015.9219512195123</v>
      </c>
      <c r="P409" s="72"/>
      <c r="Q409" s="72"/>
      <c r="R409" s="73"/>
      <c r="S409" s="71">
        <v>502</v>
      </c>
      <c r="T409" s="72">
        <v>493</v>
      </c>
      <c r="U409" s="72">
        <v>502</v>
      </c>
      <c r="V409" s="72">
        <v>514</v>
      </c>
      <c r="W409" s="72">
        <v>499</v>
      </c>
      <c r="X409" s="73">
        <v>502</v>
      </c>
      <c r="Y409" s="71">
        <v>1030</v>
      </c>
      <c r="Z409" s="72">
        <v>1044</v>
      </c>
      <c r="AA409" s="72">
        <v>1068</v>
      </c>
      <c r="AB409" s="72">
        <v>1046</v>
      </c>
      <c r="AC409" s="72">
        <v>996</v>
      </c>
      <c r="AD409" s="73">
        <v>996</v>
      </c>
      <c r="AE409" s="71"/>
      <c r="AF409" s="72"/>
      <c r="AG409" s="72"/>
      <c r="AH409" s="72"/>
      <c r="AI409" s="72"/>
      <c r="AJ409" s="73"/>
      <c r="AK409" s="71"/>
      <c r="AL409" s="72"/>
      <c r="AM409" s="72"/>
      <c r="AN409" s="72"/>
      <c r="AO409" s="72"/>
      <c r="AP409" s="73"/>
      <c r="AQ409" s="71"/>
      <c r="AR409" s="72"/>
      <c r="AS409" s="72"/>
      <c r="AT409" s="72"/>
      <c r="AU409" s="72"/>
      <c r="AV409" s="73"/>
      <c r="AW409" s="75">
        <v>1.3953728635168972</v>
      </c>
      <c r="AX409" s="76">
        <v>1.7262977096772048</v>
      </c>
      <c r="AY409" s="76">
        <v>3.9104016943352082</v>
      </c>
      <c r="AZ409" s="76">
        <v>3.248552002014593</v>
      </c>
      <c r="BA409" s="76">
        <v>-1.0534709980693391</v>
      </c>
      <c r="BB409" s="77">
        <v>-0.85491609037315897</v>
      </c>
      <c r="BC409" s="65"/>
      <c r="BD409" s="78"/>
      <c r="BE409" s="78"/>
      <c r="BF409" s="78"/>
      <c r="BG409" s="78"/>
      <c r="BH409" s="70"/>
      <c r="BI409" s="65"/>
      <c r="BJ409" s="78"/>
      <c r="BK409" s="78"/>
      <c r="BL409" s="78"/>
      <c r="BM409" s="78"/>
      <c r="BN409" s="70"/>
      <c r="BO409" s="65"/>
      <c r="BP409" s="78"/>
      <c r="BQ409" s="78"/>
      <c r="BR409" s="78"/>
      <c r="BS409" s="78"/>
      <c r="BT409" s="70"/>
      <c r="BU409" s="65"/>
      <c r="BV409" s="78"/>
      <c r="BW409" s="78"/>
      <c r="BX409" s="78"/>
      <c r="BY409" s="78"/>
      <c r="BZ409" s="70"/>
      <c r="CA409" s="80"/>
      <c r="CB409" s="78"/>
      <c r="CC409" s="78"/>
      <c r="CD409" s="78"/>
      <c r="CE409" s="78"/>
      <c r="CF409" s="70"/>
    </row>
    <row r="410" spans="1:84" ht="12" customHeight="1">
      <c r="A410" s="2"/>
      <c r="B410" s="64">
        <v>398</v>
      </c>
      <c r="C410" s="65">
        <v>10</v>
      </c>
      <c r="D410" s="66" t="s">
        <v>20</v>
      </c>
      <c r="E410" s="69" t="s">
        <v>163</v>
      </c>
      <c r="F410" s="70"/>
      <c r="G410" s="71">
        <v>1006.9365853658537</v>
      </c>
      <c r="H410" s="72">
        <v>502.95609756097559</v>
      </c>
      <c r="I410" s="72">
        <v>503.98048780487807</v>
      </c>
      <c r="J410" s="72"/>
      <c r="K410" s="72"/>
      <c r="L410" s="73"/>
      <c r="M410" s="71">
        <v>2013.8731707317074</v>
      </c>
      <c r="N410" s="72">
        <v>1005.9121951219512</v>
      </c>
      <c r="O410" s="72">
        <v>1007.9609756097561</v>
      </c>
      <c r="P410" s="72"/>
      <c r="Q410" s="72"/>
      <c r="R410" s="73"/>
      <c r="S410" s="71">
        <v>505.8</v>
      </c>
      <c r="T410" s="72">
        <v>498</v>
      </c>
      <c r="U410" s="72">
        <v>510</v>
      </c>
      <c r="V410" s="72">
        <v>607</v>
      </c>
      <c r="W410" s="72">
        <v>398</v>
      </c>
      <c r="X410" s="73">
        <v>516</v>
      </c>
      <c r="Y410" s="71">
        <v>492.8</v>
      </c>
      <c r="Z410" s="72">
        <v>468</v>
      </c>
      <c r="AA410" s="72">
        <v>504</v>
      </c>
      <c r="AB410" s="72">
        <v>504</v>
      </c>
      <c r="AC410" s="72">
        <v>498</v>
      </c>
      <c r="AD410" s="73">
        <v>490</v>
      </c>
      <c r="AE410" s="71"/>
      <c r="AF410" s="72"/>
      <c r="AG410" s="72"/>
      <c r="AH410" s="72"/>
      <c r="AI410" s="72"/>
      <c r="AJ410" s="73"/>
      <c r="AK410" s="71"/>
      <c r="AL410" s="72"/>
      <c r="AM410" s="72"/>
      <c r="AN410" s="72"/>
      <c r="AO410" s="72"/>
      <c r="AP410" s="73"/>
      <c r="AQ410" s="71"/>
      <c r="AR410" s="72"/>
      <c r="AS410" s="72"/>
      <c r="AT410" s="72"/>
      <c r="AU410" s="72"/>
      <c r="AV410" s="73"/>
      <c r="AW410" s="75">
        <v>-0.82791562914805716</v>
      </c>
      <c r="AX410" s="76">
        <v>-4.0654581391518452</v>
      </c>
      <c r="AY410" s="76">
        <v>0.70147561790894208</v>
      </c>
      <c r="AZ410" s="76">
        <v>10.334654251969265</v>
      </c>
      <c r="BA410" s="76">
        <v>-11.017236534865471</v>
      </c>
      <c r="BB410" s="77">
        <v>-9.3013341601189126E-2</v>
      </c>
      <c r="BC410" s="65"/>
      <c r="BD410" s="78"/>
      <c r="BE410" s="78"/>
      <c r="BF410" s="78"/>
      <c r="BG410" s="78"/>
      <c r="BH410" s="70"/>
      <c r="BI410" s="65"/>
      <c r="BJ410" s="78"/>
      <c r="BK410" s="78"/>
      <c r="BL410" s="78"/>
      <c r="BM410" s="78"/>
      <c r="BN410" s="70"/>
      <c r="BO410" s="65"/>
      <c r="BP410" s="78"/>
      <c r="BQ410" s="78"/>
      <c r="BR410" s="78"/>
      <c r="BS410" s="78"/>
      <c r="BT410" s="70"/>
      <c r="BU410" s="65"/>
      <c r="BV410" s="78"/>
      <c r="BW410" s="78"/>
      <c r="BX410" s="78"/>
      <c r="BY410" s="78"/>
      <c r="BZ410" s="70"/>
      <c r="CA410" s="80"/>
      <c r="CB410" s="78"/>
      <c r="CC410" s="78"/>
      <c r="CD410" s="78"/>
      <c r="CE410" s="78"/>
      <c r="CF410" s="70"/>
    </row>
    <row r="411" spans="1:84" ht="12" customHeight="1">
      <c r="A411" s="2"/>
      <c r="B411" s="64">
        <v>399</v>
      </c>
      <c r="C411" s="65">
        <v>10</v>
      </c>
      <c r="D411" s="66" t="s">
        <v>20</v>
      </c>
      <c r="E411" s="69" t="s">
        <v>164</v>
      </c>
      <c r="F411" s="70"/>
      <c r="G411" s="71">
        <v>1510.9170731707318</v>
      </c>
      <c r="H411" s="72">
        <v>502.95609756097559</v>
      </c>
      <c r="I411" s="72">
        <v>1007.9609756097561</v>
      </c>
      <c r="J411" s="72"/>
      <c r="K411" s="72"/>
      <c r="L411" s="73"/>
      <c r="M411" s="71">
        <v>3021.8341463414636</v>
      </c>
      <c r="N411" s="72">
        <v>1005.9121951219512</v>
      </c>
      <c r="O411" s="72">
        <v>2015.9219512195123</v>
      </c>
      <c r="P411" s="72"/>
      <c r="Q411" s="72"/>
      <c r="R411" s="73"/>
      <c r="S411" s="71">
        <v>512</v>
      </c>
      <c r="T411" s="72">
        <v>463</v>
      </c>
      <c r="U411" s="72">
        <v>575</v>
      </c>
      <c r="V411" s="72">
        <v>512</v>
      </c>
      <c r="W411" s="72">
        <v>509</v>
      </c>
      <c r="X411" s="73">
        <v>501</v>
      </c>
      <c r="Y411" s="71">
        <v>1018.4</v>
      </c>
      <c r="Z411" s="72">
        <v>1036</v>
      </c>
      <c r="AA411" s="72">
        <v>983</v>
      </c>
      <c r="AB411" s="72">
        <v>996</v>
      </c>
      <c r="AC411" s="72">
        <v>1043</v>
      </c>
      <c r="AD411" s="73">
        <v>1034</v>
      </c>
      <c r="AE411" s="71"/>
      <c r="AF411" s="72"/>
      <c r="AG411" s="72"/>
      <c r="AH411" s="72"/>
      <c r="AI411" s="72"/>
      <c r="AJ411" s="73"/>
      <c r="AK411" s="71"/>
      <c r="AL411" s="72"/>
      <c r="AM411" s="72"/>
      <c r="AN411" s="72"/>
      <c r="AO411" s="72"/>
      <c r="AP411" s="73"/>
      <c r="AQ411" s="71"/>
      <c r="AR411" s="72"/>
      <c r="AS411" s="72"/>
      <c r="AT411" s="72"/>
      <c r="AU411" s="72"/>
      <c r="AV411" s="73"/>
      <c r="AW411" s="75">
        <v>1.2894769127456129</v>
      </c>
      <c r="AX411" s="76">
        <v>-0.78873112114109523</v>
      </c>
      <c r="AY411" s="76">
        <v>3.1161820635504878</v>
      </c>
      <c r="AZ411" s="76">
        <v>-0.19306639805255488</v>
      </c>
      <c r="BA411" s="76">
        <v>2.7190722481581053</v>
      </c>
      <c r="BB411" s="77">
        <v>1.5939277712130773</v>
      </c>
      <c r="BC411" s="65"/>
      <c r="BD411" s="78"/>
      <c r="BE411" s="78"/>
      <c r="BF411" s="78"/>
      <c r="BG411" s="78"/>
      <c r="BH411" s="70"/>
      <c r="BI411" s="65"/>
      <c r="BJ411" s="78"/>
      <c r="BK411" s="78"/>
      <c r="BL411" s="78"/>
      <c r="BM411" s="78"/>
      <c r="BN411" s="70"/>
      <c r="BO411" s="65"/>
      <c r="BP411" s="78"/>
      <c r="BQ411" s="78"/>
      <c r="BR411" s="78"/>
      <c r="BS411" s="78"/>
      <c r="BT411" s="70"/>
      <c r="BU411" s="65"/>
      <c r="BV411" s="78"/>
      <c r="BW411" s="78"/>
      <c r="BX411" s="78"/>
      <c r="BY411" s="78"/>
      <c r="BZ411" s="70"/>
      <c r="CA411" s="80"/>
      <c r="CB411" s="78"/>
      <c r="CC411" s="78"/>
      <c r="CD411" s="78"/>
      <c r="CE411" s="78"/>
      <c r="CF411" s="70"/>
    </row>
    <row r="412" spans="1:84" ht="12" customHeight="1">
      <c r="A412" s="2"/>
      <c r="B412" s="64">
        <v>400</v>
      </c>
      <c r="C412" s="65">
        <v>10</v>
      </c>
      <c r="D412" s="66" t="s">
        <v>20</v>
      </c>
      <c r="E412" s="69" t="s">
        <v>165</v>
      </c>
      <c r="F412" s="70"/>
      <c r="G412" s="71">
        <v>1510.9170731707318</v>
      </c>
      <c r="H412" s="72">
        <v>502.95609756097559</v>
      </c>
      <c r="I412" s="72">
        <v>1007.9609756097561</v>
      </c>
      <c r="J412" s="72"/>
      <c r="K412" s="72"/>
      <c r="L412" s="73"/>
      <c r="M412" s="71">
        <v>3021.8341463414636</v>
      </c>
      <c r="N412" s="72">
        <v>1005.9121951219512</v>
      </c>
      <c r="O412" s="72">
        <v>2015.9219512195123</v>
      </c>
      <c r="P412" s="72"/>
      <c r="Q412" s="72"/>
      <c r="R412" s="73"/>
      <c r="S412" s="71">
        <v>502</v>
      </c>
      <c r="T412" s="72">
        <v>493</v>
      </c>
      <c r="U412" s="72">
        <v>502</v>
      </c>
      <c r="V412" s="72">
        <v>514</v>
      </c>
      <c r="W412" s="72">
        <v>499</v>
      </c>
      <c r="X412" s="73">
        <v>502</v>
      </c>
      <c r="Y412" s="71">
        <v>1030</v>
      </c>
      <c r="Z412" s="72">
        <v>1044</v>
      </c>
      <c r="AA412" s="72">
        <v>1068</v>
      </c>
      <c r="AB412" s="72">
        <v>1046</v>
      </c>
      <c r="AC412" s="72">
        <v>996</v>
      </c>
      <c r="AD412" s="73">
        <v>996</v>
      </c>
      <c r="AE412" s="71"/>
      <c r="AF412" s="72"/>
      <c r="AG412" s="72"/>
      <c r="AH412" s="72"/>
      <c r="AI412" s="72"/>
      <c r="AJ412" s="73"/>
      <c r="AK412" s="71"/>
      <c r="AL412" s="72"/>
      <c r="AM412" s="72"/>
      <c r="AN412" s="72"/>
      <c r="AO412" s="72"/>
      <c r="AP412" s="73"/>
      <c r="AQ412" s="71"/>
      <c r="AR412" s="72"/>
      <c r="AS412" s="72"/>
      <c r="AT412" s="72"/>
      <c r="AU412" s="72"/>
      <c r="AV412" s="73"/>
      <c r="AW412" s="75">
        <v>1.3953728635168972</v>
      </c>
      <c r="AX412" s="76">
        <v>1.7262977096772048</v>
      </c>
      <c r="AY412" s="76">
        <v>3.9104016943352082</v>
      </c>
      <c r="AZ412" s="76">
        <v>3.248552002014593</v>
      </c>
      <c r="BA412" s="76">
        <v>-1.0534709980693391</v>
      </c>
      <c r="BB412" s="77">
        <v>-0.85491609037315897</v>
      </c>
      <c r="BC412" s="65"/>
      <c r="BD412" s="78"/>
      <c r="BE412" s="78"/>
      <c r="BF412" s="78"/>
      <c r="BG412" s="78"/>
      <c r="BH412" s="70"/>
      <c r="BI412" s="65"/>
      <c r="BJ412" s="78"/>
      <c r="BK412" s="78"/>
      <c r="BL412" s="78"/>
      <c r="BM412" s="78"/>
      <c r="BN412" s="70"/>
      <c r="BO412" s="65"/>
      <c r="BP412" s="78"/>
      <c r="BQ412" s="78"/>
      <c r="BR412" s="78"/>
      <c r="BS412" s="78"/>
      <c r="BT412" s="70"/>
      <c r="BU412" s="65"/>
      <c r="BV412" s="78"/>
      <c r="BW412" s="78"/>
      <c r="BX412" s="78"/>
      <c r="BY412" s="78"/>
      <c r="BZ412" s="70"/>
      <c r="CA412" s="80"/>
      <c r="CB412" s="78"/>
      <c r="CC412" s="78"/>
      <c r="CD412" s="78"/>
      <c r="CE412" s="78"/>
      <c r="CF412" s="70"/>
    </row>
    <row r="413" spans="1:84" ht="12" customHeight="1">
      <c r="A413" s="2"/>
      <c r="B413" s="64">
        <v>401</v>
      </c>
      <c r="C413" s="65">
        <v>10</v>
      </c>
      <c r="D413" s="66" t="s">
        <v>20</v>
      </c>
      <c r="E413" s="69" t="s">
        <v>152</v>
      </c>
      <c r="F413" s="70"/>
      <c r="G413" s="71">
        <v>1258.4146341463415</v>
      </c>
      <c r="H413" s="72">
        <v>754.43414634146336</v>
      </c>
      <c r="I413" s="72">
        <v>503.98048780487807</v>
      </c>
      <c r="J413" s="72"/>
      <c r="K413" s="72"/>
      <c r="L413" s="73"/>
      <c r="M413" s="71">
        <v>2516.8292682926831</v>
      </c>
      <c r="N413" s="72">
        <v>1508.8682926829267</v>
      </c>
      <c r="O413" s="72">
        <v>1007.9609756097561</v>
      </c>
      <c r="P413" s="72"/>
      <c r="Q413" s="72"/>
      <c r="R413" s="73"/>
      <c r="S413" s="71">
        <v>761.2</v>
      </c>
      <c r="T413" s="72">
        <v>732</v>
      </c>
      <c r="U413" s="72">
        <v>767</v>
      </c>
      <c r="V413" s="72">
        <v>767</v>
      </c>
      <c r="W413" s="72">
        <v>794</v>
      </c>
      <c r="X413" s="73">
        <v>746</v>
      </c>
      <c r="Y413" s="71">
        <v>496.4</v>
      </c>
      <c r="Z413" s="72">
        <v>496</v>
      </c>
      <c r="AA413" s="72">
        <v>493</v>
      </c>
      <c r="AB413" s="72">
        <v>492</v>
      </c>
      <c r="AC413" s="72">
        <v>489</v>
      </c>
      <c r="AD413" s="73">
        <v>512</v>
      </c>
      <c r="AE413" s="71"/>
      <c r="AF413" s="72"/>
      <c r="AG413" s="72"/>
      <c r="AH413" s="72"/>
      <c r="AI413" s="72"/>
      <c r="AJ413" s="73"/>
      <c r="AK413" s="71"/>
      <c r="AL413" s="72"/>
      <c r="AM413" s="72"/>
      <c r="AN413" s="72"/>
      <c r="AO413" s="72"/>
      <c r="AP413" s="73"/>
      <c r="AQ413" s="71"/>
      <c r="AR413" s="72"/>
      <c r="AS413" s="72"/>
      <c r="AT413" s="72"/>
      <c r="AU413" s="72"/>
      <c r="AV413" s="73"/>
      <c r="AW413" s="75">
        <v>-6.4734954937506473E-2</v>
      </c>
      <c r="AX413" s="76">
        <v>-2.4169008624866817</v>
      </c>
      <c r="AY413" s="76">
        <v>0.12598119972864197</v>
      </c>
      <c r="AZ413" s="76">
        <v>4.6516135284413451E-2</v>
      </c>
      <c r="BA413" s="76">
        <v>1.9536776819459201</v>
      </c>
      <c r="BB413" s="77">
        <v>-3.2948929159803964E-2</v>
      </c>
      <c r="BC413" s="65"/>
      <c r="BD413" s="78"/>
      <c r="BE413" s="78"/>
      <c r="BF413" s="78"/>
      <c r="BG413" s="78"/>
      <c r="BH413" s="70"/>
      <c r="BI413" s="65"/>
      <c r="BJ413" s="78"/>
      <c r="BK413" s="78"/>
      <c r="BL413" s="78"/>
      <c r="BM413" s="78"/>
      <c r="BN413" s="70"/>
      <c r="BO413" s="65"/>
      <c r="BP413" s="78"/>
      <c r="BQ413" s="78"/>
      <c r="BR413" s="78"/>
      <c r="BS413" s="78"/>
      <c r="BT413" s="70"/>
      <c r="BU413" s="65"/>
      <c r="BV413" s="78"/>
      <c r="BW413" s="78"/>
      <c r="BX413" s="78"/>
      <c r="BY413" s="78"/>
      <c r="BZ413" s="70"/>
      <c r="CA413" s="80"/>
      <c r="CB413" s="78"/>
      <c r="CC413" s="78"/>
      <c r="CD413" s="78"/>
      <c r="CE413" s="78"/>
      <c r="CF413" s="70"/>
    </row>
    <row r="414" spans="1:84" ht="12" customHeight="1">
      <c r="A414" s="2"/>
      <c r="B414" s="64">
        <v>402</v>
      </c>
      <c r="C414" s="65">
        <v>10</v>
      </c>
      <c r="D414" s="66" t="s">
        <v>20</v>
      </c>
      <c r="E414" s="69" t="s">
        <v>153</v>
      </c>
      <c r="F414" s="70"/>
      <c r="G414" s="71">
        <v>1762.3951219512196</v>
      </c>
      <c r="H414" s="72">
        <v>754.43414634146336</v>
      </c>
      <c r="I414" s="72">
        <v>1007.9609756097561</v>
      </c>
      <c r="J414" s="72"/>
      <c r="K414" s="72"/>
      <c r="L414" s="73"/>
      <c r="M414" s="71">
        <v>3524.7902439024392</v>
      </c>
      <c r="N414" s="72">
        <v>1508.8682926829267</v>
      </c>
      <c r="O414" s="72">
        <v>2015.9219512195123</v>
      </c>
      <c r="P414" s="72"/>
      <c r="Q414" s="72"/>
      <c r="R414" s="73"/>
      <c r="S414" s="71">
        <v>755</v>
      </c>
      <c r="T414" s="72">
        <v>750</v>
      </c>
      <c r="U414" s="72">
        <v>740</v>
      </c>
      <c r="V414" s="72">
        <v>771</v>
      </c>
      <c r="W414" s="72">
        <v>760</v>
      </c>
      <c r="X414" s="73">
        <v>754</v>
      </c>
      <c r="Y414" s="71">
        <v>995.4</v>
      </c>
      <c r="Z414" s="72">
        <v>993</v>
      </c>
      <c r="AA414" s="72">
        <v>997</v>
      </c>
      <c r="AB414" s="72">
        <v>1006</v>
      </c>
      <c r="AC414" s="72">
        <v>1006</v>
      </c>
      <c r="AD414" s="73">
        <v>975</v>
      </c>
      <c r="AE414" s="71"/>
      <c r="AF414" s="72"/>
      <c r="AG414" s="72"/>
      <c r="AH414" s="72"/>
      <c r="AI414" s="72"/>
      <c r="AJ414" s="73"/>
      <c r="AK414" s="71"/>
      <c r="AL414" s="72"/>
      <c r="AM414" s="72"/>
      <c r="AN414" s="72"/>
      <c r="AO414" s="72"/>
      <c r="AP414" s="73"/>
      <c r="AQ414" s="71"/>
      <c r="AR414" s="72"/>
      <c r="AS414" s="72"/>
      <c r="AT414" s="72"/>
      <c r="AU414" s="72"/>
      <c r="AV414" s="73"/>
      <c r="AW414" s="75">
        <v>-0.68061479527583568</v>
      </c>
      <c r="AX414" s="76">
        <v>-1.1004979365663692</v>
      </c>
      <c r="AY414" s="76">
        <v>-1.4409437268019465</v>
      </c>
      <c r="AZ414" s="76">
        <v>0.82869487476853188</v>
      </c>
      <c r="BA414" s="76">
        <v>0.20454425933664755</v>
      </c>
      <c r="BB414" s="77">
        <v>-1.8948714471160422</v>
      </c>
      <c r="BC414" s="65"/>
      <c r="BD414" s="78"/>
      <c r="BE414" s="78"/>
      <c r="BF414" s="78"/>
      <c r="BG414" s="78"/>
      <c r="BH414" s="70"/>
      <c r="BI414" s="65"/>
      <c r="BJ414" s="78"/>
      <c r="BK414" s="78"/>
      <c r="BL414" s="78"/>
      <c r="BM414" s="78"/>
      <c r="BN414" s="70"/>
      <c r="BO414" s="65"/>
      <c r="BP414" s="78"/>
      <c r="BQ414" s="78"/>
      <c r="BR414" s="78"/>
      <c r="BS414" s="78"/>
      <c r="BT414" s="70"/>
      <c r="BU414" s="65"/>
      <c r="BV414" s="78"/>
      <c r="BW414" s="78"/>
      <c r="BX414" s="78"/>
      <c r="BY414" s="78"/>
      <c r="BZ414" s="70"/>
      <c r="CA414" s="80"/>
      <c r="CB414" s="78"/>
      <c r="CC414" s="78"/>
      <c r="CD414" s="78"/>
      <c r="CE414" s="78"/>
      <c r="CF414" s="70"/>
    </row>
    <row r="415" spans="1:84" ht="12" customHeight="1">
      <c r="A415" s="2"/>
      <c r="B415" s="64">
        <v>403</v>
      </c>
      <c r="C415" s="65">
        <v>10</v>
      </c>
      <c r="D415" s="66" t="s">
        <v>20</v>
      </c>
      <c r="E415" s="69" t="s">
        <v>154</v>
      </c>
      <c r="F415" s="70"/>
      <c r="G415" s="71">
        <v>1762.3951219512196</v>
      </c>
      <c r="H415" s="72">
        <v>754.43414634146336</v>
      </c>
      <c r="I415" s="72">
        <v>1007.9609756097561</v>
      </c>
      <c r="J415" s="72"/>
      <c r="K415" s="72"/>
      <c r="L415" s="73"/>
      <c r="M415" s="71">
        <v>3524.7902439024392</v>
      </c>
      <c r="N415" s="72">
        <v>1508.8682926829267</v>
      </c>
      <c r="O415" s="72">
        <v>2015.9219512195123</v>
      </c>
      <c r="P415" s="72"/>
      <c r="Q415" s="72"/>
      <c r="R415" s="73"/>
      <c r="S415" s="71">
        <v>769</v>
      </c>
      <c r="T415" s="72">
        <v>768</v>
      </c>
      <c r="U415" s="72">
        <v>767</v>
      </c>
      <c r="V415" s="72">
        <v>766</v>
      </c>
      <c r="W415" s="72">
        <v>776</v>
      </c>
      <c r="X415" s="73">
        <v>768</v>
      </c>
      <c r="Y415" s="71">
        <v>1018.8</v>
      </c>
      <c r="Z415" s="72">
        <v>1016</v>
      </c>
      <c r="AA415" s="72">
        <v>944</v>
      </c>
      <c r="AB415" s="72">
        <v>1074</v>
      </c>
      <c r="AC415" s="72">
        <v>1038</v>
      </c>
      <c r="AD415" s="73">
        <v>1022</v>
      </c>
      <c r="AE415" s="71"/>
      <c r="AF415" s="72"/>
      <c r="AG415" s="72"/>
      <c r="AH415" s="72"/>
      <c r="AI415" s="72"/>
      <c r="AJ415" s="73"/>
      <c r="AK415" s="71"/>
      <c r="AL415" s="72"/>
      <c r="AM415" s="72"/>
      <c r="AN415" s="72"/>
      <c r="AO415" s="72"/>
      <c r="AP415" s="73"/>
      <c r="AQ415" s="71"/>
      <c r="AR415" s="72"/>
      <c r="AS415" s="72"/>
      <c r="AT415" s="72"/>
      <c r="AU415" s="72"/>
      <c r="AV415" s="73"/>
      <c r="AW415" s="75">
        <v>1.4414972971925621</v>
      </c>
      <c r="AX415" s="76">
        <v>1.2258816300433573</v>
      </c>
      <c r="AY415" s="76">
        <v>-2.916208817822763</v>
      </c>
      <c r="AZ415" s="76">
        <v>4.403375672242027</v>
      </c>
      <c r="BA415" s="76">
        <v>2.9281105812212216</v>
      </c>
      <c r="BB415" s="77">
        <v>1.5663274202789346</v>
      </c>
      <c r="BC415" s="65"/>
      <c r="BD415" s="78"/>
      <c r="BE415" s="78"/>
      <c r="BF415" s="78"/>
      <c r="BG415" s="78"/>
      <c r="BH415" s="70"/>
      <c r="BI415" s="65"/>
      <c r="BJ415" s="78"/>
      <c r="BK415" s="78"/>
      <c r="BL415" s="78"/>
      <c r="BM415" s="78"/>
      <c r="BN415" s="70"/>
      <c r="BO415" s="65"/>
      <c r="BP415" s="78"/>
      <c r="BQ415" s="78"/>
      <c r="BR415" s="78"/>
      <c r="BS415" s="78"/>
      <c r="BT415" s="70"/>
      <c r="BU415" s="65"/>
      <c r="BV415" s="78"/>
      <c r="BW415" s="78"/>
      <c r="BX415" s="78"/>
      <c r="BY415" s="78"/>
      <c r="BZ415" s="70"/>
      <c r="CA415" s="80"/>
      <c r="CB415" s="78"/>
      <c r="CC415" s="78"/>
      <c r="CD415" s="78"/>
      <c r="CE415" s="78"/>
      <c r="CF415" s="70"/>
    </row>
    <row r="416" spans="1:84" ht="12" customHeight="1">
      <c r="A416" s="2"/>
      <c r="B416" s="64">
        <v>404</v>
      </c>
      <c r="C416" s="65">
        <v>10</v>
      </c>
      <c r="D416" s="66" t="s">
        <v>20</v>
      </c>
      <c r="E416" s="69" t="s">
        <v>161</v>
      </c>
      <c r="F416" s="70"/>
      <c r="G416" s="71">
        <v>1510.9170731707318</v>
      </c>
      <c r="H416" s="72">
        <v>502.95609756097559</v>
      </c>
      <c r="I416" s="72">
        <v>1007.9609756097561</v>
      </c>
      <c r="J416" s="72"/>
      <c r="K416" s="72"/>
      <c r="L416" s="73"/>
      <c r="M416" s="71">
        <v>3021.8341463414636</v>
      </c>
      <c r="N416" s="72">
        <v>1005.9121951219512</v>
      </c>
      <c r="O416" s="72">
        <v>2015.9219512195123</v>
      </c>
      <c r="P416" s="72"/>
      <c r="Q416" s="72"/>
      <c r="R416" s="73"/>
      <c r="S416" s="71">
        <v>512</v>
      </c>
      <c r="T416" s="72">
        <v>463</v>
      </c>
      <c r="U416" s="72">
        <v>575</v>
      </c>
      <c r="V416" s="72">
        <v>512</v>
      </c>
      <c r="W416" s="72">
        <v>509</v>
      </c>
      <c r="X416" s="73">
        <v>501</v>
      </c>
      <c r="Y416" s="71">
        <v>1018.4</v>
      </c>
      <c r="Z416" s="72">
        <v>1036</v>
      </c>
      <c r="AA416" s="72">
        <v>983</v>
      </c>
      <c r="AB416" s="72">
        <v>996</v>
      </c>
      <c r="AC416" s="72">
        <v>1043</v>
      </c>
      <c r="AD416" s="73">
        <v>1034</v>
      </c>
      <c r="AE416" s="71"/>
      <c r="AF416" s="72"/>
      <c r="AG416" s="72"/>
      <c r="AH416" s="72"/>
      <c r="AI416" s="72"/>
      <c r="AJ416" s="73"/>
      <c r="AK416" s="71"/>
      <c r="AL416" s="72"/>
      <c r="AM416" s="72"/>
      <c r="AN416" s="72"/>
      <c r="AO416" s="72"/>
      <c r="AP416" s="73"/>
      <c r="AQ416" s="71"/>
      <c r="AR416" s="72"/>
      <c r="AS416" s="72"/>
      <c r="AT416" s="72"/>
      <c r="AU416" s="72"/>
      <c r="AV416" s="73"/>
      <c r="AW416" s="75">
        <v>1.2894769127456129</v>
      </c>
      <c r="AX416" s="76">
        <v>-0.78873112114109523</v>
      </c>
      <c r="AY416" s="76">
        <v>3.1161820635504878</v>
      </c>
      <c r="AZ416" s="76">
        <v>-0.19306639805255488</v>
      </c>
      <c r="BA416" s="76">
        <v>2.7190722481581053</v>
      </c>
      <c r="BB416" s="77">
        <v>1.5939277712130773</v>
      </c>
      <c r="BC416" s="65"/>
      <c r="BD416" s="78"/>
      <c r="BE416" s="78"/>
      <c r="BF416" s="78"/>
      <c r="BG416" s="78"/>
      <c r="BH416" s="70"/>
      <c r="BI416" s="65"/>
      <c r="BJ416" s="78"/>
      <c r="BK416" s="78"/>
      <c r="BL416" s="78"/>
      <c r="BM416" s="78"/>
      <c r="BN416" s="70"/>
      <c r="BO416" s="65"/>
      <c r="BP416" s="78"/>
      <c r="BQ416" s="78"/>
      <c r="BR416" s="78"/>
      <c r="BS416" s="78"/>
      <c r="BT416" s="70"/>
      <c r="BU416" s="65"/>
      <c r="BV416" s="78"/>
      <c r="BW416" s="78"/>
      <c r="BX416" s="78"/>
      <c r="BY416" s="78"/>
      <c r="BZ416" s="70"/>
      <c r="CA416" s="80"/>
      <c r="CB416" s="78"/>
      <c r="CC416" s="78"/>
      <c r="CD416" s="78"/>
      <c r="CE416" s="78"/>
      <c r="CF416" s="70"/>
    </row>
    <row r="417" spans="1:84" ht="12" customHeight="1">
      <c r="A417" s="2"/>
      <c r="B417" s="64">
        <v>405</v>
      </c>
      <c r="C417" s="65">
        <v>10</v>
      </c>
      <c r="D417" s="66" t="s">
        <v>20</v>
      </c>
      <c r="E417" s="69" t="s">
        <v>99</v>
      </c>
      <c r="F417" s="70"/>
      <c r="G417" s="71">
        <v>1510.9170731707318</v>
      </c>
      <c r="H417" s="72">
        <v>502.95609756097559</v>
      </c>
      <c r="I417" s="72">
        <v>1007.9609756097561</v>
      </c>
      <c r="J417" s="72"/>
      <c r="K417" s="72"/>
      <c r="L417" s="73"/>
      <c r="M417" s="71">
        <v>3021.8341463414636</v>
      </c>
      <c r="N417" s="72">
        <v>1005.9121951219512</v>
      </c>
      <c r="O417" s="72">
        <v>2015.9219512195123</v>
      </c>
      <c r="P417" s="72"/>
      <c r="Q417" s="72"/>
      <c r="R417" s="73"/>
      <c r="S417" s="71">
        <v>502</v>
      </c>
      <c r="T417" s="72">
        <v>493</v>
      </c>
      <c r="U417" s="72">
        <v>502</v>
      </c>
      <c r="V417" s="72">
        <v>514</v>
      </c>
      <c r="W417" s="72">
        <v>499</v>
      </c>
      <c r="X417" s="73">
        <v>502</v>
      </c>
      <c r="Y417" s="71">
        <v>1030</v>
      </c>
      <c r="Z417" s="72">
        <v>1044</v>
      </c>
      <c r="AA417" s="72">
        <v>1068</v>
      </c>
      <c r="AB417" s="72">
        <v>1046</v>
      </c>
      <c r="AC417" s="72">
        <v>996</v>
      </c>
      <c r="AD417" s="73">
        <v>996</v>
      </c>
      <c r="AE417" s="71"/>
      <c r="AF417" s="72"/>
      <c r="AG417" s="72"/>
      <c r="AH417" s="72"/>
      <c r="AI417" s="72"/>
      <c r="AJ417" s="73"/>
      <c r="AK417" s="71"/>
      <c r="AL417" s="72"/>
      <c r="AM417" s="72"/>
      <c r="AN417" s="72"/>
      <c r="AO417" s="72"/>
      <c r="AP417" s="73"/>
      <c r="AQ417" s="71"/>
      <c r="AR417" s="72"/>
      <c r="AS417" s="72"/>
      <c r="AT417" s="72"/>
      <c r="AU417" s="72"/>
      <c r="AV417" s="73"/>
      <c r="AW417" s="75">
        <v>1.3953728635168972</v>
      </c>
      <c r="AX417" s="76">
        <v>1.7262977096772048</v>
      </c>
      <c r="AY417" s="76">
        <v>3.9104016943352082</v>
      </c>
      <c r="AZ417" s="76">
        <v>3.248552002014593</v>
      </c>
      <c r="BA417" s="76">
        <v>-1.0534709980693391</v>
      </c>
      <c r="BB417" s="77">
        <v>-0.85491609037315897</v>
      </c>
      <c r="BC417" s="65"/>
      <c r="BD417" s="78"/>
      <c r="BE417" s="78"/>
      <c r="BF417" s="78"/>
      <c r="BG417" s="78"/>
      <c r="BH417" s="70"/>
      <c r="BI417" s="65"/>
      <c r="BJ417" s="78"/>
      <c r="BK417" s="78"/>
      <c r="BL417" s="78"/>
      <c r="BM417" s="78"/>
      <c r="BN417" s="70"/>
      <c r="BO417" s="65"/>
      <c r="BP417" s="78"/>
      <c r="BQ417" s="78"/>
      <c r="BR417" s="78"/>
      <c r="BS417" s="78"/>
      <c r="BT417" s="70"/>
      <c r="BU417" s="65"/>
      <c r="BV417" s="78"/>
      <c r="BW417" s="78"/>
      <c r="BX417" s="78"/>
      <c r="BY417" s="78"/>
      <c r="BZ417" s="70"/>
      <c r="CA417" s="80"/>
      <c r="CB417" s="78"/>
      <c r="CC417" s="78"/>
      <c r="CD417" s="78"/>
      <c r="CE417" s="78"/>
      <c r="CF417" s="70"/>
    </row>
    <row r="418" spans="1:84" ht="12" customHeight="1">
      <c r="A418" s="2"/>
      <c r="B418" s="64">
        <v>406</v>
      </c>
      <c r="C418" s="65">
        <v>10</v>
      </c>
      <c r="D418" s="66" t="s">
        <v>20</v>
      </c>
      <c r="E418" s="69" t="s">
        <v>168</v>
      </c>
      <c r="F418" s="70"/>
      <c r="G418" s="71">
        <v>1006.9365853658537</v>
      </c>
      <c r="H418" s="72">
        <v>502.95609756097559</v>
      </c>
      <c r="I418" s="72">
        <v>503.98048780487807</v>
      </c>
      <c r="J418" s="72"/>
      <c r="K418" s="72"/>
      <c r="L418" s="73"/>
      <c r="M418" s="71">
        <v>2013.8731707317074</v>
      </c>
      <c r="N418" s="72">
        <v>1005.9121951219512</v>
      </c>
      <c r="O418" s="72">
        <v>1007.9609756097561</v>
      </c>
      <c r="P418" s="72"/>
      <c r="Q418" s="72"/>
      <c r="R418" s="73"/>
      <c r="S418" s="71">
        <v>505.8</v>
      </c>
      <c r="T418" s="72">
        <v>498</v>
      </c>
      <c r="U418" s="72">
        <v>510</v>
      </c>
      <c r="V418" s="72">
        <v>607</v>
      </c>
      <c r="W418" s="72">
        <v>398</v>
      </c>
      <c r="X418" s="73">
        <v>516</v>
      </c>
      <c r="Y418" s="71">
        <v>492.8</v>
      </c>
      <c r="Z418" s="72">
        <v>468</v>
      </c>
      <c r="AA418" s="72">
        <v>504</v>
      </c>
      <c r="AB418" s="72">
        <v>504</v>
      </c>
      <c r="AC418" s="72">
        <v>498</v>
      </c>
      <c r="AD418" s="73">
        <v>490</v>
      </c>
      <c r="AE418" s="71"/>
      <c r="AF418" s="72"/>
      <c r="AG418" s="72"/>
      <c r="AH418" s="72"/>
      <c r="AI418" s="72"/>
      <c r="AJ418" s="73"/>
      <c r="AK418" s="71"/>
      <c r="AL418" s="72"/>
      <c r="AM418" s="72"/>
      <c r="AN418" s="72"/>
      <c r="AO418" s="72"/>
      <c r="AP418" s="73"/>
      <c r="AQ418" s="71"/>
      <c r="AR418" s="72"/>
      <c r="AS418" s="72"/>
      <c r="AT418" s="72"/>
      <c r="AU418" s="72"/>
      <c r="AV418" s="73"/>
      <c r="AW418" s="75">
        <v>-0.82791562914805716</v>
      </c>
      <c r="AX418" s="76">
        <v>-4.0654581391518452</v>
      </c>
      <c r="AY418" s="76">
        <v>0.70147561790894208</v>
      </c>
      <c r="AZ418" s="76">
        <v>10.334654251969265</v>
      </c>
      <c r="BA418" s="76">
        <v>-11.017236534865471</v>
      </c>
      <c r="BB418" s="77">
        <v>-9.3013341601189126E-2</v>
      </c>
      <c r="BC418" s="65"/>
      <c r="BD418" s="78"/>
      <c r="BE418" s="78"/>
      <c r="BF418" s="78"/>
      <c r="BG418" s="78"/>
      <c r="BH418" s="70"/>
      <c r="BI418" s="65"/>
      <c r="BJ418" s="78"/>
      <c r="BK418" s="78"/>
      <c r="BL418" s="78"/>
      <c r="BM418" s="78"/>
      <c r="BN418" s="70"/>
      <c r="BO418" s="65"/>
      <c r="BP418" s="78"/>
      <c r="BQ418" s="78"/>
      <c r="BR418" s="78"/>
      <c r="BS418" s="78"/>
      <c r="BT418" s="70"/>
      <c r="BU418" s="65"/>
      <c r="BV418" s="78"/>
      <c r="BW418" s="78"/>
      <c r="BX418" s="78"/>
      <c r="BY418" s="78"/>
      <c r="BZ418" s="70"/>
      <c r="CA418" s="126"/>
      <c r="CB418" s="78"/>
      <c r="CC418" s="78"/>
      <c r="CD418" s="78"/>
      <c r="CE418" s="78"/>
      <c r="CF418" s="70"/>
    </row>
    <row r="419" spans="1:84" ht="12" customHeight="1">
      <c r="A419" s="2"/>
      <c r="B419" s="64">
        <v>407</v>
      </c>
      <c r="C419" s="65">
        <v>10</v>
      </c>
      <c r="D419" s="66" t="s">
        <v>20</v>
      </c>
      <c r="E419" s="69" t="s">
        <v>169</v>
      </c>
      <c r="F419" s="70"/>
      <c r="G419" s="71">
        <v>1510.9170731707318</v>
      </c>
      <c r="H419" s="72">
        <v>502.95609756097559</v>
      </c>
      <c r="I419" s="72">
        <v>1007.9609756097561</v>
      </c>
      <c r="J419" s="72"/>
      <c r="K419" s="72"/>
      <c r="L419" s="73"/>
      <c r="M419" s="71">
        <v>3021.8341463414636</v>
      </c>
      <c r="N419" s="72">
        <v>1005.9121951219512</v>
      </c>
      <c r="O419" s="72">
        <v>2015.9219512195123</v>
      </c>
      <c r="P419" s="72"/>
      <c r="Q419" s="72"/>
      <c r="R419" s="73"/>
      <c r="S419" s="71">
        <v>512</v>
      </c>
      <c r="T419" s="72">
        <v>463</v>
      </c>
      <c r="U419" s="72">
        <v>575</v>
      </c>
      <c r="V419" s="72">
        <v>512</v>
      </c>
      <c r="W419" s="72">
        <v>509</v>
      </c>
      <c r="X419" s="73">
        <v>501</v>
      </c>
      <c r="Y419" s="71">
        <v>1018.4</v>
      </c>
      <c r="Z419" s="72">
        <v>1036</v>
      </c>
      <c r="AA419" s="72">
        <v>983</v>
      </c>
      <c r="AB419" s="72">
        <v>996</v>
      </c>
      <c r="AC419" s="72">
        <v>1043</v>
      </c>
      <c r="AD419" s="73">
        <v>1034</v>
      </c>
      <c r="AE419" s="71"/>
      <c r="AF419" s="72"/>
      <c r="AG419" s="72"/>
      <c r="AH419" s="72"/>
      <c r="AI419" s="72"/>
      <c r="AJ419" s="73"/>
      <c r="AK419" s="71"/>
      <c r="AL419" s="72"/>
      <c r="AM419" s="72"/>
      <c r="AN419" s="72"/>
      <c r="AO419" s="72"/>
      <c r="AP419" s="73"/>
      <c r="AQ419" s="71"/>
      <c r="AR419" s="72"/>
      <c r="AS419" s="72"/>
      <c r="AT419" s="72"/>
      <c r="AU419" s="72"/>
      <c r="AV419" s="73"/>
      <c r="AW419" s="75">
        <v>1.2894769127456129</v>
      </c>
      <c r="AX419" s="76">
        <v>-0.78873112114109523</v>
      </c>
      <c r="AY419" s="76">
        <v>3.1161820635504878</v>
      </c>
      <c r="AZ419" s="76">
        <v>-0.19306639805255488</v>
      </c>
      <c r="BA419" s="76">
        <v>2.7190722481581053</v>
      </c>
      <c r="BB419" s="77">
        <v>1.5939277712130773</v>
      </c>
      <c r="BC419" s="65"/>
      <c r="BD419" s="78"/>
      <c r="BE419" s="78"/>
      <c r="BF419" s="78"/>
      <c r="BG419" s="78"/>
      <c r="BH419" s="70"/>
      <c r="BI419" s="65"/>
      <c r="BJ419" s="78"/>
      <c r="BK419" s="78"/>
      <c r="BL419" s="78"/>
      <c r="BM419" s="78"/>
      <c r="BN419" s="70"/>
      <c r="BO419" s="65"/>
      <c r="BP419" s="78"/>
      <c r="BQ419" s="78"/>
      <c r="BR419" s="78"/>
      <c r="BS419" s="78"/>
      <c r="BT419" s="70"/>
      <c r="BU419" s="65"/>
      <c r="BV419" s="78"/>
      <c r="BW419" s="78"/>
      <c r="BX419" s="78"/>
      <c r="BY419" s="78"/>
      <c r="BZ419" s="70"/>
      <c r="CA419" s="126"/>
      <c r="CB419" s="78"/>
      <c r="CC419" s="78"/>
      <c r="CD419" s="78"/>
      <c r="CE419" s="78"/>
      <c r="CF419" s="70"/>
    </row>
    <row r="420" spans="1:84" ht="12" customHeight="1">
      <c r="A420" s="2"/>
      <c r="B420" s="64">
        <v>408</v>
      </c>
      <c r="C420" s="65">
        <v>10</v>
      </c>
      <c r="D420" s="66" t="s">
        <v>20</v>
      </c>
      <c r="E420" s="69" t="s">
        <v>170</v>
      </c>
      <c r="F420" s="70"/>
      <c r="G420" s="71">
        <v>1510.9170731707318</v>
      </c>
      <c r="H420" s="72">
        <v>502.95609756097559</v>
      </c>
      <c r="I420" s="72">
        <v>1007.9609756097561</v>
      </c>
      <c r="J420" s="72"/>
      <c r="K420" s="72"/>
      <c r="L420" s="73"/>
      <c r="M420" s="71">
        <v>3021.8341463414636</v>
      </c>
      <c r="N420" s="72">
        <v>1005.9121951219512</v>
      </c>
      <c r="O420" s="72">
        <v>2015.9219512195123</v>
      </c>
      <c r="P420" s="72"/>
      <c r="Q420" s="72"/>
      <c r="R420" s="73"/>
      <c r="S420" s="71">
        <v>502</v>
      </c>
      <c r="T420" s="72">
        <v>493</v>
      </c>
      <c r="U420" s="72">
        <v>502</v>
      </c>
      <c r="V420" s="72">
        <v>514</v>
      </c>
      <c r="W420" s="72">
        <v>499</v>
      </c>
      <c r="X420" s="73">
        <v>502</v>
      </c>
      <c r="Y420" s="71">
        <v>1030</v>
      </c>
      <c r="Z420" s="72">
        <v>1044</v>
      </c>
      <c r="AA420" s="72">
        <v>1068</v>
      </c>
      <c r="AB420" s="72">
        <v>1046</v>
      </c>
      <c r="AC420" s="72">
        <v>996</v>
      </c>
      <c r="AD420" s="73">
        <v>996</v>
      </c>
      <c r="AE420" s="71"/>
      <c r="AF420" s="72"/>
      <c r="AG420" s="72"/>
      <c r="AH420" s="72"/>
      <c r="AI420" s="72"/>
      <c r="AJ420" s="73"/>
      <c r="AK420" s="71"/>
      <c r="AL420" s="72"/>
      <c r="AM420" s="72"/>
      <c r="AN420" s="72"/>
      <c r="AO420" s="72"/>
      <c r="AP420" s="73"/>
      <c r="AQ420" s="71"/>
      <c r="AR420" s="72"/>
      <c r="AS420" s="72"/>
      <c r="AT420" s="72"/>
      <c r="AU420" s="72"/>
      <c r="AV420" s="73"/>
      <c r="AW420" s="75">
        <v>1.3953728635168972</v>
      </c>
      <c r="AX420" s="76">
        <v>1.7262977096772048</v>
      </c>
      <c r="AY420" s="76">
        <v>3.9104016943352082</v>
      </c>
      <c r="AZ420" s="76">
        <v>3.248552002014593</v>
      </c>
      <c r="BA420" s="76">
        <v>-1.0534709980693391</v>
      </c>
      <c r="BB420" s="77">
        <v>-0.85491609037315897</v>
      </c>
      <c r="BC420" s="65"/>
      <c r="BD420" s="78"/>
      <c r="BE420" s="78"/>
      <c r="BF420" s="78"/>
      <c r="BG420" s="78"/>
      <c r="BH420" s="70"/>
      <c r="BI420" s="65"/>
      <c r="BJ420" s="78"/>
      <c r="BK420" s="78"/>
      <c r="BL420" s="78"/>
      <c r="BM420" s="78"/>
      <c r="BN420" s="70"/>
      <c r="BO420" s="65"/>
      <c r="BP420" s="78"/>
      <c r="BQ420" s="78"/>
      <c r="BR420" s="78"/>
      <c r="BS420" s="78"/>
      <c r="BT420" s="70"/>
      <c r="BU420" s="65"/>
      <c r="BV420" s="78"/>
      <c r="BW420" s="78"/>
      <c r="BX420" s="78"/>
      <c r="BY420" s="78"/>
      <c r="BZ420" s="70"/>
      <c r="CA420" s="126"/>
      <c r="CB420" s="78"/>
      <c r="CC420" s="78"/>
      <c r="CD420" s="78"/>
      <c r="CE420" s="78"/>
      <c r="CF420" s="70"/>
    </row>
    <row r="421" spans="1:84" ht="12" customHeight="1">
      <c r="A421" s="2"/>
      <c r="B421" s="64">
        <v>409</v>
      </c>
      <c r="C421" s="65">
        <v>10</v>
      </c>
      <c r="D421" s="66" t="s">
        <v>20</v>
      </c>
      <c r="E421" s="69" t="s">
        <v>101</v>
      </c>
      <c r="F421" s="70"/>
      <c r="G421" s="71">
        <v>1258.4146341463415</v>
      </c>
      <c r="H421" s="72">
        <v>754.43414634146336</v>
      </c>
      <c r="I421" s="72">
        <v>503.98048780487807</v>
      </c>
      <c r="J421" s="72"/>
      <c r="K421" s="72"/>
      <c r="L421" s="73"/>
      <c r="M421" s="71">
        <v>2516.8292682926831</v>
      </c>
      <c r="N421" s="72">
        <v>1508.8682926829267</v>
      </c>
      <c r="O421" s="72">
        <v>1007.9609756097561</v>
      </c>
      <c r="P421" s="72"/>
      <c r="Q421" s="72"/>
      <c r="R421" s="73"/>
      <c r="S421" s="71">
        <v>761.2</v>
      </c>
      <c r="T421" s="72">
        <v>732</v>
      </c>
      <c r="U421" s="72">
        <v>767</v>
      </c>
      <c r="V421" s="72">
        <v>767</v>
      </c>
      <c r="W421" s="72">
        <v>794</v>
      </c>
      <c r="X421" s="73">
        <v>746</v>
      </c>
      <c r="Y421" s="71">
        <v>496.4</v>
      </c>
      <c r="Z421" s="72">
        <v>496</v>
      </c>
      <c r="AA421" s="72">
        <v>493</v>
      </c>
      <c r="AB421" s="72">
        <v>492</v>
      </c>
      <c r="AC421" s="72">
        <v>489</v>
      </c>
      <c r="AD421" s="73">
        <v>512</v>
      </c>
      <c r="AE421" s="71"/>
      <c r="AF421" s="72"/>
      <c r="AG421" s="72"/>
      <c r="AH421" s="72"/>
      <c r="AI421" s="72"/>
      <c r="AJ421" s="73"/>
      <c r="AK421" s="71"/>
      <c r="AL421" s="72"/>
      <c r="AM421" s="72"/>
      <c r="AN421" s="72"/>
      <c r="AO421" s="72"/>
      <c r="AP421" s="73"/>
      <c r="AQ421" s="71"/>
      <c r="AR421" s="72"/>
      <c r="AS421" s="72"/>
      <c r="AT421" s="72"/>
      <c r="AU421" s="72"/>
      <c r="AV421" s="73"/>
      <c r="AW421" s="75">
        <v>-6.4734954937506473E-2</v>
      </c>
      <c r="AX421" s="76">
        <v>-2.4169008624866817</v>
      </c>
      <c r="AY421" s="76">
        <v>0.12598119972864197</v>
      </c>
      <c r="AZ421" s="76">
        <v>4.6516135284413451E-2</v>
      </c>
      <c r="BA421" s="76">
        <v>1.9536776819459201</v>
      </c>
      <c r="BB421" s="77">
        <v>-3.2948929159803964E-2</v>
      </c>
      <c r="BC421" s="65"/>
      <c r="BD421" s="78"/>
      <c r="BE421" s="78"/>
      <c r="BF421" s="78"/>
      <c r="BG421" s="78"/>
      <c r="BH421" s="70"/>
      <c r="BI421" s="65"/>
      <c r="BJ421" s="78"/>
      <c r="BK421" s="78"/>
      <c r="BL421" s="78"/>
      <c r="BM421" s="78"/>
      <c r="BN421" s="70"/>
      <c r="BO421" s="65"/>
      <c r="BP421" s="78"/>
      <c r="BQ421" s="78"/>
      <c r="BR421" s="78"/>
      <c r="BS421" s="78"/>
      <c r="BT421" s="70"/>
      <c r="BU421" s="65"/>
      <c r="BV421" s="78"/>
      <c r="BW421" s="78"/>
      <c r="BX421" s="78"/>
      <c r="BY421" s="78"/>
      <c r="BZ421" s="70"/>
      <c r="CA421" s="126"/>
      <c r="CB421" s="78"/>
      <c r="CC421" s="78"/>
      <c r="CD421" s="78"/>
      <c r="CE421" s="78"/>
      <c r="CF421" s="70"/>
    </row>
    <row r="422" spans="1:84" ht="12" customHeight="1">
      <c r="A422" s="2"/>
      <c r="B422" s="64">
        <v>410</v>
      </c>
      <c r="C422" s="65">
        <v>10</v>
      </c>
      <c r="D422" s="66" t="s">
        <v>20</v>
      </c>
      <c r="E422" s="69" t="s">
        <v>162</v>
      </c>
      <c r="F422" s="70"/>
      <c r="G422" s="71">
        <v>1762.3951219512196</v>
      </c>
      <c r="H422" s="72">
        <v>754.43414634146336</v>
      </c>
      <c r="I422" s="72">
        <v>1007.9609756097561</v>
      </c>
      <c r="J422" s="72"/>
      <c r="K422" s="72"/>
      <c r="L422" s="73"/>
      <c r="M422" s="71">
        <v>3524.7902439024392</v>
      </c>
      <c r="N422" s="72">
        <v>1508.8682926829267</v>
      </c>
      <c r="O422" s="72">
        <v>2015.9219512195123</v>
      </c>
      <c r="P422" s="72"/>
      <c r="Q422" s="72"/>
      <c r="R422" s="73"/>
      <c r="S422" s="71">
        <v>755</v>
      </c>
      <c r="T422" s="72">
        <v>750</v>
      </c>
      <c r="U422" s="72">
        <v>740</v>
      </c>
      <c r="V422" s="72">
        <v>771</v>
      </c>
      <c r="W422" s="72">
        <v>760</v>
      </c>
      <c r="X422" s="73">
        <v>754</v>
      </c>
      <c r="Y422" s="71">
        <v>995.4</v>
      </c>
      <c r="Z422" s="72">
        <v>993</v>
      </c>
      <c r="AA422" s="72">
        <v>997</v>
      </c>
      <c r="AB422" s="72">
        <v>1006</v>
      </c>
      <c r="AC422" s="72">
        <v>1006</v>
      </c>
      <c r="AD422" s="73">
        <v>975</v>
      </c>
      <c r="AE422" s="71"/>
      <c r="AF422" s="72"/>
      <c r="AG422" s="72"/>
      <c r="AH422" s="72"/>
      <c r="AI422" s="72"/>
      <c r="AJ422" s="73"/>
      <c r="AK422" s="71"/>
      <c r="AL422" s="72"/>
      <c r="AM422" s="72"/>
      <c r="AN422" s="72"/>
      <c r="AO422" s="72"/>
      <c r="AP422" s="73"/>
      <c r="AQ422" s="71"/>
      <c r="AR422" s="72"/>
      <c r="AS422" s="72"/>
      <c r="AT422" s="72"/>
      <c r="AU422" s="72"/>
      <c r="AV422" s="73"/>
      <c r="AW422" s="75">
        <v>-0.68061479527583568</v>
      </c>
      <c r="AX422" s="76">
        <v>-1.1004979365663692</v>
      </c>
      <c r="AY422" s="76">
        <v>-1.4409437268019465</v>
      </c>
      <c r="AZ422" s="76">
        <v>0.82869487476853188</v>
      </c>
      <c r="BA422" s="76">
        <v>0.20454425933664755</v>
      </c>
      <c r="BB422" s="77">
        <v>-1.8948714471160422</v>
      </c>
      <c r="BC422" s="65"/>
      <c r="BD422" s="78"/>
      <c r="BE422" s="78"/>
      <c r="BF422" s="78"/>
      <c r="BG422" s="78"/>
      <c r="BH422" s="70"/>
      <c r="BI422" s="65"/>
      <c r="BJ422" s="78"/>
      <c r="BK422" s="78"/>
      <c r="BL422" s="78"/>
      <c r="BM422" s="78"/>
      <c r="BN422" s="70"/>
      <c r="BO422" s="65"/>
      <c r="BP422" s="78"/>
      <c r="BQ422" s="78"/>
      <c r="BR422" s="78"/>
      <c r="BS422" s="78"/>
      <c r="BT422" s="70"/>
      <c r="BU422" s="65"/>
      <c r="BV422" s="78"/>
      <c r="BW422" s="78"/>
      <c r="BX422" s="78"/>
      <c r="BY422" s="78"/>
      <c r="BZ422" s="70"/>
      <c r="CA422" s="126"/>
      <c r="CB422" s="78"/>
      <c r="CC422" s="78"/>
      <c r="CD422" s="78"/>
      <c r="CE422" s="78"/>
      <c r="CF422" s="70"/>
    </row>
    <row r="423" spans="1:84" ht="12" customHeight="1">
      <c r="A423" s="2"/>
      <c r="B423" s="64">
        <v>411</v>
      </c>
      <c r="C423" s="65">
        <v>10</v>
      </c>
      <c r="D423" s="66" t="s">
        <v>20</v>
      </c>
      <c r="E423" s="69" t="s">
        <v>102</v>
      </c>
      <c r="F423" s="70"/>
      <c r="G423" s="71">
        <v>1762.3951219512196</v>
      </c>
      <c r="H423" s="72">
        <v>754.43414634146336</v>
      </c>
      <c r="I423" s="72">
        <v>1007.9609756097561</v>
      </c>
      <c r="J423" s="72"/>
      <c r="K423" s="72"/>
      <c r="L423" s="73"/>
      <c r="M423" s="71">
        <v>3524.7902439024392</v>
      </c>
      <c r="N423" s="72">
        <v>1508.8682926829267</v>
      </c>
      <c r="O423" s="72">
        <v>2015.9219512195123</v>
      </c>
      <c r="P423" s="72"/>
      <c r="Q423" s="72"/>
      <c r="R423" s="73"/>
      <c r="S423" s="71">
        <v>769</v>
      </c>
      <c r="T423" s="72">
        <v>768</v>
      </c>
      <c r="U423" s="72">
        <v>767</v>
      </c>
      <c r="V423" s="72">
        <v>766</v>
      </c>
      <c r="W423" s="72">
        <v>776</v>
      </c>
      <c r="X423" s="73">
        <v>768</v>
      </c>
      <c r="Y423" s="71">
        <v>1018.8</v>
      </c>
      <c r="Z423" s="72">
        <v>1016</v>
      </c>
      <c r="AA423" s="72">
        <v>944</v>
      </c>
      <c r="AB423" s="72">
        <v>1074</v>
      </c>
      <c r="AC423" s="72">
        <v>1038</v>
      </c>
      <c r="AD423" s="73">
        <v>1022</v>
      </c>
      <c r="AE423" s="71"/>
      <c r="AF423" s="72"/>
      <c r="AG423" s="72"/>
      <c r="AH423" s="72"/>
      <c r="AI423" s="72"/>
      <c r="AJ423" s="73"/>
      <c r="AK423" s="71"/>
      <c r="AL423" s="72"/>
      <c r="AM423" s="72"/>
      <c r="AN423" s="72"/>
      <c r="AO423" s="72"/>
      <c r="AP423" s="73"/>
      <c r="AQ423" s="71"/>
      <c r="AR423" s="72"/>
      <c r="AS423" s="72"/>
      <c r="AT423" s="72"/>
      <c r="AU423" s="72"/>
      <c r="AV423" s="73"/>
      <c r="AW423" s="75">
        <v>1.4414972971925621</v>
      </c>
      <c r="AX423" s="76">
        <v>1.2258816300433573</v>
      </c>
      <c r="AY423" s="76">
        <v>-2.916208817822763</v>
      </c>
      <c r="AZ423" s="76">
        <v>4.403375672242027</v>
      </c>
      <c r="BA423" s="76">
        <v>2.9281105812212216</v>
      </c>
      <c r="BB423" s="77">
        <v>1.5663274202789346</v>
      </c>
      <c r="BC423" s="65"/>
      <c r="BD423" s="78"/>
      <c r="BE423" s="78"/>
      <c r="BF423" s="78"/>
      <c r="BG423" s="78"/>
      <c r="BH423" s="70"/>
      <c r="BI423" s="65"/>
      <c r="BJ423" s="78"/>
      <c r="BK423" s="78"/>
      <c r="BL423" s="78"/>
      <c r="BM423" s="78"/>
      <c r="BN423" s="70"/>
      <c r="BO423" s="65"/>
      <c r="BP423" s="78"/>
      <c r="BQ423" s="78"/>
      <c r="BR423" s="78"/>
      <c r="BS423" s="78"/>
      <c r="BT423" s="70"/>
      <c r="BU423" s="65"/>
      <c r="BV423" s="78"/>
      <c r="BW423" s="78"/>
      <c r="BX423" s="78"/>
      <c r="BY423" s="78"/>
      <c r="BZ423" s="70"/>
      <c r="CA423" s="126"/>
      <c r="CB423" s="78"/>
      <c r="CC423" s="78"/>
      <c r="CD423" s="78"/>
      <c r="CE423" s="78"/>
      <c r="CF423" s="70"/>
    </row>
    <row r="424" spans="1:84" ht="12" customHeight="1">
      <c r="A424" s="2"/>
      <c r="B424" s="64">
        <v>412</v>
      </c>
      <c r="C424" s="65">
        <v>10</v>
      </c>
      <c r="D424" s="66" t="s">
        <v>21</v>
      </c>
      <c r="E424" s="69" t="s">
        <v>67</v>
      </c>
      <c r="F424" s="70"/>
      <c r="G424" s="71">
        <v>2048.6536585365857</v>
      </c>
      <c r="H424" s="72">
        <v>2048.6536585365857</v>
      </c>
      <c r="I424" s="72"/>
      <c r="J424" s="72"/>
      <c r="K424" s="72"/>
      <c r="L424" s="73">
        <v>0</v>
      </c>
      <c r="M424" s="71">
        <v>4097.3073170731714</v>
      </c>
      <c r="N424" s="72">
        <v>4097.3073170731714</v>
      </c>
      <c r="O424" s="72"/>
      <c r="P424" s="72"/>
      <c r="Q424" s="72"/>
      <c r="R424" s="73">
        <v>0</v>
      </c>
      <c r="S424" s="71">
        <v>2045.6</v>
      </c>
      <c r="T424" s="72">
        <v>2079</v>
      </c>
      <c r="U424" s="72">
        <v>2165</v>
      </c>
      <c r="V424" s="72">
        <v>1945</v>
      </c>
      <c r="W424" s="72">
        <v>1984</v>
      </c>
      <c r="X424" s="73">
        <v>2055</v>
      </c>
      <c r="Y424" s="71"/>
      <c r="Z424" s="72"/>
      <c r="AA424" s="72"/>
      <c r="AB424" s="72"/>
      <c r="AC424" s="72"/>
      <c r="AD424" s="73"/>
      <c r="AE424" s="71"/>
      <c r="AF424" s="72"/>
      <c r="AG424" s="72"/>
      <c r="AH424" s="72"/>
      <c r="AI424" s="72"/>
      <c r="AJ424" s="73"/>
      <c r="AK424" s="71"/>
      <c r="AL424" s="72"/>
      <c r="AM424" s="72"/>
      <c r="AN424" s="72"/>
      <c r="AO424" s="72"/>
      <c r="AP424" s="73"/>
      <c r="AQ424" s="71"/>
      <c r="AR424" s="72"/>
      <c r="AS424" s="72"/>
      <c r="AT424" s="72"/>
      <c r="AU424" s="72"/>
      <c r="AV424" s="73"/>
      <c r="AW424" s="75">
        <v>-0.14905684637622763</v>
      </c>
      <c r="AX424" s="76">
        <v>1.4812821746107874</v>
      </c>
      <c r="AY424" s="76">
        <v>5.6791610909246559</v>
      </c>
      <c r="AZ424" s="76">
        <v>-5.0595989275526776</v>
      </c>
      <c r="BA424" s="76">
        <v>-3.1559096515498708</v>
      </c>
      <c r="BB424" s="77">
        <v>0.30978108168600027</v>
      </c>
      <c r="BC424" s="65"/>
      <c r="BD424" s="78"/>
      <c r="BE424" s="78"/>
      <c r="BF424" s="78"/>
      <c r="BG424" s="78"/>
      <c r="BH424" s="70"/>
      <c r="BI424" s="65"/>
      <c r="BJ424" s="78"/>
      <c r="BK424" s="78"/>
      <c r="BL424" s="78"/>
      <c r="BM424" s="78"/>
      <c r="BN424" s="70"/>
      <c r="BO424" s="65"/>
      <c r="BP424" s="78"/>
      <c r="BQ424" s="78"/>
      <c r="BR424" s="78"/>
      <c r="BS424" s="78"/>
      <c r="BT424" s="70"/>
      <c r="BU424" s="65"/>
      <c r="BV424" s="78"/>
      <c r="BW424" s="78"/>
      <c r="BX424" s="78"/>
      <c r="BY424" s="78"/>
      <c r="BZ424" s="70"/>
      <c r="CA424" s="80"/>
      <c r="CB424" s="78"/>
      <c r="CC424" s="78"/>
      <c r="CD424" s="78"/>
      <c r="CE424" s="78"/>
      <c r="CF424" s="70"/>
    </row>
    <row r="425" spans="1:84" ht="12" customHeight="1">
      <c r="A425" s="2"/>
      <c r="B425" s="64">
        <v>413</v>
      </c>
      <c r="C425" s="65">
        <v>10</v>
      </c>
      <c r="D425" s="66" t="s">
        <v>21</v>
      </c>
      <c r="E425" s="69" t="s">
        <v>148</v>
      </c>
      <c r="F425" s="70"/>
      <c r="G425" s="71">
        <v>2048.6536585365857</v>
      </c>
      <c r="H425" s="72">
        <v>2048.6536585365857</v>
      </c>
      <c r="I425" s="72"/>
      <c r="J425" s="72"/>
      <c r="K425" s="72"/>
      <c r="L425" s="73">
        <v>0</v>
      </c>
      <c r="M425" s="71">
        <v>4097.3073170731714</v>
      </c>
      <c r="N425" s="72">
        <v>4097.3073170731714</v>
      </c>
      <c r="O425" s="72"/>
      <c r="P425" s="72"/>
      <c r="Q425" s="72"/>
      <c r="R425" s="73">
        <v>0</v>
      </c>
      <c r="S425" s="71">
        <v>2045.6</v>
      </c>
      <c r="T425" s="72">
        <v>2079</v>
      </c>
      <c r="U425" s="72">
        <v>2165</v>
      </c>
      <c r="V425" s="72">
        <v>1945</v>
      </c>
      <c r="W425" s="72">
        <v>1984</v>
      </c>
      <c r="X425" s="73">
        <v>2055</v>
      </c>
      <c r="Y425" s="71"/>
      <c r="Z425" s="72"/>
      <c r="AA425" s="72"/>
      <c r="AB425" s="72"/>
      <c r="AC425" s="72"/>
      <c r="AD425" s="73"/>
      <c r="AE425" s="71"/>
      <c r="AF425" s="72"/>
      <c r="AG425" s="72"/>
      <c r="AH425" s="72"/>
      <c r="AI425" s="72"/>
      <c r="AJ425" s="73"/>
      <c r="AK425" s="71"/>
      <c r="AL425" s="72"/>
      <c r="AM425" s="72"/>
      <c r="AN425" s="72"/>
      <c r="AO425" s="72"/>
      <c r="AP425" s="73"/>
      <c r="AQ425" s="71"/>
      <c r="AR425" s="72"/>
      <c r="AS425" s="72"/>
      <c r="AT425" s="72"/>
      <c r="AU425" s="72"/>
      <c r="AV425" s="73"/>
      <c r="AW425" s="75">
        <v>-0.14905684637622763</v>
      </c>
      <c r="AX425" s="76">
        <v>1.4812821746107874</v>
      </c>
      <c r="AY425" s="76">
        <v>5.6791610909246559</v>
      </c>
      <c r="AZ425" s="76">
        <v>-5.0595989275526776</v>
      </c>
      <c r="BA425" s="76">
        <v>-3.1559096515498708</v>
      </c>
      <c r="BB425" s="77">
        <v>0.30978108168600027</v>
      </c>
      <c r="BC425" s="65"/>
      <c r="BD425" s="78"/>
      <c r="BE425" s="78"/>
      <c r="BF425" s="78"/>
      <c r="BG425" s="78"/>
      <c r="BH425" s="70"/>
      <c r="BI425" s="65"/>
      <c r="BJ425" s="78"/>
      <c r="BK425" s="78"/>
      <c r="BL425" s="78"/>
      <c r="BM425" s="78"/>
      <c r="BN425" s="70"/>
      <c r="BO425" s="65"/>
      <c r="BP425" s="78"/>
      <c r="BQ425" s="78"/>
      <c r="BR425" s="78"/>
      <c r="BS425" s="78"/>
      <c r="BT425" s="70"/>
      <c r="BU425" s="65"/>
      <c r="BV425" s="78"/>
      <c r="BW425" s="78"/>
      <c r="BX425" s="78"/>
      <c r="BY425" s="78"/>
      <c r="BZ425" s="70"/>
      <c r="CA425" s="80"/>
      <c r="CB425" s="78"/>
      <c r="CC425" s="78"/>
      <c r="CD425" s="78"/>
      <c r="CE425" s="78"/>
      <c r="CF425" s="70"/>
    </row>
    <row r="426" spans="1:84" ht="12" customHeight="1">
      <c r="A426" s="2"/>
      <c r="B426" s="64">
        <v>414</v>
      </c>
      <c r="C426" s="65">
        <v>10</v>
      </c>
      <c r="D426" s="66" t="s">
        <v>21</v>
      </c>
      <c r="E426" s="69" t="s">
        <v>79</v>
      </c>
      <c r="F426" s="70"/>
      <c r="G426" s="71">
        <v>2458.384390243903</v>
      </c>
      <c r="H426" s="72">
        <v>2048.6536585365857</v>
      </c>
      <c r="I426" s="72"/>
      <c r="J426" s="72"/>
      <c r="K426" s="72"/>
      <c r="L426" s="73">
        <v>409.73073170731715</v>
      </c>
      <c r="M426" s="71">
        <v>4916.768780487806</v>
      </c>
      <c r="N426" s="72">
        <v>4097.3073170731714</v>
      </c>
      <c r="O426" s="72"/>
      <c r="P426" s="72"/>
      <c r="Q426" s="72"/>
      <c r="R426" s="73">
        <v>819.4614634146343</v>
      </c>
      <c r="S426" s="71">
        <v>2051.6</v>
      </c>
      <c r="T426" s="72">
        <v>2123</v>
      </c>
      <c r="U426" s="72">
        <v>2080</v>
      </c>
      <c r="V426" s="72">
        <v>1985</v>
      </c>
      <c r="W426" s="72">
        <v>1927</v>
      </c>
      <c r="X426" s="73">
        <v>2143</v>
      </c>
      <c r="Y426" s="71"/>
      <c r="Z426" s="72"/>
      <c r="AA426" s="72"/>
      <c r="AB426" s="72"/>
      <c r="AC426" s="72"/>
      <c r="AD426" s="73"/>
      <c r="AE426" s="71"/>
      <c r="AF426" s="72"/>
      <c r="AG426" s="72"/>
      <c r="AH426" s="72"/>
      <c r="AI426" s="72"/>
      <c r="AJ426" s="73"/>
      <c r="AK426" s="71"/>
      <c r="AL426" s="72"/>
      <c r="AM426" s="72"/>
      <c r="AN426" s="72"/>
      <c r="AO426" s="72"/>
      <c r="AP426" s="73"/>
      <c r="AQ426" s="71">
        <v>414.6</v>
      </c>
      <c r="AR426" s="72">
        <v>420</v>
      </c>
      <c r="AS426" s="72">
        <v>411</v>
      </c>
      <c r="AT426" s="72">
        <v>402</v>
      </c>
      <c r="AU426" s="72">
        <v>420</v>
      </c>
      <c r="AV426" s="73">
        <v>420</v>
      </c>
      <c r="AW426" s="75">
        <v>0.31791650594239496</v>
      </c>
      <c r="AX426" s="76">
        <v>3.4419194204085457</v>
      </c>
      <c r="AY426" s="76">
        <v>1.3267091137387554</v>
      </c>
      <c r="AZ426" s="76">
        <v>-2.9037114996007918</v>
      </c>
      <c r="BA426" s="76">
        <v>-4.530796350885236</v>
      </c>
      <c r="BB426" s="77">
        <v>4.2554618460507676</v>
      </c>
      <c r="BC426" s="65"/>
      <c r="BD426" s="78"/>
      <c r="BE426" s="78"/>
      <c r="BF426" s="78"/>
      <c r="BG426" s="78"/>
      <c r="BH426" s="70"/>
      <c r="BI426" s="65"/>
      <c r="BJ426" s="78"/>
      <c r="BK426" s="78"/>
      <c r="BL426" s="78"/>
      <c r="BM426" s="78"/>
      <c r="BN426" s="70"/>
      <c r="BO426" s="65"/>
      <c r="BP426" s="78"/>
      <c r="BQ426" s="78"/>
      <c r="BR426" s="78"/>
      <c r="BS426" s="78"/>
      <c r="BT426" s="70"/>
      <c r="BU426" s="65"/>
      <c r="BV426" s="78"/>
      <c r="BW426" s="78"/>
      <c r="BX426" s="78"/>
      <c r="BY426" s="78"/>
      <c r="BZ426" s="70"/>
      <c r="CA426" s="80"/>
      <c r="CB426" s="78"/>
      <c r="CC426" s="78"/>
      <c r="CD426" s="78"/>
      <c r="CE426" s="78"/>
      <c r="CF426" s="70"/>
    </row>
    <row r="427" spans="1:84" ht="12" customHeight="1">
      <c r="A427" s="2"/>
      <c r="B427" s="64">
        <v>415</v>
      </c>
      <c r="C427" s="65">
        <v>10</v>
      </c>
      <c r="D427" s="66" t="s">
        <v>21</v>
      </c>
      <c r="E427" s="69" t="s">
        <v>136</v>
      </c>
      <c r="F427" s="70"/>
      <c r="G427" s="71">
        <v>2663.2497560975612</v>
      </c>
      <c r="H427" s="72">
        <v>2048.6536585365857</v>
      </c>
      <c r="I427" s="72"/>
      <c r="J427" s="72"/>
      <c r="K427" s="72"/>
      <c r="L427" s="73">
        <v>614.59609756097564</v>
      </c>
      <c r="M427" s="71">
        <v>5326.4995121951224</v>
      </c>
      <c r="N427" s="72">
        <v>4097.3073170731714</v>
      </c>
      <c r="O427" s="72"/>
      <c r="P427" s="72"/>
      <c r="Q427" s="72"/>
      <c r="R427" s="73">
        <v>1229.1921951219513</v>
      </c>
      <c r="S427" s="71">
        <v>2063.4</v>
      </c>
      <c r="T427" s="72">
        <v>2073</v>
      </c>
      <c r="U427" s="72">
        <v>2045</v>
      </c>
      <c r="V427" s="72">
        <v>1965</v>
      </c>
      <c r="W427" s="72">
        <v>2155</v>
      </c>
      <c r="X427" s="73">
        <v>2079</v>
      </c>
      <c r="Y427" s="71"/>
      <c r="Z427" s="72"/>
      <c r="AA427" s="72"/>
      <c r="AB427" s="72"/>
      <c r="AC427" s="72"/>
      <c r="AD427" s="73"/>
      <c r="AE427" s="71"/>
      <c r="AF427" s="72"/>
      <c r="AG427" s="72"/>
      <c r="AH427" s="72"/>
      <c r="AI427" s="72"/>
      <c r="AJ427" s="73"/>
      <c r="AK427" s="71"/>
      <c r="AL427" s="72"/>
      <c r="AM427" s="72"/>
      <c r="AN427" s="72"/>
      <c r="AO427" s="72"/>
      <c r="AP427" s="73"/>
      <c r="AQ427" s="71">
        <v>606</v>
      </c>
      <c r="AR427" s="72">
        <v>635</v>
      </c>
      <c r="AS427" s="72">
        <v>575</v>
      </c>
      <c r="AT427" s="72">
        <v>615</v>
      </c>
      <c r="AU427" s="72">
        <v>600</v>
      </c>
      <c r="AV427" s="73">
        <v>605</v>
      </c>
      <c r="AW427" s="75">
        <v>0.23093004658529814</v>
      </c>
      <c r="AX427" s="76">
        <v>1.6802871679602038</v>
      </c>
      <c r="AY427" s="76">
        <v>-1.623946683878974</v>
      </c>
      <c r="AZ427" s="76">
        <v>-3.1258711619876922</v>
      </c>
      <c r="BA427" s="76">
        <v>3.4450484297379402</v>
      </c>
      <c r="BB427" s="77">
        <v>0.77913248109497957</v>
      </c>
      <c r="BC427" s="65"/>
      <c r="BD427" s="78"/>
      <c r="BE427" s="78"/>
      <c r="BF427" s="78"/>
      <c r="BG427" s="78"/>
      <c r="BH427" s="70"/>
      <c r="BI427" s="65"/>
      <c r="BJ427" s="78"/>
      <c r="BK427" s="78"/>
      <c r="BL427" s="78"/>
      <c r="BM427" s="78"/>
      <c r="BN427" s="70"/>
      <c r="BO427" s="65"/>
      <c r="BP427" s="78"/>
      <c r="BQ427" s="78"/>
      <c r="BR427" s="78"/>
      <c r="BS427" s="78"/>
      <c r="BT427" s="70"/>
      <c r="BU427" s="65"/>
      <c r="BV427" s="78"/>
      <c r="BW427" s="78"/>
      <c r="BX427" s="78"/>
      <c r="BY427" s="78"/>
      <c r="BZ427" s="70"/>
      <c r="CA427" s="80"/>
      <c r="CB427" s="78"/>
      <c r="CC427" s="78"/>
      <c r="CD427" s="78"/>
      <c r="CE427" s="78"/>
      <c r="CF427" s="70"/>
    </row>
    <row r="428" spans="1:84" ht="12" customHeight="1">
      <c r="A428" s="2" t="s">
        <v>177</v>
      </c>
      <c r="B428" s="64">
        <v>416</v>
      </c>
      <c r="C428" s="65">
        <v>10</v>
      </c>
      <c r="D428" s="66" t="s">
        <v>21</v>
      </c>
      <c r="E428" s="69" t="s">
        <v>91</v>
      </c>
      <c r="F428" s="70"/>
      <c r="G428" s="71">
        <v>3072.9804878048785</v>
      </c>
      <c r="H428" s="72">
        <v>3072.9804878048785</v>
      </c>
      <c r="I428" s="72"/>
      <c r="J428" s="72"/>
      <c r="K428" s="72"/>
      <c r="L428" s="73">
        <v>0</v>
      </c>
      <c r="M428" s="71">
        <v>6145.960975609757</v>
      </c>
      <c r="N428" s="72">
        <v>6145.960975609757</v>
      </c>
      <c r="O428" s="72"/>
      <c r="P428" s="72"/>
      <c r="Q428" s="72"/>
      <c r="R428" s="73">
        <v>0</v>
      </c>
      <c r="S428" s="71">
        <v>3104.6</v>
      </c>
      <c r="T428" s="72">
        <v>3166</v>
      </c>
      <c r="U428" s="72">
        <v>2978</v>
      </c>
      <c r="V428" s="72">
        <v>3079</v>
      </c>
      <c r="W428" s="72">
        <v>3110</v>
      </c>
      <c r="X428" s="73">
        <v>3190</v>
      </c>
      <c r="Y428" s="71"/>
      <c r="Z428" s="72"/>
      <c r="AA428" s="72"/>
      <c r="AB428" s="72"/>
      <c r="AC428" s="72"/>
      <c r="AD428" s="73"/>
      <c r="AE428" s="71"/>
      <c r="AF428" s="72"/>
      <c r="AG428" s="72"/>
      <c r="AH428" s="72"/>
      <c r="AI428" s="72"/>
      <c r="AJ428" s="73"/>
      <c r="AK428" s="71"/>
      <c r="AL428" s="72"/>
      <c r="AM428" s="72"/>
      <c r="AN428" s="72"/>
      <c r="AO428" s="72"/>
      <c r="AP428" s="73"/>
      <c r="AQ428" s="71"/>
      <c r="AR428" s="72"/>
      <c r="AS428" s="72"/>
      <c r="AT428" s="72"/>
      <c r="AU428" s="72"/>
      <c r="AV428" s="73"/>
      <c r="AW428" s="75">
        <v>1.0289525859537241</v>
      </c>
      <c r="AX428" s="76">
        <v>3.0270127833310179</v>
      </c>
      <c r="AY428" s="76">
        <v>-3.0908262574984913</v>
      </c>
      <c r="AZ428" s="76">
        <v>0.19588514209607499</v>
      </c>
      <c r="BA428" s="76">
        <v>1.2046777498924355</v>
      </c>
      <c r="BB428" s="77">
        <v>3.80801351194755</v>
      </c>
      <c r="BC428" s="65"/>
      <c r="BD428" s="78"/>
      <c r="BE428" s="78"/>
      <c r="BF428" s="78"/>
      <c r="BG428" s="78"/>
      <c r="BH428" s="70"/>
      <c r="BI428" s="65"/>
      <c r="BJ428" s="78"/>
      <c r="BK428" s="78"/>
      <c r="BL428" s="78"/>
      <c r="BM428" s="78"/>
      <c r="BN428" s="70"/>
      <c r="BO428" s="65"/>
      <c r="BP428" s="78"/>
      <c r="BQ428" s="78"/>
      <c r="BR428" s="78"/>
      <c r="BS428" s="78"/>
      <c r="BT428" s="70"/>
      <c r="BU428" s="65"/>
      <c r="BV428" s="78"/>
      <c r="BW428" s="78"/>
      <c r="BX428" s="78"/>
      <c r="BY428" s="78"/>
      <c r="BZ428" s="70"/>
      <c r="CA428" s="80"/>
      <c r="CB428" s="78"/>
      <c r="CC428" s="78"/>
      <c r="CD428" s="78"/>
      <c r="CE428" s="78"/>
      <c r="CF428" s="70"/>
    </row>
    <row r="429" spans="1:84" ht="12" customHeight="1">
      <c r="A429" s="2"/>
      <c r="B429" s="64">
        <v>417</v>
      </c>
      <c r="C429" s="65">
        <v>10</v>
      </c>
      <c r="D429" s="66" t="s">
        <v>21</v>
      </c>
      <c r="E429" s="69" t="s">
        <v>144</v>
      </c>
      <c r="F429" s="70"/>
      <c r="G429" s="71">
        <v>2868.1151219512199</v>
      </c>
      <c r="H429" s="72">
        <v>2868.1151219512199</v>
      </c>
      <c r="I429" s="72"/>
      <c r="J429" s="72"/>
      <c r="K429" s="72"/>
      <c r="L429" s="73">
        <v>0</v>
      </c>
      <c r="M429" s="71">
        <v>5736.2302439024388</v>
      </c>
      <c r="N429" s="72">
        <v>5736.2302439024388</v>
      </c>
      <c r="O429" s="72"/>
      <c r="P429" s="72"/>
      <c r="Q429" s="72"/>
      <c r="R429" s="73">
        <v>0</v>
      </c>
      <c r="S429" s="71">
        <v>2827.8</v>
      </c>
      <c r="T429" s="72">
        <v>2861</v>
      </c>
      <c r="U429" s="72">
        <v>2813</v>
      </c>
      <c r="V429" s="72">
        <v>2846</v>
      </c>
      <c r="W429" s="72">
        <v>2799</v>
      </c>
      <c r="X429" s="73">
        <v>2820</v>
      </c>
      <c r="Y429" s="71"/>
      <c r="Z429" s="72"/>
      <c r="AA429" s="72"/>
      <c r="AB429" s="72"/>
      <c r="AC429" s="72"/>
      <c r="AD429" s="73"/>
      <c r="AE429" s="71"/>
      <c r="AF429" s="72"/>
      <c r="AG429" s="72"/>
      <c r="AH429" s="72"/>
      <c r="AI429" s="72"/>
      <c r="AJ429" s="73"/>
      <c r="AK429" s="71"/>
      <c r="AL429" s="72"/>
      <c r="AM429" s="72"/>
      <c r="AN429" s="72"/>
      <c r="AO429" s="72"/>
      <c r="AP429" s="73"/>
      <c r="AQ429" s="71"/>
      <c r="AR429" s="72"/>
      <c r="AS429" s="72"/>
      <c r="AT429" s="72"/>
      <c r="AU429" s="72"/>
      <c r="AV429" s="73"/>
      <c r="AW429" s="75">
        <v>-1.4056312329538856</v>
      </c>
      <c r="AX429" s="76">
        <v>-0.24807658161152268</v>
      </c>
      <c r="AY429" s="76">
        <v>-1.9216495715041026</v>
      </c>
      <c r="AZ429" s="76">
        <v>-0.77106814095295739</v>
      </c>
      <c r="BA429" s="76">
        <v>-2.4097750268894269</v>
      </c>
      <c r="BB429" s="77">
        <v>-1.6775868438114294</v>
      </c>
      <c r="BC429" s="65"/>
      <c r="BD429" s="78"/>
      <c r="BE429" s="78"/>
      <c r="BF429" s="78"/>
      <c r="BG429" s="78"/>
      <c r="BH429" s="70"/>
      <c r="BI429" s="65"/>
      <c r="BJ429" s="78"/>
      <c r="BK429" s="78"/>
      <c r="BL429" s="78"/>
      <c r="BM429" s="78"/>
      <c r="BN429" s="70"/>
      <c r="BO429" s="65"/>
      <c r="BP429" s="78"/>
      <c r="BQ429" s="78"/>
      <c r="BR429" s="78"/>
      <c r="BS429" s="78"/>
      <c r="BT429" s="70"/>
      <c r="BU429" s="65"/>
      <c r="BV429" s="78"/>
      <c r="BW429" s="78"/>
      <c r="BX429" s="78"/>
      <c r="BY429" s="78"/>
      <c r="BZ429" s="70"/>
      <c r="CA429" s="80"/>
      <c r="CB429" s="78"/>
      <c r="CC429" s="78"/>
      <c r="CD429" s="78"/>
      <c r="CE429" s="78"/>
      <c r="CF429" s="70"/>
    </row>
    <row r="430" spans="1:84" ht="12" customHeight="1">
      <c r="A430" s="2"/>
      <c r="B430" s="64">
        <v>418</v>
      </c>
      <c r="C430" s="65">
        <v>10</v>
      </c>
      <c r="D430" s="66" t="s">
        <v>21</v>
      </c>
      <c r="E430" s="69" t="s">
        <v>92</v>
      </c>
      <c r="F430" s="70"/>
      <c r="G430" s="71">
        <v>3277.8458536585372</v>
      </c>
      <c r="H430" s="72">
        <v>3277.8458536585372</v>
      </c>
      <c r="I430" s="72"/>
      <c r="J430" s="72"/>
      <c r="K430" s="72"/>
      <c r="L430" s="73">
        <v>0</v>
      </c>
      <c r="M430" s="71">
        <v>6555.6917073170744</v>
      </c>
      <c r="N430" s="72">
        <v>6555.6917073170744</v>
      </c>
      <c r="O430" s="72"/>
      <c r="P430" s="72"/>
      <c r="Q430" s="72"/>
      <c r="R430" s="73">
        <v>0</v>
      </c>
      <c r="S430" s="71">
        <v>3290.6</v>
      </c>
      <c r="T430" s="72">
        <v>3377</v>
      </c>
      <c r="U430" s="72">
        <v>3302</v>
      </c>
      <c r="V430" s="72">
        <v>3290</v>
      </c>
      <c r="W430" s="72">
        <v>3192</v>
      </c>
      <c r="X430" s="73">
        <v>3292</v>
      </c>
      <c r="Y430" s="71"/>
      <c r="Z430" s="72"/>
      <c r="AA430" s="72"/>
      <c r="AB430" s="72"/>
      <c r="AC430" s="72"/>
      <c r="AD430" s="73"/>
      <c r="AE430" s="71"/>
      <c r="AF430" s="72"/>
      <c r="AG430" s="72"/>
      <c r="AH430" s="72"/>
      <c r="AI430" s="72"/>
      <c r="AJ430" s="73"/>
      <c r="AK430" s="71"/>
      <c r="AL430" s="72"/>
      <c r="AM430" s="72"/>
      <c r="AN430" s="72"/>
      <c r="AO430" s="72"/>
      <c r="AP430" s="73"/>
      <c r="AQ430" s="71"/>
      <c r="AR430" s="72"/>
      <c r="AS430" s="72"/>
      <c r="AT430" s="72"/>
      <c r="AU430" s="72"/>
      <c r="AV430" s="73"/>
      <c r="AW430" s="75">
        <v>0.38910146818611491</v>
      </c>
      <c r="AX430" s="76">
        <v>3.024978927266897</v>
      </c>
      <c r="AY430" s="76">
        <v>0.73689085514816455</v>
      </c>
      <c r="AZ430" s="76">
        <v>0.37079676360916025</v>
      </c>
      <c r="BA430" s="76">
        <v>-2.6189716506260119</v>
      </c>
      <c r="BB430" s="77">
        <v>0.43181244553232023</v>
      </c>
      <c r="BC430" s="65"/>
      <c r="BD430" s="78"/>
      <c r="BE430" s="78"/>
      <c r="BF430" s="78"/>
      <c r="BG430" s="78"/>
      <c r="BH430" s="70"/>
      <c r="BI430" s="65"/>
      <c r="BJ430" s="78"/>
      <c r="BK430" s="78"/>
      <c r="BL430" s="78"/>
      <c r="BM430" s="78"/>
      <c r="BN430" s="70"/>
      <c r="BO430" s="65"/>
      <c r="BP430" s="78"/>
      <c r="BQ430" s="78"/>
      <c r="BR430" s="78"/>
      <c r="BS430" s="78"/>
      <c r="BT430" s="70"/>
      <c r="BU430" s="65"/>
      <c r="BV430" s="78"/>
      <c r="BW430" s="78"/>
      <c r="BX430" s="78"/>
      <c r="BY430" s="78"/>
      <c r="BZ430" s="70"/>
      <c r="CA430" s="80"/>
      <c r="CB430" s="78"/>
      <c r="CC430" s="78"/>
      <c r="CD430" s="78"/>
      <c r="CE430" s="78"/>
      <c r="CF430" s="70"/>
    </row>
    <row r="431" spans="1:84" ht="12" customHeight="1">
      <c r="A431" s="2"/>
      <c r="B431" s="64">
        <v>419</v>
      </c>
      <c r="C431" s="65">
        <v>10</v>
      </c>
      <c r="D431" s="66" t="s">
        <v>21</v>
      </c>
      <c r="E431" s="69" t="s">
        <v>138</v>
      </c>
      <c r="F431" s="70"/>
      <c r="G431" s="71">
        <v>4097.3073170731714</v>
      </c>
      <c r="H431" s="72">
        <v>2868.1151219512199</v>
      </c>
      <c r="I431" s="72"/>
      <c r="J431" s="72"/>
      <c r="K431" s="72"/>
      <c r="L431" s="73">
        <v>1229.1921951219513</v>
      </c>
      <c r="M431" s="71">
        <v>8194.6146341463409</v>
      </c>
      <c r="N431" s="72">
        <v>5736.2302439024388</v>
      </c>
      <c r="O431" s="72"/>
      <c r="P431" s="72"/>
      <c r="Q431" s="72"/>
      <c r="R431" s="73">
        <v>2458.3843902439025</v>
      </c>
      <c r="S431" s="71">
        <v>2755.6</v>
      </c>
      <c r="T431" s="72">
        <v>2792</v>
      </c>
      <c r="U431" s="72">
        <v>2786</v>
      </c>
      <c r="V431" s="72">
        <v>2692</v>
      </c>
      <c r="W431" s="72">
        <v>2717</v>
      </c>
      <c r="X431" s="73">
        <v>2791</v>
      </c>
      <c r="Y431" s="71"/>
      <c r="Z431" s="72"/>
      <c r="AA431" s="72"/>
      <c r="AB431" s="72"/>
      <c r="AC431" s="72"/>
      <c r="AD431" s="73"/>
      <c r="AE431" s="71"/>
      <c r="AF431" s="72"/>
      <c r="AG431" s="72"/>
      <c r="AH431" s="72"/>
      <c r="AI431" s="72"/>
      <c r="AJ431" s="73"/>
      <c r="AK431" s="71"/>
      <c r="AL431" s="72"/>
      <c r="AM431" s="72"/>
      <c r="AN431" s="72"/>
      <c r="AO431" s="72"/>
      <c r="AP431" s="73"/>
      <c r="AQ431" s="71">
        <v>1250</v>
      </c>
      <c r="AR431" s="72">
        <v>1300</v>
      </c>
      <c r="AS431" s="72">
        <v>1300</v>
      </c>
      <c r="AT431" s="72">
        <v>1180</v>
      </c>
      <c r="AU431" s="72">
        <v>1230</v>
      </c>
      <c r="AV431" s="73">
        <v>1240</v>
      </c>
      <c r="AW431" s="75">
        <v>-2.2382337954254483</v>
      </c>
      <c r="AX431" s="76">
        <v>-0.12953182816081155</v>
      </c>
      <c r="AY431" s="76">
        <v>-0.27596946477640438</v>
      </c>
      <c r="AZ431" s="76">
        <v>-5.4989118373994668</v>
      </c>
      <c r="BA431" s="76">
        <v>-3.6684413797044679</v>
      </c>
      <c r="BB431" s="77">
        <v>-1.6183144670860683</v>
      </c>
      <c r="BC431" s="65"/>
      <c r="BD431" s="78"/>
      <c r="BE431" s="78"/>
      <c r="BF431" s="78"/>
      <c r="BG431" s="78"/>
      <c r="BH431" s="70"/>
      <c r="BI431" s="65"/>
      <c r="BJ431" s="78"/>
      <c r="BK431" s="78"/>
      <c r="BL431" s="78"/>
      <c r="BM431" s="78"/>
      <c r="BN431" s="70"/>
      <c r="BO431" s="65"/>
      <c r="BP431" s="78"/>
      <c r="BQ431" s="78"/>
      <c r="BR431" s="78"/>
      <c r="BS431" s="78"/>
      <c r="BT431" s="70"/>
      <c r="BU431" s="65"/>
      <c r="BV431" s="78"/>
      <c r="BW431" s="78"/>
      <c r="BX431" s="78"/>
      <c r="BY431" s="78"/>
      <c r="BZ431" s="70"/>
      <c r="CA431" s="80"/>
      <c r="CB431" s="78"/>
      <c r="CC431" s="78"/>
      <c r="CD431" s="78"/>
      <c r="CE431" s="78"/>
      <c r="CF431" s="70"/>
    </row>
    <row r="432" spans="1:84" ht="12" customHeight="1">
      <c r="A432" s="2"/>
      <c r="B432" s="64">
        <v>420</v>
      </c>
      <c r="C432" s="65">
        <v>10</v>
      </c>
      <c r="D432" s="66" t="s">
        <v>21</v>
      </c>
      <c r="E432" s="69" t="s">
        <v>139</v>
      </c>
      <c r="F432" s="70"/>
      <c r="G432" s="71">
        <v>3892.4419512195127</v>
      </c>
      <c r="H432" s="72">
        <v>3277.8458536585372</v>
      </c>
      <c r="I432" s="72"/>
      <c r="J432" s="72"/>
      <c r="K432" s="72"/>
      <c r="L432" s="73">
        <v>614.59609756097564</v>
      </c>
      <c r="M432" s="71">
        <v>7784.8839024390254</v>
      </c>
      <c r="N432" s="72">
        <v>6555.6917073170744</v>
      </c>
      <c r="O432" s="72"/>
      <c r="P432" s="72"/>
      <c r="Q432" s="72"/>
      <c r="R432" s="73">
        <v>1229.1921951219513</v>
      </c>
      <c r="S432" s="71">
        <v>3283.6</v>
      </c>
      <c r="T432" s="72">
        <v>3273</v>
      </c>
      <c r="U432" s="72">
        <v>3350</v>
      </c>
      <c r="V432" s="72">
        <v>3269</v>
      </c>
      <c r="W432" s="72">
        <v>3279</v>
      </c>
      <c r="X432" s="73">
        <v>3247</v>
      </c>
      <c r="Y432" s="71"/>
      <c r="Z432" s="72"/>
      <c r="AA432" s="72"/>
      <c r="AB432" s="72"/>
      <c r="AC432" s="72"/>
      <c r="AD432" s="73"/>
      <c r="AE432" s="71"/>
      <c r="AF432" s="72"/>
      <c r="AG432" s="72"/>
      <c r="AH432" s="72"/>
      <c r="AI432" s="72"/>
      <c r="AJ432" s="73"/>
      <c r="AK432" s="71"/>
      <c r="AL432" s="72"/>
      <c r="AM432" s="72"/>
      <c r="AN432" s="72"/>
      <c r="AO432" s="72"/>
      <c r="AP432" s="73"/>
      <c r="AQ432" s="71">
        <v>615</v>
      </c>
      <c r="AR432" s="72">
        <v>635</v>
      </c>
      <c r="AS432" s="72">
        <v>600</v>
      </c>
      <c r="AT432" s="72">
        <v>635</v>
      </c>
      <c r="AU432" s="72">
        <v>615</v>
      </c>
      <c r="AV432" s="73">
        <v>590</v>
      </c>
      <c r="AW432" s="75">
        <v>0.15820528238212894</v>
      </c>
      <c r="AX432" s="76">
        <v>0.39969892873066293</v>
      </c>
      <c r="AY432" s="76">
        <v>1.4787130932666592</v>
      </c>
      <c r="AZ432" s="76">
        <v>0.29693567496533735</v>
      </c>
      <c r="BA432" s="76">
        <v>4.0027540551990093E-2</v>
      </c>
      <c r="BB432" s="77">
        <v>-1.4243488256040049</v>
      </c>
      <c r="BC432" s="65"/>
      <c r="BD432" s="78"/>
      <c r="BE432" s="78"/>
      <c r="BF432" s="78"/>
      <c r="BG432" s="78"/>
      <c r="BH432" s="70"/>
      <c r="BI432" s="65"/>
      <c r="BJ432" s="78"/>
      <c r="BK432" s="78"/>
      <c r="BL432" s="78"/>
      <c r="BM432" s="78"/>
      <c r="BN432" s="70"/>
      <c r="BO432" s="65"/>
      <c r="BP432" s="78"/>
      <c r="BQ432" s="78"/>
      <c r="BR432" s="78"/>
      <c r="BS432" s="78"/>
      <c r="BT432" s="70"/>
      <c r="BU432" s="65"/>
      <c r="BV432" s="78"/>
      <c r="BW432" s="78"/>
      <c r="BX432" s="78"/>
      <c r="BY432" s="78"/>
      <c r="BZ432" s="70"/>
      <c r="CA432" s="80"/>
      <c r="CB432" s="78"/>
      <c r="CC432" s="78"/>
      <c r="CD432" s="78"/>
      <c r="CE432" s="78"/>
      <c r="CF432" s="70"/>
    </row>
    <row r="433" spans="1:84" ht="12" customHeight="1">
      <c r="A433" s="2" t="s">
        <v>177</v>
      </c>
      <c r="B433" s="64">
        <v>421</v>
      </c>
      <c r="C433" s="65">
        <v>10</v>
      </c>
      <c r="D433" s="66" t="s">
        <v>21</v>
      </c>
      <c r="E433" s="69" t="s">
        <v>141</v>
      </c>
      <c r="F433" s="70"/>
      <c r="G433" s="71">
        <v>4302.17268292683</v>
      </c>
      <c r="H433" s="72">
        <v>4302.17268292683</v>
      </c>
      <c r="I433" s="72"/>
      <c r="J433" s="72"/>
      <c r="K433" s="72"/>
      <c r="L433" s="73">
        <v>0</v>
      </c>
      <c r="M433" s="71">
        <v>8604.34536585366</v>
      </c>
      <c r="N433" s="72">
        <v>8604.34536585366</v>
      </c>
      <c r="O433" s="72"/>
      <c r="P433" s="72"/>
      <c r="Q433" s="72"/>
      <c r="R433" s="73">
        <v>0</v>
      </c>
      <c r="S433" s="71">
        <v>4331.6000000000004</v>
      </c>
      <c r="T433" s="72">
        <v>4351</v>
      </c>
      <c r="U433" s="72">
        <v>4203</v>
      </c>
      <c r="V433" s="72">
        <v>4387</v>
      </c>
      <c r="W433" s="72">
        <v>4375</v>
      </c>
      <c r="X433" s="73">
        <v>4342</v>
      </c>
      <c r="Y433" s="71"/>
      <c r="Z433" s="72"/>
      <c r="AA433" s="72"/>
      <c r="AB433" s="72"/>
      <c r="AC433" s="72"/>
      <c r="AD433" s="73"/>
      <c r="AE433" s="71"/>
      <c r="AF433" s="72"/>
      <c r="AG433" s="72"/>
      <c r="AH433" s="72"/>
      <c r="AI433" s="72"/>
      <c r="AJ433" s="73"/>
      <c r="AK433" s="71"/>
      <c r="AL433" s="72"/>
      <c r="AM433" s="72"/>
      <c r="AN433" s="72"/>
      <c r="AO433" s="72"/>
      <c r="AP433" s="73"/>
      <c r="AQ433" s="71"/>
      <c r="AR433" s="72"/>
      <c r="AS433" s="72"/>
      <c r="AT433" s="72"/>
      <c r="AU433" s="72"/>
      <c r="AV433" s="73"/>
      <c r="AW433" s="75">
        <v>0.68401059748142146</v>
      </c>
      <c r="AX433" s="76">
        <v>1.1349455419802368</v>
      </c>
      <c r="AY433" s="76">
        <v>-2.3051767150211511</v>
      </c>
      <c r="AZ433" s="76">
        <v>1.9717320369265323</v>
      </c>
      <c r="BA433" s="76">
        <v>1.6928032052777597</v>
      </c>
      <c r="BB433" s="77">
        <v>0.9257489182436851</v>
      </c>
      <c r="BC433" s="65"/>
      <c r="BD433" s="78"/>
      <c r="BE433" s="78"/>
      <c r="BF433" s="78"/>
      <c r="BG433" s="78"/>
      <c r="BH433" s="70"/>
      <c r="BI433" s="65"/>
      <c r="BJ433" s="78"/>
      <c r="BK433" s="78"/>
      <c r="BL433" s="78"/>
      <c r="BM433" s="78"/>
      <c r="BN433" s="70"/>
      <c r="BO433" s="65"/>
      <c r="BP433" s="78"/>
      <c r="BQ433" s="78"/>
      <c r="BR433" s="78"/>
      <c r="BS433" s="78"/>
      <c r="BT433" s="70"/>
      <c r="BU433" s="65"/>
      <c r="BV433" s="78"/>
      <c r="BW433" s="78"/>
      <c r="BX433" s="78"/>
      <c r="BY433" s="78"/>
      <c r="BZ433" s="70"/>
      <c r="CA433" s="80"/>
      <c r="CB433" s="78"/>
      <c r="CC433" s="78"/>
      <c r="CD433" s="78"/>
      <c r="CE433" s="78"/>
      <c r="CF433" s="70"/>
    </row>
    <row r="434" spans="1:84" ht="12" customHeight="1">
      <c r="A434" s="2" t="s">
        <v>177</v>
      </c>
      <c r="B434" s="64">
        <v>422</v>
      </c>
      <c r="C434" s="65">
        <v>10</v>
      </c>
      <c r="D434" s="66" t="s">
        <v>21</v>
      </c>
      <c r="E434" s="69" t="s">
        <v>98</v>
      </c>
      <c r="F434" s="70"/>
      <c r="G434" s="71">
        <v>4916.768780487806</v>
      </c>
      <c r="H434" s="72">
        <v>4916.768780487806</v>
      </c>
      <c r="I434" s="72"/>
      <c r="J434" s="72"/>
      <c r="K434" s="72"/>
      <c r="L434" s="73">
        <v>0</v>
      </c>
      <c r="M434" s="71">
        <v>9833.537560975612</v>
      </c>
      <c r="N434" s="72">
        <v>9833.537560975612</v>
      </c>
      <c r="O434" s="72"/>
      <c r="P434" s="72"/>
      <c r="Q434" s="72"/>
      <c r="R434" s="73">
        <v>0</v>
      </c>
      <c r="S434" s="71">
        <v>4993.6000000000004</v>
      </c>
      <c r="T434" s="72">
        <v>5214</v>
      </c>
      <c r="U434" s="72">
        <v>5033</v>
      </c>
      <c r="V434" s="72">
        <v>4894</v>
      </c>
      <c r="W434" s="72">
        <v>4950</v>
      </c>
      <c r="X434" s="73">
        <v>4877</v>
      </c>
      <c r="Y434" s="71"/>
      <c r="Z434" s="72"/>
      <c r="AA434" s="72"/>
      <c r="AB434" s="72"/>
      <c r="AC434" s="72"/>
      <c r="AD434" s="73"/>
      <c r="AE434" s="71"/>
      <c r="AF434" s="72"/>
      <c r="AG434" s="72"/>
      <c r="AH434" s="72"/>
      <c r="AI434" s="72"/>
      <c r="AJ434" s="73"/>
      <c r="AK434" s="71"/>
      <c r="AL434" s="72"/>
      <c r="AM434" s="72"/>
      <c r="AN434" s="72"/>
      <c r="AO434" s="72"/>
      <c r="AP434" s="73"/>
      <c r="AQ434" s="71"/>
      <c r="AR434" s="72"/>
      <c r="AS434" s="72"/>
      <c r="AT434" s="72"/>
      <c r="AU434" s="72"/>
      <c r="AV434" s="73"/>
      <c r="AW434" s="75">
        <v>1.5626364171750229</v>
      </c>
      <c r="AX434" s="76">
        <v>6.0452551824636602</v>
      </c>
      <c r="AY434" s="76">
        <v>2.3639757064325861</v>
      </c>
      <c r="AZ434" s="76">
        <v>-0.46308422267412608</v>
      </c>
      <c r="BA434" s="76">
        <v>0.67587517322498236</v>
      </c>
      <c r="BB434" s="77">
        <v>-0.80883975357206594</v>
      </c>
      <c r="BC434" s="65"/>
      <c r="BD434" s="78"/>
      <c r="BE434" s="78"/>
      <c r="BF434" s="78"/>
      <c r="BG434" s="78"/>
      <c r="BH434" s="70"/>
      <c r="BI434" s="65"/>
      <c r="BJ434" s="78"/>
      <c r="BK434" s="78"/>
      <c r="BL434" s="78"/>
      <c r="BM434" s="78"/>
      <c r="BN434" s="70"/>
      <c r="BO434" s="65"/>
      <c r="BP434" s="78"/>
      <c r="BQ434" s="78"/>
      <c r="BR434" s="78"/>
      <c r="BS434" s="78"/>
      <c r="BT434" s="70"/>
      <c r="BU434" s="65"/>
      <c r="BV434" s="78"/>
      <c r="BW434" s="78"/>
      <c r="BX434" s="78"/>
      <c r="BY434" s="78"/>
      <c r="BZ434" s="70"/>
      <c r="CA434" s="80"/>
      <c r="CB434" s="78"/>
      <c r="CC434" s="78"/>
      <c r="CD434" s="78"/>
      <c r="CE434" s="78"/>
      <c r="CF434" s="70"/>
    </row>
    <row r="435" spans="1:84" ht="12" customHeight="1">
      <c r="A435" s="2"/>
      <c r="B435" s="64">
        <v>423</v>
      </c>
      <c r="C435" s="65">
        <v>10</v>
      </c>
      <c r="D435" s="66" t="s">
        <v>21</v>
      </c>
      <c r="E435" s="69" t="s">
        <v>150</v>
      </c>
      <c r="F435" s="70"/>
      <c r="G435" s="71">
        <v>2868.1151219512199</v>
      </c>
      <c r="H435" s="72">
        <v>2868.1151219512199</v>
      </c>
      <c r="I435" s="72"/>
      <c r="J435" s="72"/>
      <c r="K435" s="72"/>
      <c r="L435" s="73">
        <v>0</v>
      </c>
      <c r="M435" s="71">
        <v>5736.2302439024388</v>
      </c>
      <c r="N435" s="72">
        <v>5736.2302439024388</v>
      </c>
      <c r="O435" s="72"/>
      <c r="P435" s="72"/>
      <c r="Q435" s="72"/>
      <c r="R435" s="73">
        <v>0</v>
      </c>
      <c r="S435" s="71">
        <v>2827.8</v>
      </c>
      <c r="T435" s="72">
        <v>2861</v>
      </c>
      <c r="U435" s="72">
        <v>2813</v>
      </c>
      <c r="V435" s="72">
        <v>2846</v>
      </c>
      <c r="W435" s="72">
        <v>2799</v>
      </c>
      <c r="X435" s="73">
        <v>2820</v>
      </c>
      <c r="Y435" s="71"/>
      <c r="Z435" s="72"/>
      <c r="AA435" s="72"/>
      <c r="AB435" s="72"/>
      <c r="AC435" s="72"/>
      <c r="AD435" s="73"/>
      <c r="AE435" s="71"/>
      <c r="AF435" s="72"/>
      <c r="AG435" s="72"/>
      <c r="AH435" s="72"/>
      <c r="AI435" s="72"/>
      <c r="AJ435" s="73"/>
      <c r="AK435" s="71"/>
      <c r="AL435" s="72"/>
      <c r="AM435" s="72"/>
      <c r="AN435" s="72"/>
      <c r="AO435" s="72"/>
      <c r="AP435" s="73"/>
      <c r="AQ435" s="71"/>
      <c r="AR435" s="72"/>
      <c r="AS435" s="72"/>
      <c r="AT435" s="72"/>
      <c r="AU435" s="72"/>
      <c r="AV435" s="73"/>
      <c r="AW435" s="75">
        <v>-1.4056312329538856</v>
      </c>
      <c r="AX435" s="76">
        <v>-0.24807658161152268</v>
      </c>
      <c r="AY435" s="76">
        <v>-1.9216495715041026</v>
      </c>
      <c r="AZ435" s="76">
        <v>-0.77106814095295739</v>
      </c>
      <c r="BA435" s="76">
        <v>-2.4097750268894269</v>
      </c>
      <c r="BB435" s="77">
        <v>-1.6775868438114294</v>
      </c>
      <c r="BC435" s="65"/>
      <c r="BD435" s="78"/>
      <c r="BE435" s="78"/>
      <c r="BF435" s="78"/>
      <c r="BG435" s="78"/>
      <c r="BH435" s="70"/>
      <c r="BI435" s="65"/>
      <c r="BJ435" s="78"/>
      <c r="BK435" s="78"/>
      <c r="BL435" s="78"/>
      <c r="BM435" s="78"/>
      <c r="BN435" s="70"/>
      <c r="BO435" s="65"/>
      <c r="BP435" s="78"/>
      <c r="BQ435" s="78"/>
      <c r="BR435" s="78"/>
      <c r="BS435" s="78"/>
      <c r="BT435" s="70"/>
      <c r="BU435" s="65"/>
      <c r="BV435" s="78"/>
      <c r="BW435" s="78"/>
      <c r="BX435" s="78"/>
      <c r="BY435" s="78"/>
      <c r="BZ435" s="70"/>
      <c r="CA435" s="80"/>
      <c r="CB435" s="78"/>
      <c r="CC435" s="78"/>
      <c r="CD435" s="78"/>
      <c r="CE435" s="78"/>
      <c r="CF435" s="70"/>
    </row>
    <row r="436" spans="1:84" ht="12" customHeight="1">
      <c r="A436" s="2"/>
      <c r="B436" s="64">
        <v>424</v>
      </c>
      <c r="C436" s="65">
        <v>10</v>
      </c>
      <c r="D436" s="66" t="s">
        <v>21</v>
      </c>
      <c r="E436" s="69" t="s">
        <v>151</v>
      </c>
      <c r="F436" s="70"/>
      <c r="G436" s="71">
        <v>3277.8458536585372</v>
      </c>
      <c r="H436" s="72">
        <v>3277.8458536585372</v>
      </c>
      <c r="I436" s="72"/>
      <c r="J436" s="72"/>
      <c r="K436" s="72"/>
      <c r="L436" s="73">
        <v>0</v>
      </c>
      <c r="M436" s="71">
        <v>6555.6917073170744</v>
      </c>
      <c r="N436" s="72">
        <v>6555.6917073170744</v>
      </c>
      <c r="O436" s="72"/>
      <c r="P436" s="72"/>
      <c r="Q436" s="72"/>
      <c r="R436" s="73">
        <v>0</v>
      </c>
      <c r="S436" s="71">
        <v>3290.6</v>
      </c>
      <c r="T436" s="72">
        <v>3377</v>
      </c>
      <c r="U436" s="72">
        <v>3302</v>
      </c>
      <c r="V436" s="72">
        <v>3290</v>
      </c>
      <c r="W436" s="72">
        <v>3192</v>
      </c>
      <c r="X436" s="73">
        <v>3292</v>
      </c>
      <c r="Y436" s="71"/>
      <c r="Z436" s="72"/>
      <c r="AA436" s="72"/>
      <c r="AB436" s="72"/>
      <c r="AC436" s="72"/>
      <c r="AD436" s="73"/>
      <c r="AE436" s="71"/>
      <c r="AF436" s="72"/>
      <c r="AG436" s="72"/>
      <c r="AH436" s="72"/>
      <c r="AI436" s="72"/>
      <c r="AJ436" s="73"/>
      <c r="AK436" s="71"/>
      <c r="AL436" s="72"/>
      <c r="AM436" s="72"/>
      <c r="AN436" s="72"/>
      <c r="AO436" s="72"/>
      <c r="AP436" s="73"/>
      <c r="AQ436" s="71"/>
      <c r="AR436" s="72"/>
      <c r="AS436" s="72"/>
      <c r="AT436" s="72"/>
      <c r="AU436" s="72"/>
      <c r="AV436" s="73"/>
      <c r="AW436" s="75">
        <v>0.38910146818611491</v>
      </c>
      <c r="AX436" s="76">
        <v>3.024978927266897</v>
      </c>
      <c r="AY436" s="76">
        <v>0.73689085514816455</v>
      </c>
      <c r="AZ436" s="76">
        <v>0.37079676360916025</v>
      </c>
      <c r="BA436" s="76">
        <v>-2.6189716506260119</v>
      </c>
      <c r="BB436" s="77">
        <v>0.43181244553232023</v>
      </c>
      <c r="BC436" s="65"/>
      <c r="BD436" s="78"/>
      <c r="BE436" s="78"/>
      <c r="BF436" s="78"/>
      <c r="BG436" s="78"/>
      <c r="BH436" s="70"/>
      <c r="BI436" s="65"/>
      <c r="BJ436" s="78"/>
      <c r="BK436" s="78"/>
      <c r="BL436" s="78"/>
      <c r="BM436" s="78"/>
      <c r="BN436" s="70"/>
      <c r="BO436" s="65"/>
      <c r="BP436" s="78"/>
      <c r="BQ436" s="78"/>
      <c r="BR436" s="78"/>
      <c r="BS436" s="78"/>
      <c r="BT436" s="70"/>
      <c r="BU436" s="65"/>
      <c r="BV436" s="78"/>
      <c r="BW436" s="78"/>
      <c r="BX436" s="78"/>
      <c r="BY436" s="78"/>
      <c r="BZ436" s="70"/>
      <c r="CA436" s="80"/>
      <c r="CB436" s="78"/>
      <c r="CC436" s="78"/>
      <c r="CD436" s="78"/>
      <c r="CE436" s="78"/>
      <c r="CF436" s="70"/>
    </row>
    <row r="437" spans="1:84" ht="12" customHeight="1">
      <c r="A437" s="2"/>
      <c r="B437" s="64">
        <v>425</v>
      </c>
      <c r="C437" s="65">
        <v>10</v>
      </c>
      <c r="D437" s="66" t="s">
        <v>21</v>
      </c>
      <c r="E437" s="69" t="s">
        <v>163</v>
      </c>
      <c r="F437" s="70"/>
      <c r="G437" s="71">
        <v>2663.2497560975612</v>
      </c>
      <c r="H437" s="72">
        <v>2048.6536585365857</v>
      </c>
      <c r="I437" s="72"/>
      <c r="J437" s="72"/>
      <c r="K437" s="72"/>
      <c r="L437" s="73">
        <v>614.59609756097564</v>
      </c>
      <c r="M437" s="71">
        <v>5326.4995121951224</v>
      </c>
      <c r="N437" s="72">
        <v>4097.3073170731714</v>
      </c>
      <c r="O437" s="72"/>
      <c r="P437" s="72"/>
      <c r="Q437" s="72"/>
      <c r="R437" s="73">
        <v>1229.1921951219513</v>
      </c>
      <c r="S437" s="71">
        <v>2063.4</v>
      </c>
      <c r="T437" s="72">
        <v>2073</v>
      </c>
      <c r="U437" s="72">
        <v>2045</v>
      </c>
      <c r="V437" s="72">
        <v>1965</v>
      </c>
      <c r="W437" s="72">
        <v>2155</v>
      </c>
      <c r="X437" s="73">
        <v>2079</v>
      </c>
      <c r="Y437" s="71"/>
      <c r="Z437" s="72"/>
      <c r="AA437" s="72"/>
      <c r="AB437" s="72"/>
      <c r="AC437" s="72"/>
      <c r="AD437" s="73"/>
      <c r="AE437" s="71"/>
      <c r="AF437" s="72"/>
      <c r="AG437" s="72"/>
      <c r="AH437" s="72"/>
      <c r="AI437" s="72"/>
      <c r="AJ437" s="73"/>
      <c r="AK437" s="71"/>
      <c r="AL437" s="72"/>
      <c r="AM437" s="72"/>
      <c r="AN437" s="72"/>
      <c r="AO437" s="72"/>
      <c r="AP437" s="73"/>
      <c r="AQ437" s="71">
        <v>606</v>
      </c>
      <c r="AR437" s="72">
        <v>635</v>
      </c>
      <c r="AS437" s="72">
        <v>575</v>
      </c>
      <c r="AT437" s="72">
        <v>615</v>
      </c>
      <c r="AU437" s="72">
        <v>600</v>
      </c>
      <c r="AV437" s="73">
        <v>605</v>
      </c>
      <c r="AW437" s="75">
        <v>0.23093004658529814</v>
      </c>
      <c r="AX437" s="76">
        <v>1.6802871679602038</v>
      </c>
      <c r="AY437" s="76">
        <v>-1.623946683878974</v>
      </c>
      <c r="AZ437" s="76">
        <v>-3.1258711619876922</v>
      </c>
      <c r="BA437" s="76">
        <v>3.4450484297379402</v>
      </c>
      <c r="BB437" s="77">
        <v>0.77913248109497957</v>
      </c>
      <c r="BC437" s="65"/>
      <c r="BD437" s="78"/>
      <c r="BE437" s="78"/>
      <c r="BF437" s="78"/>
      <c r="BG437" s="78"/>
      <c r="BH437" s="70"/>
      <c r="BI437" s="65"/>
      <c r="BJ437" s="78"/>
      <c r="BK437" s="78"/>
      <c r="BL437" s="78"/>
      <c r="BM437" s="78"/>
      <c r="BN437" s="70"/>
      <c r="BO437" s="65"/>
      <c r="BP437" s="78"/>
      <c r="BQ437" s="78"/>
      <c r="BR437" s="78"/>
      <c r="BS437" s="78"/>
      <c r="BT437" s="70"/>
      <c r="BU437" s="65"/>
      <c r="BV437" s="78"/>
      <c r="BW437" s="78"/>
      <c r="BX437" s="78"/>
      <c r="BY437" s="78"/>
      <c r="BZ437" s="70"/>
      <c r="CA437" s="80"/>
      <c r="CB437" s="78"/>
      <c r="CC437" s="78"/>
      <c r="CD437" s="78"/>
      <c r="CE437" s="78"/>
      <c r="CF437" s="70"/>
    </row>
    <row r="438" spans="1:84" ht="12" customHeight="1">
      <c r="A438" s="2"/>
      <c r="B438" s="64">
        <v>426</v>
      </c>
      <c r="C438" s="65">
        <v>10</v>
      </c>
      <c r="D438" s="66" t="s">
        <v>21</v>
      </c>
      <c r="E438" s="69" t="s">
        <v>164</v>
      </c>
      <c r="F438" s="70"/>
      <c r="G438" s="71">
        <v>4097.3073170731714</v>
      </c>
      <c r="H438" s="72">
        <v>2868.1151219512199</v>
      </c>
      <c r="I438" s="72"/>
      <c r="J438" s="72"/>
      <c r="K438" s="72"/>
      <c r="L438" s="73">
        <v>1229.1921951219513</v>
      </c>
      <c r="M438" s="71">
        <v>8194.6146341463409</v>
      </c>
      <c r="N438" s="72">
        <v>5736.2302439024388</v>
      </c>
      <c r="O438" s="72"/>
      <c r="P438" s="72"/>
      <c r="Q438" s="72"/>
      <c r="R438" s="73">
        <v>2458.3843902439025</v>
      </c>
      <c r="S438" s="71">
        <v>2755.6</v>
      </c>
      <c r="T438" s="72">
        <v>2792</v>
      </c>
      <c r="U438" s="72">
        <v>2786</v>
      </c>
      <c r="V438" s="72">
        <v>2692</v>
      </c>
      <c r="W438" s="72">
        <v>2717</v>
      </c>
      <c r="X438" s="73">
        <v>2791</v>
      </c>
      <c r="Y438" s="71"/>
      <c r="Z438" s="72"/>
      <c r="AA438" s="72"/>
      <c r="AB438" s="72"/>
      <c r="AC438" s="72"/>
      <c r="AD438" s="73"/>
      <c r="AE438" s="71"/>
      <c r="AF438" s="72"/>
      <c r="AG438" s="72"/>
      <c r="AH438" s="72"/>
      <c r="AI438" s="72"/>
      <c r="AJ438" s="73"/>
      <c r="AK438" s="71"/>
      <c r="AL438" s="72"/>
      <c r="AM438" s="72"/>
      <c r="AN438" s="72"/>
      <c r="AO438" s="72"/>
      <c r="AP438" s="73"/>
      <c r="AQ438" s="71">
        <v>1250</v>
      </c>
      <c r="AR438" s="72">
        <v>1300</v>
      </c>
      <c r="AS438" s="72">
        <v>1300</v>
      </c>
      <c r="AT438" s="72">
        <v>1180</v>
      </c>
      <c r="AU438" s="72">
        <v>1230</v>
      </c>
      <c r="AV438" s="73">
        <v>1240</v>
      </c>
      <c r="AW438" s="75">
        <v>-2.2382337954254483</v>
      </c>
      <c r="AX438" s="76">
        <v>-0.12953182816081155</v>
      </c>
      <c r="AY438" s="76">
        <v>-0.27596946477640438</v>
      </c>
      <c r="AZ438" s="76">
        <v>-5.4989118373994668</v>
      </c>
      <c r="BA438" s="76">
        <v>-3.6684413797044679</v>
      </c>
      <c r="BB438" s="77">
        <v>-1.6183144670860683</v>
      </c>
      <c r="BC438" s="65"/>
      <c r="BD438" s="78"/>
      <c r="BE438" s="78"/>
      <c r="BF438" s="78"/>
      <c r="BG438" s="78"/>
      <c r="BH438" s="70"/>
      <c r="BI438" s="65"/>
      <c r="BJ438" s="78"/>
      <c r="BK438" s="78"/>
      <c r="BL438" s="78"/>
      <c r="BM438" s="78"/>
      <c r="BN438" s="70"/>
      <c r="BO438" s="65"/>
      <c r="BP438" s="78"/>
      <c r="BQ438" s="78"/>
      <c r="BR438" s="78"/>
      <c r="BS438" s="78"/>
      <c r="BT438" s="70"/>
      <c r="BU438" s="65"/>
      <c r="BV438" s="78"/>
      <c r="BW438" s="78"/>
      <c r="BX438" s="78"/>
      <c r="BY438" s="78"/>
      <c r="BZ438" s="70"/>
      <c r="CA438" s="80"/>
      <c r="CB438" s="78"/>
      <c r="CC438" s="78"/>
      <c r="CD438" s="78"/>
      <c r="CE438" s="78"/>
      <c r="CF438" s="70"/>
    </row>
    <row r="439" spans="1:84" ht="12" customHeight="1">
      <c r="A439" s="2"/>
      <c r="B439" s="64">
        <v>427</v>
      </c>
      <c r="C439" s="65">
        <v>10</v>
      </c>
      <c r="D439" s="66" t="s">
        <v>21</v>
      </c>
      <c r="E439" s="69" t="s">
        <v>165</v>
      </c>
      <c r="F439" s="70"/>
      <c r="G439" s="71">
        <v>3892.4419512195127</v>
      </c>
      <c r="H439" s="72">
        <v>3277.8458536585372</v>
      </c>
      <c r="I439" s="72"/>
      <c r="J439" s="72"/>
      <c r="K439" s="72"/>
      <c r="L439" s="73">
        <v>614.59609756097564</v>
      </c>
      <c r="M439" s="71">
        <v>7784.8839024390254</v>
      </c>
      <c r="N439" s="72">
        <v>6555.6917073170744</v>
      </c>
      <c r="O439" s="72"/>
      <c r="P439" s="72"/>
      <c r="Q439" s="72"/>
      <c r="R439" s="73">
        <v>1229.1921951219513</v>
      </c>
      <c r="S439" s="71">
        <v>3283.6</v>
      </c>
      <c r="T439" s="72">
        <v>3273</v>
      </c>
      <c r="U439" s="72">
        <v>3350</v>
      </c>
      <c r="V439" s="72">
        <v>3269</v>
      </c>
      <c r="W439" s="72">
        <v>3279</v>
      </c>
      <c r="X439" s="73">
        <v>3247</v>
      </c>
      <c r="Y439" s="71"/>
      <c r="Z439" s="72"/>
      <c r="AA439" s="72"/>
      <c r="AB439" s="72"/>
      <c r="AC439" s="72"/>
      <c r="AD439" s="73"/>
      <c r="AE439" s="71"/>
      <c r="AF439" s="72"/>
      <c r="AG439" s="72"/>
      <c r="AH439" s="72"/>
      <c r="AI439" s="72"/>
      <c r="AJ439" s="73"/>
      <c r="AK439" s="71"/>
      <c r="AL439" s="72"/>
      <c r="AM439" s="72"/>
      <c r="AN439" s="72"/>
      <c r="AO439" s="72"/>
      <c r="AP439" s="73"/>
      <c r="AQ439" s="71">
        <v>615</v>
      </c>
      <c r="AR439" s="72">
        <v>635</v>
      </c>
      <c r="AS439" s="72">
        <v>600</v>
      </c>
      <c r="AT439" s="72">
        <v>635</v>
      </c>
      <c r="AU439" s="72">
        <v>615</v>
      </c>
      <c r="AV439" s="73">
        <v>590</v>
      </c>
      <c r="AW439" s="75">
        <v>0.15820528238212894</v>
      </c>
      <c r="AX439" s="76">
        <v>0.39969892873066293</v>
      </c>
      <c r="AY439" s="76">
        <v>1.4787130932666592</v>
      </c>
      <c r="AZ439" s="76">
        <v>0.29693567496533735</v>
      </c>
      <c r="BA439" s="76">
        <v>4.0027540551990093E-2</v>
      </c>
      <c r="BB439" s="77">
        <v>-1.4243488256040049</v>
      </c>
      <c r="BC439" s="65"/>
      <c r="BD439" s="78"/>
      <c r="BE439" s="78"/>
      <c r="BF439" s="78"/>
      <c r="BG439" s="78"/>
      <c r="BH439" s="70"/>
      <c r="BI439" s="65"/>
      <c r="BJ439" s="78"/>
      <c r="BK439" s="78"/>
      <c r="BL439" s="78"/>
      <c r="BM439" s="78"/>
      <c r="BN439" s="70"/>
      <c r="BO439" s="65"/>
      <c r="BP439" s="78"/>
      <c r="BQ439" s="78"/>
      <c r="BR439" s="78"/>
      <c r="BS439" s="78"/>
      <c r="BT439" s="70"/>
      <c r="BU439" s="65"/>
      <c r="BV439" s="78"/>
      <c r="BW439" s="78"/>
      <c r="BX439" s="78"/>
      <c r="BY439" s="78"/>
      <c r="BZ439" s="70"/>
      <c r="CA439" s="80"/>
      <c r="CB439" s="78"/>
      <c r="CC439" s="78"/>
      <c r="CD439" s="78"/>
      <c r="CE439" s="78"/>
      <c r="CF439" s="70"/>
    </row>
    <row r="440" spans="1:84" ht="12" customHeight="1">
      <c r="A440" s="2" t="s">
        <v>177</v>
      </c>
      <c r="B440" s="64">
        <v>428</v>
      </c>
      <c r="C440" s="65">
        <v>10</v>
      </c>
      <c r="D440" s="66" t="s">
        <v>21</v>
      </c>
      <c r="E440" s="69" t="s">
        <v>155</v>
      </c>
      <c r="F440" s="70"/>
      <c r="G440" s="71">
        <v>3072.9804878048785</v>
      </c>
      <c r="H440" s="72">
        <v>3072.9804878048785</v>
      </c>
      <c r="I440" s="72"/>
      <c r="J440" s="72"/>
      <c r="K440" s="72"/>
      <c r="L440" s="73">
        <v>0</v>
      </c>
      <c r="M440" s="71">
        <v>6145.960975609757</v>
      </c>
      <c r="N440" s="72">
        <v>6145.960975609757</v>
      </c>
      <c r="O440" s="72"/>
      <c r="P440" s="72"/>
      <c r="Q440" s="72"/>
      <c r="R440" s="73">
        <v>0</v>
      </c>
      <c r="S440" s="71">
        <v>3104.6</v>
      </c>
      <c r="T440" s="72">
        <v>3166</v>
      </c>
      <c r="U440" s="72">
        <v>2978</v>
      </c>
      <c r="V440" s="72">
        <v>3079</v>
      </c>
      <c r="W440" s="72">
        <v>3110</v>
      </c>
      <c r="X440" s="73">
        <v>3190</v>
      </c>
      <c r="Y440" s="71"/>
      <c r="Z440" s="72"/>
      <c r="AA440" s="72"/>
      <c r="AB440" s="72"/>
      <c r="AC440" s="72"/>
      <c r="AD440" s="73"/>
      <c r="AE440" s="71"/>
      <c r="AF440" s="72"/>
      <c r="AG440" s="72"/>
      <c r="AH440" s="72"/>
      <c r="AI440" s="72"/>
      <c r="AJ440" s="73"/>
      <c r="AK440" s="71"/>
      <c r="AL440" s="72"/>
      <c r="AM440" s="72"/>
      <c r="AN440" s="72"/>
      <c r="AO440" s="72"/>
      <c r="AP440" s="73"/>
      <c r="AQ440" s="71"/>
      <c r="AR440" s="72"/>
      <c r="AS440" s="72"/>
      <c r="AT440" s="72"/>
      <c r="AU440" s="72"/>
      <c r="AV440" s="73"/>
      <c r="AW440" s="75">
        <v>1.0289525859537241</v>
      </c>
      <c r="AX440" s="76">
        <v>3.0270127833310179</v>
      </c>
      <c r="AY440" s="76">
        <v>-3.0908262574984913</v>
      </c>
      <c r="AZ440" s="76">
        <v>0.19588514209607499</v>
      </c>
      <c r="BA440" s="76">
        <v>1.2046777498924355</v>
      </c>
      <c r="BB440" s="77">
        <v>3.80801351194755</v>
      </c>
      <c r="BC440" s="65"/>
      <c r="BD440" s="78"/>
      <c r="BE440" s="78"/>
      <c r="BF440" s="78"/>
      <c r="BG440" s="78"/>
      <c r="BH440" s="70"/>
      <c r="BI440" s="65"/>
      <c r="BJ440" s="78"/>
      <c r="BK440" s="78"/>
      <c r="BL440" s="78"/>
      <c r="BM440" s="78"/>
      <c r="BN440" s="70"/>
      <c r="BO440" s="65"/>
      <c r="BP440" s="78"/>
      <c r="BQ440" s="78"/>
      <c r="BR440" s="78"/>
      <c r="BS440" s="78"/>
      <c r="BT440" s="70"/>
      <c r="BU440" s="65"/>
      <c r="BV440" s="78"/>
      <c r="BW440" s="78"/>
      <c r="BX440" s="78"/>
      <c r="BY440" s="78"/>
      <c r="BZ440" s="70"/>
      <c r="CA440" s="80"/>
      <c r="CB440" s="78"/>
      <c r="CC440" s="78"/>
      <c r="CD440" s="78"/>
      <c r="CE440" s="78"/>
      <c r="CF440" s="70"/>
    </row>
    <row r="441" spans="1:84" ht="12" customHeight="1">
      <c r="A441" s="2" t="s">
        <v>177</v>
      </c>
      <c r="B441" s="64">
        <v>429</v>
      </c>
      <c r="C441" s="65">
        <v>10</v>
      </c>
      <c r="D441" s="66" t="s">
        <v>21</v>
      </c>
      <c r="E441" s="69" t="s">
        <v>156</v>
      </c>
      <c r="F441" s="70"/>
      <c r="G441" s="71">
        <v>4302.17268292683</v>
      </c>
      <c r="H441" s="72">
        <v>4302.17268292683</v>
      </c>
      <c r="I441" s="72"/>
      <c r="J441" s="72"/>
      <c r="K441" s="72"/>
      <c r="L441" s="73">
        <v>0</v>
      </c>
      <c r="M441" s="71">
        <v>8604.34536585366</v>
      </c>
      <c r="N441" s="72">
        <v>8604.34536585366</v>
      </c>
      <c r="O441" s="72"/>
      <c r="P441" s="72"/>
      <c r="Q441" s="72"/>
      <c r="R441" s="73">
        <v>0</v>
      </c>
      <c r="S441" s="71">
        <v>4331.6000000000004</v>
      </c>
      <c r="T441" s="72">
        <v>4351</v>
      </c>
      <c r="U441" s="72">
        <v>4203</v>
      </c>
      <c r="V441" s="72">
        <v>4387</v>
      </c>
      <c r="W441" s="72">
        <v>4375</v>
      </c>
      <c r="X441" s="73">
        <v>4342</v>
      </c>
      <c r="Y441" s="71"/>
      <c r="Z441" s="72"/>
      <c r="AA441" s="72"/>
      <c r="AB441" s="72"/>
      <c r="AC441" s="72"/>
      <c r="AD441" s="73"/>
      <c r="AE441" s="71"/>
      <c r="AF441" s="72"/>
      <c r="AG441" s="72"/>
      <c r="AH441" s="72"/>
      <c r="AI441" s="72"/>
      <c r="AJ441" s="73"/>
      <c r="AK441" s="71"/>
      <c r="AL441" s="72"/>
      <c r="AM441" s="72"/>
      <c r="AN441" s="72"/>
      <c r="AO441" s="72"/>
      <c r="AP441" s="73"/>
      <c r="AQ441" s="71"/>
      <c r="AR441" s="72"/>
      <c r="AS441" s="72"/>
      <c r="AT441" s="72"/>
      <c r="AU441" s="72"/>
      <c r="AV441" s="73"/>
      <c r="AW441" s="75">
        <v>0.68401059748142146</v>
      </c>
      <c r="AX441" s="76">
        <v>1.1349455419802368</v>
      </c>
      <c r="AY441" s="76">
        <v>-2.3051767150211511</v>
      </c>
      <c r="AZ441" s="76">
        <v>1.9717320369265323</v>
      </c>
      <c r="BA441" s="76">
        <v>1.6928032052777597</v>
      </c>
      <c r="BB441" s="77">
        <v>0.9257489182436851</v>
      </c>
      <c r="BC441" s="65"/>
      <c r="BD441" s="78"/>
      <c r="BE441" s="78"/>
      <c r="BF441" s="78"/>
      <c r="BG441" s="78"/>
      <c r="BH441" s="70"/>
      <c r="BI441" s="65"/>
      <c r="BJ441" s="78"/>
      <c r="BK441" s="78"/>
      <c r="BL441" s="78"/>
      <c r="BM441" s="78"/>
      <c r="BN441" s="70"/>
      <c r="BO441" s="65"/>
      <c r="BP441" s="78"/>
      <c r="BQ441" s="78"/>
      <c r="BR441" s="78"/>
      <c r="BS441" s="78"/>
      <c r="BT441" s="70"/>
      <c r="BU441" s="65"/>
      <c r="BV441" s="78"/>
      <c r="BW441" s="78"/>
      <c r="BX441" s="78"/>
      <c r="BY441" s="78"/>
      <c r="BZ441" s="70"/>
      <c r="CA441" s="80"/>
      <c r="CB441" s="78"/>
      <c r="CC441" s="78"/>
      <c r="CD441" s="78"/>
      <c r="CE441" s="78"/>
      <c r="CF441" s="70"/>
    </row>
    <row r="442" spans="1:84" ht="12" customHeight="1">
      <c r="A442" s="2" t="s">
        <v>177</v>
      </c>
      <c r="B442" s="64">
        <v>430</v>
      </c>
      <c r="C442" s="65">
        <v>10</v>
      </c>
      <c r="D442" s="66" t="s">
        <v>21</v>
      </c>
      <c r="E442" s="69" t="s">
        <v>157</v>
      </c>
      <c r="F442" s="70"/>
      <c r="G442" s="71">
        <v>4916.768780487806</v>
      </c>
      <c r="H442" s="72">
        <v>4916.768780487806</v>
      </c>
      <c r="I442" s="72"/>
      <c r="J442" s="72"/>
      <c r="K442" s="72"/>
      <c r="L442" s="73">
        <v>0</v>
      </c>
      <c r="M442" s="71">
        <v>9833.537560975612</v>
      </c>
      <c r="N442" s="72">
        <v>9833.537560975612</v>
      </c>
      <c r="O442" s="72"/>
      <c r="P442" s="72"/>
      <c r="Q442" s="72"/>
      <c r="R442" s="73">
        <v>0</v>
      </c>
      <c r="S442" s="71">
        <v>4993.6000000000004</v>
      </c>
      <c r="T442" s="72">
        <v>5214</v>
      </c>
      <c r="U442" s="72">
        <v>5033</v>
      </c>
      <c r="V442" s="72">
        <v>4894</v>
      </c>
      <c r="W442" s="72">
        <v>4950</v>
      </c>
      <c r="X442" s="73">
        <v>4877</v>
      </c>
      <c r="Y442" s="71"/>
      <c r="Z442" s="72"/>
      <c r="AA442" s="72"/>
      <c r="AB442" s="72"/>
      <c r="AC442" s="72"/>
      <c r="AD442" s="73"/>
      <c r="AE442" s="71"/>
      <c r="AF442" s="72"/>
      <c r="AG442" s="72"/>
      <c r="AH442" s="72"/>
      <c r="AI442" s="72"/>
      <c r="AJ442" s="73"/>
      <c r="AK442" s="71"/>
      <c r="AL442" s="72"/>
      <c r="AM442" s="72"/>
      <c r="AN442" s="72"/>
      <c r="AO442" s="72"/>
      <c r="AP442" s="73"/>
      <c r="AQ442" s="71"/>
      <c r="AR442" s="72"/>
      <c r="AS442" s="72"/>
      <c r="AT442" s="72"/>
      <c r="AU442" s="72"/>
      <c r="AV442" s="73"/>
      <c r="AW442" s="75">
        <v>1.5626364171750229</v>
      </c>
      <c r="AX442" s="76">
        <v>6.0452551824636602</v>
      </c>
      <c r="AY442" s="76">
        <v>2.3639757064325861</v>
      </c>
      <c r="AZ442" s="76">
        <v>-0.46308422267412608</v>
      </c>
      <c r="BA442" s="76">
        <v>0.67587517322498236</v>
      </c>
      <c r="BB442" s="77">
        <v>-0.80883975357206594</v>
      </c>
      <c r="BC442" s="65"/>
      <c r="BD442" s="78"/>
      <c r="BE442" s="78"/>
      <c r="BF442" s="78"/>
      <c r="BG442" s="78"/>
      <c r="BH442" s="70"/>
      <c r="BI442" s="65"/>
      <c r="BJ442" s="78"/>
      <c r="BK442" s="78"/>
      <c r="BL442" s="78"/>
      <c r="BM442" s="78"/>
      <c r="BN442" s="70"/>
      <c r="BO442" s="65"/>
      <c r="BP442" s="78"/>
      <c r="BQ442" s="78"/>
      <c r="BR442" s="78"/>
      <c r="BS442" s="78"/>
      <c r="BT442" s="70"/>
      <c r="BU442" s="65"/>
      <c r="BV442" s="78"/>
      <c r="BW442" s="78"/>
      <c r="BX442" s="78"/>
      <c r="BY442" s="78"/>
      <c r="BZ442" s="70"/>
      <c r="CA442" s="80"/>
      <c r="CB442" s="78"/>
      <c r="CC442" s="78"/>
      <c r="CD442" s="78"/>
      <c r="CE442" s="78"/>
      <c r="CF442" s="70"/>
    </row>
    <row r="443" spans="1:84" ht="12" customHeight="1">
      <c r="A443" s="2"/>
      <c r="B443" s="64">
        <v>431</v>
      </c>
      <c r="C443" s="65">
        <v>10</v>
      </c>
      <c r="D443" s="66" t="s">
        <v>21</v>
      </c>
      <c r="E443" s="69" t="s">
        <v>161</v>
      </c>
      <c r="F443" s="70"/>
      <c r="G443" s="71">
        <v>3277.8458536585372</v>
      </c>
      <c r="H443" s="72">
        <v>2868.1151219512199</v>
      </c>
      <c r="I443" s="72"/>
      <c r="J443" s="72"/>
      <c r="K443" s="72"/>
      <c r="L443" s="73">
        <v>409.73073170731715</v>
      </c>
      <c r="M443" s="71">
        <v>6555.6917073170735</v>
      </c>
      <c r="N443" s="72">
        <v>5736.2302439024388</v>
      </c>
      <c r="O443" s="72"/>
      <c r="P443" s="72"/>
      <c r="Q443" s="72"/>
      <c r="R443" s="73">
        <v>819.4614634146343</v>
      </c>
      <c r="S443" s="71">
        <v>2827.8</v>
      </c>
      <c r="T443" s="72">
        <v>2861</v>
      </c>
      <c r="U443" s="72">
        <v>2813</v>
      </c>
      <c r="V443" s="72">
        <v>2846</v>
      </c>
      <c r="W443" s="72">
        <v>2799</v>
      </c>
      <c r="X443" s="73">
        <v>2820</v>
      </c>
      <c r="Y443" s="71"/>
      <c r="Z443" s="72"/>
      <c r="AA443" s="72"/>
      <c r="AB443" s="72"/>
      <c r="AC443" s="72"/>
      <c r="AD443" s="73"/>
      <c r="AE443" s="71"/>
      <c r="AF443" s="72"/>
      <c r="AG443" s="72"/>
      <c r="AH443" s="72"/>
      <c r="AI443" s="72"/>
      <c r="AJ443" s="73"/>
      <c r="AK443" s="71"/>
      <c r="AL443" s="72"/>
      <c r="AM443" s="72"/>
      <c r="AN443" s="72"/>
      <c r="AO443" s="72"/>
      <c r="AP443" s="73"/>
      <c r="AQ443" s="71">
        <v>412.8</v>
      </c>
      <c r="AR443" s="72">
        <v>417</v>
      </c>
      <c r="AS443" s="72">
        <v>414</v>
      </c>
      <c r="AT443" s="72">
        <v>420</v>
      </c>
      <c r="AU443" s="72">
        <v>399</v>
      </c>
      <c r="AV443" s="73">
        <v>414</v>
      </c>
      <c r="AW443" s="75">
        <v>-1.1362905798930512</v>
      </c>
      <c r="AX443" s="76">
        <v>4.7026720701559555E-3</v>
      </c>
      <c r="AY443" s="76">
        <v>-1.5511972169705901</v>
      </c>
      <c r="AZ443" s="76">
        <v>-0.36139141946883724</v>
      </c>
      <c r="BA443" s="76">
        <v>-2.4359246048565097</v>
      </c>
      <c r="BB443" s="77">
        <v>-1.337642330239508</v>
      </c>
      <c r="BC443" s="65"/>
      <c r="BD443" s="78"/>
      <c r="BE443" s="78"/>
      <c r="BF443" s="78"/>
      <c r="BG443" s="78"/>
      <c r="BH443" s="70"/>
      <c r="BI443" s="65"/>
      <c r="BJ443" s="78"/>
      <c r="BK443" s="78"/>
      <c r="BL443" s="78"/>
      <c r="BM443" s="78"/>
      <c r="BN443" s="70"/>
      <c r="BO443" s="65"/>
      <c r="BP443" s="78"/>
      <c r="BQ443" s="78"/>
      <c r="BR443" s="78"/>
      <c r="BS443" s="78"/>
      <c r="BT443" s="70"/>
      <c r="BU443" s="65"/>
      <c r="BV443" s="78"/>
      <c r="BW443" s="78"/>
      <c r="BX443" s="78"/>
      <c r="BY443" s="78"/>
      <c r="BZ443" s="70"/>
      <c r="CA443" s="80"/>
      <c r="CB443" s="78"/>
      <c r="CC443" s="78"/>
      <c r="CD443" s="78"/>
      <c r="CE443" s="78"/>
      <c r="CF443" s="70"/>
    </row>
    <row r="444" spans="1:84" ht="12" customHeight="1">
      <c r="A444" s="2"/>
      <c r="B444" s="64">
        <v>432</v>
      </c>
      <c r="C444" s="65">
        <v>10</v>
      </c>
      <c r="D444" s="66" t="s">
        <v>21</v>
      </c>
      <c r="E444" s="69" t="s">
        <v>99</v>
      </c>
      <c r="F444" s="70"/>
      <c r="G444" s="71">
        <v>3687.5765853658545</v>
      </c>
      <c r="H444" s="72">
        <v>3277.8458536585372</v>
      </c>
      <c r="I444" s="72"/>
      <c r="J444" s="72"/>
      <c r="K444" s="72"/>
      <c r="L444" s="73">
        <v>409.73073170731715</v>
      </c>
      <c r="M444" s="71">
        <v>7375.153170731709</v>
      </c>
      <c r="N444" s="72">
        <v>6555.6917073170744</v>
      </c>
      <c r="O444" s="72"/>
      <c r="P444" s="72"/>
      <c r="Q444" s="72"/>
      <c r="R444" s="73">
        <v>819.4614634146343</v>
      </c>
      <c r="S444" s="71">
        <v>3290.6</v>
      </c>
      <c r="T444" s="72">
        <v>3377</v>
      </c>
      <c r="U444" s="72">
        <v>3302</v>
      </c>
      <c r="V444" s="72">
        <v>3290</v>
      </c>
      <c r="W444" s="72">
        <v>3192</v>
      </c>
      <c r="X444" s="73">
        <v>3292</v>
      </c>
      <c r="Y444" s="71"/>
      <c r="Z444" s="72"/>
      <c r="AA444" s="72"/>
      <c r="AB444" s="72"/>
      <c r="AC444" s="72"/>
      <c r="AD444" s="73"/>
      <c r="AE444" s="71"/>
      <c r="AF444" s="72"/>
      <c r="AG444" s="72"/>
      <c r="AH444" s="72"/>
      <c r="AI444" s="72"/>
      <c r="AJ444" s="73"/>
      <c r="AK444" s="71"/>
      <c r="AL444" s="72"/>
      <c r="AM444" s="72"/>
      <c r="AN444" s="72"/>
      <c r="AO444" s="72"/>
      <c r="AP444" s="73"/>
      <c r="AQ444" s="71">
        <v>414</v>
      </c>
      <c r="AR444" s="72">
        <v>414</v>
      </c>
      <c r="AS444" s="72">
        <v>414</v>
      </c>
      <c r="AT444" s="72">
        <v>420</v>
      </c>
      <c r="AU444" s="72">
        <v>411</v>
      </c>
      <c r="AV444" s="73">
        <v>411</v>
      </c>
      <c r="AW444" s="75">
        <v>0.4616423344725229</v>
      </c>
      <c r="AX444" s="76">
        <v>2.8046445203221415</v>
      </c>
      <c r="AY444" s="76">
        <v>0.77078845621658676</v>
      </c>
      <c r="AZ444" s="76">
        <v>0.60807997108813794</v>
      </c>
      <c r="BA444" s="76">
        <v>-2.2935546803691254</v>
      </c>
      <c r="BB444" s="77">
        <v>0.41825340510495135</v>
      </c>
      <c r="BC444" s="65"/>
      <c r="BD444" s="78"/>
      <c r="BE444" s="78"/>
      <c r="BF444" s="78"/>
      <c r="BG444" s="78"/>
      <c r="BH444" s="70"/>
      <c r="BI444" s="65"/>
      <c r="BJ444" s="78"/>
      <c r="BK444" s="78"/>
      <c r="BL444" s="78"/>
      <c r="BM444" s="78"/>
      <c r="BN444" s="70"/>
      <c r="BO444" s="65"/>
      <c r="BP444" s="78"/>
      <c r="BQ444" s="78"/>
      <c r="BR444" s="78"/>
      <c r="BS444" s="78"/>
      <c r="BT444" s="70"/>
      <c r="BU444" s="65"/>
      <c r="BV444" s="78"/>
      <c r="BW444" s="78"/>
      <c r="BX444" s="78"/>
      <c r="BY444" s="78"/>
      <c r="BZ444" s="70"/>
      <c r="CA444" s="80"/>
      <c r="CB444" s="78"/>
      <c r="CC444" s="78"/>
      <c r="CD444" s="78"/>
      <c r="CE444" s="78"/>
      <c r="CF444" s="70"/>
    </row>
    <row r="445" spans="1:84" ht="12" customHeight="1">
      <c r="A445" s="2"/>
      <c r="B445" s="64">
        <v>433</v>
      </c>
      <c r="C445" s="65">
        <v>10</v>
      </c>
      <c r="D445" s="66" t="s">
        <v>21</v>
      </c>
      <c r="E445" s="69" t="s">
        <v>168</v>
      </c>
      <c r="F445" s="70"/>
      <c r="G445" s="71">
        <v>3072.9804878048785</v>
      </c>
      <c r="H445" s="72">
        <v>2048.6536585365857</v>
      </c>
      <c r="I445" s="72"/>
      <c r="J445" s="72"/>
      <c r="K445" s="72"/>
      <c r="L445" s="73">
        <v>1024.3268292682928</v>
      </c>
      <c r="M445" s="71">
        <v>6145.960975609757</v>
      </c>
      <c r="N445" s="72">
        <v>4097.3073170731714</v>
      </c>
      <c r="O445" s="72"/>
      <c r="P445" s="72"/>
      <c r="Q445" s="72"/>
      <c r="R445" s="73">
        <v>2048.6536585365857</v>
      </c>
      <c r="S445" s="71">
        <v>2063.4</v>
      </c>
      <c r="T445" s="72">
        <v>2073</v>
      </c>
      <c r="U445" s="72">
        <v>2045</v>
      </c>
      <c r="V445" s="72">
        <v>1965</v>
      </c>
      <c r="W445" s="72">
        <v>2155</v>
      </c>
      <c r="X445" s="73">
        <v>2079</v>
      </c>
      <c r="Y445" s="71"/>
      <c r="Z445" s="72"/>
      <c r="AA445" s="72"/>
      <c r="AB445" s="72"/>
      <c r="AC445" s="72"/>
      <c r="AD445" s="73"/>
      <c r="AE445" s="71"/>
      <c r="AF445" s="72"/>
      <c r="AG445" s="72"/>
      <c r="AH445" s="72"/>
      <c r="AI445" s="72"/>
      <c r="AJ445" s="73"/>
      <c r="AK445" s="71"/>
      <c r="AL445" s="72"/>
      <c r="AM445" s="72"/>
      <c r="AN445" s="72"/>
      <c r="AO445" s="72"/>
      <c r="AP445" s="73"/>
      <c r="AQ445" s="71">
        <v>1008.2</v>
      </c>
      <c r="AR445" s="72">
        <v>983</v>
      </c>
      <c r="AS445" s="72">
        <v>1014</v>
      </c>
      <c r="AT445" s="72">
        <v>1003</v>
      </c>
      <c r="AU445" s="72">
        <v>1006</v>
      </c>
      <c r="AV445" s="73">
        <v>1035</v>
      </c>
      <c r="AW445" s="75">
        <v>-4.4923415894004837E-2</v>
      </c>
      <c r="AX445" s="76">
        <v>-0.55257388949475628</v>
      </c>
      <c r="AY445" s="76">
        <v>-0.45494879841769809</v>
      </c>
      <c r="AZ445" s="76">
        <v>-3.4162432277553889</v>
      </c>
      <c r="BA445" s="76">
        <v>2.864304298202569</v>
      </c>
      <c r="BB445" s="77">
        <v>1.3348445379951945</v>
      </c>
      <c r="BC445" s="65"/>
      <c r="BD445" s="78"/>
      <c r="BE445" s="78"/>
      <c r="BF445" s="78"/>
      <c r="BG445" s="78"/>
      <c r="BH445" s="70"/>
      <c r="BI445" s="65"/>
      <c r="BJ445" s="78"/>
      <c r="BK445" s="78"/>
      <c r="BL445" s="78"/>
      <c r="BM445" s="78"/>
      <c r="BN445" s="70"/>
      <c r="BO445" s="65"/>
      <c r="BP445" s="78"/>
      <c r="BQ445" s="78"/>
      <c r="BR445" s="78"/>
      <c r="BS445" s="78"/>
      <c r="BT445" s="70"/>
      <c r="BU445" s="65"/>
      <c r="BV445" s="78"/>
      <c r="BW445" s="78"/>
      <c r="BX445" s="78"/>
      <c r="BY445" s="78"/>
      <c r="BZ445" s="70"/>
      <c r="CA445" s="80"/>
      <c r="CB445" s="78"/>
      <c r="CC445" s="78"/>
      <c r="CD445" s="78"/>
      <c r="CE445" s="78"/>
      <c r="CF445" s="70"/>
    </row>
    <row r="446" spans="1:84" ht="12" customHeight="1">
      <c r="A446" s="2"/>
      <c r="B446" s="64">
        <v>434</v>
      </c>
      <c r="C446" s="65">
        <v>10</v>
      </c>
      <c r="D446" s="66" t="s">
        <v>21</v>
      </c>
      <c r="E446" s="69" t="s">
        <v>169</v>
      </c>
      <c r="F446" s="70"/>
      <c r="G446" s="71">
        <v>4507.0380487804887</v>
      </c>
      <c r="H446" s="72">
        <v>2868.1151219512199</v>
      </c>
      <c r="I446" s="72"/>
      <c r="J446" s="72"/>
      <c r="K446" s="72"/>
      <c r="L446" s="73">
        <v>1638.9229268292684</v>
      </c>
      <c r="M446" s="71">
        <v>9014.0760975609755</v>
      </c>
      <c r="N446" s="72">
        <v>5736.2302439024388</v>
      </c>
      <c r="O446" s="72"/>
      <c r="P446" s="72"/>
      <c r="Q446" s="72"/>
      <c r="R446" s="73">
        <v>3277.8458536585367</v>
      </c>
      <c r="S446" s="71">
        <v>2755.6</v>
      </c>
      <c r="T446" s="72">
        <v>2792</v>
      </c>
      <c r="U446" s="72">
        <v>2786</v>
      </c>
      <c r="V446" s="72">
        <v>2692</v>
      </c>
      <c r="W446" s="72">
        <v>2717</v>
      </c>
      <c r="X446" s="73">
        <v>2791</v>
      </c>
      <c r="Y446" s="71"/>
      <c r="Z446" s="72"/>
      <c r="AA446" s="72"/>
      <c r="AB446" s="72"/>
      <c r="AC446" s="72"/>
      <c r="AD446" s="73"/>
      <c r="AE446" s="71"/>
      <c r="AF446" s="72"/>
      <c r="AG446" s="72"/>
      <c r="AH446" s="72"/>
      <c r="AI446" s="72"/>
      <c r="AJ446" s="73"/>
      <c r="AK446" s="71"/>
      <c r="AL446" s="72"/>
      <c r="AM446" s="72"/>
      <c r="AN446" s="72"/>
      <c r="AO446" s="72"/>
      <c r="AP446" s="73"/>
      <c r="AQ446" s="71">
        <v>1628.8</v>
      </c>
      <c r="AR446" s="72">
        <v>1624</v>
      </c>
      <c r="AS446" s="72">
        <v>1646</v>
      </c>
      <c r="AT446" s="72">
        <v>1615</v>
      </c>
      <c r="AU446" s="72">
        <v>1615</v>
      </c>
      <c r="AV446" s="73">
        <v>1644</v>
      </c>
      <c r="AW446" s="75">
        <v>-2.721034245842946</v>
      </c>
      <c r="AX446" s="76">
        <v>-2.0199085917440129</v>
      </c>
      <c r="AY446" s="76">
        <v>-1.6649082605546761</v>
      </c>
      <c r="AZ446" s="76">
        <v>-4.4383483479713437</v>
      </c>
      <c r="BA446" s="76">
        <v>-3.8836603304880146</v>
      </c>
      <c r="BB446" s="77">
        <v>-1.5983456984566713</v>
      </c>
      <c r="BC446" s="65"/>
      <c r="BD446" s="78"/>
      <c r="BE446" s="78"/>
      <c r="BF446" s="78"/>
      <c r="BG446" s="78"/>
      <c r="BH446" s="70"/>
      <c r="BI446" s="65"/>
      <c r="BJ446" s="78"/>
      <c r="BK446" s="78"/>
      <c r="BL446" s="78"/>
      <c r="BM446" s="78"/>
      <c r="BN446" s="70"/>
      <c r="BO446" s="65"/>
      <c r="BP446" s="78"/>
      <c r="BQ446" s="78"/>
      <c r="BR446" s="78"/>
      <c r="BS446" s="78"/>
      <c r="BT446" s="70"/>
      <c r="BU446" s="65"/>
      <c r="BV446" s="78"/>
      <c r="BW446" s="78"/>
      <c r="BX446" s="78"/>
      <c r="BY446" s="78"/>
      <c r="BZ446" s="70"/>
      <c r="CA446" s="80"/>
      <c r="CB446" s="78"/>
      <c r="CC446" s="78"/>
      <c r="CD446" s="78"/>
      <c r="CE446" s="78"/>
      <c r="CF446" s="70"/>
    </row>
    <row r="447" spans="1:84" ht="12" customHeight="1">
      <c r="A447" s="2"/>
      <c r="B447" s="64">
        <v>435</v>
      </c>
      <c r="C447" s="65">
        <v>10</v>
      </c>
      <c r="D447" s="66" t="s">
        <v>21</v>
      </c>
      <c r="E447" s="69" t="s">
        <v>170</v>
      </c>
      <c r="F447" s="70"/>
      <c r="G447" s="71">
        <v>4302.17268292683</v>
      </c>
      <c r="H447" s="72">
        <v>3277.8458536585372</v>
      </c>
      <c r="I447" s="72"/>
      <c r="J447" s="72"/>
      <c r="K447" s="72"/>
      <c r="L447" s="73">
        <v>1024.3268292682928</v>
      </c>
      <c r="M447" s="71">
        <v>8604.34536585366</v>
      </c>
      <c r="N447" s="72">
        <v>6555.6917073170744</v>
      </c>
      <c r="O447" s="72"/>
      <c r="P447" s="72"/>
      <c r="Q447" s="72"/>
      <c r="R447" s="73">
        <v>2048.6536585365857</v>
      </c>
      <c r="S447" s="71">
        <v>3283.6</v>
      </c>
      <c r="T447" s="72">
        <v>3273</v>
      </c>
      <c r="U447" s="72">
        <v>3350</v>
      </c>
      <c r="V447" s="72">
        <v>3269</v>
      </c>
      <c r="W447" s="72">
        <v>3279</v>
      </c>
      <c r="X447" s="73">
        <v>3247</v>
      </c>
      <c r="Y447" s="71"/>
      <c r="Z447" s="72"/>
      <c r="AA447" s="72"/>
      <c r="AB447" s="72"/>
      <c r="AC447" s="72"/>
      <c r="AD447" s="73"/>
      <c r="AE447" s="71"/>
      <c r="AF447" s="72"/>
      <c r="AG447" s="72"/>
      <c r="AH447" s="72"/>
      <c r="AI447" s="72"/>
      <c r="AJ447" s="73"/>
      <c r="AK447" s="71"/>
      <c r="AL447" s="72"/>
      <c r="AM447" s="72"/>
      <c r="AN447" s="72"/>
      <c r="AO447" s="72"/>
      <c r="AP447" s="73"/>
      <c r="AQ447" s="71">
        <v>1011.6</v>
      </c>
      <c r="AR447" s="72">
        <v>985</v>
      </c>
      <c r="AS447" s="72">
        <v>1009</v>
      </c>
      <c r="AT447" s="72">
        <v>1031</v>
      </c>
      <c r="AU447" s="72">
        <v>1004</v>
      </c>
      <c r="AV447" s="73">
        <v>1029</v>
      </c>
      <c r="AW447" s="75">
        <v>-0.16207352518650131</v>
      </c>
      <c r="AX447" s="76">
        <v>-1.0267529032976563</v>
      </c>
      <c r="AY447" s="76">
        <v>1.3208980964127592</v>
      </c>
      <c r="AZ447" s="76">
        <v>-5.050199252699672E-2</v>
      </c>
      <c r="BA447" s="76">
        <v>-0.44565117069607085</v>
      </c>
      <c r="BB447" s="77">
        <v>-0.60835965582451967</v>
      </c>
      <c r="BC447" s="65"/>
      <c r="BD447" s="78"/>
      <c r="BE447" s="78"/>
      <c r="BF447" s="78"/>
      <c r="BG447" s="78"/>
      <c r="BH447" s="70"/>
      <c r="BI447" s="65"/>
      <c r="BJ447" s="78"/>
      <c r="BK447" s="78"/>
      <c r="BL447" s="78"/>
      <c r="BM447" s="78"/>
      <c r="BN447" s="70"/>
      <c r="BO447" s="65"/>
      <c r="BP447" s="78"/>
      <c r="BQ447" s="78"/>
      <c r="BR447" s="78"/>
      <c r="BS447" s="78"/>
      <c r="BT447" s="70"/>
      <c r="BU447" s="65"/>
      <c r="BV447" s="78"/>
      <c r="BW447" s="78"/>
      <c r="BX447" s="78"/>
      <c r="BY447" s="78"/>
      <c r="BZ447" s="70"/>
      <c r="CA447" s="80"/>
      <c r="CB447" s="78"/>
      <c r="CC447" s="78"/>
      <c r="CD447" s="78"/>
      <c r="CE447" s="78"/>
      <c r="CF447" s="70"/>
    </row>
    <row r="448" spans="1:84" ht="12" customHeight="1">
      <c r="A448" s="2" t="s">
        <v>177</v>
      </c>
      <c r="B448" s="64">
        <v>436</v>
      </c>
      <c r="C448" s="65">
        <v>10</v>
      </c>
      <c r="D448" s="66" t="s">
        <v>21</v>
      </c>
      <c r="E448" s="69" t="s">
        <v>103</v>
      </c>
      <c r="F448" s="70"/>
      <c r="G448" s="71">
        <v>3482.7112195121958</v>
      </c>
      <c r="H448" s="72">
        <v>3072.9804878048785</v>
      </c>
      <c r="I448" s="72"/>
      <c r="J448" s="72"/>
      <c r="K448" s="72"/>
      <c r="L448" s="73">
        <v>409.73073170731715</v>
      </c>
      <c r="M448" s="71">
        <v>6965.4224390243917</v>
      </c>
      <c r="N448" s="72">
        <v>6145.960975609757</v>
      </c>
      <c r="O448" s="72"/>
      <c r="P448" s="72"/>
      <c r="Q448" s="72"/>
      <c r="R448" s="73">
        <v>819.4614634146343</v>
      </c>
      <c r="S448" s="71">
        <v>3104.6</v>
      </c>
      <c r="T448" s="72">
        <v>3166</v>
      </c>
      <c r="U448" s="72">
        <v>2978</v>
      </c>
      <c r="V448" s="72">
        <v>3079</v>
      </c>
      <c r="W448" s="72">
        <v>3110</v>
      </c>
      <c r="X448" s="73">
        <v>3190</v>
      </c>
      <c r="Y448" s="71"/>
      <c r="Z448" s="72"/>
      <c r="AA448" s="72"/>
      <c r="AB448" s="72"/>
      <c r="AC448" s="72"/>
      <c r="AD448" s="73"/>
      <c r="AE448" s="71"/>
      <c r="AF448" s="72"/>
      <c r="AG448" s="72"/>
      <c r="AH448" s="72"/>
      <c r="AI448" s="72"/>
      <c r="AJ448" s="73"/>
      <c r="AK448" s="71"/>
      <c r="AL448" s="72"/>
      <c r="AM448" s="72"/>
      <c r="AN448" s="72"/>
      <c r="AO448" s="72"/>
      <c r="AP448" s="73"/>
      <c r="AQ448" s="71">
        <v>412.8</v>
      </c>
      <c r="AR448" s="72">
        <v>417</v>
      </c>
      <c r="AS448" s="72">
        <v>414</v>
      </c>
      <c r="AT448" s="72">
        <v>420</v>
      </c>
      <c r="AU448" s="72">
        <v>399</v>
      </c>
      <c r="AV448" s="73">
        <v>414</v>
      </c>
      <c r="AW448" s="75">
        <v>0.99602804543361678</v>
      </c>
      <c r="AX448" s="76">
        <v>2.879618037979359</v>
      </c>
      <c r="AY448" s="76">
        <v>-2.6046150195852658</v>
      </c>
      <c r="AZ448" s="76">
        <v>0.46770402313418558</v>
      </c>
      <c r="BA448" s="76">
        <v>0.75483664394908612</v>
      </c>
      <c r="BB448" s="77">
        <v>3.4825965416906524</v>
      </c>
      <c r="BC448" s="65"/>
      <c r="BD448" s="78"/>
      <c r="BE448" s="78"/>
      <c r="BF448" s="78"/>
      <c r="BG448" s="78"/>
      <c r="BH448" s="70"/>
      <c r="BI448" s="65"/>
      <c r="BJ448" s="78"/>
      <c r="BK448" s="78"/>
      <c r="BL448" s="78"/>
      <c r="BM448" s="78"/>
      <c r="BN448" s="70"/>
      <c r="BO448" s="65"/>
      <c r="BP448" s="78"/>
      <c r="BQ448" s="78"/>
      <c r="BR448" s="78"/>
      <c r="BS448" s="78"/>
      <c r="BT448" s="70"/>
      <c r="BU448" s="65"/>
      <c r="BV448" s="78"/>
      <c r="BW448" s="78"/>
      <c r="BX448" s="78"/>
      <c r="BY448" s="78"/>
      <c r="BZ448" s="70"/>
      <c r="CA448" s="80"/>
      <c r="CB448" s="78"/>
      <c r="CC448" s="78"/>
      <c r="CD448" s="78"/>
      <c r="CE448" s="78"/>
      <c r="CF448" s="70"/>
    </row>
    <row r="449" spans="1:84" ht="12" customHeight="1">
      <c r="A449" s="2" t="s">
        <v>177</v>
      </c>
      <c r="B449" s="64">
        <v>437</v>
      </c>
      <c r="C449" s="65">
        <v>10</v>
      </c>
      <c r="D449" s="66" t="s">
        <v>21</v>
      </c>
      <c r="E449" s="69" t="s">
        <v>171</v>
      </c>
      <c r="F449" s="70"/>
      <c r="G449" s="71">
        <v>4711.9034146341473</v>
      </c>
      <c r="H449" s="72">
        <v>4302.17268292683</v>
      </c>
      <c r="I449" s="72"/>
      <c r="J449" s="72"/>
      <c r="K449" s="72"/>
      <c r="L449" s="73">
        <v>409.73073170731715</v>
      </c>
      <c r="M449" s="71">
        <v>9423.8068292682947</v>
      </c>
      <c r="N449" s="72">
        <v>8604.34536585366</v>
      </c>
      <c r="O449" s="72"/>
      <c r="P449" s="72"/>
      <c r="Q449" s="72"/>
      <c r="R449" s="73">
        <v>819.4614634146343</v>
      </c>
      <c r="S449" s="71">
        <v>4331.6000000000004</v>
      </c>
      <c r="T449" s="72">
        <v>4351</v>
      </c>
      <c r="U449" s="72">
        <v>4203</v>
      </c>
      <c r="V449" s="72">
        <v>4387</v>
      </c>
      <c r="W449" s="72">
        <v>4375</v>
      </c>
      <c r="X449" s="73">
        <v>4342</v>
      </c>
      <c r="Y449" s="71"/>
      <c r="Z449" s="72"/>
      <c r="AA449" s="72"/>
      <c r="AB449" s="72"/>
      <c r="AC449" s="72"/>
      <c r="AD449" s="73"/>
      <c r="AE449" s="71"/>
      <c r="AF449" s="72"/>
      <c r="AG449" s="72"/>
      <c r="AH449" s="72"/>
      <c r="AI449" s="72"/>
      <c r="AJ449" s="73"/>
      <c r="AK449" s="71"/>
      <c r="AL449" s="72"/>
      <c r="AM449" s="72"/>
      <c r="AN449" s="72"/>
      <c r="AO449" s="72"/>
      <c r="AP449" s="73"/>
      <c r="AQ449" s="71">
        <v>412.8</v>
      </c>
      <c r="AR449" s="72">
        <v>417</v>
      </c>
      <c r="AS449" s="72">
        <v>414</v>
      </c>
      <c r="AT449" s="72">
        <v>420</v>
      </c>
      <c r="AU449" s="72">
        <v>399</v>
      </c>
      <c r="AV449" s="73">
        <v>414</v>
      </c>
      <c r="AW449" s="75">
        <v>0.68967002305111436</v>
      </c>
      <c r="AX449" s="76">
        <v>1.1905291859682254</v>
      </c>
      <c r="AY449" s="76">
        <v>-2.014120542865927</v>
      </c>
      <c r="AZ449" s="76">
        <v>2.0182201755346574</v>
      </c>
      <c r="BA449" s="76">
        <v>1.317866261286138</v>
      </c>
      <c r="BB449" s="77">
        <v>0.93585503533240022</v>
      </c>
      <c r="BC449" s="65"/>
      <c r="BD449" s="78"/>
      <c r="BE449" s="78"/>
      <c r="BF449" s="78"/>
      <c r="BG449" s="78"/>
      <c r="BH449" s="70"/>
      <c r="BI449" s="65"/>
      <c r="BJ449" s="78"/>
      <c r="BK449" s="78"/>
      <c r="BL449" s="78"/>
      <c r="BM449" s="78"/>
      <c r="BN449" s="70"/>
      <c r="BO449" s="65"/>
      <c r="BP449" s="78"/>
      <c r="BQ449" s="78"/>
      <c r="BR449" s="78"/>
      <c r="BS449" s="78"/>
      <c r="BT449" s="70"/>
      <c r="BU449" s="65"/>
      <c r="BV449" s="78"/>
      <c r="BW449" s="78"/>
      <c r="BX449" s="78"/>
      <c r="BY449" s="78"/>
      <c r="BZ449" s="70"/>
      <c r="CA449" s="80"/>
      <c r="CB449" s="78"/>
      <c r="CC449" s="78"/>
      <c r="CD449" s="78"/>
      <c r="CE449" s="78"/>
      <c r="CF449" s="70"/>
    </row>
    <row r="450" spans="1:84" ht="12" customHeight="1">
      <c r="A450" s="2" t="s">
        <v>177</v>
      </c>
      <c r="B450" s="64">
        <v>438</v>
      </c>
      <c r="C450" s="65">
        <v>10</v>
      </c>
      <c r="D450" s="66" t="s">
        <v>21</v>
      </c>
      <c r="E450" s="69" t="s">
        <v>108</v>
      </c>
      <c r="F450" s="70"/>
      <c r="G450" s="71">
        <v>5326.4995121951233</v>
      </c>
      <c r="H450" s="72">
        <v>4916.768780487806</v>
      </c>
      <c r="I450" s="72"/>
      <c r="J450" s="72"/>
      <c r="K450" s="72"/>
      <c r="L450" s="73">
        <v>409.73073170731715</v>
      </c>
      <c r="M450" s="71">
        <v>10652.999024390247</v>
      </c>
      <c r="N450" s="72">
        <v>9833.537560975612</v>
      </c>
      <c r="O450" s="72"/>
      <c r="P450" s="72"/>
      <c r="Q450" s="72"/>
      <c r="R450" s="73">
        <v>819.4614634146343</v>
      </c>
      <c r="S450" s="71">
        <v>4993.6000000000004</v>
      </c>
      <c r="T450" s="72">
        <v>5214</v>
      </c>
      <c r="U450" s="72">
        <v>5033</v>
      </c>
      <c r="V450" s="72">
        <v>4894</v>
      </c>
      <c r="W450" s="72">
        <v>4950</v>
      </c>
      <c r="X450" s="73">
        <v>4877</v>
      </c>
      <c r="Y450" s="71"/>
      <c r="Z450" s="72"/>
      <c r="AA450" s="72"/>
      <c r="AB450" s="72"/>
      <c r="AC450" s="72"/>
      <c r="AD450" s="73"/>
      <c r="AE450" s="71"/>
      <c r="AF450" s="72"/>
      <c r="AG450" s="72"/>
      <c r="AH450" s="72"/>
      <c r="AI450" s="72"/>
      <c r="AJ450" s="73"/>
      <c r="AK450" s="71"/>
      <c r="AL450" s="72"/>
      <c r="AM450" s="72"/>
      <c r="AN450" s="72"/>
      <c r="AO450" s="72"/>
      <c r="AP450" s="73"/>
      <c r="AQ450" s="71">
        <v>412.8</v>
      </c>
      <c r="AR450" s="72">
        <v>417</v>
      </c>
      <c r="AS450" s="72">
        <v>414</v>
      </c>
      <c r="AT450" s="72">
        <v>420</v>
      </c>
      <c r="AU450" s="72">
        <v>399</v>
      </c>
      <c r="AV450" s="73">
        <v>414</v>
      </c>
      <c r="AW450" s="75">
        <v>1.5000562305871545</v>
      </c>
      <c r="AX450" s="76">
        <v>5.7167092028773681</v>
      </c>
      <c r="AY450" s="76">
        <v>2.2622829032273195</v>
      </c>
      <c r="AZ450" s="76">
        <v>-0.23466654162842548</v>
      </c>
      <c r="BA450" s="76">
        <v>0.42242541754413665</v>
      </c>
      <c r="BB450" s="77">
        <v>-0.66646982908468155</v>
      </c>
      <c r="BC450" s="65"/>
      <c r="BD450" s="78"/>
      <c r="BE450" s="78"/>
      <c r="BF450" s="78"/>
      <c r="BG450" s="78"/>
      <c r="BH450" s="70"/>
      <c r="BI450" s="65"/>
      <c r="BJ450" s="78"/>
      <c r="BK450" s="78"/>
      <c r="BL450" s="78"/>
      <c r="BM450" s="78"/>
      <c r="BN450" s="70"/>
      <c r="BO450" s="65"/>
      <c r="BP450" s="78"/>
      <c r="BQ450" s="78"/>
      <c r="BR450" s="78"/>
      <c r="BS450" s="78"/>
      <c r="BT450" s="70"/>
      <c r="BU450" s="65"/>
      <c r="BV450" s="78"/>
      <c r="BW450" s="78"/>
      <c r="BX450" s="78"/>
      <c r="BY450" s="78"/>
      <c r="BZ450" s="70"/>
      <c r="CA450" s="80"/>
      <c r="CB450" s="78"/>
      <c r="CC450" s="78"/>
      <c r="CD450" s="78"/>
      <c r="CE450" s="78"/>
      <c r="CF450" s="70"/>
    </row>
    <row r="451" spans="1:84" ht="12" customHeight="1">
      <c r="A451" s="2"/>
      <c r="B451" s="64">
        <v>439</v>
      </c>
      <c r="C451" s="65">
        <v>10</v>
      </c>
      <c r="D451" s="66" t="s">
        <v>22</v>
      </c>
      <c r="E451" s="69" t="s">
        <v>67</v>
      </c>
      <c r="F451" s="70"/>
      <c r="G451" s="71">
        <v>2152.5951219512194</v>
      </c>
      <c r="H451" s="72">
        <v>2152.5951219512194</v>
      </c>
      <c r="I451" s="72"/>
      <c r="J451" s="72"/>
      <c r="K451" s="72"/>
      <c r="L451" s="73">
        <v>0</v>
      </c>
      <c r="M451" s="71">
        <v>4305.1902439024389</v>
      </c>
      <c r="N451" s="72">
        <v>4305.1902439024389</v>
      </c>
      <c r="O451" s="72"/>
      <c r="P451" s="72"/>
      <c r="Q451" s="72"/>
      <c r="R451" s="73"/>
      <c r="S451" s="71">
        <v>2139.1999999999998</v>
      </c>
      <c r="T451" s="72">
        <v>2116</v>
      </c>
      <c r="U451" s="72">
        <v>2239</v>
      </c>
      <c r="V451" s="72">
        <v>2123</v>
      </c>
      <c r="W451" s="72">
        <v>2135</v>
      </c>
      <c r="X451" s="73">
        <v>2083</v>
      </c>
      <c r="Y451" s="71"/>
      <c r="Z451" s="72"/>
      <c r="AA451" s="72"/>
      <c r="AB451" s="72"/>
      <c r="AC451" s="72"/>
      <c r="AD451" s="73"/>
      <c r="AE451" s="71"/>
      <c r="AF451" s="72"/>
      <c r="AG451" s="72"/>
      <c r="AH451" s="72"/>
      <c r="AI451" s="72"/>
      <c r="AJ451" s="73"/>
      <c r="AK451" s="71"/>
      <c r="AL451" s="72"/>
      <c r="AM451" s="72"/>
      <c r="AN451" s="72"/>
      <c r="AO451" s="72"/>
      <c r="AP451" s="73"/>
      <c r="AQ451" s="71"/>
      <c r="AR451" s="72"/>
      <c r="AS451" s="72"/>
      <c r="AT451" s="72"/>
      <c r="AU451" s="72"/>
      <c r="AV451" s="73"/>
      <c r="AW451" s="75">
        <v>-0.62227781781265534</v>
      </c>
      <c r="AX451" s="76">
        <v>-1.7000466821669558</v>
      </c>
      <c r="AY451" s="76">
        <v>4.0139865210908177</v>
      </c>
      <c r="AZ451" s="76">
        <v>-1.3748578006807399</v>
      </c>
      <c r="BA451" s="76">
        <v>-0.81739114670437152</v>
      </c>
      <c r="BB451" s="77">
        <v>-3.2330799806019717</v>
      </c>
      <c r="BC451" s="65"/>
      <c r="BD451" s="78"/>
      <c r="BE451" s="78"/>
      <c r="BF451" s="78"/>
      <c r="BG451" s="78"/>
      <c r="BH451" s="70"/>
      <c r="BI451" s="65"/>
      <c r="BJ451" s="78"/>
      <c r="BK451" s="78"/>
      <c r="BL451" s="78"/>
      <c r="BM451" s="78"/>
      <c r="BN451" s="70"/>
      <c r="BO451" s="65"/>
      <c r="BP451" s="78"/>
      <c r="BQ451" s="78"/>
      <c r="BR451" s="78"/>
      <c r="BS451" s="78"/>
      <c r="BT451" s="70"/>
      <c r="BU451" s="65"/>
      <c r="BV451" s="78"/>
      <c r="BW451" s="78"/>
      <c r="BX451" s="78"/>
      <c r="BY451" s="78"/>
      <c r="BZ451" s="70"/>
      <c r="CA451" s="80"/>
      <c r="CB451" s="78"/>
      <c r="CC451" s="78"/>
      <c r="CD451" s="78"/>
      <c r="CE451" s="78"/>
      <c r="CF451" s="70"/>
    </row>
    <row r="452" spans="1:84" ht="12" customHeight="1">
      <c r="A452" s="2"/>
      <c r="B452" s="64">
        <v>440</v>
      </c>
      <c r="C452" s="65">
        <v>10</v>
      </c>
      <c r="D452" s="66" t="s">
        <v>22</v>
      </c>
      <c r="E452" s="69" t="s">
        <v>148</v>
      </c>
      <c r="F452" s="70"/>
      <c r="G452" s="71">
        <v>2152.5951219512194</v>
      </c>
      <c r="H452" s="72">
        <v>2152.5951219512194</v>
      </c>
      <c r="I452" s="72"/>
      <c r="J452" s="72"/>
      <c r="K452" s="72"/>
      <c r="L452" s="73">
        <v>0</v>
      </c>
      <c r="M452" s="71">
        <v>4305.1902439024389</v>
      </c>
      <c r="N452" s="72">
        <v>4305.1902439024389</v>
      </c>
      <c r="O452" s="72"/>
      <c r="P452" s="72"/>
      <c r="Q452" s="72"/>
      <c r="R452" s="73"/>
      <c r="S452" s="71">
        <v>2139.1999999999998</v>
      </c>
      <c r="T452" s="72">
        <v>2116</v>
      </c>
      <c r="U452" s="72">
        <v>2239</v>
      </c>
      <c r="V452" s="72">
        <v>2123</v>
      </c>
      <c r="W452" s="72">
        <v>2135</v>
      </c>
      <c r="X452" s="73">
        <v>2083</v>
      </c>
      <c r="Y452" s="71"/>
      <c r="Z452" s="72"/>
      <c r="AA452" s="72"/>
      <c r="AB452" s="72"/>
      <c r="AC452" s="72"/>
      <c r="AD452" s="73"/>
      <c r="AE452" s="71"/>
      <c r="AF452" s="72"/>
      <c r="AG452" s="72"/>
      <c r="AH452" s="72"/>
      <c r="AI452" s="72"/>
      <c r="AJ452" s="73"/>
      <c r="AK452" s="71"/>
      <c r="AL452" s="72"/>
      <c r="AM452" s="72"/>
      <c r="AN452" s="72"/>
      <c r="AO452" s="72"/>
      <c r="AP452" s="73"/>
      <c r="AQ452" s="71"/>
      <c r="AR452" s="72"/>
      <c r="AS452" s="72"/>
      <c r="AT452" s="72"/>
      <c r="AU452" s="72"/>
      <c r="AV452" s="73"/>
      <c r="AW452" s="75">
        <v>-0.62227781781265534</v>
      </c>
      <c r="AX452" s="76">
        <v>-1.7000466821669558</v>
      </c>
      <c r="AY452" s="76">
        <v>4.0139865210908177</v>
      </c>
      <c r="AZ452" s="76">
        <v>-1.3748578006807399</v>
      </c>
      <c r="BA452" s="76">
        <v>-0.81739114670437152</v>
      </c>
      <c r="BB452" s="77">
        <v>-3.2330799806019717</v>
      </c>
      <c r="BC452" s="65"/>
      <c r="BD452" s="78"/>
      <c r="BE452" s="78"/>
      <c r="BF452" s="78"/>
      <c r="BG452" s="78"/>
      <c r="BH452" s="70"/>
      <c r="BI452" s="65"/>
      <c r="BJ452" s="78"/>
      <c r="BK452" s="78"/>
      <c r="BL452" s="78"/>
      <c r="BM452" s="78"/>
      <c r="BN452" s="70"/>
      <c r="BO452" s="65"/>
      <c r="BP452" s="78"/>
      <c r="BQ452" s="78"/>
      <c r="BR452" s="78"/>
      <c r="BS452" s="78"/>
      <c r="BT452" s="70"/>
      <c r="BU452" s="65"/>
      <c r="BV452" s="78"/>
      <c r="BW452" s="78"/>
      <c r="BX452" s="78"/>
      <c r="BY452" s="78"/>
      <c r="BZ452" s="70"/>
      <c r="CA452" s="80"/>
      <c r="CB452" s="78"/>
      <c r="CC452" s="78"/>
      <c r="CD452" s="78"/>
      <c r="CE452" s="78"/>
      <c r="CF452" s="70"/>
    </row>
    <row r="453" spans="1:84" ht="12" customHeight="1">
      <c r="A453" s="2"/>
      <c r="B453" s="64">
        <v>441</v>
      </c>
      <c r="C453" s="65">
        <v>10</v>
      </c>
      <c r="D453" s="66" t="s">
        <v>22</v>
      </c>
      <c r="E453" s="69" t="s">
        <v>136</v>
      </c>
      <c r="F453" s="70"/>
      <c r="G453" s="71">
        <v>2798.3736585365855</v>
      </c>
      <c r="H453" s="72">
        <v>2798.3736585365855</v>
      </c>
      <c r="I453" s="72"/>
      <c r="J453" s="72"/>
      <c r="K453" s="72"/>
      <c r="L453" s="73">
        <v>0</v>
      </c>
      <c r="M453" s="71">
        <v>5596.747317073171</v>
      </c>
      <c r="N453" s="72">
        <v>5596.747317073171</v>
      </c>
      <c r="O453" s="72"/>
      <c r="P453" s="72"/>
      <c r="Q453" s="72"/>
      <c r="R453" s="73"/>
      <c r="S453" s="71">
        <v>2760.6</v>
      </c>
      <c r="T453" s="72">
        <v>2778</v>
      </c>
      <c r="U453" s="72">
        <v>2668</v>
      </c>
      <c r="V453" s="72">
        <v>2836</v>
      </c>
      <c r="W453" s="72">
        <v>2827</v>
      </c>
      <c r="X453" s="73">
        <v>2694</v>
      </c>
      <c r="Y453" s="71"/>
      <c r="Z453" s="72"/>
      <c r="AA453" s="72"/>
      <c r="AB453" s="72"/>
      <c r="AC453" s="72"/>
      <c r="AD453" s="73"/>
      <c r="AE453" s="71"/>
      <c r="AF453" s="72"/>
      <c r="AG453" s="72"/>
      <c r="AH453" s="72"/>
      <c r="AI453" s="72"/>
      <c r="AJ453" s="73"/>
      <c r="AK453" s="71"/>
      <c r="AL453" s="72"/>
      <c r="AM453" s="72"/>
      <c r="AN453" s="72"/>
      <c r="AO453" s="72"/>
      <c r="AP453" s="73"/>
      <c r="AQ453" s="71"/>
      <c r="AR453" s="72"/>
      <c r="AS453" s="72"/>
      <c r="AT453" s="72"/>
      <c r="AU453" s="72"/>
      <c r="AV453" s="73"/>
      <c r="AW453" s="75">
        <v>-1.3498432713356601</v>
      </c>
      <c r="AX453" s="76">
        <v>-0.72805354190047522</v>
      </c>
      <c r="AY453" s="76">
        <v>-4.6589081532723009</v>
      </c>
      <c r="AZ453" s="76">
        <v>1.3445788895501298</v>
      </c>
      <c r="BA453" s="76">
        <v>1.0229635122560587</v>
      </c>
      <c r="BB453" s="77">
        <v>-3.7297970633116906</v>
      </c>
      <c r="BC453" s="65"/>
      <c r="BD453" s="78"/>
      <c r="BE453" s="78"/>
      <c r="BF453" s="78"/>
      <c r="BG453" s="78"/>
      <c r="BH453" s="70"/>
      <c r="BI453" s="65"/>
      <c r="BJ453" s="78"/>
      <c r="BK453" s="78"/>
      <c r="BL453" s="78"/>
      <c r="BM453" s="78"/>
      <c r="BN453" s="70"/>
      <c r="BO453" s="65"/>
      <c r="BP453" s="78"/>
      <c r="BQ453" s="78"/>
      <c r="BR453" s="78"/>
      <c r="BS453" s="78"/>
      <c r="BT453" s="70"/>
      <c r="BU453" s="65"/>
      <c r="BV453" s="78"/>
      <c r="BW453" s="78"/>
      <c r="BX453" s="78"/>
      <c r="BY453" s="78"/>
      <c r="BZ453" s="70"/>
      <c r="CA453" s="80"/>
      <c r="CB453" s="78"/>
      <c r="CC453" s="78"/>
      <c r="CD453" s="78"/>
      <c r="CE453" s="78"/>
      <c r="CF453" s="70"/>
    </row>
    <row r="454" spans="1:84" ht="12" customHeight="1">
      <c r="A454" s="2"/>
      <c r="B454" s="64">
        <v>442</v>
      </c>
      <c r="C454" s="65">
        <v>10</v>
      </c>
      <c r="D454" s="66" t="s">
        <v>22</v>
      </c>
      <c r="E454" s="69" t="s">
        <v>89</v>
      </c>
      <c r="F454" s="70"/>
      <c r="G454" s="71">
        <v>2152.5951219512194</v>
      </c>
      <c r="H454" s="72">
        <v>2152.5951219512194</v>
      </c>
      <c r="I454" s="72"/>
      <c r="J454" s="72"/>
      <c r="K454" s="72"/>
      <c r="L454" s="73">
        <v>0</v>
      </c>
      <c r="M454" s="71">
        <v>4305.1902439024389</v>
      </c>
      <c r="N454" s="72">
        <v>4305.1902439024389</v>
      </c>
      <c r="O454" s="72"/>
      <c r="P454" s="72"/>
      <c r="Q454" s="72"/>
      <c r="R454" s="73"/>
      <c r="S454" s="71">
        <v>2139.1999999999998</v>
      </c>
      <c r="T454" s="72">
        <v>2116</v>
      </c>
      <c r="U454" s="72">
        <v>2239</v>
      </c>
      <c r="V454" s="72">
        <v>2123</v>
      </c>
      <c r="W454" s="72">
        <v>2135</v>
      </c>
      <c r="X454" s="73">
        <v>2083</v>
      </c>
      <c r="Y454" s="71"/>
      <c r="Z454" s="72"/>
      <c r="AA454" s="72"/>
      <c r="AB454" s="72"/>
      <c r="AC454" s="72"/>
      <c r="AD454" s="73"/>
      <c r="AE454" s="71"/>
      <c r="AF454" s="72"/>
      <c r="AG454" s="72"/>
      <c r="AH454" s="72"/>
      <c r="AI454" s="72"/>
      <c r="AJ454" s="73"/>
      <c r="AK454" s="71"/>
      <c r="AL454" s="72"/>
      <c r="AM454" s="72"/>
      <c r="AN454" s="72"/>
      <c r="AO454" s="72"/>
      <c r="AP454" s="73"/>
      <c r="AQ454" s="71"/>
      <c r="AR454" s="72"/>
      <c r="AS454" s="72"/>
      <c r="AT454" s="72"/>
      <c r="AU454" s="72"/>
      <c r="AV454" s="73"/>
      <c r="AW454" s="75">
        <v>-0.62227781781265534</v>
      </c>
      <c r="AX454" s="76">
        <v>-1.7000466821669558</v>
      </c>
      <c r="AY454" s="76">
        <v>4.0139865210908177</v>
      </c>
      <c r="AZ454" s="76">
        <v>-1.3748578006807399</v>
      </c>
      <c r="BA454" s="76">
        <v>-0.81739114670437152</v>
      </c>
      <c r="BB454" s="77">
        <v>-3.2330799806019717</v>
      </c>
      <c r="BC454" s="65"/>
      <c r="BD454" s="78"/>
      <c r="BE454" s="78"/>
      <c r="BF454" s="78"/>
      <c r="BG454" s="78"/>
      <c r="BH454" s="70"/>
      <c r="BI454" s="65"/>
      <c r="BJ454" s="78"/>
      <c r="BK454" s="78"/>
      <c r="BL454" s="78"/>
      <c r="BM454" s="78"/>
      <c r="BN454" s="70"/>
      <c r="BO454" s="65"/>
      <c r="BP454" s="78"/>
      <c r="BQ454" s="78"/>
      <c r="BR454" s="78"/>
      <c r="BS454" s="78"/>
      <c r="BT454" s="70"/>
      <c r="BU454" s="65"/>
      <c r="BV454" s="78"/>
      <c r="BW454" s="78"/>
      <c r="BX454" s="78"/>
      <c r="BY454" s="78"/>
      <c r="BZ454" s="70"/>
      <c r="CA454" s="80"/>
      <c r="CB454" s="78"/>
      <c r="CC454" s="78"/>
      <c r="CD454" s="78"/>
      <c r="CE454" s="78"/>
      <c r="CF454" s="70"/>
    </row>
    <row r="455" spans="1:84" ht="12" customHeight="1">
      <c r="A455" s="2"/>
      <c r="B455" s="64">
        <v>443</v>
      </c>
      <c r="C455" s="65">
        <v>10</v>
      </c>
      <c r="D455" s="66" t="s">
        <v>22</v>
      </c>
      <c r="E455" s="69" t="s">
        <v>91</v>
      </c>
      <c r="F455" s="70"/>
      <c r="G455" s="71">
        <v>3013.6331707317072</v>
      </c>
      <c r="H455" s="72">
        <v>2152.5951219512194</v>
      </c>
      <c r="I455" s="72"/>
      <c r="J455" s="72"/>
      <c r="K455" s="72"/>
      <c r="L455" s="73">
        <v>861.03804878048777</v>
      </c>
      <c r="M455" s="71">
        <v>4305.1902439024389</v>
      </c>
      <c r="N455" s="72">
        <v>4305.1902439024389</v>
      </c>
      <c r="O455" s="72"/>
      <c r="P455" s="72"/>
      <c r="Q455" s="72"/>
      <c r="R455" s="73"/>
      <c r="S455" s="71">
        <v>2170.4</v>
      </c>
      <c r="T455" s="72">
        <v>2132</v>
      </c>
      <c r="U455" s="72">
        <v>2170</v>
      </c>
      <c r="V455" s="72">
        <v>2150</v>
      </c>
      <c r="W455" s="72">
        <v>2217</v>
      </c>
      <c r="X455" s="73">
        <v>2183</v>
      </c>
      <c r="Y455" s="71"/>
      <c r="Z455" s="72"/>
      <c r="AA455" s="72"/>
      <c r="AB455" s="72"/>
      <c r="AC455" s="72"/>
      <c r="AD455" s="73"/>
      <c r="AE455" s="71"/>
      <c r="AF455" s="72"/>
      <c r="AG455" s="72"/>
      <c r="AH455" s="72"/>
      <c r="AI455" s="72"/>
      <c r="AJ455" s="73"/>
      <c r="AK455" s="71"/>
      <c r="AL455" s="72"/>
      <c r="AM455" s="72"/>
      <c r="AN455" s="72"/>
      <c r="AO455" s="72"/>
      <c r="AP455" s="73"/>
      <c r="AQ455" s="71">
        <v>847</v>
      </c>
      <c r="AR455" s="72">
        <v>880</v>
      </c>
      <c r="AS455" s="72">
        <v>805</v>
      </c>
      <c r="AT455" s="72">
        <v>830</v>
      </c>
      <c r="AU455" s="72">
        <v>890</v>
      </c>
      <c r="AV455" s="73">
        <v>830</v>
      </c>
      <c r="AW455" s="75">
        <v>0.12499295882710815</v>
      </c>
      <c r="AX455" s="76">
        <v>-5.419275137957813E-2</v>
      </c>
      <c r="AY455" s="76">
        <v>-1.2819466916846767</v>
      </c>
      <c r="AZ455" s="76">
        <v>-1.1160339970488597</v>
      </c>
      <c r="BA455" s="76">
        <v>3.0981484467010878</v>
      </c>
      <c r="BB455" s="77">
        <v>-2.1010212452410304E-2</v>
      </c>
      <c r="BC455" s="65"/>
      <c r="BD455" s="78"/>
      <c r="BE455" s="78"/>
      <c r="BF455" s="78"/>
      <c r="BG455" s="78"/>
      <c r="BH455" s="70"/>
      <c r="BI455" s="65"/>
      <c r="BJ455" s="78"/>
      <c r="BK455" s="78"/>
      <c r="BL455" s="78"/>
      <c r="BM455" s="78"/>
      <c r="BN455" s="70"/>
      <c r="BO455" s="65"/>
      <c r="BP455" s="78"/>
      <c r="BQ455" s="78"/>
      <c r="BR455" s="78"/>
      <c r="BS455" s="78"/>
      <c r="BT455" s="70"/>
      <c r="BU455" s="65"/>
      <c r="BV455" s="78"/>
      <c r="BW455" s="78"/>
      <c r="BX455" s="78"/>
      <c r="BY455" s="78"/>
      <c r="BZ455" s="70"/>
      <c r="CA455" s="80"/>
      <c r="CB455" s="78"/>
      <c r="CC455" s="78"/>
      <c r="CD455" s="78"/>
      <c r="CE455" s="78"/>
      <c r="CF455" s="70"/>
    </row>
    <row r="456" spans="1:84" ht="12" customHeight="1">
      <c r="A456" s="2"/>
      <c r="B456" s="64">
        <v>444</v>
      </c>
      <c r="C456" s="65">
        <v>10</v>
      </c>
      <c r="D456" s="66" t="s">
        <v>22</v>
      </c>
      <c r="E456" s="69" t="s">
        <v>92</v>
      </c>
      <c r="F456" s="70"/>
      <c r="G456" s="71">
        <v>2152.5951219512194</v>
      </c>
      <c r="H456" s="72">
        <v>2152.5951219512194</v>
      </c>
      <c r="I456" s="72"/>
      <c r="J456" s="72"/>
      <c r="K456" s="72"/>
      <c r="L456" s="73">
        <v>0</v>
      </c>
      <c r="M456" s="71">
        <v>4305.1902439024389</v>
      </c>
      <c r="N456" s="72">
        <v>4305.1902439024389</v>
      </c>
      <c r="O456" s="72"/>
      <c r="P456" s="72"/>
      <c r="Q456" s="72"/>
      <c r="R456" s="73"/>
      <c r="S456" s="71">
        <v>2170.4</v>
      </c>
      <c r="T456" s="72">
        <v>2132</v>
      </c>
      <c r="U456" s="72">
        <v>2170</v>
      </c>
      <c r="V456" s="72">
        <v>2150</v>
      </c>
      <c r="W456" s="72">
        <v>2217</v>
      </c>
      <c r="X456" s="73">
        <v>2183</v>
      </c>
      <c r="Y456" s="71"/>
      <c r="Z456" s="72"/>
      <c r="AA456" s="72"/>
      <c r="AB456" s="72"/>
      <c r="AC456" s="72"/>
      <c r="AD456" s="73"/>
      <c r="AE456" s="71"/>
      <c r="AF456" s="72"/>
      <c r="AG456" s="72"/>
      <c r="AH456" s="72"/>
      <c r="AI456" s="72"/>
      <c r="AJ456" s="73"/>
      <c r="AK456" s="71"/>
      <c r="AL456" s="72"/>
      <c r="AM456" s="72"/>
      <c r="AN456" s="72"/>
      <c r="AO456" s="72"/>
      <c r="AP456" s="73"/>
      <c r="AQ456" s="71"/>
      <c r="AR456" s="72"/>
      <c r="AS456" s="72"/>
      <c r="AT456" s="72"/>
      <c r="AU456" s="72"/>
      <c r="AV456" s="73"/>
      <c r="AW456" s="75">
        <v>0.82713548252593139</v>
      </c>
      <c r="AX456" s="76">
        <v>-0.95675781019846085</v>
      </c>
      <c r="AY456" s="76">
        <v>0.80855326072670763</v>
      </c>
      <c r="AZ456" s="76">
        <v>-0.12055782923391378</v>
      </c>
      <c r="BA456" s="76">
        <v>2.9919643221341552</v>
      </c>
      <c r="BB456" s="77">
        <v>1.4124754692011132</v>
      </c>
      <c r="BC456" s="65"/>
      <c r="BD456" s="78"/>
      <c r="BE456" s="78"/>
      <c r="BF456" s="78"/>
      <c r="BG456" s="78"/>
      <c r="BH456" s="70"/>
      <c r="BI456" s="65"/>
      <c r="BJ456" s="78"/>
      <c r="BK456" s="78"/>
      <c r="BL456" s="78"/>
      <c r="BM456" s="78"/>
      <c r="BN456" s="70"/>
      <c r="BO456" s="65"/>
      <c r="BP456" s="78"/>
      <c r="BQ456" s="78"/>
      <c r="BR456" s="78"/>
      <c r="BS456" s="78"/>
      <c r="BT456" s="70"/>
      <c r="BU456" s="65"/>
      <c r="BV456" s="78"/>
      <c r="BW456" s="78"/>
      <c r="BX456" s="78"/>
      <c r="BY456" s="78"/>
      <c r="BZ456" s="70"/>
      <c r="CA456" s="80"/>
      <c r="CB456" s="78"/>
      <c r="CC456" s="78"/>
      <c r="CD456" s="78"/>
      <c r="CE456" s="78"/>
      <c r="CF456" s="70"/>
    </row>
    <row r="457" spans="1:84" ht="12" customHeight="1">
      <c r="A457" s="2"/>
      <c r="B457" s="64">
        <v>445</v>
      </c>
      <c r="C457" s="65">
        <v>10</v>
      </c>
      <c r="D457" s="66" t="s">
        <v>22</v>
      </c>
      <c r="E457" s="69" t="s">
        <v>139</v>
      </c>
      <c r="F457" s="70"/>
      <c r="G457" s="71">
        <v>2798.3736585365855</v>
      </c>
      <c r="H457" s="72">
        <v>2798.3736585365855</v>
      </c>
      <c r="I457" s="72"/>
      <c r="J457" s="72"/>
      <c r="K457" s="72"/>
      <c r="L457" s="73">
        <v>0</v>
      </c>
      <c r="M457" s="71">
        <v>5596.747317073171</v>
      </c>
      <c r="N457" s="72">
        <v>5596.747317073171</v>
      </c>
      <c r="O457" s="72"/>
      <c r="P457" s="72"/>
      <c r="Q457" s="72"/>
      <c r="R457" s="73"/>
      <c r="S457" s="71">
        <v>2760.6</v>
      </c>
      <c r="T457" s="72">
        <v>2778</v>
      </c>
      <c r="U457" s="72">
        <v>2668</v>
      </c>
      <c r="V457" s="72">
        <v>2836</v>
      </c>
      <c r="W457" s="72">
        <v>2827</v>
      </c>
      <c r="X457" s="73">
        <v>2694</v>
      </c>
      <c r="Y457" s="71"/>
      <c r="Z457" s="72"/>
      <c r="AA457" s="72"/>
      <c r="AB457" s="72"/>
      <c r="AC457" s="72"/>
      <c r="AD457" s="73"/>
      <c r="AE457" s="71"/>
      <c r="AF457" s="72"/>
      <c r="AG457" s="72"/>
      <c r="AH457" s="72"/>
      <c r="AI457" s="72"/>
      <c r="AJ457" s="73"/>
      <c r="AK457" s="71"/>
      <c r="AL457" s="72"/>
      <c r="AM457" s="72"/>
      <c r="AN457" s="72"/>
      <c r="AO457" s="72"/>
      <c r="AP457" s="73"/>
      <c r="AQ457" s="71"/>
      <c r="AR457" s="72"/>
      <c r="AS457" s="72"/>
      <c r="AT457" s="72"/>
      <c r="AU457" s="72"/>
      <c r="AV457" s="73"/>
      <c r="AW457" s="75">
        <v>-1.3498432713356601</v>
      </c>
      <c r="AX457" s="76">
        <v>-0.72805354190047522</v>
      </c>
      <c r="AY457" s="76">
        <v>-4.6589081532723009</v>
      </c>
      <c r="AZ457" s="76">
        <v>1.3445788895501298</v>
      </c>
      <c r="BA457" s="76">
        <v>1.0229635122560587</v>
      </c>
      <c r="BB457" s="77">
        <v>-3.7297970633116906</v>
      </c>
      <c r="BC457" s="65"/>
      <c r="BD457" s="78"/>
      <c r="BE457" s="78"/>
      <c r="BF457" s="78"/>
      <c r="BG457" s="78"/>
      <c r="BH457" s="70"/>
      <c r="BI457" s="65"/>
      <c r="BJ457" s="78"/>
      <c r="BK457" s="78"/>
      <c r="BL457" s="78"/>
      <c r="BM457" s="78"/>
      <c r="BN457" s="70"/>
      <c r="BO457" s="65"/>
      <c r="BP457" s="78"/>
      <c r="BQ457" s="78"/>
      <c r="BR457" s="78"/>
      <c r="BS457" s="78"/>
      <c r="BT457" s="70"/>
      <c r="BU457" s="65"/>
      <c r="BV457" s="78"/>
      <c r="BW457" s="78"/>
      <c r="BX457" s="78"/>
      <c r="BY457" s="78"/>
      <c r="BZ457" s="70"/>
      <c r="CA457" s="80"/>
      <c r="CB457" s="78"/>
      <c r="CC457" s="78"/>
      <c r="CD457" s="78"/>
      <c r="CE457" s="78"/>
      <c r="CF457" s="70"/>
    </row>
    <row r="458" spans="1:84" ht="12" customHeight="1">
      <c r="A458" s="2"/>
      <c r="B458" s="64">
        <v>446</v>
      </c>
      <c r="C458" s="65">
        <v>10</v>
      </c>
      <c r="D458" s="66" t="s">
        <v>22</v>
      </c>
      <c r="E458" s="69" t="s">
        <v>95</v>
      </c>
      <c r="F458" s="70"/>
      <c r="G458" s="71">
        <v>2152.5951219512194</v>
      </c>
      <c r="H458" s="72">
        <v>2152.5951219512194</v>
      </c>
      <c r="I458" s="72"/>
      <c r="J458" s="72"/>
      <c r="K458" s="72"/>
      <c r="L458" s="73">
        <v>0</v>
      </c>
      <c r="M458" s="71">
        <v>4305.1902439024389</v>
      </c>
      <c r="N458" s="72">
        <v>4305.1902439024389</v>
      </c>
      <c r="O458" s="72"/>
      <c r="P458" s="72"/>
      <c r="Q458" s="72"/>
      <c r="R458" s="73"/>
      <c r="S458" s="71">
        <v>2170.4</v>
      </c>
      <c r="T458" s="72">
        <v>2132</v>
      </c>
      <c r="U458" s="72">
        <v>2170</v>
      </c>
      <c r="V458" s="72">
        <v>2150</v>
      </c>
      <c r="W458" s="72">
        <v>2217</v>
      </c>
      <c r="X458" s="73">
        <v>2183</v>
      </c>
      <c r="Y458" s="71"/>
      <c r="Z458" s="72"/>
      <c r="AA458" s="72"/>
      <c r="AB458" s="72"/>
      <c r="AC458" s="72"/>
      <c r="AD458" s="73"/>
      <c r="AE458" s="71"/>
      <c r="AF458" s="72"/>
      <c r="AG458" s="72"/>
      <c r="AH458" s="72"/>
      <c r="AI458" s="72"/>
      <c r="AJ458" s="73"/>
      <c r="AK458" s="71"/>
      <c r="AL458" s="72"/>
      <c r="AM458" s="72"/>
      <c r="AN458" s="72"/>
      <c r="AO458" s="72"/>
      <c r="AP458" s="73"/>
      <c r="AQ458" s="71"/>
      <c r="AR458" s="72"/>
      <c r="AS458" s="72"/>
      <c r="AT458" s="72"/>
      <c r="AU458" s="72"/>
      <c r="AV458" s="73"/>
      <c r="AW458" s="75">
        <v>0.82713548252593139</v>
      </c>
      <c r="AX458" s="76">
        <v>-0.95675781019846085</v>
      </c>
      <c r="AY458" s="76">
        <v>0.80855326072670763</v>
      </c>
      <c r="AZ458" s="76">
        <v>-0.12055782923391378</v>
      </c>
      <c r="BA458" s="76">
        <v>2.9919643221341552</v>
      </c>
      <c r="BB458" s="77">
        <v>1.4124754692011132</v>
      </c>
      <c r="BC458" s="65"/>
      <c r="BD458" s="78"/>
      <c r="BE458" s="78"/>
      <c r="BF458" s="78"/>
      <c r="BG458" s="78"/>
      <c r="BH458" s="70"/>
      <c r="BI458" s="65"/>
      <c r="BJ458" s="78"/>
      <c r="BK458" s="78"/>
      <c r="BL458" s="78"/>
      <c r="BM458" s="78"/>
      <c r="BN458" s="70"/>
      <c r="BO458" s="65"/>
      <c r="BP458" s="78"/>
      <c r="BQ458" s="78"/>
      <c r="BR458" s="78"/>
      <c r="BS458" s="78"/>
      <c r="BT458" s="70"/>
      <c r="BU458" s="65"/>
      <c r="BV458" s="78"/>
      <c r="BW458" s="78"/>
      <c r="BX458" s="78"/>
      <c r="BY458" s="78"/>
      <c r="BZ458" s="70"/>
      <c r="CA458" s="80"/>
      <c r="CB458" s="78"/>
      <c r="CC458" s="78"/>
      <c r="CD458" s="78"/>
      <c r="CE458" s="78"/>
      <c r="CF458" s="70"/>
    </row>
    <row r="459" spans="1:84" ht="12" customHeight="1">
      <c r="A459" s="2"/>
      <c r="B459" s="64">
        <v>447</v>
      </c>
      <c r="C459" s="65">
        <v>10</v>
      </c>
      <c r="D459" s="66" t="s">
        <v>22</v>
      </c>
      <c r="E459" s="69" t="s">
        <v>98</v>
      </c>
      <c r="F459" s="70"/>
      <c r="G459" s="71">
        <v>3013.6331707317072</v>
      </c>
      <c r="H459" s="72">
        <v>2152.5951219512194</v>
      </c>
      <c r="I459" s="72"/>
      <c r="J459" s="72"/>
      <c r="K459" s="72"/>
      <c r="L459" s="73">
        <v>861.03804878048777</v>
      </c>
      <c r="M459" s="71">
        <v>4305.1902439024389</v>
      </c>
      <c r="N459" s="72">
        <v>4305.1902439024389</v>
      </c>
      <c r="O459" s="72"/>
      <c r="P459" s="72"/>
      <c r="Q459" s="72"/>
      <c r="R459" s="73"/>
      <c r="S459" s="71">
        <v>2170.4</v>
      </c>
      <c r="T459" s="72">
        <v>2132</v>
      </c>
      <c r="U459" s="72">
        <v>2170</v>
      </c>
      <c r="V459" s="72">
        <v>2150</v>
      </c>
      <c r="W459" s="72">
        <v>2217</v>
      </c>
      <c r="X459" s="73">
        <v>2183</v>
      </c>
      <c r="Y459" s="71"/>
      <c r="Z459" s="72"/>
      <c r="AA459" s="72"/>
      <c r="AB459" s="72"/>
      <c r="AC459" s="72"/>
      <c r="AD459" s="73"/>
      <c r="AE459" s="71"/>
      <c r="AF459" s="72"/>
      <c r="AG459" s="72"/>
      <c r="AH459" s="72"/>
      <c r="AI459" s="72"/>
      <c r="AJ459" s="73"/>
      <c r="AK459" s="71"/>
      <c r="AL459" s="72"/>
      <c r="AM459" s="72"/>
      <c r="AN459" s="72"/>
      <c r="AO459" s="72"/>
      <c r="AP459" s="73"/>
      <c r="AQ459" s="71">
        <v>847</v>
      </c>
      <c r="AR459" s="72">
        <v>880</v>
      </c>
      <c r="AS459" s="72">
        <v>805</v>
      </c>
      <c r="AT459" s="72">
        <v>830</v>
      </c>
      <c r="AU459" s="72">
        <v>890</v>
      </c>
      <c r="AV459" s="73">
        <v>830</v>
      </c>
      <c r="AW459" s="75">
        <v>0.12499295882710815</v>
      </c>
      <c r="AX459" s="76">
        <v>-5.419275137957813E-2</v>
      </c>
      <c r="AY459" s="76">
        <v>-1.2819466916846767</v>
      </c>
      <c r="AZ459" s="76">
        <v>-1.1160339970488597</v>
      </c>
      <c r="BA459" s="76">
        <v>3.0981484467010878</v>
      </c>
      <c r="BB459" s="77">
        <v>-2.1010212452410304E-2</v>
      </c>
      <c r="BC459" s="65"/>
      <c r="BD459" s="78"/>
      <c r="BE459" s="78"/>
      <c r="BF459" s="78"/>
      <c r="BG459" s="78"/>
      <c r="BH459" s="70"/>
      <c r="BI459" s="65"/>
      <c r="BJ459" s="78"/>
      <c r="BK459" s="78"/>
      <c r="BL459" s="78"/>
      <c r="BM459" s="78"/>
      <c r="BN459" s="70"/>
      <c r="BO459" s="65"/>
      <c r="BP459" s="78"/>
      <c r="BQ459" s="78"/>
      <c r="BR459" s="78"/>
      <c r="BS459" s="78"/>
      <c r="BT459" s="70"/>
      <c r="BU459" s="65"/>
      <c r="BV459" s="78"/>
      <c r="BW459" s="78"/>
      <c r="BX459" s="78"/>
      <c r="BY459" s="78"/>
      <c r="BZ459" s="70"/>
      <c r="CA459" s="80"/>
      <c r="CB459" s="78"/>
      <c r="CC459" s="78"/>
      <c r="CD459" s="78"/>
      <c r="CE459" s="78"/>
      <c r="CF459" s="70"/>
    </row>
    <row r="460" spans="1:84" ht="12" customHeight="1">
      <c r="A460" s="2"/>
      <c r="B460" s="64">
        <v>448</v>
      </c>
      <c r="C460" s="65">
        <v>10</v>
      </c>
      <c r="D460" s="66" t="s">
        <v>22</v>
      </c>
      <c r="E460" s="69" t="s">
        <v>151</v>
      </c>
      <c r="F460" s="70"/>
      <c r="G460" s="71">
        <v>2152.5951219512194</v>
      </c>
      <c r="H460" s="72">
        <v>2152.5951219512194</v>
      </c>
      <c r="I460" s="72"/>
      <c r="J460" s="72"/>
      <c r="K460" s="72"/>
      <c r="L460" s="73">
        <v>0</v>
      </c>
      <c r="M460" s="71">
        <v>4305.1902439024389</v>
      </c>
      <c r="N460" s="72">
        <v>4305.1902439024389</v>
      </c>
      <c r="O460" s="72"/>
      <c r="P460" s="72"/>
      <c r="Q460" s="72"/>
      <c r="R460" s="73"/>
      <c r="S460" s="71">
        <v>2170.4</v>
      </c>
      <c r="T460" s="72">
        <v>2132</v>
      </c>
      <c r="U460" s="72">
        <v>2170</v>
      </c>
      <c r="V460" s="72">
        <v>2150</v>
      </c>
      <c r="W460" s="72">
        <v>2217</v>
      </c>
      <c r="X460" s="73">
        <v>2183</v>
      </c>
      <c r="Y460" s="71"/>
      <c r="Z460" s="72"/>
      <c r="AA460" s="72"/>
      <c r="AB460" s="72"/>
      <c r="AC460" s="72"/>
      <c r="AD460" s="73"/>
      <c r="AE460" s="71"/>
      <c r="AF460" s="72"/>
      <c r="AG460" s="72"/>
      <c r="AH460" s="72"/>
      <c r="AI460" s="72"/>
      <c r="AJ460" s="73"/>
      <c r="AK460" s="71"/>
      <c r="AL460" s="72"/>
      <c r="AM460" s="72"/>
      <c r="AN460" s="72"/>
      <c r="AO460" s="72"/>
      <c r="AP460" s="73"/>
      <c r="AQ460" s="71"/>
      <c r="AR460" s="72"/>
      <c r="AS460" s="72"/>
      <c r="AT460" s="72"/>
      <c r="AU460" s="72"/>
      <c r="AV460" s="73"/>
      <c r="AW460" s="75">
        <v>0.82713548252593139</v>
      </c>
      <c r="AX460" s="76">
        <v>-0.95675781019846085</v>
      </c>
      <c r="AY460" s="76">
        <v>0.80855326072670763</v>
      </c>
      <c r="AZ460" s="76">
        <v>-0.12055782923391378</v>
      </c>
      <c r="BA460" s="76">
        <v>2.9919643221341552</v>
      </c>
      <c r="BB460" s="77">
        <v>1.4124754692011132</v>
      </c>
      <c r="BC460" s="65"/>
      <c r="BD460" s="78"/>
      <c r="BE460" s="78"/>
      <c r="BF460" s="78"/>
      <c r="BG460" s="78"/>
      <c r="BH460" s="70"/>
      <c r="BI460" s="65"/>
      <c r="BJ460" s="78"/>
      <c r="BK460" s="78"/>
      <c r="BL460" s="78"/>
      <c r="BM460" s="78"/>
      <c r="BN460" s="70"/>
      <c r="BO460" s="65"/>
      <c r="BP460" s="78"/>
      <c r="BQ460" s="78"/>
      <c r="BR460" s="78"/>
      <c r="BS460" s="78"/>
      <c r="BT460" s="70"/>
      <c r="BU460" s="65"/>
      <c r="BV460" s="78"/>
      <c r="BW460" s="78"/>
      <c r="BX460" s="78"/>
      <c r="BY460" s="78"/>
      <c r="BZ460" s="70"/>
      <c r="CA460" s="80"/>
      <c r="CB460" s="78"/>
      <c r="CC460" s="78"/>
      <c r="CD460" s="78"/>
      <c r="CE460" s="78"/>
      <c r="CF460" s="70"/>
    </row>
    <row r="461" spans="1:84" ht="12" customHeight="1">
      <c r="A461" s="2"/>
      <c r="B461" s="64">
        <v>449</v>
      </c>
      <c r="C461" s="65">
        <v>10</v>
      </c>
      <c r="D461" s="66" t="s">
        <v>22</v>
      </c>
      <c r="E461" s="69" t="s">
        <v>163</v>
      </c>
      <c r="F461" s="70"/>
      <c r="G461" s="71">
        <v>2798.3736585365855</v>
      </c>
      <c r="H461" s="72">
        <v>2798.3736585365855</v>
      </c>
      <c r="I461" s="72"/>
      <c r="J461" s="72"/>
      <c r="K461" s="72"/>
      <c r="L461" s="73">
        <v>0</v>
      </c>
      <c r="M461" s="71">
        <v>5596.747317073171</v>
      </c>
      <c r="N461" s="72">
        <v>5596.747317073171</v>
      </c>
      <c r="O461" s="72"/>
      <c r="P461" s="72"/>
      <c r="Q461" s="72"/>
      <c r="R461" s="73"/>
      <c r="S461" s="71">
        <v>2760.6</v>
      </c>
      <c r="T461" s="72">
        <v>2778</v>
      </c>
      <c r="U461" s="72">
        <v>2668</v>
      </c>
      <c r="V461" s="72">
        <v>2836</v>
      </c>
      <c r="W461" s="72">
        <v>2827</v>
      </c>
      <c r="X461" s="73">
        <v>2694</v>
      </c>
      <c r="Y461" s="71"/>
      <c r="Z461" s="72"/>
      <c r="AA461" s="72"/>
      <c r="AB461" s="72"/>
      <c r="AC461" s="72"/>
      <c r="AD461" s="73"/>
      <c r="AE461" s="71"/>
      <c r="AF461" s="72"/>
      <c r="AG461" s="72"/>
      <c r="AH461" s="72"/>
      <c r="AI461" s="72"/>
      <c r="AJ461" s="73"/>
      <c r="AK461" s="71"/>
      <c r="AL461" s="72"/>
      <c r="AM461" s="72"/>
      <c r="AN461" s="72"/>
      <c r="AO461" s="72"/>
      <c r="AP461" s="73"/>
      <c r="AQ461" s="71"/>
      <c r="AR461" s="72"/>
      <c r="AS461" s="72"/>
      <c r="AT461" s="72"/>
      <c r="AU461" s="72"/>
      <c r="AV461" s="73"/>
      <c r="AW461" s="75">
        <v>-1.3498432713356601</v>
      </c>
      <c r="AX461" s="76">
        <v>-0.72805354190047522</v>
      </c>
      <c r="AY461" s="76">
        <v>-4.6589081532723009</v>
      </c>
      <c r="AZ461" s="76">
        <v>1.3445788895501298</v>
      </c>
      <c r="BA461" s="76">
        <v>1.0229635122560587</v>
      </c>
      <c r="BB461" s="77">
        <v>-3.7297970633116906</v>
      </c>
      <c r="BC461" s="65"/>
      <c r="BD461" s="78"/>
      <c r="BE461" s="78"/>
      <c r="BF461" s="78"/>
      <c r="BG461" s="78"/>
      <c r="BH461" s="70"/>
      <c r="BI461" s="65"/>
      <c r="BJ461" s="78"/>
      <c r="BK461" s="78"/>
      <c r="BL461" s="78"/>
      <c r="BM461" s="78"/>
      <c r="BN461" s="70"/>
      <c r="BO461" s="65"/>
      <c r="BP461" s="78"/>
      <c r="BQ461" s="78"/>
      <c r="BR461" s="78"/>
      <c r="BS461" s="78"/>
      <c r="BT461" s="70"/>
      <c r="BU461" s="65"/>
      <c r="BV461" s="78"/>
      <c r="BW461" s="78"/>
      <c r="BX461" s="78"/>
      <c r="BY461" s="78"/>
      <c r="BZ461" s="70"/>
      <c r="CA461" s="80"/>
      <c r="CB461" s="78"/>
      <c r="CC461" s="78"/>
      <c r="CD461" s="78"/>
      <c r="CE461" s="78"/>
      <c r="CF461" s="70"/>
    </row>
    <row r="462" spans="1:84" ht="12" customHeight="1">
      <c r="A462" s="2"/>
      <c r="B462" s="64">
        <v>450</v>
      </c>
      <c r="C462" s="65">
        <v>10</v>
      </c>
      <c r="D462" s="66" t="s">
        <v>22</v>
      </c>
      <c r="E462" s="69" t="s">
        <v>165</v>
      </c>
      <c r="F462" s="70"/>
      <c r="G462" s="71">
        <v>2798.3736585365855</v>
      </c>
      <c r="H462" s="72">
        <v>2798.3736585365855</v>
      </c>
      <c r="I462" s="72"/>
      <c r="J462" s="72"/>
      <c r="K462" s="72"/>
      <c r="L462" s="73">
        <v>0</v>
      </c>
      <c r="M462" s="71">
        <v>5596.747317073171</v>
      </c>
      <c r="N462" s="72">
        <v>5596.747317073171</v>
      </c>
      <c r="O462" s="72"/>
      <c r="P462" s="72"/>
      <c r="Q462" s="72"/>
      <c r="R462" s="73"/>
      <c r="S462" s="71">
        <v>2760.6</v>
      </c>
      <c r="T462" s="72">
        <v>2778</v>
      </c>
      <c r="U462" s="72">
        <v>2668</v>
      </c>
      <c r="V462" s="72">
        <v>2836</v>
      </c>
      <c r="W462" s="72">
        <v>2827</v>
      </c>
      <c r="X462" s="73">
        <v>2694</v>
      </c>
      <c r="Y462" s="71"/>
      <c r="Z462" s="72"/>
      <c r="AA462" s="72"/>
      <c r="AB462" s="72"/>
      <c r="AC462" s="72"/>
      <c r="AD462" s="73"/>
      <c r="AE462" s="71"/>
      <c r="AF462" s="72"/>
      <c r="AG462" s="72"/>
      <c r="AH462" s="72"/>
      <c r="AI462" s="72"/>
      <c r="AJ462" s="73"/>
      <c r="AK462" s="71"/>
      <c r="AL462" s="72"/>
      <c r="AM462" s="72"/>
      <c r="AN462" s="72"/>
      <c r="AO462" s="72"/>
      <c r="AP462" s="73"/>
      <c r="AQ462" s="71"/>
      <c r="AR462" s="72"/>
      <c r="AS462" s="72"/>
      <c r="AT462" s="72"/>
      <c r="AU462" s="72"/>
      <c r="AV462" s="73"/>
      <c r="AW462" s="75">
        <v>-1.3498432713356601</v>
      </c>
      <c r="AX462" s="76">
        <v>-0.72805354190047522</v>
      </c>
      <c r="AY462" s="76">
        <v>-4.6589081532723009</v>
      </c>
      <c r="AZ462" s="76">
        <v>1.3445788895501298</v>
      </c>
      <c r="BA462" s="76">
        <v>1.0229635122560587</v>
      </c>
      <c r="BB462" s="77">
        <v>-3.7297970633116906</v>
      </c>
      <c r="BC462" s="65"/>
      <c r="BD462" s="78"/>
      <c r="BE462" s="78"/>
      <c r="BF462" s="78"/>
      <c r="BG462" s="78"/>
      <c r="BH462" s="70"/>
      <c r="BI462" s="65"/>
      <c r="BJ462" s="78"/>
      <c r="BK462" s="78"/>
      <c r="BL462" s="78"/>
      <c r="BM462" s="78"/>
      <c r="BN462" s="70"/>
      <c r="BO462" s="65"/>
      <c r="BP462" s="78"/>
      <c r="BQ462" s="78"/>
      <c r="BR462" s="78"/>
      <c r="BS462" s="78"/>
      <c r="BT462" s="70"/>
      <c r="BU462" s="65"/>
      <c r="BV462" s="78"/>
      <c r="BW462" s="78"/>
      <c r="BX462" s="78"/>
      <c r="BY462" s="78"/>
      <c r="BZ462" s="70"/>
      <c r="CA462" s="80"/>
      <c r="CB462" s="78"/>
      <c r="CC462" s="78"/>
      <c r="CD462" s="78"/>
      <c r="CE462" s="78"/>
      <c r="CF462" s="70"/>
    </row>
    <row r="463" spans="1:84" ht="12" customHeight="1">
      <c r="A463" s="2"/>
      <c r="B463" s="64">
        <v>451</v>
      </c>
      <c r="C463" s="65">
        <v>10</v>
      </c>
      <c r="D463" s="66" t="s">
        <v>22</v>
      </c>
      <c r="E463" s="69" t="s">
        <v>152</v>
      </c>
      <c r="F463" s="70"/>
      <c r="G463" s="71">
        <v>2152.5951219512194</v>
      </c>
      <c r="H463" s="72">
        <v>2152.5951219512194</v>
      </c>
      <c r="I463" s="72"/>
      <c r="J463" s="72"/>
      <c r="K463" s="72"/>
      <c r="L463" s="73">
        <v>0</v>
      </c>
      <c r="M463" s="71">
        <v>4305.1902439024389</v>
      </c>
      <c r="N463" s="72">
        <v>4305.1902439024389</v>
      </c>
      <c r="O463" s="72"/>
      <c r="P463" s="72"/>
      <c r="Q463" s="72"/>
      <c r="R463" s="73"/>
      <c r="S463" s="71">
        <v>2170.4</v>
      </c>
      <c r="T463" s="72">
        <v>2132</v>
      </c>
      <c r="U463" s="72">
        <v>2170</v>
      </c>
      <c r="V463" s="72">
        <v>2150</v>
      </c>
      <c r="W463" s="72">
        <v>2217</v>
      </c>
      <c r="X463" s="73">
        <v>2183</v>
      </c>
      <c r="Y463" s="71"/>
      <c r="Z463" s="72"/>
      <c r="AA463" s="72"/>
      <c r="AB463" s="72"/>
      <c r="AC463" s="72"/>
      <c r="AD463" s="73"/>
      <c r="AE463" s="71"/>
      <c r="AF463" s="72"/>
      <c r="AG463" s="72"/>
      <c r="AH463" s="72"/>
      <c r="AI463" s="72"/>
      <c r="AJ463" s="73"/>
      <c r="AK463" s="71"/>
      <c r="AL463" s="72"/>
      <c r="AM463" s="72"/>
      <c r="AN463" s="72"/>
      <c r="AO463" s="72"/>
      <c r="AP463" s="73"/>
      <c r="AQ463" s="71"/>
      <c r="AR463" s="72"/>
      <c r="AS463" s="72"/>
      <c r="AT463" s="72"/>
      <c r="AU463" s="72"/>
      <c r="AV463" s="73"/>
      <c r="AW463" s="75">
        <v>0.82713548252593139</v>
      </c>
      <c r="AX463" s="76">
        <v>-0.95675781019846085</v>
      </c>
      <c r="AY463" s="76">
        <v>0.80855326072670763</v>
      </c>
      <c r="AZ463" s="76">
        <v>-0.12055782923391378</v>
      </c>
      <c r="BA463" s="76">
        <v>2.9919643221341552</v>
      </c>
      <c r="BB463" s="77">
        <v>1.4124754692011132</v>
      </c>
      <c r="BC463" s="65"/>
      <c r="BD463" s="78"/>
      <c r="BE463" s="78"/>
      <c r="BF463" s="78"/>
      <c r="BG463" s="78"/>
      <c r="BH463" s="70"/>
      <c r="BI463" s="65"/>
      <c r="BJ463" s="78"/>
      <c r="BK463" s="78"/>
      <c r="BL463" s="78"/>
      <c r="BM463" s="78"/>
      <c r="BN463" s="70"/>
      <c r="BO463" s="65"/>
      <c r="BP463" s="78"/>
      <c r="BQ463" s="78"/>
      <c r="BR463" s="78"/>
      <c r="BS463" s="78"/>
      <c r="BT463" s="70"/>
      <c r="BU463" s="65"/>
      <c r="BV463" s="78"/>
      <c r="BW463" s="78"/>
      <c r="BX463" s="78"/>
      <c r="BY463" s="78"/>
      <c r="BZ463" s="70"/>
      <c r="CA463" s="80"/>
      <c r="CB463" s="78"/>
      <c r="CC463" s="78"/>
      <c r="CD463" s="78"/>
      <c r="CE463" s="78"/>
      <c r="CF463" s="70"/>
    </row>
    <row r="464" spans="1:84" ht="12" customHeight="1">
      <c r="A464" s="2"/>
      <c r="B464" s="64">
        <v>452</v>
      </c>
      <c r="C464" s="65">
        <v>10</v>
      </c>
      <c r="D464" s="66" t="s">
        <v>22</v>
      </c>
      <c r="E464" s="69" t="s">
        <v>154</v>
      </c>
      <c r="F464" s="70"/>
      <c r="G464" s="71">
        <v>2152.5951219512194</v>
      </c>
      <c r="H464" s="72">
        <v>2152.5951219512194</v>
      </c>
      <c r="I464" s="72"/>
      <c r="J464" s="72"/>
      <c r="K464" s="72"/>
      <c r="L464" s="73">
        <v>0</v>
      </c>
      <c r="M464" s="71">
        <v>4305.1902439024389</v>
      </c>
      <c r="N464" s="72">
        <v>4305.1902439024389</v>
      </c>
      <c r="O464" s="72"/>
      <c r="P464" s="72"/>
      <c r="Q464" s="72"/>
      <c r="R464" s="73"/>
      <c r="S464" s="71">
        <v>2170.4</v>
      </c>
      <c r="T464" s="72">
        <v>2132</v>
      </c>
      <c r="U464" s="72">
        <v>2170</v>
      </c>
      <c r="V464" s="72">
        <v>2150</v>
      </c>
      <c r="W464" s="72">
        <v>2217</v>
      </c>
      <c r="X464" s="73">
        <v>2183</v>
      </c>
      <c r="Y464" s="71"/>
      <c r="Z464" s="72"/>
      <c r="AA464" s="72"/>
      <c r="AB464" s="72"/>
      <c r="AC464" s="72"/>
      <c r="AD464" s="73"/>
      <c r="AE464" s="71"/>
      <c r="AF464" s="72"/>
      <c r="AG464" s="72"/>
      <c r="AH464" s="72"/>
      <c r="AI464" s="72"/>
      <c r="AJ464" s="73"/>
      <c r="AK464" s="71"/>
      <c r="AL464" s="72"/>
      <c r="AM464" s="72"/>
      <c r="AN464" s="72"/>
      <c r="AO464" s="72"/>
      <c r="AP464" s="73"/>
      <c r="AQ464" s="71"/>
      <c r="AR464" s="72"/>
      <c r="AS464" s="72"/>
      <c r="AT464" s="72"/>
      <c r="AU464" s="72"/>
      <c r="AV464" s="73"/>
      <c r="AW464" s="75">
        <v>0.82713548252593139</v>
      </c>
      <c r="AX464" s="76">
        <v>-0.95675781019846085</v>
      </c>
      <c r="AY464" s="76">
        <v>0.80855326072670763</v>
      </c>
      <c r="AZ464" s="76">
        <v>-0.12055782923391378</v>
      </c>
      <c r="BA464" s="76">
        <v>2.9919643221341552</v>
      </c>
      <c r="BB464" s="77">
        <v>1.4124754692011132</v>
      </c>
      <c r="BC464" s="65"/>
      <c r="BD464" s="78"/>
      <c r="BE464" s="78"/>
      <c r="BF464" s="78"/>
      <c r="BG464" s="78"/>
      <c r="BH464" s="70"/>
      <c r="BI464" s="65"/>
      <c r="BJ464" s="78"/>
      <c r="BK464" s="78"/>
      <c r="BL464" s="78"/>
      <c r="BM464" s="78"/>
      <c r="BN464" s="70"/>
      <c r="BO464" s="65"/>
      <c r="BP464" s="78"/>
      <c r="BQ464" s="78"/>
      <c r="BR464" s="78"/>
      <c r="BS464" s="78"/>
      <c r="BT464" s="70"/>
      <c r="BU464" s="65"/>
      <c r="BV464" s="78"/>
      <c r="BW464" s="78"/>
      <c r="BX464" s="78"/>
      <c r="BY464" s="78"/>
      <c r="BZ464" s="70"/>
      <c r="CA464" s="80"/>
      <c r="CB464" s="78"/>
      <c r="CC464" s="78"/>
      <c r="CD464" s="78"/>
      <c r="CE464" s="78"/>
      <c r="CF464" s="70"/>
    </row>
    <row r="465" spans="1:84" ht="12" customHeight="1">
      <c r="A465" s="2"/>
      <c r="B465" s="64">
        <v>453</v>
      </c>
      <c r="C465" s="65">
        <v>10</v>
      </c>
      <c r="D465" s="66" t="s">
        <v>22</v>
      </c>
      <c r="E465" s="69" t="s">
        <v>155</v>
      </c>
      <c r="F465" s="70"/>
      <c r="G465" s="71">
        <v>3013.6331707317072</v>
      </c>
      <c r="H465" s="72">
        <v>2152.5951219512194</v>
      </c>
      <c r="I465" s="72"/>
      <c r="J465" s="72"/>
      <c r="K465" s="72"/>
      <c r="L465" s="73">
        <v>861.03804878048777</v>
      </c>
      <c r="M465" s="71">
        <v>4305.1902439024389</v>
      </c>
      <c r="N465" s="72">
        <v>4305.1902439024389</v>
      </c>
      <c r="O465" s="72"/>
      <c r="P465" s="72"/>
      <c r="Q465" s="72"/>
      <c r="R465" s="73"/>
      <c r="S465" s="71">
        <v>2170.4</v>
      </c>
      <c r="T465" s="72">
        <v>2132</v>
      </c>
      <c r="U465" s="72">
        <v>2170</v>
      </c>
      <c r="V465" s="72">
        <v>2150</v>
      </c>
      <c r="W465" s="72">
        <v>2217</v>
      </c>
      <c r="X465" s="73">
        <v>2183</v>
      </c>
      <c r="Y465" s="71"/>
      <c r="Z465" s="72"/>
      <c r="AA465" s="72"/>
      <c r="AB465" s="72"/>
      <c r="AC465" s="72"/>
      <c r="AD465" s="73"/>
      <c r="AE465" s="71"/>
      <c r="AF465" s="72"/>
      <c r="AG465" s="72"/>
      <c r="AH465" s="72"/>
      <c r="AI465" s="72"/>
      <c r="AJ465" s="73"/>
      <c r="AK465" s="71"/>
      <c r="AL465" s="72"/>
      <c r="AM465" s="72"/>
      <c r="AN465" s="72"/>
      <c r="AO465" s="72"/>
      <c r="AP465" s="73"/>
      <c r="AQ465" s="71">
        <v>847</v>
      </c>
      <c r="AR465" s="72">
        <v>880</v>
      </c>
      <c r="AS465" s="72">
        <v>805</v>
      </c>
      <c r="AT465" s="72">
        <v>830</v>
      </c>
      <c r="AU465" s="72">
        <v>890</v>
      </c>
      <c r="AV465" s="73">
        <v>830</v>
      </c>
      <c r="AW465" s="75">
        <v>0.12499295882710815</v>
      </c>
      <c r="AX465" s="76">
        <v>-5.419275137957813E-2</v>
      </c>
      <c r="AY465" s="76">
        <v>-1.2819466916846767</v>
      </c>
      <c r="AZ465" s="76">
        <v>-1.1160339970488597</v>
      </c>
      <c r="BA465" s="76">
        <v>3.0981484467010878</v>
      </c>
      <c r="BB465" s="77">
        <v>-2.1010212452410304E-2</v>
      </c>
      <c r="BC465" s="65"/>
      <c r="BD465" s="78"/>
      <c r="BE465" s="78"/>
      <c r="BF465" s="78"/>
      <c r="BG465" s="78"/>
      <c r="BH465" s="70"/>
      <c r="BI465" s="65"/>
      <c r="BJ465" s="78"/>
      <c r="BK465" s="78"/>
      <c r="BL465" s="78"/>
      <c r="BM465" s="78"/>
      <c r="BN465" s="70"/>
      <c r="BO465" s="65"/>
      <c r="BP465" s="78"/>
      <c r="BQ465" s="78"/>
      <c r="BR465" s="78"/>
      <c r="BS465" s="78"/>
      <c r="BT465" s="70"/>
      <c r="BU465" s="65"/>
      <c r="BV465" s="78"/>
      <c r="BW465" s="78"/>
      <c r="BX465" s="78"/>
      <c r="BY465" s="78"/>
      <c r="BZ465" s="70"/>
      <c r="CA465" s="80"/>
      <c r="CB465" s="78"/>
      <c r="CC465" s="78"/>
      <c r="CD465" s="78"/>
      <c r="CE465" s="78"/>
      <c r="CF465" s="70"/>
    </row>
    <row r="466" spans="1:84" ht="12" customHeight="1">
      <c r="A466" s="2"/>
      <c r="B466" s="127">
        <v>454</v>
      </c>
      <c r="C466" s="128">
        <v>10</v>
      </c>
      <c r="D466" s="129" t="s">
        <v>22</v>
      </c>
      <c r="E466" s="130" t="s">
        <v>157</v>
      </c>
      <c r="F466" s="131"/>
      <c r="G466" s="132">
        <v>3013.6331707317072</v>
      </c>
      <c r="H466" s="133">
        <v>2152.5951219512194</v>
      </c>
      <c r="I466" s="133"/>
      <c r="J466" s="133"/>
      <c r="K466" s="133"/>
      <c r="L466" s="134">
        <v>861.03804878048777</v>
      </c>
      <c r="M466" s="132">
        <v>4305.1902439024389</v>
      </c>
      <c r="N466" s="133">
        <v>4305.1902439024389</v>
      </c>
      <c r="O466" s="133"/>
      <c r="P466" s="133"/>
      <c r="Q466" s="133"/>
      <c r="R466" s="134"/>
      <c r="S466" s="132">
        <v>2170.4</v>
      </c>
      <c r="T466" s="133">
        <v>2132</v>
      </c>
      <c r="U466" s="133">
        <v>2170</v>
      </c>
      <c r="V466" s="133">
        <v>2150</v>
      </c>
      <c r="W466" s="133">
        <v>2217</v>
      </c>
      <c r="X466" s="134">
        <v>2183</v>
      </c>
      <c r="Y466" s="132"/>
      <c r="Z466" s="133"/>
      <c r="AA466" s="133"/>
      <c r="AB466" s="133"/>
      <c r="AC466" s="133"/>
      <c r="AD466" s="134"/>
      <c r="AE466" s="132"/>
      <c r="AF466" s="133"/>
      <c r="AG466" s="133"/>
      <c r="AH466" s="133"/>
      <c r="AI466" s="133"/>
      <c r="AJ466" s="134"/>
      <c r="AK466" s="132"/>
      <c r="AL466" s="133"/>
      <c r="AM466" s="133"/>
      <c r="AN466" s="133"/>
      <c r="AO466" s="133"/>
      <c r="AP466" s="134"/>
      <c r="AQ466" s="132">
        <v>847</v>
      </c>
      <c r="AR466" s="133">
        <v>880</v>
      </c>
      <c r="AS466" s="133">
        <v>805</v>
      </c>
      <c r="AT466" s="133">
        <v>830</v>
      </c>
      <c r="AU466" s="133">
        <v>890</v>
      </c>
      <c r="AV466" s="134">
        <v>830</v>
      </c>
      <c r="AW466" s="135">
        <v>0.12499295882710815</v>
      </c>
      <c r="AX466" s="136">
        <v>-5.419275137957813E-2</v>
      </c>
      <c r="AY466" s="136">
        <v>-1.2819466916846767</v>
      </c>
      <c r="AZ466" s="136">
        <v>-1.1160339970488597</v>
      </c>
      <c r="BA466" s="136">
        <v>3.0981484467010878</v>
      </c>
      <c r="BB466" s="137">
        <v>-2.1010212452410304E-2</v>
      </c>
      <c r="BC466" s="128"/>
      <c r="BD466" s="138"/>
      <c r="BE466" s="138"/>
      <c r="BF466" s="138"/>
      <c r="BG466" s="138"/>
      <c r="BH466" s="131"/>
      <c r="BI466" s="128"/>
      <c r="BJ466" s="138"/>
      <c r="BK466" s="138"/>
      <c r="BL466" s="138"/>
      <c r="BM466" s="138"/>
      <c r="BN466" s="131"/>
      <c r="BO466" s="128"/>
      <c r="BP466" s="138"/>
      <c r="BQ466" s="138"/>
      <c r="BR466" s="138"/>
      <c r="BS466" s="138"/>
      <c r="BT466" s="131"/>
      <c r="BU466" s="128"/>
      <c r="BV466" s="138"/>
      <c r="BW466" s="138"/>
      <c r="BX466" s="138"/>
      <c r="BY466" s="138"/>
      <c r="BZ466" s="131"/>
      <c r="CA466" s="139"/>
      <c r="CB466" s="138"/>
      <c r="CC466" s="138"/>
      <c r="CD466" s="138"/>
      <c r="CE466" s="138"/>
      <c r="CF466" s="131"/>
    </row>
  </sheetData>
  <mergeCells count="19">
    <mergeCell ref="AQ11:AV11"/>
    <mergeCell ref="AW11:BB11"/>
    <mergeCell ref="S10:CF10"/>
    <mergeCell ref="G11:L11"/>
    <mergeCell ref="M11:R11"/>
    <mergeCell ref="S11:X11"/>
    <mergeCell ref="Y11:AD11"/>
    <mergeCell ref="AE11:AJ11"/>
    <mergeCell ref="AK11:AP11"/>
    <mergeCell ref="BI11:BN11"/>
    <mergeCell ref="BO11:BT11"/>
    <mergeCell ref="BC11:BH11"/>
    <mergeCell ref="CA11:CF11"/>
    <mergeCell ref="BU11:BZ11"/>
    <mergeCell ref="B2:Q3"/>
    <mergeCell ref="B4:N5"/>
    <mergeCell ref="B6:N7"/>
    <mergeCell ref="Q6:AI7"/>
    <mergeCell ref="G10:R10"/>
  </mergeCells>
  <phoneticPr fontId="15" type="noConversion"/>
  <dataValidations count="2">
    <dataValidation type="list" allowBlank="1" showErrorMessage="1" sqref="C13:C466">
      <formula1>$C$14:$C$17</formula1>
    </dataValidation>
    <dataValidation type="list" allowBlank="1" showErrorMessage="1" sqref="F107:F142 F215:F268 F317:F388">
      <formula1>#REF!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7"/>
  <sheetViews>
    <sheetView topLeftCell="A931" workbookViewId="0">
      <selection activeCell="F54" sqref="F54:O55"/>
    </sheetView>
  </sheetViews>
  <sheetFormatPr defaultColWidth="12.625" defaultRowHeight="15" customHeight="1"/>
  <cols>
    <col min="1" max="6" width="7.875" customWidth="1"/>
    <col min="7" max="7" width="11.625" customWidth="1"/>
    <col min="8" max="71" width="7.875" customWidth="1"/>
  </cols>
  <sheetData>
    <row r="1" spans="2:5" s="146" customFormat="1" ht="12" customHeight="1"/>
    <row r="2" spans="2:5" s="146" customFormat="1" ht="12" customHeight="1">
      <c r="B2" s="221" t="s">
        <v>190</v>
      </c>
      <c r="C2" s="221"/>
      <c r="D2" s="147"/>
      <c r="E2" s="147"/>
    </row>
    <row r="3" spans="2:5" s="146" customFormat="1" ht="12" customHeight="1">
      <c r="B3" s="148" t="s">
        <v>188</v>
      </c>
      <c r="C3" s="149">
        <v>569</v>
      </c>
      <c r="D3" s="147"/>
      <c r="E3" s="147"/>
    </row>
    <row r="4" spans="2:5" s="146" customFormat="1" ht="12" customHeight="1">
      <c r="B4" s="148" t="s">
        <v>209</v>
      </c>
      <c r="C4" s="149">
        <v>610</v>
      </c>
      <c r="D4" s="147"/>
      <c r="E4" s="147"/>
    </row>
    <row r="5" spans="2:5" s="146" customFormat="1" ht="12" customHeight="1">
      <c r="B5" s="148" t="s">
        <v>210</v>
      </c>
      <c r="C5" s="149">
        <v>12</v>
      </c>
      <c r="D5" s="147"/>
      <c r="E5" s="147"/>
    </row>
    <row r="6" spans="2:5" s="146" customFormat="1" ht="12" customHeight="1">
      <c r="B6" s="150" t="s">
        <v>191</v>
      </c>
      <c r="C6" s="151">
        <v>440.5</v>
      </c>
      <c r="D6" s="152"/>
      <c r="E6" s="147"/>
    </row>
    <row r="7" spans="2:5" s="146" customFormat="1" ht="12" customHeight="1">
      <c r="B7" s="150" t="s">
        <v>192</v>
      </c>
      <c r="C7" s="153">
        <v>2399</v>
      </c>
    </row>
    <row r="8" spans="2:5" s="146" customFormat="1" ht="12" customHeight="1">
      <c r="B8" s="150" t="s">
        <v>193</v>
      </c>
      <c r="C8" s="149">
        <v>68</v>
      </c>
      <c r="D8" s="152"/>
    </row>
    <row r="9" spans="2:5" s="146" customFormat="1" ht="27.75" customHeight="1">
      <c r="B9" s="154" t="s">
        <v>194</v>
      </c>
      <c r="C9" s="155"/>
      <c r="D9" s="147"/>
      <c r="E9" s="147"/>
    </row>
    <row r="10" spans="2:5" s="146" customFormat="1" ht="12" customHeight="1">
      <c r="B10" s="222" t="s">
        <v>195</v>
      </c>
      <c r="C10" s="222"/>
      <c r="D10" s="156"/>
      <c r="E10" s="156"/>
    </row>
    <row r="11" spans="2:5" s="146" customFormat="1" ht="12" customHeight="1">
      <c r="B11" s="222" t="s">
        <v>196</v>
      </c>
      <c r="C11" s="222"/>
      <c r="D11" s="156"/>
      <c r="E11" s="156"/>
    </row>
    <row r="12" spans="2:5" s="146" customFormat="1" ht="12" customHeight="1">
      <c r="B12" s="157"/>
      <c r="C12" s="156"/>
      <c r="D12" s="156"/>
      <c r="E12" s="156"/>
    </row>
    <row r="13" spans="2:5" s="146" customFormat="1" ht="12" customHeight="1">
      <c r="B13" s="157"/>
      <c r="C13" s="156"/>
      <c r="D13" s="156"/>
      <c r="E13" s="156"/>
    </row>
    <row r="14" spans="2:5" s="146" customFormat="1" ht="12" customHeight="1">
      <c r="B14" s="157"/>
      <c r="C14" s="156"/>
      <c r="D14" s="156"/>
      <c r="E14" s="156"/>
    </row>
    <row r="15" spans="2:5" s="146" customFormat="1" ht="12" customHeight="1">
      <c r="B15" s="157"/>
      <c r="C15" s="147"/>
      <c r="D15" s="147"/>
      <c r="E15" s="147"/>
    </row>
    <row r="16" spans="2:5" s="146" customFormat="1" ht="12" customHeight="1">
      <c r="B16" s="158" t="s">
        <v>189</v>
      </c>
      <c r="C16" s="158" t="s">
        <v>197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20.2865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223" t="s">
        <v>200</v>
      </c>
      <c r="C19" s="162" t="s">
        <v>201</v>
      </c>
      <c r="D19" s="163">
        <f>(0.1073*$C$4)-0.0612</f>
        <v>65.391800000000003</v>
      </c>
      <c r="E19" s="161"/>
    </row>
    <row r="20" spans="2:5" s="146" customFormat="1" ht="12" customHeight="1">
      <c r="B20" s="224"/>
      <c r="C20" s="162" t="s">
        <v>202</v>
      </c>
      <c r="D20" s="163">
        <f>($C$4*0.0357)-0.0518</f>
        <v>21.725200000000001</v>
      </c>
      <c r="E20" s="161"/>
    </row>
    <row r="21" spans="2:5" s="146" customFormat="1" ht="12" customHeight="1">
      <c r="B21" s="224"/>
      <c r="C21" s="162" t="s">
        <v>203</v>
      </c>
      <c r="D21" s="163">
        <f>($C$4*0.0287)-0.0552</f>
        <v>17.451800000000002</v>
      </c>
      <c r="E21" s="161"/>
    </row>
    <row r="22" spans="2:5" s="146" customFormat="1" ht="12" customHeight="1">
      <c r="B22" s="225"/>
      <c r="C22" s="162" t="s">
        <v>204</v>
      </c>
      <c r="D22" s="163">
        <f>(D21*6)/10</f>
        <v>10.471080000000001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1.5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1680.6149969999999</v>
      </c>
      <c r="D29" s="161"/>
      <c r="E29" s="161"/>
    </row>
    <row r="30" spans="2:5" s="146" customFormat="1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209</v>
      </c>
      <c r="D36" s="1">
        <v>123</v>
      </c>
      <c r="E36" s="1">
        <v>40</v>
      </c>
      <c r="F36" s="1">
        <v>159</v>
      </c>
      <c r="G36" s="1">
        <v>18</v>
      </c>
      <c r="H36" s="1">
        <v>403</v>
      </c>
      <c r="I36" s="1">
        <v>78</v>
      </c>
      <c r="J36" s="1">
        <v>152</v>
      </c>
      <c r="K36" s="1">
        <v>193</v>
      </c>
      <c r="L36" s="1">
        <v>489</v>
      </c>
      <c r="M36" s="1">
        <v>41</v>
      </c>
      <c r="N36" s="1">
        <v>574</v>
      </c>
      <c r="O36" s="1">
        <v>116</v>
      </c>
      <c r="P36" s="1">
        <v>46</v>
      </c>
      <c r="Q36" s="1">
        <v>491</v>
      </c>
      <c r="R36" s="1">
        <v>385</v>
      </c>
      <c r="S36" s="1">
        <v>215</v>
      </c>
      <c r="T36" s="1">
        <v>171</v>
      </c>
      <c r="U36" s="1">
        <v>171</v>
      </c>
      <c r="V36" s="1">
        <v>231</v>
      </c>
      <c r="W36" s="1">
        <v>161</v>
      </c>
      <c r="X36" s="1">
        <v>72</v>
      </c>
      <c r="Y36" s="1">
        <v>67</v>
      </c>
      <c r="Z36" s="1">
        <v>230</v>
      </c>
      <c r="AA36" s="1">
        <v>156</v>
      </c>
      <c r="AB36" s="1">
        <v>120</v>
      </c>
      <c r="AC36" s="1">
        <v>203</v>
      </c>
      <c r="AD36" s="1">
        <v>174</v>
      </c>
      <c r="AE36" s="1">
        <v>173</v>
      </c>
      <c r="AF36" s="1">
        <v>705</v>
      </c>
      <c r="AG36" s="11">
        <v>740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599</v>
      </c>
      <c r="D37" s="1">
        <v>326</v>
      </c>
      <c r="E37" s="1">
        <v>104</v>
      </c>
      <c r="F37" s="1">
        <v>417</v>
      </c>
      <c r="G37" s="1">
        <v>48</v>
      </c>
      <c r="H37" s="1">
        <v>1070</v>
      </c>
      <c r="I37" s="1">
        <v>207</v>
      </c>
      <c r="J37" s="1">
        <v>403</v>
      </c>
      <c r="K37" s="1">
        <v>514</v>
      </c>
      <c r="L37" s="1">
        <v>1298</v>
      </c>
      <c r="M37" s="1">
        <v>107</v>
      </c>
      <c r="N37" s="1">
        <v>1524</v>
      </c>
      <c r="O37" s="1">
        <v>307</v>
      </c>
      <c r="P37" s="1">
        <v>122</v>
      </c>
      <c r="Q37" s="1">
        <v>1305</v>
      </c>
      <c r="R37" s="1">
        <v>1030</v>
      </c>
      <c r="S37" s="1">
        <v>571</v>
      </c>
      <c r="T37" s="1">
        <v>453</v>
      </c>
      <c r="U37" s="1">
        <v>453</v>
      </c>
      <c r="V37" s="1">
        <v>614</v>
      </c>
      <c r="W37" s="1">
        <v>427</v>
      </c>
      <c r="X37" s="1">
        <v>193</v>
      </c>
      <c r="Y37" s="1">
        <v>176</v>
      </c>
      <c r="Z37" s="1">
        <v>613</v>
      </c>
      <c r="AA37" s="1">
        <v>414</v>
      </c>
      <c r="AB37" s="1">
        <v>318</v>
      </c>
      <c r="AC37" s="1">
        <v>536</v>
      </c>
      <c r="AD37" s="1">
        <v>462</v>
      </c>
      <c r="AE37" s="1">
        <v>460</v>
      </c>
      <c r="AF37" s="1">
        <v>1872</v>
      </c>
      <c r="AG37" s="11">
        <v>1996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267</v>
      </c>
      <c r="J38" s="1">
        <v>520</v>
      </c>
      <c r="K38" s="1">
        <v>663</v>
      </c>
      <c r="L38" s="1">
        <v>1676</v>
      </c>
      <c r="M38" s="1">
        <v>139</v>
      </c>
      <c r="N38" s="1">
        <v>1965</v>
      </c>
      <c r="O38" s="1">
        <v>396</v>
      </c>
      <c r="P38" s="1">
        <v>158</v>
      </c>
      <c r="Q38" s="1">
        <v>1683</v>
      </c>
      <c r="R38" s="1">
        <v>1327</v>
      </c>
      <c r="S38" s="1">
        <v>737</v>
      </c>
      <c r="T38" s="1">
        <v>585</v>
      </c>
      <c r="U38" s="1">
        <v>585</v>
      </c>
      <c r="V38" s="1">
        <v>792</v>
      </c>
      <c r="W38" s="1">
        <v>552</v>
      </c>
      <c r="X38" s="1">
        <v>249</v>
      </c>
      <c r="Y38" s="1">
        <v>228</v>
      </c>
      <c r="Z38" s="1">
        <v>791</v>
      </c>
      <c r="AA38" s="1">
        <v>536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305</v>
      </c>
      <c r="J39" s="1">
        <v>595</v>
      </c>
      <c r="K39" s="1">
        <v>759</v>
      </c>
      <c r="L39" s="1">
        <v>1916</v>
      </c>
      <c r="M39" s="1">
        <v>157</v>
      </c>
      <c r="N39" s="1">
        <v>2245</v>
      </c>
      <c r="O39" s="1">
        <v>452</v>
      </c>
      <c r="P39" s="1">
        <v>180</v>
      </c>
      <c r="Q39" s="1">
        <v>1925</v>
      </c>
      <c r="R39" s="1">
        <v>1530</v>
      </c>
      <c r="S39" s="1">
        <v>844</v>
      </c>
      <c r="T39" s="1">
        <v>670</v>
      </c>
      <c r="U39" s="1">
        <v>670</v>
      </c>
      <c r="V39" s="1">
        <v>906</v>
      </c>
      <c r="W39" s="1">
        <v>629</v>
      </c>
      <c r="X39" s="1">
        <v>284</v>
      </c>
      <c r="Y39" s="1">
        <v>262</v>
      </c>
      <c r="Z39" s="1">
        <v>907</v>
      </c>
      <c r="AA39" s="1">
        <v>614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3">
        <v>3.7225609756097562</v>
      </c>
      <c r="D40" s="13">
        <v>2.1981707317073171</v>
      </c>
      <c r="E40" s="13">
        <v>0.69817073170731703</v>
      </c>
      <c r="F40" s="13">
        <v>2.7957317073170733</v>
      </c>
      <c r="G40" s="13">
        <v>0.31707317073170732</v>
      </c>
      <c r="H40" s="13">
        <v>7.2164634146341466</v>
      </c>
      <c r="I40" s="13">
        <v>1.3932926829268293</v>
      </c>
      <c r="J40" s="13">
        <v>2.7134146341463414</v>
      </c>
      <c r="K40" s="13">
        <v>3.4664634146341462</v>
      </c>
      <c r="L40" s="13">
        <v>8.75</v>
      </c>
      <c r="M40" s="13">
        <v>0.72865853658536583</v>
      </c>
      <c r="N40" s="13">
        <v>10.301829268292684</v>
      </c>
      <c r="O40" s="13">
        <v>2.0731707317073171</v>
      </c>
      <c r="P40" s="13">
        <v>0.82926829268292679</v>
      </c>
      <c r="Q40" s="13">
        <v>8.7896341463414629</v>
      </c>
      <c r="R40" s="13">
        <v>6.8414634146341466</v>
      </c>
      <c r="S40" s="13">
        <v>3.8475609756097562</v>
      </c>
      <c r="T40" s="13">
        <v>2.8841463414634148</v>
      </c>
      <c r="U40" s="13">
        <v>2.8841463414634148</v>
      </c>
      <c r="V40" s="13">
        <v>4.1371951219512191</v>
      </c>
      <c r="W40" s="13">
        <v>2.8689024390243905</v>
      </c>
      <c r="X40" s="13">
        <v>1.2896341463414633</v>
      </c>
      <c r="Y40" s="13">
        <v>1.1890243902439024</v>
      </c>
      <c r="Z40" s="13">
        <v>4.1463414634146343</v>
      </c>
      <c r="AA40" s="13">
        <v>2.7987804878048781</v>
      </c>
      <c r="AB40" s="13">
        <v>2.1402439024390243</v>
      </c>
      <c r="AC40" s="13">
        <v>3.6128048780487805</v>
      </c>
      <c r="AD40" s="13">
        <v>3.100609756097561</v>
      </c>
      <c r="AE40" s="13">
        <v>3.100609756097561</v>
      </c>
      <c r="AF40" s="13">
        <v>12.609756097560975</v>
      </c>
      <c r="AG40" s="15">
        <v>13.25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3">
        <v>4.2987804878048781</v>
      </c>
      <c r="D41" s="13">
        <v>2.6097560975609757</v>
      </c>
      <c r="E41" s="13">
        <v>0.83231707317073167</v>
      </c>
      <c r="F41" s="13">
        <v>3.3201219512195124</v>
      </c>
      <c r="G41" s="13">
        <v>0.37804878048780488</v>
      </c>
      <c r="H41" s="13">
        <v>8.5640243902439028</v>
      </c>
      <c r="I41" s="13">
        <v>1.6554878048780488</v>
      </c>
      <c r="J41" s="13">
        <v>3.225609756097561</v>
      </c>
      <c r="K41" s="13">
        <v>4.1128048780487809</v>
      </c>
      <c r="L41" s="13">
        <v>10.390243902439025</v>
      </c>
      <c r="M41" s="13">
        <v>0.86585365853658536</v>
      </c>
      <c r="N41" s="13">
        <v>12.228658536585366</v>
      </c>
      <c r="O41" s="13">
        <v>2.4603658536585367</v>
      </c>
      <c r="P41" s="13">
        <v>0.9847560975609756</v>
      </c>
      <c r="Q41" s="13">
        <v>10.435975609756097</v>
      </c>
      <c r="R41" s="13">
        <v>8.1219512195121943</v>
      </c>
      <c r="S41" s="13">
        <v>4.5701219512195124</v>
      </c>
      <c r="T41" s="13">
        <v>3.6402439024390243</v>
      </c>
      <c r="U41" s="13">
        <v>3.6402439024390243</v>
      </c>
      <c r="V41" s="13">
        <v>4.9146341463414638</v>
      </c>
      <c r="W41" s="13">
        <v>3.4054878048780486</v>
      </c>
      <c r="X41" s="13">
        <v>1.5304878048780488</v>
      </c>
      <c r="Y41" s="13">
        <v>1.4115853658536586</v>
      </c>
      <c r="Z41" s="13">
        <v>4.9207317073170733</v>
      </c>
      <c r="AA41" s="13">
        <v>3.3231707317073171</v>
      </c>
      <c r="AB41" s="13">
        <v>2.5426829268292681</v>
      </c>
      <c r="AC41" s="13">
        <v>4.2896341463414638</v>
      </c>
      <c r="AD41" s="13">
        <v>3.6798780487804876</v>
      </c>
      <c r="AE41" s="13">
        <v>3.6798780487804876</v>
      </c>
      <c r="AF41" s="13">
        <v>14.972560975609756</v>
      </c>
      <c r="AG41" s="15">
        <v>15.640243902439025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3">
        <v>4.6768292682926829</v>
      </c>
      <c r="D42" s="13">
        <v>2.7652439024390243</v>
      </c>
      <c r="E42" s="13">
        <v>0.88109756097560976</v>
      </c>
      <c r="F42" s="13">
        <v>3.5121951219512195</v>
      </c>
      <c r="G42" s="13">
        <v>0.39939024390243905</v>
      </c>
      <c r="H42" s="13">
        <v>8.7713414634146343</v>
      </c>
      <c r="I42" s="13">
        <v>1.7530487804878048</v>
      </c>
      <c r="J42" s="13">
        <v>3.4146341463414633</v>
      </c>
      <c r="K42" s="13">
        <v>4.3628048780487809</v>
      </c>
      <c r="L42" s="13">
        <v>11.009146341463415</v>
      </c>
      <c r="M42" s="13">
        <v>0.91768292682926833</v>
      </c>
      <c r="N42" s="13">
        <v>12.957317073170731</v>
      </c>
      <c r="O42" s="13">
        <v>2.6097560975609757</v>
      </c>
      <c r="P42" s="13">
        <v>1.0426829268292683</v>
      </c>
      <c r="Q42" s="13">
        <v>11.060975609756097</v>
      </c>
      <c r="R42" s="13">
        <v>8.6158536585365848</v>
      </c>
      <c r="S42" s="13">
        <v>4.8414634146341466</v>
      </c>
      <c r="T42" s="13">
        <v>3.8567073170731709</v>
      </c>
      <c r="U42" s="13">
        <v>3.8567073170731709</v>
      </c>
      <c r="V42" s="13">
        <v>5.2073170731707314</v>
      </c>
      <c r="W42" s="13">
        <v>3.6097560975609757</v>
      </c>
      <c r="X42" s="13">
        <v>1.6219512195121952</v>
      </c>
      <c r="Y42" s="13">
        <v>1.4939024390243902</v>
      </c>
      <c r="Z42" s="13">
        <v>5.2164634146341466</v>
      </c>
      <c r="AA42" s="13">
        <v>3.5213414634146343</v>
      </c>
      <c r="AB42" s="13">
        <v>2.6920731707317072</v>
      </c>
      <c r="AC42" s="13">
        <v>4.5426829268292686</v>
      </c>
      <c r="AD42" s="13">
        <v>3.899390243902439</v>
      </c>
      <c r="AE42" s="13">
        <v>3.899390243902439</v>
      </c>
      <c r="AF42" s="13">
        <v>15.865853658536585</v>
      </c>
      <c r="AG42" s="15">
        <v>16.670731707317074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3">
        <v>4.8323170731707314</v>
      </c>
      <c r="D43" s="13">
        <v>2.8597560975609757</v>
      </c>
      <c r="E43" s="13">
        <v>0.90853658536585369</v>
      </c>
      <c r="F43" s="13">
        <v>3.6280487804878048</v>
      </c>
      <c r="G43" s="13">
        <v>0.41158536585365851</v>
      </c>
      <c r="H43" s="13">
        <v>9.3810975609756095</v>
      </c>
      <c r="I43" s="13">
        <v>1.8140243902439024</v>
      </c>
      <c r="J43" s="13">
        <v>3.5304878048780486</v>
      </c>
      <c r="K43" s="13">
        <v>4.5060975609756095</v>
      </c>
      <c r="L43" s="13">
        <v>11.378048780487806</v>
      </c>
      <c r="M43" s="13">
        <v>0.94817073170731703</v>
      </c>
      <c r="N43" s="13">
        <v>13.390243902439025</v>
      </c>
      <c r="O43" s="13">
        <v>2.6951219512195124</v>
      </c>
      <c r="P43" s="13">
        <v>1.0762195121951219</v>
      </c>
      <c r="Q43" s="13">
        <v>11.426829268292684</v>
      </c>
      <c r="R43" s="13">
        <v>8.8993902439024382</v>
      </c>
      <c r="S43" s="13">
        <v>5.0030487804878048</v>
      </c>
      <c r="T43" s="13">
        <v>3.9847560975609757</v>
      </c>
      <c r="U43" s="13">
        <v>3.9847560975609757</v>
      </c>
      <c r="V43" s="13">
        <v>5.3841463414634143</v>
      </c>
      <c r="W43" s="13">
        <v>3.7317073170731709</v>
      </c>
      <c r="X43" s="13">
        <v>1.6737804878048781</v>
      </c>
      <c r="Y43" s="13">
        <v>1.5426829268292683</v>
      </c>
      <c r="Z43" s="13">
        <v>5.3932926829268295</v>
      </c>
      <c r="AA43" s="13">
        <v>3.6371951219512195</v>
      </c>
      <c r="AB43" s="13">
        <v>2.7835365853658538</v>
      </c>
      <c r="AC43" s="13">
        <v>4.6951219512195124</v>
      </c>
      <c r="AD43" s="13">
        <v>4.0304878048780486</v>
      </c>
      <c r="AE43" s="13">
        <v>4.0274390243902438</v>
      </c>
      <c r="AF43" s="13">
        <v>16.39329268292683</v>
      </c>
      <c r="AG43" s="15">
        <v>17.225609756097562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 thickBo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 thickBo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 thickBo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220" t="s">
        <v>66</v>
      </c>
      <c r="G52" s="219"/>
      <c r="H52" s="219"/>
      <c r="I52" s="219"/>
      <c r="J52" s="219"/>
      <c r="K52" s="219"/>
      <c r="L52" s="219"/>
      <c r="M52" s="219"/>
      <c r="N52" s="219"/>
      <c r="O52" s="219"/>
      <c r="P52" s="33"/>
      <c r="Q52" s="45" t="s">
        <v>2</v>
      </c>
      <c r="R52" s="20"/>
      <c r="S52" s="24"/>
      <c r="T52" s="20">
        <v>0</v>
      </c>
      <c r="U52" s="24">
        <v>1</v>
      </c>
      <c r="V52" s="20">
        <v>0</v>
      </c>
      <c r="W52" s="24">
        <v>15</v>
      </c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 thickBot="1">
      <c r="A53" s="2"/>
      <c r="B53" s="31"/>
      <c r="C53" s="2"/>
      <c r="D53" s="2"/>
      <c r="E53" s="2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33"/>
      <c r="Q53" s="47" t="s">
        <v>3</v>
      </c>
      <c r="R53" s="31"/>
      <c r="S53" s="33"/>
      <c r="T53" s="31"/>
      <c r="U53" s="33"/>
      <c r="V53" s="31"/>
      <c r="W53" s="33"/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0.25*0.25</f>
        <v>6.25E-2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54" t="s">
        <v>68</v>
      </c>
      <c r="D54" s="56">
        <f>C29</f>
        <v>1680.6149969999999</v>
      </c>
      <c r="E54" s="2"/>
      <c r="F54" s="220" t="s">
        <v>69</v>
      </c>
      <c r="G54" s="219"/>
      <c r="H54" s="219"/>
      <c r="I54" s="219"/>
      <c r="J54" s="219"/>
      <c r="K54" s="219"/>
      <c r="L54" s="219"/>
      <c r="M54" s="219"/>
      <c r="N54" s="219"/>
      <c r="O54" s="219"/>
      <c r="P54" s="33"/>
      <c r="Q54" s="47" t="s">
        <v>4</v>
      </c>
      <c r="R54" s="31"/>
      <c r="S54" s="33"/>
      <c r="T54" s="31"/>
      <c r="U54" s="33"/>
      <c r="V54" s="31">
        <v>1</v>
      </c>
      <c r="W54" s="33">
        <v>1.5</v>
      </c>
      <c r="X54" s="31"/>
      <c r="Y54" s="33"/>
      <c r="Z54" s="31"/>
      <c r="AA54" s="33"/>
      <c r="AB54" s="31">
        <v>1</v>
      </c>
      <c r="AC54" s="33">
        <v>1.4</v>
      </c>
      <c r="AD54" s="31">
        <v>1</v>
      </c>
      <c r="AE54" s="33">
        <v>2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1.25</v>
      </c>
      <c r="Z55" s="31"/>
      <c r="AA55" s="33"/>
      <c r="AB55" s="31">
        <v>1</v>
      </c>
      <c r="AC55" s="60">
        <v>1.2133333333333334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220" t="s">
        <v>74</v>
      </c>
      <c r="G56" s="219"/>
      <c r="H56" s="219"/>
      <c r="I56" s="219"/>
      <c r="J56" s="219"/>
      <c r="K56" s="219"/>
      <c r="L56" s="219"/>
      <c r="M56" s="219"/>
      <c r="N56" s="219"/>
      <c r="O56" s="219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165">
        <f>B17</f>
        <v>20.2865</v>
      </c>
      <c r="E57" s="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1</v>
      </c>
      <c r="AA57" s="33">
        <v>1.5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v>200</v>
      </c>
      <c r="E58" s="2"/>
      <c r="F58" s="220" t="s">
        <v>77</v>
      </c>
      <c r="G58" s="219"/>
      <c r="H58" s="219"/>
      <c r="I58" s="219"/>
      <c r="J58" s="219"/>
      <c r="K58" s="219"/>
      <c r="L58" s="219"/>
      <c r="M58" s="219"/>
      <c r="N58" s="219"/>
      <c r="O58" s="219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0</v>
      </c>
      <c r="Y58" s="33">
        <v>25</v>
      </c>
      <c r="Z58" s="31"/>
      <c r="AA58" s="33"/>
      <c r="AB58" s="31">
        <v>1</v>
      </c>
      <c r="AC58" s="33">
        <v>1.24</v>
      </c>
      <c r="AD58" s="31">
        <v>1</v>
      </c>
      <c r="AE58" s="33">
        <v>1.5</v>
      </c>
      <c r="AF58" s="2">
        <v>1</v>
      </c>
      <c r="AG58" s="33">
        <v>1.2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 thickBot="1">
      <c r="A59" s="2"/>
      <c r="B59" s="31"/>
      <c r="C59" s="67" t="s">
        <v>78</v>
      </c>
      <c r="D59" s="68">
        <v>40</v>
      </c>
      <c r="E59" s="2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54" t="s">
        <v>80</v>
      </c>
      <c r="D60" s="23">
        <v>1</v>
      </c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33"/>
      <c r="Q60" s="47" t="s">
        <v>10</v>
      </c>
      <c r="R60" s="31">
        <v>1</v>
      </c>
      <c r="S60" s="33">
        <v>0.85</v>
      </c>
      <c r="T60" s="31">
        <v>1</v>
      </c>
      <c r="U60" s="33">
        <v>1.18</v>
      </c>
      <c r="V60" s="31"/>
      <c r="W60" s="33"/>
      <c r="X60" s="31">
        <v>1</v>
      </c>
      <c r="Y60" s="33">
        <v>1.25</v>
      </c>
      <c r="Z60" s="31">
        <v>0</v>
      </c>
      <c r="AA60" s="33">
        <v>30</v>
      </c>
      <c r="AB60" s="31"/>
      <c r="AC60" s="33"/>
      <c r="AD60" s="31">
        <v>1</v>
      </c>
      <c r="AE60" s="33">
        <v>1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 thickBot="1">
      <c r="A61" s="2"/>
      <c r="B61" s="31"/>
      <c r="C61" s="67" t="s">
        <v>81</v>
      </c>
      <c r="D61" s="68">
        <v>1.5</v>
      </c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33"/>
      <c r="Q61" s="47" t="s">
        <v>11</v>
      </c>
      <c r="R61" s="31">
        <v>0</v>
      </c>
      <c r="S61" s="33">
        <v>5</v>
      </c>
      <c r="T61" s="31">
        <v>0</v>
      </c>
      <c r="U61" s="33">
        <v>15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/>
      <c r="AG61" s="33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>
      <c r="A62" s="2"/>
      <c r="B62" s="31"/>
      <c r="C62" s="2"/>
      <c r="D62" s="1"/>
      <c r="E62" s="2"/>
      <c r="F62" s="220" t="s">
        <v>85</v>
      </c>
      <c r="G62" s="219"/>
      <c r="H62" s="219"/>
      <c r="I62" s="219"/>
      <c r="J62" s="219"/>
      <c r="K62" s="219"/>
      <c r="L62" s="219"/>
      <c r="M62" s="219"/>
      <c r="N62" s="219"/>
      <c r="O62" s="219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0</v>
      </c>
      <c r="AA62" s="33">
        <v>40</v>
      </c>
      <c r="AB62" s="31">
        <v>1</v>
      </c>
      <c r="AC62" s="33">
        <v>1.4</v>
      </c>
      <c r="AD62" s="31">
        <v>0</v>
      </c>
      <c r="AE62" s="33">
        <v>0.5</v>
      </c>
      <c r="AF62" s="2">
        <v>0</v>
      </c>
      <c r="AG62" s="33">
        <v>0.6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1"/>
      <c r="E63" s="2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220" t="s">
        <v>88</v>
      </c>
      <c r="G64" s="219"/>
      <c r="H64" s="219"/>
      <c r="I64" s="219"/>
      <c r="J64" s="219"/>
      <c r="K64" s="219"/>
      <c r="L64" s="219"/>
      <c r="M64" s="219"/>
      <c r="N64" s="219"/>
      <c r="O64" s="219"/>
      <c r="P64" s="33"/>
      <c r="Q64" s="47" t="s">
        <v>14</v>
      </c>
      <c r="R64" s="31">
        <v>0</v>
      </c>
      <c r="S64" s="33">
        <v>50</v>
      </c>
      <c r="T64" s="31">
        <v>1</v>
      </c>
      <c r="U64" s="33">
        <v>0.5</v>
      </c>
      <c r="V64" s="31"/>
      <c r="W64" s="33"/>
      <c r="X64" s="31">
        <v>0</v>
      </c>
      <c r="Y64" s="33">
        <v>25</v>
      </c>
      <c r="Z64" s="31"/>
      <c r="AA64" s="33"/>
      <c r="AB64" s="31">
        <v>1</v>
      </c>
      <c r="AC64" s="33">
        <v>1.36</v>
      </c>
      <c r="AD64" s="31">
        <v>1</v>
      </c>
      <c r="AE64" s="33">
        <v>0.6</v>
      </c>
      <c r="AF64" s="2">
        <v>1</v>
      </c>
      <c r="AG64" s="33">
        <v>1.2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40</v>
      </c>
      <c r="AF65" s="2">
        <v>1</v>
      </c>
      <c r="AG65" s="33">
        <v>1.3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226" t="s">
        <v>90</v>
      </c>
      <c r="G66" s="219"/>
      <c r="H66" s="219"/>
      <c r="I66" s="219"/>
      <c r="J66" s="219"/>
      <c r="K66" s="219"/>
      <c r="L66" s="219"/>
      <c r="M66" s="219"/>
      <c r="N66" s="219"/>
      <c r="O66" s="219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150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0</v>
      </c>
      <c r="Y68" s="33">
        <v>40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226" t="s">
        <v>94</v>
      </c>
      <c r="G69" s="219"/>
      <c r="H69" s="219"/>
      <c r="I69" s="219"/>
      <c r="J69" s="219"/>
      <c r="K69" s="219"/>
      <c r="L69" s="219"/>
      <c r="M69" s="219"/>
      <c r="N69" s="219"/>
      <c r="O69" s="219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1.6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 thickBo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 thickBo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 thickBot="1">
      <c r="A74" s="2"/>
      <c r="B74" s="2"/>
      <c r="C74" s="2"/>
      <c r="D74" s="2"/>
      <c r="E74" s="1"/>
      <c r="F74" s="212" t="s">
        <v>93</v>
      </c>
      <c r="G74" s="213"/>
      <c r="H74" s="214"/>
      <c r="I74" s="212" t="s">
        <v>96</v>
      </c>
      <c r="J74" s="213"/>
      <c r="K74" s="213"/>
      <c r="L74" s="213"/>
      <c r="M74" s="213"/>
      <c r="N74" s="213"/>
      <c r="O74" s="213"/>
      <c r="P74" s="213"/>
      <c r="Q74" s="213"/>
      <c r="R74" s="214"/>
      <c r="S74" s="215" t="s">
        <v>97</v>
      </c>
      <c r="T74" s="216"/>
      <c r="U74" s="216"/>
      <c r="V74" s="216"/>
      <c r="W74" s="216"/>
      <c r="X74" s="217"/>
      <c r="Y74" s="215" t="s">
        <v>100</v>
      </c>
      <c r="Z74" s="216"/>
      <c r="AA74" s="216"/>
      <c r="AB74" s="216"/>
      <c r="AC74" s="216"/>
      <c r="AD74" s="217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 thickBo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customHeight="1">
      <c r="A76" s="2"/>
      <c r="B76" s="97">
        <v>1</v>
      </c>
      <c r="C76" s="20">
        <v>10</v>
      </c>
      <c r="D76" s="98" t="s">
        <v>2</v>
      </c>
      <c r="E76" s="22" t="s">
        <v>67</v>
      </c>
      <c r="F76" s="22"/>
      <c r="G76" s="22"/>
      <c r="H76" s="24"/>
      <c r="I76" s="169">
        <f t="shared" ref="I76:I139" si="0">M76/AE76</f>
        <v>598.95695703750221</v>
      </c>
      <c r="J76" s="170">
        <f t="shared" ref="J76:J139" si="1">AH76/AE76</f>
        <v>34.707673678702669</v>
      </c>
      <c r="K76" s="188">
        <f t="shared" ref="K76:K139" si="2">RANK(I76,$I$76:$I$977)</f>
        <v>605</v>
      </c>
      <c r="L76" s="188">
        <f t="shared" ref="L76:L139" si="3">RANK(I76,$I$76:$I$450)</f>
        <v>215</v>
      </c>
      <c r="M76" s="169">
        <f t="shared" ref="M76:M107" si="4">SUM(N76:R76)</f>
        <v>4780.241932526711</v>
      </c>
      <c r="N76" s="174">
        <f t="shared" ref="N76:N139" si="5">T76*(1+((AG76+IF(F76="백어택",8,0))/100)*((AI76/100-1)))</f>
        <v>4780.241932526711</v>
      </c>
      <c r="O76" s="170"/>
      <c r="P76" s="170"/>
      <c r="Q76" s="170"/>
      <c r="R76" s="171"/>
      <c r="S76" s="169">
        <f t="shared" ref="S76:S139" si="6">SUM(T76:X76)</f>
        <v>3579.305817371951</v>
      </c>
      <c r="T76" s="170">
        <f t="shared" ref="T76:T106" si="7">AL76*AV76*AW76*AY76</f>
        <v>3579.305817371951</v>
      </c>
      <c r="U76" s="170"/>
      <c r="V76" s="170"/>
      <c r="W76" s="170"/>
      <c r="X76" s="171"/>
      <c r="Y76" s="169">
        <f t="shared" ref="Y76:Y139" si="8">SUM(Z76:AD76)</f>
        <v>7158.611634743902</v>
      </c>
      <c r="Z76" s="170">
        <f t="shared" ref="Z76:Z107" si="9">T76*$D$58/100</f>
        <v>7158.611634743902</v>
      </c>
      <c r="AA76" s="170"/>
      <c r="AB76" s="170"/>
      <c r="AC76" s="170"/>
      <c r="AD76" s="171"/>
      <c r="AE76" s="169">
        <f t="shared" ref="AE76:AE106" si="10">AO76*(1-$D$17/100)-AS76</f>
        <v>7.980944</v>
      </c>
      <c r="AF76" s="170"/>
      <c r="AG76" s="170">
        <f t="shared" ref="AG76:AG106" si="11">IF($D$57+AT76&gt;100,100,$D$57+AT76)</f>
        <v>20.2865</v>
      </c>
      <c r="AH76" s="170">
        <f t="shared" ref="AH76:AH107" si="12">AQ76</f>
        <v>277</v>
      </c>
      <c r="AI76" s="170">
        <f t="shared" ref="AI76:AI139" si="13">$D$58+$D$19</f>
        <v>265.39179999999999</v>
      </c>
      <c r="AJ76" s="170">
        <f t="shared" ref="AJ76:AJ106" si="14">10*AY76/12</f>
        <v>0.83333333333333337</v>
      </c>
      <c r="AK76" s="170">
        <f t="shared" ref="AK76:AK139" si="15">SUM(AL76:AN76)</f>
        <v>3579.305817371951</v>
      </c>
      <c r="AL76" s="170">
        <f t="shared" ref="AL76:AL106" si="16">(VLOOKUP(C76,$B$36:$AA$39,2,FALSE)+VLOOKUP(C76,$B$40:$AA$43,2,FALSE)*$D$54)*$D$59/100</f>
        <v>3579.305817371951</v>
      </c>
      <c r="AM76" s="170"/>
      <c r="AN76" s="170"/>
      <c r="AO76" s="172">
        <v>8</v>
      </c>
      <c r="AP76" s="170">
        <v>15</v>
      </c>
      <c r="AQ76" s="171">
        <f t="shared" ref="AQ76:AQ106" si="17">VLOOKUP(C76,$B$45:$AA$48,2,FALSE)</f>
        <v>277</v>
      </c>
      <c r="AR76" s="31">
        <f t="shared" ref="AR76:AR106" si="18">IF(LEFT(E76,1)*1=1,$S$52,$R$52)</f>
        <v>0</v>
      </c>
      <c r="AS76" s="2">
        <f t="shared" ref="AS76:AS106" si="19">IF(LEFT(E76,1)*1=2,$U$52,$T$52)</f>
        <v>0</v>
      </c>
      <c r="AT76" s="33">
        <f t="shared" ref="AT76:AT106" si="20">IF(LEFT(E76,1)*1=3,$W$52,$V$52)</f>
        <v>0</v>
      </c>
      <c r="AU76" s="31">
        <f t="shared" ref="AU76:AU106" si="21">IF(MID(E76,3,1)*1=1,$Y$52,$X$52)</f>
        <v>0</v>
      </c>
      <c r="AV76" s="2">
        <f t="shared" ref="AV76:AV106" si="22">IF(MID(E76,3,1)*1=2,$AA$52,$Z$52)</f>
        <v>1</v>
      </c>
      <c r="AW76" s="33">
        <f t="shared" ref="AW76:AW106" si="23">IF(MID(E76,3,1)*1=3,$AC$52,$AB$52)</f>
        <v>1</v>
      </c>
      <c r="AX76" s="31">
        <f t="shared" ref="AX76:AX106" si="24">IF(MID(E76,5,1)*1=1,$AE$52,$AD$52)</f>
        <v>0</v>
      </c>
      <c r="AY76" s="33">
        <f t="shared" ref="AY76:AY106" si="25">IF(MID(E76,5,1)*1=2,$AG$52,$AF$52)</f>
        <v>1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customHeight="1">
      <c r="A77" s="2"/>
      <c r="B77" s="107">
        <v>2</v>
      </c>
      <c r="C77" s="31">
        <v>10</v>
      </c>
      <c r="D77" s="106" t="s">
        <v>2</v>
      </c>
      <c r="E77" s="2" t="s">
        <v>89</v>
      </c>
      <c r="F77" s="2"/>
      <c r="G77" s="2"/>
      <c r="H77" s="33"/>
      <c r="I77" s="173">
        <f t="shared" si="0"/>
        <v>706.76920930425251</v>
      </c>
      <c r="J77" s="174">
        <f t="shared" si="1"/>
        <v>34.707673678702669</v>
      </c>
      <c r="K77" s="189">
        <f t="shared" si="2"/>
        <v>487</v>
      </c>
      <c r="L77" s="190">
        <f t="shared" si="3"/>
        <v>170</v>
      </c>
      <c r="M77" s="173">
        <f t="shared" si="4"/>
        <v>5640.6854803815186</v>
      </c>
      <c r="N77" s="174">
        <f t="shared" si="5"/>
        <v>5640.6854803815186</v>
      </c>
      <c r="O77" s="174"/>
      <c r="P77" s="174"/>
      <c r="Q77" s="174"/>
      <c r="R77" s="175"/>
      <c r="S77" s="173">
        <f t="shared" si="6"/>
        <v>4223.580864498902</v>
      </c>
      <c r="T77" s="174">
        <f t="shared" si="7"/>
        <v>4223.580864498902</v>
      </c>
      <c r="U77" s="174"/>
      <c r="V77" s="174"/>
      <c r="W77" s="174"/>
      <c r="X77" s="175"/>
      <c r="Y77" s="173">
        <f t="shared" si="8"/>
        <v>8447.1617289978039</v>
      </c>
      <c r="Z77" s="174">
        <f t="shared" si="9"/>
        <v>8447.1617289978039</v>
      </c>
      <c r="AA77" s="174"/>
      <c r="AB77" s="174"/>
      <c r="AC77" s="174"/>
      <c r="AD77" s="175"/>
      <c r="AE77" s="187">
        <f t="shared" si="10"/>
        <v>7.980944</v>
      </c>
      <c r="AF77" s="174"/>
      <c r="AG77" s="174">
        <f t="shared" si="11"/>
        <v>20.2865</v>
      </c>
      <c r="AH77" s="174">
        <f t="shared" si="12"/>
        <v>277</v>
      </c>
      <c r="AI77" s="174">
        <f t="shared" si="13"/>
        <v>265.39179999999999</v>
      </c>
      <c r="AJ77" s="174">
        <f t="shared" si="14"/>
        <v>0.83333333333333337</v>
      </c>
      <c r="AK77" s="174">
        <f t="shared" si="15"/>
        <v>3579.305817371951</v>
      </c>
      <c r="AL77" s="174">
        <f t="shared" si="16"/>
        <v>3579.305817371951</v>
      </c>
      <c r="AM77" s="174"/>
      <c r="AN77" s="174"/>
      <c r="AO77" s="176">
        <v>8</v>
      </c>
      <c r="AP77" s="174">
        <v>15</v>
      </c>
      <c r="AQ77" s="175">
        <f t="shared" si="17"/>
        <v>277</v>
      </c>
      <c r="AR77" s="31">
        <f t="shared" si="18"/>
        <v>0</v>
      </c>
      <c r="AS77" s="2">
        <f t="shared" si="19"/>
        <v>0</v>
      </c>
      <c r="AT77" s="33">
        <f t="shared" si="20"/>
        <v>0</v>
      </c>
      <c r="AU77" s="31">
        <f t="shared" si="21"/>
        <v>0</v>
      </c>
      <c r="AV77" s="2">
        <f t="shared" si="22"/>
        <v>1.18</v>
      </c>
      <c r="AW77" s="33">
        <f t="shared" si="23"/>
        <v>1</v>
      </c>
      <c r="AX77" s="31">
        <f t="shared" si="24"/>
        <v>0</v>
      </c>
      <c r="AY77" s="33">
        <f t="shared" si="25"/>
        <v>1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customHeight="1">
      <c r="A78" s="2"/>
      <c r="B78" s="107">
        <v>3</v>
      </c>
      <c r="C78" s="31">
        <v>10</v>
      </c>
      <c r="D78" s="106" t="s">
        <v>2</v>
      </c>
      <c r="E78" s="2" t="s">
        <v>91</v>
      </c>
      <c r="F78" s="2"/>
      <c r="G78" s="2" t="s">
        <v>133</v>
      </c>
      <c r="H78" s="33"/>
      <c r="I78" s="173">
        <f t="shared" si="0"/>
        <v>778.64404414875276</v>
      </c>
      <c r="J78" s="174">
        <f t="shared" si="1"/>
        <v>34.707673678702669</v>
      </c>
      <c r="K78" s="189">
        <f t="shared" si="2"/>
        <v>406</v>
      </c>
      <c r="L78" s="190">
        <f t="shared" si="3"/>
        <v>137</v>
      </c>
      <c r="M78" s="173">
        <f t="shared" si="4"/>
        <v>6214.3145122847236</v>
      </c>
      <c r="N78" s="174">
        <f t="shared" si="5"/>
        <v>6214.3145122847236</v>
      </c>
      <c r="O78" s="174"/>
      <c r="P78" s="174"/>
      <c r="Q78" s="174"/>
      <c r="R78" s="175"/>
      <c r="S78" s="173">
        <f t="shared" si="6"/>
        <v>4653.0975625835363</v>
      </c>
      <c r="T78" s="174">
        <f t="shared" si="7"/>
        <v>4653.0975625835363</v>
      </c>
      <c r="U78" s="174"/>
      <c r="V78" s="174"/>
      <c r="W78" s="174"/>
      <c r="X78" s="175"/>
      <c r="Y78" s="173">
        <f t="shared" si="8"/>
        <v>9306.1951251670725</v>
      </c>
      <c r="Z78" s="174">
        <f t="shared" si="9"/>
        <v>9306.1951251670725</v>
      </c>
      <c r="AA78" s="174"/>
      <c r="AB78" s="174"/>
      <c r="AC78" s="174"/>
      <c r="AD78" s="175"/>
      <c r="AE78" s="187">
        <f t="shared" si="10"/>
        <v>7.980944</v>
      </c>
      <c r="AF78" s="174"/>
      <c r="AG78" s="174">
        <f t="shared" si="11"/>
        <v>20.2865</v>
      </c>
      <c r="AH78" s="174">
        <f t="shared" si="12"/>
        <v>277</v>
      </c>
      <c r="AI78" s="174">
        <f t="shared" si="13"/>
        <v>265.39179999999999</v>
      </c>
      <c r="AJ78" s="174">
        <f t="shared" si="14"/>
        <v>0.83333333333333337</v>
      </c>
      <c r="AK78" s="174">
        <f t="shared" si="15"/>
        <v>3579.305817371951</v>
      </c>
      <c r="AL78" s="174">
        <f t="shared" si="16"/>
        <v>3579.305817371951</v>
      </c>
      <c r="AM78" s="174"/>
      <c r="AN78" s="174"/>
      <c r="AO78" s="176">
        <v>8</v>
      </c>
      <c r="AP78" s="174">
        <v>15</v>
      </c>
      <c r="AQ78" s="175">
        <f t="shared" si="17"/>
        <v>277</v>
      </c>
      <c r="AR78" s="31">
        <f t="shared" si="18"/>
        <v>0</v>
      </c>
      <c r="AS78" s="2">
        <f t="shared" si="19"/>
        <v>0</v>
      </c>
      <c r="AT78" s="33">
        <f t="shared" si="20"/>
        <v>0</v>
      </c>
      <c r="AU78" s="31">
        <f t="shared" si="21"/>
        <v>0</v>
      </c>
      <c r="AV78" s="2">
        <f t="shared" si="22"/>
        <v>1</v>
      </c>
      <c r="AW78" s="33">
        <f t="shared" si="23"/>
        <v>1.3</v>
      </c>
      <c r="AX78" s="31">
        <f t="shared" si="24"/>
        <v>0</v>
      </c>
      <c r="AY78" s="33">
        <f t="shared" si="25"/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customHeight="1">
      <c r="A79" s="2"/>
      <c r="B79" s="107">
        <v>4</v>
      </c>
      <c r="C79" s="31">
        <v>10</v>
      </c>
      <c r="D79" s="106" t="s">
        <v>2</v>
      </c>
      <c r="E79" s="2" t="s">
        <v>79</v>
      </c>
      <c r="F79" s="2"/>
      <c r="G79" s="2"/>
      <c r="H79" s="33"/>
      <c r="I79" s="173">
        <f t="shared" si="0"/>
        <v>684.75580559401578</v>
      </c>
      <c r="J79" s="174">
        <f t="shared" si="1"/>
        <v>39.679447364138717</v>
      </c>
      <c r="K79" s="189">
        <f t="shared" si="2"/>
        <v>512</v>
      </c>
      <c r="L79" s="190">
        <f t="shared" si="3"/>
        <v>177</v>
      </c>
      <c r="M79" s="173">
        <f t="shared" si="4"/>
        <v>4780.241932526711</v>
      </c>
      <c r="N79" s="174">
        <f t="shared" si="5"/>
        <v>4780.241932526711</v>
      </c>
      <c r="O79" s="174"/>
      <c r="P79" s="174"/>
      <c r="Q79" s="174"/>
      <c r="R79" s="175"/>
      <c r="S79" s="173">
        <f t="shared" si="6"/>
        <v>3579.305817371951</v>
      </c>
      <c r="T79" s="174">
        <f t="shared" si="7"/>
        <v>3579.305817371951</v>
      </c>
      <c r="U79" s="174"/>
      <c r="V79" s="174"/>
      <c r="W79" s="174"/>
      <c r="X79" s="175"/>
      <c r="Y79" s="173">
        <f t="shared" si="8"/>
        <v>7158.611634743902</v>
      </c>
      <c r="Z79" s="174">
        <f t="shared" si="9"/>
        <v>7158.611634743902</v>
      </c>
      <c r="AA79" s="174"/>
      <c r="AB79" s="174"/>
      <c r="AC79" s="174"/>
      <c r="AD79" s="175"/>
      <c r="AE79" s="187">
        <f t="shared" si="10"/>
        <v>6.980944</v>
      </c>
      <c r="AF79" s="174"/>
      <c r="AG79" s="174">
        <f t="shared" si="11"/>
        <v>20.2865</v>
      </c>
      <c r="AH79" s="174">
        <f t="shared" si="12"/>
        <v>277</v>
      </c>
      <c r="AI79" s="174">
        <f t="shared" si="13"/>
        <v>265.39179999999999</v>
      </c>
      <c r="AJ79" s="174">
        <f t="shared" si="14"/>
        <v>0.83333333333333337</v>
      </c>
      <c r="AK79" s="174">
        <f t="shared" si="15"/>
        <v>3579.305817371951</v>
      </c>
      <c r="AL79" s="174">
        <f t="shared" si="16"/>
        <v>3579.305817371951</v>
      </c>
      <c r="AM79" s="174"/>
      <c r="AN79" s="174"/>
      <c r="AO79" s="176">
        <v>8</v>
      </c>
      <c r="AP79" s="174">
        <v>15</v>
      </c>
      <c r="AQ79" s="175">
        <f t="shared" si="17"/>
        <v>277</v>
      </c>
      <c r="AR79" s="31">
        <f t="shared" si="18"/>
        <v>0</v>
      </c>
      <c r="AS79" s="2">
        <f t="shared" si="19"/>
        <v>1</v>
      </c>
      <c r="AT79" s="33">
        <f t="shared" si="20"/>
        <v>0</v>
      </c>
      <c r="AU79" s="31">
        <f t="shared" si="21"/>
        <v>0</v>
      </c>
      <c r="AV79" s="2">
        <f t="shared" si="22"/>
        <v>1</v>
      </c>
      <c r="AW79" s="33">
        <f t="shared" si="23"/>
        <v>1</v>
      </c>
      <c r="AX79" s="31">
        <f t="shared" si="24"/>
        <v>0</v>
      </c>
      <c r="AY79" s="33">
        <f t="shared" si="25"/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customHeight="1">
      <c r="A80" s="2"/>
      <c r="B80" s="107">
        <v>5</v>
      </c>
      <c r="C80" s="31">
        <v>10</v>
      </c>
      <c r="D80" s="106" t="s">
        <v>2</v>
      </c>
      <c r="E80" s="2" t="s">
        <v>101</v>
      </c>
      <c r="F80" s="2"/>
      <c r="G80" s="2"/>
      <c r="H80" s="33"/>
      <c r="I80" s="173">
        <f t="shared" si="0"/>
        <v>808.0118506009386</v>
      </c>
      <c r="J80" s="174">
        <f t="shared" si="1"/>
        <v>39.679447364138717</v>
      </c>
      <c r="K80" s="189">
        <f t="shared" si="2"/>
        <v>368</v>
      </c>
      <c r="L80" s="190">
        <f t="shared" si="3"/>
        <v>112</v>
      </c>
      <c r="M80" s="173">
        <f t="shared" si="4"/>
        <v>5640.6854803815186</v>
      </c>
      <c r="N80" s="174">
        <f t="shared" si="5"/>
        <v>5640.6854803815186</v>
      </c>
      <c r="O80" s="174"/>
      <c r="P80" s="174"/>
      <c r="Q80" s="174"/>
      <c r="R80" s="175"/>
      <c r="S80" s="173">
        <f t="shared" si="6"/>
        <v>4223.580864498902</v>
      </c>
      <c r="T80" s="174">
        <f t="shared" si="7"/>
        <v>4223.580864498902</v>
      </c>
      <c r="U80" s="174"/>
      <c r="V80" s="174"/>
      <c r="W80" s="174"/>
      <c r="X80" s="175"/>
      <c r="Y80" s="173">
        <f t="shared" si="8"/>
        <v>8447.1617289978039</v>
      </c>
      <c r="Z80" s="174">
        <f t="shared" si="9"/>
        <v>8447.1617289978039</v>
      </c>
      <c r="AA80" s="174"/>
      <c r="AB80" s="174"/>
      <c r="AC80" s="174"/>
      <c r="AD80" s="175"/>
      <c r="AE80" s="187">
        <f t="shared" si="10"/>
        <v>6.980944</v>
      </c>
      <c r="AF80" s="174"/>
      <c r="AG80" s="174">
        <f t="shared" si="11"/>
        <v>20.2865</v>
      </c>
      <c r="AH80" s="174">
        <f t="shared" si="12"/>
        <v>277</v>
      </c>
      <c r="AI80" s="174">
        <f t="shared" si="13"/>
        <v>265.39179999999999</v>
      </c>
      <c r="AJ80" s="174">
        <f t="shared" si="14"/>
        <v>0.83333333333333337</v>
      </c>
      <c r="AK80" s="174">
        <f t="shared" si="15"/>
        <v>3579.305817371951</v>
      </c>
      <c r="AL80" s="174">
        <f t="shared" si="16"/>
        <v>3579.305817371951</v>
      </c>
      <c r="AM80" s="174"/>
      <c r="AN80" s="174"/>
      <c r="AO80" s="176">
        <v>8</v>
      </c>
      <c r="AP80" s="174">
        <v>15</v>
      </c>
      <c r="AQ80" s="175">
        <f t="shared" si="17"/>
        <v>277</v>
      </c>
      <c r="AR80" s="31">
        <f t="shared" si="18"/>
        <v>0</v>
      </c>
      <c r="AS80" s="2">
        <f t="shared" si="19"/>
        <v>1</v>
      </c>
      <c r="AT80" s="33">
        <f t="shared" si="20"/>
        <v>0</v>
      </c>
      <c r="AU80" s="31">
        <f t="shared" si="21"/>
        <v>0</v>
      </c>
      <c r="AV80" s="2">
        <f t="shared" si="22"/>
        <v>1.18</v>
      </c>
      <c r="AW80" s="33">
        <f t="shared" si="23"/>
        <v>1</v>
      </c>
      <c r="AX80" s="31">
        <f t="shared" si="24"/>
        <v>0</v>
      </c>
      <c r="AY80" s="33">
        <f t="shared" si="25"/>
        <v>1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customHeight="1">
      <c r="A81" s="2"/>
      <c r="B81" s="107">
        <v>6</v>
      </c>
      <c r="C81" s="31">
        <v>10</v>
      </c>
      <c r="D81" s="106" t="s">
        <v>2</v>
      </c>
      <c r="E81" s="2" t="s">
        <v>103</v>
      </c>
      <c r="F81" s="2"/>
      <c r="G81" s="2" t="s">
        <v>133</v>
      </c>
      <c r="H81" s="33"/>
      <c r="I81" s="173">
        <f t="shared" si="0"/>
        <v>890.1825472722204</v>
      </c>
      <c r="J81" s="174">
        <f t="shared" si="1"/>
        <v>39.679447364138717</v>
      </c>
      <c r="K81" s="189">
        <f t="shared" si="2"/>
        <v>308</v>
      </c>
      <c r="L81" s="190">
        <f t="shared" si="3"/>
        <v>88</v>
      </c>
      <c r="M81" s="173">
        <f t="shared" si="4"/>
        <v>6214.3145122847236</v>
      </c>
      <c r="N81" s="174">
        <f t="shared" si="5"/>
        <v>6214.3145122847236</v>
      </c>
      <c r="O81" s="174"/>
      <c r="P81" s="174"/>
      <c r="Q81" s="174"/>
      <c r="R81" s="175"/>
      <c r="S81" s="173">
        <f t="shared" si="6"/>
        <v>4653.0975625835363</v>
      </c>
      <c r="T81" s="174">
        <f t="shared" si="7"/>
        <v>4653.0975625835363</v>
      </c>
      <c r="U81" s="174"/>
      <c r="V81" s="174"/>
      <c r="W81" s="174"/>
      <c r="X81" s="175"/>
      <c r="Y81" s="173">
        <f t="shared" si="8"/>
        <v>9306.1951251670725</v>
      </c>
      <c r="Z81" s="174">
        <f t="shared" si="9"/>
        <v>9306.1951251670725</v>
      </c>
      <c r="AA81" s="174"/>
      <c r="AB81" s="174"/>
      <c r="AC81" s="174"/>
      <c r="AD81" s="175"/>
      <c r="AE81" s="187">
        <f t="shared" si="10"/>
        <v>6.980944</v>
      </c>
      <c r="AF81" s="174"/>
      <c r="AG81" s="174">
        <f t="shared" si="11"/>
        <v>20.2865</v>
      </c>
      <c r="AH81" s="174">
        <f t="shared" si="12"/>
        <v>277</v>
      </c>
      <c r="AI81" s="174">
        <f t="shared" si="13"/>
        <v>265.39179999999999</v>
      </c>
      <c r="AJ81" s="174">
        <f t="shared" si="14"/>
        <v>0.83333333333333337</v>
      </c>
      <c r="AK81" s="174">
        <f t="shared" si="15"/>
        <v>3579.305817371951</v>
      </c>
      <c r="AL81" s="174">
        <f t="shared" si="16"/>
        <v>3579.305817371951</v>
      </c>
      <c r="AM81" s="174"/>
      <c r="AN81" s="174"/>
      <c r="AO81" s="176">
        <v>8</v>
      </c>
      <c r="AP81" s="174">
        <v>15</v>
      </c>
      <c r="AQ81" s="175">
        <f t="shared" si="17"/>
        <v>277</v>
      </c>
      <c r="AR81" s="31">
        <f t="shared" si="18"/>
        <v>0</v>
      </c>
      <c r="AS81" s="2">
        <f t="shared" si="19"/>
        <v>1</v>
      </c>
      <c r="AT81" s="33">
        <f t="shared" si="20"/>
        <v>0</v>
      </c>
      <c r="AU81" s="31">
        <f t="shared" si="21"/>
        <v>0</v>
      </c>
      <c r="AV81" s="2">
        <f t="shared" si="22"/>
        <v>1</v>
      </c>
      <c r="AW81" s="33">
        <f t="shared" si="23"/>
        <v>1.3</v>
      </c>
      <c r="AX81" s="31">
        <f t="shared" si="24"/>
        <v>0</v>
      </c>
      <c r="AY81" s="33">
        <f t="shared" si="25"/>
        <v>1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customHeight="1">
      <c r="A82" s="2"/>
      <c r="B82" s="107">
        <v>7</v>
      </c>
      <c r="C82" s="31">
        <v>10</v>
      </c>
      <c r="D82" s="106" t="s">
        <v>2</v>
      </c>
      <c r="E82" s="2" t="s">
        <v>87</v>
      </c>
      <c r="F82" s="2"/>
      <c r="G82" s="2"/>
      <c r="H82" s="33"/>
      <c r="I82" s="173">
        <f t="shared" si="0"/>
        <v>710.2197033778383</v>
      </c>
      <c r="J82" s="174">
        <f t="shared" si="1"/>
        <v>34.707673678702669</v>
      </c>
      <c r="K82" s="189">
        <f t="shared" si="2"/>
        <v>478</v>
      </c>
      <c r="L82" s="190">
        <f t="shared" si="3"/>
        <v>167</v>
      </c>
      <c r="M82" s="173">
        <f t="shared" si="4"/>
        <v>5668.2236803551386</v>
      </c>
      <c r="N82" s="174">
        <f t="shared" si="5"/>
        <v>5668.2236803551386</v>
      </c>
      <c r="O82" s="174"/>
      <c r="P82" s="174"/>
      <c r="Q82" s="174"/>
      <c r="R82" s="175"/>
      <c r="S82" s="173">
        <f t="shared" si="6"/>
        <v>3579.305817371951</v>
      </c>
      <c r="T82" s="174">
        <f t="shared" si="7"/>
        <v>3579.305817371951</v>
      </c>
      <c r="U82" s="174"/>
      <c r="V82" s="174"/>
      <c r="W82" s="174"/>
      <c r="X82" s="175"/>
      <c r="Y82" s="173">
        <f t="shared" si="8"/>
        <v>7158.611634743902</v>
      </c>
      <c r="Z82" s="174">
        <f t="shared" si="9"/>
        <v>7158.611634743902</v>
      </c>
      <c r="AA82" s="174"/>
      <c r="AB82" s="174"/>
      <c r="AC82" s="174"/>
      <c r="AD82" s="175"/>
      <c r="AE82" s="187">
        <f t="shared" si="10"/>
        <v>7.980944</v>
      </c>
      <c r="AF82" s="174"/>
      <c r="AG82" s="174">
        <f t="shared" si="11"/>
        <v>35.286500000000004</v>
      </c>
      <c r="AH82" s="174">
        <f t="shared" si="12"/>
        <v>277</v>
      </c>
      <c r="AI82" s="174">
        <f t="shared" si="13"/>
        <v>265.39179999999999</v>
      </c>
      <c r="AJ82" s="174">
        <f t="shared" si="14"/>
        <v>0.83333333333333337</v>
      </c>
      <c r="AK82" s="174">
        <f t="shared" si="15"/>
        <v>3579.305817371951</v>
      </c>
      <c r="AL82" s="174">
        <f t="shared" si="16"/>
        <v>3579.305817371951</v>
      </c>
      <c r="AM82" s="174"/>
      <c r="AN82" s="174"/>
      <c r="AO82" s="176">
        <v>8</v>
      </c>
      <c r="AP82" s="174">
        <v>15</v>
      </c>
      <c r="AQ82" s="175">
        <f t="shared" si="17"/>
        <v>277</v>
      </c>
      <c r="AR82" s="31">
        <f t="shared" si="18"/>
        <v>0</v>
      </c>
      <c r="AS82" s="2">
        <f t="shared" si="19"/>
        <v>0</v>
      </c>
      <c r="AT82" s="33">
        <f t="shared" si="20"/>
        <v>15</v>
      </c>
      <c r="AU82" s="31">
        <f t="shared" si="21"/>
        <v>0</v>
      </c>
      <c r="AV82" s="2">
        <f t="shared" si="22"/>
        <v>1</v>
      </c>
      <c r="AW82" s="33">
        <f t="shared" si="23"/>
        <v>1</v>
      </c>
      <c r="AX82" s="31">
        <f t="shared" si="24"/>
        <v>0</v>
      </c>
      <c r="AY82" s="33">
        <f t="shared" si="25"/>
        <v>1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customHeight="1">
      <c r="A83" s="2"/>
      <c r="B83" s="107">
        <v>8</v>
      </c>
      <c r="C83" s="31">
        <v>10</v>
      </c>
      <c r="D83" s="106" t="s">
        <v>2</v>
      </c>
      <c r="E83" s="2" t="s">
        <v>117</v>
      </c>
      <c r="F83" s="2"/>
      <c r="G83" s="2"/>
      <c r="H83" s="33"/>
      <c r="I83" s="173">
        <f t="shared" si="0"/>
        <v>838.05924998584919</v>
      </c>
      <c r="J83" s="174">
        <f t="shared" si="1"/>
        <v>34.707673678702669</v>
      </c>
      <c r="K83" s="189">
        <f t="shared" si="2"/>
        <v>340</v>
      </c>
      <c r="L83" s="190">
        <f t="shared" si="3"/>
        <v>104</v>
      </c>
      <c r="M83" s="173">
        <f t="shared" si="4"/>
        <v>6688.503942819063</v>
      </c>
      <c r="N83" s="174">
        <f t="shared" si="5"/>
        <v>6688.503942819063</v>
      </c>
      <c r="O83" s="174"/>
      <c r="P83" s="174"/>
      <c r="Q83" s="174"/>
      <c r="R83" s="175"/>
      <c r="S83" s="173">
        <f t="shared" si="6"/>
        <v>4223.580864498902</v>
      </c>
      <c r="T83" s="174">
        <f t="shared" si="7"/>
        <v>4223.580864498902</v>
      </c>
      <c r="U83" s="174"/>
      <c r="V83" s="174"/>
      <c r="W83" s="174"/>
      <c r="X83" s="175"/>
      <c r="Y83" s="173">
        <f t="shared" si="8"/>
        <v>8447.1617289978039</v>
      </c>
      <c r="Z83" s="174">
        <f t="shared" si="9"/>
        <v>8447.1617289978039</v>
      </c>
      <c r="AA83" s="174"/>
      <c r="AB83" s="174"/>
      <c r="AC83" s="174"/>
      <c r="AD83" s="175"/>
      <c r="AE83" s="187">
        <f t="shared" si="10"/>
        <v>7.980944</v>
      </c>
      <c r="AF83" s="174"/>
      <c r="AG83" s="174">
        <f t="shared" si="11"/>
        <v>35.286500000000004</v>
      </c>
      <c r="AH83" s="174">
        <f t="shared" si="12"/>
        <v>277</v>
      </c>
      <c r="AI83" s="174">
        <f t="shared" si="13"/>
        <v>265.39179999999999</v>
      </c>
      <c r="AJ83" s="174">
        <f t="shared" si="14"/>
        <v>0.83333333333333337</v>
      </c>
      <c r="AK83" s="174">
        <f t="shared" si="15"/>
        <v>3579.305817371951</v>
      </c>
      <c r="AL83" s="174">
        <f t="shared" si="16"/>
        <v>3579.305817371951</v>
      </c>
      <c r="AM83" s="174"/>
      <c r="AN83" s="174"/>
      <c r="AO83" s="176">
        <v>8</v>
      </c>
      <c r="AP83" s="174">
        <v>15</v>
      </c>
      <c r="AQ83" s="175">
        <f t="shared" si="17"/>
        <v>277</v>
      </c>
      <c r="AR83" s="31">
        <f t="shared" si="18"/>
        <v>0</v>
      </c>
      <c r="AS83" s="2">
        <f t="shared" si="19"/>
        <v>0</v>
      </c>
      <c r="AT83" s="33">
        <f t="shared" si="20"/>
        <v>15</v>
      </c>
      <c r="AU83" s="31">
        <f t="shared" si="21"/>
        <v>0</v>
      </c>
      <c r="AV83" s="2">
        <f t="shared" si="22"/>
        <v>1.18</v>
      </c>
      <c r="AW83" s="33">
        <f t="shared" si="23"/>
        <v>1</v>
      </c>
      <c r="AX83" s="31">
        <f t="shared" si="24"/>
        <v>0</v>
      </c>
      <c r="AY83" s="33">
        <f t="shared" si="25"/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customHeight="1">
      <c r="A84" s="2"/>
      <c r="B84" s="107">
        <v>9</v>
      </c>
      <c r="C84" s="31">
        <v>10</v>
      </c>
      <c r="D84" s="106" t="s">
        <v>2</v>
      </c>
      <c r="E84" s="2" t="s">
        <v>134</v>
      </c>
      <c r="F84" s="2"/>
      <c r="G84" s="2" t="s">
        <v>133</v>
      </c>
      <c r="H84" s="33"/>
      <c r="I84" s="173">
        <f t="shared" si="0"/>
        <v>923.28561439118982</v>
      </c>
      <c r="J84" s="174">
        <f t="shared" si="1"/>
        <v>34.707673678702669</v>
      </c>
      <c r="K84" s="189">
        <f t="shared" si="2"/>
        <v>284</v>
      </c>
      <c r="L84" s="190">
        <f t="shared" si="3"/>
        <v>76</v>
      </c>
      <c r="M84" s="173">
        <f t="shared" si="4"/>
        <v>7368.6907844616799</v>
      </c>
      <c r="N84" s="174">
        <f t="shared" si="5"/>
        <v>7368.6907844616799</v>
      </c>
      <c r="O84" s="174"/>
      <c r="P84" s="174"/>
      <c r="Q84" s="174"/>
      <c r="R84" s="175"/>
      <c r="S84" s="173">
        <f t="shared" si="6"/>
        <v>4653.0975625835363</v>
      </c>
      <c r="T84" s="174">
        <f t="shared" si="7"/>
        <v>4653.0975625835363</v>
      </c>
      <c r="U84" s="174"/>
      <c r="V84" s="174"/>
      <c r="W84" s="174"/>
      <c r="X84" s="175"/>
      <c r="Y84" s="173">
        <f t="shared" si="8"/>
        <v>9306.1951251670725</v>
      </c>
      <c r="Z84" s="174">
        <f t="shared" si="9"/>
        <v>9306.1951251670725</v>
      </c>
      <c r="AA84" s="174"/>
      <c r="AB84" s="174"/>
      <c r="AC84" s="174"/>
      <c r="AD84" s="175"/>
      <c r="AE84" s="187">
        <f t="shared" si="10"/>
        <v>7.980944</v>
      </c>
      <c r="AF84" s="174"/>
      <c r="AG84" s="174">
        <f t="shared" si="11"/>
        <v>35.286500000000004</v>
      </c>
      <c r="AH84" s="174">
        <f t="shared" si="12"/>
        <v>277</v>
      </c>
      <c r="AI84" s="174">
        <f t="shared" si="13"/>
        <v>265.39179999999999</v>
      </c>
      <c r="AJ84" s="174">
        <f t="shared" si="14"/>
        <v>0.83333333333333337</v>
      </c>
      <c r="AK84" s="174">
        <f t="shared" si="15"/>
        <v>3579.305817371951</v>
      </c>
      <c r="AL84" s="174">
        <f t="shared" si="16"/>
        <v>3579.305817371951</v>
      </c>
      <c r="AM84" s="174"/>
      <c r="AN84" s="174"/>
      <c r="AO84" s="176">
        <v>8</v>
      </c>
      <c r="AP84" s="174">
        <v>15</v>
      </c>
      <c r="AQ84" s="175">
        <f t="shared" si="17"/>
        <v>277</v>
      </c>
      <c r="AR84" s="31">
        <f t="shared" si="18"/>
        <v>0</v>
      </c>
      <c r="AS84" s="2">
        <f t="shared" si="19"/>
        <v>0</v>
      </c>
      <c r="AT84" s="33">
        <f t="shared" si="20"/>
        <v>15</v>
      </c>
      <c r="AU84" s="31">
        <f t="shared" si="21"/>
        <v>0</v>
      </c>
      <c r="AV84" s="2">
        <f t="shared" si="22"/>
        <v>1</v>
      </c>
      <c r="AW84" s="33">
        <f t="shared" si="23"/>
        <v>1.3</v>
      </c>
      <c r="AX84" s="31">
        <f t="shared" si="24"/>
        <v>0</v>
      </c>
      <c r="AY84" s="33">
        <f t="shared" si="25"/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customHeight="1">
      <c r="A85" s="2"/>
      <c r="B85" s="107">
        <v>10</v>
      </c>
      <c r="C85" s="31">
        <v>10</v>
      </c>
      <c r="D85" s="106" t="s">
        <v>2</v>
      </c>
      <c r="E85" s="2" t="s">
        <v>92</v>
      </c>
      <c r="F85" s="2"/>
      <c r="G85" s="2"/>
      <c r="H85" s="33"/>
      <c r="I85" s="173">
        <f t="shared" si="0"/>
        <v>598.95695703750221</v>
      </c>
      <c r="J85" s="174">
        <f t="shared" si="1"/>
        <v>34.707673678702669</v>
      </c>
      <c r="K85" s="189">
        <f t="shared" si="2"/>
        <v>605</v>
      </c>
      <c r="L85" s="190">
        <f t="shared" si="3"/>
        <v>215</v>
      </c>
      <c r="M85" s="173">
        <f t="shared" si="4"/>
        <v>4780.241932526711</v>
      </c>
      <c r="N85" s="174">
        <f t="shared" si="5"/>
        <v>4780.241932526711</v>
      </c>
      <c r="O85" s="174"/>
      <c r="P85" s="174"/>
      <c r="Q85" s="174"/>
      <c r="R85" s="175"/>
      <c r="S85" s="173">
        <f t="shared" si="6"/>
        <v>3579.305817371951</v>
      </c>
      <c r="T85" s="174">
        <f t="shared" si="7"/>
        <v>3579.305817371951</v>
      </c>
      <c r="U85" s="174"/>
      <c r="V85" s="174"/>
      <c r="W85" s="174"/>
      <c r="X85" s="175"/>
      <c r="Y85" s="173">
        <f t="shared" si="8"/>
        <v>7158.611634743902</v>
      </c>
      <c r="Z85" s="174">
        <f t="shared" si="9"/>
        <v>7158.611634743902</v>
      </c>
      <c r="AA85" s="174"/>
      <c r="AB85" s="174"/>
      <c r="AC85" s="174"/>
      <c r="AD85" s="175"/>
      <c r="AE85" s="187">
        <f t="shared" si="10"/>
        <v>7.980944</v>
      </c>
      <c r="AF85" s="174"/>
      <c r="AG85" s="174">
        <f t="shared" si="11"/>
        <v>20.2865</v>
      </c>
      <c r="AH85" s="174">
        <f t="shared" si="12"/>
        <v>277</v>
      </c>
      <c r="AI85" s="174">
        <f t="shared" si="13"/>
        <v>265.39179999999999</v>
      </c>
      <c r="AJ85" s="174">
        <f t="shared" si="14"/>
        <v>0.83333333333333337</v>
      </c>
      <c r="AK85" s="174">
        <f t="shared" si="15"/>
        <v>3579.305817371951</v>
      </c>
      <c r="AL85" s="174">
        <f t="shared" si="16"/>
        <v>3579.305817371951</v>
      </c>
      <c r="AM85" s="174"/>
      <c r="AN85" s="174"/>
      <c r="AO85" s="176">
        <v>8</v>
      </c>
      <c r="AP85" s="174">
        <v>15</v>
      </c>
      <c r="AQ85" s="175">
        <f t="shared" si="17"/>
        <v>277</v>
      </c>
      <c r="AR85" s="31">
        <f t="shared" si="18"/>
        <v>0</v>
      </c>
      <c r="AS85" s="2">
        <f t="shared" si="19"/>
        <v>0</v>
      </c>
      <c r="AT85" s="33">
        <f t="shared" si="20"/>
        <v>0</v>
      </c>
      <c r="AU85" s="31">
        <f t="shared" si="21"/>
        <v>0</v>
      </c>
      <c r="AV85" s="2">
        <f t="shared" si="22"/>
        <v>1</v>
      </c>
      <c r="AW85" s="33">
        <f t="shared" si="23"/>
        <v>1</v>
      </c>
      <c r="AX85" s="31">
        <f t="shared" si="24"/>
        <v>0</v>
      </c>
      <c r="AY85" s="33">
        <f t="shared" si="25"/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customHeight="1">
      <c r="A86" s="2"/>
      <c r="B86" s="107">
        <v>11</v>
      </c>
      <c r="C86" s="31">
        <v>10</v>
      </c>
      <c r="D86" s="106" t="s">
        <v>2</v>
      </c>
      <c r="E86" s="2" t="s">
        <v>95</v>
      </c>
      <c r="F86" s="2"/>
      <c r="G86" s="2"/>
      <c r="H86" s="33"/>
      <c r="I86" s="173">
        <f t="shared" si="0"/>
        <v>706.76920930425251</v>
      </c>
      <c r="J86" s="174">
        <f t="shared" si="1"/>
        <v>34.707673678702669</v>
      </c>
      <c r="K86" s="189">
        <f t="shared" si="2"/>
        <v>487</v>
      </c>
      <c r="L86" s="190">
        <f t="shared" si="3"/>
        <v>170</v>
      </c>
      <c r="M86" s="173">
        <f t="shared" si="4"/>
        <v>5640.6854803815186</v>
      </c>
      <c r="N86" s="174">
        <f t="shared" si="5"/>
        <v>5640.6854803815186</v>
      </c>
      <c r="O86" s="174"/>
      <c r="P86" s="174"/>
      <c r="Q86" s="174"/>
      <c r="R86" s="175"/>
      <c r="S86" s="173">
        <f t="shared" si="6"/>
        <v>4223.580864498902</v>
      </c>
      <c r="T86" s="174">
        <f t="shared" si="7"/>
        <v>4223.580864498902</v>
      </c>
      <c r="U86" s="174"/>
      <c r="V86" s="174"/>
      <c r="W86" s="174"/>
      <c r="X86" s="175"/>
      <c r="Y86" s="173">
        <f t="shared" si="8"/>
        <v>8447.1617289978039</v>
      </c>
      <c r="Z86" s="174">
        <f t="shared" si="9"/>
        <v>8447.1617289978039</v>
      </c>
      <c r="AA86" s="174"/>
      <c r="AB86" s="174"/>
      <c r="AC86" s="174"/>
      <c r="AD86" s="175"/>
      <c r="AE86" s="187">
        <f t="shared" si="10"/>
        <v>7.980944</v>
      </c>
      <c r="AF86" s="174"/>
      <c r="AG86" s="174">
        <f t="shared" si="11"/>
        <v>20.2865</v>
      </c>
      <c r="AH86" s="174">
        <f t="shared" si="12"/>
        <v>277</v>
      </c>
      <c r="AI86" s="174">
        <f t="shared" si="13"/>
        <v>265.39179999999999</v>
      </c>
      <c r="AJ86" s="174">
        <f t="shared" si="14"/>
        <v>0.83333333333333337</v>
      </c>
      <c r="AK86" s="174">
        <f t="shared" si="15"/>
        <v>3579.305817371951</v>
      </c>
      <c r="AL86" s="174">
        <f t="shared" si="16"/>
        <v>3579.305817371951</v>
      </c>
      <c r="AM86" s="174"/>
      <c r="AN86" s="174"/>
      <c r="AO86" s="176">
        <v>8</v>
      </c>
      <c r="AP86" s="174">
        <v>15</v>
      </c>
      <c r="AQ86" s="175">
        <f t="shared" si="17"/>
        <v>277</v>
      </c>
      <c r="AR86" s="31">
        <f t="shared" si="18"/>
        <v>0</v>
      </c>
      <c r="AS86" s="2">
        <f t="shared" si="19"/>
        <v>0</v>
      </c>
      <c r="AT86" s="33">
        <f t="shared" si="20"/>
        <v>0</v>
      </c>
      <c r="AU86" s="31">
        <f t="shared" si="21"/>
        <v>0</v>
      </c>
      <c r="AV86" s="2">
        <f t="shared" si="22"/>
        <v>1.18</v>
      </c>
      <c r="AW86" s="33">
        <f t="shared" si="23"/>
        <v>1</v>
      </c>
      <c r="AX86" s="31">
        <f t="shared" si="24"/>
        <v>0</v>
      </c>
      <c r="AY86" s="33">
        <f t="shared" si="25"/>
        <v>1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customHeight="1">
      <c r="A87" s="2"/>
      <c r="B87" s="107">
        <v>12</v>
      </c>
      <c r="C87" s="31">
        <v>10</v>
      </c>
      <c r="D87" s="106" t="s">
        <v>2</v>
      </c>
      <c r="E87" s="2" t="s">
        <v>98</v>
      </c>
      <c r="F87" s="2"/>
      <c r="G87" s="2" t="s">
        <v>133</v>
      </c>
      <c r="H87" s="33"/>
      <c r="I87" s="173">
        <f t="shared" si="0"/>
        <v>778.64404414875276</v>
      </c>
      <c r="J87" s="174">
        <f t="shared" si="1"/>
        <v>34.707673678702669</v>
      </c>
      <c r="K87" s="189">
        <f t="shared" si="2"/>
        <v>406</v>
      </c>
      <c r="L87" s="190">
        <f t="shared" si="3"/>
        <v>137</v>
      </c>
      <c r="M87" s="173">
        <f t="shared" si="4"/>
        <v>6214.3145122847236</v>
      </c>
      <c r="N87" s="174">
        <f t="shared" si="5"/>
        <v>6214.3145122847236</v>
      </c>
      <c r="O87" s="174"/>
      <c r="P87" s="174"/>
      <c r="Q87" s="174"/>
      <c r="R87" s="175"/>
      <c r="S87" s="173">
        <f t="shared" si="6"/>
        <v>4653.0975625835363</v>
      </c>
      <c r="T87" s="174">
        <f t="shared" si="7"/>
        <v>4653.0975625835363</v>
      </c>
      <c r="U87" s="174"/>
      <c r="V87" s="174"/>
      <c r="W87" s="174"/>
      <c r="X87" s="175"/>
      <c r="Y87" s="173">
        <f t="shared" si="8"/>
        <v>9306.1951251670725</v>
      </c>
      <c r="Z87" s="174">
        <f t="shared" si="9"/>
        <v>9306.1951251670725</v>
      </c>
      <c r="AA87" s="174"/>
      <c r="AB87" s="174"/>
      <c r="AC87" s="174"/>
      <c r="AD87" s="175"/>
      <c r="AE87" s="187">
        <f t="shared" si="10"/>
        <v>7.980944</v>
      </c>
      <c r="AF87" s="174"/>
      <c r="AG87" s="174">
        <f t="shared" si="11"/>
        <v>20.2865</v>
      </c>
      <c r="AH87" s="174">
        <f t="shared" si="12"/>
        <v>277</v>
      </c>
      <c r="AI87" s="174">
        <f t="shared" si="13"/>
        <v>265.39179999999999</v>
      </c>
      <c r="AJ87" s="174">
        <f t="shared" si="14"/>
        <v>0.83333333333333337</v>
      </c>
      <c r="AK87" s="174">
        <f t="shared" si="15"/>
        <v>3579.305817371951</v>
      </c>
      <c r="AL87" s="174">
        <f t="shared" si="16"/>
        <v>3579.305817371951</v>
      </c>
      <c r="AM87" s="174"/>
      <c r="AN87" s="174"/>
      <c r="AO87" s="176">
        <v>8</v>
      </c>
      <c r="AP87" s="174">
        <v>15</v>
      </c>
      <c r="AQ87" s="175">
        <f t="shared" si="17"/>
        <v>277</v>
      </c>
      <c r="AR87" s="31">
        <f t="shared" si="18"/>
        <v>0</v>
      </c>
      <c r="AS87" s="2">
        <f t="shared" si="19"/>
        <v>0</v>
      </c>
      <c r="AT87" s="33">
        <f t="shared" si="20"/>
        <v>0</v>
      </c>
      <c r="AU87" s="31">
        <f t="shared" si="21"/>
        <v>0</v>
      </c>
      <c r="AV87" s="2">
        <f t="shared" si="22"/>
        <v>1</v>
      </c>
      <c r="AW87" s="33">
        <f t="shared" si="23"/>
        <v>1.3</v>
      </c>
      <c r="AX87" s="31">
        <f t="shared" si="24"/>
        <v>0</v>
      </c>
      <c r="AY87" s="33">
        <f t="shared" si="25"/>
        <v>1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customHeight="1">
      <c r="A88" s="2"/>
      <c r="B88" s="107">
        <v>13</v>
      </c>
      <c r="C88" s="31">
        <v>10</v>
      </c>
      <c r="D88" s="106" t="s">
        <v>2</v>
      </c>
      <c r="E88" s="2" t="s">
        <v>99</v>
      </c>
      <c r="F88" s="2"/>
      <c r="G88" s="2"/>
      <c r="H88" s="33"/>
      <c r="I88" s="173">
        <f t="shared" si="0"/>
        <v>684.75580559401578</v>
      </c>
      <c r="J88" s="174">
        <f t="shared" si="1"/>
        <v>39.679447364138717</v>
      </c>
      <c r="K88" s="189">
        <f t="shared" si="2"/>
        <v>512</v>
      </c>
      <c r="L88" s="190">
        <f t="shared" si="3"/>
        <v>177</v>
      </c>
      <c r="M88" s="173">
        <f t="shared" si="4"/>
        <v>4780.241932526711</v>
      </c>
      <c r="N88" s="174">
        <f t="shared" si="5"/>
        <v>4780.241932526711</v>
      </c>
      <c r="O88" s="174"/>
      <c r="P88" s="174"/>
      <c r="Q88" s="174"/>
      <c r="R88" s="175"/>
      <c r="S88" s="173">
        <f t="shared" si="6"/>
        <v>3579.305817371951</v>
      </c>
      <c r="T88" s="174">
        <f t="shared" si="7"/>
        <v>3579.305817371951</v>
      </c>
      <c r="U88" s="174"/>
      <c r="V88" s="174"/>
      <c r="W88" s="174"/>
      <c r="X88" s="175"/>
      <c r="Y88" s="173">
        <f t="shared" si="8"/>
        <v>7158.611634743902</v>
      </c>
      <c r="Z88" s="174">
        <f t="shared" si="9"/>
        <v>7158.611634743902</v>
      </c>
      <c r="AA88" s="174"/>
      <c r="AB88" s="174"/>
      <c r="AC88" s="174"/>
      <c r="AD88" s="175"/>
      <c r="AE88" s="187">
        <f t="shared" si="10"/>
        <v>6.980944</v>
      </c>
      <c r="AF88" s="174"/>
      <c r="AG88" s="174">
        <f t="shared" si="11"/>
        <v>20.2865</v>
      </c>
      <c r="AH88" s="174">
        <f t="shared" si="12"/>
        <v>277</v>
      </c>
      <c r="AI88" s="174">
        <f t="shared" si="13"/>
        <v>265.39179999999999</v>
      </c>
      <c r="AJ88" s="174">
        <f t="shared" si="14"/>
        <v>0.83333333333333337</v>
      </c>
      <c r="AK88" s="174">
        <f t="shared" si="15"/>
        <v>3579.305817371951</v>
      </c>
      <c r="AL88" s="174">
        <f t="shared" si="16"/>
        <v>3579.305817371951</v>
      </c>
      <c r="AM88" s="174"/>
      <c r="AN88" s="174"/>
      <c r="AO88" s="176">
        <v>8</v>
      </c>
      <c r="AP88" s="174">
        <v>15</v>
      </c>
      <c r="AQ88" s="175">
        <f t="shared" si="17"/>
        <v>277</v>
      </c>
      <c r="AR88" s="31">
        <f t="shared" si="18"/>
        <v>0</v>
      </c>
      <c r="AS88" s="2">
        <f t="shared" si="19"/>
        <v>1</v>
      </c>
      <c r="AT88" s="33">
        <f t="shared" si="20"/>
        <v>0</v>
      </c>
      <c r="AU88" s="31">
        <f t="shared" si="21"/>
        <v>0</v>
      </c>
      <c r="AV88" s="2">
        <f t="shared" si="22"/>
        <v>1</v>
      </c>
      <c r="AW88" s="33">
        <f t="shared" si="23"/>
        <v>1</v>
      </c>
      <c r="AX88" s="31">
        <f t="shared" si="24"/>
        <v>0</v>
      </c>
      <c r="AY88" s="33">
        <f t="shared" si="25"/>
        <v>1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customHeight="1">
      <c r="A89" s="2"/>
      <c r="B89" s="107">
        <v>14</v>
      </c>
      <c r="C89" s="31">
        <v>10</v>
      </c>
      <c r="D89" s="106" t="s">
        <v>2</v>
      </c>
      <c r="E89" s="2" t="s">
        <v>102</v>
      </c>
      <c r="F89" s="2"/>
      <c r="G89" s="2"/>
      <c r="H89" s="33"/>
      <c r="I89" s="173">
        <f t="shared" si="0"/>
        <v>808.0118506009386</v>
      </c>
      <c r="J89" s="174">
        <f t="shared" si="1"/>
        <v>39.679447364138717</v>
      </c>
      <c r="K89" s="189">
        <f t="shared" si="2"/>
        <v>368</v>
      </c>
      <c r="L89" s="190">
        <f t="shared" si="3"/>
        <v>112</v>
      </c>
      <c r="M89" s="173">
        <f t="shared" si="4"/>
        <v>5640.6854803815186</v>
      </c>
      <c r="N89" s="174">
        <f t="shared" si="5"/>
        <v>5640.6854803815186</v>
      </c>
      <c r="O89" s="174"/>
      <c r="P89" s="174"/>
      <c r="Q89" s="174"/>
      <c r="R89" s="175"/>
      <c r="S89" s="173">
        <f t="shared" si="6"/>
        <v>4223.580864498902</v>
      </c>
      <c r="T89" s="174">
        <f t="shared" si="7"/>
        <v>4223.580864498902</v>
      </c>
      <c r="U89" s="174"/>
      <c r="V89" s="174"/>
      <c r="W89" s="174"/>
      <c r="X89" s="175"/>
      <c r="Y89" s="173">
        <f t="shared" si="8"/>
        <v>8447.1617289978039</v>
      </c>
      <c r="Z89" s="174">
        <f t="shared" si="9"/>
        <v>8447.1617289978039</v>
      </c>
      <c r="AA89" s="174"/>
      <c r="AB89" s="174"/>
      <c r="AC89" s="174"/>
      <c r="AD89" s="175"/>
      <c r="AE89" s="187">
        <f t="shared" si="10"/>
        <v>6.980944</v>
      </c>
      <c r="AF89" s="174"/>
      <c r="AG89" s="174">
        <f t="shared" si="11"/>
        <v>20.2865</v>
      </c>
      <c r="AH89" s="174">
        <f t="shared" si="12"/>
        <v>277</v>
      </c>
      <c r="AI89" s="174">
        <f t="shared" si="13"/>
        <v>265.39179999999999</v>
      </c>
      <c r="AJ89" s="174">
        <f t="shared" si="14"/>
        <v>0.83333333333333337</v>
      </c>
      <c r="AK89" s="174">
        <f t="shared" si="15"/>
        <v>3579.305817371951</v>
      </c>
      <c r="AL89" s="174">
        <f t="shared" si="16"/>
        <v>3579.305817371951</v>
      </c>
      <c r="AM89" s="174"/>
      <c r="AN89" s="174"/>
      <c r="AO89" s="176">
        <v>8</v>
      </c>
      <c r="AP89" s="174">
        <v>15</v>
      </c>
      <c r="AQ89" s="175">
        <f t="shared" si="17"/>
        <v>277</v>
      </c>
      <c r="AR89" s="31">
        <f t="shared" si="18"/>
        <v>0</v>
      </c>
      <c r="AS89" s="2">
        <f t="shared" si="19"/>
        <v>1</v>
      </c>
      <c r="AT89" s="33">
        <f t="shared" si="20"/>
        <v>0</v>
      </c>
      <c r="AU89" s="31">
        <f t="shared" si="21"/>
        <v>0</v>
      </c>
      <c r="AV89" s="2">
        <f t="shared" si="22"/>
        <v>1.18</v>
      </c>
      <c r="AW89" s="33">
        <f t="shared" si="23"/>
        <v>1</v>
      </c>
      <c r="AX89" s="31">
        <f t="shared" si="24"/>
        <v>0</v>
      </c>
      <c r="AY89" s="33">
        <f t="shared" si="25"/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customHeight="1">
      <c r="A90" s="2"/>
      <c r="B90" s="107">
        <v>15</v>
      </c>
      <c r="C90" s="31">
        <v>10</v>
      </c>
      <c r="D90" s="106" t="s">
        <v>2</v>
      </c>
      <c r="E90" s="2" t="s">
        <v>108</v>
      </c>
      <c r="F90" s="2"/>
      <c r="G90" s="2" t="s">
        <v>133</v>
      </c>
      <c r="H90" s="33"/>
      <c r="I90" s="173">
        <f t="shared" si="0"/>
        <v>890.1825472722204</v>
      </c>
      <c r="J90" s="174">
        <f t="shared" si="1"/>
        <v>39.679447364138717</v>
      </c>
      <c r="K90" s="189">
        <f t="shared" si="2"/>
        <v>308</v>
      </c>
      <c r="L90" s="190">
        <f t="shared" si="3"/>
        <v>88</v>
      </c>
      <c r="M90" s="173">
        <f t="shared" si="4"/>
        <v>6214.3145122847236</v>
      </c>
      <c r="N90" s="174">
        <f t="shared" si="5"/>
        <v>6214.3145122847236</v>
      </c>
      <c r="O90" s="174"/>
      <c r="P90" s="174"/>
      <c r="Q90" s="174"/>
      <c r="R90" s="175"/>
      <c r="S90" s="173">
        <f t="shared" si="6"/>
        <v>4653.0975625835363</v>
      </c>
      <c r="T90" s="174">
        <f t="shared" si="7"/>
        <v>4653.0975625835363</v>
      </c>
      <c r="U90" s="174"/>
      <c r="V90" s="174"/>
      <c r="W90" s="174"/>
      <c r="X90" s="175"/>
      <c r="Y90" s="173">
        <f t="shared" si="8"/>
        <v>9306.1951251670725</v>
      </c>
      <c r="Z90" s="174">
        <f t="shared" si="9"/>
        <v>9306.1951251670725</v>
      </c>
      <c r="AA90" s="174"/>
      <c r="AB90" s="174"/>
      <c r="AC90" s="174"/>
      <c r="AD90" s="175"/>
      <c r="AE90" s="187">
        <f t="shared" si="10"/>
        <v>6.980944</v>
      </c>
      <c r="AF90" s="174"/>
      <c r="AG90" s="174">
        <f t="shared" si="11"/>
        <v>20.2865</v>
      </c>
      <c r="AH90" s="174">
        <f t="shared" si="12"/>
        <v>277</v>
      </c>
      <c r="AI90" s="174">
        <f t="shared" si="13"/>
        <v>265.39179999999999</v>
      </c>
      <c r="AJ90" s="174">
        <f t="shared" si="14"/>
        <v>0.83333333333333337</v>
      </c>
      <c r="AK90" s="174">
        <f t="shared" si="15"/>
        <v>3579.305817371951</v>
      </c>
      <c r="AL90" s="174">
        <f t="shared" si="16"/>
        <v>3579.305817371951</v>
      </c>
      <c r="AM90" s="174"/>
      <c r="AN90" s="174"/>
      <c r="AO90" s="176">
        <v>8</v>
      </c>
      <c r="AP90" s="174">
        <v>15</v>
      </c>
      <c r="AQ90" s="175">
        <f t="shared" si="17"/>
        <v>277</v>
      </c>
      <c r="AR90" s="31">
        <f t="shared" si="18"/>
        <v>0</v>
      </c>
      <c r="AS90" s="2">
        <f t="shared" si="19"/>
        <v>1</v>
      </c>
      <c r="AT90" s="33">
        <f t="shared" si="20"/>
        <v>0</v>
      </c>
      <c r="AU90" s="31">
        <f t="shared" si="21"/>
        <v>0</v>
      </c>
      <c r="AV90" s="2">
        <f t="shared" si="22"/>
        <v>1</v>
      </c>
      <c r="AW90" s="33">
        <f t="shared" si="23"/>
        <v>1.3</v>
      </c>
      <c r="AX90" s="31">
        <f t="shared" si="24"/>
        <v>0</v>
      </c>
      <c r="AY90" s="33">
        <f t="shared" si="25"/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customHeight="1">
      <c r="A91" s="2"/>
      <c r="B91" s="107">
        <v>16</v>
      </c>
      <c r="C91" s="31">
        <v>10</v>
      </c>
      <c r="D91" s="106" t="s">
        <v>2</v>
      </c>
      <c r="E91" s="2" t="s">
        <v>111</v>
      </c>
      <c r="F91" s="2"/>
      <c r="G91" s="2"/>
      <c r="H91" s="33"/>
      <c r="I91" s="173">
        <f t="shared" si="0"/>
        <v>710.2197033778383</v>
      </c>
      <c r="J91" s="174">
        <f t="shared" si="1"/>
        <v>34.707673678702669</v>
      </c>
      <c r="K91" s="189">
        <f t="shared" si="2"/>
        <v>478</v>
      </c>
      <c r="L91" s="190">
        <f t="shared" si="3"/>
        <v>167</v>
      </c>
      <c r="M91" s="173">
        <f t="shared" si="4"/>
        <v>5668.2236803551386</v>
      </c>
      <c r="N91" s="174">
        <f t="shared" si="5"/>
        <v>5668.2236803551386</v>
      </c>
      <c r="O91" s="174"/>
      <c r="P91" s="174"/>
      <c r="Q91" s="174"/>
      <c r="R91" s="175"/>
      <c r="S91" s="173">
        <f t="shared" si="6"/>
        <v>3579.305817371951</v>
      </c>
      <c r="T91" s="174">
        <f t="shared" si="7"/>
        <v>3579.305817371951</v>
      </c>
      <c r="U91" s="174"/>
      <c r="V91" s="174"/>
      <c r="W91" s="174"/>
      <c r="X91" s="175"/>
      <c r="Y91" s="173">
        <f t="shared" si="8"/>
        <v>7158.611634743902</v>
      </c>
      <c r="Z91" s="174">
        <f t="shared" si="9"/>
        <v>7158.611634743902</v>
      </c>
      <c r="AA91" s="174"/>
      <c r="AB91" s="174"/>
      <c r="AC91" s="174"/>
      <c r="AD91" s="175"/>
      <c r="AE91" s="187">
        <f t="shared" si="10"/>
        <v>7.980944</v>
      </c>
      <c r="AF91" s="174"/>
      <c r="AG91" s="174">
        <f t="shared" si="11"/>
        <v>35.286500000000004</v>
      </c>
      <c r="AH91" s="174">
        <f t="shared" si="12"/>
        <v>277</v>
      </c>
      <c r="AI91" s="174">
        <f t="shared" si="13"/>
        <v>265.39179999999999</v>
      </c>
      <c r="AJ91" s="174">
        <f t="shared" si="14"/>
        <v>0.83333333333333337</v>
      </c>
      <c r="AK91" s="174">
        <f t="shared" si="15"/>
        <v>3579.305817371951</v>
      </c>
      <c r="AL91" s="174">
        <f t="shared" si="16"/>
        <v>3579.305817371951</v>
      </c>
      <c r="AM91" s="174"/>
      <c r="AN91" s="174"/>
      <c r="AO91" s="176">
        <v>8</v>
      </c>
      <c r="AP91" s="174">
        <v>15</v>
      </c>
      <c r="AQ91" s="175">
        <f t="shared" si="17"/>
        <v>277</v>
      </c>
      <c r="AR91" s="31">
        <f t="shared" si="18"/>
        <v>0</v>
      </c>
      <c r="AS91" s="2">
        <f t="shared" si="19"/>
        <v>0</v>
      </c>
      <c r="AT91" s="33">
        <f t="shared" si="20"/>
        <v>15</v>
      </c>
      <c r="AU91" s="31">
        <f t="shared" si="21"/>
        <v>0</v>
      </c>
      <c r="AV91" s="2">
        <f t="shared" si="22"/>
        <v>1</v>
      </c>
      <c r="AW91" s="33">
        <f t="shared" si="23"/>
        <v>1</v>
      </c>
      <c r="AX91" s="31">
        <f t="shared" si="24"/>
        <v>0</v>
      </c>
      <c r="AY91" s="33">
        <f t="shared" si="25"/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customHeight="1">
      <c r="A92" s="2"/>
      <c r="B92" s="107">
        <v>17</v>
      </c>
      <c r="C92" s="31">
        <v>10</v>
      </c>
      <c r="D92" s="106" t="s">
        <v>2</v>
      </c>
      <c r="E92" s="2" t="s">
        <v>132</v>
      </c>
      <c r="F92" s="2"/>
      <c r="G92" s="2"/>
      <c r="H92" s="33"/>
      <c r="I92" s="173">
        <f t="shared" si="0"/>
        <v>838.05924998584919</v>
      </c>
      <c r="J92" s="174">
        <f t="shared" si="1"/>
        <v>34.707673678702669</v>
      </c>
      <c r="K92" s="189">
        <f t="shared" si="2"/>
        <v>340</v>
      </c>
      <c r="L92" s="190">
        <f t="shared" si="3"/>
        <v>104</v>
      </c>
      <c r="M92" s="173">
        <f t="shared" si="4"/>
        <v>6688.503942819063</v>
      </c>
      <c r="N92" s="174">
        <f t="shared" si="5"/>
        <v>6688.503942819063</v>
      </c>
      <c r="O92" s="174"/>
      <c r="P92" s="174"/>
      <c r="Q92" s="174"/>
      <c r="R92" s="175"/>
      <c r="S92" s="173">
        <f t="shared" si="6"/>
        <v>4223.580864498902</v>
      </c>
      <c r="T92" s="174">
        <f t="shared" si="7"/>
        <v>4223.580864498902</v>
      </c>
      <c r="U92" s="174"/>
      <c r="V92" s="174"/>
      <c r="W92" s="174"/>
      <c r="X92" s="175"/>
      <c r="Y92" s="173">
        <f t="shared" si="8"/>
        <v>8447.1617289978039</v>
      </c>
      <c r="Z92" s="174">
        <f t="shared" si="9"/>
        <v>8447.1617289978039</v>
      </c>
      <c r="AA92" s="174"/>
      <c r="AB92" s="174"/>
      <c r="AC92" s="174"/>
      <c r="AD92" s="175"/>
      <c r="AE92" s="187">
        <f t="shared" si="10"/>
        <v>7.980944</v>
      </c>
      <c r="AF92" s="174"/>
      <c r="AG92" s="174">
        <f t="shared" si="11"/>
        <v>35.286500000000004</v>
      </c>
      <c r="AH92" s="174">
        <f t="shared" si="12"/>
        <v>277</v>
      </c>
      <c r="AI92" s="174">
        <f t="shared" si="13"/>
        <v>265.39179999999999</v>
      </c>
      <c r="AJ92" s="174">
        <f t="shared" si="14"/>
        <v>0.83333333333333337</v>
      </c>
      <c r="AK92" s="174">
        <f t="shared" si="15"/>
        <v>3579.305817371951</v>
      </c>
      <c r="AL92" s="174">
        <f t="shared" si="16"/>
        <v>3579.305817371951</v>
      </c>
      <c r="AM92" s="174"/>
      <c r="AN92" s="174"/>
      <c r="AO92" s="176">
        <v>8</v>
      </c>
      <c r="AP92" s="174">
        <v>15</v>
      </c>
      <c r="AQ92" s="175">
        <f t="shared" si="17"/>
        <v>277</v>
      </c>
      <c r="AR92" s="31">
        <f t="shared" si="18"/>
        <v>0</v>
      </c>
      <c r="AS92" s="2">
        <f t="shared" si="19"/>
        <v>0</v>
      </c>
      <c r="AT92" s="33">
        <f t="shared" si="20"/>
        <v>15</v>
      </c>
      <c r="AU92" s="31">
        <f t="shared" si="21"/>
        <v>0</v>
      </c>
      <c r="AV92" s="2">
        <f t="shared" si="22"/>
        <v>1.18</v>
      </c>
      <c r="AW92" s="33">
        <f t="shared" si="23"/>
        <v>1</v>
      </c>
      <c r="AX92" s="31">
        <f t="shared" si="24"/>
        <v>0</v>
      </c>
      <c r="AY92" s="33">
        <f t="shared" si="25"/>
        <v>1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customHeight="1">
      <c r="A93" s="2"/>
      <c r="B93" s="107">
        <v>18</v>
      </c>
      <c r="C93" s="31">
        <v>10</v>
      </c>
      <c r="D93" s="106" t="s">
        <v>2</v>
      </c>
      <c r="E93" s="2" t="s">
        <v>135</v>
      </c>
      <c r="F93" s="2"/>
      <c r="G93" s="2" t="s">
        <v>133</v>
      </c>
      <c r="H93" s="33"/>
      <c r="I93" s="173">
        <f t="shared" si="0"/>
        <v>923.28561439118982</v>
      </c>
      <c r="J93" s="174">
        <f t="shared" si="1"/>
        <v>34.707673678702669</v>
      </c>
      <c r="K93" s="189">
        <f t="shared" si="2"/>
        <v>284</v>
      </c>
      <c r="L93" s="190">
        <f t="shared" si="3"/>
        <v>76</v>
      </c>
      <c r="M93" s="173">
        <f t="shared" si="4"/>
        <v>7368.6907844616799</v>
      </c>
      <c r="N93" s="174">
        <f t="shared" si="5"/>
        <v>7368.6907844616799</v>
      </c>
      <c r="O93" s="174"/>
      <c r="P93" s="174"/>
      <c r="Q93" s="174"/>
      <c r="R93" s="175"/>
      <c r="S93" s="173">
        <f t="shared" si="6"/>
        <v>4653.0975625835363</v>
      </c>
      <c r="T93" s="174">
        <f t="shared" si="7"/>
        <v>4653.0975625835363</v>
      </c>
      <c r="U93" s="174"/>
      <c r="V93" s="174"/>
      <c r="W93" s="174"/>
      <c r="X93" s="175"/>
      <c r="Y93" s="173">
        <f t="shared" si="8"/>
        <v>9306.1951251670725</v>
      </c>
      <c r="Z93" s="174">
        <f t="shared" si="9"/>
        <v>9306.1951251670725</v>
      </c>
      <c r="AA93" s="174"/>
      <c r="AB93" s="174"/>
      <c r="AC93" s="174"/>
      <c r="AD93" s="175"/>
      <c r="AE93" s="187">
        <f t="shared" si="10"/>
        <v>7.980944</v>
      </c>
      <c r="AF93" s="174"/>
      <c r="AG93" s="174">
        <f t="shared" si="11"/>
        <v>35.286500000000004</v>
      </c>
      <c r="AH93" s="174">
        <f t="shared" si="12"/>
        <v>277</v>
      </c>
      <c r="AI93" s="174">
        <f t="shared" si="13"/>
        <v>265.39179999999999</v>
      </c>
      <c r="AJ93" s="174">
        <f t="shared" si="14"/>
        <v>0.83333333333333337</v>
      </c>
      <c r="AK93" s="174">
        <f t="shared" si="15"/>
        <v>3579.305817371951</v>
      </c>
      <c r="AL93" s="174">
        <f t="shared" si="16"/>
        <v>3579.305817371951</v>
      </c>
      <c r="AM93" s="174"/>
      <c r="AN93" s="174"/>
      <c r="AO93" s="176">
        <v>8</v>
      </c>
      <c r="AP93" s="174">
        <v>15</v>
      </c>
      <c r="AQ93" s="175">
        <f t="shared" si="17"/>
        <v>277</v>
      </c>
      <c r="AR93" s="31">
        <f t="shared" si="18"/>
        <v>0</v>
      </c>
      <c r="AS93" s="2">
        <f t="shared" si="19"/>
        <v>0</v>
      </c>
      <c r="AT93" s="33">
        <f t="shared" si="20"/>
        <v>15</v>
      </c>
      <c r="AU93" s="31">
        <f t="shared" si="21"/>
        <v>0</v>
      </c>
      <c r="AV93" s="2">
        <f t="shared" si="22"/>
        <v>1</v>
      </c>
      <c r="AW93" s="33">
        <f t="shared" si="23"/>
        <v>1.3</v>
      </c>
      <c r="AX93" s="31">
        <f t="shared" si="24"/>
        <v>0</v>
      </c>
      <c r="AY93" s="33">
        <f t="shared" si="25"/>
        <v>1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customHeight="1">
      <c r="A94" s="2"/>
      <c r="B94" s="107">
        <v>19</v>
      </c>
      <c r="C94" s="31">
        <v>7</v>
      </c>
      <c r="D94" s="106" t="s">
        <v>2</v>
      </c>
      <c r="E94" s="2" t="s">
        <v>67</v>
      </c>
      <c r="F94" s="2"/>
      <c r="G94" s="2"/>
      <c r="H94" s="33"/>
      <c r="I94" s="173">
        <f t="shared" si="0"/>
        <v>574.4374540046075</v>
      </c>
      <c r="J94" s="174">
        <f t="shared" si="1"/>
        <v>24.18260296025132</v>
      </c>
      <c r="K94" s="189">
        <f t="shared" si="2"/>
        <v>633</v>
      </c>
      <c r="L94" s="190">
        <f t="shared" si="3"/>
        <v>227</v>
      </c>
      <c r="M94" s="173">
        <f t="shared" si="4"/>
        <v>4584.5531519133483</v>
      </c>
      <c r="N94" s="174">
        <f t="shared" si="5"/>
        <v>4584.5531519133483</v>
      </c>
      <c r="O94" s="174"/>
      <c r="P94" s="174"/>
      <c r="Q94" s="174"/>
      <c r="R94" s="175"/>
      <c r="S94" s="173">
        <f t="shared" si="6"/>
        <v>3432.7797626804881</v>
      </c>
      <c r="T94" s="174">
        <f t="shared" si="7"/>
        <v>3432.7797626804881</v>
      </c>
      <c r="U94" s="174"/>
      <c r="V94" s="174"/>
      <c r="W94" s="174"/>
      <c r="X94" s="175"/>
      <c r="Y94" s="173">
        <f t="shared" si="8"/>
        <v>6865.5595253609763</v>
      </c>
      <c r="Z94" s="174">
        <f t="shared" si="9"/>
        <v>6865.5595253609763</v>
      </c>
      <c r="AA94" s="174"/>
      <c r="AB94" s="174"/>
      <c r="AC94" s="174"/>
      <c r="AD94" s="175"/>
      <c r="AE94" s="187">
        <f t="shared" si="10"/>
        <v>7.980944</v>
      </c>
      <c r="AF94" s="174"/>
      <c r="AG94" s="174">
        <f t="shared" si="11"/>
        <v>20.2865</v>
      </c>
      <c r="AH94" s="174">
        <f t="shared" si="12"/>
        <v>193</v>
      </c>
      <c r="AI94" s="174">
        <f t="shared" si="13"/>
        <v>265.39179999999999</v>
      </c>
      <c r="AJ94" s="174">
        <f t="shared" si="14"/>
        <v>0.83333333333333337</v>
      </c>
      <c r="AK94" s="174">
        <f t="shared" si="15"/>
        <v>3432.7797626804881</v>
      </c>
      <c r="AL94" s="174">
        <f t="shared" si="16"/>
        <v>3432.7797626804881</v>
      </c>
      <c r="AM94" s="174"/>
      <c r="AN94" s="174"/>
      <c r="AO94" s="176">
        <v>8</v>
      </c>
      <c r="AP94" s="174">
        <v>15</v>
      </c>
      <c r="AQ94" s="175">
        <f t="shared" si="17"/>
        <v>193</v>
      </c>
      <c r="AR94" s="31">
        <f t="shared" si="18"/>
        <v>0</v>
      </c>
      <c r="AS94" s="2">
        <f t="shared" si="19"/>
        <v>0</v>
      </c>
      <c r="AT94" s="33">
        <f t="shared" si="20"/>
        <v>0</v>
      </c>
      <c r="AU94" s="31">
        <f t="shared" si="21"/>
        <v>0</v>
      </c>
      <c r="AV94" s="2">
        <f t="shared" si="22"/>
        <v>1</v>
      </c>
      <c r="AW94" s="33">
        <f t="shared" si="23"/>
        <v>1</v>
      </c>
      <c r="AX94" s="31">
        <f t="shared" si="24"/>
        <v>0</v>
      </c>
      <c r="AY94" s="33">
        <f t="shared" si="25"/>
        <v>1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customHeight="1">
      <c r="A95" s="2"/>
      <c r="B95" s="107">
        <v>20</v>
      </c>
      <c r="C95" s="31">
        <v>7</v>
      </c>
      <c r="D95" s="106" t="s">
        <v>2</v>
      </c>
      <c r="E95" s="2" t="s">
        <v>89</v>
      </c>
      <c r="F95" s="2"/>
      <c r="G95" s="2"/>
      <c r="H95" s="33"/>
      <c r="I95" s="173">
        <f t="shared" si="0"/>
        <v>677.83619572543682</v>
      </c>
      <c r="J95" s="174">
        <f t="shared" si="1"/>
        <v>24.18260296025132</v>
      </c>
      <c r="K95" s="189">
        <f t="shared" si="2"/>
        <v>521</v>
      </c>
      <c r="L95" s="190">
        <f t="shared" si="3"/>
        <v>183</v>
      </c>
      <c r="M95" s="173">
        <f t="shared" si="4"/>
        <v>5409.7727192577504</v>
      </c>
      <c r="N95" s="174">
        <f t="shared" si="5"/>
        <v>5409.7727192577504</v>
      </c>
      <c r="O95" s="174"/>
      <c r="P95" s="174"/>
      <c r="Q95" s="174"/>
      <c r="R95" s="175"/>
      <c r="S95" s="173">
        <f t="shared" si="6"/>
        <v>4050.6801199629758</v>
      </c>
      <c r="T95" s="174">
        <f t="shared" si="7"/>
        <v>4050.6801199629758</v>
      </c>
      <c r="U95" s="174"/>
      <c r="V95" s="174"/>
      <c r="W95" s="174"/>
      <c r="X95" s="175"/>
      <c r="Y95" s="173">
        <f t="shared" si="8"/>
        <v>8101.3602399259516</v>
      </c>
      <c r="Z95" s="174">
        <f t="shared" si="9"/>
        <v>8101.3602399259516</v>
      </c>
      <c r="AA95" s="174"/>
      <c r="AB95" s="174"/>
      <c r="AC95" s="174"/>
      <c r="AD95" s="175"/>
      <c r="AE95" s="187">
        <f t="shared" si="10"/>
        <v>7.980944</v>
      </c>
      <c r="AF95" s="174"/>
      <c r="AG95" s="174">
        <f t="shared" si="11"/>
        <v>20.2865</v>
      </c>
      <c r="AH95" s="174">
        <f t="shared" si="12"/>
        <v>193</v>
      </c>
      <c r="AI95" s="174">
        <f t="shared" si="13"/>
        <v>265.39179999999999</v>
      </c>
      <c r="AJ95" s="174">
        <f t="shared" si="14"/>
        <v>0.83333333333333337</v>
      </c>
      <c r="AK95" s="174">
        <f t="shared" si="15"/>
        <v>3432.7797626804881</v>
      </c>
      <c r="AL95" s="174">
        <f t="shared" si="16"/>
        <v>3432.7797626804881</v>
      </c>
      <c r="AM95" s="174"/>
      <c r="AN95" s="174"/>
      <c r="AO95" s="176">
        <v>8</v>
      </c>
      <c r="AP95" s="174">
        <v>15</v>
      </c>
      <c r="AQ95" s="175">
        <f t="shared" si="17"/>
        <v>193</v>
      </c>
      <c r="AR95" s="31">
        <f t="shared" si="18"/>
        <v>0</v>
      </c>
      <c r="AS95" s="2">
        <f t="shared" si="19"/>
        <v>0</v>
      </c>
      <c r="AT95" s="33">
        <f t="shared" si="20"/>
        <v>0</v>
      </c>
      <c r="AU95" s="31">
        <f t="shared" si="21"/>
        <v>0</v>
      </c>
      <c r="AV95" s="2">
        <f t="shared" si="22"/>
        <v>1.18</v>
      </c>
      <c r="AW95" s="33">
        <f t="shared" si="23"/>
        <v>1</v>
      </c>
      <c r="AX95" s="31">
        <f t="shared" si="24"/>
        <v>0</v>
      </c>
      <c r="AY95" s="33">
        <f t="shared" si="25"/>
        <v>1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customHeight="1">
      <c r="A96" s="2"/>
      <c r="B96" s="107">
        <v>21</v>
      </c>
      <c r="C96" s="31">
        <v>7</v>
      </c>
      <c r="D96" s="106" t="s">
        <v>2</v>
      </c>
      <c r="E96" s="2" t="s">
        <v>91</v>
      </c>
      <c r="F96" s="2"/>
      <c r="G96" s="2" t="s">
        <v>133</v>
      </c>
      <c r="H96" s="33"/>
      <c r="I96" s="173">
        <f t="shared" si="0"/>
        <v>746.76869020598974</v>
      </c>
      <c r="J96" s="174">
        <f t="shared" si="1"/>
        <v>24.18260296025132</v>
      </c>
      <c r="K96" s="189">
        <f t="shared" si="2"/>
        <v>435</v>
      </c>
      <c r="L96" s="190">
        <f t="shared" si="3"/>
        <v>148</v>
      </c>
      <c r="M96" s="173">
        <f t="shared" si="4"/>
        <v>5959.9190974873527</v>
      </c>
      <c r="N96" s="174">
        <f t="shared" si="5"/>
        <v>5959.9190974873527</v>
      </c>
      <c r="O96" s="174"/>
      <c r="P96" s="174"/>
      <c r="Q96" s="174"/>
      <c r="R96" s="175"/>
      <c r="S96" s="173">
        <f t="shared" si="6"/>
        <v>4462.6136914846347</v>
      </c>
      <c r="T96" s="174">
        <f t="shared" si="7"/>
        <v>4462.6136914846347</v>
      </c>
      <c r="U96" s="174"/>
      <c r="V96" s="174"/>
      <c r="W96" s="174"/>
      <c r="X96" s="175"/>
      <c r="Y96" s="173">
        <f t="shared" si="8"/>
        <v>8925.2273829692695</v>
      </c>
      <c r="Z96" s="174">
        <f t="shared" si="9"/>
        <v>8925.2273829692695</v>
      </c>
      <c r="AA96" s="174"/>
      <c r="AB96" s="174"/>
      <c r="AC96" s="174"/>
      <c r="AD96" s="175"/>
      <c r="AE96" s="187">
        <f t="shared" si="10"/>
        <v>7.980944</v>
      </c>
      <c r="AF96" s="174"/>
      <c r="AG96" s="174">
        <f t="shared" si="11"/>
        <v>20.2865</v>
      </c>
      <c r="AH96" s="174">
        <f t="shared" si="12"/>
        <v>193</v>
      </c>
      <c r="AI96" s="174">
        <f t="shared" si="13"/>
        <v>265.39179999999999</v>
      </c>
      <c r="AJ96" s="174">
        <f t="shared" si="14"/>
        <v>0.83333333333333337</v>
      </c>
      <c r="AK96" s="174">
        <f t="shared" si="15"/>
        <v>3432.7797626804881</v>
      </c>
      <c r="AL96" s="174">
        <f t="shared" si="16"/>
        <v>3432.7797626804881</v>
      </c>
      <c r="AM96" s="174"/>
      <c r="AN96" s="174"/>
      <c r="AO96" s="176">
        <v>8</v>
      </c>
      <c r="AP96" s="174">
        <v>15</v>
      </c>
      <c r="AQ96" s="175">
        <f t="shared" si="17"/>
        <v>193</v>
      </c>
      <c r="AR96" s="31">
        <f t="shared" si="18"/>
        <v>0</v>
      </c>
      <c r="AS96" s="2">
        <f t="shared" si="19"/>
        <v>0</v>
      </c>
      <c r="AT96" s="33">
        <f t="shared" si="20"/>
        <v>0</v>
      </c>
      <c r="AU96" s="31">
        <f t="shared" si="21"/>
        <v>0</v>
      </c>
      <c r="AV96" s="2">
        <f t="shared" si="22"/>
        <v>1</v>
      </c>
      <c r="AW96" s="33">
        <f t="shared" si="23"/>
        <v>1.3</v>
      </c>
      <c r="AX96" s="31">
        <f t="shared" si="24"/>
        <v>0</v>
      </c>
      <c r="AY96" s="33">
        <f t="shared" si="25"/>
        <v>1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customHeight="1">
      <c r="A97" s="2"/>
      <c r="B97" s="107">
        <v>22</v>
      </c>
      <c r="C97" s="31">
        <v>7</v>
      </c>
      <c r="D97" s="106" t="s">
        <v>2</v>
      </c>
      <c r="E97" s="2" t="s">
        <v>79</v>
      </c>
      <c r="F97" s="2"/>
      <c r="G97" s="2"/>
      <c r="H97" s="33"/>
      <c r="I97" s="173">
        <f t="shared" si="0"/>
        <v>656.72395479942941</v>
      </c>
      <c r="J97" s="174">
        <f t="shared" si="1"/>
        <v>27.646690762739251</v>
      </c>
      <c r="K97" s="189">
        <f t="shared" si="2"/>
        <v>544</v>
      </c>
      <c r="L97" s="190">
        <f t="shared" si="3"/>
        <v>196</v>
      </c>
      <c r="M97" s="173">
        <f t="shared" si="4"/>
        <v>4584.5531519133483</v>
      </c>
      <c r="N97" s="174">
        <f t="shared" si="5"/>
        <v>4584.5531519133483</v>
      </c>
      <c r="O97" s="174"/>
      <c r="P97" s="174"/>
      <c r="Q97" s="174"/>
      <c r="R97" s="175"/>
      <c r="S97" s="173">
        <f t="shared" si="6"/>
        <v>3432.7797626804881</v>
      </c>
      <c r="T97" s="174">
        <f t="shared" si="7"/>
        <v>3432.7797626804881</v>
      </c>
      <c r="U97" s="174"/>
      <c r="V97" s="174"/>
      <c r="W97" s="174"/>
      <c r="X97" s="175"/>
      <c r="Y97" s="173">
        <f t="shared" si="8"/>
        <v>6865.5595253609763</v>
      </c>
      <c r="Z97" s="174">
        <f t="shared" si="9"/>
        <v>6865.5595253609763</v>
      </c>
      <c r="AA97" s="174"/>
      <c r="AB97" s="174"/>
      <c r="AC97" s="174"/>
      <c r="AD97" s="175"/>
      <c r="AE97" s="187">
        <f t="shared" si="10"/>
        <v>6.980944</v>
      </c>
      <c r="AF97" s="174"/>
      <c r="AG97" s="174">
        <f t="shared" si="11"/>
        <v>20.2865</v>
      </c>
      <c r="AH97" s="174">
        <f t="shared" si="12"/>
        <v>193</v>
      </c>
      <c r="AI97" s="174">
        <f t="shared" si="13"/>
        <v>265.39179999999999</v>
      </c>
      <c r="AJ97" s="174">
        <f t="shared" si="14"/>
        <v>0.83333333333333337</v>
      </c>
      <c r="AK97" s="174">
        <f t="shared" si="15"/>
        <v>3432.7797626804881</v>
      </c>
      <c r="AL97" s="174">
        <f t="shared" si="16"/>
        <v>3432.7797626804881</v>
      </c>
      <c r="AM97" s="174"/>
      <c r="AN97" s="174"/>
      <c r="AO97" s="176">
        <v>8</v>
      </c>
      <c r="AP97" s="174">
        <v>15</v>
      </c>
      <c r="AQ97" s="175">
        <f t="shared" si="17"/>
        <v>193</v>
      </c>
      <c r="AR97" s="31">
        <f t="shared" si="18"/>
        <v>0</v>
      </c>
      <c r="AS97" s="2">
        <f t="shared" si="19"/>
        <v>1</v>
      </c>
      <c r="AT97" s="33">
        <f t="shared" si="20"/>
        <v>0</v>
      </c>
      <c r="AU97" s="31">
        <f t="shared" si="21"/>
        <v>0</v>
      </c>
      <c r="AV97" s="2">
        <f t="shared" si="22"/>
        <v>1</v>
      </c>
      <c r="AW97" s="33">
        <f t="shared" si="23"/>
        <v>1</v>
      </c>
      <c r="AX97" s="31">
        <f t="shared" si="24"/>
        <v>0</v>
      </c>
      <c r="AY97" s="33">
        <f t="shared" si="25"/>
        <v>1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customHeight="1">
      <c r="A98" s="2"/>
      <c r="B98" s="107">
        <v>23</v>
      </c>
      <c r="C98" s="31">
        <v>7</v>
      </c>
      <c r="D98" s="106" t="s">
        <v>2</v>
      </c>
      <c r="E98" s="2" t="s">
        <v>101</v>
      </c>
      <c r="F98" s="2"/>
      <c r="G98" s="2"/>
      <c r="H98" s="33"/>
      <c r="I98" s="173">
        <f t="shared" si="0"/>
        <v>774.93426666332664</v>
      </c>
      <c r="J98" s="174">
        <f t="shared" si="1"/>
        <v>27.646690762739251</v>
      </c>
      <c r="K98" s="189">
        <f t="shared" si="2"/>
        <v>412</v>
      </c>
      <c r="L98" s="190">
        <f t="shared" si="3"/>
        <v>139</v>
      </c>
      <c r="M98" s="173">
        <f t="shared" si="4"/>
        <v>5409.7727192577504</v>
      </c>
      <c r="N98" s="174">
        <f t="shared" si="5"/>
        <v>5409.7727192577504</v>
      </c>
      <c r="O98" s="174"/>
      <c r="P98" s="174"/>
      <c r="Q98" s="174"/>
      <c r="R98" s="175"/>
      <c r="S98" s="173">
        <f t="shared" si="6"/>
        <v>4050.6801199629758</v>
      </c>
      <c r="T98" s="174">
        <f t="shared" si="7"/>
        <v>4050.6801199629758</v>
      </c>
      <c r="U98" s="174"/>
      <c r="V98" s="174"/>
      <c r="W98" s="174"/>
      <c r="X98" s="175"/>
      <c r="Y98" s="173">
        <f t="shared" si="8"/>
        <v>8101.3602399259516</v>
      </c>
      <c r="Z98" s="174">
        <f t="shared" si="9"/>
        <v>8101.3602399259516</v>
      </c>
      <c r="AA98" s="174"/>
      <c r="AB98" s="174"/>
      <c r="AC98" s="174"/>
      <c r="AD98" s="175"/>
      <c r="AE98" s="187">
        <f t="shared" si="10"/>
        <v>6.980944</v>
      </c>
      <c r="AF98" s="174"/>
      <c r="AG98" s="174">
        <f t="shared" si="11"/>
        <v>20.2865</v>
      </c>
      <c r="AH98" s="174">
        <f t="shared" si="12"/>
        <v>193</v>
      </c>
      <c r="AI98" s="174">
        <f t="shared" si="13"/>
        <v>265.39179999999999</v>
      </c>
      <c r="AJ98" s="174">
        <f t="shared" si="14"/>
        <v>0.83333333333333337</v>
      </c>
      <c r="AK98" s="174">
        <f t="shared" si="15"/>
        <v>3432.7797626804881</v>
      </c>
      <c r="AL98" s="174">
        <f t="shared" si="16"/>
        <v>3432.7797626804881</v>
      </c>
      <c r="AM98" s="174"/>
      <c r="AN98" s="174"/>
      <c r="AO98" s="176">
        <v>8</v>
      </c>
      <c r="AP98" s="174">
        <v>15</v>
      </c>
      <c r="AQ98" s="175">
        <f t="shared" si="17"/>
        <v>193</v>
      </c>
      <c r="AR98" s="31">
        <f t="shared" si="18"/>
        <v>0</v>
      </c>
      <c r="AS98" s="2">
        <f t="shared" si="19"/>
        <v>1</v>
      </c>
      <c r="AT98" s="33">
        <f t="shared" si="20"/>
        <v>0</v>
      </c>
      <c r="AU98" s="31">
        <f t="shared" si="21"/>
        <v>0</v>
      </c>
      <c r="AV98" s="2">
        <f t="shared" si="22"/>
        <v>1.18</v>
      </c>
      <c r="AW98" s="33">
        <f t="shared" si="23"/>
        <v>1</v>
      </c>
      <c r="AX98" s="31">
        <f t="shared" si="24"/>
        <v>0</v>
      </c>
      <c r="AY98" s="33">
        <f t="shared" si="25"/>
        <v>1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customHeight="1">
      <c r="A99" s="2"/>
      <c r="B99" s="107">
        <v>24</v>
      </c>
      <c r="C99" s="31">
        <v>7</v>
      </c>
      <c r="D99" s="106" t="s">
        <v>2</v>
      </c>
      <c r="E99" s="2" t="s">
        <v>103</v>
      </c>
      <c r="F99" s="2"/>
      <c r="G99" s="2" t="s">
        <v>133</v>
      </c>
      <c r="H99" s="33"/>
      <c r="I99" s="173">
        <f t="shared" si="0"/>
        <v>853.74114123925824</v>
      </c>
      <c r="J99" s="174">
        <f t="shared" si="1"/>
        <v>27.646690762739251</v>
      </c>
      <c r="K99" s="189">
        <f t="shared" si="2"/>
        <v>334</v>
      </c>
      <c r="L99" s="190">
        <f t="shared" si="3"/>
        <v>102</v>
      </c>
      <c r="M99" s="173">
        <f t="shared" si="4"/>
        <v>5959.9190974873527</v>
      </c>
      <c r="N99" s="174">
        <f t="shared" si="5"/>
        <v>5959.9190974873527</v>
      </c>
      <c r="O99" s="174"/>
      <c r="P99" s="174"/>
      <c r="Q99" s="174"/>
      <c r="R99" s="175"/>
      <c r="S99" s="173">
        <f t="shared" si="6"/>
        <v>4462.6136914846347</v>
      </c>
      <c r="T99" s="174">
        <f t="shared" si="7"/>
        <v>4462.6136914846347</v>
      </c>
      <c r="U99" s="174"/>
      <c r="V99" s="174"/>
      <c r="W99" s="174"/>
      <c r="X99" s="175"/>
      <c r="Y99" s="173">
        <f t="shared" si="8"/>
        <v>8925.2273829692695</v>
      </c>
      <c r="Z99" s="174">
        <f t="shared" si="9"/>
        <v>8925.2273829692695</v>
      </c>
      <c r="AA99" s="174"/>
      <c r="AB99" s="174"/>
      <c r="AC99" s="174"/>
      <c r="AD99" s="175"/>
      <c r="AE99" s="187">
        <f t="shared" si="10"/>
        <v>6.980944</v>
      </c>
      <c r="AF99" s="174"/>
      <c r="AG99" s="174">
        <f t="shared" si="11"/>
        <v>20.2865</v>
      </c>
      <c r="AH99" s="174">
        <f t="shared" si="12"/>
        <v>193</v>
      </c>
      <c r="AI99" s="174">
        <f t="shared" si="13"/>
        <v>265.39179999999999</v>
      </c>
      <c r="AJ99" s="174">
        <f t="shared" si="14"/>
        <v>0.83333333333333337</v>
      </c>
      <c r="AK99" s="174">
        <f t="shared" si="15"/>
        <v>3432.7797626804881</v>
      </c>
      <c r="AL99" s="174">
        <f t="shared" si="16"/>
        <v>3432.7797626804881</v>
      </c>
      <c r="AM99" s="174"/>
      <c r="AN99" s="174"/>
      <c r="AO99" s="176">
        <v>8</v>
      </c>
      <c r="AP99" s="174">
        <v>15</v>
      </c>
      <c r="AQ99" s="175">
        <f t="shared" si="17"/>
        <v>193</v>
      </c>
      <c r="AR99" s="31">
        <f t="shared" si="18"/>
        <v>0</v>
      </c>
      <c r="AS99" s="2">
        <f t="shared" si="19"/>
        <v>1</v>
      </c>
      <c r="AT99" s="33">
        <f t="shared" si="20"/>
        <v>0</v>
      </c>
      <c r="AU99" s="31">
        <f t="shared" si="21"/>
        <v>0</v>
      </c>
      <c r="AV99" s="2">
        <f t="shared" si="22"/>
        <v>1</v>
      </c>
      <c r="AW99" s="33">
        <f t="shared" si="23"/>
        <v>1.3</v>
      </c>
      <c r="AX99" s="31">
        <f t="shared" si="24"/>
        <v>0</v>
      </c>
      <c r="AY99" s="33">
        <f t="shared" si="25"/>
        <v>1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customHeight="1">
      <c r="A100" s="2"/>
      <c r="B100" s="107">
        <v>25</v>
      </c>
      <c r="C100" s="31">
        <v>7</v>
      </c>
      <c r="D100" s="106" t="s">
        <v>2</v>
      </c>
      <c r="E100" s="2" t="s">
        <v>87</v>
      </c>
      <c r="F100" s="2"/>
      <c r="G100" s="2"/>
      <c r="H100" s="33"/>
      <c r="I100" s="173">
        <f t="shared" si="0"/>
        <v>681.14543691113442</v>
      </c>
      <c r="J100" s="174">
        <f t="shared" si="1"/>
        <v>24.18260296025132</v>
      </c>
      <c r="K100" s="189">
        <f t="shared" si="2"/>
        <v>519</v>
      </c>
      <c r="L100" s="190">
        <f t="shared" si="3"/>
        <v>181</v>
      </c>
      <c r="M100" s="173">
        <f t="shared" si="4"/>
        <v>5436.1835878432967</v>
      </c>
      <c r="N100" s="174">
        <f t="shared" si="5"/>
        <v>5436.1835878432967</v>
      </c>
      <c r="O100" s="174"/>
      <c r="P100" s="174"/>
      <c r="Q100" s="174"/>
      <c r="R100" s="175"/>
      <c r="S100" s="173">
        <f t="shared" si="6"/>
        <v>3432.7797626804881</v>
      </c>
      <c r="T100" s="174">
        <f t="shared" si="7"/>
        <v>3432.7797626804881</v>
      </c>
      <c r="U100" s="174"/>
      <c r="V100" s="174"/>
      <c r="W100" s="174"/>
      <c r="X100" s="175"/>
      <c r="Y100" s="173">
        <f t="shared" si="8"/>
        <v>6865.5595253609763</v>
      </c>
      <c r="Z100" s="174">
        <f t="shared" si="9"/>
        <v>6865.5595253609763</v>
      </c>
      <c r="AA100" s="174"/>
      <c r="AB100" s="174"/>
      <c r="AC100" s="174"/>
      <c r="AD100" s="175"/>
      <c r="AE100" s="187">
        <f t="shared" si="10"/>
        <v>7.980944</v>
      </c>
      <c r="AF100" s="174"/>
      <c r="AG100" s="174">
        <f t="shared" si="11"/>
        <v>35.286500000000004</v>
      </c>
      <c r="AH100" s="174">
        <f t="shared" si="12"/>
        <v>193</v>
      </c>
      <c r="AI100" s="174">
        <f t="shared" si="13"/>
        <v>265.39179999999999</v>
      </c>
      <c r="AJ100" s="174">
        <f t="shared" si="14"/>
        <v>0.83333333333333337</v>
      </c>
      <c r="AK100" s="174">
        <f t="shared" si="15"/>
        <v>3432.7797626804881</v>
      </c>
      <c r="AL100" s="174">
        <f t="shared" si="16"/>
        <v>3432.7797626804881</v>
      </c>
      <c r="AM100" s="174"/>
      <c r="AN100" s="174"/>
      <c r="AO100" s="176">
        <v>8</v>
      </c>
      <c r="AP100" s="174">
        <v>15</v>
      </c>
      <c r="AQ100" s="175">
        <f t="shared" si="17"/>
        <v>193</v>
      </c>
      <c r="AR100" s="31">
        <f t="shared" si="18"/>
        <v>0</v>
      </c>
      <c r="AS100" s="2">
        <f t="shared" si="19"/>
        <v>0</v>
      </c>
      <c r="AT100" s="33">
        <f t="shared" si="20"/>
        <v>15</v>
      </c>
      <c r="AU100" s="31">
        <f t="shared" si="21"/>
        <v>0</v>
      </c>
      <c r="AV100" s="2">
        <f t="shared" si="22"/>
        <v>1</v>
      </c>
      <c r="AW100" s="33">
        <f t="shared" si="23"/>
        <v>1</v>
      </c>
      <c r="AX100" s="31">
        <f t="shared" si="24"/>
        <v>0</v>
      </c>
      <c r="AY100" s="33">
        <f t="shared" si="25"/>
        <v>1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customHeight="1">
      <c r="A101" s="2"/>
      <c r="B101" s="107">
        <v>26</v>
      </c>
      <c r="C101" s="31">
        <v>7</v>
      </c>
      <c r="D101" s="106" t="s">
        <v>2</v>
      </c>
      <c r="E101" s="2" t="s">
        <v>117</v>
      </c>
      <c r="F101" s="2"/>
      <c r="G101" s="2"/>
      <c r="H101" s="33"/>
      <c r="I101" s="173">
        <f t="shared" si="0"/>
        <v>803.75161555513853</v>
      </c>
      <c r="J101" s="174">
        <f t="shared" si="1"/>
        <v>24.18260296025132</v>
      </c>
      <c r="K101" s="189">
        <f t="shared" si="2"/>
        <v>373</v>
      </c>
      <c r="L101" s="190">
        <f t="shared" si="3"/>
        <v>117</v>
      </c>
      <c r="M101" s="173">
        <f t="shared" si="4"/>
        <v>6414.6966336550895</v>
      </c>
      <c r="N101" s="174">
        <f t="shared" si="5"/>
        <v>6414.6966336550895</v>
      </c>
      <c r="O101" s="174"/>
      <c r="P101" s="174"/>
      <c r="Q101" s="174"/>
      <c r="R101" s="175"/>
      <c r="S101" s="173">
        <f t="shared" si="6"/>
        <v>4050.6801199629758</v>
      </c>
      <c r="T101" s="174">
        <f t="shared" si="7"/>
        <v>4050.6801199629758</v>
      </c>
      <c r="U101" s="174"/>
      <c r="V101" s="174"/>
      <c r="W101" s="174"/>
      <c r="X101" s="175"/>
      <c r="Y101" s="173">
        <f t="shared" si="8"/>
        <v>8101.3602399259516</v>
      </c>
      <c r="Z101" s="174">
        <f t="shared" si="9"/>
        <v>8101.3602399259516</v>
      </c>
      <c r="AA101" s="174"/>
      <c r="AB101" s="174"/>
      <c r="AC101" s="174"/>
      <c r="AD101" s="175"/>
      <c r="AE101" s="187">
        <f t="shared" si="10"/>
        <v>7.980944</v>
      </c>
      <c r="AF101" s="174"/>
      <c r="AG101" s="174">
        <f t="shared" si="11"/>
        <v>35.286500000000004</v>
      </c>
      <c r="AH101" s="174">
        <f t="shared" si="12"/>
        <v>193</v>
      </c>
      <c r="AI101" s="174">
        <f t="shared" si="13"/>
        <v>265.39179999999999</v>
      </c>
      <c r="AJ101" s="174">
        <f t="shared" si="14"/>
        <v>0.83333333333333337</v>
      </c>
      <c r="AK101" s="174">
        <f t="shared" si="15"/>
        <v>3432.7797626804881</v>
      </c>
      <c r="AL101" s="174">
        <f t="shared" si="16"/>
        <v>3432.7797626804881</v>
      </c>
      <c r="AM101" s="174"/>
      <c r="AN101" s="174"/>
      <c r="AO101" s="176">
        <v>8</v>
      </c>
      <c r="AP101" s="174">
        <v>15</v>
      </c>
      <c r="AQ101" s="175">
        <f t="shared" si="17"/>
        <v>193</v>
      </c>
      <c r="AR101" s="31">
        <f t="shared" si="18"/>
        <v>0</v>
      </c>
      <c r="AS101" s="2">
        <f t="shared" si="19"/>
        <v>0</v>
      </c>
      <c r="AT101" s="33">
        <f t="shared" si="20"/>
        <v>15</v>
      </c>
      <c r="AU101" s="31">
        <f t="shared" si="21"/>
        <v>0</v>
      </c>
      <c r="AV101" s="2">
        <f t="shared" si="22"/>
        <v>1.18</v>
      </c>
      <c r="AW101" s="33">
        <f t="shared" si="23"/>
        <v>1</v>
      </c>
      <c r="AX101" s="31">
        <f t="shared" si="24"/>
        <v>0</v>
      </c>
      <c r="AY101" s="33">
        <f t="shared" si="25"/>
        <v>1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customHeight="1">
      <c r="A102" s="2"/>
      <c r="B102" s="107">
        <v>27</v>
      </c>
      <c r="C102" s="31">
        <v>7</v>
      </c>
      <c r="D102" s="106" t="s">
        <v>2</v>
      </c>
      <c r="E102" s="2" t="s">
        <v>134</v>
      </c>
      <c r="F102" s="2"/>
      <c r="G102" s="2" t="s">
        <v>133</v>
      </c>
      <c r="H102" s="33"/>
      <c r="I102" s="173">
        <f t="shared" si="0"/>
        <v>885.48906798447479</v>
      </c>
      <c r="J102" s="174">
        <f t="shared" si="1"/>
        <v>24.18260296025132</v>
      </c>
      <c r="K102" s="189">
        <f t="shared" si="2"/>
        <v>314</v>
      </c>
      <c r="L102" s="190">
        <f t="shared" si="3"/>
        <v>91</v>
      </c>
      <c r="M102" s="173">
        <f t="shared" si="4"/>
        <v>7067.0386641962859</v>
      </c>
      <c r="N102" s="174">
        <f t="shared" si="5"/>
        <v>7067.0386641962859</v>
      </c>
      <c r="O102" s="174"/>
      <c r="P102" s="174"/>
      <c r="Q102" s="174"/>
      <c r="R102" s="175"/>
      <c r="S102" s="173">
        <f t="shared" si="6"/>
        <v>4462.6136914846347</v>
      </c>
      <c r="T102" s="174">
        <f t="shared" si="7"/>
        <v>4462.6136914846347</v>
      </c>
      <c r="U102" s="174"/>
      <c r="V102" s="174"/>
      <c r="W102" s="174"/>
      <c r="X102" s="175"/>
      <c r="Y102" s="173">
        <f t="shared" si="8"/>
        <v>8925.2273829692695</v>
      </c>
      <c r="Z102" s="174">
        <f t="shared" si="9"/>
        <v>8925.2273829692695</v>
      </c>
      <c r="AA102" s="174"/>
      <c r="AB102" s="174"/>
      <c r="AC102" s="174"/>
      <c r="AD102" s="175"/>
      <c r="AE102" s="187">
        <f t="shared" si="10"/>
        <v>7.980944</v>
      </c>
      <c r="AF102" s="174"/>
      <c r="AG102" s="174">
        <f t="shared" si="11"/>
        <v>35.286500000000004</v>
      </c>
      <c r="AH102" s="174">
        <f t="shared" si="12"/>
        <v>193</v>
      </c>
      <c r="AI102" s="174">
        <f t="shared" si="13"/>
        <v>265.39179999999999</v>
      </c>
      <c r="AJ102" s="174">
        <f t="shared" si="14"/>
        <v>0.83333333333333337</v>
      </c>
      <c r="AK102" s="174">
        <f t="shared" si="15"/>
        <v>3432.7797626804881</v>
      </c>
      <c r="AL102" s="174">
        <f t="shared" si="16"/>
        <v>3432.7797626804881</v>
      </c>
      <c r="AM102" s="174"/>
      <c r="AN102" s="174"/>
      <c r="AO102" s="176">
        <v>8</v>
      </c>
      <c r="AP102" s="174">
        <v>15</v>
      </c>
      <c r="AQ102" s="175">
        <f t="shared" si="17"/>
        <v>193</v>
      </c>
      <c r="AR102" s="31">
        <f t="shared" si="18"/>
        <v>0</v>
      </c>
      <c r="AS102" s="2">
        <f t="shared" si="19"/>
        <v>0</v>
      </c>
      <c r="AT102" s="33">
        <f t="shared" si="20"/>
        <v>15</v>
      </c>
      <c r="AU102" s="31">
        <f t="shared" si="21"/>
        <v>0</v>
      </c>
      <c r="AV102" s="2">
        <f t="shared" si="22"/>
        <v>1</v>
      </c>
      <c r="AW102" s="33">
        <f t="shared" si="23"/>
        <v>1.3</v>
      </c>
      <c r="AX102" s="31">
        <f t="shared" si="24"/>
        <v>0</v>
      </c>
      <c r="AY102" s="33">
        <f t="shared" si="25"/>
        <v>1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customHeight="1">
      <c r="A103" s="2"/>
      <c r="B103" s="107">
        <v>28</v>
      </c>
      <c r="C103" s="31">
        <v>4</v>
      </c>
      <c r="D103" s="106" t="s">
        <v>2</v>
      </c>
      <c r="E103" s="2" t="s">
        <v>67</v>
      </c>
      <c r="F103" s="2"/>
      <c r="G103" s="2"/>
      <c r="H103" s="33"/>
      <c r="I103" s="173">
        <f t="shared" si="0"/>
        <v>523.67658617661232</v>
      </c>
      <c r="J103" s="174">
        <f t="shared" si="1"/>
        <v>13.281636858998134</v>
      </c>
      <c r="K103" s="189">
        <f t="shared" si="2"/>
        <v>690</v>
      </c>
      <c r="L103" s="190">
        <f t="shared" si="3"/>
        <v>255</v>
      </c>
      <c r="M103" s="173">
        <f t="shared" si="4"/>
        <v>4179.4335083867172</v>
      </c>
      <c r="N103" s="174">
        <f t="shared" si="5"/>
        <v>4179.4335083867172</v>
      </c>
      <c r="O103" s="174"/>
      <c r="P103" s="174"/>
      <c r="Q103" s="174"/>
      <c r="R103" s="175"/>
      <c r="S103" s="173">
        <f t="shared" si="6"/>
        <v>3129.4379826463414</v>
      </c>
      <c r="T103" s="174">
        <f t="shared" si="7"/>
        <v>3129.4379826463414</v>
      </c>
      <c r="U103" s="174"/>
      <c r="V103" s="174"/>
      <c r="W103" s="174"/>
      <c r="X103" s="175"/>
      <c r="Y103" s="173">
        <f t="shared" si="8"/>
        <v>6258.8759652926828</v>
      </c>
      <c r="Z103" s="174">
        <f t="shared" si="9"/>
        <v>6258.8759652926828</v>
      </c>
      <c r="AA103" s="174"/>
      <c r="AB103" s="174"/>
      <c r="AC103" s="174"/>
      <c r="AD103" s="175"/>
      <c r="AE103" s="187">
        <f t="shared" si="10"/>
        <v>7.980944</v>
      </c>
      <c r="AF103" s="174"/>
      <c r="AG103" s="174">
        <f t="shared" si="11"/>
        <v>20.2865</v>
      </c>
      <c r="AH103" s="174">
        <f t="shared" si="12"/>
        <v>106</v>
      </c>
      <c r="AI103" s="174">
        <f t="shared" si="13"/>
        <v>265.39179999999999</v>
      </c>
      <c r="AJ103" s="174">
        <f t="shared" si="14"/>
        <v>0.83333333333333337</v>
      </c>
      <c r="AK103" s="174">
        <f t="shared" si="15"/>
        <v>3129.4379826463414</v>
      </c>
      <c r="AL103" s="174">
        <f t="shared" si="16"/>
        <v>3129.4379826463414</v>
      </c>
      <c r="AM103" s="174"/>
      <c r="AN103" s="174"/>
      <c r="AO103" s="176">
        <v>8</v>
      </c>
      <c r="AP103" s="174">
        <v>15</v>
      </c>
      <c r="AQ103" s="175">
        <f t="shared" si="17"/>
        <v>106</v>
      </c>
      <c r="AR103" s="31">
        <f t="shared" si="18"/>
        <v>0</v>
      </c>
      <c r="AS103" s="2">
        <f t="shared" si="19"/>
        <v>0</v>
      </c>
      <c r="AT103" s="33">
        <f t="shared" si="20"/>
        <v>0</v>
      </c>
      <c r="AU103" s="31">
        <f t="shared" si="21"/>
        <v>0</v>
      </c>
      <c r="AV103" s="2">
        <f t="shared" si="22"/>
        <v>1</v>
      </c>
      <c r="AW103" s="33">
        <f t="shared" si="23"/>
        <v>1</v>
      </c>
      <c r="AX103" s="31">
        <f t="shared" si="24"/>
        <v>0</v>
      </c>
      <c r="AY103" s="33">
        <f t="shared" si="25"/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customHeight="1">
      <c r="A104" s="2"/>
      <c r="B104" s="107">
        <v>29</v>
      </c>
      <c r="C104" s="31">
        <v>4</v>
      </c>
      <c r="D104" s="106" t="s">
        <v>2</v>
      </c>
      <c r="E104" s="2" t="s">
        <v>79</v>
      </c>
      <c r="F104" s="2"/>
      <c r="G104" s="2"/>
      <c r="H104" s="33"/>
      <c r="I104" s="173">
        <f t="shared" si="0"/>
        <v>598.69173973988575</v>
      </c>
      <c r="J104" s="174">
        <f t="shared" si="1"/>
        <v>15.184192854146946</v>
      </c>
      <c r="K104" s="189">
        <f t="shared" si="2"/>
        <v>607</v>
      </c>
      <c r="L104" s="190">
        <f t="shared" si="3"/>
        <v>217</v>
      </c>
      <c r="M104" s="173">
        <f t="shared" si="4"/>
        <v>4179.4335083867172</v>
      </c>
      <c r="N104" s="174">
        <f t="shared" si="5"/>
        <v>4179.4335083867172</v>
      </c>
      <c r="O104" s="174"/>
      <c r="P104" s="174"/>
      <c r="Q104" s="174"/>
      <c r="R104" s="175"/>
      <c r="S104" s="173">
        <f t="shared" si="6"/>
        <v>3129.4379826463414</v>
      </c>
      <c r="T104" s="174">
        <f t="shared" si="7"/>
        <v>3129.4379826463414</v>
      </c>
      <c r="U104" s="174"/>
      <c r="V104" s="174"/>
      <c r="W104" s="174"/>
      <c r="X104" s="175"/>
      <c r="Y104" s="173">
        <f t="shared" si="8"/>
        <v>6258.8759652926828</v>
      </c>
      <c r="Z104" s="174">
        <f t="shared" si="9"/>
        <v>6258.8759652926828</v>
      </c>
      <c r="AA104" s="174"/>
      <c r="AB104" s="174"/>
      <c r="AC104" s="174"/>
      <c r="AD104" s="175"/>
      <c r="AE104" s="187">
        <f t="shared" si="10"/>
        <v>6.980944</v>
      </c>
      <c r="AF104" s="174"/>
      <c r="AG104" s="174">
        <f t="shared" si="11"/>
        <v>20.2865</v>
      </c>
      <c r="AH104" s="174">
        <f t="shared" si="12"/>
        <v>106</v>
      </c>
      <c r="AI104" s="174">
        <f t="shared" si="13"/>
        <v>265.39179999999999</v>
      </c>
      <c r="AJ104" s="174">
        <f t="shared" si="14"/>
        <v>0.83333333333333337</v>
      </c>
      <c r="AK104" s="174">
        <f t="shared" si="15"/>
        <v>3129.4379826463414</v>
      </c>
      <c r="AL104" s="174">
        <f t="shared" si="16"/>
        <v>3129.4379826463414</v>
      </c>
      <c r="AM104" s="174"/>
      <c r="AN104" s="174"/>
      <c r="AO104" s="176">
        <v>8</v>
      </c>
      <c r="AP104" s="174">
        <v>15</v>
      </c>
      <c r="AQ104" s="175">
        <f t="shared" si="17"/>
        <v>106</v>
      </c>
      <c r="AR104" s="31">
        <f t="shared" si="18"/>
        <v>0</v>
      </c>
      <c r="AS104" s="2">
        <f t="shared" si="19"/>
        <v>1</v>
      </c>
      <c r="AT104" s="33">
        <f t="shared" si="20"/>
        <v>0</v>
      </c>
      <c r="AU104" s="31">
        <f t="shared" si="21"/>
        <v>0</v>
      </c>
      <c r="AV104" s="2">
        <f t="shared" si="22"/>
        <v>1</v>
      </c>
      <c r="AW104" s="33">
        <f t="shared" si="23"/>
        <v>1</v>
      </c>
      <c r="AX104" s="31">
        <f t="shared" si="24"/>
        <v>0</v>
      </c>
      <c r="AY104" s="33">
        <f t="shared" si="25"/>
        <v>1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customHeight="1">
      <c r="A105" s="2"/>
      <c r="B105" s="107">
        <v>30</v>
      </c>
      <c r="C105" s="31">
        <v>4</v>
      </c>
      <c r="D105" s="106" t="s">
        <v>2</v>
      </c>
      <c r="E105" s="2" t="s">
        <v>87</v>
      </c>
      <c r="F105" s="2"/>
      <c r="G105" s="2"/>
      <c r="H105" s="33"/>
      <c r="I105" s="173">
        <f t="shared" si="0"/>
        <v>620.95518773143726</v>
      </c>
      <c r="J105" s="174">
        <f t="shared" si="1"/>
        <v>13.281636858998134</v>
      </c>
      <c r="K105" s="189">
        <f t="shared" si="2"/>
        <v>584</v>
      </c>
      <c r="L105" s="190">
        <f t="shared" si="3"/>
        <v>208</v>
      </c>
      <c r="M105" s="173">
        <f t="shared" si="4"/>
        <v>4955.8085797940876</v>
      </c>
      <c r="N105" s="174">
        <f t="shared" si="5"/>
        <v>4955.8085797940876</v>
      </c>
      <c r="O105" s="174"/>
      <c r="P105" s="174"/>
      <c r="Q105" s="174"/>
      <c r="R105" s="175"/>
      <c r="S105" s="173">
        <f t="shared" si="6"/>
        <v>3129.4379826463414</v>
      </c>
      <c r="T105" s="174">
        <f t="shared" si="7"/>
        <v>3129.4379826463414</v>
      </c>
      <c r="U105" s="174"/>
      <c r="V105" s="174"/>
      <c r="W105" s="174"/>
      <c r="X105" s="175"/>
      <c r="Y105" s="173">
        <f t="shared" si="8"/>
        <v>6258.8759652926828</v>
      </c>
      <c r="Z105" s="174">
        <f t="shared" si="9"/>
        <v>6258.8759652926828</v>
      </c>
      <c r="AA105" s="174"/>
      <c r="AB105" s="174"/>
      <c r="AC105" s="174"/>
      <c r="AD105" s="175"/>
      <c r="AE105" s="187">
        <f t="shared" si="10"/>
        <v>7.980944</v>
      </c>
      <c r="AF105" s="174"/>
      <c r="AG105" s="174">
        <f t="shared" si="11"/>
        <v>35.286500000000004</v>
      </c>
      <c r="AH105" s="174">
        <f t="shared" si="12"/>
        <v>106</v>
      </c>
      <c r="AI105" s="174">
        <f t="shared" si="13"/>
        <v>265.39179999999999</v>
      </c>
      <c r="AJ105" s="174">
        <f t="shared" si="14"/>
        <v>0.83333333333333337</v>
      </c>
      <c r="AK105" s="174">
        <f t="shared" si="15"/>
        <v>3129.4379826463414</v>
      </c>
      <c r="AL105" s="174">
        <f t="shared" si="16"/>
        <v>3129.4379826463414</v>
      </c>
      <c r="AM105" s="174"/>
      <c r="AN105" s="174"/>
      <c r="AO105" s="176">
        <v>8</v>
      </c>
      <c r="AP105" s="174">
        <v>15</v>
      </c>
      <c r="AQ105" s="175">
        <f t="shared" si="17"/>
        <v>106</v>
      </c>
      <c r="AR105" s="31">
        <f t="shared" si="18"/>
        <v>0</v>
      </c>
      <c r="AS105" s="2">
        <f t="shared" si="19"/>
        <v>0</v>
      </c>
      <c r="AT105" s="33">
        <f t="shared" si="20"/>
        <v>15</v>
      </c>
      <c r="AU105" s="31">
        <f t="shared" si="21"/>
        <v>0</v>
      </c>
      <c r="AV105" s="2">
        <f t="shared" si="22"/>
        <v>1</v>
      </c>
      <c r="AW105" s="33">
        <f t="shared" si="23"/>
        <v>1</v>
      </c>
      <c r="AX105" s="31">
        <f t="shared" si="24"/>
        <v>0</v>
      </c>
      <c r="AY105" s="33">
        <f t="shared" si="25"/>
        <v>1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customHeight="1">
      <c r="A106" s="2"/>
      <c r="B106" s="107">
        <v>31</v>
      </c>
      <c r="C106" s="31">
        <v>1</v>
      </c>
      <c r="D106" s="106" t="s">
        <v>2</v>
      </c>
      <c r="E106" s="2" t="s">
        <v>67</v>
      </c>
      <c r="F106" s="2"/>
      <c r="G106" s="2"/>
      <c r="H106" s="33"/>
      <c r="I106" s="173">
        <f t="shared" si="0"/>
        <v>432.75113180980816</v>
      </c>
      <c r="J106" s="174">
        <f t="shared" si="1"/>
        <v>6.6408184294990669</v>
      </c>
      <c r="K106" s="189">
        <f t="shared" si="2"/>
        <v>780</v>
      </c>
      <c r="L106" s="190">
        <f t="shared" si="3"/>
        <v>294</v>
      </c>
      <c r="M106" s="173">
        <f t="shared" si="4"/>
        <v>3453.7625489106977</v>
      </c>
      <c r="N106" s="174">
        <f t="shared" si="5"/>
        <v>3453.7625489106977</v>
      </c>
      <c r="O106" s="174"/>
      <c r="P106" s="174"/>
      <c r="Q106" s="174"/>
      <c r="R106" s="175"/>
      <c r="S106" s="173">
        <f t="shared" si="6"/>
        <v>2586.0767211426828</v>
      </c>
      <c r="T106" s="174">
        <f t="shared" si="7"/>
        <v>2586.0767211426828</v>
      </c>
      <c r="U106" s="174"/>
      <c r="V106" s="174"/>
      <c r="W106" s="174"/>
      <c r="X106" s="175"/>
      <c r="Y106" s="173">
        <f t="shared" si="8"/>
        <v>5172.1534422853656</v>
      </c>
      <c r="Z106" s="174">
        <f t="shared" si="9"/>
        <v>5172.1534422853656</v>
      </c>
      <c r="AA106" s="174"/>
      <c r="AB106" s="174"/>
      <c r="AC106" s="174"/>
      <c r="AD106" s="175"/>
      <c r="AE106" s="187">
        <f t="shared" si="10"/>
        <v>7.980944</v>
      </c>
      <c r="AF106" s="174"/>
      <c r="AG106" s="174">
        <f t="shared" si="11"/>
        <v>20.2865</v>
      </c>
      <c r="AH106" s="174">
        <f t="shared" si="12"/>
        <v>53</v>
      </c>
      <c r="AI106" s="174">
        <f t="shared" si="13"/>
        <v>265.39179999999999</v>
      </c>
      <c r="AJ106" s="174">
        <f t="shared" si="14"/>
        <v>0.83333333333333337</v>
      </c>
      <c r="AK106" s="174">
        <f t="shared" si="15"/>
        <v>2586.0767211426828</v>
      </c>
      <c r="AL106" s="174">
        <f t="shared" si="16"/>
        <v>2586.0767211426828</v>
      </c>
      <c r="AM106" s="174"/>
      <c r="AN106" s="174"/>
      <c r="AO106" s="176">
        <v>8</v>
      </c>
      <c r="AP106" s="174">
        <v>15</v>
      </c>
      <c r="AQ106" s="175">
        <f t="shared" si="17"/>
        <v>53</v>
      </c>
      <c r="AR106" s="31">
        <f t="shared" si="18"/>
        <v>0</v>
      </c>
      <c r="AS106" s="2">
        <f t="shared" si="19"/>
        <v>0</v>
      </c>
      <c r="AT106" s="33">
        <f t="shared" si="20"/>
        <v>0</v>
      </c>
      <c r="AU106" s="31">
        <f t="shared" si="21"/>
        <v>0</v>
      </c>
      <c r="AV106" s="2">
        <f t="shared" si="22"/>
        <v>1</v>
      </c>
      <c r="AW106" s="33">
        <f t="shared" si="23"/>
        <v>1</v>
      </c>
      <c r="AX106" s="31">
        <f t="shared" si="24"/>
        <v>0</v>
      </c>
      <c r="AY106" s="33">
        <f t="shared" si="25"/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customHeight="1">
      <c r="A107" s="2"/>
      <c r="B107" s="107">
        <v>32</v>
      </c>
      <c r="C107" s="31">
        <v>10</v>
      </c>
      <c r="D107" s="106" t="s">
        <v>3</v>
      </c>
      <c r="E107" s="2" t="s">
        <v>138</v>
      </c>
      <c r="F107" s="2"/>
      <c r="G107" s="2"/>
      <c r="H107" s="33"/>
      <c r="I107" s="173">
        <f t="shared" si="0"/>
        <v>849.03437667719356</v>
      </c>
      <c r="J107" s="174">
        <f t="shared" si="1"/>
        <v>39.260184425969328</v>
      </c>
      <c r="K107" s="189">
        <f t="shared" si="2"/>
        <v>335</v>
      </c>
      <c r="L107" s="190">
        <f t="shared" si="3"/>
        <v>103</v>
      </c>
      <c r="M107" s="173">
        <f t="shared" si="4"/>
        <v>5082.071860751691</v>
      </c>
      <c r="N107" s="174">
        <f t="shared" si="5"/>
        <v>5082.071860751691</v>
      </c>
      <c r="O107" s="174"/>
      <c r="P107" s="174"/>
      <c r="Q107" s="174"/>
      <c r="R107" s="175">
        <f t="shared" ref="R107:R117" si="26">X107*(1+(AG107/100)*(AI107/100-1))</f>
        <v>0</v>
      </c>
      <c r="S107" s="173">
        <f t="shared" si="6"/>
        <v>3805.307269432682</v>
      </c>
      <c r="T107" s="174">
        <f t="shared" ref="T107:T117" si="27">AL107*AU107*AV107*AW107*AX107</f>
        <v>3805.307269432682</v>
      </c>
      <c r="U107" s="174"/>
      <c r="V107" s="174"/>
      <c r="W107" s="174"/>
      <c r="X107" s="175">
        <f t="shared" ref="X107:X117" si="28">AL107*AU107*AV107*IF(AW107=1,1,0.25)*AX107*AY107</f>
        <v>0</v>
      </c>
      <c r="Y107" s="173">
        <f t="shared" si="8"/>
        <v>7610.614538865364</v>
      </c>
      <c r="Z107" s="174">
        <f t="shared" si="9"/>
        <v>7610.614538865364</v>
      </c>
      <c r="AA107" s="174"/>
      <c r="AB107" s="174"/>
      <c r="AC107" s="174"/>
      <c r="AD107" s="175">
        <f t="shared" ref="AD107:AD117" si="29">X107*$D$58/100</f>
        <v>0</v>
      </c>
      <c r="AE107" s="173">
        <f t="shared" ref="AE107:AE117" si="30">IF(AV107=1,AO107*(1-$D$17/100),AO107*(1-$D$17/100)+6)</f>
        <v>5.9857079999999998</v>
      </c>
      <c r="AF107" s="174">
        <f t="shared" ref="AF107:AF170" si="31">AP107</f>
        <v>36</v>
      </c>
      <c r="AG107" s="174">
        <f t="shared" ref="AG107:AG138" si="32">IF($D$57&gt;100,100,$D$57)</f>
        <v>20.2865</v>
      </c>
      <c r="AH107" s="174">
        <f t="shared" si="12"/>
        <v>235</v>
      </c>
      <c r="AI107" s="174">
        <f t="shared" si="13"/>
        <v>265.39179999999999</v>
      </c>
      <c r="AJ107" s="174">
        <f t="shared" ref="AJ107:AJ117" si="33">10/13</f>
        <v>0.76923076923076927</v>
      </c>
      <c r="AK107" s="174">
        <f t="shared" si="15"/>
        <v>2114.0595941292681</v>
      </c>
      <c r="AL107" s="174">
        <f t="shared" ref="AL107:AL117" si="34">(VLOOKUP(C107,$B$36:$AG$39,3,FALSE)+VLOOKUP(C107,$B$40:$AG$43,3,FALSE)*$D$54)*$D$59/100</f>
        <v>2114.0595941292681</v>
      </c>
      <c r="AM107" s="174"/>
      <c r="AN107" s="174"/>
      <c r="AO107" s="176">
        <v>6</v>
      </c>
      <c r="AP107" s="174">
        <v>36</v>
      </c>
      <c r="AQ107" s="175">
        <f t="shared" ref="AQ107:AQ117" si="35">VLOOKUP(C107,$B$45:$AA$48,3,FALSE)</f>
        <v>235</v>
      </c>
      <c r="AR107" s="31">
        <f t="shared" ref="AR107:AR117" si="36">IF(LEFT(E107,1)*1=1,$S$53,$R$53)</f>
        <v>0</v>
      </c>
      <c r="AS107" s="2">
        <f t="shared" ref="AS107:AS117" si="37">IF(LEFT(E107,1)*1=2,$U$53,$T$53)</f>
        <v>0</v>
      </c>
      <c r="AT107" s="33">
        <f t="shared" ref="AT107:AT117" si="38">IF(LEFT(E107,1)*1=3,$W$53,$V$53)</f>
        <v>0</v>
      </c>
      <c r="AU107" s="31">
        <f t="shared" ref="AU107:AU117" si="39">IF(MID(E107,3,1)*1=1,$Y$53,$X$53)</f>
        <v>1.5</v>
      </c>
      <c r="AV107" s="2">
        <f t="shared" ref="AV107:AV117" si="40">IF(MID(E107,3,1)*1=2,$AA$53,$Z$53)</f>
        <v>1</v>
      </c>
      <c r="AW107" s="33">
        <f t="shared" ref="AW107:AW117" si="41">IF(MID(E107,3,1)*1=3,$AC$53,$AB$53)</f>
        <v>1</v>
      </c>
      <c r="AX107" s="31">
        <f t="shared" ref="AX107:AX117" si="42">IF(MID(E107,5,1)*1=1,$AE$53,$AD$53)</f>
        <v>1.2</v>
      </c>
      <c r="AY107" s="33">
        <f t="shared" ref="AY107:AY117" si="43">IF(MID(E107,5,1)*1=2,$AG$53,$AF$53)</f>
        <v>0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customHeight="1">
      <c r="A108" s="2"/>
      <c r="B108" s="107">
        <v>33</v>
      </c>
      <c r="C108" s="31">
        <v>10</v>
      </c>
      <c r="D108" s="106" t="s">
        <v>3</v>
      </c>
      <c r="E108" s="2" t="s">
        <v>140</v>
      </c>
      <c r="F108" s="2"/>
      <c r="G108" s="2"/>
      <c r="H108" s="33"/>
      <c r="I108" s="173">
        <f t="shared" si="0"/>
        <v>141.33699515989355</v>
      </c>
      <c r="J108" s="174">
        <f t="shared" si="1"/>
        <v>19.606684895043333</v>
      </c>
      <c r="K108" s="189">
        <f t="shared" si="2"/>
        <v>899</v>
      </c>
      <c r="L108" s="190">
        <f t="shared" si="3"/>
        <v>372</v>
      </c>
      <c r="M108" s="173">
        <f t="shared" ref="M108:M139" si="44">SUM(N108:R108)</f>
        <v>1694.0239535838973</v>
      </c>
      <c r="N108" s="174">
        <f t="shared" si="5"/>
        <v>1694.0239535838973</v>
      </c>
      <c r="O108" s="174"/>
      <c r="P108" s="174"/>
      <c r="Q108" s="174"/>
      <c r="R108" s="175">
        <f t="shared" si="26"/>
        <v>0</v>
      </c>
      <c r="S108" s="173">
        <f t="shared" si="6"/>
        <v>1268.4357564775607</v>
      </c>
      <c r="T108" s="174">
        <f t="shared" si="27"/>
        <v>1268.4357564775607</v>
      </c>
      <c r="U108" s="174"/>
      <c r="V108" s="174"/>
      <c r="W108" s="174"/>
      <c r="X108" s="175">
        <f t="shared" si="28"/>
        <v>0</v>
      </c>
      <c r="Y108" s="173">
        <f t="shared" si="8"/>
        <v>2536.8715129551215</v>
      </c>
      <c r="Z108" s="174">
        <f t="shared" ref="Z108:Z139" si="45">T108*$D$58/100</f>
        <v>2536.8715129551215</v>
      </c>
      <c r="AA108" s="174"/>
      <c r="AB108" s="174"/>
      <c r="AC108" s="174"/>
      <c r="AD108" s="175">
        <f t="shared" si="29"/>
        <v>0</v>
      </c>
      <c r="AE108" s="173">
        <f t="shared" si="30"/>
        <v>11.985707999999999</v>
      </c>
      <c r="AF108" s="174">
        <f t="shared" si="31"/>
        <v>36</v>
      </c>
      <c r="AG108" s="174">
        <f t="shared" si="32"/>
        <v>20.2865</v>
      </c>
      <c r="AH108" s="174">
        <f t="shared" ref="AH108:AH139" si="46">AQ108</f>
        <v>235</v>
      </c>
      <c r="AI108" s="174">
        <f t="shared" si="13"/>
        <v>265.39179999999999</v>
      </c>
      <c r="AJ108" s="174">
        <f t="shared" si="33"/>
        <v>0.76923076923076927</v>
      </c>
      <c r="AK108" s="174">
        <f t="shared" si="15"/>
        <v>2114.0595941292681</v>
      </c>
      <c r="AL108" s="174">
        <f t="shared" si="34"/>
        <v>2114.0595941292681</v>
      </c>
      <c r="AM108" s="174"/>
      <c r="AN108" s="174"/>
      <c r="AO108" s="176">
        <v>6</v>
      </c>
      <c r="AP108" s="174">
        <v>36</v>
      </c>
      <c r="AQ108" s="175">
        <f t="shared" si="35"/>
        <v>235</v>
      </c>
      <c r="AR108" s="31">
        <f t="shared" si="36"/>
        <v>0</v>
      </c>
      <c r="AS108" s="2">
        <f t="shared" si="37"/>
        <v>0</v>
      </c>
      <c r="AT108" s="33">
        <f t="shared" si="38"/>
        <v>0</v>
      </c>
      <c r="AU108" s="31">
        <f t="shared" si="39"/>
        <v>1</v>
      </c>
      <c r="AV108" s="2">
        <f t="shared" si="40"/>
        <v>0.5</v>
      </c>
      <c r="AW108" s="33">
        <f t="shared" si="41"/>
        <v>1</v>
      </c>
      <c r="AX108" s="31">
        <f t="shared" si="42"/>
        <v>1.2</v>
      </c>
      <c r="AY108" s="33">
        <f t="shared" si="43"/>
        <v>0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customHeight="1">
      <c r="A109" s="2"/>
      <c r="B109" s="107">
        <v>34</v>
      </c>
      <c r="C109" s="31">
        <v>10</v>
      </c>
      <c r="D109" s="106" t="s">
        <v>3</v>
      </c>
      <c r="E109" s="2" t="s">
        <v>141</v>
      </c>
      <c r="F109" s="2"/>
      <c r="G109" s="2" t="s">
        <v>137</v>
      </c>
      <c r="H109" s="33"/>
      <c r="I109" s="173">
        <f t="shared" si="0"/>
        <v>35.376432361549739</v>
      </c>
      <c r="J109" s="174">
        <f t="shared" si="1"/>
        <v>39.260184425969328</v>
      </c>
      <c r="K109" s="189">
        <f t="shared" si="2"/>
        <v>901</v>
      </c>
      <c r="L109" s="190">
        <f t="shared" si="3"/>
        <v>374</v>
      </c>
      <c r="M109" s="173">
        <f t="shared" si="44"/>
        <v>211.75299419798716</v>
      </c>
      <c r="N109" s="174">
        <f t="shared" si="5"/>
        <v>211.75299419798716</v>
      </c>
      <c r="O109" s="174"/>
      <c r="P109" s="174"/>
      <c r="Q109" s="174"/>
      <c r="R109" s="175">
        <f t="shared" si="26"/>
        <v>0</v>
      </c>
      <c r="S109" s="173">
        <f t="shared" si="6"/>
        <v>158.55446955969509</v>
      </c>
      <c r="T109" s="174">
        <f t="shared" si="27"/>
        <v>158.55446955969509</v>
      </c>
      <c r="U109" s="174"/>
      <c r="V109" s="174"/>
      <c r="W109" s="174"/>
      <c r="X109" s="175">
        <f t="shared" si="28"/>
        <v>0</v>
      </c>
      <c r="Y109" s="173">
        <f t="shared" si="8"/>
        <v>317.10893911939019</v>
      </c>
      <c r="Z109" s="174">
        <f t="shared" si="45"/>
        <v>317.10893911939019</v>
      </c>
      <c r="AA109" s="174"/>
      <c r="AB109" s="174"/>
      <c r="AC109" s="174"/>
      <c r="AD109" s="175">
        <f t="shared" si="29"/>
        <v>0</v>
      </c>
      <c r="AE109" s="173">
        <f t="shared" si="30"/>
        <v>5.9857079999999998</v>
      </c>
      <c r="AF109" s="174">
        <f t="shared" si="31"/>
        <v>36</v>
      </c>
      <c r="AG109" s="174">
        <f t="shared" si="32"/>
        <v>20.2865</v>
      </c>
      <c r="AH109" s="174">
        <f t="shared" si="46"/>
        <v>235</v>
      </c>
      <c r="AI109" s="174">
        <f t="shared" si="13"/>
        <v>265.39179999999999</v>
      </c>
      <c r="AJ109" s="174">
        <f t="shared" si="33"/>
        <v>0.76923076923076927</v>
      </c>
      <c r="AK109" s="174">
        <f t="shared" si="15"/>
        <v>2114.0595941292681</v>
      </c>
      <c r="AL109" s="174">
        <f t="shared" si="34"/>
        <v>2114.0595941292681</v>
      </c>
      <c r="AM109" s="174"/>
      <c r="AN109" s="174"/>
      <c r="AO109" s="176">
        <v>6</v>
      </c>
      <c r="AP109" s="174">
        <v>36</v>
      </c>
      <c r="AQ109" s="175">
        <f t="shared" si="35"/>
        <v>235</v>
      </c>
      <c r="AR109" s="31">
        <f t="shared" si="36"/>
        <v>0</v>
      </c>
      <c r="AS109" s="2">
        <f t="shared" si="37"/>
        <v>0</v>
      </c>
      <c r="AT109" s="33">
        <f t="shared" si="38"/>
        <v>0</v>
      </c>
      <c r="AU109" s="31">
        <f t="shared" si="39"/>
        <v>1</v>
      </c>
      <c r="AV109" s="2">
        <f t="shared" si="40"/>
        <v>1</v>
      </c>
      <c r="AW109" s="33">
        <f t="shared" si="41"/>
        <v>6.25E-2</v>
      </c>
      <c r="AX109" s="31">
        <f t="shared" si="42"/>
        <v>1.2</v>
      </c>
      <c r="AY109" s="33">
        <f t="shared" si="43"/>
        <v>0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customHeight="1">
      <c r="A110" s="2"/>
      <c r="B110" s="107">
        <v>35</v>
      </c>
      <c r="C110" s="31">
        <v>10</v>
      </c>
      <c r="D110" s="106" t="s">
        <v>3</v>
      </c>
      <c r="E110" s="2" t="s">
        <v>139</v>
      </c>
      <c r="F110" s="2"/>
      <c r="G110" s="2"/>
      <c r="H110" s="33"/>
      <c r="I110" s="173">
        <f t="shared" si="0"/>
        <v>1415.0572944619896</v>
      </c>
      <c r="J110" s="174">
        <f t="shared" si="1"/>
        <v>39.260184425969328</v>
      </c>
      <c r="K110" s="189">
        <f t="shared" si="2"/>
        <v>82</v>
      </c>
      <c r="L110" s="190">
        <f t="shared" si="3"/>
        <v>8</v>
      </c>
      <c r="M110" s="173">
        <f t="shared" si="44"/>
        <v>8470.1197679194865</v>
      </c>
      <c r="N110" s="174">
        <f t="shared" si="5"/>
        <v>4235.0598839597433</v>
      </c>
      <c r="O110" s="174"/>
      <c r="P110" s="174"/>
      <c r="Q110" s="174"/>
      <c r="R110" s="175">
        <f t="shared" si="26"/>
        <v>4235.0598839597433</v>
      </c>
      <c r="S110" s="173">
        <f t="shared" si="6"/>
        <v>6342.1787823878039</v>
      </c>
      <c r="T110" s="174">
        <f t="shared" si="27"/>
        <v>3171.089391193902</v>
      </c>
      <c r="U110" s="174"/>
      <c r="V110" s="174"/>
      <c r="W110" s="174"/>
      <c r="X110" s="175">
        <f t="shared" si="28"/>
        <v>3171.089391193902</v>
      </c>
      <c r="Y110" s="173">
        <f t="shared" si="8"/>
        <v>12684.357564775608</v>
      </c>
      <c r="Z110" s="174">
        <f t="shared" si="45"/>
        <v>6342.1787823878039</v>
      </c>
      <c r="AA110" s="174"/>
      <c r="AB110" s="174"/>
      <c r="AC110" s="174"/>
      <c r="AD110" s="175">
        <f t="shared" si="29"/>
        <v>6342.1787823878039</v>
      </c>
      <c r="AE110" s="173">
        <f t="shared" si="30"/>
        <v>5.9857079999999998</v>
      </c>
      <c r="AF110" s="174">
        <f t="shared" si="31"/>
        <v>36</v>
      </c>
      <c r="AG110" s="174">
        <f t="shared" si="32"/>
        <v>20.2865</v>
      </c>
      <c r="AH110" s="174">
        <f t="shared" si="46"/>
        <v>235</v>
      </c>
      <c r="AI110" s="174">
        <f t="shared" si="13"/>
        <v>265.39179999999999</v>
      </c>
      <c r="AJ110" s="174">
        <f t="shared" si="33"/>
        <v>0.76923076923076927</v>
      </c>
      <c r="AK110" s="174">
        <f t="shared" si="15"/>
        <v>2114.0595941292681</v>
      </c>
      <c r="AL110" s="174">
        <f t="shared" si="34"/>
        <v>2114.0595941292681</v>
      </c>
      <c r="AM110" s="174"/>
      <c r="AN110" s="174"/>
      <c r="AO110" s="176">
        <v>6</v>
      </c>
      <c r="AP110" s="174">
        <v>36</v>
      </c>
      <c r="AQ110" s="175">
        <f t="shared" si="35"/>
        <v>235</v>
      </c>
      <c r="AR110" s="31">
        <f t="shared" si="36"/>
        <v>0</v>
      </c>
      <c r="AS110" s="2">
        <f t="shared" si="37"/>
        <v>0</v>
      </c>
      <c r="AT110" s="33">
        <f t="shared" si="38"/>
        <v>0</v>
      </c>
      <c r="AU110" s="31">
        <f t="shared" si="39"/>
        <v>1.5</v>
      </c>
      <c r="AV110" s="2">
        <f t="shared" si="40"/>
        <v>1</v>
      </c>
      <c r="AW110" s="33">
        <f t="shared" si="41"/>
        <v>1</v>
      </c>
      <c r="AX110" s="31">
        <f t="shared" si="42"/>
        <v>1</v>
      </c>
      <c r="AY110" s="33">
        <f t="shared" si="43"/>
        <v>1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customHeight="1">
      <c r="A111" s="2"/>
      <c r="B111" s="107">
        <v>36</v>
      </c>
      <c r="C111" s="31">
        <v>10</v>
      </c>
      <c r="D111" s="106" t="s">
        <v>3</v>
      </c>
      <c r="E111" s="2" t="s">
        <v>95</v>
      </c>
      <c r="F111" s="2"/>
      <c r="G111" s="2"/>
      <c r="H111" s="33"/>
      <c r="I111" s="173">
        <f t="shared" si="0"/>
        <v>235.56165859982261</v>
      </c>
      <c r="J111" s="174">
        <f t="shared" si="1"/>
        <v>19.606684895043333</v>
      </c>
      <c r="K111" s="189">
        <f t="shared" si="2"/>
        <v>888</v>
      </c>
      <c r="L111" s="190">
        <f t="shared" si="3"/>
        <v>361</v>
      </c>
      <c r="M111" s="173">
        <f t="shared" si="44"/>
        <v>2823.3732559731625</v>
      </c>
      <c r="N111" s="174">
        <f t="shared" si="5"/>
        <v>1411.6866279865812</v>
      </c>
      <c r="O111" s="174"/>
      <c r="P111" s="174"/>
      <c r="Q111" s="174"/>
      <c r="R111" s="175">
        <f t="shared" si="26"/>
        <v>1411.6866279865812</v>
      </c>
      <c r="S111" s="173">
        <f t="shared" si="6"/>
        <v>2114.0595941292681</v>
      </c>
      <c r="T111" s="174">
        <f t="shared" si="27"/>
        <v>1057.0297970646341</v>
      </c>
      <c r="U111" s="174"/>
      <c r="V111" s="174"/>
      <c r="W111" s="174"/>
      <c r="X111" s="175">
        <f t="shared" si="28"/>
        <v>1057.0297970646341</v>
      </c>
      <c r="Y111" s="173">
        <f t="shared" si="8"/>
        <v>4228.1191882585363</v>
      </c>
      <c r="Z111" s="174">
        <f t="shared" si="45"/>
        <v>2114.0595941292681</v>
      </c>
      <c r="AA111" s="174"/>
      <c r="AB111" s="174"/>
      <c r="AC111" s="174"/>
      <c r="AD111" s="175">
        <f t="shared" si="29"/>
        <v>2114.0595941292681</v>
      </c>
      <c r="AE111" s="173">
        <f t="shared" si="30"/>
        <v>11.985707999999999</v>
      </c>
      <c r="AF111" s="174">
        <f t="shared" si="31"/>
        <v>36</v>
      </c>
      <c r="AG111" s="174">
        <f t="shared" si="32"/>
        <v>20.2865</v>
      </c>
      <c r="AH111" s="174">
        <f t="shared" si="46"/>
        <v>235</v>
      </c>
      <c r="AI111" s="174">
        <f t="shared" si="13"/>
        <v>265.39179999999999</v>
      </c>
      <c r="AJ111" s="174">
        <f t="shared" si="33"/>
        <v>0.76923076923076927</v>
      </c>
      <c r="AK111" s="174">
        <f t="shared" si="15"/>
        <v>2114.0595941292681</v>
      </c>
      <c r="AL111" s="174">
        <f t="shared" si="34"/>
        <v>2114.0595941292681</v>
      </c>
      <c r="AM111" s="174"/>
      <c r="AN111" s="174"/>
      <c r="AO111" s="176">
        <v>6</v>
      </c>
      <c r="AP111" s="174">
        <v>36</v>
      </c>
      <c r="AQ111" s="175">
        <f t="shared" si="35"/>
        <v>235</v>
      </c>
      <c r="AR111" s="31">
        <f t="shared" si="36"/>
        <v>0</v>
      </c>
      <c r="AS111" s="2">
        <f t="shared" si="37"/>
        <v>0</v>
      </c>
      <c r="AT111" s="33">
        <f t="shared" si="38"/>
        <v>0</v>
      </c>
      <c r="AU111" s="31">
        <f t="shared" si="39"/>
        <v>1</v>
      </c>
      <c r="AV111" s="2">
        <f t="shared" si="40"/>
        <v>0.5</v>
      </c>
      <c r="AW111" s="33">
        <f t="shared" si="41"/>
        <v>1</v>
      </c>
      <c r="AX111" s="31">
        <f t="shared" si="42"/>
        <v>1</v>
      </c>
      <c r="AY111" s="33">
        <f t="shared" si="43"/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customHeight="1">
      <c r="A112" s="2"/>
      <c r="B112" s="107">
        <v>37</v>
      </c>
      <c r="C112" s="31">
        <v>10</v>
      </c>
      <c r="D112" s="106" t="s">
        <v>3</v>
      </c>
      <c r="E112" s="2" t="s">
        <v>98</v>
      </c>
      <c r="F112" s="2"/>
      <c r="G112" s="2" t="s">
        <v>137</v>
      </c>
      <c r="H112" s="33"/>
      <c r="I112" s="173">
        <f t="shared" si="0"/>
        <v>147.40180150645725</v>
      </c>
      <c r="J112" s="174">
        <f t="shared" si="1"/>
        <v>39.260184425969328</v>
      </c>
      <c r="K112" s="189">
        <f t="shared" si="2"/>
        <v>897</v>
      </c>
      <c r="L112" s="190">
        <f t="shared" si="3"/>
        <v>370</v>
      </c>
      <c r="M112" s="173">
        <f t="shared" si="44"/>
        <v>882.30414249161322</v>
      </c>
      <c r="N112" s="174">
        <f t="shared" si="5"/>
        <v>176.46082849832266</v>
      </c>
      <c r="O112" s="174"/>
      <c r="P112" s="174"/>
      <c r="Q112" s="174"/>
      <c r="R112" s="175">
        <f t="shared" si="26"/>
        <v>705.84331399329062</v>
      </c>
      <c r="S112" s="173">
        <f t="shared" si="6"/>
        <v>660.64362316539632</v>
      </c>
      <c r="T112" s="174">
        <f t="shared" si="27"/>
        <v>132.12872463307926</v>
      </c>
      <c r="U112" s="174"/>
      <c r="V112" s="174"/>
      <c r="W112" s="174"/>
      <c r="X112" s="175">
        <f t="shared" si="28"/>
        <v>528.51489853231703</v>
      </c>
      <c r="Y112" s="173">
        <f t="shared" si="8"/>
        <v>1321.2872463307926</v>
      </c>
      <c r="Z112" s="174">
        <f t="shared" si="45"/>
        <v>264.25744926615852</v>
      </c>
      <c r="AA112" s="174"/>
      <c r="AB112" s="174"/>
      <c r="AC112" s="174"/>
      <c r="AD112" s="175">
        <f t="shared" si="29"/>
        <v>1057.0297970646341</v>
      </c>
      <c r="AE112" s="173">
        <f t="shared" si="30"/>
        <v>5.9857079999999998</v>
      </c>
      <c r="AF112" s="174">
        <f t="shared" si="31"/>
        <v>36</v>
      </c>
      <c r="AG112" s="174">
        <f t="shared" si="32"/>
        <v>20.2865</v>
      </c>
      <c r="AH112" s="174">
        <f t="shared" si="46"/>
        <v>235</v>
      </c>
      <c r="AI112" s="174">
        <f t="shared" si="13"/>
        <v>265.39179999999999</v>
      </c>
      <c r="AJ112" s="174">
        <f t="shared" si="33"/>
        <v>0.76923076923076927</v>
      </c>
      <c r="AK112" s="174">
        <f t="shared" si="15"/>
        <v>2114.0595941292681</v>
      </c>
      <c r="AL112" s="174">
        <f t="shared" si="34"/>
        <v>2114.0595941292681</v>
      </c>
      <c r="AM112" s="174"/>
      <c r="AN112" s="174"/>
      <c r="AO112" s="176">
        <v>6</v>
      </c>
      <c r="AP112" s="174">
        <v>36</v>
      </c>
      <c r="AQ112" s="175">
        <f t="shared" si="35"/>
        <v>235</v>
      </c>
      <c r="AR112" s="31">
        <f t="shared" si="36"/>
        <v>0</v>
      </c>
      <c r="AS112" s="2">
        <f t="shared" si="37"/>
        <v>0</v>
      </c>
      <c r="AT112" s="33">
        <f t="shared" si="38"/>
        <v>0</v>
      </c>
      <c r="AU112" s="31">
        <f t="shared" si="39"/>
        <v>1</v>
      </c>
      <c r="AV112" s="2">
        <f t="shared" si="40"/>
        <v>1</v>
      </c>
      <c r="AW112" s="33">
        <f t="shared" si="41"/>
        <v>6.25E-2</v>
      </c>
      <c r="AX112" s="31">
        <f t="shared" si="42"/>
        <v>1</v>
      </c>
      <c r="AY112" s="33">
        <f t="shared" si="43"/>
        <v>1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customHeight="1">
      <c r="A113" s="2"/>
      <c r="B113" s="107">
        <v>38</v>
      </c>
      <c r="C113" s="31">
        <v>7</v>
      </c>
      <c r="D113" s="106" t="s">
        <v>3</v>
      </c>
      <c r="E113" s="2" t="s">
        <v>136</v>
      </c>
      <c r="F113" s="2"/>
      <c r="G113" s="2"/>
      <c r="H113" s="33"/>
      <c r="I113" s="173">
        <f t="shared" si="0"/>
        <v>678.23248398013709</v>
      </c>
      <c r="J113" s="174">
        <f t="shared" si="1"/>
        <v>27.23153217631064</v>
      </c>
      <c r="K113" s="189">
        <f t="shared" si="2"/>
        <v>520</v>
      </c>
      <c r="L113" s="190">
        <f t="shared" si="3"/>
        <v>182</v>
      </c>
      <c r="M113" s="173">
        <f t="shared" si="44"/>
        <v>4059.7016052197782</v>
      </c>
      <c r="N113" s="174">
        <f t="shared" si="5"/>
        <v>4059.7016052197782</v>
      </c>
      <c r="O113" s="174"/>
      <c r="P113" s="174"/>
      <c r="Q113" s="174"/>
      <c r="R113" s="175">
        <f t="shared" si="26"/>
        <v>0</v>
      </c>
      <c r="S113" s="173">
        <f t="shared" si="6"/>
        <v>3039.786223681097</v>
      </c>
      <c r="T113" s="174">
        <f t="shared" si="27"/>
        <v>3039.786223681097</v>
      </c>
      <c r="U113" s="174"/>
      <c r="V113" s="174"/>
      <c r="W113" s="174"/>
      <c r="X113" s="175">
        <f t="shared" si="28"/>
        <v>0</v>
      </c>
      <c r="Y113" s="173">
        <f t="shared" si="8"/>
        <v>6079.572447362194</v>
      </c>
      <c r="Z113" s="174">
        <f t="shared" si="45"/>
        <v>6079.572447362194</v>
      </c>
      <c r="AA113" s="174"/>
      <c r="AB113" s="174"/>
      <c r="AC113" s="174"/>
      <c r="AD113" s="175">
        <f t="shared" si="29"/>
        <v>0</v>
      </c>
      <c r="AE113" s="173">
        <f t="shared" si="30"/>
        <v>5.9857079999999998</v>
      </c>
      <c r="AF113" s="174">
        <f t="shared" si="31"/>
        <v>36</v>
      </c>
      <c r="AG113" s="174">
        <f t="shared" si="32"/>
        <v>20.2865</v>
      </c>
      <c r="AH113" s="174">
        <f t="shared" si="46"/>
        <v>163</v>
      </c>
      <c r="AI113" s="174">
        <f t="shared" si="13"/>
        <v>265.39179999999999</v>
      </c>
      <c r="AJ113" s="174">
        <f t="shared" si="33"/>
        <v>0.76923076923076927</v>
      </c>
      <c r="AK113" s="174">
        <f t="shared" si="15"/>
        <v>2026.5241491207314</v>
      </c>
      <c r="AL113" s="174">
        <f t="shared" si="34"/>
        <v>2026.5241491207314</v>
      </c>
      <c r="AM113" s="174"/>
      <c r="AN113" s="174"/>
      <c r="AO113" s="176">
        <v>6</v>
      </c>
      <c r="AP113" s="174">
        <v>36</v>
      </c>
      <c r="AQ113" s="175">
        <f t="shared" si="35"/>
        <v>163</v>
      </c>
      <c r="AR113" s="31">
        <f t="shared" si="36"/>
        <v>0</v>
      </c>
      <c r="AS113" s="2">
        <f t="shared" si="37"/>
        <v>0</v>
      </c>
      <c r="AT113" s="33">
        <f t="shared" si="38"/>
        <v>0</v>
      </c>
      <c r="AU113" s="31">
        <f t="shared" si="39"/>
        <v>1.5</v>
      </c>
      <c r="AV113" s="2">
        <f t="shared" si="40"/>
        <v>1</v>
      </c>
      <c r="AW113" s="33">
        <f t="shared" si="41"/>
        <v>1</v>
      </c>
      <c r="AX113" s="31">
        <f t="shared" si="42"/>
        <v>1</v>
      </c>
      <c r="AY113" s="33">
        <f t="shared" si="43"/>
        <v>0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customHeight="1">
      <c r="A114" s="2"/>
      <c r="B114" s="107">
        <v>39</v>
      </c>
      <c r="C114" s="31">
        <v>7</v>
      </c>
      <c r="D114" s="106" t="s">
        <v>3</v>
      </c>
      <c r="E114" s="2" t="s">
        <v>89</v>
      </c>
      <c r="F114" s="2"/>
      <c r="G114" s="2"/>
      <c r="H114" s="33"/>
      <c r="I114" s="173">
        <f t="shared" si="0"/>
        <v>112.90395764744085</v>
      </c>
      <c r="J114" s="174">
        <f t="shared" si="1"/>
        <v>13.599530374008779</v>
      </c>
      <c r="K114" s="189">
        <f t="shared" si="2"/>
        <v>900</v>
      </c>
      <c r="L114" s="190">
        <f t="shared" si="3"/>
        <v>373</v>
      </c>
      <c r="M114" s="173">
        <f t="shared" si="44"/>
        <v>1353.2338684065928</v>
      </c>
      <c r="N114" s="174">
        <f t="shared" si="5"/>
        <v>1353.2338684065928</v>
      </c>
      <c r="O114" s="174"/>
      <c r="P114" s="174"/>
      <c r="Q114" s="174"/>
      <c r="R114" s="175">
        <f t="shared" si="26"/>
        <v>0</v>
      </c>
      <c r="S114" s="173">
        <f t="shared" si="6"/>
        <v>1013.2620745603657</v>
      </c>
      <c r="T114" s="174">
        <f t="shared" si="27"/>
        <v>1013.2620745603657</v>
      </c>
      <c r="U114" s="174"/>
      <c r="V114" s="174"/>
      <c r="W114" s="174"/>
      <c r="X114" s="175">
        <f t="shared" si="28"/>
        <v>0</v>
      </c>
      <c r="Y114" s="173">
        <f t="shared" si="8"/>
        <v>2026.5241491207314</v>
      </c>
      <c r="Z114" s="174">
        <f t="shared" si="45"/>
        <v>2026.5241491207314</v>
      </c>
      <c r="AA114" s="174"/>
      <c r="AB114" s="174"/>
      <c r="AC114" s="174"/>
      <c r="AD114" s="175">
        <f t="shared" si="29"/>
        <v>0</v>
      </c>
      <c r="AE114" s="173">
        <f t="shared" si="30"/>
        <v>11.985707999999999</v>
      </c>
      <c r="AF114" s="174">
        <f t="shared" si="31"/>
        <v>36</v>
      </c>
      <c r="AG114" s="174">
        <f t="shared" si="32"/>
        <v>20.2865</v>
      </c>
      <c r="AH114" s="174">
        <f t="shared" si="46"/>
        <v>163</v>
      </c>
      <c r="AI114" s="174">
        <f t="shared" si="13"/>
        <v>265.39179999999999</v>
      </c>
      <c r="AJ114" s="174">
        <f t="shared" si="33"/>
        <v>0.76923076923076927</v>
      </c>
      <c r="AK114" s="174">
        <f t="shared" si="15"/>
        <v>2026.5241491207314</v>
      </c>
      <c r="AL114" s="174">
        <f t="shared" si="34"/>
        <v>2026.5241491207314</v>
      </c>
      <c r="AM114" s="174"/>
      <c r="AN114" s="174"/>
      <c r="AO114" s="176">
        <v>6</v>
      </c>
      <c r="AP114" s="174">
        <v>36</v>
      </c>
      <c r="AQ114" s="175">
        <f t="shared" si="35"/>
        <v>163</v>
      </c>
      <c r="AR114" s="31">
        <f t="shared" si="36"/>
        <v>0</v>
      </c>
      <c r="AS114" s="2">
        <f t="shared" si="37"/>
        <v>0</v>
      </c>
      <c r="AT114" s="33">
        <f t="shared" si="38"/>
        <v>0</v>
      </c>
      <c r="AU114" s="31">
        <f t="shared" si="39"/>
        <v>1</v>
      </c>
      <c r="AV114" s="2">
        <f t="shared" si="40"/>
        <v>0.5</v>
      </c>
      <c r="AW114" s="33">
        <f t="shared" si="41"/>
        <v>1</v>
      </c>
      <c r="AX114" s="31">
        <f t="shared" si="42"/>
        <v>1</v>
      </c>
      <c r="AY114" s="33">
        <f t="shared" si="43"/>
        <v>0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customHeight="1">
      <c r="A115" s="2"/>
      <c r="B115" s="107">
        <v>40</v>
      </c>
      <c r="C115" s="31">
        <v>7</v>
      </c>
      <c r="D115" s="167" t="s">
        <v>3</v>
      </c>
      <c r="E115" s="168" t="s">
        <v>91</v>
      </c>
      <c r="F115" s="168"/>
      <c r="G115" s="168" t="s">
        <v>137</v>
      </c>
      <c r="H115" s="33"/>
      <c r="I115" s="173">
        <f t="shared" si="0"/>
        <v>28.259686832505714</v>
      </c>
      <c r="J115" s="177">
        <f t="shared" si="1"/>
        <v>27.23153217631064</v>
      </c>
      <c r="K115" s="191">
        <f t="shared" si="2"/>
        <v>902</v>
      </c>
      <c r="L115" s="190">
        <f t="shared" si="3"/>
        <v>375</v>
      </c>
      <c r="M115" s="173">
        <f t="shared" si="44"/>
        <v>169.1542335508241</v>
      </c>
      <c r="N115" s="177">
        <f t="shared" si="5"/>
        <v>169.1542335508241</v>
      </c>
      <c r="O115" s="177"/>
      <c r="P115" s="177"/>
      <c r="Q115" s="177"/>
      <c r="R115" s="175">
        <f t="shared" si="26"/>
        <v>0</v>
      </c>
      <c r="S115" s="173">
        <f t="shared" si="6"/>
        <v>126.65775932004571</v>
      </c>
      <c r="T115" s="177">
        <f t="shared" si="27"/>
        <v>126.65775932004571</v>
      </c>
      <c r="U115" s="177"/>
      <c r="V115" s="177"/>
      <c r="W115" s="177"/>
      <c r="X115" s="175">
        <f t="shared" si="28"/>
        <v>0</v>
      </c>
      <c r="Y115" s="173">
        <f t="shared" si="8"/>
        <v>253.31551864009143</v>
      </c>
      <c r="Z115" s="177">
        <f t="shared" si="45"/>
        <v>253.31551864009143</v>
      </c>
      <c r="AA115" s="177"/>
      <c r="AB115" s="177"/>
      <c r="AC115" s="177"/>
      <c r="AD115" s="175">
        <f t="shared" si="29"/>
        <v>0</v>
      </c>
      <c r="AE115" s="173">
        <f t="shared" si="30"/>
        <v>5.9857079999999998</v>
      </c>
      <c r="AF115" s="177">
        <f t="shared" si="31"/>
        <v>36</v>
      </c>
      <c r="AG115" s="177">
        <f t="shared" si="32"/>
        <v>20.2865</v>
      </c>
      <c r="AH115" s="177">
        <f t="shared" si="46"/>
        <v>163</v>
      </c>
      <c r="AI115" s="177">
        <f t="shared" si="13"/>
        <v>265.39179999999999</v>
      </c>
      <c r="AJ115" s="177">
        <f t="shared" si="33"/>
        <v>0.76923076923076927</v>
      </c>
      <c r="AK115" s="177">
        <f t="shared" si="15"/>
        <v>2026.5241491207314</v>
      </c>
      <c r="AL115" s="177">
        <f t="shared" si="34"/>
        <v>2026.5241491207314</v>
      </c>
      <c r="AM115" s="177"/>
      <c r="AN115" s="177"/>
      <c r="AO115" s="178">
        <v>6</v>
      </c>
      <c r="AP115" s="177">
        <v>36</v>
      </c>
      <c r="AQ115" s="175">
        <f t="shared" si="35"/>
        <v>163</v>
      </c>
      <c r="AR115" s="31">
        <f t="shared" si="36"/>
        <v>0</v>
      </c>
      <c r="AS115" s="168">
        <f t="shared" si="37"/>
        <v>0</v>
      </c>
      <c r="AT115" s="33">
        <f t="shared" si="38"/>
        <v>0</v>
      </c>
      <c r="AU115" s="31">
        <f t="shared" si="39"/>
        <v>1</v>
      </c>
      <c r="AV115" s="168">
        <f t="shared" si="40"/>
        <v>1</v>
      </c>
      <c r="AW115" s="33">
        <f t="shared" si="41"/>
        <v>6.25E-2</v>
      </c>
      <c r="AX115" s="31">
        <f t="shared" si="42"/>
        <v>1</v>
      </c>
      <c r="AY115" s="33">
        <f t="shared" si="43"/>
        <v>0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customHeight="1">
      <c r="A116" s="2"/>
      <c r="B116" s="107">
        <v>41</v>
      </c>
      <c r="C116" s="31">
        <v>4</v>
      </c>
      <c r="D116" s="106" t="s">
        <v>3</v>
      </c>
      <c r="E116" s="2" t="s">
        <v>67</v>
      </c>
      <c r="F116" s="2"/>
      <c r="G116" s="2"/>
      <c r="H116" s="33"/>
      <c r="I116" s="173">
        <f t="shared" si="0"/>
        <v>420.53328731708234</v>
      </c>
      <c r="J116" s="174">
        <f t="shared" si="1"/>
        <v>15.035815312073359</v>
      </c>
      <c r="K116" s="189">
        <f t="shared" si="2"/>
        <v>786</v>
      </c>
      <c r="L116" s="190">
        <f t="shared" si="3"/>
        <v>297</v>
      </c>
      <c r="M116" s="173">
        <f t="shared" si="44"/>
        <v>2517.1894621601582</v>
      </c>
      <c r="N116" s="174">
        <f t="shared" si="5"/>
        <v>2517.1894621601582</v>
      </c>
      <c r="O116" s="174"/>
      <c r="P116" s="174"/>
      <c r="Q116" s="174"/>
      <c r="R116" s="175">
        <f t="shared" si="26"/>
        <v>0</v>
      </c>
      <c r="S116" s="173">
        <f t="shared" si="6"/>
        <v>1884.7980944292681</v>
      </c>
      <c r="T116" s="174">
        <f t="shared" si="27"/>
        <v>1884.7980944292681</v>
      </c>
      <c r="U116" s="174"/>
      <c r="V116" s="174"/>
      <c r="W116" s="174"/>
      <c r="X116" s="175">
        <f t="shared" si="28"/>
        <v>0</v>
      </c>
      <c r="Y116" s="173">
        <f t="shared" si="8"/>
        <v>3769.5961888585362</v>
      </c>
      <c r="Z116" s="174">
        <f t="shared" si="45"/>
        <v>3769.5961888585362</v>
      </c>
      <c r="AA116" s="174"/>
      <c r="AB116" s="174"/>
      <c r="AC116" s="174"/>
      <c r="AD116" s="175">
        <f t="shared" si="29"/>
        <v>0</v>
      </c>
      <c r="AE116" s="173">
        <f t="shared" si="30"/>
        <v>5.9857079999999998</v>
      </c>
      <c r="AF116" s="174">
        <f t="shared" si="31"/>
        <v>36</v>
      </c>
      <c r="AG116" s="174">
        <f t="shared" si="32"/>
        <v>20.2865</v>
      </c>
      <c r="AH116" s="174">
        <f t="shared" si="46"/>
        <v>90</v>
      </c>
      <c r="AI116" s="174">
        <f t="shared" si="13"/>
        <v>265.39179999999999</v>
      </c>
      <c r="AJ116" s="174">
        <f t="shared" si="33"/>
        <v>0.76923076923076927</v>
      </c>
      <c r="AK116" s="174">
        <f t="shared" si="15"/>
        <v>1884.7980944292681</v>
      </c>
      <c r="AL116" s="174">
        <f t="shared" si="34"/>
        <v>1884.7980944292681</v>
      </c>
      <c r="AM116" s="174"/>
      <c r="AN116" s="174"/>
      <c r="AO116" s="176">
        <v>6</v>
      </c>
      <c r="AP116" s="174">
        <v>36</v>
      </c>
      <c r="AQ116" s="175">
        <f t="shared" si="35"/>
        <v>90</v>
      </c>
      <c r="AR116" s="31">
        <f t="shared" si="36"/>
        <v>0</v>
      </c>
      <c r="AS116" s="2">
        <f t="shared" si="37"/>
        <v>0</v>
      </c>
      <c r="AT116" s="33">
        <f t="shared" si="38"/>
        <v>0</v>
      </c>
      <c r="AU116" s="31">
        <f t="shared" si="39"/>
        <v>1</v>
      </c>
      <c r="AV116" s="2">
        <f t="shared" si="40"/>
        <v>1</v>
      </c>
      <c r="AW116" s="33">
        <f t="shared" si="41"/>
        <v>1</v>
      </c>
      <c r="AX116" s="31">
        <f t="shared" si="42"/>
        <v>1</v>
      </c>
      <c r="AY116" s="33">
        <f t="shared" si="43"/>
        <v>0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customHeight="1">
      <c r="A117" s="2"/>
      <c r="B117" s="107">
        <v>42</v>
      </c>
      <c r="C117" s="31">
        <v>1</v>
      </c>
      <c r="D117" s="106" t="s">
        <v>3</v>
      </c>
      <c r="E117" s="2" t="s">
        <v>67</v>
      </c>
      <c r="F117" s="2"/>
      <c r="G117" s="2"/>
      <c r="H117" s="33"/>
      <c r="I117" s="173">
        <f t="shared" si="0"/>
        <v>340.68216942341957</v>
      </c>
      <c r="J117" s="174">
        <f t="shared" si="1"/>
        <v>7.5179076560366793</v>
      </c>
      <c r="K117" s="189">
        <f t="shared" si="2"/>
        <v>855</v>
      </c>
      <c r="L117" s="190">
        <f t="shared" si="3"/>
        <v>337</v>
      </c>
      <c r="M117" s="173">
        <f t="shared" si="44"/>
        <v>2039.2239869751179</v>
      </c>
      <c r="N117" s="174">
        <f t="shared" si="5"/>
        <v>2039.2239869751179</v>
      </c>
      <c r="O117" s="174"/>
      <c r="P117" s="174"/>
      <c r="Q117" s="174"/>
      <c r="R117" s="175">
        <f t="shared" si="26"/>
        <v>0</v>
      </c>
      <c r="S117" s="173">
        <f t="shared" si="6"/>
        <v>1526.9114790695121</v>
      </c>
      <c r="T117" s="174">
        <f t="shared" si="27"/>
        <v>1526.9114790695121</v>
      </c>
      <c r="U117" s="174"/>
      <c r="V117" s="174"/>
      <c r="W117" s="174"/>
      <c r="X117" s="175">
        <f t="shared" si="28"/>
        <v>0</v>
      </c>
      <c r="Y117" s="173">
        <f t="shared" si="8"/>
        <v>3053.8229581390242</v>
      </c>
      <c r="Z117" s="174">
        <f t="shared" si="45"/>
        <v>3053.8229581390242</v>
      </c>
      <c r="AA117" s="174"/>
      <c r="AB117" s="174"/>
      <c r="AC117" s="174"/>
      <c r="AD117" s="175">
        <f t="shared" si="29"/>
        <v>0</v>
      </c>
      <c r="AE117" s="173">
        <f t="shared" si="30"/>
        <v>5.9857079999999998</v>
      </c>
      <c r="AF117" s="174">
        <f t="shared" si="31"/>
        <v>36</v>
      </c>
      <c r="AG117" s="174">
        <f t="shared" si="32"/>
        <v>20.2865</v>
      </c>
      <c r="AH117" s="174">
        <f t="shared" si="46"/>
        <v>45</v>
      </c>
      <c r="AI117" s="174">
        <f t="shared" si="13"/>
        <v>265.39179999999999</v>
      </c>
      <c r="AJ117" s="174">
        <f t="shared" si="33"/>
        <v>0.76923076923076927</v>
      </c>
      <c r="AK117" s="174">
        <f t="shared" si="15"/>
        <v>1526.9114790695121</v>
      </c>
      <c r="AL117" s="174">
        <f t="shared" si="34"/>
        <v>1526.9114790695121</v>
      </c>
      <c r="AM117" s="174"/>
      <c r="AN117" s="174"/>
      <c r="AO117" s="176">
        <v>6</v>
      </c>
      <c r="AP117" s="174">
        <v>36</v>
      </c>
      <c r="AQ117" s="175">
        <f t="shared" si="35"/>
        <v>45</v>
      </c>
      <c r="AR117" s="31">
        <f t="shared" si="36"/>
        <v>0</v>
      </c>
      <c r="AS117" s="2">
        <f t="shared" si="37"/>
        <v>0</v>
      </c>
      <c r="AT117" s="33">
        <f t="shared" si="38"/>
        <v>0</v>
      </c>
      <c r="AU117" s="31">
        <f t="shared" si="39"/>
        <v>1</v>
      </c>
      <c r="AV117" s="2">
        <f t="shared" si="40"/>
        <v>1</v>
      </c>
      <c r="AW117" s="33">
        <f t="shared" si="41"/>
        <v>1</v>
      </c>
      <c r="AX117" s="31">
        <f t="shared" si="42"/>
        <v>1</v>
      </c>
      <c r="AY117" s="33">
        <f t="shared" si="43"/>
        <v>0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customHeight="1">
      <c r="A118" s="2"/>
      <c r="B118" s="107">
        <v>43</v>
      </c>
      <c r="C118" s="31">
        <v>10</v>
      </c>
      <c r="D118" s="106" t="s">
        <v>4</v>
      </c>
      <c r="E118" s="2" t="s">
        <v>144</v>
      </c>
      <c r="F118" s="2" t="s">
        <v>149</v>
      </c>
      <c r="G118" s="2" t="s">
        <v>167</v>
      </c>
      <c r="H118" s="33"/>
      <c r="I118" s="173">
        <f t="shared" si="0"/>
        <v>889.37259931411643</v>
      </c>
      <c r="J118" s="174">
        <f t="shared" si="1"/>
        <v>29.152775243964456</v>
      </c>
      <c r="K118" s="189">
        <f t="shared" si="2"/>
        <v>310</v>
      </c>
      <c r="L118" s="190">
        <f t="shared" si="3"/>
        <v>90</v>
      </c>
      <c r="M118" s="173">
        <f t="shared" si="44"/>
        <v>10647.049365390601</v>
      </c>
      <c r="N118" s="174">
        <f t="shared" si="5"/>
        <v>1184.2968127382376</v>
      </c>
      <c r="O118" s="174">
        <f t="shared" ref="O118:O147" si="47">U118*(1+((AG118+IF(F118="백어택",8,0))/100)*(AI118/100-1))</f>
        <v>9462.7525526523641</v>
      </c>
      <c r="P118" s="174"/>
      <c r="Q118" s="174"/>
      <c r="R118" s="175"/>
      <c r="S118" s="173">
        <f t="shared" si="6"/>
        <v>7253.5711638526827</v>
      </c>
      <c r="T118" s="174">
        <f t="shared" ref="T118:T147" si="48">AT118*AL118*IF(F118="백어택",1.2,1)</f>
        <v>806.83210113073153</v>
      </c>
      <c r="U118" s="174">
        <f t="shared" ref="U118:U147" si="49">AM118*AW118*AX118*AY118*IF(F118="백어택",1.2,1)</f>
        <v>6446.7390627219511</v>
      </c>
      <c r="V118" s="174"/>
      <c r="W118" s="174"/>
      <c r="X118" s="175"/>
      <c r="Y118" s="173">
        <f t="shared" si="8"/>
        <v>14507.142327705367</v>
      </c>
      <c r="Z118" s="174">
        <f t="shared" si="45"/>
        <v>1613.6642022614628</v>
      </c>
      <c r="AA118" s="174">
        <f t="shared" ref="AA118:AA147" si="50">U118*$D$58/100</f>
        <v>12893.478125443904</v>
      </c>
      <c r="AB118" s="174"/>
      <c r="AC118" s="174"/>
      <c r="AD118" s="175"/>
      <c r="AE118" s="173">
        <f t="shared" ref="AE118:AE149" si="51">AO118*(1-$D$17/100)</f>
        <v>11.971416</v>
      </c>
      <c r="AF118" s="174">
        <f t="shared" si="31"/>
        <v>36</v>
      </c>
      <c r="AG118" s="174">
        <f t="shared" si="32"/>
        <v>20.2865</v>
      </c>
      <c r="AH118" s="174">
        <f t="shared" si="46"/>
        <v>349</v>
      </c>
      <c r="AI118" s="174">
        <f t="shared" si="13"/>
        <v>265.39179999999999</v>
      </c>
      <c r="AJ118" s="174">
        <f t="shared" ref="AJ118:AJ147" si="52">10/IF(AY118=1,5,4)</f>
        <v>2</v>
      </c>
      <c r="AK118" s="174">
        <f t="shared" si="15"/>
        <v>3358.5013604097558</v>
      </c>
      <c r="AL118" s="174">
        <f t="shared" ref="AL118:AL147" si="53">(VLOOKUP(C118,$B$36:$AG$39,4,FALSE)+VLOOKUP(C118,$B$40:$AG$43,4,FALSE)*$D$54)*$D$59/100</f>
        <v>672.36008427560967</v>
      </c>
      <c r="AM118" s="174">
        <f t="shared" ref="AM118:AM147" si="54">(VLOOKUP(C118,$B$36:$AG$39,5,FALSE)+VLOOKUP(C118,$B$40:$AG$43,5,FALSE)*$D$54)*$D$59/100</f>
        <v>2686.1412761341462</v>
      </c>
      <c r="AN118" s="174"/>
      <c r="AO118" s="176">
        <v>12</v>
      </c>
      <c r="AP118" s="174">
        <v>36</v>
      </c>
      <c r="AQ118" s="175">
        <f t="shared" ref="AQ118:AQ147" si="55">VLOOKUP(C118,$B$45:$AA$48,4,FALSE)</f>
        <v>349</v>
      </c>
      <c r="AR118" s="31">
        <f t="shared" ref="AR118:AR147" si="56">IF(LEFT(E118,1)*1=1,$S$54,$R$54)</f>
        <v>0</v>
      </c>
      <c r="AS118" s="2">
        <f t="shared" ref="AS118:AS147" si="57">IF(LEFT(E118,1)*1=2,$U$54,$T$54)</f>
        <v>0</v>
      </c>
      <c r="AT118" s="33">
        <f t="shared" ref="AT118:AT147" si="58">IF(LEFT(E118,1)*1=3,$W$54,$V$54)</f>
        <v>1</v>
      </c>
      <c r="AU118" s="31">
        <f t="shared" ref="AU118:AU147" si="59">IF(MID(E118,3,1)*1=1,$Y$54,$X$54)</f>
        <v>0</v>
      </c>
      <c r="AV118" s="2">
        <f t="shared" ref="AV118:AV147" si="60">IF(MID(E118,3,1)*1=2,$AA$54,$Z$54)</f>
        <v>0</v>
      </c>
      <c r="AW118" s="33">
        <f t="shared" ref="AW118:AW147" si="61">IF(MID(E118,3,1)*1=3,$AC$54,$AB$54)</f>
        <v>1</v>
      </c>
      <c r="AX118" s="31">
        <f t="shared" ref="AX118:AX147" si="62">IF(MID(E118,5,1)*1=1,$AE$54,$AD$54)</f>
        <v>2</v>
      </c>
      <c r="AY118" s="33">
        <f t="shared" ref="AY118:AY147" si="63">IF(MID(E118,5,1)*1=2,$AG$54,$AF$54)</f>
        <v>1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customHeight="1">
      <c r="A119" s="2"/>
      <c r="B119" s="107">
        <v>44</v>
      </c>
      <c r="C119" s="31">
        <v>10</v>
      </c>
      <c r="D119" s="106" t="s">
        <v>4</v>
      </c>
      <c r="E119" s="2" t="s">
        <v>141</v>
      </c>
      <c r="F119" s="2" t="s">
        <v>149</v>
      </c>
      <c r="G119" s="2" t="s">
        <v>172</v>
      </c>
      <c r="H119" s="33"/>
      <c r="I119" s="173">
        <f t="shared" si="0"/>
        <v>1205.550820926409</v>
      </c>
      <c r="J119" s="174">
        <f t="shared" si="1"/>
        <v>29.152775243964456</v>
      </c>
      <c r="K119" s="189">
        <f t="shared" si="2"/>
        <v>142</v>
      </c>
      <c r="L119" s="190">
        <f t="shared" si="3"/>
        <v>28</v>
      </c>
      <c r="M119" s="173">
        <f t="shared" si="44"/>
        <v>14432.150386451545</v>
      </c>
      <c r="N119" s="174">
        <f t="shared" si="5"/>
        <v>1184.2968127382376</v>
      </c>
      <c r="O119" s="174">
        <f t="shared" si="47"/>
        <v>13247.853573713308</v>
      </c>
      <c r="P119" s="174"/>
      <c r="Q119" s="174"/>
      <c r="R119" s="175"/>
      <c r="S119" s="173">
        <f t="shared" si="6"/>
        <v>9832.2667889414606</v>
      </c>
      <c r="T119" s="174">
        <f t="shared" si="48"/>
        <v>806.83210113073153</v>
      </c>
      <c r="U119" s="174">
        <f t="shared" si="49"/>
        <v>9025.4346878107299</v>
      </c>
      <c r="V119" s="174"/>
      <c r="W119" s="174"/>
      <c r="X119" s="175"/>
      <c r="Y119" s="173">
        <f t="shared" si="8"/>
        <v>19664.533577882921</v>
      </c>
      <c r="Z119" s="174">
        <f t="shared" si="45"/>
        <v>1613.6642022614628</v>
      </c>
      <c r="AA119" s="174">
        <f t="shared" si="50"/>
        <v>18050.86937562146</v>
      </c>
      <c r="AB119" s="174"/>
      <c r="AC119" s="174"/>
      <c r="AD119" s="175"/>
      <c r="AE119" s="173">
        <f t="shared" si="51"/>
        <v>11.971416</v>
      </c>
      <c r="AF119" s="174">
        <f t="shared" si="31"/>
        <v>36</v>
      </c>
      <c r="AG119" s="174">
        <f t="shared" si="32"/>
        <v>20.2865</v>
      </c>
      <c r="AH119" s="174">
        <f t="shared" si="46"/>
        <v>349</v>
      </c>
      <c r="AI119" s="174">
        <f t="shared" si="13"/>
        <v>265.39179999999999</v>
      </c>
      <c r="AJ119" s="174">
        <f t="shared" si="52"/>
        <v>2</v>
      </c>
      <c r="AK119" s="174">
        <f t="shared" si="15"/>
        <v>3358.5013604097558</v>
      </c>
      <c r="AL119" s="174">
        <f t="shared" si="53"/>
        <v>672.36008427560967</v>
      </c>
      <c r="AM119" s="174">
        <f t="shared" si="54"/>
        <v>2686.1412761341462</v>
      </c>
      <c r="AN119" s="174"/>
      <c r="AO119" s="176">
        <v>12</v>
      </c>
      <c r="AP119" s="174">
        <v>36</v>
      </c>
      <c r="AQ119" s="175">
        <f t="shared" si="55"/>
        <v>349</v>
      </c>
      <c r="AR119" s="31">
        <f t="shared" si="56"/>
        <v>0</v>
      </c>
      <c r="AS119" s="2">
        <f t="shared" si="57"/>
        <v>0</v>
      </c>
      <c r="AT119" s="33">
        <f t="shared" si="58"/>
        <v>1</v>
      </c>
      <c r="AU119" s="31">
        <f t="shared" si="59"/>
        <v>0</v>
      </c>
      <c r="AV119" s="2">
        <f t="shared" si="60"/>
        <v>0</v>
      </c>
      <c r="AW119" s="33">
        <f t="shared" si="61"/>
        <v>1.4</v>
      </c>
      <c r="AX119" s="31">
        <f t="shared" si="62"/>
        <v>2</v>
      </c>
      <c r="AY119" s="33">
        <f t="shared" si="63"/>
        <v>1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customHeight="1">
      <c r="A120" s="2"/>
      <c r="B120" s="107">
        <v>45</v>
      </c>
      <c r="C120" s="31">
        <v>10</v>
      </c>
      <c r="D120" s="106" t="s">
        <v>4</v>
      </c>
      <c r="E120" s="2" t="s">
        <v>146</v>
      </c>
      <c r="F120" s="2" t="s">
        <v>149</v>
      </c>
      <c r="G120" s="2" t="s">
        <v>167</v>
      </c>
      <c r="H120" s="33"/>
      <c r="I120" s="173">
        <f t="shared" si="0"/>
        <v>938.83612195580872</v>
      </c>
      <c r="J120" s="174">
        <f t="shared" si="1"/>
        <v>29.152775243964456</v>
      </c>
      <c r="K120" s="189">
        <f t="shared" si="2"/>
        <v>268</v>
      </c>
      <c r="L120" s="190">
        <f t="shared" si="3"/>
        <v>74</v>
      </c>
      <c r="M120" s="173">
        <f t="shared" si="44"/>
        <v>11239.19777175972</v>
      </c>
      <c r="N120" s="174">
        <f t="shared" si="5"/>
        <v>1776.4452191073567</v>
      </c>
      <c r="O120" s="174">
        <f t="shared" si="47"/>
        <v>9462.7525526523641</v>
      </c>
      <c r="P120" s="174"/>
      <c r="Q120" s="174"/>
      <c r="R120" s="175"/>
      <c r="S120" s="173">
        <f t="shared" si="6"/>
        <v>7656.9872144180481</v>
      </c>
      <c r="T120" s="174">
        <f t="shared" si="48"/>
        <v>1210.2481516960975</v>
      </c>
      <c r="U120" s="174">
        <f t="shared" si="49"/>
        <v>6446.7390627219511</v>
      </c>
      <c r="V120" s="174"/>
      <c r="W120" s="174"/>
      <c r="X120" s="175"/>
      <c r="Y120" s="173">
        <f t="shared" si="8"/>
        <v>15313.9744288361</v>
      </c>
      <c r="Z120" s="174">
        <f t="shared" si="45"/>
        <v>2420.4963033921949</v>
      </c>
      <c r="AA120" s="174">
        <f t="shared" si="50"/>
        <v>12893.478125443904</v>
      </c>
      <c r="AB120" s="174"/>
      <c r="AC120" s="174"/>
      <c r="AD120" s="175"/>
      <c r="AE120" s="173">
        <f t="shared" si="51"/>
        <v>11.971416</v>
      </c>
      <c r="AF120" s="174">
        <f t="shared" si="31"/>
        <v>36</v>
      </c>
      <c r="AG120" s="174">
        <f t="shared" si="32"/>
        <v>20.2865</v>
      </c>
      <c r="AH120" s="174">
        <f t="shared" si="46"/>
        <v>349</v>
      </c>
      <c r="AI120" s="174">
        <f t="shared" si="13"/>
        <v>265.39179999999999</v>
      </c>
      <c r="AJ120" s="174">
        <f t="shared" si="52"/>
        <v>2</v>
      </c>
      <c r="AK120" s="174">
        <f t="shared" si="15"/>
        <v>3358.5013604097558</v>
      </c>
      <c r="AL120" s="174">
        <f t="shared" si="53"/>
        <v>672.36008427560967</v>
      </c>
      <c r="AM120" s="174">
        <f t="shared" si="54"/>
        <v>2686.1412761341462</v>
      </c>
      <c r="AN120" s="174"/>
      <c r="AO120" s="176">
        <v>12</v>
      </c>
      <c r="AP120" s="174">
        <v>36</v>
      </c>
      <c r="AQ120" s="175">
        <f t="shared" si="55"/>
        <v>349</v>
      </c>
      <c r="AR120" s="31">
        <f t="shared" si="56"/>
        <v>0</v>
      </c>
      <c r="AS120" s="2">
        <f t="shared" si="57"/>
        <v>0</v>
      </c>
      <c r="AT120" s="33">
        <f t="shared" si="58"/>
        <v>1.5</v>
      </c>
      <c r="AU120" s="31">
        <f t="shared" si="59"/>
        <v>0</v>
      </c>
      <c r="AV120" s="2">
        <f t="shared" si="60"/>
        <v>0</v>
      </c>
      <c r="AW120" s="33">
        <f t="shared" si="61"/>
        <v>1</v>
      </c>
      <c r="AX120" s="31">
        <f t="shared" si="62"/>
        <v>2</v>
      </c>
      <c r="AY120" s="33">
        <f t="shared" si="63"/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customHeight="1">
      <c r="A121" s="2"/>
      <c r="B121" s="107">
        <v>46</v>
      </c>
      <c r="C121" s="31">
        <v>10</v>
      </c>
      <c r="D121" s="106" t="s">
        <v>4</v>
      </c>
      <c r="E121" s="2" t="s">
        <v>147</v>
      </c>
      <c r="F121" s="2" t="s">
        <v>149</v>
      </c>
      <c r="G121" s="2" t="s">
        <v>172</v>
      </c>
      <c r="H121" s="33"/>
      <c r="I121" s="173">
        <f t="shared" si="0"/>
        <v>1255.0143435681011</v>
      </c>
      <c r="J121" s="174">
        <f t="shared" si="1"/>
        <v>29.152775243964456</v>
      </c>
      <c r="K121" s="189">
        <f t="shared" si="2"/>
        <v>125</v>
      </c>
      <c r="L121" s="190">
        <f t="shared" si="3"/>
        <v>25</v>
      </c>
      <c r="M121" s="173">
        <f t="shared" si="44"/>
        <v>15024.298792820664</v>
      </c>
      <c r="N121" s="174">
        <f t="shared" si="5"/>
        <v>1776.4452191073567</v>
      </c>
      <c r="O121" s="174">
        <f t="shared" si="47"/>
        <v>13247.853573713308</v>
      </c>
      <c r="P121" s="174"/>
      <c r="Q121" s="174"/>
      <c r="R121" s="175"/>
      <c r="S121" s="173">
        <f t="shared" si="6"/>
        <v>10235.682839506828</v>
      </c>
      <c r="T121" s="174">
        <f t="shared" si="48"/>
        <v>1210.2481516960975</v>
      </c>
      <c r="U121" s="174">
        <f t="shared" si="49"/>
        <v>9025.4346878107299</v>
      </c>
      <c r="V121" s="174"/>
      <c r="W121" s="174"/>
      <c r="X121" s="175"/>
      <c r="Y121" s="173">
        <f t="shared" si="8"/>
        <v>20471.365679013656</v>
      </c>
      <c r="Z121" s="174">
        <f t="shared" si="45"/>
        <v>2420.4963033921949</v>
      </c>
      <c r="AA121" s="174">
        <f t="shared" si="50"/>
        <v>18050.86937562146</v>
      </c>
      <c r="AB121" s="174"/>
      <c r="AC121" s="174"/>
      <c r="AD121" s="175"/>
      <c r="AE121" s="173">
        <f t="shared" si="51"/>
        <v>11.971416</v>
      </c>
      <c r="AF121" s="174">
        <f t="shared" si="31"/>
        <v>36</v>
      </c>
      <c r="AG121" s="174">
        <f t="shared" si="32"/>
        <v>20.2865</v>
      </c>
      <c r="AH121" s="174">
        <f t="shared" si="46"/>
        <v>349</v>
      </c>
      <c r="AI121" s="174">
        <f t="shared" si="13"/>
        <v>265.39179999999999</v>
      </c>
      <c r="AJ121" s="174">
        <f t="shared" si="52"/>
        <v>2</v>
      </c>
      <c r="AK121" s="174">
        <f t="shared" si="15"/>
        <v>3358.5013604097558</v>
      </c>
      <c r="AL121" s="174">
        <f t="shared" si="53"/>
        <v>672.36008427560967</v>
      </c>
      <c r="AM121" s="174">
        <f t="shared" si="54"/>
        <v>2686.1412761341462</v>
      </c>
      <c r="AN121" s="174"/>
      <c r="AO121" s="176">
        <v>12</v>
      </c>
      <c r="AP121" s="174">
        <v>36</v>
      </c>
      <c r="AQ121" s="175">
        <f t="shared" si="55"/>
        <v>349</v>
      </c>
      <c r="AR121" s="31">
        <f t="shared" si="56"/>
        <v>0</v>
      </c>
      <c r="AS121" s="2">
        <f t="shared" si="57"/>
        <v>0</v>
      </c>
      <c r="AT121" s="33">
        <f t="shared" si="58"/>
        <v>1.5</v>
      </c>
      <c r="AU121" s="31">
        <f t="shared" si="59"/>
        <v>0</v>
      </c>
      <c r="AV121" s="2">
        <f t="shared" si="60"/>
        <v>0</v>
      </c>
      <c r="AW121" s="33">
        <f t="shared" si="61"/>
        <v>1.4</v>
      </c>
      <c r="AX121" s="31">
        <f t="shared" si="62"/>
        <v>2</v>
      </c>
      <c r="AY121" s="33">
        <f t="shared" si="63"/>
        <v>1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5.75" customHeight="1">
      <c r="A122" s="2"/>
      <c r="B122" s="107">
        <v>47</v>
      </c>
      <c r="C122" s="31">
        <v>10</v>
      </c>
      <c r="D122" s="106" t="s">
        <v>4</v>
      </c>
      <c r="E122" s="2" t="s">
        <v>92</v>
      </c>
      <c r="F122" s="2" t="s">
        <v>149</v>
      </c>
      <c r="G122" s="2"/>
      <c r="H122" s="33"/>
      <c r="I122" s="173">
        <f t="shared" si="0"/>
        <v>780.68633563489072</v>
      </c>
      <c r="J122" s="174">
        <f t="shared" si="1"/>
        <v>29.152775243964456</v>
      </c>
      <c r="K122" s="189">
        <f t="shared" si="2"/>
        <v>404</v>
      </c>
      <c r="L122" s="190">
        <f t="shared" si="3"/>
        <v>135</v>
      </c>
      <c r="M122" s="173">
        <f t="shared" si="44"/>
        <v>9345.9208894009007</v>
      </c>
      <c r="N122" s="174">
        <f t="shared" si="5"/>
        <v>1184.2968127382376</v>
      </c>
      <c r="O122" s="174">
        <f t="shared" si="47"/>
        <v>8161.6240766626634</v>
      </c>
      <c r="P122" s="174"/>
      <c r="Q122" s="174"/>
      <c r="R122" s="175"/>
      <c r="S122" s="173">
        <f t="shared" si="6"/>
        <v>6367.1445427284143</v>
      </c>
      <c r="T122" s="174">
        <f t="shared" si="48"/>
        <v>806.83210113073153</v>
      </c>
      <c r="U122" s="174">
        <f t="shared" si="49"/>
        <v>5560.3124415976827</v>
      </c>
      <c r="V122" s="174"/>
      <c r="W122" s="174"/>
      <c r="X122" s="175"/>
      <c r="Y122" s="173">
        <f t="shared" si="8"/>
        <v>12734.289085456827</v>
      </c>
      <c r="Z122" s="174">
        <f t="shared" si="45"/>
        <v>1613.6642022614628</v>
      </c>
      <c r="AA122" s="174">
        <f t="shared" si="50"/>
        <v>11120.624883195364</v>
      </c>
      <c r="AB122" s="174"/>
      <c r="AC122" s="174"/>
      <c r="AD122" s="175"/>
      <c r="AE122" s="173">
        <f t="shared" si="51"/>
        <v>11.971416</v>
      </c>
      <c r="AF122" s="174">
        <f t="shared" si="31"/>
        <v>36</v>
      </c>
      <c r="AG122" s="174">
        <f t="shared" si="32"/>
        <v>20.2865</v>
      </c>
      <c r="AH122" s="174">
        <f t="shared" si="46"/>
        <v>349</v>
      </c>
      <c r="AI122" s="174">
        <f t="shared" si="13"/>
        <v>265.39179999999999</v>
      </c>
      <c r="AJ122" s="174">
        <f t="shared" si="52"/>
        <v>2.5</v>
      </c>
      <c r="AK122" s="174">
        <f t="shared" si="15"/>
        <v>3358.5013604097558</v>
      </c>
      <c r="AL122" s="174">
        <f t="shared" si="53"/>
        <v>672.36008427560967</v>
      </c>
      <c r="AM122" s="174">
        <f t="shared" si="54"/>
        <v>2686.1412761341462</v>
      </c>
      <c r="AN122" s="174"/>
      <c r="AO122" s="176">
        <v>12</v>
      </c>
      <c r="AP122" s="174">
        <v>36</v>
      </c>
      <c r="AQ122" s="175">
        <f t="shared" si="55"/>
        <v>349</v>
      </c>
      <c r="AR122" s="31">
        <f t="shared" si="56"/>
        <v>0</v>
      </c>
      <c r="AS122" s="2">
        <f t="shared" si="57"/>
        <v>0</v>
      </c>
      <c r="AT122" s="33">
        <f t="shared" si="58"/>
        <v>1</v>
      </c>
      <c r="AU122" s="31">
        <f t="shared" si="59"/>
        <v>0</v>
      </c>
      <c r="AV122" s="2">
        <f t="shared" si="60"/>
        <v>0</v>
      </c>
      <c r="AW122" s="33">
        <f t="shared" si="61"/>
        <v>1</v>
      </c>
      <c r="AX122" s="31">
        <f t="shared" si="62"/>
        <v>1</v>
      </c>
      <c r="AY122" s="33">
        <f t="shared" si="63"/>
        <v>1.7250000000000001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customHeight="1">
      <c r="A123" s="2"/>
      <c r="B123" s="107">
        <v>48</v>
      </c>
      <c r="C123" s="31">
        <v>10</v>
      </c>
      <c r="D123" s="106" t="s">
        <v>4</v>
      </c>
      <c r="E123" s="2" t="s">
        <v>98</v>
      </c>
      <c r="F123" s="2" t="s">
        <v>149</v>
      </c>
      <c r="G123" s="2" t="s">
        <v>143</v>
      </c>
      <c r="H123" s="33"/>
      <c r="I123" s="173">
        <f t="shared" si="0"/>
        <v>1053.3900517754932</v>
      </c>
      <c r="J123" s="174">
        <f t="shared" si="1"/>
        <v>29.152775243964456</v>
      </c>
      <c r="K123" s="189">
        <f t="shared" si="2"/>
        <v>213</v>
      </c>
      <c r="L123" s="190">
        <f t="shared" si="3"/>
        <v>49</v>
      </c>
      <c r="M123" s="173">
        <f t="shared" si="44"/>
        <v>12610.570520065967</v>
      </c>
      <c r="N123" s="174">
        <f t="shared" si="5"/>
        <v>1184.2968127382376</v>
      </c>
      <c r="O123" s="174">
        <f t="shared" si="47"/>
        <v>11426.273707327729</v>
      </c>
      <c r="P123" s="174"/>
      <c r="Q123" s="174"/>
      <c r="R123" s="175"/>
      <c r="S123" s="173">
        <f t="shared" si="6"/>
        <v>8591.2695193674863</v>
      </c>
      <c r="T123" s="174">
        <f t="shared" si="48"/>
        <v>806.83210113073153</v>
      </c>
      <c r="U123" s="174">
        <f t="shared" si="49"/>
        <v>7784.4374182367555</v>
      </c>
      <c r="V123" s="174"/>
      <c r="W123" s="174"/>
      <c r="X123" s="175"/>
      <c r="Y123" s="173">
        <f t="shared" si="8"/>
        <v>17182.539038734973</v>
      </c>
      <c r="Z123" s="174">
        <f t="shared" si="45"/>
        <v>1613.6642022614628</v>
      </c>
      <c r="AA123" s="174">
        <f t="shared" si="50"/>
        <v>15568.874836473511</v>
      </c>
      <c r="AB123" s="174"/>
      <c r="AC123" s="174"/>
      <c r="AD123" s="175"/>
      <c r="AE123" s="173">
        <f t="shared" si="51"/>
        <v>11.971416</v>
      </c>
      <c r="AF123" s="174">
        <f t="shared" si="31"/>
        <v>36</v>
      </c>
      <c r="AG123" s="174">
        <f t="shared" si="32"/>
        <v>20.2865</v>
      </c>
      <c r="AH123" s="174">
        <f t="shared" si="46"/>
        <v>349</v>
      </c>
      <c r="AI123" s="174">
        <f t="shared" si="13"/>
        <v>265.39179999999999</v>
      </c>
      <c r="AJ123" s="174">
        <f t="shared" si="52"/>
        <v>2.5</v>
      </c>
      <c r="AK123" s="174">
        <f t="shared" si="15"/>
        <v>3358.5013604097558</v>
      </c>
      <c r="AL123" s="174">
        <f t="shared" si="53"/>
        <v>672.36008427560967</v>
      </c>
      <c r="AM123" s="174">
        <f t="shared" si="54"/>
        <v>2686.1412761341462</v>
      </c>
      <c r="AN123" s="174"/>
      <c r="AO123" s="176">
        <v>12</v>
      </c>
      <c r="AP123" s="174">
        <v>36</v>
      </c>
      <c r="AQ123" s="175">
        <f t="shared" si="55"/>
        <v>349</v>
      </c>
      <c r="AR123" s="31">
        <f t="shared" si="56"/>
        <v>0</v>
      </c>
      <c r="AS123" s="2">
        <f t="shared" si="57"/>
        <v>0</v>
      </c>
      <c r="AT123" s="33">
        <f t="shared" si="58"/>
        <v>1</v>
      </c>
      <c r="AU123" s="31">
        <f t="shared" si="59"/>
        <v>0</v>
      </c>
      <c r="AV123" s="2">
        <f t="shared" si="60"/>
        <v>0</v>
      </c>
      <c r="AW123" s="33">
        <f t="shared" si="61"/>
        <v>1.4</v>
      </c>
      <c r="AX123" s="31">
        <f t="shared" si="62"/>
        <v>1</v>
      </c>
      <c r="AY123" s="33">
        <f t="shared" si="63"/>
        <v>1.7250000000000001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customHeight="1">
      <c r="A124" s="2"/>
      <c r="B124" s="107">
        <v>49</v>
      </c>
      <c r="C124" s="31">
        <v>10</v>
      </c>
      <c r="D124" s="106" t="s">
        <v>4</v>
      </c>
      <c r="E124" s="2" t="s">
        <v>111</v>
      </c>
      <c r="F124" s="2" t="s">
        <v>149</v>
      </c>
      <c r="G124" s="2"/>
      <c r="H124" s="33"/>
      <c r="I124" s="173">
        <f t="shared" si="0"/>
        <v>830.14985827658313</v>
      </c>
      <c r="J124" s="174">
        <f t="shared" si="1"/>
        <v>29.152775243964456</v>
      </c>
      <c r="K124" s="189">
        <f t="shared" si="2"/>
        <v>346</v>
      </c>
      <c r="L124" s="190">
        <f t="shared" si="3"/>
        <v>109</v>
      </c>
      <c r="M124" s="173">
        <f t="shared" si="44"/>
        <v>9938.0692957700194</v>
      </c>
      <c r="N124" s="174">
        <f t="shared" si="5"/>
        <v>1776.4452191073567</v>
      </c>
      <c r="O124" s="174">
        <f t="shared" si="47"/>
        <v>8161.6240766626634</v>
      </c>
      <c r="P124" s="174"/>
      <c r="Q124" s="174"/>
      <c r="R124" s="175"/>
      <c r="S124" s="173">
        <f t="shared" si="6"/>
        <v>6770.5605932937797</v>
      </c>
      <c r="T124" s="174">
        <f t="shared" si="48"/>
        <v>1210.2481516960975</v>
      </c>
      <c r="U124" s="174">
        <f t="shared" si="49"/>
        <v>5560.3124415976827</v>
      </c>
      <c r="V124" s="174"/>
      <c r="W124" s="174"/>
      <c r="X124" s="175"/>
      <c r="Y124" s="173">
        <f t="shared" si="8"/>
        <v>13541.121186587559</v>
      </c>
      <c r="Z124" s="174">
        <f t="shared" si="45"/>
        <v>2420.4963033921949</v>
      </c>
      <c r="AA124" s="174">
        <f t="shared" si="50"/>
        <v>11120.624883195364</v>
      </c>
      <c r="AB124" s="174"/>
      <c r="AC124" s="174"/>
      <c r="AD124" s="175"/>
      <c r="AE124" s="173">
        <f t="shared" si="51"/>
        <v>11.971416</v>
      </c>
      <c r="AF124" s="174">
        <f t="shared" si="31"/>
        <v>36</v>
      </c>
      <c r="AG124" s="174">
        <f t="shared" si="32"/>
        <v>20.2865</v>
      </c>
      <c r="AH124" s="174">
        <f t="shared" si="46"/>
        <v>349</v>
      </c>
      <c r="AI124" s="174">
        <f t="shared" si="13"/>
        <v>265.39179999999999</v>
      </c>
      <c r="AJ124" s="174">
        <f t="shared" si="52"/>
        <v>2.5</v>
      </c>
      <c r="AK124" s="174">
        <f t="shared" si="15"/>
        <v>3358.5013604097558</v>
      </c>
      <c r="AL124" s="174">
        <f t="shared" si="53"/>
        <v>672.36008427560967</v>
      </c>
      <c r="AM124" s="174">
        <f t="shared" si="54"/>
        <v>2686.1412761341462</v>
      </c>
      <c r="AN124" s="174"/>
      <c r="AO124" s="176">
        <v>12</v>
      </c>
      <c r="AP124" s="174">
        <v>36</v>
      </c>
      <c r="AQ124" s="175">
        <f t="shared" si="55"/>
        <v>349</v>
      </c>
      <c r="AR124" s="31">
        <f t="shared" si="56"/>
        <v>0</v>
      </c>
      <c r="AS124" s="2">
        <f t="shared" si="57"/>
        <v>0</v>
      </c>
      <c r="AT124" s="33">
        <f t="shared" si="58"/>
        <v>1.5</v>
      </c>
      <c r="AU124" s="31">
        <f t="shared" si="59"/>
        <v>0</v>
      </c>
      <c r="AV124" s="2">
        <f t="shared" si="60"/>
        <v>0</v>
      </c>
      <c r="AW124" s="33">
        <f t="shared" si="61"/>
        <v>1</v>
      </c>
      <c r="AX124" s="31">
        <f t="shared" si="62"/>
        <v>1</v>
      </c>
      <c r="AY124" s="33">
        <f t="shared" si="63"/>
        <v>1.7250000000000001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customHeight="1">
      <c r="A125" s="2"/>
      <c r="B125" s="107">
        <v>50</v>
      </c>
      <c r="C125" s="31">
        <v>10</v>
      </c>
      <c r="D125" s="106" t="s">
        <v>4</v>
      </c>
      <c r="E125" s="2" t="s">
        <v>135</v>
      </c>
      <c r="F125" s="2" t="s">
        <v>149</v>
      </c>
      <c r="G125" s="2" t="s">
        <v>143</v>
      </c>
      <c r="H125" s="33"/>
      <c r="I125" s="173">
        <f t="shared" si="0"/>
        <v>1102.8535744171857</v>
      </c>
      <c r="J125" s="174">
        <f t="shared" si="1"/>
        <v>29.152775243964456</v>
      </c>
      <c r="K125" s="189">
        <f t="shared" si="2"/>
        <v>185</v>
      </c>
      <c r="L125" s="190">
        <f t="shared" si="3"/>
        <v>42</v>
      </c>
      <c r="M125" s="173">
        <f t="shared" si="44"/>
        <v>13202.718926435085</v>
      </c>
      <c r="N125" s="174">
        <f t="shared" si="5"/>
        <v>1776.4452191073567</v>
      </c>
      <c r="O125" s="174">
        <f t="shared" si="47"/>
        <v>11426.273707327729</v>
      </c>
      <c r="P125" s="174"/>
      <c r="Q125" s="174"/>
      <c r="R125" s="175"/>
      <c r="S125" s="173">
        <f t="shared" si="6"/>
        <v>8994.6855699328535</v>
      </c>
      <c r="T125" s="174">
        <f t="shared" si="48"/>
        <v>1210.2481516960975</v>
      </c>
      <c r="U125" s="174">
        <f t="shared" si="49"/>
        <v>7784.4374182367555</v>
      </c>
      <c r="V125" s="174"/>
      <c r="W125" s="174"/>
      <c r="X125" s="175"/>
      <c r="Y125" s="173">
        <f t="shared" si="8"/>
        <v>17989.371139865707</v>
      </c>
      <c r="Z125" s="174">
        <f t="shared" si="45"/>
        <v>2420.4963033921949</v>
      </c>
      <c r="AA125" s="174">
        <f t="shared" si="50"/>
        <v>15568.874836473511</v>
      </c>
      <c r="AB125" s="174"/>
      <c r="AC125" s="174"/>
      <c r="AD125" s="175"/>
      <c r="AE125" s="173">
        <f t="shared" si="51"/>
        <v>11.971416</v>
      </c>
      <c r="AF125" s="174">
        <f t="shared" si="31"/>
        <v>36</v>
      </c>
      <c r="AG125" s="174">
        <f t="shared" si="32"/>
        <v>20.2865</v>
      </c>
      <c r="AH125" s="174">
        <f t="shared" si="46"/>
        <v>349</v>
      </c>
      <c r="AI125" s="174">
        <f t="shared" si="13"/>
        <v>265.39179999999999</v>
      </c>
      <c r="AJ125" s="174">
        <f t="shared" si="52"/>
        <v>2.5</v>
      </c>
      <c r="AK125" s="174">
        <f t="shared" si="15"/>
        <v>3358.5013604097558</v>
      </c>
      <c r="AL125" s="174">
        <f t="shared" si="53"/>
        <v>672.36008427560967</v>
      </c>
      <c r="AM125" s="174">
        <f t="shared" si="54"/>
        <v>2686.1412761341462</v>
      </c>
      <c r="AN125" s="174"/>
      <c r="AO125" s="176">
        <v>12</v>
      </c>
      <c r="AP125" s="174">
        <v>36</v>
      </c>
      <c r="AQ125" s="175">
        <f t="shared" si="55"/>
        <v>349</v>
      </c>
      <c r="AR125" s="31">
        <f t="shared" si="56"/>
        <v>0</v>
      </c>
      <c r="AS125" s="2">
        <f t="shared" si="57"/>
        <v>0</v>
      </c>
      <c r="AT125" s="33">
        <f t="shared" si="58"/>
        <v>1.5</v>
      </c>
      <c r="AU125" s="31">
        <f t="shared" si="59"/>
        <v>0</v>
      </c>
      <c r="AV125" s="2">
        <f t="shared" si="60"/>
        <v>0</v>
      </c>
      <c r="AW125" s="33">
        <f t="shared" si="61"/>
        <v>1.4</v>
      </c>
      <c r="AX125" s="31">
        <f t="shared" si="62"/>
        <v>1</v>
      </c>
      <c r="AY125" s="33">
        <f t="shared" si="63"/>
        <v>1.7250000000000001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customHeight="1">
      <c r="A126" s="2"/>
      <c r="B126" s="107">
        <v>51</v>
      </c>
      <c r="C126" s="31">
        <v>7</v>
      </c>
      <c r="D126" s="106" t="s">
        <v>4</v>
      </c>
      <c r="E126" s="2" t="s">
        <v>67</v>
      </c>
      <c r="F126" s="2" t="s">
        <v>149</v>
      </c>
      <c r="G126" s="2"/>
      <c r="H126" s="33"/>
      <c r="I126" s="173">
        <f t="shared" si="0"/>
        <v>474.38561291564554</v>
      </c>
      <c r="J126" s="174">
        <f t="shared" si="1"/>
        <v>20.298350671299033</v>
      </c>
      <c r="K126" s="189">
        <f t="shared" si="2"/>
        <v>749</v>
      </c>
      <c r="L126" s="190">
        <f t="shared" si="3"/>
        <v>278</v>
      </c>
      <c r="M126" s="173">
        <f t="shared" si="44"/>
        <v>5679.0675166281653</v>
      </c>
      <c r="N126" s="174">
        <f t="shared" si="5"/>
        <v>1138.4197175952345</v>
      </c>
      <c r="O126" s="174">
        <f t="shared" si="47"/>
        <v>4540.6477990329313</v>
      </c>
      <c r="P126" s="174"/>
      <c r="Q126" s="174"/>
      <c r="R126" s="175"/>
      <c r="S126" s="173">
        <f t="shared" si="6"/>
        <v>3869.0081131858533</v>
      </c>
      <c r="T126" s="174">
        <f t="shared" si="48"/>
        <v>775.57717190195115</v>
      </c>
      <c r="U126" s="174">
        <f t="shared" si="49"/>
        <v>3093.430941283902</v>
      </c>
      <c r="V126" s="174"/>
      <c r="W126" s="174"/>
      <c r="X126" s="175"/>
      <c r="Y126" s="173">
        <f t="shared" si="8"/>
        <v>7738.0162263717066</v>
      </c>
      <c r="Z126" s="174">
        <f t="shared" si="45"/>
        <v>1551.1543438039021</v>
      </c>
      <c r="AA126" s="174">
        <f t="shared" si="50"/>
        <v>6186.8618825678041</v>
      </c>
      <c r="AB126" s="174"/>
      <c r="AC126" s="174"/>
      <c r="AD126" s="175"/>
      <c r="AE126" s="173">
        <f t="shared" si="51"/>
        <v>11.971416</v>
      </c>
      <c r="AF126" s="174">
        <f t="shared" si="31"/>
        <v>36</v>
      </c>
      <c r="AG126" s="174">
        <f t="shared" si="32"/>
        <v>20.2865</v>
      </c>
      <c r="AH126" s="174">
        <f t="shared" si="46"/>
        <v>243</v>
      </c>
      <c r="AI126" s="174">
        <f t="shared" si="13"/>
        <v>265.39179999999999</v>
      </c>
      <c r="AJ126" s="174">
        <f t="shared" si="52"/>
        <v>2</v>
      </c>
      <c r="AK126" s="174">
        <f t="shared" si="15"/>
        <v>3224.1734276548777</v>
      </c>
      <c r="AL126" s="174">
        <f t="shared" si="53"/>
        <v>646.31430991829268</v>
      </c>
      <c r="AM126" s="174">
        <f t="shared" si="54"/>
        <v>2577.8591177365852</v>
      </c>
      <c r="AN126" s="174"/>
      <c r="AO126" s="176">
        <v>12</v>
      </c>
      <c r="AP126" s="174">
        <v>36</v>
      </c>
      <c r="AQ126" s="175">
        <f t="shared" si="55"/>
        <v>243</v>
      </c>
      <c r="AR126" s="31">
        <f t="shared" si="56"/>
        <v>0</v>
      </c>
      <c r="AS126" s="2">
        <f t="shared" si="57"/>
        <v>0</v>
      </c>
      <c r="AT126" s="33">
        <f t="shared" si="58"/>
        <v>1</v>
      </c>
      <c r="AU126" s="31">
        <f t="shared" si="59"/>
        <v>0</v>
      </c>
      <c r="AV126" s="2">
        <f t="shared" si="60"/>
        <v>0</v>
      </c>
      <c r="AW126" s="33">
        <f t="shared" si="61"/>
        <v>1</v>
      </c>
      <c r="AX126" s="31">
        <f t="shared" si="62"/>
        <v>1</v>
      </c>
      <c r="AY126" s="33">
        <f t="shared" si="63"/>
        <v>1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customHeight="1">
      <c r="A127" s="2"/>
      <c r="B127" s="107">
        <v>52</v>
      </c>
      <c r="C127" s="31">
        <v>7</v>
      </c>
      <c r="D127" s="106" t="s">
        <v>4</v>
      </c>
      <c r="E127" s="2" t="s">
        <v>91</v>
      </c>
      <c r="F127" s="2" t="s">
        <v>149</v>
      </c>
      <c r="G127" s="2" t="s">
        <v>143</v>
      </c>
      <c r="H127" s="33"/>
      <c r="I127" s="173">
        <f t="shared" si="0"/>
        <v>626.10192781216006</v>
      </c>
      <c r="J127" s="174">
        <f t="shared" si="1"/>
        <v>20.298350671299033</v>
      </c>
      <c r="K127" s="189">
        <f t="shared" si="2"/>
        <v>578</v>
      </c>
      <c r="L127" s="190">
        <f t="shared" si="3"/>
        <v>207</v>
      </c>
      <c r="M127" s="173">
        <f t="shared" si="44"/>
        <v>7495.3266362413378</v>
      </c>
      <c r="N127" s="174">
        <f t="shared" si="5"/>
        <v>1138.4197175952345</v>
      </c>
      <c r="O127" s="174">
        <f t="shared" si="47"/>
        <v>6356.9069186461029</v>
      </c>
      <c r="P127" s="174"/>
      <c r="Q127" s="174"/>
      <c r="R127" s="175"/>
      <c r="S127" s="173">
        <f t="shared" si="6"/>
        <v>5106.3804896994134</v>
      </c>
      <c r="T127" s="174">
        <f t="shared" si="48"/>
        <v>775.57717190195115</v>
      </c>
      <c r="U127" s="174">
        <f t="shared" si="49"/>
        <v>4330.8033177974621</v>
      </c>
      <c r="V127" s="174"/>
      <c r="W127" s="174"/>
      <c r="X127" s="175"/>
      <c r="Y127" s="173">
        <f t="shared" si="8"/>
        <v>10212.760979398827</v>
      </c>
      <c r="Z127" s="174">
        <f t="shared" si="45"/>
        <v>1551.1543438039021</v>
      </c>
      <c r="AA127" s="174">
        <f t="shared" si="50"/>
        <v>8661.6066355949242</v>
      </c>
      <c r="AB127" s="174"/>
      <c r="AC127" s="174"/>
      <c r="AD127" s="175"/>
      <c r="AE127" s="173">
        <f t="shared" si="51"/>
        <v>11.971416</v>
      </c>
      <c r="AF127" s="174">
        <f t="shared" si="31"/>
        <v>36</v>
      </c>
      <c r="AG127" s="174">
        <f t="shared" si="32"/>
        <v>20.2865</v>
      </c>
      <c r="AH127" s="174">
        <f t="shared" si="46"/>
        <v>243</v>
      </c>
      <c r="AI127" s="174">
        <f t="shared" si="13"/>
        <v>265.39179999999999</v>
      </c>
      <c r="AJ127" s="174">
        <f t="shared" si="52"/>
        <v>2</v>
      </c>
      <c r="AK127" s="174">
        <f t="shared" si="15"/>
        <v>3224.1734276548777</v>
      </c>
      <c r="AL127" s="174">
        <f t="shared" si="53"/>
        <v>646.31430991829268</v>
      </c>
      <c r="AM127" s="174">
        <f t="shared" si="54"/>
        <v>2577.8591177365852</v>
      </c>
      <c r="AN127" s="174"/>
      <c r="AO127" s="176">
        <v>12</v>
      </c>
      <c r="AP127" s="174">
        <v>36</v>
      </c>
      <c r="AQ127" s="175">
        <f t="shared" si="55"/>
        <v>243</v>
      </c>
      <c r="AR127" s="31">
        <f t="shared" si="56"/>
        <v>0</v>
      </c>
      <c r="AS127" s="2">
        <f t="shared" si="57"/>
        <v>0</v>
      </c>
      <c r="AT127" s="33">
        <f t="shared" si="58"/>
        <v>1</v>
      </c>
      <c r="AU127" s="31">
        <f t="shared" si="59"/>
        <v>0</v>
      </c>
      <c r="AV127" s="2">
        <f t="shared" si="60"/>
        <v>0</v>
      </c>
      <c r="AW127" s="33">
        <f t="shared" si="61"/>
        <v>1.4</v>
      </c>
      <c r="AX127" s="31">
        <f t="shared" si="62"/>
        <v>1</v>
      </c>
      <c r="AY127" s="33">
        <f t="shared" si="63"/>
        <v>1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customHeight="1">
      <c r="A128" s="2"/>
      <c r="B128" s="107">
        <v>53</v>
      </c>
      <c r="C128" s="31">
        <v>7</v>
      </c>
      <c r="D128" s="106" t="s">
        <v>4</v>
      </c>
      <c r="E128" s="2" t="s">
        <v>87</v>
      </c>
      <c r="F128" s="2" t="s">
        <v>149</v>
      </c>
      <c r="G128" s="2"/>
      <c r="H128" s="33"/>
      <c r="I128" s="173">
        <f t="shared" si="0"/>
        <v>521.93302575282519</v>
      </c>
      <c r="J128" s="174">
        <f t="shared" si="1"/>
        <v>20.298350671299033</v>
      </c>
      <c r="K128" s="189">
        <f t="shared" si="2"/>
        <v>697</v>
      </c>
      <c r="L128" s="190">
        <f t="shared" si="3"/>
        <v>256</v>
      </c>
      <c r="M128" s="173">
        <f t="shared" si="44"/>
        <v>6248.2773754257832</v>
      </c>
      <c r="N128" s="174">
        <f t="shared" si="5"/>
        <v>1707.6295763928517</v>
      </c>
      <c r="O128" s="174">
        <f t="shared" si="47"/>
        <v>4540.6477990329313</v>
      </c>
      <c r="P128" s="174"/>
      <c r="Q128" s="174"/>
      <c r="R128" s="175"/>
      <c r="S128" s="173">
        <f t="shared" si="6"/>
        <v>4256.7966991368285</v>
      </c>
      <c r="T128" s="174">
        <f t="shared" si="48"/>
        <v>1163.3657578529269</v>
      </c>
      <c r="U128" s="174">
        <f t="shared" si="49"/>
        <v>3093.430941283902</v>
      </c>
      <c r="V128" s="174"/>
      <c r="W128" s="174"/>
      <c r="X128" s="175"/>
      <c r="Y128" s="173">
        <f t="shared" si="8"/>
        <v>8513.5933982736569</v>
      </c>
      <c r="Z128" s="174">
        <f t="shared" si="45"/>
        <v>2326.7315157058538</v>
      </c>
      <c r="AA128" s="174">
        <f t="shared" si="50"/>
        <v>6186.8618825678041</v>
      </c>
      <c r="AB128" s="174"/>
      <c r="AC128" s="174"/>
      <c r="AD128" s="175"/>
      <c r="AE128" s="173">
        <f t="shared" si="51"/>
        <v>11.971416</v>
      </c>
      <c r="AF128" s="174">
        <f t="shared" si="31"/>
        <v>36</v>
      </c>
      <c r="AG128" s="174">
        <f t="shared" si="32"/>
        <v>20.2865</v>
      </c>
      <c r="AH128" s="174">
        <f t="shared" si="46"/>
        <v>243</v>
      </c>
      <c r="AI128" s="174">
        <f t="shared" si="13"/>
        <v>265.39179999999999</v>
      </c>
      <c r="AJ128" s="174">
        <f t="shared" si="52"/>
        <v>2</v>
      </c>
      <c r="AK128" s="174">
        <f t="shared" si="15"/>
        <v>3224.1734276548777</v>
      </c>
      <c r="AL128" s="174">
        <f t="shared" si="53"/>
        <v>646.31430991829268</v>
      </c>
      <c r="AM128" s="174">
        <f t="shared" si="54"/>
        <v>2577.8591177365852</v>
      </c>
      <c r="AN128" s="174"/>
      <c r="AO128" s="176">
        <v>12</v>
      </c>
      <c r="AP128" s="174">
        <v>36</v>
      </c>
      <c r="AQ128" s="175">
        <f t="shared" si="55"/>
        <v>243</v>
      </c>
      <c r="AR128" s="31">
        <f t="shared" si="56"/>
        <v>0</v>
      </c>
      <c r="AS128" s="2">
        <f t="shared" si="57"/>
        <v>0</v>
      </c>
      <c r="AT128" s="33">
        <f t="shared" si="58"/>
        <v>1.5</v>
      </c>
      <c r="AU128" s="31">
        <f t="shared" si="59"/>
        <v>0</v>
      </c>
      <c r="AV128" s="2">
        <f t="shared" si="60"/>
        <v>0</v>
      </c>
      <c r="AW128" s="33">
        <f t="shared" si="61"/>
        <v>1</v>
      </c>
      <c r="AX128" s="31">
        <f t="shared" si="62"/>
        <v>1</v>
      </c>
      <c r="AY128" s="33">
        <f t="shared" si="63"/>
        <v>1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customHeight="1">
      <c r="A129" s="2"/>
      <c r="B129" s="107">
        <v>54</v>
      </c>
      <c r="C129" s="31">
        <v>7</v>
      </c>
      <c r="D129" s="106" t="s">
        <v>4</v>
      </c>
      <c r="E129" s="2" t="s">
        <v>134</v>
      </c>
      <c r="F129" s="2" t="s">
        <v>149</v>
      </c>
      <c r="G129" s="2" t="s">
        <v>143</v>
      </c>
      <c r="H129" s="33"/>
      <c r="I129" s="173">
        <f t="shared" si="0"/>
        <v>673.64934064933971</v>
      </c>
      <c r="J129" s="174">
        <f t="shared" si="1"/>
        <v>20.298350671299033</v>
      </c>
      <c r="K129" s="189">
        <f t="shared" si="2"/>
        <v>530</v>
      </c>
      <c r="L129" s="190">
        <f t="shared" si="3"/>
        <v>187</v>
      </c>
      <c r="M129" s="173">
        <f t="shared" si="44"/>
        <v>8064.5364950389549</v>
      </c>
      <c r="N129" s="174">
        <f t="shared" si="5"/>
        <v>1707.6295763928517</v>
      </c>
      <c r="O129" s="174">
        <f t="shared" si="47"/>
        <v>6356.9069186461029</v>
      </c>
      <c r="P129" s="174"/>
      <c r="Q129" s="174"/>
      <c r="R129" s="175"/>
      <c r="S129" s="173">
        <f t="shared" si="6"/>
        <v>5494.1690756503885</v>
      </c>
      <c r="T129" s="174">
        <f t="shared" si="48"/>
        <v>1163.3657578529269</v>
      </c>
      <c r="U129" s="174">
        <f t="shared" si="49"/>
        <v>4330.8033177974621</v>
      </c>
      <c r="V129" s="174"/>
      <c r="W129" s="174"/>
      <c r="X129" s="175"/>
      <c r="Y129" s="173">
        <f t="shared" si="8"/>
        <v>10988.338151300777</v>
      </c>
      <c r="Z129" s="174">
        <f t="shared" si="45"/>
        <v>2326.7315157058538</v>
      </c>
      <c r="AA129" s="174">
        <f t="shared" si="50"/>
        <v>8661.6066355949242</v>
      </c>
      <c r="AB129" s="174"/>
      <c r="AC129" s="174"/>
      <c r="AD129" s="175"/>
      <c r="AE129" s="173">
        <f t="shared" si="51"/>
        <v>11.971416</v>
      </c>
      <c r="AF129" s="174">
        <f t="shared" si="31"/>
        <v>36</v>
      </c>
      <c r="AG129" s="174">
        <f t="shared" si="32"/>
        <v>20.2865</v>
      </c>
      <c r="AH129" s="174">
        <f t="shared" si="46"/>
        <v>243</v>
      </c>
      <c r="AI129" s="174">
        <f t="shared" si="13"/>
        <v>265.39179999999999</v>
      </c>
      <c r="AJ129" s="174">
        <f t="shared" si="52"/>
        <v>2</v>
      </c>
      <c r="AK129" s="174">
        <f t="shared" si="15"/>
        <v>3224.1734276548777</v>
      </c>
      <c r="AL129" s="174">
        <f t="shared" si="53"/>
        <v>646.31430991829268</v>
      </c>
      <c r="AM129" s="174">
        <f t="shared" si="54"/>
        <v>2577.8591177365852</v>
      </c>
      <c r="AN129" s="174"/>
      <c r="AO129" s="176">
        <v>12</v>
      </c>
      <c r="AP129" s="174">
        <v>36</v>
      </c>
      <c r="AQ129" s="175">
        <f t="shared" si="55"/>
        <v>243</v>
      </c>
      <c r="AR129" s="31">
        <f t="shared" si="56"/>
        <v>0</v>
      </c>
      <c r="AS129" s="2">
        <f t="shared" si="57"/>
        <v>0</v>
      </c>
      <c r="AT129" s="33">
        <f t="shared" si="58"/>
        <v>1.5</v>
      </c>
      <c r="AU129" s="31">
        <f t="shared" si="59"/>
        <v>0</v>
      </c>
      <c r="AV129" s="2">
        <f t="shared" si="60"/>
        <v>0</v>
      </c>
      <c r="AW129" s="33">
        <f t="shared" si="61"/>
        <v>1.4</v>
      </c>
      <c r="AX129" s="31">
        <f t="shared" si="62"/>
        <v>1</v>
      </c>
      <c r="AY129" s="33">
        <f t="shared" si="63"/>
        <v>1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customHeight="1">
      <c r="A130" s="2"/>
      <c r="B130" s="107">
        <v>55</v>
      </c>
      <c r="C130" s="31">
        <v>4</v>
      </c>
      <c r="D130" s="106" t="s">
        <v>4</v>
      </c>
      <c r="E130" s="2" t="s">
        <v>67</v>
      </c>
      <c r="F130" s="2" t="s">
        <v>149</v>
      </c>
      <c r="G130" s="2"/>
      <c r="H130" s="33"/>
      <c r="I130" s="173">
        <f t="shared" si="0"/>
        <v>441.38155192091534</v>
      </c>
      <c r="J130" s="174">
        <f t="shared" si="1"/>
        <v>11.193329176765722</v>
      </c>
      <c r="K130" s="189">
        <f t="shared" si="2"/>
        <v>769</v>
      </c>
      <c r="L130" s="190">
        <f t="shared" si="3"/>
        <v>288</v>
      </c>
      <c r="M130" s="173">
        <f t="shared" si="44"/>
        <v>5283.9621727708764</v>
      </c>
      <c r="N130" s="174">
        <f t="shared" si="5"/>
        <v>1058.8175513610993</v>
      </c>
      <c r="O130" s="174">
        <f t="shared" si="47"/>
        <v>4225.1446214097768</v>
      </c>
      <c r="P130" s="174"/>
      <c r="Q130" s="174"/>
      <c r="R130" s="175"/>
      <c r="S130" s="173">
        <f t="shared" si="6"/>
        <v>3599.8326232887803</v>
      </c>
      <c r="T130" s="174">
        <f t="shared" si="48"/>
        <v>721.34618660634135</v>
      </c>
      <c r="U130" s="174">
        <f t="shared" si="49"/>
        <v>2878.486436682439</v>
      </c>
      <c r="V130" s="174"/>
      <c r="W130" s="174"/>
      <c r="X130" s="175"/>
      <c r="Y130" s="173">
        <f t="shared" si="8"/>
        <v>7199.6652465775605</v>
      </c>
      <c r="Z130" s="174">
        <f t="shared" si="45"/>
        <v>1442.6923732126827</v>
      </c>
      <c r="AA130" s="174">
        <f t="shared" si="50"/>
        <v>5756.9728733648781</v>
      </c>
      <c r="AB130" s="174"/>
      <c r="AC130" s="174"/>
      <c r="AD130" s="175"/>
      <c r="AE130" s="173">
        <f t="shared" si="51"/>
        <v>11.971416</v>
      </c>
      <c r="AF130" s="174">
        <f t="shared" si="31"/>
        <v>36</v>
      </c>
      <c r="AG130" s="174">
        <f t="shared" si="32"/>
        <v>20.2865</v>
      </c>
      <c r="AH130" s="174">
        <f t="shared" si="46"/>
        <v>134</v>
      </c>
      <c r="AI130" s="174">
        <f t="shared" si="13"/>
        <v>265.39179999999999</v>
      </c>
      <c r="AJ130" s="174">
        <f t="shared" si="52"/>
        <v>2</v>
      </c>
      <c r="AK130" s="174">
        <f t="shared" si="15"/>
        <v>2999.860519407317</v>
      </c>
      <c r="AL130" s="174">
        <f t="shared" si="53"/>
        <v>601.12182217195118</v>
      </c>
      <c r="AM130" s="174">
        <f t="shared" si="54"/>
        <v>2398.7386972353661</v>
      </c>
      <c r="AN130" s="174"/>
      <c r="AO130" s="176">
        <v>12</v>
      </c>
      <c r="AP130" s="174">
        <v>36</v>
      </c>
      <c r="AQ130" s="175">
        <f t="shared" si="55"/>
        <v>134</v>
      </c>
      <c r="AR130" s="31">
        <f t="shared" si="56"/>
        <v>0</v>
      </c>
      <c r="AS130" s="2">
        <f t="shared" si="57"/>
        <v>0</v>
      </c>
      <c r="AT130" s="33">
        <f t="shared" si="58"/>
        <v>1</v>
      </c>
      <c r="AU130" s="31">
        <f t="shared" si="59"/>
        <v>0</v>
      </c>
      <c r="AV130" s="2">
        <f t="shared" si="60"/>
        <v>0</v>
      </c>
      <c r="AW130" s="33">
        <f t="shared" si="61"/>
        <v>1</v>
      </c>
      <c r="AX130" s="31">
        <f t="shared" si="62"/>
        <v>1</v>
      </c>
      <c r="AY130" s="33">
        <f t="shared" si="63"/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customHeight="1">
      <c r="A131" s="2"/>
      <c r="B131" s="107">
        <v>56</v>
      </c>
      <c r="C131" s="31">
        <v>4</v>
      </c>
      <c r="D131" s="106" t="s">
        <v>4</v>
      </c>
      <c r="E131" s="2" t="s">
        <v>87</v>
      </c>
      <c r="F131" s="2" t="s">
        <v>149</v>
      </c>
      <c r="G131" s="2"/>
      <c r="H131" s="33"/>
      <c r="I131" s="173">
        <f t="shared" si="0"/>
        <v>485.60428845271321</v>
      </c>
      <c r="J131" s="174">
        <f t="shared" si="1"/>
        <v>11.193329176765722</v>
      </c>
      <c r="K131" s="189">
        <f t="shared" si="2"/>
        <v>735</v>
      </c>
      <c r="L131" s="190">
        <f t="shared" si="3"/>
        <v>273</v>
      </c>
      <c r="M131" s="173">
        <f t="shared" si="44"/>
        <v>5813.3709484514256</v>
      </c>
      <c r="N131" s="174">
        <f t="shared" si="5"/>
        <v>1588.2263270416493</v>
      </c>
      <c r="O131" s="174">
        <f t="shared" si="47"/>
        <v>4225.1446214097768</v>
      </c>
      <c r="P131" s="174"/>
      <c r="Q131" s="174"/>
      <c r="R131" s="175"/>
      <c r="S131" s="173">
        <f t="shared" si="6"/>
        <v>3960.5057165919511</v>
      </c>
      <c r="T131" s="174">
        <f t="shared" si="48"/>
        <v>1082.0192799095121</v>
      </c>
      <c r="U131" s="174">
        <f t="shared" si="49"/>
        <v>2878.486436682439</v>
      </c>
      <c r="V131" s="174"/>
      <c r="W131" s="174"/>
      <c r="X131" s="175"/>
      <c r="Y131" s="173">
        <f t="shared" si="8"/>
        <v>7921.0114331839022</v>
      </c>
      <c r="Z131" s="174">
        <f t="shared" si="45"/>
        <v>2164.0385598190242</v>
      </c>
      <c r="AA131" s="174">
        <f t="shared" si="50"/>
        <v>5756.9728733648781</v>
      </c>
      <c r="AB131" s="174"/>
      <c r="AC131" s="174"/>
      <c r="AD131" s="175"/>
      <c r="AE131" s="173">
        <f t="shared" si="51"/>
        <v>11.971416</v>
      </c>
      <c r="AF131" s="174">
        <f t="shared" si="31"/>
        <v>36</v>
      </c>
      <c r="AG131" s="174">
        <f t="shared" si="32"/>
        <v>20.2865</v>
      </c>
      <c r="AH131" s="174">
        <f t="shared" si="46"/>
        <v>134</v>
      </c>
      <c r="AI131" s="174">
        <f t="shared" si="13"/>
        <v>265.39179999999999</v>
      </c>
      <c r="AJ131" s="174">
        <f t="shared" si="52"/>
        <v>2</v>
      </c>
      <c r="AK131" s="174">
        <f t="shared" si="15"/>
        <v>2999.860519407317</v>
      </c>
      <c r="AL131" s="174">
        <f t="shared" si="53"/>
        <v>601.12182217195118</v>
      </c>
      <c r="AM131" s="174">
        <f t="shared" si="54"/>
        <v>2398.7386972353661</v>
      </c>
      <c r="AN131" s="174"/>
      <c r="AO131" s="176">
        <v>12</v>
      </c>
      <c r="AP131" s="174">
        <v>36</v>
      </c>
      <c r="AQ131" s="175">
        <f t="shared" si="55"/>
        <v>134</v>
      </c>
      <c r="AR131" s="31">
        <f t="shared" si="56"/>
        <v>0</v>
      </c>
      <c r="AS131" s="2">
        <f t="shared" si="57"/>
        <v>0</v>
      </c>
      <c r="AT131" s="33">
        <f t="shared" si="58"/>
        <v>1.5</v>
      </c>
      <c r="AU131" s="31">
        <f t="shared" si="59"/>
        <v>0</v>
      </c>
      <c r="AV131" s="2">
        <f t="shared" si="60"/>
        <v>0</v>
      </c>
      <c r="AW131" s="33">
        <f t="shared" si="61"/>
        <v>1</v>
      </c>
      <c r="AX131" s="31">
        <f t="shared" si="62"/>
        <v>1</v>
      </c>
      <c r="AY131" s="33">
        <f t="shared" si="63"/>
        <v>1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customHeight="1">
      <c r="A132" s="2"/>
      <c r="B132" s="107">
        <v>57</v>
      </c>
      <c r="C132" s="31">
        <v>1</v>
      </c>
      <c r="D132" s="106" t="s">
        <v>4</v>
      </c>
      <c r="E132" s="2" t="s">
        <v>67</v>
      </c>
      <c r="F132" s="2" t="s">
        <v>149</v>
      </c>
      <c r="G132" s="2"/>
      <c r="H132" s="33"/>
      <c r="I132" s="173">
        <f t="shared" si="0"/>
        <v>357.29466503111217</v>
      </c>
      <c r="J132" s="174">
        <f t="shared" si="1"/>
        <v>5.5966645883828612</v>
      </c>
      <c r="K132" s="189">
        <f t="shared" si="2"/>
        <v>844</v>
      </c>
      <c r="L132" s="190">
        <f t="shared" si="3"/>
        <v>331</v>
      </c>
      <c r="M132" s="173">
        <f t="shared" si="44"/>
        <v>4277.3230696680967</v>
      </c>
      <c r="N132" s="174">
        <f t="shared" si="5"/>
        <v>854.88351647094225</v>
      </c>
      <c r="O132" s="174">
        <f t="shared" si="47"/>
        <v>3422.4395531971545</v>
      </c>
      <c r="P132" s="174"/>
      <c r="Q132" s="174"/>
      <c r="R132" s="175"/>
      <c r="S132" s="173">
        <f t="shared" si="6"/>
        <v>2914.0343217980489</v>
      </c>
      <c r="T132" s="174">
        <f t="shared" si="48"/>
        <v>582.4109770434145</v>
      </c>
      <c r="U132" s="174">
        <f t="shared" si="49"/>
        <v>2331.6233447546342</v>
      </c>
      <c r="V132" s="174"/>
      <c r="W132" s="174"/>
      <c r="X132" s="175"/>
      <c r="Y132" s="173">
        <f t="shared" si="8"/>
        <v>5828.0686435960979</v>
      </c>
      <c r="Z132" s="174">
        <f t="shared" si="45"/>
        <v>1164.821954086829</v>
      </c>
      <c r="AA132" s="174">
        <f t="shared" si="50"/>
        <v>4663.2466895092684</v>
      </c>
      <c r="AB132" s="174"/>
      <c r="AC132" s="174"/>
      <c r="AD132" s="175"/>
      <c r="AE132" s="173">
        <f t="shared" si="51"/>
        <v>11.971416</v>
      </c>
      <c r="AF132" s="174">
        <f t="shared" si="31"/>
        <v>36</v>
      </c>
      <c r="AG132" s="174">
        <f t="shared" si="32"/>
        <v>20.2865</v>
      </c>
      <c r="AH132" s="174">
        <f t="shared" si="46"/>
        <v>67</v>
      </c>
      <c r="AI132" s="174">
        <f t="shared" si="13"/>
        <v>265.39179999999999</v>
      </c>
      <c r="AJ132" s="174">
        <f t="shared" si="52"/>
        <v>2</v>
      </c>
      <c r="AK132" s="174">
        <f t="shared" si="15"/>
        <v>2428.3619348317075</v>
      </c>
      <c r="AL132" s="174">
        <f t="shared" si="53"/>
        <v>485.34248086951209</v>
      </c>
      <c r="AM132" s="174">
        <f t="shared" si="54"/>
        <v>1943.0194539621953</v>
      </c>
      <c r="AN132" s="174"/>
      <c r="AO132" s="176">
        <v>12</v>
      </c>
      <c r="AP132" s="174">
        <v>36</v>
      </c>
      <c r="AQ132" s="175">
        <f t="shared" si="55"/>
        <v>67</v>
      </c>
      <c r="AR132" s="31">
        <f t="shared" si="56"/>
        <v>0</v>
      </c>
      <c r="AS132" s="2">
        <f t="shared" si="57"/>
        <v>0</v>
      </c>
      <c r="AT132" s="33">
        <f t="shared" si="58"/>
        <v>1</v>
      </c>
      <c r="AU132" s="31">
        <f t="shared" si="59"/>
        <v>0</v>
      </c>
      <c r="AV132" s="2">
        <f t="shared" si="60"/>
        <v>0</v>
      </c>
      <c r="AW132" s="33">
        <f t="shared" si="61"/>
        <v>1</v>
      </c>
      <c r="AX132" s="31">
        <f t="shared" si="62"/>
        <v>1</v>
      </c>
      <c r="AY132" s="33">
        <f t="shared" si="63"/>
        <v>1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customHeight="1">
      <c r="A133" s="2"/>
      <c r="B133" s="107">
        <v>58</v>
      </c>
      <c r="C133" s="31">
        <v>10</v>
      </c>
      <c r="D133" s="106" t="s">
        <v>4</v>
      </c>
      <c r="E133" s="2" t="s">
        <v>144</v>
      </c>
      <c r="F133" s="2"/>
      <c r="G133" s="2" t="s">
        <v>167</v>
      </c>
      <c r="H133" s="33"/>
      <c r="I133" s="173">
        <f t="shared" si="0"/>
        <v>674.33574081910683</v>
      </c>
      <c r="J133" s="174">
        <f t="shared" si="1"/>
        <v>29.152775243964456</v>
      </c>
      <c r="K133" s="189">
        <f t="shared" si="2"/>
        <v>528</v>
      </c>
      <c r="L133" s="190">
        <f t="shared" si="3"/>
        <v>186</v>
      </c>
      <c r="M133" s="173">
        <f t="shared" si="44"/>
        <v>8072.7536770137085</v>
      </c>
      <c r="N133" s="174">
        <f t="shared" si="5"/>
        <v>897.95173494600238</v>
      </c>
      <c r="O133" s="174">
        <f t="shared" si="47"/>
        <v>7174.8019420677065</v>
      </c>
      <c r="P133" s="174"/>
      <c r="Q133" s="174"/>
      <c r="R133" s="175"/>
      <c r="S133" s="173">
        <f t="shared" si="6"/>
        <v>6044.642636543902</v>
      </c>
      <c r="T133" s="174">
        <f t="shared" si="48"/>
        <v>672.36008427560967</v>
      </c>
      <c r="U133" s="174">
        <f t="shared" si="49"/>
        <v>5372.2825522682924</v>
      </c>
      <c r="V133" s="174"/>
      <c r="W133" s="174"/>
      <c r="X133" s="175"/>
      <c r="Y133" s="173">
        <f t="shared" si="8"/>
        <v>12089.285273087804</v>
      </c>
      <c r="Z133" s="174">
        <f t="shared" si="45"/>
        <v>1344.7201685512193</v>
      </c>
      <c r="AA133" s="174">
        <f t="shared" si="50"/>
        <v>10744.565104536585</v>
      </c>
      <c r="AB133" s="174"/>
      <c r="AC133" s="174"/>
      <c r="AD133" s="175"/>
      <c r="AE133" s="173">
        <f t="shared" si="51"/>
        <v>11.971416</v>
      </c>
      <c r="AF133" s="174">
        <f t="shared" si="31"/>
        <v>36</v>
      </c>
      <c r="AG133" s="174">
        <f t="shared" si="32"/>
        <v>20.2865</v>
      </c>
      <c r="AH133" s="174">
        <f t="shared" si="46"/>
        <v>349</v>
      </c>
      <c r="AI133" s="174">
        <f t="shared" si="13"/>
        <v>265.39179999999999</v>
      </c>
      <c r="AJ133" s="174">
        <f t="shared" si="52"/>
        <v>2</v>
      </c>
      <c r="AK133" s="174">
        <f t="shared" si="15"/>
        <v>3358.5013604097558</v>
      </c>
      <c r="AL133" s="174">
        <f t="shared" si="53"/>
        <v>672.36008427560967</v>
      </c>
      <c r="AM133" s="174">
        <f t="shared" si="54"/>
        <v>2686.1412761341462</v>
      </c>
      <c r="AN133" s="174"/>
      <c r="AO133" s="176">
        <v>12</v>
      </c>
      <c r="AP133" s="174">
        <v>36</v>
      </c>
      <c r="AQ133" s="175">
        <f t="shared" si="55"/>
        <v>349</v>
      </c>
      <c r="AR133" s="31">
        <f t="shared" si="56"/>
        <v>0</v>
      </c>
      <c r="AS133" s="2">
        <f t="shared" si="57"/>
        <v>0</v>
      </c>
      <c r="AT133" s="33">
        <f t="shared" si="58"/>
        <v>1</v>
      </c>
      <c r="AU133" s="31">
        <f t="shared" si="59"/>
        <v>0</v>
      </c>
      <c r="AV133" s="2">
        <f t="shared" si="60"/>
        <v>0</v>
      </c>
      <c r="AW133" s="33">
        <f t="shared" si="61"/>
        <v>1</v>
      </c>
      <c r="AX133" s="31">
        <f t="shared" si="62"/>
        <v>2</v>
      </c>
      <c r="AY133" s="33">
        <f t="shared" si="63"/>
        <v>1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customHeight="1">
      <c r="A134" s="2"/>
      <c r="B134" s="107">
        <v>59</v>
      </c>
      <c r="C134" s="31">
        <v>10</v>
      </c>
      <c r="D134" s="106" t="s">
        <v>4</v>
      </c>
      <c r="E134" s="2" t="s">
        <v>141</v>
      </c>
      <c r="F134" s="2"/>
      <c r="G134" s="2" t="s">
        <v>172</v>
      </c>
      <c r="H134" s="33"/>
      <c r="I134" s="173">
        <f t="shared" si="0"/>
        <v>914.06684504496286</v>
      </c>
      <c r="J134" s="174">
        <f t="shared" si="1"/>
        <v>29.152775243964456</v>
      </c>
      <c r="K134" s="189">
        <f t="shared" si="2"/>
        <v>291</v>
      </c>
      <c r="L134" s="190">
        <f t="shared" si="3"/>
        <v>82</v>
      </c>
      <c r="M134" s="173">
        <f t="shared" si="44"/>
        <v>10942.674453840789</v>
      </c>
      <c r="N134" s="174">
        <f t="shared" si="5"/>
        <v>897.95173494600238</v>
      </c>
      <c r="O134" s="174">
        <f t="shared" si="47"/>
        <v>10044.722718894787</v>
      </c>
      <c r="P134" s="174"/>
      <c r="Q134" s="174"/>
      <c r="R134" s="175"/>
      <c r="S134" s="173">
        <f t="shared" si="6"/>
        <v>8193.5556574512193</v>
      </c>
      <c r="T134" s="174">
        <f t="shared" si="48"/>
        <v>672.36008427560967</v>
      </c>
      <c r="U134" s="174">
        <f t="shared" si="49"/>
        <v>7521.1955731756088</v>
      </c>
      <c r="V134" s="174"/>
      <c r="W134" s="174"/>
      <c r="X134" s="175"/>
      <c r="Y134" s="173">
        <f t="shared" si="8"/>
        <v>16387.111314902439</v>
      </c>
      <c r="Z134" s="174">
        <f t="shared" si="45"/>
        <v>1344.7201685512193</v>
      </c>
      <c r="AA134" s="174">
        <f t="shared" si="50"/>
        <v>15042.391146351218</v>
      </c>
      <c r="AB134" s="174"/>
      <c r="AC134" s="174"/>
      <c r="AD134" s="175"/>
      <c r="AE134" s="173">
        <f t="shared" si="51"/>
        <v>11.971416</v>
      </c>
      <c r="AF134" s="174">
        <f t="shared" si="31"/>
        <v>36</v>
      </c>
      <c r="AG134" s="174">
        <f t="shared" si="32"/>
        <v>20.2865</v>
      </c>
      <c r="AH134" s="174">
        <f t="shared" si="46"/>
        <v>349</v>
      </c>
      <c r="AI134" s="174">
        <f t="shared" si="13"/>
        <v>265.39179999999999</v>
      </c>
      <c r="AJ134" s="174">
        <f t="shared" si="52"/>
        <v>2</v>
      </c>
      <c r="AK134" s="174">
        <f t="shared" si="15"/>
        <v>3358.5013604097558</v>
      </c>
      <c r="AL134" s="174">
        <f t="shared" si="53"/>
        <v>672.36008427560967</v>
      </c>
      <c r="AM134" s="174">
        <f t="shared" si="54"/>
        <v>2686.1412761341462</v>
      </c>
      <c r="AN134" s="174"/>
      <c r="AO134" s="176">
        <v>12</v>
      </c>
      <c r="AP134" s="174">
        <v>36</v>
      </c>
      <c r="AQ134" s="175">
        <f t="shared" si="55"/>
        <v>349</v>
      </c>
      <c r="AR134" s="31">
        <f t="shared" si="56"/>
        <v>0</v>
      </c>
      <c r="AS134" s="2">
        <f t="shared" si="57"/>
        <v>0</v>
      </c>
      <c r="AT134" s="33">
        <f t="shared" si="58"/>
        <v>1</v>
      </c>
      <c r="AU134" s="31">
        <f t="shared" si="59"/>
        <v>0</v>
      </c>
      <c r="AV134" s="2">
        <f t="shared" si="60"/>
        <v>0</v>
      </c>
      <c r="AW134" s="33">
        <f t="shared" si="61"/>
        <v>1.4</v>
      </c>
      <c r="AX134" s="31">
        <f t="shared" si="62"/>
        <v>2</v>
      </c>
      <c r="AY134" s="33">
        <f t="shared" si="63"/>
        <v>1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customHeight="1">
      <c r="A135" s="2"/>
      <c r="B135" s="107">
        <v>60</v>
      </c>
      <c r="C135" s="31">
        <v>10</v>
      </c>
      <c r="D135" s="106" t="s">
        <v>4</v>
      </c>
      <c r="E135" s="2" t="s">
        <v>146</v>
      </c>
      <c r="F135" s="2"/>
      <c r="G135" s="2" t="s">
        <v>167</v>
      </c>
      <c r="H135" s="33"/>
      <c r="I135" s="173">
        <f t="shared" si="0"/>
        <v>711.83973094634007</v>
      </c>
      <c r="J135" s="174">
        <f t="shared" si="1"/>
        <v>29.152775243964456</v>
      </c>
      <c r="K135" s="189">
        <f t="shared" si="2"/>
        <v>477</v>
      </c>
      <c r="L135" s="190">
        <f t="shared" si="3"/>
        <v>166</v>
      </c>
      <c r="M135" s="173">
        <f t="shared" si="44"/>
        <v>8521.7295444867104</v>
      </c>
      <c r="N135" s="174">
        <f t="shared" si="5"/>
        <v>1346.9276024190035</v>
      </c>
      <c r="O135" s="174">
        <f t="shared" si="47"/>
        <v>7174.8019420677065</v>
      </c>
      <c r="P135" s="174"/>
      <c r="Q135" s="174"/>
      <c r="R135" s="175"/>
      <c r="S135" s="173">
        <f t="shared" si="6"/>
        <v>6380.8226786817067</v>
      </c>
      <c r="T135" s="174">
        <f t="shared" si="48"/>
        <v>1008.5401264134146</v>
      </c>
      <c r="U135" s="174">
        <f t="shared" si="49"/>
        <v>5372.2825522682924</v>
      </c>
      <c r="V135" s="174"/>
      <c r="W135" s="174"/>
      <c r="X135" s="175"/>
      <c r="Y135" s="173">
        <f t="shared" si="8"/>
        <v>12761.645357363413</v>
      </c>
      <c r="Z135" s="174">
        <f t="shared" si="45"/>
        <v>2017.0802528268291</v>
      </c>
      <c r="AA135" s="174">
        <f t="shared" si="50"/>
        <v>10744.565104536585</v>
      </c>
      <c r="AB135" s="174"/>
      <c r="AC135" s="174"/>
      <c r="AD135" s="175"/>
      <c r="AE135" s="173">
        <f t="shared" si="51"/>
        <v>11.971416</v>
      </c>
      <c r="AF135" s="174">
        <f t="shared" si="31"/>
        <v>36</v>
      </c>
      <c r="AG135" s="174">
        <f t="shared" si="32"/>
        <v>20.2865</v>
      </c>
      <c r="AH135" s="174">
        <f t="shared" si="46"/>
        <v>349</v>
      </c>
      <c r="AI135" s="174">
        <f t="shared" si="13"/>
        <v>265.39179999999999</v>
      </c>
      <c r="AJ135" s="174">
        <f t="shared" si="52"/>
        <v>2</v>
      </c>
      <c r="AK135" s="174">
        <f t="shared" si="15"/>
        <v>3358.5013604097558</v>
      </c>
      <c r="AL135" s="174">
        <f t="shared" si="53"/>
        <v>672.36008427560967</v>
      </c>
      <c r="AM135" s="174">
        <f t="shared" si="54"/>
        <v>2686.1412761341462</v>
      </c>
      <c r="AN135" s="174"/>
      <c r="AO135" s="176">
        <v>12</v>
      </c>
      <c r="AP135" s="174">
        <v>36</v>
      </c>
      <c r="AQ135" s="175">
        <f t="shared" si="55"/>
        <v>349</v>
      </c>
      <c r="AR135" s="31">
        <f t="shared" si="56"/>
        <v>0</v>
      </c>
      <c r="AS135" s="2">
        <f t="shared" si="57"/>
        <v>0</v>
      </c>
      <c r="AT135" s="33">
        <f t="shared" si="58"/>
        <v>1.5</v>
      </c>
      <c r="AU135" s="31">
        <f t="shared" si="59"/>
        <v>0</v>
      </c>
      <c r="AV135" s="2">
        <f t="shared" si="60"/>
        <v>0</v>
      </c>
      <c r="AW135" s="33">
        <f t="shared" si="61"/>
        <v>1</v>
      </c>
      <c r="AX135" s="31">
        <f t="shared" si="62"/>
        <v>2</v>
      </c>
      <c r="AY135" s="33">
        <f t="shared" si="63"/>
        <v>1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customHeight="1">
      <c r="A136" s="2"/>
      <c r="B136" s="107">
        <v>61</v>
      </c>
      <c r="C136" s="31">
        <v>10</v>
      </c>
      <c r="D136" s="106" t="s">
        <v>4</v>
      </c>
      <c r="E136" s="2" t="s">
        <v>147</v>
      </c>
      <c r="F136" s="2"/>
      <c r="G136" s="2" t="s">
        <v>172</v>
      </c>
      <c r="H136" s="33"/>
      <c r="I136" s="173">
        <f t="shared" si="0"/>
        <v>951.5708351721961</v>
      </c>
      <c r="J136" s="174">
        <f t="shared" si="1"/>
        <v>29.152775243964456</v>
      </c>
      <c r="K136" s="189">
        <f t="shared" si="2"/>
        <v>251</v>
      </c>
      <c r="L136" s="190">
        <f t="shared" si="3"/>
        <v>66</v>
      </c>
      <c r="M136" s="173">
        <f t="shared" si="44"/>
        <v>11391.650321313791</v>
      </c>
      <c r="N136" s="174">
        <f t="shared" si="5"/>
        <v>1346.9276024190035</v>
      </c>
      <c r="O136" s="174">
        <f t="shared" si="47"/>
        <v>10044.722718894787</v>
      </c>
      <c r="P136" s="174"/>
      <c r="Q136" s="174"/>
      <c r="R136" s="175"/>
      <c r="S136" s="173">
        <f t="shared" si="6"/>
        <v>8529.7356995890241</v>
      </c>
      <c r="T136" s="174">
        <f t="shared" si="48"/>
        <v>1008.5401264134146</v>
      </c>
      <c r="U136" s="174">
        <f t="shared" si="49"/>
        <v>7521.1955731756088</v>
      </c>
      <c r="V136" s="174"/>
      <c r="W136" s="174"/>
      <c r="X136" s="175"/>
      <c r="Y136" s="173">
        <f t="shared" si="8"/>
        <v>17059.471399178048</v>
      </c>
      <c r="Z136" s="174">
        <f t="shared" si="45"/>
        <v>2017.0802528268291</v>
      </c>
      <c r="AA136" s="174">
        <f t="shared" si="50"/>
        <v>15042.391146351218</v>
      </c>
      <c r="AB136" s="174"/>
      <c r="AC136" s="174"/>
      <c r="AD136" s="175"/>
      <c r="AE136" s="173">
        <f t="shared" si="51"/>
        <v>11.971416</v>
      </c>
      <c r="AF136" s="174">
        <f t="shared" si="31"/>
        <v>36</v>
      </c>
      <c r="AG136" s="174">
        <f t="shared" si="32"/>
        <v>20.2865</v>
      </c>
      <c r="AH136" s="174">
        <f t="shared" si="46"/>
        <v>349</v>
      </c>
      <c r="AI136" s="174">
        <f t="shared" si="13"/>
        <v>265.39179999999999</v>
      </c>
      <c r="AJ136" s="174">
        <f t="shared" si="52"/>
        <v>2</v>
      </c>
      <c r="AK136" s="174">
        <f t="shared" si="15"/>
        <v>3358.5013604097558</v>
      </c>
      <c r="AL136" s="174">
        <f t="shared" si="53"/>
        <v>672.36008427560967</v>
      </c>
      <c r="AM136" s="174">
        <f t="shared" si="54"/>
        <v>2686.1412761341462</v>
      </c>
      <c r="AN136" s="174"/>
      <c r="AO136" s="176">
        <v>12</v>
      </c>
      <c r="AP136" s="174">
        <v>36</v>
      </c>
      <c r="AQ136" s="175">
        <f t="shared" si="55"/>
        <v>349</v>
      </c>
      <c r="AR136" s="31">
        <f t="shared" si="56"/>
        <v>0</v>
      </c>
      <c r="AS136" s="2">
        <f t="shared" si="57"/>
        <v>0</v>
      </c>
      <c r="AT136" s="33">
        <f t="shared" si="58"/>
        <v>1.5</v>
      </c>
      <c r="AU136" s="31">
        <f t="shared" si="59"/>
        <v>0</v>
      </c>
      <c r="AV136" s="2">
        <f t="shared" si="60"/>
        <v>0</v>
      </c>
      <c r="AW136" s="33">
        <f t="shared" si="61"/>
        <v>1.4</v>
      </c>
      <c r="AX136" s="31">
        <f t="shared" si="62"/>
        <v>2</v>
      </c>
      <c r="AY136" s="33">
        <f t="shared" si="63"/>
        <v>1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5.75" customHeight="1">
      <c r="A137" s="2"/>
      <c r="B137" s="107">
        <v>62</v>
      </c>
      <c r="C137" s="31">
        <v>10</v>
      </c>
      <c r="D137" s="106" t="s">
        <v>4</v>
      </c>
      <c r="E137" s="2" t="s">
        <v>92</v>
      </c>
      <c r="F137" s="2"/>
      <c r="G137" s="2"/>
      <c r="H137" s="33"/>
      <c r="I137" s="173">
        <f t="shared" si="0"/>
        <v>591.92817374146875</v>
      </c>
      <c r="J137" s="174">
        <f t="shared" si="1"/>
        <v>29.152775243964456</v>
      </c>
      <c r="K137" s="189">
        <f t="shared" si="2"/>
        <v>621</v>
      </c>
      <c r="L137" s="190">
        <f t="shared" si="3"/>
        <v>221</v>
      </c>
      <c r="M137" s="173">
        <f t="shared" si="44"/>
        <v>7086.2184099793985</v>
      </c>
      <c r="N137" s="174">
        <f t="shared" si="5"/>
        <v>897.95173494600238</v>
      </c>
      <c r="O137" s="174">
        <f t="shared" si="47"/>
        <v>6188.2666750333965</v>
      </c>
      <c r="P137" s="174"/>
      <c r="Q137" s="174"/>
      <c r="R137" s="175"/>
      <c r="S137" s="173">
        <f t="shared" si="6"/>
        <v>5305.9537856070119</v>
      </c>
      <c r="T137" s="174">
        <f t="shared" si="48"/>
        <v>672.36008427560967</v>
      </c>
      <c r="U137" s="174">
        <f t="shared" si="49"/>
        <v>4633.5937013314024</v>
      </c>
      <c r="V137" s="174"/>
      <c r="W137" s="174"/>
      <c r="X137" s="175"/>
      <c r="Y137" s="173">
        <f t="shared" si="8"/>
        <v>10611.907571214024</v>
      </c>
      <c r="Z137" s="174">
        <f t="shared" si="45"/>
        <v>1344.7201685512193</v>
      </c>
      <c r="AA137" s="174">
        <f t="shared" si="50"/>
        <v>9267.1874026628047</v>
      </c>
      <c r="AB137" s="174"/>
      <c r="AC137" s="174"/>
      <c r="AD137" s="175"/>
      <c r="AE137" s="173">
        <f t="shared" si="51"/>
        <v>11.971416</v>
      </c>
      <c r="AF137" s="174">
        <f t="shared" si="31"/>
        <v>36</v>
      </c>
      <c r="AG137" s="174">
        <f t="shared" si="32"/>
        <v>20.2865</v>
      </c>
      <c r="AH137" s="174">
        <f t="shared" si="46"/>
        <v>349</v>
      </c>
      <c r="AI137" s="174">
        <f t="shared" si="13"/>
        <v>265.39179999999999</v>
      </c>
      <c r="AJ137" s="174">
        <f t="shared" si="52"/>
        <v>2.5</v>
      </c>
      <c r="AK137" s="174">
        <f t="shared" si="15"/>
        <v>3358.5013604097558</v>
      </c>
      <c r="AL137" s="174">
        <f t="shared" si="53"/>
        <v>672.36008427560967</v>
      </c>
      <c r="AM137" s="174">
        <f t="shared" si="54"/>
        <v>2686.1412761341462</v>
      </c>
      <c r="AN137" s="174"/>
      <c r="AO137" s="176">
        <v>12</v>
      </c>
      <c r="AP137" s="174">
        <v>36</v>
      </c>
      <c r="AQ137" s="175">
        <f t="shared" si="55"/>
        <v>349</v>
      </c>
      <c r="AR137" s="31">
        <f t="shared" si="56"/>
        <v>0</v>
      </c>
      <c r="AS137" s="2">
        <f t="shared" si="57"/>
        <v>0</v>
      </c>
      <c r="AT137" s="33">
        <f t="shared" si="58"/>
        <v>1</v>
      </c>
      <c r="AU137" s="31">
        <f t="shared" si="59"/>
        <v>0</v>
      </c>
      <c r="AV137" s="2">
        <f t="shared" si="60"/>
        <v>0</v>
      </c>
      <c r="AW137" s="33">
        <f t="shared" si="61"/>
        <v>1</v>
      </c>
      <c r="AX137" s="31">
        <f t="shared" si="62"/>
        <v>1</v>
      </c>
      <c r="AY137" s="33">
        <f t="shared" si="63"/>
        <v>1.7250000000000001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customHeight="1">
      <c r="A138" s="2"/>
      <c r="B138" s="107">
        <v>63</v>
      </c>
      <c r="C138" s="31">
        <v>10</v>
      </c>
      <c r="D138" s="106" t="s">
        <v>4</v>
      </c>
      <c r="E138" s="2" t="s">
        <v>98</v>
      </c>
      <c r="F138" s="2"/>
      <c r="G138" s="2" t="s">
        <v>143</v>
      </c>
      <c r="H138" s="33"/>
      <c r="I138" s="173">
        <f t="shared" si="0"/>
        <v>798.69625113626967</v>
      </c>
      <c r="J138" s="174">
        <f t="shared" si="1"/>
        <v>29.152775243964456</v>
      </c>
      <c r="K138" s="189">
        <f t="shared" si="2"/>
        <v>384</v>
      </c>
      <c r="L138" s="190">
        <f t="shared" si="3"/>
        <v>127</v>
      </c>
      <c r="M138" s="173">
        <f t="shared" si="44"/>
        <v>9561.5250799927562</v>
      </c>
      <c r="N138" s="174">
        <f t="shared" si="5"/>
        <v>897.95173494600238</v>
      </c>
      <c r="O138" s="174">
        <f t="shared" si="47"/>
        <v>8663.5733450467542</v>
      </c>
      <c r="P138" s="174"/>
      <c r="Q138" s="174"/>
      <c r="R138" s="175"/>
      <c r="S138" s="173">
        <f t="shared" si="6"/>
        <v>7159.3912661395725</v>
      </c>
      <c r="T138" s="174">
        <f t="shared" si="48"/>
        <v>672.36008427560967</v>
      </c>
      <c r="U138" s="174">
        <f t="shared" si="49"/>
        <v>6487.031181863963</v>
      </c>
      <c r="V138" s="174"/>
      <c r="W138" s="174"/>
      <c r="X138" s="175"/>
      <c r="Y138" s="173">
        <f t="shared" si="8"/>
        <v>14318.782532279145</v>
      </c>
      <c r="Z138" s="174">
        <f t="shared" si="45"/>
        <v>1344.7201685512193</v>
      </c>
      <c r="AA138" s="174">
        <f t="shared" si="50"/>
        <v>12974.062363727926</v>
      </c>
      <c r="AB138" s="174"/>
      <c r="AC138" s="174"/>
      <c r="AD138" s="175"/>
      <c r="AE138" s="173">
        <f t="shared" si="51"/>
        <v>11.971416</v>
      </c>
      <c r="AF138" s="174">
        <f t="shared" si="31"/>
        <v>36</v>
      </c>
      <c r="AG138" s="174">
        <f t="shared" si="32"/>
        <v>20.2865</v>
      </c>
      <c r="AH138" s="174">
        <f t="shared" si="46"/>
        <v>349</v>
      </c>
      <c r="AI138" s="174">
        <f t="shared" si="13"/>
        <v>265.39179999999999</v>
      </c>
      <c r="AJ138" s="174">
        <f t="shared" si="52"/>
        <v>2.5</v>
      </c>
      <c r="AK138" s="174">
        <f t="shared" si="15"/>
        <v>3358.5013604097558</v>
      </c>
      <c r="AL138" s="174">
        <f t="shared" si="53"/>
        <v>672.36008427560967</v>
      </c>
      <c r="AM138" s="174">
        <f t="shared" si="54"/>
        <v>2686.1412761341462</v>
      </c>
      <c r="AN138" s="174"/>
      <c r="AO138" s="176">
        <v>12</v>
      </c>
      <c r="AP138" s="174">
        <v>36</v>
      </c>
      <c r="AQ138" s="175">
        <f t="shared" si="55"/>
        <v>349</v>
      </c>
      <c r="AR138" s="31">
        <f t="shared" si="56"/>
        <v>0</v>
      </c>
      <c r="AS138" s="2">
        <f t="shared" si="57"/>
        <v>0</v>
      </c>
      <c r="AT138" s="33">
        <f t="shared" si="58"/>
        <v>1</v>
      </c>
      <c r="AU138" s="31">
        <f t="shared" si="59"/>
        <v>0</v>
      </c>
      <c r="AV138" s="2">
        <f t="shared" si="60"/>
        <v>0</v>
      </c>
      <c r="AW138" s="33">
        <f t="shared" si="61"/>
        <v>1.4</v>
      </c>
      <c r="AX138" s="31">
        <f t="shared" si="62"/>
        <v>1</v>
      </c>
      <c r="AY138" s="33">
        <f t="shared" si="63"/>
        <v>1.7250000000000001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customHeight="1">
      <c r="A139" s="2"/>
      <c r="B139" s="107">
        <v>64</v>
      </c>
      <c r="C139" s="31">
        <v>10</v>
      </c>
      <c r="D139" s="106" t="s">
        <v>4</v>
      </c>
      <c r="E139" s="2" t="s">
        <v>111</v>
      </c>
      <c r="F139" s="2"/>
      <c r="G139" s="2"/>
      <c r="H139" s="33"/>
      <c r="I139" s="173">
        <f t="shared" si="0"/>
        <v>629.43216386870188</v>
      </c>
      <c r="J139" s="174">
        <f t="shared" si="1"/>
        <v>29.152775243964456</v>
      </c>
      <c r="K139" s="189">
        <f t="shared" si="2"/>
        <v>575</v>
      </c>
      <c r="L139" s="190">
        <f t="shared" si="3"/>
        <v>206</v>
      </c>
      <c r="M139" s="173">
        <f t="shared" si="44"/>
        <v>7535.1942774523995</v>
      </c>
      <c r="N139" s="174">
        <f t="shared" si="5"/>
        <v>1346.9276024190035</v>
      </c>
      <c r="O139" s="174">
        <f t="shared" si="47"/>
        <v>6188.2666750333965</v>
      </c>
      <c r="P139" s="174"/>
      <c r="Q139" s="174"/>
      <c r="R139" s="175"/>
      <c r="S139" s="173">
        <f t="shared" si="6"/>
        <v>5642.1338277448167</v>
      </c>
      <c r="T139" s="174">
        <f t="shared" si="48"/>
        <v>1008.5401264134146</v>
      </c>
      <c r="U139" s="174">
        <f t="shared" si="49"/>
        <v>4633.5937013314024</v>
      </c>
      <c r="V139" s="174"/>
      <c r="W139" s="174"/>
      <c r="X139" s="175"/>
      <c r="Y139" s="173">
        <f t="shared" si="8"/>
        <v>11284.267655489633</v>
      </c>
      <c r="Z139" s="174">
        <f t="shared" si="45"/>
        <v>2017.0802528268291</v>
      </c>
      <c r="AA139" s="174">
        <f t="shared" si="50"/>
        <v>9267.1874026628047</v>
      </c>
      <c r="AB139" s="174"/>
      <c r="AC139" s="174"/>
      <c r="AD139" s="175"/>
      <c r="AE139" s="173">
        <f t="shared" si="51"/>
        <v>11.971416</v>
      </c>
      <c r="AF139" s="174">
        <f t="shared" si="31"/>
        <v>36</v>
      </c>
      <c r="AG139" s="174">
        <f t="shared" ref="AG139:AG168" si="64">IF($D$57&gt;100,100,$D$57)</f>
        <v>20.2865</v>
      </c>
      <c r="AH139" s="174">
        <f t="shared" si="46"/>
        <v>349</v>
      </c>
      <c r="AI139" s="174">
        <f t="shared" si="13"/>
        <v>265.39179999999999</v>
      </c>
      <c r="AJ139" s="174">
        <f t="shared" si="52"/>
        <v>2.5</v>
      </c>
      <c r="AK139" s="174">
        <f t="shared" si="15"/>
        <v>3358.5013604097558</v>
      </c>
      <c r="AL139" s="174">
        <f t="shared" si="53"/>
        <v>672.36008427560967</v>
      </c>
      <c r="AM139" s="174">
        <f t="shared" si="54"/>
        <v>2686.1412761341462</v>
      </c>
      <c r="AN139" s="174"/>
      <c r="AO139" s="176">
        <v>12</v>
      </c>
      <c r="AP139" s="174">
        <v>36</v>
      </c>
      <c r="AQ139" s="175">
        <f t="shared" si="55"/>
        <v>349</v>
      </c>
      <c r="AR139" s="31">
        <f t="shared" si="56"/>
        <v>0</v>
      </c>
      <c r="AS139" s="2">
        <f t="shared" si="57"/>
        <v>0</v>
      </c>
      <c r="AT139" s="33">
        <f t="shared" si="58"/>
        <v>1.5</v>
      </c>
      <c r="AU139" s="31">
        <f t="shared" si="59"/>
        <v>0</v>
      </c>
      <c r="AV139" s="2">
        <f t="shared" si="60"/>
        <v>0</v>
      </c>
      <c r="AW139" s="33">
        <f t="shared" si="61"/>
        <v>1</v>
      </c>
      <c r="AX139" s="31">
        <f t="shared" si="62"/>
        <v>1</v>
      </c>
      <c r="AY139" s="33">
        <f t="shared" si="63"/>
        <v>1.7250000000000001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customHeight="1">
      <c r="A140" s="2"/>
      <c r="B140" s="107">
        <v>65</v>
      </c>
      <c r="C140" s="31">
        <v>10</v>
      </c>
      <c r="D140" s="106" t="s">
        <v>4</v>
      </c>
      <c r="E140" s="2" t="s">
        <v>135</v>
      </c>
      <c r="F140" s="2"/>
      <c r="G140" s="2" t="s">
        <v>143</v>
      </c>
      <c r="H140" s="33"/>
      <c r="I140" s="173">
        <f t="shared" ref="I140:I203" si="65">M140/AE140</f>
        <v>836.2002412635029</v>
      </c>
      <c r="J140" s="174">
        <f t="shared" ref="J140:J203" si="66">AH140/AE140</f>
        <v>29.152775243964456</v>
      </c>
      <c r="K140" s="189">
        <f t="shared" ref="K140:K203" si="67">RANK(I140,$I$76:$I$977)</f>
        <v>342</v>
      </c>
      <c r="L140" s="190">
        <f t="shared" ref="L140:L203" si="68">RANK(I140,$I$76:$I$450)</f>
        <v>106</v>
      </c>
      <c r="M140" s="173">
        <f t="shared" ref="M140:M171" si="69">SUM(N140:R140)</f>
        <v>10010.500947465758</v>
      </c>
      <c r="N140" s="174">
        <f t="shared" ref="N140:N203" si="70">T140*(1+((AG140+IF(F140="백어택",8,0))/100)*((AI140/100-1)))</f>
        <v>1346.9276024190035</v>
      </c>
      <c r="O140" s="174">
        <f t="shared" si="47"/>
        <v>8663.5733450467542</v>
      </c>
      <c r="P140" s="174"/>
      <c r="Q140" s="174"/>
      <c r="R140" s="175"/>
      <c r="S140" s="173">
        <f t="shared" ref="S140:S203" si="71">SUM(T140:X140)</f>
        <v>7495.5713082773773</v>
      </c>
      <c r="T140" s="174">
        <f t="shared" si="48"/>
        <v>1008.5401264134146</v>
      </c>
      <c r="U140" s="174">
        <f t="shared" si="49"/>
        <v>6487.031181863963</v>
      </c>
      <c r="V140" s="174"/>
      <c r="W140" s="174"/>
      <c r="X140" s="175"/>
      <c r="Y140" s="173">
        <f t="shared" ref="Y140:Y203" si="72">SUM(Z140:AD140)</f>
        <v>14991.142616554755</v>
      </c>
      <c r="Z140" s="174">
        <f t="shared" ref="Z140:Z171" si="73">T140*$D$58/100</f>
        <v>2017.0802528268291</v>
      </c>
      <c r="AA140" s="174">
        <f t="shared" si="50"/>
        <v>12974.062363727926</v>
      </c>
      <c r="AB140" s="174"/>
      <c r="AC140" s="174"/>
      <c r="AD140" s="175"/>
      <c r="AE140" s="173">
        <f t="shared" si="51"/>
        <v>11.971416</v>
      </c>
      <c r="AF140" s="174">
        <f t="shared" si="31"/>
        <v>36</v>
      </c>
      <c r="AG140" s="174">
        <f t="shared" si="64"/>
        <v>20.2865</v>
      </c>
      <c r="AH140" s="174">
        <f t="shared" ref="AH140:AH168" si="74">AQ140</f>
        <v>349</v>
      </c>
      <c r="AI140" s="174">
        <f t="shared" ref="AI140:AI203" si="75">$D$58+$D$19</f>
        <v>265.39179999999999</v>
      </c>
      <c r="AJ140" s="174">
        <f t="shared" si="52"/>
        <v>2.5</v>
      </c>
      <c r="AK140" s="174">
        <f t="shared" ref="AK140:AK203" si="76">SUM(AL140:AN140)</f>
        <v>3358.5013604097558</v>
      </c>
      <c r="AL140" s="174">
        <f t="shared" si="53"/>
        <v>672.36008427560967</v>
      </c>
      <c r="AM140" s="174">
        <f t="shared" si="54"/>
        <v>2686.1412761341462</v>
      </c>
      <c r="AN140" s="174"/>
      <c r="AO140" s="176">
        <v>12</v>
      </c>
      <c r="AP140" s="174">
        <v>36</v>
      </c>
      <c r="AQ140" s="175">
        <f t="shared" si="55"/>
        <v>349</v>
      </c>
      <c r="AR140" s="31">
        <f t="shared" si="56"/>
        <v>0</v>
      </c>
      <c r="AS140" s="2">
        <f t="shared" si="57"/>
        <v>0</v>
      </c>
      <c r="AT140" s="33">
        <f t="shared" si="58"/>
        <v>1.5</v>
      </c>
      <c r="AU140" s="31">
        <f t="shared" si="59"/>
        <v>0</v>
      </c>
      <c r="AV140" s="2">
        <f t="shared" si="60"/>
        <v>0</v>
      </c>
      <c r="AW140" s="33">
        <f t="shared" si="61"/>
        <v>1.4</v>
      </c>
      <c r="AX140" s="31">
        <f t="shared" si="62"/>
        <v>1</v>
      </c>
      <c r="AY140" s="33">
        <f t="shared" si="63"/>
        <v>1.7250000000000001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customHeight="1">
      <c r="A141" s="2"/>
      <c r="B141" s="107">
        <v>66</v>
      </c>
      <c r="C141" s="31">
        <v>7</v>
      </c>
      <c r="D141" s="106" t="s">
        <v>4</v>
      </c>
      <c r="E141" s="2" t="s">
        <v>67</v>
      </c>
      <c r="F141" s="2"/>
      <c r="G141" s="2"/>
      <c r="H141" s="33"/>
      <c r="I141" s="173">
        <f t="shared" si="65"/>
        <v>359.68633839866544</v>
      </c>
      <c r="J141" s="174">
        <f t="shared" si="66"/>
        <v>20.298350671299033</v>
      </c>
      <c r="K141" s="189">
        <f t="shared" si="67"/>
        <v>843</v>
      </c>
      <c r="L141" s="190">
        <f t="shared" si="68"/>
        <v>330</v>
      </c>
      <c r="M141" s="173">
        <f t="shared" si="69"/>
        <v>4305.9547864871975</v>
      </c>
      <c r="N141" s="174">
        <f t="shared" si="70"/>
        <v>863.16702832951341</v>
      </c>
      <c r="O141" s="174">
        <f t="shared" si="47"/>
        <v>3442.787758157684</v>
      </c>
      <c r="P141" s="174"/>
      <c r="Q141" s="174"/>
      <c r="R141" s="175"/>
      <c r="S141" s="173">
        <f t="shared" si="71"/>
        <v>3224.1734276548777</v>
      </c>
      <c r="T141" s="174">
        <f t="shared" si="48"/>
        <v>646.31430991829268</v>
      </c>
      <c r="U141" s="174">
        <f t="shared" si="49"/>
        <v>2577.8591177365852</v>
      </c>
      <c r="V141" s="174"/>
      <c r="W141" s="174"/>
      <c r="X141" s="175"/>
      <c r="Y141" s="173">
        <f t="shared" si="72"/>
        <v>6448.3468553097555</v>
      </c>
      <c r="Z141" s="174">
        <f t="shared" si="73"/>
        <v>1292.6286198365854</v>
      </c>
      <c r="AA141" s="174">
        <f t="shared" si="50"/>
        <v>5155.7182354731704</v>
      </c>
      <c r="AB141" s="174"/>
      <c r="AC141" s="174"/>
      <c r="AD141" s="175"/>
      <c r="AE141" s="173">
        <f t="shared" si="51"/>
        <v>11.971416</v>
      </c>
      <c r="AF141" s="174">
        <f t="shared" si="31"/>
        <v>36</v>
      </c>
      <c r="AG141" s="174">
        <f t="shared" si="64"/>
        <v>20.2865</v>
      </c>
      <c r="AH141" s="174">
        <f t="shared" si="74"/>
        <v>243</v>
      </c>
      <c r="AI141" s="174">
        <f t="shared" si="75"/>
        <v>265.39179999999999</v>
      </c>
      <c r="AJ141" s="174">
        <f t="shared" si="52"/>
        <v>2</v>
      </c>
      <c r="AK141" s="174">
        <f t="shared" si="76"/>
        <v>3224.1734276548777</v>
      </c>
      <c r="AL141" s="174">
        <f t="shared" si="53"/>
        <v>646.31430991829268</v>
      </c>
      <c r="AM141" s="174">
        <f t="shared" si="54"/>
        <v>2577.8591177365852</v>
      </c>
      <c r="AN141" s="174"/>
      <c r="AO141" s="176">
        <v>12</v>
      </c>
      <c r="AP141" s="174">
        <v>36</v>
      </c>
      <c r="AQ141" s="175">
        <f t="shared" si="55"/>
        <v>243</v>
      </c>
      <c r="AR141" s="31">
        <f t="shared" si="56"/>
        <v>0</v>
      </c>
      <c r="AS141" s="2">
        <f t="shared" si="57"/>
        <v>0</v>
      </c>
      <c r="AT141" s="33">
        <f t="shared" si="58"/>
        <v>1</v>
      </c>
      <c r="AU141" s="31">
        <f t="shared" si="59"/>
        <v>0</v>
      </c>
      <c r="AV141" s="2">
        <f t="shared" si="60"/>
        <v>0</v>
      </c>
      <c r="AW141" s="33">
        <f t="shared" si="61"/>
        <v>1</v>
      </c>
      <c r="AX141" s="31">
        <f t="shared" si="62"/>
        <v>1</v>
      </c>
      <c r="AY141" s="33">
        <f t="shared" si="63"/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customHeight="1">
      <c r="A142" s="2"/>
      <c r="B142" s="107">
        <v>67</v>
      </c>
      <c r="C142" s="31">
        <v>7</v>
      </c>
      <c r="D142" s="106" t="s">
        <v>4</v>
      </c>
      <c r="E142" s="2" t="s">
        <v>91</v>
      </c>
      <c r="F142" s="2"/>
      <c r="G142" s="2" t="s">
        <v>143</v>
      </c>
      <c r="H142" s="33"/>
      <c r="I142" s="173">
        <f t="shared" si="65"/>
        <v>474.71994037716763</v>
      </c>
      <c r="J142" s="174">
        <f t="shared" si="66"/>
        <v>20.298350671299033</v>
      </c>
      <c r="K142" s="189">
        <f t="shared" si="67"/>
        <v>748</v>
      </c>
      <c r="L142" s="190">
        <f t="shared" si="68"/>
        <v>277</v>
      </c>
      <c r="M142" s="173">
        <f t="shared" si="69"/>
        <v>5683.0698897502707</v>
      </c>
      <c r="N142" s="174">
        <f t="shared" si="70"/>
        <v>863.16702832951341</v>
      </c>
      <c r="O142" s="174">
        <f t="shared" si="47"/>
        <v>4819.9028614207573</v>
      </c>
      <c r="P142" s="174"/>
      <c r="Q142" s="174"/>
      <c r="R142" s="175"/>
      <c r="S142" s="173">
        <f t="shared" si="71"/>
        <v>4255.3170747495114</v>
      </c>
      <c r="T142" s="174">
        <f t="shared" si="48"/>
        <v>646.31430991829268</v>
      </c>
      <c r="U142" s="174">
        <f t="shared" si="49"/>
        <v>3609.0027648312189</v>
      </c>
      <c r="V142" s="174"/>
      <c r="W142" s="174"/>
      <c r="X142" s="175"/>
      <c r="Y142" s="173">
        <f t="shared" si="72"/>
        <v>8510.6341494990229</v>
      </c>
      <c r="Z142" s="174">
        <f t="shared" si="73"/>
        <v>1292.6286198365854</v>
      </c>
      <c r="AA142" s="174">
        <f t="shared" si="50"/>
        <v>7218.0055296624378</v>
      </c>
      <c r="AB142" s="174"/>
      <c r="AC142" s="174"/>
      <c r="AD142" s="175"/>
      <c r="AE142" s="173">
        <f t="shared" si="51"/>
        <v>11.971416</v>
      </c>
      <c r="AF142" s="174">
        <f t="shared" si="31"/>
        <v>36</v>
      </c>
      <c r="AG142" s="174">
        <f t="shared" si="64"/>
        <v>20.2865</v>
      </c>
      <c r="AH142" s="174">
        <f t="shared" si="74"/>
        <v>243</v>
      </c>
      <c r="AI142" s="174">
        <f t="shared" si="75"/>
        <v>265.39179999999999</v>
      </c>
      <c r="AJ142" s="174">
        <f t="shared" si="52"/>
        <v>2</v>
      </c>
      <c r="AK142" s="174">
        <f t="shared" si="76"/>
        <v>3224.1734276548777</v>
      </c>
      <c r="AL142" s="174">
        <f t="shared" si="53"/>
        <v>646.31430991829268</v>
      </c>
      <c r="AM142" s="174">
        <f t="shared" si="54"/>
        <v>2577.8591177365852</v>
      </c>
      <c r="AN142" s="174"/>
      <c r="AO142" s="176">
        <v>12</v>
      </c>
      <c r="AP142" s="174">
        <v>36</v>
      </c>
      <c r="AQ142" s="175">
        <f t="shared" si="55"/>
        <v>243</v>
      </c>
      <c r="AR142" s="31">
        <f t="shared" si="56"/>
        <v>0</v>
      </c>
      <c r="AS142" s="2">
        <f t="shared" si="57"/>
        <v>0</v>
      </c>
      <c r="AT142" s="33">
        <f t="shared" si="58"/>
        <v>1</v>
      </c>
      <c r="AU142" s="31">
        <f t="shared" si="59"/>
        <v>0</v>
      </c>
      <c r="AV142" s="2">
        <f t="shared" si="60"/>
        <v>0</v>
      </c>
      <c r="AW142" s="33">
        <f t="shared" si="61"/>
        <v>1.4</v>
      </c>
      <c r="AX142" s="31">
        <f t="shared" si="62"/>
        <v>1</v>
      </c>
      <c r="AY142" s="33">
        <f t="shared" si="63"/>
        <v>1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customHeight="1">
      <c r="A143" s="2"/>
      <c r="B143" s="107">
        <v>68</v>
      </c>
      <c r="C143" s="31">
        <v>7</v>
      </c>
      <c r="D143" s="106" t="s">
        <v>4</v>
      </c>
      <c r="E143" s="2" t="s">
        <v>87</v>
      </c>
      <c r="F143" s="2"/>
      <c r="G143" s="2"/>
      <c r="H143" s="33"/>
      <c r="I143" s="173">
        <f t="shared" si="65"/>
        <v>395.73750512487032</v>
      </c>
      <c r="J143" s="174">
        <f t="shared" si="66"/>
        <v>20.298350671299033</v>
      </c>
      <c r="K143" s="189">
        <f t="shared" si="67"/>
        <v>816</v>
      </c>
      <c r="L143" s="190">
        <f t="shared" si="68"/>
        <v>317</v>
      </c>
      <c r="M143" s="173">
        <f t="shared" si="69"/>
        <v>4737.5383006519542</v>
      </c>
      <c r="N143" s="174">
        <f t="shared" si="70"/>
        <v>1294.7505424942701</v>
      </c>
      <c r="O143" s="174">
        <f t="shared" si="47"/>
        <v>3442.787758157684</v>
      </c>
      <c r="P143" s="174"/>
      <c r="Q143" s="174"/>
      <c r="R143" s="175"/>
      <c r="S143" s="173">
        <f t="shared" si="71"/>
        <v>3547.330582614024</v>
      </c>
      <c r="T143" s="174">
        <f t="shared" si="48"/>
        <v>969.47146487743908</v>
      </c>
      <c r="U143" s="174">
        <f t="shared" si="49"/>
        <v>2577.8591177365852</v>
      </c>
      <c r="V143" s="174"/>
      <c r="W143" s="174"/>
      <c r="X143" s="175"/>
      <c r="Y143" s="173">
        <f t="shared" si="72"/>
        <v>7094.661165228049</v>
      </c>
      <c r="Z143" s="174">
        <f t="shared" si="73"/>
        <v>1938.9429297548784</v>
      </c>
      <c r="AA143" s="174">
        <f t="shared" si="50"/>
        <v>5155.7182354731704</v>
      </c>
      <c r="AB143" s="174"/>
      <c r="AC143" s="174"/>
      <c r="AD143" s="175"/>
      <c r="AE143" s="173">
        <f t="shared" si="51"/>
        <v>11.971416</v>
      </c>
      <c r="AF143" s="174">
        <f t="shared" si="31"/>
        <v>36</v>
      </c>
      <c r="AG143" s="174">
        <f t="shared" si="64"/>
        <v>20.2865</v>
      </c>
      <c r="AH143" s="174">
        <f t="shared" si="74"/>
        <v>243</v>
      </c>
      <c r="AI143" s="174">
        <f t="shared" si="75"/>
        <v>265.39179999999999</v>
      </c>
      <c r="AJ143" s="174">
        <f t="shared" si="52"/>
        <v>2</v>
      </c>
      <c r="AK143" s="174">
        <f t="shared" si="76"/>
        <v>3224.1734276548777</v>
      </c>
      <c r="AL143" s="174">
        <f t="shared" si="53"/>
        <v>646.31430991829268</v>
      </c>
      <c r="AM143" s="174">
        <f t="shared" si="54"/>
        <v>2577.8591177365852</v>
      </c>
      <c r="AN143" s="174"/>
      <c r="AO143" s="176">
        <v>12</v>
      </c>
      <c r="AP143" s="174">
        <v>36</v>
      </c>
      <c r="AQ143" s="175">
        <f t="shared" si="55"/>
        <v>243</v>
      </c>
      <c r="AR143" s="31">
        <f t="shared" si="56"/>
        <v>0</v>
      </c>
      <c r="AS143" s="2">
        <f t="shared" si="57"/>
        <v>0</v>
      </c>
      <c r="AT143" s="33">
        <f t="shared" si="58"/>
        <v>1.5</v>
      </c>
      <c r="AU143" s="31">
        <f t="shared" si="59"/>
        <v>0</v>
      </c>
      <c r="AV143" s="2">
        <f t="shared" si="60"/>
        <v>0</v>
      </c>
      <c r="AW143" s="33">
        <f t="shared" si="61"/>
        <v>1</v>
      </c>
      <c r="AX143" s="31">
        <f t="shared" si="62"/>
        <v>1</v>
      </c>
      <c r="AY143" s="33">
        <f t="shared" si="63"/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customHeight="1">
      <c r="A144" s="2"/>
      <c r="B144" s="107">
        <v>69</v>
      </c>
      <c r="C144" s="31">
        <v>7</v>
      </c>
      <c r="D144" s="106" t="s">
        <v>4</v>
      </c>
      <c r="E144" s="2" t="s">
        <v>134</v>
      </c>
      <c r="F144" s="2"/>
      <c r="G144" s="2" t="s">
        <v>143</v>
      </c>
      <c r="H144" s="33"/>
      <c r="I144" s="173">
        <f t="shared" si="65"/>
        <v>510.77110710337251</v>
      </c>
      <c r="J144" s="174">
        <f t="shared" si="66"/>
        <v>20.298350671299033</v>
      </c>
      <c r="K144" s="189">
        <f t="shared" si="67"/>
        <v>706</v>
      </c>
      <c r="L144" s="190">
        <f t="shared" si="68"/>
        <v>261</v>
      </c>
      <c r="M144" s="173">
        <f t="shared" si="69"/>
        <v>6114.6534039150274</v>
      </c>
      <c r="N144" s="174">
        <f t="shared" si="70"/>
        <v>1294.7505424942701</v>
      </c>
      <c r="O144" s="174">
        <f t="shared" si="47"/>
        <v>4819.9028614207573</v>
      </c>
      <c r="P144" s="174"/>
      <c r="Q144" s="174"/>
      <c r="R144" s="175"/>
      <c r="S144" s="173">
        <f t="shared" si="71"/>
        <v>4578.4742297086577</v>
      </c>
      <c r="T144" s="174">
        <f t="shared" si="48"/>
        <v>969.47146487743908</v>
      </c>
      <c r="U144" s="174">
        <f t="shared" si="49"/>
        <v>3609.0027648312189</v>
      </c>
      <c r="V144" s="174"/>
      <c r="W144" s="174"/>
      <c r="X144" s="175"/>
      <c r="Y144" s="173">
        <f t="shared" si="72"/>
        <v>9156.9484594173155</v>
      </c>
      <c r="Z144" s="174">
        <f t="shared" si="73"/>
        <v>1938.9429297548784</v>
      </c>
      <c r="AA144" s="174">
        <f t="shared" si="50"/>
        <v>7218.0055296624378</v>
      </c>
      <c r="AB144" s="174"/>
      <c r="AC144" s="174"/>
      <c r="AD144" s="175"/>
      <c r="AE144" s="173">
        <f t="shared" si="51"/>
        <v>11.971416</v>
      </c>
      <c r="AF144" s="174">
        <f t="shared" si="31"/>
        <v>36</v>
      </c>
      <c r="AG144" s="174">
        <f t="shared" si="64"/>
        <v>20.2865</v>
      </c>
      <c r="AH144" s="174">
        <f t="shared" si="74"/>
        <v>243</v>
      </c>
      <c r="AI144" s="174">
        <f t="shared" si="75"/>
        <v>265.39179999999999</v>
      </c>
      <c r="AJ144" s="174">
        <f t="shared" si="52"/>
        <v>2</v>
      </c>
      <c r="AK144" s="174">
        <f t="shared" si="76"/>
        <v>3224.1734276548777</v>
      </c>
      <c r="AL144" s="174">
        <f t="shared" si="53"/>
        <v>646.31430991829268</v>
      </c>
      <c r="AM144" s="174">
        <f t="shared" si="54"/>
        <v>2577.8591177365852</v>
      </c>
      <c r="AN144" s="174"/>
      <c r="AO144" s="176">
        <v>12</v>
      </c>
      <c r="AP144" s="174">
        <v>36</v>
      </c>
      <c r="AQ144" s="175">
        <f t="shared" si="55"/>
        <v>243</v>
      </c>
      <c r="AR144" s="31">
        <f t="shared" si="56"/>
        <v>0</v>
      </c>
      <c r="AS144" s="2">
        <f t="shared" si="57"/>
        <v>0</v>
      </c>
      <c r="AT144" s="33">
        <f t="shared" si="58"/>
        <v>1.5</v>
      </c>
      <c r="AU144" s="31">
        <f t="shared" si="59"/>
        <v>0</v>
      </c>
      <c r="AV144" s="2">
        <f t="shared" si="60"/>
        <v>0</v>
      </c>
      <c r="AW144" s="33">
        <f t="shared" si="61"/>
        <v>1.4</v>
      </c>
      <c r="AX144" s="31">
        <f t="shared" si="62"/>
        <v>1</v>
      </c>
      <c r="AY144" s="33">
        <f t="shared" si="63"/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customHeight="1">
      <c r="A145" s="2"/>
      <c r="B145" s="107">
        <v>70</v>
      </c>
      <c r="C145" s="31">
        <v>4</v>
      </c>
      <c r="D145" s="106" t="s">
        <v>4</v>
      </c>
      <c r="E145" s="2" t="s">
        <v>67</v>
      </c>
      <c r="F145" s="2"/>
      <c r="G145" s="2"/>
      <c r="H145" s="33"/>
      <c r="I145" s="173">
        <f t="shared" si="65"/>
        <v>334.6621607501927</v>
      </c>
      <c r="J145" s="174">
        <f t="shared" si="66"/>
        <v>11.193329176765722</v>
      </c>
      <c r="K145" s="189">
        <f t="shared" si="67"/>
        <v>860</v>
      </c>
      <c r="L145" s="190">
        <f t="shared" si="68"/>
        <v>339</v>
      </c>
      <c r="M145" s="173">
        <f t="shared" si="69"/>
        <v>4006.3799457994287</v>
      </c>
      <c r="N145" s="174">
        <f t="shared" si="70"/>
        <v>802.81146331694379</v>
      </c>
      <c r="O145" s="174">
        <f t="shared" si="47"/>
        <v>3203.5684824824848</v>
      </c>
      <c r="P145" s="174"/>
      <c r="Q145" s="174"/>
      <c r="R145" s="175"/>
      <c r="S145" s="173">
        <f t="shared" si="71"/>
        <v>2999.860519407317</v>
      </c>
      <c r="T145" s="174">
        <f t="shared" si="48"/>
        <v>601.12182217195118</v>
      </c>
      <c r="U145" s="174">
        <f t="shared" si="49"/>
        <v>2398.7386972353661</v>
      </c>
      <c r="V145" s="174"/>
      <c r="W145" s="174"/>
      <c r="X145" s="175"/>
      <c r="Y145" s="173">
        <f t="shared" si="72"/>
        <v>5999.7210388146341</v>
      </c>
      <c r="Z145" s="174">
        <f t="shared" si="73"/>
        <v>1202.2436443439024</v>
      </c>
      <c r="AA145" s="174">
        <f t="shared" si="50"/>
        <v>4797.4773944707322</v>
      </c>
      <c r="AB145" s="174"/>
      <c r="AC145" s="174"/>
      <c r="AD145" s="175"/>
      <c r="AE145" s="173">
        <f t="shared" si="51"/>
        <v>11.971416</v>
      </c>
      <c r="AF145" s="174">
        <f t="shared" si="31"/>
        <v>36</v>
      </c>
      <c r="AG145" s="174">
        <f t="shared" si="64"/>
        <v>20.2865</v>
      </c>
      <c r="AH145" s="174">
        <f t="shared" si="74"/>
        <v>134</v>
      </c>
      <c r="AI145" s="174">
        <f t="shared" si="75"/>
        <v>265.39179999999999</v>
      </c>
      <c r="AJ145" s="174">
        <f t="shared" si="52"/>
        <v>2</v>
      </c>
      <c r="AK145" s="174">
        <f t="shared" si="76"/>
        <v>2999.860519407317</v>
      </c>
      <c r="AL145" s="174">
        <f t="shared" si="53"/>
        <v>601.12182217195118</v>
      </c>
      <c r="AM145" s="174">
        <f t="shared" si="54"/>
        <v>2398.7386972353661</v>
      </c>
      <c r="AN145" s="174"/>
      <c r="AO145" s="176">
        <v>12</v>
      </c>
      <c r="AP145" s="174">
        <v>36</v>
      </c>
      <c r="AQ145" s="175">
        <f t="shared" si="55"/>
        <v>134</v>
      </c>
      <c r="AR145" s="31">
        <f t="shared" si="56"/>
        <v>0</v>
      </c>
      <c r="AS145" s="2">
        <f t="shared" si="57"/>
        <v>0</v>
      </c>
      <c r="AT145" s="33">
        <f t="shared" si="58"/>
        <v>1</v>
      </c>
      <c r="AU145" s="31">
        <f t="shared" si="59"/>
        <v>0</v>
      </c>
      <c r="AV145" s="2">
        <f t="shared" si="60"/>
        <v>0</v>
      </c>
      <c r="AW145" s="33">
        <f t="shared" si="61"/>
        <v>1</v>
      </c>
      <c r="AX145" s="31">
        <f t="shared" si="62"/>
        <v>1</v>
      </c>
      <c r="AY145" s="33">
        <f t="shared" si="63"/>
        <v>1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customHeight="1">
      <c r="A146" s="2"/>
      <c r="B146" s="107">
        <v>71</v>
      </c>
      <c r="C146" s="31">
        <v>4</v>
      </c>
      <c r="D146" s="106" t="s">
        <v>4</v>
      </c>
      <c r="E146" s="2" t="s">
        <v>87</v>
      </c>
      <c r="F146" s="2"/>
      <c r="G146" s="2"/>
      <c r="H146" s="33"/>
      <c r="I146" s="173">
        <f t="shared" si="65"/>
        <v>368.19250767477303</v>
      </c>
      <c r="J146" s="174">
        <f t="shared" si="66"/>
        <v>11.193329176765722</v>
      </c>
      <c r="K146" s="189">
        <f t="shared" si="67"/>
        <v>838</v>
      </c>
      <c r="L146" s="190">
        <f t="shared" si="68"/>
        <v>327</v>
      </c>
      <c r="M146" s="173">
        <f t="shared" si="69"/>
        <v>4407.7856774579004</v>
      </c>
      <c r="N146" s="174">
        <f t="shared" si="70"/>
        <v>1204.2171949754159</v>
      </c>
      <c r="O146" s="174">
        <f t="shared" si="47"/>
        <v>3203.5684824824848</v>
      </c>
      <c r="P146" s="174"/>
      <c r="Q146" s="174"/>
      <c r="R146" s="175"/>
      <c r="S146" s="173">
        <f t="shared" si="71"/>
        <v>3300.421430493293</v>
      </c>
      <c r="T146" s="174">
        <f t="shared" si="48"/>
        <v>901.68273325792677</v>
      </c>
      <c r="U146" s="174">
        <f t="shared" si="49"/>
        <v>2398.7386972353661</v>
      </c>
      <c r="V146" s="174"/>
      <c r="W146" s="174"/>
      <c r="X146" s="175"/>
      <c r="Y146" s="173">
        <f t="shared" si="72"/>
        <v>6600.8428609865859</v>
      </c>
      <c r="Z146" s="174">
        <f t="shared" si="73"/>
        <v>1803.3654665158535</v>
      </c>
      <c r="AA146" s="174">
        <f t="shared" si="50"/>
        <v>4797.4773944707322</v>
      </c>
      <c r="AB146" s="174"/>
      <c r="AC146" s="174"/>
      <c r="AD146" s="175"/>
      <c r="AE146" s="173">
        <f t="shared" si="51"/>
        <v>11.971416</v>
      </c>
      <c r="AF146" s="174">
        <f t="shared" si="31"/>
        <v>36</v>
      </c>
      <c r="AG146" s="174">
        <f t="shared" si="64"/>
        <v>20.2865</v>
      </c>
      <c r="AH146" s="174">
        <f t="shared" si="74"/>
        <v>134</v>
      </c>
      <c r="AI146" s="174">
        <f t="shared" si="75"/>
        <v>265.39179999999999</v>
      </c>
      <c r="AJ146" s="174">
        <f t="shared" si="52"/>
        <v>2</v>
      </c>
      <c r="AK146" s="174">
        <f t="shared" si="76"/>
        <v>2999.860519407317</v>
      </c>
      <c r="AL146" s="174">
        <f t="shared" si="53"/>
        <v>601.12182217195118</v>
      </c>
      <c r="AM146" s="174">
        <f t="shared" si="54"/>
        <v>2398.7386972353661</v>
      </c>
      <c r="AN146" s="174"/>
      <c r="AO146" s="176">
        <v>12</v>
      </c>
      <c r="AP146" s="174">
        <v>36</v>
      </c>
      <c r="AQ146" s="175">
        <f t="shared" si="55"/>
        <v>134</v>
      </c>
      <c r="AR146" s="31">
        <f t="shared" si="56"/>
        <v>0</v>
      </c>
      <c r="AS146" s="2">
        <f t="shared" si="57"/>
        <v>0</v>
      </c>
      <c r="AT146" s="33">
        <f t="shared" si="58"/>
        <v>1.5</v>
      </c>
      <c r="AU146" s="31">
        <f t="shared" si="59"/>
        <v>0</v>
      </c>
      <c r="AV146" s="2">
        <f t="shared" si="60"/>
        <v>0</v>
      </c>
      <c r="AW146" s="33">
        <f t="shared" si="61"/>
        <v>1</v>
      </c>
      <c r="AX146" s="31">
        <f t="shared" si="62"/>
        <v>1</v>
      </c>
      <c r="AY146" s="33">
        <f t="shared" si="63"/>
        <v>1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customHeight="1">
      <c r="A147" s="2"/>
      <c r="B147" s="107">
        <v>72</v>
      </c>
      <c r="C147" s="31">
        <v>1</v>
      </c>
      <c r="D147" s="106" t="s">
        <v>4</v>
      </c>
      <c r="E147" s="2" t="s">
        <v>67</v>
      </c>
      <c r="F147" s="2"/>
      <c r="G147" s="2"/>
      <c r="H147" s="33"/>
      <c r="I147" s="173">
        <f t="shared" si="65"/>
        <v>270.90621278447281</v>
      </c>
      <c r="J147" s="174">
        <f t="shared" si="66"/>
        <v>5.5966645883828612</v>
      </c>
      <c r="K147" s="189">
        <f t="shared" si="67"/>
        <v>879</v>
      </c>
      <c r="L147" s="190">
        <f t="shared" si="68"/>
        <v>353</v>
      </c>
      <c r="M147" s="173">
        <f t="shared" si="69"/>
        <v>3243.130970227442</v>
      </c>
      <c r="N147" s="174">
        <f t="shared" si="70"/>
        <v>648.18559717047265</v>
      </c>
      <c r="O147" s="174">
        <f t="shared" si="47"/>
        <v>2594.9453730569694</v>
      </c>
      <c r="P147" s="174"/>
      <c r="Q147" s="174"/>
      <c r="R147" s="175"/>
      <c r="S147" s="173">
        <f t="shared" si="71"/>
        <v>2428.3619348317075</v>
      </c>
      <c r="T147" s="174">
        <f t="shared" si="48"/>
        <v>485.34248086951209</v>
      </c>
      <c r="U147" s="174">
        <f t="shared" si="49"/>
        <v>1943.0194539621953</v>
      </c>
      <c r="V147" s="174"/>
      <c r="W147" s="174"/>
      <c r="X147" s="175"/>
      <c r="Y147" s="173">
        <f t="shared" si="72"/>
        <v>4856.7238696634149</v>
      </c>
      <c r="Z147" s="174">
        <f t="shared" si="73"/>
        <v>970.68496173902417</v>
      </c>
      <c r="AA147" s="174">
        <f t="shared" si="50"/>
        <v>3886.0389079243905</v>
      </c>
      <c r="AB147" s="174"/>
      <c r="AC147" s="174"/>
      <c r="AD147" s="175"/>
      <c r="AE147" s="173">
        <f t="shared" si="51"/>
        <v>11.971416</v>
      </c>
      <c r="AF147" s="174">
        <f t="shared" si="31"/>
        <v>36</v>
      </c>
      <c r="AG147" s="174">
        <f t="shared" si="64"/>
        <v>20.2865</v>
      </c>
      <c r="AH147" s="174">
        <f t="shared" si="74"/>
        <v>67</v>
      </c>
      <c r="AI147" s="174">
        <f t="shared" si="75"/>
        <v>265.39179999999999</v>
      </c>
      <c r="AJ147" s="174">
        <f t="shared" si="52"/>
        <v>2</v>
      </c>
      <c r="AK147" s="174">
        <f t="shared" si="76"/>
        <v>2428.3619348317075</v>
      </c>
      <c r="AL147" s="174">
        <f t="shared" si="53"/>
        <v>485.34248086951209</v>
      </c>
      <c r="AM147" s="174">
        <f t="shared" si="54"/>
        <v>1943.0194539621953</v>
      </c>
      <c r="AN147" s="174"/>
      <c r="AO147" s="176">
        <v>12</v>
      </c>
      <c r="AP147" s="174">
        <v>36</v>
      </c>
      <c r="AQ147" s="175">
        <f t="shared" si="55"/>
        <v>67</v>
      </c>
      <c r="AR147" s="31">
        <f t="shared" si="56"/>
        <v>0</v>
      </c>
      <c r="AS147" s="2">
        <f t="shared" si="57"/>
        <v>0</v>
      </c>
      <c r="AT147" s="33">
        <f t="shared" si="58"/>
        <v>1</v>
      </c>
      <c r="AU147" s="31">
        <f t="shared" si="59"/>
        <v>0</v>
      </c>
      <c r="AV147" s="2">
        <f t="shared" si="60"/>
        <v>0</v>
      </c>
      <c r="AW147" s="33">
        <f t="shared" si="61"/>
        <v>1</v>
      </c>
      <c r="AX147" s="31">
        <f t="shared" si="62"/>
        <v>1</v>
      </c>
      <c r="AY147" s="33">
        <f t="shared" si="63"/>
        <v>1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customHeight="1">
      <c r="A148" s="2"/>
      <c r="B148" s="107">
        <v>73</v>
      </c>
      <c r="C148" s="31">
        <v>10</v>
      </c>
      <c r="D148" s="106" t="s">
        <v>5</v>
      </c>
      <c r="E148" s="2" t="s">
        <v>144</v>
      </c>
      <c r="F148" s="2"/>
      <c r="G148" s="2"/>
      <c r="H148" s="33">
        <v>9</v>
      </c>
      <c r="I148" s="173">
        <f t="shared" si="65"/>
        <v>687.40616917966008</v>
      </c>
      <c r="J148" s="174">
        <f t="shared" si="66"/>
        <v>34.707673678702669</v>
      </c>
      <c r="K148" s="189">
        <f t="shared" si="67"/>
        <v>508</v>
      </c>
      <c r="L148" s="190">
        <f t="shared" si="68"/>
        <v>175</v>
      </c>
      <c r="M148" s="173">
        <f t="shared" si="69"/>
        <v>5486.1501414773929</v>
      </c>
      <c r="N148" s="174">
        <f t="shared" si="70"/>
        <v>5486.1501414773929</v>
      </c>
      <c r="O148" s="174"/>
      <c r="P148" s="174"/>
      <c r="Q148" s="174"/>
      <c r="R148" s="175"/>
      <c r="S148" s="173">
        <f t="shared" si="71"/>
        <v>4107.8693073567065</v>
      </c>
      <c r="T148" s="174">
        <f t="shared" ref="T148:T168" si="77">AL148*AU148*AW148*AX148*AY148</f>
        <v>4107.8693073567065</v>
      </c>
      <c r="U148" s="174"/>
      <c r="V148" s="174"/>
      <c r="W148" s="174"/>
      <c r="X148" s="175"/>
      <c r="Y148" s="173">
        <f t="shared" si="72"/>
        <v>8215.738614713413</v>
      </c>
      <c r="Z148" s="174">
        <f t="shared" si="73"/>
        <v>8215.738614713413</v>
      </c>
      <c r="AA148" s="174"/>
      <c r="AB148" s="174"/>
      <c r="AC148" s="174"/>
      <c r="AD148" s="175"/>
      <c r="AE148" s="173">
        <f t="shared" si="51"/>
        <v>7.980944</v>
      </c>
      <c r="AF148" s="174">
        <f t="shared" si="31"/>
        <v>36</v>
      </c>
      <c r="AG148" s="174">
        <f t="shared" si="64"/>
        <v>20.2865</v>
      </c>
      <c r="AH148" s="174">
        <f t="shared" si="74"/>
        <v>277</v>
      </c>
      <c r="AI148" s="174">
        <f t="shared" si="75"/>
        <v>265.39179999999999</v>
      </c>
      <c r="AJ148" s="174">
        <f t="shared" ref="AJ148:AJ168" si="78">1*AS148</f>
        <v>1</v>
      </c>
      <c r="AK148" s="174">
        <f t="shared" si="76"/>
        <v>2738.5795382378046</v>
      </c>
      <c r="AL148" s="174">
        <f t="shared" ref="AL148:AL168" si="79">(H148*(VLOOKUP(C148,$B$36:$AG$39,6,FALSE)+VLOOKUP(C148,$B$40:$AG$43,6,FALSE)*$D$54))*$D$59/100</f>
        <v>2738.5795382378046</v>
      </c>
      <c r="AM148" s="174"/>
      <c r="AN148" s="174"/>
      <c r="AO148" s="176">
        <v>8</v>
      </c>
      <c r="AP148" s="174">
        <v>36</v>
      </c>
      <c r="AQ148" s="175">
        <f t="shared" ref="AQ148:AQ168" si="80">VLOOKUP(C148,$B$45:$AA$48,6,FALSE)</f>
        <v>277</v>
      </c>
      <c r="AR148" s="31">
        <f t="shared" ref="AR148:AR168" si="81">IF(LEFT(E148,1)*1=1,$S$55,$R$55)</f>
        <v>0</v>
      </c>
      <c r="AS148" s="2">
        <f t="shared" ref="AS148:AS168" si="82">IF(LEFT(E148,1)*1=2,$U$55,$T$55)</f>
        <v>1</v>
      </c>
      <c r="AT148" s="33">
        <f t="shared" ref="AT148:AT168" si="83">IF(LEFT(E148,1)*1=3,$W$55,$V$55)</f>
        <v>0</v>
      </c>
      <c r="AU148" s="31">
        <f t="shared" ref="AU148:AU168" si="84">IF(MID(E148,3,1)*1=1,$Y$55,$X$55)</f>
        <v>1</v>
      </c>
      <c r="AV148" s="2">
        <f t="shared" ref="AV148:AV168" si="85">IF(MID(E148,3,1)*1=2,$AA$55,$Z$55)</f>
        <v>0</v>
      </c>
      <c r="AW148" s="33">
        <f t="shared" ref="AW148:AW168" si="86">IF(MID(E148,3,1)*1=3,$AC$55,$AB$55)</f>
        <v>1</v>
      </c>
      <c r="AX148" s="31">
        <f t="shared" ref="AX148:AX168" si="87">IF(MID(E148,5,1)*1=1,$AE$55,$AD$55)</f>
        <v>1.5</v>
      </c>
      <c r="AY148" s="33">
        <f t="shared" ref="AY148:AY168" si="88">IF(MID(E148,5,1)*1=2,$AG$55,$AF$55)</f>
        <v>1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customHeight="1">
      <c r="A149" s="2"/>
      <c r="B149" s="107">
        <v>74</v>
      </c>
      <c r="C149" s="31">
        <v>10</v>
      </c>
      <c r="D149" s="106" t="s">
        <v>5</v>
      </c>
      <c r="E149" s="2" t="s">
        <v>92</v>
      </c>
      <c r="F149" s="2"/>
      <c r="G149" s="2"/>
      <c r="H149" s="33">
        <v>9</v>
      </c>
      <c r="I149" s="173">
        <f t="shared" si="65"/>
        <v>1099.8498706874561</v>
      </c>
      <c r="J149" s="174">
        <f t="shared" si="66"/>
        <v>34.707673678702669</v>
      </c>
      <c r="K149" s="189">
        <f t="shared" si="67"/>
        <v>186</v>
      </c>
      <c r="L149" s="190">
        <f t="shared" si="68"/>
        <v>43</v>
      </c>
      <c r="M149" s="173">
        <f t="shared" si="69"/>
        <v>8777.8402263638291</v>
      </c>
      <c r="N149" s="174">
        <f t="shared" si="70"/>
        <v>8777.8402263638291</v>
      </c>
      <c r="O149" s="174"/>
      <c r="P149" s="174"/>
      <c r="Q149" s="174"/>
      <c r="R149" s="175"/>
      <c r="S149" s="173">
        <f t="shared" si="71"/>
        <v>6572.5908917707311</v>
      </c>
      <c r="T149" s="174">
        <f t="shared" si="77"/>
        <v>6572.5908917707311</v>
      </c>
      <c r="U149" s="174"/>
      <c r="V149" s="174"/>
      <c r="W149" s="174"/>
      <c r="X149" s="175"/>
      <c r="Y149" s="173">
        <f t="shared" si="72"/>
        <v>13145.181783541462</v>
      </c>
      <c r="Z149" s="174">
        <f t="shared" si="73"/>
        <v>13145.181783541462</v>
      </c>
      <c r="AA149" s="174"/>
      <c r="AB149" s="174"/>
      <c r="AC149" s="174"/>
      <c r="AD149" s="175"/>
      <c r="AE149" s="173">
        <f t="shared" si="51"/>
        <v>7.980944</v>
      </c>
      <c r="AF149" s="174">
        <f t="shared" si="31"/>
        <v>36</v>
      </c>
      <c r="AG149" s="174">
        <f t="shared" si="64"/>
        <v>20.2865</v>
      </c>
      <c r="AH149" s="174">
        <f t="shared" si="74"/>
        <v>277</v>
      </c>
      <c r="AI149" s="174">
        <f t="shared" si="75"/>
        <v>265.39179999999999</v>
      </c>
      <c r="AJ149" s="174">
        <f t="shared" si="78"/>
        <v>1</v>
      </c>
      <c r="AK149" s="174">
        <f t="shared" si="76"/>
        <v>2738.5795382378046</v>
      </c>
      <c r="AL149" s="174">
        <f t="shared" si="79"/>
        <v>2738.5795382378046</v>
      </c>
      <c r="AM149" s="174"/>
      <c r="AN149" s="174"/>
      <c r="AO149" s="176">
        <v>8</v>
      </c>
      <c r="AP149" s="174">
        <v>36</v>
      </c>
      <c r="AQ149" s="175">
        <f t="shared" si="80"/>
        <v>277</v>
      </c>
      <c r="AR149" s="31">
        <f t="shared" si="81"/>
        <v>0</v>
      </c>
      <c r="AS149" s="2">
        <f t="shared" si="82"/>
        <v>1</v>
      </c>
      <c r="AT149" s="33">
        <f t="shared" si="83"/>
        <v>0</v>
      </c>
      <c r="AU149" s="31">
        <f t="shared" si="84"/>
        <v>1</v>
      </c>
      <c r="AV149" s="2">
        <f t="shared" si="85"/>
        <v>0</v>
      </c>
      <c r="AW149" s="33">
        <f t="shared" si="86"/>
        <v>1</v>
      </c>
      <c r="AX149" s="31">
        <f t="shared" si="87"/>
        <v>1</v>
      </c>
      <c r="AY149" s="33">
        <f t="shared" si="88"/>
        <v>2.4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customHeight="1">
      <c r="A150" s="2"/>
      <c r="B150" s="107">
        <v>75</v>
      </c>
      <c r="C150" s="31">
        <v>10</v>
      </c>
      <c r="D150" s="106" t="s">
        <v>5</v>
      </c>
      <c r="E150" s="2" t="s">
        <v>138</v>
      </c>
      <c r="F150" s="2"/>
      <c r="G150" s="2"/>
      <c r="H150" s="33">
        <v>9</v>
      </c>
      <c r="I150" s="173">
        <f t="shared" si="65"/>
        <v>859.25771147457533</v>
      </c>
      <c r="J150" s="174">
        <f t="shared" si="66"/>
        <v>34.707673678702669</v>
      </c>
      <c r="K150" s="189">
        <f t="shared" si="67"/>
        <v>328</v>
      </c>
      <c r="L150" s="190">
        <f t="shared" si="68"/>
        <v>99</v>
      </c>
      <c r="M150" s="173">
        <f t="shared" si="69"/>
        <v>6857.6876768467428</v>
      </c>
      <c r="N150" s="174">
        <f t="shared" si="70"/>
        <v>6857.6876768467428</v>
      </c>
      <c r="O150" s="174"/>
      <c r="P150" s="174"/>
      <c r="Q150" s="174"/>
      <c r="R150" s="175"/>
      <c r="S150" s="173">
        <f t="shared" si="71"/>
        <v>5134.8366341958845</v>
      </c>
      <c r="T150" s="174">
        <f t="shared" si="77"/>
        <v>5134.8366341958845</v>
      </c>
      <c r="U150" s="174"/>
      <c r="V150" s="174"/>
      <c r="W150" s="174"/>
      <c r="X150" s="175"/>
      <c r="Y150" s="173">
        <f t="shared" si="72"/>
        <v>10269.673268391769</v>
      </c>
      <c r="Z150" s="174">
        <f t="shared" si="73"/>
        <v>10269.673268391769</v>
      </c>
      <c r="AA150" s="174"/>
      <c r="AB150" s="174"/>
      <c r="AC150" s="174"/>
      <c r="AD150" s="175"/>
      <c r="AE150" s="173">
        <f t="shared" ref="AE150:AE181" si="89">AO150*(1-$D$17/100)</f>
        <v>7.980944</v>
      </c>
      <c r="AF150" s="174">
        <f t="shared" si="31"/>
        <v>36</v>
      </c>
      <c r="AG150" s="174">
        <f t="shared" si="64"/>
        <v>20.2865</v>
      </c>
      <c r="AH150" s="174">
        <f t="shared" si="74"/>
        <v>277</v>
      </c>
      <c r="AI150" s="174">
        <f t="shared" si="75"/>
        <v>265.39179999999999</v>
      </c>
      <c r="AJ150" s="174">
        <f t="shared" si="78"/>
        <v>1</v>
      </c>
      <c r="AK150" s="174">
        <f t="shared" si="76"/>
        <v>2738.5795382378046</v>
      </c>
      <c r="AL150" s="174">
        <f t="shared" si="79"/>
        <v>2738.5795382378046</v>
      </c>
      <c r="AM150" s="174"/>
      <c r="AN150" s="174"/>
      <c r="AO150" s="176">
        <v>8</v>
      </c>
      <c r="AP150" s="174">
        <v>36</v>
      </c>
      <c r="AQ150" s="175">
        <f t="shared" si="80"/>
        <v>277</v>
      </c>
      <c r="AR150" s="31">
        <f t="shared" si="81"/>
        <v>0</v>
      </c>
      <c r="AS150" s="2">
        <f t="shared" si="82"/>
        <v>1</v>
      </c>
      <c r="AT150" s="33">
        <f t="shared" si="83"/>
        <v>0</v>
      </c>
      <c r="AU150" s="31">
        <f t="shared" si="84"/>
        <v>1.25</v>
      </c>
      <c r="AV150" s="2">
        <f t="shared" si="85"/>
        <v>0</v>
      </c>
      <c r="AW150" s="33">
        <f t="shared" si="86"/>
        <v>1</v>
      </c>
      <c r="AX150" s="31">
        <f t="shared" si="87"/>
        <v>1.5</v>
      </c>
      <c r="AY150" s="33">
        <f t="shared" si="88"/>
        <v>1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customHeight="1">
      <c r="A151" s="2"/>
      <c r="B151" s="107">
        <v>76</v>
      </c>
      <c r="C151" s="31">
        <v>10</v>
      </c>
      <c r="D151" s="106" t="s">
        <v>5</v>
      </c>
      <c r="E151" s="2" t="s">
        <v>139</v>
      </c>
      <c r="F151" s="2"/>
      <c r="G151" s="2"/>
      <c r="H151" s="33">
        <v>9</v>
      </c>
      <c r="I151" s="173">
        <f t="shared" si="65"/>
        <v>1374.8123383593204</v>
      </c>
      <c r="J151" s="174">
        <f t="shared" si="66"/>
        <v>34.707673678702669</v>
      </c>
      <c r="K151" s="189">
        <f t="shared" si="67"/>
        <v>95</v>
      </c>
      <c r="L151" s="190">
        <f t="shared" si="68"/>
        <v>11</v>
      </c>
      <c r="M151" s="173">
        <f t="shared" si="69"/>
        <v>10972.300282954788</v>
      </c>
      <c r="N151" s="174">
        <f t="shared" si="70"/>
        <v>10972.300282954788</v>
      </c>
      <c r="O151" s="174"/>
      <c r="P151" s="174"/>
      <c r="Q151" s="174"/>
      <c r="R151" s="175"/>
      <c r="S151" s="173">
        <f t="shared" si="71"/>
        <v>8215.7386147134148</v>
      </c>
      <c r="T151" s="174">
        <f t="shared" si="77"/>
        <v>8215.7386147134148</v>
      </c>
      <c r="U151" s="174"/>
      <c r="V151" s="174"/>
      <c r="W151" s="174"/>
      <c r="X151" s="175"/>
      <c r="Y151" s="173">
        <f t="shared" si="72"/>
        <v>16431.47722942683</v>
      </c>
      <c r="Z151" s="174">
        <f t="shared" si="73"/>
        <v>16431.47722942683</v>
      </c>
      <c r="AA151" s="174"/>
      <c r="AB151" s="174"/>
      <c r="AC151" s="174"/>
      <c r="AD151" s="175"/>
      <c r="AE151" s="173">
        <f t="shared" si="89"/>
        <v>7.980944</v>
      </c>
      <c r="AF151" s="174">
        <f t="shared" si="31"/>
        <v>36</v>
      </c>
      <c r="AG151" s="174">
        <f t="shared" si="64"/>
        <v>20.2865</v>
      </c>
      <c r="AH151" s="174">
        <f t="shared" si="74"/>
        <v>277</v>
      </c>
      <c r="AI151" s="174">
        <f t="shared" si="75"/>
        <v>265.39179999999999</v>
      </c>
      <c r="AJ151" s="174">
        <f t="shared" si="78"/>
        <v>1</v>
      </c>
      <c r="AK151" s="174">
        <f t="shared" si="76"/>
        <v>2738.5795382378046</v>
      </c>
      <c r="AL151" s="174">
        <f t="shared" si="79"/>
        <v>2738.5795382378046</v>
      </c>
      <c r="AM151" s="174"/>
      <c r="AN151" s="174"/>
      <c r="AO151" s="176">
        <v>8</v>
      </c>
      <c r="AP151" s="174">
        <v>36</v>
      </c>
      <c r="AQ151" s="175">
        <f t="shared" si="80"/>
        <v>277</v>
      </c>
      <c r="AR151" s="31">
        <f t="shared" si="81"/>
        <v>0</v>
      </c>
      <c r="AS151" s="2">
        <f t="shared" si="82"/>
        <v>1</v>
      </c>
      <c r="AT151" s="33">
        <f t="shared" si="83"/>
        <v>0</v>
      </c>
      <c r="AU151" s="31">
        <f t="shared" si="84"/>
        <v>1.25</v>
      </c>
      <c r="AV151" s="2">
        <f t="shared" si="85"/>
        <v>0</v>
      </c>
      <c r="AW151" s="33">
        <f t="shared" si="86"/>
        <v>1</v>
      </c>
      <c r="AX151" s="31">
        <f t="shared" si="87"/>
        <v>1</v>
      </c>
      <c r="AY151" s="33">
        <f t="shared" si="88"/>
        <v>2.4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customHeight="1">
      <c r="A152" s="2"/>
      <c r="B152" s="107">
        <v>77</v>
      </c>
      <c r="C152" s="31">
        <v>10</v>
      </c>
      <c r="D152" s="106" t="s">
        <v>5</v>
      </c>
      <c r="E152" s="2" t="s">
        <v>141</v>
      </c>
      <c r="F152" s="2"/>
      <c r="G152" s="2"/>
      <c r="H152" s="33">
        <v>9</v>
      </c>
      <c r="I152" s="173">
        <f t="shared" si="65"/>
        <v>834.05281860465425</v>
      </c>
      <c r="J152" s="174">
        <f t="shared" si="66"/>
        <v>34.707673678702669</v>
      </c>
      <c r="K152" s="189">
        <f t="shared" si="67"/>
        <v>343</v>
      </c>
      <c r="L152" s="190">
        <f t="shared" si="68"/>
        <v>107</v>
      </c>
      <c r="M152" s="173">
        <f t="shared" si="69"/>
        <v>6656.528838325904</v>
      </c>
      <c r="N152" s="174">
        <f t="shared" si="70"/>
        <v>6656.528838325904</v>
      </c>
      <c r="O152" s="174"/>
      <c r="P152" s="174"/>
      <c r="Q152" s="174"/>
      <c r="R152" s="175"/>
      <c r="S152" s="173">
        <f t="shared" si="71"/>
        <v>4984.2147595928045</v>
      </c>
      <c r="T152" s="174">
        <f t="shared" si="77"/>
        <v>4984.2147595928045</v>
      </c>
      <c r="U152" s="174"/>
      <c r="V152" s="174"/>
      <c r="W152" s="174"/>
      <c r="X152" s="175"/>
      <c r="Y152" s="173">
        <f t="shared" si="72"/>
        <v>9968.429519185609</v>
      </c>
      <c r="Z152" s="174">
        <f t="shared" si="73"/>
        <v>9968.429519185609</v>
      </c>
      <c r="AA152" s="174"/>
      <c r="AB152" s="174"/>
      <c r="AC152" s="174"/>
      <c r="AD152" s="175"/>
      <c r="AE152" s="173">
        <f t="shared" si="89"/>
        <v>7.980944</v>
      </c>
      <c r="AF152" s="174">
        <f t="shared" si="31"/>
        <v>36</v>
      </c>
      <c r="AG152" s="174">
        <f t="shared" si="64"/>
        <v>20.2865</v>
      </c>
      <c r="AH152" s="174">
        <f t="shared" si="74"/>
        <v>277</v>
      </c>
      <c r="AI152" s="174">
        <f t="shared" si="75"/>
        <v>265.39179999999999</v>
      </c>
      <c r="AJ152" s="174">
        <f t="shared" si="78"/>
        <v>1</v>
      </c>
      <c r="AK152" s="174">
        <f t="shared" si="76"/>
        <v>2738.5795382378046</v>
      </c>
      <c r="AL152" s="174">
        <f t="shared" si="79"/>
        <v>2738.5795382378046</v>
      </c>
      <c r="AM152" s="174"/>
      <c r="AN152" s="174"/>
      <c r="AO152" s="176">
        <v>8</v>
      </c>
      <c r="AP152" s="174">
        <v>36</v>
      </c>
      <c r="AQ152" s="175">
        <f t="shared" si="80"/>
        <v>277</v>
      </c>
      <c r="AR152" s="31">
        <f t="shared" si="81"/>
        <v>0</v>
      </c>
      <c r="AS152" s="2">
        <f t="shared" si="82"/>
        <v>1</v>
      </c>
      <c r="AT152" s="33">
        <f t="shared" si="83"/>
        <v>0</v>
      </c>
      <c r="AU152" s="31">
        <f t="shared" si="84"/>
        <v>1</v>
      </c>
      <c r="AV152" s="2">
        <f t="shared" si="85"/>
        <v>0</v>
      </c>
      <c r="AW152" s="60">
        <f t="shared" si="86"/>
        <v>1.2133333333333334</v>
      </c>
      <c r="AX152" s="31">
        <f t="shared" si="87"/>
        <v>1.5</v>
      </c>
      <c r="AY152" s="33">
        <f t="shared" si="88"/>
        <v>1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customHeight="1">
      <c r="A153" s="2"/>
      <c r="B153" s="107">
        <v>78</v>
      </c>
      <c r="C153" s="31">
        <v>10</v>
      </c>
      <c r="D153" s="106" t="s">
        <v>5</v>
      </c>
      <c r="E153" s="2" t="s">
        <v>98</v>
      </c>
      <c r="F153" s="2"/>
      <c r="G153" s="2"/>
      <c r="H153" s="33">
        <v>9</v>
      </c>
      <c r="I153" s="173">
        <f t="shared" si="65"/>
        <v>1334.484509767447</v>
      </c>
      <c r="J153" s="174">
        <f t="shared" si="66"/>
        <v>34.707673678702669</v>
      </c>
      <c r="K153" s="189">
        <f t="shared" si="67"/>
        <v>110</v>
      </c>
      <c r="L153" s="190">
        <f t="shared" si="68"/>
        <v>17</v>
      </c>
      <c r="M153" s="173">
        <f t="shared" si="69"/>
        <v>10650.446141321447</v>
      </c>
      <c r="N153" s="174">
        <f t="shared" si="70"/>
        <v>10650.446141321447</v>
      </c>
      <c r="O153" s="174"/>
      <c r="P153" s="174"/>
      <c r="Q153" s="174"/>
      <c r="R153" s="175"/>
      <c r="S153" s="173">
        <f t="shared" si="71"/>
        <v>7974.7436153484869</v>
      </c>
      <c r="T153" s="174">
        <f t="shared" si="77"/>
        <v>7974.7436153484869</v>
      </c>
      <c r="U153" s="174"/>
      <c r="V153" s="174"/>
      <c r="W153" s="174"/>
      <c r="X153" s="175"/>
      <c r="Y153" s="173">
        <f t="shared" si="72"/>
        <v>15949.487230696974</v>
      </c>
      <c r="Z153" s="174">
        <f t="shared" si="73"/>
        <v>15949.487230696974</v>
      </c>
      <c r="AA153" s="174"/>
      <c r="AB153" s="174"/>
      <c r="AC153" s="174"/>
      <c r="AD153" s="175"/>
      <c r="AE153" s="173">
        <f t="shared" si="89"/>
        <v>7.980944</v>
      </c>
      <c r="AF153" s="174">
        <f t="shared" si="31"/>
        <v>36</v>
      </c>
      <c r="AG153" s="174">
        <f t="shared" si="64"/>
        <v>20.2865</v>
      </c>
      <c r="AH153" s="174">
        <f t="shared" si="74"/>
        <v>277</v>
      </c>
      <c r="AI153" s="174">
        <f t="shared" si="75"/>
        <v>265.39179999999999</v>
      </c>
      <c r="AJ153" s="174">
        <f t="shared" si="78"/>
        <v>1</v>
      </c>
      <c r="AK153" s="174">
        <f t="shared" si="76"/>
        <v>2738.5795382378046</v>
      </c>
      <c r="AL153" s="174">
        <f t="shared" si="79"/>
        <v>2738.5795382378046</v>
      </c>
      <c r="AM153" s="174"/>
      <c r="AN153" s="174"/>
      <c r="AO153" s="176">
        <v>8</v>
      </c>
      <c r="AP153" s="174">
        <v>36</v>
      </c>
      <c r="AQ153" s="175">
        <f t="shared" si="80"/>
        <v>277</v>
      </c>
      <c r="AR153" s="31">
        <f t="shared" si="81"/>
        <v>0</v>
      </c>
      <c r="AS153" s="2">
        <f t="shared" si="82"/>
        <v>1</v>
      </c>
      <c r="AT153" s="33">
        <f t="shared" si="83"/>
        <v>0</v>
      </c>
      <c r="AU153" s="31">
        <f t="shared" si="84"/>
        <v>1</v>
      </c>
      <c r="AV153" s="2">
        <f t="shared" si="85"/>
        <v>0</v>
      </c>
      <c r="AW153" s="60">
        <f t="shared" si="86"/>
        <v>1.2133333333333334</v>
      </c>
      <c r="AX153" s="31">
        <f t="shared" si="87"/>
        <v>1</v>
      </c>
      <c r="AY153" s="33">
        <f t="shared" si="88"/>
        <v>2.4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customHeight="1">
      <c r="A154" s="2"/>
      <c r="B154" s="107">
        <v>79</v>
      </c>
      <c r="C154" s="31">
        <v>10</v>
      </c>
      <c r="D154" s="106" t="s">
        <v>5</v>
      </c>
      <c r="E154" s="2" t="s">
        <v>161</v>
      </c>
      <c r="F154" s="2"/>
      <c r="G154" s="2"/>
      <c r="H154" s="33">
        <v>9</v>
      </c>
      <c r="I154" s="173">
        <f t="shared" si="65"/>
        <v>687.40616917966008</v>
      </c>
      <c r="J154" s="174">
        <f t="shared" si="66"/>
        <v>34.707673678702669</v>
      </c>
      <c r="K154" s="189">
        <f t="shared" si="67"/>
        <v>508</v>
      </c>
      <c r="L154" s="190">
        <f t="shared" si="68"/>
        <v>175</v>
      </c>
      <c r="M154" s="173">
        <f t="shared" si="69"/>
        <v>5486.1501414773929</v>
      </c>
      <c r="N154" s="174">
        <f t="shared" si="70"/>
        <v>5486.1501414773929</v>
      </c>
      <c r="O154" s="174"/>
      <c r="P154" s="174"/>
      <c r="Q154" s="174"/>
      <c r="R154" s="175"/>
      <c r="S154" s="173">
        <f t="shared" si="71"/>
        <v>4107.8693073567065</v>
      </c>
      <c r="T154" s="174">
        <f t="shared" si="77"/>
        <v>4107.8693073567065</v>
      </c>
      <c r="U154" s="174"/>
      <c r="V154" s="174"/>
      <c r="W154" s="174"/>
      <c r="X154" s="175"/>
      <c r="Y154" s="173">
        <f t="shared" si="72"/>
        <v>8215.738614713413</v>
      </c>
      <c r="Z154" s="174">
        <f t="shared" si="73"/>
        <v>8215.738614713413</v>
      </c>
      <c r="AA154" s="174"/>
      <c r="AB154" s="174"/>
      <c r="AC154" s="174"/>
      <c r="AD154" s="175"/>
      <c r="AE154" s="173">
        <f t="shared" si="89"/>
        <v>7.980944</v>
      </c>
      <c r="AF154" s="174">
        <f t="shared" si="31"/>
        <v>36</v>
      </c>
      <c r="AG154" s="174">
        <f t="shared" si="64"/>
        <v>20.2865</v>
      </c>
      <c r="AH154" s="174">
        <f t="shared" si="74"/>
        <v>277</v>
      </c>
      <c r="AI154" s="174">
        <f t="shared" si="75"/>
        <v>265.39179999999999</v>
      </c>
      <c r="AJ154" s="174">
        <f t="shared" si="78"/>
        <v>0.8</v>
      </c>
      <c r="AK154" s="174">
        <f t="shared" si="76"/>
        <v>2738.5795382378046</v>
      </c>
      <c r="AL154" s="174">
        <f t="shared" si="79"/>
        <v>2738.5795382378046</v>
      </c>
      <c r="AM154" s="174"/>
      <c r="AN154" s="174"/>
      <c r="AO154" s="176">
        <v>8</v>
      </c>
      <c r="AP154" s="174">
        <v>36</v>
      </c>
      <c r="AQ154" s="175">
        <f t="shared" si="80"/>
        <v>277</v>
      </c>
      <c r="AR154" s="31">
        <f t="shared" si="81"/>
        <v>0</v>
      </c>
      <c r="AS154" s="2">
        <f t="shared" si="82"/>
        <v>0.8</v>
      </c>
      <c r="AT154" s="33">
        <f t="shared" si="83"/>
        <v>0</v>
      </c>
      <c r="AU154" s="31">
        <f t="shared" si="84"/>
        <v>1</v>
      </c>
      <c r="AV154" s="2">
        <f t="shared" si="85"/>
        <v>0</v>
      </c>
      <c r="AW154" s="33">
        <f t="shared" si="86"/>
        <v>1</v>
      </c>
      <c r="AX154" s="31">
        <f t="shared" si="87"/>
        <v>1.5</v>
      </c>
      <c r="AY154" s="33">
        <f t="shared" si="88"/>
        <v>1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customHeight="1">
      <c r="A155" s="2"/>
      <c r="B155" s="107">
        <v>80</v>
      </c>
      <c r="C155" s="31">
        <v>10</v>
      </c>
      <c r="D155" s="106" t="s">
        <v>5</v>
      </c>
      <c r="E155" s="2" t="s">
        <v>99</v>
      </c>
      <c r="F155" s="2"/>
      <c r="G155" s="2"/>
      <c r="H155" s="33">
        <v>9</v>
      </c>
      <c r="I155" s="173">
        <f t="shared" si="65"/>
        <v>1099.8498706874561</v>
      </c>
      <c r="J155" s="174">
        <f t="shared" si="66"/>
        <v>34.707673678702669</v>
      </c>
      <c r="K155" s="189">
        <f t="shared" si="67"/>
        <v>186</v>
      </c>
      <c r="L155" s="190">
        <f t="shared" si="68"/>
        <v>43</v>
      </c>
      <c r="M155" s="173">
        <f t="shared" si="69"/>
        <v>8777.8402263638291</v>
      </c>
      <c r="N155" s="174">
        <f t="shared" si="70"/>
        <v>8777.8402263638291</v>
      </c>
      <c r="O155" s="174"/>
      <c r="P155" s="174"/>
      <c r="Q155" s="174"/>
      <c r="R155" s="175"/>
      <c r="S155" s="173">
        <f t="shared" si="71"/>
        <v>6572.5908917707311</v>
      </c>
      <c r="T155" s="174">
        <f t="shared" si="77"/>
        <v>6572.5908917707311</v>
      </c>
      <c r="U155" s="174"/>
      <c r="V155" s="174"/>
      <c r="W155" s="174"/>
      <c r="X155" s="175"/>
      <c r="Y155" s="173">
        <f t="shared" si="72"/>
        <v>13145.181783541462</v>
      </c>
      <c r="Z155" s="174">
        <f t="shared" si="73"/>
        <v>13145.181783541462</v>
      </c>
      <c r="AA155" s="174"/>
      <c r="AB155" s="174"/>
      <c r="AC155" s="174"/>
      <c r="AD155" s="175"/>
      <c r="AE155" s="173">
        <f t="shared" si="89"/>
        <v>7.980944</v>
      </c>
      <c r="AF155" s="174">
        <f t="shared" si="31"/>
        <v>36</v>
      </c>
      <c r="AG155" s="174">
        <f t="shared" si="64"/>
        <v>20.2865</v>
      </c>
      <c r="AH155" s="174">
        <f t="shared" si="74"/>
        <v>277</v>
      </c>
      <c r="AI155" s="174">
        <f t="shared" si="75"/>
        <v>265.39179999999999</v>
      </c>
      <c r="AJ155" s="174">
        <f t="shared" si="78"/>
        <v>0.8</v>
      </c>
      <c r="AK155" s="174">
        <f t="shared" si="76"/>
        <v>2738.5795382378046</v>
      </c>
      <c r="AL155" s="174">
        <f t="shared" si="79"/>
        <v>2738.5795382378046</v>
      </c>
      <c r="AM155" s="174"/>
      <c r="AN155" s="174"/>
      <c r="AO155" s="176">
        <v>8</v>
      </c>
      <c r="AP155" s="174">
        <v>36</v>
      </c>
      <c r="AQ155" s="175">
        <f t="shared" si="80"/>
        <v>277</v>
      </c>
      <c r="AR155" s="31">
        <f t="shared" si="81"/>
        <v>0</v>
      </c>
      <c r="AS155" s="2">
        <f t="shared" si="82"/>
        <v>0.8</v>
      </c>
      <c r="AT155" s="33">
        <f t="shared" si="83"/>
        <v>0</v>
      </c>
      <c r="AU155" s="31">
        <f t="shared" si="84"/>
        <v>1</v>
      </c>
      <c r="AV155" s="2">
        <f t="shared" si="85"/>
        <v>0</v>
      </c>
      <c r="AW155" s="33">
        <f t="shared" si="86"/>
        <v>1</v>
      </c>
      <c r="AX155" s="31">
        <f t="shared" si="87"/>
        <v>1</v>
      </c>
      <c r="AY155" s="33">
        <f t="shared" si="88"/>
        <v>2.4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customHeight="1">
      <c r="A156" s="2"/>
      <c r="B156" s="107">
        <v>81</v>
      </c>
      <c r="C156" s="31">
        <v>10</v>
      </c>
      <c r="D156" s="106" t="s">
        <v>5</v>
      </c>
      <c r="E156" s="2" t="s">
        <v>169</v>
      </c>
      <c r="F156" s="2"/>
      <c r="G156" s="2"/>
      <c r="H156" s="33">
        <v>9</v>
      </c>
      <c r="I156" s="173">
        <f t="shared" si="65"/>
        <v>859.25771147457533</v>
      </c>
      <c r="J156" s="174">
        <f t="shared" si="66"/>
        <v>34.707673678702669</v>
      </c>
      <c r="K156" s="189">
        <f t="shared" si="67"/>
        <v>328</v>
      </c>
      <c r="L156" s="190">
        <f t="shared" si="68"/>
        <v>99</v>
      </c>
      <c r="M156" s="173">
        <f t="shared" si="69"/>
        <v>6857.6876768467428</v>
      </c>
      <c r="N156" s="174">
        <f t="shared" si="70"/>
        <v>6857.6876768467428</v>
      </c>
      <c r="O156" s="174"/>
      <c r="P156" s="174"/>
      <c r="Q156" s="174"/>
      <c r="R156" s="175"/>
      <c r="S156" s="173">
        <f t="shared" si="71"/>
        <v>5134.8366341958845</v>
      </c>
      <c r="T156" s="174">
        <f t="shared" si="77"/>
        <v>5134.8366341958845</v>
      </c>
      <c r="U156" s="174"/>
      <c r="V156" s="174"/>
      <c r="W156" s="174"/>
      <c r="X156" s="175"/>
      <c r="Y156" s="173">
        <f t="shared" si="72"/>
        <v>10269.673268391769</v>
      </c>
      <c r="Z156" s="174">
        <f t="shared" si="73"/>
        <v>10269.673268391769</v>
      </c>
      <c r="AA156" s="174"/>
      <c r="AB156" s="174"/>
      <c r="AC156" s="174"/>
      <c r="AD156" s="175"/>
      <c r="AE156" s="173">
        <f t="shared" si="89"/>
        <v>7.980944</v>
      </c>
      <c r="AF156" s="174">
        <f t="shared" si="31"/>
        <v>36</v>
      </c>
      <c r="AG156" s="174">
        <f t="shared" si="64"/>
        <v>20.2865</v>
      </c>
      <c r="AH156" s="174">
        <f t="shared" si="74"/>
        <v>277</v>
      </c>
      <c r="AI156" s="174">
        <f t="shared" si="75"/>
        <v>265.39179999999999</v>
      </c>
      <c r="AJ156" s="174">
        <f t="shared" si="78"/>
        <v>0.8</v>
      </c>
      <c r="AK156" s="174">
        <f t="shared" si="76"/>
        <v>2738.5795382378046</v>
      </c>
      <c r="AL156" s="174">
        <f t="shared" si="79"/>
        <v>2738.5795382378046</v>
      </c>
      <c r="AM156" s="174"/>
      <c r="AN156" s="174"/>
      <c r="AO156" s="176">
        <v>8</v>
      </c>
      <c r="AP156" s="174">
        <v>36</v>
      </c>
      <c r="AQ156" s="175">
        <f t="shared" si="80"/>
        <v>277</v>
      </c>
      <c r="AR156" s="31">
        <f t="shared" si="81"/>
        <v>0</v>
      </c>
      <c r="AS156" s="2">
        <f t="shared" si="82"/>
        <v>0.8</v>
      </c>
      <c r="AT156" s="33">
        <f t="shared" si="83"/>
        <v>0</v>
      </c>
      <c r="AU156" s="31">
        <f t="shared" si="84"/>
        <v>1.25</v>
      </c>
      <c r="AV156" s="2">
        <f t="shared" si="85"/>
        <v>0</v>
      </c>
      <c r="AW156" s="33">
        <f t="shared" si="86"/>
        <v>1</v>
      </c>
      <c r="AX156" s="31">
        <f t="shared" si="87"/>
        <v>1.5</v>
      </c>
      <c r="AY156" s="33">
        <f t="shared" si="88"/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customHeight="1">
      <c r="A157" s="2"/>
      <c r="B157" s="107">
        <v>82</v>
      </c>
      <c r="C157" s="31">
        <v>10</v>
      </c>
      <c r="D157" s="106" t="s">
        <v>5</v>
      </c>
      <c r="E157" s="2" t="s">
        <v>170</v>
      </c>
      <c r="F157" s="2"/>
      <c r="G157" s="2"/>
      <c r="H157" s="33">
        <v>9</v>
      </c>
      <c r="I157" s="173">
        <f t="shared" si="65"/>
        <v>1374.8123383593204</v>
      </c>
      <c r="J157" s="174">
        <f t="shared" si="66"/>
        <v>34.707673678702669</v>
      </c>
      <c r="K157" s="189">
        <f t="shared" si="67"/>
        <v>95</v>
      </c>
      <c r="L157" s="190">
        <f t="shared" si="68"/>
        <v>11</v>
      </c>
      <c r="M157" s="173">
        <f t="shared" si="69"/>
        <v>10972.300282954788</v>
      </c>
      <c r="N157" s="174">
        <f t="shared" si="70"/>
        <v>10972.300282954788</v>
      </c>
      <c r="O157" s="174"/>
      <c r="P157" s="174"/>
      <c r="Q157" s="174"/>
      <c r="R157" s="175"/>
      <c r="S157" s="173">
        <f t="shared" si="71"/>
        <v>8215.7386147134148</v>
      </c>
      <c r="T157" s="174">
        <f t="shared" si="77"/>
        <v>8215.7386147134148</v>
      </c>
      <c r="U157" s="174"/>
      <c r="V157" s="174"/>
      <c r="W157" s="174"/>
      <c r="X157" s="175"/>
      <c r="Y157" s="173">
        <f t="shared" si="72"/>
        <v>16431.47722942683</v>
      </c>
      <c r="Z157" s="174">
        <f t="shared" si="73"/>
        <v>16431.47722942683</v>
      </c>
      <c r="AA157" s="174"/>
      <c r="AB157" s="174"/>
      <c r="AC157" s="174"/>
      <c r="AD157" s="175"/>
      <c r="AE157" s="173">
        <f t="shared" si="89"/>
        <v>7.980944</v>
      </c>
      <c r="AF157" s="174">
        <f t="shared" si="31"/>
        <v>36</v>
      </c>
      <c r="AG157" s="174">
        <f t="shared" si="64"/>
        <v>20.2865</v>
      </c>
      <c r="AH157" s="174">
        <f t="shared" si="74"/>
        <v>277</v>
      </c>
      <c r="AI157" s="174">
        <f t="shared" si="75"/>
        <v>265.39179999999999</v>
      </c>
      <c r="AJ157" s="174">
        <f t="shared" si="78"/>
        <v>0.8</v>
      </c>
      <c r="AK157" s="174">
        <f t="shared" si="76"/>
        <v>2738.5795382378046</v>
      </c>
      <c r="AL157" s="174">
        <f t="shared" si="79"/>
        <v>2738.5795382378046</v>
      </c>
      <c r="AM157" s="174"/>
      <c r="AN157" s="174"/>
      <c r="AO157" s="176">
        <v>8</v>
      </c>
      <c r="AP157" s="174">
        <v>36</v>
      </c>
      <c r="AQ157" s="175">
        <f t="shared" si="80"/>
        <v>277</v>
      </c>
      <c r="AR157" s="31">
        <f t="shared" si="81"/>
        <v>0</v>
      </c>
      <c r="AS157" s="2">
        <f t="shared" si="82"/>
        <v>0.8</v>
      </c>
      <c r="AT157" s="33">
        <f t="shared" si="83"/>
        <v>0</v>
      </c>
      <c r="AU157" s="31">
        <f t="shared" si="84"/>
        <v>1.25</v>
      </c>
      <c r="AV157" s="2">
        <f t="shared" si="85"/>
        <v>0</v>
      </c>
      <c r="AW157" s="33">
        <f t="shared" si="86"/>
        <v>1</v>
      </c>
      <c r="AX157" s="31">
        <f t="shared" si="87"/>
        <v>1</v>
      </c>
      <c r="AY157" s="33">
        <f t="shared" si="88"/>
        <v>2.4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customHeight="1">
      <c r="A158" s="2"/>
      <c r="B158" s="107">
        <v>83</v>
      </c>
      <c r="C158" s="31">
        <v>10</v>
      </c>
      <c r="D158" s="106" t="s">
        <v>5</v>
      </c>
      <c r="E158" s="2" t="s">
        <v>171</v>
      </c>
      <c r="F158" s="2"/>
      <c r="G158" s="2"/>
      <c r="H158" s="33">
        <v>9</v>
      </c>
      <c r="I158" s="173">
        <f t="shared" si="65"/>
        <v>834.05281860465425</v>
      </c>
      <c r="J158" s="174">
        <f t="shared" si="66"/>
        <v>34.707673678702669</v>
      </c>
      <c r="K158" s="189">
        <f t="shared" si="67"/>
        <v>343</v>
      </c>
      <c r="L158" s="190">
        <f t="shared" si="68"/>
        <v>107</v>
      </c>
      <c r="M158" s="173">
        <f t="shared" si="69"/>
        <v>6656.528838325904</v>
      </c>
      <c r="N158" s="174">
        <f t="shared" si="70"/>
        <v>6656.528838325904</v>
      </c>
      <c r="O158" s="174"/>
      <c r="P158" s="174"/>
      <c r="Q158" s="174"/>
      <c r="R158" s="175"/>
      <c r="S158" s="173">
        <f t="shared" si="71"/>
        <v>4984.2147595928045</v>
      </c>
      <c r="T158" s="174">
        <f t="shared" si="77"/>
        <v>4984.2147595928045</v>
      </c>
      <c r="U158" s="174"/>
      <c r="V158" s="174"/>
      <c r="W158" s="174"/>
      <c r="X158" s="175"/>
      <c r="Y158" s="173">
        <f t="shared" si="72"/>
        <v>9968.429519185609</v>
      </c>
      <c r="Z158" s="174">
        <f t="shared" si="73"/>
        <v>9968.429519185609</v>
      </c>
      <c r="AA158" s="174"/>
      <c r="AB158" s="174"/>
      <c r="AC158" s="174"/>
      <c r="AD158" s="175"/>
      <c r="AE158" s="173">
        <f t="shared" si="89"/>
        <v>7.980944</v>
      </c>
      <c r="AF158" s="174">
        <f t="shared" si="31"/>
        <v>36</v>
      </c>
      <c r="AG158" s="174">
        <f t="shared" si="64"/>
        <v>20.2865</v>
      </c>
      <c r="AH158" s="174">
        <f t="shared" si="74"/>
        <v>277</v>
      </c>
      <c r="AI158" s="174">
        <f t="shared" si="75"/>
        <v>265.39179999999999</v>
      </c>
      <c r="AJ158" s="174">
        <f t="shared" si="78"/>
        <v>0.8</v>
      </c>
      <c r="AK158" s="174">
        <f t="shared" si="76"/>
        <v>2738.5795382378046</v>
      </c>
      <c r="AL158" s="174">
        <f t="shared" si="79"/>
        <v>2738.5795382378046</v>
      </c>
      <c r="AM158" s="174"/>
      <c r="AN158" s="174"/>
      <c r="AO158" s="176">
        <v>8</v>
      </c>
      <c r="AP158" s="174">
        <v>36</v>
      </c>
      <c r="AQ158" s="175">
        <f t="shared" si="80"/>
        <v>277</v>
      </c>
      <c r="AR158" s="31">
        <f t="shared" si="81"/>
        <v>0</v>
      </c>
      <c r="AS158" s="2">
        <f t="shared" si="82"/>
        <v>0.8</v>
      </c>
      <c r="AT158" s="33">
        <f t="shared" si="83"/>
        <v>0</v>
      </c>
      <c r="AU158" s="31">
        <f t="shared" si="84"/>
        <v>1</v>
      </c>
      <c r="AV158" s="2">
        <f t="shared" si="85"/>
        <v>0</v>
      </c>
      <c r="AW158" s="60">
        <f t="shared" si="86"/>
        <v>1.2133333333333334</v>
      </c>
      <c r="AX158" s="31">
        <f t="shared" si="87"/>
        <v>1.5</v>
      </c>
      <c r="AY158" s="33">
        <f t="shared" si="88"/>
        <v>1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customHeight="1">
      <c r="A159" s="2"/>
      <c r="B159" s="107">
        <v>84</v>
      </c>
      <c r="C159" s="31">
        <v>10</v>
      </c>
      <c r="D159" s="106" t="s">
        <v>5</v>
      </c>
      <c r="E159" s="2" t="s">
        <v>108</v>
      </c>
      <c r="F159" s="2"/>
      <c r="G159" s="2"/>
      <c r="H159" s="33">
        <v>9</v>
      </c>
      <c r="I159" s="173">
        <f t="shared" si="65"/>
        <v>1334.484509767447</v>
      </c>
      <c r="J159" s="174">
        <f t="shared" si="66"/>
        <v>34.707673678702669</v>
      </c>
      <c r="K159" s="189">
        <f t="shared" si="67"/>
        <v>110</v>
      </c>
      <c r="L159" s="190">
        <f t="shared" si="68"/>
        <v>17</v>
      </c>
      <c r="M159" s="173">
        <f t="shared" si="69"/>
        <v>10650.446141321447</v>
      </c>
      <c r="N159" s="174">
        <f t="shared" si="70"/>
        <v>10650.446141321447</v>
      </c>
      <c r="O159" s="174"/>
      <c r="P159" s="174"/>
      <c r="Q159" s="174"/>
      <c r="R159" s="175"/>
      <c r="S159" s="173">
        <f t="shared" si="71"/>
        <v>7974.7436153484869</v>
      </c>
      <c r="T159" s="174">
        <f t="shared" si="77"/>
        <v>7974.7436153484869</v>
      </c>
      <c r="U159" s="174"/>
      <c r="V159" s="174"/>
      <c r="W159" s="174"/>
      <c r="X159" s="175"/>
      <c r="Y159" s="173">
        <f t="shared" si="72"/>
        <v>15949.487230696974</v>
      </c>
      <c r="Z159" s="174">
        <f t="shared" si="73"/>
        <v>15949.487230696974</v>
      </c>
      <c r="AA159" s="174"/>
      <c r="AB159" s="174"/>
      <c r="AC159" s="174"/>
      <c r="AD159" s="175"/>
      <c r="AE159" s="173">
        <f t="shared" si="89"/>
        <v>7.980944</v>
      </c>
      <c r="AF159" s="174">
        <f t="shared" si="31"/>
        <v>36</v>
      </c>
      <c r="AG159" s="174">
        <f t="shared" si="64"/>
        <v>20.2865</v>
      </c>
      <c r="AH159" s="174">
        <f t="shared" si="74"/>
        <v>277</v>
      </c>
      <c r="AI159" s="174">
        <f t="shared" si="75"/>
        <v>265.39179999999999</v>
      </c>
      <c r="AJ159" s="174">
        <f t="shared" si="78"/>
        <v>0.8</v>
      </c>
      <c r="AK159" s="174">
        <f t="shared" si="76"/>
        <v>2738.5795382378046</v>
      </c>
      <c r="AL159" s="174">
        <f t="shared" si="79"/>
        <v>2738.5795382378046</v>
      </c>
      <c r="AM159" s="174"/>
      <c r="AN159" s="174"/>
      <c r="AO159" s="176">
        <v>8</v>
      </c>
      <c r="AP159" s="174">
        <v>36</v>
      </c>
      <c r="AQ159" s="175">
        <f t="shared" si="80"/>
        <v>277</v>
      </c>
      <c r="AR159" s="31">
        <f t="shared" si="81"/>
        <v>0</v>
      </c>
      <c r="AS159" s="2">
        <f t="shared" si="82"/>
        <v>0.8</v>
      </c>
      <c r="AT159" s="33">
        <f t="shared" si="83"/>
        <v>0</v>
      </c>
      <c r="AU159" s="31">
        <f t="shared" si="84"/>
        <v>1</v>
      </c>
      <c r="AV159" s="2">
        <f t="shared" si="85"/>
        <v>0</v>
      </c>
      <c r="AW159" s="60">
        <f t="shared" si="86"/>
        <v>1.2133333333333334</v>
      </c>
      <c r="AX159" s="31">
        <f t="shared" si="87"/>
        <v>1</v>
      </c>
      <c r="AY159" s="33">
        <f t="shared" si="88"/>
        <v>2.4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customHeight="1">
      <c r="A160" s="2"/>
      <c r="B160" s="107">
        <v>85</v>
      </c>
      <c r="C160" s="31">
        <v>7</v>
      </c>
      <c r="D160" s="106" t="s">
        <v>5</v>
      </c>
      <c r="E160" s="2" t="s">
        <v>67</v>
      </c>
      <c r="F160" s="2"/>
      <c r="G160" s="2"/>
      <c r="H160" s="33">
        <v>9</v>
      </c>
      <c r="I160" s="173">
        <f t="shared" si="65"/>
        <v>441.10464081764661</v>
      </c>
      <c r="J160" s="174">
        <f t="shared" si="66"/>
        <v>24.18260296025132</v>
      </c>
      <c r="K160" s="189">
        <f t="shared" si="67"/>
        <v>770</v>
      </c>
      <c r="L160" s="190">
        <f t="shared" si="68"/>
        <v>289</v>
      </c>
      <c r="M160" s="173">
        <f t="shared" si="69"/>
        <v>3520.4314365057517</v>
      </c>
      <c r="N160" s="174">
        <f t="shared" si="70"/>
        <v>3520.4314365057517</v>
      </c>
      <c r="O160" s="174"/>
      <c r="P160" s="174"/>
      <c r="Q160" s="174"/>
      <c r="R160" s="175"/>
      <c r="S160" s="173">
        <f t="shared" si="71"/>
        <v>2635.9964408085366</v>
      </c>
      <c r="T160" s="174">
        <f t="shared" si="77"/>
        <v>2635.9964408085366</v>
      </c>
      <c r="U160" s="174"/>
      <c r="V160" s="174"/>
      <c r="W160" s="174"/>
      <c r="X160" s="175"/>
      <c r="Y160" s="173">
        <f t="shared" si="72"/>
        <v>5271.9928816170732</v>
      </c>
      <c r="Z160" s="174">
        <f t="shared" si="73"/>
        <v>5271.9928816170732</v>
      </c>
      <c r="AA160" s="174"/>
      <c r="AB160" s="174"/>
      <c r="AC160" s="174"/>
      <c r="AD160" s="175"/>
      <c r="AE160" s="173">
        <f t="shared" si="89"/>
        <v>7.980944</v>
      </c>
      <c r="AF160" s="174">
        <f t="shared" si="31"/>
        <v>36</v>
      </c>
      <c r="AG160" s="174">
        <f t="shared" si="64"/>
        <v>20.2865</v>
      </c>
      <c r="AH160" s="174">
        <f t="shared" si="74"/>
        <v>193</v>
      </c>
      <c r="AI160" s="174">
        <f t="shared" si="75"/>
        <v>265.39179999999999</v>
      </c>
      <c r="AJ160" s="174">
        <f t="shared" si="78"/>
        <v>1</v>
      </c>
      <c r="AK160" s="174">
        <f t="shared" si="76"/>
        <v>2635.9964408085366</v>
      </c>
      <c r="AL160" s="174">
        <f t="shared" si="79"/>
        <v>2635.9964408085366</v>
      </c>
      <c r="AM160" s="174"/>
      <c r="AN160" s="174"/>
      <c r="AO160" s="176">
        <v>8</v>
      </c>
      <c r="AP160" s="174">
        <v>36</v>
      </c>
      <c r="AQ160" s="175">
        <f t="shared" si="80"/>
        <v>193</v>
      </c>
      <c r="AR160" s="31">
        <f t="shared" si="81"/>
        <v>0</v>
      </c>
      <c r="AS160" s="2">
        <f t="shared" si="82"/>
        <v>1</v>
      </c>
      <c r="AT160" s="33">
        <f t="shared" si="83"/>
        <v>0</v>
      </c>
      <c r="AU160" s="31">
        <f t="shared" si="84"/>
        <v>1</v>
      </c>
      <c r="AV160" s="2">
        <f t="shared" si="85"/>
        <v>0</v>
      </c>
      <c r="AW160" s="33">
        <f t="shared" si="86"/>
        <v>1</v>
      </c>
      <c r="AX160" s="31">
        <f t="shared" si="87"/>
        <v>1</v>
      </c>
      <c r="AY160" s="33">
        <f t="shared" si="88"/>
        <v>1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customHeight="1">
      <c r="A161" s="2"/>
      <c r="B161" s="107">
        <v>86</v>
      </c>
      <c r="C161" s="31">
        <v>7</v>
      </c>
      <c r="D161" s="106" t="s">
        <v>5</v>
      </c>
      <c r="E161" s="2" t="s">
        <v>136</v>
      </c>
      <c r="F161" s="2"/>
      <c r="G161" s="2"/>
      <c r="H161" s="33">
        <v>9</v>
      </c>
      <c r="I161" s="173">
        <f t="shared" si="65"/>
        <v>551.38080102205822</v>
      </c>
      <c r="J161" s="174">
        <f t="shared" si="66"/>
        <v>24.18260296025132</v>
      </c>
      <c r="K161" s="189">
        <f t="shared" si="67"/>
        <v>661</v>
      </c>
      <c r="L161" s="190">
        <f t="shared" si="68"/>
        <v>238</v>
      </c>
      <c r="M161" s="173">
        <f t="shared" si="69"/>
        <v>4400.5392956321894</v>
      </c>
      <c r="N161" s="174">
        <f t="shared" si="70"/>
        <v>4400.5392956321894</v>
      </c>
      <c r="O161" s="174"/>
      <c r="P161" s="174"/>
      <c r="Q161" s="174"/>
      <c r="R161" s="175"/>
      <c r="S161" s="173">
        <f t="shared" si="71"/>
        <v>3294.9955510106706</v>
      </c>
      <c r="T161" s="174">
        <f t="shared" si="77"/>
        <v>3294.9955510106706</v>
      </c>
      <c r="U161" s="174"/>
      <c r="V161" s="174"/>
      <c r="W161" s="174"/>
      <c r="X161" s="175"/>
      <c r="Y161" s="173">
        <f t="shared" si="72"/>
        <v>6589.9911020213412</v>
      </c>
      <c r="Z161" s="174">
        <f t="shared" si="73"/>
        <v>6589.9911020213412</v>
      </c>
      <c r="AA161" s="174"/>
      <c r="AB161" s="174"/>
      <c r="AC161" s="174"/>
      <c r="AD161" s="175"/>
      <c r="AE161" s="173">
        <f t="shared" si="89"/>
        <v>7.980944</v>
      </c>
      <c r="AF161" s="174">
        <f t="shared" si="31"/>
        <v>36</v>
      </c>
      <c r="AG161" s="174">
        <f t="shared" si="64"/>
        <v>20.2865</v>
      </c>
      <c r="AH161" s="174">
        <f t="shared" si="74"/>
        <v>193</v>
      </c>
      <c r="AI161" s="174">
        <f t="shared" si="75"/>
        <v>265.39179999999999</v>
      </c>
      <c r="AJ161" s="174">
        <f t="shared" si="78"/>
        <v>1</v>
      </c>
      <c r="AK161" s="174">
        <f t="shared" si="76"/>
        <v>2635.9964408085366</v>
      </c>
      <c r="AL161" s="174">
        <f t="shared" si="79"/>
        <v>2635.9964408085366</v>
      </c>
      <c r="AM161" s="174"/>
      <c r="AN161" s="174"/>
      <c r="AO161" s="176">
        <v>8</v>
      </c>
      <c r="AP161" s="174">
        <v>36</v>
      </c>
      <c r="AQ161" s="175">
        <f t="shared" si="80"/>
        <v>193</v>
      </c>
      <c r="AR161" s="31">
        <f t="shared" si="81"/>
        <v>0</v>
      </c>
      <c r="AS161" s="2">
        <f t="shared" si="82"/>
        <v>1</v>
      </c>
      <c r="AT161" s="33">
        <f t="shared" si="83"/>
        <v>0</v>
      </c>
      <c r="AU161" s="31">
        <f t="shared" si="84"/>
        <v>1.25</v>
      </c>
      <c r="AV161" s="2">
        <f t="shared" si="85"/>
        <v>0</v>
      </c>
      <c r="AW161" s="33">
        <f t="shared" si="86"/>
        <v>1</v>
      </c>
      <c r="AX161" s="31">
        <f t="shared" si="87"/>
        <v>1</v>
      </c>
      <c r="AY161" s="33">
        <f t="shared" si="88"/>
        <v>1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customHeight="1">
      <c r="A162" s="2"/>
      <c r="B162" s="107">
        <v>87</v>
      </c>
      <c r="C162" s="31">
        <v>7</v>
      </c>
      <c r="D162" s="106" t="s">
        <v>5</v>
      </c>
      <c r="E162" s="2" t="s">
        <v>91</v>
      </c>
      <c r="F162" s="2"/>
      <c r="G162" s="2"/>
      <c r="H162" s="33">
        <v>9</v>
      </c>
      <c r="I162" s="173">
        <f t="shared" si="65"/>
        <v>535.20696419207786</v>
      </c>
      <c r="J162" s="174">
        <f t="shared" si="66"/>
        <v>24.18260296025132</v>
      </c>
      <c r="K162" s="189">
        <f t="shared" si="67"/>
        <v>683</v>
      </c>
      <c r="L162" s="190">
        <f t="shared" si="68"/>
        <v>250</v>
      </c>
      <c r="M162" s="173">
        <f t="shared" si="69"/>
        <v>4271.4568096269786</v>
      </c>
      <c r="N162" s="174">
        <f t="shared" si="70"/>
        <v>4271.4568096269786</v>
      </c>
      <c r="O162" s="174"/>
      <c r="P162" s="174"/>
      <c r="Q162" s="174"/>
      <c r="R162" s="175"/>
      <c r="S162" s="173">
        <f t="shared" si="71"/>
        <v>3198.3423481810246</v>
      </c>
      <c r="T162" s="174">
        <f t="shared" si="77"/>
        <v>3198.3423481810246</v>
      </c>
      <c r="U162" s="174"/>
      <c r="V162" s="174"/>
      <c r="W162" s="174"/>
      <c r="X162" s="175"/>
      <c r="Y162" s="173">
        <f t="shared" si="72"/>
        <v>6396.6846963620492</v>
      </c>
      <c r="Z162" s="174">
        <f t="shared" si="73"/>
        <v>6396.6846963620492</v>
      </c>
      <c r="AA162" s="174"/>
      <c r="AB162" s="174"/>
      <c r="AC162" s="174"/>
      <c r="AD162" s="175"/>
      <c r="AE162" s="173">
        <f t="shared" si="89"/>
        <v>7.980944</v>
      </c>
      <c r="AF162" s="174">
        <f t="shared" si="31"/>
        <v>36</v>
      </c>
      <c r="AG162" s="174">
        <f t="shared" si="64"/>
        <v>20.2865</v>
      </c>
      <c r="AH162" s="174">
        <f t="shared" si="74"/>
        <v>193</v>
      </c>
      <c r="AI162" s="174">
        <f t="shared" si="75"/>
        <v>265.39179999999999</v>
      </c>
      <c r="AJ162" s="174">
        <f t="shared" si="78"/>
        <v>1</v>
      </c>
      <c r="AK162" s="174">
        <f t="shared" si="76"/>
        <v>2635.9964408085366</v>
      </c>
      <c r="AL162" s="174">
        <f t="shared" si="79"/>
        <v>2635.9964408085366</v>
      </c>
      <c r="AM162" s="174"/>
      <c r="AN162" s="174"/>
      <c r="AO162" s="176">
        <v>8</v>
      </c>
      <c r="AP162" s="174">
        <v>36</v>
      </c>
      <c r="AQ162" s="175">
        <f t="shared" si="80"/>
        <v>193</v>
      </c>
      <c r="AR162" s="31">
        <f t="shared" si="81"/>
        <v>0</v>
      </c>
      <c r="AS162" s="2">
        <f t="shared" si="82"/>
        <v>1</v>
      </c>
      <c r="AT162" s="33">
        <f t="shared" si="83"/>
        <v>0</v>
      </c>
      <c r="AU162" s="31">
        <f t="shared" si="84"/>
        <v>1</v>
      </c>
      <c r="AV162" s="2">
        <f t="shared" si="85"/>
        <v>0</v>
      </c>
      <c r="AW162" s="60">
        <f t="shared" si="86"/>
        <v>1.2133333333333334</v>
      </c>
      <c r="AX162" s="31">
        <f t="shared" si="87"/>
        <v>1</v>
      </c>
      <c r="AY162" s="33">
        <f t="shared" si="88"/>
        <v>1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customHeight="1">
      <c r="A163" s="2"/>
      <c r="B163" s="107">
        <v>88</v>
      </c>
      <c r="C163" s="31">
        <v>7</v>
      </c>
      <c r="D163" s="106" t="s">
        <v>5</v>
      </c>
      <c r="E163" s="2" t="s">
        <v>79</v>
      </c>
      <c r="F163" s="2"/>
      <c r="G163" s="2"/>
      <c r="H163" s="33">
        <v>9</v>
      </c>
      <c r="I163" s="173">
        <f t="shared" si="65"/>
        <v>441.10464081764661</v>
      </c>
      <c r="J163" s="174">
        <f t="shared" si="66"/>
        <v>24.18260296025132</v>
      </c>
      <c r="K163" s="189">
        <f t="shared" si="67"/>
        <v>770</v>
      </c>
      <c r="L163" s="190">
        <f t="shared" si="68"/>
        <v>289</v>
      </c>
      <c r="M163" s="173">
        <f t="shared" si="69"/>
        <v>3520.4314365057517</v>
      </c>
      <c r="N163" s="174">
        <f t="shared" si="70"/>
        <v>3520.4314365057517</v>
      </c>
      <c r="O163" s="174"/>
      <c r="P163" s="174"/>
      <c r="Q163" s="174"/>
      <c r="R163" s="175"/>
      <c r="S163" s="173">
        <f t="shared" si="71"/>
        <v>2635.9964408085366</v>
      </c>
      <c r="T163" s="174">
        <f t="shared" si="77"/>
        <v>2635.9964408085366</v>
      </c>
      <c r="U163" s="174"/>
      <c r="V163" s="174"/>
      <c r="W163" s="174"/>
      <c r="X163" s="175"/>
      <c r="Y163" s="173">
        <f t="shared" si="72"/>
        <v>5271.9928816170732</v>
      </c>
      <c r="Z163" s="174">
        <f t="shared" si="73"/>
        <v>5271.9928816170732</v>
      </c>
      <c r="AA163" s="174"/>
      <c r="AB163" s="174"/>
      <c r="AC163" s="174"/>
      <c r="AD163" s="175"/>
      <c r="AE163" s="173">
        <f t="shared" si="89"/>
        <v>7.980944</v>
      </c>
      <c r="AF163" s="174">
        <f t="shared" si="31"/>
        <v>36</v>
      </c>
      <c r="AG163" s="174">
        <f t="shared" si="64"/>
        <v>20.2865</v>
      </c>
      <c r="AH163" s="174">
        <f t="shared" si="74"/>
        <v>193</v>
      </c>
      <c r="AI163" s="174">
        <f t="shared" si="75"/>
        <v>265.39179999999999</v>
      </c>
      <c r="AJ163" s="174">
        <f t="shared" si="78"/>
        <v>0.8</v>
      </c>
      <c r="AK163" s="174">
        <f t="shared" si="76"/>
        <v>2635.9964408085366</v>
      </c>
      <c r="AL163" s="174">
        <f t="shared" si="79"/>
        <v>2635.9964408085366</v>
      </c>
      <c r="AM163" s="174"/>
      <c r="AN163" s="174"/>
      <c r="AO163" s="176">
        <v>8</v>
      </c>
      <c r="AP163" s="174">
        <v>36</v>
      </c>
      <c r="AQ163" s="175">
        <f t="shared" si="80"/>
        <v>193</v>
      </c>
      <c r="AR163" s="31">
        <f t="shared" si="81"/>
        <v>0</v>
      </c>
      <c r="AS163" s="2">
        <f t="shared" si="82"/>
        <v>0.8</v>
      </c>
      <c r="AT163" s="33">
        <f t="shared" si="83"/>
        <v>0</v>
      </c>
      <c r="AU163" s="31">
        <f t="shared" si="84"/>
        <v>1</v>
      </c>
      <c r="AV163" s="2">
        <f t="shared" si="85"/>
        <v>0</v>
      </c>
      <c r="AW163" s="33">
        <f t="shared" si="86"/>
        <v>1</v>
      </c>
      <c r="AX163" s="31">
        <f t="shared" si="87"/>
        <v>1</v>
      </c>
      <c r="AY163" s="33">
        <f t="shared" si="88"/>
        <v>1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customHeight="1">
      <c r="A164" s="2"/>
      <c r="B164" s="107">
        <v>89</v>
      </c>
      <c r="C164" s="31">
        <v>7</v>
      </c>
      <c r="D164" s="106" t="s">
        <v>5</v>
      </c>
      <c r="E164" s="2" t="s">
        <v>168</v>
      </c>
      <c r="F164" s="2"/>
      <c r="G164" s="2"/>
      <c r="H164" s="33">
        <v>9</v>
      </c>
      <c r="I164" s="173">
        <f t="shared" si="65"/>
        <v>551.38080102205822</v>
      </c>
      <c r="J164" s="174">
        <f t="shared" si="66"/>
        <v>24.18260296025132</v>
      </c>
      <c r="K164" s="189">
        <f t="shared" si="67"/>
        <v>661</v>
      </c>
      <c r="L164" s="190">
        <f t="shared" si="68"/>
        <v>238</v>
      </c>
      <c r="M164" s="173">
        <f t="shared" si="69"/>
        <v>4400.5392956321894</v>
      </c>
      <c r="N164" s="174">
        <f t="shared" si="70"/>
        <v>4400.5392956321894</v>
      </c>
      <c r="O164" s="174"/>
      <c r="P164" s="174"/>
      <c r="Q164" s="174"/>
      <c r="R164" s="175"/>
      <c r="S164" s="173">
        <f t="shared" si="71"/>
        <v>3294.9955510106706</v>
      </c>
      <c r="T164" s="174">
        <f t="shared" si="77"/>
        <v>3294.9955510106706</v>
      </c>
      <c r="U164" s="174"/>
      <c r="V164" s="174"/>
      <c r="W164" s="174"/>
      <c r="X164" s="175"/>
      <c r="Y164" s="173">
        <f t="shared" si="72"/>
        <v>6589.9911020213412</v>
      </c>
      <c r="Z164" s="174">
        <f t="shared" si="73"/>
        <v>6589.9911020213412</v>
      </c>
      <c r="AA164" s="174"/>
      <c r="AB164" s="174"/>
      <c r="AC164" s="174"/>
      <c r="AD164" s="175"/>
      <c r="AE164" s="173">
        <f t="shared" si="89"/>
        <v>7.980944</v>
      </c>
      <c r="AF164" s="174">
        <f t="shared" si="31"/>
        <v>36</v>
      </c>
      <c r="AG164" s="174">
        <f t="shared" si="64"/>
        <v>20.2865</v>
      </c>
      <c r="AH164" s="174">
        <f t="shared" si="74"/>
        <v>193</v>
      </c>
      <c r="AI164" s="174">
        <f t="shared" si="75"/>
        <v>265.39179999999999</v>
      </c>
      <c r="AJ164" s="174">
        <f t="shared" si="78"/>
        <v>0.8</v>
      </c>
      <c r="AK164" s="174">
        <f t="shared" si="76"/>
        <v>2635.9964408085366</v>
      </c>
      <c r="AL164" s="174">
        <f t="shared" si="79"/>
        <v>2635.9964408085366</v>
      </c>
      <c r="AM164" s="174"/>
      <c r="AN164" s="174"/>
      <c r="AO164" s="176">
        <v>8</v>
      </c>
      <c r="AP164" s="174">
        <v>36</v>
      </c>
      <c r="AQ164" s="175">
        <f t="shared" si="80"/>
        <v>193</v>
      </c>
      <c r="AR164" s="31">
        <f t="shared" si="81"/>
        <v>0</v>
      </c>
      <c r="AS164" s="2">
        <f t="shared" si="82"/>
        <v>0.8</v>
      </c>
      <c r="AT164" s="33">
        <f t="shared" si="83"/>
        <v>0</v>
      </c>
      <c r="AU164" s="31">
        <f t="shared" si="84"/>
        <v>1.25</v>
      </c>
      <c r="AV164" s="2">
        <f t="shared" si="85"/>
        <v>0</v>
      </c>
      <c r="AW164" s="33">
        <f t="shared" si="86"/>
        <v>1</v>
      </c>
      <c r="AX164" s="31">
        <f t="shared" si="87"/>
        <v>1</v>
      </c>
      <c r="AY164" s="33">
        <f t="shared" si="88"/>
        <v>1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customHeight="1">
      <c r="A165" s="2"/>
      <c r="B165" s="107">
        <v>90</v>
      </c>
      <c r="C165" s="31">
        <v>7</v>
      </c>
      <c r="D165" s="106" t="s">
        <v>5</v>
      </c>
      <c r="E165" s="2" t="s">
        <v>103</v>
      </c>
      <c r="F165" s="2"/>
      <c r="G165" s="2"/>
      <c r="H165" s="33">
        <v>9</v>
      </c>
      <c r="I165" s="173">
        <f t="shared" si="65"/>
        <v>535.20696419207786</v>
      </c>
      <c r="J165" s="174">
        <f t="shared" si="66"/>
        <v>24.18260296025132</v>
      </c>
      <c r="K165" s="189">
        <f t="shared" si="67"/>
        <v>683</v>
      </c>
      <c r="L165" s="190">
        <f t="shared" si="68"/>
        <v>250</v>
      </c>
      <c r="M165" s="173">
        <f t="shared" si="69"/>
        <v>4271.4568096269786</v>
      </c>
      <c r="N165" s="174">
        <f t="shared" si="70"/>
        <v>4271.4568096269786</v>
      </c>
      <c r="O165" s="174"/>
      <c r="P165" s="174"/>
      <c r="Q165" s="174"/>
      <c r="R165" s="175"/>
      <c r="S165" s="173">
        <f t="shared" si="71"/>
        <v>3198.3423481810246</v>
      </c>
      <c r="T165" s="174">
        <f t="shared" si="77"/>
        <v>3198.3423481810246</v>
      </c>
      <c r="U165" s="174"/>
      <c r="V165" s="174"/>
      <c r="W165" s="174"/>
      <c r="X165" s="175"/>
      <c r="Y165" s="173">
        <f t="shared" si="72"/>
        <v>6396.6846963620492</v>
      </c>
      <c r="Z165" s="174">
        <f t="shared" si="73"/>
        <v>6396.6846963620492</v>
      </c>
      <c r="AA165" s="174"/>
      <c r="AB165" s="174"/>
      <c r="AC165" s="174"/>
      <c r="AD165" s="175"/>
      <c r="AE165" s="173">
        <f t="shared" si="89"/>
        <v>7.980944</v>
      </c>
      <c r="AF165" s="174">
        <f t="shared" si="31"/>
        <v>36</v>
      </c>
      <c r="AG165" s="174">
        <f t="shared" si="64"/>
        <v>20.2865</v>
      </c>
      <c r="AH165" s="174">
        <f t="shared" si="74"/>
        <v>193</v>
      </c>
      <c r="AI165" s="174">
        <f t="shared" si="75"/>
        <v>265.39179999999999</v>
      </c>
      <c r="AJ165" s="174">
        <f t="shared" si="78"/>
        <v>0.8</v>
      </c>
      <c r="AK165" s="174">
        <f t="shared" si="76"/>
        <v>2635.9964408085366</v>
      </c>
      <c r="AL165" s="174">
        <f t="shared" si="79"/>
        <v>2635.9964408085366</v>
      </c>
      <c r="AM165" s="174"/>
      <c r="AN165" s="174"/>
      <c r="AO165" s="176">
        <v>8</v>
      </c>
      <c r="AP165" s="174">
        <v>36</v>
      </c>
      <c r="AQ165" s="175">
        <f t="shared" si="80"/>
        <v>193</v>
      </c>
      <c r="AR165" s="31">
        <f t="shared" si="81"/>
        <v>0</v>
      </c>
      <c r="AS165" s="2">
        <f t="shared" si="82"/>
        <v>0.8</v>
      </c>
      <c r="AT165" s="33">
        <f t="shared" si="83"/>
        <v>0</v>
      </c>
      <c r="AU165" s="31">
        <f t="shared" si="84"/>
        <v>1</v>
      </c>
      <c r="AV165" s="2">
        <f t="shared" si="85"/>
        <v>0</v>
      </c>
      <c r="AW165" s="60">
        <f t="shared" si="86"/>
        <v>1.2133333333333334</v>
      </c>
      <c r="AX165" s="31">
        <f t="shared" si="87"/>
        <v>1</v>
      </c>
      <c r="AY165" s="33">
        <f t="shared" si="88"/>
        <v>1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customHeight="1">
      <c r="A166" s="2"/>
      <c r="B166" s="107">
        <v>91</v>
      </c>
      <c r="C166" s="31">
        <v>4</v>
      </c>
      <c r="D166" s="106" t="s">
        <v>5</v>
      </c>
      <c r="E166" s="2" t="s">
        <v>67</v>
      </c>
      <c r="F166" s="2"/>
      <c r="G166" s="2"/>
      <c r="H166" s="33">
        <v>9</v>
      </c>
      <c r="I166" s="173">
        <f t="shared" si="65"/>
        <v>411.66631810356961</v>
      </c>
      <c r="J166" s="174">
        <f t="shared" si="66"/>
        <v>13.281636858998134</v>
      </c>
      <c r="K166" s="189">
        <f t="shared" si="67"/>
        <v>798</v>
      </c>
      <c r="L166" s="190">
        <f t="shared" si="68"/>
        <v>306</v>
      </c>
      <c r="M166" s="173">
        <f t="shared" si="69"/>
        <v>3285.4858314707753</v>
      </c>
      <c r="N166" s="174">
        <f t="shared" si="70"/>
        <v>3285.4858314707753</v>
      </c>
      <c r="O166" s="174"/>
      <c r="P166" s="174"/>
      <c r="Q166" s="174"/>
      <c r="R166" s="175"/>
      <c r="S166" s="173">
        <f t="shared" si="71"/>
        <v>2460.0760203073169</v>
      </c>
      <c r="T166" s="174">
        <f t="shared" si="77"/>
        <v>2460.0760203073169</v>
      </c>
      <c r="U166" s="174"/>
      <c r="V166" s="174"/>
      <c r="W166" s="174"/>
      <c r="X166" s="175"/>
      <c r="Y166" s="173">
        <f t="shared" si="72"/>
        <v>4920.1520406146337</v>
      </c>
      <c r="Z166" s="174">
        <f t="shared" si="73"/>
        <v>4920.1520406146337</v>
      </c>
      <c r="AA166" s="174"/>
      <c r="AB166" s="174"/>
      <c r="AC166" s="174"/>
      <c r="AD166" s="175"/>
      <c r="AE166" s="173">
        <f t="shared" si="89"/>
        <v>7.980944</v>
      </c>
      <c r="AF166" s="174">
        <f t="shared" si="31"/>
        <v>36</v>
      </c>
      <c r="AG166" s="174">
        <f t="shared" si="64"/>
        <v>20.2865</v>
      </c>
      <c r="AH166" s="174">
        <f t="shared" si="74"/>
        <v>106</v>
      </c>
      <c r="AI166" s="174">
        <f t="shared" si="75"/>
        <v>265.39179999999999</v>
      </c>
      <c r="AJ166" s="174">
        <f t="shared" si="78"/>
        <v>1</v>
      </c>
      <c r="AK166" s="174">
        <f t="shared" si="76"/>
        <v>2460.0760203073169</v>
      </c>
      <c r="AL166" s="174">
        <f t="shared" si="79"/>
        <v>2460.0760203073169</v>
      </c>
      <c r="AM166" s="174"/>
      <c r="AN166" s="174"/>
      <c r="AO166" s="176">
        <v>8</v>
      </c>
      <c r="AP166" s="174">
        <v>36</v>
      </c>
      <c r="AQ166" s="175">
        <f t="shared" si="80"/>
        <v>106</v>
      </c>
      <c r="AR166" s="31">
        <f t="shared" si="81"/>
        <v>0</v>
      </c>
      <c r="AS166" s="2">
        <f t="shared" si="82"/>
        <v>1</v>
      </c>
      <c r="AT166" s="33">
        <f t="shared" si="83"/>
        <v>0</v>
      </c>
      <c r="AU166" s="31">
        <f t="shared" si="84"/>
        <v>1</v>
      </c>
      <c r="AV166" s="2">
        <f t="shared" si="85"/>
        <v>0</v>
      </c>
      <c r="AW166" s="33">
        <f t="shared" si="86"/>
        <v>1</v>
      </c>
      <c r="AX166" s="31">
        <f t="shared" si="87"/>
        <v>1</v>
      </c>
      <c r="AY166" s="33">
        <f t="shared" si="88"/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customHeight="1">
      <c r="A167" s="2"/>
      <c r="B167" s="107">
        <v>92</v>
      </c>
      <c r="C167" s="31">
        <v>4</v>
      </c>
      <c r="D167" s="106" t="s">
        <v>5</v>
      </c>
      <c r="E167" s="2" t="s">
        <v>79</v>
      </c>
      <c r="F167" s="2"/>
      <c r="G167" s="2"/>
      <c r="H167" s="33">
        <v>9</v>
      </c>
      <c r="I167" s="173">
        <f t="shared" si="65"/>
        <v>411.66631810356961</v>
      </c>
      <c r="J167" s="174">
        <f t="shared" si="66"/>
        <v>13.281636858998134</v>
      </c>
      <c r="K167" s="189">
        <f t="shared" si="67"/>
        <v>798</v>
      </c>
      <c r="L167" s="190">
        <f t="shared" si="68"/>
        <v>306</v>
      </c>
      <c r="M167" s="173">
        <f t="shared" si="69"/>
        <v>3285.4858314707753</v>
      </c>
      <c r="N167" s="174">
        <f t="shared" si="70"/>
        <v>3285.4858314707753</v>
      </c>
      <c r="O167" s="174"/>
      <c r="P167" s="174"/>
      <c r="Q167" s="174"/>
      <c r="R167" s="175"/>
      <c r="S167" s="173">
        <f t="shared" si="71"/>
        <v>2460.0760203073169</v>
      </c>
      <c r="T167" s="174">
        <f t="shared" si="77"/>
        <v>2460.0760203073169</v>
      </c>
      <c r="U167" s="174"/>
      <c r="V167" s="174"/>
      <c r="W167" s="174"/>
      <c r="X167" s="175"/>
      <c r="Y167" s="173">
        <f t="shared" si="72"/>
        <v>4920.1520406146337</v>
      </c>
      <c r="Z167" s="174">
        <f t="shared" si="73"/>
        <v>4920.1520406146337</v>
      </c>
      <c r="AA167" s="174"/>
      <c r="AB167" s="174"/>
      <c r="AC167" s="174"/>
      <c r="AD167" s="175"/>
      <c r="AE167" s="173">
        <f t="shared" si="89"/>
        <v>7.980944</v>
      </c>
      <c r="AF167" s="174">
        <f t="shared" si="31"/>
        <v>36</v>
      </c>
      <c r="AG167" s="174">
        <f t="shared" si="64"/>
        <v>20.2865</v>
      </c>
      <c r="AH167" s="174">
        <f t="shared" si="74"/>
        <v>106</v>
      </c>
      <c r="AI167" s="174">
        <f t="shared" si="75"/>
        <v>265.39179999999999</v>
      </c>
      <c r="AJ167" s="174">
        <f t="shared" si="78"/>
        <v>0.8</v>
      </c>
      <c r="AK167" s="174">
        <f t="shared" si="76"/>
        <v>2460.0760203073169</v>
      </c>
      <c r="AL167" s="174">
        <f t="shared" si="79"/>
        <v>2460.0760203073169</v>
      </c>
      <c r="AM167" s="174"/>
      <c r="AN167" s="174"/>
      <c r="AO167" s="176">
        <v>8</v>
      </c>
      <c r="AP167" s="174">
        <v>36</v>
      </c>
      <c r="AQ167" s="175">
        <f t="shared" si="80"/>
        <v>106</v>
      </c>
      <c r="AR167" s="31">
        <f t="shared" si="81"/>
        <v>0</v>
      </c>
      <c r="AS167" s="2">
        <f t="shared" si="82"/>
        <v>0.8</v>
      </c>
      <c r="AT167" s="33">
        <f t="shared" si="83"/>
        <v>0</v>
      </c>
      <c r="AU167" s="31">
        <f t="shared" si="84"/>
        <v>1</v>
      </c>
      <c r="AV167" s="2">
        <f t="shared" si="85"/>
        <v>0</v>
      </c>
      <c r="AW167" s="33">
        <f t="shared" si="86"/>
        <v>1</v>
      </c>
      <c r="AX167" s="31">
        <f t="shared" si="87"/>
        <v>1</v>
      </c>
      <c r="AY167" s="33">
        <f t="shared" si="88"/>
        <v>1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customHeight="1">
      <c r="A168" s="2"/>
      <c r="B168" s="107">
        <v>93</v>
      </c>
      <c r="C168" s="31">
        <v>1</v>
      </c>
      <c r="D168" s="106" t="s">
        <v>5</v>
      </c>
      <c r="E168" s="2" t="s">
        <v>67</v>
      </c>
      <c r="F168" s="2"/>
      <c r="G168" s="2"/>
      <c r="H168" s="33">
        <v>9</v>
      </c>
      <c r="I168" s="173">
        <f t="shared" si="65"/>
        <v>331.85982390605341</v>
      </c>
      <c r="J168" s="174">
        <f t="shared" si="66"/>
        <v>6.6408184294990669</v>
      </c>
      <c r="K168" s="189">
        <f t="shared" si="67"/>
        <v>861</v>
      </c>
      <c r="L168" s="190">
        <f t="shared" si="68"/>
        <v>340</v>
      </c>
      <c r="M168" s="173">
        <f t="shared" si="69"/>
        <v>2648.5546704440735</v>
      </c>
      <c r="N168" s="174">
        <f t="shared" si="70"/>
        <v>2648.5546704440735</v>
      </c>
      <c r="O168" s="174"/>
      <c r="P168" s="174"/>
      <c r="Q168" s="174"/>
      <c r="R168" s="175"/>
      <c r="S168" s="173">
        <f t="shared" si="71"/>
        <v>1983.1605331609753</v>
      </c>
      <c r="T168" s="174">
        <f t="shared" si="77"/>
        <v>1983.1605331609753</v>
      </c>
      <c r="U168" s="174"/>
      <c r="V168" s="174"/>
      <c r="W168" s="174"/>
      <c r="X168" s="175"/>
      <c r="Y168" s="173">
        <f t="shared" si="72"/>
        <v>3966.3210663219506</v>
      </c>
      <c r="Z168" s="174">
        <f t="shared" si="73"/>
        <v>3966.3210663219506</v>
      </c>
      <c r="AA168" s="174"/>
      <c r="AB168" s="174"/>
      <c r="AC168" s="174"/>
      <c r="AD168" s="175"/>
      <c r="AE168" s="173">
        <f t="shared" si="89"/>
        <v>7.980944</v>
      </c>
      <c r="AF168" s="174">
        <f t="shared" si="31"/>
        <v>36</v>
      </c>
      <c r="AG168" s="174">
        <f t="shared" si="64"/>
        <v>20.2865</v>
      </c>
      <c r="AH168" s="174">
        <f t="shared" si="74"/>
        <v>53</v>
      </c>
      <c r="AI168" s="174">
        <f t="shared" si="75"/>
        <v>265.39179999999999</v>
      </c>
      <c r="AJ168" s="174">
        <f t="shared" si="78"/>
        <v>1</v>
      </c>
      <c r="AK168" s="174">
        <f t="shared" si="76"/>
        <v>1983.1605331609753</v>
      </c>
      <c r="AL168" s="174">
        <f t="shared" si="79"/>
        <v>1983.1605331609753</v>
      </c>
      <c r="AM168" s="174"/>
      <c r="AN168" s="174"/>
      <c r="AO168" s="176">
        <v>8</v>
      </c>
      <c r="AP168" s="174">
        <v>36</v>
      </c>
      <c r="AQ168" s="175">
        <f t="shared" si="80"/>
        <v>53</v>
      </c>
      <c r="AR168" s="31">
        <f t="shared" si="81"/>
        <v>0</v>
      </c>
      <c r="AS168" s="2">
        <f t="shared" si="82"/>
        <v>1</v>
      </c>
      <c r="AT168" s="33">
        <f t="shared" si="83"/>
        <v>0</v>
      </c>
      <c r="AU168" s="31">
        <f t="shared" si="84"/>
        <v>1</v>
      </c>
      <c r="AV168" s="2">
        <f t="shared" si="85"/>
        <v>0</v>
      </c>
      <c r="AW168" s="33">
        <f t="shared" si="86"/>
        <v>1</v>
      </c>
      <c r="AX168" s="31">
        <f t="shared" si="87"/>
        <v>1</v>
      </c>
      <c r="AY168" s="33">
        <f t="shared" si="88"/>
        <v>1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customHeight="1">
      <c r="A169" s="2"/>
      <c r="B169" s="107">
        <v>94</v>
      </c>
      <c r="C169" s="31">
        <v>10</v>
      </c>
      <c r="D169" s="106" t="s">
        <v>6</v>
      </c>
      <c r="E169" s="2" t="s">
        <v>144</v>
      </c>
      <c r="F169" s="2"/>
      <c r="G169" s="2"/>
      <c r="H169" s="33"/>
      <c r="I169" s="173">
        <f t="shared" si="65"/>
        <v>742.95297936215093</v>
      </c>
      <c r="J169" s="174">
        <f t="shared" si="66"/>
        <v>23.505991271208018</v>
      </c>
      <c r="K169" s="189">
        <f t="shared" si="67"/>
        <v>442</v>
      </c>
      <c r="L169" s="190">
        <f t="shared" si="68"/>
        <v>151</v>
      </c>
      <c r="M169" s="173">
        <f t="shared" si="69"/>
        <v>14823.665307306204</v>
      </c>
      <c r="N169" s="174">
        <f t="shared" si="70"/>
        <v>14823.665307306204</v>
      </c>
      <c r="O169" s="174"/>
      <c r="P169" s="174"/>
      <c r="Q169" s="174"/>
      <c r="R169" s="175"/>
      <c r="S169" s="173">
        <f t="shared" si="71"/>
        <v>11099.52847954927</v>
      </c>
      <c r="T169" s="174">
        <f t="shared" ref="T169:T199" si="90">AL169*AW169*AT169*AX169*AY169</f>
        <v>11099.52847954927</v>
      </c>
      <c r="U169" s="174"/>
      <c r="V169" s="174"/>
      <c r="W169" s="174"/>
      <c r="X169" s="175"/>
      <c r="Y169" s="173">
        <f t="shared" si="72"/>
        <v>22199.05695909854</v>
      </c>
      <c r="Z169" s="174">
        <f t="shared" si="73"/>
        <v>22199.05695909854</v>
      </c>
      <c r="AA169" s="174"/>
      <c r="AB169" s="174"/>
      <c r="AC169" s="174"/>
      <c r="AD169" s="175"/>
      <c r="AE169" s="173">
        <f t="shared" si="89"/>
        <v>19.952359999999999</v>
      </c>
      <c r="AF169" s="174">
        <f t="shared" si="31"/>
        <v>36</v>
      </c>
      <c r="AG169" s="174">
        <f t="shared" ref="AG169:AG199" si="91">IF($D$57+AV169&gt;100,100,$D$57+AV169)</f>
        <v>20.2865</v>
      </c>
      <c r="AH169" s="174">
        <f t="shared" ref="AH169:AH200" si="92">AQ169*AR169</f>
        <v>469</v>
      </c>
      <c r="AI169" s="174">
        <f t="shared" si="75"/>
        <v>265.39179999999999</v>
      </c>
      <c r="AJ169" s="174">
        <f t="shared" ref="AJ169:AJ199" si="93">10/IF(AX169=1,IF(AY169=1,5,6),4)</f>
        <v>2.5</v>
      </c>
      <c r="AK169" s="174">
        <f t="shared" si="76"/>
        <v>6937.2052997182927</v>
      </c>
      <c r="AL169" s="174">
        <f t="shared" ref="AL169:AL199" si="94">(VLOOKUP(C169,$B$36:$AG$39,7,FALSE)+VLOOKUP(C169,$B$40:$AG$43,7,FALSE)*$D$54)*$D$59/100</f>
        <v>6937.2052997182927</v>
      </c>
      <c r="AM169" s="174"/>
      <c r="AN169" s="174"/>
      <c r="AO169" s="176">
        <v>20</v>
      </c>
      <c r="AP169" s="174">
        <v>36</v>
      </c>
      <c r="AQ169" s="175">
        <f t="shared" ref="AQ169:AQ199" si="95">VLOOKUP(C169,$B$45:$AA$48,7,FALSE)</f>
        <v>469</v>
      </c>
      <c r="AR169" s="31">
        <f t="shared" ref="AR169:AR199" si="96">IF(LEFT(E169,1)*1=1,$S$56,$R$56)</f>
        <v>1</v>
      </c>
      <c r="AS169" s="2">
        <f t="shared" ref="AS169:AS199" si="97">IF(LEFT(E169,1)*1=2,$U$56,$T$56)</f>
        <v>0</v>
      </c>
      <c r="AT169" s="33">
        <f t="shared" ref="AT169:AT199" si="98">IF(LEFT(E169,1)*1=3,$W$56,$V$56)</f>
        <v>1</v>
      </c>
      <c r="AU169" s="31">
        <f t="shared" ref="AU169:AU199" si="99">IF(MID(E169,3,1)*1=1,$Y$56,$X$56)</f>
        <v>0</v>
      </c>
      <c r="AV169" s="2">
        <f t="shared" ref="AV169:AV199" si="100">IF(MID(E169,3,1)*1=2,$AA$56,$Z$56)</f>
        <v>0</v>
      </c>
      <c r="AW169" s="33">
        <f t="shared" ref="AW169:AW199" si="101">IF(MID(E169,3,1)*1=3,$AC$56,$AB$56)</f>
        <v>1</v>
      </c>
      <c r="AX169" s="31">
        <f t="shared" ref="AX169:AX199" si="102">IF(MID(E169,5,1)*1=1,$AE$56,$AD$56)</f>
        <v>1.6</v>
      </c>
      <c r="AY169" s="33">
        <f t="shared" ref="AY169:AY199" si="103">IF(MID(E169,5,1)*1=2,$AG$56,$AF$56)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customHeight="1">
      <c r="A170" s="2"/>
      <c r="B170" s="107">
        <v>95</v>
      </c>
      <c r="C170" s="31">
        <v>10</v>
      </c>
      <c r="D170" s="106" t="s">
        <v>6</v>
      </c>
      <c r="E170" s="2" t="s">
        <v>140</v>
      </c>
      <c r="F170" s="2"/>
      <c r="G170" s="2" t="s">
        <v>183</v>
      </c>
      <c r="H170" s="33"/>
      <c r="I170" s="173">
        <f t="shared" si="65"/>
        <v>1294.9992518985077</v>
      </c>
      <c r="J170" s="174">
        <f t="shared" si="66"/>
        <v>23.505991271208018</v>
      </c>
      <c r="K170" s="189">
        <f t="shared" si="67"/>
        <v>116</v>
      </c>
      <c r="L170" s="190">
        <f t="shared" si="68"/>
        <v>21</v>
      </c>
      <c r="M170" s="173">
        <f t="shared" si="69"/>
        <v>25838.291273609706</v>
      </c>
      <c r="N170" s="174">
        <f t="shared" si="70"/>
        <v>25838.291273609706</v>
      </c>
      <c r="O170" s="174"/>
      <c r="P170" s="174"/>
      <c r="Q170" s="174"/>
      <c r="R170" s="175"/>
      <c r="S170" s="173">
        <f t="shared" si="71"/>
        <v>11099.52847954927</v>
      </c>
      <c r="T170" s="174">
        <f t="shared" si="90"/>
        <v>11099.52847954927</v>
      </c>
      <c r="U170" s="174"/>
      <c r="V170" s="174"/>
      <c r="W170" s="174"/>
      <c r="X170" s="175"/>
      <c r="Y170" s="173">
        <f t="shared" si="72"/>
        <v>22199.05695909854</v>
      </c>
      <c r="Z170" s="174">
        <f t="shared" si="73"/>
        <v>22199.05695909854</v>
      </c>
      <c r="AA170" s="174"/>
      <c r="AB170" s="174"/>
      <c r="AC170" s="174"/>
      <c r="AD170" s="175"/>
      <c r="AE170" s="173">
        <f t="shared" si="89"/>
        <v>19.952359999999999</v>
      </c>
      <c r="AF170" s="174">
        <f t="shared" si="31"/>
        <v>36</v>
      </c>
      <c r="AG170" s="174">
        <f t="shared" si="91"/>
        <v>80.286500000000004</v>
      </c>
      <c r="AH170" s="174">
        <f t="shared" si="92"/>
        <v>469</v>
      </c>
      <c r="AI170" s="174">
        <f t="shared" si="75"/>
        <v>265.39179999999999</v>
      </c>
      <c r="AJ170" s="174">
        <f t="shared" si="93"/>
        <v>2.5</v>
      </c>
      <c r="AK170" s="174">
        <f t="shared" si="76"/>
        <v>6937.2052997182927</v>
      </c>
      <c r="AL170" s="174">
        <f t="shared" si="94"/>
        <v>6937.2052997182927</v>
      </c>
      <c r="AM170" s="174"/>
      <c r="AN170" s="174"/>
      <c r="AO170" s="176">
        <v>20</v>
      </c>
      <c r="AP170" s="174">
        <v>36</v>
      </c>
      <c r="AQ170" s="175">
        <f t="shared" si="95"/>
        <v>469</v>
      </c>
      <c r="AR170" s="31">
        <f t="shared" si="96"/>
        <v>1</v>
      </c>
      <c r="AS170" s="2">
        <f t="shared" si="97"/>
        <v>0</v>
      </c>
      <c r="AT170" s="33">
        <f t="shared" si="98"/>
        <v>1</v>
      </c>
      <c r="AU170" s="31">
        <f t="shared" si="99"/>
        <v>0</v>
      </c>
      <c r="AV170" s="2">
        <f t="shared" si="100"/>
        <v>60</v>
      </c>
      <c r="AW170" s="33">
        <f t="shared" si="101"/>
        <v>1</v>
      </c>
      <c r="AX170" s="31">
        <f t="shared" si="102"/>
        <v>1.6</v>
      </c>
      <c r="AY170" s="33">
        <f t="shared" si="103"/>
        <v>1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customHeight="1">
      <c r="A171" s="2"/>
      <c r="B171" s="107">
        <v>96</v>
      </c>
      <c r="C171" s="31">
        <v>10</v>
      </c>
      <c r="D171" s="106" t="s">
        <v>6</v>
      </c>
      <c r="E171" s="2" t="s">
        <v>141</v>
      </c>
      <c r="F171" s="2"/>
      <c r="G171" s="2" t="s">
        <v>86</v>
      </c>
      <c r="H171" s="33"/>
      <c r="I171" s="173">
        <f t="shared" si="65"/>
        <v>921.26169440906699</v>
      </c>
      <c r="J171" s="174">
        <f t="shared" si="66"/>
        <v>23.505991271208018</v>
      </c>
      <c r="K171" s="189">
        <f t="shared" si="67"/>
        <v>287</v>
      </c>
      <c r="L171" s="190">
        <f t="shared" si="68"/>
        <v>79</v>
      </c>
      <c r="M171" s="173">
        <f t="shared" si="69"/>
        <v>18381.34498105969</v>
      </c>
      <c r="N171" s="174">
        <f t="shared" si="70"/>
        <v>18381.34498105969</v>
      </c>
      <c r="O171" s="174"/>
      <c r="P171" s="174"/>
      <c r="Q171" s="174"/>
      <c r="R171" s="175"/>
      <c r="S171" s="173">
        <f t="shared" si="71"/>
        <v>13763.415314641092</v>
      </c>
      <c r="T171" s="174">
        <f t="shared" si="90"/>
        <v>13763.415314641092</v>
      </c>
      <c r="U171" s="174"/>
      <c r="V171" s="174"/>
      <c r="W171" s="174"/>
      <c r="X171" s="175"/>
      <c r="Y171" s="173">
        <f t="shared" si="72"/>
        <v>27526.830629282184</v>
      </c>
      <c r="Z171" s="174">
        <f t="shared" si="73"/>
        <v>27526.830629282184</v>
      </c>
      <c r="AA171" s="174"/>
      <c r="AB171" s="174"/>
      <c r="AC171" s="174"/>
      <c r="AD171" s="175"/>
      <c r="AE171" s="173">
        <f t="shared" si="89"/>
        <v>19.952359999999999</v>
      </c>
      <c r="AF171" s="174">
        <f t="shared" ref="AF171:AF234" si="104">AP171</f>
        <v>36</v>
      </c>
      <c r="AG171" s="174">
        <f t="shared" si="91"/>
        <v>20.2865</v>
      </c>
      <c r="AH171" s="174">
        <f t="shared" si="92"/>
        <v>469</v>
      </c>
      <c r="AI171" s="174">
        <f t="shared" si="75"/>
        <v>265.39179999999999</v>
      </c>
      <c r="AJ171" s="174">
        <f t="shared" si="93"/>
        <v>2.5</v>
      </c>
      <c r="AK171" s="174">
        <f t="shared" si="76"/>
        <v>6937.2052997182927</v>
      </c>
      <c r="AL171" s="174">
        <f t="shared" si="94"/>
        <v>6937.2052997182927</v>
      </c>
      <c r="AM171" s="174"/>
      <c r="AN171" s="174"/>
      <c r="AO171" s="176">
        <v>20</v>
      </c>
      <c r="AP171" s="174">
        <v>36</v>
      </c>
      <c r="AQ171" s="175">
        <f t="shared" si="95"/>
        <v>469</v>
      </c>
      <c r="AR171" s="31">
        <f t="shared" si="96"/>
        <v>1</v>
      </c>
      <c r="AS171" s="2">
        <f t="shared" si="97"/>
        <v>0</v>
      </c>
      <c r="AT171" s="33">
        <f t="shared" si="98"/>
        <v>1</v>
      </c>
      <c r="AU171" s="31">
        <f t="shared" si="99"/>
        <v>0</v>
      </c>
      <c r="AV171" s="2">
        <f t="shared" si="100"/>
        <v>0</v>
      </c>
      <c r="AW171" s="33">
        <f t="shared" si="101"/>
        <v>1.24</v>
      </c>
      <c r="AX171" s="31">
        <f t="shared" si="102"/>
        <v>1.6</v>
      </c>
      <c r="AY171" s="33">
        <f t="shared" si="103"/>
        <v>1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customHeight="1">
      <c r="A172" s="2"/>
      <c r="B172" s="107">
        <v>97</v>
      </c>
      <c r="C172" s="31">
        <v>10</v>
      </c>
      <c r="D172" s="106" t="s">
        <v>6</v>
      </c>
      <c r="E172" s="2" t="s">
        <v>150</v>
      </c>
      <c r="F172" s="2"/>
      <c r="G172" s="2"/>
      <c r="H172" s="33"/>
      <c r="I172" s="173">
        <f t="shared" si="65"/>
        <v>742.95297936215093</v>
      </c>
      <c r="J172" s="174">
        <f t="shared" si="66"/>
        <v>11.752995635604009</v>
      </c>
      <c r="K172" s="189">
        <f t="shared" si="67"/>
        <v>442</v>
      </c>
      <c r="L172" s="190">
        <f t="shared" si="68"/>
        <v>151</v>
      </c>
      <c r="M172" s="173">
        <f t="shared" ref="M172:M199" si="105">SUM(N172:R172)</f>
        <v>14823.665307306204</v>
      </c>
      <c r="N172" s="174">
        <f t="shared" si="70"/>
        <v>14823.665307306204</v>
      </c>
      <c r="O172" s="174"/>
      <c r="P172" s="174"/>
      <c r="Q172" s="174"/>
      <c r="R172" s="175"/>
      <c r="S172" s="173">
        <f t="shared" si="71"/>
        <v>11099.52847954927</v>
      </c>
      <c r="T172" s="174">
        <f t="shared" si="90"/>
        <v>11099.52847954927</v>
      </c>
      <c r="U172" s="174"/>
      <c r="V172" s="174"/>
      <c r="W172" s="174"/>
      <c r="X172" s="175"/>
      <c r="Y172" s="173">
        <f t="shared" si="72"/>
        <v>22199.05695909854</v>
      </c>
      <c r="Z172" s="174">
        <f t="shared" ref="Z172:Z203" si="106">T172*$D$58/100</f>
        <v>22199.05695909854</v>
      </c>
      <c r="AA172" s="174"/>
      <c r="AB172" s="174"/>
      <c r="AC172" s="174"/>
      <c r="AD172" s="175"/>
      <c r="AE172" s="173">
        <f t="shared" si="89"/>
        <v>19.952359999999999</v>
      </c>
      <c r="AF172" s="174">
        <f t="shared" si="104"/>
        <v>36</v>
      </c>
      <c r="AG172" s="174">
        <f t="shared" si="91"/>
        <v>20.2865</v>
      </c>
      <c r="AH172" s="174">
        <f t="shared" si="92"/>
        <v>234.5</v>
      </c>
      <c r="AI172" s="174">
        <f t="shared" si="75"/>
        <v>265.39179999999999</v>
      </c>
      <c r="AJ172" s="174">
        <f t="shared" si="93"/>
        <v>2.5</v>
      </c>
      <c r="AK172" s="174">
        <f t="shared" si="76"/>
        <v>6937.2052997182927</v>
      </c>
      <c r="AL172" s="174">
        <f t="shared" si="94"/>
        <v>6937.2052997182927</v>
      </c>
      <c r="AM172" s="174"/>
      <c r="AN172" s="174"/>
      <c r="AO172" s="176">
        <v>20</v>
      </c>
      <c r="AP172" s="174">
        <v>36</v>
      </c>
      <c r="AQ172" s="175">
        <f t="shared" si="95"/>
        <v>469</v>
      </c>
      <c r="AR172" s="31">
        <f t="shared" si="96"/>
        <v>0.5</v>
      </c>
      <c r="AS172" s="2">
        <f t="shared" si="97"/>
        <v>0</v>
      </c>
      <c r="AT172" s="33">
        <f t="shared" si="98"/>
        <v>1</v>
      </c>
      <c r="AU172" s="31">
        <f t="shared" si="99"/>
        <v>0</v>
      </c>
      <c r="AV172" s="2">
        <f t="shared" si="100"/>
        <v>0</v>
      </c>
      <c r="AW172" s="33">
        <f t="shared" si="101"/>
        <v>1</v>
      </c>
      <c r="AX172" s="31">
        <f t="shared" si="102"/>
        <v>1.6</v>
      </c>
      <c r="AY172" s="33">
        <f t="shared" si="103"/>
        <v>1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customHeight="1">
      <c r="A173" s="2"/>
      <c r="B173" s="107">
        <v>98</v>
      </c>
      <c r="C173" s="31">
        <v>10</v>
      </c>
      <c r="D173" s="106" t="s">
        <v>6</v>
      </c>
      <c r="E173" s="2" t="s">
        <v>153</v>
      </c>
      <c r="F173" s="2"/>
      <c r="G173" s="2" t="s">
        <v>183</v>
      </c>
      <c r="H173" s="33"/>
      <c r="I173" s="173">
        <f t="shared" si="65"/>
        <v>1294.9992518985077</v>
      </c>
      <c r="J173" s="174">
        <f t="shared" si="66"/>
        <v>11.752995635604009</v>
      </c>
      <c r="K173" s="189">
        <f t="shared" si="67"/>
        <v>116</v>
      </c>
      <c r="L173" s="190">
        <f t="shared" si="68"/>
        <v>21</v>
      </c>
      <c r="M173" s="173">
        <f t="shared" si="105"/>
        <v>25838.291273609706</v>
      </c>
      <c r="N173" s="174">
        <f t="shared" si="70"/>
        <v>25838.291273609706</v>
      </c>
      <c r="O173" s="174"/>
      <c r="P173" s="174"/>
      <c r="Q173" s="174"/>
      <c r="R173" s="175"/>
      <c r="S173" s="173">
        <f t="shared" si="71"/>
        <v>11099.52847954927</v>
      </c>
      <c r="T173" s="174">
        <f t="shared" si="90"/>
        <v>11099.52847954927</v>
      </c>
      <c r="U173" s="174"/>
      <c r="V173" s="174"/>
      <c r="W173" s="174"/>
      <c r="X173" s="175"/>
      <c r="Y173" s="173">
        <f t="shared" si="72"/>
        <v>22199.05695909854</v>
      </c>
      <c r="Z173" s="174">
        <f t="shared" si="106"/>
        <v>22199.05695909854</v>
      </c>
      <c r="AA173" s="174"/>
      <c r="AB173" s="174"/>
      <c r="AC173" s="174"/>
      <c r="AD173" s="175"/>
      <c r="AE173" s="173">
        <f t="shared" si="89"/>
        <v>19.952359999999999</v>
      </c>
      <c r="AF173" s="174">
        <f t="shared" si="104"/>
        <v>36</v>
      </c>
      <c r="AG173" s="174">
        <f t="shared" si="91"/>
        <v>80.286500000000004</v>
      </c>
      <c r="AH173" s="174">
        <f t="shared" si="92"/>
        <v>234.5</v>
      </c>
      <c r="AI173" s="174">
        <f t="shared" si="75"/>
        <v>265.39179999999999</v>
      </c>
      <c r="AJ173" s="174">
        <f t="shared" si="93"/>
        <v>2.5</v>
      </c>
      <c r="AK173" s="174">
        <f t="shared" si="76"/>
        <v>6937.2052997182927</v>
      </c>
      <c r="AL173" s="174">
        <f t="shared" si="94"/>
        <v>6937.2052997182927</v>
      </c>
      <c r="AM173" s="174"/>
      <c r="AN173" s="174"/>
      <c r="AO173" s="176">
        <v>20</v>
      </c>
      <c r="AP173" s="174">
        <v>36</v>
      </c>
      <c r="AQ173" s="175">
        <f t="shared" si="95"/>
        <v>469</v>
      </c>
      <c r="AR173" s="31">
        <f t="shared" si="96"/>
        <v>0.5</v>
      </c>
      <c r="AS173" s="2">
        <f t="shared" si="97"/>
        <v>0</v>
      </c>
      <c r="AT173" s="33">
        <f t="shared" si="98"/>
        <v>1</v>
      </c>
      <c r="AU173" s="31">
        <f t="shared" si="99"/>
        <v>0</v>
      </c>
      <c r="AV173" s="2">
        <f t="shared" si="100"/>
        <v>60</v>
      </c>
      <c r="AW173" s="33">
        <f t="shared" si="101"/>
        <v>1</v>
      </c>
      <c r="AX173" s="31">
        <f t="shared" si="102"/>
        <v>1.6</v>
      </c>
      <c r="AY173" s="33">
        <f t="shared" si="103"/>
        <v>1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customHeight="1">
      <c r="A174" s="2"/>
      <c r="B174" s="107">
        <v>99</v>
      </c>
      <c r="C174" s="31">
        <v>10</v>
      </c>
      <c r="D174" s="106" t="s">
        <v>6</v>
      </c>
      <c r="E174" s="2" t="s">
        <v>156</v>
      </c>
      <c r="F174" s="2"/>
      <c r="G174" s="2" t="s">
        <v>86</v>
      </c>
      <c r="H174" s="33"/>
      <c r="I174" s="173">
        <f t="shared" si="65"/>
        <v>921.26169440906699</v>
      </c>
      <c r="J174" s="174">
        <f t="shared" si="66"/>
        <v>11.752995635604009</v>
      </c>
      <c r="K174" s="189">
        <f t="shared" si="67"/>
        <v>287</v>
      </c>
      <c r="L174" s="190">
        <f t="shared" si="68"/>
        <v>79</v>
      </c>
      <c r="M174" s="173">
        <f t="shared" si="105"/>
        <v>18381.34498105969</v>
      </c>
      <c r="N174" s="174">
        <f t="shared" si="70"/>
        <v>18381.34498105969</v>
      </c>
      <c r="O174" s="174"/>
      <c r="P174" s="174"/>
      <c r="Q174" s="174"/>
      <c r="R174" s="175"/>
      <c r="S174" s="173">
        <f t="shared" si="71"/>
        <v>13763.415314641092</v>
      </c>
      <c r="T174" s="174">
        <f t="shared" si="90"/>
        <v>13763.415314641092</v>
      </c>
      <c r="U174" s="174"/>
      <c r="V174" s="174"/>
      <c r="W174" s="174"/>
      <c r="X174" s="175"/>
      <c r="Y174" s="173">
        <f t="shared" si="72"/>
        <v>27526.830629282184</v>
      </c>
      <c r="Z174" s="174">
        <f t="shared" si="106"/>
        <v>27526.830629282184</v>
      </c>
      <c r="AA174" s="174"/>
      <c r="AB174" s="174"/>
      <c r="AC174" s="174"/>
      <c r="AD174" s="175"/>
      <c r="AE174" s="173">
        <f t="shared" si="89"/>
        <v>19.952359999999999</v>
      </c>
      <c r="AF174" s="174">
        <f t="shared" si="104"/>
        <v>36</v>
      </c>
      <c r="AG174" s="174">
        <f t="shared" si="91"/>
        <v>20.2865</v>
      </c>
      <c r="AH174" s="174">
        <f t="shared" si="92"/>
        <v>234.5</v>
      </c>
      <c r="AI174" s="174">
        <f t="shared" si="75"/>
        <v>265.39179999999999</v>
      </c>
      <c r="AJ174" s="174">
        <f t="shared" si="93"/>
        <v>2.5</v>
      </c>
      <c r="AK174" s="174">
        <f t="shared" si="76"/>
        <v>6937.2052997182927</v>
      </c>
      <c r="AL174" s="174">
        <f t="shared" si="94"/>
        <v>6937.2052997182927</v>
      </c>
      <c r="AM174" s="174"/>
      <c r="AN174" s="174"/>
      <c r="AO174" s="176">
        <v>20</v>
      </c>
      <c r="AP174" s="174">
        <v>36</v>
      </c>
      <c r="AQ174" s="175">
        <f t="shared" si="95"/>
        <v>469</v>
      </c>
      <c r="AR174" s="31">
        <f t="shared" si="96"/>
        <v>0.5</v>
      </c>
      <c r="AS174" s="2">
        <f t="shared" si="97"/>
        <v>0</v>
      </c>
      <c r="AT174" s="33">
        <f t="shared" si="98"/>
        <v>1</v>
      </c>
      <c r="AU174" s="31">
        <f t="shared" si="99"/>
        <v>0</v>
      </c>
      <c r="AV174" s="2">
        <f t="shared" si="100"/>
        <v>0</v>
      </c>
      <c r="AW174" s="33">
        <f t="shared" si="101"/>
        <v>1.24</v>
      </c>
      <c r="AX174" s="31">
        <f t="shared" si="102"/>
        <v>1.6</v>
      </c>
      <c r="AY174" s="33">
        <f t="shared" si="103"/>
        <v>1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customHeight="1">
      <c r="A175" s="2"/>
      <c r="B175" s="107">
        <v>100</v>
      </c>
      <c r="C175" s="31">
        <v>10</v>
      </c>
      <c r="D175" s="106" t="s">
        <v>6</v>
      </c>
      <c r="E175" s="2" t="s">
        <v>146</v>
      </c>
      <c r="F175" s="2"/>
      <c r="G175" s="2"/>
      <c r="H175" s="33"/>
      <c r="I175" s="173">
        <f t="shared" si="65"/>
        <v>891.543575234581</v>
      </c>
      <c r="J175" s="174">
        <f t="shared" si="66"/>
        <v>23.505991271208018</v>
      </c>
      <c r="K175" s="189">
        <f t="shared" si="67"/>
        <v>306</v>
      </c>
      <c r="L175" s="190">
        <f t="shared" si="68"/>
        <v>87</v>
      </c>
      <c r="M175" s="173">
        <f t="shared" si="105"/>
        <v>17788.398368767444</v>
      </c>
      <c r="N175" s="174">
        <f t="shared" si="70"/>
        <v>17788.398368767444</v>
      </c>
      <c r="O175" s="174"/>
      <c r="P175" s="174"/>
      <c r="Q175" s="174"/>
      <c r="R175" s="175"/>
      <c r="S175" s="173">
        <f t="shared" si="71"/>
        <v>13319.434175459122</v>
      </c>
      <c r="T175" s="174">
        <f t="shared" si="90"/>
        <v>13319.434175459122</v>
      </c>
      <c r="U175" s="174"/>
      <c r="V175" s="174"/>
      <c r="W175" s="174"/>
      <c r="X175" s="175"/>
      <c r="Y175" s="173">
        <f t="shared" si="72"/>
        <v>26638.868350918245</v>
      </c>
      <c r="Z175" s="174">
        <f t="shared" si="106"/>
        <v>26638.868350918245</v>
      </c>
      <c r="AA175" s="174"/>
      <c r="AB175" s="174"/>
      <c r="AC175" s="174"/>
      <c r="AD175" s="175"/>
      <c r="AE175" s="173">
        <f t="shared" si="89"/>
        <v>19.952359999999999</v>
      </c>
      <c r="AF175" s="174">
        <f t="shared" si="104"/>
        <v>36</v>
      </c>
      <c r="AG175" s="174">
        <f t="shared" si="91"/>
        <v>20.2865</v>
      </c>
      <c r="AH175" s="174">
        <f t="shared" si="92"/>
        <v>469</v>
      </c>
      <c r="AI175" s="174">
        <f t="shared" si="75"/>
        <v>265.39179999999999</v>
      </c>
      <c r="AJ175" s="174">
        <f t="shared" si="93"/>
        <v>2.5</v>
      </c>
      <c r="AK175" s="174">
        <f t="shared" si="76"/>
        <v>6937.2052997182927</v>
      </c>
      <c r="AL175" s="174">
        <f t="shared" si="94"/>
        <v>6937.2052997182927</v>
      </c>
      <c r="AM175" s="174"/>
      <c r="AN175" s="174"/>
      <c r="AO175" s="176">
        <v>20</v>
      </c>
      <c r="AP175" s="174">
        <v>36</v>
      </c>
      <c r="AQ175" s="175">
        <f t="shared" si="95"/>
        <v>469</v>
      </c>
      <c r="AR175" s="31">
        <f t="shared" si="96"/>
        <v>1</v>
      </c>
      <c r="AS175" s="2">
        <f t="shared" si="97"/>
        <v>0</v>
      </c>
      <c r="AT175" s="33">
        <f t="shared" si="98"/>
        <v>1.2</v>
      </c>
      <c r="AU175" s="31">
        <f t="shared" si="99"/>
        <v>0</v>
      </c>
      <c r="AV175" s="2">
        <f t="shared" si="100"/>
        <v>0</v>
      </c>
      <c r="AW175" s="33">
        <f t="shared" si="101"/>
        <v>1</v>
      </c>
      <c r="AX175" s="31">
        <f t="shared" si="102"/>
        <v>1.6</v>
      </c>
      <c r="AY175" s="33">
        <f t="shared" si="103"/>
        <v>1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customHeight="1">
      <c r="A176" s="2"/>
      <c r="B176" s="107">
        <v>101</v>
      </c>
      <c r="C176" s="31">
        <v>10</v>
      </c>
      <c r="D176" s="106" t="s">
        <v>6</v>
      </c>
      <c r="E176" s="2" t="s">
        <v>159</v>
      </c>
      <c r="F176" s="2"/>
      <c r="G176" s="2" t="s">
        <v>183</v>
      </c>
      <c r="H176" s="33"/>
      <c r="I176" s="173">
        <f t="shared" si="65"/>
        <v>1553.999102278209</v>
      </c>
      <c r="J176" s="174">
        <f t="shared" si="66"/>
        <v>23.505991271208018</v>
      </c>
      <c r="K176" s="189">
        <f t="shared" si="67"/>
        <v>62</v>
      </c>
      <c r="L176" s="190">
        <f t="shared" si="68"/>
        <v>4</v>
      </c>
      <c r="M176" s="173">
        <f t="shared" si="105"/>
        <v>31005.949528331643</v>
      </c>
      <c r="N176" s="174">
        <f t="shared" si="70"/>
        <v>31005.949528331643</v>
      </c>
      <c r="O176" s="174"/>
      <c r="P176" s="174"/>
      <c r="Q176" s="174"/>
      <c r="R176" s="175"/>
      <c r="S176" s="173">
        <f t="shared" si="71"/>
        <v>13319.434175459122</v>
      </c>
      <c r="T176" s="174">
        <f t="shared" si="90"/>
        <v>13319.434175459122</v>
      </c>
      <c r="U176" s="174"/>
      <c r="V176" s="174"/>
      <c r="W176" s="174"/>
      <c r="X176" s="175"/>
      <c r="Y176" s="173">
        <f t="shared" si="72"/>
        <v>26638.868350918245</v>
      </c>
      <c r="Z176" s="174">
        <f t="shared" si="106"/>
        <v>26638.868350918245</v>
      </c>
      <c r="AA176" s="174"/>
      <c r="AB176" s="174"/>
      <c r="AC176" s="174"/>
      <c r="AD176" s="175"/>
      <c r="AE176" s="173">
        <f t="shared" si="89"/>
        <v>19.952359999999999</v>
      </c>
      <c r="AF176" s="174">
        <f t="shared" si="104"/>
        <v>36</v>
      </c>
      <c r="AG176" s="174">
        <f t="shared" si="91"/>
        <v>80.286500000000004</v>
      </c>
      <c r="AH176" s="174">
        <f t="shared" si="92"/>
        <v>469</v>
      </c>
      <c r="AI176" s="174">
        <f t="shared" si="75"/>
        <v>265.39179999999999</v>
      </c>
      <c r="AJ176" s="174">
        <f t="shared" si="93"/>
        <v>2.5</v>
      </c>
      <c r="AK176" s="174">
        <f t="shared" si="76"/>
        <v>6937.2052997182927</v>
      </c>
      <c r="AL176" s="174">
        <f t="shared" si="94"/>
        <v>6937.2052997182927</v>
      </c>
      <c r="AM176" s="174"/>
      <c r="AN176" s="174"/>
      <c r="AO176" s="176">
        <v>20</v>
      </c>
      <c r="AP176" s="174">
        <v>36</v>
      </c>
      <c r="AQ176" s="175">
        <f t="shared" si="95"/>
        <v>469</v>
      </c>
      <c r="AR176" s="31">
        <f t="shared" si="96"/>
        <v>1</v>
      </c>
      <c r="AS176" s="2">
        <f t="shared" si="97"/>
        <v>0</v>
      </c>
      <c r="AT176" s="33">
        <f t="shared" si="98"/>
        <v>1.2</v>
      </c>
      <c r="AU176" s="31">
        <f t="shared" si="99"/>
        <v>0</v>
      </c>
      <c r="AV176" s="2">
        <f t="shared" si="100"/>
        <v>60</v>
      </c>
      <c r="AW176" s="33">
        <f t="shared" si="101"/>
        <v>1</v>
      </c>
      <c r="AX176" s="31">
        <f t="shared" si="102"/>
        <v>1.6</v>
      </c>
      <c r="AY176" s="33">
        <f t="shared" si="103"/>
        <v>1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customHeight="1">
      <c r="A177" s="2"/>
      <c r="B177" s="107">
        <v>102</v>
      </c>
      <c r="C177" s="31">
        <v>10</v>
      </c>
      <c r="D177" s="106" t="s">
        <v>6</v>
      </c>
      <c r="E177" s="2" t="s">
        <v>147</v>
      </c>
      <c r="F177" s="2"/>
      <c r="G177" s="2" t="s">
        <v>86</v>
      </c>
      <c r="H177" s="33"/>
      <c r="I177" s="173">
        <f t="shared" si="65"/>
        <v>1105.5140332908802</v>
      </c>
      <c r="J177" s="174">
        <f t="shared" si="66"/>
        <v>23.505991271208018</v>
      </c>
      <c r="K177" s="189">
        <f t="shared" si="67"/>
        <v>183</v>
      </c>
      <c r="L177" s="190">
        <f t="shared" si="68"/>
        <v>40</v>
      </c>
      <c r="M177" s="173">
        <f t="shared" si="105"/>
        <v>22057.613977271627</v>
      </c>
      <c r="N177" s="174">
        <f t="shared" si="70"/>
        <v>22057.613977271627</v>
      </c>
      <c r="O177" s="174"/>
      <c r="P177" s="174"/>
      <c r="Q177" s="174"/>
      <c r="R177" s="175"/>
      <c r="S177" s="173">
        <f t="shared" si="71"/>
        <v>16516.098377569309</v>
      </c>
      <c r="T177" s="174">
        <f t="shared" si="90"/>
        <v>16516.098377569309</v>
      </c>
      <c r="U177" s="174"/>
      <c r="V177" s="174"/>
      <c r="W177" s="174"/>
      <c r="X177" s="175"/>
      <c r="Y177" s="173">
        <f t="shared" si="72"/>
        <v>33032.196755138619</v>
      </c>
      <c r="Z177" s="174">
        <f t="shared" si="106"/>
        <v>33032.196755138619</v>
      </c>
      <c r="AA177" s="174"/>
      <c r="AB177" s="174"/>
      <c r="AC177" s="174"/>
      <c r="AD177" s="175"/>
      <c r="AE177" s="173">
        <f t="shared" si="89"/>
        <v>19.952359999999999</v>
      </c>
      <c r="AF177" s="174">
        <f t="shared" si="104"/>
        <v>36</v>
      </c>
      <c r="AG177" s="174">
        <f t="shared" si="91"/>
        <v>20.2865</v>
      </c>
      <c r="AH177" s="174">
        <f t="shared" si="92"/>
        <v>469</v>
      </c>
      <c r="AI177" s="174">
        <f t="shared" si="75"/>
        <v>265.39179999999999</v>
      </c>
      <c r="AJ177" s="174">
        <f t="shared" si="93"/>
        <v>2.5</v>
      </c>
      <c r="AK177" s="174">
        <f t="shared" si="76"/>
        <v>6937.2052997182927</v>
      </c>
      <c r="AL177" s="174">
        <f t="shared" si="94"/>
        <v>6937.2052997182927</v>
      </c>
      <c r="AM177" s="174"/>
      <c r="AN177" s="174"/>
      <c r="AO177" s="176">
        <v>20</v>
      </c>
      <c r="AP177" s="174">
        <v>36</v>
      </c>
      <c r="AQ177" s="175">
        <f t="shared" si="95"/>
        <v>469</v>
      </c>
      <c r="AR177" s="31">
        <f t="shared" si="96"/>
        <v>1</v>
      </c>
      <c r="AS177" s="2">
        <f t="shared" si="97"/>
        <v>0</v>
      </c>
      <c r="AT177" s="33">
        <f t="shared" si="98"/>
        <v>1.2</v>
      </c>
      <c r="AU177" s="31">
        <f t="shared" si="99"/>
        <v>0</v>
      </c>
      <c r="AV177" s="2">
        <f t="shared" si="100"/>
        <v>0</v>
      </c>
      <c r="AW177" s="33">
        <f t="shared" si="101"/>
        <v>1.24</v>
      </c>
      <c r="AX177" s="31">
        <f t="shared" si="102"/>
        <v>1.6</v>
      </c>
      <c r="AY177" s="33">
        <f t="shared" si="103"/>
        <v>1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customHeight="1">
      <c r="A178" s="2"/>
      <c r="B178" s="107">
        <v>103</v>
      </c>
      <c r="C178" s="31">
        <v>10</v>
      </c>
      <c r="D178" s="106" t="s">
        <v>6</v>
      </c>
      <c r="E178" s="2" t="s">
        <v>92</v>
      </c>
      <c r="F178" s="2"/>
      <c r="G178" s="2"/>
      <c r="H178" s="33"/>
      <c r="I178" s="173">
        <f t="shared" si="65"/>
        <v>650.08385694188189</v>
      </c>
      <c r="J178" s="174">
        <f t="shared" si="66"/>
        <v>23.505991271208018</v>
      </c>
      <c r="K178" s="189">
        <f t="shared" si="67"/>
        <v>554</v>
      </c>
      <c r="L178" s="190">
        <f t="shared" si="68"/>
        <v>198</v>
      </c>
      <c r="M178" s="173">
        <f t="shared" si="105"/>
        <v>12970.707143892925</v>
      </c>
      <c r="N178" s="174">
        <f t="shared" si="70"/>
        <v>12970.707143892925</v>
      </c>
      <c r="O178" s="174"/>
      <c r="P178" s="174"/>
      <c r="Q178" s="174"/>
      <c r="R178" s="175"/>
      <c r="S178" s="173">
        <f t="shared" si="71"/>
        <v>9712.0874196056084</v>
      </c>
      <c r="T178" s="174">
        <f t="shared" si="90"/>
        <v>9712.0874196056084</v>
      </c>
      <c r="U178" s="174"/>
      <c r="V178" s="174"/>
      <c r="W178" s="174"/>
      <c r="X178" s="175"/>
      <c r="Y178" s="173">
        <f t="shared" si="72"/>
        <v>19424.174839211217</v>
      </c>
      <c r="Z178" s="174">
        <f t="shared" si="106"/>
        <v>19424.174839211217</v>
      </c>
      <c r="AA178" s="174"/>
      <c r="AB178" s="174"/>
      <c r="AC178" s="174"/>
      <c r="AD178" s="175"/>
      <c r="AE178" s="173">
        <f t="shared" si="89"/>
        <v>19.952359999999999</v>
      </c>
      <c r="AF178" s="174">
        <f t="shared" si="104"/>
        <v>36</v>
      </c>
      <c r="AG178" s="174">
        <f t="shared" si="91"/>
        <v>20.2865</v>
      </c>
      <c r="AH178" s="174">
        <f t="shared" si="92"/>
        <v>469</v>
      </c>
      <c r="AI178" s="174">
        <f t="shared" si="75"/>
        <v>265.39179999999999</v>
      </c>
      <c r="AJ178" s="174">
        <f t="shared" si="93"/>
        <v>1.6666666666666667</v>
      </c>
      <c r="AK178" s="174">
        <f t="shared" si="76"/>
        <v>6937.2052997182927</v>
      </c>
      <c r="AL178" s="174">
        <f t="shared" si="94"/>
        <v>6937.2052997182927</v>
      </c>
      <c r="AM178" s="174"/>
      <c r="AN178" s="174"/>
      <c r="AO178" s="176">
        <v>20</v>
      </c>
      <c r="AP178" s="174">
        <v>36</v>
      </c>
      <c r="AQ178" s="175">
        <f t="shared" si="95"/>
        <v>469</v>
      </c>
      <c r="AR178" s="31">
        <f t="shared" si="96"/>
        <v>1</v>
      </c>
      <c r="AS178" s="2">
        <f t="shared" si="97"/>
        <v>0</v>
      </c>
      <c r="AT178" s="33">
        <f t="shared" si="98"/>
        <v>1</v>
      </c>
      <c r="AU178" s="31">
        <f t="shared" si="99"/>
        <v>0</v>
      </c>
      <c r="AV178" s="2">
        <f t="shared" si="100"/>
        <v>0</v>
      </c>
      <c r="AW178" s="33">
        <f t="shared" si="101"/>
        <v>1</v>
      </c>
      <c r="AX178" s="31">
        <f t="shared" si="102"/>
        <v>1</v>
      </c>
      <c r="AY178" s="33">
        <f t="shared" si="103"/>
        <v>1.4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customHeight="1">
      <c r="A179" s="2"/>
      <c r="B179" s="107">
        <v>104</v>
      </c>
      <c r="C179" s="31">
        <v>10</v>
      </c>
      <c r="D179" s="106" t="s">
        <v>6</v>
      </c>
      <c r="E179" s="2" t="s">
        <v>95</v>
      </c>
      <c r="F179" s="2"/>
      <c r="G179" s="2" t="s">
        <v>183</v>
      </c>
      <c r="H179" s="33"/>
      <c r="I179" s="173">
        <f t="shared" si="65"/>
        <v>1133.1243454111939</v>
      </c>
      <c r="J179" s="174">
        <f t="shared" si="66"/>
        <v>23.505991271208018</v>
      </c>
      <c r="K179" s="189">
        <f t="shared" si="67"/>
        <v>175</v>
      </c>
      <c r="L179" s="190">
        <f t="shared" si="68"/>
        <v>37</v>
      </c>
      <c r="M179" s="173">
        <f t="shared" si="105"/>
        <v>22608.504864408485</v>
      </c>
      <c r="N179" s="174">
        <f t="shared" si="70"/>
        <v>22608.504864408485</v>
      </c>
      <c r="O179" s="174"/>
      <c r="P179" s="174"/>
      <c r="Q179" s="174"/>
      <c r="R179" s="175"/>
      <c r="S179" s="173">
        <f t="shared" si="71"/>
        <v>9712.0874196056084</v>
      </c>
      <c r="T179" s="174">
        <f t="shared" si="90"/>
        <v>9712.0874196056084</v>
      </c>
      <c r="U179" s="174"/>
      <c r="V179" s="174"/>
      <c r="W179" s="174"/>
      <c r="X179" s="175"/>
      <c r="Y179" s="173">
        <f t="shared" si="72"/>
        <v>19424.174839211217</v>
      </c>
      <c r="Z179" s="174">
        <f t="shared" si="106"/>
        <v>19424.174839211217</v>
      </c>
      <c r="AA179" s="174"/>
      <c r="AB179" s="174"/>
      <c r="AC179" s="174"/>
      <c r="AD179" s="175"/>
      <c r="AE179" s="173">
        <f t="shared" si="89"/>
        <v>19.952359999999999</v>
      </c>
      <c r="AF179" s="174">
        <f t="shared" si="104"/>
        <v>36</v>
      </c>
      <c r="AG179" s="174">
        <f t="shared" si="91"/>
        <v>80.286500000000004</v>
      </c>
      <c r="AH179" s="174">
        <f t="shared" si="92"/>
        <v>469</v>
      </c>
      <c r="AI179" s="174">
        <f t="shared" si="75"/>
        <v>265.39179999999999</v>
      </c>
      <c r="AJ179" s="174">
        <f t="shared" si="93"/>
        <v>1.6666666666666667</v>
      </c>
      <c r="AK179" s="174">
        <f t="shared" si="76"/>
        <v>6937.2052997182927</v>
      </c>
      <c r="AL179" s="174">
        <f t="shared" si="94"/>
        <v>6937.2052997182927</v>
      </c>
      <c r="AM179" s="174"/>
      <c r="AN179" s="174"/>
      <c r="AO179" s="176">
        <v>20</v>
      </c>
      <c r="AP179" s="174">
        <v>36</v>
      </c>
      <c r="AQ179" s="175">
        <f t="shared" si="95"/>
        <v>469</v>
      </c>
      <c r="AR179" s="31">
        <f t="shared" si="96"/>
        <v>1</v>
      </c>
      <c r="AS179" s="2">
        <f t="shared" si="97"/>
        <v>0</v>
      </c>
      <c r="AT179" s="33">
        <f t="shared" si="98"/>
        <v>1</v>
      </c>
      <c r="AU179" s="31">
        <f t="shared" si="99"/>
        <v>0</v>
      </c>
      <c r="AV179" s="2">
        <f t="shared" si="100"/>
        <v>60</v>
      </c>
      <c r="AW179" s="33">
        <f t="shared" si="101"/>
        <v>1</v>
      </c>
      <c r="AX179" s="31">
        <f t="shared" si="102"/>
        <v>1</v>
      </c>
      <c r="AY179" s="33">
        <f t="shared" si="103"/>
        <v>1.4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customHeight="1">
      <c r="A180" s="2"/>
      <c r="B180" s="107">
        <v>105</v>
      </c>
      <c r="C180" s="31">
        <v>10</v>
      </c>
      <c r="D180" s="106" t="s">
        <v>6</v>
      </c>
      <c r="E180" s="2" t="s">
        <v>98</v>
      </c>
      <c r="F180" s="2"/>
      <c r="G180" s="2" t="s">
        <v>86</v>
      </c>
      <c r="H180" s="33"/>
      <c r="I180" s="173">
        <f t="shared" si="65"/>
        <v>806.10398260793352</v>
      </c>
      <c r="J180" s="174">
        <f t="shared" si="66"/>
        <v>23.505991271208018</v>
      </c>
      <c r="K180" s="189">
        <f t="shared" si="67"/>
        <v>370</v>
      </c>
      <c r="L180" s="190">
        <f t="shared" si="68"/>
        <v>114</v>
      </c>
      <c r="M180" s="173">
        <f t="shared" si="105"/>
        <v>16083.676858427227</v>
      </c>
      <c r="N180" s="174">
        <f t="shared" si="70"/>
        <v>16083.676858427227</v>
      </c>
      <c r="O180" s="174"/>
      <c r="P180" s="174"/>
      <c r="Q180" s="174"/>
      <c r="R180" s="175"/>
      <c r="S180" s="173">
        <f t="shared" si="71"/>
        <v>12042.988400310955</v>
      </c>
      <c r="T180" s="174">
        <f t="shared" si="90"/>
        <v>12042.988400310955</v>
      </c>
      <c r="U180" s="174"/>
      <c r="V180" s="174"/>
      <c r="W180" s="174"/>
      <c r="X180" s="175"/>
      <c r="Y180" s="173">
        <f t="shared" si="72"/>
        <v>24085.976800621909</v>
      </c>
      <c r="Z180" s="174">
        <f t="shared" si="106"/>
        <v>24085.976800621909</v>
      </c>
      <c r="AA180" s="174"/>
      <c r="AB180" s="174"/>
      <c r="AC180" s="174"/>
      <c r="AD180" s="175"/>
      <c r="AE180" s="173">
        <f t="shared" si="89"/>
        <v>19.952359999999999</v>
      </c>
      <c r="AF180" s="174">
        <f t="shared" si="104"/>
        <v>36</v>
      </c>
      <c r="AG180" s="174">
        <f t="shared" si="91"/>
        <v>20.2865</v>
      </c>
      <c r="AH180" s="174">
        <f t="shared" si="92"/>
        <v>469</v>
      </c>
      <c r="AI180" s="174">
        <f t="shared" si="75"/>
        <v>265.39179999999999</v>
      </c>
      <c r="AJ180" s="174">
        <f t="shared" si="93"/>
        <v>1.6666666666666667</v>
      </c>
      <c r="AK180" s="174">
        <f t="shared" si="76"/>
        <v>6937.2052997182927</v>
      </c>
      <c r="AL180" s="174">
        <f t="shared" si="94"/>
        <v>6937.2052997182927</v>
      </c>
      <c r="AM180" s="174"/>
      <c r="AN180" s="174"/>
      <c r="AO180" s="176">
        <v>20</v>
      </c>
      <c r="AP180" s="174">
        <v>36</v>
      </c>
      <c r="AQ180" s="175">
        <f t="shared" si="95"/>
        <v>469</v>
      </c>
      <c r="AR180" s="31">
        <f t="shared" si="96"/>
        <v>1</v>
      </c>
      <c r="AS180" s="2">
        <f t="shared" si="97"/>
        <v>0</v>
      </c>
      <c r="AT180" s="33">
        <f t="shared" si="98"/>
        <v>1</v>
      </c>
      <c r="AU180" s="31">
        <f t="shared" si="99"/>
        <v>0</v>
      </c>
      <c r="AV180" s="2">
        <f t="shared" si="100"/>
        <v>0</v>
      </c>
      <c r="AW180" s="33">
        <f t="shared" si="101"/>
        <v>1.24</v>
      </c>
      <c r="AX180" s="31">
        <f t="shared" si="102"/>
        <v>1</v>
      </c>
      <c r="AY180" s="33">
        <f t="shared" si="103"/>
        <v>1.4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customHeight="1">
      <c r="A181" s="2"/>
      <c r="B181" s="107">
        <v>106</v>
      </c>
      <c r="C181" s="31">
        <v>10</v>
      </c>
      <c r="D181" s="106" t="s">
        <v>6</v>
      </c>
      <c r="E181" s="2" t="s">
        <v>151</v>
      </c>
      <c r="F181" s="2"/>
      <c r="G181" s="2"/>
      <c r="H181" s="33"/>
      <c r="I181" s="173">
        <f t="shared" si="65"/>
        <v>650.08385694188189</v>
      </c>
      <c r="J181" s="174">
        <f t="shared" si="66"/>
        <v>11.752995635604009</v>
      </c>
      <c r="K181" s="189">
        <f t="shared" si="67"/>
        <v>554</v>
      </c>
      <c r="L181" s="190">
        <f t="shared" si="68"/>
        <v>198</v>
      </c>
      <c r="M181" s="173">
        <f t="shared" si="105"/>
        <v>12970.707143892925</v>
      </c>
      <c r="N181" s="174">
        <f t="shared" si="70"/>
        <v>12970.707143892925</v>
      </c>
      <c r="O181" s="174"/>
      <c r="P181" s="174"/>
      <c r="Q181" s="174"/>
      <c r="R181" s="175"/>
      <c r="S181" s="173">
        <f t="shared" si="71"/>
        <v>9712.0874196056084</v>
      </c>
      <c r="T181" s="174">
        <f t="shared" si="90"/>
        <v>9712.0874196056084</v>
      </c>
      <c r="U181" s="174"/>
      <c r="V181" s="174"/>
      <c r="W181" s="174"/>
      <c r="X181" s="175"/>
      <c r="Y181" s="173">
        <f t="shared" si="72"/>
        <v>19424.174839211217</v>
      </c>
      <c r="Z181" s="174">
        <f t="shared" si="106"/>
        <v>19424.174839211217</v>
      </c>
      <c r="AA181" s="174"/>
      <c r="AB181" s="174"/>
      <c r="AC181" s="174"/>
      <c r="AD181" s="175"/>
      <c r="AE181" s="173">
        <f t="shared" si="89"/>
        <v>19.952359999999999</v>
      </c>
      <c r="AF181" s="174">
        <f t="shared" si="104"/>
        <v>36</v>
      </c>
      <c r="AG181" s="174">
        <f t="shared" si="91"/>
        <v>20.2865</v>
      </c>
      <c r="AH181" s="174">
        <f t="shared" si="92"/>
        <v>234.5</v>
      </c>
      <c r="AI181" s="174">
        <f t="shared" si="75"/>
        <v>265.39179999999999</v>
      </c>
      <c r="AJ181" s="174">
        <f t="shared" si="93"/>
        <v>1.6666666666666667</v>
      </c>
      <c r="AK181" s="174">
        <f t="shared" si="76"/>
        <v>6937.2052997182927</v>
      </c>
      <c r="AL181" s="174">
        <f t="shared" si="94"/>
        <v>6937.2052997182927</v>
      </c>
      <c r="AM181" s="174"/>
      <c r="AN181" s="174"/>
      <c r="AO181" s="176">
        <v>20</v>
      </c>
      <c r="AP181" s="174">
        <v>36</v>
      </c>
      <c r="AQ181" s="175">
        <f t="shared" si="95"/>
        <v>469</v>
      </c>
      <c r="AR181" s="31">
        <f t="shared" si="96"/>
        <v>0.5</v>
      </c>
      <c r="AS181" s="2">
        <f t="shared" si="97"/>
        <v>0</v>
      </c>
      <c r="AT181" s="33">
        <f t="shared" si="98"/>
        <v>1</v>
      </c>
      <c r="AU181" s="31">
        <f t="shared" si="99"/>
        <v>0</v>
      </c>
      <c r="AV181" s="2">
        <f t="shared" si="100"/>
        <v>0</v>
      </c>
      <c r="AW181" s="33">
        <f t="shared" si="101"/>
        <v>1</v>
      </c>
      <c r="AX181" s="31">
        <f t="shared" si="102"/>
        <v>1</v>
      </c>
      <c r="AY181" s="33">
        <f t="shared" si="103"/>
        <v>1.4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customHeight="1">
      <c r="A182" s="2"/>
      <c r="B182" s="107">
        <v>107</v>
      </c>
      <c r="C182" s="31">
        <v>10</v>
      </c>
      <c r="D182" s="106" t="s">
        <v>6</v>
      </c>
      <c r="E182" s="2" t="s">
        <v>154</v>
      </c>
      <c r="F182" s="2"/>
      <c r="G182" s="2" t="s">
        <v>183</v>
      </c>
      <c r="H182" s="33"/>
      <c r="I182" s="173">
        <f t="shared" si="65"/>
        <v>1133.1243454111939</v>
      </c>
      <c r="J182" s="174">
        <f t="shared" si="66"/>
        <v>11.752995635604009</v>
      </c>
      <c r="K182" s="189">
        <f t="shared" si="67"/>
        <v>175</v>
      </c>
      <c r="L182" s="190">
        <f t="shared" si="68"/>
        <v>37</v>
      </c>
      <c r="M182" s="173">
        <f t="shared" si="105"/>
        <v>22608.504864408485</v>
      </c>
      <c r="N182" s="174">
        <f t="shared" si="70"/>
        <v>22608.504864408485</v>
      </c>
      <c r="O182" s="174"/>
      <c r="P182" s="174"/>
      <c r="Q182" s="174"/>
      <c r="R182" s="175"/>
      <c r="S182" s="173">
        <f t="shared" si="71"/>
        <v>9712.0874196056084</v>
      </c>
      <c r="T182" s="174">
        <f t="shared" si="90"/>
        <v>9712.0874196056084</v>
      </c>
      <c r="U182" s="174"/>
      <c r="V182" s="174"/>
      <c r="W182" s="174"/>
      <c r="X182" s="175"/>
      <c r="Y182" s="173">
        <f t="shared" si="72"/>
        <v>19424.174839211217</v>
      </c>
      <c r="Z182" s="174">
        <f t="shared" si="106"/>
        <v>19424.174839211217</v>
      </c>
      <c r="AA182" s="174"/>
      <c r="AB182" s="174"/>
      <c r="AC182" s="174"/>
      <c r="AD182" s="175"/>
      <c r="AE182" s="173">
        <f t="shared" ref="AE182:AE199" si="107">AO182*(1-$D$17/100)</f>
        <v>19.952359999999999</v>
      </c>
      <c r="AF182" s="174">
        <f t="shared" si="104"/>
        <v>36</v>
      </c>
      <c r="AG182" s="174">
        <f t="shared" si="91"/>
        <v>80.286500000000004</v>
      </c>
      <c r="AH182" s="174">
        <f t="shared" si="92"/>
        <v>234.5</v>
      </c>
      <c r="AI182" s="174">
        <f t="shared" si="75"/>
        <v>265.39179999999999</v>
      </c>
      <c r="AJ182" s="174">
        <f t="shared" si="93"/>
        <v>1.6666666666666667</v>
      </c>
      <c r="AK182" s="174">
        <f t="shared" si="76"/>
        <v>6937.2052997182927</v>
      </c>
      <c r="AL182" s="174">
        <f t="shared" si="94"/>
        <v>6937.2052997182927</v>
      </c>
      <c r="AM182" s="174"/>
      <c r="AN182" s="174"/>
      <c r="AO182" s="176">
        <v>20</v>
      </c>
      <c r="AP182" s="174">
        <v>36</v>
      </c>
      <c r="AQ182" s="175">
        <f t="shared" si="95"/>
        <v>469</v>
      </c>
      <c r="AR182" s="31">
        <f t="shared" si="96"/>
        <v>0.5</v>
      </c>
      <c r="AS182" s="2">
        <f t="shared" si="97"/>
        <v>0</v>
      </c>
      <c r="AT182" s="33">
        <f t="shared" si="98"/>
        <v>1</v>
      </c>
      <c r="AU182" s="31">
        <f t="shared" si="99"/>
        <v>0</v>
      </c>
      <c r="AV182" s="2">
        <f t="shared" si="100"/>
        <v>60</v>
      </c>
      <c r="AW182" s="33">
        <f t="shared" si="101"/>
        <v>1</v>
      </c>
      <c r="AX182" s="31">
        <f t="shared" si="102"/>
        <v>1</v>
      </c>
      <c r="AY182" s="33">
        <f t="shared" si="103"/>
        <v>1.4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customHeight="1">
      <c r="A183" s="2"/>
      <c r="B183" s="107">
        <v>108</v>
      </c>
      <c r="C183" s="31">
        <v>10</v>
      </c>
      <c r="D183" s="106" t="s">
        <v>6</v>
      </c>
      <c r="E183" s="2" t="s">
        <v>157</v>
      </c>
      <c r="F183" s="2"/>
      <c r="G183" s="2" t="s">
        <v>86</v>
      </c>
      <c r="H183" s="33"/>
      <c r="I183" s="173">
        <f t="shared" si="65"/>
        <v>806.10398260793352</v>
      </c>
      <c r="J183" s="174">
        <f t="shared" si="66"/>
        <v>11.752995635604009</v>
      </c>
      <c r="K183" s="189">
        <f t="shared" si="67"/>
        <v>370</v>
      </c>
      <c r="L183" s="190">
        <f t="shared" si="68"/>
        <v>114</v>
      </c>
      <c r="M183" s="173">
        <f t="shared" si="105"/>
        <v>16083.676858427227</v>
      </c>
      <c r="N183" s="174">
        <f t="shared" si="70"/>
        <v>16083.676858427227</v>
      </c>
      <c r="O183" s="174"/>
      <c r="P183" s="174"/>
      <c r="Q183" s="174"/>
      <c r="R183" s="175"/>
      <c r="S183" s="173">
        <f t="shared" si="71"/>
        <v>12042.988400310955</v>
      </c>
      <c r="T183" s="174">
        <f t="shared" si="90"/>
        <v>12042.988400310955</v>
      </c>
      <c r="U183" s="174"/>
      <c r="V183" s="174"/>
      <c r="W183" s="174"/>
      <c r="X183" s="175"/>
      <c r="Y183" s="173">
        <f t="shared" si="72"/>
        <v>24085.976800621909</v>
      </c>
      <c r="Z183" s="174">
        <f t="shared" si="106"/>
        <v>24085.976800621909</v>
      </c>
      <c r="AA183" s="174"/>
      <c r="AB183" s="174"/>
      <c r="AC183" s="174"/>
      <c r="AD183" s="175"/>
      <c r="AE183" s="173">
        <f t="shared" si="107"/>
        <v>19.952359999999999</v>
      </c>
      <c r="AF183" s="174">
        <f t="shared" si="104"/>
        <v>36</v>
      </c>
      <c r="AG183" s="174">
        <f t="shared" si="91"/>
        <v>20.2865</v>
      </c>
      <c r="AH183" s="174">
        <f t="shared" si="92"/>
        <v>234.5</v>
      </c>
      <c r="AI183" s="174">
        <f t="shared" si="75"/>
        <v>265.39179999999999</v>
      </c>
      <c r="AJ183" s="174">
        <f t="shared" si="93"/>
        <v>1.6666666666666667</v>
      </c>
      <c r="AK183" s="174">
        <f t="shared" si="76"/>
        <v>6937.2052997182927</v>
      </c>
      <c r="AL183" s="174">
        <f t="shared" si="94"/>
        <v>6937.2052997182927</v>
      </c>
      <c r="AM183" s="174"/>
      <c r="AN183" s="174"/>
      <c r="AO183" s="176">
        <v>20</v>
      </c>
      <c r="AP183" s="174">
        <v>36</v>
      </c>
      <c r="AQ183" s="175">
        <f t="shared" si="95"/>
        <v>469</v>
      </c>
      <c r="AR183" s="31">
        <f t="shared" si="96"/>
        <v>0.5</v>
      </c>
      <c r="AS183" s="2">
        <f t="shared" si="97"/>
        <v>0</v>
      </c>
      <c r="AT183" s="33">
        <f t="shared" si="98"/>
        <v>1</v>
      </c>
      <c r="AU183" s="31">
        <f t="shared" si="99"/>
        <v>0</v>
      </c>
      <c r="AV183" s="2">
        <f t="shared" si="100"/>
        <v>0</v>
      </c>
      <c r="AW183" s="33">
        <f t="shared" si="101"/>
        <v>1.24</v>
      </c>
      <c r="AX183" s="31">
        <f t="shared" si="102"/>
        <v>1</v>
      </c>
      <c r="AY183" s="33">
        <f t="shared" si="103"/>
        <v>1.4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customHeight="1">
      <c r="A184" s="2"/>
      <c r="B184" s="107">
        <v>109</v>
      </c>
      <c r="C184" s="31">
        <v>10</v>
      </c>
      <c r="D184" s="106" t="s">
        <v>6</v>
      </c>
      <c r="E184" s="2" t="s">
        <v>111</v>
      </c>
      <c r="F184" s="2"/>
      <c r="G184" s="2"/>
      <c r="H184" s="33"/>
      <c r="I184" s="173">
        <f t="shared" si="65"/>
        <v>780.10062833025813</v>
      </c>
      <c r="J184" s="174">
        <f t="shared" si="66"/>
        <v>23.505991271208018</v>
      </c>
      <c r="K184" s="189">
        <f t="shared" si="67"/>
        <v>405</v>
      </c>
      <c r="L184" s="190">
        <f t="shared" si="68"/>
        <v>136</v>
      </c>
      <c r="M184" s="173">
        <f t="shared" si="105"/>
        <v>15564.848572671508</v>
      </c>
      <c r="N184" s="174">
        <f t="shared" si="70"/>
        <v>15564.848572671508</v>
      </c>
      <c r="O184" s="174"/>
      <c r="P184" s="174"/>
      <c r="Q184" s="174"/>
      <c r="R184" s="175"/>
      <c r="S184" s="173">
        <f t="shared" si="71"/>
        <v>11654.504903526729</v>
      </c>
      <c r="T184" s="174">
        <f t="shared" si="90"/>
        <v>11654.504903526729</v>
      </c>
      <c r="U184" s="174"/>
      <c r="V184" s="174"/>
      <c r="W184" s="174"/>
      <c r="X184" s="175"/>
      <c r="Y184" s="173">
        <f t="shared" si="72"/>
        <v>23309.009807053459</v>
      </c>
      <c r="Z184" s="174">
        <f t="shared" si="106"/>
        <v>23309.009807053459</v>
      </c>
      <c r="AA184" s="174"/>
      <c r="AB184" s="174"/>
      <c r="AC184" s="174"/>
      <c r="AD184" s="175"/>
      <c r="AE184" s="173">
        <f t="shared" si="107"/>
        <v>19.952359999999999</v>
      </c>
      <c r="AF184" s="174">
        <f t="shared" si="104"/>
        <v>36</v>
      </c>
      <c r="AG184" s="174">
        <f t="shared" si="91"/>
        <v>20.2865</v>
      </c>
      <c r="AH184" s="174">
        <f t="shared" si="92"/>
        <v>469</v>
      </c>
      <c r="AI184" s="174">
        <f t="shared" si="75"/>
        <v>265.39179999999999</v>
      </c>
      <c r="AJ184" s="174">
        <f t="shared" si="93"/>
        <v>1.6666666666666667</v>
      </c>
      <c r="AK184" s="174">
        <f t="shared" si="76"/>
        <v>6937.2052997182927</v>
      </c>
      <c r="AL184" s="174">
        <f t="shared" si="94"/>
        <v>6937.2052997182927</v>
      </c>
      <c r="AM184" s="174"/>
      <c r="AN184" s="174"/>
      <c r="AO184" s="176">
        <v>20</v>
      </c>
      <c r="AP184" s="174">
        <v>36</v>
      </c>
      <c r="AQ184" s="175">
        <f t="shared" si="95"/>
        <v>469</v>
      </c>
      <c r="AR184" s="31">
        <f t="shared" si="96"/>
        <v>1</v>
      </c>
      <c r="AS184" s="2">
        <f t="shared" si="97"/>
        <v>0</v>
      </c>
      <c r="AT184" s="33">
        <f t="shared" si="98"/>
        <v>1.2</v>
      </c>
      <c r="AU184" s="31">
        <f t="shared" si="99"/>
        <v>0</v>
      </c>
      <c r="AV184" s="2">
        <f t="shared" si="100"/>
        <v>0</v>
      </c>
      <c r="AW184" s="33">
        <f t="shared" si="101"/>
        <v>1</v>
      </c>
      <c r="AX184" s="31">
        <f t="shared" si="102"/>
        <v>1</v>
      </c>
      <c r="AY184" s="33">
        <f t="shared" si="103"/>
        <v>1.4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customHeight="1">
      <c r="A185" s="2"/>
      <c r="B185" s="107">
        <v>110</v>
      </c>
      <c r="C185" s="31">
        <v>10</v>
      </c>
      <c r="D185" s="106" t="s">
        <v>6</v>
      </c>
      <c r="E185" s="2" t="s">
        <v>132</v>
      </c>
      <c r="F185" s="2"/>
      <c r="G185" s="2" t="s">
        <v>183</v>
      </c>
      <c r="H185" s="33"/>
      <c r="I185" s="173">
        <f t="shared" si="65"/>
        <v>1359.7492144934324</v>
      </c>
      <c r="J185" s="174">
        <f t="shared" si="66"/>
        <v>23.505991271208018</v>
      </c>
      <c r="K185" s="189">
        <f t="shared" si="67"/>
        <v>105</v>
      </c>
      <c r="L185" s="190">
        <f t="shared" si="68"/>
        <v>15</v>
      </c>
      <c r="M185" s="173">
        <f t="shared" si="105"/>
        <v>27130.205837290181</v>
      </c>
      <c r="N185" s="174">
        <f t="shared" si="70"/>
        <v>27130.205837290181</v>
      </c>
      <c r="O185" s="174"/>
      <c r="P185" s="174"/>
      <c r="Q185" s="174"/>
      <c r="R185" s="175"/>
      <c r="S185" s="173">
        <f t="shared" si="71"/>
        <v>11654.504903526729</v>
      </c>
      <c r="T185" s="174">
        <f t="shared" si="90"/>
        <v>11654.504903526729</v>
      </c>
      <c r="U185" s="174"/>
      <c r="V185" s="174"/>
      <c r="W185" s="174"/>
      <c r="X185" s="175"/>
      <c r="Y185" s="173">
        <f t="shared" si="72"/>
        <v>23309.009807053459</v>
      </c>
      <c r="Z185" s="174">
        <f t="shared" si="106"/>
        <v>23309.009807053459</v>
      </c>
      <c r="AA185" s="174"/>
      <c r="AB185" s="174"/>
      <c r="AC185" s="174"/>
      <c r="AD185" s="175"/>
      <c r="AE185" s="173">
        <f t="shared" si="107"/>
        <v>19.952359999999999</v>
      </c>
      <c r="AF185" s="174">
        <f t="shared" si="104"/>
        <v>36</v>
      </c>
      <c r="AG185" s="174">
        <f t="shared" si="91"/>
        <v>80.286500000000004</v>
      </c>
      <c r="AH185" s="174">
        <f t="shared" si="92"/>
        <v>469</v>
      </c>
      <c r="AI185" s="174">
        <f t="shared" si="75"/>
        <v>265.39179999999999</v>
      </c>
      <c r="AJ185" s="174">
        <f t="shared" si="93"/>
        <v>1.6666666666666667</v>
      </c>
      <c r="AK185" s="174">
        <f t="shared" si="76"/>
        <v>6937.2052997182927</v>
      </c>
      <c r="AL185" s="174">
        <f t="shared" si="94"/>
        <v>6937.2052997182927</v>
      </c>
      <c r="AM185" s="174"/>
      <c r="AN185" s="174"/>
      <c r="AO185" s="176">
        <v>20</v>
      </c>
      <c r="AP185" s="174">
        <v>36</v>
      </c>
      <c r="AQ185" s="175">
        <f t="shared" si="95"/>
        <v>469</v>
      </c>
      <c r="AR185" s="31">
        <f t="shared" si="96"/>
        <v>1</v>
      </c>
      <c r="AS185" s="2">
        <f t="shared" si="97"/>
        <v>0</v>
      </c>
      <c r="AT185" s="33">
        <f t="shared" si="98"/>
        <v>1.2</v>
      </c>
      <c r="AU185" s="31">
        <f t="shared" si="99"/>
        <v>0</v>
      </c>
      <c r="AV185" s="2">
        <f t="shared" si="100"/>
        <v>60</v>
      </c>
      <c r="AW185" s="33">
        <f t="shared" si="101"/>
        <v>1</v>
      </c>
      <c r="AX185" s="31">
        <f t="shared" si="102"/>
        <v>1</v>
      </c>
      <c r="AY185" s="33">
        <f t="shared" si="103"/>
        <v>1.4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customHeight="1">
      <c r="A186" s="2"/>
      <c r="B186" s="107">
        <v>111</v>
      </c>
      <c r="C186" s="31">
        <v>10</v>
      </c>
      <c r="D186" s="106" t="s">
        <v>6</v>
      </c>
      <c r="E186" s="2" t="s">
        <v>135</v>
      </c>
      <c r="F186" s="2"/>
      <c r="G186" s="2" t="s">
        <v>86</v>
      </c>
      <c r="H186" s="33"/>
      <c r="I186" s="173">
        <f t="shared" si="65"/>
        <v>967.32477912952004</v>
      </c>
      <c r="J186" s="174">
        <f t="shared" si="66"/>
        <v>23.505991271208018</v>
      </c>
      <c r="K186" s="189">
        <f t="shared" si="67"/>
        <v>243</v>
      </c>
      <c r="L186" s="190">
        <f t="shared" si="68"/>
        <v>63</v>
      </c>
      <c r="M186" s="173">
        <f t="shared" si="105"/>
        <v>19300.41223011267</v>
      </c>
      <c r="N186" s="174">
        <f t="shared" si="70"/>
        <v>19300.41223011267</v>
      </c>
      <c r="O186" s="174"/>
      <c r="P186" s="174"/>
      <c r="Q186" s="174"/>
      <c r="R186" s="175"/>
      <c r="S186" s="173">
        <f t="shared" si="71"/>
        <v>14451.586080373143</v>
      </c>
      <c r="T186" s="174">
        <f t="shared" si="90"/>
        <v>14451.586080373143</v>
      </c>
      <c r="U186" s="174"/>
      <c r="V186" s="174"/>
      <c r="W186" s="174"/>
      <c r="X186" s="175"/>
      <c r="Y186" s="173">
        <f t="shared" si="72"/>
        <v>28903.172160746286</v>
      </c>
      <c r="Z186" s="174">
        <f t="shared" si="106"/>
        <v>28903.172160746286</v>
      </c>
      <c r="AA186" s="174"/>
      <c r="AB186" s="174"/>
      <c r="AC186" s="174"/>
      <c r="AD186" s="175"/>
      <c r="AE186" s="173">
        <f t="shared" si="107"/>
        <v>19.952359999999999</v>
      </c>
      <c r="AF186" s="174">
        <f t="shared" si="104"/>
        <v>36</v>
      </c>
      <c r="AG186" s="174">
        <f t="shared" si="91"/>
        <v>20.2865</v>
      </c>
      <c r="AH186" s="174">
        <f t="shared" si="92"/>
        <v>469</v>
      </c>
      <c r="AI186" s="174">
        <f t="shared" si="75"/>
        <v>265.39179999999999</v>
      </c>
      <c r="AJ186" s="174">
        <f t="shared" si="93"/>
        <v>1.6666666666666667</v>
      </c>
      <c r="AK186" s="174">
        <f t="shared" si="76"/>
        <v>6937.2052997182927</v>
      </c>
      <c r="AL186" s="174">
        <f t="shared" si="94"/>
        <v>6937.2052997182927</v>
      </c>
      <c r="AM186" s="174"/>
      <c r="AN186" s="174"/>
      <c r="AO186" s="176">
        <v>20</v>
      </c>
      <c r="AP186" s="174">
        <v>36</v>
      </c>
      <c r="AQ186" s="175">
        <f t="shared" si="95"/>
        <v>469</v>
      </c>
      <c r="AR186" s="31">
        <f t="shared" si="96"/>
        <v>1</v>
      </c>
      <c r="AS186" s="2">
        <f t="shared" si="97"/>
        <v>0</v>
      </c>
      <c r="AT186" s="33">
        <f t="shared" si="98"/>
        <v>1.2</v>
      </c>
      <c r="AU186" s="31">
        <f t="shared" si="99"/>
        <v>0</v>
      </c>
      <c r="AV186" s="2">
        <f t="shared" si="100"/>
        <v>0</v>
      </c>
      <c r="AW186" s="33">
        <f t="shared" si="101"/>
        <v>1.24</v>
      </c>
      <c r="AX186" s="31">
        <f t="shared" si="102"/>
        <v>1</v>
      </c>
      <c r="AY186" s="33">
        <f t="shared" si="103"/>
        <v>1.4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customHeight="1">
      <c r="A187" s="2"/>
      <c r="B187" s="107">
        <v>112</v>
      </c>
      <c r="C187" s="31">
        <v>7</v>
      </c>
      <c r="D187" s="106" t="s">
        <v>6</v>
      </c>
      <c r="E187" s="2" t="s">
        <v>67</v>
      </c>
      <c r="F187" s="2"/>
      <c r="G187" s="2"/>
      <c r="H187" s="33"/>
      <c r="I187" s="173">
        <f t="shared" si="65"/>
        <v>431.63380354652747</v>
      </c>
      <c r="J187" s="174">
        <f t="shared" si="66"/>
        <v>16.338919305786384</v>
      </c>
      <c r="K187" s="189">
        <f t="shared" si="67"/>
        <v>781</v>
      </c>
      <c r="L187" s="190">
        <f t="shared" si="68"/>
        <v>295</v>
      </c>
      <c r="M187" s="173">
        <f t="shared" si="105"/>
        <v>8612.1130365295921</v>
      </c>
      <c r="N187" s="174">
        <f t="shared" si="70"/>
        <v>8612.1130365295921</v>
      </c>
      <c r="O187" s="174"/>
      <c r="P187" s="174"/>
      <c r="Q187" s="174"/>
      <c r="R187" s="175"/>
      <c r="S187" s="173">
        <f t="shared" si="71"/>
        <v>6448.4992028890247</v>
      </c>
      <c r="T187" s="174">
        <f t="shared" si="90"/>
        <v>6448.4992028890247</v>
      </c>
      <c r="U187" s="174"/>
      <c r="V187" s="174"/>
      <c r="W187" s="174"/>
      <c r="X187" s="175"/>
      <c r="Y187" s="173">
        <f t="shared" si="72"/>
        <v>12896.998405778049</v>
      </c>
      <c r="Z187" s="174">
        <f t="shared" si="106"/>
        <v>12896.998405778049</v>
      </c>
      <c r="AA187" s="174"/>
      <c r="AB187" s="174"/>
      <c r="AC187" s="174"/>
      <c r="AD187" s="175"/>
      <c r="AE187" s="173">
        <f t="shared" si="107"/>
        <v>19.952359999999999</v>
      </c>
      <c r="AF187" s="174">
        <f t="shared" si="104"/>
        <v>36</v>
      </c>
      <c r="AG187" s="174">
        <f t="shared" si="91"/>
        <v>20.2865</v>
      </c>
      <c r="AH187" s="174">
        <f t="shared" si="92"/>
        <v>326</v>
      </c>
      <c r="AI187" s="174">
        <f t="shared" si="75"/>
        <v>265.39179999999999</v>
      </c>
      <c r="AJ187" s="174">
        <f t="shared" si="93"/>
        <v>2</v>
      </c>
      <c r="AK187" s="174">
        <f t="shared" si="76"/>
        <v>6448.4992028890247</v>
      </c>
      <c r="AL187" s="174">
        <f t="shared" si="94"/>
        <v>6448.4992028890247</v>
      </c>
      <c r="AM187" s="174"/>
      <c r="AN187" s="174"/>
      <c r="AO187" s="176">
        <v>20</v>
      </c>
      <c r="AP187" s="174">
        <v>36</v>
      </c>
      <c r="AQ187" s="175">
        <f t="shared" si="95"/>
        <v>326</v>
      </c>
      <c r="AR187" s="31">
        <f t="shared" si="96"/>
        <v>1</v>
      </c>
      <c r="AS187" s="2">
        <f t="shared" si="97"/>
        <v>0</v>
      </c>
      <c r="AT187" s="33">
        <f t="shared" si="98"/>
        <v>1</v>
      </c>
      <c r="AU187" s="31">
        <f t="shared" si="99"/>
        <v>0</v>
      </c>
      <c r="AV187" s="2">
        <f t="shared" si="100"/>
        <v>0</v>
      </c>
      <c r="AW187" s="33">
        <f t="shared" si="101"/>
        <v>1</v>
      </c>
      <c r="AX187" s="31">
        <f t="shared" si="102"/>
        <v>1</v>
      </c>
      <c r="AY187" s="33">
        <f t="shared" si="103"/>
        <v>1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customHeight="1">
      <c r="A188" s="2"/>
      <c r="B188" s="107">
        <v>113</v>
      </c>
      <c r="C188" s="31">
        <v>7</v>
      </c>
      <c r="D188" s="106" t="s">
        <v>6</v>
      </c>
      <c r="E188" s="2" t="s">
        <v>89</v>
      </c>
      <c r="F188" s="2"/>
      <c r="G188" s="2" t="s">
        <v>183</v>
      </c>
      <c r="H188" s="33"/>
      <c r="I188" s="173">
        <f t="shared" si="65"/>
        <v>752.35643198678645</v>
      </c>
      <c r="J188" s="174">
        <f t="shared" si="66"/>
        <v>16.338919305786384</v>
      </c>
      <c r="K188" s="189">
        <f t="shared" si="67"/>
        <v>431</v>
      </c>
      <c r="L188" s="190">
        <f t="shared" si="68"/>
        <v>146</v>
      </c>
      <c r="M188" s="173">
        <f t="shared" si="105"/>
        <v>15011.286379315878</v>
      </c>
      <c r="N188" s="174">
        <f t="shared" si="70"/>
        <v>15011.286379315878</v>
      </c>
      <c r="O188" s="174"/>
      <c r="P188" s="174"/>
      <c r="Q188" s="174"/>
      <c r="R188" s="175"/>
      <c r="S188" s="173">
        <f t="shared" si="71"/>
        <v>6448.4992028890247</v>
      </c>
      <c r="T188" s="174">
        <f t="shared" si="90"/>
        <v>6448.4992028890247</v>
      </c>
      <c r="U188" s="174"/>
      <c r="V188" s="174"/>
      <c r="W188" s="174"/>
      <c r="X188" s="175"/>
      <c r="Y188" s="173">
        <f t="shared" si="72"/>
        <v>12896.998405778049</v>
      </c>
      <c r="Z188" s="174">
        <f t="shared" si="106"/>
        <v>12896.998405778049</v>
      </c>
      <c r="AA188" s="174"/>
      <c r="AB188" s="174"/>
      <c r="AC188" s="174"/>
      <c r="AD188" s="175"/>
      <c r="AE188" s="173">
        <f t="shared" si="107"/>
        <v>19.952359999999999</v>
      </c>
      <c r="AF188" s="174">
        <f t="shared" si="104"/>
        <v>36</v>
      </c>
      <c r="AG188" s="174">
        <f t="shared" si="91"/>
        <v>80.286500000000004</v>
      </c>
      <c r="AH188" s="174">
        <f t="shared" si="92"/>
        <v>326</v>
      </c>
      <c r="AI188" s="174">
        <f t="shared" si="75"/>
        <v>265.39179999999999</v>
      </c>
      <c r="AJ188" s="174">
        <f t="shared" si="93"/>
        <v>2</v>
      </c>
      <c r="AK188" s="174">
        <f t="shared" si="76"/>
        <v>6448.4992028890247</v>
      </c>
      <c r="AL188" s="174">
        <f t="shared" si="94"/>
        <v>6448.4992028890247</v>
      </c>
      <c r="AM188" s="174"/>
      <c r="AN188" s="174"/>
      <c r="AO188" s="176">
        <v>20</v>
      </c>
      <c r="AP188" s="174">
        <v>36</v>
      </c>
      <c r="AQ188" s="175">
        <f t="shared" si="95"/>
        <v>326</v>
      </c>
      <c r="AR188" s="31">
        <f t="shared" si="96"/>
        <v>1</v>
      </c>
      <c r="AS188" s="2">
        <f t="shared" si="97"/>
        <v>0</v>
      </c>
      <c r="AT188" s="33">
        <f t="shared" si="98"/>
        <v>1</v>
      </c>
      <c r="AU188" s="31">
        <f t="shared" si="99"/>
        <v>0</v>
      </c>
      <c r="AV188" s="2">
        <f t="shared" si="100"/>
        <v>60</v>
      </c>
      <c r="AW188" s="33">
        <f t="shared" si="101"/>
        <v>1</v>
      </c>
      <c r="AX188" s="31">
        <f t="shared" si="102"/>
        <v>1</v>
      </c>
      <c r="AY188" s="33">
        <f t="shared" si="103"/>
        <v>1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customHeight="1">
      <c r="A189" s="2"/>
      <c r="B189" s="107">
        <v>114</v>
      </c>
      <c r="C189" s="31">
        <v>7</v>
      </c>
      <c r="D189" s="106" t="s">
        <v>6</v>
      </c>
      <c r="E189" s="2" t="s">
        <v>91</v>
      </c>
      <c r="F189" s="2"/>
      <c r="G189" s="2" t="s">
        <v>86</v>
      </c>
      <c r="H189" s="33"/>
      <c r="I189" s="173">
        <f t="shared" si="65"/>
        <v>535.22591639769405</v>
      </c>
      <c r="J189" s="174">
        <f t="shared" si="66"/>
        <v>16.338919305786384</v>
      </c>
      <c r="K189" s="189">
        <f t="shared" si="67"/>
        <v>681</v>
      </c>
      <c r="L189" s="190">
        <f t="shared" si="68"/>
        <v>248</v>
      </c>
      <c r="M189" s="173">
        <f t="shared" si="105"/>
        <v>10679.020165296693</v>
      </c>
      <c r="N189" s="174">
        <f t="shared" si="70"/>
        <v>10679.020165296693</v>
      </c>
      <c r="O189" s="174"/>
      <c r="P189" s="174"/>
      <c r="Q189" s="174"/>
      <c r="R189" s="175"/>
      <c r="S189" s="173">
        <f t="shared" si="71"/>
        <v>7996.1390115823906</v>
      </c>
      <c r="T189" s="174">
        <f t="shared" si="90"/>
        <v>7996.1390115823906</v>
      </c>
      <c r="U189" s="174"/>
      <c r="V189" s="174"/>
      <c r="W189" s="174"/>
      <c r="X189" s="175"/>
      <c r="Y189" s="173">
        <f t="shared" si="72"/>
        <v>15992.278023164783</v>
      </c>
      <c r="Z189" s="174">
        <f t="shared" si="106"/>
        <v>15992.278023164783</v>
      </c>
      <c r="AA189" s="174"/>
      <c r="AB189" s="174"/>
      <c r="AC189" s="174"/>
      <c r="AD189" s="175"/>
      <c r="AE189" s="173">
        <f t="shared" si="107"/>
        <v>19.952359999999999</v>
      </c>
      <c r="AF189" s="174">
        <f t="shared" si="104"/>
        <v>36</v>
      </c>
      <c r="AG189" s="174">
        <f t="shared" si="91"/>
        <v>20.2865</v>
      </c>
      <c r="AH189" s="174">
        <f t="shared" si="92"/>
        <v>326</v>
      </c>
      <c r="AI189" s="174">
        <f t="shared" si="75"/>
        <v>265.39179999999999</v>
      </c>
      <c r="AJ189" s="174">
        <f t="shared" si="93"/>
        <v>2</v>
      </c>
      <c r="AK189" s="174">
        <f t="shared" si="76"/>
        <v>6448.4992028890247</v>
      </c>
      <c r="AL189" s="174">
        <f t="shared" si="94"/>
        <v>6448.4992028890247</v>
      </c>
      <c r="AM189" s="174"/>
      <c r="AN189" s="174"/>
      <c r="AO189" s="176">
        <v>20</v>
      </c>
      <c r="AP189" s="174">
        <v>36</v>
      </c>
      <c r="AQ189" s="175">
        <f t="shared" si="95"/>
        <v>326</v>
      </c>
      <c r="AR189" s="31">
        <f t="shared" si="96"/>
        <v>1</v>
      </c>
      <c r="AS189" s="2">
        <f t="shared" si="97"/>
        <v>0</v>
      </c>
      <c r="AT189" s="33">
        <f t="shared" si="98"/>
        <v>1</v>
      </c>
      <c r="AU189" s="31">
        <f t="shared" si="99"/>
        <v>0</v>
      </c>
      <c r="AV189" s="2">
        <f t="shared" si="100"/>
        <v>0</v>
      </c>
      <c r="AW189" s="33">
        <f t="shared" si="101"/>
        <v>1.24</v>
      </c>
      <c r="AX189" s="31">
        <f t="shared" si="102"/>
        <v>1</v>
      </c>
      <c r="AY189" s="33">
        <f t="shared" si="103"/>
        <v>1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customHeight="1">
      <c r="A190" s="2"/>
      <c r="B190" s="107">
        <v>115</v>
      </c>
      <c r="C190" s="31">
        <v>7</v>
      </c>
      <c r="D190" s="106" t="s">
        <v>6</v>
      </c>
      <c r="E190" s="2" t="s">
        <v>148</v>
      </c>
      <c r="F190" s="2"/>
      <c r="G190" s="2"/>
      <c r="H190" s="33"/>
      <c r="I190" s="173">
        <f t="shared" si="65"/>
        <v>431.63380354652747</v>
      </c>
      <c r="J190" s="174">
        <f t="shared" si="66"/>
        <v>8.1694596528931918</v>
      </c>
      <c r="K190" s="189">
        <f t="shared" si="67"/>
        <v>781</v>
      </c>
      <c r="L190" s="190">
        <f t="shared" si="68"/>
        <v>295</v>
      </c>
      <c r="M190" s="173">
        <f t="shared" si="105"/>
        <v>8612.1130365295921</v>
      </c>
      <c r="N190" s="174">
        <f t="shared" si="70"/>
        <v>8612.1130365295921</v>
      </c>
      <c r="O190" s="174"/>
      <c r="P190" s="174"/>
      <c r="Q190" s="174"/>
      <c r="R190" s="175"/>
      <c r="S190" s="173">
        <f t="shared" si="71"/>
        <v>6448.4992028890247</v>
      </c>
      <c r="T190" s="174">
        <f t="shared" si="90"/>
        <v>6448.4992028890247</v>
      </c>
      <c r="U190" s="174"/>
      <c r="V190" s="174"/>
      <c r="W190" s="174"/>
      <c r="X190" s="175"/>
      <c r="Y190" s="173">
        <f t="shared" si="72"/>
        <v>12896.998405778049</v>
      </c>
      <c r="Z190" s="174">
        <f t="shared" si="106"/>
        <v>12896.998405778049</v>
      </c>
      <c r="AA190" s="174"/>
      <c r="AB190" s="174"/>
      <c r="AC190" s="174"/>
      <c r="AD190" s="175"/>
      <c r="AE190" s="173">
        <f t="shared" si="107"/>
        <v>19.952359999999999</v>
      </c>
      <c r="AF190" s="174">
        <f t="shared" si="104"/>
        <v>36</v>
      </c>
      <c r="AG190" s="174">
        <f t="shared" si="91"/>
        <v>20.2865</v>
      </c>
      <c r="AH190" s="174">
        <f t="shared" si="92"/>
        <v>163</v>
      </c>
      <c r="AI190" s="174">
        <f t="shared" si="75"/>
        <v>265.39179999999999</v>
      </c>
      <c r="AJ190" s="174">
        <f t="shared" si="93"/>
        <v>2</v>
      </c>
      <c r="AK190" s="174">
        <f t="shared" si="76"/>
        <v>6448.4992028890247</v>
      </c>
      <c r="AL190" s="174">
        <f t="shared" si="94"/>
        <v>6448.4992028890247</v>
      </c>
      <c r="AM190" s="174"/>
      <c r="AN190" s="174"/>
      <c r="AO190" s="176">
        <v>20</v>
      </c>
      <c r="AP190" s="174">
        <v>36</v>
      </c>
      <c r="AQ190" s="175">
        <f t="shared" si="95"/>
        <v>326</v>
      </c>
      <c r="AR190" s="31">
        <f t="shared" si="96"/>
        <v>0.5</v>
      </c>
      <c r="AS190" s="2">
        <f t="shared" si="97"/>
        <v>0</v>
      </c>
      <c r="AT190" s="33">
        <f t="shared" si="98"/>
        <v>1</v>
      </c>
      <c r="AU190" s="31">
        <f t="shared" si="99"/>
        <v>0</v>
      </c>
      <c r="AV190" s="2">
        <f t="shared" si="100"/>
        <v>0</v>
      </c>
      <c r="AW190" s="33">
        <f t="shared" si="101"/>
        <v>1</v>
      </c>
      <c r="AX190" s="31">
        <f t="shared" si="102"/>
        <v>1</v>
      </c>
      <c r="AY190" s="33">
        <f t="shared" si="103"/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customHeight="1">
      <c r="A191" s="2"/>
      <c r="B191" s="107">
        <v>116</v>
      </c>
      <c r="C191" s="31">
        <v>7</v>
      </c>
      <c r="D191" s="106" t="s">
        <v>6</v>
      </c>
      <c r="E191" s="2" t="s">
        <v>152</v>
      </c>
      <c r="F191" s="2"/>
      <c r="G191" s="2" t="s">
        <v>183</v>
      </c>
      <c r="H191" s="33"/>
      <c r="I191" s="173">
        <f t="shared" si="65"/>
        <v>752.35643198678645</v>
      </c>
      <c r="J191" s="174">
        <f t="shared" si="66"/>
        <v>8.1694596528931918</v>
      </c>
      <c r="K191" s="189">
        <f t="shared" si="67"/>
        <v>431</v>
      </c>
      <c r="L191" s="190">
        <f t="shared" si="68"/>
        <v>146</v>
      </c>
      <c r="M191" s="173">
        <f t="shared" si="105"/>
        <v>15011.286379315878</v>
      </c>
      <c r="N191" s="174">
        <f t="shared" si="70"/>
        <v>15011.286379315878</v>
      </c>
      <c r="O191" s="174"/>
      <c r="P191" s="174"/>
      <c r="Q191" s="174"/>
      <c r="R191" s="175"/>
      <c r="S191" s="173">
        <f t="shared" si="71"/>
        <v>6448.4992028890247</v>
      </c>
      <c r="T191" s="174">
        <f t="shared" si="90"/>
        <v>6448.4992028890247</v>
      </c>
      <c r="U191" s="174"/>
      <c r="V191" s="174"/>
      <c r="W191" s="174"/>
      <c r="X191" s="175"/>
      <c r="Y191" s="173">
        <f t="shared" si="72"/>
        <v>12896.998405778049</v>
      </c>
      <c r="Z191" s="174">
        <f t="shared" si="106"/>
        <v>12896.998405778049</v>
      </c>
      <c r="AA191" s="174"/>
      <c r="AB191" s="174"/>
      <c r="AC191" s="174"/>
      <c r="AD191" s="175"/>
      <c r="AE191" s="173">
        <f t="shared" si="107"/>
        <v>19.952359999999999</v>
      </c>
      <c r="AF191" s="174">
        <f t="shared" si="104"/>
        <v>36</v>
      </c>
      <c r="AG191" s="174">
        <f t="shared" si="91"/>
        <v>80.286500000000004</v>
      </c>
      <c r="AH191" s="174">
        <f t="shared" si="92"/>
        <v>163</v>
      </c>
      <c r="AI191" s="174">
        <f t="shared" si="75"/>
        <v>265.39179999999999</v>
      </c>
      <c r="AJ191" s="174">
        <f t="shared" si="93"/>
        <v>2</v>
      </c>
      <c r="AK191" s="174">
        <f t="shared" si="76"/>
        <v>6448.4992028890247</v>
      </c>
      <c r="AL191" s="174">
        <f t="shared" si="94"/>
        <v>6448.4992028890247</v>
      </c>
      <c r="AM191" s="174"/>
      <c r="AN191" s="174"/>
      <c r="AO191" s="176">
        <v>20</v>
      </c>
      <c r="AP191" s="174">
        <v>36</v>
      </c>
      <c r="AQ191" s="175">
        <f t="shared" si="95"/>
        <v>326</v>
      </c>
      <c r="AR191" s="31">
        <f t="shared" si="96"/>
        <v>0.5</v>
      </c>
      <c r="AS191" s="2">
        <f t="shared" si="97"/>
        <v>0</v>
      </c>
      <c r="AT191" s="33">
        <f t="shared" si="98"/>
        <v>1</v>
      </c>
      <c r="AU191" s="31">
        <f t="shared" si="99"/>
        <v>0</v>
      </c>
      <c r="AV191" s="2">
        <f t="shared" si="100"/>
        <v>60</v>
      </c>
      <c r="AW191" s="33">
        <f t="shared" si="101"/>
        <v>1</v>
      </c>
      <c r="AX191" s="31">
        <f t="shared" si="102"/>
        <v>1</v>
      </c>
      <c r="AY191" s="33">
        <f t="shared" si="103"/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customHeight="1">
      <c r="A192" s="2"/>
      <c r="B192" s="107">
        <v>117</v>
      </c>
      <c r="C192" s="31">
        <v>7</v>
      </c>
      <c r="D192" s="106" t="s">
        <v>6</v>
      </c>
      <c r="E192" s="2" t="s">
        <v>155</v>
      </c>
      <c r="F192" s="2"/>
      <c r="G192" s="2" t="s">
        <v>86</v>
      </c>
      <c r="H192" s="33"/>
      <c r="I192" s="173">
        <f t="shared" si="65"/>
        <v>535.22591639769405</v>
      </c>
      <c r="J192" s="174">
        <f t="shared" si="66"/>
        <v>8.1694596528931918</v>
      </c>
      <c r="K192" s="189">
        <f t="shared" si="67"/>
        <v>681</v>
      </c>
      <c r="L192" s="190">
        <f t="shared" si="68"/>
        <v>248</v>
      </c>
      <c r="M192" s="173">
        <f t="shared" si="105"/>
        <v>10679.020165296693</v>
      </c>
      <c r="N192" s="174">
        <f t="shared" si="70"/>
        <v>10679.020165296693</v>
      </c>
      <c r="O192" s="174"/>
      <c r="P192" s="174"/>
      <c r="Q192" s="174"/>
      <c r="R192" s="175"/>
      <c r="S192" s="173">
        <f t="shared" si="71"/>
        <v>7996.1390115823906</v>
      </c>
      <c r="T192" s="174">
        <f t="shared" si="90"/>
        <v>7996.1390115823906</v>
      </c>
      <c r="U192" s="174"/>
      <c r="V192" s="174"/>
      <c r="W192" s="174"/>
      <c r="X192" s="175"/>
      <c r="Y192" s="173">
        <f t="shared" si="72"/>
        <v>15992.278023164783</v>
      </c>
      <c r="Z192" s="174">
        <f t="shared" si="106"/>
        <v>15992.278023164783</v>
      </c>
      <c r="AA192" s="174"/>
      <c r="AB192" s="174"/>
      <c r="AC192" s="174"/>
      <c r="AD192" s="175"/>
      <c r="AE192" s="173">
        <f t="shared" si="107"/>
        <v>19.952359999999999</v>
      </c>
      <c r="AF192" s="174">
        <f t="shared" si="104"/>
        <v>36</v>
      </c>
      <c r="AG192" s="174">
        <f t="shared" si="91"/>
        <v>20.2865</v>
      </c>
      <c r="AH192" s="174">
        <f t="shared" si="92"/>
        <v>163</v>
      </c>
      <c r="AI192" s="174">
        <f t="shared" si="75"/>
        <v>265.39179999999999</v>
      </c>
      <c r="AJ192" s="174">
        <f t="shared" si="93"/>
        <v>2</v>
      </c>
      <c r="AK192" s="174">
        <f t="shared" si="76"/>
        <v>6448.4992028890247</v>
      </c>
      <c r="AL192" s="174">
        <f t="shared" si="94"/>
        <v>6448.4992028890247</v>
      </c>
      <c r="AM192" s="174"/>
      <c r="AN192" s="174"/>
      <c r="AO192" s="176">
        <v>20</v>
      </c>
      <c r="AP192" s="174">
        <v>36</v>
      </c>
      <c r="AQ192" s="175">
        <f t="shared" si="95"/>
        <v>326</v>
      </c>
      <c r="AR192" s="31">
        <f t="shared" si="96"/>
        <v>0.5</v>
      </c>
      <c r="AS192" s="2">
        <f t="shared" si="97"/>
        <v>0</v>
      </c>
      <c r="AT192" s="33">
        <f t="shared" si="98"/>
        <v>1</v>
      </c>
      <c r="AU192" s="31">
        <f t="shared" si="99"/>
        <v>0</v>
      </c>
      <c r="AV192" s="2">
        <f t="shared" si="100"/>
        <v>0</v>
      </c>
      <c r="AW192" s="33">
        <f t="shared" si="101"/>
        <v>1.24</v>
      </c>
      <c r="AX192" s="31">
        <f t="shared" si="102"/>
        <v>1</v>
      </c>
      <c r="AY192" s="33">
        <f t="shared" si="103"/>
        <v>1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customHeight="1">
      <c r="A193" s="2"/>
      <c r="B193" s="107">
        <v>118</v>
      </c>
      <c r="C193" s="31">
        <v>7</v>
      </c>
      <c r="D193" s="106" t="s">
        <v>6</v>
      </c>
      <c r="E193" s="2" t="s">
        <v>87</v>
      </c>
      <c r="F193" s="2"/>
      <c r="G193" s="2"/>
      <c r="H193" s="33"/>
      <c r="I193" s="173">
        <f t="shared" si="65"/>
        <v>517.96056425583299</v>
      </c>
      <c r="J193" s="174">
        <f t="shared" si="66"/>
        <v>16.338919305786384</v>
      </c>
      <c r="K193" s="189">
        <f t="shared" si="67"/>
        <v>701</v>
      </c>
      <c r="L193" s="190">
        <f t="shared" si="68"/>
        <v>257</v>
      </c>
      <c r="M193" s="173">
        <f t="shared" si="105"/>
        <v>10334.53564383551</v>
      </c>
      <c r="N193" s="174">
        <f t="shared" si="70"/>
        <v>10334.53564383551</v>
      </c>
      <c r="O193" s="174"/>
      <c r="P193" s="174"/>
      <c r="Q193" s="174"/>
      <c r="R193" s="175"/>
      <c r="S193" s="173">
        <f t="shared" si="71"/>
        <v>7738.1990434668296</v>
      </c>
      <c r="T193" s="174">
        <f t="shared" si="90"/>
        <v>7738.1990434668296</v>
      </c>
      <c r="U193" s="174"/>
      <c r="V193" s="174"/>
      <c r="W193" s="174"/>
      <c r="X193" s="175"/>
      <c r="Y193" s="173">
        <f t="shared" si="72"/>
        <v>15476.398086933659</v>
      </c>
      <c r="Z193" s="174">
        <f t="shared" si="106"/>
        <v>15476.398086933659</v>
      </c>
      <c r="AA193" s="174"/>
      <c r="AB193" s="174"/>
      <c r="AC193" s="174"/>
      <c r="AD193" s="175"/>
      <c r="AE193" s="173">
        <f t="shared" si="107"/>
        <v>19.952359999999999</v>
      </c>
      <c r="AF193" s="174">
        <f t="shared" si="104"/>
        <v>36</v>
      </c>
      <c r="AG193" s="174">
        <f t="shared" si="91"/>
        <v>20.2865</v>
      </c>
      <c r="AH193" s="174">
        <f t="shared" si="92"/>
        <v>326</v>
      </c>
      <c r="AI193" s="174">
        <f t="shared" si="75"/>
        <v>265.39179999999999</v>
      </c>
      <c r="AJ193" s="174">
        <f t="shared" si="93"/>
        <v>2</v>
      </c>
      <c r="AK193" s="174">
        <f t="shared" si="76"/>
        <v>6448.4992028890247</v>
      </c>
      <c r="AL193" s="174">
        <f t="shared" si="94"/>
        <v>6448.4992028890247</v>
      </c>
      <c r="AM193" s="174"/>
      <c r="AN193" s="174"/>
      <c r="AO193" s="176">
        <v>20</v>
      </c>
      <c r="AP193" s="174">
        <v>36</v>
      </c>
      <c r="AQ193" s="175">
        <f t="shared" si="95"/>
        <v>326</v>
      </c>
      <c r="AR193" s="31">
        <f t="shared" si="96"/>
        <v>1</v>
      </c>
      <c r="AS193" s="2">
        <f t="shared" si="97"/>
        <v>0</v>
      </c>
      <c r="AT193" s="33">
        <f t="shared" si="98"/>
        <v>1.2</v>
      </c>
      <c r="AU193" s="31">
        <f t="shared" si="99"/>
        <v>0</v>
      </c>
      <c r="AV193" s="2">
        <f t="shared" si="100"/>
        <v>0</v>
      </c>
      <c r="AW193" s="33">
        <f t="shared" si="101"/>
        <v>1</v>
      </c>
      <c r="AX193" s="31">
        <f t="shared" si="102"/>
        <v>1</v>
      </c>
      <c r="AY193" s="33">
        <f t="shared" si="103"/>
        <v>1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customHeight="1">
      <c r="A194" s="2"/>
      <c r="B194" s="107">
        <v>119</v>
      </c>
      <c r="C194" s="31">
        <v>7</v>
      </c>
      <c r="D194" s="106" t="s">
        <v>6</v>
      </c>
      <c r="E194" s="2" t="s">
        <v>117</v>
      </c>
      <c r="F194" s="2"/>
      <c r="G194" s="2" t="s">
        <v>183</v>
      </c>
      <c r="H194" s="33"/>
      <c r="I194" s="173">
        <f t="shared" si="65"/>
        <v>902.82771838414385</v>
      </c>
      <c r="J194" s="174">
        <f t="shared" si="66"/>
        <v>16.338919305786384</v>
      </c>
      <c r="K194" s="189">
        <f t="shared" si="67"/>
        <v>299</v>
      </c>
      <c r="L194" s="190">
        <f t="shared" si="68"/>
        <v>84</v>
      </c>
      <c r="M194" s="173">
        <f t="shared" si="105"/>
        <v>18013.543655179055</v>
      </c>
      <c r="N194" s="174">
        <f t="shared" si="70"/>
        <v>18013.543655179055</v>
      </c>
      <c r="O194" s="174"/>
      <c r="P194" s="174"/>
      <c r="Q194" s="174"/>
      <c r="R194" s="175"/>
      <c r="S194" s="173">
        <f t="shared" si="71"/>
        <v>7738.1990434668296</v>
      </c>
      <c r="T194" s="174">
        <f t="shared" si="90"/>
        <v>7738.1990434668296</v>
      </c>
      <c r="U194" s="174"/>
      <c r="V194" s="174"/>
      <c r="W194" s="174"/>
      <c r="X194" s="175"/>
      <c r="Y194" s="173">
        <f t="shared" si="72"/>
        <v>15476.398086933659</v>
      </c>
      <c r="Z194" s="174">
        <f t="shared" si="106"/>
        <v>15476.398086933659</v>
      </c>
      <c r="AA194" s="174"/>
      <c r="AB194" s="174"/>
      <c r="AC194" s="174"/>
      <c r="AD194" s="175"/>
      <c r="AE194" s="173">
        <f t="shared" si="107"/>
        <v>19.952359999999999</v>
      </c>
      <c r="AF194" s="174">
        <f t="shared" si="104"/>
        <v>36</v>
      </c>
      <c r="AG194" s="174">
        <f t="shared" si="91"/>
        <v>80.286500000000004</v>
      </c>
      <c r="AH194" s="174">
        <f t="shared" si="92"/>
        <v>326</v>
      </c>
      <c r="AI194" s="174">
        <f t="shared" si="75"/>
        <v>265.39179999999999</v>
      </c>
      <c r="AJ194" s="174">
        <f t="shared" si="93"/>
        <v>2</v>
      </c>
      <c r="AK194" s="174">
        <f t="shared" si="76"/>
        <v>6448.4992028890247</v>
      </c>
      <c r="AL194" s="174">
        <f t="shared" si="94"/>
        <v>6448.4992028890247</v>
      </c>
      <c r="AM194" s="174"/>
      <c r="AN194" s="174"/>
      <c r="AO194" s="176">
        <v>20</v>
      </c>
      <c r="AP194" s="174">
        <v>36</v>
      </c>
      <c r="AQ194" s="175">
        <f t="shared" si="95"/>
        <v>326</v>
      </c>
      <c r="AR194" s="31">
        <f t="shared" si="96"/>
        <v>1</v>
      </c>
      <c r="AS194" s="2">
        <f t="shared" si="97"/>
        <v>0</v>
      </c>
      <c r="AT194" s="33">
        <f t="shared" si="98"/>
        <v>1.2</v>
      </c>
      <c r="AU194" s="31">
        <f t="shared" si="99"/>
        <v>0</v>
      </c>
      <c r="AV194" s="2">
        <f t="shared" si="100"/>
        <v>60</v>
      </c>
      <c r="AW194" s="33">
        <f t="shared" si="101"/>
        <v>1</v>
      </c>
      <c r="AX194" s="31">
        <f t="shared" si="102"/>
        <v>1</v>
      </c>
      <c r="AY194" s="33">
        <f t="shared" si="103"/>
        <v>1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customHeight="1">
      <c r="A195" s="2"/>
      <c r="B195" s="107">
        <v>120</v>
      </c>
      <c r="C195" s="31">
        <v>7</v>
      </c>
      <c r="D195" s="106" t="s">
        <v>6</v>
      </c>
      <c r="E195" s="2" t="s">
        <v>134</v>
      </c>
      <c r="F195" s="2"/>
      <c r="G195" s="2" t="s">
        <v>86</v>
      </c>
      <c r="H195" s="33"/>
      <c r="I195" s="173">
        <f t="shared" si="65"/>
        <v>642.27109967723288</v>
      </c>
      <c r="J195" s="174">
        <f t="shared" si="66"/>
        <v>16.338919305786384</v>
      </c>
      <c r="K195" s="189">
        <f t="shared" si="67"/>
        <v>559</v>
      </c>
      <c r="L195" s="190">
        <f t="shared" si="68"/>
        <v>201</v>
      </c>
      <c r="M195" s="173">
        <f t="shared" si="105"/>
        <v>12814.824198356033</v>
      </c>
      <c r="N195" s="174">
        <f t="shared" si="70"/>
        <v>12814.824198356033</v>
      </c>
      <c r="O195" s="174"/>
      <c r="P195" s="174"/>
      <c r="Q195" s="174"/>
      <c r="R195" s="175"/>
      <c r="S195" s="173">
        <f t="shared" si="71"/>
        <v>9595.3668138988687</v>
      </c>
      <c r="T195" s="174">
        <f t="shared" si="90"/>
        <v>9595.3668138988687</v>
      </c>
      <c r="U195" s="174"/>
      <c r="V195" s="174"/>
      <c r="W195" s="174"/>
      <c r="X195" s="175"/>
      <c r="Y195" s="173">
        <f t="shared" si="72"/>
        <v>19190.733627797737</v>
      </c>
      <c r="Z195" s="174">
        <f t="shared" si="106"/>
        <v>19190.733627797737</v>
      </c>
      <c r="AA195" s="174"/>
      <c r="AB195" s="174"/>
      <c r="AC195" s="174"/>
      <c r="AD195" s="175"/>
      <c r="AE195" s="173">
        <f t="shared" si="107"/>
        <v>19.952359999999999</v>
      </c>
      <c r="AF195" s="174">
        <f t="shared" si="104"/>
        <v>36</v>
      </c>
      <c r="AG195" s="174">
        <f t="shared" si="91"/>
        <v>20.2865</v>
      </c>
      <c r="AH195" s="174">
        <f t="shared" si="92"/>
        <v>326</v>
      </c>
      <c r="AI195" s="174">
        <f t="shared" si="75"/>
        <v>265.39179999999999</v>
      </c>
      <c r="AJ195" s="174">
        <f t="shared" si="93"/>
        <v>2</v>
      </c>
      <c r="AK195" s="174">
        <f t="shared" si="76"/>
        <v>6448.4992028890247</v>
      </c>
      <c r="AL195" s="174">
        <f t="shared" si="94"/>
        <v>6448.4992028890247</v>
      </c>
      <c r="AM195" s="174"/>
      <c r="AN195" s="174"/>
      <c r="AO195" s="176">
        <v>20</v>
      </c>
      <c r="AP195" s="174">
        <v>36</v>
      </c>
      <c r="AQ195" s="175">
        <f t="shared" si="95"/>
        <v>326</v>
      </c>
      <c r="AR195" s="31">
        <f t="shared" si="96"/>
        <v>1</v>
      </c>
      <c r="AS195" s="2">
        <f t="shared" si="97"/>
        <v>0</v>
      </c>
      <c r="AT195" s="33">
        <f t="shared" si="98"/>
        <v>1.2</v>
      </c>
      <c r="AU195" s="31">
        <f t="shared" si="99"/>
        <v>0</v>
      </c>
      <c r="AV195" s="2">
        <f t="shared" si="100"/>
        <v>0</v>
      </c>
      <c r="AW195" s="33">
        <f t="shared" si="101"/>
        <v>1.24</v>
      </c>
      <c r="AX195" s="31">
        <f t="shared" si="102"/>
        <v>1</v>
      </c>
      <c r="AY195" s="33">
        <f t="shared" si="103"/>
        <v>1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customHeight="1">
      <c r="A196" s="2"/>
      <c r="B196" s="107">
        <v>121</v>
      </c>
      <c r="C196" s="31">
        <v>4</v>
      </c>
      <c r="D196" s="106" t="s">
        <v>6</v>
      </c>
      <c r="E196" s="2" t="s">
        <v>67</v>
      </c>
      <c r="F196" s="2"/>
      <c r="G196" s="2"/>
      <c r="H196" s="33"/>
      <c r="I196" s="173">
        <f t="shared" si="65"/>
        <v>414.00511825536836</v>
      </c>
      <c r="J196" s="174">
        <f t="shared" si="66"/>
        <v>8.9713698028704378</v>
      </c>
      <c r="K196" s="189">
        <f t="shared" si="67"/>
        <v>795</v>
      </c>
      <c r="L196" s="190">
        <f t="shared" si="68"/>
        <v>304</v>
      </c>
      <c r="M196" s="173">
        <f t="shared" si="105"/>
        <v>8260.3791612736804</v>
      </c>
      <c r="N196" s="174">
        <f t="shared" si="70"/>
        <v>8260.3791612736804</v>
      </c>
      <c r="O196" s="174"/>
      <c r="P196" s="174"/>
      <c r="Q196" s="174"/>
      <c r="R196" s="175"/>
      <c r="S196" s="173">
        <f t="shared" si="71"/>
        <v>6185.1311299670733</v>
      </c>
      <c r="T196" s="174">
        <f t="shared" si="90"/>
        <v>6185.1311299670733</v>
      </c>
      <c r="U196" s="174"/>
      <c r="V196" s="174"/>
      <c r="W196" s="174"/>
      <c r="X196" s="175"/>
      <c r="Y196" s="173">
        <f t="shared" si="72"/>
        <v>12370.262259934147</v>
      </c>
      <c r="Z196" s="174">
        <f t="shared" si="106"/>
        <v>12370.262259934147</v>
      </c>
      <c r="AA196" s="174"/>
      <c r="AB196" s="174"/>
      <c r="AC196" s="174"/>
      <c r="AD196" s="175"/>
      <c r="AE196" s="173">
        <f t="shared" si="107"/>
        <v>19.952359999999999</v>
      </c>
      <c r="AF196" s="174">
        <f t="shared" si="104"/>
        <v>36</v>
      </c>
      <c r="AG196" s="174">
        <f t="shared" si="91"/>
        <v>20.2865</v>
      </c>
      <c r="AH196" s="174">
        <f t="shared" si="92"/>
        <v>179</v>
      </c>
      <c r="AI196" s="174">
        <f t="shared" si="75"/>
        <v>265.39179999999999</v>
      </c>
      <c r="AJ196" s="174">
        <f t="shared" si="93"/>
        <v>2</v>
      </c>
      <c r="AK196" s="174">
        <f t="shared" si="76"/>
        <v>6185.1311299670733</v>
      </c>
      <c r="AL196" s="174">
        <f t="shared" si="94"/>
        <v>6185.1311299670733</v>
      </c>
      <c r="AM196" s="174"/>
      <c r="AN196" s="174"/>
      <c r="AO196" s="176">
        <v>20</v>
      </c>
      <c r="AP196" s="174">
        <v>36</v>
      </c>
      <c r="AQ196" s="175">
        <f t="shared" si="95"/>
        <v>179</v>
      </c>
      <c r="AR196" s="31">
        <f t="shared" si="96"/>
        <v>1</v>
      </c>
      <c r="AS196" s="2">
        <f t="shared" si="97"/>
        <v>0</v>
      </c>
      <c r="AT196" s="33">
        <f t="shared" si="98"/>
        <v>1</v>
      </c>
      <c r="AU196" s="31">
        <f t="shared" si="99"/>
        <v>0</v>
      </c>
      <c r="AV196" s="2">
        <f t="shared" si="100"/>
        <v>0</v>
      </c>
      <c r="AW196" s="33">
        <f t="shared" si="101"/>
        <v>1</v>
      </c>
      <c r="AX196" s="31">
        <f t="shared" si="102"/>
        <v>1</v>
      </c>
      <c r="AY196" s="33">
        <f t="shared" si="103"/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customHeight="1">
      <c r="A197" s="2"/>
      <c r="B197" s="107">
        <v>122</v>
      </c>
      <c r="C197" s="31">
        <v>4</v>
      </c>
      <c r="D197" s="106" t="s">
        <v>6</v>
      </c>
      <c r="E197" s="2" t="s">
        <v>148</v>
      </c>
      <c r="F197" s="2"/>
      <c r="G197" s="2"/>
      <c r="H197" s="33"/>
      <c r="I197" s="173">
        <f t="shared" si="65"/>
        <v>414.00511825536836</v>
      </c>
      <c r="J197" s="174">
        <f t="shared" si="66"/>
        <v>4.4856849014352189</v>
      </c>
      <c r="K197" s="189">
        <f t="shared" si="67"/>
        <v>795</v>
      </c>
      <c r="L197" s="190">
        <f t="shared" si="68"/>
        <v>304</v>
      </c>
      <c r="M197" s="173">
        <f t="shared" si="105"/>
        <v>8260.3791612736804</v>
      </c>
      <c r="N197" s="174">
        <f t="shared" si="70"/>
        <v>8260.3791612736804</v>
      </c>
      <c r="O197" s="174"/>
      <c r="P197" s="174"/>
      <c r="Q197" s="174"/>
      <c r="R197" s="175"/>
      <c r="S197" s="173">
        <f t="shared" si="71"/>
        <v>6185.1311299670733</v>
      </c>
      <c r="T197" s="174">
        <f t="shared" si="90"/>
        <v>6185.1311299670733</v>
      </c>
      <c r="U197" s="174"/>
      <c r="V197" s="174"/>
      <c r="W197" s="174"/>
      <c r="X197" s="175"/>
      <c r="Y197" s="173">
        <f t="shared" si="72"/>
        <v>12370.262259934147</v>
      </c>
      <c r="Z197" s="174">
        <f t="shared" si="106"/>
        <v>12370.262259934147</v>
      </c>
      <c r="AA197" s="174"/>
      <c r="AB197" s="174"/>
      <c r="AC197" s="174"/>
      <c r="AD197" s="175"/>
      <c r="AE197" s="173">
        <f t="shared" si="107"/>
        <v>19.952359999999999</v>
      </c>
      <c r="AF197" s="174">
        <f t="shared" si="104"/>
        <v>36</v>
      </c>
      <c r="AG197" s="174">
        <f t="shared" si="91"/>
        <v>20.2865</v>
      </c>
      <c r="AH197" s="174">
        <f t="shared" si="92"/>
        <v>89.5</v>
      </c>
      <c r="AI197" s="174">
        <f t="shared" si="75"/>
        <v>265.39179999999999</v>
      </c>
      <c r="AJ197" s="174">
        <f t="shared" si="93"/>
        <v>2</v>
      </c>
      <c r="AK197" s="174">
        <f t="shared" si="76"/>
        <v>6185.1311299670733</v>
      </c>
      <c r="AL197" s="174">
        <f t="shared" si="94"/>
        <v>6185.1311299670733</v>
      </c>
      <c r="AM197" s="174"/>
      <c r="AN197" s="174"/>
      <c r="AO197" s="176">
        <v>20</v>
      </c>
      <c r="AP197" s="174">
        <v>36</v>
      </c>
      <c r="AQ197" s="175">
        <f t="shared" si="95"/>
        <v>179</v>
      </c>
      <c r="AR197" s="31">
        <f t="shared" si="96"/>
        <v>0.5</v>
      </c>
      <c r="AS197" s="2">
        <f t="shared" si="97"/>
        <v>0</v>
      </c>
      <c r="AT197" s="33">
        <f t="shared" si="98"/>
        <v>1</v>
      </c>
      <c r="AU197" s="31">
        <f t="shared" si="99"/>
        <v>0</v>
      </c>
      <c r="AV197" s="2">
        <f t="shared" si="100"/>
        <v>0</v>
      </c>
      <c r="AW197" s="33">
        <f t="shared" si="101"/>
        <v>1</v>
      </c>
      <c r="AX197" s="31">
        <f t="shared" si="102"/>
        <v>1</v>
      </c>
      <c r="AY197" s="33">
        <f t="shared" si="103"/>
        <v>1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customHeight="1">
      <c r="A198" s="2"/>
      <c r="B198" s="107">
        <v>123</v>
      </c>
      <c r="C198" s="31">
        <v>4</v>
      </c>
      <c r="D198" s="106" t="s">
        <v>6</v>
      </c>
      <c r="E198" s="2" t="s">
        <v>87</v>
      </c>
      <c r="F198" s="2"/>
      <c r="G198" s="2"/>
      <c r="H198" s="33"/>
      <c r="I198" s="173">
        <f t="shared" si="65"/>
        <v>496.80614190644195</v>
      </c>
      <c r="J198" s="174">
        <f t="shared" si="66"/>
        <v>8.9713698028704378</v>
      </c>
      <c r="K198" s="189">
        <f t="shared" si="67"/>
        <v>713</v>
      </c>
      <c r="L198" s="190">
        <f t="shared" si="68"/>
        <v>264</v>
      </c>
      <c r="M198" s="173">
        <f t="shared" si="105"/>
        <v>9912.4549935284158</v>
      </c>
      <c r="N198" s="174">
        <f t="shared" si="70"/>
        <v>9912.4549935284158</v>
      </c>
      <c r="O198" s="174"/>
      <c r="P198" s="174"/>
      <c r="Q198" s="174"/>
      <c r="R198" s="175"/>
      <c r="S198" s="173">
        <f t="shared" si="71"/>
        <v>7422.1573559604876</v>
      </c>
      <c r="T198" s="174">
        <f t="shared" si="90"/>
        <v>7422.1573559604876</v>
      </c>
      <c r="U198" s="174"/>
      <c r="V198" s="174"/>
      <c r="W198" s="174"/>
      <c r="X198" s="175"/>
      <c r="Y198" s="173">
        <f t="shared" si="72"/>
        <v>14844.314711920975</v>
      </c>
      <c r="Z198" s="174">
        <f t="shared" si="106"/>
        <v>14844.314711920975</v>
      </c>
      <c r="AA198" s="174"/>
      <c r="AB198" s="174"/>
      <c r="AC198" s="174"/>
      <c r="AD198" s="175"/>
      <c r="AE198" s="173">
        <f t="shared" si="107"/>
        <v>19.952359999999999</v>
      </c>
      <c r="AF198" s="174">
        <f t="shared" si="104"/>
        <v>36</v>
      </c>
      <c r="AG198" s="174">
        <f t="shared" si="91"/>
        <v>20.2865</v>
      </c>
      <c r="AH198" s="174">
        <f t="shared" si="92"/>
        <v>179</v>
      </c>
      <c r="AI198" s="174">
        <f t="shared" si="75"/>
        <v>265.39179999999999</v>
      </c>
      <c r="AJ198" s="174">
        <f t="shared" si="93"/>
        <v>2</v>
      </c>
      <c r="AK198" s="174">
        <f t="shared" si="76"/>
        <v>6185.1311299670733</v>
      </c>
      <c r="AL198" s="174">
        <f t="shared" si="94"/>
        <v>6185.1311299670733</v>
      </c>
      <c r="AM198" s="174"/>
      <c r="AN198" s="174"/>
      <c r="AO198" s="176">
        <v>20</v>
      </c>
      <c r="AP198" s="174">
        <v>36</v>
      </c>
      <c r="AQ198" s="175">
        <f t="shared" si="95"/>
        <v>179</v>
      </c>
      <c r="AR198" s="31">
        <f t="shared" si="96"/>
        <v>1</v>
      </c>
      <c r="AS198" s="2">
        <f t="shared" si="97"/>
        <v>0</v>
      </c>
      <c r="AT198" s="33">
        <f t="shared" si="98"/>
        <v>1.2</v>
      </c>
      <c r="AU198" s="31">
        <f t="shared" si="99"/>
        <v>0</v>
      </c>
      <c r="AV198" s="2">
        <f t="shared" si="100"/>
        <v>0</v>
      </c>
      <c r="AW198" s="33">
        <f t="shared" si="101"/>
        <v>1</v>
      </c>
      <c r="AX198" s="31">
        <f t="shared" si="102"/>
        <v>1</v>
      </c>
      <c r="AY198" s="33">
        <f t="shared" si="103"/>
        <v>1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customHeight="1">
      <c r="A199" s="2"/>
      <c r="B199" s="107">
        <v>124</v>
      </c>
      <c r="C199" s="31">
        <v>1</v>
      </c>
      <c r="D199" s="106" t="s">
        <v>6</v>
      </c>
      <c r="E199" s="2" t="s">
        <v>67</v>
      </c>
      <c r="F199" s="2"/>
      <c r="G199" s="2"/>
      <c r="H199" s="33"/>
      <c r="I199" s="173">
        <f t="shared" si="65"/>
        <v>335.5103093061673</v>
      </c>
      <c r="J199" s="174">
        <f t="shared" si="66"/>
        <v>4.5608639779955862</v>
      </c>
      <c r="K199" s="189">
        <f t="shared" si="67"/>
        <v>859</v>
      </c>
      <c r="L199" s="190">
        <f t="shared" si="68"/>
        <v>338</v>
      </c>
      <c r="M199" s="173">
        <f t="shared" si="105"/>
        <v>6694.2224749879997</v>
      </c>
      <c r="N199" s="174">
        <f t="shared" si="70"/>
        <v>6694.2224749879997</v>
      </c>
      <c r="O199" s="174"/>
      <c r="P199" s="174"/>
      <c r="Q199" s="174"/>
      <c r="R199" s="175"/>
      <c r="S199" s="173">
        <f t="shared" si="71"/>
        <v>5012.4386559743898</v>
      </c>
      <c r="T199" s="174">
        <f t="shared" si="90"/>
        <v>5012.4386559743898</v>
      </c>
      <c r="U199" s="174"/>
      <c r="V199" s="174"/>
      <c r="W199" s="174"/>
      <c r="X199" s="175"/>
      <c r="Y199" s="173">
        <f t="shared" si="72"/>
        <v>10024.87731194878</v>
      </c>
      <c r="Z199" s="174">
        <f t="shared" si="106"/>
        <v>10024.87731194878</v>
      </c>
      <c r="AA199" s="174"/>
      <c r="AB199" s="174"/>
      <c r="AC199" s="174"/>
      <c r="AD199" s="175"/>
      <c r="AE199" s="173">
        <f t="shared" si="107"/>
        <v>19.952359999999999</v>
      </c>
      <c r="AF199" s="174">
        <f t="shared" si="104"/>
        <v>36</v>
      </c>
      <c r="AG199" s="174">
        <f t="shared" si="91"/>
        <v>20.2865</v>
      </c>
      <c r="AH199" s="174">
        <f t="shared" si="92"/>
        <v>91</v>
      </c>
      <c r="AI199" s="174">
        <f t="shared" si="75"/>
        <v>265.39179999999999</v>
      </c>
      <c r="AJ199" s="174">
        <f t="shared" si="93"/>
        <v>2</v>
      </c>
      <c r="AK199" s="174">
        <f t="shared" si="76"/>
        <v>5012.4386559743898</v>
      </c>
      <c r="AL199" s="174">
        <f t="shared" si="94"/>
        <v>5012.4386559743898</v>
      </c>
      <c r="AM199" s="174"/>
      <c r="AN199" s="174"/>
      <c r="AO199" s="176">
        <v>20</v>
      </c>
      <c r="AP199" s="174">
        <v>36</v>
      </c>
      <c r="AQ199" s="175">
        <f t="shared" si="95"/>
        <v>91</v>
      </c>
      <c r="AR199" s="31">
        <f t="shared" si="96"/>
        <v>1</v>
      </c>
      <c r="AS199" s="2">
        <f t="shared" si="97"/>
        <v>0</v>
      </c>
      <c r="AT199" s="33">
        <f t="shared" si="98"/>
        <v>1</v>
      </c>
      <c r="AU199" s="31">
        <f t="shared" si="99"/>
        <v>0</v>
      </c>
      <c r="AV199" s="2">
        <f t="shared" si="100"/>
        <v>0</v>
      </c>
      <c r="AW199" s="33">
        <f t="shared" si="101"/>
        <v>1</v>
      </c>
      <c r="AX199" s="31">
        <f t="shared" si="102"/>
        <v>1</v>
      </c>
      <c r="AY199" s="33">
        <f t="shared" si="103"/>
        <v>1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customHeight="1">
      <c r="A200" s="2"/>
      <c r="B200" s="107">
        <v>125</v>
      </c>
      <c r="C200" s="31">
        <v>10</v>
      </c>
      <c r="D200" s="106" t="s">
        <v>7</v>
      </c>
      <c r="E200" s="2" t="s">
        <v>144</v>
      </c>
      <c r="F200" s="2"/>
      <c r="G200" s="2"/>
      <c r="H200" s="33"/>
      <c r="I200" s="173">
        <f t="shared" si="65"/>
        <v>399.07585428419702</v>
      </c>
      <c r="J200" s="174">
        <f t="shared" si="66"/>
        <v>32.967417276842326</v>
      </c>
      <c r="K200" s="189">
        <f t="shared" si="67"/>
        <v>810</v>
      </c>
      <c r="L200" s="190">
        <f t="shared" si="68"/>
        <v>312</v>
      </c>
      <c r="M200" s="173">
        <f t="shared" ref="M200:M230" si="108">N200+R200/2</f>
        <v>3583.1273003936285</v>
      </c>
      <c r="N200" s="174">
        <f t="shared" si="70"/>
        <v>3583.1273003936285</v>
      </c>
      <c r="O200" s="174"/>
      <c r="P200" s="174"/>
      <c r="Q200" s="174"/>
      <c r="R200" s="175">
        <f t="shared" ref="R200:R230" si="109">X200*(1+(AG200/100)*(AI200/100-1))</f>
        <v>0</v>
      </c>
      <c r="S200" s="173">
        <f t="shared" si="71"/>
        <v>2682.9412761341459</v>
      </c>
      <c r="T200" s="174">
        <f t="shared" ref="T200:T230" si="110">AL200*AV200*AX200</f>
        <v>2682.9412761341459</v>
      </c>
      <c r="U200" s="174"/>
      <c r="V200" s="174"/>
      <c r="W200" s="174"/>
      <c r="X200" s="175">
        <f t="shared" ref="X200:X230" si="111">AS200*AL200</f>
        <v>0</v>
      </c>
      <c r="Y200" s="173">
        <f t="shared" si="72"/>
        <v>5365.8825522682919</v>
      </c>
      <c r="Z200" s="174">
        <f t="shared" si="106"/>
        <v>5365.8825522682919</v>
      </c>
      <c r="AA200" s="174"/>
      <c r="AB200" s="174"/>
      <c r="AC200" s="174"/>
      <c r="AD200" s="175">
        <f t="shared" ref="AD200:AD230" si="112">X200*$D$58/100</f>
        <v>0</v>
      </c>
      <c r="AE200" s="173">
        <f t="shared" ref="AE200:AE230" si="113">AO200*(1-$D$17/100)-AY200</f>
        <v>8.9785620000000002</v>
      </c>
      <c r="AF200" s="174">
        <f t="shared" si="104"/>
        <v>36</v>
      </c>
      <c r="AG200" s="174">
        <f t="shared" ref="AG200:AG230" si="114">IF($D$57&gt;100,100,$D$57)</f>
        <v>20.2865</v>
      </c>
      <c r="AH200" s="174">
        <f t="shared" si="92"/>
        <v>296</v>
      </c>
      <c r="AI200" s="174">
        <f t="shared" si="75"/>
        <v>265.39179999999999</v>
      </c>
      <c r="AJ200" s="174">
        <f t="shared" ref="AJ200:AJ230" si="115">10*AX200*AU200/9</f>
        <v>2.2222222222222223</v>
      </c>
      <c r="AK200" s="174">
        <f t="shared" si="76"/>
        <v>1341.470638067073</v>
      </c>
      <c r="AL200" s="174">
        <f t="shared" ref="AL200:AL230" si="116">(VLOOKUP(C200,$B$36:$AG$39,8,FALSE)+VLOOKUP(C200,$B$40:$AG$43,8,FALSE)*$D$54)*$D$59/100</f>
        <v>1341.470638067073</v>
      </c>
      <c r="AM200" s="174"/>
      <c r="AN200" s="174"/>
      <c r="AO200" s="176">
        <v>9</v>
      </c>
      <c r="AP200" s="174">
        <v>36</v>
      </c>
      <c r="AQ200" s="175">
        <f t="shared" ref="AQ200:AQ230" si="117">VLOOKUP(C200,$B$45:$AA$48,8,FALSE)</f>
        <v>296</v>
      </c>
      <c r="AR200" s="31">
        <f t="shared" ref="AR200:AR230" si="118">IF(LEFT(E200,1)*1=1,$S$57,$R$57)</f>
        <v>1</v>
      </c>
      <c r="AS200" s="2">
        <f t="shared" ref="AS200:AS230" si="119">IF(LEFT(E200,1)*1=2,$U$57,$T$57)</f>
        <v>0</v>
      </c>
      <c r="AT200" s="33">
        <f t="shared" ref="AT200:AT230" si="120">IF(LEFT(E200,1)*1=3,$W$57,$V$57)</f>
        <v>0</v>
      </c>
      <c r="AU200" s="31">
        <f t="shared" ref="AU200:AU230" si="121">IF(MID(E200,3,1)*1=1,$Y$57,$X$57)</f>
        <v>1</v>
      </c>
      <c r="AV200" s="2">
        <f t="shared" ref="AV200:AV230" si="122">IF(MID(E200,3,1)*1=2,$AA$57,$Z$57)</f>
        <v>1</v>
      </c>
      <c r="AW200" s="33">
        <f t="shared" ref="AW200:AW230" si="123">IF(MID(E200,3,1)*1=3,$AC$57,$AB$57)</f>
        <v>0</v>
      </c>
      <c r="AX200" s="31">
        <f t="shared" ref="AX200:AX230" si="124">IF(MID(E200,5,1)*1=1,$AE$57,$AD$57)</f>
        <v>2</v>
      </c>
      <c r="AY200" s="33">
        <f t="shared" ref="AY200:AY230" si="125">IF(MID(E200,5,1)*1=2,$AG$57,$AF$57)</f>
        <v>0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customHeight="1">
      <c r="A201" s="2"/>
      <c r="B201" s="107">
        <v>126</v>
      </c>
      <c r="C201" s="31">
        <v>10</v>
      </c>
      <c r="D201" s="106" t="s">
        <v>7</v>
      </c>
      <c r="E201" s="2" t="s">
        <v>138</v>
      </c>
      <c r="F201" s="2"/>
      <c r="G201" s="2"/>
      <c r="H201" s="33"/>
      <c r="I201" s="173">
        <f t="shared" si="65"/>
        <v>399.07585428419702</v>
      </c>
      <c r="J201" s="174">
        <f t="shared" si="66"/>
        <v>32.967417276842326</v>
      </c>
      <c r="K201" s="189">
        <f t="shared" si="67"/>
        <v>810</v>
      </c>
      <c r="L201" s="190">
        <f t="shared" si="68"/>
        <v>312</v>
      </c>
      <c r="M201" s="173">
        <f t="shared" si="108"/>
        <v>3583.1273003936285</v>
      </c>
      <c r="N201" s="174">
        <f t="shared" si="70"/>
        <v>3583.1273003936285</v>
      </c>
      <c r="O201" s="174"/>
      <c r="P201" s="174"/>
      <c r="Q201" s="174"/>
      <c r="R201" s="175">
        <f t="shared" si="109"/>
        <v>0</v>
      </c>
      <c r="S201" s="173">
        <f t="shared" si="71"/>
        <v>2682.9412761341459</v>
      </c>
      <c r="T201" s="174">
        <f t="shared" si="110"/>
        <v>2682.9412761341459</v>
      </c>
      <c r="U201" s="174"/>
      <c r="V201" s="174"/>
      <c r="W201" s="174"/>
      <c r="X201" s="175">
        <f t="shared" si="111"/>
        <v>0</v>
      </c>
      <c r="Y201" s="173">
        <f t="shared" si="72"/>
        <v>5365.8825522682919</v>
      </c>
      <c r="Z201" s="174">
        <f t="shared" si="106"/>
        <v>5365.8825522682919</v>
      </c>
      <c r="AA201" s="174"/>
      <c r="AB201" s="174"/>
      <c r="AC201" s="174"/>
      <c r="AD201" s="175">
        <f t="shared" si="112"/>
        <v>0</v>
      </c>
      <c r="AE201" s="173">
        <f t="shared" si="113"/>
        <v>8.9785620000000002</v>
      </c>
      <c r="AF201" s="174">
        <f t="shared" si="104"/>
        <v>36</v>
      </c>
      <c r="AG201" s="174">
        <f t="shared" si="114"/>
        <v>20.2865</v>
      </c>
      <c r="AH201" s="174">
        <f t="shared" ref="AH201:AH230" si="126">AQ201*AR201</f>
        <v>296</v>
      </c>
      <c r="AI201" s="174">
        <f t="shared" si="75"/>
        <v>265.39179999999999</v>
      </c>
      <c r="AJ201" s="174">
        <f t="shared" si="115"/>
        <v>1.7777777777777777</v>
      </c>
      <c r="AK201" s="174">
        <f t="shared" si="76"/>
        <v>1341.470638067073</v>
      </c>
      <c r="AL201" s="174">
        <f t="shared" si="116"/>
        <v>1341.470638067073</v>
      </c>
      <c r="AM201" s="174"/>
      <c r="AN201" s="174"/>
      <c r="AO201" s="176">
        <v>9</v>
      </c>
      <c r="AP201" s="174">
        <v>36</v>
      </c>
      <c r="AQ201" s="175">
        <f t="shared" si="117"/>
        <v>296</v>
      </c>
      <c r="AR201" s="31">
        <f t="shared" si="118"/>
        <v>1</v>
      </c>
      <c r="AS201" s="2">
        <f t="shared" si="119"/>
        <v>0</v>
      </c>
      <c r="AT201" s="33">
        <f t="shared" si="120"/>
        <v>0</v>
      </c>
      <c r="AU201" s="31">
        <f t="shared" si="121"/>
        <v>0.8</v>
      </c>
      <c r="AV201" s="2">
        <f t="shared" si="122"/>
        <v>1</v>
      </c>
      <c r="AW201" s="33">
        <f t="shared" si="123"/>
        <v>0</v>
      </c>
      <c r="AX201" s="31">
        <f t="shared" si="124"/>
        <v>2</v>
      </c>
      <c r="AY201" s="33">
        <f t="shared" si="125"/>
        <v>0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customHeight="1">
      <c r="A202" s="2"/>
      <c r="B202" s="107">
        <v>127</v>
      </c>
      <c r="C202" s="31">
        <v>10</v>
      </c>
      <c r="D202" s="106" t="s">
        <v>7</v>
      </c>
      <c r="E202" s="2" t="s">
        <v>140</v>
      </c>
      <c r="F202" s="2"/>
      <c r="G202" s="2"/>
      <c r="H202" s="33"/>
      <c r="I202" s="173">
        <f t="shared" si="65"/>
        <v>598.61378142629542</v>
      </c>
      <c r="J202" s="174">
        <f t="shared" si="66"/>
        <v>32.967417276842326</v>
      </c>
      <c r="K202" s="189">
        <f t="shared" si="67"/>
        <v>609</v>
      </c>
      <c r="L202" s="190">
        <f t="shared" si="68"/>
        <v>219</v>
      </c>
      <c r="M202" s="173">
        <f t="shared" si="108"/>
        <v>5374.6909505904423</v>
      </c>
      <c r="N202" s="174">
        <f t="shared" si="70"/>
        <v>5374.6909505904423</v>
      </c>
      <c r="O202" s="174"/>
      <c r="P202" s="174"/>
      <c r="Q202" s="174"/>
      <c r="R202" s="175">
        <f t="shared" si="109"/>
        <v>0</v>
      </c>
      <c r="S202" s="173">
        <f t="shared" si="71"/>
        <v>4024.4119142012187</v>
      </c>
      <c r="T202" s="174">
        <f t="shared" si="110"/>
        <v>4024.4119142012187</v>
      </c>
      <c r="U202" s="174"/>
      <c r="V202" s="174"/>
      <c r="W202" s="174"/>
      <c r="X202" s="175">
        <f t="shared" si="111"/>
        <v>0</v>
      </c>
      <c r="Y202" s="173">
        <f t="shared" si="72"/>
        <v>8048.8238284024374</v>
      </c>
      <c r="Z202" s="174">
        <f t="shared" si="106"/>
        <v>8048.8238284024374</v>
      </c>
      <c r="AA202" s="174"/>
      <c r="AB202" s="174"/>
      <c r="AC202" s="174"/>
      <c r="AD202" s="175">
        <f t="shared" si="112"/>
        <v>0</v>
      </c>
      <c r="AE202" s="173">
        <f t="shared" si="113"/>
        <v>8.9785620000000002</v>
      </c>
      <c r="AF202" s="174">
        <f t="shared" si="104"/>
        <v>36</v>
      </c>
      <c r="AG202" s="174">
        <f t="shared" si="114"/>
        <v>20.2865</v>
      </c>
      <c r="AH202" s="174">
        <f t="shared" si="126"/>
        <v>296</v>
      </c>
      <c r="AI202" s="174">
        <f t="shared" si="75"/>
        <v>265.39179999999999</v>
      </c>
      <c r="AJ202" s="174">
        <f t="shared" si="115"/>
        <v>2.2222222222222223</v>
      </c>
      <c r="AK202" s="174">
        <f t="shared" si="76"/>
        <v>1341.470638067073</v>
      </c>
      <c r="AL202" s="174">
        <f t="shared" si="116"/>
        <v>1341.470638067073</v>
      </c>
      <c r="AM202" s="174"/>
      <c r="AN202" s="174"/>
      <c r="AO202" s="176">
        <v>9</v>
      </c>
      <c r="AP202" s="174">
        <v>36</v>
      </c>
      <c r="AQ202" s="175">
        <f t="shared" si="117"/>
        <v>296</v>
      </c>
      <c r="AR202" s="31">
        <f t="shared" si="118"/>
        <v>1</v>
      </c>
      <c r="AS202" s="2">
        <f t="shared" si="119"/>
        <v>0</v>
      </c>
      <c r="AT202" s="33">
        <f t="shared" si="120"/>
        <v>0</v>
      </c>
      <c r="AU202" s="31">
        <f t="shared" si="121"/>
        <v>1</v>
      </c>
      <c r="AV202" s="2">
        <f t="shared" si="122"/>
        <v>1.5</v>
      </c>
      <c r="AW202" s="33">
        <f t="shared" si="123"/>
        <v>0</v>
      </c>
      <c r="AX202" s="31">
        <f t="shared" si="124"/>
        <v>2</v>
      </c>
      <c r="AY202" s="33">
        <f t="shared" si="125"/>
        <v>0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customHeight="1">
      <c r="A203" s="2"/>
      <c r="B203" s="107">
        <v>128</v>
      </c>
      <c r="C203" s="31">
        <v>10</v>
      </c>
      <c r="D203" s="106" t="s">
        <v>7</v>
      </c>
      <c r="E203" s="2" t="s">
        <v>150</v>
      </c>
      <c r="F203" s="2"/>
      <c r="G203" s="2"/>
      <c r="H203" s="33"/>
      <c r="I203" s="173">
        <f t="shared" si="65"/>
        <v>399.07585428419702</v>
      </c>
      <c r="J203" s="174">
        <f t="shared" si="66"/>
        <v>16.483708638421163</v>
      </c>
      <c r="K203" s="189">
        <f t="shared" si="67"/>
        <v>810</v>
      </c>
      <c r="L203" s="190">
        <f t="shared" si="68"/>
        <v>312</v>
      </c>
      <c r="M203" s="173">
        <f t="shared" si="108"/>
        <v>3583.1273003936285</v>
      </c>
      <c r="N203" s="174">
        <f t="shared" si="70"/>
        <v>3583.1273003936285</v>
      </c>
      <c r="O203" s="174"/>
      <c r="P203" s="174"/>
      <c r="Q203" s="174"/>
      <c r="R203" s="175">
        <f t="shared" si="109"/>
        <v>0</v>
      </c>
      <c r="S203" s="173">
        <f t="shared" si="71"/>
        <v>2682.9412761341459</v>
      </c>
      <c r="T203" s="174">
        <f t="shared" si="110"/>
        <v>2682.9412761341459</v>
      </c>
      <c r="U203" s="174"/>
      <c r="V203" s="174"/>
      <c r="W203" s="174"/>
      <c r="X203" s="175">
        <f t="shared" si="111"/>
        <v>0</v>
      </c>
      <c r="Y203" s="173">
        <f t="shared" si="72"/>
        <v>5365.8825522682919</v>
      </c>
      <c r="Z203" s="174">
        <f t="shared" si="106"/>
        <v>5365.8825522682919</v>
      </c>
      <c r="AA203" s="174"/>
      <c r="AB203" s="174"/>
      <c r="AC203" s="174"/>
      <c r="AD203" s="175">
        <f t="shared" si="112"/>
        <v>0</v>
      </c>
      <c r="AE203" s="173">
        <f t="shared" si="113"/>
        <v>8.9785620000000002</v>
      </c>
      <c r="AF203" s="174">
        <f t="shared" si="104"/>
        <v>36</v>
      </c>
      <c r="AG203" s="174">
        <f t="shared" si="114"/>
        <v>20.2865</v>
      </c>
      <c r="AH203" s="174">
        <f t="shared" si="126"/>
        <v>148</v>
      </c>
      <c r="AI203" s="174">
        <f t="shared" si="75"/>
        <v>265.39179999999999</v>
      </c>
      <c r="AJ203" s="174">
        <f t="shared" si="115"/>
        <v>2.2222222222222223</v>
      </c>
      <c r="AK203" s="174">
        <f t="shared" si="76"/>
        <v>1341.470638067073</v>
      </c>
      <c r="AL203" s="174">
        <f t="shared" si="116"/>
        <v>1341.470638067073</v>
      </c>
      <c r="AM203" s="174"/>
      <c r="AN203" s="174"/>
      <c r="AO203" s="176">
        <v>9</v>
      </c>
      <c r="AP203" s="174">
        <v>36</v>
      </c>
      <c r="AQ203" s="175">
        <f t="shared" si="117"/>
        <v>296</v>
      </c>
      <c r="AR203" s="31">
        <f t="shared" si="118"/>
        <v>0.5</v>
      </c>
      <c r="AS203" s="2">
        <f t="shared" si="119"/>
        <v>0</v>
      </c>
      <c r="AT203" s="33">
        <f t="shared" si="120"/>
        <v>0</v>
      </c>
      <c r="AU203" s="31">
        <f t="shared" si="121"/>
        <v>1</v>
      </c>
      <c r="AV203" s="2">
        <f t="shared" si="122"/>
        <v>1</v>
      </c>
      <c r="AW203" s="33">
        <f t="shared" si="123"/>
        <v>0</v>
      </c>
      <c r="AX203" s="31">
        <f t="shared" si="124"/>
        <v>2</v>
      </c>
      <c r="AY203" s="33">
        <f t="shared" si="125"/>
        <v>0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customHeight="1">
      <c r="A204" s="2"/>
      <c r="B204" s="107">
        <v>129</v>
      </c>
      <c r="C204" s="31">
        <v>10</v>
      </c>
      <c r="D204" s="106" t="s">
        <v>7</v>
      </c>
      <c r="E204" s="2" t="s">
        <v>164</v>
      </c>
      <c r="F204" s="2"/>
      <c r="G204" s="2"/>
      <c r="H204" s="33"/>
      <c r="I204" s="173">
        <f t="shared" ref="I204:I267" si="127">M204/AE204</f>
        <v>399.07585428419702</v>
      </c>
      <c r="J204" s="174">
        <f t="shared" ref="J204:J267" si="128">AH204/AE204</f>
        <v>16.483708638421163</v>
      </c>
      <c r="K204" s="189">
        <f t="shared" ref="K204:K267" si="129">RANK(I204,$I$76:$I$977)</f>
        <v>810</v>
      </c>
      <c r="L204" s="190">
        <f t="shared" ref="L204:L267" si="130">RANK(I204,$I$76:$I$450)</f>
        <v>312</v>
      </c>
      <c r="M204" s="173">
        <f t="shared" si="108"/>
        <v>3583.1273003936285</v>
      </c>
      <c r="N204" s="174">
        <f t="shared" ref="N204:N267" si="131">T204*(1+((AG204+IF(F204="백어택",8,0))/100)*((AI204/100-1)))</f>
        <v>3583.1273003936285</v>
      </c>
      <c r="O204" s="174"/>
      <c r="P204" s="174"/>
      <c r="Q204" s="174"/>
      <c r="R204" s="175">
        <f t="shared" si="109"/>
        <v>0</v>
      </c>
      <c r="S204" s="173">
        <f t="shared" ref="S204:S267" si="132">SUM(T204:X204)</f>
        <v>2682.9412761341459</v>
      </c>
      <c r="T204" s="174">
        <f t="shared" si="110"/>
        <v>2682.9412761341459</v>
      </c>
      <c r="U204" s="174"/>
      <c r="V204" s="174"/>
      <c r="W204" s="174"/>
      <c r="X204" s="175">
        <f t="shared" si="111"/>
        <v>0</v>
      </c>
      <c r="Y204" s="173">
        <f t="shared" ref="Y204:Y267" si="133">SUM(Z204:AD204)</f>
        <v>5365.8825522682919</v>
      </c>
      <c r="Z204" s="174">
        <f t="shared" ref="Z204:Z230" si="134">T204*$D$58/100</f>
        <v>5365.8825522682919</v>
      </c>
      <c r="AA204" s="174"/>
      <c r="AB204" s="174"/>
      <c r="AC204" s="174"/>
      <c r="AD204" s="175">
        <f t="shared" si="112"/>
        <v>0</v>
      </c>
      <c r="AE204" s="173">
        <f t="shared" si="113"/>
        <v>8.9785620000000002</v>
      </c>
      <c r="AF204" s="174">
        <f t="shared" si="104"/>
        <v>36</v>
      </c>
      <c r="AG204" s="174">
        <f t="shared" si="114"/>
        <v>20.2865</v>
      </c>
      <c r="AH204" s="174">
        <f t="shared" si="126"/>
        <v>148</v>
      </c>
      <c r="AI204" s="174">
        <f t="shared" ref="AI204:AI267" si="135">$D$58+$D$19</f>
        <v>265.39179999999999</v>
      </c>
      <c r="AJ204" s="174">
        <f t="shared" si="115"/>
        <v>1.7777777777777777</v>
      </c>
      <c r="AK204" s="174">
        <f t="shared" ref="AK204:AK267" si="136">SUM(AL204:AN204)</f>
        <v>1341.470638067073</v>
      </c>
      <c r="AL204" s="174">
        <f t="shared" si="116"/>
        <v>1341.470638067073</v>
      </c>
      <c r="AM204" s="174"/>
      <c r="AN204" s="174"/>
      <c r="AO204" s="176">
        <v>9</v>
      </c>
      <c r="AP204" s="174">
        <v>36</v>
      </c>
      <c r="AQ204" s="175">
        <f t="shared" si="117"/>
        <v>296</v>
      </c>
      <c r="AR204" s="31">
        <f t="shared" si="118"/>
        <v>0.5</v>
      </c>
      <c r="AS204" s="2">
        <f t="shared" si="119"/>
        <v>0</v>
      </c>
      <c r="AT204" s="33">
        <f t="shared" si="120"/>
        <v>0</v>
      </c>
      <c r="AU204" s="31">
        <f t="shared" si="121"/>
        <v>0.8</v>
      </c>
      <c r="AV204" s="2">
        <f t="shared" si="122"/>
        <v>1</v>
      </c>
      <c r="AW204" s="33">
        <f t="shared" si="123"/>
        <v>0</v>
      </c>
      <c r="AX204" s="31">
        <f t="shared" si="124"/>
        <v>2</v>
      </c>
      <c r="AY204" s="33">
        <f t="shared" si="125"/>
        <v>0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customHeight="1">
      <c r="A205" s="2"/>
      <c r="B205" s="107">
        <v>130</v>
      </c>
      <c r="C205" s="31">
        <v>10</v>
      </c>
      <c r="D205" s="106" t="s">
        <v>7</v>
      </c>
      <c r="E205" s="2" t="s">
        <v>153</v>
      </c>
      <c r="F205" s="2"/>
      <c r="G205" s="2"/>
      <c r="H205" s="33"/>
      <c r="I205" s="173">
        <f t="shared" si="127"/>
        <v>598.61378142629542</v>
      </c>
      <c r="J205" s="174">
        <f t="shared" si="128"/>
        <v>16.483708638421163</v>
      </c>
      <c r="K205" s="189">
        <f t="shared" si="129"/>
        <v>609</v>
      </c>
      <c r="L205" s="190">
        <f t="shared" si="130"/>
        <v>219</v>
      </c>
      <c r="M205" s="173">
        <f t="shared" si="108"/>
        <v>5374.6909505904423</v>
      </c>
      <c r="N205" s="174">
        <f t="shared" si="131"/>
        <v>5374.6909505904423</v>
      </c>
      <c r="O205" s="174"/>
      <c r="P205" s="174"/>
      <c r="Q205" s="174"/>
      <c r="R205" s="175">
        <f t="shared" si="109"/>
        <v>0</v>
      </c>
      <c r="S205" s="173">
        <f t="shared" si="132"/>
        <v>4024.4119142012187</v>
      </c>
      <c r="T205" s="174">
        <f t="shared" si="110"/>
        <v>4024.4119142012187</v>
      </c>
      <c r="U205" s="174"/>
      <c r="V205" s="174"/>
      <c r="W205" s="174"/>
      <c r="X205" s="175">
        <f t="shared" si="111"/>
        <v>0</v>
      </c>
      <c r="Y205" s="173">
        <f t="shared" si="133"/>
        <v>8048.8238284024374</v>
      </c>
      <c r="Z205" s="174">
        <f t="shared" si="134"/>
        <v>8048.8238284024374</v>
      </c>
      <c r="AA205" s="174"/>
      <c r="AB205" s="174"/>
      <c r="AC205" s="174"/>
      <c r="AD205" s="175">
        <f t="shared" si="112"/>
        <v>0</v>
      </c>
      <c r="AE205" s="173">
        <f t="shared" si="113"/>
        <v>8.9785620000000002</v>
      </c>
      <c r="AF205" s="174">
        <f t="shared" si="104"/>
        <v>36</v>
      </c>
      <c r="AG205" s="174">
        <f t="shared" si="114"/>
        <v>20.2865</v>
      </c>
      <c r="AH205" s="174">
        <f t="shared" si="126"/>
        <v>148</v>
      </c>
      <c r="AI205" s="174">
        <f t="shared" si="135"/>
        <v>265.39179999999999</v>
      </c>
      <c r="AJ205" s="174">
        <f t="shared" si="115"/>
        <v>2.2222222222222223</v>
      </c>
      <c r="AK205" s="174">
        <f t="shared" si="136"/>
        <v>1341.470638067073</v>
      </c>
      <c r="AL205" s="174">
        <f t="shared" si="116"/>
        <v>1341.470638067073</v>
      </c>
      <c r="AM205" s="174"/>
      <c r="AN205" s="174"/>
      <c r="AO205" s="176">
        <v>9</v>
      </c>
      <c r="AP205" s="174">
        <v>36</v>
      </c>
      <c r="AQ205" s="175">
        <f t="shared" si="117"/>
        <v>296</v>
      </c>
      <c r="AR205" s="31">
        <f t="shared" si="118"/>
        <v>0.5</v>
      </c>
      <c r="AS205" s="2">
        <f t="shared" si="119"/>
        <v>0</v>
      </c>
      <c r="AT205" s="33">
        <f t="shared" si="120"/>
        <v>0</v>
      </c>
      <c r="AU205" s="31">
        <f t="shared" si="121"/>
        <v>1</v>
      </c>
      <c r="AV205" s="2">
        <f t="shared" si="122"/>
        <v>1.5</v>
      </c>
      <c r="AW205" s="33">
        <f t="shared" si="123"/>
        <v>0</v>
      </c>
      <c r="AX205" s="31">
        <f t="shared" si="124"/>
        <v>2</v>
      </c>
      <c r="AY205" s="33">
        <f t="shared" si="125"/>
        <v>0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customHeight="1">
      <c r="A206" s="2"/>
      <c r="B206" s="107">
        <v>131</v>
      </c>
      <c r="C206" s="31">
        <v>10</v>
      </c>
      <c r="D206" s="106" t="s">
        <v>7</v>
      </c>
      <c r="E206" s="2" t="s">
        <v>161</v>
      </c>
      <c r="F206" s="2"/>
      <c r="G206" s="2" t="s">
        <v>184</v>
      </c>
      <c r="H206" s="33"/>
      <c r="I206" s="173">
        <f t="shared" si="127"/>
        <v>461.4314565161028</v>
      </c>
      <c r="J206" s="174">
        <f t="shared" si="128"/>
        <v>32.967417276842326</v>
      </c>
      <c r="K206" s="189">
        <f t="shared" si="129"/>
        <v>756</v>
      </c>
      <c r="L206" s="190">
        <f t="shared" si="130"/>
        <v>279</v>
      </c>
      <c r="M206" s="173">
        <f t="shared" si="108"/>
        <v>4142.9909410801329</v>
      </c>
      <c r="N206" s="174">
        <f t="shared" si="131"/>
        <v>3583.1273003936285</v>
      </c>
      <c r="O206" s="174"/>
      <c r="P206" s="174"/>
      <c r="Q206" s="174"/>
      <c r="R206" s="175">
        <f t="shared" si="109"/>
        <v>1119.727281373009</v>
      </c>
      <c r="S206" s="173">
        <f t="shared" si="132"/>
        <v>3521.3604249260666</v>
      </c>
      <c r="T206" s="174">
        <f t="shared" si="110"/>
        <v>2682.9412761341459</v>
      </c>
      <c r="U206" s="174"/>
      <c r="V206" s="174"/>
      <c r="W206" s="174"/>
      <c r="X206" s="175">
        <f t="shared" si="111"/>
        <v>838.41914879192063</v>
      </c>
      <c r="Y206" s="173">
        <f t="shared" si="133"/>
        <v>7042.7208498521331</v>
      </c>
      <c r="Z206" s="174">
        <f t="shared" si="134"/>
        <v>5365.8825522682919</v>
      </c>
      <c r="AA206" s="174"/>
      <c r="AB206" s="174"/>
      <c r="AC206" s="174"/>
      <c r="AD206" s="175">
        <f t="shared" si="112"/>
        <v>1676.8382975838413</v>
      </c>
      <c r="AE206" s="173">
        <f t="shared" si="113"/>
        <v>8.9785620000000002</v>
      </c>
      <c r="AF206" s="174">
        <f t="shared" si="104"/>
        <v>36</v>
      </c>
      <c r="AG206" s="174">
        <f t="shared" si="114"/>
        <v>20.2865</v>
      </c>
      <c r="AH206" s="174">
        <f t="shared" si="126"/>
        <v>296</v>
      </c>
      <c r="AI206" s="174">
        <f t="shared" si="135"/>
        <v>265.39179999999999</v>
      </c>
      <c r="AJ206" s="174">
        <f t="shared" si="115"/>
        <v>2.2222222222222223</v>
      </c>
      <c r="AK206" s="174">
        <f t="shared" si="136"/>
        <v>1341.470638067073</v>
      </c>
      <c r="AL206" s="174">
        <f t="shared" si="116"/>
        <v>1341.470638067073</v>
      </c>
      <c r="AM206" s="174"/>
      <c r="AN206" s="174"/>
      <c r="AO206" s="176">
        <v>9</v>
      </c>
      <c r="AP206" s="174">
        <v>36</v>
      </c>
      <c r="AQ206" s="175">
        <f t="shared" si="117"/>
        <v>296</v>
      </c>
      <c r="AR206" s="31">
        <f t="shared" si="118"/>
        <v>1</v>
      </c>
      <c r="AS206" s="2">
        <f t="shared" si="119"/>
        <v>0.625</v>
      </c>
      <c r="AT206" s="33">
        <f t="shared" si="120"/>
        <v>0</v>
      </c>
      <c r="AU206" s="31">
        <f t="shared" si="121"/>
        <v>1</v>
      </c>
      <c r="AV206" s="2">
        <f t="shared" si="122"/>
        <v>1</v>
      </c>
      <c r="AW206" s="33">
        <f t="shared" si="123"/>
        <v>0</v>
      </c>
      <c r="AX206" s="31">
        <f t="shared" si="124"/>
        <v>2</v>
      </c>
      <c r="AY206" s="33">
        <f t="shared" si="125"/>
        <v>0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customHeight="1">
      <c r="A207" s="2"/>
      <c r="B207" s="107">
        <v>132</v>
      </c>
      <c r="C207" s="31">
        <v>10</v>
      </c>
      <c r="D207" s="106" t="s">
        <v>7</v>
      </c>
      <c r="E207" s="2" t="s">
        <v>169</v>
      </c>
      <c r="F207" s="2"/>
      <c r="G207" s="2" t="s">
        <v>184</v>
      </c>
      <c r="H207" s="33"/>
      <c r="I207" s="173">
        <f t="shared" si="127"/>
        <v>461.4314565161028</v>
      </c>
      <c r="J207" s="174">
        <f t="shared" si="128"/>
        <v>32.967417276842326</v>
      </c>
      <c r="K207" s="189">
        <f t="shared" si="129"/>
        <v>756</v>
      </c>
      <c r="L207" s="190">
        <f t="shared" si="130"/>
        <v>279</v>
      </c>
      <c r="M207" s="173">
        <f t="shared" si="108"/>
        <v>4142.9909410801329</v>
      </c>
      <c r="N207" s="174">
        <f t="shared" si="131"/>
        <v>3583.1273003936285</v>
      </c>
      <c r="O207" s="174"/>
      <c r="P207" s="174"/>
      <c r="Q207" s="174"/>
      <c r="R207" s="175">
        <f t="shared" si="109"/>
        <v>1119.727281373009</v>
      </c>
      <c r="S207" s="173">
        <f t="shared" si="132"/>
        <v>3521.3604249260666</v>
      </c>
      <c r="T207" s="174">
        <f t="shared" si="110"/>
        <v>2682.9412761341459</v>
      </c>
      <c r="U207" s="174"/>
      <c r="V207" s="174"/>
      <c r="W207" s="174"/>
      <c r="X207" s="175">
        <f t="shared" si="111"/>
        <v>838.41914879192063</v>
      </c>
      <c r="Y207" s="173">
        <f t="shared" si="133"/>
        <v>7042.7208498521331</v>
      </c>
      <c r="Z207" s="174">
        <f t="shared" si="134"/>
        <v>5365.8825522682919</v>
      </c>
      <c r="AA207" s="174"/>
      <c r="AB207" s="174"/>
      <c r="AC207" s="174"/>
      <c r="AD207" s="175">
        <f t="shared" si="112"/>
        <v>1676.8382975838413</v>
      </c>
      <c r="AE207" s="173">
        <f t="shared" si="113"/>
        <v>8.9785620000000002</v>
      </c>
      <c r="AF207" s="174">
        <f t="shared" si="104"/>
        <v>36</v>
      </c>
      <c r="AG207" s="174">
        <f t="shared" si="114"/>
        <v>20.2865</v>
      </c>
      <c r="AH207" s="174">
        <f t="shared" si="126"/>
        <v>296</v>
      </c>
      <c r="AI207" s="174">
        <f t="shared" si="135"/>
        <v>265.39179999999999</v>
      </c>
      <c r="AJ207" s="174">
        <f t="shared" si="115"/>
        <v>1.7777777777777777</v>
      </c>
      <c r="AK207" s="174">
        <f t="shared" si="136"/>
        <v>1341.470638067073</v>
      </c>
      <c r="AL207" s="174">
        <f t="shared" si="116"/>
        <v>1341.470638067073</v>
      </c>
      <c r="AM207" s="174"/>
      <c r="AN207" s="174"/>
      <c r="AO207" s="176">
        <v>9</v>
      </c>
      <c r="AP207" s="174">
        <v>36</v>
      </c>
      <c r="AQ207" s="175">
        <f t="shared" si="117"/>
        <v>296</v>
      </c>
      <c r="AR207" s="31">
        <f t="shared" si="118"/>
        <v>1</v>
      </c>
      <c r="AS207" s="2">
        <f t="shared" si="119"/>
        <v>0.625</v>
      </c>
      <c r="AT207" s="33">
        <f t="shared" si="120"/>
        <v>0</v>
      </c>
      <c r="AU207" s="31">
        <f t="shared" si="121"/>
        <v>0.8</v>
      </c>
      <c r="AV207" s="2">
        <f t="shared" si="122"/>
        <v>1</v>
      </c>
      <c r="AW207" s="33">
        <f t="shared" si="123"/>
        <v>0</v>
      </c>
      <c r="AX207" s="31">
        <f t="shared" si="124"/>
        <v>2</v>
      </c>
      <c r="AY207" s="33">
        <f t="shared" si="125"/>
        <v>0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customHeight="1">
      <c r="A208" s="2"/>
      <c r="B208" s="107">
        <v>133</v>
      </c>
      <c r="C208" s="31">
        <v>10</v>
      </c>
      <c r="D208" s="106" t="s">
        <v>7</v>
      </c>
      <c r="E208" s="2" t="s">
        <v>162</v>
      </c>
      <c r="F208" s="2"/>
      <c r="G208" s="2" t="s">
        <v>184</v>
      </c>
      <c r="H208" s="33"/>
      <c r="I208" s="173">
        <f t="shared" si="127"/>
        <v>660.9693836582012</v>
      </c>
      <c r="J208" s="174">
        <f t="shared" si="128"/>
        <v>32.967417276842326</v>
      </c>
      <c r="K208" s="189">
        <f t="shared" si="129"/>
        <v>541</v>
      </c>
      <c r="L208" s="190">
        <f t="shared" si="130"/>
        <v>195</v>
      </c>
      <c r="M208" s="173">
        <f t="shared" si="108"/>
        <v>5934.5545912769467</v>
      </c>
      <c r="N208" s="174">
        <f t="shared" si="131"/>
        <v>5374.6909505904423</v>
      </c>
      <c r="O208" s="174"/>
      <c r="P208" s="174"/>
      <c r="Q208" s="174"/>
      <c r="R208" s="175">
        <f t="shared" si="109"/>
        <v>1119.727281373009</v>
      </c>
      <c r="S208" s="173">
        <f t="shared" si="132"/>
        <v>4862.8310629931393</v>
      </c>
      <c r="T208" s="174">
        <f t="shared" si="110"/>
        <v>4024.4119142012187</v>
      </c>
      <c r="U208" s="174"/>
      <c r="V208" s="174"/>
      <c r="W208" s="174"/>
      <c r="X208" s="175">
        <f t="shared" si="111"/>
        <v>838.41914879192063</v>
      </c>
      <c r="Y208" s="173">
        <f t="shared" si="133"/>
        <v>9725.6621259862786</v>
      </c>
      <c r="Z208" s="174">
        <f t="shared" si="134"/>
        <v>8048.8238284024374</v>
      </c>
      <c r="AA208" s="174"/>
      <c r="AB208" s="174"/>
      <c r="AC208" s="174"/>
      <c r="AD208" s="175">
        <f t="shared" si="112"/>
        <v>1676.8382975838413</v>
      </c>
      <c r="AE208" s="173">
        <f t="shared" si="113"/>
        <v>8.9785620000000002</v>
      </c>
      <c r="AF208" s="174">
        <f t="shared" si="104"/>
        <v>36</v>
      </c>
      <c r="AG208" s="174">
        <f t="shared" si="114"/>
        <v>20.2865</v>
      </c>
      <c r="AH208" s="174">
        <f t="shared" si="126"/>
        <v>296</v>
      </c>
      <c r="AI208" s="174">
        <f t="shared" si="135"/>
        <v>265.39179999999999</v>
      </c>
      <c r="AJ208" s="174">
        <f t="shared" si="115"/>
        <v>2.2222222222222223</v>
      </c>
      <c r="AK208" s="174">
        <f t="shared" si="136"/>
        <v>1341.470638067073</v>
      </c>
      <c r="AL208" s="174">
        <f t="shared" si="116"/>
        <v>1341.470638067073</v>
      </c>
      <c r="AM208" s="174"/>
      <c r="AN208" s="174"/>
      <c r="AO208" s="176">
        <v>9</v>
      </c>
      <c r="AP208" s="174">
        <v>36</v>
      </c>
      <c r="AQ208" s="175">
        <f t="shared" si="117"/>
        <v>296</v>
      </c>
      <c r="AR208" s="31">
        <f t="shared" si="118"/>
        <v>1</v>
      </c>
      <c r="AS208" s="2">
        <f t="shared" si="119"/>
        <v>0.625</v>
      </c>
      <c r="AT208" s="33">
        <f t="shared" si="120"/>
        <v>0</v>
      </c>
      <c r="AU208" s="31">
        <f t="shared" si="121"/>
        <v>1</v>
      </c>
      <c r="AV208" s="2">
        <f t="shared" si="122"/>
        <v>1.5</v>
      </c>
      <c r="AW208" s="33">
        <f t="shared" si="123"/>
        <v>0</v>
      </c>
      <c r="AX208" s="31">
        <f t="shared" si="124"/>
        <v>2</v>
      </c>
      <c r="AY208" s="33">
        <f t="shared" si="125"/>
        <v>0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customHeight="1">
      <c r="A209" s="2"/>
      <c r="B209" s="107">
        <v>134</v>
      </c>
      <c r="C209" s="31">
        <v>10</v>
      </c>
      <c r="D209" s="106" t="s">
        <v>7</v>
      </c>
      <c r="E209" s="2" t="s">
        <v>92</v>
      </c>
      <c r="F209" s="2"/>
      <c r="G209" s="2"/>
      <c r="H209" s="33"/>
      <c r="I209" s="173">
        <f t="shared" si="127"/>
        <v>299.66464347058945</v>
      </c>
      <c r="J209" s="174">
        <f t="shared" si="128"/>
        <v>49.51023339726175</v>
      </c>
      <c r="K209" s="189">
        <f t="shared" si="129"/>
        <v>868</v>
      </c>
      <c r="L209" s="190">
        <f t="shared" si="130"/>
        <v>345</v>
      </c>
      <c r="M209" s="173">
        <f t="shared" si="108"/>
        <v>1791.5636501968143</v>
      </c>
      <c r="N209" s="174">
        <f t="shared" si="131"/>
        <v>1791.5636501968143</v>
      </c>
      <c r="O209" s="174"/>
      <c r="P209" s="174"/>
      <c r="Q209" s="174"/>
      <c r="R209" s="175">
        <f t="shared" si="109"/>
        <v>0</v>
      </c>
      <c r="S209" s="173">
        <f t="shared" si="132"/>
        <v>1341.470638067073</v>
      </c>
      <c r="T209" s="174">
        <f t="shared" si="110"/>
        <v>1341.470638067073</v>
      </c>
      <c r="U209" s="174"/>
      <c r="V209" s="174"/>
      <c r="W209" s="174"/>
      <c r="X209" s="175">
        <f t="shared" si="111"/>
        <v>0</v>
      </c>
      <c r="Y209" s="173">
        <f t="shared" si="133"/>
        <v>2682.9412761341459</v>
      </c>
      <c r="Z209" s="174">
        <f t="shared" si="134"/>
        <v>2682.9412761341459</v>
      </c>
      <c r="AA209" s="174"/>
      <c r="AB209" s="174"/>
      <c r="AC209" s="174"/>
      <c r="AD209" s="175">
        <f t="shared" si="112"/>
        <v>0</v>
      </c>
      <c r="AE209" s="173">
        <f t="shared" si="113"/>
        <v>5.9785620000000002</v>
      </c>
      <c r="AF209" s="174">
        <f t="shared" si="104"/>
        <v>36</v>
      </c>
      <c r="AG209" s="174">
        <f t="shared" si="114"/>
        <v>20.2865</v>
      </c>
      <c r="AH209" s="174">
        <f t="shared" si="126"/>
        <v>296</v>
      </c>
      <c r="AI209" s="174">
        <f t="shared" si="135"/>
        <v>265.39179999999999</v>
      </c>
      <c r="AJ209" s="174">
        <f t="shared" si="115"/>
        <v>1.1111111111111112</v>
      </c>
      <c r="AK209" s="174">
        <f t="shared" si="136"/>
        <v>1341.470638067073</v>
      </c>
      <c r="AL209" s="174">
        <f t="shared" si="116"/>
        <v>1341.470638067073</v>
      </c>
      <c r="AM209" s="174"/>
      <c r="AN209" s="174"/>
      <c r="AO209" s="176">
        <v>9</v>
      </c>
      <c r="AP209" s="174">
        <v>36</v>
      </c>
      <c r="AQ209" s="175">
        <f t="shared" si="117"/>
        <v>296</v>
      </c>
      <c r="AR209" s="31">
        <f t="shared" si="118"/>
        <v>1</v>
      </c>
      <c r="AS209" s="2">
        <f t="shared" si="119"/>
        <v>0</v>
      </c>
      <c r="AT209" s="33">
        <f t="shared" si="120"/>
        <v>0</v>
      </c>
      <c r="AU209" s="31">
        <f t="shared" si="121"/>
        <v>1</v>
      </c>
      <c r="AV209" s="2">
        <f t="shared" si="122"/>
        <v>1</v>
      </c>
      <c r="AW209" s="33">
        <f t="shared" si="123"/>
        <v>0</v>
      </c>
      <c r="AX209" s="31">
        <f t="shared" si="124"/>
        <v>1</v>
      </c>
      <c r="AY209" s="33">
        <f t="shared" si="125"/>
        <v>3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customHeight="1">
      <c r="A210" s="2"/>
      <c r="B210" s="107">
        <v>135</v>
      </c>
      <c r="C210" s="31">
        <v>10</v>
      </c>
      <c r="D210" s="106" t="s">
        <v>7</v>
      </c>
      <c r="E210" s="2" t="s">
        <v>139</v>
      </c>
      <c r="F210" s="2"/>
      <c r="G210" s="2"/>
      <c r="H210" s="33"/>
      <c r="I210" s="173">
        <f t="shared" si="127"/>
        <v>299.66464347058945</v>
      </c>
      <c r="J210" s="174">
        <f t="shared" si="128"/>
        <v>49.51023339726175</v>
      </c>
      <c r="K210" s="189">
        <f t="shared" si="129"/>
        <v>868</v>
      </c>
      <c r="L210" s="190">
        <f t="shared" si="130"/>
        <v>345</v>
      </c>
      <c r="M210" s="173">
        <f t="shared" si="108"/>
        <v>1791.5636501968143</v>
      </c>
      <c r="N210" s="174">
        <f t="shared" si="131"/>
        <v>1791.5636501968143</v>
      </c>
      <c r="O210" s="174"/>
      <c r="P210" s="174"/>
      <c r="Q210" s="174"/>
      <c r="R210" s="175">
        <f t="shared" si="109"/>
        <v>0</v>
      </c>
      <c r="S210" s="173">
        <f t="shared" si="132"/>
        <v>1341.470638067073</v>
      </c>
      <c r="T210" s="174">
        <f t="shared" si="110"/>
        <v>1341.470638067073</v>
      </c>
      <c r="U210" s="174"/>
      <c r="V210" s="174"/>
      <c r="W210" s="174"/>
      <c r="X210" s="175">
        <f t="shared" si="111"/>
        <v>0</v>
      </c>
      <c r="Y210" s="173">
        <f t="shared" si="133"/>
        <v>2682.9412761341459</v>
      </c>
      <c r="Z210" s="174">
        <f t="shared" si="134"/>
        <v>2682.9412761341459</v>
      </c>
      <c r="AA210" s="174"/>
      <c r="AB210" s="174"/>
      <c r="AC210" s="174"/>
      <c r="AD210" s="175">
        <f t="shared" si="112"/>
        <v>0</v>
      </c>
      <c r="AE210" s="173">
        <f t="shared" si="113"/>
        <v>5.9785620000000002</v>
      </c>
      <c r="AF210" s="174">
        <f t="shared" si="104"/>
        <v>36</v>
      </c>
      <c r="AG210" s="174">
        <f t="shared" si="114"/>
        <v>20.2865</v>
      </c>
      <c r="AH210" s="174">
        <f t="shared" si="126"/>
        <v>296</v>
      </c>
      <c r="AI210" s="174">
        <f t="shared" si="135"/>
        <v>265.39179999999999</v>
      </c>
      <c r="AJ210" s="174">
        <f t="shared" si="115"/>
        <v>0.88888888888888884</v>
      </c>
      <c r="AK210" s="174">
        <f t="shared" si="136"/>
        <v>1341.470638067073</v>
      </c>
      <c r="AL210" s="174">
        <f t="shared" si="116"/>
        <v>1341.470638067073</v>
      </c>
      <c r="AM210" s="174"/>
      <c r="AN210" s="174"/>
      <c r="AO210" s="176">
        <v>9</v>
      </c>
      <c r="AP210" s="174">
        <v>36</v>
      </c>
      <c r="AQ210" s="175">
        <f t="shared" si="117"/>
        <v>296</v>
      </c>
      <c r="AR210" s="31">
        <f t="shared" si="118"/>
        <v>1</v>
      </c>
      <c r="AS210" s="2">
        <f t="shared" si="119"/>
        <v>0</v>
      </c>
      <c r="AT210" s="33">
        <f t="shared" si="120"/>
        <v>0</v>
      </c>
      <c r="AU210" s="31">
        <f t="shared" si="121"/>
        <v>0.8</v>
      </c>
      <c r="AV210" s="2">
        <f t="shared" si="122"/>
        <v>1</v>
      </c>
      <c r="AW210" s="33">
        <f t="shared" si="123"/>
        <v>0</v>
      </c>
      <c r="AX210" s="31">
        <f t="shared" si="124"/>
        <v>1</v>
      </c>
      <c r="AY210" s="33">
        <f t="shared" si="125"/>
        <v>3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customHeight="1">
      <c r="A211" s="2"/>
      <c r="B211" s="107">
        <v>136</v>
      </c>
      <c r="C211" s="31">
        <v>10</v>
      </c>
      <c r="D211" s="106" t="s">
        <v>7</v>
      </c>
      <c r="E211" s="2" t="s">
        <v>95</v>
      </c>
      <c r="F211" s="2"/>
      <c r="G211" s="2"/>
      <c r="H211" s="33"/>
      <c r="I211" s="173">
        <f t="shared" si="127"/>
        <v>449.49696520588412</v>
      </c>
      <c r="J211" s="174">
        <f t="shared" si="128"/>
        <v>49.51023339726175</v>
      </c>
      <c r="K211" s="189">
        <f t="shared" si="129"/>
        <v>763</v>
      </c>
      <c r="L211" s="190">
        <f t="shared" si="130"/>
        <v>286</v>
      </c>
      <c r="M211" s="173">
        <f t="shared" si="108"/>
        <v>2687.3454752952211</v>
      </c>
      <c r="N211" s="174">
        <f t="shared" si="131"/>
        <v>2687.3454752952211</v>
      </c>
      <c r="O211" s="174"/>
      <c r="P211" s="174"/>
      <c r="Q211" s="174"/>
      <c r="R211" s="175">
        <f t="shared" si="109"/>
        <v>0</v>
      </c>
      <c r="S211" s="173">
        <f t="shared" si="132"/>
        <v>2012.2059571006093</v>
      </c>
      <c r="T211" s="174">
        <f t="shared" si="110"/>
        <v>2012.2059571006093</v>
      </c>
      <c r="U211" s="174"/>
      <c r="V211" s="174"/>
      <c r="W211" s="174"/>
      <c r="X211" s="175">
        <f t="shared" si="111"/>
        <v>0</v>
      </c>
      <c r="Y211" s="173">
        <f t="shared" si="133"/>
        <v>4024.4119142012187</v>
      </c>
      <c r="Z211" s="174">
        <f t="shared" si="134"/>
        <v>4024.4119142012187</v>
      </c>
      <c r="AA211" s="174"/>
      <c r="AB211" s="174"/>
      <c r="AC211" s="174"/>
      <c r="AD211" s="175">
        <f t="shared" si="112"/>
        <v>0</v>
      </c>
      <c r="AE211" s="173">
        <f t="shared" si="113"/>
        <v>5.9785620000000002</v>
      </c>
      <c r="AF211" s="174">
        <f t="shared" si="104"/>
        <v>36</v>
      </c>
      <c r="AG211" s="174">
        <f t="shared" si="114"/>
        <v>20.2865</v>
      </c>
      <c r="AH211" s="174">
        <f t="shared" si="126"/>
        <v>296</v>
      </c>
      <c r="AI211" s="174">
        <f t="shared" si="135"/>
        <v>265.39179999999999</v>
      </c>
      <c r="AJ211" s="174">
        <f t="shared" si="115"/>
        <v>1.1111111111111112</v>
      </c>
      <c r="AK211" s="174">
        <f t="shared" si="136"/>
        <v>1341.470638067073</v>
      </c>
      <c r="AL211" s="174">
        <f t="shared" si="116"/>
        <v>1341.470638067073</v>
      </c>
      <c r="AM211" s="174"/>
      <c r="AN211" s="174"/>
      <c r="AO211" s="176">
        <v>9</v>
      </c>
      <c r="AP211" s="174">
        <v>36</v>
      </c>
      <c r="AQ211" s="175">
        <f t="shared" si="117"/>
        <v>296</v>
      </c>
      <c r="AR211" s="31">
        <f t="shared" si="118"/>
        <v>1</v>
      </c>
      <c r="AS211" s="2">
        <f t="shared" si="119"/>
        <v>0</v>
      </c>
      <c r="AT211" s="33">
        <f t="shared" si="120"/>
        <v>0</v>
      </c>
      <c r="AU211" s="31">
        <f t="shared" si="121"/>
        <v>1</v>
      </c>
      <c r="AV211" s="2">
        <f t="shared" si="122"/>
        <v>1.5</v>
      </c>
      <c r="AW211" s="33">
        <f t="shared" si="123"/>
        <v>0</v>
      </c>
      <c r="AX211" s="31">
        <f t="shared" si="124"/>
        <v>1</v>
      </c>
      <c r="AY211" s="33">
        <f t="shared" si="125"/>
        <v>3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customHeight="1">
      <c r="A212" s="2"/>
      <c r="B212" s="107">
        <v>137</v>
      </c>
      <c r="C212" s="31">
        <v>10</v>
      </c>
      <c r="D212" s="106" t="s">
        <v>7</v>
      </c>
      <c r="E212" s="2" t="s">
        <v>151</v>
      </c>
      <c r="F212" s="2"/>
      <c r="G212" s="2"/>
      <c r="H212" s="33"/>
      <c r="I212" s="173">
        <f t="shared" si="127"/>
        <v>299.66464347058945</v>
      </c>
      <c r="J212" s="174">
        <f t="shared" si="128"/>
        <v>24.755116698630875</v>
      </c>
      <c r="K212" s="189">
        <f t="shared" si="129"/>
        <v>868</v>
      </c>
      <c r="L212" s="190">
        <f t="shared" si="130"/>
        <v>345</v>
      </c>
      <c r="M212" s="173">
        <f t="shared" si="108"/>
        <v>1791.5636501968143</v>
      </c>
      <c r="N212" s="174">
        <f t="shared" si="131"/>
        <v>1791.5636501968143</v>
      </c>
      <c r="O212" s="174"/>
      <c r="P212" s="174"/>
      <c r="Q212" s="174"/>
      <c r="R212" s="175">
        <f t="shared" si="109"/>
        <v>0</v>
      </c>
      <c r="S212" s="173">
        <f t="shared" si="132"/>
        <v>1341.470638067073</v>
      </c>
      <c r="T212" s="174">
        <f t="shared" si="110"/>
        <v>1341.470638067073</v>
      </c>
      <c r="U212" s="174"/>
      <c r="V212" s="174"/>
      <c r="W212" s="174"/>
      <c r="X212" s="175">
        <f t="shared" si="111"/>
        <v>0</v>
      </c>
      <c r="Y212" s="173">
        <f t="shared" si="133"/>
        <v>2682.9412761341459</v>
      </c>
      <c r="Z212" s="174">
        <f t="shared" si="134"/>
        <v>2682.9412761341459</v>
      </c>
      <c r="AA212" s="174"/>
      <c r="AB212" s="174"/>
      <c r="AC212" s="174"/>
      <c r="AD212" s="175">
        <f t="shared" si="112"/>
        <v>0</v>
      </c>
      <c r="AE212" s="173">
        <f t="shared" si="113"/>
        <v>5.9785620000000002</v>
      </c>
      <c r="AF212" s="174">
        <f t="shared" si="104"/>
        <v>36</v>
      </c>
      <c r="AG212" s="174">
        <f t="shared" si="114"/>
        <v>20.2865</v>
      </c>
      <c r="AH212" s="174">
        <f t="shared" si="126"/>
        <v>148</v>
      </c>
      <c r="AI212" s="174">
        <f t="shared" si="135"/>
        <v>265.39179999999999</v>
      </c>
      <c r="AJ212" s="174">
        <f t="shared" si="115"/>
        <v>1.1111111111111112</v>
      </c>
      <c r="AK212" s="174">
        <f t="shared" si="136"/>
        <v>1341.470638067073</v>
      </c>
      <c r="AL212" s="174">
        <f t="shared" si="116"/>
        <v>1341.470638067073</v>
      </c>
      <c r="AM212" s="174"/>
      <c r="AN212" s="174"/>
      <c r="AO212" s="176">
        <v>9</v>
      </c>
      <c r="AP212" s="174">
        <v>36</v>
      </c>
      <c r="AQ212" s="175">
        <f t="shared" si="117"/>
        <v>296</v>
      </c>
      <c r="AR212" s="31">
        <f t="shared" si="118"/>
        <v>0.5</v>
      </c>
      <c r="AS212" s="2">
        <f t="shared" si="119"/>
        <v>0</v>
      </c>
      <c r="AT212" s="33">
        <f t="shared" si="120"/>
        <v>0</v>
      </c>
      <c r="AU212" s="31">
        <f t="shared" si="121"/>
        <v>1</v>
      </c>
      <c r="AV212" s="2">
        <f t="shared" si="122"/>
        <v>1</v>
      </c>
      <c r="AW212" s="33">
        <f t="shared" si="123"/>
        <v>0</v>
      </c>
      <c r="AX212" s="31">
        <f t="shared" si="124"/>
        <v>1</v>
      </c>
      <c r="AY212" s="33">
        <f t="shared" si="125"/>
        <v>3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customHeight="1">
      <c r="A213" s="2"/>
      <c r="B213" s="107">
        <v>138</v>
      </c>
      <c r="C213" s="31">
        <v>10</v>
      </c>
      <c r="D213" s="106" t="s">
        <v>7</v>
      </c>
      <c r="E213" s="2" t="s">
        <v>165</v>
      </c>
      <c r="F213" s="2"/>
      <c r="G213" s="2"/>
      <c r="H213" s="33"/>
      <c r="I213" s="173">
        <f t="shared" si="127"/>
        <v>299.66464347058945</v>
      </c>
      <c r="J213" s="174">
        <f t="shared" si="128"/>
        <v>24.755116698630875</v>
      </c>
      <c r="K213" s="189">
        <f t="shared" si="129"/>
        <v>868</v>
      </c>
      <c r="L213" s="190">
        <f t="shared" si="130"/>
        <v>345</v>
      </c>
      <c r="M213" s="173">
        <f t="shared" si="108"/>
        <v>1791.5636501968143</v>
      </c>
      <c r="N213" s="174">
        <f t="shared" si="131"/>
        <v>1791.5636501968143</v>
      </c>
      <c r="O213" s="174"/>
      <c r="P213" s="174"/>
      <c r="Q213" s="174"/>
      <c r="R213" s="175">
        <f t="shared" si="109"/>
        <v>0</v>
      </c>
      <c r="S213" s="173">
        <f t="shared" si="132"/>
        <v>1341.470638067073</v>
      </c>
      <c r="T213" s="174">
        <f t="shared" si="110"/>
        <v>1341.470638067073</v>
      </c>
      <c r="U213" s="174"/>
      <c r="V213" s="174"/>
      <c r="W213" s="174"/>
      <c r="X213" s="175">
        <f t="shared" si="111"/>
        <v>0</v>
      </c>
      <c r="Y213" s="173">
        <f t="shared" si="133"/>
        <v>2682.9412761341459</v>
      </c>
      <c r="Z213" s="174">
        <f t="shared" si="134"/>
        <v>2682.9412761341459</v>
      </c>
      <c r="AA213" s="174"/>
      <c r="AB213" s="174"/>
      <c r="AC213" s="174"/>
      <c r="AD213" s="175">
        <f t="shared" si="112"/>
        <v>0</v>
      </c>
      <c r="AE213" s="173">
        <f t="shared" si="113"/>
        <v>5.9785620000000002</v>
      </c>
      <c r="AF213" s="174">
        <f t="shared" si="104"/>
        <v>36</v>
      </c>
      <c r="AG213" s="174">
        <f t="shared" si="114"/>
        <v>20.2865</v>
      </c>
      <c r="AH213" s="174">
        <f t="shared" si="126"/>
        <v>148</v>
      </c>
      <c r="AI213" s="174">
        <f t="shared" si="135"/>
        <v>265.39179999999999</v>
      </c>
      <c r="AJ213" s="174">
        <f t="shared" si="115"/>
        <v>0.88888888888888884</v>
      </c>
      <c r="AK213" s="174">
        <f t="shared" si="136"/>
        <v>1341.470638067073</v>
      </c>
      <c r="AL213" s="174">
        <f t="shared" si="116"/>
        <v>1341.470638067073</v>
      </c>
      <c r="AM213" s="174"/>
      <c r="AN213" s="174"/>
      <c r="AO213" s="176">
        <v>9</v>
      </c>
      <c r="AP213" s="174">
        <v>36</v>
      </c>
      <c r="AQ213" s="175">
        <f t="shared" si="117"/>
        <v>296</v>
      </c>
      <c r="AR213" s="31">
        <f t="shared" si="118"/>
        <v>0.5</v>
      </c>
      <c r="AS213" s="2">
        <f t="shared" si="119"/>
        <v>0</v>
      </c>
      <c r="AT213" s="33">
        <f t="shared" si="120"/>
        <v>0</v>
      </c>
      <c r="AU213" s="31">
        <f t="shared" si="121"/>
        <v>0.8</v>
      </c>
      <c r="AV213" s="2">
        <f t="shared" si="122"/>
        <v>1</v>
      </c>
      <c r="AW213" s="33">
        <f t="shared" si="123"/>
        <v>0</v>
      </c>
      <c r="AX213" s="31">
        <f t="shared" si="124"/>
        <v>1</v>
      </c>
      <c r="AY213" s="33">
        <f t="shared" si="125"/>
        <v>3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customHeight="1">
      <c r="A214" s="2"/>
      <c r="B214" s="107">
        <v>139</v>
      </c>
      <c r="C214" s="31">
        <v>10</v>
      </c>
      <c r="D214" s="106" t="s">
        <v>7</v>
      </c>
      <c r="E214" s="2" t="s">
        <v>154</v>
      </c>
      <c r="F214" s="2"/>
      <c r="G214" s="2"/>
      <c r="H214" s="33"/>
      <c r="I214" s="173">
        <f t="shared" si="127"/>
        <v>449.49696520588412</v>
      </c>
      <c r="J214" s="174">
        <f t="shared" si="128"/>
        <v>24.755116698630875</v>
      </c>
      <c r="K214" s="189">
        <f t="shared" si="129"/>
        <v>763</v>
      </c>
      <c r="L214" s="190">
        <f t="shared" si="130"/>
        <v>286</v>
      </c>
      <c r="M214" s="173">
        <f t="shared" si="108"/>
        <v>2687.3454752952211</v>
      </c>
      <c r="N214" s="174">
        <f t="shared" si="131"/>
        <v>2687.3454752952211</v>
      </c>
      <c r="O214" s="174"/>
      <c r="P214" s="174"/>
      <c r="Q214" s="174"/>
      <c r="R214" s="175">
        <f t="shared" si="109"/>
        <v>0</v>
      </c>
      <c r="S214" s="173">
        <f t="shared" si="132"/>
        <v>2012.2059571006093</v>
      </c>
      <c r="T214" s="174">
        <f t="shared" si="110"/>
        <v>2012.2059571006093</v>
      </c>
      <c r="U214" s="174"/>
      <c r="V214" s="174"/>
      <c r="W214" s="174"/>
      <c r="X214" s="175">
        <f t="shared" si="111"/>
        <v>0</v>
      </c>
      <c r="Y214" s="173">
        <f t="shared" si="133"/>
        <v>4024.4119142012187</v>
      </c>
      <c r="Z214" s="174">
        <f t="shared" si="134"/>
        <v>4024.4119142012187</v>
      </c>
      <c r="AA214" s="174"/>
      <c r="AB214" s="174"/>
      <c r="AC214" s="174"/>
      <c r="AD214" s="175">
        <f t="shared" si="112"/>
        <v>0</v>
      </c>
      <c r="AE214" s="173">
        <f t="shared" si="113"/>
        <v>5.9785620000000002</v>
      </c>
      <c r="AF214" s="174">
        <f t="shared" si="104"/>
        <v>36</v>
      </c>
      <c r="AG214" s="174">
        <f t="shared" si="114"/>
        <v>20.2865</v>
      </c>
      <c r="AH214" s="174">
        <f t="shared" si="126"/>
        <v>148</v>
      </c>
      <c r="AI214" s="174">
        <f t="shared" si="135"/>
        <v>265.39179999999999</v>
      </c>
      <c r="AJ214" s="174">
        <f t="shared" si="115"/>
        <v>1.1111111111111112</v>
      </c>
      <c r="AK214" s="174">
        <f t="shared" si="136"/>
        <v>1341.470638067073</v>
      </c>
      <c r="AL214" s="174">
        <f t="shared" si="116"/>
        <v>1341.470638067073</v>
      </c>
      <c r="AM214" s="174"/>
      <c r="AN214" s="174"/>
      <c r="AO214" s="176">
        <v>9</v>
      </c>
      <c r="AP214" s="174">
        <v>36</v>
      </c>
      <c r="AQ214" s="175">
        <f t="shared" si="117"/>
        <v>296</v>
      </c>
      <c r="AR214" s="31">
        <f t="shared" si="118"/>
        <v>0.5</v>
      </c>
      <c r="AS214" s="2">
        <f t="shared" si="119"/>
        <v>0</v>
      </c>
      <c r="AT214" s="33">
        <f t="shared" si="120"/>
        <v>0</v>
      </c>
      <c r="AU214" s="31">
        <f t="shared" si="121"/>
        <v>1</v>
      </c>
      <c r="AV214" s="2">
        <f t="shared" si="122"/>
        <v>1.5</v>
      </c>
      <c r="AW214" s="33">
        <f t="shared" si="123"/>
        <v>0</v>
      </c>
      <c r="AX214" s="31">
        <f t="shared" si="124"/>
        <v>1</v>
      </c>
      <c r="AY214" s="33">
        <f t="shared" si="125"/>
        <v>3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customHeight="1">
      <c r="A215" s="2"/>
      <c r="B215" s="107">
        <v>140</v>
      </c>
      <c r="C215" s="31">
        <v>10</v>
      </c>
      <c r="D215" s="106" t="s">
        <v>7</v>
      </c>
      <c r="E215" s="2" t="s">
        <v>99</v>
      </c>
      <c r="F215" s="2"/>
      <c r="G215" s="2" t="s">
        <v>184</v>
      </c>
      <c r="H215" s="33"/>
      <c r="I215" s="173">
        <f t="shared" si="127"/>
        <v>393.30984455514863</v>
      </c>
      <c r="J215" s="174">
        <f t="shared" si="128"/>
        <v>49.51023339726175</v>
      </c>
      <c r="K215" s="189">
        <f t="shared" si="129"/>
        <v>817</v>
      </c>
      <c r="L215" s="190">
        <f t="shared" si="130"/>
        <v>318</v>
      </c>
      <c r="M215" s="173">
        <f t="shared" si="108"/>
        <v>2351.4272908833186</v>
      </c>
      <c r="N215" s="174">
        <f t="shared" si="131"/>
        <v>1791.5636501968143</v>
      </c>
      <c r="O215" s="174"/>
      <c r="P215" s="174"/>
      <c r="Q215" s="174"/>
      <c r="R215" s="175">
        <f t="shared" si="109"/>
        <v>1119.727281373009</v>
      </c>
      <c r="S215" s="173">
        <f t="shared" si="132"/>
        <v>2179.8897868589938</v>
      </c>
      <c r="T215" s="174">
        <f t="shared" si="110"/>
        <v>1341.470638067073</v>
      </c>
      <c r="U215" s="174"/>
      <c r="V215" s="174"/>
      <c r="W215" s="174"/>
      <c r="X215" s="175">
        <f t="shared" si="111"/>
        <v>838.41914879192063</v>
      </c>
      <c r="Y215" s="173">
        <f t="shared" si="133"/>
        <v>4359.7795737179877</v>
      </c>
      <c r="Z215" s="174">
        <f t="shared" si="134"/>
        <v>2682.9412761341459</v>
      </c>
      <c r="AA215" s="174"/>
      <c r="AB215" s="174"/>
      <c r="AC215" s="174"/>
      <c r="AD215" s="175">
        <f t="shared" si="112"/>
        <v>1676.8382975838413</v>
      </c>
      <c r="AE215" s="173">
        <f t="shared" si="113"/>
        <v>5.9785620000000002</v>
      </c>
      <c r="AF215" s="174">
        <f t="shared" si="104"/>
        <v>36</v>
      </c>
      <c r="AG215" s="174">
        <f t="shared" si="114"/>
        <v>20.2865</v>
      </c>
      <c r="AH215" s="174">
        <f t="shared" si="126"/>
        <v>296</v>
      </c>
      <c r="AI215" s="174">
        <f t="shared" si="135"/>
        <v>265.39179999999999</v>
      </c>
      <c r="AJ215" s="174">
        <f t="shared" si="115"/>
        <v>1.1111111111111112</v>
      </c>
      <c r="AK215" s="174">
        <f t="shared" si="136"/>
        <v>1341.470638067073</v>
      </c>
      <c r="AL215" s="174">
        <f t="shared" si="116"/>
        <v>1341.470638067073</v>
      </c>
      <c r="AM215" s="174"/>
      <c r="AN215" s="174"/>
      <c r="AO215" s="176">
        <v>9</v>
      </c>
      <c r="AP215" s="174">
        <v>36</v>
      </c>
      <c r="AQ215" s="175">
        <f t="shared" si="117"/>
        <v>296</v>
      </c>
      <c r="AR215" s="31">
        <f t="shared" si="118"/>
        <v>1</v>
      </c>
      <c r="AS215" s="2">
        <f t="shared" si="119"/>
        <v>0.625</v>
      </c>
      <c r="AT215" s="33">
        <f t="shared" si="120"/>
        <v>0</v>
      </c>
      <c r="AU215" s="31">
        <f t="shared" si="121"/>
        <v>1</v>
      </c>
      <c r="AV215" s="2">
        <f t="shared" si="122"/>
        <v>1</v>
      </c>
      <c r="AW215" s="33">
        <f t="shared" si="123"/>
        <v>0</v>
      </c>
      <c r="AX215" s="31">
        <f t="shared" si="124"/>
        <v>1</v>
      </c>
      <c r="AY215" s="33">
        <f t="shared" si="125"/>
        <v>3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customHeight="1">
      <c r="A216" s="2"/>
      <c r="B216" s="107">
        <v>141</v>
      </c>
      <c r="C216" s="31">
        <v>10</v>
      </c>
      <c r="D216" s="106" t="s">
        <v>7</v>
      </c>
      <c r="E216" s="2" t="s">
        <v>170</v>
      </c>
      <c r="F216" s="2"/>
      <c r="G216" s="2" t="s">
        <v>184</v>
      </c>
      <c r="H216" s="33"/>
      <c r="I216" s="173">
        <f t="shared" si="127"/>
        <v>393.30984455514863</v>
      </c>
      <c r="J216" s="174">
        <f t="shared" si="128"/>
        <v>49.51023339726175</v>
      </c>
      <c r="K216" s="189">
        <f t="shared" si="129"/>
        <v>817</v>
      </c>
      <c r="L216" s="190">
        <f t="shared" si="130"/>
        <v>318</v>
      </c>
      <c r="M216" s="173">
        <f t="shared" si="108"/>
        <v>2351.4272908833186</v>
      </c>
      <c r="N216" s="174">
        <f t="shared" si="131"/>
        <v>1791.5636501968143</v>
      </c>
      <c r="O216" s="174"/>
      <c r="P216" s="174"/>
      <c r="Q216" s="174"/>
      <c r="R216" s="175">
        <f t="shared" si="109"/>
        <v>1119.727281373009</v>
      </c>
      <c r="S216" s="173">
        <f t="shared" si="132"/>
        <v>2179.8897868589938</v>
      </c>
      <c r="T216" s="174">
        <f t="shared" si="110"/>
        <v>1341.470638067073</v>
      </c>
      <c r="U216" s="174"/>
      <c r="V216" s="174"/>
      <c r="W216" s="174"/>
      <c r="X216" s="175">
        <f t="shared" si="111"/>
        <v>838.41914879192063</v>
      </c>
      <c r="Y216" s="173">
        <f t="shared" si="133"/>
        <v>4359.7795737179877</v>
      </c>
      <c r="Z216" s="174">
        <f t="shared" si="134"/>
        <v>2682.9412761341459</v>
      </c>
      <c r="AA216" s="174"/>
      <c r="AB216" s="174"/>
      <c r="AC216" s="174"/>
      <c r="AD216" s="175">
        <f t="shared" si="112"/>
        <v>1676.8382975838413</v>
      </c>
      <c r="AE216" s="173">
        <f t="shared" si="113"/>
        <v>5.9785620000000002</v>
      </c>
      <c r="AF216" s="174">
        <f t="shared" si="104"/>
        <v>36</v>
      </c>
      <c r="AG216" s="174">
        <f t="shared" si="114"/>
        <v>20.2865</v>
      </c>
      <c r="AH216" s="174">
        <f t="shared" si="126"/>
        <v>296</v>
      </c>
      <c r="AI216" s="174">
        <f t="shared" si="135"/>
        <v>265.39179999999999</v>
      </c>
      <c r="AJ216" s="174">
        <f t="shared" si="115"/>
        <v>0.88888888888888884</v>
      </c>
      <c r="AK216" s="174">
        <f t="shared" si="136"/>
        <v>1341.470638067073</v>
      </c>
      <c r="AL216" s="174">
        <f t="shared" si="116"/>
        <v>1341.470638067073</v>
      </c>
      <c r="AM216" s="174"/>
      <c r="AN216" s="174"/>
      <c r="AO216" s="176">
        <v>9</v>
      </c>
      <c r="AP216" s="174">
        <v>36</v>
      </c>
      <c r="AQ216" s="175">
        <f t="shared" si="117"/>
        <v>296</v>
      </c>
      <c r="AR216" s="31">
        <f t="shared" si="118"/>
        <v>1</v>
      </c>
      <c r="AS216" s="2">
        <f t="shared" si="119"/>
        <v>0.625</v>
      </c>
      <c r="AT216" s="33">
        <f t="shared" si="120"/>
        <v>0</v>
      </c>
      <c r="AU216" s="31">
        <f t="shared" si="121"/>
        <v>0.8</v>
      </c>
      <c r="AV216" s="2">
        <f t="shared" si="122"/>
        <v>1</v>
      </c>
      <c r="AW216" s="33">
        <f t="shared" si="123"/>
        <v>0</v>
      </c>
      <c r="AX216" s="31">
        <f t="shared" si="124"/>
        <v>1</v>
      </c>
      <c r="AY216" s="33">
        <f t="shared" si="125"/>
        <v>3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customHeight="1">
      <c r="A217" s="2"/>
      <c r="B217" s="107">
        <v>142</v>
      </c>
      <c r="C217" s="31">
        <v>10</v>
      </c>
      <c r="D217" s="106" t="s">
        <v>7</v>
      </c>
      <c r="E217" s="2" t="s">
        <v>102</v>
      </c>
      <c r="F217" s="2"/>
      <c r="G217" s="2" t="s">
        <v>184</v>
      </c>
      <c r="H217" s="33"/>
      <c r="I217" s="173">
        <f t="shared" si="127"/>
        <v>543.14216629044336</v>
      </c>
      <c r="J217" s="174">
        <f t="shared" si="128"/>
        <v>49.51023339726175</v>
      </c>
      <c r="K217" s="189">
        <f t="shared" si="129"/>
        <v>677</v>
      </c>
      <c r="L217" s="190">
        <f t="shared" si="130"/>
        <v>247</v>
      </c>
      <c r="M217" s="173">
        <f t="shared" si="108"/>
        <v>3247.2091159817255</v>
      </c>
      <c r="N217" s="174">
        <f t="shared" si="131"/>
        <v>2687.3454752952211</v>
      </c>
      <c r="O217" s="174"/>
      <c r="P217" s="174"/>
      <c r="Q217" s="174"/>
      <c r="R217" s="175">
        <f t="shared" si="109"/>
        <v>1119.727281373009</v>
      </c>
      <c r="S217" s="173">
        <f t="shared" si="132"/>
        <v>2850.62510589253</v>
      </c>
      <c r="T217" s="174">
        <f t="shared" si="110"/>
        <v>2012.2059571006093</v>
      </c>
      <c r="U217" s="174"/>
      <c r="V217" s="174"/>
      <c r="W217" s="174"/>
      <c r="X217" s="175">
        <f t="shared" si="111"/>
        <v>838.41914879192063</v>
      </c>
      <c r="Y217" s="173">
        <f t="shared" si="133"/>
        <v>5701.2502117850599</v>
      </c>
      <c r="Z217" s="174">
        <f t="shared" si="134"/>
        <v>4024.4119142012187</v>
      </c>
      <c r="AA217" s="174"/>
      <c r="AB217" s="174"/>
      <c r="AC217" s="174"/>
      <c r="AD217" s="175">
        <f t="shared" si="112"/>
        <v>1676.8382975838413</v>
      </c>
      <c r="AE217" s="173">
        <f t="shared" si="113"/>
        <v>5.9785620000000002</v>
      </c>
      <c r="AF217" s="174">
        <f t="shared" si="104"/>
        <v>36</v>
      </c>
      <c r="AG217" s="174">
        <f t="shared" si="114"/>
        <v>20.2865</v>
      </c>
      <c r="AH217" s="174">
        <f t="shared" si="126"/>
        <v>296</v>
      </c>
      <c r="AI217" s="174">
        <f t="shared" si="135"/>
        <v>265.39179999999999</v>
      </c>
      <c r="AJ217" s="174">
        <f t="shared" si="115"/>
        <v>1.1111111111111112</v>
      </c>
      <c r="AK217" s="174">
        <f t="shared" si="136"/>
        <v>1341.470638067073</v>
      </c>
      <c r="AL217" s="174">
        <f t="shared" si="116"/>
        <v>1341.470638067073</v>
      </c>
      <c r="AM217" s="174"/>
      <c r="AN217" s="174"/>
      <c r="AO217" s="176">
        <v>9</v>
      </c>
      <c r="AP217" s="174">
        <v>36</v>
      </c>
      <c r="AQ217" s="175">
        <f t="shared" si="117"/>
        <v>296</v>
      </c>
      <c r="AR217" s="31">
        <f t="shared" si="118"/>
        <v>1</v>
      </c>
      <c r="AS217" s="2">
        <f t="shared" si="119"/>
        <v>0.625</v>
      </c>
      <c r="AT217" s="33">
        <f t="shared" si="120"/>
        <v>0</v>
      </c>
      <c r="AU217" s="31">
        <f t="shared" si="121"/>
        <v>1</v>
      </c>
      <c r="AV217" s="2">
        <f t="shared" si="122"/>
        <v>1.5</v>
      </c>
      <c r="AW217" s="33">
        <f t="shared" si="123"/>
        <v>0</v>
      </c>
      <c r="AX217" s="31">
        <f t="shared" si="124"/>
        <v>1</v>
      </c>
      <c r="AY217" s="33">
        <f t="shared" si="125"/>
        <v>3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customHeight="1">
      <c r="A218" s="2"/>
      <c r="B218" s="107">
        <v>143</v>
      </c>
      <c r="C218" s="31">
        <v>7</v>
      </c>
      <c r="D218" s="106" t="s">
        <v>7</v>
      </c>
      <c r="E218" s="2" t="s">
        <v>67</v>
      </c>
      <c r="F218" s="2"/>
      <c r="G218" s="2"/>
      <c r="H218" s="33"/>
      <c r="I218" s="173">
        <f t="shared" si="127"/>
        <v>191.1798181661633</v>
      </c>
      <c r="J218" s="174">
        <f t="shared" si="128"/>
        <v>22.943540402126754</v>
      </c>
      <c r="K218" s="189">
        <f t="shared" si="129"/>
        <v>891</v>
      </c>
      <c r="L218" s="190">
        <f t="shared" si="130"/>
        <v>364</v>
      </c>
      <c r="M218" s="173">
        <f t="shared" si="108"/>
        <v>1716.5198505536234</v>
      </c>
      <c r="N218" s="174">
        <f t="shared" si="131"/>
        <v>1716.5198505536234</v>
      </c>
      <c r="O218" s="174"/>
      <c r="P218" s="174"/>
      <c r="Q218" s="174"/>
      <c r="R218" s="175">
        <f t="shared" si="109"/>
        <v>0</v>
      </c>
      <c r="S218" s="173">
        <f t="shared" si="132"/>
        <v>1285.2800283841461</v>
      </c>
      <c r="T218" s="174">
        <f t="shared" si="110"/>
        <v>1285.2800283841461</v>
      </c>
      <c r="U218" s="174"/>
      <c r="V218" s="174"/>
      <c r="W218" s="174"/>
      <c r="X218" s="175">
        <f t="shared" si="111"/>
        <v>0</v>
      </c>
      <c r="Y218" s="173">
        <f t="shared" si="133"/>
        <v>2570.5600567682923</v>
      </c>
      <c r="Z218" s="174">
        <f t="shared" si="134"/>
        <v>2570.5600567682923</v>
      </c>
      <c r="AA218" s="174"/>
      <c r="AB218" s="174"/>
      <c r="AC218" s="174"/>
      <c r="AD218" s="175">
        <f t="shared" si="112"/>
        <v>0</v>
      </c>
      <c r="AE218" s="173">
        <f t="shared" si="113"/>
        <v>8.9785620000000002</v>
      </c>
      <c r="AF218" s="174">
        <f t="shared" si="104"/>
        <v>36</v>
      </c>
      <c r="AG218" s="174">
        <f t="shared" si="114"/>
        <v>20.2865</v>
      </c>
      <c r="AH218" s="174">
        <f t="shared" si="126"/>
        <v>206</v>
      </c>
      <c r="AI218" s="174">
        <f t="shared" si="135"/>
        <v>265.39179999999999</v>
      </c>
      <c r="AJ218" s="174">
        <f t="shared" si="115"/>
        <v>1.1111111111111112</v>
      </c>
      <c r="AK218" s="174">
        <f t="shared" si="136"/>
        <v>1285.2800283841461</v>
      </c>
      <c r="AL218" s="174">
        <f t="shared" si="116"/>
        <v>1285.2800283841461</v>
      </c>
      <c r="AM218" s="174"/>
      <c r="AN218" s="174"/>
      <c r="AO218" s="176">
        <v>9</v>
      </c>
      <c r="AP218" s="174">
        <v>36</v>
      </c>
      <c r="AQ218" s="175">
        <f t="shared" si="117"/>
        <v>206</v>
      </c>
      <c r="AR218" s="31">
        <f t="shared" si="118"/>
        <v>1</v>
      </c>
      <c r="AS218" s="2">
        <f t="shared" si="119"/>
        <v>0</v>
      </c>
      <c r="AT218" s="33">
        <f t="shared" si="120"/>
        <v>0</v>
      </c>
      <c r="AU218" s="31">
        <f t="shared" si="121"/>
        <v>1</v>
      </c>
      <c r="AV218" s="2">
        <f t="shared" si="122"/>
        <v>1</v>
      </c>
      <c r="AW218" s="33">
        <f t="shared" si="123"/>
        <v>0</v>
      </c>
      <c r="AX218" s="31">
        <f t="shared" si="124"/>
        <v>1</v>
      </c>
      <c r="AY218" s="33">
        <f t="shared" si="125"/>
        <v>0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customHeight="1">
      <c r="A219" s="2"/>
      <c r="B219" s="107">
        <v>144</v>
      </c>
      <c r="C219" s="31">
        <v>7</v>
      </c>
      <c r="D219" s="106" t="s">
        <v>7</v>
      </c>
      <c r="E219" s="2" t="s">
        <v>136</v>
      </c>
      <c r="F219" s="2"/>
      <c r="G219" s="2"/>
      <c r="H219" s="33"/>
      <c r="I219" s="173">
        <f t="shared" si="127"/>
        <v>191.1798181661633</v>
      </c>
      <c r="J219" s="174">
        <f t="shared" si="128"/>
        <v>22.943540402126754</v>
      </c>
      <c r="K219" s="189">
        <f t="shared" si="129"/>
        <v>891</v>
      </c>
      <c r="L219" s="190">
        <f t="shared" si="130"/>
        <v>364</v>
      </c>
      <c r="M219" s="173">
        <f t="shared" si="108"/>
        <v>1716.5198505536234</v>
      </c>
      <c r="N219" s="174">
        <f t="shared" si="131"/>
        <v>1716.5198505536234</v>
      </c>
      <c r="O219" s="174"/>
      <c r="P219" s="174"/>
      <c r="Q219" s="174"/>
      <c r="R219" s="175">
        <f t="shared" si="109"/>
        <v>0</v>
      </c>
      <c r="S219" s="173">
        <f t="shared" si="132"/>
        <v>1285.2800283841461</v>
      </c>
      <c r="T219" s="174">
        <f t="shared" si="110"/>
        <v>1285.2800283841461</v>
      </c>
      <c r="U219" s="174"/>
      <c r="V219" s="174"/>
      <c r="W219" s="174"/>
      <c r="X219" s="175">
        <f t="shared" si="111"/>
        <v>0</v>
      </c>
      <c r="Y219" s="173">
        <f t="shared" si="133"/>
        <v>2570.5600567682923</v>
      </c>
      <c r="Z219" s="174">
        <f t="shared" si="134"/>
        <v>2570.5600567682923</v>
      </c>
      <c r="AA219" s="174"/>
      <c r="AB219" s="174"/>
      <c r="AC219" s="174"/>
      <c r="AD219" s="175">
        <f t="shared" si="112"/>
        <v>0</v>
      </c>
      <c r="AE219" s="173">
        <f t="shared" si="113"/>
        <v>8.9785620000000002</v>
      </c>
      <c r="AF219" s="174">
        <f t="shared" si="104"/>
        <v>36</v>
      </c>
      <c r="AG219" s="174">
        <f t="shared" si="114"/>
        <v>20.2865</v>
      </c>
      <c r="AH219" s="174">
        <f t="shared" si="126"/>
        <v>206</v>
      </c>
      <c r="AI219" s="174">
        <f t="shared" si="135"/>
        <v>265.39179999999999</v>
      </c>
      <c r="AJ219" s="174">
        <f t="shared" si="115"/>
        <v>0.88888888888888884</v>
      </c>
      <c r="AK219" s="174">
        <f t="shared" si="136"/>
        <v>1285.2800283841461</v>
      </c>
      <c r="AL219" s="174">
        <f t="shared" si="116"/>
        <v>1285.2800283841461</v>
      </c>
      <c r="AM219" s="174"/>
      <c r="AN219" s="174"/>
      <c r="AO219" s="176">
        <v>9</v>
      </c>
      <c r="AP219" s="174">
        <v>36</v>
      </c>
      <c r="AQ219" s="175">
        <f t="shared" si="117"/>
        <v>206</v>
      </c>
      <c r="AR219" s="31">
        <f t="shared" si="118"/>
        <v>1</v>
      </c>
      <c r="AS219" s="2">
        <f t="shared" si="119"/>
        <v>0</v>
      </c>
      <c r="AT219" s="33">
        <f t="shared" si="120"/>
        <v>0</v>
      </c>
      <c r="AU219" s="31">
        <f t="shared" si="121"/>
        <v>0.8</v>
      </c>
      <c r="AV219" s="2">
        <f t="shared" si="122"/>
        <v>1</v>
      </c>
      <c r="AW219" s="33">
        <f t="shared" si="123"/>
        <v>0</v>
      </c>
      <c r="AX219" s="31">
        <f t="shared" si="124"/>
        <v>1</v>
      </c>
      <c r="AY219" s="33">
        <f t="shared" si="125"/>
        <v>0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customHeight="1">
      <c r="A220" s="2"/>
      <c r="B220" s="107">
        <v>145</v>
      </c>
      <c r="C220" s="31">
        <v>7</v>
      </c>
      <c r="D220" s="106" t="s">
        <v>7</v>
      </c>
      <c r="E220" s="2" t="s">
        <v>89</v>
      </c>
      <c r="F220" s="2"/>
      <c r="G220" s="2"/>
      <c r="H220" s="33"/>
      <c r="I220" s="173">
        <f t="shared" si="127"/>
        <v>286.76972724924491</v>
      </c>
      <c r="J220" s="174">
        <f t="shared" si="128"/>
        <v>22.943540402126754</v>
      </c>
      <c r="K220" s="189">
        <f t="shared" si="129"/>
        <v>874</v>
      </c>
      <c r="L220" s="190">
        <f t="shared" si="130"/>
        <v>350</v>
      </c>
      <c r="M220" s="173">
        <f t="shared" si="108"/>
        <v>2574.779775830435</v>
      </c>
      <c r="N220" s="174">
        <f t="shared" si="131"/>
        <v>2574.779775830435</v>
      </c>
      <c r="O220" s="174"/>
      <c r="P220" s="174"/>
      <c r="Q220" s="174"/>
      <c r="R220" s="175">
        <f t="shared" si="109"/>
        <v>0</v>
      </c>
      <c r="S220" s="173">
        <f t="shared" si="132"/>
        <v>1927.9200425762192</v>
      </c>
      <c r="T220" s="174">
        <f t="shared" si="110"/>
        <v>1927.9200425762192</v>
      </c>
      <c r="U220" s="174"/>
      <c r="V220" s="174"/>
      <c r="W220" s="174"/>
      <c r="X220" s="175">
        <f t="shared" si="111"/>
        <v>0</v>
      </c>
      <c r="Y220" s="173">
        <f t="shared" si="133"/>
        <v>3855.8400851524384</v>
      </c>
      <c r="Z220" s="174">
        <f t="shared" si="134"/>
        <v>3855.8400851524384</v>
      </c>
      <c r="AA220" s="174"/>
      <c r="AB220" s="174"/>
      <c r="AC220" s="174"/>
      <c r="AD220" s="175">
        <f t="shared" si="112"/>
        <v>0</v>
      </c>
      <c r="AE220" s="173">
        <f t="shared" si="113"/>
        <v>8.9785620000000002</v>
      </c>
      <c r="AF220" s="174">
        <f t="shared" si="104"/>
        <v>36</v>
      </c>
      <c r="AG220" s="174">
        <f t="shared" si="114"/>
        <v>20.2865</v>
      </c>
      <c r="AH220" s="174">
        <f t="shared" si="126"/>
        <v>206</v>
      </c>
      <c r="AI220" s="174">
        <f t="shared" si="135"/>
        <v>265.39179999999999</v>
      </c>
      <c r="AJ220" s="174">
        <f t="shared" si="115"/>
        <v>1.1111111111111112</v>
      </c>
      <c r="AK220" s="174">
        <f t="shared" si="136"/>
        <v>1285.2800283841461</v>
      </c>
      <c r="AL220" s="174">
        <f t="shared" si="116"/>
        <v>1285.2800283841461</v>
      </c>
      <c r="AM220" s="174"/>
      <c r="AN220" s="174"/>
      <c r="AO220" s="176">
        <v>9</v>
      </c>
      <c r="AP220" s="174">
        <v>36</v>
      </c>
      <c r="AQ220" s="175">
        <f t="shared" si="117"/>
        <v>206</v>
      </c>
      <c r="AR220" s="31">
        <f t="shared" si="118"/>
        <v>1</v>
      </c>
      <c r="AS220" s="2">
        <f t="shared" si="119"/>
        <v>0</v>
      </c>
      <c r="AT220" s="33">
        <f t="shared" si="120"/>
        <v>0</v>
      </c>
      <c r="AU220" s="31">
        <f t="shared" si="121"/>
        <v>1</v>
      </c>
      <c r="AV220" s="2">
        <f t="shared" si="122"/>
        <v>1.5</v>
      </c>
      <c r="AW220" s="33">
        <f t="shared" si="123"/>
        <v>0</v>
      </c>
      <c r="AX220" s="31">
        <f t="shared" si="124"/>
        <v>1</v>
      </c>
      <c r="AY220" s="33">
        <f t="shared" si="125"/>
        <v>0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customHeight="1">
      <c r="A221" s="2"/>
      <c r="B221" s="107">
        <v>146</v>
      </c>
      <c r="C221" s="31">
        <v>7</v>
      </c>
      <c r="D221" s="106" t="s">
        <v>7</v>
      </c>
      <c r="E221" s="2" t="s">
        <v>148</v>
      </c>
      <c r="F221" s="2"/>
      <c r="G221" s="2"/>
      <c r="H221" s="33"/>
      <c r="I221" s="173">
        <f t="shared" si="127"/>
        <v>191.1798181661633</v>
      </c>
      <c r="J221" s="174">
        <f t="shared" si="128"/>
        <v>11.471770201063377</v>
      </c>
      <c r="K221" s="189">
        <f t="shared" si="129"/>
        <v>891</v>
      </c>
      <c r="L221" s="190">
        <f t="shared" si="130"/>
        <v>364</v>
      </c>
      <c r="M221" s="173">
        <f t="shared" si="108"/>
        <v>1716.5198505536234</v>
      </c>
      <c r="N221" s="174">
        <f t="shared" si="131"/>
        <v>1716.5198505536234</v>
      </c>
      <c r="O221" s="174"/>
      <c r="P221" s="174"/>
      <c r="Q221" s="174"/>
      <c r="R221" s="175">
        <f t="shared" si="109"/>
        <v>0</v>
      </c>
      <c r="S221" s="173">
        <f t="shared" si="132"/>
        <v>1285.2800283841461</v>
      </c>
      <c r="T221" s="174">
        <f t="shared" si="110"/>
        <v>1285.2800283841461</v>
      </c>
      <c r="U221" s="174"/>
      <c r="V221" s="174"/>
      <c r="W221" s="174"/>
      <c r="X221" s="175">
        <f t="shared" si="111"/>
        <v>0</v>
      </c>
      <c r="Y221" s="173">
        <f t="shared" si="133"/>
        <v>2570.5600567682923</v>
      </c>
      <c r="Z221" s="174">
        <f t="shared" si="134"/>
        <v>2570.5600567682923</v>
      </c>
      <c r="AA221" s="174"/>
      <c r="AB221" s="174"/>
      <c r="AC221" s="174"/>
      <c r="AD221" s="175">
        <f t="shared" si="112"/>
        <v>0</v>
      </c>
      <c r="AE221" s="173">
        <f t="shared" si="113"/>
        <v>8.9785620000000002</v>
      </c>
      <c r="AF221" s="174">
        <f t="shared" si="104"/>
        <v>36</v>
      </c>
      <c r="AG221" s="174">
        <f t="shared" si="114"/>
        <v>20.2865</v>
      </c>
      <c r="AH221" s="174">
        <f t="shared" si="126"/>
        <v>103</v>
      </c>
      <c r="AI221" s="174">
        <f t="shared" si="135"/>
        <v>265.39179999999999</v>
      </c>
      <c r="AJ221" s="174">
        <f t="shared" si="115"/>
        <v>1.1111111111111112</v>
      </c>
      <c r="AK221" s="174">
        <f t="shared" si="136"/>
        <v>1285.2800283841461</v>
      </c>
      <c r="AL221" s="174">
        <f t="shared" si="116"/>
        <v>1285.2800283841461</v>
      </c>
      <c r="AM221" s="174"/>
      <c r="AN221" s="174"/>
      <c r="AO221" s="176">
        <v>9</v>
      </c>
      <c r="AP221" s="174">
        <v>36</v>
      </c>
      <c r="AQ221" s="175">
        <f t="shared" si="117"/>
        <v>206</v>
      </c>
      <c r="AR221" s="31">
        <f t="shared" si="118"/>
        <v>0.5</v>
      </c>
      <c r="AS221" s="2">
        <f t="shared" si="119"/>
        <v>0</v>
      </c>
      <c r="AT221" s="33">
        <f t="shared" si="120"/>
        <v>0</v>
      </c>
      <c r="AU221" s="31">
        <f t="shared" si="121"/>
        <v>1</v>
      </c>
      <c r="AV221" s="2">
        <f t="shared" si="122"/>
        <v>1</v>
      </c>
      <c r="AW221" s="33">
        <f t="shared" si="123"/>
        <v>0</v>
      </c>
      <c r="AX221" s="31">
        <f t="shared" si="124"/>
        <v>1</v>
      </c>
      <c r="AY221" s="33">
        <f t="shared" si="125"/>
        <v>0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customHeight="1">
      <c r="A222" s="2"/>
      <c r="B222" s="107">
        <v>147</v>
      </c>
      <c r="C222" s="31">
        <v>7</v>
      </c>
      <c r="D222" s="106" t="s">
        <v>7</v>
      </c>
      <c r="E222" s="2" t="s">
        <v>163</v>
      </c>
      <c r="F222" s="2"/>
      <c r="G222" s="2"/>
      <c r="H222" s="33"/>
      <c r="I222" s="173">
        <f t="shared" si="127"/>
        <v>191.1798181661633</v>
      </c>
      <c r="J222" s="174">
        <f t="shared" si="128"/>
        <v>11.471770201063377</v>
      </c>
      <c r="K222" s="189">
        <f t="shared" si="129"/>
        <v>891</v>
      </c>
      <c r="L222" s="190">
        <f t="shared" si="130"/>
        <v>364</v>
      </c>
      <c r="M222" s="173">
        <f t="shared" si="108"/>
        <v>1716.5198505536234</v>
      </c>
      <c r="N222" s="174">
        <f t="shared" si="131"/>
        <v>1716.5198505536234</v>
      </c>
      <c r="O222" s="174"/>
      <c r="P222" s="174"/>
      <c r="Q222" s="174"/>
      <c r="R222" s="175">
        <f t="shared" si="109"/>
        <v>0</v>
      </c>
      <c r="S222" s="173">
        <f t="shared" si="132"/>
        <v>1285.2800283841461</v>
      </c>
      <c r="T222" s="174">
        <f t="shared" si="110"/>
        <v>1285.2800283841461</v>
      </c>
      <c r="U222" s="174"/>
      <c r="V222" s="174"/>
      <c r="W222" s="174"/>
      <c r="X222" s="175">
        <f t="shared" si="111"/>
        <v>0</v>
      </c>
      <c r="Y222" s="173">
        <f t="shared" si="133"/>
        <v>2570.5600567682923</v>
      </c>
      <c r="Z222" s="174">
        <f t="shared" si="134"/>
        <v>2570.5600567682923</v>
      </c>
      <c r="AA222" s="174"/>
      <c r="AB222" s="174"/>
      <c r="AC222" s="174"/>
      <c r="AD222" s="175">
        <f t="shared" si="112"/>
        <v>0</v>
      </c>
      <c r="AE222" s="173">
        <f t="shared" si="113"/>
        <v>8.9785620000000002</v>
      </c>
      <c r="AF222" s="174">
        <f t="shared" si="104"/>
        <v>36</v>
      </c>
      <c r="AG222" s="174">
        <f t="shared" si="114"/>
        <v>20.2865</v>
      </c>
      <c r="AH222" s="174">
        <f t="shared" si="126"/>
        <v>103</v>
      </c>
      <c r="AI222" s="174">
        <f t="shared" si="135"/>
        <v>265.39179999999999</v>
      </c>
      <c r="AJ222" s="174">
        <f t="shared" si="115"/>
        <v>0.88888888888888884</v>
      </c>
      <c r="AK222" s="174">
        <f t="shared" si="136"/>
        <v>1285.2800283841461</v>
      </c>
      <c r="AL222" s="174">
        <f t="shared" si="116"/>
        <v>1285.2800283841461</v>
      </c>
      <c r="AM222" s="174"/>
      <c r="AN222" s="174"/>
      <c r="AO222" s="176">
        <v>9</v>
      </c>
      <c r="AP222" s="174">
        <v>36</v>
      </c>
      <c r="AQ222" s="175">
        <f t="shared" si="117"/>
        <v>206</v>
      </c>
      <c r="AR222" s="31">
        <f t="shared" si="118"/>
        <v>0.5</v>
      </c>
      <c r="AS222" s="2">
        <f t="shared" si="119"/>
        <v>0</v>
      </c>
      <c r="AT222" s="33">
        <f t="shared" si="120"/>
        <v>0</v>
      </c>
      <c r="AU222" s="31">
        <f t="shared" si="121"/>
        <v>0.8</v>
      </c>
      <c r="AV222" s="2">
        <f t="shared" si="122"/>
        <v>1</v>
      </c>
      <c r="AW222" s="33">
        <f t="shared" si="123"/>
        <v>0</v>
      </c>
      <c r="AX222" s="31">
        <f t="shared" si="124"/>
        <v>1</v>
      </c>
      <c r="AY222" s="33">
        <f t="shared" si="125"/>
        <v>0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customHeight="1">
      <c r="A223" s="2"/>
      <c r="B223" s="107">
        <v>148</v>
      </c>
      <c r="C223" s="31">
        <v>7</v>
      </c>
      <c r="D223" s="106" t="s">
        <v>7</v>
      </c>
      <c r="E223" s="2" t="s">
        <v>152</v>
      </c>
      <c r="F223" s="2"/>
      <c r="G223" s="2"/>
      <c r="H223" s="33"/>
      <c r="I223" s="173">
        <f t="shared" si="127"/>
        <v>286.76972724924491</v>
      </c>
      <c r="J223" s="174">
        <f t="shared" si="128"/>
        <v>11.471770201063377</v>
      </c>
      <c r="K223" s="189">
        <f t="shared" si="129"/>
        <v>874</v>
      </c>
      <c r="L223" s="190">
        <f t="shared" si="130"/>
        <v>350</v>
      </c>
      <c r="M223" s="173">
        <f t="shared" si="108"/>
        <v>2574.779775830435</v>
      </c>
      <c r="N223" s="174">
        <f t="shared" si="131"/>
        <v>2574.779775830435</v>
      </c>
      <c r="O223" s="174"/>
      <c r="P223" s="174"/>
      <c r="Q223" s="174"/>
      <c r="R223" s="175">
        <f t="shared" si="109"/>
        <v>0</v>
      </c>
      <c r="S223" s="173">
        <f t="shared" si="132"/>
        <v>1927.9200425762192</v>
      </c>
      <c r="T223" s="174">
        <f t="shared" si="110"/>
        <v>1927.9200425762192</v>
      </c>
      <c r="U223" s="174"/>
      <c r="V223" s="174"/>
      <c r="W223" s="174"/>
      <c r="X223" s="175">
        <f t="shared" si="111"/>
        <v>0</v>
      </c>
      <c r="Y223" s="173">
        <f t="shared" si="133"/>
        <v>3855.8400851524384</v>
      </c>
      <c r="Z223" s="174">
        <f t="shared" si="134"/>
        <v>3855.8400851524384</v>
      </c>
      <c r="AA223" s="174"/>
      <c r="AB223" s="174"/>
      <c r="AC223" s="174"/>
      <c r="AD223" s="175">
        <f t="shared" si="112"/>
        <v>0</v>
      </c>
      <c r="AE223" s="173">
        <f t="shared" si="113"/>
        <v>8.9785620000000002</v>
      </c>
      <c r="AF223" s="174">
        <f t="shared" si="104"/>
        <v>36</v>
      </c>
      <c r="AG223" s="174">
        <f t="shared" si="114"/>
        <v>20.2865</v>
      </c>
      <c r="AH223" s="174">
        <f t="shared" si="126"/>
        <v>103</v>
      </c>
      <c r="AI223" s="174">
        <f t="shared" si="135"/>
        <v>265.39179999999999</v>
      </c>
      <c r="AJ223" s="174">
        <f t="shared" si="115"/>
        <v>1.1111111111111112</v>
      </c>
      <c r="AK223" s="174">
        <f t="shared" si="136"/>
        <v>1285.2800283841461</v>
      </c>
      <c r="AL223" s="174">
        <f t="shared" si="116"/>
        <v>1285.2800283841461</v>
      </c>
      <c r="AM223" s="174"/>
      <c r="AN223" s="174"/>
      <c r="AO223" s="176">
        <v>9</v>
      </c>
      <c r="AP223" s="174">
        <v>36</v>
      </c>
      <c r="AQ223" s="175">
        <f t="shared" si="117"/>
        <v>206</v>
      </c>
      <c r="AR223" s="31">
        <f t="shared" si="118"/>
        <v>0.5</v>
      </c>
      <c r="AS223" s="2">
        <f t="shared" si="119"/>
        <v>0</v>
      </c>
      <c r="AT223" s="33">
        <f t="shared" si="120"/>
        <v>0</v>
      </c>
      <c r="AU223" s="31">
        <f t="shared" si="121"/>
        <v>1</v>
      </c>
      <c r="AV223" s="2">
        <f t="shared" si="122"/>
        <v>1.5</v>
      </c>
      <c r="AW223" s="33">
        <f t="shared" si="123"/>
        <v>0</v>
      </c>
      <c r="AX223" s="31">
        <f t="shared" si="124"/>
        <v>1</v>
      </c>
      <c r="AY223" s="33">
        <f t="shared" si="125"/>
        <v>0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customHeight="1">
      <c r="A224" s="2"/>
      <c r="B224" s="107">
        <v>149</v>
      </c>
      <c r="C224" s="31">
        <v>7</v>
      </c>
      <c r="D224" s="106" t="s">
        <v>7</v>
      </c>
      <c r="E224" s="2" t="s">
        <v>79</v>
      </c>
      <c r="F224" s="2"/>
      <c r="G224" s="2" t="s">
        <v>184</v>
      </c>
      <c r="H224" s="33"/>
      <c r="I224" s="173">
        <f t="shared" si="127"/>
        <v>250.92351134308933</v>
      </c>
      <c r="J224" s="174">
        <f t="shared" si="128"/>
        <v>22.943540402126754</v>
      </c>
      <c r="K224" s="189">
        <f t="shared" si="129"/>
        <v>884</v>
      </c>
      <c r="L224" s="190">
        <f t="shared" si="130"/>
        <v>357</v>
      </c>
      <c r="M224" s="173">
        <f t="shared" si="108"/>
        <v>2252.9323038516309</v>
      </c>
      <c r="N224" s="174">
        <f t="shared" si="131"/>
        <v>1716.5198505536234</v>
      </c>
      <c r="O224" s="174"/>
      <c r="P224" s="174"/>
      <c r="Q224" s="174"/>
      <c r="R224" s="175">
        <f t="shared" si="109"/>
        <v>1072.8249065960147</v>
      </c>
      <c r="S224" s="173">
        <f t="shared" si="132"/>
        <v>2088.5800461242375</v>
      </c>
      <c r="T224" s="174">
        <f t="shared" si="110"/>
        <v>1285.2800283841461</v>
      </c>
      <c r="U224" s="174"/>
      <c r="V224" s="174"/>
      <c r="W224" s="174"/>
      <c r="X224" s="175">
        <f t="shared" si="111"/>
        <v>803.30001774009133</v>
      </c>
      <c r="Y224" s="173">
        <f t="shared" si="133"/>
        <v>4177.1600922484749</v>
      </c>
      <c r="Z224" s="174">
        <f t="shared" si="134"/>
        <v>2570.5600567682923</v>
      </c>
      <c r="AA224" s="174"/>
      <c r="AB224" s="174"/>
      <c r="AC224" s="174"/>
      <c r="AD224" s="175">
        <f t="shared" si="112"/>
        <v>1606.6000354801827</v>
      </c>
      <c r="AE224" s="173">
        <f t="shared" si="113"/>
        <v>8.9785620000000002</v>
      </c>
      <c r="AF224" s="174">
        <f t="shared" si="104"/>
        <v>36</v>
      </c>
      <c r="AG224" s="174">
        <f t="shared" si="114"/>
        <v>20.2865</v>
      </c>
      <c r="AH224" s="174">
        <f t="shared" si="126"/>
        <v>206</v>
      </c>
      <c r="AI224" s="174">
        <f t="shared" si="135"/>
        <v>265.39179999999999</v>
      </c>
      <c r="AJ224" s="174">
        <f t="shared" si="115"/>
        <v>1.1111111111111112</v>
      </c>
      <c r="AK224" s="174">
        <f t="shared" si="136"/>
        <v>1285.2800283841461</v>
      </c>
      <c r="AL224" s="174">
        <f t="shared" si="116"/>
        <v>1285.2800283841461</v>
      </c>
      <c r="AM224" s="174"/>
      <c r="AN224" s="174"/>
      <c r="AO224" s="176">
        <v>9</v>
      </c>
      <c r="AP224" s="174">
        <v>36</v>
      </c>
      <c r="AQ224" s="175">
        <f t="shared" si="117"/>
        <v>206</v>
      </c>
      <c r="AR224" s="31">
        <f t="shared" si="118"/>
        <v>1</v>
      </c>
      <c r="AS224" s="2">
        <f t="shared" si="119"/>
        <v>0.625</v>
      </c>
      <c r="AT224" s="33">
        <f t="shared" si="120"/>
        <v>0</v>
      </c>
      <c r="AU224" s="31">
        <f t="shared" si="121"/>
        <v>1</v>
      </c>
      <c r="AV224" s="2">
        <f t="shared" si="122"/>
        <v>1</v>
      </c>
      <c r="AW224" s="33">
        <f t="shared" si="123"/>
        <v>0</v>
      </c>
      <c r="AX224" s="31">
        <f t="shared" si="124"/>
        <v>1</v>
      </c>
      <c r="AY224" s="33">
        <f t="shared" si="125"/>
        <v>0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customHeight="1">
      <c r="A225" s="2"/>
      <c r="B225" s="107">
        <v>150</v>
      </c>
      <c r="C225" s="31">
        <v>7</v>
      </c>
      <c r="D225" s="106" t="s">
        <v>7</v>
      </c>
      <c r="E225" s="2" t="s">
        <v>168</v>
      </c>
      <c r="F225" s="2"/>
      <c r="G225" s="2" t="s">
        <v>184</v>
      </c>
      <c r="H225" s="33"/>
      <c r="I225" s="173">
        <f t="shared" si="127"/>
        <v>250.92351134308933</v>
      </c>
      <c r="J225" s="174">
        <f t="shared" si="128"/>
        <v>22.943540402126754</v>
      </c>
      <c r="K225" s="189">
        <f t="shared" si="129"/>
        <v>884</v>
      </c>
      <c r="L225" s="190">
        <f t="shared" si="130"/>
        <v>357</v>
      </c>
      <c r="M225" s="173">
        <f t="shared" si="108"/>
        <v>2252.9323038516309</v>
      </c>
      <c r="N225" s="174">
        <f t="shared" si="131"/>
        <v>1716.5198505536234</v>
      </c>
      <c r="O225" s="174"/>
      <c r="P225" s="174"/>
      <c r="Q225" s="174"/>
      <c r="R225" s="175">
        <f t="shared" si="109"/>
        <v>1072.8249065960147</v>
      </c>
      <c r="S225" s="173">
        <f t="shared" si="132"/>
        <v>2088.5800461242375</v>
      </c>
      <c r="T225" s="174">
        <f t="shared" si="110"/>
        <v>1285.2800283841461</v>
      </c>
      <c r="U225" s="174"/>
      <c r="V225" s="174"/>
      <c r="W225" s="174"/>
      <c r="X225" s="175">
        <f t="shared" si="111"/>
        <v>803.30001774009133</v>
      </c>
      <c r="Y225" s="173">
        <f t="shared" si="133"/>
        <v>4177.1600922484749</v>
      </c>
      <c r="Z225" s="174">
        <f t="shared" si="134"/>
        <v>2570.5600567682923</v>
      </c>
      <c r="AA225" s="174"/>
      <c r="AB225" s="174"/>
      <c r="AC225" s="174"/>
      <c r="AD225" s="175">
        <f t="shared" si="112"/>
        <v>1606.6000354801827</v>
      </c>
      <c r="AE225" s="173">
        <f t="shared" si="113"/>
        <v>8.9785620000000002</v>
      </c>
      <c r="AF225" s="174">
        <f t="shared" si="104"/>
        <v>36</v>
      </c>
      <c r="AG225" s="174">
        <f t="shared" si="114"/>
        <v>20.2865</v>
      </c>
      <c r="AH225" s="174">
        <f t="shared" si="126"/>
        <v>206</v>
      </c>
      <c r="AI225" s="174">
        <f t="shared" si="135"/>
        <v>265.39179999999999</v>
      </c>
      <c r="AJ225" s="174">
        <f t="shared" si="115"/>
        <v>0.88888888888888884</v>
      </c>
      <c r="AK225" s="174">
        <f t="shared" si="136"/>
        <v>1285.2800283841461</v>
      </c>
      <c r="AL225" s="174">
        <f t="shared" si="116"/>
        <v>1285.2800283841461</v>
      </c>
      <c r="AM225" s="174"/>
      <c r="AN225" s="174"/>
      <c r="AO225" s="176">
        <v>9</v>
      </c>
      <c r="AP225" s="174">
        <v>36</v>
      </c>
      <c r="AQ225" s="175">
        <f t="shared" si="117"/>
        <v>206</v>
      </c>
      <c r="AR225" s="31">
        <f t="shared" si="118"/>
        <v>1</v>
      </c>
      <c r="AS225" s="2">
        <f t="shared" si="119"/>
        <v>0.625</v>
      </c>
      <c r="AT225" s="33">
        <f t="shared" si="120"/>
        <v>0</v>
      </c>
      <c r="AU225" s="31">
        <f t="shared" si="121"/>
        <v>0.8</v>
      </c>
      <c r="AV225" s="2">
        <f t="shared" si="122"/>
        <v>1</v>
      </c>
      <c r="AW225" s="33">
        <f t="shared" si="123"/>
        <v>0</v>
      </c>
      <c r="AX225" s="31">
        <f t="shared" si="124"/>
        <v>1</v>
      </c>
      <c r="AY225" s="33">
        <f t="shared" si="125"/>
        <v>0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customHeight="1">
      <c r="A226" s="2"/>
      <c r="B226" s="107">
        <v>151</v>
      </c>
      <c r="C226" s="31">
        <v>7</v>
      </c>
      <c r="D226" s="106" t="s">
        <v>7</v>
      </c>
      <c r="E226" s="2" t="s">
        <v>101</v>
      </c>
      <c r="F226" s="2"/>
      <c r="G226" s="2" t="s">
        <v>184</v>
      </c>
      <c r="H226" s="33"/>
      <c r="I226" s="173">
        <f t="shared" si="127"/>
        <v>346.51342042617097</v>
      </c>
      <c r="J226" s="174">
        <f t="shared" si="128"/>
        <v>22.943540402126754</v>
      </c>
      <c r="K226" s="189">
        <f t="shared" si="129"/>
        <v>852</v>
      </c>
      <c r="L226" s="190">
        <f t="shared" si="130"/>
        <v>334</v>
      </c>
      <c r="M226" s="173">
        <f t="shared" si="108"/>
        <v>3111.1922291284422</v>
      </c>
      <c r="N226" s="174">
        <f t="shared" si="131"/>
        <v>2574.779775830435</v>
      </c>
      <c r="O226" s="174"/>
      <c r="P226" s="174"/>
      <c r="Q226" s="174"/>
      <c r="R226" s="175">
        <f t="shared" si="109"/>
        <v>1072.8249065960147</v>
      </c>
      <c r="S226" s="173">
        <f t="shared" si="132"/>
        <v>2731.2200603163105</v>
      </c>
      <c r="T226" s="174">
        <f t="shared" si="110"/>
        <v>1927.9200425762192</v>
      </c>
      <c r="U226" s="174"/>
      <c r="V226" s="174"/>
      <c r="W226" s="174"/>
      <c r="X226" s="175">
        <f t="shared" si="111"/>
        <v>803.30001774009133</v>
      </c>
      <c r="Y226" s="173">
        <f t="shared" si="133"/>
        <v>5462.4401206326211</v>
      </c>
      <c r="Z226" s="174">
        <f t="shared" si="134"/>
        <v>3855.8400851524384</v>
      </c>
      <c r="AA226" s="174"/>
      <c r="AB226" s="174"/>
      <c r="AC226" s="174"/>
      <c r="AD226" s="175">
        <f t="shared" si="112"/>
        <v>1606.6000354801827</v>
      </c>
      <c r="AE226" s="173">
        <f t="shared" si="113"/>
        <v>8.9785620000000002</v>
      </c>
      <c r="AF226" s="174">
        <f t="shared" si="104"/>
        <v>36</v>
      </c>
      <c r="AG226" s="174">
        <f t="shared" si="114"/>
        <v>20.2865</v>
      </c>
      <c r="AH226" s="174">
        <f t="shared" si="126"/>
        <v>206</v>
      </c>
      <c r="AI226" s="174">
        <f t="shared" si="135"/>
        <v>265.39179999999999</v>
      </c>
      <c r="AJ226" s="174">
        <f t="shared" si="115"/>
        <v>1.1111111111111112</v>
      </c>
      <c r="AK226" s="174">
        <f t="shared" si="136"/>
        <v>1285.2800283841461</v>
      </c>
      <c r="AL226" s="174">
        <f t="shared" si="116"/>
        <v>1285.2800283841461</v>
      </c>
      <c r="AM226" s="174"/>
      <c r="AN226" s="174"/>
      <c r="AO226" s="176">
        <v>9</v>
      </c>
      <c r="AP226" s="174">
        <v>36</v>
      </c>
      <c r="AQ226" s="175">
        <f t="shared" si="117"/>
        <v>206</v>
      </c>
      <c r="AR226" s="31">
        <f t="shared" si="118"/>
        <v>1</v>
      </c>
      <c r="AS226" s="2">
        <f t="shared" si="119"/>
        <v>0.625</v>
      </c>
      <c r="AT226" s="33">
        <f t="shared" si="120"/>
        <v>0</v>
      </c>
      <c r="AU226" s="31">
        <f t="shared" si="121"/>
        <v>1</v>
      </c>
      <c r="AV226" s="2">
        <f t="shared" si="122"/>
        <v>1.5</v>
      </c>
      <c r="AW226" s="33">
        <f t="shared" si="123"/>
        <v>0</v>
      </c>
      <c r="AX226" s="31">
        <f t="shared" si="124"/>
        <v>1</v>
      </c>
      <c r="AY226" s="33">
        <f t="shared" si="125"/>
        <v>0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customHeight="1">
      <c r="A227" s="2"/>
      <c r="B227" s="107">
        <v>152</v>
      </c>
      <c r="C227" s="31">
        <v>4</v>
      </c>
      <c r="D227" s="106" t="s">
        <v>7</v>
      </c>
      <c r="E227" s="2" t="s">
        <v>67</v>
      </c>
      <c r="F227" s="2"/>
      <c r="G227" s="2"/>
      <c r="H227" s="33"/>
      <c r="I227" s="173">
        <f t="shared" si="127"/>
        <v>177.85444241388996</v>
      </c>
      <c r="J227" s="174">
        <f t="shared" si="128"/>
        <v>12.585534298253997</v>
      </c>
      <c r="K227" s="189">
        <f t="shared" si="129"/>
        <v>895</v>
      </c>
      <c r="L227" s="190">
        <f t="shared" si="130"/>
        <v>368</v>
      </c>
      <c r="M227" s="173">
        <f t="shared" si="108"/>
        <v>1596.8771381885406</v>
      </c>
      <c r="N227" s="174">
        <f t="shared" si="131"/>
        <v>1596.8771381885406</v>
      </c>
      <c r="O227" s="174"/>
      <c r="P227" s="174"/>
      <c r="Q227" s="174"/>
      <c r="R227" s="175">
        <f t="shared" si="109"/>
        <v>0</v>
      </c>
      <c r="S227" s="173">
        <f t="shared" si="132"/>
        <v>1195.6950528914633</v>
      </c>
      <c r="T227" s="174">
        <f t="shared" si="110"/>
        <v>1195.6950528914633</v>
      </c>
      <c r="U227" s="174"/>
      <c r="V227" s="174"/>
      <c r="W227" s="174"/>
      <c r="X227" s="175">
        <f t="shared" si="111"/>
        <v>0</v>
      </c>
      <c r="Y227" s="173">
        <f t="shared" si="133"/>
        <v>2391.3901057829266</v>
      </c>
      <c r="Z227" s="174">
        <f t="shared" si="134"/>
        <v>2391.3901057829266</v>
      </c>
      <c r="AA227" s="174"/>
      <c r="AB227" s="174"/>
      <c r="AC227" s="174"/>
      <c r="AD227" s="175">
        <f t="shared" si="112"/>
        <v>0</v>
      </c>
      <c r="AE227" s="173">
        <f t="shared" si="113"/>
        <v>8.9785620000000002</v>
      </c>
      <c r="AF227" s="174">
        <f t="shared" si="104"/>
        <v>36</v>
      </c>
      <c r="AG227" s="174">
        <f t="shared" si="114"/>
        <v>20.2865</v>
      </c>
      <c r="AH227" s="174">
        <f t="shared" si="126"/>
        <v>113</v>
      </c>
      <c r="AI227" s="174">
        <f t="shared" si="135"/>
        <v>265.39179999999999</v>
      </c>
      <c r="AJ227" s="174">
        <f t="shared" si="115"/>
        <v>1.1111111111111112</v>
      </c>
      <c r="AK227" s="174">
        <f t="shared" si="136"/>
        <v>1195.6950528914633</v>
      </c>
      <c r="AL227" s="174">
        <f t="shared" si="116"/>
        <v>1195.6950528914633</v>
      </c>
      <c r="AM227" s="174"/>
      <c r="AN227" s="174"/>
      <c r="AO227" s="176">
        <v>9</v>
      </c>
      <c r="AP227" s="174">
        <v>36</v>
      </c>
      <c r="AQ227" s="175">
        <f t="shared" si="117"/>
        <v>113</v>
      </c>
      <c r="AR227" s="31">
        <f t="shared" si="118"/>
        <v>1</v>
      </c>
      <c r="AS227" s="2">
        <f t="shared" si="119"/>
        <v>0</v>
      </c>
      <c r="AT227" s="33">
        <f t="shared" si="120"/>
        <v>0</v>
      </c>
      <c r="AU227" s="31">
        <f t="shared" si="121"/>
        <v>1</v>
      </c>
      <c r="AV227" s="2">
        <f t="shared" si="122"/>
        <v>1</v>
      </c>
      <c r="AW227" s="33">
        <f t="shared" si="123"/>
        <v>0</v>
      </c>
      <c r="AX227" s="31">
        <f t="shared" si="124"/>
        <v>1</v>
      </c>
      <c r="AY227" s="33">
        <f t="shared" si="125"/>
        <v>0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customHeight="1">
      <c r="A228" s="2"/>
      <c r="B228" s="107">
        <v>153</v>
      </c>
      <c r="C228" s="31">
        <v>4</v>
      </c>
      <c r="D228" s="106" t="s">
        <v>7</v>
      </c>
      <c r="E228" s="2" t="s">
        <v>148</v>
      </c>
      <c r="F228" s="2"/>
      <c r="G228" s="2"/>
      <c r="H228" s="33"/>
      <c r="I228" s="173">
        <f t="shared" si="127"/>
        <v>177.85444241388996</v>
      </c>
      <c r="J228" s="174">
        <f t="shared" si="128"/>
        <v>6.2927671491269983</v>
      </c>
      <c r="K228" s="189">
        <f t="shared" si="129"/>
        <v>895</v>
      </c>
      <c r="L228" s="190">
        <f t="shared" si="130"/>
        <v>368</v>
      </c>
      <c r="M228" s="173">
        <f t="shared" si="108"/>
        <v>1596.8771381885406</v>
      </c>
      <c r="N228" s="174">
        <f t="shared" si="131"/>
        <v>1596.8771381885406</v>
      </c>
      <c r="O228" s="174"/>
      <c r="P228" s="174"/>
      <c r="Q228" s="174"/>
      <c r="R228" s="175">
        <f t="shared" si="109"/>
        <v>0</v>
      </c>
      <c r="S228" s="173">
        <f t="shared" si="132"/>
        <v>1195.6950528914633</v>
      </c>
      <c r="T228" s="174">
        <f t="shared" si="110"/>
        <v>1195.6950528914633</v>
      </c>
      <c r="U228" s="174"/>
      <c r="V228" s="174"/>
      <c r="W228" s="174"/>
      <c r="X228" s="175">
        <f t="shared" si="111"/>
        <v>0</v>
      </c>
      <c r="Y228" s="173">
        <f t="shared" si="133"/>
        <v>2391.3901057829266</v>
      </c>
      <c r="Z228" s="174">
        <f t="shared" si="134"/>
        <v>2391.3901057829266</v>
      </c>
      <c r="AA228" s="174"/>
      <c r="AB228" s="174"/>
      <c r="AC228" s="174"/>
      <c r="AD228" s="175">
        <f t="shared" si="112"/>
        <v>0</v>
      </c>
      <c r="AE228" s="173">
        <f t="shared" si="113"/>
        <v>8.9785620000000002</v>
      </c>
      <c r="AF228" s="174">
        <f t="shared" si="104"/>
        <v>36</v>
      </c>
      <c r="AG228" s="174">
        <f t="shared" si="114"/>
        <v>20.2865</v>
      </c>
      <c r="AH228" s="174">
        <f t="shared" si="126"/>
        <v>56.5</v>
      </c>
      <c r="AI228" s="174">
        <f t="shared" si="135"/>
        <v>265.39179999999999</v>
      </c>
      <c r="AJ228" s="174">
        <f t="shared" si="115"/>
        <v>1.1111111111111112</v>
      </c>
      <c r="AK228" s="174">
        <f t="shared" si="136"/>
        <v>1195.6950528914633</v>
      </c>
      <c r="AL228" s="174">
        <f t="shared" si="116"/>
        <v>1195.6950528914633</v>
      </c>
      <c r="AM228" s="174"/>
      <c r="AN228" s="174"/>
      <c r="AO228" s="176">
        <v>9</v>
      </c>
      <c r="AP228" s="174">
        <v>36</v>
      </c>
      <c r="AQ228" s="175">
        <f t="shared" si="117"/>
        <v>113</v>
      </c>
      <c r="AR228" s="31">
        <f t="shared" si="118"/>
        <v>0.5</v>
      </c>
      <c r="AS228" s="2">
        <f t="shared" si="119"/>
        <v>0</v>
      </c>
      <c r="AT228" s="33">
        <f t="shared" si="120"/>
        <v>0</v>
      </c>
      <c r="AU228" s="31">
        <f t="shared" si="121"/>
        <v>1</v>
      </c>
      <c r="AV228" s="2">
        <f t="shared" si="122"/>
        <v>1</v>
      </c>
      <c r="AW228" s="33">
        <f t="shared" si="123"/>
        <v>0</v>
      </c>
      <c r="AX228" s="31">
        <f t="shared" si="124"/>
        <v>1</v>
      </c>
      <c r="AY228" s="33">
        <f t="shared" si="125"/>
        <v>0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customHeight="1">
      <c r="A229" s="2"/>
      <c r="B229" s="107">
        <v>154</v>
      </c>
      <c r="C229" s="31">
        <v>4</v>
      </c>
      <c r="D229" s="106" t="s">
        <v>7</v>
      </c>
      <c r="E229" s="2" t="s">
        <v>79</v>
      </c>
      <c r="F229" s="2"/>
      <c r="G229" s="2" t="s">
        <v>184</v>
      </c>
      <c r="H229" s="33"/>
      <c r="I229" s="173">
        <f t="shared" si="127"/>
        <v>233.43395566823054</v>
      </c>
      <c r="J229" s="174">
        <f t="shared" si="128"/>
        <v>12.585534298253997</v>
      </c>
      <c r="K229" s="189">
        <f t="shared" si="129"/>
        <v>889</v>
      </c>
      <c r="L229" s="190">
        <f t="shared" si="130"/>
        <v>362</v>
      </c>
      <c r="M229" s="173">
        <f t="shared" si="108"/>
        <v>2095.9012438724594</v>
      </c>
      <c r="N229" s="174">
        <f t="shared" si="131"/>
        <v>1596.8771381885406</v>
      </c>
      <c r="O229" s="174"/>
      <c r="P229" s="174"/>
      <c r="Q229" s="174"/>
      <c r="R229" s="175">
        <f t="shared" si="109"/>
        <v>998.04821136783789</v>
      </c>
      <c r="S229" s="173">
        <f t="shared" si="132"/>
        <v>1943.0044609486279</v>
      </c>
      <c r="T229" s="174">
        <f t="shared" si="110"/>
        <v>1195.6950528914633</v>
      </c>
      <c r="U229" s="174"/>
      <c r="V229" s="174"/>
      <c r="W229" s="174"/>
      <c r="X229" s="175">
        <f t="shared" si="111"/>
        <v>747.30940805716455</v>
      </c>
      <c r="Y229" s="173">
        <f t="shared" si="133"/>
        <v>3886.0089218972557</v>
      </c>
      <c r="Z229" s="174">
        <f t="shared" si="134"/>
        <v>2391.3901057829266</v>
      </c>
      <c r="AA229" s="174"/>
      <c r="AB229" s="174"/>
      <c r="AC229" s="174"/>
      <c r="AD229" s="175">
        <f t="shared" si="112"/>
        <v>1494.6188161143291</v>
      </c>
      <c r="AE229" s="173">
        <f t="shared" si="113"/>
        <v>8.9785620000000002</v>
      </c>
      <c r="AF229" s="174">
        <f t="shared" si="104"/>
        <v>36</v>
      </c>
      <c r="AG229" s="174">
        <f t="shared" si="114"/>
        <v>20.2865</v>
      </c>
      <c r="AH229" s="174">
        <f t="shared" si="126"/>
        <v>113</v>
      </c>
      <c r="AI229" s="174">
        <f t="shared" si="135"/>
        <v>265.39179999999999</v>
      </c>
      <c r="AJ229" s="174">
        <f t="shared" si="115"/>
        <v>1.1111111111111112</v>
      </c>
      <c r="AK229" s="174">
        <f t="shared" si="136"/>
        <v>1195.6950528914633</v>
      </c>
      <c r="AL229" s="174">
        <f t="shared" si="116"/>
        <v>1195.6950528914633</v>
      </c>
      <c r="AM229" s="174"/>
      <c r="AN229" s="174"/>
      <c r="AO229" s="176">
        <v>9</v>
      </c>
      <c r="AP229" s="174">
        <v>36</v>
      </c>
      <c r="AQ229" s="175">
        <f t="shared" si="117"/>
        <v>113</v>
      </c>
      <c r="AR229" s="31">
        <f t="shared" si="118"/>
        <v>1</v>
      </c>
      <c r="AS229" s="2">
        <f t="shared" si="119"/>
        <v>0.625</v>
      </c>
      <c r="AT229" s="33">
        <f t="shared" si="120"/>
        <v>0</v>
      </c>
      <c r="AU229" s="31">
        <f t="shared" si="121"/>
        <v>1</v>
      </c>
      <c r="AV229" s="2">
        <f t="shared" si="122"/>
        <v>1</v>
      </c>
      <c r="AW229" s="33">
        <f t="shared" si="123"/>
        <v>0</v>
      </c>
      <c r="AX229" s="31">
        <f t="shared" si="124"/>
        <v>1</v>
      </c>
      <c r="AY229" s="33">
        <f t="shared" si="125"/>
        <v>0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customHeight="1">
      <c r="A230" s="2"/>
      <c r="B230" s="107">
        <v>155</v>
      </c>
      <c r="C230" s="31">
        <v>1</v>
      </c>
      <c r="D230" s="106" t="s">
        <v>7</v>
      </c>
      <c r="E230" s="2" t="s">
        <v>67</v>
      </c>
      <c r="F230" s="2"/>
      <c r="G230" s="2"/>
      <c r="H230" s="33"/>
      <c r="I230" s="173">
        <f t="shared" si="127"/>
        <v>143.96131401395712</v>
      </c>
      <c r="J230" s="174">
        <f t="shared" si="128"/>
        <v>6.3484553539865294</v>
      </c>
      <c r="K230" s="189">
        <f t="shared" si="129"/>
        <v>898</v>
      </c>
      <c r="L230" s="190">
        <f t="shared" si="130"/>
        <v>371</v>
      </c>
      <c r="M230" s="173">
        <f t="shared" si="108"/>
        <v>1292.5655834757829</v>
      </c>
      <c r="N230" s="174">
        <f t="shared" si="131"/>
        <v>1292.5655834757829</v>
      </c>
      <c r="O230" s="174"/>
      <c r="P230" s="174"/>
      <c r="Q230" s="174"/>
      <c r="R230" s="175">
        <f t="shared" si="109"/>
        <v>0</v>
      </c>
      <c r="S230" s="173">
        <f t="shared" si="132"/>
        <v>967.8354312548779</v>
      </c>
      <c r="T230" s="174">
        <f t="shared" si="110"/>
        <v>967.8354312548779</v>
      </c>
      <c r="U230" s="174"/>
      <c r="V230" s="174"/>
      <c r="W230" s="174"/>
      <c r="X230" s="175">
        <f t="shared" si="111"/>
        <v>0</v>
      </c>
      <c r="Y230" s="173">
        <f t="shared" si="133"/>
        <v>1935.6708625097558</v>
      </c>
      <c r="Z230" s="174">
        <f t="shared" si="134"/>
        <v>1935.6708625097558</v>
      </c>
      <c r="AA230" s="174"/>
      <c r="AB230" s="174"/>
      <c r="AC230" s="174"/>
      <c r="AD230" s="175">
        <f t="shared" si="112"/>
        <v>0</v>
      </c>
      <c r="AE230" s="173">
        <f t="shared" si="113"/>
        <v>8.9785620000000002</v>
      </c>
      <c r="AF230" s="174">
        <f t="shared" si="104"/>
        <v>36</v>
      </c>
      <c r="AG230" s="174">
        <f t="shared" si="114"/>
        <v>20.2865</v>
      </c>
      <c r="AH230" s="174">
        <f t="shared" si="126"/>
        <v>57</v>
      </c>
      <c r="AI230" s="174">
        <f t="shared" si="135"/>
        <v>265.39179999999999</v>
      </c>
      <c r="AJ230" s="174">
        <f t="shared" si="115"/>
        <v>1.1111111111111112</v>
      </c>
      <c r="AK230" s="174">
        <f t="shared" si="136"/>
        <v>967.8354312548779</v>
      </c>
      <c r="AL230" s="174">
        <f t="shared" si="116"/>
        <v>967.8354312548779</v>
      </c>
      <c r="AM230" s="174"/>
      <c r="AN230" s="174"/>
      <c r="AO230" s="176">
        <v>9</v>
      </c>
      <c r="AP230" s="174">
        <v>36</v>
      </c>
      <c r="AQ230" s="175">
        <f t="shared" si="117"/>
        <v>57</v>
      </c>
      <c r="AR230" s="31">
        <f t="shared" si="118"/>
        <v>1</v>
      </c>
      <c r="AS230" s="2">
        <f t="shared" si="119"/>
        <v>0</v>
      </c>
      <c r="AT230" s="33">
        <f t="shared" si="120"/>
        <v>0</v>
      </c>
      <c r="AU230" s="31">
        <f t="shared" si="121"/>
        <v>1</v>
      </c>
      <c r="AV230" s="2">
        <f t="shared" si="122"/>
        <v>1</v>
      </c>
      <c r="AW230" s="33">
        <f t="shared" si="123"/>
        <v>0</v>
      </c>
      <c r="AX230" s="31">
        <f t="shared" si="124"/>
        <v>1</v>
      </c>
      <c r="AY230" s="33">
        <f t="shared" si="125"/>
        <v>0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customHeight="1">
      <c r="A231" s="2"/>
      <c r="B231" s="107">
        <v>156</v>
      </c>
      <c r="C231" s="31">
        <v>10</v>
      </c>
      <c r="D231" s="106" t="s">
        <v>10</v>
      </c>
      <c r="E231" s="2" t="s">
        <v>144</v>
      </c>
      <c r="F231" s="2" t="s">
        <v>149</v>
      </c>
      <c r="G231" s="2" t="s">
        <v>137</v>
      </c>
      <c r="H231" s="33"/>
      <c r="I231" s="173">
        <f t="shared" si="127"/>
        <v>1092.4191393195563</v>
      </c>
      <c r="J231" s="174">
        <f t="shared" si="128"/>
        <v>25.811482952392598</v>
      </c>
      <c r="K231" s="189">
        <f t="shared" si="129"/>
        <v>191</v>
      </c>
      <c r="L231" s="190">
        <f t="shared" si="130"/>
        <v>45</v>
      </c>
      <c r="M231" s="173">
        <f t="shared" ref="M231:M294" si="137">SUM(N231:R231)</f>
        <v>17437.071950875154</v>
      </c>
      <c r="N231" s="174">
        <f t="shared" si="131"/>
        <v>17437.071950875154</v>
      </c>
      <c r="O231" s="174"/>
      <c r="P231" s="174"/>
      <c r="Q231" s="174"/>
      <c r="R231" s="175"/>
      <c r="S231" s="173">
        <f t="shared" si="132"/>
        <v>11879.445463644877</v>
      </c>
      <c r="T231" s="174">
        <f t="shared" ref="T231:T262" si="138">AL231*AS231*AU231*AX231*IF(AY231=0,1,0.5)*IF(F231="백어택",1.2,1)</f>
        <v>11879.445463644877</v>
      </c>
      <c r="U231" s="174"/>
      <c r="V231" s="174"/>
      <c r="W231" s="174"/>
      <c r="X231" s="175"/>
      <c r="Y231" s="173">
        <f t="shared" si="133"/>
        <v>31527.074145985483</v>
      </c>
      <c r="Z231" s="174">
        <f t="shared" ref="Z231:Z262" si="139">T231*AI231/100</f>
        <v>31527.074145985483</v>
      </c>
      <c r="AA231" s="174"/>
      <c r="AB231" s="174"/>
      <c r="AC231" s="174"/>
      <c r="AD231" s="175"/>
      <c r="AE231" s="173">
        <f t="shared" ref="AE231:AE262" si="140">AO231*(1-$D$17/100)</f>
        <v>15.961888</v>
      </c>
      <c r="AF231" s="174">
        <f t="shared" si="104"/>
        <v>36</v>
      </c>
      <c r="AG231" s="174">
        <f t="shared" ref="AG231:AG262" si="141">IF($D$57+AV231&gt;100,100,$D$57+AV231)</f>
        <v>20.2865</v>
      </c>
      <c r="AH231" s="174">
        <f t="shared" ref="AH231:AH262" si="142">AQ231</f>
        <v>412</v>
      </c>
      <c r="AI231" s="174">
        <f t="shared" si="135"/>
        <v>265.39179999999999</v>
      </c>
      <c r="AJ231" s="174">
        <f t="shared" ref="AJ231:AJ262" si="143">10*AR231/(7-IF(AX231=1,0,3))</f>
        <v>1.4285714285714286</v>
      </c>
      <c r="AK231" s="174">
        <f t="shared" si="136"/>
        <v>9899.5378863707319</v>
      </c>
      <c r="AL231" s="174">
        <f t="shared" ref="AL231:AL262" si="144">(VLOOKUP(C231,$B$36:$AG$39,13,FALSE)+VLOOKUP(C231,$B$40:$AG$43,13,FALSE)*$D$54)*$D$59/100</f>
        <v>9899.5378863707319</v>
      </c>
      <c r="AM231" s="174"/>
      <c r="AN231" s="174"/>
      <c r="AO231" s="176">
        <v>16</v>
      </c>
      <c r="AP231" s="174">
        <v>36</v>
      </c>
      <c r="AQ231" s="175">
        <f t="shared" ref="AQ231:AQ262" si="145">VLOOKUP(C231,$B$45:$AA$48,13,FALSE)</f>
        <v>412</v>
      </c>
      <c r="AR231" s="31">
        <f t="shared" ref="AR231:AR262" si="146">IF(LEFT(E231,1)*1=1,$S$60,$R$60)</f>
        <v>1</v>
      </c>
      <c r="AS231" s="2">
        <f t="shared" ref="AS231:AS262" si="147">IF(LEFT(E231,1)*1=2,$U$60,$T$60)</f>
        <v>1</v>
      </c>
      <c r="AT231" s="33">
        <f t="shared" ref="AT231:AT262" si="148">IF(LEFT(E231,1)*1=3,$W$60,$V$60)</f>
        <v>0</v>
      </c>
      <c r="AU231" s="31">
        <f t="shared" ref="AU231:AU262" si="149">IF(MID(E231,3,1)*1=1,$Y$60,$X$60)</f>
        <v>1</v>
      </c>
      <c r="AV231" s="2">
        <f t="shared" ref="AV231:AV262" si="150">IF(MID(E231,3,1)*1=2,$AA$60,$Z$60)</f>
        <v>0</v>
      </c>
      <c r="AW231" s="33">
        <f t="shared" ref="AW231:AW262" si="151">IF(MID(E231,3,1)*1=3,$AC$60,$AB$60)</f>
        <v>0</v>
      </c>
      <c r="AX231" s="31">
        <f t="shared" ref="AX231:AX262" si="152">IF(MID(E231,5,1)*1=1,$AE$60,$AD$60)</f>
        <v>1</v>
      </c>
      <c r="AY231" s="33">
        <f t="shared" ref="AY231:AY262" si="153">IF(MID(E231,5,1)*1=2,$AG$60,$AF$60)</f>
        <v>0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customHeight="1">
      <c r="A232" s="2"/>
      <c r="B232" s="107">
        <v>157</v>
      </c>
      <c r="C232" s="31">
        <v>10</v>
      </c>
      <c r="D232" s="106" t="s">
        <v>10</v>
      </c>
      <c r="E232" s="2" t="s">
        <v>138</v>
      </c>
      <c r="F232" s="2" t="s">
        <v>149</v>
      </c>
      <c r="G232" s="2" t="s">
        <v>137</v>
      </c>
      <c r="H232" s="33"/>
      <c r="I232" s="173">
        <f t="shared" si="127"/>
        <v>1365.5239241494453</v>
      </c>
      <c r="J232" s="174">
        <f t="shared" si="128"/>
        <v>25.811482952392598</v>
      </c>
      <c r="K232" s="189">
        <f t="shared" si="129"/>
        <v>101</v>
      </c>
      <c r="L232" s="190">
        <f t="shared" si="130"/>
        <v>13</v>
      </c>
      <c r="M232" s="173">
        <f t="shared" si="137"/>
        <v>21796.339938593941</v>
      </c>
      <c r="N232" s="174">
        <f t="shared" si="131"/>
        <v>21796.339938593941</v>
      </c>
      <c r="O232" s="174"/>
      <c r="P232" s="174"/>
      <c r="Q232" s="174"/>
      <c r="R232" s="175"/>
      <c r="S232" s="173">
        <f t="shared" si="132"/>
        <v>14849.306829556097</v>
      </c>
      <c r="T232" s="174">
        <f t="shared" si="138"/>
        <v>14849.306829556097</v>
      </c>
      <c r="U232" s="174"/>
      <c r="V232" s="174"/>
      <c r="W232" s="174"/>
      <c r="X232" s="175"/>
      <c r="Y232" s="173">
        <f t="shared" si="133"/>
        <v>39408.842682481853</v>
      </c>
      <c r="Z232" s="174">
        <f t="shared" si="139"/>
        <v>39408.842682481853</v>
      </c>
      <c r="AA232" s="174"/>
      <c r="AB232" s="174"/>
      <c r="AC232" s="174"/>
      <c r="AD232" s="175"/>
      <c r="AE232" s="173">
        <f t="shared" si="140"/>
        <v>15.961888</v>
      </c>
      <c r="AF232" s="174">
        <f t="shared" si="104"/>
        <v>36</v>
      </c>
      <c r="AG232" s="174">
        <f t="shared" si="141"/>
        <v>20.2865</v>
      </c>
      <c r="AH232" s="174">
        <f t="shared" si="142"/>
        <v>412</v>
      </c>
      <c r="AI232" s="174">
        <f t="shared" si="135"/>
        <v>265.39179999999999</v>
      </c>
      <c r="AJ232" s="174">
        <f t="shared" si="143"/>
        <v>1.4285714285714286</v>
      </c>
      <c r="AK232" s="174">
        <f t="shared" si="136"/>
        <v>9899.5378863707319</v>
      </c>
      <c r="AL232" s="174">
        <f t="shared" si="144"/>
        <v>9899.5378863707319</v>
      </c>
      <c r="AM232" s="174"/>
      <c r="AN232" s="174"/>
      <c r="AO232" s="176">
        <v>16</v>
      </c>
      <c r="AP232" s="174">
        <v>36</v>
      </c>
      <c r="AQ232" s="175">
        <f t="shared" si="145"/>
        <v>412</v>
      </c>
      <c r="AR232" s="31">
        <f t="shared" si="146"/>
        <v>1</v>
      </c>
      <c r="AS232" s="2">
        <f t="shared" si="147"/>
        <v>1</v>
      </c>
      <c r="AT232" s="33">
        <f t="shared" si="148"/>
        <v>0</v>
      </c>
      <c r="AU232" s="31">
        <f t="shared" si="149"/>
        <v>1.25</v>
      </c>
      <c r="AV232" s="2">
        <f t="shared" si="150"/>
        <v>0</v>
      </c>
      <c r="AW232" s="33">
        <f t="shared" si="151"/>
        <v>0</v>
      </c>
      <c r="AX232" s="31">
        <f t="shared" si="152"/>
        <v>1</v>
      </c>
      <c r="AY232" s="33">
        <f t="shared" si="153"/>
        <v>0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customHeight="1">
      <c r="A233" s="2"/>
      <c r="B233" s="107">
        <v>158</v>
      </c>
      <c r="C233" s="31">
        <v>10</v>
      </c>
      <c r="D233" s="106" t="s">
        <v>10</v>
      </c>
      <c r="E233" s="2" t="s">
        <v>140</v>
      </c>
      <c r="F233" s="2" t="s">
        <v>149</v>
      </c>
      <c r="G233" s="2" t="s">
        <v>137</v>
      </c>
      <c r="H233" s="33"/>
      <c r="I233" s="173">
        <f t="shared" si="127"/>
        <v>1461.6917845543924</v>
      </c>
      <c r="J233" s="174">
        <f t="shared" si="128"/>
        <v>25.811482952392598</v>
      </c>
      <c r="K233" s="189">
        <f t="shared" si="129"/>
        <v>78</v>
      </c>
      <c r="L233" s="190">
        <f t="shared" si="130"/>
        <v>6</v>
      </c>
      <c r="M233" s="173">
        <f t="shared" si="137"/>
        <v>23331.360555577339</v>
      </c>
      <c r="N233" s="174">
        <f t="shared" si="131"/>
        <v>23331.360555577339</v>
      </c>
      <c r="O233" s="174"/>
      <c r="P233" s="174"/>
      <c r="Q233" s="174"/>
      <c r="R233" s="175"/>
      <c r="S233" s="173">
        <f t="shared" si="132"/>
        <v>11879.445463644877</v>
      </c>
      <c r="T233" s="174">
        <f t="shared" si="138"/>
        <v>11879.445463644877</v>
      </c>
      <c r="U233" s="174"/>
      <c r="V233" s="174"/>
      <c r="W233" s="174"/>
      <c r="X233" s="175"/>
      <c r="Y233" s="173">
        <f t="shared" si="133"/>
        <v>31527.074145985483</v>
      </c>
      <c r="Z233" s="174">
        <f t="shared" si="139"/>
        <v>31527.074145985483</v>
      </c>
      <c r="AA233" s="174"/>
      <c r="AB233" s="174"/>
      <c r="AC233" s="174"/>
      <c r="AD233" s="175"/>
      <c r="AE233" s="173">
        <f t="shared" si="140"/>
        <v>15.961888</v>
      </c>
      <c r="AF233" s="174">
        <f t="shared" si="104"/>
        <v>36</v>
      </c>
      <c r="AG233" s="174">
        <f t="shared" si="141"/>
        <v>50.286500000000004</v>
      </c>
      <c r="AH233" s="174">
        <f t="shared" si="142"/>
        <v>412</v>
      </c>
      <c r="AI233" s="174">
        <f t="shared" si="135"/>
        <v>265.39179999999999</v>
      </c>
      <c r="AJ233" s="174">
        <f t="shared" si="143"/>
        <v>1.4285714285714286</v>
      </c>
      <c r="AK233" s="174">
        <f t="shared" si="136"/>
        <v>9899.5378863707319</v>
      </c>
      <c r="AL233" s="174">
        <f t="shared" si="144"/>
        <v>9899.5378863707319</v>
      </c>
      <c r="AM233" s="174"/>
      <c r="AN233" s="174"/>
      <c r="AO233" s="176">
        <v>16</v>
      </c>
      <c r="AP233" s="174">
        <v>36</v>
      </c>
      <c r="AQ233" s="175">
        <f t="shared" si="145"/>
        <v>412</v>
      </c>
      <c r="AR233" s="31">
        <f t="shared" si="146"/>
        <v>1</v>
      </c>
      <c r="AS233" s="2">
        <f t="shared" si="147"/>
        <v>1</v>
      </c>
      <c r="AT233" s="33">
        <f t="shared" si="148"/>
        <v>0</v>
      </c>
      <c r="AU233" s="31">
        <f t="shared" si="149"/>
        <v>1</v>
      </c>
      <c r="AV233" s="2">
        <f t="shared" si="150"/>
        <v>30</v>
      </c>
      <c r="AW233" s="33">
        <f t="shared" si="151"/>
        <v>0</v>
      </c>
      <c r="AX233" s="31">
        <f t="shared" si="152"/>
        <v>1</v>
      </c>
      <c r="AY233" s="33">
        <f t="shared" si="153"/>
        <v>0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customHeight="1">
      <c r="A234" s="2"/>
      <c r="B234" s="107">
        <v>159</v>
      </c>
      <c r="C234" s="31">
        <v>10</v>
      </c>
      <c r="D234" s="106" t="s">
        <v>10</v>
      </c>
      <c r="E234" s="2" t="s">
        <v>150</v>
      </c>
      <c r="F234" s="2" t="s">
        <v>149</v>
      </c>
      <c r="G234" s="2" t="s">
        <v>137</v>
      </c>
      <c r="H234" s="33"/>
      <c r="I234" s="173">
        <f t="shared" si="127"/>
        <v>1092.4191393195563</v>
      </c>
      <c r="J234" s="174">
        <f t="shared" si="128"/>
        <v>25.811482952392598</v>
      </c>
      <c r="K234" s="189">
        <f t="shared" si="129"/>
        <v>191</v>
      </c>
      <c r="L234" s="190">
        <f t="shared" si="130"/>
        <v>45</v>
      </c>
      <c r="M234" s="173">
        <f t="shared" si="137"/>
        <v>17437.071950875154</v>
      </c>
      <c r="N234" s="174">
        <f t="shared" si="131"/>
        <v>17437.071950875154</v>
      </c>
      <c r="O234" s="174"/>
      <c r="P234" s="174"/>
      <c r="Q234" s="174"/>
      <c r="R234" s="175"/>
      <c r="S234" s="173">
        <f t="shared" si="132"/>
        <v>11879.445463644877</v>
      </c>
      <c r="T234" s="174">
        <f t="shared" si="138"/>
        <v>11879.445463644877</v>
      </c>
      <c r="U234" s="174"/>
      <c r="V234" s="174"/>
      <c r="W234" s="174"/>
      <c r="X234" s="175"/>
      <c r="Y234" s="173">
        <f t="shared" si="133"/>
        <v>31527.074145985483</v>
      </c>
      <c r="Z234" s="174">
        <f t="shared" si="139"/>
        <v>31527.074145985483</v>
      </c>
      <c r="AA234" s="174"/>
      <c r="AB234" s="174"/>
      <c r="AC234" s="174"/>
      <c r="AD234" s="175"/>
      <c r="AE234" s="173">
        <f t="shared" si="140"/>
        <v>15.961888</v>
      </c>
      <c r="AF234" s="174">
        <f t="shared" si="104"/>
        <v>36</v>
      </c>
      <c r="AG234" s="174">
        <f t="shared" si="141"/>
        <v>20.2865</v>
      </c>
      <c r="AH234" s="174">
        <f t="shared" si="142"/>
        <v>412</v>
      </c>
      <c r="AI234" s="174">
        <f t="shared" si="135"/>
        <v>265.39179999999999</v>
      </c>
      <c r="AJ234" s="174">
        <f t="shared" si="143"/>
        <v>1.2142857142857142</v>
      </c>
      <c r="AK234" s="174">
        <f t="shared" si="136"/>
        <v>9899.5378863707319</v>
      </c>
      <c r="AL234" s="174">
        <f t="shared" si="144"/>
        <v>9899.5378863707319</v>
      </c>
      <c r="AM234" s="174"/>
      <c r="AN234" s="174"/>
      <c r="AO234" s="176">
        <v>16</v>
      </c>
      <c r="AP234" s="174">
        <v>36</v>
      </c>
      <c r="AQ234" s="175">
        <f t="shared" si="145"/>
        <v>412</v>
      </c>
      <c r="AR234" s="31">
        <f t="shared" si="146"/>
        <v>0.85</v>
      </c>
      <c r="AS234" s="2">
        <f t="shared" si="147"/>
        <v>1</v>
      </c>
      <c r="AT234" s="33">
        <f t="shared" si="148"/>
        <v>0</v>
      </c>
      <c r="AU234" s="31">
        <f t="shared" si="149"/>
        <v>1</v>
      </c>
      <c r="AV234" s="2">
        <f t="shared" si="150"/>
        <v>0</v>
      </c>
      <c r="AW234" s="33">
        <f t="shared" si="151"/>
        <v>0</v>
      </c>
      <c r="AX234" s="31">
        <f t="shared" si="152"/>
        <v>1</v>
      </c>
      <c r="AY234" s="33">
        <f t="shared" si="153"/>
        <v>0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customHeight="1">
      <c r="A235" s="2"/>
      <c r="B235" s="107">
        <v>160</v>
      </c>
      <c r="C235" s="31">
        <v>10</v>
      </c>
      <c r="D235" s="106" t="s">
        <v>10</v>
      </c>
      <c r="E235" s="2" t="s">
        <v>164</v>
      </c>
      <c r="F235" s="2" t="s">
        <v>149</v>
      </c>
      <c r="G235" s="2" t="s">
        <v>137</v>
      </c>
      <c r="H235" s="33"/>
      <c r="I235" s="173">
        <f t="shared" si="127"/>
        <v>1365.5239241494453</v>
      </c>
      <c r="J235" s="174">
        <f t="shared" si="128"/>
        <v>25.811482952392598</v>
      </c>
      <c r="K235" s="189">
        <f t="shared" si="129"/>
        <v>101</v>
      </c>
      <c r="L235" s="190">
        <f t="shared" si="130"/>
        <v>13</v>
      </c>
      <c r="M235" s="173">
        <f t="shared" si="137"/>
        <v>21796.339938593941</v>
      </c>
      <c r="N235" s="174">
        <f t="shared" si="131"/>
        <v>21796.339938593941</v>
      </c>
      <c r="O235" s="174"/>
      <c r="P235" s="174"/>
      <c r="Q235" s="174"/>
      <c r="R235" s="175"/>
      <c r="S235" s="173">
        <f t="shared" si="132"/>
        <v>14849.306829556097</v>
      </c>
      <c r="T235" s="174">
        <f t="shared" si="138"/>
        <v>14849.306829556097</v>
      </c>
      <c r="U235" s="174"/>
      <c r="V235" s="174"/>
      <c r="W235" s="174"/>
      <c r="X235" s="175"/>
      <c r="Y235" s="173">
        <f t="shared" si="133"/>
        <v>39408.842682481853</v>
      </c>
      <c r="Z235" s="174">
        <f t="shared" si="139"/>
        <v>39408.842682481853</v>
      </c>
      <c r="AA235" s="174"/>
      <c r="AB235" s="174"/>
      <c r="AC235" s="174"/>
      <c r="AD235" s="175"/>
      <c r="AE235" s="173">
        <f t="shared" si="140"/>
        <v>15.961888</v>
      </c>
      <c r="AF235" s="174">
        <f t="shared" ref="AF235:AF298" si="154">AP235</f>
        <v>36</v>
      </c>
      <c r="AG235" s="174">
        <f t="shared" si="141"/>
        <v>20.2865</v>
      </c>
      <c r="AH235" s="174">
        <f t="shared" si="142"/>
        <v>412</v>
      </c>
      <c r="AI235" s="174">
        <f t="shared" si="135"/>
        <v>265.39179999999999</v>
      </c>
      <c r="AJ235" s="174">
        <f t="shared" si="143"/>
        <v>1.2142857142857142</v>
      </c>
      <c r="AK235" s="174">
        <f t="shared" si="136"/>
        <v>9899.5378863707319</v>
      </c>
      <c r="AL235" s="174">
        <f t="shared" si="144"/>
        <v>9899.5378863707319</v>
      </c>
      <c r="AM235" s="174"/>
      <c r="AN235" s="174"/>
      <c r="AO235" s="176">
        <v>16</v>
      </c>
      <c r="AP235" s="174">
        <v>36</v>
      </c>
      <c r="AQ235" s="175">
        <f t="shared" si="145"/>
        <v>412</v>
      </c>
      <c r="AR235" s="31">
        <f t="shared" si="146"/>
        <v>0.85</v>
      </c>
      <c r="AS235" s="2">
        <f t="shared" si="147"/>
        <v>1</v>
      </c>
      <c r="AT235" s="33">
        <f t="shared" si="148"/>
        <v>0</v>
      </c>
      <c r="AU235" s="31">
        <f t="shared" si="149"/>
        <v>1.25</v>
      </c>
      <c r="AV235" s="2">
        <f t="shared" si="150"/>
        <v>0</v>
      </c>
      <c r="AW235" s="33">
        <f t="shared" si="151"/>
        <v>0</v>
      </c>
      <c r="AX235" s="31">
        <f t="shared" si="152"/>
        <v>1</v>
      </c>
      <c r="AY235" s="33">
        <f t="shared" si="153"/>
        <v>0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customHeight="1">
      <c r="A236" s="2"/>
      <c r="B236" s="107">
        <v>161</v>
      </c>
      <c r="C236" s="31">
        <v>10</v>
      </c>
      <c r="D236" s="106" t="s">
        <v>10</v>
      </c>
      <c r="E236" s="2" t="s">
        <v>153</v>
      </c>
      <c r="F236" s="2" t="s">
        <v>149</v>
      </c>
      <c r="G236" s="2" t="s">
        <v>137</v>
      </c>
      <c r="H236" s="33"/>
      <c r="I236" s="173">
        <f t="shared" si="127"/>
        <v>1461.6917845543924</v>
      </c>
      <c r="J236" s="174">
        <f t="shared" si="128"/>
        <v>25.811482952392598</v>
      </c>
      <c r="K236" s="189">
        <f t="shared" si="129"/>
        <v>78</v>
      </c>
      <c r="L236" s="190">
        <f t="shared" si="130"/>
        <v>6</v>
      </c>
      <c r="M236" s="173">
        <f t="shared" si="137"/>
        <v>23331.360555577339</v>
      </c>
      <c r="N236" s="174">
        <f t="shared" si="131"/>
        <v>23331.360555577339</v>
      </c>
      <c r="O236" s="174"/>
      <c r="P236" s="174"/>
      <c r="Q236" s="174"/>
      <c r="R236" s="175"/>
      <c r="S236" s="173">
        <f t="shared" si="132"/>
        <v>11879.445463644877</v>
      </c>
      <c r="T236" s="174">
        <f t="shared" si="138"/>
        <v>11879.445463644877</v>
      </c>
      <c r="U236" s="174"/>
      <c r="V236" s="174"/>
      <c r="W236" s="174"/>
      <c r="X236" s="175"/>
      <c r="Y236" s="173">
        <f t="shared" si="133"/>
        <v>31527.074145985483</v>
      </c>
      <c r="Z236" s="174">
        <f t="shared" si="139"/>
        <v>31527.074145985483</v>
      </c>
      <c r="AA236" s="174"/>
      <c r="AB236" s="174"/>
      <c r="AC236" s="174"/>
      <c r="AD236" s="175"/>
      <c r="AE236" s="173">
        <f t="shared" si="140"/>
        <v>15.961888</v>
      </c>
      <c r="AF236" s="174">
        <f t="shared" si="154"/>
        <v>36</v>
      </c>
      <c r="AG236" s="174">
        <f t="shared" si="141"/>
        <v>50.286500000000004</v>
      </c>
      <c r="AH236" s="174">
        <f t="shared" si="142"/>
        <v>412</v>
      </c>
      <c r="AI236" s="174">
        <f t="shared" si="135"/>
        <v>265.39179999999999</v>
      </c>
      <c r="AJ236" s="174">
        <f t="shared" si="143"/>
        <v>1.2142857142857142</v>
      </c>
      <c r="AK236" s="174">
        <f t="shared" si="136"/>
        <v>9899.5378863707319</v>
      </c>
      <c r="AL236" s="174">
        <f t="shared" si="144"/>
        <v>9899.5378863707319</v>
      </c>
      <c r="AM236" s="174"/>
      <c r="AN236" s="174"/>
      <c r="AO236" s="176">
        <v>16</v>
      </c>
      <c r="AP236" s="174">
        <v>36</v>
      </c>
      <c r="AQ236" s="175">
        <f t="shared" si="145"/>
        <v>412</v>
      </c>
      <c r="AR236" s="31">
        <f t="shared" si="146"/>
        <v>0.85</v>
      </c>
      <c r="AS236" s="2">
        <f t="shared" si="147"/>
        <v>1</v>
      </c>
      <c r="AT236" s="33">
        <f t="shared" si="148"/>
        <v>0</v>
      </c>
      <c r="AU236" s="31">
        <f t="shared" si="149"/>
        <v>1</v>
      </c>
      <c r="AV236" s="2">
        <f t="shared" si="150"/>
        <v>30</v>
      </c>
      <c r="AW236" s="33">
        <f t="shared" si="151"/>
        <v>0</v>
      </c>
      <c r="AX236" s="31">
        <f t="shared" si="152"/>
        <v>1</v>
      </c>
      <c r="AY236" s="33">
        <f t="shared" si="153"/>
        <v>0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customHeight="1">
      <c r="A237" s="2"/>
      <c r="B237" s="107">
        <v>162</v>
      </c>
      <c r="C237" s="31">
        <v>10</v>
      </c>
      <c r="D237" s="106" t="s">
        <v>10</v>
      </c>
      <c r="E237" s="2" t="s">
        <v>161</v>
      </c>
      <c r="F237" s="2" t="s">
        <v>149</v>
      </c>
      <c r="G237" s="2" t="s">
        <v>185</v>
      </c>
      <c r="H237" s="33"/>
      <c r="I237" s="173">
        <f t="shared" si="127"/>
        <v>1289.0545843970765</v>
      </c>
      <c r="J237" s="174">
        <f t="shared" si="128"/>
        <v>25.811482952392598</v>
      </c>
      <c r="K237" s="189">
        <f t="shared" si="129"/>
        <v>121</v>
      </c>
      <c r="L237" s="190">
        <f t="shared" si="130"/>
        <v>23</v>
      </c>
      <c r="M237" s="173">
        <f t="shared" si="137"/>
        <v>20575.744902032682</v>
      </c>
      <c r="N237" s="174">
        <f t="shared" si="131"/>
        <v>20575.744902032682</v>
      </c>
      <c r="O237" s="174"/>
      <c r="P237" s="174"/>
      <c r="Q237" s="174"/>
      <c r="R237" s="175"/>
      <c r="S237" s="173">
        <f t="shared" si="132"/>
        <v>14017.745647100955</v>
      </c>
      <c r="T237" s="174">
        <f t="shared" si="138"/>
        <v>14017.745647100955</v>
      </c>
      <c r="U237" s="174"/>
      <c r="V237" s="174"/>
      <c r="W237" s="174"/>
      <c r="X237" s="175"/>
      <c r="Y237" s="173">
        <f t="shared" si="133"/>
        <v>37201.947492262872</v>
      </c>
      <c r="Z237" s="174">
        <f t="shared" si="139"/>
        <v>37201.947492262872</v>
      </c>
      <c r="AA237" s="174"/>
      <c r="AB237" s="174"/>
      <c r="AC237" s="174"/>
      <c r="AD237" s="175"/>
      <c r="AE237" s="173">
        <f t="shared" si="140"/>
        <v>15.961888</v>
      </c>
      <c r="AF237" s="174">
        <f t="shared" si="154"/>
        <v>36</v>
      </c>
      <c r="AG237" s="174">
        <f t="shared" si="141"/>
        <v>20.2865</v>
      </c>
      <c r="AH237" s="174">
        <f t="shared" si="142"/>
        <v>412</v>
      </c>
      <c r="AI237" s="174">
        <f t="shared" si="135"/>
        <v>265.39179999999999</v>
      </c>
      <c r="AJ237" s="174">
        <f t="shared" si="143"/>
        <v>1.4285714285714286</v>
      </c>
      <c r="AK237" s="174">
        <f t="shared" si="136"/>
        <v>9899.5378863707319</v>
      </c>
      <c r="AL237" s="174">
        <f t="shared" si="144"/>
        <v>9899.5378863707319</v>
      </c>
      <c r="AM237" s="174"/>
      <c r="AN237" s="174"/>
      <c r="AO237" s="176">
        <v>16</v>
      </c>
      <c r="AP237" s="174">
        <v>36</v>
      </c>
      <c r="AQ237" s="175">
        <f t="shared" si="145"/>
        <v>412</v>
      </c>
      <c r="AR237" s="31">
        <f t="shared" si="146"/>
        <v>1</v>
      </c>
      <c r="AS237" s="2">
        <f t="shared" si="147"/>
        <v>1.18</v>
      </c>
      <c r="AT237" s="33">
        <f t="shared" si="148"/>
        <v>0</v>
      </c>
      <c r="AU237" s="31">
        <f t="shared" si="149"/>
        <v>1</v>
      </c>
      <c r="AV237" s="2">
        <f t="shared" si="150"/>
        <v>0</v>
      </c>
      <c r="AW237" s="33">
        <f t="shared" si="151"/>
        <v>0</v>
      </c>
      <c r="AX237" s="31">
        <f t="shared" si="152"/>
        <v>1</v>
      </c>
      <c r="AY237" s="33">
        <f t="shared" si="153"/>
        <v>0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customHeight="1">
      <c r="A238" s="2"/>
      <c r="B238" s="107">
        <v>163</v>
      </c>
      <c r="C238" s="31">
        <v>10</v>
      </c>
      <c r="D238" s="106" t="s">
        <v>10</v>
      </c>
      <c r="E238" s="2" t="s">
        <v>169</v>
      </c>
      <c r="F238" s="2" t="s">
        <v>149</v>
      </c>
      <c r="G238" s="2" t="s">
        <v>185</v>
      </c>
      <c r="H238" s="33"/>
      <c r="I238" s="173">
        <f t="shared" si="127"/>
        <v>1611.3182304963454</v>
      </c>
      <c r="J238" s="174">
        <f t="shared" si="128"/>
        <v>25.811482952392598</v>
      </c>
      <c r="K238" s="189">
        <f t="shared" si="129"/>
        <v>57</v>
      </c>
      <c r="L238" s="190">
        <f t="shared" si="130"/>
        <v>3</v>
      </c>
      <c r="M238" s="173">
        <f t="shared" si="137"/>
        <v>25719.681127540851</v>
      </c>
      <c r="N238" s="174">
        <f t="shared" si="131"/>
        <v>25719.681127540851</v>
      </c>
      <c r="O238" s="174"/>
      <c r="P238" s="174"/>
      <c r="Q238" s="174"/>
      <c r="R238" s="175"/>
      <c r="S238" s="173">
        <f t="shared" si="132"/>
        <v>17522.182058876195</v>
      </c>
      <c r="T238" s="174">
        <f t="shared" si="138"/>
        <v>17522.182058876195</v>
      </c>
      <c r="U238" s="174"/>
      <c r="V238" s="174"/>
      <c r="W238" s="174"/>
      <c r="X238" s="175"/>
      <c r="Y238" s="173">
        <f t="shared" si="133"/>
        <v>46502.434365328591</v>
      </c>
      <c r="Z238" s="174">
        <f t="shared" si="139"/>
        <v>46502.434365328591</v>
      </c>
      <c r="AA238" s="174"/>
      <c r="AB238" s="174"/>
      <c r="AC238" s="174"/>
      <c r="AD238" s="175"/>
      <c r="AE238" s="173">
        <f t="shared" si="140"/>
        <v>15.961888</v>
      </c>
      <c r="AF238" s="174">
        <f t="shared" si="154"/>
        <v>36</v>
      </c>
      <c r="AG238" s="174">
        <f t="shared" si="141"/>
        <v>20.2865</v>
      </c>
      <c r="AH238" s="174">
        <f t="shared" si="142"/>
        <v>412</v>
      </c>
      <c r="AI238" s="174">
        <f t="shared" si="135"/>
        <v>265.39179999999999</v>
      </c>
      <c r="AJ238" s="174">
        <f t="shared" si="143"/>
        <v>1.4285714285714286</v>
      </c>
      <c r="AK238" s="174">
        <f t="shared" si="136"/>
        <v>9899.5378863707319</v>
      </c>
      <c r="AL238" s="174">
        <f t="shared" si="144"/>
        <v>9899.5378863707319</v>
      </c>
      <c r="AM238" s="174"/>
      <c r="AN238" s="174"/>
      <c r="AO238" s="176">
        <v>16</v>
      </c>
      <c r="AP238" s="174">
        <v>36</v>
      </c>
      <c r="AQ238" s="175">
        <f t="shared" si="145"/>
        <v>412</v>
      </c>
      <c r="AR238" s="31">
        <f t="shared" si="146"/>
        <v>1</v>
      </c>
      <c r="AS238" s="2">
        <f t="shared" si="147"/>
        <v>1.18</v>
      </c>
      <c r="AT238" s="33">
        <f t="shared" si="148"/>
        <v>0</v>
      </c>
      <c r="AU238" s="31">
        <f t="shared" si="149"/>
        <v>1.25</v>
      </c>
      <c r="AV238" s="2">
        <f t="shared" si="150"/>
        <v>0</v>
      </c>
      <c r="AW238" s="33">
        <f t="shared" si="151"/>
        <v>0</v>
      </c>
      <c r="AX238" s="31">
        <f t="shared" si="152"/>
        <v>1</v>
      </c>
      <c r="AY238" s="33">
        <f t="shared" si="153"/>
        <v>0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customHeight="1">
      <c r="A239" s="2"/>
      <c r="B239" s="107">
        <v>164</v>
      </c>
      <c r="C239" s="31">
        <v>10</v>
      </c>
      <c r="D239" s="106" t="s">
        <v>10</v>
      </c>
      <c r="E239" s="2" t="s">
        <v>162</v>
      </c>
      <c r="F239" s="2" t="s">
        <v>149</v>
      </c>
      <c r="G239" s="2" t="s">
        <v>185</v>
      </c>
      <c r="H239" s="33"/>
      <c r="I239" s="173">
        <f t="shared" si="127"/>
        <v>1724.7963057741829</v>
      </c>
      <c r="J239" s="174">
        <f t="shared" si="128"/>
        <v>25.811482952392598</v>
      </c>
      <c r="K239" s="189">
        <f t="shared" si="129"/>
        <v>42</v>
      </c>
      <c r="L239" s="190">
        <f t="shared" si="130"/>
        <v>1</v>
      </c>
      <c r="M239" s="173">
        <f t="shared" si="137"/>
        <v>27531.00545558126</v>
      </c>
      <c r="N239" s="174">
        <f t="shared" si="131"/>
        <v>27531.00545558126</v>
      </c>
      <c r="O239" s="174"/>
      <c r="P239" s="174"/>
      <c r="Q239" s="174"/>
      <c r="R239" s="175"/>
      <c r="S239" s="173">
        <f t="shared" si="132"/>
        <v>14017.745647100955</v>
      </c>
      <c r="T239" s="174">
        <f t="shared" si="138"/>
        <v>14017.745647100955</v>
      </c>
      <c r="U239" s="174"/>
      <c r="V239" s="174"/>
      <c r="W239" s="174"/>
      <c r="X239" s="175"/>
      <c r="Y239" s="173">
        <f t="shared" si="133"/>
        <v>37201.947492262872</v>
      </c>
      <c r="Z239" s="174">
        <f t="shared" si="139"/>
        <v>37201.947492262872</v>
      </c>
      <c r="AA239" s="174"/>
      <c r="AB239" s="174"/>
      <c r="AC239" s="174"/>
      <c r="AD239" s="175"/>
      <c r="AE239" s="173">
        <f t="shared" si="140"/>
        <v>15.961888</v>
      </c>
      <c r="AF239" s="174">
        <f t="shared" si="154"/>
        <v>36</v>
      </c>
      <c r="AG239" s="174">
        <f t="shared" si="141"/>
        <v>50.286500000000004</v>
      </c>
      <c r="AH239" s="174">
        <f t="shared" si="142"/>
        <v>412</v>
      </c>
      <c r="AI239" s="174">
        <f t="shared" si="135"/>
        <v>265.39179999999999</v>
      </c>
      <c r="AJ239" s="174">
        <f t="shared" si="143"/>
        <v>1.4285714285714286</v>
      </c>
      <c r="AK239" s="174">
        <f t="shared" si="136"/>
        <v>9899.5378863707319</v>
      </c>
      <c r="AL239" s="174">
        <f t="shared" si="144"/>
        <v>9899.5378863707319</v>
      </c>
      <c r="AM239" s="174"/>
      <c r="AN239" s="174"/>
      <c r="AO239" s="176">
        <v>16</v>
      </c>
      <c r="AP239" s="174">
        <v>36</v>
      </c>
      <c r="AQ239" s="175">
        <f t="shared" si="145"/>
        <v>412</v>
      </c>
      <c r="AR239" s="31">
        <f t="shared" si="146"/>
        <v>1</v>
      </c>
      <c r="AS239" s="2">
        <f t="shared" si="147"/>
        <v>1.18</v>
      </c>
      <c r="AT239" s="33">
        <f t="shared" si="148"/>
        <v>0</v>
      </c>
      <c r="AU239" s="31">
        <f t="shared" si="149"/>
        <v>1</v>
      </c>
      <c r="AV239" s="2">
        <f t="shared" si="150"/>
        <v>30</v>
      </c>
      <c r="AW239" s="33">
        <f t="shared" si="151"/>
        <v>0</v>
      </c>
      <c r="AX239" s="31">
        <f t="shared" si="152"/>
        <v>1</v>
      </c>
      <c r="AY239" s="33">
        <f t="shared" si="153"/>
        <v>0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customHeight="1">
      <c r="A240" s="2"/>
      <c r="B240" s="107">
        <v>165</v>
      </c>
      <c r="C240" s="31">
        <v>10</v>
      </c>
      <c r="D240" s="106" t="s">
        <v>10</v>
      </c>
      <c r="E240" s="2" t="s">
        <v>92</v>
      </c>
      <c r="F240" s="2" t="s">
        <v>149</v>
      </c>
      <c r="G240" s="2"/>
      <c r="H240" s="33"/>
      <c r="I240" s="173">
        <f t="shared" si="127"/>
        <v>546.20956965977814</v>
      </c>
      <c r="J240" s="174">
        <f t="shared" si="128"/>
        <v>25.811482952392598</v>
      </c>
      <c r="K240" s="189">
        <f t="shared" si="129"/>
        <v>673</v>
      </c>
      <c r="L240" s="190">
        <f t="shared" si="130"/>
        <v>245</v>
      </c>
      <c r="M240" s="173">
        <f t="shared" si="137"/>
        <v>8718.5359754375768</v>
      </c>
      <c r="N240" s="174">
        <f t="shared" si="131"/>
        <v>8718.5359754375768</v>
      </c>
      <c r="O240" s="174"/>
      <c r="P240" s="174"/>
      <c r="Q240" s="174"/>
      <c r="R240" s="175"/>
      <c r="S240" s="173">
        <f t="shared" si="132"/>
        <v>5939.7227318224386</v>
      </c>
      <c r="T240" s="174">
        <f t="shared" si="138"/>
        <v>5939.7227318224386</v>
      </c>
      <c r="U240" s="174"/>
      <c r="V240" s="174"/>
      <c r="W240" s="174"/>
      <c r="X240" s="175"/>
      <c r="Y240" s="173">
        <f t="shared" si="133"/>
        <v>15763.537072992742</v>
      </c>
      <c r="Z240" s="174">
        <f t="shared" si="139"/>
        <v>15763.537072992742</v>
      </c>
      <c r="AA240" s="174"/>
      <c r="AB240" s="174"/>
      <c r="AC240" s="174"/>
      <c r="AD240" s="175"/>
      <c r="AE240" s="173">
        <f t="shared" si="140"/>
        <v>15.961888</v>
      </c>
      <c r="AF240" s="174">
        <f t="shared" si="154"/>
        <v>36</v>
      </c>
      <c r="AG240" s="174">
        <f t="shared" si="141"/>
        <v>20.2865</v>
      </c>
      <c r="AH240" s="174">
        <f t="shared" si="142"/>
        <v>412</v>
      </c>
      <c r="AI240" s="174">
        <f t="shared" si="135"/>
        <v>265.39179999999999</v>
      </c>
      <c r="AJ240" s="174">
        <f t="shared" si="143"/>
        <v>1.4285714285714286</v>
      </c>
      <c r="AK240" s="174">
        <f t="shared" si="136"/>
        <v>9899.5378863707319</v>
      </c>
      <c r="AL240" s="174">
        <f t="shared" si="144"/>
        <v>9899.5378863707319</v>
      </c>
      <c r="AM240" s="174"/>
      <c r="AN240" s="174"/>
      <c r="AO240" s="176">
        <v>16</v>
      </c>
      <c r="AP240" s="174">
        <v>36</v>
      </c>
      <c r="AQ240" s="175">
        <f t="shared" si="145"/>
        <v>412</v>
      </c>
      <c r="AR240" s="31">
        <f t="shared" si="146"/>
        <v>1</v>
      </c>
      <c r="AS240" s="2">
        <f t="shared" si="147"/>
        <v>1</v>
      </c>
      <c r="AT240" s="33">
        <f t="shared" si="148"/>
        <v>0</v>
      </c>
      <c r="AU240" s="31">
        <f t="shared" si="149"/>
        <v>1</v>
      </c>
      <c r="AV240" s="2">
        <f t="shared" si="150"/>
        <v>0</v>
      </c>
      <c r="AW240" s="33">
        <f t="shared" si="151"/>
        <v>0</v>
      </c>
      <c r="AX240" s="31">
        <f t="shared" si="152"/>
        <v>1</v>
      </c>
      <c r="AY240" s="33">
        <f t="shared" si="153"/>
        <v>100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customHeight="1">
      <c r="A241" s="2"/>
      <c r="B241" s="107">
        <v>166</v>
      </c>
      <c r="C241" s="31">
        <v>10</v>
      </c>
      <c r="D241" s="106" t="s">
        <v>10</v>
      </c>
      <c r="E241" s="2" t="s">
        <v>139</v>
      </c>
      <c r="F241" s="2" t="s">
        <v>149</v>
      </c>
      <c r="G241" s="2"/>
      <c r="H241" s="33"/>
      <c r="I241" s="173">
        <f t="shared" si="127"/>
        <v>682.76196207472265</v>
      </c>
      <c r="J241" s="174">
        <f t="shared" si="128"/>
        <v>25.811482952392598</v>
      </c>
      <c r="K241" s="189">
        <f t="shared" si="129"/>
        <v>517</v>
      </c>
      <c r="L241" s="190">
        <f t="shared" si="130"/>
        <v>179</v>
      </c>
      <c r="M241" s="173">
        <f t="shared" si="137"/>
        <v>10898.169969296971</v>
      </c>
      <c r="N241" s="174">
        <f t="shared" si="131"/>
        <v>10898.169969296971</v>
      </c>
      <c r="O241" s="174"/>
      <c r="P241" s="174"/>
      <c r="Q241" s="174"/>
      <c r="R241" s="175"/>
      <c r="S241" s="173">
        <f t="shared" si="132"/>
        <v>7424.6534147780485</v>
      </c>
      <c r="T241" s="174">
        <f t="shared" si="138"/>
        <v>7424.6534147780485</v>
      </c>
      <c r="U241" s="174"/>
      <c r="V241" s="174"/>
      <c r="W241" s="174"/>
      <c r="X241" s="175"/>
      <c r="Y241" s="173">
        <f t="shared" si="133"/>
        <v>19704.421341240926</v>
      </c>
      <c r="Z241" s="174">
        <f t="shared" si="139"/>
        <v>19704.421341240926</v>
      </c>
      <c r="AA241" s="174"/>
      <c r="AB241" s="174"/>
      <c r="AC241" s="174"/>
      <c r="AD241" s="175"/>
      <c r="AE241" s="173">
        <f t="shared" si="140"/>
        <v>15.961888</v>
      </c>
      <c r="AF241" s="174">
        <f t="shared" si="154"/>
        <v>36</v>
      </c>
      <c r="AG241" s="174">
        <f t="shared" si="141"/>
        <v>20.2865</v>
      </c>
      <c r="AH241" s="174">
        <f t="shared" si="142"/>
        <v>412</v>
      </c>
      <c r="AI241" s="174">
        <f t="shared" si="135"/>
        <v>265.39179999999999</v>
      </c>
      <c r="AJ241" s="174">
        <f t="shared" si="143"/>
        <v>1.4285714285714286</v>
      </c>
      <c r="AK241" s="174">
        <f t="shared" si="136"/>
        <v>9899.5378863707319</v>
      </c>
      <c r="AL241" s="174">
        <f t="shared" si="144"/>
        <v>9899.5378863707319</v>
      </c>
      <c r="AM241" s="174"/>
      <c r="AN241" s="174"/>
      <c r="AO241" s="176">
        <v>16</v>
      </c>
      <c r="AP241" s="174">
        <v>36</v>
      </c>
      <c r="AQ241" s="175">
        <f t="shared" si="145"/>
        <v>412</v>
      </c>
      <c r="AR241" s="31">
        <f t="shared" si="146"/>
        <v>1</v>
      </c>
      <c r="AS241" s="2">
        <f t="shared" si="147"/>
        <v>1</v>
      </c>
      <c r="AT241" s="33">
        <f t="shared" si="148"/>
        <v>0</v>
      </c>
      <c r="AU241" s="31">
        <f t="shared" si="149"/>
        <v>1.25</v>
      </c>
      <c r="AV241" s="2">
        <f t="shared" si="150"/>
        <v>0</v>
      </c>
      <c r="AW241" s="33">
        <f t="shared" si="151"/>
        <v>0</v>
      </c>
      <c r="AX241" s="31">
        <f t="shared" si="152"/>
        <v>1</v>
      </c>
      <c r="AY241" s="33">
        <f t="shared" si="153"/>
        <v>100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customHeight="1">
      <c r="A242" s="2"/>
      <c r="B242" s="107">
        <v>167</v>
      </c>
      <c r="C242" s="31">
        <v>10</v>
      </c>
      <c r="D242" s="106" t="s">
        <v>10</v>
      </c>
      <c r="E242" s="2" t="s">
        <v>95</v>
      </c>
      <c r="F242" s="2" t="s">
        <v>149</v>
      </c>
      <c r="G242" s="2"/>
      <c r="H242" s="33"/>
      <c r="I242" s="173">
        <f t="shared" si="127"/>
        <v>730.84589227719619</v>
      </c>
      <c r="J242" s="174">
        <f t="shared" si="128"/>
        <v>25.811482952392598</v>
      </c>
      <c r="K242" s="189">
        <f t="shared" si="129"/>
        <v>462</v>
      </c>
      <c r="L242" s="190">
        <f t="shared" si="130"/>
        <v>161</v>
      </c>
      <c r="M242" s="173">
        <f t="shared" si="137"/>
        <v>11665.68027778867</v>
      </c>
      <c r="N242" s="174">
        <f t="shared" si="131"/>
        <v>11665.68027778867</v>
      </c>
      <c r="O242" s="174"/>
      <c r="P242" s="174"/>
      <c r="Q242" s="174"/>
      <c r="R242" s="175"/>
      <c r="S242" s="173">
        <f t="shared" si="132"/>
        <v>5939.7227318224386</v>
      </c>
      <c r="T242" s="174">
        <f t="shared" si="138"/>
        <v>5939.7227318224386</v>
      </c>
      <c r="U242" s="174"/>
      <c r="V242" s="174"/>
      <c r="W242" s="174"/>
      <c r="X242" s="175"/>
      <c r="Y242" s="173">
        <f t="shared" si="133"/>
        <v>15763.537072992742</v>
      </c>
      <c r="Z242" s="174">
        <f t="shared" si="139"/>
        <v>15763.537072992742</v>
      </c>
      <c r="AA242" s="174"/>
      <c r="AB242" s="174"/>
      <c r="AC242" s="174"/>
      <c r="AD242" s="175"/>
      <c r="AE242" s="173">
        <f t="shared" si="140"/>
        <v>15.961888</v>
      </c>
      <c r="AF242" s="174">
        <f t="shared" si="154"/>
        <v>36</v>
      </c>
      <c r="AG242" s="174">
        <f t="shared" si="141"/>
        <v>50.286500000000004</v>
      </c>
      <c r="AH242" s="174">
        <f t="shared" si="142"/>
        <v>412</v>
      </c>
      <c r="AI242" s="174">
        <f t="shared" si="135"/>
        <v>265.39179999999999</v>
      </c>
      <c r="AJ242" s="174">
        <f t="shared" si="143"/>
        <v>1.4285714285714286</v>
      </c>
      <c r="AK242" s="174">
        <f t="shared" si="136"/>
        <v>9899.5378863707319</v>
      </c>
      <c r="AL242" s="174">
        <f t="shared" si="144"/>
        <v>9899.5378863707319</v>
      </c>
      <c r="AM242" s="174"/>
      <c r="AN242" s="174"/>
      <c r="AO242" s="176">
        <v>16</v>
      </c>
      <c r="AP242" s="174">
        <v>36</v>
      </c>
      <c r="AQ242" s="175">
        <f t="shared" si="145"/>
        <v>412</v>
      </c>
      <c r="AR242" s="31">
        <f t="shared" si="146"/>
        <v>1</v>
      </c>
      <c r="AS242" s="2">
        <f t="shared" si="147"/>
        <v>1</v>
      </c>
      <c r="AT242" s="33">
        <f t="shared" si="148"/>
        <v>0</v>
      </c>
      <c r="AU242" s="31">
        <f t="shared" si="149"/>
        <v>1</v>
      </c>
      <c r="AV242" s="2">
        <f t="shared" si="150"/>
        <v>30</v>
      </c>
      <c r="AW242" s="33">
        <f t="shared" si="151"/>
        <v>0</v>
      </c>
      <c r="AX242" s="31">
        <f t="shared" si="152"/>
        <v>1</v>
      </c>
      <c r="AY242" s="33">
        <f t="shared" si="153"/>
        <v>100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customHeight="1">
      <c r="A243" s="2"/>
      <c r="B243" s="107">
        <v>168</v>
      </c>
      <c r="C243" s="31">
        <v>10</v>
      </c>
      <c r="D243" s="106" t="s">
        <v>10</v>
      </c>
      <c r="E243" s="2" t="s">
        <v>151</v>
      </c>
      <c r="F243" s="2" t="s">
        <v>149</v>
      </c>
      <c r="G243" s="2"/>
      <c r="H243" s="33"/>
      <c r="I243" s="173">
        <f t="shared" si="127"/>
        <v>546.20956965977814</v>
      </c>
      <c r="J243" s="174">
        <f t="shared" si="128"/>
        <v>25.811482952392598</v>
      </c>
      <c r="K243" s="189">
        <f t="shared" si="129"/>
        <v>673</v>
      </c>
      <c r="L243" s="190">
        <f t="shared" si="130"/>
        <v>245</v>
      </c>
      <c r="M243" s="173">
        <f t="shared" si="137"/>
        <v>8718.5359754375768</v>
      </c>
      <c r="N243" s="174">
        <f t="shared" si="131"/>
        <v>8718.5359754375768</v>
      </c>
      <c r="O243" s="174"/>
      <c r="P243" s="174"/>
      <c r="Q243" s="174"/>
      <c r="R243" s="175"/>
      <c r="S243" s="173">
        <f t="shared" si="132"/>
        <v>5939.7227318224386</v>
      </c>
      <c r="T243" s="174">
        <f t="shared" si="138"/>
        <v>5939.7227318224386</v>
      </c>
      <c r="U243" s="174"/>
      <c r="V243" s="174"/>
      <c r="W243" s="174"/>
      <c r="X243" s="175"/>
      <c r="Y243" s="173">
        <f t="shared" si="133"/>
        <v>15763.537072992742</v>
      </c>
      <c r="Z243" s="174">
        <f t="shared" si="139"/>
        <v>15763.537072992742</v>
      </c>
      <c r="AA243" s="174"/>
      <c r="AB243" s="174"/>
      <c r="AC243" s="174"/>
      <c r="AD243" s="175"/>
      <c r="AE243" s="173">
        <f t="shared" si="140"/>
        <v>15.961888</v>
      </c>
      <c r="AF243" s="174">
        <f t="shared" si="154"/>
        <v>36</v>
      </c>
      <c r="AG243" s="174">
        <f t="shared" si="141"/>
        <v>20.2865</v>
      </c>
      <c r="AH243" s="174">
        <f t="shared" si="142"/>
        <v>412</v>
      </c>
      <c r="AI243" s="174">
        <f t="shared" si="135"/>
        <v>265.39179999999999</v>
      </c>
      <c r="AJ243" s="174">
        <f t="shared" si="143"/>
        <v>1.2142857142857142</v>
      </c>
      <c r="AK243" s="174">
        <f t="shared" si="136"/>
        <v>9899.5378863707319</v>
      </c>
      <c r="AL243" s="174">
        <f t="shared" si="144"/>
        <v>9899.5378863707319</v>
      </c>
      <c r="AM243" s="174"/>
      <c r="AN243" s="174"/>
      <c r="AO243" s="176">
        <v>16</v>
      </c>
      <c r="AP243" s="174">
        <v>36</v>
      </c>
      <c r="AQ243" s="175">
        <f t="shared" si="145"/>
        <v>412</v>
      </c>
      <c r="AR243" s="31">
        <f t="shared" si="146"/>
        <v>0.85</v>
      </c>
      <c r="AS243" s="2">
        <f t="shared" si="147"/>
        <v>1</v>
      </c>
      <c r="AT243" s="33">
        <f t="shared" si="148"/>
        <v>0</v>
      </c>
      <c r="AU243" s="31">
        <f t="shared" si="149"/>
        <v>1</v>
      </c>
      <c r="AV243" s="2">
        <f t="shared" si="150"/>
        <v>0</v>
      </c>
      <c r="AW243" s="33">
        <f t="shared" si="151"/>
        <v>0</v>
      </c>
      <c r="AX243" s="31">
        <f t="shared" si="152"/>
        <v>1</v>
      </c>
      <c r="AY243" s="33">
        <f t="shared" si="153"/>
        <v>100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customHeight="1">
      <c r="A244" s="2"/>
      <c r="B244" s="107">
        <v>169</v>
      </c>
      <c r="C244" s="31">
        <v>10</v>
      </c>
      <c r="D244" s="106" t="s">
        <v>10</v>
      </c>
      <c r="E244" s="2" t="s">
        <v>165</v>
      </c>
      <c r="F244" s="2" t="s">
        <v>149</v>
      </c>
      <c r="G244" s="2"/>
      <c r="H244" s="33"/>
      <c r="I244" s="173">
        <f t="shared" si="127"/>
        <v>682.76196207472265</v>
      </c>
      <c r="J244" s="174">
        <f t="shared" si="128"/>
        <v>25.811482952392598</v>
      </c>
      <c r="K244" s="189">
        <f t="shared" si="129"/>
        <v>517</v>
      </c>
      <c r="L244" s="190">
        <f t="shared" si="130"/>
        <v>179</v>
      </c>
      <c r="M244" s="173">
        <f t="shared" si="137"/>
        <v>10898.169969296971</v>
      </c>
      <c r="N244" s="174">
        <f t="shared" si="131"/>
        <v>10898.169969296971</v>
      </c>
      <c r="O244" s="174"/>
      <c r="P244" s="174"/>
      <c r="Q244" s="174"/>
      <c r="R244" s="175"/>
      <c r="S244" s="173">
        <f t="shared" si="132"/>
        <v>7424.6534147780485</v>
      </c>
      <c r="T244" s="174">
        <f t="shared" si="138"/>
        <v>7424.6534147780485</v>
      </c>
      <c r="U244" s="174"/>
      <c r="V244" s="174"/>
      <c r="W244" s="174"/>
      <c r="X244" s="175"/>
      <c r="Y244" s="173">
        <f t="shared" si="133"/>
        <v>19704.421341240926</v>
      </c>
      <c r="Z244" s="174">
        <f t="shared" si="139"/>
        <v>19704.421341240926</v>
      </c>
      <c r="AA244" s="174"/>
      <c r="AB244" s="174"/>
      <c r="AC244" s="174"/>
      <c r="AD244" s="175"/>
      <c r="AE244" s="173">
        <f t="shared" si="140"/>
        <v>15.961888</v>
      </c>
      <c r="AF244" s="174">
        <f t="shared" si="154"/>
        <v>36</v>
      </c>
      <c r="AG244" s="174">
        <f t="shared" si="141"/>
        <v>20.2865</v>
      </c>
      <c r="AH244" s="174">
        <f t="shared" si="142"/>
        <v>412</v>
      </c>
      <c r="AI244" s="174">
        <f t="shared" si="135"/>
        <v>265.39179999999999</v>
      </c>
      <c r="AJ244" s="174">
        <f t="shared" si="143"/>
        <v>1.2142857142857142</v>
      </c>
      <c r="AK244" s="174">
        <f t="shared" si="136"/>
        <v>9899.5378863707319</v>
      </c>
      <c r="AL244" s="174">
        <f t="shared" si="144"/>
        <v>9899.5378863707319</v>
      </c>
      <c r="AM244" s="174"/>
      <c r="AN244" s="174"/>
      <c r="AO244" s="176">
        <v>16</v>
      </c>
      <c r="AP244" s="174">
        <v>36</v>
      </c>
      <c r="AQ244" s="175">
        <f t="shared" si="145"/>
        <v>412</v>
      </c>
      <c r="AR244" s="31">
        <f t="shared" si="146"/>
        <v>0.85</v>
      </c>
      <c r="AS244" s="2">
        <f t="shared" si="147"/>
        <v>1</v>
      </c>
      <c r="AT244" s="33">
        <f t="shared" si="148"/>
        <v>0</v>
      </c>
      <c r="AU244" s="31">
        <f t="shared" si="149"/>
        <v>1.25</v>
      </c>
      <c r="AV244" s="2">
        <f t="shared" si="150"/>
        <v>0</v>
      </c>
      <c r="AW244" s="33">
        <f t="shared" si="151"/>
        <v>0</v>
      </c>
      <c r="AX244" s="31">
        <f t="shared" si="152"/>
        <v>1</v>
      </c>
      <c r="AY244" s="33">
        <f t="shared" si="153"/>
        <v>100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customHeight="1">
      <c r="A245" s="2"/>
      <c r="B245" s="107">
        <v>170</v>
      </c>
      <c r="C245" s="31">
        <v>10</v>
      </c>
      <c r="D245" s="106" t="s">
        <v>10</v>
      </c>
      <c r="E245" s="2" t="s">
        <v>154</v>
      </c>
      <c r="F245" s="2" t="s">
        <v>149</v>
      </c>
      <c r="G245" s="2"/>
      <c r="H245" s="33"/>
      <c r="I245" s="173">
        <f t="shared" si="127"/>
        <v>730.84589227719619</v>
      </c>
      <c r="J245" s="174">
        <f t="shared" si="128"/>
        <v>25.811482952392598</v>
      </c>
      <c r="K245" s="189">
        <f t="shared" si="129"/>
        <v>462</v>
      </c>
      <c r="L245" s="190">
        <f t="shared" si="130"/>
        <v>161</v>
      </c>
      <c r="M245" s="173">
        <f t="shared" si="137"/>
        <v>11665.68027778867</v>
      </c>
      <c r="N245" s="174">
        <f t="shared" si="131"/>
        <v>11665.68027778867</v>
      </c>
      <c r="O245" s="174"/>
      <c r="P245" s="174"/>
      <c r="Q245" s="174"/>
      <c r="R245" s="175"/>
      <c r="S245" s="173">
        <f t="shared" si="132"/>
        <v>5939.7227318224386</v>
      </c>
      <c r="T245" s="174">
        <f t="shared" si="138"/>
        <v>5939.7227318224386</v>
      </c>
      <c r="U245" s="174"/>
      <c r="V245" s="174"/>
      <c r="W245" s="174"/>
      <c r="X245" s="175"/>
      <c r="Y245" s="173">
        <f t="shared" si="133"/>
        <v>15763.537072992742</v>
      </c>
      <c r="Z245" s="174">
        <f t="shared" si="139"/>
        <v>15763.537072992742</v>
      </c>
      <c r="AA245" s="174"/>
      <c r="AB245" s="174"/>
      <c r="AC245" s="174"/>
      <c r="AD245" s="175"/>
      <c r="AE245" s="173">
        <f t="shared" si="140"/>
        <v>15.961888</v>
      </c>
      <c r="AF245" s="174">
        <f t="shared" si="154"/>
        <v>36</v>
      </c>
      <c r="AG245" s="174">
        <f t="shared" si="141"/>
        <v>50.286500000000004</v>
      </c>
      <c r="AH245" s="174">
        <f t="shared" si="142"/>
        <v>412</v>
      </c>
      <c r="AI245" s="174">
        <f t="shared" si="135"/>
        <v>265.39179999999999</v>
      </c>
      <c r="AJ245" s="174">
        <f t="shared" si="143"/>
        <v>1.2142857142857142</v>
      </c>
      <c r="AK245" s="174">
        <f t="shared" si="136"/>
        <v>9899.5378863707319</v>
      </c>
      <c r="AL245" s="174">
        <f t="shared" si="144"/>
        <v>9899.5378863707319</v>
      </c>
      <c r="AM245" s="174"/>
      <c r="AN245" s="174"/>
      <c r="AO245" s="176">
        <v>16</v>
      </c>
      <c r="AP245" s="174">
        <v>36</v>
      </c>
      <c r="AQ245" s="175">
        <f t="shared" si="145"/>
        <v>412</v>
      </c>
      <c r="AR245" s="31">
        <f t="shared" si="146"/>
        <v>0.85</v>
      </c>
      <c r="AS245" s="2">
        <f t="shared" si="147"/>
        <v>1</v>
      </c>
      <c r="AT245" s="33">
        <f t="shared" si="148"/>
        <v>0</v>
      </c>
      <c r="AU245" s="31">
        <f t="shared" si="149"/>
        <v>1</v>
      </c>
      <c r="AV245" s="2">
        <f t="shared" si="150"/>
        <v>30</v>
      </c>
      <c r="AW245" s="33">
        <f t="shared" si="151"/>
        <v>0</v>
      </c>
      <c r="AX245" s="31">
        <f t="shared" si="152"/>
        <v>1</v>
      </c>
      <c r="AY245" s="33">
        <f t="shared" si="153"/>
        <v>100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customHeight="1">
      <c r="A246" s="2"/>
      <c r="B246" s="107">
        <v>171</v>
      </c>
      <c r="C246" s="31">
        <v>10</v>
      </c>
      <c r="D246" s="106" t="s">
        <v>10</v>
      </c>
      <c r="E246" s="2" t="s">
        <v>99</v>
      </c>
      <c r="F246" s="2" t="s">
        <v>149</v>
      </c>
      <c r="G246" s="2" t="s">
        <v>184</v>
      </c>
      <c r="H246" s="33"/>
      <c r="I246" s="173">
        <f t="shared" si="127"/>
        <v>644.52729219853825</v>
      </c>
      <c r="J246" s="174">
        <f t="shared" si="128"/>
        <v>25.811482952392598</v>
      </c>
      <c r="K246" s="189">
        <f t="shared" si="129"/>
        <v>557</v>
      </c>
      <c r="L246" s="190">
        <f t="shared" si="130"/>
        <v>200</v>
      </c>
      <c r="M246" s="173">
        <f t="shared" si="137"/>
        <v>10287.872451016341</v>
      </c>
      <c r="N246" s="174">
        <f t="shared" si="131"/>
        <v>10287.872451016341</v>
      </c>
      <c r="O246" s="174"/>
      <c r="P246" s="174"/>
      <c r="Q246" s="174"/>
      <c r="R246" s="175"/>
      <c r="S246" s="173">
        <f t="shared" si="132"/>
        <v>7008.8728235504777</v>
      </c>
      <c r="T246" s="174">
        <f t="shared" si="138"/>
        <v>7008.8728235504777</v>
      </c>
      <c r="U246" s="174"/>
      <c r="V246" s="174"/>
      <c r="W246" s="174"/>
      <c r="X246" s="175"/>
      <c r="Y246" s="173">
        <f t="shared" si="133"/>
        <v>18600.973746131436</v>
      </c>
      <c r="Z246" s="174">
        <f t="shared" si="139"/>
        <v>18600.973746131436</v>
      </c>
      <c r="AA246" s="174"/>
      <c r="AB246" s="174"/>
      <c r="AC246" s="174"/>
      <c r="AD246" s="175"/>
      <c r="AE246" s="173">
        <f t="shared" si="140"/>
        <v>15.961888</v>
      </c>
      <c r="AF246" s="174">
        <f t="shared" si="154"/>
        <v>36</v>
      </c>
      <c r="AG246" s="174">
        <f t="shared" si="141"/>
        <v>20.2865</v>
      </c>
      <c r="AH246" s="174">
        <f t="shared" si="142"/>
        <v>412</v>
      </c>
      <c r="AI246" s="174">
        <f t="shared" si="135"/>
        <v>265.39179999999999</v>
      </c>
      <c r="AJ246" s="174">
        <f t="shared" si="143"/>
        <v>1.4285714285714286</v>
      </c>
      <c r="AK246" s="174">
        <f t="shared" si="136"/>
        <v>9899.5378863707319</v>
      </c>
      <c r="AL246" s="174">
        <f t="shared" si="144"/>
        <v>9899.5378863707319</v>
      </c>
      <c r="AM246" s="174"/>
      <c r="AN246" s="174"/>
      <c r="AO246" s="176">
        <v>16</v>
      </c>
      <c r="AP246" s="174">
        <v>36</v>
      </c>
      <c r="AQ246" s="175">
        <f t="shared" si="145"/>
        <v>412</v>
      </c>
      <c r="AR246" s="31">
        <f t="shared" si="146"/>
        <v>1</v>
      </c>
      <c r="AS246" s="2">
        <f t="shared" si="147"/>
        <v>1.18</v>
      </c>
      <c r="AT246" s="33">
        <f t="shared" si="148"/>
        <v>0</v>
      </c>
      <c r="AU246" s="31">
        <f t="shared" si="149"/>
        <v>1</v>
      </c>
      <c r="AV246" s="2">
        <f t="shared" si="150"/>
        <v>0</v>
      </c>
      <c r="AW246" s="33">
        <f t="shared" si="151"/>
        <v>0</v>
      </c>
      <c r="AX246" s="31">
        <f t="shared" si="152"/>
        <v>1</v>
      </c>
      <c r="AY246" s="33">
        <f t="shared" si="153"/>
        <v>100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customHeight="1">
      <c r="A247" s="2"/>
      <c r="B247" s="107">
        <v>172</v>
      </c>
      <c r="C247" s="31">
        <v>10</v>
      </c>
      <c r="D247" s="106" t="s">
        <v>10</v>
      </c>
      <c r="E247" s="2" t="s">
        <v>170</v>
      </c>
      <c r="F247" s="2" t="s">
        <v>149</v>
      </c>
      <c r="G247" s="2" t="s">
        <v>184</v>
      </c>
      <c r="H247" s="33"/>
      <c r="I247" s="173">
        <f t="shared" si="127"/>
        <v>805.65911524817272</v>
      </c>
      <c r="J247" s="174">
        <f t="shared" si="128"/>
        <v>25.811482952392598</v>
      </c>
      <c r="K247" s="189">
        <f t="shared" si="129"/>
        <v>372</v>
      </c>
      <c r="L247" s="190">
        <f t="shared" si="130"/>
        <v>116</v>
      </c>
      <c r="M247" s="173">
        <f t="shared" si="137"/>
        <v>12859.840563770425</v>
      </c>
      <c r="N247" s="174">
        <f t="shared" si="131"/>
        <v>12859.840563770425</v>
      </c>
      <c r="O247" s="174"/>
      <c r="P247" s="174"/>
      <c r="Q247" s="174"/>
      <c r="R247" s="175"/>
      <c r="S247" s="173">
        <f t="shared" si="132"/>
        <v>8761.0910294380974</v>
      </c>
      <c r="T247" s="174">
        <f t="shared" si="138"/>
        <v>8761.0910294380974</v>
      </c>
      <c r="U247" s="174"/>
      <c r="V247" s="174"/>
      <c r="W247" s="174"/>
      <c r="X247" s="175"/>
      <c r="Y247" s="173">
        <f t="shared" si="133"/>
        <v>23251.217182664295</v>
      </c>
      <c r="Z247" s="174">
        <f t="shared" si="139"/>
        <v>23251.217182664295</v>
      </c>
      <c r="AA247" s="174"/>
      <c r="AB247" s="174"/>
      <c r="AC247" s="174"/>
      <c r="AD247" s="175"/>
      <c r="AE247" s="173">
        <f t="shared" si="140"/>
        <v>15.961888</v>
      </c>
      <c r="AF247" s="174">
        <f t="shared" si="154"/>
        <v>36</v>
      </c>
      <c r="AG247" s="174">
        <f t="shared" si="141"/>
        <v>20.2865</v>
      </c>
      <c r="AH247" s="174">
        <f t="shared" si="142"/>
        <v>412</v>
      </c>
      <c r="AI247" s="174">
        <f t="shared" si="135"/>
        <v>265.39179999999999</v>
      </c>
      <c r="AJ247" s="174">
        <f t="shared" si="143"/>
        <v>1.4285714285714286</v>
      </c>
      <c r="AK247" s="174">
        <f t="shared" si="136"/>
        <v>9899.5378863707319</v>
      </c>
      <c r="AL247" s="174">
        <f t="shared" si="144"/>
        <v>9899.5378863707319</v>
      </c>
      <c r="AM247" s="174"/>
      <c r="AN247" s="174"/>
      <c r="AO247" s="176">
        <v>16</v>
      </c>
      <c r="AP247" s="174">
        <v>36</v>
      </c>
      <c r="AQ247" s="175">
        <f t="shared" si="145"/>
        <v>412</v>
      </c>
      <c r="AR247" s="31">
        <f t="shared" si="146"/>
        <v>1</v>
      </c>
      <c r="AS247" s="2">
        <f t="shared" si="147"/>
        <v>1.18</v>
      </c>
      <c r="AT247" s="33">
        <f t="shared" si="148"/>
        <v>0</v>
      </c>
      <c r="AU247" s="31">
        <f t="shared" si="149"/>
        <v>1.25</v>
      </c>
      <c r="AV247" s="2">
        <f t="shared" si="150"/>
        <v>0</v>
      </c>
      <c r="AW247" s="33">
        <f t="shared" si="151"/>
        <v>0</v>
      </c>
      <c r="AX247" s="31">
        <f t="shared" si="152"/>
        <v>1</v>
      </c>
      <c r="AY247" s="33">
        <f t="shared" si="153"/>
        <v>100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customHeight="1">
      <c r="A248" s="2"/>
      <c r="B248" s="107">
        <v>173</v>
      </c>
      <c r="C248" s="31">
        <v>10</v>
      </c>
      <c r="D248" s="106" t="s">
        <v>10</v>
      </c>
      <c r="E248" s="2" t="s">
        <v>102</v>
      </c>
      <c r="F248" s="2" t="s">
        <v>149</v>
      </c>
      <c r="G248" s="2" t="s">
        <v>184</v>
      </c>
      <c r="H248" s="33"/>
      <c r="I248" s="173">
        <f t="shared" si="127"/>
        <v>862.39815288709144</v>
      </c>
      <c r="J248" s="174">
        <f t="shared" si="128"/>
        <v>25.811482952392598</v>
      </c>
      <c r="K248" s="189">
        <f t="shared" si="129"/>
        <v>325</v>
      </c>
      <c r="L248" s="190">
        <f t="shared" si="130"/>
        <v>97</v>
      </c>
      <c r="M248" s="173">
        <f t="shared" si="137"/>
        <v>13765.50272779063</v>
      </c>
      <c r="N248" s="174">
        <f t="shared" si="131"/>
        <v>13765.50272779063</v>
      </c>
      <c r="O248" s="174"/>
      <c r="P248" s="174"/>
      <c r="Q248" s="174"/>
      <c r="R248" s="175"/>
      <c r="S248" s="173">
        <f t="shared" si="132"/>
        <v>7008.8728235504777</v>
      </c>
      <c r="T248" s="174">
        <f t="shared" si="138"/>
        <v>7008.8728235504777</v>
      </c>
      <c r="U248" s="174"/>
      <c r="V248" s="174"/>
      <c r="W248" s="174"/>
      <c r="X248" s="175"/>
      <c r="Y248" s="173">
        <f t="shared" si="133"/>
        <v>18600.973746131436</v>
      </c>
      <c r="Z248" s="174">
        <f t="shared" si="139"/>
        <v>18600.973746131436</v>
      </c>
      <c r="AA248" s="174"/>
      <c r="AB248" s="174"/>
      <c r="AC248" s="174"/>
      <c r="AD248" s="175"/>
      <c r="AE248" s="173">
        <f t="shared" si="140"/>
        <v>15.961888</v>
      </c>
      <c r="AF248" s="174">
        <f t="shared" si="154"/>
        <v>36</v>
      </c>
      <c r="AG248" s="174">
        <f t="shared" si="141"/>
        <v>50.286500000000004</v>
      </c>
      <c r="AH248" s="174">
        <f t="shared" si="142"/>
        <v>412</v>
      </c>
      <c r="AI248" s="174">
        <f t="shared" si="135"/>
        <v>265.39179999999999</v>
      </c>
      <c r="AJ248" s="174">
        <f t="shared" si="143"/>
        <v>1.4285714285714286</v>
      </c>
      <c r="AK248" s="174">
        <f t="shared" si="136"/>
        <v>9899.5378863707319</v>
      </c>
      <c r="AL248" s="174">
        <f t="shared" si="144"/>
        <v>9899.5378863707319</v>
      </c>
      <c r="AM248" s="174"/>
      <c r="AN248" s="174"/>
      <c r="AO248" s="176">
        <v>16</v>
      </c>
      <c r="AP248" s="174">
        <v>36</v>
      </c>
      <c r="AQ248" s="175">
        <f t="shared" si="145"/>
        <v>412</v>
      </c>
      <c r="AR248" s="31">
        <f t="shared" si="146"/>
        <v>1</v>
      </c>
      <c r="AS248" s="2">
        <f t="shared" si="147"/>
        <v>1.18</v>
      </c>
      <c r="AT248" s="33">
        <f t="shared" si="148"/>
        <v>0</v>
      </c>
      <c r="AU248" s="31">
        <f t="shared" si="149"/>
        <v>1</v>
      </c>
      <c r="AV248" s="2">
        <f t="shared" si="150"/>
        <v>30</v>
      </c>
      <c r="AW248" s="33">
        <f t="shared" si="151"/>
        <v>0</v>
      </c>
      <c r="AX248" s="31">
        <f t="shared" si="152"/>
        <v>1</v>
      </c>
      <c r="AY248" s="33">
        <f t="shared" si="153"/>
        <v>100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customHeight="1">
      <c r="A249" s="2"/>
      <c r="B249" s="107">
        <v>174</v>
      </c>
      <c r="C249" s="31">
        <v>7</v>
      </c>
      <c r="D249" s="106" t="s">
        <v>10</v>
      </c>
      <c r="E249" s="2" t="s">
        <v>67</v>
      </c>
      <c r="F249" s="2" t="s">
        <v>149</v>
      </c>
      <c r="G249" s="2"/>
      <c r="H249" s="33"/>
      <c r="I249" s="173">
        <f t="shared" si="127"/>
        <v>1047.9442024929594</v>
      </c>
      <c r="J249" s="174">
        <f t="shared" si="128"/>
        <v>17.980329144021059</v>
      </c>
      <c r="K249" s="189">
        <f t="shared" si="129"/>
        <v>214</v>
      </c>
      <c r="L249" s="190">
        <f t="shared" si="130"/>
        <v>50</v>
      </c>
      <c r="M249" s="173">
        <f t="shared" si="137"/>
        <v>16727.16799044194</v>
      </c>
      <c r="N249" s="174">
        <f t="shared" si="131"/>
        <v>16727.16799044194</v>
      </c>
      <c r="O249" s="174"/>
      <c r="P249" s="174"/>
      <c r="Q249" s="174"/>
      <c r="R249" s="175"/>
      <c r="S249" s="173">
        <f t="shared" si="132"/>
        <v>11395.80546914634</v>
      </c>
      <c r="T249" s="174">
        <f t="shared" si="138"/>
        <v>11395.80546914634</v>
      </c>
      <c r="U249" s="174"/>
      <c r="V249" s="174"/>
      <c r="W249" s="174"/>
      <c r="X249" s="175"/>
      <c r="Y249" s="173">
        <f t="shared" si="133"/>
        <v>30243.533259065916</v>
      </c>
      <c r="Z249" s="174">
        <f t="shared" si="139"/>
        <v>30243.533259065916</v>
      </c>
      <c r="AA249" s="174"/>
      <c r="AB249" s="174"/>
      <c r="AC249" s="174"/>
      <c r="AD249" s="175"/>
      <c r="AE249" s="173">
        <f t="shared" si="140"/>
        <v>15.961888</v>
      </c>
      <c r="AF249" s="174">
        <f t="shared" si="154"/>
        <v>36</v>
      </c>
      <c r="AG249" s="174">
        <f t="shared" si="141"/>
        <v>20.2865</v>
      </c>
      <c r="AH249" s="174">
        <f t="shared" si="142"/>
        <v>287</v>
      </c>
      <c r="AI249" s="174">
        <f t="shared" si="135"/>
        <v>265.39179999999999</v>
      </c>
      <c r="AJ249" s="174">
        <f t="shared" si="143"/>
        <v>1.4285714285714286</v>
      </c>
      <c r="AK249" s="174">
        <f t="shared" si="136"/>
        <v>9496.5045576219509</v>
      </c>
      <c r="AL249" s="174">
        <f t="shared" si="144"/>
        <v>9496.5045576219509</v>
      </c>
      <c r="AM249" s="174"/>
      <c r="AN249" s="174"/>
      <c r="AO249" s="176">
        <v>16</v>
      </c>
      <c r="AP249" s="174">
        <v>36</v>
      </c>
      <c r="AQ249" s="175">
        <f t="shared" si="145"/>
        <v>287</v>
      </c>
      <c r="AR249" s="31">
        <f t="shared" si="146"/>
        <v>1</v>
      </c>
      <c r="AS249" s="2">
        <f t="shared" si="147"/>
        <v>1</v>
      </c>
      <c r="AT249" s="33">
        <f t="shared" si="148"/>
        <v>0</v>
      </c>
      <c r="AU249" s="31">
        <f t="shared" si="149"/>
        <v>1</v>
      </c>
      <c r="AV249" s="2">
        <f t="shared" si="150"/>
        <v>0</v>
      </c>
      <c r="AW249" s="33">
        <f t="shared" si="151"/>
        <v>0</v>
      </c>
      <c r="AX249" s="31">
        <f t="shared" si="152"/>
        <v>1</v>
      </c>
      <c r="AY249" s="33">
        <f t="shared" si="153"/>
        <v>0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customHeight="1">
      <c r="A250" s="2"/>
      <c r="B250" s="107">
        <v>175</v>
      </c>
      <c r="C250" s="31">
        <v>7</v>
      </c>
      <c r="D250" s="106" t="s">
        <v>10</v>
      </c>
      <c r="E250" s="2" t="s">
        <v>136</v>
      </c>
      <c r="F250" s="2" t="s">
        <v>149</v>
      </c>
      <c r="G250" s="2"/>
      <c r="H250" s="33"/>
      <c r="I250" s="173">
        <f t="shared" si="127"/>
        <v>1309.9302531161993</v>
      </c>
      <c r="J250" s="174">
        <f t="shared" si="128"/>
        <v>17.980329144021059</v>
      </c>
      <c r="K250" s="189">
        <f t="shared" si="129"/>
        <v>114</v>
      </c>
      <c r="L250" s="190">
        <f t="shared" si="130"/>
        <v>19</v>
      </c>
      <c r="M250" s="173">
        <f t="shared" si="137"/>
        <v>20908.959988052426</v>
      </c>
      <c r="N250" s="174">
        <f t="shared" si="131"/>
        <v>20908.959988052426</v>
      </c>
      <c r="O250" s="174"/>
      <c r="P250" s="174"/>
      <c r="Q250" s="174"/>
      <c r="R250" s="175"/>
      <c r="S250" s="173">
        <f t="shared" si="132"/>
        <v>14244.756836432925</v>
      </c>
      <c r="T250" s="174">
        <f t="shared" si="138"/>
        <v>14244.756836432925</v>
      </c>
      <c r="U250" s="174"/>
      <c r="V250" s="174"/>
      <c r="W250" s="174"/>
      <c r="X250" s="175"/>
      <c r="Y250" s="173">
        <f t="shared" si="133"/>
        <v>37804.416573832394</v>
      </c>
      <c r="Z250" s="174">
        <f t="shared" si="139"/>
        <v>37804.416573832394</v>
      </c>
      <c r="AA250" s="174"/>
      <c r="AB250" s="174"/>
      <c r="AC250" s="174"/>
      <c r="AD250" s="175"/>
      <c r="AE250" s="173">
        <f t="shared" si="140"/>
        <v>15.961888</v>
      </c>
      <c r="AF250" s="174">
        <f t="shared" si="154"/>
        <v>36</v>
      </c>
      <c r="AG250" s="174">
        <f t="shared" si="141"/>
        <v>20.2865</v>
      </c>
      <c r="AH250" s="174">
        <f t="shared" si="142"/>
        <v>287</v>
      </c>
      <c r="AI250" s="174">
        <f t="shared" si="135"/>
        <v>265.39179999999999</v>
      </c>
      <c r="AJ250" s="174">
        <f t="shared" si="143"/>
        <v>1.4285714285714286</v>
      </c>
      <c r="AK250" s="174">
        <f t="shared" si="136"/>
        <v>9496.5045576219509</v>
      </c>
      <c r="AL250" s="174">
        <f t="shared" si="144"/>
        <v>9496.5045576219509</v>
      </c>
      <c r="AM250" s="174"/>
      <c r="AN250" s="174"/>
      <c r="AO250" s="176">
        <v>16</v>
      </c>
      <c r="AP250" s="174">
        <v>36</v>
      </c>
      <c r="AQ250" s="175">
        <f t="shared" si="145"/>
        <v>287</v>
      </c>
      <c r="AR250" s="31">
        <f t="shared" si="146"/>
        <v>1</v>
      </c>
      <c r="AS250" s="2">
        <f t="shared" si="147"/>
        <v>1</v>
      </c>
      <c r="AT250" s="33">
        <f t="shared" si="148"/>
        <v>0</v>
      </c>
      <c r="AU250" s="31">
        <f t="shared" si="149"/>
        <v>1.25</v>
      </c>
      <c r="AV250" s="2">
        <f t="shared" si="150"/>
        <v>0</v>
      </c>
      <c r="AW250" s="33">
        <f t="shared" si="151"/>
        <v>0</v>
      </c>
      <c r="AX250" s="31">
        <f t="shared" si="152"/>
        <v>1</v>
      </c>
      <c r="AY250" s="33">
        <f t="shared" si="153"/>
        <v>0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customHeight="1">
      <c r="A251" s="2"/>
      <c r="B251" s="107">
        <v>176</v>
      </c>
      <c r="C251" s="31">
        <v>7</v>
      </c>
      <c r="D251" s="106" t="s">
        <v>10</v>
      </c>
      <c r="E251" s="2" t="s">
        <v>89</v>
      </c>
      <c r="F251" s="2" t="s">
        <v>149</v>
      </c>
      <c r="G251" s="2"/>
      <c r="H251" s="33"/>
      <c r="I251" s="173">
        <f t="shared" si="127"/>
        <v>1402.1828951197888</v>
      </c>
      <c r="J251" s="174">
        <f t="shared" si="128"/>
        <v>17.980329144021059</v>
      </c>
      <c r="K251" s="189">
        <f t="shared" si="129"/>
        <v>83</v>
      </c>
      <c r="L251" s="190">
        <f t="shared" si="130"/>
        <v>9</v>
      </c>
      <c r="M251" s="173">
        <f t="shared" si="137"/>
        <v>22381.486327417817</v>
      </c>
      <c r="N251" s="174">
        <f t="shared" si="131"/>
        <v>22381.486327417817</v>
      </c>
      <c r="O251" s="174"/>
      <c r="P251" s="174"/>
      <c r="Q251" s="174"/>
      <c r="R251" s="175"/>
      <c r="S251" s="173">
        <f t="shared" si="132"/>
        <v>11395.80546914634</v>
      </c>
      <c r="T251" s="174">
        <f t="shared" si="138"/>
        <v>11395.80546914634</v>
      </c>
      <c r="U251" s="174"/>
      <c r="V251" s="174"/>
      <c r="W251" s="174"/>
      <c r="X251" s="175"/>
      <c r="Y251" s="173">
        <f t="shared" si="133"/>
        <v>30243.533259065916</v>
      </c>
      <c r="Z251" s="174">
        <f t="shared" si="139"/>
        <v>30243.533259065916</v>
      </c>
      <c r="AA251" s="174"/>
      <c r="AB251" s="174"/>
      <c r="AC251" s="174"/>
      <c r="AD251" s="175"/>
      <c r="AE251" s="173">
        <f t="shared" si="140"/>
        <v>15.961888</v>
      </c>
      <c r="AF251" s="174">
        <f t="shared" si="154"/>
        <v>36</v>
      </c>
      <c r="AG251" s="174">
        <f t="shared" si="141"/>
        <v>50.286500000000004</v>
      </c>
      <c r="AH251" s="174">
        <f t="shared" si="142"/>
        <v>287</v>
      </c>
      <c r="AI251" s="174">
        <f t="shared" si="135"/>
        <v>265.39179999999999</v>
      </c>
      <c r="AJ251" s="174">
        <f t="shared" si="143"/>
        <v>1.4285714285714286</v>
      </c>
      <c r="AK251" s="174">
        <f t="shared" si="136"/>
        <v>9496.5045576219509</v>
      </c>
      <c r="AL251" s="174">
        <f t="shared" si="144"/>
        <v>9496.5045576219509</v>
      </c>
      <c r="AM251" s="174"/>
      <c r="AN251" s="174"/>
      <c r="AO251" s="176">
        <v>16</v>
      </c>
      <c r="AP251" s="174">
        <v>36</v>
      </c>
      <c r="AQ251" s="175">
        <f t="shared" si="145"/>
        <v>287</v>
      </c>
      <c r="AR251" s="31">
        <f t="shared" si="146"/>
        <v>1</v>
      </c>
      <c r="AS251" s="2">
        <f t="shared" si="147"/>
        <v>1</v>
      </c>
      <c r="AT251" s="33">
        <f t="shared" si="148"/>
        <v>0</v>
      </c>
      <c r="AU251" s="31">
        <f t="shared" si="149"/>
        <v>1</v>
      </c>
      <c r="AV251" s="2">
        <f t="shared" si="150"/>
        <v>30</v>
      </c>
      <c r="AW251" s="33">
        <f t="shared" si="151"/>
        <v>0</v>
      </c>
      <c r="AX251" s="31">
        <f t="shared" si="152"/>
        <v>1</v>
      </c>
      <c r="AY251" s="33">
        <f t="shared" si="153"/>
        <v>0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customHeight="1">
      <c r="A252" s="2"/>
      <c r="B252" s="107">
        <v>177</v>
      </c>
      <c r="C252" s="31">
        <v>7</v>
      </c>
      <c r="D252" s="106" t="s">
        <v>10</v>
      </c>
      <c r="E252" s="2" t="s">
        <v>148</v>
      </c>
      <c r="F252" s="2" t="s">
        <v>149</v>
      </c>
      <c r="G252" s="2"/>
      <c r="H252" s="33"/>
      <c r="I252" s="173">
        <f t="shared" si="127"/>
        <v>1047.9442024929594</v>
      </c>
      <c r="J252" s="174">
        <f t="shared" si="128"/>
        <v>17.980329144021059</v>
      </c>
      <c r="K252" s="189">
        <f t="shared" si="129"/>
        <v>214</v>
      </c>
      <c r="L252" s="190">
        <f t="shared" si="130"/>
        <v>50</v>
      </c>
      <c r="M252" s="173">
        <f t="shared" si="137"/>
        <v>16727.16799044194</v>
      </c>
      <c r="N252" s="174">
        <f t="shared" si="131"/>
        <v>16727.16799044194</v>
      </c>
      <c r="O252" s="174"/>
      <c r="P252" s="174"/>
      <c r="Q252" s="174"/>
      <c r="R252" s="175"/>
      <c r="S252" s="173">
        <f t="shared" si="132"/>
        <v>11395.80546914634</v>
      </c>
      <c r="T252" s="174">
        <f t="shared" si="138"/>
        <v>11395.80546914634</v>
      </c>
      <c r="U252" s="174"/>
      <c r="V252" s="174"/>
      <c r="W252" s="174"/>
      <c r="X252" s="175"/>
      <c r="Y252" s="173">
        <f t="shared" si="133"/>
        <v>30243.533259065916</v>
      </c>
      <c r="Z252" s="174">
        <f t="shared" si="139"/>
        <v>30243.533259065916</v>
      </c>
      <c r="AA252" s="174"/>
      <c r="AB252" s="174"/>
      <c r="AC252" s="174"/>
      <c r="AD252" s="175"/>
      <c r="AE252" s="173">
        <f t="shared" si="140"/>
        <v>15.961888</v>
      </c>
      <c r="AF252" s="174">
        <f t="shared" si="154"/>
        <v>36</v>
      </c>
      <c r="AG252" s="174">
        <f t="shared" si="141"/>
        <v>20.2865</v>
      </c>
      <c r="AH252" s="174">
        <f t="shared" si="142"/>
        <v>287</v>
      </c>
      <c r="AI252" s="174">
        <f t="shared" si="135"/>
        <v>265.39179999999999</v>
      </c>
      <c r="AJ252" s="174">
        <f t="shared" si="143"/>
        <v>1.2142857142857142</v>
      </c>
      <c r="AK252" s="174">
        <f t="shared" si="136"/>
        <v>9496.5045576219509</v>
      </c>
      <c r="AL252" s="174">
        <f t="shared" si="144"/>
        <v>9496.5045576219509</v>
      </c>
      <c r="AM252" s="174"/>
      <c r="AN252" s="174"/>
      <c r="AO252" s="176">
        <v>16</v>
      </c>
      <c r="AP252" s="174">
        <v>36</v>
      </c>
      <c r="AQ252" s="175">
        <f t="shared" si="145"/>
        <v>287</v>
      </c>
      <c r="AR252" s="31">
        <f t="shared" si="146"/>
        <v>0.85</v>
      </c>
      <c r="AS252" s="2">
        <f t="shared" si="147"/>
        <v>1</v>
      </c>
      <c r="AT252" s="33">
        <f t="shared" si="148"/>
        <v>0</v>
      </c>
      <c r="AU252" s="31">
        <f t="shared" si="149"/>
        <v>1</v>
      </c>
      <c r="AV252" s="2">
        <f t="shared" si="150"/>
        <v>0</v>
      </c>
      <c r="AW252" s="33">
        <f t="shared" si="151"/>
        <v>0</v>
      </c>
      <c r="AX252" s="31">
        <f t="shared" si="152"/>
        <v>1</v>
      </c>
      <c r="AY252" s="33">
        <f t="shared" si="153"/>
        <v>0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customHeight="1">
      <c r="A253" s="2"/>
      <c r="B253" s="107">
        <v>178</v>
      </c>
      <c r="C253" s="31">
        <v>7</v>
      </c>
      <c r="D253" s="106" t="s">
        <v>10</v>
      </c>
      <c r="E253" s="2" t="s">
        <v>163</v>
      </c>
      <c r="F253" s="2" t="s">
        <v>149</v>
      </c>
      <c r="G253" s="2"/>
      <c r="H253" s="33"/>
      <c r="I253" s="173">
        <f t="shared" si="127"/>
        <v>1309.9302531161993</v>
      </c>
      <c r="J253" s="174">
        <f t="shared" si="128"/>
        <v>17.980329144021059</v>
      </c>
      <c r="K253" s="189">
        <f t="shared" si="129"/>
        <v>114</v>
      </c>
      <c r="L253" s="190">
        <f t="shared" si="130"/>
        <v>19</v>
      </c>
      <c r="M253" s="173">
        <f t="shared" si="137"/>
        <v>20908.959988052426</v>
      </c>
      <c r="N253" s="174">
        <f t="shared" si="131"/>
        <v>20908.959988052426</v>
      </c>
      <c r="O253" s="174"/>
      <c r="P253" s="174"/>
      <c r="Q253" s="174"/>
      <c r="R253" s="175"/>
      <c r="S253" s="173">
        <f t="shared" si="132"/>
        <v>14244.756836432925</v>
      </c>
      <c r="T253" s="174">
        <f t="shared" si="138"/>
        <v>14244.756836432925</v>
      </c>
      <c r="U253" s="174"/>
      <c r="V253" s="174"/>
      <c r="W253" s="174"/>
      <c r="X253" s="175"/>
      <c r="Y253" s="173">
        <f t="shared" si="133"/>
        <v>37804.416573832394</v>
      </c>
      <c r="Z253" s="174">
        <f t="shared" si="139"/>
        <v>37804.416573832394</v>
      </c>
      <c r="AA253" s="174"/>
      <c r="AB253" s="174"/>
      <c r="AC253" s="174"/>
      <c r="AD253" s="175"/>
      <c r="AE253" s="173">
        <f t="shared" si="140"/>
        <v>15.961888</v>
      </c>
      <c r="AF253" s="174">
        <f t="shared" si="154"/>
        <v>36</v>
      </c>
      <c r="AG253" s="174">
        <f t="shared" si="141"/>
        <v>20.2865</v>
      </c>
      <c r="AH253" s="174">
        <f t="shared" si="142"/>
        <v>287</v>
      </c>
      <c r="AI253" s="174">
        <f t="shared" si="135"/>
        <v>265.39179999999999</v>
      </c>
      <c r="AJ253" s="174">
        <f t="shared" si="143"/>
        <v>1.2142857142857142</v>
      </c>
      <c r="AK253" s="174">
        <f t="shared" si="136"/>
        <v>9496.5045576219509</v>
      </c>
      <c r="AL253" s="174">
        <f t="shared" si="144"/>
        <v>9496.5045576219509</v>
      </c>
      <c r="AM253" s="174"/>
      <c r="AN253" s="174"/>
      <c r="AO253" s="176">
        <v>16</v>
      </c>
      <c r="AP253" s="174">
        <v>36</v>
      </c>
      <c r="AQ253" s="175">
        <f t="shared" si="145"/>
        <v>287</v>
      </c>
      <c r="AR253" s="31">
        <f t="shared" si="146"/>
        <v>0.85</v>
      </c>
      <c r="AS253" s="2">
        <f t="shared" si="147"/>
        <v>1</v>
      </c>
      <c r="AT253" s="33">
        <f t="shared" si="148"/>
        <v>0</v>
      </c>
      <c r="AU253" s="31">
        <f t="shared" si="149"/>
        <v>1.25</v>
      </c>
      <c r="AV253" s="2">
        <f t="shared" si="150"/>
        <v>0</v>
      </c>
      <c r="AW253" s="33">
        <f t="shared" si="151"/>
        <v>0</v>
      </c>
      <c r="AX253" s="31">
        <f t="shared" si="152"/>
        <v>1</v>
      </c>
      <c r="AY253" s="33">
        <f t="shared" si="153"/>
        <v>0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customHeight="1">
      <c r="A254" s="2"/>
      <c r="B254" s="107">
        <v>179</v>
      </c>
      <c r="C254" s="31">
        <v>7</v>
      </c>
      <c r="D254" s="106" t="s">
        <v>10</v>
      </c>
      <c r="E254" s="2" t="s">
        <v>152</v>
      </c>
      <c r="F254" s="2" t="s">
        <v>149</v>
      </c>
      <c r="G254" s="2"/>
      <c r="H254" s="33"/>
      <c r="I254" s="173">
        <f t="shared" si="127"/>
        <v>1402.1828951197888</v>
      </c>
      <c r="J254" s="174">
        <f t="shared" si="128"/>
        <v>17.980329144021059</v>
      </c>
      <c r="K254" s="189">
        <f t="shared" si="129"/>
        <v>83</v>
      </c>
      <c r="L254" s="190">
        <f t="shared" si="130"/>
        <v>9</v>
      </c>
      <c r="M254" s="173">
        <f t="shared" si="137"/>
        <v>22381.486327417817</v>
      </c>
      <c r="N254" s="174">
        <f t="shared" si="131"/>
        <v>22381.486327417817</v>
      </c>
      <c r="O254" s="174"/>
      <c r="P254" s="174"/>
      <c r="Q254" s="174"/>
      <c r="R254" s="175"/>
      <c r="S254" s="173">
        <f t="shared" si="132"/>
        <v>11395.80546914634</v>
      </c>
      <c r="T254" s="174">
        <f t="shared" si="138"/>
        <v>11395.80546914634</v>
      </c>
      <c r="U254" s="174"/>
      <c r="V254" s="174"/>
      <c r="W254" s="174"/>
      <c r="X254" s="175"/>
      <c r="Y254" s="173">
        <f t="shared" si="133"/>
        <v>30243.533259065916</v>
      </c>
      <c r="Z254" s="174">
        <f t="shared" si="139"/>
        <v>30243.533259065916</v>
      </c>
      <c r="AA254" s="174"/>
      <c r="AB254" s="174"/>
      <c r="AC254" s="174"/>
      <c r="AD254" s="175"/>
      <c r="AE254" s="173">
        <f t="shared" si="140"/>
        <v>15.961888</v>
      </c>
      <c r="AF254" s="174">
        <f t="shared" si="154"/>
        <v>36</v>
      </c>
      <c r="AG254" s="174">
        <f t="shared" si="141"/>
        <v>50.286500000000004</v>
      </c>
      <c r="AH254" s="174">
        <f t="shared" si="142"/>
        <v>287</v>
      </c>
      <c r="AI254" s="174">
        <f t="shared" si="135"/>
        <v>265.39179999999999</v>
      </c>
      <c r="AJ254" s="174">
        <f t="shared" si="143"/>
        <v>1.2142857142857142</v>
      </c>
      <c r="AK254" s="174">
        <f t="shared" si="136"/>
        <v>9496.5045576219509</v>
      </c>
      <c r="AL254" s="174">
        <f t="shared" si="144"/>
        <v>9496.5045576219509</v>
      </c>
      <c r="AM254" s="174"/>
      <c r="AN254" s="174"/>
      <c r="AO254" s="176">
        <v>16</v>
      </c>
      <c r="AP254" s="174">
        <v>36</v>
      </c>
      <c r="AQ254" s="175">
        <f t="shared" si="145"/>
        <v>287</v>
      </c>
      <c r="AR254" s="31">
        <f t="shared" si="146"/>
        <v>0.85</v>
      </c>
      <c r="AS254" s="2">
        <f t="shared" si="147"/>
        <v>1</v>
      </c>
      <c r="AT254" s="33">
        <f t="shared" si="148"/>
        <v>0</v>
      </c>
      <c r="AU254" s="31">
        <f t="shared" si="149"/>
        <v>1</v>
      </c>
      <c r="AV254" s="2">
        <f t="shared" si="150"/>
        <v>30</v>
      </c>
      <c r="AW254" s="33">
        <f t="shared" si="151"/>
        <v>0</v>
      </c>
      <c r="AX254" s="31">
        <f t="shared" si="152"/>
        <v>1</v>
      </c>
      <c r="AY254" s="33">
        <f t="shared" si="153"/>
        <v>0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customHeight="1">
      <c r="A255" s="2"/>
      <c r="B255" s="107">
        <v>180</v>
      </c>
      <c r="C255" s="31">
        <v>7</v>
      </c>
      <c r="D255" s="106" t="s">
        <v>10</v>
      </c>
      <c r="E255" s="2" t="s">
        <v>79</v>
      </c>
      <c r="F255" s="2" t="s">
        <v>149</v>
      </c>
      <c r="G255" s="2" t="s">
        <v>184</v>
      </c>
      <c r="H255" s="33"/>
      <c r="I255" s="173">
        <f t="shared" si="127"/>
        <v>1236.5741589416921</v>
      </c>
      <c r="J255" s="174">
        <f t="shared" si="128"/>
        <v>17.980329144021059</v>
      </c>
      <c r="K255" s="189">
        <f t="shared" si="129"/>
        <v>131</v>
      </c>
      <c r="L255" s="190">
        <f t="shared" si="130"/>
        <v>26</v>
      </c>
      <c r="M255" s="173">
        <f t="shared" si="137"/>
        <v>19738.058228721489</v>
      </c>
      <c r="N255" s="174">
        <f t="shared" si="131"/>
        <v>19738.058228721489</v>
      </c>
      <c r="O255" s="174"/>
      <c r="P255" s="174"/>
      <c r="Q255" s="174"/>
      <c r="R255" s="175"/>
      <c r="S255" s="173">
        <f t="shared" si="132"/>
        <v>13447.050453592681</v>
      </c>
      <c r="T255" s="174">
        <f t="shared" si="138"/>
        <v>13447.050453592681</v>
      </c>
      <c r="U255" s="174"/>
      <c r="V255" s="174"/>
      <c r="W255" s="174"/>
      <c r="X255" s="175"/>
      <c r="Y255" s="173">
        <f t="shared" si="133"/>
        <v>35687.369245697781</v>
      </c>
      <c r="Z255" s="174">
        <f t="shared" si="139"/>
        <v>35687.369245697781</v>
      </c>
      <c r="AA255" s="174"/>
      <c r="AB255" s="174"/>
      <c r="AC255" s="174"/>
      <c r="AD255" s="175"/>
      <c r="AE255" s="173">
        <f t="shared" si="140"/>
        <v>15.961888</v>
      </c>
      <c r="AF255" s="174">
        <f t="shared" si="154"/>
        <v>36</v>
      </c>
      <c r="AG255" s="174">
        <f t="shared" si="141"/>
        <v>20.2865</v>
      </c>
      <c r="AH255" s="174">
        <f t="shared" si="142"/>
        <v>287</v>
      </c>
      <c r="AI255" s="174">
        <f t="shared" si="135"/>
        <v>265.39179999999999</v>
      </c>
      <c r="AJ255" s="174">
        <f t="shared" si="143"/>
        <v>1.4285714285714286</v>
      </c>
      <c r="AK255" s="174">
        <f t="shared" si="136"/>
        <v>9496.5045576219509</v>
      </c>
      <c r="AL255" s="174">
        <f t="shared" si="144"/>
        <v>9496.5045576219509</v>
      </c>
      <c r="AM255" s="174"/>
      <c r="AN255" s="174"/>
      <c r="AO255" s="176">
        <v>16</v>
      </c>
      <c r="AP255" s="174">
        <v>36</v>
      </c>
      <c r="AQ255" s="175">
        <f t="shared" si="145"/>
        <v>287</v>
      </c>
      <c r="AR255" s="31">
        <f t="shared" si="146"/>
        <v>1</v>
      </c>
      <c r="AS255" s="2">
        <f t="shared" si="147"/>
        <v>1.18</v>
      </c>
      <c r="AT255" s="33">
        <f t="shared" si="148"/>
        <v>0</v>
      </c>
      <c r="AU255" s="31">
        <f t="shared" si="149"/>
        <v>1</v>
      </c>
      <c r="AV255" s="2">
        <f t="shared" si="150"/>
        <v>0</v>
      </c>
      <c r="AW255" s="33">
        <f t="shared" si="151"/>
        <v>0</v>
      </c>
      <c r="AX255" s="31">
        <f t="shared" si="152"/>
        <v>1</v>
      </c>
      <c r="AY255" s="33">
        <f t="shared" si="153"/>
        <v>0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customHeight="1">
      <c r="A256" s="2"/>
      <c r="B256" s="107">
        <v>181</v>
      </c>
      <c r="C256" s="31">
        <v>7</v>
      </c>
      <c r="D256" s="106" t="s">
        <v>10</v>
      </c>
      <c r="E256" s="2" t="s">
        <v>168</v>
      </c>
      <c r="F256" s="2" t="s">
        <v>149</v>
      </c>
      <c r="G256" s="2" t="s">
        <v>184</v>
      </c>
      <c r="H256" s="33"/>
      <c r="I256" s="173">
        <f t="shared" si="127"/>
        <v>1545.7176986771151</v>
      </c>
      <c r="J256" s="174">
        <f t="shared" si="128"/>
        <v>17.980329144021059</v>
      </c>
      <c r="K256" s="189">
        <f t="shared" si="129"/>
        <v>66</v>
      </c>
      <c r="L256" s="190">
        <f t="shared" si="130"/>
        <v>5</v>
      </c>
      <c r="M256" s="173">
        <f t="shared" si="137"/>
        <v>24672.572785901859</v>
      </c>
      <c r="N256" s="174">
        <f t="shared" si="131"/>
        <v>24672.572785901859</v>
      </c>
      <c r="O256" s="174"/>
      <c r="P256" s="174"/>
      <c r="Q256" s="174"/>
      <c r="R256" s="175"/>
      <c r="S256" s="173">
        <f t="shared" si="132"/>
        <v>16808.81306699085</v>
      </c>
      <c r="T256" s="174">
        <f t="shared" si="138"/>
        <v>16808.81306699085</v>
      </c>
      <c r="U256" s="174"/>
      <c r="V256" s="174"/>
      <c r="W256" s="174"/>
      <c r="X256" s="175"/>
      <c r="Y256" s="173">
        <f t="shared" si="133"/>
        <v>44609.211557122217</v>
      </c>
      <c r="Z256" s="174">
        <f t="shared" si="139"/>
        <v>44609.211557122217</v>
      </c>
      <c r="AA256" s="174"/>
      <c r="AB256" s="174"/>
      <c r="AC256" s="174"/>
      <c r="AD256" s="175"/>
      <c r="AE256" s="173">
        <f t="shared" si="140"/>
        <v>15.961888</v>
      </c>
      <c r="AF256" s="174">
        <f t="shared" si="154"/>
        <v>36</v>
      </c>
      <c r="AG256" s="174">
        <f t="shared" si="141"/>
        <v>20.2865</v>
      </c>
      <c r="AH256" s="174">
        <f t="shared" si="142"/>
        <v>287</v>
      </c>
      <c r="AI256" s="174">
        <f t="shared" si="135"/>
        <v>265.39179999999999</v>
      </c>
      <c r="AJ256" s="174">
        <f t="shared" si="143"/>
        <v>1.4285714285714286</v>
      </c>
      <c r="AK256" s="174">
        <f t="shared" si="136"/>
        <v>9496.5045576219509</v>
      </c>
      <c r="AL256" s="174">
        <f t="shared" si="144"/>
        <v>9496.5045576219509</v>
      </c>
      <c r="AM256" s="174"/>
      <c r="AN256" s="174"/>
      <c r="AO256" s="176">
        <v>16</v>
      </c>
      <c r="AP256" s="174">
        <v>36</v>
      </c>
      <c r="AQ256" s="175">
        <f t="shared" si="145"/>
        <v>287</v>
      </c>
      <c r="AR256" s="31">
        <f t="shared" si="146"/>
        <v>1</v>
      </c>
      <c r="AS256" s="2">
        <f t="shared" si="147"/>
        <v>1.18</v>
      </c>
      <c r="AT256" s="33">
        <f t="shared" si="148"/>
        <v>0</v>
      </c>
      <c r="AU256" s="31">
        <f t="shared" si="149"/>
        <v>1.25</v>
      </c>
      <c r="AV256" s="2">
        <f t="shared" si="150"/>
        <v>0</v>
      </c>
      <c r="AW256" s="33">
        <f t="shared" si="151"/>
        <v>0</v>
      </c>
      <c r="AX256" s="31">
        <f t="shared" si="152"/>
        <v>1</v>
      </c>
      <c r="AY256" s="33">
        <f t="shared" si="153"/>
        <v>0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customHeight="1">
      <c r="A257" s="2"/>
      <c r="B257" s="107">
        <v>182</v>
      </c>
      <c r="C257" s="31">
        <v>7</v>
      </c>
      <c r="D257" s="106" t="s">
        <v>10</v>
      </c>
      <c r="E257" s="2" t="s">
        <v>101</v>
      </c>
      <c r="F257" s="2" t="s">
        <v>149</v>
      </c>
      <c r="G257" s="2" t="s">
        <v>184</v>
      </c>
      <c r="H257" s="33"/>
      <c r="I257" s="173">
        <f t="shared" si="127"/>
        <v>1654.5758162413508</v>
      </c>
      <c r="J257" s="174">
        <f t="shared" si="128"/>
        <v>17.980329144021059</v>
      </c>
      <c r="K257" s="189">
        <f t="shared" si="129"/>
        <v>49</v>
      </c>
      <c r="L257" s="190">
        <f t="shared" si="130"/>
        <v>2</v>
      </c>
      <c r="M257" s="173">
        <f t="shared" si="137"/>
        <v>26410.153866353023</v>
      </c>
      <c r="N257" s="174">
        <f t="shared" si="131"/>
        <v>26410.153866353023</v>
      </c>
      <c r="O257" s="174"/>
      <c r="P257" s="174"/>
      <c r="Q257" s="174"/>
      <c r="R257" s="175"/>
      <c r="S257" s="173">
        <f t="shared" si="132"/>
        <v>13447.050453592681</v>
      </c>
      <c r="T257" s="174">
        <f t="shared" si="138"/>
        <v>13447.050453592681</v>
      </c>
      <c r="U257" s="174"/>
      <c r="V257" s="174"/>
      <c r="W257" s="174"/>
      <c r="X257" s="175"/>
      <c r="Y257" s="173">
        <f t="shared" si="133"/>
        <v>35687.369245697781</v>
      </c>
      <c r="Z257" s="174">
        <f t="shared" si="139"/>
        <v>35687.369245697781</v>
      </c>
      <c r="AA257" s="174"/>
      <c r="AB257" s="174"/>
      <c r="AC257" s="174"/>
      <c r="AD257" s="175"/>
      <c r="AE257" s="173">
        <f t="shared" si="140"/>
        <v>15.961888</v>
      </c>
      <c r="AF257" s="174">
        <f t="shared" si="154"/>
        <v>36</v>
      </c>
      <c r="AG257" s="174">
        <f t="shared" si="141"/>
        <v>50.286500000000004</v>
      </c>
      <c r="AH257" s="174">
        <f t="shared" si="142"/>
        <v>287</v>
      </c>
      <c r="AI257" s="174">
        <f t="shared" si="135"/>
        <v>265.39179999999999</v>
      </c>
      <c r="AJ257" s="174">
        <f t="shared" si="143"/>
        <v>1.4285714285714286</v>
      </c>
      <c r="AK257" s="174">
        <f t="shared" si="136"/>
        <v>9496.5045576219509</v>
      </c>
      <c r="AL257" s="174">
        <f t="shared" si="144"/>
        <v>9496.5045576219509</v>
      </c>
      <c r="AM257" s="174"/>
      <c r="AN257" s="174"/>
      <c r="AO257" s="176">
        <v>16</v>
      </c>
      <c r="AP257" s="174">
        <v>36</v>
      </c>
      <c r="AQ257" s="175">
        <f t="shared" si="145"/>
        <v>287</v>
      </c>
      <c r="AR257" s="31">
        <f t="shared" si="146"/>
        <v>1</v>
      </c>
      <c r="AS257" s="2">
        <f t="shared" si="147"/>
        <v>1.18</v>
      </c>
      <c r="AT257" s="33">
        <f t="shared" si="148"/>
        <v>0</v>
      </c>
      <c r="AU257" s="31">
        <f t="shared" si="149"/>
        <v>1</v>
      </c>
      <c r="AV257" s="2">
        <f t="shared" si="150"/>
        <v>30</v>
      </c>
      <c r="AW257" s="33">
        <f t="shared" si="151"/>
        <v>0</v>
      </c>
      <c r="AX257" s="31">
        <f t="shared" si="152"/>
        <v>1</v>
      </c>
      <c r="AY257" s="33">
        <f t="shared" si="153"/>
        <v>0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customHeight="1">
      <c r="A258" s="2"/>
      <c r="B258" s="107">
        <v>183</v>
      </c>
      <c r="C258" s="31">
        <v>4</v>
      </c>
      <c r="D258" s="106" t="s">
        <v>10</v>
      </c>
      <c r="E258" s="2" t="s">
        <v>67</v>
      </c>
      <c r="F258" s="2" t="s">
        <v>149</v>
      </c>
      <c r="G258" s="2"/>
      <c r="H258" s="33"/>
      <c r="I258" s="173">
        <f t="shared" si="127"/>
        <v>974.42451735184102</v>
      </c>
      <c r="J258" s="174">
        <f t="shared" si="128"/>
        <v>9.8985784137816282</v>
      </c>
      <c r="K258" s="189">
        <f t="shared" si="129"/>
        <v>240</v>
      </c>
      <c r="L258" s="190">
        <f t="shared" si="130"/>
        <v>61</v>
      </c>
      <c r="M258" s="173">
        <f t="shared" si="137"/>
        <v>15553.655010424143</v>
      </c>
      <c r="N258" s="174">
        <f t="shared" si="131"/>
        <v>15553.655010424143</v>
      </c>
      <c r="O258" s="174"/>
      <c r="P258" s="174"/>
      <c r="Q258" s="174"/>
      <c r="R258" s="175"/>
      <c r="S258" s="173">
        <f t="shared" si="132"/>
        <v>10596.320126293171</v>
      </c>
      <c r="T258" s="174">
        <f t="shared" si="138"/>
        <v>10596.320126293171</v>
      </c>
      <c r="U258" s="174"/>
      <c r="V258" s="174"/>
      <c r="W258" s="174"/>
      <c r="X258" s="175"/>
      <c r="Y258" s="173">
        <f t="shared" si="133"/>
        <v>28121.764716931717</v>
      </c>
      <c r="Z258" s="174">
        <f t="shared" si="139"/>
        <v>28121.764716931717</v>
      </c>
      <c r="AA258" s="174"/>
      <c r="AB258" s="174"/>
      <c r="AC258" s="174"/>
      <c r="AD258" s="175"/>
      <c r="AE258" s="173">
        <f t="shared" si="140"/>
        <v>15.961888</v>
      </c>
      <c r="AF258" s="174">
        <f t="shared" si="154"/>
        <v>36</v>
      </c>
      <c r="AG258" s="174">
        <f t="shared" si="141"/>
        <v>20.2865</v>
      </c>
      <c r="AH258" s="174">
        <f t="shared" si="142"/>
        <v>158</v>
      </c>
      <c r="AI258" s="174">
        <f t="shared" si="135"/>
        <v>265.39179999999999</v>
      </c>
      <c r="AJ258" s="174">
        <f t="shared" si="143"/>
        <v>1.4285714285714286</v>
      </c>
      <c r="AK258" s="174">
        <f t="shared" si="136"/>
        <v>8830.2667719109759</v>
      </c>
      <c r="AL258" s="174">
        <f t="shared" si="144"/>
        <v>8830.2667719109759</v>
      </c>
      <c r="AM258" s="174"/>
      <c r="AN258" s="174"/>
      <c r="AO258" s="176">
        <v>16</v>
      </c>
      <c r="AP258" s="174">
        <v>36</v>
      </c>
      <c r="AQ258" s="175">
        <f t="shared" si="145"/>
        <v>158</v>
      </c>
      <c r="AR258" s="31">
        <f t="shared" si="146"/>
        <v>1</v>
      </c>
      <c r="AS258" s="2">
        <f t="shared" si="147"/>
        <v>1</v>
      </c>
      <c r="AT258" s="33">
        <f t="shared" si="148"/>
        <v>0</v>
      </c>
      <c r="AU258" s="31">
        <f t="shared" si="149"/>
        <v>1</v>
      </c>
      <c r="AV258" s="2">
        <f t="shared" si="150"/>
        <v>0</v>
      </c>
      <c r="AW258" s="33">
        <f t="shared" si="151"/>
        <v>0</v>
      </c>
      <c r="AX258" s="31">
        <f t="shared" si="152"/>
        <v>1</v>
      </c>
      <c r="AY258" s="33">
        <f t="shared" si="153"/>
        <v>0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customHeight="1">
      <c r="A259" s="2"/>
      <c r="B259" s="107">
        <v>184</v>
      </c>
      <c r="C259" s="31">
        <v>4</v>
      </c>
      <c r="D259" s="106" t="s">
        <v>10</v>
      </c>
      <c r="E259" s="2" t="s">
        <v>148</v>
      </c>
      <c r="F259" s="2" t="s">
        <v>149</v>
      </c>
      <c r="G259" s="2"/>
      <c r="H259" s="33"/>
      <c r="I259" s="173">
        <f t="shared" si="127"/>
        <v>974.42451735184102</v>
      </c>
      <c r="J259" s="174">
        <f t="shared" si="128"/>
        <v>9.8985784137816282</v>
      </c>
      <c r="K259" s="189">
        <f t="shared" si="129"/>
        <v>240</v>
      </c>
      <c r="L259" s="190">
        <f t="shared" si="130"/>
        <v>61</v>
      </c>
      <c r="M259" s="173">
        <f t="shared" si="137"/>
        <v>15553.655010424143</v>
      </c>
      <c r="N259" s="174">
        <f t="shared" si="131"/>
        <v>15553.655010424143</v>
      </c>
      <c r="O259" s="174"/>
      <c r="P259" s="174"/>
      <c r="Q259" s="174"/>
      <c r="R259" s="175"/>
      <c r="S259" s="173">
        <f t="shared" si="132"/>
        <v>10596.320126293171</v>
      </c>
      <c r="T259" s="174">
        <f t="shared" si="138"/>
        <v>10596.320126293171</v>
      </c>
      <c r="U259" s="174"/>
      <c r="V259" s="174"/>
      <c r="W259" s="174"/>
      <c r="X259" s="175"/>
      <c r="Y259" s="173">
        <f t="shared" si="133"/>
        <v>28121.764716931717</v>
      </c>
      <c r="Z259" s="174">
        <f t="shared" si="139"/>
        <v>28121.764716931717</v>
      </c>
      <c r="AA259" s="174"/>
      <c r="AB259" s="174"/>
      <c r="AC259" s="174"/>
      <c r="AD259" s="175"/>
      <c r="AE259" s="173">
        <f t="shared" si="140"/>
        <v>15.961888</v>
      </c>
      <c r="AF259" s="174">
        <f t="shared" si="154"/>
        <v>36</v>
      </c>
      <c r="AG259" s="174">
        <f t="shared" si="141"/>
        <v>20.2865</v>
      </c>
      <c r="AH259" s="174">
        <f t="shared" si="142"/>
        <v>158</v>
      </c>
      <c r="AI259" s="174">
        <f t="shared" si="135"/>
        <v>265.39179999999999</v>
      </c>
      <c r="AJ259" s="174">
        <f t="shared" si="143"/>
        <v>1.2142857142857142</v>
      </c>
      <c r="AK259" s="174">
        <f t="shared" si="136"/>
        <v>8830.2667719109759</v>
      </c>
      <c r="AL259" s="174">
        <f t="shared" si="144"/>
        <v>8830.2667719109759</v>
      </c>
      <c r="AM259" s="174"/>
      <c r="AN259" s="174"/>
      <c r="AO259" s="176">
        <v>16</v>
      </c>
      <c r="AP259" s="174">
        <v>36</v>
      </c>
      <c r="AQ259" s="175">
        <f t="shared" si="145"/>
        <v>158</v>
      </c>
      <c r="AR259" s="31">
        <f t="shared" si="146"/>
        <v>0.85</v>
      </c>
      <c r="AS259" s="2">
        <f t="shared" si="147"/>
        <v>1</v>
      </c>
      <c r="AT259" s="33">
        <f t="shared" si="148"/>
        <v>0</v>
      </c>
      <c r="AU259" s="31">
        <f t="shared" si="149"/>
        <v>1</v>
      </c>
      <c r="AV259" s="2">
        <f t="shared" si="150"/>
        <v>0</v>
      </c>
      <c r="AW259" s="33">
        <f t="shared" si="151"/>
        <v>0</v>
      </c>
      <c r="AX259" s="31">
        <f t="shared" si="152"/>
        <v>1</v>
      </c>
      <c r="AY259" s="33">
        <f t="shared" si="153"/>
        <v>0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customHeight="1">
      <c r="A260" s="2"/>
      <c r="B260" s="107">
        <v>185</v>
      </c>
      <c r="C260" s="31">
        <v>4</v>
      </c>
      <c r="D260" s="106" t="s">
        <v>10</v>
      </c>
      <c r="E260" s="2" t="s">
        <v>79</v>
      </c>
      <c r="F260" s="2" t="s">
        <v>149</v>
      </c>
      <c r="G260" s="2" t="s">
        <v>184</v>
      </c>
      <c r="H260" s="33"/>
      <c r="I260" s="173">
        <f t="shared" si="127"/>
        <v>1149.8209304751724</v>
      </c>
      <c r="J260" s="174">
        <f t="shared" si="128"/>
        <v>9.8985784137816282</v>
      </c>
      <c r="K260" s="189">
        <f t="shared" si="129"/>
        <v>166</v>
      </c>
      <c r="L260" s="190">
        <f t="shared" si="130"/>
        <v>32</v>
      </c>
      <c r="M260" s="173">
        <f t="shared" si="137"/>
        <v>18353.312912300487</v>
      </c>
      <c r="N260" s="174">
        <f t="shared" si="131"/>
        <v>18353.312912300487</v>
      </c>
      <c r="O260" s="174"/>
      <c r="P260" s="174"/>
      <c r="Q260" s="174"/>
      <c r="R260" s="175"/>
      <c r="S260" s="173">
        <f t="shared" si="132"/>
        <v>12503.657749025941</v>
      </c>
      <c r="T260" s="174">
        <f t="shared" si="138"/>
        <v>12503.657749025941</v>
      </c>
      <c r="U260" s="174"/>
      <c r="V260" s="174"/>
      <c r="W260" s="174"/>
      <c r="X260" s="175"/>
      <c r="Y260" s="173">
        <f t="shared" si="133"/>
        <v>33183.682365979425</v>
      </c>
      <c r="Z260" s="174">
        <f t="shared" si="139"/>
        <v>33183.682365979425</v>
      </c>
      <c r="AA260" s="174"/>
      <c r="AB260" s="174"/>
      <c r="AC260" s="174"/>
      <c r="AD260" s="175"/>
      <c r="AE260" s="173">
        <f t="shared" si="140"/>
        <v>15.961888</v>
      </c>
      <c r="AF260" s="174">
        <f t="shared" si="154"/>
        <v>36</v>
      </c>
      <c r="AG260" s="174">
        <f t="shared" si="141"/>
        <v>20.2865</v>
      </c>
      <c r="AH260" s="174">
        <f t="shared" si="142"/>
        <v>158</v>
      </c>
      <c r="AI260" s="174">
        <f t="shared" si="135"/>
        <v>265.39179999999999</v>
      </c>
      <c r="AJ260" s="174">
        <f t="shared" si="143"/>
        <v>1.4285714285714286</v>
      </c>
      <c r="AK260" s="174">
        <f t="shared" si="136"/>
        <v>8830.2667719109759</v>
      </c>
      <c r="AL260" s="174">
        <f t="shared" si="144"/>
        <v>8830.2667719109759</v>
      </c>
      <c r="AM260" s="174"/>
      <c r="AN260" s="174"/>
      <c r="AO260" s="176">
        <v>16</v>
      </c>
      <c r="AP260" s="174">
        <v>36</v>
      </c>
      <c r="AQ260" s="175">
        <f t="shared" si="145"/>
        <v>158</v>
      </c>
      <c r="AR260" s="31">
        <f t="shared" si="146"/>
        <v>1</v>
      </c>
      <c r="AS260" s="2">
        <f t="shared" si="147"/>
        <v>1.18</v>
      </c>
      <c r="AT260" s="33">
        <f t="shared" si="148"/>
        <v>0</v>
      </c>
      <c r="AU260" s="31">
        <f t="shared" si="149"/>
        <v>1</v>
      </c>
      <c r="AV260" s="2">
        <f t="shared" si="150"/>
        <v>0</v>
      </c>
      <c r="AW260" s="33">
        <f t="shared" si="151"/>
        <v>0</v>
      </c>
      <c r="AX260" s="31">
        <f t="shared" si="152"/>
        <v>1</v>
      </c>
      <c r="AY260" s="33">
        <f t="shared" si="153"/>
        <v>0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customHeight="1">
      <c r="A261" s="2"/>
      <c r="B261" s="107">
        <v>186</v>
      </c>
      <c r="C261" s="31">
        <v>1</v>
      </c>
      <c r="D261" s="106" t="s">
        <v>10</v>
      </c>
      <c r="E261" s="2" t="s">
        <v>67</v>
      </c>
      <c r="F261" s="2" t="s">
        <v>149</v>
      </c>
      <c r="G261" s="2"/>
      <c r="H261" s="33"/>
      <c r="I261" s="173">
        <f t="shared" si="127"/>
        <v>789.55393319646373</v>
      </c>
      <c r="J261" s="174">
        <f t="shared" si="128"/>
        <v>5.0119384373577862</v>
      </c>
      <c r="K261" s="189">
        <f t="shared" si="129"/>
        <v>392</v>
      </c>
      <c r="L261" s="190">
        <f t="shared" si="130"/>
        <v>130</v>
      </c>
      <c r="M261" s="173">
        <f t="shared" si="137"/>
        <v>12602.771451641436</v>
      </c>
      <c r="N261" s="174">
        <f t="shared" si="131"/>
        <v>12602.771451641436</v>
      </c>
      <c r="O261" s="174"/>
      <c r="P261" s="174"/>
      <c r="Q261" s="174"/>
      <c r="R261" s="175"/>
      <c r="S261" s="173">
        <f t="shared" si="132"/>
        <v>8585.9562071165856</v>
      </c>
      <c r="T261" s="174">
        <f t="shared" si="138"/>
        <v>8585.9562071165856</v>
      </c>
      <c r="U261" s="174"/>
      <c r="V261" s="174"/>
      <c r="W261" s="174"/>
      <c r="X261" s="175"/>
      <c r="Y261" s="173">
        <f t="shared" si="133"/>
        <v>22786.423725278433</v>
      </c>
      <c r="Z261" s="174">
        <f t="shared" si="139"/>
        <v>22786.423725278433</v>
      </c>
      <c r="AA261" s="174"/>
      <c r="AB261" s="174"/>
      <c r="AC261" s="174"/>
      <c r="AD261" s="175"/>
      <c r="AE261" s="173">
        <f t="shared" si="140"/>
        <v>15.961888</v>
      </c>
      <c r="AF261" s="174">
        <f t="shared" si="154"/>
        <v>36</v>
      </c>
      <c r="AG261" s="174">
        <f t="shared" si="141"/>
        <v>20.2865</v>
      </c>
      <c r="AH261" s="174">
        <f t="shared" si="142"/>
        <v>80</v>
      </c>
      <c r="AI261" s="174">
        <f t="shared" si="135"/>
        <v>265.39179999999999</v>
      </c>
      <c r="AJ261" s="174">
        <f t="shared" si="143"/>
        <v>1.4285714285714286</v>
      </c>
      <c r="AK261" s="174">
        <f t="shared" si="136"/>
        <v>7154.9635059304883</v>
      </c>
      <c r="AL261" s="174">
        <f t="shared" si="144"/>
        <v>7154.9635059304883</v>
      </c>
      <c r="AM261" s="174"/>
      <c r="AN261" s="174"/>
      <c r="AO261" s="176">
        <v>16</v>
      </c>
      <c r="AP261" s="174">
        <v>36</v>
      </c>
      <c r="AQ261" s="175">
        <f t="shared" si="145"/>
        <v>80</v>
      </c>
      <c r="AR261" s="31">
        <f t="shared" si="146"/>
        <v>1</v>
      </c>
      <c r="AS261" s="2">
        <f t="shared" si="147"/>
        <v>1</v>
      </c>
      <c r="AT261" s="33">
        <f t="shared" si="148"/>
        <v>0</v>
      </c>
      <c r="AU261" s="31">
        <f t="shared" si="149"/>
        <v>1</v>
      </c>
      <c r="AV261" s="2">
        <f t="shared" si="150"/>
        <v>0</v>
      </c>
      <c r="AW261" s="33">
        <f t="shared" si="151"/>
        <v>0</v>
      </c>
      <c r="AX261" s="31">
        <f t="shared" si="152"/>
        <v>1</v>
      </c>
      <c r="AY261" s="33">
        <f t="shared" si="153"/>
        <v>0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customHeight="1">
      <c r="A262" s="2"/>
      <c r="B262" s="107">
        <v>187</v>
      </c>
      <c r="C262" s="31">
        <v>10</v>
      </c>
      <c r="D262" s="106" t="s">
        <v>10</v>
      </c>
      <c r="E262" s="2" t="s">
        <v>144</v>
      </c>
      <c r="F262" s="2"/>
      <c r="G262" s="2" t="s">
        <v>137</v>
      </c>
      <c r="H262" s="33"/>
      <c r="I262" s="173">
        <f t="shared" si="127"/>
        <v>828.28869493633351</v>
      </c>
      <c r="J262" s="174">
        <f t="shared" si="128"/>
        <v>25.811482952392598</v>
      </c>
      <c r="K262" s="189">
        <f t="shared" si="129"/>
        <v>350</v>
      </c>
      <c r="L262" s="190">
        <f t="shared" si="130"/>
        <v>110</v>
      </c>
      <c r="M262" s="173">
        <f t="shared" si="137"/>
        <v>13221.051380239922</v>
      </c>
      <c r="N262" s="174">
        <f t="shared" si="131"/>
        <v>13221.051380239922</v>
      </c>
      <c r="O262" s="174"/>
      <c r="P262" s="174"/>
      <c r="Q262" s="174"/>
      <c r="R262" s="175"/>
      <c r="S262" s="173">
        <f t="shared" si="132"/>
        <v>9899.5378863707319</v>
      </c>
      <c r="T262" s="174">
        <f t="shared" si="138"/>
        <v>9899.5378863707319</v>
      </c>
      <c r="U262" s="174"/>
      <c r="V262" s="174"/>
      <c r="W262" s="174"/>
      <c r="X262" s="175"/>
      <c r="Y262" s="173">
        <f t="shared" si="133"/>
        <v>26272.56178832124</v>
      </c>
      <c r="Z262" s="174">
        <f t="shared" si="139"/>
        <v>26272.56178832124</v>
      </c>
      <c r="AA262" s="174"/>
      <c r="AB262" s="174"/>
      <c r="AC262" s="174"/>
      <c r="AD262" s="175"/>
      <c r="AE262" s="173">
        <f t="shared" si="140"/>
        <v>15.961888</v>
      </c>
      <c r="AF262" s="174">
        <f t="shared" si="154"/>
        <v>36</v>
      </c>
      <c r="AG262" s="174">
        <f t="shared" si="141"/>
        <v>20.2865</v>
      </c>
      <c r="AH262" s="174">
        <f t="shared" si="142"/>
        <v>412</v>
      </c>
      <c r="AI262" s="174">
        <f t="shared" si="135"/>
        <v>265.39179999999999</v>
      </c>
      <c r="AJ262" s="174">
        <f t="shared" si="143"/>
        <v>1.4285714285714286</v>
      </c>
      <c r="AK262" s="174">
        <f t="shared" si="136"/>
        <v>9899.5378863707319</v>
      </c>
      <c r="AL262" s="174">
        <f t="shared" si="144"/>
        <v>9899.5378863707319</v>
      </c>
      <c r="AM262" s="174"/>
      <c r="AN262" s="174"/>
      <c r="AO262" s="176">
        <v>16</v>
      </c>
      <c r="AP262" s="174">
        <v>36</v>
      </c>
      <c r="AQ262" s="175">
        <f t="shared" si="145"/>
        <v>412</v>
      </c>
      <c r="AR262" s="31">
        <f t="shared" si="146"/>
        <v>1</v>
      </c>
      <c r="AS262" s="2">
        <f t="shared" si="147"/>
        <v>1</v>
      </c>
      <c r="AT262" s="33">
        <f t="shared" si="148"/>
        <v>0</v>
      </c>
      <c r="AU262" s="31">
        <f t="shared" si="149"/>
        <v>1</v>
      </c>
      <c r="AV262" s="2">
        <f t="shared" si="150"/>
        <v>0</v>
      </c>
      <c r="AW262" s="33">
        <f t="shared" si="151"/>
        <v>0</v>
      </c>
      <c r="AX262" s="31">
        <f t="shared" si="152"/>
        <v>1</v>
      </c>
      <c r="AY262" s="33">
        <f t="shared" si="153"/>
        <v>0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customHeight="1">
      <c r="A263" s="2"/>
      <c r="B263" s="107">
        <v>188</v>
      </c>
      <c r="C263" s="31">
        <v>10</v>
      </c>
      <c r="D263" s="106" t="s">
        <v>10</v>
      </c>
      <c r="E263" s="2" t="s">
        <v>138</v>
      </c>
      <c r="F263" s="2"/>
      <c r="G263" s="2" t="s">
        <v>137</v>
      </c>
      <c r="H263" s="33"/>
      <c r="I263" s="173">
        <f t="shared" si="127"/>
        <v>1035.3608686704167</v>
      </c>
      <c r="J263" s="174">
        <f t="shared" si="128"/>
        <v>25.811482952392598</v>
      </c>
      <c r="K263" s="189">
        <f t="shared" si="129"/>
        <v>218</v>
      </c>
      <c r="L263" s="190">
        <f t="shared" si="130"/>
        <v>52</v>
      </c>
      <c r="M263" s="173">
        <f t="shared" si="137"/>
        <v>16526.314225299902</v>
      </c>
      <c r="N263" s="174">
        <f t="shared" si="131"/>
        <v>16526.314225299902</v>
      </c>
      <c r="O263" s="174"/>
      <c r="P263" s="174"/>
      <c r="Q263" s="174"/>
      <c r="R263" s="175"/>
      <c r="S263" s="173">
        <f t="shared" si="132"/>
        <v>12374.422357963414</v>
      </c>
      <c r="T263" s="174">
        <f t="shared" ref="T263:T292" si="155">AL263*AS263*AU263*AX263*IF(AY263=0,1,0.5)*IF(F263="백어택",1.2,1)</f>
        <v>12374.422357963414</v>
      </c>
      <c r="U263" s="174"/>
      <c r="V263" s="174"/>
      <c r="W263" s="174"/>
      <c r="X263" s="175"/>
      <c r="Y263" s="173">
        <f t="shared" si="133"/>
        <v>32840.70223540155</v>
      </c>
      <c r="Z263" s="174">
        <f t="shared" ref="Z263:Z292" si="156">T263*AI263/100</f>
        <v>32840.70223540155</v>
      </c>
      <c r="AA263" s="174"/>
      <c r="AB263" s="174"/>
      <c r="AC263" s="174"/>
      <c r="AD263" s="175"/>
      <c r="AE263" s="173">
        <f t="shared" ref="AE263:AE294" si="157">AO263*(1-$D$17/100)</f>
        <v>15.961888</v>
      </c>
      <c r="AF263" s="174">
        <f t="shared" si="154"/>
        <v>36</v>
      </c>
      <c r="AG263" s="174">
        <f t="shared" ref="AG263:AG292" si="158">IF($D$57+AV263&gt;100,100,$D$57+AV263)</f>
        <v>20.2865</v>
      </c>
      <c r="AH263" s="174">
        <f t="shared" ref="AH263:AH294" si="159">AQ263</f>
        <v>412</v>
      </c>
      <c r="AI263" s="174">
        <f t="shared" si="135"/>
        <v>265.39179999999999</v>
      </c>
      <c r="AJ263" s="174">
        <f t="shared" ref="AJ263:AJ292" si="160">10*AR263/(7-IF(AX263=1,0,3))</f>
        <v>1.4285714285714286</v>
      </c>
      <c r="AK263" s="174">
        <f t="shared" si="136"/>
        <v>9899.5378863707319</v>
      </c>
      <c r="AL263" s="174">
        <f t="shared" ref="AL263:AL292" si="161">(VLOOKUP(C263,$B$36:$AG$39,13,FALSE)+VLOOKUP(C263,$B$40:$AG$43,13,FALSE)*$D$54)*$D$59/100</f>
        <v>9899.5378863707319</v>
      </c>
      <c r="AM263" s="174"/>
      <c r="AN263" s="174"/>
      <c r="AO263" s="176">
        <v>16</v>
      </c>
      <c r="AP263" s="174">
        <v>36</v>
      </c>
      <c r="AQ263" s="175">
        <f t="shared" ref="AQ263:AQ292" si="162">VLOOKUP(C263,$B$45:$AA$48,13,FALSE)</f>
        <v>412</v>
      </c>
      <c r="AR263" s="31">
        <f t="shared" ref="AR263:AR292" si="163">IF(LEFT(E263,1)*1=1,$S$60,$R$60)</f>
        <v>1</v>
      </c>
      <c r="AS263" s="2">
        <f t="shared" ref="AS263:AS292" si="164">IF(LEFT(E263,1)*1=2,$U$60,$T$60)</f>
        <v>1</v>
      </c>
      <c r="AT263" s="33">
        <f t="shared" ref="AT263:AT292" si="165">IF(LEFT(E263,1)*1=3,$W$60,$V$60)</f>
        <v>0</v>
      </c>
      <c r="AU263" s="31">
        <f t="shared" ref="AU263:AU292" si="166">IF(MID(E263,3,1)*1=1,$Y$60,$X$60)</f>
        <v>1.25</v>
      </c>
      <c r="AV263" s="2">
        <f t="shared" ref="AV263:AV292" si="167">IF(MID(E263,3,1)*1=2,$AA$60,$Z$60)</f>
        <v>0</v>
      </c>
      <c r="AW263" s="33">
        <f t="shared" ref="AW263:AW292" si="168">IF(MID(E263,3,1)*1=3,$AC$60,$AB$60)</f>
        <v>0</v>
      </c>
      <c r="AX263" s="31">
        <f t="shared" ref="AX263:AX292" si="169">IF(MID(E263,5,1)*1=1,$AE$60,$AD$60)</f>
        <v>1</v>
      </c>
      <c r="AY263" s="33">
        <f t="shared" ref="AY263:AY292" si="170">IF(MID(E263,5,1)*1=2,$AG$60,$AF$60)</f>
        <v>0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customHeight="1">
      <c r="A264" s="2"/>
      <c r="B264" s="107">
        <v>189</v>
      </c>
      <c r="C264" s="31">
        <v>10</v>
      </c>
      <c r="D264" s="106" t="s">
        <v>10</v>
      </c>
      <c r="E264" s="2" t="s">
        <v>140</v>
      </c>
      <c r="F264" s="2"/>
      <c r="G264" s="2" t="s">
        <v>137</v>
      </c>
      <c r="H264" s="33"/>
      <c r="I264" s="173">
        <f t="shared" si="127"/>
        <v>1136.0158992986967</v>
      </c>
      <c r="J264" s="174">
        <f t="shared" si="128"/>
        <v>25.811482952392598</v>
      </c>
      <c r="K264" s="189">
        <f t="shared" si="129"/>
        <v>172</v>
      </c>
      <c r="L264" s="190">
        <f t="shared" si="130"/>
        <v>35</v>
      </c>
      <c r="M264" s="173">
        <f t="shared" si="137"/>
        <v>18132.958550825075</v>
      </c>
      <c r="N264" s="174">
        <f t="shared" si="131"/>
        <v>18132.958550825075</v>
      </c>
      <c r="O264" s="174"/>
      <c r="P264" s="174"/>
      <c r="Q264" s="174"/>
      <c r="R264" s="175"/>
      <c r="S264" s="173">
        <f t="shared" si="132"/>
        <v>9899.5378863707319</v>
      </c>
      <c r="T264" s="174">
        <f t="shared" si="155"/>
        <v>9899.5378863707319</v>
      </c>
      <c r="U264" s="174"/>
      <c r="V264" s="174"/>
      <c r="W264" s="174"/>
      <c r="X264" s="175"/>
      <c r="Y264" s="173">
        <f t="shared" si="133"/>
        <v>26272.56178832124</v>
      </c>
      <c r="Z264" s="174">
        <f t="shared" si="156"/>
        <v>26272.56178832124</v>
      </c>
      <c r="AA264" s="174"/>
      <c r="AB264" s="174"/>
      <c r="AC264" s="174"/>
      <c r="AD264" s="175"/>
      <c r="AE264" s="173">
        <f t="shared" si="157"/>
        <v>15.961888</v>
      </c>
      <c r="AF264" s="174">
        <f t="shared" si="154"/>
        <v>36</v>
      </c>
      <c r="AG264" s="174">
        <f t="shared" si="158"/>
        <v>50.286500000000004</v>
      </c>
      <c r="AH264" s="174">
        <f t="shared" si="159"/>
        <v>412</v>
      </c>
      <c r="AI264" s="174">
        <f t="shared" si="135"/>
        <v>265.39179999999999</v>
      </c>
      <c r="AJ264" s="174">
        <f t="shared" si="160"/>
        <v>1.4285714285714286</v>
      </c>
      <c r="AK264" s="174">
        <f t="shared" si="136"/>
        <v>9899.5378863707319</v>
      </c>
      <c r="AL264" s="174">
        <f t="shared" si="161"/>
        <v>9899.5378863707319</v>
      </c>
      <c r="AM264" s="174"/>
      <c r="AN264" s="174"/>
      <c r="AO264" s="176">
        <v>16</v>
      </c>
      <c r="AP264" s="174">
        <v>36</v>
      </c>
      <c r="AQ264" s="175">
        <f t="shared" si="162"/>
        <v>412</v>
      </c>
      <c r="AR264" s="31">
        <f t="shared" si="163"/>
        <v>1</v>
      </c>
      <c r="AS264" s="2">
        <f t="shared" si="164"/>
        <v>1</v>
      </c>
      <c r="AT264" s="33">
        <f t="shared" si="165"/>
        <v>0</v>
      </c>
      <c r="AU264" s="31">
        <f t="shared" si="166"/>
        <v>1</v>
      </c>
      <c r="AV264" s="2">
        <f t="shared" si="167"/>
        <v>30</v>
      </c>
      <c r="AW264" s="33">
        <f t="shared" si="168"/>
        <v>0</v>
      </c>
      <c r="AX264" s="31">
        <f t="shared" si="169"/>
        <v>1</v>
      </c>
      <c r="AY264" s="33">
        <f t="shared" si="170"/>
        <v>0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customHeight="1">
      <c r="A265" s="2"/>
      <c r="B265" s="107">
        <v>190</v>
      </c>
      <c r="C265" s="31">
        <v>10</v>
      </c>
      <c r="D265" s="106" t="s">
        <v>10</v>
      </c>
      <c r="E265" s="2" t="s">
        <v>150</v>
      </c>
      <c r="F265" s="2"/>
      <c r="G265" s="2" t="s">
        <v>137</v>
      </c>
      <c r="H265" s="33"/>
      <c r="I265" s="173">
        <f t="shared" si="127"/>
        <v>828.28869493633351</v>
      </c>
      <c r="J265" s="174">
        <f t="shared" si="128"/>
        <v>25.811482952392598</v>
      </c>
      <c r="K265" s="189">
        <f t="shared" si="129"/>
        <v>350</v>
      </c>
      <c r="L265" s="190">
        <f t="shared" si="130"/>
        <v>110</v>
      </c>
      <c r="M265" s="173">
        <f t="shared" si="137"/>
        <v>13221.051380239922</v>
      </c>
      <c r="N265" s="174">
        <f t="shared" si="131"/>
        <v>13221.051380239922</v>
      </c>
      <c r="O265" s="174"/>
      <c r="P265" s="174"/>
      <c r="Q265" s="174"/>
      <c r="R265" s="175"/>
      <c r="S265" s="173">
        <f t="shared" si="132"/>
        <v>9899.5378863707319</v>
      </c>
      <c r="T265" s="174">
        <f t="shared" si="155"/>
        <v>9899.5378863707319</v>
      </c>
      <c r="U265" s="174"/>
      <c r="V265" s="174"/>
      <c r="W265" s="174"/>
      <c r="X265" s="175"/>
      <c r="Y265" s="173">
        <f t="shared" si="133"/>
        <v>26272.56178832124</v>
      </c>
      <c r="Z265" s="174">
        <f t="shared" si="156"/>
        <v>26272.56178832124</v>
      </c>
      <c r="AA265" s="174"/>
      <c r="AB265" s="174"/>
      <c r="AC265" s="174"/>
      <c r="AD265" s="175"/>
      <c r="AE265" s="173">
        <f t="shared" si="157"/>
        <v>15.961888</v>
      </c>
      <c r="AF265" s="174">
        <f t="shared" si="154"/>
        <v>36</v>
      </c>
      <c r="AG265" s="174">
        <f t="shared" si="158"/>
        <v>20.2865</v>
      </c>
      <c r="AH265" s="174">
        <f t="shared" si="159"/>
        <v>412</v>
      </c>
      <c r="AI265" s="174">
        <f t="shared" si="135"/>
        <v>265.39179999999999</v>
      </c>
      <c r="AJ265" s="174">
        <f t="shared" si="160"/>
        <v>1.2142857142857142</v>
      </c>
      <c r="AK265" s="174">
        <f t="shared" si="136"/>
        <v>9899.5378863707319</v>
      </c>
      <c r="AL265" s="174">
        <f t="shared" si="161"/>
        <v>9899.5378863707319</v>
      </c>
      <c r="AM265" s="174"/>
      <c r="AN265" s="174"/>
      <c r="AO265" s="176">
        <v>16</v>
      </c>
      <c r="AP265" s="174">
        <v>36</v>
      </c>
      <c r="AQ265" s="175">
        <f t="shared" si="162"/>
        <v>412</v>
      </c>
      <c r="AR265" s="31">
        <f t="shared" si="163"/>
        <v>0.85</v>
      </c>
      <c r="AS265" s="2">
        <f t="shared" si="164"/>
        <v>1</v>
      </c>
      <c r="AT265" s="33">
        <f t="shared" si="165"/>
        <v>0</v>
      </c>
      <c r="AU265" s="31">
        <f t="shared" si="166"/>
        <v>1</v>
      </c>
      <c r="AV265" s="2">
        <f t="shared" si="167"/>
        <v>0</v>
      </c>
      <c r="AW265" s="33">
        <f t="shared" si="168"/>
        <v>0</v>
      </c>
      <c r="AX265" s="31">
        <f t="shared" si="169"/>
        <v>1</v>
      </c>
      <c r="AY265" s="33">
        <f t="shared" si="170"/>
        <v>0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customHeight="1">
      <c r="A266" s="2"/>
      <c r="B266" s="107">
        <v>191</v>
      </c>
      <c r="C266" s="31">
        <v>10</v>
      </c>
      <c r="D266" s="106" t="s">
        <v>10</v>
      </c>
      <c r="E266" s="2" t="s">
        <v>164</v>
      </c>
      <c r="F266" s="2"/>
      <c r="G266" s="2" t="s">
        <v>137</v>
      </c>
      <c r="H266" s="33"/>
      <c r="I266" s="173">
        <f t="shared" si="127"/>
        <v>1035.3608686704167</v>
      </c>
      <c r="J266" s="174">
        <f t="shared" si="128"/>
        <v>25.811482952392598</v>
      </c>
      <c r="K266" s="189">
        <f t="shared" si="129"/>
        <v>218</v>
      </c>
      <c r="L266" s="190">
        <f t="shared" si="130"/>
        <v>52</v>
      </c>
      <c r="M266" s="173">
        <f t="shared" si="137"/>
        <v>16526.314225299902</v>
      </c>
      <c r="N266" s="174">
        <f t="shared" si="131"/>
        <v>16526.314225299902</v>
      </c>
      <c r="O266" s="174"/>
      <c r="P266" s="174"/>
      <c r="Q266" s="174"/>
      <c r="R266" s="175"/>
      <c r="S266" s="173">
        <f t="shared" si="132"/>
        <v>12374.422357963414</v>
      </c>
      <c r="T266" s="174">
        <f t="shared" si="155"/>
        <v>12374.422357963414</v>
      </c>
      <c r="U266" s="174"/>
      <c r="V266" s="174"/>
      <c r="W266" s="174"/>
      <c r="X266" s="175"/>
      <c r="Y266" s="173">
        <f t="shared" si="133"/>
        <v>32840.70223540155</v>
      </c>
      <c r="Z266" s="174">
        <f t="shared" si="156"/>
        <v>32840.70223540155</v>
      </c>
      <c r="AA266" s="174"/>
      <c r="AB266" s="174"/>
      <c r="AC266" s="174"/>
      <c r="AD266" s="175"/>
      <c r="AE266" s="173">
        <f t="shared" si="157"/>
        <v>15.961888</v>
      </c>
      <c r="AF266" s="174">
        <f t="shared" si="154"/>
        <v>36</v>
      </c>
      <c r="AG266" s="174">
        <f t="shared" si="158"/>
        <v>20.2865</v>
      </c>
      <c r="AH266" s="174">
        <f t="shared" si="159"/>
        <v>412</v>
      </c>
      <c r="AI266" s="174">
        <f t="shared" si="135"/>
        <v>265.39179999999999</v>
      </c>
      <c r="AJ266" s="174">
        <f t="shared" si="160"/>
        <v>1.2142857142857142</v>
      </c>
      <c r="AK266" s="174">
        <f t="shared" si="136"/>
        <v>9899.5378863707319</v>
      </c>
      <c r="AL266" s="174">
        <f t="shared" si="161"/>
        <v>9899.5378863707319</v>
      </c>
      <c r="AM266" s="174"/>
      <c r="AN266" s="174"/>
      <c r="AO266" s="176">
        <v>16</v>
      </c>
      <c r="AP266" s="174">
        <v>36</v>
      </c>
      <c r="AQ266" s="175">
        <f t="shared" si="162"/>
        <v>412</v>
      </c>
      <c r="AR266" s="31">
        <f t="shared" si="163"/>
        <v>0.85</v>
      </c>
      <c r="AS266" s="2">
        <f t="shared" si="164"/>
        <v>1</v>
      </c>
      <c r="AT266" s="33">
        <f t="shared" si="165"/>
        <v>0</v>
      </c>
      <c r="AU266" s="31">
        <f t="shared" si="166"/>
        <v>1.25</v>
      </c>
      <c r="AV266" s="2">
        <f t="shared" si="167"/>
        <v>0</v>
      </c>
      <c r="AW266" s="33">
        <f t="shared" si="168"/>
        <v>0</v>
      </c>
      <c r="AX266" s="31">
        <f t="shared" si="169"/>
        <v>1</v>
      </c>
      <c r="AY266" s="33">
        <f t="shared" si="170"/>
        <v>0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customHeight="1">
      <c r="A267" s="2"/>
      <c r="B267" s="107">
        <v>192</v>
      </c>
      <c r="C267" s="31">
        <v>10</v>
      </c>
      <c r="D267" s="106" t="s">
        <v>10</v>
      </c>
      <c r="E267" s="2" t="s">
        <v>153</v>
      </c>
      <c r="F267" s="2"/>
      <c r="G267" s="2" t="s">
        <v>137</v>
      </c>
      <c r="H267" s="33"/>
      <c r="I267" s="173">
        <f t="shared" si="127"/>
        <v>1136.0158992986967</v>
      </c>
      <c r="J267" s="174">
        <f t="shared" si="128"/>
        <v>25.811482952392598</v>
      </c>
      <c r="K267" s="189">
        <f t="shared" si="129"/>
        <v>172</v>
      </c>
      <c r="L267" s="190">
        <f t="shared" si="130"/>
        <v>35</v>
      </c>
      <c r="M267" s="173">
        <f t="shared" si="137"/>
        <v>18132.958550825075</v>
      </c>
      <c r="N267" s="174">
        <f t="shared" si="131"/>
        <v>18132.958550825075</v>
      </c>
      <c r="O267" s="174"/>
      <c r="P267" s="174"/>
      <c r="Q267" s="174"/>
      <c r="R267" s="175"/>
      <c r="S267" s="173">
        <f t="shared" si="132"/>
        <v>9899.5378863707319</v>
      </c>
      <c r="T267" s="174">
        <f t="shared" si="155"/>
        <v>9899.5378863707319</v>
      </c>
      <c r="U267" s="174"/>
      <c r="V267" s="174"/>
      <c r="W267" s="174"/>
      <c r="X267" s="175"/>
      <c r="Y267" s="173">
        <f t="shared" si="133"/>
        <v>26272.56178832124</v>
      </c>
      <c r="Z267" s="174">
        <f t="shared" si="156"/>
        <v>26272.56178832124</v>
      </c>
      <c r="AA267" s="174"/>
      <c r="AB267" s="174"/>
      <c r="AC267" s="174"/>
      <c r="AD267" s="175"/>
      <c r="AE267" s="173">
        <f t="shared" si="157"/>
        <v>15.961888</v>
      </c>
      <c r="AF267" s="174">
        <f t="shared" si="154"/>
        <v>36</v>
      </c>
      <c r="AG267" s="174">
        <f t="shared" si="158"/>
        <v>50.286500000000004</v>
      </c>
      <c r="AH267" s="174">
        <f t="shared" si="159"/>
        <v>412</v>
      </c>
      <c r="AI267" s="174">
        <f t="shared" si="135"/>
        <v>265.39179999999999</v>
      </c>
      <c r="AJ267" s="174">
        <f t="shared" si="160"/>
        <v>1.2142857142857142</v>
      </c>
      <c r="AK267" s="174">
        <f t="shared" si="136"/>
        <v>9899.5378863707319</v>
      </c>
      <c r="AL267" s="174">
        <f t="shared" si="161"/>
        <v>9899.5378863707319</v>
      </c>
      <c r="AM267" s="174"/>
      <c r="AN267" s="174"/>
      <c r="AO267" s="176">
        <v>16</v>
      </c>
      <c r="AP267" s="174">
        <v>36</v>
      </c>
      <c r="AQ267" s="175">
        <f t="shared" si="162"/>
        <v>412</v>
      </c>
      <c r="AR267" s="31">
        <f t="shared" si="163"/>
        <v>0.85</v>
      </c>
      <c r="AS267" s="2">
        <f t="shared" si="164"/>
        <v>1</v>
      </c>
      <c r="AT267" s="33">
        <f t="shared" si="165"/>
        <v>0</v>
      </c>
      <c r="AU267" s="31">
        <f t="shared" si="166"/>
        <v>1</v>
      </c>
      <c r="AV267" s="2">
        <f t="shared" si="167"/>
        <v>30</v>
      </c>
      <c r="AW267" s="33">
        <f t="shared" si="168"/>
        <v>0</v>
      </c>
      <c r="AX267" s="31">
        <f t="shared" si="169"/>
        <v>1</v>
      </c>
      <c r="AY267" s="33">
        <f t="shared" si="170"/>
        <v>0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customHeight="1">
      <c r="A268" s="2"/>
      <c r="B268" s="107">
        <v>193</v>
      </c>
      <c r="C268" s="31">
        <v>10</v>
      </c>
      <c r="D268" s="106" t="s">
        <v>10</v>
      </c>
      <c r="E268" s="2" t="s">
        <v>161</v>
      </c>
      <c r="F268" s="2"/>
      <c r="G268" s="2" t="s">
        <v>185</v>
      </c>
      <c r="H268" s="33"/>
      <c r="I268" s="173">
        <f t="shared" ref="I268:I331" si="171">M268/AE268</f>
        <v>977.38066002487358</v>
      </c>
      <c r="J268" s="174">
        <f t="shared" ref="J268:J331" si="172">AH268/AE268</f>
        <v>25.811482952392598</v>
      </c>
      <c r="K268" s="189">
        <f t="shared" ref="K268:K331" si="173">RANK(I268,$I$76:$I$977)</f>
        <v>238</v>
      </c>
      <c r="L268" s="190">
        <f t="shared" ref="L268:L331" si="174">RANK(I268,$I$76:$I$450)</f>
        <v>60</v>
      </c>
      <c r="M268" s="173">
        <f t="shared" si="137"/>
        <v>15600.840628683109</v>
      </c>
      <c r="N268" s="174">
        <f t="shared" ref="N268:N331" si="175">T268*(1+((AG268+IF(F268="백어택",8,0))/100)*((AI268/100-1)))</f>
        <v>15600.840628683109</v>
      </c>
      <c r="O268" s="174"/>
      <c r="P268" s="174"/>
      <c r="Q268" s="174"/>
      <c r="R268" s="175"/>
      <c r="S268" s="173">
        <f t="shared" ref="S268:S313" si="176">SUM(T268:X268)</f>
        <v>11681.454705917464</v>
      </c>
      <c r="T268" s="174">
        <f t="shared" si="155"/>
        <v>11681.454705917464</v>
      </c>
      <c r="U268" s="174"/>
      <c r="V268" s="174"/>
      <c r="W268" s="174"/>
      <c r="X268" s="175"/>
      <c r="Y268" s="173">
        <f t="shared" ref="Y268:Y331" si="177">SUM(Z268:AD268)</f>
        <v>31001.622910219063</v>
      </c>
      <c r="Z268" s="174">
        <f t="shared" si="156"/>
        <v>31001.622910219063</v>
      </c>
      <c r="AA268" s="174"/>
      <c r="AB268" s="174"/>
      <c r="AC268" s="174"/>
      <c r="AD268" s="175"/>
      <c r="AE268" s="173">
        <f t="shared" si="157"/>
        <v>15.961888</v>
      </c>
      <c r="AF268" s="174">
        <f t="shared" si="154"/>
        <v>36</v>
      </c>
      <c r="AG268" s="174">
        <f t="shared" si="158"/>
        <v>20.2865</v>
      </c>
      <c r="AH268" s="174">
        <f t="shared" si="159"/>
        <v>412</v>
      </c>
      <c r="AI268" s="174">
        <f t="shared" ref="AI268:AI331" si="178">$D$58+$D$19</f>
        <v>265.39179999999999</v>
      </c>
      <c r="AJ268" s="174">
        <f t="shared" si="160"/>
        <v>1.4285714285714286</v>
      </c>
      <c r="AK268" s="174">
        <f t="shared" ref="AK268:AK331" si="179">SUM(AL268:AN268)</f>
        <v>9899.5378863707319</v>
      </c>
      <c r="AL268" s="174">
        <f t="shared" si="161"/>
        <v>9899.5378863707319</v>
      </c>
      <c r="AM268" s="174"/>
      <c r="AN268" s="174"/>
      <c r="AO268" s="176">
        <v>16</v>
      </c>
      <c r="AP268" s="174">
        <v>36</v>
      </c>
      <c r="AQ268" s="175">
        <f t="shared" si="162"/>
        <v>412</v>
      </c>
      <c r="AR268" s="31">
        <f t="shared" si="163"/>
        <v>1</v>
      </c>
      <c r="AS268" s="2">
        <f t="shared" si="164"/>
        <v>1.18</v>
      </c>
      <c r="AT268" s="33">
        <f t="shared" si="165"/>
        <v>0</v>
      </c>
      <c r="AU268" s="31">
        <f t="shared" si="166"/>
        <v>1</v>
      </c>
      <c r="AV268" s="2">
        <f t="shared" si="167"/>
        <v>0</v>
      </c>
      <c r="AW268" s="33">
        <f t="shared" si="168"/>
        <v>0</v>
      </c>
      <c r="AX268" s="31">
        <f t="shared" si="169"/>
        <v>1</v>
      </c>
      <c r="AY268" s="33">
        <f t="shared" si="170"/>
        <v>0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customHeight="1">
      <c r="A269" s="2"/>
      <c r="B269" s="107">
        <v>194</v>
      </c>
      <c r="C269" s="31">
        <v>10</v>
      </c>
      <c r="D269" s="106" t="s">
        <v>10</v>
      </c>
      <c r="E269" s="2" t="s">
        <v>169</v>
      </c>
      <c r="F269" s="2"/>
      <c r="G269" s="2" t="s">
        <v>185</v>
      </c>
      <c r="H269" s="33"/>
      <c r="I269" s="173">
        <f t="shared" si="171"/>
        <v>1221.725825031092</v>
      </c>
      <c r="J269" s="174">
        <f t="shared" si="172"/>
        <v>25.811482952392598</v>
      </c>
      <c r="K269" s="189">
        <f t="shared" si="173"/>
        <v>138</v>
      </c>
      <c r="L269" s="190">
        <f t="shared" si="174"/>
        <v>27</v>
      </c>
      <c r="M269" s="173">
        <f t="shared" si="137"/>
        <v>19501.050785853888</v>
      </c>
      <c r="N269" s="174">
        <f t="shared" si="175"/>
        <v>19501.050785853888</v>
      </c>
      <c r="O269" s="174"/>
      <c r="P269" s="174"/>
      <c r="Q269" s="174"/>
      <c r="R269" s="175"/>
      <c r="S269" s="173">
        <f t="shared" si="176"/>
        <v>14601.81838239683</v>
      </c>
      <c r="T269" s="174">
        <f t="shared" si="155"/>
        <v>14601.81838239683</v>
      </c>
      <c r="U269" s="174"/>
      <c r="V269" s="174"/>
      <c r="W269" s="174"/>
      <c r="X269" s="175"/>
      <c r="Y269" s="173">
        <f t="shared" si="177"/>
        <v>38752.02863777383</v>
      </c>
      <c r="Z269" s="174">
        <f t="shared" si="156"/>
        <v>38752.02863777383</v>
      </c>
      <c r="AA269" s="174"/>
      <c r="AB269" s="174"/>
      <c r="AC269" s="174"/>
      <c r="AD269" s="175"/>
      <c r="AE269" s="173">
        <f t="shared" si="157"/>
        <v>15.961888</v>
      </c>
      <c r="AF269" s="174">
        <f t="shared" si="154"/>
        <v>36</v>
      </c>
      <c r="AG269" s="174">
        <f t="shared" si="158"/>
        <v>20.2865</v>
      </c>
      <c r="AH269" s="174">
        <f t="shared" si="159"/>
        <v>412</v>
      </c>
      <c r="AI269" s="174">
        <f t="shared" si="178"/>
        <v>265.39179999999999</v>
      </c>
      <c r="AJ269" s="174">
        <f t="shared" si="160"/>
        <v>1.4285714285714286</v>
      </c>
      <c r="AK269" s="174">
        <f t="shared" si="179"/>
        <v>9899.5378863707319</v>
      </c>
      <c r="AL269" s="174">
        <f t="shared" si="161"/>
        <v>9899.5378863707319</v>
      </c>
      <c r="AM269" s="174"/>
      <c r="AN269" s="174"/>
      <c r="AO269" s="176">
        <v>16</v>
      </c>
      <c r="AP269" s="174">
        <v>36</v>
      </c>
      <c r="AQ269" s="175">
        <f t="shared" si="162"/>
        <v>412</v>
      </c>
      <c r="AR269" s="31">
        <f t="shared" si="163"/>
        <v>1</v>
      </c>
      <c r="AS269" s="2">
        <f t="shared" si="164"/>
        <v>1.18</v>
      </c>
      <c r="AT269" s="33">
        <f t="shared" si="165"/>
        <v>0</v>
      </c>
      <c r="AU269" s="31">
        <f t="shared" si="166"/>
        <v>1.25</v>
      </c>
      <c r="AV269" s="2">
        <f t="shared" si="167"/>
        <v>0</v>
      </c>
      <c r="AW269" s="33">
        <f t="shared" si="168"/>
        <v>0</v>
      </c>
      <c r="AX269" s="31">
        <f t="shared" si="169"/>
        <v>1</v>
      </c>
      <c r="AY269" s="33">
        <f t="shared" si="170"/>
        <v>0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customHeight="1">
      <c r="A270" s="2"/>
      <c r="B270" s="107">
        <v>195</v>
      </c>
      <c r="C270" s="31">
        <v>10</v>
      </c>
      <c r="D270" s="106" t="s">
        <v>10</v>
      </c>
      <c r="E270" s="2" t="s">
        <v>162</v>
      </c>
      <c r="F270" s="2"/>
      <c r="G270" s="2" t="s">
        <v>185</v>
      </c>
      <c r="H270" s="33"/>
      <c r="I270" s="173">
        <f t="shared" si="171"/>
        <v>1340.4987611724619</v>
      </c>
      <c r="J270" s="174">
        <f t="shared" si="172"/>
        <v>25.811482952392598</v>
      </c>
      <c r="K270" s="189">
        <f t="shared" si="173"/>
        <v>109</v>
      </c>
      <c r="L270" s="190">
        <f t="shared" si="174"/>
        <v>16</v>
      </c>
      <c r="M270" s="173">
        <f t="shared" si="137"/>
        <v>21396.891089973586</v>
      </c>
      <c r="N270" s="174">
        <f t="shared" si="175"/>
        <v>21396.891089973586</v>
      </c>
      <c r="O270" s="174"/>
      <c r="P270" s="174"/>
      <c r="Q270" s="174"/>
      <c r="R270" s="175"/>
      <c r="S270" s="173">
        <f t="shared" si="176"/>
        <v>11681.454705917464</v>
      </c>
      <c r="T270" s="174">
        <f t="shared" si="155"/>
        <v>11681.454705917464</v>
      </c>
      <c r="U270" s="174"/>
      <c r="V270" s="174"/>
      <c r="W270" s="174"/>
      <c r="X270" s="175"/>
      <c r="Y270" s="173">
        <f t="shared" si="177"/>
        <v>31001.622910219063</v>
      </c>
      <c r="Z270" s="174">
        <f t="shared" si="156"/>
        <v>31001.622910219063</v>
      </c>
      <c r="AA270" s="174"/>
      <c r="AB270" s="174"/>
      <c r="AC270" s="174"/>
      <c r="AD270" s="175"/>
      <c r="AE270" s="173">
        <f t="shared" si="157"/>
        <v>15.961888</v>
      </c>
      <c r="AF270" s="174">
        <f t="shared" si="154"/>
        <v>36</v>
      </c>
      <c r="AG270" s="174">
        <f t="shared" si="158"/>
        <v>50.286500000000004</v>
      </c>
      <c r="AH270" s="174">
        <f t="shared" si="159"/>
        <v>412</v>
      </c>
      <c r="AI270" s="174">
        <f t="shared" si="178"/>
        <v>265.39179999999999</v>
      </c>
      <c r="AJ270" s="174">
        <f t="shared" si="160"/>
        <v>1.4285714285714286</v>
      </c>
      <c r="AK270" s="174">
        <f t="shared" si="179"/>
        <v>9899.5378863707319</v>
      </c>
      <c r="AL270" s="174">
        <f t="shared" si="161"/>
        <v>9899.5378863707319</v>
      </c>
      <c r="AM270" s="174"/>
      <c r="AN270" s="174"/>
      <c r="AO270" s="176">
        <v>16</v>
      </c>
      <c r="AP270" s="174">
        <v>36</v>
      </c>
      <c r="AQ270" s="175">
        <f t="shared" si="162"/>
        <v>412</v>
      </c>
      <c r="AR270" s="31">
        <f t="shared" si="163"/>
        <v>1</v>
      </c>
      <c r="AS270" s="2">
        <f t="shared" si="164"/>
        <v>1.18</v>
      </c>
      <c r="AT270" s="33">
        <f t="shared" si="165"/>
        <v>0</v>
      </c>
      <c r="AU270" s="31">
        <f t="shared" si="166"/>
        <v>1</v>
      </c>
      <c r="AV270" s="2">
        <f t="shared" si="167"/>
        <v>30</v>
      </c>
      <c r="AW270" s="33">
        <f t="shared" si="168"/>
        <v>0</v>
      </c>
      <c r="AX270" s="31">
        <f t="shared" si="169"/>
        <v>1</v>
      </c>
      <c r="AY270" s="33">
        <f t="shared" si="170"/>
        <v>0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customHeight="1">
      <c r="A271" s="2"/>
      <c r="B271" s="107">
        <v>196</v>
      </c>
      <c r="C271" s="31">
        <v>10</v>
      </c>
      <c r="D271" s="106" t="s">
        <v>10</v>
      </c>
      <c r="E271" s="2" t="s">
        <v>92</v>
      </c>
      <c r="F271" s="2"/>
      <c r="G271" s="2"/>
      <c r="H271" s="33"/>
      <c r="I271" s="173">
        <f t="shared" si="171"/>
        <v>414.14434746816676</v>
      </c>
      <c r="J271" s="174">
        <f t="shared" si="172"/>
        <v>25.811482952392598</v>
      </c>
      <c r="K271" s="189">
        <f t="shared" si="173"/>
        <v>793</v>
      </c>
      <c r="L271" s="190">
        <f t="shared" si="174"/>
        <v>302</v>
      </c>
      <c r="M271" s="173">
        <f t="shared" si="137"/>
        <v>6610.5256901199609</v>
      </c>
      <c r="N271" s="174">
        <f t="shared" si="175"/>
        <v>6610.5256901199609</v>
      </c>
      <c r="O271" s="174"/>
      <c r="P271" s="174"/>
      <c r="Q271" s="174"/>
      <c r="R271" s="175"/>
      <c r="S271" s="173">
        <f t="shared" si="176"/>
        <v>4949.768943185366</v>
      </c>
      <c r="T271" s="174">
        <f t="shared" si="155"/>
        <v>4949.768943185366</v>
      </c>
      <c r="U271" s="174"/>
      <c r="V271" s="174"/>
      <c r="W271" s="174"/>
      <c r="X271" s="175"/>
      <c r="Y271" s="173">
        <f t="shared" si="177"/>
        <v>13136.28089416062</v>
      </c>
      <c r="Z271" s="174">
        <f t="shared" si="156"/>
        <v>13136.28089416062</v>
      </c>
      <c r="AA271" s="174"/>
      <c r="AB271" s="174"/>
      <c r="AC271" s="174"/>
      <c r="AD271" s="175"/>
      <c r="AE271" s="173">
        <f t="shared" si="157"/>
        <v>15.961888</v>
      </c>
      <c r="AF271" s="174">
        <f t="shared" si="154"/>
        <v>36</v>
      </c>
      <c r="AG271" s="174">
        <f t="shared" si="158"/>
        <v>20.2865</v>
      </c>
      <c r="AH271" s="174">
        <f t="shared" si="159"/>
        <v>412</v>
      </c>
      <c r="AI271" s="174">
        <f t="shared" si="178"/>
        <v>265.39179999999999</v>
      </c>
      <c r="AJ271" s="174">
        <f t="shared" si="160"/>
        <v>1.4285714285714286</v>
      </c>
      <c r="AK271" s="174">
        <f t="shared" si="179"/>
        <v>9899.5378863707319</v>
      </c>
      <c r="AL271" s="174">
        <f t="shared" si="161"/>
        <v>9899.5378863707319</v>
      </c>
      <c r="AM271" s="174"/>
      <c r="AN271" s="174"/>
      <c r="AO271" s="176">
        <v>16</v>
      </c>
      <c r="AP271" s="174">
        <v>36</v>
      </c>
      <c r="AQ271" s="175">
        <f t="shared" si="162"/>
        <v>412</v>
      </c>
      <c r="AR271" s="31">
        <f t="shared" si="163"/>
        <v>1</v>
      </c>
      <c r="AS271" s="2">
        <f t="shared" si="164"/>
        <v>1</v>
      </c>
      <c r="AT271" s="33">
        <f t="shared" si="165"/>
        <v>0</v>
      </c>
      <c r="AU271" s="31">
        <f t="shared" si="166"/>
        <v>1</v>
      </c>
      <c r="AV271" s="2">
        <f t="shared" si="167"/>
        <v>0</v>
      </c>
      <c r="AW271" s="33">
        <f t="shared" si="168"/>
        <v>0</v>
      </c>
      <c r="AX271" s="31">
        <f t="shared" si="169"/>
        <v>1</v>
      </c>
      <c r="AY271" s="33">
        <f t="shared" si="170"/>
        <v>100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customHeight="1">
      <c r="A272" s="2"/>
      <c r="B272" s="107">
        <v>197</v>
      </c>
      <c r="C272" s="31">
        <v>10</v>
      </c>
      <c r="D272" s="106" t="s">
        <v>10</v>
      </c>
      <c r="E272" s="2" t="s">
        <v>139</v>
      </c>
      <c r="F272" s="2"/>
      <c r="G272" s="2"/>
      <c r="H272" s="33"/>
      <c r="I272" s="173">
        <f t="shared" si="171"/>
        <v>517.68043433520836</v>
      </c>
      <c r="J272" s="174">
        <f t="shared" si="172"/>
        <v>25.811482952392598</v>
      </c>
      <c r="K272" s="189">
        <f t="shared" si="173"/>
        <v>702</v>
      </c>
      <c r="L272" s="190">
        <f t="shared" si="174"/>
        <v>258</v>
      </c>
      <c r="M272" s="173">
        <f t="shared" si="137"/>
        <v>8263.1571126499512</v>
      </c>
      <c r="N272" s="174">
        <f t="shared" si="175"/>
        <v>8263.1571126499512</v>
      </c>
      <c r="O272" s="174"/>
      <c r="P272" s="174"/>
      <c r="Q272" s="174"/>
      <c r="R272" s="175"/>
      <c r="S272" s="173">
        <f t="shared" si="176"/>
        <v>6187.2111789817072</v>
      </c>
      <c r="T272" s="174">
        <f t="shared" si="155"/>
        <v>6187.2111789817072</v>
      </c>
      <c r="U272" s="174"/>
      <c r="V272" s="174"/>
      <c r="W272" s="174"/>
      <c r="X272" s="175"/>
      <c r="Y272" s="173">
        <f t="shared" si="177"/>
        <v>16420.351117700775</v>
      </c>
      <c r="Z272" s="174">
        <f t="shared" si="156"/>
        <v>16420.351117700775</v>
      </c>
      <c r="AA272" s="174"/>
      <c r="AB272" s="174"/>
      <c r="AC272" s="174"/>
      <c r="AD272" s="175"/>
      <c r="AE272" s="173">
        <f t="shared" si="157"/>
        <v>15.961888</v>
      </c>
      <c r="AF272" s="174">
        <f t="shared" si="154"/>
        <v>36</v>
      </c>
      <c r="AG272" s="174">
        <f t="shared" si="158"/>
        <v>20.2865</v>
      </c>
      <c r="AH272" s="174">
        <f t="shared" si="159"/>
        <v>412</v>
      </c>
      <c r="AI272" s="174">
        <f t="shared" si="178"/>
        <v>265.39179999999999</v>
      </c>
      <c r="AJ272" s="174">
        <f t="shared" si="160"/>
        <v>1.4285714285714286</v>
      </c>
      <c r="AK272" s="174">
        <f t="shared" si="179"/>
        <v>9899.5378863707319</v>
      </c>
      <c r="AL272" s="174">
        <f t="shared" si="161"/>
        <v>9899.5378863707319</v>
      </c>
      <c r="AM272" s="174"/>
      <c r="AN272" s="174"/>
      <c r="AO272" s="176">
        <v>16</v>
      </c>
      <c r="AP272" s="174">
        <v>36</v>
      </c>
      <c r="AQ272" s="175">
        <f t="shared" si="162"/>
        <v>412</v>
      </c>
      <c r="AR272" s="31">
        <f t="shared" si="163"/>
        <v>1</v>
      </c>
      <c r="AS272" s="2">
        <f t="shared" si="164"/>
        <v>1</v>
      </c>
      <c r="AT272" s="33">
        <f t="shared" si="165"/>
        <v>0</v>
      </c>
      <c r="AU272" s="31">
        <f t="shared" si="166"/>
        <v>1.25</v>
      </c>
      <c r="AV272" s="2">
        <f t="shared" si="167"/>
        <v>0</v>
      </c>
      <c r="AW272" s="33">
        <f t="shared" si="168"/>
        <v>0</v>
      </c>
      <c r="AX272" s="31">
        <f t="shared" si="169"/>
        <v>1</v>
      </c>
      <c r="AY272" s="33">
        <f t="shared" si="170"/>
        <v>100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customHeight="1">
      <c r="A273" s="2"/>
      <c r="B273" s="107">
        <v>198</v>
      </c>
      <c r="C273" s="31">
        <v>10</v>
      </c>
      <c r="D273" s="106" t="s">
        <v>10</v>
      </c>
      <c r="E273" s="2" t="s">
        <v>95</v>
      </c>
      <c r="F273" s="2"/>
      <c r="G273" s="2"/>
      <c r="H273" s="33"/>
      <c r="I273" s="173">
        <f t="shared" si="171"/>
        <v>568.00794964934835</v>
      </c>
      <c r="J273" s="174">
        <f t="shared" si="172"/>
        <v>25.811482952392598</v>
      </c>
      <c r="K273" s="189">
        <f t="shared" si="173"/>
        <v>642</v>
      </c>
      <c r="L273" s="190">
        <f t="shared" si="174"/>
        <v>233</v>
      </c>
      <c r="M273" s="173">
        <f t="shared" si="137"/>
        <v>9066.4792754125374</v>
      </c>
      <c r="N273" s="174">
        <f t="shared" si="175"/>
        <v>9066.4792754125374</v>
      </c>
      <c r="O273" s="174"/>
      <c r="P273" s="174"/>
      <c r="Q273" s="174"/>
      <c r="R273" s="175"/>
      <c r="S273" s="173">
        <f t="shared" si="176"/>
        <v>4949.768943185366</v>
      </c>
      <c r="T273" s="174">
        <f t="shared" si="155"/>
        <v>4949.768943185366</v>
      </c>
      <c r="U273" s="174"/>
      <c r="V273" s="174"/>
      <c r="W273" s="174"/>
      <c r="X273" s="175"/>
      <c r="Y273" s="173">
        <f t="shared" si="177"/>
        <v>13136.28089416062</v>
      </c>
      <c r="Z273" s="174">
        <f t="shared" si="156"/>
        <v>13136.28089416062</v>
      </c>
      <c r="AA273" s="174"/>
      <c r="AB273" s="174"/>
      <c r="AC273" s="174"/>
      <c r="AD273" s="175"/>
      <c r="AE273" s="173">
        <f t="shared" si="157"/>
        <v>15.961888</v>
      </c>
      <c r="AF273" s="174">
        <f t="shared" si="154"/>
        <v>36</v>
      </c>
      <c r="AG273" s="174">
        <f t="shared" si="158"/>
        <v>50.286500000000004</v>
      </c>
      <c r="AH273" s="174">
        <f t="shared" si="159"/>
        <v>412</v>
      </c>
      <c r="AI273" s="174">
        <f t="shared" si="178"/>
        <v>265.39179999999999</v>
      </c>
      <c r="AJ273" s="174">
        <f t="shared" si="160"/>
        <v>1.4285714285714286</v>
      </c>
      <c r="AK273" s="174">
        <f t="shared" si="179"/>
        <v>9899.5378863707319</v>
      </c>
      <c r="AL273" s="174">
        <f t="shared" si="161"/>
        <v>9899.5378863707319</v>
      </c>
      <c r="AM273" s="174"/>
      <c r="AN273" s="174"/>
      <c r="AO273" s="176">
        <v>16</v>
      </c>
      <c r="AP273" s="174">
        <v>36</v>
      </c>
      <c r="AQ273" s="175">
        <f t="shared" si="162"/>
        <v>412</v>
      </c>
      <c r="AR273" s="31">
        <f t="shared" si="163"/>
        <v>1</v>
      </c>
      <c r="AS273" s="2">
        <f t="shared" si="164"/>
        <v>1</v>
      </c>
      <c r="AT273" s="33">
        <f t="shared" si="165"/>
        <v>0</v>
      </c>
      <c r="AU273" s="31">
        <f t="shared" si="166"/>
        <v>1</v>
      </c>
      <c r="AV273" s="2">
        <f t="shared" si="167"/>
        <v>30</v>
      </c>
      <c r="AW273" s="33">
        <f t="shared" si="168"/>
        <v>0</v>
      </c>
      <c r="AX273" s="31">
        <f t="shared" si="169"/>
        <v>1</v>
      </c>
      <c r="AY273" s="33">
        <f t="shared" si="170"/>
        <v>100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customHeight="1">
      <c r="A274" s="2"/>
      <c r="B274" s="107">
        <v>199</v>
      </c>
      <c r="C274" s="31">
        <v>10</v>
      </c>
      <c r="D274" s="106" t="s">
        <v>10</v>
      </c>
      <c r="E274" s="2" t="s">
        <v>151</v>
      </c>
      <c r="F274" s="2"/>
      <c r="G274" s="2"/>
      <c r="H274" s="33"/>
      <c r="I274" s="173">
        <f t="shared" si="171"/>
        <v>414.14434746816676</v>
      </c>
      <c r="J274" s="174">
        <f t="shared" si="172"/>
        <v>25.811482952392598</v>
      </c>
      <c r="K274" s="189">
        <f t="shared" si="173"/>
        <v>793</v>
      </c>
      <c r="L274" s="190">
        <f t="shared" si="174"/>
        <v>302</v>
      </c>
      <c r="M274" s="173">
        <f t="shared" si="137"/>
        <v>6610.5256901199609</v>
      </c>
      <c r="N274" s="174">
        <f t="shared" si="175"/>
        <v>6610.5256901199609</v>
      </c>
      <c r="O274" s="174"/>
      <c r="P274" s="174"/>
      <c r="Q274" s="174"/>
      <c r="R274" s="175"/>
      <c r="S274" s="173">
        <f t="shared" si="176"/>
        <v>4949.768943185366</v>
      </c>
      <c r="T274" s="174">
        <f t="shared" si="155"/>
        <v>4949.768943185366</v>
      </c>
      <c r="U274" s="174"/>
      <c r="V274" s="174"/>
      <c r="W274" s="174"/>
      <c r="X274" s="175"/>
      <c r="Y274" s="173">
        <f t="shared" si="177"/>
        <v>13136.28089416062</v>
      </c>
      <c r="Z274" s="174">
        <f t="shared" si="156"/>
        <v>13136.28089416062</v>
      </c>
      <c r="AA274" s="174"/>
      <c r="AB274" s="174"/>
      <c r="AC274" s="174"/>
      <c r="AD274" s="175"/>
      <c r="AE274" s="173">
        <f t="shared" si="157"/>
        <v>15.961888</v>
      </c>
      <c r="AF274" s="174">
        <f t="shared" si="154"/>
        <v>36</v>
      </c>
      <c r="AG274" s="174">
        <f t="shared" si="158"/>
        <v>20.2865</v>
      </c>
      <c r="AH274" s="174">
        <f t="shared" si="159"/>
        <v>412</v>
      </c>
      <c r="AI274" s="174">
        <f t="shared" si="178"/>
        <v>265.39179999999999</v>
      </c>
      <c r="AJ274" s="174">
        <f t="shared" si="160"/>
        <v>1.2142857142857142</v>
      </c>
      <c r="AK274" s="174">
        <f t="shared" si="179"/>
        <v>9899.5378863707319</v>
      </c>
      <c r="AL274" s="174">
        <f t="shared" si="161"/>
        <v>9899.5378863707319</v>
      </c>
      <c r="AM274" s="174"/>
      <c r="AN274" s="174"/>
      <c r="AO274" s="176">
        <v>16</v>
      </c>
      <c r="AP274" s="174">
        <v>36</v>
      </c>
      <c r="AQ274" s="175">
        <f t="shared" si="162"/>
        <v>412</v>
      </c>
      <c r="AR274" s="31">
        <f t="shared" si="163"/>
        <v>0.85</v>
      </c>
      <c r="AS274" s="2">
        <f t="shared" si="164"/>
        <v>1</v>
      </c>
      <c r="AT274" s="33">
        <f t="shared" si="165"/>
        <v>0</v>
      </c>
      <c r="AU274" s="31">
        <f t="shared" si="166"/>
        <v>1</v>
      </c>
      <c r="AV274" s="2">
        <f t="shared" si="167"/>
        <v>0</v>
      </c>
      <c r="AW274" s="33">
        <f t="shared" si="168"/>
        <v>0</v>
      </c>
      <c r="AX274" s="31">
        <f t="shared" si="169"/>
        <v>1</v>
      </c>
      <c r="AY274" s="33">
        <f t="shared" si="170"/>
        <v>100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customHeight="1">
      <c r="A275" s="2"/>
      <c r="B275" s="107">
        <v>200</v>
      </c>
      <c r="C275" s="31">
        <v>10</v>
      </c>
      <c r="D275" s="106" t="s">
        <v>10</v>
      </c>
      <c r="E275" s="2" t="s">
        <v>165</v>
      </c>
      <c r="F275" s="2"/>
      <c r="G275" s="2"/>
      <c r="H275" s="33"/>
      <c r="I275" s="173">
        <f t="shared" si="171"/>
        <v>517.68043433520836</v>
      </c>
      <c r="J275" s="174">
        <f t="shared" si="172"/>
        <v>25.811482952392598</v>
      </c>
      <c r="K275" s="189">
        <f t="shared" si="173"/>
        <v>702</v>
      </c>
      <c r="L275" s="190">
        <f t="shared" si="174"/>
        <v>258</v>
      </c>
      <c r="M275" s="173">
        <f t="shared" si="137"/>
        <v>8263.1571126499512</v>
      </c>
      <c r="N275" s="174">
        <f t="shared" si="175"/>
        <v>8263.1571126499512</v>
      </c>
      <c r="O275" s="174"/>
      <c r="P275" s="174"/>
      <c r="Q275" s="174"/>
      <c r="R275" s="175"/>
      <c r="S275" s="173">
        <f t="shared" si="176"/>
        <v>6187.2111789817072</v>
      </c>
      <c r="T275" s="174">
        <f t="shared" si="155"/>
        <v>6187.2111789817072</v>
      </c>
      <c r="U275" s="174"/>
      <c r="V275" s="174"/>
      <c r="W275" s="174"/>
      <c r="X275" s="175"/>
      <c r="Y275" s="173">
        <f t="shared" si="177"/>
        <v>16420.351117700775</v>
      </c>
      <c r="Z275" s="174">
        <f t="shared" si="156"/>
        <v>16420.351117700775</v>
      </c>
      <c r="AA275" s="174"/>
      <c r="AB275" s="174"/>
      <c r="AC275" s="174"/>
      <c r="AD275" s="175"/>
      <c r="AE275" s="173">
        <f t="shared" si="157"/>
        <v>15.961888</v>
      </c>
      <c r="AF275" s="174">
        <f t="shared" si="154"/>
        <v>36</v>
      </c>
      <c r="AG275" s="174">
        <f t="shared" si="158"/>
        <v>20.2865</v>
      </c>
      <c r="AH275" s="174">
        <f t="shared" si="159"/>
        <v>412</v>
      </c>
      <c r="AI275" s="174">
        <f t="shared" si="178"/>
        <v>265.39179999999999</v>
      </c>
      <c r="AJ275" s="174">
        <f t="shared" si="160"/>
        <v>1.2142857142857142</v>
      </c>
      <c r="AK275" s="174">
        <f t="shared" si="179"/>
        <v>9899.5378863707319</v>
      </c>
      <c r="AL275" s="174">
        <f t="shared" si="161"/>
        <v>9899.5378863707319</v>
      </c>
      <c r="AM275" s="174"/>
      <c r="AN275" s="174"/>
      <c r="AO275" s="176">
        <v>16</v>
      </c>
      <c r="AP275" s="174">
        <v>36</v>
      </c>
      <c r="AQ275" s="175">
        <f t="shared" si="162"/>
        <v>412</v>
      </c>
      <c r="AR275" s="31">
        <f t="shared" si="163"/>
        <v>0.85</v>
      </c>
      <c r="AS275" s="2">
        <f t="shared" si="164"/>
        <v>1</v>
      </c>
      <c r="AT275" s="33">
        <f t="shared" si="165"/>
        <v>0</v>
      </c>
      <c r="AU275" s="31">
        <f t="shared" si="166"/>
        <v>1.25</v>
      </c>
      <c r="AV275" s="2">
        <f t="shared" si="167"/>
        <v>0</v>
      </c>
      <c r="AW275" s="33">
        <f t="shared" si="168"/>
        <v>0</v>
      </c>
      <c r="AX275" s="31">
        <f t="shared" si="169"/>
        <v>1</v>
      </c>
      <c r="AY275" s="33">
        <f t="shared" si="170"/>
        <v>100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customHeight="1">
      <c r="A276" s="2"/>
      <c r="B276" s="107">
        <v>201</v>
      </c>
      <c r="C276" s="31">
        <v>10</v>
      </c>
      <c r="D276" s="106" t="s">
        <v>10</v>
      </c>
      <c r="E276" s="2" t="s">
        <v>154</v>
      </c>
      <c r="F276" s="2"/>
      <c r="G276" s="2"/>
      <c r="H276" s="33"/>
      <c r="I276" s="173">
        <f t="shared" si="171"/>
        <v>568.00794964934835</v>
      </c>
      <c r="J276" s="174">
        <f t="shared" si="172"/>
        <v>25.811482952392598</v>
      </c>
      <c r="K276" s="189">
        <f t="shared" si="173"/>
        <v>642</v>
      </c>
      <c r="L276" s="190">
        <f t="shared" si="174"/>
        <v>233</v>
      </c>
      <c r="M276" s="173">
        <f t="shared" si="137"/>
        <v>9066.4792754125374</v>
      </c>
      <c r="N276" s="174">
        <f t="shared" si="175"/>
        <v>9066.4792754125374</v>
      </c>
      <c r="O276" s="174"/>
      <c r="P276" s="174"/>
      <c r="Q276" s="174"/>
      <c r="R276" s="175"/>
      <c r="S276" s="173">
        <f t="shared" si="176"/>
        <v>4949.768943185366</v>
      </c>
      <c r="T276" s="174">
        <f t="shared" si="155"/>
        <v>4949.768943185366</v>
      </c>
      <c r="U276" s="174"/>
      <c r="V276" s="174"/>
      <c r="W276" s="174"/>
      <c r="X276" s="175"/>
      <c r="Y276" s="173">
        <f t="shared" si="177"/>
        <v>13136.28089416062</v>
      </c>
      <c r="Z276" s="174">
        <f t="shared" si="156"/>
        <v>13136.28089416062</v>
      </c>
      <c r="AA276" s="174"/>
      <c r="AB276" s="174"/>
      <c r="AC276" s="174"/>
      <c r="AD276" s="175"/>
      <c r="AE276" s="173">
        <f t="shared" si="157"/>
        <v>15.961888</v>
      </c>
      <c r="AF276" s="174">
        <f t="shared" si="154"/>
        <v>36</v>
      </c>
      <c r="AG276" s="174">
        <f t="shared" si="158"/>
        <v>50.286500000000004</v>
      </c>
      <c r="AH276" s="174">
        <f t="shared" si="159"/>
        <v>412</v>
      </c>
      <c r="AI276" s="174">
        <f t="shared" si="178"/>
        <v>265.39179999999999</v>
      </c>
      <c r="AJ276" s="174">
        <f t="shared" si="160"/>
        <v>1.2142857142857142</v>
      </c>
      <c r="AK276" s="174">
        <f t="shared" si="179"/>
        <v>9899.5378863707319</v>
      </c>
      <c r="AL276" s="174">
        <f t="shared" si="161"/>
        <v>9899.5378863707319</v>
      </c>
      <c r="AM276" s="174"/>
      <c r="AN276" s="174"/>
      <c r="AO276" s="176">
        <v>16</v>
      </c>
      <c r="AP276" s="174">
        <v>36</v>
      </c>
      <c r="AQ276" s="175">
        <f t="shared" si="162"/>
        <v>412</v>
      </c>
      <c r="AR276" s="31">
        <f t="shared" si="163"/>
        <v>0.85</v>
      </c>
      <c r="AS276" s="2">
        <f t="shared" si="164"/>
        <v>1</v>
      </c>
      <c r="AT276" s="33">
        <f t="shared" si="165"/>
        <v>0</v>
      </c>
      <c r="AU276" s="31">
        <f t="shared" si="166"/>
        <v>1</v>
      </c>
      <c r="AV276" s="2">
        <f t="shared" si="167"/>
        <v>30</v>
      </c>
      <c r="AW276" s="33">
        <f t="shared" si="168"/>
        <v>0</v>
      </c>
      <c r="AX276" s="31">
        <f t="shared" si="169"/>
        <v>1</v>
      </c>
      <c r="AY276" s="33">
        <f t="shared" si="170"/>
        <v>100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customHeight="1">
      <c r="A277" s="2"/>
      <c r="B277" s="107">
        <v>202</v>
      </c>
      <c r="C277" s="31">
        <v>10</v>
      </c>
      <c r="D277" s="106" t="s">
        <v>10</v>
      </c>
      <c r="E277" s="2" t="s">
        <v>99</v>
      </c>
      <c r="F277" s="2"/>
      <c r="G277" s="2" t="s">
        <v>184</v>
      </c>
      <c r="H277" s="33"/>
      <c r="I277" s="173">
        <f t="shared" si="171"/>
        <v>488.69033001243679</v>
      </c>
      <c r="J277" s="174">
        <f t="shared" si="172"/>
        <v>25.811482952392598</v>
      </c>
      <c r="K277" s="189">
        <f t="shared" si="173"/>
        <v>731</v>
      </c>
      <c r="L277" s="190">
        <f t="shared" si="174"/>
        <v>270</v>
      </c>
      <c r="M277" s="173">
        <f t="shared" si="137"/>
        <v>7800.4203143415543</v>
      </c>
      <c r="N277" s="174">
        <f t="shared" si="175"/>
        <v>7800.4203143415543</v>
      </c>
      <c r="O277" s="174"/>
      <c r="P277" s="174"/>
      <c r="Q277" s="174"/>
      <c r="R277" s="175"/>
      <c r="S277" s="173">
        <f t="shared" si="176"/>
        <v>5840.7273529587319</v>
      </c>
      <c r="T277" s="174">
        <f t="shared" si="155"/>
        <v>5840.7273529587319</v>
      </c>
      <c r="U277" s="174"/>
      <c r="V277" s="174"/>
      <c r="W277" s="174"/>
      <c r="X277" s="175"/>
      <c r="Y277" s="173">
        <f t="shared" si="177"/>
        <v>15500.811455109531</v>
      </c>
      <c r="Z277" s="174">
        <f t="shared" si="156"/>
        <v>15500.811455109531</v>
      </c>
      <c r="AA277" s="174"/>
      <c r="AB277" s="174"/>
      <c r="AC277" s="174"/>
      <c r="AD277" s="175"/>
      <c r="AE277" s="173">
        <f t="shared" si="157"/>
        <v>15.961888</v>
      </c>
      <c r="AF277" s="174">
        <f t="shared" si="154"/>
        <v>36</v>
      </c>
      <c r="AG277" s="174">
        <f t="shared" si="158"/>
        <v>20.2865</v>
      </c>
      <c r="AH277" s="174">
        <f t="shared" si="159"/>
        <v>412</v>
      </c>
      <c r="AI277" s="174">
        <f t="shared" si="178"/>
        <v>265.39179999999999</v>
      </c>
      <c r="AJ277" s="174">
        <f t="shared" si="160"/>
        <v>1.4285714285714286</v>
      </c>
      <c r="AK277" s="174">
        <f t="shared" si="179"/>
        <v>9899.5378863707319</v>
      </c>
      <c r="AL277" s="174">
        <f t="shared" si="161"/>
        <v>9899.5378863707319</v>
      </c>
      <c r="AM277" s="174"/>
      <c r="AN277" s="174"/>
      <c r="AO277" s="176">
        <v>16</v>
      </c>
      <c r="AP277" s="174">
        <v>36</v>
      </c>
      <c r="AQ277" s="175">
        <f t="shared" si="162"/>
        <v>412</v>
      </c>
      <c r="AR277" s="31">
        <f t="shared" si="163"/>
        <v>1</v>
      </c>
      <c r="AS277" s="2">
        <f t="shared" si="164"/>
        <v>1.18</v>
      </c>
      <c r="AT277" s="33">
        <f t="shared" si="165"/>
        <v>0</v>
      </c>
      <c r="AU277" s="31">
        <f t="shared" si="166"/>
        <v>1</v>
      </c>
      <c r="AV277" s="2">
        <f t="shared" si="167"/>
        <v>0</v>
      </c>
      <c r="AW277" s="33">
        <f t="shared" si="168"/>
        <v>0</v>
      </c>
      <c r="AX277" s="31">
        <f t="shared" si="169"/>
        <v>1</v>
      </c>
      <c r="AY277" s="33">
        <f t="shared" si="170"/>
        <v>100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customHeight="1">
      <c r="A278" s="2"/>
      <c r="B278" s="107">
        <v>203</v>
      </c>
      <c r="C278" s="31">
        <v>10</v>
      </c>
      <c r="D278" s="106" t="s">
        <v>10</v>
      </c>
      <c r="E278" s="2" t="s">
        <v>170</v>
      </c>
      <c r="F278" s="2"/>
      <c r="G278" s="2" t="s">
        <v>184</v>
      </c>
      <c r="H278" s="33"/>
      <c r="I278" s="173">
        <f t="shared" si="171"/>
        <v>610.86291251554599</v>
      </c>
      <c r="J278" s="174">
        <f t="shared" si="172"/>
        <v>25.811482952392598</v>
      </c>
      <c r="K278" s="189">
        <f t="shared" si="173"/>
        <v>599</v>
      </c>
      <c r="L278" s="190">
        <f t="shared" si="174"/>
        <v>214</v>
      </c>
      <c r="M278" s="173">
        <f t="shared" si="137"/>
        <v>9750.5253929269438</v>
      </c>
      <c r="N278" s="174">
        <f t="shared" si="175"/>
        <v>9750.5253929269438</v>
      </c>
      <c r="O278" s="174"/>
      <c r="P278" s="174"/>
      <c r="Q278" s="174"/>
      <c r="R278" s="175"/>
      <c r="S278" s="173">
        <f t="shared" si="176"/>
        <v>7300.9091911984151</v>
      </c>
      <c r="T278" s="174">
        <f t="shared" si="155"/>
        <v>7300.9091911984151</v>
      </c>
      <c r="U278" s="174"/>
      <c r="V278" s="174"/>
      <c r="W278" s="174"/>
      <c r="X278" s="175"/>
      <c r="Y278" s="173">
        <f t="shared" si="177"/>
        <v>19376.014318886915</v>
      </c>
      <c r="Z278" s="174">
        <f t="shared" si="156"/>
        <v>19376.014318886915</v>
      </c>
      <c r="AA278" s="174"/>
      <c r="AB278" s="174"/>
      <c r="AC278" s="174"/>
      <c r="AD278" s="175"/>
      <c r="AE278" s="173">
        <f t="shared" si="157"/>
        <v>15.961888</v>
      </c>
      <c r="AF278" s="174">
        <f t="shared" si="154"/>
        <v>36</v>
      </c>
      <c r="AG278" s="174">
        <f t="shared" si="158"/>
        <v>20.2865</v>
      </c>
      <c r="AH278" s="174">
        <f t="shared" si="159"/>
        <v>412</v>
      </c>
      <c r="AI278" s="174">
        <f t="shared" si="178"/>
        <v>265.39179999999999</v>
      </c>
      <c r="AJ278" s="174">
        <f t="shared" si="160"/>
        <v>1.4285714285714286</v>
      </c>
      <c r="AK278" s="174">
        <f t="shared" si="179"/>
        <v>9899.5378863707319</v>
      </c>
      <c r="AL278" s="174">
        <f t="shared" si="161"/>
        <v>9899.5378863707319</v>
      </c>
      <c r="AM278" s="174"/>
      <c r="AN278" s="174"/>
      <c r="AO278" s="176">
        <v>16</v>
      </c>
      <c r="AP278" s="174">
        <v>36</v>
      </c>
      <c r="AQ278" s="175">
        <f t="shared" si="162"/>
        <v>412</v>
      </c>
      <c r="AR278" s="31">
        <f t="shared" si="163"/>
        <v>1</v>
      </c>
      <c r="AS278" s="2">
        <f t="shared" si="164"/>
        <v>1.18</v>
      </c>
      <c r="AT278" s="33">
        <f t="shared" si="165"/>
        <v>0</v>
      </c>
      <c r="AU278" s="31">
        <f t="shared" si="166"/>
        <v>1.25</v>
      </c>
      <c r="AV278" s="2">
        <f t="shared" si="167"/>
        <v>0</v>
      </c>
      <c r="AW278" s="33">
        <f t="shared" si="168"/>
        <v>0</v>
      </c>
      <c r="AX278" s="31">
        <f t="shared" si="169"/>
        <v>1</v>
      </c>
      <c r="AY278" s="33">
        <f t="shared" si="170"/>
        <v>100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customHeight="1">
      <c r="A279" s="2"/>
      <c r="B279" s="107">
        <v>204</v>
      </c>
      <c r="C279" s="31">
        <v>10</v>
      </c>
      <c r="D279" s="106" t="s">
        <v>10</v>
      </c>
      <c r="E279" s="2" t="s">
        <v>102</v>
      </c>
      <c r="F279" s="2"/>
      <c r="G279" s="2" t="s">
        <v>184</v>
      </c>
      <c r="H279" s="33"/>
      <c r="I279" s="173">
        <f t="shared" si="171"/>
        <v>670.24938058623093</v>
      </c>
      <c r="J279" s="174">
        <f t="shared" si="172"/>
        <v>25.811482952392598</v>
      </c>
      <c r="K279" s="189">
        <f t="shared" si="173"/>
        <v>531</v>
      </c>
      <c r="L279" s="190">
        <f t="shared" si="174"/>
        <v>188</v>
      </c>
      <c r="M279" s="173">
        <f t="shared" si="137"/>
        <v>10698.445544986793</v>
      </c>
      <c r="N279" s="174">
        <f t="shared" si="175"/>
        <v>10698.445544986793</v>
      </c>
      <c r="O279" s="174"/>
      <c r="P279" s="174"/>
      <c r="Q279" s="174"/>
      <c r="R279" s="175"/>
      <c r="S279" s="173">
        <f t="shared" si="176"/>
        <v>5840.7273529587319</v>
      </c>
      <c r="T279" s="174">
        <f t="shared" si="155"/>
        <v>5840.7273529587319</v>
      </c>
      <c r="U279" s="174"/>
      <c r="V279" s="174"/>
      <c r="W279" s="174"/>
      <c r="X279" s="175"/>
      <c r="Y279" s="173">
        <f t="shared" si="177"/>
        <v>15500.811455109531</v>
      </c>
      <c r="Z279" s="174">
        <f t="shared" si="156"/>
        <v>15500.811455109531</v>
      </c>
      <c r="AA279" s="174"/>
      <c r="AB279" s="174"/>
      <c r="AC279" s="174"/>
      <c r="AD279" s="175"/>
      <c r="AE279" s="173">
        <f t="shared" si="157"/>
        <v>15.961888</v>
      </c>
      <c r="AF279" s="174">
        <f t="shared" si="154"/>
        <v>36</v>
      </c>
      <c r="AG279" s="174">
        <f t="shared" si="158"/>
        <v>50.286500000000004</v>
      </c>
      <c r="AH279" s="174">
        <f t="shared" si="159"/>
        <v>412</v>
      </c>
      <c r="AI279" s="174">
        <f t="shared" si="178"/>
        <v>265.39179999999999</v>
      </c>
      <c r="AJ279" s="174">
        <f t="shared" si="160"/>
        <v>1.4285714285714286</v>
      </c>
      <c r="AK279" s="174">
        <f t="shared" si="179"/>
        <v>9899.5378863707319</v>
      </c>
      <c r="AL279" s="174">
        <f t="shared" si="161"/>
        <v>9899.5378863707319</v>
      </c>
      <c r="AM279" s="174"/>
      <c r="AN279" s="174"/>
      <c r="AO279" s="176">
        <v>16</v>
      </c>
      <c r="AP279" s="174">
        <v>36</v>
      </c>
      <c r="AQ279" s="175">
        <f t="shared" si="162"/>
        <v>412</v>
      </c>
      <c r="AR279" s="31">
        <f t="shared" si="163"/>
        <v>1</v>
      </c>
      <c r="AS279" s="2">
        <f t="shared" si="164"/>
        <v>1.18</v>
      </c>
      <c r="AT279" s="33">
        <f t="shared" si="165"/>
        <v>0</v>
      </c>
      <c r="AU279" s="31">
        <f t="shared" si="166"/>
        <v>1</v>
      </c>
      <c r="AV279" s="2">
        <f t="shared" si="167"/>
        <v>30</v>
      </c>
      <c r="AW279" s="33">
        <f t="shared" si="168"/>
        <v>0</v>
      </c>
      <c r="AX279" s="31">
        <f t="shared" si="169"/>
        <v>1</v>
      </c>
      <c r="AY279" s="33">
        <f t="shared" si="170"/>
        <v>100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customHeight="1">
      <c r="A280" s="2"/>
      <c r="B280" s="107">
        <v>205</v>
      </c>
      <c r="C280" s="31">
        <v>7</v>
      </c>
      <c r="D280" s="106" t="s">
        <v>10</v>
      </c>
      <c r="E280" s="2" t="s">
        <v>67</v>
      </c>
      <c r="F280" s="2"/>
      <c r="G280" s="2"/>
      <c r="H280" s="33"/>
      <c r="I280" s="173">
        <f t="shared" si="171"/>
        <v>794.5671259381711</v>
      </c>
      <c r="J280" s="174">
        <f t="shared" si="172"/>
        <v>17.980329144021059</v>
      </c>
      <c r="K280" s="189">
        <f t="shared" si="173"/>
        <v>387</v>
      </c>
      <c r="L280" s="190">
        <f t="shared" si="174"/>
        <v>128</v>
      </c>
      <c r="M280" s="173">
        <f t="shared" si="137"/>
        <v>12682.791472706982</v>
      </c>
      <c r="N280" s="174">
        <f t="shared" si="175"/>
        <v>12682.791472706982</v>
      </c>
      <c r="O280" s="174"/>
      <c r="P280" s="174"/>
      <c r="Q280" s="174"/>
      <c r="R280" s="175"/>
      <c r="S280" s="173">
        <f t="shared" si="176"/>
        <v>9496.5045576219509</v>
      </c>
      <c r="T280" s="174">
        <f t="shared" si="155"/>
        <v>9496.5045576219509</v>
      </c>
      <c r="U280" s="174"/>
      <c r="V280" s="174"/>
      <c r="W280" s="174"/>
      <c r="X280" s="175"/>
      <c r="Y280" s="173">
        <f t="shared" si="177"/>
        <v>25202.944382554932</v>
      </c>
      <c r="Z280" s="174">
        <f t="shared" si="156"/>
        <v>25202.944382554932</v>
      </c>
      <c r="AA280" s="174"/>
      <c r="AB280" s="174"/>
      <c r="AC280" s="174"/>
      <c r="AD280" s="175"/>
      <c r="AE280" s="173">
        <f t="shared" si="157"/>
        <v>15.961888</v>
      </c>
      <c r="AF280" s="174">
        <f t="shared" si="154"/>
        <v>36</v>
      </c>
      <c r="AG280" s="174">
        <f t="shared" si="158"/>
        <v>20.2865</v>
      </c>
      <c r="AH280" s="174">
        <f t="shared" si="159"/>
        <v>287</v>
      </c>
      <c r="AI280" s="174">
        <f t="shared" si="178"/>
        <v>265.39179999999999</v>
      </c>
      <c r="AJ280" s="174">
        <f t="shared" si="160"/>
        <v>1.4285714285714286</v>
      </c>
      <c r="AK280" s="174">
        <f t="shared" si="179"/>
        <v>9496.5045576219509</v>
      </c>
      <c r="AL280" s="174">
        <f t="shared" si="161"/>
        <v>9496.5045576219509</v>
      </c>
      <c r="AM280" s="174"/>
      <c r="AN280" s="174"/>
      <c r="AO280" s="176">
        <v>16</v>
      </c>
      <c r="AP280" s="174">
        <v>36</v>
      </c>
      <c r="AQ280" s="175">
        <f t="shared" si="162"/>
        <v>287</v>
      </c>
      <c r="AR280" s="31">
        <f t="shared" si="163"/>
        <v>1</v>
      </c>
      <c r="AS280" s="2">
        <f t="shared" si="164"/>
        <v>1</v>
      </c>
      <c r="AT280" s="33">
        <f t="shared" si="165"/>
        <v>0</v>
      </c>
      <c r="AU280" s="31">
        <f t="shared" si="166"/>
        <v>1</v>
      </c>
      <c r="AV280" s="2">
        <f t="shared" si="167"/>
        <v>0</v>
      </c>
      <c r="AW280" s="33">
        <f t="shared" si="168"/>
        <v>0</v>
      </c>
      <c r="AX280" s="31">
        <f t="shared" si="169"/>
        <v>1</v>
      </c>
      <c r="AY280" s="33">
        <f t="shared" si="170"/>
        <v>0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customHeight="1">
      <c r="A281" s="2"/>
      <c r="B281" s="107">
        <v>206</v>
      </c>
      <c r="C281" s="31">
        <v>7</v>
      </c>
      <c r="D281" s="106" t="s">
        <v>10</v>
      </c>
      <c r="E281" s="2" t="s">
        <v>136</v>
      </c>
      <c r="F281" s="2"/>
      <c r="G281" s="2"/>
      <c r="H281" s="33"/>
      <c r="I281" s="173">
        <f t="shared" si="171"/>
        <v>993.20890742271376</v>
      </c>
      <c r="J281" s="174">
        <f t="shared" si="172"/>
        <v>17.980329144021059</v>
      </c>
      <c r="K281" s="189">
        <f t="shared" si="173"/>
        <v>231</v>
      </c>
      <c r="L281" s="190">
        <f t="shared" si="174"/>
        <v>58</v>
      </c>
      <c r="M281" s="173">
        <f t="shared" si="137"/>
        <v>15853.489340883725</v>
      </c>
      <c r="N281" s="174">
        <f t="shared" si="175"/>
        <v>15853.489340883725</v>
      </c>
      <c r="O281" s="174"/>
      <c r="P281" s="174"/>
      <c r="Q281" s="174"/>
      <c r="R281" s="175"/>
      <c r="S281" s="173">
        <f t="shared" si="176"/>
        <v>11870.630697027438</v>
      </c>
      <c r="T281" s="174">
        <f t="shared" si="155"/>
        <v>11870.630697027438</v>
      </c>
      <c r="U281" s="174"/>
      <c r="V281" s="174"/>
      <c r="W281" s="174"/>
      <c r="X281" s="175"/>
      <c r="Y281" s="173">
        <f t="shared" si="177"/>
        <v>31503.680478193663</v>
      </c>
      <c r="Z281" s="174">
        <f t="shared" si="156"/>
        <v>31503.680478193663</v>
      </c>
      <c r="AA281" s="174"/>
      <c r="AB281" s="174"/>
      <c r="AC281" s="174"/>
      <c r="AD281" s="175"/>
      <c r="AE281" s="173">
        <f t="shared" si="157"/>
        <v>15.961888</v>
      </c>
      <c r="AF281" s="174">
        <f t="shared" si="154"/>
        <v>36</v>
      </c>
      <c r="AG281" s="174">
        <f t="shared" si="158"/>
        <v>20.2865</v>
      </c>
      <c r="AH281" s="174">
        <f t="shared" si="159"/>
        <v>287</v>
      </c>
      <c r="AI281" s="174">
        <f t="shared" si="178"/>
        <v>265.39179999999999</v>
      </c>
      <c r="AJ281" s="174">
        <f t="shared" si="160"/>
        <v>1.4285714285714286</v>
      </c>
      <c r="AK281" s="174">
        <f t="shared" si="179"/>
        <v>9496.5045576219509</v>
      </c>
      <c r="AL281" s="174">
        <f t="shared" si="161"/>
        <v>9496.5045576219509</v>
      </c>
      <c r="AM281" s="174"/>
      <c r="AN281" s="174"/>
      <c r="AO281" s="176">
        <v>16</v>
      </c>
      <c r="AP281" s="174">
        <v>36</v>
      </c>
      <c r="AQ281" s="175">
        <f t="shared" si="162"/>
        <v>287</v>
      </c>
      <c r="AR281" s="31">
        <f t="shared" si="163"/>
        <v>1</v>
      </c>
      <c r="AS281" s="2">
        <f t="shared" si="164"/>
        <v>1</v>
      </c>
      <c r="AT281" s="33">
        <f t="shared" si="165"/>
        <v>0</v>
      </c>
      <c r="AU281" s="31">
        <f t="shared" si="166"/>
        <v>1.25</v>
      </c>
      <c r="AV281" s="2">
        <f t="shared" si="167"/>
        <v>0</v>
      </c>
      <c r="AW281" s="33">
        <f t="shared" si="168"/>
        <v>0</v>
      </c>
      <c r="AX281" s="31">
        <f t="shared" si="169"/>
        <v>1</v>
      </c>
      <c r="AY281" s="33">
        <f t="shared" si="170"/>
        <v>0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customHeight="1">
      <c r="A282" s="2"/>
      <c r="B282" s="107">
        <v>207</v>
      </c>
      <c r="C282" s="31">
        <v>7</v>
      </c>
      <c r="D282" s="106" t="s">
        <v>10</v>
      </c>
      <c r="E282" s="2" t="s">
        <v>89</v>
      </c>
      <c r="F282" s="2"/>
      <c r="G282" s="2"/>
      <c r="H282" s="33"/>
      <c r="I282" s="173">
        <f t="shared" si="171"/>
        <v>1089.7660364605285</v>
      </c>
      <c r="J282" s="174">
        <f t="shared" si="172"/>
        <v>17.980329144021059</v>
      </c>
      <c r="K282" s="189">
        <f t="shared" si="173"/>
        <v>195</v>
      </c>
      <c r="L282" s="190">
        <f t="shared" si="174"/>
        <v>47</v>
      </c>
      <c r="M282" s="173">
        <f t="shared" si="137"/>
        <v>17394.723420186874</v>
      </c>
      <c r="N282" s="174">
        <f t="shared" si="175"/>
        <v>17394.723420186874</v>
      </c>
      <c r="O282" s="174"/>
      <c r="P282" s="174"/>
      <c r="Q282" s="174"/>
      <c r="R282" s="175"/>
      <c r="S282" s="173">
        <f t="shared" si="176"/>
        <v>9496.5045576219509</v>
      </c>
      <c r="T282" s="174">
        <f t="shared" si="155"/>
        <v>9496.5045576219509</v>
      </c>
      <c r="U282" s="174"/>
      <c r="V282" s="174"/>
      <c r="W282" s="174"/>
      <c r="X282" s="175"/>
      <c r="Y282" s="173">
        <f t="shared" si="177"/>
        <v>25202.944382554932</v>
      </c>
      <c r="Z282" s="174">
        <f t="shared" si="156"/>
        <v>25202.944382554932</v>
      </c>
      <c r="AA282" s="174"/>
      <c r="AB282" s="174"/>
      <c r="AC282" s="174"/>
      <c r="AD282" s="175"/>
      <c r="AE282" s="173">
        <f t="shared" si="157"/>
        <v>15.961888</v>
      </c>
      <c r="AF282" s="174">
        <f t="shared" si="154"/>
        <v>36</v>
      </c>
      <c r="AG282" s="174">
        <f t="shared" si="158"/>
        <v>50.286500000000004</v>
      </c>
      <c r="AH282" s="174">
        <f t="shared" si="159"/>
        <v>287</v>
      </c>
      <c r="AI282" s="174">
        <f t="shared" si="178"/>
        <v>265.39179999999999</v>
      </c>
      <c r="AJ282" s="174">
        <f t="shared" si="160"/>
        <v>1.4285714285714286</v>
      </c>
      <c r="AK282" s="174">
        <f t="shared" si="179"/>
        <v>9496.5045576219509</v>
      </c>
      <c r="AL282" s="174">
        <f t="shared" si="161"/>
        <v>9496.5045576219509</v>
      </c>
      <c r="AM282" s="174"/>
      <c r="AN282" s="174"/>
      <c r="AO282" s="176">
        <v>16</v>
      </c>
      <c r="AP282" s="174">
        <v>36</v>
      </c>
      <c r="AQ282" s="175">
        <f t="shared" si="162"/>
        <v>287</v>
      </c>
      <c r="AR282" s="31">
        <f t="shared" si="163"/>
        <v>1</v>
      </c>
      <c r="AS282" s="2">
        <f t="shared" si="164"/>
        <v>1</v>
      </c>
      <c r="AT282" s="33">
        <f t="shared" si="165"/>
        <v>0</v>
      </c>
      <c r="AU282" s="31">
        <f t="shared" si="166"/>
        <v>1</v>
      </c>
      <c r="AV282" s="2">
        <f t="shared" si="167"/>
        <v>30</v>
      </c>
      <c r="AW282" s="33">
        <f t="shared" si="168"/>
        <v>0</v>
      </c>
      <c r="AX282" s="31">
        <f t="shared" si="169"/>
        <v>1</v>
      </c>
      <c r="AY282" s="33">
        <f t="shared" si="170"/>
        <v>0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customHeight="1">
      <c r="A283" s="2"/>
      <c r="B283" s="107">
        <v>208</v>
      </c>
      <c r="C283" s="31">
        <v>7</v>
      </c>
      <c r="D283" s="106" t="s">
        <v>10</v>
      </c>
      <c r="E283" s="2" t="s">
        <v>148</v>
      </c>
      <c r="F283" s="2"/>
      <c r="G283" s="2"/>
      <c r="H283" s="33"/>
      <c r="I283" s="173">
        <f t="shared" si="171"/>
        <v>794.5671259381711</v>
      </c>
      <c r="J283" s="174">
        <f t="shared" si="172"/>
        <v>17.980329144021059</v>
      </c>
      <c r="K283" s="189">
        <f t="shared" si="173"/>
        <v>387</v>
      </c>
      <c r="L283" s="190">
        <f t="shared" si="174"/>
        <v>128</v>
      </c>
      <c r="M283" s="173">
        <f t="shared" si="137"/>
        <v>12682.791472706982</v>
      </c>
      <c r="N283" s="174">
        <f t="shared" si="175"/>
        <v>12682.791472706982</v>
      </c>
      <c r="O283" s="174"/>
      <c r="P283" s="174"/>
      <c r="Q283" s="174"/>
      <c r="R283" s="175"/>
      <c r="S283" s="173">
        <f t="shared" si="176"/>
        <v>9496.5045576219509</v>
      </c>
      <c r="T283" s="174">
        <f t="shared" si="155"/>
        <v>9496.5045576219509</v>
      </c>
      <c r="U283" s="174"/>
      <c r="V283" s="174"/>
      <c r="W283" s="174"/>
      <c r="X283" s="175"/>
      <c r="Y283" s="173">
        <f t="shared" si="177"/>
        <v>25202.944382554932</v>
      </c>
      <c r="Z283" s="174">
        <f t="shared" si="156"/>
        <v>25202.944382554932</v>
      </c>
      <c r="AA283" s="174"/>
      <c r="AB283" s="174"/>
      <c r="AC283" s="174"/>
      <c r="AD283" s="175"/>
      <c r="AE283" s="173">
        <f t="shared" si="157"/>
        <v>15.961888</v>
      </c>
      <c r="AF283" s="174">
        <f t="shared" si="154"/>
        <v>36</v>
      </c>
      <c r="AG283" s="174">
        <f t="shared" si="158"/>
        <v>20.2865</v>
      </c>
      <c r="AH283" s="174">
        <f t="shared" si="159"/>
        <v>287</v>
      </c>
      <c r="AI283" s="174">
        <f t="shared" si="178"/>
        <v>265.39179999999999</v>
      </c>
      <c r="AJ283" s="174">
        <f t="shared" si="160"/>
        <v>1.2142857142857142</v>
      </c>
      <c r="AK283" s="174">
        <f t="shared" si="179"/>
        <v>9496.5045576219509</v>
      </c>
      <c r="AL283" s="174">
        <f t="shared" si="161"/>
        <v>9496.5045576219509</v>
      </c>
      <c r="AM283" s="174"/>
      <c r="AN283" s="174"/>
      <c r="AO283" s="176">
        <v>16</v>
      </c>
      <c r="AP283" s="174">
        <v>36</v>
      </c>
      <c r="AQ283" s="175">
        <f t="shared" si="162"/>
        <v>287</v>
      </c>
      <c r="AR283" s="31">
        <f t="shared" si="163"/>
        <v>0.85</v>
      </c>
      <c r="AS283" s="2">
        <f t="shared" si="164"/>
        <v>1</v>
      </c>
      <c r="AT283" s="33">
        <f t="shared" si="165"/>
        <v>0</v>
      </c>
      <c r="AU283" s="31">
        <f t="shared" si="166"/>
        <v>1</v>
      </c>
      <c r="AV283" s="2">
        <f t="shared" si="167"/>
        <v>0</v>
      </c>
      <c r="AW283" s="33">
        <f t="shared" si="168"/>
        <v>0</v>
      </c>
      <c r="AX283" s="31">
        <f t="shared" si="169"/>
        <v>1</v>
      </c>
      <c r="AY283" s="33">
        <f t="shared" si="170"/>
        <v>0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customHeight="1">
      <c r="A284" s="2"/>
      <c r="B284" s="107">
        <v>209</v>
      </c>
      <c r="C284" s="31">
        <v>7</v>
      </c>
      <c r="D284" s="106" t="s">
        <v>10</v>
      </c>
      <c r="E284" s="2" t="s">
        <v>163</v>
      </c>
      <c r="F284" s="2"/>
      <c r="G284" s="2"/>
      <c r="H284" s="33"/>
      <c r="I284" s="173">
        <f t="shared" si="171"/>
        <v>993.20890742271376</v>
      </c>
      <c r="J284" s="174">
        <f t="shared" si="172"/>
        <v>17.980329144021059</v>
      </c>
      <c r="K284" s="189">
        <f t="shared" si="173"/>
        <v>231</v>
      </c>
      <c r="L284" s="190">
        <f t="shared" si="174"/>
        <v>58</v>
      </c>
      <c r="M284" s="173">
        <f t="shared" si="137"/>
        <v>15853.489340883725</v>
      </c>
      <c r="N284" s="174">
        <f t="shared" si="175"/>
        <v>15853.489340883725</v>
      </c>
      <c r="O284" s="174"/>
      <c r="P284" s="174"/>
      <c r="Q284" s="174"/>
      <c r="R284" s="175"/>
      <c r="S284" s="173">
        <f t="shared" si="176"/>
        <v>11870.630697027438</v>
      </c>
      <c r="T284" s="174">
        <f t="shared" si="155"/>
        <v>11870.630697027438</v>
      </c>
      <c r="U284" s="174"/>
      <c r="V284" s="174"/>
      <c r="W284" s="174"/>
      <c r="X284" s="175"/>
      <c r="Y284" s="173">
        <f t="shared" si="177"/>
        <v>31503.680478193663</v>
      </c>
      <c r="Z284" s="174">
        <f t="shared" si="156"/>
        <v>31503.680478193663</v>
      </c>
      <c r="AA284" s="174"/>
      <c r="AB284" s="174"/>
      <c r="AC284" s="174"/>
      <c r="AD284" s="175"/>
      <c r="AE284" s="173">
        <f t="shared" si="157"/>
        <v>15.961888</v>
      </c>
      <c r="AF284" s="174">
        <f t="shared" si="154"/>
        <v>36</v>
      </c>
      <c r="AG284" s="174">
        <f t="shared" si="158"/>
        <v>20.2865</v>
      </c>
      <c r="AH284" s="174">
        <f t="shared" si="159"/>
        <v>287</v>
      </c>
      <c r="AI284" s="174">
        <f t="shared" si="178"/>
        <v>265.39179999999999</v>
      </c>
      <c r="AJ284" s="174">
        <f t="shared" si="160"/>
        <v>1.2142857142857142</v>
      </c>
      <c r="AK284" s="174">
        <f t="shared" si="179"/>
        <v>9496.5045576219509</v>
      </c>
      <c r="AL284" s="174">
        <f t="shared" si="161"/>
        <v>9496.5045576219509</v>
      </c>
      <c r="AM284" s="174"/>
      <c r="AN284" s="174"/>
      <c r="AO284" s="176">
        <v>16</v>
      </c>
      <c r="AP284" s="174">
        <v>36</v>
      </c>
      <c r="AQ284" s="175">
        <f t="shared" si="162"/>
        <v>287</v>
      </c>
      <c r="AR284" s="31">
        <f t="shared" si="163"/>
        <v>0.85</v>
      </c>
      <c r="AS284" s="2">
        <f t="shared" si="164"/>
        <v>1</v>
      </c>
      <c r="AT284" s="33">
        <f t="shared" si="165"/>
        <v>0</v>
      </c>
      <c r="AU284" s="31">
        <f t="shared" si="166"/>
        <v>1.25</v>
      </c>
      <c r="AV284" s="2">
        <f t="shared" si="167"/>
        <v>0</v>
      </c>
      <c r="AW284" s="33">
        <f t="shared" si="168"/>
        <v>0</v>
      </c>
      <c r="AX284" s="31">
        <f t="shared" si="169"/>
        <v>1</v>
      </c>
      <c r="AY284" s="33">
        <f t="shared" si="170"/>
        <v>0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customHeight="1">
      <c r="A285" s="2"/>
      <c r="B285" s="107">
        <v>210</v>
      </c>
      <c r="C285" s="31">
        <v>7</v>
      </c>
      <c r="D285" s="106" t="s">
        <v>10</v>
      </c>
      <c r="E285" s="2" t="s">
        <v>152</v>
      </c>
      <c r="F285" s="2"/>
      <c r="G285" s="2"/>
      <c r="H285" s="33"/>
      <c r="I285" s="173">
        <f t="shared" si="171"/>
        <v>1089.7660364605285</v>
      </c>
      <c r="J285" s="174">
        <f t="shared" si="172"/>
        <v>17.980329144021059</v>
      </c>
      <c r="K285" s="189">
        <f t="shared" si="173"/>
        <v>195</v>
      </c>
      <c r="L285" s="190">
        <f t="shared" si="174"/>
        <v>47</v>
      </c>
      <c r="M285" s="173">
        <f t="shared" si="137"/>
        <v>17394.723420186874</v>
      </c>
      <c r="N285" s="174">
        <f t="shared" si="175"/>
        <v>17394.723420186874</v>
      </c>
      <c r="O285" s="174"/>
      <c r="P285" s="174"/>
      <c r="Q285" s="174"/>
      <c r="R285" s="175"/>
      <c r="S285" s="173">
        <f t="shared" si="176"/>
        <v>9496.5045576219509</v>
      </c>
      <c r="T285" s="174">
        <f t="shared" si="155"/>
        <v>9496.5045576219509</v>
      </c>
      <c r="U285" s="174"/>
      <c r="V285" s="174"/>
      <c r="W285" s="174"/>
      <c r="X285" s="175"/>
      <c r="Y285" s="173">
        <f t="shared" si="177"/>
        <v>25202.944382554932</v>
      </c>
      <c r="Z285" s="174">
        <f t="shared" si="156"/>
        <v>25202.944382554932</v>
      </c>
      <c r="AA285" s="174"/>
      <c r="AB285" s="174"/>
      <c r="AC285" s="174"/>
      <c r="AD285" s="175"/>
      <c r="AE285" s="173">
        <f t="shared" si="157"/>
        <v>15.961888</v>
      </c>
      <c r="AF285" s="174">
        <f t="shared" si="154"/>
        <v>36</v>
      </c>
      <c r="AG285" s="174">
        <f t="shared" si="158"/>
        <v>50.286500000000004</v>
      </c>
      <c r="AH285" s="174">
        <f t="shared" si="159"/>
        <v>287</v>
      </c>
      <c r="AI285" s="174">
        <f t="shared" si="178"/>
        <v>265.39179999999999</v>
      </c>
      <c r="AJ285" s="174">
        <f t="shared" si="160"/>
        <v>1.2142857142857142</v>
      </c>
      <c r="AK285" s="174">
        <f t="shared" si="179"/>
        <v>9496.5045576219509</v>
      </c>
      <c r="AL285" s="174">
        <f t="shared" si="161"/>
        <v>9496.5045576219509</v>
      </c>
      <c r="AM285" s="174"/>
      <c r="AN285" s="174"/>
      <c r="AO285" s="176">
        <v>16</v>
      </c>
      <c r="AP285" s="174">
        <v>36</v>
      </c>
      <c r="AQ285" s="175">
        <f t="shared" si="162"/>
        <v>287</v>
      </c>
      <c r="AR285" s="31">
        <f t="shared" si="163"/>
        <v>0.85</v>
      </c>
      <c r="AS285" s="2">
        <f t="shared" si="164"/>
        <v>1</v>
      </c>
      <c r="AT285" s="33">
        <f t="shared" si="165"/>
        <v>0</v>
      </c>
      <c r="AU285" s="31">
        <f t="shared" si="166"/>
        <v>1</v>
      </c>
      <c r="AV285" s="2">
        <f t="shared" si="167"/>
        <v>30</v>
      </c>
      <c r="AW285" s="33">
        <f t="shared" si="168"/>
        <v>0</v>
      </c>
      <c r="AX285" s="31">
        <f t="shared" si="169"/>
        <v>1</v>
      </c>
      <c r="AY285" s="33">
        <f t="shared" si="170"/>
        <v>0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customHeight="1">
      <c r="A286" s="2"/>
      <c r="B286" s="107">
        <v>211</v>
      </c>
      <c r="C286" s="31">
        <v>7</v>
      </c>
      <c r="D286" s="106" t="s">
        <v>10</v>
      </c>
      <c r="E286" s="2" t="s">
        <v>79</v>
      </c>
      <c r="F286" s="2"/>
      <c r="G286" s="2" t="s">
        <v>184</v>
      </c>
      <c r="H286" s="33"/>
      <c r="I286" s="173">
        <f t="shared" si="171"/>
        <v>937.58920860704177</v>
      </c>
      <c r="J286" s="174">
        <f t="shared" si="172"/>
        <v>17.980329144021059</v>
      </c>
      <c r="K286" s="189">
        <f t="shared" si="173"/>
        <v>270</v>
      </c>
      <c r="L286" s="190">
        <f t="shared" si="174"/>
        <v>75</v>
      </c>
      <c r="M286" s="173">
        <f t="shared" si="137"/>
        <v>14965.693937794236</v>
      </c>
      <c r="N286" s="174">
        <f t="shared" si="175"/>
        <v>14965.693937794236</v>
      </c>
      <c r="O286" s="174"/>
      <c r="P286" s="174"/>
      <c r="Q286" s="174"/>
      <c r="R286" s="175"/>
      <c r="S286" s="173">
        <f t="shared" si="176"/>
        <v>11205.875377993902</v>
      </c>
      <c r="T286" s="174">
        <f t="shared" si="155"/>
        <v>11205.875377993902</v>
      </c>
      <c r="U286" s="174"/>
      <c r="V286" s="174"/>
      <c r="W286" s="174"/>
      <c r="X286" s="175"/>
      <c r="Y286" s="173">
        <f t="shared" si="177"/>
        <v>29739.474371414817</v>
      </c>
      <c r="Z286" s="174">
        <f t="shared" si="156"/>
        <v>29739.474371414817</v>
      </c>
      <c r="AA286" s="174"/>
      <c r="AB286" s="174"/>
      <c r="AC286" s="174"/>
      <c r="AD286" s="175"/>
      <c r="AE286" s="173">
        <f t="shared" si="157"/>
        <v>15.961888</v>
      </c>
      <c r="AF286" s="174">
        <f t="shared" si="154"/>
        <v>36</v>
      </c>
      <c r="AG286" s="174">
        <f t="shared" si="158"/>
        <v>20.2865</v>
      </c>
      <c r="AH286" s="174">
        <f t="shared" si="159"/>
        <v>287</v>
      </c>
      <c r="AI286" s="174">
        <f t="shared" si="178"/>
        <v>265.39179999999999</v>
      </c>
      <c r="AJ286" s="174">
        <f t="shared" si="160"/>
        <v>1.4285714285714286</v>
      </c>
      <c r="AK286" s="174">
        <f t="shared" si="179"/>
        <v>9496.5045576219509</v>
      </c>
      <c r="AL286" s="174">
        <f t="shared" si="161"/>
        <v>9496.5045576219509</v>
      </c>
      <c r="AM286" s="174"/>
      <c r="AN286" s="174"/>
      <c r="AO286" s="176">
        <v>16</v>
      </c>
      <c r="AP286" s="174">
        <v>36</v>
      </c>
      <c r="AQ286" s="175">
        <f t="shared" si="162"/>
        <v>287</v>
      </c>
      <c r="AR286" s="31">
        <f t="shared" si="163"/>
        <v>1</v>
      </c>
      <c r="AS286" s="2">
        <f t="shared" si="164"/>
        <v>1.18</v>
      </c>
      <c r="AT286" s="33">
        <f t="shared" si="165"/>
        <v>0</v>
      </c>
      <c r="AU286" s="31">
        <f t="shared" si="166"/>
        <v>1</v>
      </c>
      <c r="AV286" s="2">
        <f t="shared" si="167"/>
        <v>0</v>
      </c>
      <c r="AW286" s="33">
        <f t="shared" si="168"/>
        <v>0</v>
      </c>
      <c r="AX286" s="31">
        <f t="shared" si="169"/>
        <v>1</v>
      </c>
      <c r="AY286" s="33">
        <f t="shared" si="170"/>
        <v>0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customHeight="1">
      <c r="A287" s="2"/>
      <c r="B287" s="107">
        <v>212</v>
      </c>
      <c r="C287" s="31">
        <v>7</v>
      </c>
      <c r="D287" s="106" t="s">
        <v>10</v>
      </c>
      <c r="E287" s="2" t="s">
        <v>168</v>
      </c>
      <c r="F287" s="2"/>
      <c r="G287" s="2" t="s">
        <v>184</v>
      </c>
      <c r="H287" s="33"/>
      <c r="I287" s="173">
        <f t="shared" si="171"/>
        <v>1171.9865107588021</v>
      </c>
      <c r="J287" s="174">
        <f t="shared" si="172"/>
        <v>17.980329144021059</v>
      </c>
      <c r="K287" s="189">
        <f t="shared" si="173"/>
        <v>155</v>
      </c>
      <c r="L287" s="190">
        <f t="shared" si="174"/>
        <v>31</v>
      </c>
      <c r="M287" s="173">
        <f t="shared" si="137"/>
        <v>18707.117422242794</v>
      </c>
      <c r="N287" s="174">
        <f t="shared" si="175"/>
        <v>18707.117422242794</v>
      </c>
      <c r="O287" s="174"/>
      <c r="P287" s="174"/>
      <c r="Q287" s="174"/>
      <c r="R287" s="175"/>
      <c r="S287" s="173">
        <f t="shared" si="176"/>
        <v>14007.344222492377</v>
      </c>
      <c r="T287" s="174">
        <f t="shared" si="155"/>
        <v>14007.344222492377</v>
      </c>
      <c r="U287" s="174"/>
      <c r="V287" s="174"/>
      <c r="W287" s="174"/>
      <c r="X287" s="175"/>
      <c r="Y287" s="173">
        <f t="shared" si="177"/>
        <v>37174.342964268522</v>
      </c>
      <c r="Z287" s="174">
        <f t="shared" si="156"/>
        <v>37174.342964268522</v>
      </c>
      <c r="AA287" s="174"/>
      <c r="AB287" s="174"/>
      <c r="AC287" s="174"/>
      <c r="AD287" s="175"/>
      <c r="AE287" s="173">
        <f t="shared" si="157"/>
        <v>15.961888</v>
      </c>
      <c r="AF287" s="174">
        <f t="shared" si="154"/>
        <v>36</v>
      </c>
      <c r="AG287" s="174">
        <f t="shared" si="158"/>
        <v>20.2865</v>
      </c>
      <c r="AH287" s="174">
        <f t="shared" si="159"/>
        <v>287</v>
      </c>
      <c r="AI287" s="174">
        <f t="shared" si="178"/>
        <v>265.39179999999999</v>
      </c>
      <c r="AJ287" s="174">
        <f t="shared" si="160"/>
        <v>1.4285714285714286</v>
      </c>
      <c r="AK287" s="174">
        <f t="shared" si="179"/>
        <v>9496.5045576219509</v>
      </c>
      <c r="AL287" s="174">
        <f t="shared" si="161"/>
        <v>9496.5045576219509</v>
      </c>
      <c r="AM287" s="174"/>
      <c r="AN287" s="174"/>
      <c r="AO287" s="176">
        <v>16</v>
      </c>
      <c r="AP287" s="174">
        <v>36</v>
      </c>
      <c r="AQ287" s="175">
        <f t="shared" si="162"/>
        <v>287</v>
      </c>
      <c r="AR287" s="31">
        <f t="shared" si="163"/>
        <v>1</v>
      </c>
      <c r="AS287" s="2">
        <f t="shared" si="164"/>
        <v>1.18</v>
      </c>
      <c r="AT287" s="33">
        <f t="shared" si="165"/>
        <v>0</v>
      </c>
      <c r="AU287" s="31">
        <f t="shared" si="166"/>
        <v>1.25</v>
      </c>
      <c r="AV287" s="2">
        <f t="shared" si="167"/>
        <v>0</v>
      </c>
      <c r="AW287" s="33">
        <f t="shared" si="168"/>
        <v>0</v>
      </c>
      <c r="AX287" s="31">
        <f t="shared" si="169"/>
        <v>1</v>
      </c>
      <c r="AY287" s="33">
        <f t="shared" si="170"/>
        <v>0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customHeight="1">
      <c r="A288" s="2"/>
      <c r="B288" s="107">
        <v>213</v>
      </c>
      <c r="C288" s="31">
        <v>7</v>
      </c>
      <c r="D288" s="106" t="s">
        <v>10</v>
      </c>
      <c r="E288" s="2" t="s">
        <v>101</v>
      </c>
      <c r="F288" s="2"/>
      <c r="G288" s="2" t="s">
        <v>184</v>
      </c>
      <c r="H288" s="33"/>
      <c r="I288" s="173">
        <f t="shared" si="171"/>
        <v>1285.9239230234236</v>
      </c>
      <c r="J288" s="174">
        <f t="shared" si="172"/>
        <v>17.980329144021059</v>
      </c>
      <c r="K288" s="189">
        <f t="shared" si="173"/>
        <v>123</v>
      </c>
      <c r="L288" s="190">
        <f t="shared" si="174"/>
        <v>24</v>
      </c>
      <c r="M288" s="173">
        <f t="shared" si="137"/>
        <v>20525.773635820511</v>
      </c>
      <c r="N288" s="174">
        <f t="shared" si="175"/>
        <v>20525.773635820511</v>
      </c>
      <c r="O288" s="174"/>
      <c r="P288" s="174"/>
      <c r="Q288" s="174"/>
      <c r="R288" s="175"/>
      <c r="S288" s="173">
        <f t="shared" si="176"/>
        <v>11205.875377993902</v>
      </c>
      <c r="T288" s="174">
        <f t="shared" si="155"/>
        <v>11205.875377993902</v>
      </c>
      <c r="U288" s="174"/>
      <c r="V288" s="174"/>
      <c r="W288" s="174"/>
      <c r="X288" s="175"/>
      <c r="Y288" s="173">
        <f t="shared" si="177"/>
        <v>29739.474371414817</v>
      </c>
      <c r="Z288" s="174">
        <f t="shared" si="156"/>
        <v>29739.474371414817</v>
      </c>
      <c r="AA288" s="174"/>
      <c r="AB288" s="174"/>
      <c r="AC288" s="174"/>
      <c r="AD288" s="175"/>
      <c r="AE288" s="173">
        <f t="shared" si="157"/>
        <v>15.961888</v>
      </c>
      <c r="AF288" s="174">
        <f t="shared" si="154"/>
        <v>36</v>
      </c>
      <c r="AG288" s="174">
        <f t="shared" si="158"/>
        <v>50.286500000000004</v>
      </c>
      <c r="AH288" s="174">
        <f t="shared" si="159"/>
        <v>287</v>
      </c>
      <c r="AI288" s="174">
        <f t="shared" si="178"/>
        <v>265.39179999999999</v>
      </c>
      <c r="AJ288" s="174">
        <f t="shared" si="160"/>
        <v>1.4285714285714286</v>
      </c>
      <c r="AK288" s="174">
        <f t="shared" si="179"/>
        <v>9496.5045576219509</v>
      </c>
      <c r="AL288" s="174">
        <f t="shared" si="161"/>
        <v>9496.5045576219509</v>
      </c>
      <c r="AM288" s="174"/>
      <c r="AN288" s="174"/>
      <c r="AO288" s="176">
        <v>16</v>
      </c>
      <c r="AP288" s="174">
        <v>36</v>
      </c>
      <c r="AQ288" s="175">
        <f t="shared" si="162"/>
        <v>287</v>
      </c>
      <c r="AR288" s="31">
        <f t="shared" si="163"/>
        <v>1</v>
      </c>
      <c r="AS288" s="2">
        <f t="shared" si="164"/>
        <v>1.18</v>
      </c>
      <c r="AT288" s="33">
        <f t="shared" si="165"/>
        <v>0</v>
      </c>
      <c r="AU288" s="31">
        <f t="shared" si="166"/>
        <v>1</v>
      </c>
      <c r="AV288" s="2">
        <f t="shared" si="167"/>
        <v>30</v>
      </c>
      <c r="AW288" s="33">
        <f t="shared" si="168"/>
        <v>0</v>
      </c>
      <c r="AX288" s="31">
        <f t="shared" si="169"/>
        <v>1</v>
      </c>
      <c r="AY288" s="33">
        <f t="shared" si="170"/>
        <v>0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customHeight="1">
      <c r="A289" s="2"/>
      <c r="B289" s="107">
        <v>214</v>
      </c>
      <c r="C289" s="31">
        <v>4</v>
      </c>
      <c r="D289" s="106" t="s">
        <v>10</v>
      </c>
      <c r="E289" s="2" t="s">
        <v>67</v>
      </c>
      <c r="F289" s="2"/>
      <c r="G289" s="2"/>
      <c r="H289" s="33"/>
      <c r="I289" s="173">
        <f t="shared" si="171"/>
        <v>738.82338998019645</v>
      </c>
      <c r="J289" s="174">
        <f t="shared" si="172"/>
        <v>9.8985784137816282</v>
      </c>
      <c r="K289" s="189">
        <f t="shared" si="173"/>
        <v>448</v>
      </c>
      <c r="L289" s="190">
        <f t="shared" si="174"/>
        <v>154</v>
      </c>
      <c r="M289" s="173">
        <f t="shared" si="137"/>
        <v>11793.016202644218</v>
      </c>
      <c r="N289" s="174">
        <f t="shared" si="175"/>
        <v>11793.016202644218</v>
      </c>
      <c r="O289" s="174"/>
      <c r="P289" s="174"/>
      <c r="Q289" s="174"/>
      <c r="R289" s="175"/>
      <c r="S289" s="173">
        <f t="shared" si="176"/>
        <v>8830.2667719109759</v>
      </c>
      <c r="T289" s="174">
        <f t="shared" si="155"/>
        <v>8830.2667719109759</v>
      </c>
      <c r="U289" s="174"/>
      <c r="V289" s="174"/>
      <c r="W289" s="174"/>
      <c r="X289" s="175"/>
      <c r="Y289" s="173">
        <f t="shared" si="177"/>
        <v>23434.80393077643</v>
      </c>
      <c r="Z289" s="174">
        <f t="shared" si="156"/>
        <v>23434.80393077643</v>
      </c>
      <c r="AA289" s="174"/>
      <c r="AB289" s="174"/>
      <c r="AC289" s="174"/>
      <c r="AD289" s="175"/>
      <c r="AE289" s="173">
        <f t="shared" si="157"/>
        <v>15.961888</v>
      </c>
      <c r="AF289" s="174">
        <f t="shared" si="154"/>
        <v>36</v>
      </c>
      <c r="AG289" s="174">
        <f t="shared" si="158"/>
        <v>20.2865</v>
      </c>
      <c r="AH289" s="174">
        <f t="shared" si="159"/>
        <v>158</v>
      </c>
      <c r="AI289" s="174">
        <f t="shared" si="178"/>
        <v>265.39179999999999</v>
      </c>
      <c r="AJ289" s="174">
        <f t="shared" si="160"/>
        <v>1.4285714285714286</v>
      </c>
      <c r="AK289" s="174">
        <f t="shared" si="179"/>
        <v>8830.2667719109759</v>
      </c>
      <c r="AL289" s="174">
        <f t="shared" si="161"/>
        <v>8830.2667719109759</v>
      </c>
      <c r="AM289" s="174"/>
      <c r="AN289" s="174"/>
      <c r="AO289" s="176">
        <v>16</v>
      </c>
      <c r="AP289" s="174">
        <v>36</v>
      </c>
      <c r="AQ289" s="175">
        <f t="shared" si="162"/>
        <v>158</v>
      </c>
      <c r="AR289" s="31">
        <f t="shared" si="163"/>
        <v>1</v>
      </c>
      <c r="AS289" s="2">
        <f t="shared" si="164"/>
        <v>1</v>
      </c>
      <c r="AT289" s="33">
        <f t="shared" si="165"/>
        <v>0</v>
      </c>
      <c r="AU289" s="31">
        <f t="shared" si="166"/>
        <v>1</v>
      </c>
      <c r="AV289" s="2">
        <f t="shared" si="167"/>
        <v>0</v>
      </c>
      <c r="AW289" s="33">
        <f t="shared" si="168"/>
        <v>0</v>
      </c>
      <c r="AX289" s="31">
        <f t="shared" si="169"/>
        <v>1</v>
      </c>
      <c r="AY289" s="33">
        <f t="shared" si="170"/>
        <v>0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customHeight="1">
      <c r="A290" s="2"/>
      <c r="B290" s="107">
        <v>215</v>
      </c>
      <c r="C290" s="31">
        <v>4</v>
      </c>
      <c r="D290" s="106" t="s">
        <v>10</v>
      </c>
      <c r="E290" s="2" t="s">
        <v>148</v>
      </c>
      <c r="F290" s="2"/>
      <c r="G290" s="2"/>
      <c r="H290" s="33"/>
      <c r="I290" s="173">
        <f t="shared" si="171"/>
        <v>738.82338998019645</v>
      </c>
      <c r="J290" s="174">
        <f t="shared" si="172"/>
        <v>9.8985784137816282</v>
      </c>
      <c r="K290" s="189">
        <f t="shared" si="173"/>
        <v>448</v>
      </c>
      <c r="L290" s="190">
        <f t="shared" si="174"/>
        <v>154</v>
      </c>
      <c r="M290" s="173">
        <f t="shared" si="137"/>
        <v>11793.016202644218</v>
      </c>
      <c r="N290" s="174">
        <f t="shared" si="175"/>
        <v>11793.016202644218</v>
      </c>
      <c r="O290" s="174"/>
      <c r="P290" s="174"/>
      <c r="Q290" s="174"/>
      <c r="R290" s="175"/>
      <c r="S290" s="173">
        <f t="shared" si="176"/>
        <v>8830.2667719109759</v>
      </c>
      <c r="T290" s="174">
        <f t="shared" si="155"/>
        <v>8830.2667719109759</v>
      </c>
      <c r="U290" s="174"/>
      <c r="V290" s="174"/>
      <c r="W290" s="174"/>
      <c r="X290" s="175"/>
      <c r="Y290" s="173">
        <f t="shared" si="177"/>
        <v>23434.80393077643</v>
      </c>
      <c r="Z290" s="174">
        <f t="shared" si="156"/>
        <v>23434.80393077643</v>
      </c>
      <c r="AA290" s="174"/>
      <c r="AB290" s="174"/>
      <c r="AC290" s="174"/>
      <c r="AD290" s="175"/>
      <c r="AE290" s="173">
        <f t="shared" si="157"/>
        <v>15.961888</v>
      </c>
      <c r="AF290" s="174">
        <f t="shared" si="154"/>
        <v>36</v>
      </c>
      <c r="AG290" s="174">
        <f t="shared" si="158"/>
        <v>20.2865</v>
      </c>
      <c r="AH290" s="174">
        <f t="shared" si="159"/>
        <v>158</v>
      </c>
      <c r="AI290" s="174">
        <f t="shared" si="178"/>
        <v>265.39179999999999</v>
      </c>
      <c r="AJ290" s="174">
        <f t="shared" si="160"/>
        <v>1.2142857142857142</v>
      </c>
      <c r="AK290" s="174">
        <f t="shared" si="179"/>
        <v>8830.2667719109759</v>
      </c>
      <c r="AL290" s="174">
        <f t="shared" si="161"/>
        <v>8830.2667719109759</v>
      </c>
      <c r="AM290" s="174"/>
      <c r="AN290" s="174"/>
      <c r="AO290" s="176">
        <v>16</v>
      </c>
      <c r="AP290" s="174">
        <v>36</v>
      </c>
      <c r="AQ290" s="175">
        <f t="shared" si="162"/>
        <v>158</v>
      </c>
      <c r="AR290" s="31">
        <f t="shared" si="163"/>
        <v>0.85</v>
      </c>
      <c r="AS290" s="2">
        <f t="shared" si="164"/>
        <v>1</v>
      </c>
      <c r="AT290" s="33">
        <f t="shared" si="165"/>
        <v>0</v>
      </c>
      <c r="AU290" s="31">
        <f t="shared" si="166"/>
        <v>1</v>
      </c>
      <c r="AV290" s="2">
        <f t="shared" si="167"/>
        <v>0</v>
      </c>
      <c r="AW290" s="33">
        <f t="shared" si="168"/>
        <v>0</v>
      </c>
      <c r="AX290" s="31">
        <f t="shared" si="169"/>
        <v>1</v>
      </c>
      <c r="AY290" s="33">
        <f t="shared" si="170"/>
        <v>0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customHeight="1">
      <c r="A291" s="2"/>
      <c r="B291" s="107">
        <v>216</v>
      </c>
      <c r="C291" s="31">
        <v>4</v>
      </c>
      <c r="D291" s="106" t="s">
        <v>10</v>
      </c>
      <c r="E291" s="2" t="s">
        <v>79</v>
      </c>
      <c r="F291" s="2"/>
      <c r="G291" s="2" t="s">
        <v>184</v>
      </c>
      <c r="H291" s="33"/>
      <c r="I291" s="173">
        <f t="shared" si="171"/>
        <v>871.81160017663171</v>
      </c>
      <c r="J291" s="174">
        <f t="shared" si="172"/>
        <v>9.8985784137816282</v>
      </c>
      <c r="K291" s="189">
        <f t="shared" si="173"/>
        <v>320</v>
      </c>
      <c r="L291" s="190">
        <f t="shared" si="174"/>
        <v>96</v>
      </c>
      <c r="M291" s="173">
        <f t="shared" si="137"/>
        <v>13915.759119120175</v>
      </c>
      <c r="N291" s="174">
        <f t="shared" si="175"/>
        <v>13915.759119120175</v>
      </c>
      <c r="O291" s="174"/>
      <c r="P291" s="174"/>
      <c r="Q291" s="174"/>
      <c r="R291" s="175"/>
      <c r="S291" s="173">
        <f t="shared" si="176"/>
        <v>10419.71479085495</v>
      </c>
      <c r="T291" s="174">
        <f t="shared" si="155"/>
        <v>10419.71479085495</v>
      </c>
      <c r="U291" s="174"/>
      <c r="V291" s="174"/>
      <c r="W291" s="174"/>
      <c r="X291" s="175"/>
      <c r="Y291" s="173">
        <f t="shared" si="177"/>
        <v>27653.068638316188</v>
      </c>
      <c r="Z291" s="174">
        <f t="shared" si="156"/>
        <v>27653.068638316188</v>
      </c>
      <c r="AA291" s="174"/>
      <c r="AB291" s="174"/>
      <c r="AC291" s="174"/>
      <c r="AD291" s="175"/>
      <c r="AE291" s="173">
        <f t="shared" si="157"/>
        <v>15.961888</v>
      </c>
      <c r="AF291" s="174">
        <f t="shared" si="154"/>
        <v>36</v>
      </c>
      <c r="AG291" s="174">
        <f t="shared" si="158"/>
        <v>20.2865</v>
      </c>
      <c r="AH291" s="174">
        <f t="shared" si="159"/>
        <v>158</v>
      </c>
      <c r="AI291" s="174">
        <f t="shared" si="178"/>
        <v>265.39179999999999</v>
      </c>
      <c r="AJ291" s="174">
        <f t="shared" si="160"/>
        <v>1.4285714285714286</v>
      </c>
      <c r="AK291" s="174">
        <f t="shared" si="179"/>
        <v>8830.2667719109759</v>
      </c>
      <c r="AL291" s="174">
        <f t="shared" si="161"/>
        <v>8830.2667719109759</v>
      </c>
      <c r="AM291" s="174"/>
      <c r="AN291" s="174"/>
      <c r="AO291" s="176">
        <v>16</v>
      </c>
      <c r="AP291" s="174">
        <v>36</v>
      </c>
      <c r="AQ291" s="175">
        <f t="shared" si="162"/>
        <v>158</v>
      </c>
      <c r="AR291" s="31">
        <f t="shared" si="163"/>
        <v>1</v>
      </c>
      <c r="AS291" s="2">
        <f t="shared" si="164"/>
        <v>1.18</v>
      </c>
      <c r="AT291" s="33">
        <f t="shared" si="165"/>
        <v>0</v>
      </c>
      <c r="AU291" s="31">
        <f t="shared" si="166"/>
        <v>1</v>
      </c>
      <c r="AV291" s="2">
        <f t="shared" si="167"/>
        <v>0</v>
      </c>
      <c r="AW291" s="33">
        <f t="shared" si="168"/>
        <v>0</v>
      </c>
      <c r="AX291" s="31">
        <f t="shared" si="169"/>
        <v>1</v>
      </c>
      <c r="AY291" s="33">
        <f t="shared" si="170"/>
        <v>0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customHeight="1">
      <c r="A292" s="2"/>
      <c r="B292" s="107">
        <v>217</v>
      </c>
      <c r="C292" s="31">
        <v>1</v>
      </c>
      <c r="D292" s="106" t="s">
        <v>10</v>
      </c>
      <c r="E292" s="2" t="s">
        <v>67</v>
      </c>
      <c r="F292" s="2"/>
      <c r="G292" s="2"/>
      <c r="H292" s="33"/>
      <c r="I292" s="173">
        <f t="shared" si="171"/>
        <v>598.65172017811483</v>
      </c>
      <c r="J292" s="174">
        <f t="shared" si="172"/>
        <v>5.0119384373577862</v>
      </c>
      <c r="K292" s="189">
        <f t="shared" si="173"/>
        <v>608</v>
      </c>
      <c r="L292" s="190">
        <f t="shared" si="174"/>
        <v>218</v>
      </c>
      <c r="M292" s="173">
        <f t="shared" si="137"/>
        <v>9555.611708490409</v>
      </c>
      <c r="N292" s="174">
        <f t="shared" si="175"/>
        <v>9555.611708490409</v>
      </c>
      <c r="O292" s="174"/>
      <c r="P292" s="174"/>
      <c r="Q292" s="174"/>
      <c r="R292" s="175"/>
      <c r="S292" s="173">
        <f t="shared" si="176"/>
        <v>7154.9635059304883</v>
      </c>
      <c r="T292" s="174">
        <f t="shared" si="155"/>
        <v>7154.9635059304883</v>
      </c>
      <c r="U292" s="174"/>
      <c r="V292" s="174"/>
      <c r="W292" s="174"/>
      <c r="X292" s="175"/>
      <c r="Y292" s="173">
        <f t="shared" si="177"/>
        <v>18988.686437732027</v>
      </c>
      <c r="Z292" s="174">
        <f t="shared" si="156"/>
        <v>18988.686437732027</v>
      </c>
      <c r="AA292" s="174"/>
      <c r="AB292" s="174"/>
      <c r="AC292" s="174"/>
      <c r="AD292" s="175"/>
      <c r="AE292" s="173">
        <f t="shared" si="157"/>
        <v>15.961888</v>
      </c>
      <c r="AF292" s="174">
        <f t="shared" si="154"/>
        <v>36</v>
      </c>
      <c r="AG292" s="174">
        <f t="shared" si="158"/>
        <v>20.2865</v>
      </c>
      <c r="AH292" s="174">
        <f t="shared" si="159"/>
        <v>80</v>
      </c>
      <c r="AI292" s="174">
        <f t="shared" si="178"/>
        <v>265.39179999999999</v>
      </c>
      <c r="AJ292" s="174">
        <f t="shared" si="160"/>
        <v>1.4285714285714286</v>
      </c>
      <c r="AK292" s="174">
        <f t="shared" si="179"/>
        <v>7154.9635059304883</v>
      </c>
      <c r="AL292" s="174">
        <f t="shared" si="161"/>
        <v>7154.9635059304883</v>
      </c>
      <c r="AM292" s="174"/>
      <c r="AN292" s="174"/>
      <c r="AO292" s="176">
        <v>16</v>
      </c>
      <c r="AP292" s="174">
        <v>36</v>
      </c>
      <c r="AQ292" s="175">
        <f t="shared" si="162"/>
        <v>80</v>
      </c>
      <c r="AR292" s="31">
        <f t="shared" si="163"/>
        <v>1</v>
      </c>
      <c r="AS292" s="2">
        <f t="shared" si="164"/>
        <v>1</v>
      </c>
      <c r="AT292" s="33">
        <f t="shared" si="165"/>
        <v>0</v>
      </c>
      <c r="AU292" s="31">
        <f t="shared" si="166"/>
        <v>1</v>
      </c>
      <c r="AV292" s="2">
        <f t="shared" si="167"/>
        <v>0</v>
      </c>
      <c r="AW292" s="33">
        <f t="shared" si="168"/>
        <v>0</v>
      </c>
      <c r="AX292" s="31">
        <f t="shared" si="169"/>
        <v>1</v>
      </c>
      <c r="AY292" s="33">
        <f t="shared" si="170"/>
        <v>0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customHeight="1">
      <c r="A293" s="2"/>
      <c r="B293" s="107">
        <v>218</v>
      </c>
      <c r="C293" s="31">
        <v>10</v>
      </c>
      <c r="D293" s="106" t="s">
        <v>13</v>
      </c>
      <c r="E293" s="2" t="s">
        <v>67</v>
      </c>
      <c r="F293" s="2"/>
      <c r="G293" s="2"/>
      <c r="H293" s="33"/>
      <c r="I293" s="173">
        <f t="shared" si="171"/>
        <v>553.77178960562719</v>
      </c>
      <c r="J293" s="174">
        <f t="shared" si="172"/>
        <v>21.760166048861723</v>
      </c>
      <c r="K293" s="189">
        <f t="shared" si="173"/>
        <v>656</v>
      </c>
      <c r="L293" s="190">
        <f t="shared" si="174"/>
        <v>237</v>
      </c>
      <c r="M293" s="173">
        <f t="shared" si="137"/>
        <v>13258.864924866877</v>
      </c>
      <c r="N293" s="174">
        <f t="shared" si="175"/>
        <v>8807.2064756482559</v>
      </c>
      <c r="O293" s="174">
        <f t="shared" ref="O293:O313" si="180">U293*(1+($D$57/100)*($D$58/100-1))</f>
        <v>4451.6584492186221</v>
      </c>
      <c r="P293" s="174"/>
      <c r="Q293" s="174"/>
      <c r="R293" s="175">
        <f t="shared" ref="R293:R313" si="181">X293*(1+($D$57/100)*($D$58/100-1))</f>
        <v>0</v>
      </c>
      <c r="S293" s="173">
        <f t="shared" si="176"/>
        <v>10295.459007707315</v>
      </c>
      <c r="T293" s="174">
        <f t="shared" ref="T293:T313" si="182">AL293*AY293</f>
        <v>6594.5794832231695</v>
      </c>
      <c r="U293" s="174">
        <f t="shared" ref="U293:U313" si="183">AM293*AU293*AW293</f>
        <v>3700.8795244841458</v>
      </c>
      <c r="V293" s="174"/>
      <c r="W293" s="174"/>
      <c r="X293" s="175">
        <f t="shared" ref="X293:X313" si="184">IF(AU293=1,0,U293*0.625)</f>
        <v>0</v>
      </c>
      <c r="Y293" s="173">
        <f t="shared" si="177"/>
        <v>20590.918015414631</v>
      </c>
      <c r="Z293" s="174">
        <f t="shared" ref="Z293:Z313" si="185">T293*$D$58/100</f>
        <v>13189.158966446339</v>
      </c>
      <c r="AA293" s="174">
        <f t="shared" ref="AA293:AA313" si="186">U293*$D$58/100</f>
        <v>7401.7590489682916</v>
      </c>
      <c r="AB293" s="174"/>
      <c r="AC293" s="174"/>
      <c r="AD293" s="175">
        <f t="shared" ref="AD293:AD313" si="187">X293*$D$58/100</f>
        <v>0</v>
      </c>
      <c r="AE293" s="173">
        <f t="shared" si="157"/>
        <v>23.942831999999999</v>
      </c>
      <c r="AF293" s="174">
        <f t="shared" si="154"/>
        <v>36</v>
      </c>
      <c r="AG293" s="174">
        <f t="shared" ref="AG293:AG324" si="188">IF($D$57+AT293&gt;100,100,$D$57+AT293)</f>
        <v>20.2865</v>
      </c>
      <c r="AH293" s="174">
        <f t="shared" si="159"/>
        <v>521</v>
      </c>
      <c r="AI293" s="174">
        <f t="shared" si="178"/>
        <v>265.39179999999999</v>
      </c>
      <c r="AJ293" s="174">
        <f t="shared" ref="AJ293:AJ313" si="189">10/IF(AY293=1,2.5,2)</f>
        <v>4</v>
      </c>
      <c r="AK293" s="174">
        <f t="shared" si="179"/>
        <v>10295.459007707315</v>
      </c>
      <c r="AL293" s="174">
        <f t="shared" ref="AL293:AL313" si="190">(VLOOKUP(C293,$B$36:$AG$39,17,FALSE)+VLOOKUP(C293,$B$40:$AG$43,17,FALSE)*$D$54)*$D$59/100</f>
        <v>6594.5794832231695</v>
      </c>
      <c r="AM293" s="174">
        <f t="shared" ref="AM293:AM313" si="191">(VLOOKUP(C293,$B$36:$AG$39,18,FALSE)+VLOOKUP(C293,$B$40:$AG$43,18,FALSE)*$D$54)*$D$59/100</f>
        <v>3700.8795244841458</v>
      </c>
      <c r="AN293" s="174"/>
      <c r="AO293" s="176">
        <v>24</v>
      </c>
      <c r="AP293" s="174">
        <v>36</v>
      </c>
      <c r="AQ293" s="175">
        <f t="shared" ref="AQ293:AQ313" si="192">VLOOKUP(C293,$B$45:$AA$48,17,FALSE)</f>
        <v>521</v>
      </c>
      <c r="AR293" s="31">
        <f t="shared" ref="AR293:AR313" si="193">IF(LEFT(E293,1)*1=1,$S$63,$R$63)</f>
        <v>0</v>
      </c>
      <c r="AS293" s="2">
        <f t="shared" ref="AS293:AS313" si="194">IF(LEFT(E293,1)*1=2,$U$63,$T$63)</f>
        <v>0</v>
      </c>
      <c r="AT293" s="33">
        <f t="shared" ref="AT293:AT313" si="195">IF(LEFT(E293,1)*1=3,$W$63,$V$63)</f>
        <v>0</v>
      </c>
      <c r="AU293" s="31">
        <f t="shared" ref="AU293:AU313" si="196">IF(MID(E293,3,1)*1=1,$Y$63,$X$63)</f>
        <v>1</v>
      </c>
      <c r="AV293" s="2">
        <f t="shared" ref="AV293:AV313" si="197">IF(MID(E293,3,1)*1=2,$AA$63,$Z$63)</f>
        <v>0</v>
      </c>
      <c r="AW293" s="33">
        <f t="shared" ref="AW293:AW313" si="198">IF(MID(E293,3,1)*1=3,$AC$63,$AB$63)</f>
        <v>1</v>
      </c>
      <c r="AX293" s="31">
        <f t="shared" ref="AX293:AX313" si="199">IF(MID(E293,5,1)*1=1,$AE$63,$AD$63)</f>
        <v>0</v>
      </c>
      <c r="AY293" s="33">
        <f t="shared" ref="AY293:AY313" si="200">IF(MID(E293,5,1)*1=2,$AG$63,$AF$63)</f>
        <v>1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customHeight="1">
      <c r="A294" s="2"/>
      <c r="B294" s="107">
        <v>219</v>
      </c>
      <c r="C294" s="31">
        <v>10</v>
      </c>
      <c r="D294" s="106" t="s">
        <v>13</v>
      </c>
      <c r="E294" s="2" t="s">
        <v>136</v>
      </c>
      <c r="F294" s="2"/>
      <c r="G294" s="2"/>
      <c r="H294" s="33"/>
      <c r="I294" s="173">
        <f t="shared" si="171"/>
        <v>760.61741358008931</v>
      </c>
      <c r="J294" s="174">
        <f t="shared" si="172"/>
        <v>21.760166048861723</v>
      </c>
      <c r="K294" s="189">
        <f t="shared" si="173"/>
        <v>426</v>
      </c>
      <c r="L294" s="190">
        <f t="shared" si="174"/>
        <v>145</v>
      </c>
      <c r="M294" s="173">
        <f t="shared" si="137"/>
        <v>18211.334949622596</v>
      </c>
      <c r="N294" s="174">
        <f t="shared" si="175"/>
        <v>8807.2064756482559</v>
      </c>
      <c r="O294" s="174">
        <f t="shared" si="180"/>
        <v>5787.1559839842093</v>
      </c>
      <c r="P294" s="174"/>
      <c r="Q294" s="174"/>
      <c r="R294" s="175">
        <f t="shared" si="181"/>
        <v>3616.9724899901307</v>
      </c>
      <c r="S294" s="173">
        <f t="shared" si="176"/>
        <v>14412.687478695927</v>
      </c>
      <c r="T294" s="174">
        <f t="shared" si="182"/>
        <v>6594.5794832231695</v>
      </c>
      <c r="U294" s="174">
        <f t="shared" si="183"/>
        <v>4811.1433818293899</v>
      </c>
      <c r="V294" s="174"/>
      <c r="W294" s="174"/>
      <c r="X294" s="175">
        <f t="shared" si="184"/>
        <v>3006.9646136433685</v>
      </c>
      <c r="Y294" s="173">
        <f t="shared" si="177"/>
        <v>28825.374957391854</v>
      </c>
      <c r="Z294" s="174">
        <f t="shared" si="185"/>
        <v>13189.158966446339</v>
      </c>
      <c r="AA294" s="174">
        <f t="shared" si="186"/>
        <v>9622.2867636587798</v>
      </c>
      <c r="AB294" s="174"/>
      <c r="AC294" s="174"/>
      <c r="AD294" s="175">
        <f t="shared" si="187"/>
        <v>6013.9292272867369</v>
      </c>
      <c r="AE294" s="173">
        <f t="shared" si="157"/>
        <v>23.942831999999999</v>
      </c>
      <c r="AF294" s="174">
        <f t="shared" si="154"/>
        <v>36</v>
      </c>
      <c r="AG294" s="174">
        <f t="shared" si="188"/>
        <v>20.2865</v>
      </c>
      <c r="AH294" s="174">
        <f t="shared" si="159"/>
        <v>521</v>
      </c>
      <c r="AI294" s="174">
        <f t="shared" si="178"/>
        <v>265.39179999999999</v>
      </c>
      <c r="AJ294" s="174">
        <f t="shared" si="189"/>
        <v>4</v>
      </c>
      <c r="AK294" s="174">
        <f t="shared" si="179"/>
        <v>10295.459007707315</v>
      </c>
      <c r="AL294" s="174">
        <f t="shared" si="190"/>
        <v>6594.5794832231695</v>
      </c>
      <c r="AM294" s="174">
        <f t="shared" si="191"/>
        <v>3700.8795244841458</v>
      </c>
      <c r="AN294" s="174"/>
      <c r="AO294" s="176">
        <v>24</v>
      </c>
      <c r="AP294" s="174">
        <v>36</v>
      </c>
      <c r="AQ294" s="175">
        <f t="shared" si="192"/>
        <v>521</v>
      </c>
      <c r="AR294" s="31">
        <f t="shared" si="193"/>
        <v>0</v>
      </c>
      <c r="AS294" s="2">
        <f t="shared" si="194"/>
        <v>0</v>
      </c>
      <c r="AT294" s="33">
        <f t="shared" si="195"/>
        <v>0</v>
      </c>
      <c r="AU294" s="31">
        <f t="shared" si="196"/>
        <v>1.3</v>
      </c>
      <c r="AV294" s="2">
        <f t="shared" si="197"/>
        <v>0</v>
      </c>
      <c r="AW294" s="33">
        <f t="shared" si="198"/>
        <v>1</v>
      </c>
      <c r="AX294" s="31">
        <f t="shared" si="199"/>
        <v>0</v>
      </c>
      <c r="AY294" s="33">
        <f t="shared" si="200"/>
        <v>1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customHeight="1">
      <c r="A295" s="2"/>
      <c r="B295" s="107">
        <v>220</v>
      </c>
      <c r="C295" s="31">
        <v>10</v>
      </c>
      <c r="D295" s="106" t="s">
        <v>13</v>
      </c>
      <c r="E295" s="2" t="s">
        <v>91</v>
      </c>
      <c r="F295" s="2"/>
      <c r="G295" s="2"/>
      <c r="H295" s="33"/>
      <c r="I295" s="173">
        <f t="shared" si="171"/>
        <v>739.70044036918864</v>
      </c>
      <c r="J295" s="174">
        <f t="shared" si="172"/>
        <v>21.760166048861723</v>
      </c>
      <c r="K295" s="189">
        <f t="shared" si="173"/>
        <v>446</v>
      </c>
      <c r="L295" s="190">
        <f t="shared" si="174"/>
        <v>153</v>
      </c>
      <c r="M295" s="173">
        <f t="shared" ref="M295:M358" si="201">SUM(N295:R295)</f>
        <v>17710.5233740855</v>
      </c>
      <c r="N295" s="174">
        <f t="shared" si="175"/>
        <v>8807.2064756482559</v>
      </c>
      <c r="O295" s="174">
        <f t="shared" si="180"/>
        <v>8903.3168984372442</v>
      </c>
      <c r="P295" s="174"/>
      <c r="Q295" s="174"/>
      <c r="R295" s="175">
        <f t="shared" si="181"/>
        <v>0</v>
      </c>
      <c r="S295" s="173">
        <f t="shared" si="176"/>
        <v>13996.338532191461</v>
      </c>
      <c r="T295" s="174">
        <f t="shared" si="182"/>
        <v>6594.5794832231695</v>
      </c>
      <c r="U295" s="174">
        <f t="shared" si="183"/>
        <v>7401.7590489682916</v>
      </c>
      <c r="V295" s="174"/>
      <c r="W295" s="174"/>
      <c r="X295" s="175">
        <f t="shared" si="184"/>
        <v>0</v>
      </c>
      <c r="Y295" s="173">
        <f t="shared" si="177"/>
        <v>27992.677064382922</v>
      </c>
      <c r="Z295" s="174">
        <f t="shared" si="185"/>
        <v>13189.158966446339</v>
      </c>
      <c r="AA295" s="174">
        <f t="shared" si="186"/>
        <v>14803.518097936583</v>
      </c>
      <c r="AB295" s="174"/>
      <c r="AC295" s="174"/>
      <c r="AD295" s="175">
        <f t="shared" si="187"/>
        <v>0</v>
      </c>
      <c r="AE295" s="173">
        <f t="shared" ref="AE295:AE326" si="202">AO295*(1-$D$17/100)</f>
        <v>23.942831999999999</v>
      </c>
      <c r="AF295" s="174">
        <f t="shared" si="154"/>
        <v>36</v>
      </c>
      <c r="AG295" s="174">
        <f t="shared" si="188"/>
        <v>20.2865</v>
      </c>
      <c r="AH295" s="174">
        <f t="shared" ref="AH295:AH313" si="203">AQ295</f>
        <v>521</v>
      </c>
      <c r="AI295" s="174">
        <f t="shared" si="178"/>
        <v>265.39179999999999</v>
      </c>
      <c r="AJ295" s="174">
        <f t="shared" si="189"/>
        <v>4</v>
      </c>
      <c r="AK295" s="174">
        <f t="shared" si="179"/>
        <v>10295.459007707315</v>
      </c>
      <c r="AL295" s="174">
        <f t="shared" si="190"/>
        <v>6594.5794832231695</v>
      </c>
      <c r="AM295" s="174">
        <f t="shared" si="191"/>
        <v>3700.8795244841458</v>
      </c>
      <c r="AN295" s="174"/>
      <c r="AO295" s="176">
        <v>24</v>
      </c>
      <c r="AP295" s="174">
        <v>36</v>
      </c>
      <c r="AQ295" s="175">
        <f t="shared" si="192"/>
        <v>521</v>
      </c>
      <c r="AR295" s="31">
        <f t="shared" si="193"/>
        <v>0</v>
      </c>
      <c r="AS295" s="2">
        <f t="shared" si="194"/>
        <v>0</v>
      </c>
      <c r="AT295" s="33">
        <f t="shared" si="195"/>
        <v>0</v>
      </c>
      <c r="AU295" s="31">
        <f t="shared" si="196"/>
        <v>1</v>
      </c>
      <c r="AV295" s="2">
        <f t="shared" si="197"/>
        <v>0</v>
      </c>
      <c r="AW295" s="33">
        <f t="shared" si="198"/>
        <v>2</v>
      </c>
      <c r="AX295" s="31">
        <f t="shared" si="199"/>
        <v>0</v>
      </c>
      <c r="AY295" s="33">
        <f t="shared" si="200"/>
        <v>1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customHeight="1">
      <c r="A296" s="2"/>
      <c r="B296" s="107">
        <v>221</v>
      </c>
      <c r="C296" s="31">
        <v>10</v>
      </c>
      <c r="D296" s="106" t="s">
        <v>13</v>
      </c>
      <c r="E296" s="2" t="s">
        <v>87</v>
      </c>
      <c r="F296" s="2"/>
      <c r="G296" s="2"/>
      <c r="H296" s="33"/>
      <c r="I296" s="173">
        <f t="shared" si="171"/>
        <v>735.98738899225782</v>
      </c>
      <c r="J296" s="174">
        <f t="shared" si="172"/>
        <v>21.760166048861723</v>
      </c>
      <c r="K296" s="189">
        <f t="shared" si="173"/>
        <v>452</v>
      </c>
      <c r="L296" s="190">
        <f t="shared" si="174"/>
        <v>156</v>
      </c>
      <c r="M296" s="173">
        <f t="shared" si="201"/>
        <v>17621.622408760279</v>
      </c>
      <c r="N296" s="174">
        <f t="shared" si="175"/>
        <v>13169.963959541656</v>
      </c>
      <c r="O296" s="174">
        <f t="shared" si="180"/>
        <v>4451.6584492186221</v>
      </c>
      <c r="P296" s="174"/>
      <c r="Q296" s="174"/>
      <c r="R296" s="175">
        <f t="shared" si="181"/>
        <v>0</v>
      </c>
      <c r="S296" s="173">
        <f t="shared" si="176"/>
        <v>10295.459007707315</v>
      </c>
      <c r="T296" s="174">
        <f t="shared" si="182"/>
        <v>6594.5794832231695</v>
      </c>
      <c r="U296" s="174">
        <f t="shared" si="183"/>
        <v>3700.8795244841458</v>
      </c>
      <c r="V296" s="174"/>
      <c r="W296" s="174"/>
      <c r="X296" s="175">
        <f t="shared" si="184"/>
        <v>0</v>
      </c>
      <c r="Y296" s="173">
        <f t="shared" si="177"/>
        <v>20590.918015414631</v>
      </c>
      <c r="Z296" s="174">
        <f t="shared" si="185"/>
        <v>13189.158966446339</v>
      </c>
      <c r="AA296" s="174">
        <f t="shared" si="186"/>
        <v>7401.7590489682916</v>
      </c>
      <c r="AB296" s="174"/>
      <c r="AC296" s="174"/>
      <c r="AD296" s="175">
        <f t="shared" si="187"/>
        <v>0</v>
      </c>
      <c r="AE296" s="173">
        <f t="shared" si="202"/>
        <v>23.942831999999999</v>
      </c>
      <c r="AF296" s="174">
        <f t="shared" si="154"/>
        <v>36</v>
      </c>
      <c r="AG296" s="174">
        <f t="shared" si="188"/>
        <v>60.286500000000004</v>
      </c>
      <c r="AH296" s="174">
        <f t="shared" si="203"/>
        <v>521</v>
      </c>
      <c r="AI296" s="174">
        <f t="shared" si="178"/>
        <v>265.39179999999999</v>
      </c>
      <c r="AJ296" s="174">
        <f t="shared" si="189"/>
        <v>4</v>
      </c>
      <c r="AK296" s="174">
        <f t="shared" si="179"/>
        <v>10295.459007707315</v>
      </c>
      <c r="AL296" s="174">
        <f t="shared" si="190"/>
        <v>6594.5794832231695</v>
      </c>
      <c r="AM296" s="174">
        <f t="shared" si="191"/>
        <v>3700.8795244841458</v>
      </c>
      <c r="AN296" s="174"/>
      <c r="AO296" s="176">
        <v>24</v>
      </c>
      <c r="AP296" s="174">
        <v>36</v>
      </c>
      <c r="AQ296" s="175">
        <f t="shared" si="192"/>
        <v>521</v>
      </c>
      <c r="AR296" s="31">
        <f t="shared" si="193"/>
        <v>0</v>
      </c>
      <c r="AS296" s="2">
        <f t="shared" si="194"/>
        <v>0</v>
      </c>
      <c r="AT296" s="33">
        <f t="shared" si="195"/>
        <v>40</v>
      </c>
      <c r="AU296" s="31">
        <f t="shared" si="196"/>
        <v>1</v>
      </c>
      <c r="AV296" s="2">
        <f t="shared" si="197"/>
        <v>0</v>
      </c>
      <c r="AW296" s="33">
        <f t="shared" si="198"/>
        <v>1</v>
      </c>
      <c r="AX296" s="31">
        <f t="shared" si="199"/>
        <v>0</v>
      </c>
      <c r="AY296" s="33">
        <f t="shared" si="200"/>
        <v>1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customHeight="1">
      <c r="A297" s="2"/>
      <c r="B297" s="107">
        <v>222</v>
      </c>
      <c r="C297" s="31">
        <v>10</v>
      </c>
      <c r="D297" s="106" t="s">
        <v>13</v>
      </c>
      <c r="E297" s="2" t="s">
        <v>179</v>
      </c>
      <c r="F297" s="2"/>
      <c r="G297" s="2"/>
      <c r="H297" s="33"/>
      <c r="I297" s="173">
        <f t="shared" si="171"/>
        <v>942.83301296671982</v>
      </c>
      <c r="J297" s="174">
        <f t="shared" si="172"/>
        <v>21.760166048861723</v>
      </c>
      <c r="K297" s="189">
        <f t="shared" si="173"/>
        <v>263</v>
      </c>
      <c r="L297" s="190">
        <f t="shared" si="174"/>
        <v>73</v>
      </c>
      <c r="M297" s="173">
        <f t="shared" si="201"/>
        <v>22574.092433515994</v>
      </c>
      <c r="N297" s="174">
        <f t="shared" si="175"/>
        <v>13169.963959541656</v>
      </c>
      <c r="O297" s="174">
        <f t="shared" si="180"/>
        <v>5787.1559839842093</v>
      </c>
      <c r="P297" s="174"/>
      <c r="Q297" s="174"/>
      <c r="R297" s="175">
        <f t="shared" si="181"/>
        <v>3616.9724899901307</v>
      </c>
      <c r="S297" s="173">
        <f t="shared" si="176"/>
        <v>14412.687478695927</v>
      </c>
      <c r="T297" s="174">
        <f t="shared" si="182"/>
        <v>6594.5794832231695</v>
      </c>
      <c r="U297" s="174">
        <f t="shared" si="183"/>
        <v>4811.1433818293899</v>
      </c>
      <c r="V297" s="174"/>
      <c r="W297" s="174"/>
      <c r="X297" s="175">
        <f t="shared" si="184"/>
        <v>3006.9646136433685</v>
      </c>
      <c r="Y297" s="173">
        <f t="shared" si="177"/>
        <v>28825.374957391854</v>
      </c>
      <c r="Z297" s="174">
        <f t="shared" si="185"/>
        <v>13189.158966446339</v>
      </c>
      <c r="AA297" s="174">
        <f t="shared" si="186"/>
        <v>9622.2867636587798</v>
      </c>
      <c r="AB297" s="174"/>
      <c r="AC297" s="174"/>
      <c r="AD297" s="175">
        <f t="shared" si="187"/>
        <v>6013.9292272867369</v>
      </c>
      <c r="AE297" s="173">
        <f t="shared" si="202"/>
        <v>23.942831999999999</v>
      </c>
      <c r="AF297" s="174">
        <f t="shared" si="154"/>
        <v>36</v>
      </c>
      <c r="AG297" s="174">
        <f t="shared" si="188"/>
        <v>60.286500000000004</v>
      </c>
      <c r="AH297" s="174">
        <f t="shared" si="203"/>
        <v>521</v>
      </c>
      <c r="AI297" s="174">
        <f t="shared" si="178"/>
        <v>265.39179999999999</v>
      </c>
      <c r="AJ297" s="174">
        <f t="shared" si="189"/>
        <v>4</v>
      </c>
      <c r="AK297" s="174">
        <f t="shared" si="179"/>
        <v>10295.459007707315</v>
      </c>
      <c r="AL297" s="174">
        <f t="shared" si="190"/>
        <v>6594.5794832231695</v>
      </c>
      <c r="AM297" s="174">
        <f t="shared" si="191"/>
        <v>3700.8795244841458</v>
      </c>
      <c r="AN297" s="174"/>
      <c r="AO297" s="176">
        <v>24</v>
      </c>
      <c r="AP297" s="174">
        <v>36</v>
      </c>
      <c r="AQ297" s="175">
        <f t="shared" si="192"/>
        <v>521</v>
      </c>
      <c r="AR297" s="31">
        <f t="shared" si="193"/>
        <v>0</v>
      </c>
      <c r="AS297" s="2">
        <f t="shared" si="194"/>
        <v>0</v>
      </c>
      <c r="AT297" s="33">
        <f t="shared" si="195"/>
        <v>40</v>
      </c>
      <c r="AU297" s="31">
        <f t="shared" si="196"/>
        <v>1.3</v>
      </c>
      <c r="AV297" s="2">
        <f t="shared" si="197"/>
        <v>0</v>
      </c>
      <c r="AW297" s="33">
        <f t="shared" si="198"/>
        <v>1</v>
      </c>
      <c r="AX297" s="31">
        <f t="shared" si="199"/>
        <v>0</v>
      </c>
      <c r="AY297" s="33">
        <f t="shared" si="200"/>
        <v>1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customHeight="1">
      <c r="A298" s="2"/>
      <c r="B298" s="107">
        <v>223</v>
      </c>
      <c r="C298" s="31">
        <v>10</v>
      </c>
      <c r="D298" s="106" t="s">
        <v>13</v>
      </c>
      <c r="E298" s="2" t="s">
        <v>134</v>
      </c>
      <c r="F298" s="2"/>
      <c r="G298" s="2"/>
      <c r="H298" s="33"/>
      <c r="I298" s="173">
        <f t="shared" si="171"/>
        <v>921.91603975581916</v>
      </c>
      <c r="J298" s="174">
        <f t="shared" si="172"/>
        <v>21.760166048861723</v>
      </c>
      <c r="K298" s="189">
        <f t="shared" si="173"/>
        <v>286</v>
      </c>
      <c r="L298" s="190">
        <f t="shared" si="174"/>
        <v>78</v>
      </c>
      <c r="M298" s="173">
        <f t="shared" si="201"/>
        <v>22073.280857978898</v>
      </c>
      <c r="N298" s="174">
        <f t="shared" si="175"/>
        <v>13169.963959541656</v>
      </c>
      <c r="O298" s="174">
        <f t="shared" si="180"/>
        <v>8903.3168984372442</v>
      </c>
      <c r="P298" s="174"/>
      <c r="Q298" s="174"/>
      <c r="R298" s="175">
        <f t="shared" si="181"/>
        <v>0</v>
      </c>
      <c r="S298" s="173">
        <f t="shared" si="176"/>
        <v>13996.338532191461</v>
      </c>
      <c r="T298" s="174">
        <f t="shared" si="182"/>
        <v>6594.5794832231695</v>
      </c>
      <c r="U298" s="174">
        <f t="shared" si="183"/>
        <v>7401.7590489682916</v>
      </c>
      <c r="V298" s="174"/>
      <c r="W298" s="174"/>
      <c r="X298" s="175">
        <f t="shared" si="184"/>
        <v>0</v>
      </c>
      <c r="Y298" s="173">
        <f t="shared" si="177"/>
        <v>27992.677064382922</v>
      </c>
      <c r="Z298" s="174">
        <f t="shared" si="185"/>
        <v>13189.158966446339</v>
      </c>
      <c r="AA298" s="174">
        <f t="shared" si="186"/>
        <v>14803.518097936583</v>
      </c>
      <c r="AB298" s="174"/>
      <c r="AC298" s="174"/>
      <c r="AD298" s="175">
        <f t="shared" si="187"/>
        <v>0</v>
      </c>
      <c r="AE298" s="173">
        <f t="shared" si="202"/>
        <v>23.942831999999999</v>
      </c>
      <c r="AF298" s="174">
        <f t="shared" si="154"/>
        <v>36</v>
      </c>
      <c r="AG298" s="174">
        <f t="shared" si="188"/>
        <v>60.286500000000004</v>
      </c>
      <c r="AH298" s="174">
        <f t="shared" si="203"/>
        <v>521</v>
      </c>
      <c r="AI298" s="174">
        <f t="shared" si="178"/>
        <v>265.39179999999999</v>
      </c>
      <c r="AJ298" s="174">
        <f t="shared" si="189"/>
        <v>4</v>
      </c>
      <c r="AK298" s="174">
        <f t="shared" si="179"/>
        <v>10295.459007707315</v>
      </c>
      <c r="AL298" s="174">
        <f t="shared" si="190"/>
        <v>6594.5794832231695</v>
      </c>
      <c r="AM298" s="174">
        <f t="shared" si="191"/>
        <v>3700.8795244841458</v>
      </c>
      <c r="AN298" s="174"/>
      <c r="AO298" s="176">
        <v>24</v>
      </c>
      <c r="AP298" s="174">
        <v>36</v>
      </c>
      <c r="AQ298" s="175">
        <f t="shared" si="192"/>
        <v>521</v>
      </c>
      <c r="AR298" s="31">
        <f t="shared" si="193"/>
        <v>0</v>
      </c>
      <c r="AS298" s="2">
        <f t="shared" si="194"/>
        <v>0</v>
      </c>
      <c r="AT298" s="33">
        <f t="shared" si="195"/>
        <v>40</v>
      </c>
      <c r="AU298" s="31">
        <f t="shared" si="196"/>
        <v>1</v>
      </c>
      <c r="AV298" s="2">
        <f t="shared" si="197"/>
        <v>0</v>
      </c>
      <c r="AW298" s="33">
        <f t="shared" si="198"/>
        <v>2</v>
      </c>
      <c r="AX298" s="31">
        <f t="shared" si="199"/>
        <v>0</v>
      </c>
      <c r="AY298" s="33">
        <f t="shared" si="200"/>
        <v>1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customHeight="1">
      <c r="A299" s="2"/>
      <c r="B299" s="107">
        <v>224</v>
      </c>
      <c r="C299" s="31">
        <v>10</v>
      </c>
      <c r="D299" s="106" t="s">
        <v>13</v>
      </c>
      <c r="E299" s="2" t="s">
        <v>92</v>
      </c>
      <c r="F299" s="2"/>
      <c r="G299" s="2"/>
      <c r="H299" s="33"/>
      <c r="I299" s="173">
        <f t="shared" si="171"/>
        <v>675.16002542350896</v>
      </c>
      <c r="J299" s="174">
        <f t="shared" si="172"/>
        <v>21.760166048861723</v>
      </c>
      <c r="K299" s="189">
        <f t="shared" si="173"/>
        <v>525</v>
      </c>
      <c r="L299" s="190">
        <f t="shared" si="174"/>
        <v>184</v>
      </c>
      <c r="M299" s="173">
        <f t="shared" si="201"/>
        <v>16165.243061830803</v>
      </c>
      <c r="N299" s="174">
        <f t="shared" si="175"/>
        <v>11713.584612612181</v>
      </c>
      <c r="O299" s="174">
        <f t="shared" si="180"/>
        <v>4451.6584492186221</v>
      </c>
      <c r="P299" s="174"/>
      <c r="Q299" s="174"/>
      <c r="R299" s="175">
        <f t="shared" si="181"/>
        <v>0</v>
      </c>
      <c r="S299" s="173">
        <f t="shared" si="176"/>
        <v>12471.670237170962</v>
      </c>
      <c r="T299" s="174">
        <f t="shared" si="182"/>
        <v>8770.7907126868158</v>
      </c>
      <c r="U299" s="174">
        <f t="shared" si="183"/>
        <v>3700.8795244841458</v>
      </c>
      <c r="V299" s="174"/>
      <c r="W299" s="174"/>
      <c r="X299" s="175">
        <f t="shared" si="184"/>
        <v>0</v>
      </c>
      <c r="Y299" s="173">
        <f t="shared" si="177"/>
        <v>24943.340474341923</v>
      </c>
      <c r="Z299" s="174">
        <f t="shared" si="185"/>
        <v>17541.581425373632</v>
      </c>
      <c r="AA299" s="174">
        <f t="shared" si="186"/>
        <v>7401.7590489682916</v>
      </c>
      <c r="AB299" s="174"/>
      <c r="AC299" s="174"/>
      <c r="AD299" s="175">
        <f t="shared" si="187"/>
        <v>0</v>
      </c>
      <c r="AE299" s="173">
        <f t="shared" si="202"/>
        <v>23.942831999999999</v>
      </c>
      <c r="AF299" s="174">
        <f t="shared" ref="AF299:AF362" si="204">AP299</f>
        <v>36</v>
      </c>
      <c r="AG299" s="174">
        <f t="shared" si="188"/>
        <v>20.2865</v>
      </c>
      <c r="AH299" s="174">
        <f t="shared" si="203"/>
        <v>521</v>
      </c>
      <c r="AI299" s="174">
        <f t="shared" si="178"/>
        <v>265.39179999999999</v>
      </c>
      <c r="AJ299" s="174">
        <f t="shared" si="189"/>
        <v>5</v>
      </c>
      <c r="AK299" s="174">
        <f t="shared" si="179"/>
        <v>10295.459007707315</v>
      </c>
      <c r="AL299" s="174">
        <f t="shared" si="190"/>
        <v>6594.5794832231695</v>
      </c>
      <c r="AM299" s="174">
        <f t="shared" si="191"/>
        <v>3700.8795244841458</v>
      </c>
      <c r="AN299" s="174"/>
      <c r="AO299" s="176">
        <v>24</v>
      </c>
      <c r="AP299" s="174">
        <v>36</v>
      </c>
      <c r="AQ299" s="175">
        <f t="shared" si="192"/>
        <v>521</v>
      </c>
      <c r="AR299" s="31">
        <f t="shared" si="193"/>
        <v>0</v>
      </c>
      <c r="AS299" s="2">
        <f t="shared" si="194"/>
        <v>0</v>
      </c>
      <c r="AT299" s="33">
        <f t="shared" si="195"/>
        <v>0</v>
      </c>
      <c r="AU299" s="31">
        <f t="shared" si="196"/>
        <v>1</v>
      </c>
      <c r="AV299" s="2">
        <f t="shared" si="197"/>
        <v>0</v>
      </c>
      <c r="AW299" s="33">
        <f t="shared" si="198"/>
        <v>1</v>
      </c>
      <c r="AX299" s="31">
        <f t="shared" si="199"/>
        <v>0</v>
      </c>
      <c r="AY299" s="33">
        <f t="shared" si="200"/>
        <v>1.33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customHeight="1">
      <c r="A300" s="2"/>
      <c r="B300" s="107">
        <v>225</v>
      </c>
      <c r="C300" s="31">
        <v>10</v>
      </c>
      <c r="D300" s="106" t="s">
        <v>13</v>
      </c>
      <c r="E300" s="2" t="s">
        <v>139</v>
      </c>
      <c r="F300" s="2"/>
      <c r="G300" s="2"/>
      <c r="H300" s="33"/>
      <c r="I300" s="173">
        <f t="shared" si="171"/>
        <v>882.00564939797107</v>
      </c>
      <c r="J300" s="174">
        <f t="shared" si="172"/>
        <v>21.760166048861723</v>
      </c>
      <c r="K300" s="189">
        <f t="shared" si="173"/>
        <v>316</v>
      </c>
      <c r="L300" s="190">
        <f t="shared" si="174"/>
        <v>93</v>
      </c>
      <c r="M300" s="173">
        <f t="shared" si="201"/>
        <v>21117.713086586522</v>
      </c>
      <c r="N300" s="174">
        <f t="shared" si="175"/>
        <v>11713.584612612181</v>
      </c>
      <c r="O300" s="174">
        <f t="shared" si="180"/>
        <v>5787.1559839842093</v>
      </c>
      <c r="P300" s="174"/>
      <c r="Q300" s="174"/>
      <c r="R300" s="175">
        <f t="shared" si="181"/>
        <v>3616.9724899901307</v>
      </c>
      <c r="S300" s="173">
        <f t="shared" si="176"/>
        <v>16588.898708159573</v>
      </c>
      <c r="T300" s="174">
        <f t="shared" si="182"/>
        <v>8770.7907126868158</v>
      </c>
      <c r="U300" s="174">
        <f t="shared" si="183"/>
        <v>4811.1433818293899</v>
      </c>
      <c r="V300" s="174"/>
      <c r="W300" s="174"/>
      <c r="X300" s="175">
        <f t="shared" si="184"/>
        <v>3006.9646136433685</v>
      </c>
      <c r="Y300" s="173">
        <f t="shared" si="177"/>
        <v>33177.797416319147</v>
      </c>
      <c r="Z300" s="174">
        <f t="shared" si="185"/>
        <v>17541.581425373632</v>
      </c>
      <c r="AA300" s="174">
        <f t="shared" si="186"/>
        <v>9622.2867636587798</v>
      </c>
      <c r="AB300" s="174"/>
      <c r="AC300" s="174"/>
      <c r="AD300" s="175">
        <f t="shared" si="187"/>
        <v>6013.9292272867369</v>
      </c>
      <c r="AE300" s="173">
        <f t="shared" si="202"/>
        <v>23.942831999999999</v>
      </c>
      <c r="AF300" s="174">
        <f t="shared" si="204"/>
        <v>36</v>
      </c>
      <c r="AG300" s="174">
        <f t="shared" si="188"/>
        <v>20.2865</v>
      </c>
      <c r="AH300" s="174">
        <f t="shared" si="203"/>
        <v>521</v>
      </c>
      <c r="AI300" s="174">
        <f t="shared" si="178"/>
        <v>265.39179999999999</v>
      </c>
      <c r="AJ300" s="174">
        <f t="shared" si="189"/>
        <v>5</v>
      </c>
      <c r="AK300" s="174">
        <f t="shared" si="179"/>
        <v>10295.459007707315</v>
      </c>
      <c r="AL300" s="174">
        <f t="shared" si="190"/>
        <v>6594.5794832231695</v>
      </c>
      <c r="AM300" s="174">
        <f t="shared" si="191"/>
        <v>3700.8795244841458</v>
      </c>
      <c r="AN300" s="174"/>
      <c r="AO300" s="176">
        <v>24</v>
      </c>
      <c r="AP300" s="174">
        <v>36</v>
      </c>
      <c r="AQ300" s="175">
        <f t="shared" si="192"/>
        <v>521</v>
      </c>
      <c r="AR300" s="31">
        <f t="shared" si="193"/>
        <v>0</v>
      </c>
      <c r="AS300" s="2">
        <f t="shared" si="194"/>
        <v>0</v>
      </c>
      <c r="AT300" s="33">
        <f t="shared" si="195"/>
        <v>0</v>
      </c>
      <c r="AU300" s="31">
        <f t="shared" si="196"/>
        <v>1.3</v>
      </c>
      <c r="AV300" s="2">
        <f t="shared" si="197"/>
        <v>0</v>
      </c>
      <c r="AW300" s="33">
        <f t="shared" si="198"/>
        <v>1</v>
      </c>
      <c r="AX300" s="31">
        <f t="shared" si="199"/>
        <v>0</v>
      </c>
      <c r="AY300" s="33">
        <f t="shared" si="200"/>
        <v>1.33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customHeight="1">
      <c r="A301" s="2"/>
      <c r="B301" s="107">
        <v>226</v>
      </c>
      <c r="C301" s="31">
        <v>10</v>
      </c>
      <c r="D301" s="106" t="s">
        <v>13</v>
      </c>
      <c r="E301" s="2" t="s">
        <v>98</v>
      </c>
      <c r="F301" s="2"/>
      <c r="G301" s="2"/>
      <c r="H301" s="33"/>
      <c r="I301" s="173">
        <f t="shared" si="171"/>
        <v>861.0886761870704</v>
      </c>
      <c r="J301" s="174">
        <f t="shared" si="172"/>
        <v>21.760166048861723</v>
      </c>
      <c r="K301" s="189">
        <f t="shared" si="173"/>
        <v>326</v>
      </c>
      <c r="L301" s="190">
        <f t="shared" si="174"/>
        <v>98</v>
      </c>
      <c r="M301" s="173">
        <f t="shared" si="201"/>
        <v>20616.901511049426</v>
      </c>
      <c r="N301" s="174">
        <f t="shared" si="175"/>
        <v>11713.584612612181</v>
      </c>
      <c r="O301" s="174">
        <f t="shared" si="180"/>
        <v>8903.3168984372442</v>
      </c>
      <c r="P301" s="174"/>
      <c r="Q301" s="174"/>
      <c r="R301" s="175">
        <f t="shared" si="181"/>
        <v>0</v>
      </c>
      <c r="S301" s="173">
        <f t="shared" si="176"/>
        <v>16172.549761655107</v>
      </c>
      <c r="T301" s="174">
        <f t="shared" si="182"/>
        <v>8770.7907126868158</v>
      </c>
      <c r="U301" s="174">
        <f t="shared" si="183"/>
        <v>7401.7590489682916</v>
      </c>
      <c r="V301" s="174"/>
      <c r="W301" s="174"/>
      <c r="X301" s="175">
        <f t="shared" si="184"/>
        <v>0</v>
      </c>
      <c r="Y301" s="173">
        <f t="shared" si="177"/>
        <v>32345.099523310215</v>
      </c>
      <c r="Z301" s="174">
        <f t="shared" si="185"/>
        <v>17541.581425373632</v>
      </c>
      <c r="AA301" s="174">
        <f t="shared" si="186"/>
        <v>14803.518097936583</v>
      </c>
      <c r="AB301" s="174"/>
      <c r="AC301" s="174"/>
      <c r="AD301" s="175">
        <f t="shared" si="187"/>
        <v>0</v>
      </c>
      <c r="AE301" s="173">
        <f t="shared" si="202"/>
        <v>23.942831999999999</v>
      </c>
      <c r="AF301" s="174">
        <f t="shared" si="204"/>
        <v>36</v>
      </c>
      <c r="AG301" s="174">
        <f t="shared" si="188"/>
        <v>20.2865</v>
      </c>
      <c r="AH301" s="174">
        <f t="shared" si="203"/>
        <v>521</v>
      </c>
      <c r="AI301" s="174">
        <f t="shared" si="178"/>
        <v>265.39179999999999</v>
      </c>
      <c r="AJ301" s="174">
        <f t="shared" si="189"/>
        <v>5</v>
      </c>
      <c r="AK301" s="174">
        <f t="shared" si="179"/>
        <v>10295.459007707315</v>
      </c>
      <c r="AL301" s="174">
        <f t="shared" si="190"/>
        <v>6594.5794832231695</v>
      </c>
      <c r="AM301" s="174">
        <f t="shared" si="191"/>
        <v>3700.8795244841458</v>
      </c>
      <c r="AN301" s="174"/>
      <c r="AO301" s="176">
        <v>24</v>
      </c>
      <c r="AP301" s="174">
        <v>36</v>
      </c>
      <c r="AQ301" s="175">
        <f t="shared" si="192"/>
        <v>521</v>
      </c>
      <c r="AR301" s="31">
        <f t="shared" si="193"/>
        <v>0</v>
      </c>
      <c r="AS301" s="2">
        <f t="shared" si="194"/>
        <v>0</v>
      </c>
      <c r="AT301" s="33">
        <f t="shared" si="195"/>
        <v>0</v>
      </c>
      <c r="AU301" s="31">
        <f t="shared" si="196"/>
        <v>1</v>
      </c>
      <c r="AV301" s="2">
        <f t="shared" si="197"/>
        <v>0</v>
      </c>
      <c r="AW301" s="33">
        <f t="shared" si="198"/>
        <v>2</v>
      </c>
      <c r="AX301" s="31">
        <f t="shared" si="199"/>
        <v>0</v>
      </c>
      <c r="AY301" s="33">
        <f t="shared" si="200"/>
        <v>1.33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customHeight="1">
      <c r="A302" s="2"/>
      <c r="B302" s="107">
        <v>227</v>
      </c>
      <c r="C302" s="31">
        <v>10</v>
      </c>
      <c r="D302" s="106" t="s">
        <v>13</v>
      </c>
      <c r="E302" s="2" t="s">
        <v>111</v>
      </c>
      <c r="F302" s="2"/>
      <c r="G302" s="2"/>
      <c r="H302" s="33"/>
      <c r="I302" s="173">
        <f t="shared" si="171"/>
        <v>917.50677260772761</v>
      </c>
      <c r="J302" s="174">
        <f t="shared" si="172"/>
        <v>21.760166048861723</v>
      </c>
      <c r="K302" s="189">
        <f t="shared" si="173"/>
        <v>289</v>
      </c>
      <c r="L302" s="190">
        <f t="shared" si="174"/>
        <v>81</v>
      </c>
      <c r="M302" s="173">
        <f t="shared" si="201"/>
        <v>21967.710515409024</v>
      </c>
      <c r="N302" s="174">
        <f t="shared" si="175"/>
        <v>17516.052066190401</v>
      </c>
      <c r="O302" s="174">
        <f t="shared" si="180"/>
        <v>4451.6584492186221</v>
      </c>
      <c r="P302" s="174"/>
      <c r="Q302" s="174"/>
      <c r="R302" s="175">
        <f t="shared" si="181"/>
        <v>0</v>
      </c>
      <c r="S302" s="173">
        <f t="shared" si="176"/>
        <v>12471.670237170962</v>
      </c>
      <c r="T302" s="174">
        <f t="shared" si="182"/>
        <v>8770.7907126868158</v>
      </c>
      <c r="U302" s="174">
        <f t="shared" si="183"/>
        <v>3700.8795244841458</v>
      </c>
      <c r="V302" s="174"/>
      <c r="W302" s="174"/>
      <c r="X302" s="175">
        <f t="shared" si="184"/>
        <v>0</v>
      </c>
      <c r="Y302" s="173">
        <f t="shared" si="177"/>
        <v>24943.340474341923</v>
      </c>
      <c r="Z302" s="174">
        <f t="shared" si="185"/>
        <v>17541.581425373632</v>
      </c>
      <c r="AA302" s="174">
        <f t="shared" si="186"/>
        <v>7401.7590489682916</v>
      </c>
      <c r="AB302" s="174"/>
      <c r="AC302" s="174"/>
      <c r="AD302" s="175">
        <f t="shared" si="187"/>
        <v>0</v>
      </c>
      <c r="AE302" s="173">
        <f t="shared" si="202"/>
        <v>23.942831999999999</v>
      </c>
      <c r="AF302" s="174">
        <f t="shared" si="204"/>
        <v>36</v>
      </c>
      <c r="AG302" s="174">
        <f t="shared" si="188"/>
        <v>60.286500000000004</v>
      </c>
      <c r="AH302" s="174">
        <f t="shared" si="203"/>
        <v>521</v>
      </c>
      <c r="AI302" s="174">
        <f t="shared" si="178"/>
        <v>265.39179999999999</v>
      </c>
      <c r="AJ302" s="174">
        <f t="shared" si="189"/>
        <v>5</v>
      </c>
      <c r="AK302" s="174">
        <f t="shared" si="179"/>
        <v>10295.459007707315</v>
      </c>
      <c r="AL302" s="174">
        <f t="shared" si="190"/>
        <v>6594.5794832231695</v>
      </c>
      <c r="AM302" s="174">
        <f t="shared" si="191"/>
        <v>3700.8795244841458</v>
      </c>
      <c r="AN302" s="174"/>
      <c r="AO302" s="176">
        <v>24</v>
      </c>
      <c r="AP302" s="174">
        <v>36</v>
      </c>
      <c r="AQ302" s="175">
        <f t="shared" si="192"/>
        <v>521</v>
      </c>
      <c r="AR302" s="31">
        <f t="shared" si="193"/>
        <v>0</v>
      </c>
      <c r="AS302" s="2">
        <f t="shared" si="194"/>
        <v>0</v>
      </c>
      <c r="AT302" s="33">
        <f t="shared" si="195"/>
        <v>40</v>
      </c>
      <c r="AU302" s="31">
        <f t="shared" si="196"/>
        <v>1</v>
      </c>
      <c r="AV302" s="2">
        <f t="shared" si="197"/>
        <v>0</v>
      </c>
      <c r="AW302" s="33">
        <f t="shared" si="198"/>
        <v>1</v>
      </c>
      <c r="AX302" s="31">
        <f t="shared" si="199"/>
        <v>0</v>
      </c>
      <c r="AY302" s="33">
        <f t="shared" si="200"/>
        <v>1.33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customHeight="1">
      <c r="A303" s="2"/>
      <c r="B303" s="107">
        <v>228</v>
      </c>
      <c r="C303" s="31">
        <v>10</v>
      </c>
      <c r="D303" s="106" t="s">
        <v>13</v>
      </c>
      <c r="E303" s="2" t="s">
        <v>145</v>
      </c>
      <c r="F303" s="2"/>
      <c r="G303" s="2"/>
      <c r="H303" s="33"/>
      <c r="I303" s="173">
        <f t="shared" si="171"/>
        <v>1124.3523965821896</v>
      </c>
      <c r="J303" s="174">
        <f t="shared" si="172"/>
        <v>21.760166048861723</v>
      </c>
      <c r="K303" s="189">
        <f t="shared" si="173"/>
        <v>177</v>
      </c>
      <c r="L303" s="190">
        <f t="shared" si="174"/>
        <v>39</v>
      </c>
      <c r="M303" s="173">
        <f t="shared" si="201"/>
        <v>26920.18054016474</v>
      </c>
      <c r="N303" s="174">
        <f t="shared" si="175"/>
        <v>17516.052066190401</v>
      </c>
      <c r="O303" s="174">
        <f t="shared" si="180"/>
        <v>5787.1559839842093</v>
      </c>
      <c r="P303" s="174"/>
      <c r="Q303" s="174"/>
      <c r="R303" s="175">
        <f t="shared" si="181"/>
        <v>3616.9724899901307</v>
      </c>
      <c r="S303" s="173">
        <f t="shared" si="176"/>
        <v>16588.898708159573</v>
      </c>
      <c r="T303" s="174">
        <f t="shared" si="182"/>
        <v>8770.7907126868158</v>
      </c>
      <c r="U303" s="174">
        <f t="shared" si="183"/>
        <v>4811.1433818293899</v>
      </c>
      <c r="V303" s="174"/>
      <c r="W303" s="174"/>
      <c r="X303" s="175">
        <f t="shared" si="184"/>
        <v>3006.9646136433685</v>
      </c>
      <c r="Y303" s="173">
        <f t="shared" si="177"/>
        <v>33177.797416319147</v>
      </c>
      <c r="Z303" s="174">
        <f t="shared" si="185"/>
        <v>17541.581425373632</v>
      </c>
      <c r="AA303" s="174">
        <f t="shared" si="186"/>
        <v>9622.2867636587798</v>
      </c>
      <c r="AB303" s="174"/>
      <c r="AC303" s="174"/>
      <c r="AD303" s="175">
        <f t="shared" si="187"/>
        <v>6013.9292272867369</v>
      </c>
      <c r="AE303" s="173">
        <f t="shared" si="202"/>
        <v>23.942831999999999</v>
      </c>
      <c r="AF303" s="174">
        <f t="shared" si="204"/>
        <v>36</v>
      </c>
      <c r="AG303" s="174">
        <f t="shared" si="188"/>
        <v>60.286500000000004</v>
      </c>
      <c r="AH303" s="174">
        <f t="shared" si="203"/>
        <v>521</v>
      </c>
      <c r="AI303" s="174">
        <f t="shared" si="178"/>
        <v>265.39179999999999</v>
      </c>
      <c r="AJ303" s="174">
        <f t="shared" si="189"/>
        <v>5</v>
      </c>
      <c r="AK303" s="174">
        <f t="shared" si="179"/>
        <v>10295.459007707315</v>
      </c>
      <c r="AL303" s="174">
        <f t="shared" si="190"/>
        <v>6594.5794832231695</v>
      </c>
      <c r="AM303" s="174">
        <f t="shared" si="191"/>
        <v>3700.8795244841458</v>
      </c>
      <c r="AN303" s="174"/>
      <c r="AO303" s="176">
        <v>24</v>
      </c>
      <c r="AP303" s="174">
        <v>36</v>
      </c>
      <c r="AQ303" s="175">
        <f t="shared" si="192"/>
        <v>521</v>
      </c>
      <c r="AR303" s="31">
        <f t="shared" si="193"/>
        <v>0</v>
      </c>
      <c r="AS303" s="2">
        <f t="shared" si="194"/>
        <v>0</v>
      </c>
      <c r="AT303" s="33">
        <f t="shared" si="195"/>
        <v>40</v>
      </c>
      <c r="AU303" s="31">
        <f t="shared" si="196"/>
        <v>1.3</v>
      </c>
      <c r="AV303" s="2">
        <f t="shared" si="197"/>
        <v>0</v>
      </c>
      <c r="AW303" s="33">
        <f t="shared" si="198"/>
        <v>1</v>
      </c>
      <c r="AX303" s="31">
        <f t="shared" si="199"/>
        <v>0</v>
      </c>
      <c r="AY303" s="33">
        <f t="shared" si="200"/>
        <v>1.33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customHeight="1">
      <c r="A304" s="2"/>
      <c r="B304" s="107">
        <v>229</v>
      </c>
      <c r="C304" s="31">
        <v>10</v>
      </c>
      <c r="D304" s="106" t="s">
        <v>13</v>
      </c>
      <c r="E304" s="2" t="s">
        <v>135</v>
      </c>
      <c r="F304" s="2"/>
      <c r="G304" s="2"/>
      <c r="H304" s="33"/>
      <c r="I304" s="173">
        <f t="shared" si="171"/>
        <v>1103.4354233712891</v>
      </c>
      <c r="J304" s="174">
        <f t="shared" si="172"/>
        <v>21.760166048861723</v>
      </c>
      <c r="K304" s="189">
        <f t="shared" si="173"/>
        <v>184</v>
      </c>
      <c r="L304" s="190">
        <f t="shared" si="174"/>
        <v>41</v>
      </c>
      <c r="M304" s="173">
        <f t="shared" si="201"/>
        <v>26419.368964627647</v>
      </c>
      <c r="N304" s="174">
        <f t="shared" si="175"/>
        <v>17516.052066190401</v>
      </c>
      <c r="O304" s="174">
        <f t="shared" si="180"/>
        <v>8903.3168984372442</v>
      </c>
      <c r="P304" s="174"/>
      <c r="Q304" s="174"/>
      <c r="R304" s="175">
        <f t="shared" si="181"/>
        <v>0</v>
      </c>
      <c r="S304" s="173">
        <f t="shared" si="176"/>
        <v>16172.549761655107</v>
      </c>
      <c r="T304" s="174">
        <f t="shared" si="182"/>
        <v>8770.7907126868158</v>
      </c>
      <c r="U304" s="174">
        <f t="shared" si="183"/>
        <v>7401.7590489682916</v>
      </c>
      <c r="V304" s="174"/>
      <c r="W304" s="174"/>
      <c r="X304" s="175">
        <f t="shared" si="184"/>
        <v>0</v>
      </c>
      <c r="Y304" s="173">
        <f t="shared" si="177"/>
        <v>32345.099523310215</v>
      </c>
      <c r="Z304" s="174">
        <f t="shared" si="185"/>
        <v>17541.581425373632</v>
      </c>
      <c r="AA304" s="174">
        <f t="shared" si="186"/>
        <v>14803.518097936583</v>
      </c>
      <c r="AB304" s="174"/>
      <c r="AC304" s="174"/>
      <c r="AD304" s="175">
        <f t="shared" si="187"/>
        <v>0</v>
      </c>
      <c r="AE304" s="173">
        <f t="shared" si="202"/>
        <v>23.942831999999999</v>
      </c>
      <c r="AF304" s="174">
        <f t="shared" si="204"/>
        <v>36</v>
      </c>
      <c r="AG304" s="174">
        <f t="shared" si="188"/>
        <v>60.286500000000004</v>
      </c>
      <c r="AH304" s="174">
        <f t="shared" si="203"/>
        <v>521</v>
      </c>
      <c r="AI304" s="174">
        <f t="shared" si="178"/>
        <v>265.39179999999999</v>
      </c>
      <c r="AJ304" s="174">
        <f t="shared" si="189"/>
        <v>5</v>
      </c>
      <c r="AK304" s="174">
        <f t="shared" si="179"/>
        <v>10295.459007707315</v>
      </c>
      <c r="AL304" s="174">
        <f t="shared" si="190"/>
        <v>6594.5794832231695</v>
      </c>
      <c r="AM304" s="174">
        <f t="shared" si="191"/>
        <v>3700.8795244841458</v>
      </c>
      <c r="AN304" s="174"/>
      <c r="AO304" s="176">
        <v>24</v>
      </c>
      <c r="AP304" s="174">
        <v>36</v>
      </c>
      <c r="AQ304" s="175">
        <f t="shared" si="192"/>
        <v>521</v>
      </c>
      <c r="AR304" s="31">
        <f t="shared" si="193"/>
        <v>0</v>
      </c>
      <c r="AS304" s="2">
        <f t="shared" si="194"/>
        <v>0</v>
      </c>
      <c r="AT304" s="33">
        <f t="shared" si="195"/>
        <v>40</v>
      </c>
      <c r="AU304" s="31">
        <f t="shared" si="196"/>
        <v>1</v>
      </c>
      <c r="AV304" s="2">
        <f t="shared" si="197"/>
        <v>0</v>
      </c>
      <c r="AW304" s="33">
        <f t="shared" si="198"/>
        <v>2</v>
      </c>
      <c r="AX304" s="31">
        <f t="shared" si="199"/>
        <v>0</v>
      </c>
      <c r="AY304" s="33">
        <f t="shared" si="200"/>
        <v>1.33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customHeight="1">
      <c r="A305" s="2"/>
      <c r="B305" s="107">
        <v>230</v>
      </c>
      <c r="C305" s="31">
        <v>7</v>
      </c>
      <c r="D305" s="106" t="s">
        <v>13</v>
      </c>
      <c r="E305" s="2" t="s">
        <v>67</v>
      </c>
      <c r="F305" s="2"/>
      <c r="G305" s="2"/>
      <c r="H305" s="33"/>
      <c r="I305" s="173">
        <f t="shared" si="171"/>
        <v>531.00308236503656</v>
      </c>
      <c r="J305" s="174">
        <f t="shared" si="172"/>
        <v>15.161113773007305</v>
      </c>
      <c r="K305" s="189">
        <f t="shared" si="173"/>
        <v>685</v>
      </c>
      <c r="L305" s="190">
        <f t="shared" si="174"/>
        <v>252</v>
      </c>
      <c r="M305" s="173">
        <f t="shared" si="201"/>
        <v>12713.717592548233</v>
      </c>
      <c r="N305" s="174">
        <f t="shared" si="175"/>
        <v>8444.203115077682</v>
      </c>
      <c r="O305" s="174">
        <f t="shared" si="180"/>
        <v>4269.5144774705504</v>
      </c>
      <c r="P305" s="174"/>
      <c r="Q305" s="174"/>
      <c r="R305" s="175">
        <f t="shared" si="181"/>
        <v>0</v>
      </c>
      <c r="S305" s="173">
        <f t="shared" si="176"/>
        <v>9872.2275570219499</v>
      </c>
      <c r="T305" s="174">
        <f t="shared" si="182"/>
        <v>6322.7731481975597</v>
      </c>
      <c r="U305" s="174">
        <f t="shared" si="183"/>
        <v>3549.4544088243902</v>
      </c>
      <c r="V305" s="174"/>
      <c r="W305" s="174"/>
      <c r="X305" s="175">
        <f t="shared" si="184"/>
        <v>0</v>
      </c>
      <c r="Y305" s="173">
        <f t="shared" si="177"/>
        <v>19744.4551140439</v>
      </c>
      <c r="Z305" s="174">
        <f t="shared" si="185"/>
        <v>12645.546296395119</v>
      </c>
      <c r="AA305" s="174">
        <f t="shared" si="186"/>
        <v>7098.9088176487803</v>
      </c>
      <c r="AB305" s="174"/>
      <c r="AC305" s="174"/>
      <c r="AD305" s="175">
        <f t="shared" si="187"/>
        <v>0</v>
      </c>
      <c r="AE305" s="173">
        <f t="shared" si="202"/>
        <v>23.942831999999999</v>
      </c>
      <c r="AF305" s="174">
        <f t="shared" si="204"/>
        <v>36</v>
      </c>
      <c r="AG305" s="174">
        <f t="shared" si="188"/>
        <v>20.2865</v>
      </c>
      <c r="AH305" s="174">
        <f t="shared" si="203"/>
        <v>363</v>
      </c>
      <c r="AI305" s="174">
        <f t="shared" si="178"/>
        <v>265.39179999999999</v>
      </c>
      <c r="AJ305" s="174">
        <f t="shared" si="189"/>
        <v>4</v>
      </c>
      <c r="AK305" s="174">
        <f t="shared" si="179"/>
        <v>9872.2275570219499</v>
      </c>
      <c r="AL305" s="174">
        <f t="shared" si="190"/>
        <v>6322.7731481975597</v>
      </c>
      <c r="AM305" s="174">
        <f t="shared" si="191"/>
        <v>3549.4544088243902</v>
      </c>
      <c r="AN305" s="174"/>
      <c r="AO305" s="176">
        <v>24</v>
      </c>
      <c r="AP305" s="174">
        <v>36</v>
      </c>
      <c r="AQ305" s="175">
        <f t="shared" si="192"/>
        <v>363</v>
      </c>
      <c r="AR305" s="31">
        <f t="shared" si="193"/>
        <v>0</v>
      </c>
      <c r="AS305" s="2">
        <f t="shared" si="194"/>
        <v>0</v>
      </c>
      <c r="AT305" s="33">
        <f t="shared" si="195"/>
        <v>0</v>
      </c>
      <c r="AU305" s="31">
        <f t="shared" si="196"/>
        <v>1</v>
      </c>
      <c r="AV305" s="2">
        <f t="shared" si="197"/>
        <v>0</v>
      </c>
      <c r="AW305" s="33">
        <f t="shared" si="198"/>
        <v>1</v>
      </c>
      <c r="AX305" s="31">
        <f t="shared" si="199"/>
        <v>0</v>
      </c>
      <c r="AY305" s="33">
        <f t="shared" si="200"/>
        <v>1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customHeight="1">
      <c r="A306" s="2"/>
      <c r="B306" s="107">
        <v>231</v>
      </c>
      <c r="C306" s="31">
        <v>7</v>
      </c>
      <c r="D306" s="106" t="s">
        <v>13</v>
      </c>
      <c r="E306" s="2" t="s">
        <v>136</v>
      </c>
      <c r="F306" s="2"/>
      <c r="G306" s="2"/>
      <c r="H306" s="33"/>
      <c r="I306" s="173">
        <f t="shared" si="171"/>
        <v>729.38541475520606</v>
      </c>
      <c r="J306" s="174">
        <f t="shared" si="172"/>
        <v>15.161113773007305</v>
      </c>
      <c r="K306" s="189">
        <f t="shared" si="173"/>
        <v>464</v>
      </c>
      <c r="L306" s="190">
        <f t="shared" si="174"/>
        <v>163</v>
      </c>
      <c r="M306" s="173">
        <f t="shared" si="201"/>
        <v>17463.552448734219</v>
      </c>
      <c r="N306" s="174">
        <f t="shared" si="175"/>
        <v>8444.203115077682</v>
      </c>
      <c r="O306" s="174">
        <f t="shared" si="180"/>
        <v>5550.3688207117157</v>
      </c>
      <c r="P306" s="174"/>
      <c r="Q306" s="174"/>
      <c r="R306" s="175">
        <f t="shared" si="181"/>
        <v>3468.9805129448227</v>
      </c>
      <c r="S306" s="173">
        <f t="shared" si="176"/>
        <v>13820.995586839084</v>
      </c>
      <c r="T306" s="174">
        <f t="shared" si="182"/>
        <v>6322.7731481975597</v>
      </c>
      <c r="U306" s="174">
        <f t="shared" si="183"/>
        <v>4614.2907314717077</v>
      </c>
      <c r="V306" s="174"/>
      <c r="W306" s="174"/>
      <c r="X306" s="175">
        <f t="shared" si="184"/>
        <v>2883.9317071698174</v>
      </c>
      <c r="Y306" s="173">
        <f t="shared" si="177"/>
        <v>27641.991173678169</v>
      </c>
      <c r="Z306" s="174">
        <f t="shared" si="185"/>
        <v>12645.546296395119</v>
      </c>
      <c r="AA306" s="174">
        <f t="shared" si="186"/>
        <v>9228.5814629434153</v>
      </c>
      <c r="AB306" s="174"/>
      <c r="AC306" s="174"/>
      <c r="AD306" s="175">
        <f t="shared" si="187"/>
        <v>5767.8634143396348</v>
      </c>
      <c r="AE306" s="173">
        <f t="shared" si="202"/>
        <v>23.942831999999999</v>
      </c>
      <c r="AF306" s="174">
        <f t="shared" si="204"/>
        <v>36</v>
      </c>
      <c r="AG306" s="174">
        <f t="shared" si="188"/>
        <v>20.2865</v>
      </c>
      <c r="AH306" s="174">
        <f t="shared" si="203"/>
        <v>363</v>
      </c>
      <c r="AI306" s="174">
        <f t="shared" si="178"/>
        <v>265.39179999999999</v>
      </c>
      <c r="AJ306" s="174">
        <f t="shared" si="189"/>
        <v>4</v>
      </c>
      <c r="AK306" s="174">
        <f t="shared" si="179"/>
        <v>9872.2275570219499</v>
      </c>
      <c r="AL306" s="174">
        <f t="shared" si="190"/>
        <v>6322.7731481975597</v>
      </c>
      <c r="AM306" s="174">
        <f t="shared" si="191"/>
        <v>3549.4544088243902</v>
      </c>
      <c r="AN306" s="174"/>
      <c r="AO306" s="176">
        <v>24</v>
      </c>
      <c r="AP306" s="174">
        <v>36</v>
      </c>
      <c r="AQ306" s="175">
        <f t="shared" si="192"/>
        <v>363</v>
      </c>
      <c r="AR306" s="31">
        <f t="shared" si="193"/>
        <v>0</v>
      </c>
      <c r="AS306" s="2">
        <f t="shared" si="194"/>
        <v>0</v>
      </c>
      <c r="AT306" s="33">
        <f t="shared" si="195"/>
        <v>0</v>
      </c>
      <c r="AU306" s="31">
        <f t="shared" si="196"/>
        <v>1.3</v>
      </c>
      <c r="AV306" s="2">
        <f t="shared" si="197"/>
        <v>0</v>
      </c>
      <c r="AW306" s="33">
        <f t="shared" si="198"/>
        <v>1</v>
      </c>
      <c r="AX306" s="31">
        <f t="shared" si="199"/>
        <v>0</v>
      </c>
      <c r="AY306" s="33">
        <f t="shared" si="200"/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customHeight="1">
      <c r="A307" s="2"/>
      <c r="B307" s="107">
        <v>232</v>
      </c>
      <c r="C307" s="31">
        <v>7</v>
      </c>
      <c r="D307" s="106" t="s">
        <v>13</v>
      </c>
      <c r="E307" s="2" t="s">
        <v>91</v>
      </c>
      <c r="F307" s="2"/>
      <c r="G307" s="2"/>
      <c r="H307" s="33"/>
      <c r="I307" s="173">
        <f t="shared" si="171"/>
        <v>709.3242800191216</v>
      </c>
      <c r="J307" s="174">
        <f t="shared" si="172"/>
        <v>15.161113773007305</v>
      </c>
      <c r="K307" s="189">
        <f t="shared" si="173"/>
        <v>480</v>
      </c>
      <c r="L307" s="190">
        <f t="shared" si="174"/>
        <v>169</v>
      </c>
      <c r="M307" s="173">
        <f t="shared" si="201"/>
        <v>16983.232070018785</v>
      </c>
      <c r="N307" s="174">
        <f t="shared" si="175"/>
        <v>8444.203115077682</v>
      </c>
      <c r="O307" s="174">
        <f t="shared" si="180"/>
        <v>8539.0289549411009</v>
      </c>
      <c r="P307" s="174"/>
      <c r="Q307" s="174"/>
      <c r="R307" s="175">
        <f t="shared" si="181"/>
        <v>0</v>
      </c>
      <c r="S307" s="173">
        <f t="shared" si="176"/>
        <v>13421.681965846339</v>
      </c>
      <c r="T307" s="174">
        <f t="shared" si="182"/>
        <v>6322.7731481975597</v>
      </c>
      <c r="U307" s="174">
        <f t="shared" si="183"/>
        <v>7098.9088176487803</v>
      </c>
      <c r="V307" s="174"/>
      <c r="W307" s="174"/>
      <c r="X307" s="175">
        <f t="shared" si="184"/>
        <v>0</v>
      </c>
      <c r="Y307" s="173">
        <f t="shared" si="177"/>
        <v>26843.363931692678</v>
      </c>
      <c r="Z307" s="174">
        <f t="shared" si="185"/>
        <v>12645.546296395119</v>
      </c>
      <c r="AA307" s="174">
        <f t="shared" si="186"/>
        <v>14197.817635297561</v>
      </c>
      <c r="AB307" s="174"/>
      <c r="AC307" s="174"/>
      <c r="AD307" s="175">
        <f t="shared" si="187"/>
        <v>0</v>
      </c>
      <c r="AE307" s="173">
        <f t="shared" si="202"/>
        <v>23.942831999999999</v>
      </c>
      <c r="AF307" s="174">
        <f t="shared" si="204"/>
        <v>36</v>
      </c>
      <c r="AG307" s="174">
        <f t="shared" si="188"/>
        <v>20.2865</v>
      </c>
      <c r="AH307" s="174">
        <f t="shared" si="203"/>
        <v>363</v>
      </c>
      <c r="AI307" s="174">
        <f t="shared" si="178"/>
        <v>265.39179999999999</v>
      </c>
      <c r="AJ307" s="174">
        <f t="shared" si="189"/>
        <v>4</v>
      </c>
      <c r="AK307" s="174">
        <f t="shared" si="179"/>
        <v>9872.2275570219499</v>
      </c>
      <c r="AL307" s="174">
        <f t="shared" si="190"/>
        <v>6322.7731481975597</v>
      </c>
      <c r="AM307" s="174">
        <f t="shared" si="191"/>
        <v>3549.4544088243902</v>
      </c>
      <c r="AN307" s="174"/>
      <c r="AO307" s="176">
        <v>24</v>
      </c>
      <c r="AP307" s="174">
        <v>36</v>
      </c>
      <c r="AQ307" s="175">
        <f t="shared" si="192"/>
        <v>363</v>
      </c>
      <c r="AR307" s="31">
        <f t="shared" si="193"/>
        <v>0</v>
      </c>
      <c r="AS307" s="2">
        <f t="shared" si="194"/>
        <v>0</v>
      </c>
      <c r="AT307" s="33">
        <f t="shared" si="195"/>
        <v>0</v>
      </c>
      <c r="AU307" s="31">
        <f t="shared" si="196"/>
        <v>1</v>
      </c>
      <c r="AV307" s="2">
        <f t="shared" si="197"/>
        <v>0</v>
      </c>
      <c r="AW307" s="33">
        <f t="shared" si="198"/>
        <v>2</v>
      </c>
      <c r="AX307" s="31">
        <f t="shared" si="199"/>
        <v>0</v>
      </c>
      <c r="AY307" s="33">
        <f t="shared" si="200"/>
        <v>1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customHeight="1">
      <c r="A308" s="2"/>
      <c r="B308" s="107">
        <v>233</v>
      </c>
      <c r="C308" s="31">
        <v>7</v>
      </c>
      <c r="D308" s="106" t="s">
        <v>13</v>
      </c>
      <c r="E308" s="2" t="s">
        <v>87</v>
      </c>
      <c r="F308" s="2"/>
      <c r="G308" s="2"/>
      <c r="H308" s="33"/>
      <c r="I308" s="173">
        <f t="shared" si="171"/>
        <v>705.70836901985842</v>
      </c>
      <c r="J308" s="174">
        <f t="shared" si="172"/>
        <v>15.161113773007305</v>
      </c>
      <c r="K308" s="189">
        <f t="shared" si="173"/>
        <v>489</v>
      </c>
      <c r="L308" s="190">
        <f t="shared" si="174"/>
        <v>172</v>
      </c>
      <c r="M308" s="173">
        <f t="shared" si="201"/>
        <v>16896.656920436475</v>
      </c>
      <c r="N308" s="174">
        <f t="shared" si="175"/>
        <v>12627.142442965926</v>
      </c>
      <c r="O308" s="174">
        <f t="shared" si="180"/>
        <v>4269.5144774705504</v>
      </c>
      <c r="P308" s="174"/>
      <c r="Q308" s="174"/>
      <c r="R308" s="175">
        <f t="shared" si="181"/>
        <v>0</v>
      </c>
      <c r="S308" s="173">
        <f t="shared" si="176"/>
        <v>9872.2275570219499</v>
      </c>
      <c r="T308" s="174">
        <f t="shared" si="182"/>
        <v>6322.7731481975597</v>
      </c>
      <c r="U308" s="174">
        <f t="shared" si="183"/>
        <v>3549.4544088243902</v>
      </c>
      <c r="V308" s="174"/>
      <c r="W308" s="174"/>
      <c r="X308" s="175">
        <f t="shared" si="184"/>
        <v>0</v>
      </c>
      <c r="Y308" s="173">
        <f t="shared" si="177"/>
        <v>19744.4551140439</v>
      </c>
      <c r="Z308" s="174">
        <f t="shared" si="185"/>
        <v>12645.546296395119</v>
      </c>
      <c r="AA308" s="174">
        <f t="shared" si="186"/>
        <v>7098.9088176487803</v>
      </c>
      <c r="AB308" s="174"/>
      <c r="AC308" s="174"/>
      <c r="AD308" s="175">
        <f t="shared" si="187"/>
        <v>0</v>
      </c>
      <c r="AE308" s="173">
        <f t="shared" si="202"/>
        <v>23.942831999999999</v>
      </c>
      <c r="AF308" s="174">
        <f t="shared" si="204"/>
        <v>36</v>
      </c>
      <c r="AG308" s="174">
        <f t="shared" si="188"/>
        <v>60.286500000000004</v>
      </c>
      <c r="AH308" s="174">
        <f t="shared" si="203"/>
        <v>363</v>
      </c>
      <c r="AI308" s="174">
        <f t="shared" si="178"/>
        <v>265.39179999999999</v>
      </c>
      <c r="AJ308" s="174">
        <f t="shared" si="189"/>
        <v>4</v>
      </c>
      <c r="AK308" s="174">
        <f t="shared" si="179"/>
        <v>9872.2275570219499</v>
      </c>
      <c r="AL308" s="174">
        <f t="shared" si="190"/>
        <v>6322.7731481975597</v>
      </c>
      <c r="AM308" s="174">
        <f t="shared" si="191"/>
        <v>3549.4544088243902</v>
      </c>
      <c r="AN308" s="174"/>
      <c r="AO308" s="176">
        <v>24</v>
      </c>
      <c r="AP308" s="174">
        <v>36</v>
      </c>
      <c r="AQ308" s="175">
        <f t="shared" si="192"/>
        <v>363</v>
      </c>
      <c r="AR308" s="31">
        <f t="shared" si="193"/>
        <v>0</v>
      </c>
      <c r="AS308" s="2">
        <f t="shared" si="194"/>
        <v>0</v>
      </c>
      <c r="AT308" s="33">
        <f t="shared" si="195"/>
        <v>40</v>
      </c>
      <c r="AU308" s="31">
        <f t="shared" si="196"/>
        <v>1</v>
      </c>
      <c r="AV308" s="2">
        <f t="shared" si="197"/>
        <v>0</v>
      </c>
      <c r="AW308" s="33">
        <f t="shared" si="198"/>
        <v>1</v>
      </c>
      <c r="AX308" s="31">
        <f t="shared" si="199"/>
        <v>0</v>
      </c>
      <c r="AY308" s="33">
        <f t="shared" si="200"/>
        <v>1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customHeight="1">
      <c r="A309" s="2"/>
      <c r="B309" s="107">
        <v>234</v>
      </c>
      <c r="C309" s="31">
        <v>7</v>
      </c>
      <c r="D309" s="106" t="s">
        <v>13</v>
      </c>
      <c r="E309" s="2" t="s">
        <v>179</v>
      </c>
      <c r="F309" s="2"/>
      <c r="G309" s="2"/>
      <c r="H309" s="33"/>
      <c r="I309" s="173">
        <f t="shared" si="171"/>
        <v>904.09070141002792</v>
      </c>
      <c r="J309" s="174">
        <f t="shared" si="172"/>
        <v>15.161113773007305</v>
      </c>
      <c r="K309" s="189">
        <f t="shared" si="173"/>
        <v>298</v>
      </c>
      <c r="L309" s="190">
        <f t="shared" si="174"/>
        <v>83</v>
      </c>
      <c r="M309" s="173">
        <f t="shared" si="201"/>
        <v>21646.491776622461</v>
      </c>
      <c r="N309" s="174">
        <f t="shared" si="175"/>
        <v>12627.142442965926</v>
      </c>
      <c r="O309" s="174">
        <f t="shared" si="180"/>
        <v>5550.3688207117157</v>
      </c>
      <c r="P309" s="174"/>
      <c r="Q309" s="174"/>
      <c r="R309" s="175">
        <f t="shared" si="181"/>
        <v>3468.9805129448227</v>
      </c>
      <c r="S309" s="173">
        <f t="shared" si="176"/>
        <v>13820.995586839084</v>
      </c>
      <c r="T309" s="174">
        <f t="shared" si="182"/>
        <v>6322.7731481975597</v>
      </c>
      <c r="U309" s="174">
        <f t="shared" si="183"/>
        <v>4614.2907314717077</v>
      </c>
      <c r="V309" s="174"/>
      <c r="W309" s="174"/>
      <c r="X309" s="175">
        <f t="shared" si="184"/>
        <v>2883.9317071698174</v>
      </c>
      <c r="Y309" s="173">
        <f t="shared" si="177"/>
        <v>27641.991173678169</v>
      </c>
      <c r="Z309" s="174">
        <f t="shared" si="185"/>
        <v>12645.546296395119</v>
      </c>
      <c r="AA309" s="174">
        <f t="shared" si="186"/>
        <v>9228.5814629434153</v>
      </c>
      <c r="AB309" s="174"/>
      <c r="AC309" s="174"/>
      <c r="AD309" s="175">
        <f t="shared" si="187"/>
        <v>5767.8634143396348</v>
      </c>
      <c r="AE309" s="173">
        <f t="shared" si="202"/>
        <v>23.942831999999999</v>
      </c>
      <c r="AF309" s="174">
        <f t="shared" si="204"/>
        <v>36</v>
      </c>
      <c r="AG309" s="174">
        <f t="shared" si="188"/>
        <v>60.286500000000004</v>
      </c>
      <c r="AH309" s="174">
        <f t="shared" si="203"/>
        <v>363</v>
      </c>
      <c r="AI309" s="174">
        <f t="shared" si="178"/>
        <v>265.39179999999999</v>
      </c>
      <c r="AJ309" s="174">
        <f t="shared" si="189"/>
        <v>4</v>
      </c>
      <c r="AK309" s="174">
        <f t="shared" si="179"/>
        <v>9872.2275570219499</v>
      </c>
      <c r="AL309" s="174">
        <f t="shared" si="190"/>
        <v>6322.7731481975597</v>
      </c>
      <c r="AM309" s="174">
        <f t="shared" si="191"/>
        <v>3549.4544088243902</v>
      </c>
      <c r="AN309" s="174"/>
      <c r="AO309" s="176">
        <v>24</v>
      </c>
      <c r="AP309" s="174">
        <v>36</v>
      </c>
      <c r="AQ309" s="175">
        <f t="shared" si="192"/>
        <v>363</v>
      </c>
      <c r="AR309" s="31">
        <f t="shared" si="193"/>
        <v>0</v>
      </c>
      <c r="AS309" s="2">
        <f t="shared" si="194"/>
        <v>0</v>
      </c>
      <c r="AT309" s="33">
        <f t="shared" si="195"/>
        <v>40</v>
      </c>
      <c r="AU309" s="31">
        <f t="shared" si="196"/>
        <v>1.3</v>
      </c>
      <c r="AV309" s="2">
        <f t="shared" si="197"/>
        <v>0</v>
      </c>
      <c r="AW309" s="33">
        <f t="shared" si="198"/>
        <v>1</v>
      </c>
      <c r="AX309" s="31">
        <f t="shared" si="199"/>
        <v>0</v>
      </c>
      <c r="AY309" s="33">
        <f t="shared" si="200"/>
        <v>1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customHeight="1">
      <c r="A310" s="2"/>
      <c r="B310" s="107">
        <v>235</v>
      </c>
      <c r="C310" s="31">
        <v>7</v>
      </c>
      <c r="D310" s="106" t="s">
        <v>13</v>
      </c>
      <c r="E310" s="2" t="s">
        <v>134</v>
      </c>
      <c r="F310" s="2"/>
      <c r="G310" s="2"/>
      <c r="H310" s="33"/>
      <c r="I310" s="173">
        <f t="shared" si="171"/>
        <v>884.02956667394346</v>
      </c>
      <c r="J310" s="174">
        <f t="shared" si="172"/>
        <v>15.161113773007305</v>
      </c>
      <c r="K310" s="189">
        <f t="shared" si="173"/>
        <v>315</v>
      </c>
      <c r="L310" s="190">
        <f t="shared" si="174"/>
        <v>92</v>
      </c>
      <c r="M310" s="173">
        <f t="shared" si="201"/>
        <v>21166.171397907026</v>
      </c>
      <c r="N310" s="174">
        <f t="shared" si="175"/>
        <v>12627.142442965926</v>
      </c>
      <c r="O310" s="174">
        <f t="shared" si="180"/>
        <v>8539.0289549411009</v>
      </c>
      <c r="P310" s="174"/>
      <c r="Q310" s="174"/>
      <c r="R310" s="175">
        <f t="shared" si="181"/>
        <v>0</v>
      </c>
      <c r="S310" s="173">
        <f t="shared" si="176"/>
        <v>13421.681965846339</v>
      </c>
      <c r="T310" s="174">
        <f t="shared" si="182"/>
        <v>6322.7731481975597</v>
      </c>
      <c r="U310" s="174">
        <f t="shared" si="183"/>
        <v>7098.9088176487803</v>
      </c>
      <c r="V310" s="174"/>
      <c r="W310" s="174"/>
      <c r="X310" s="175">
        <f t="shared" si="184"/>
        <v>0</v>
      </c>
      <c r="Y310" s="173">
        <f t="shared" si="177"/>
        <v>26843.363931692678</v>
      </c>
      <c r="Z310" s="174">
        <f t="shared" si="185"/>
        <v>12645.546296395119</v>
      </c>
      <c r="AA310" s="174">
        <f t="shared" si="186"/>
        <v>14197.817635297561</v>
      </c>
      <c r="AB310" s="174"/>
      <c r="AC310" s="174"/>
      <c r="AD310" s="175">
        <f t="shared" si="187"/>
        <v>0</v>
      </c>
      <c r="AE310" s="173">
        <f t="shared" si="202"/>
        <v>23.942831999999999</v>
      </c>
      <c r="AF310" s="174">
        <f t="shared" si="204"/>
        <v>36</v>
      </c>
      <c r="AG310" s="174">
        <f t="shared" si="188"/>
        <v>60.286500000000004</v>
      </c>
      <c r="AH310" s="174">
        <f t="shared" si="203"/>
        <v>363</v>
      </c>
      <c r="AI310" s="174">
        <f t="shared" si="178"/>
        <v>265.39179999999999</v>
      </c>
      <c r="AJ310" s="174">
        <f t="shared" si="189"/>
        <v>4</v>
      </c>
      <c r="AK310" s="174">
        <f t="shared" si="179"/>
        <v>9872.2275570219499</v>
      </c>
      <c r="AL310" s="174">
        <f t="shared" si="190"/>
        <v>6322.7731481975597</v>
      </c>
      <c r="AM310" s="174">
        <f t="shared" si="191"/>
        <v>3549.4544088243902</v>
      </c>
      <c r="AN310" s="174"/>
      <c r="AO310" s="176">
        <v>24</v>
      </c>
      <c r="AP310" s="174">
        <v>36</v>
      </c>
      <c r="AQ310" s="175">
        <f t="shared" si="192"/>
        <v>363</v>
      </c>
      <c r="AR310" s="31">
        <f t="shared" si="193"/>
        <v>0</v>
      </c>
      <c r="AS310" s="2">
        <f t="shared" si="194"/>
        <v>0</v>
      </c>
      <c r="AT310" s="33">
        <f t="shared" si="195"/>
        <v>40</v>
      </c>
      <c r="AU310" s="31">
        <f t="shared" si="196"/>
        <v>1</v>
      </c>
      <c r="AV310" s="2">
        <f t="shared" si="197"/>
        <v>0</v>
      </c>
      <c r="AW310" s="33">
        <f t="shared" si="198"/>
        <v>2</v>
      </c>
      <c r="AX310" s="31">
        <f t="shared" si="199"/>
        <v>0</v>
      </c>
      <c r="AY310" s="33">
        <f t="shared" si="200"/>
        <v>1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customHeight="1">
      <c r="A311" s="2"/>
      <c r="B311" s="107">
        <v>236</v>
      </c>
      <c r="C311" s="31">
        <v>4</v>
      </c>
      <c r="D311" s="106" t="s">
        <v>13</v>
      </c>
      <c r="E311" s="2" t="s">
        <v>67</v>
      </c>
      <c r="F311" s="2"/>
      <c r="G311" s="2"/>
      <c r="H311" s="33"/>
      <c r="I311" s="173">
        <f t="shared" si="171"/>
        <v>493.35640744442264</v>
      </c>
      <c r="J311" s="174">
        <f t="shared" si="172"/>
        <v>8.3114645752849956</v>
      </c>
      <c r="K311" s="189">
        <f t="shared" si="173"/>
        <v>718</v>
      </c>
      <c r="L311" s="190">
        <f t="shared" si="174"/>
        <v>265</v>
      </c>
      <c r="M311" s="173">
        <f t="shared" si="201"/>
        <v>11812.34957956536</v>
      </c>
      <c r="N311" s="174">
        <f t="shared" si="175"/>
        <v>7842.1177933321378</v>
      </c>
      <c r="O311" s="174">
        <f t="shared" si="180"/>
        <v>3970.2317862332216</v>
      </c>
      <c r="P311" s="174"/>
      <c r="Q311" s="174"/>
      <c r="R311" s="175">
        <f t="shared" si="181"/>
        <v>0</v>
      </c>
      <c r="S311" s="173">
        <f t="shared" si="176"/>
        <v>9172.5954055012189</v>
      </c>
      <c r="T311" s="174">
        <f t="shared" si="182"/>
        <v>5871.9492097658522</v>
      </c>
      <c r="U311" s="174">
        <f t="shared" si="183"/>
        <v>3300.6461957353663</v>
      </c>
      <c r="V311" s="174"/>
      <c r="W311" s="174"/>
      <c r="X311" s="175">
        <f t="shared" si="184"/>
        <v>0</v>
      </c>
      <c r="Y311" s="173">
        <f t="shared" si="177"/>
        <v>18345.190811002438</v>
      </c>
      <c r="Z311" s="174">
        <f t="shared" si="185"/>
        <v>11743.898419531704</v>
      </c>
      <c r="AA311" s="174">
        <f t="shared" si="186"/>
        <v>6601.2923914707326</v>
      </c>
      <c r="AB311" s="174"/>
      <c r="AC311" s="174"/>
      <c r="AD311" s="175">
        <f t="shared" si="187"/>
        <v>0</v>
      </c>
      <c r="AE311" s="173">
        <f t="shared" si="202"/>
        <v>23.942831999999999</v>
      </c>
      <c r="AF311" s="174">
        <f t="shared" si="204"/>
        <v>36</v>
      </c>
      <c r="AG311" s="174">
        <f t="shared" si="188"/>
        <v>20.2865</v>
      </c>
      <c r="AH311" s="174">
        <f t="shared" si="203"/>
        <v>199</v>
      </c>
      <c r="AI311" s="174">
        <f t="shared" si="178"/>
        <v>265.39179999999999</v>
      </c>
      <c r="AJ311" s="174">
        <f t="shared" si="189"/>
        <v>4</v>
      </c>
      <c r="AK311" s="174">
        <f t="shared" si="179"/>
        <v>9172.5954055012189</v>
      </c>
      <c r="AL311" s="174">
        <f t="shared" si="190"/>
        <v>5871.9492097658522</v>
      </c>
      <c r="AM311" s="174">
        <f t="shared" si="191"/>
        <v>3300.6461957353663</v>
      </c>
      <c r="AN311" s="174"/>
      <c r="AO311" s="176">
        <v>24</v>
      </c>
      <c r="AP311" s="174">
        <v>36</v>
      </c>
      <c r="AQ311" s="175">
        <f t="shared" si="192"/>
        <v>199</v>
      </c>
      <c r="AR311" s="31">
        <f t="shared" si="193"/>
        <v>0</v>
      </c>
      <c r="AS311" s="2">
        <f t="shared" si="194"/>
        <v>0</v>
      </c>
      <c r="AT311" s="33">
        <f t="shared" si="195"/>
        <v>0</v>
      </c>
      <c r="AU311" s="31">
        <f t="shared" si="196"/>
        <v>1</v>
      </c>
      <c r="AV311" s="2">
        <f t="shared" si="197"/>
        <v>0</v>
      </c>
      <c r="AW311" s="33">
        <f t="shared" si="198"/>
        <v>1</v>
      </c>
      <c r="AX311" s="31">
        <f t="shared" si="199"/>
        <v>0</v>
      </c>
      <c r="AY311" s="33">
        <f t="shared" si="200"/>
        <v>1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customHeight="1">
      <c r="A312" s="2"/>
      <c r="B312" s="107">
        <v>237</v>
      </c>
      <c r="C312" s="31">
        <v>4</v>
      </c>
      <c r="D312" s="106" t="s">
        <v>13</v>
      </c>
      <c r="E312" s="2" t="s">
        <v>87</v>
      </c>
      <c r="F312" s="2"/>
      <c r="G312" s="2"/>
      <c r="H312" s="33"/>
      <c r="I312" s="173">
        <f t="shared" si="171"/>
        <v>655.60492496511552</v>
      </c>
      <c r="J312" s="174">
        <f t="shared" si="172"/>
        <v>8.3114645752849956</v>
      </c>
      <c r="K312" s="189">
        <f t="shared" si="173"/>
        <v>545</v>
      </c>
      <c r="L312" s="190">
        <f t="shared" si="174"/>
        <v>197</v>
      </c>
      <c r="M312" s="173">
        <f t="shared" si="201"/>
        <v>15697.038576812367</v>
      </c>
      <c r="N312" s="174">
        <f t="shared" si="175"/>
        <v>11726.806790579145</v>
      </c>
      <c r="O312" s="174">
        <f t="shared" si="180"/>
        <v>3970.2317862332216</v>
      </c>
      <c r="P312" s="174"/>
      <c r="Q312" s="174"/>
      <c r="R312" s="175">
        <f t="shared" si="181"/>
        <v>0</v>
      </c>
      <c r="S312" s="173">
        <f t="shared" si="176"/>
        <v>9172.5954055012189</v>
      </c>
      <c r="T312" s="174">
        <f t="shared" si="182"/>
        <v>5871.9492097658522</v>
      </c>
      <c r="U312" s="174">
        <f t="shared" si="183"/>
        <v>3300.6461957353663</v>
      </c>
      <c r="V312" s="174"/>
      <c r="W312" s="174"/>
      <c r="X312" s="175">
        <f t="shared" si="184"/>
        <v>0</v>
      </c>
      <c r="Y312" s="173">
        <f t="shared" si="177"/>
        <v>18345.190811002438</v>
      </c>
      <c r="Z312" s="174">
        <f t="shared" si="185"/>
        <v>11743.898419531704</v>
      </c>
      <c r="AA312" s="174">
        <f t="shared" si="186"/>
        <v>6601.2923914707326</v>
      </c>
      <c r="AB312" s="174"/>
      <c r="AC312" s="174"/>
      <c r="AD312" s="175">
        <f t="shared" si="187"/>
        <v>0</v>
      </c>
      <c r="AE312" s="173">
        <f t="shared" si="202"/>
        <v>23.942831999999999</v>
      </c>
      <c r="AF312" s="174">
        <f t="shared" si="204"/>
        <v>36</v>
      </c>
      <c r="AG312" s="174">
        <f t="shared" si="188"/>
        <v>60.286500000000004</v>
      </c>
      <c r="AH312" s="174">
        <f t="shared" si="203"/>
        <v>199</v>
      </c>
      <c r="AI312" s="174">
        <f t="shared" si="178"/>
        <v>265.39179999999999</v>
      </c>
      <c r="AJ312" s="174">
        <f t="shared" si="189"/>
        <v>4</v>
      </c>
      <c r="AK312" s="174">
        <f t="shared" si="179"/>
        <v>9172.5954055012189</v>
      </c>
      <c r="AL312" s="174">
        <f t="shared" si="190"/>
        <v>5871.9492097658522</v>
      </c>
      <c r="AM312" s="174">
        <f t="shared" si="191"/>
        <v>3300.6461957353663</v>
      </c>
      <c r="AN312" s="174"/>
      <c r="AO312" s="176">
        <v>24</v>
      </c>
      <c r="AP312" s="174">
        <v>36</v>
      </c>
      <c r="AQ312" s="175">
        <f t="shared" si="192"/>
        <v>199</v>
      </c>
      <c r="AR312" s="31">
        <f t="shared" si="193"/>
        <v>0</v>
      </c>
      <c r="AS312" s="2">
        <f t="shared" si="194"/>
        <v>0</v>
      </c>
      <c r="AT312" s="33">
        <f t="shared" si="195"/>
        <v>40</v>
      </c>
      <c r="AU312" s="31">
        <f t="shared" si="196"/>
        <v>1</v>
      </c>
      <c r="AV312" s="2">
        <f t="shared" si="197"/>
        <v>0</v>
      </c>
      <c r="AW312" s="33">
        <f t="shared" si="198"/>
        <v>1</v>
      </c>
      <c r="AX312" s="31">
        <f t="shared" si="199"/>
        <v>0</v>
      </c>
      <c r="AY312" s="33">
        <f t="shared" si="200"/>
        <v>1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customHeight="1">
      <c r="A313" s="2"/>
      <c r="B313" s="107">
        <v>238</v>
      </c>
      <c r="C313" s="31">
        <v>1</v>
      </c>
      <c r="D313" s="106" t="s">
        <v>13</v>
      </c>
      <c r="E313" s="2" t="s">
        <v>67</v>
      </c>
      <c r="F313" s="2"/>
      <c r="G313" s="2"/>
      <c r="H313" s="33"/>
      <c r="I313" s="173">
        <f t="shared" si="171"/>
        <v>399.39292273006924</v>
      </c>
      <c r="J313" s="174">
        <f t="shared" si="172"/>
        <v>4.2183815181094699</v>
      </c>
      <c r="K313" s="189">
        <f t="shared" si="173"/>
        <v>808</v>
      </c>
      <c r="L313" s="190">
        <f t="shared" si="174"/>
        <v>311</v>
      </c>
      <c r="M313" s="173">
        <f t="shared" si="201"/>
        <v>9562.5976509150296</v>
      </c>
      <c r="N313" s="174">
        <f t="shared" si="175"/>
        <v>6347.9319518194152</v>
      </c>
      <c r="O313" s="174">
        <f t="shared" si="180"/>
        <v>3214.6656990956139</v>
      </c>
      <c r="P313" s="174"/>
      <c r="Q313" s="174"/>
      <c r="R313" s="175">
        <f t="shared" si="181"/>
        <v>0</v>
      </c>
      <c r="S313" s="173">
        <f t="shared" si="176"/>
        <v>7425.6538774170731</v>
      </c>
      <c r="T313" s="174">
        <f t="shared" si="182"/>
        <v>4753.1464064243901</v>
      </c>
      <c r="U313" s="174">
        <f t="shared" si="183"/>
        <v>2672.507470992683</v>
      </c>
      <c r="V313" s="174"/>
      <c r="W313" s="174"/>
      <c r="X313" s="175">
        <f t="shared" si="184"/>
        <v>0</v>
      </c>
      <c r="Y313" s="173">
        <f t="shared" si="177"/>
        <v>14851.307754834146</v>
      </c>
      <c r="Z313" s="174">
        <f t="shared" si="185"/>
        <v>9506.2928128487802</v>
      </c>
      <c r="AA313" s="174">
        <f t="shared" si="186"/>
        <v>5345.014941985366</v>
      </c>
      <c r="AB313" s="174"/>
      <c r="AC313" s="174"/>
      <c r="AD313" s="175">
        <f t="shared" si="187"/>
        <v>0</v>
      </c>
      <c r="AE313" s="173">
        <f t="shared" si="202"/>
        <v>23.942831999999999</v>
      </c>
      <c r="AF313" s="174">
        <f t="shared" si="204"/>
        <v>36</v>
      </c>
      <c r="AG313" s="174">
        <f t="shared" si="188"/>
        <v>20.2865</v>
      </c>
      <c r="AH313" s="174">
        <f t="shared" si="203"/>
        <v>101</v>
      </c>
      <c r="AI313" s="174">
        <f t="shared" si="178"/>
        <v>265.39179999999999</v>
      </c>
      <c r="AJ313" s="174">
        <f t="shared" si="189"/>
        <v>4</v>
      </c>
      <c r="AK313" s="174">
        <f t="shared" si="179"/>
        <v>7425.6538774170731</v>
      </c>
      <c r="AL313" s="174">
        <f t="shared" si="190"/>
        <v>4753.1464064243901</v>
      </c>
      <c r="AM313" s="174">
        <f t="shared" si="191"/>
        <v>2672.507470992683</v>
      </c>
      <c r="AN313" s="174"/>
      <c r="AO313" s="176">
        <v>24</v>
      </c>
      <c r="AP313" s="174">
        <v>36</v>
      </c>
      <c r="AQ313" s="175">
        <f t="shared" si="192"/>
        <v>101</v>
      </c>
      <c r="AR313" s="31">
        <f t="shared" si="193"/>
        <v>0</v>
      </c>
      <c r="AS313" s="2">
        <f t="shared" si="194"/>
        <v>0</v>
      </c>
      <c r="AT313" s="33">
        <f t="shared" si="195"/>
        <v>0</v>
      </c>
      <c r="AU313" s="31">
        <f t="shared" si="196"/>
        <v>1</v>
      </c>
      <c r="AV313" s="2">
        <f t="shared" si="197"/>
        <v>0</v>
      </c>
      <c r="AW313" s="33">
        <f t="shared" si="198"/>
        <v>1</v>
      </c>
      <c r="AX313" s="31">
        <f t="shared" si="199"/>
        <v>0</v>
      </c>
      <c r="AY313" s="33">
        <f t="shared" si="200"/>
        <v>1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customHeight="1">
      <c r="A314" s="2"/>
      <c r="B314" s="107">
        <v>239</v>
      </c>
      <c r="C314" s="31">
        <v>10</v>
      </c>
      <c r="D314" s="106" t="s">
        <v>16</v>
      </c>
      <c r="E314" s="2" t="s">
        <v>150</v>
      </c>
      <c r="F314" s="2" t="s">
        <v>149</v>
      </c>
      <c r="G314" s="2"/>
      <c r="H314" s="33">
        <f t="shared" ref="H314:H357" si="205">AX314*2</f>
        <v>3</v>
      </c>
      <c r="I314" s="173">
        <f t="shared" si="171"/>
        <v>546.80546246003166</v>
      </c>
      <c r="J314" s="174">
        <f t="shared" si="172"/>
        <v>19.630092212984664</v>
      </c>
      <c r="K314" s="189">
        <f t="shared" si="173"/>
        <v>669</v>
      </c>
      <c r="L314" s="190">
        <f t="shared" si="174"/>
        <v>241</v>
      </c>
      <c r="M314" s="173">
        <f t="shared" si="201"/>
        <v>3273.0178310907108</v>
      </c>
      <c r="N314" s="174">
        <f t="shared" si="175"/>
        <v>3273.0178310907108</v>
      </c>
      <c r="O314" s="174"/>
      <c r="P314" s="174"/>
      <c r="Q314" s="174"/>
      <c r="R314" s="175"/>
      <c r="S314" s="173">
        <f t="shared" ref="S314:S357" si="206">SUM(T314:X314)*H314</f>
        <v>6689.4780733002426</v>
      </c>
      <c r="T314" s="174">
        <f t="shared" ref="T314:T319" si="207">AL314*AU314*AX314*IF(F314="백어택",1.2,1)</f>
        <v>2229.8260244334142</v>
      </c>
      <c r="U314" s="174"/>
      <c r="V314" s="174"/>
      <c r="W314" s="174"/>
      <c r="X314" s="175"/>
      <c r="Y314" s="173">
        <f t="shared" si="177"/>
        <v>4459.6520488668284</v>
      </c>
      <c r="Z314" s="174">
        <f t="shared" ref="Z314:Z357" si="208">T314*$D$58/100</f>
        <v>4459.6520488668284</v>
      </c>
      <c r="AA314" s="174"/>
      <c r="AB314" s="174"/>
      <c r="AC314" s="174"/>
      <c r="AD314" s="175"/>
      <c r="AE314" s="173">
        <f t="shared" si="202"/>
        <v>5.9857079999999998</v>
      </c>
      <c r="AF314" s="174">
        <f t="shared" si="204"/>
        <v>36</v>
      </c>
      <c r="AG314" s="174">
        <f t="shared" si="188"/>
        <v>20.2865</v>
      </c>
      <c r="AH314" s="174">
        <f t="shared" ref="AH314:AH357" si="209">AQ314*AR314</f>
        <v>117.5</v>
      </c>
      <c r="AI314" s="174">
        <f t="shared" si="178"/>
        <v>265.39179999999999</v>
      </c>
      <c r="AJ314" s="174">
        <f t="shared" ref="AJ314:AJ357" si="210">10*AS314/IF(AX314=1,5,3.5)</f>
        <v>2.8571428571428572</v>
      </c>
      <c r="AK314" s="174">
        <f t="shared" si="179"/>
        <v>1238.7922357963414</v>
      </c>
      <c r="AL314" s="174">
        <f t="shared" ref="AL314:AL357" si="211">((VLOOKUP(C314,$B$36:$AG$39,23,FALSE)+VLOOKUP(C314,$B$40:$AG$43,23,FALSE)*$D$54))*$D$59/100</f>
        <v>1238.7922357963414</v>
      </c>
      <c r="AM314" s="174"/>
      <c r="AN314" s="174"/>
      <c r="AO314" s="176">
        <v>6</v>
      </c>
      <c r="AP314" s="174">
        <v>36</v>
      </c>
      <c r="AQ314" s="175">
        <f t="shared" ref="AQ314:AQ357" si="212">VLOOKUP(C314,$B$45:$AA$48,23,FALSE)</f>
        <v>235</v>
      </c>
      <c r="AR314" s="31">
        <f t="shared" ref="AR314:AR357" si="213">IF(LEFT(E314,1)*1=1,$S$66,$R$66)</f>
        <v>0.5</v>
      </c>
      <c r="AS314" s="2">
        <f t="shared" ref="AS314:AS357" si="214">IF(LEFT(E314,1)*1=2,$U$66,$T$66)</f>
        <v>1</v>
      </c>
      <c r="AT314" s="33">
        <f t="shared" ref="AT314:AT357" si="215">IF(LEFT(E314,1)*1=3,$W$66,$V$66)</f>
        <v>0</v>
      </c>
      <c r="AU314" s="31">
        <f t="shared" ref="AU314:AU357" si="216">IF(MID(E314,3,1)*1=1,$Y$66,$X$66)</f>
        <v>1</v>
      </c>
      <c r="AV314" s="2">
        <f t="shared" ref="AV314:AV357" si="217">IF(MID(E314,3,1)*1=2,$AA$66,$Z$66)</f>
        <v>0</v>
      </c>
      <c r="AW314" s="33">
        <f t="shared" ref="AW314:AW357" si="218">IF(MID(E314,3,1)*1=3,$AC$66,$AB$66)</f>
        <v>0</v>
      </c>
      <c r="AX314" s="31">
        <f t="shared" ref="AX314:AX357" si="219">IF(MID(E314,5,1)*1=1,$AE$66,$AD$66)</f>
        <v>1.5</v>
      </c>
      <c r="AY314" s="33">
        <f t="shared" ref="AY314:AY357" si="220">IF(MID(E314,5,1)*1=2,$AG$66,$AF$66)</f>
        <v>1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customHeight="1">
      <c r="A315" s="2"/>
      <c r="B315" s="107">
        <v>240</v>
      </c>
      <c r="C315" s="31">
        <v>10</v>
      </c>
      <c r="D315" s="106" t="s">
        <v>16</v>
      </c>
      <c r="E315" s="2" t="s">
        <v>164</v>
      </c>
      <c r="F315" s="2" t="s">
        <v>149</v>
      </c>
      <c r="G315" s="2"/>
      <c r="H315" s="33">
        <f t="shared" si="205"/>
        <v>3</v>
      </c>
      <c r="I315" s="173">
        <f t="shared" si="171"/>
        <v>765.52764744404442</v>
      </c>
      <c r="J315" s="174">
        <f t="shared" si="172"/>
        <v>19.630092212984664</v>
      </c>
      <c r="K315" s="189">
        <f t="shared" si="173"/>
        <v>417</v>
      </c>
      <c r="L315" s="190">
        <f t="shared" si="174"/>
        <v>141</v>
      </c>
      <c r="M315" s="173">
        <f t="shared" si="201"/>
        <v>4582.2249635269964</v>
      </c>
      <c r="N315" s="174">
        <f t="shared" si="175"/>
        <v>4582.2249635269964</v>
      </c>
      <c r="O315" s="174"/>
      <c r="P315" s="174"/>
      <c r="Q315" s="174"/>
      <c r="R315" s="175"/>
      <c r="S315" s="173">
        <f t="shared" si="206"/>
        <v>9365.2693026203415</v>
      </c>
      <c r="T315" s="174">
        <f t="shared" si="207"/>
        <v>3121.7564342067803</v>
      </c>
      <c r="U315" s="174"/>
      <c r="V315" s="174"/>
      <c r="W315" s="174"/>
      <c r="X315" s="175"/>
      <c r="Y315" s="173">
        <f t="shared" si="177"/>
        <v>6243.5128684135607</v>
      </c>
      <c r="Z315" s="174">
        <f t="shared" si="208"/>
        <v>6243.5128684135607</v>
      </c>
      <c r="AA315" s="174"/>
      <c r="AB315" s="174"/>
      <c r="AC315" s="174"/>
      <c r="AD315" s="175"/>
      <c r="AE315" s="173">
        <f t="shared" si="202"/>
        <v>5.9857079999999998</v>
      </c>
      <c r="AF315" s="174">
        <f t="shared" si="204"/>
        <v>36</v>
      </c>
      <c r="AG315" s="174">
        <f t="shared" si="188"/>
        <v>20.2865</v>
      </c>
      <c r="AH315" s="174">
        <f t="shared" si="209"/>
        <v>117.5</v>
      </c>
      <c r="AI315" s="174">
        <f t="shared" si="178"/>
        <v>265.39179999999999</v>
      </c>
      <c r="AJ315" s="174">
        <f t="shared" si="210"/>
        <v>2.8571428571428572</v>
      </c>
      <c r="AK315" s="174">
        <f t="shared" si="179"/>
        <v>1238.7922357963414</v>
      </c>
      <c r="AL315" s="174">
        <f t="shared" si="211"/>
        <v>1238.7922357963414</v>
      </c>
      <c r="AM315" s="174"/>
      <c r="AN315" s="174"/>
      <c r="AO315" s="176">
        <v>6</v>
      </c>
      <c r="AP315" s="174">
        <v>36</v>
      </c>
      <c r="AQ315" s="175">
        <f t="shared" si="212"/>
        <v>235</v>
      </c>
      <c r="AR315" s="31">
        <f t="shared" si="213"/>
        <v>0.5</v>
      </c>
      <c r="AS315" s="2">
        <f t="shared" si="214"/>
        <v>1</v>
      </c>
      <c r="AT315" s="33">
        <f t="shared" si="215"/>
        <v>0</v>
      </c>
      <c r="AU315" s="31">
        <f t="shared" si="216"/>
        <v>1.4</v>
      </c>
      <c r="AV315" s="2">
        <f t="shared" si="217"/>
        <v>0</v>
      </c>
      <c r="AW315" s="33">
        <f t="shared" si="218"/>
        <v>0</v>
      </c>
      <c r="AX315" s="31">
        <f t="shared" si="219"/>
        <v>1.5</v>
      </c>
      <c r="AY315" s="33">
        <f t="shared" si="220"/>
        <v>1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customHeight="1">
      <c r="A316" s="2"/>
      <c r="B316" s="107">
        <v>241</v>
      </c>
      <c r="C316" s="31">
        <v>10</v>
      </c>
      <c r="D316" s="106" t="s">
        <v>16</v>
      </c>
      <c r="E316" s="2" t="s">
        <v>161</v>
      </c>
      <c r="F316" s="2" t="s">
        <v>149</v>
      </c>
      <c r="G316" s="2"/>
      <c r="H316" s="33">
        <f t="shared" si="205"/>
        <v>3</v>
      </c>
      <c r="I316" s="173">
        <f t="shared" si="171"/>
        <v>546.80546246003166</v>
      </c>
      <c r="J316" s="174">
        <f t="shared" si="172"/>
        <v>39.260184425969328</v>
      </c>
      <c r="K316" s="189">
        <f t="shared" si="173"/>
        <v>669</v>
      </c>
      <c r="L316" s="190">
        <f t="shared" si="174"/>
        <v>241</v>
      </c>
      <c r="M316" s="173">
        <f t="shared" si="201"/>
        <v>3273.0178310907108</v>
      </c>
      <c r="N316" s="174">
        <f t="shared" si="175"/>
        <v>3273.0178310907108</v>
      </c>
      <c r="O316" s="174"/>
      <c r="P316" s="174"/>
      <c r="Q316" s="174"/>
      <c r="R316" s="175"/>
      <c r="S316" s="173">
        <f t="shared" si="206"/>
        <v>6689.4780733002426</v>
      </c>
      <c r="T316" s="174">
        <f t="shared" si="207"/>
        <v>2229.8260244334142</v>
      </c>
      <c r="U316" s="174"/>
      <c r="V316" s="174"/>
      <c r="W316" s="174"/>
      <c r="X316" s="175"/>
      <c r="Y316" s="173">
        <f t="shared" si="177"/>
        <v>4459.6520488668284</v>
      </c>
      <c r="Z316" s="174">
        <f t="shared" si="208"/>
        <v>4459.6520488668284</v>
      </c>
      <c r="AA316" s="174"/>
      <c r="AB316" s="174"/>
      <c r="AC316" s="174"/>
      <c r="AD316" s="175"/>
      <c r="AE316" s="173">
        <f t="shared" si="202"/>
        <v>5.9857079999999998</v>
      </c>
      <c r="AF316" s="174">
        <f t="shared" si="204"/>
        <v>36</v>
      </c>
      <c r="AG316" s="174">
        <f t="shared" si="188"/>
        <v>20.2865</v>
      </c>
      <c r="AH316" s="174">
        <f t="shared" si="209"/>
        <v>235</v>
      </c>
      <c r="AI316" s="174">
        <f t="shared" si="178"/>
        <v>265.39179999999999</v>
      </c>
      <c r="AJ316" s="174">
        <f t="shared" si="210"/>
        <v>2.5714285714285716</v>
      </c>
      <c r="AK316" s="174">
        <f t="shared" si="179"/>
        <v>1238.7922357963414</v>
      </c>
      <c r="AL316" s="174">
        <f t="shared" si="211"/>
        <v>1238.7922357963414</v>
      </c>
      <c r="AM316" s="174"/>
      <c r="AN316" s="174"/>
      <c r="AO316" s="176">
        <v>6</v>
      </c>
      <c r="AP316" s="174">
        <v>36</v>
      </c>
      <c r="AQ316" s="175">
        <f t="shared" si="212"/>
        <v>235</v>
      </c>
      <c r="AR316" s="31">
        <f t="shared" si="213"/>
        <v>1</v>
      </c>
      <c r="AS316" s="2">
        <f t="shared" si="214"/>
        <v>0.9</v>
      </c>
      <c r="AT316" s="33">
        <f t="shared" si="215"/>
        <v>0</v>
      </c>
      <c r="AU316" s="31">
        <f t="shared" si="216"/>
        <v>1</v>
      </c>
      <c r="AV316" s="2">
        <f t="shared" si="217"/>
        <v>0</v>
      </c>
      <c r="AW316" s="33">
        <f t="shared" si="218"/>
        <v>0</v>
      </c>
      <c r="AX316" s="31">
        <f t="shared" si="219"/>
        <v>1.5</v>
      </c>
      <c r="AY316" s="33">
        <f t="shared" si="220"/>
        <v>1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customHeight="1">
      <c r="A317" s="2"/>
      <c r="B317" s="107">
        <v>242</v>
      </c>
      <c r="C317" s="31">
        <v>10</v>
      </c>
      <c r="D317" s="106" t="s">
        <v>16</v>
      </c>
      <c r="E317" s="2" t="s">
        <v>169</v>
      </c>
      <c r="F317" s="2" t="s">
        <v>149</v>
      </c>
      <c r="G317" s="2"/>
      <c r="H317" s="33">
        <f t="shared" si="205"/>
        <v>3</v>
      </c>
      <c r="I317" s="173">
        <f t="shared" si="171"/>
        <v>765.52764744404442</v>
      </c>
      <c r="J317" s="174">
        <f t="shared" si="172"/>
        <v>39.260184425969328</v>
      </c>
      <c r="K317" s="189">
        <f t="shared" si="173"/>
        <v>417</v>
      </c>
      <c r="L317" s="190">
        <f t="shared" si="174"/>
        <v>141</v>
      </c>
      <c r="M317" s="173">
        <f t="shared" si="201"/>
        <v>4582.2249635269964</v>
      </c>
      <c r="N317" s="174">
        <f t="shared" si="175"/>
        <v>4582.2249635269964</v>
      </c>
      <c r="O317" s="174"/>
      <c r="P317" s="174"/>
      <c r="Q317" s="174"/>
      <c r="R317" s="175"/>
      <c r="S317" s="173">
        <f t="shared" si="206"/>
        <v>9365.2693026203415</v>
      </c>
      <c r="T317" s="174">
        <f t="shared" si="207"/>
        <v>3121.7564342067803</v>
      </c>
      <c r="U317" s="174"/>
      <c r="V317" s="174"/>
      <c r="W317" s="174"/>
      <c r="X317" s="175"/>
      <c r="Y317" s="173">
        <f t="shared" si="177"/>
        <v>6243.5128684135607</v>
      </c>
      <c r="Z317" s="174">
        <f t="shared" si="208"/>
        <v>6243.5128684135607</v>
      </c>
      <c r="AA317" s="174"/>
      <c r="AB317" s="174"/>
      <c r="AC317" s="174"/>
      <c r="AD317" s="175"/>
      <c r="AE317" s="173">
        <f t="shared" si="202"/>
        <v>5.9857079999999998</v>
      </c>
      <c r="AF317" s="174">
        <f t="shared" si="204"/>
        <v>36</v>
      </c>
      <c r="AG317" s="174">
        <f t="shared" si="188"/>
        <v>20.2865</v>
      </c>
      <c r="AH317" s="174">
        <f t="shared" si="209"/>
        <v>235</v>
      </c>
      <c r="AI317" s="174">
        <f t="shared" si="178"/>
        <v>265.39179999999999</v>
      </c>
      <c r="AJ317" s="174">
        <f t="shared" si="210"/>
        <v>2.5714285714285716</v>
      </c>
      <c r="AK317" s="174">
        <f t="shared" si="179"/>
        <v>1238.7922357963414</v>
      </c>
      <c r="AL317" s="174">
        <f t="shared" si="211"/>
        <v>1238.7922357963414</v>
      </c>
      <c r="AM317" s="174"/>
      <c r="AN317" s="174"/>
      <c r="AO317" s="176">
        <v>6</v>
      </c>
      <c r="AP317" s="174">
        <v>36</v>
      </c>
      <c r="AQ317" s="175">
        <f t="shared" si="212"/>
        <v>235</v>
      </c>
      <c r="AR317" s="31">
        <f t="shared" si="213"/>
        <v>1</v>
      </c>
      <c r="AS317" s="2">
        <f t="shared" si="214"/>
        <v>0.9</v>
      </c>
      <c r="AT317" s="33">
        <f t="shared" si="215"/>
        <v>0</v>
      </c>
      <c r="AU317" s="31">
        <f t="shared" si="216"/>
        <v>1.4</v>
      </c>
      <c r="AV317" s="2">
        <f t="shared" si="217"/>
        <v>0</v>
      </c>
      <c r="AW317" s="33">
        <f t="shared" si="218"/>
        <v>0</v>
      </c>
      <c r="AX317" s="31">
        <f t="shared" si="219"/>
        <v>1.5</v>
      </c>
      <c r="AY317" s="33">
        <f t="shared" si="220"/>
        <v>1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customHeight="1">
      <c r="A318" s="2"/>
      <c r="B318" s="107">
        <v>243</v>
      </c>
      <c r="C318" s="31">
        <v>10</v>
      </c>
      <c r="D318" s="106" t="s">
        <v>16</v>
      </c>
      <c r="E318" s="2" t="s">
        <v>146</v>
      </c>
      <c r="F318" s="2" t="s">
        <v>149</v>
      </c>
      <c r="G318" s="2"/>
      <c r="H318" s="33">
        <f t="shared" si="205"/>
        <v>3</v>
      </c>
      <c r="I318" s="173">
        <f t="shared" si="171"/>
        <v>639.22433919137734</v>
      </c>
      <c r="J318" s="174">
        <f t="shared" si="172"/>
        <v>39.260184425969328</v>
      </c>
      <c r="K318" s="189">
        <f t="shared" si="173"/>
        <v>562</v>
      </c>
      <c r="L318" s="190">
        <f t="shared" si="174"/>
        <v>203</v>
      </c>
      <c r="M318" s="173">
        <f t="shared" si="201"/>
        <v>3826.2102408925407</v>
      </c>
      <c r="N318" s="174">
        <f t="shared" si="175"/>
        <v>3826.2102408925407</v>
      </c>
      <c r="O318" s="174"/>
      <c r="P318" s="174"/>
      <c r="Q318" s="174"/>
      <c r="R318" s="175"/>
      <c r="S318" s="173">
        <f t="shared" si="206"/>
        <v>6689.4780733002426</v>
      </c>
      <c r="T318" s="174">
        <f t="shared" si="207"/>
        <v>2229.8260244334142</v>
      </c>
      <c r="U318" s="174"/>
      <c r="V318" s="174"/>
      <c r="W318" s="174"/>
      <c r="X318" s="175"/>
      <c r="Y318" s="173">
        <f t="shared" si="177"/>
        <v>4459.6520488668284</v>
      </c>
      <c r="Z318" s="174">
        <f t="shared" si="208"/>
        <v>4459.6520488668284</v>
      </c>
      <c r="AA318" s="174"/>
      <c r="AB318" s="174"/>
      <c r="AC318" s="174"/>
      <c r="AD318" s="175"/>
      <c r="AE318" s="173">
        <f t="shared" si="202"/>
        <v>5.9857079999999998</v>
      </c>
      <c r="AF318" s="174">
        <f t="shared" si="204"/>
        <v>36</v>
      </c>
      <c r="AG318" s="174">
        <f t="shared" si="188"/>
        <v>35.286500000000004</v>
      </c>
      <c r="AH318" s="174">
        <f t="shared" si="209"/>
        <v>235</v>
      </c>
      <c r="AI318" s="174">
        <f t="shared" si="178"/>
        <v>265.39179999999999</v>
      </c>
      <c r="AJ318" s="174">
        <f t="shared" si="210"/>
        <v>2.8571428571428572</v>
      </c>
      <c r="AK318" s="174">
        <f t="shared" si="179"/>
        <v>1238.7922357963414</v>
      </c>
      <c r="AL318" s="174">
        <f t="shared" si="211"/>
        <v>1238.7922357963414</v>
      </c>
      <c r="AM318" s="174"/>
      <c r="AN318" s="174"/>
      <c r="AO318" s="176">
        <v>6</v>
      </c>
      <c r="AP318" s="174">
        <v>36</v>
      </c>
      <c r="AQ318" s="175">
        <f t="shared" si="212"/>
        <v>235</v>
      </c>
      <c r="AR318" s="31">
        <f t="shared" si="213"/>
        <v>1</v>
      </c>
      <c r="AS318" s="2">
        <f t="shared" si="214"/>
        <v>1</v>
      </c>
      <c r="AT318" s="33">
        <f t="shared" si="215"/>
        <v>15</v>
      </c>
      <c r="AU318" s="31">
        <f t="shared" si="216"/>
        <v>1</v>
      </c>
      <c r="AV318" s="2">
        <f t="shared" si="217"/>
        <v>0</v>
      </c>
      <c r="AW318" s="33">
        <f t="shared" si="218"/>
        <v>0</v>
      </c>
      <c r="AX318" s="31">
        <f t="shared" si="219"/>
        <v>1.5</v>
      </c>
      <c r="AY318" s="33">
        <f t="shared" si="220"/>
        <v>1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customHeight="1">
      <c r="A319" s="2"/>
      <c r="B319" s="107">
        <v>244</v>
      </c>
      <c r="C319" s="31">
        <v>10</v>
      </c>
      <c r="D319" s="106" t="s">
        <v>16</v>
      </c>
      <c r="E319" s="2" t="s">
        <v>182</v>
      </c>
      <c r="F319" s="2" t="s">
        <v>149</v>
      </c>
      <c r="G319" s="2"/>
      <c r="H319" s="33">
        <f t="shared" si="205"/>
        <v>3</v>
      </c>
      <c r="I319" s="173">
        <f t="shared" si="171"/>
        <v>894.91407486792843</v>
      </c>
      <c r="J319" s="174">
        <f t="shared" si="172"/>
        <v>39.260184425969328</v>
      </c>
      <c r="K319" s="189">
        <f t="shared" si="173"/>
        <v>300</v>
      </c>
      <c r="L319" s="190">
        <f t="shared" si="174"/>
        <v>85</v>
      </c>
      <c r="M319" s="173">
        <f t="shared" si="201"/>
        <v>5356.694337249558</v>
      </c>
      <c r="N319" s="174">
        <f t="shared" si="175"/>
        <v>5356.694337249558</v>
      </c>
      <c r="O319" s="174"/>
      <c r="P319" s="174"/>
      <c r="Q319" s="174"/>
      <c r="R319" s="175"/>
      <c r="S319" s="173">
        <f t="shared" si="206"/>
        <v>9365.2693026203415</v>
      </c>
      <c r="T319" s="174">
        <f t="shared" si="207"/>
        <v>3121.7564342067803</v>
      </c>
      <c r="U319" s="174"/>
      <c r="V319" s="174"/>
      <c r="W319" s="174"/>
      <c r="X319" s="175"/>
      <c r="Y319" s="173">
        <f t="shared" si="177"/>
        <v>6243.5128684135607</v>
      </c>
      <c r="Z319" s="174">
        <f t="shared" si="208"/>
        <v>6243.5128684135607</v>
      </c>
      <c r="AA319" s="174"/>
      <c r="AB319" s="174"/>
      <c r="AC319" s="174"/>
      <c r="AD319" s="175"/>
      <c r="AE319" s="173">
        <f t="shared" si="202"/>
        <v>5.9857079999999998</v>
      </c>
      <c r="AF319" s="174">
        <f t="shared" si="204"/>
        <v>36</v>
      </c>
      <c r="AG319" s="174">
        <f t="shared" si="188"/>
        <v>35.286500000000004</v>
      </c>
      <c r="AH319" s="174">
        <f t="shared" si="209"/>
        <v>235</v>
      </c>
      <c r="AI319" s="174">
        <f t="shared" si="178"/>
        <v>265.39179999999999</v>
      </c>
      <c r="AJ319" s="174">
        <f t="shared" si="210"/>
        <v>2.8571428571428572</v>
      </c>
      <c r="AK319" s="174">
        <f t="shared" si="179"/>
        <v>1238.7922357963414</v>
      </c>
      <c r="AL319" s="174">
        <f t="shared" si="211"/>
        <v>1238.7922357963414</v>
      </c>
      <c r="AM319" s="174"/>
      <c r="AN319" s="174"/>
      <c r="AO319" s="176">
        <v>6</v>
      </c>
      <c r="AP319" s="174">
        <v>36</v>
      </c>
      <c r="AQ319" s="175">
        <f t="shared" si="212"/>
        <v>235</v>
      </c>
      <c r="AR319" s="31">
        <f t="shared" si="213"/>
        <v>1</v>
      </c>
      <c r="AS319" s="2">
        <f t="shared" si="214"/>
        <v>1</v>
      </c>
      <c r="AT319" s="33">
        <f t="shared" si="215"/>
        <v>15</v>
      </c>
      <c r="AU319" s="31">
        <f t="shared" si="216"/>
        <v>1.4</v>
      </c>
      <c r="AV319" s="2">
        <f t="shared" si="217"/>
        <v>0</v>
      </c>
      <c r="AW319" s="33">
        <f t="shared" si="218"/>
        <v>0</v>
      </c>
      <c r="AX319" s="31">
        <f t="shared" si="219"/>
        <v>1.5</v>
      </c>
      <c r="AY319" s="33">
        <f t="shared" si="220"/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customHeight="1">
      <c r="A320" s="2"/>
      <c r="B320" s="107">
        <v>245</v>
      </c>
      <c r="C320" s="31">
        <v>10</v>
      </c>
      <c r="D320" s="106" t="s">
        <v>16</v>
      </c>
      <c r="E320" s="2" t="s">
        <v>151</v>
      </c>
      <c r="F320" s="2" t="s">
        <v>149</v>
      </c>
      <c r="G320" s="2"/>
      <c r="H320" s="33">
        <f t="shared" si="205"/>
        <v>2</v>
      </c>
      <c r="I320" s="173">
        <f t="shared" si="171"/>
        <v>546.80546246003166</v>
      </c>
      <c r="J320" s="174">
        <f t="shared" si="172"/>
        <v>19.630092212984664</v>
      </c>
      <c r="K320" s="189">
        <f t="shared" si="173"/>
        <v>669</v>
      </c>
      <c r="L320" s="190">
        <f t="shared" si="174"/>
        <v>241</v>
      </c>
      <c r="M320" s="173">
        <f t="shared" si="201"/>
        <v>3273.0178310907108</v>
      </c>
      <c r="N320" s="174">
        <f t="shared" si="175"/>
        <v>3273.0178310907108</v>
      </c>
      <c r="O320" s="174"/>
      <c r="P320" s="174"/>
      <c r="Q320" s="174"/>
      <c r="R320" s="175"/>
      <c r="S320" s="173">
        <f t="shared" si="206"/>
        <v>4459.6520488668284</v>
      </c>
      <c r="T320" s="174">
        <f t="shared" ref="T320:T335" si="221">AL320*AU320*AY320*IF(F320="백어택",1.2,1)</f>
        <v>2229.8260244334142</v>
      </c>
      <c r="U320" s="174"/>
      <c r="V320" s="174"/>
      <c r="W320" s="174"/>
      <c r="X320" s="175"/>
      <c r="Y320" s="173">
        <f t="shared" si="177"/>
        <v>4459.6520488668284</v>
      </c>
      <c r="Z320" s="174">
        <f t="shared" si="208"/>
        <v>4459.6520488668284</v>
      </c>
      <c r="AA320" s="174"/>
      <c r="AB320" s="174"/>
      <c r="AC320" s="174"/>
      <c r="AD320" s="175"/>
      <c r="AE320" s="173">
        <f t="shared" si="202"/>
        <v>5.9857079999999998</v>
      </c>
      <c r="AF320" s="174">
        <f t="shared" si="204"/>
        <v>36</v>
      </c>
      <c r="AG320" s="174">
        <f t="shared" si="188"/>
        <v>20.2865</v>
      </c>
      <c r="AH320" s="174">
        <f t="shared" si="209"/>
        <v>117.5</v>
      </c>
      <c r="AI320" s="174">
        <f t="shared" si="178"/>
        <v>265.39179999999999</v>
      </c>
      <c r="AJ320" s="174">
        <f t="shared" si="210"/>
        <v>2</v>
      </c>
      <c r="AK320" s="174">
        <f t="shared" si="179"/>
        <v>1238.7922357963414</v>
      </c>
      <c r="AL320" s="174">
        <f t="shared" si="211"/>
        <v>1238.7922357963414</v>
      </c>
      <c r="AM320" s="174"/>
      <c r="AN320" s="174"/>
      <c r="AO320" s="176">
        <v>6</v>
      </c>
      <c r="AP320" s="174">
        <v>36</v>
      </c>
      <c r="AQ320" s="175">
        <f t="shared" si="212"/>
        <v>235</v>
      </c>
      <c r="AR320" s="31">
        <f t="shared" si="213"/>
        <v>0.5</v>
      </c>
      <c r="AS320" s="2">
        <f t="shared" si="214"/>
        <v>1</v>
      </c>
      <c r="AT320" s="33">
        <f t="shared" si="215"/>
        <v>0</v>
      </c>
      <c r="AU320" s="31">
        <f t="shared" si="216"/>
        <v>1</v>
      </c>
      <c r="AV320" s="2">
        <f t="shared" si="217"/>
        <v>0</v>
      </c>
      <c r="AW320" s="33">
        <f t="shared" si="218"/>
        <v>0</v>
      </c>
      <c r="AX320" s="31">
        <f t="shared" si="219"/>
        <v>1</v>
      </c>
      <c r="AY320" s="33">
        <f t="shared" si="220"/>
        <v>1.5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customHeight="1">
      <c r="A321" s="2"/>
      <c r="B321" s="107">
        <v>246</v>
      </c>
      <c r="C321" s="31">
        <v>10</v>
      </c>
      <c r="D321" s="106" t="s">
        <v>16</v>
      </c>
      <c r="E321" s="2" t="s">
        <v>165</v>
      </c>
      <c r="F321" s="2" t="s">
        <v>149</v>
      </c>
      <c r="G321" s="2"/>
      <c r="H321" s="33">
        <f t="shared" si="205"/>
        <v>2</v>
      </c>
      <c r="I321" s="173">
        <f t="shared" si="171"/>
        <v>765.52764744404442</v>
      </c>
      <c r="J321" s="174">
        <f t="shared" si="172"/>
        <v>19.630092212984664</v>
      </c>
      <c r="K321" s="189">
        <f t="shared" si="173"/>
        <v>417</v>
      </c>
      <c r="L321" s="190">
        <f t="shared" si="174"/>
        <v>141</v>
      </c>
      <c r="M321" s="173">
        <f t="shared" si="201"/>
        <v>4582.2249635269964</v>
      </c>
      <c r="N321" s="174">
        <f t="shared" si="175"/>
        <v>4582.2249635269964</v>
      </c>
      <c r="O321" s="174"/>
      <c r="P321" s="174"/>
      <c r="Q321" s="174"/>
      <c r="R321" s="175"/>
      <c r="S321" s="173">
        <f t="shared" si="206"/>
        <v>6243.5128684135607</v>
      </c>
      <c r="T321" s="174">
        <f t="shared" si="221"/>
        <v>3121.7564342067803</v>
      </c>
      <c r="U321" s="174"/>
      <c r="V321" s="174"/>
      <c r="W321" s="174"/>
      <c r="X321" s="175"/>
      <c r="Y321" s="173">
        <f t="shared" si="177"/>
        <v>6243.5128684135607</v>
      </c>
      <c r="Z321" s="174">
        <f t="shared" si="208"/>
        <v>6243.5128684135607</v>
      </c>
      <c r="AA321" s="174"/>
      <c r="AB321" s="174"/>
      <c r="AC321" s="174"/>
      <c r="AD321" s="175"/>
      <c r="AE321" s="173">
        <f t="shared" si="202"/>
        <v>5.9857079999999998</v>
      </c>
      <c r="AF321" s="174">
        <f t="shared" si="204"/>
        <v>36</v>
      </c>
      <c r="AG321" s="174">
        <f t="shared" si="188"/>
        <v>20.2865</v>
      </c>
      <c r="AH321" s="174">
        <f t="shared" si="209"/>
        <v>117.5</v>
      </c>
      <c r="AI321" s="174">
        <f t="shared" si="178"/>
        <v>265.39179999999999</v>
      </c>
      <c r="AJ321" s="174">
        <f t="shared" si="210"/>
        <v>2</v>
      </c>
      <c r="AK321" s="174">
        <f t="shared" si="179"/>
        <v>1238.7922357963414</v>
      </c>
      <c r="AL321" s="174">
        <f t="shared" si="211"/>
        <v>1238.7922357963414</v>
      </c>
      <c r="AM321" s="174"/>
      <c r="AN321" s="174"/>
      <c r="AO321" s="176">
        <v>6</v>
      </c>
      <c r="AP321" s="174">
        <v>36</v>
      </c>
      <c r="AQ321" s="175">
        <f t="shared" si="212"/>
        <v>235</v>
      </c>
      <c r="AR321" s="31">
        <f t="shared" si="213"/>
        <v>0.5</v>
      </c>
      <c r="AS321" s="2">
        <f t="shared" si="214"/>
        <v>1</v>
      </c>
      <c r="AT321" s="33">
        <f t="shared" si="215"/>
        <v>0</v>
      </c>
      <c r="AU321" s="31">
        <f t="shared" si="216"/>
        <v>1.4</v>
      </c>
      <c r="AV321" s="2">
        <f t="shared" si="217"/>
        <v>0</v>
      </c>
      <c r="AW321" s="33">
        <f t="shared" si="218"/>
        <v>0</v>
      </c>
      <c r="AX321" s="31">
        <f t="shared" si="219"/>
        <v>1</v>
      </c>
      <c r="AY321" s="33">
        <f t="shared" si="220"/>
        <v>1.5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customHeight="1">
      <c r="A322" s="2"/>
      <c r="B322" s="107">
        <v>247</v>
      </c>
      <c r="C322" s="31">
        <v>10</v>
      </c>
      <c r="D322" s="106" t="s">
        <v>16</v>
      </c>
      <c r="E322" s="2" t="s">
        <v>99</v>
      </c>
      <c r="F322" s="2" t="s">
        <v>149</v>
      </c>
      <c r="G322" s="2"/>
      <c r="H322" s="33">
        <f t="shared" si="205"/>
        <v>2</v>
      </c>
      <c r="I322" s="173">
        <f t="shared" si="171"/>
        <v>546.80546246003166</v>
      </c>
      <c r="J322" s="174">
        <f t="shared" si="172"/>
        <v>39.260184425969328</v>
      </c>
      <c r="K322" s="189">
        <f t="shared" si="173"/>
        <v>669</v>
      </c>
      <c r="L322" s="190">
        <f t="shared" si="174"/>
        <v>241</v>
      </c>
      <c r="M322" s="173">
        <f t="shared" si="201"/>
        <v>3273.0178310907108</v>
      </c>
      <c r="N322" s="174">
        <f t="shared" si="175"/>
        <v>3273.0178310907108</v>
      </c>
      <c r="O322" s="174"/>
      <c r="P322" s="174"/>
      <c r="Q322" s="174"/>
      <c r="R322" s="175"/>
      <c r="S322" s="173">
        <f t="shared" si="206"/>
        <v>4459.6520488668284</v>
      </c>
      <c r="T322" s="174">
        <f t="shared" si="221"/>
        <v>2229.8260244334142</v>
      </c>
      <c r="U322" s="174"/>
      <c r="V322" s="174"/>
      <c r="W322" s="174"/>
      <c r="X322" s="175"/>
      <c r="Y322" s="173">
        <f t="shared" si="177"/>
        <v>4459.6520488668284</v>
      </c>
      <c r="Z322" s="174">
        <f t="shared" si="208"/>
        <v>4459.6520488668284</v>
      </c>
      <c r="AA322" s="174"/>
      <c r="AB322" s="174"/>
      <c r="AC322" s="174"/>
      <c r="AD322" s="175"/>
      <c r="AE322" s="173">
        <f t="shared" si="202"/>
        <v>5.9857079999999998</v>
      </c>
      <c r="AF322" s="174">
        <f t="shared" si="204"/>
        <v>36</v>
      </c>
      <c r="AG322" s="174">
        <f t="shared" si="188"/>
        <v>20.2865</v>
      </c>
      <c r="AH322" s="174">
        <f t="shared" si="209"/>
        <v>235</v>
      </c>
      <c r="AI322" s="174">
        <f t="shared" si="178"/>
        <v>265.39179999999999</v>
      </c>
      <c r="AJ322" s="174">
        <f t="shared" si="210"/>
        <v>1.8</v>
      </c>
      <c r="AK322" s="174">
        <f t="shared" si="179"/>
        <v>1238.7922357963414</v>
      </c>
      <c r="AL322" s="174">
        <f t="shared" si="211"/>
        <v>1238.7922357963414</v>
      </c>
      <c r="AM322" s="174"/>
      <c r="AN322" s="174"/>
      <c r="AO322" s="176">
        <v>6</v>
      </c>
      <c r="AP322" s="174">
        <v>36</v>
      </c>
      <c r="AQ322" s="175">
        <f t="shared" si="212"/>
        <v>235</v>
      </c>
      <c r="AR322" s="31">
        <f t="shared" si="213"/>
        <v>1</v>
      </c>
      <c r="AS322" s="2">
        <f t="shared" si="214"/>
        <v>0.9</v>
      </c>
      <c r="AT322" s="33">
        <f t="shared" si="215"/>
        <v>0</v>
      </c>
      <c r="AU322" s="31">
        <f t="shared" si="216"/>
        <v>1</v>
      </c>
      <c r="AV322" s="2">
        <f t="shared" si="217"/>
        <v>0</v>
      </c>
      <c r="AW322" s="33">
        <f t="shared" si="218"/>
        <v>0</v>
      </c>
      <c r="AX322" s="31">
        <f t="shared" si="219"/>
        <v>1</v>
      </c>
      <c r="AY322" s="33">
        <f t="shared" si="220"/>
        <v>1.5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customHeight="1">
      <c r="A323" s="2"/>
      <c r="B323" s="107">
        <v>248</v>
      </c>
      <c r="C323" s="31">
        <v>10</v>
      </c>
      <c r="D323" s="106" t="s">
        <v>16</v>
      </c>
      <c r="E323" s="2" t="s">
        <v>170</v>
      </c>
      <c r="F323" s="2" t="s">
        <v>149</v>
      </c>
      <c r="G323" s="2"/>
      <c r="H323" s="33">
        <f t="shared" si="205"/>
        <v>2</v>
      </c>
      <c r="I323" s="173">
        <f t="shared" si="171"/>
        <v>765.52764744404442</v>
      </c>
      <c r="J323" s="174">
        <f t="shared" si="172"/>
        <v>39.260184425969328</v>
      </c>
      <c r="K323" s="189">
        <f t="shared" si="173"/>
        <v>417</v>
      </c>
      <c r="L323" s="190">
        <f t="shared" si="174"/>
        <v>141</v>
      </c>
      <c r="M323" s="173">
        <f t="shared" si="201"/>
        <v>4582.2249635269964</v>
      </c>
      <c r="N323" s="174">
        <f t="shared" si="175"/>
        <v>4582.2249635269964</v>
      </c>
      <c r="O323" s="174"/>
      <c r="P323" s="174"/>
      <c r="Q323" s="174"/>
      <c r="R323" s="175"/>
      <c r="S323" s="173">
        <f t="shared" si="206"/>
        <v>6243.5128684135607</v>
      </c>
      <c r="T323" s="174">
        <f t="shared" si="221"/>
        <v>3121.7564342067803</v>
      </c>
      <c r="U323" s="174"/>
      <c r="V323" s="174"/>
      <c r="W323" s="174"/>
      <c r="X323" s="175"/>
      <c r="Y323" s="173">
        <f t="shared" si="177"/>
        <v>6243.5128684135607</v>
      </c>
      <c r="Z323" s="174">
        <f t="shared" si="208"/>
        <v>6243.5128684135607</v>
      </c>
      <c r="AA323" s="174"/>
      <c r="AB323" s="174"/>
      <c r="AC323" s="174"/>
      <c r="AD323" s="175"/>
      <c r="AE323" s="173">
        <f t="shared" si="202"/>
        <v>5.9857079999999998</v>
      </c>
      <c r="AF323" s="174">
        <f t="shared" si="204"/>
        <v>36</v>
      </c>
      <c r="AG323" s="174">
        <f t="shared" si="188"/>
        <v>20.2865</v>
      </c>
      <c r="AH323" s="174">
        <f t="shared" si="209"/>
        <v>235</v>
      </c>
      <c r="AI323" s="174">
        <f t="shared" si="178"/>
        <v>265.39179999999999</v>
      </c>
      <c r="AJ323" s="174">
        <f t="shared" si="210"/>
        <v>1.8</v>
      </c>
      <c r="AK323" s="174">
        <f t="shared" si="179"/>
        <v>1238.7922357963414</v>
      </c>
      <c r="AL323" s="174">
        <f t="shared" si="211"/>
        <v>1238.7922357963414</v>
      </c>
      <c r="AM323" s="174"/>
      <c r="AN323" s="174"/>
      <c r="AO323" s="176">
        <v>6</v>
      </c>
      <c r="AP323" s="174">
        <v>36</v>
      </c>
      <c r="AQ323" s="175">
        <f t="shared" si="212"/>
        <v>235</v>
      </c>
      <c r="AR323" s="31">
        <f t="shared" si="213"/>
        <v>1</v>
      </c>
      <c r="AS323" s="2">
        <f t="shared" si="214"/>
        <v>0.9</v>
      </c>
      <c r="AT323" s="33">
        <f t="shared" si="215"/>
        <v>0</v>
      </c>
      <c r="AU323" s="31">
        <f t="shared" si="216"/>
        <v>1.4</v>
      </c>
      <c r="AV323" s="2">
        <f t="shared" si="217"/>
        <v>0</v>
      </c>
      <c r="AW323" s="33">
        <f t="shared" si="218"/>
        <v>0</v>
      </c>
      <c r="AX323" s="31">
        <f t="shared" si="219"/>
        <v>1</v>
      </c>
      <c r="AY323" s="33">
        <f t="shared" si="220"/>
        <v>1.5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customHeight="1">
      <c r="A324" s="2"/>
      <c r="B324" s="107">
        <v>249</v>
      </c>
      <c r="C324" s="31">
        <v>10</v>
      </c>
      <c r="D324" s="106" t="s">
        <v>16</v>
      </c>
      <c r="E324" s="2" t="s">
        <v>111</v>
      </c>
      <c r="F324" s="2" t="s">
        <v>149</v>
      </c>
      <c r="G324" s="2"/>
      <c r="H324" s="33">
        <f t="shared" si="205"/>
        <v>2</v>
      </c>
      <c r="I324" s="173">
        <f t="shared" si="171"/>
        <v>639.22433919137734</v>
      </c>
      <c r="J324" s="174">
        <f t="shared" si="172"/>
        <v>39.260184425969328</v>
      </c>
      <c r="K324" s="189">
        <f t="shared" si="173"/>
        <v>562</v>
      </c>
      <c r="L324" s="190">
        <f t="shared" si="174"/>
        <v>203</v>
      </c>
      <c r="M324" s="173">
        <f t="shared" si="201"/>
        <v>3826.2102408925407</v>
      </c>
      <c r="N324" s="174">
        <f t="shared" si="175"/>
        <v>3826.2102408925407</v>
      </c>
      <c r="O324" s="174"/>
      <c r="P324" s="174"/>
      <c r="Q324" s="174"/>
      <c r="R324" s="175"/>
      <c r="S324" s="173">
        <f t="shared" si="206"/>
        <v>4459.6520488668284</v>
      </c>
      <c r="T324" s="174">
        <f t="shared" si="221"/>
        <v>2229.8260244334142</v>
      </c>
      <c r="U324" s="174"/>
      <c r="V324" s="174"/>
      <c r="W324" s="174"/>
      <c r="X324" s="175"/>
      <c r="Y324" s="173">
        <f t="shared" si="177"/>
        <v>4459.6520488668284</v>
      </c>
      <c r="Z324" s="174">
        <f t="shared" si="208"/>
        <v>4459.6520488668284</v>
      </c>
      <c r="AA324" s="174"/>
      <c r="AB324" s="174"/>
      <c r="AC324" s="174"/>
      <c r="AD324" s="175"/>
      <c r="AE324" s="173">
        <f t="shared" si="202"/>
        <v>5.9857079999999998</v>
      </c>
      <c r="AF324" s="174">
        <f t="shared" si="204"/>
        <v>36</v>
      </c>
      <c r="AG324" s="174">
        <f t="shared" si="188"/>
        <v>35.286500000000004</v>
      </c>
      <c r="AH324" s="174">
        <f t="shared" si="209"/>
        <v>235</v>
      </c>
      <c r="AI324" s="174">
        <f t="shared" si="178"/>
        <v>265.39179999999999</v>
      </c>
      <c r="AJ324" s="174">
        <f t="shared" si="210"/>
        <v>2</v>
      </c>
      <c r="AK324" s="174">
        <f t="shared" si="179"/>
        <v>1238.7922357963414</v>
      </c>
      <c r="AL324" s="174">
        <f t="shared" si="211"/>
        <v>1238.7922357963414</v>
      </c>
      <c r="AM324" s="174"/>
      <c r="AN324" s="174"/>
      <c r="AO324" s="176">
        <v>6</v>
      </c>
      <c r="AP324" s="174">
        <v>36</v>
      </c>
      <c r="AQ324" s="175">
        <f t="shared" si="212"/>
        <v>235</v>
      </c>
      <c r="AR324" s="31">
        <f t="shared" si="213"/>
        <v>1</v>
      </c>
      <c r="AS324" s="2">
        <f t="shared" si="214"/>
        <v>1</v>
      </c>
      <c r="AT324" s="33">
        <f t="shared" si="215"/>
        <v>15</v>
      </c>
      <c r="AU324" s="31">
        <f t="shared" si="216"/>
        <v>1</v>
      </c>
      <c r="AV324" s="2">
        <f t="shared" si="217"/>
        <v>0</v>
      </c>
      <c r="AW324" s="33">
        <f t="shared" si="218"/>
        <v>0</v>
      </c>
      <c r="AX324" s="31">
        <f t="shared" si="219"/>
        <v>1</v>
      </c>
      <c r="AY324" s="33">
        <f t="shared" si="220"/>
        <v>1.5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customHeight="1">
      <c r="A325" s="2"/>
      <c r="B325" s="107">
        <v>250</v>
      </c>
      <c r="C325" s="31">
        <v>10</v>
      </c>
      <c r="D325" s="106" t="s">
        <v>16</v>
      </c>
      <c r="E325" s="2" t="s">
        <v>145</v>
      </c>
      <c r="F325" s="2" t="s">
        <v>149</v>
      </c>
      <c r="G325" s="2"/>
      <c r="H325" s="33">
        <f t="shared" si="205"/>
        <v>2</v>
      </c>
      <c r="I325" s="173">
        <f t="shared" si="171"/>
        <v>894.91407486792843</v>
      </c>
      <c r="J325" s="174">
        <f t="shared" si="172"/>
        <v>39.260184425969328</v>
      </c>
      <c r="K325" s="189">
        <f t="shared" si="173"/>
        <v>300</v>
      </c>
      <c r="L325" s="190">
        <f t="shared" si="174"/>
        <v>85</v>
      </c>
      <c r="M325" s="173">
        <f t="shared" si="201"/>
        <v>5356.694337249558</v>
      </c>
      <c r="N325" s="174">
        <f t="shared" si="175"/>
        <v>5356.694337249558</v>
      </c>
      <c r="O325" s="174"/>
      <c r="P325" s="174"/>
      <c r="Q325" s="174"/>
      <c r="R325" s="175"/>
      <c r="S325" s="173">
        <f t="shared" si="206"/>
        <v>6243.5128684135607</v>
      </c>
      <c r="T325" s="174">
        <f t="shared" si="221"/>
        <v>3121.7564342067803</v>
      </c>
      <c r="U325" s="174"/>
      <c r="V325" s="174"/>
      <c r="W325" s="174"/>
      <c r="X325" s="175"/>
      <c r="Y325" s="173">
        <f t="shared" si="177"/>
        <v>6243.5128684135607</v>
      </c>
      <c r="Z325" s="174">
        <f t="shared" si="208"/>
        <v>6243.5128684135607</v>
      </c>
      <c r="AA325" s="174"/>
      <c r="AB325" s="174"/>
      <c r="AC325" s="174"/>
      <c r="AD325" s="175"/>
      <c r="AE325" s="173">
        <f t="shared" si="202"/>
        <v>5.9857079999999998</v>
      </c>
      <c r="AF325" s="174">
        <f t="shared" si="204"/>
        <v>36</v>
      </c>
      <c r="AG325" s="174">
        <f t="shared" ref="AG325:AG357" si="222">IF($D$57+AT325&gt;100,100,$D$57+AT325)</f>
        <v>35.286500000000004</v>
      </c>
      <c r="AH325" s="174">
        <f t="shared" si="209"/>
        <v>235</v>
      </c>
      <c r="AI325" s="174">
        <f t="shared" si="178"/>
        <v>265.39179999999999</v>
      </c>
      <c r="AJ325" s="174">
        <f t="shared" si="210"/>
        <v>2</v>
      </c>
      <c r="AK325" s="174">
        <f t="shared" si="179"/>
        <v>1238.7922357963414</v>
      </c>
      <c r="AL325" s="174">
        <f t="shared" si="211"/>
        <v>1238.7922357963414</v>
      </c>
      <c r="AM325" s="174"/>
      <c r="AN325" s="174"/>
      <c r="AO325" s="176">
        <v>6</v>
      </c>
      <c r="AP325" s="174">
        <v>36</v>
      </c>
      <c r="AQ325" s="175">
        <f t="shared" si="212"/>
        <v>235</v>
      </c>
      <c r="AR325" s="31">
        <f t="shared" si="213"/>
        <v>1</v>
      </c>
      <c r="AS325" s="2">
        <f t="shared" si="214"/>
        <v>1</v>
      </c>
      <c r="AT325" s="33">
        <f t="shared" si="215"/>
        <v>15</v>
      </c>
      <c r="AU325" s="31">
        <f t="shared" si="216"/>
        <v>1.4</v>
      </c>
      <c r="AV325" s="2">
        <f t="shared" si="217"/>
        <v>0</v>
      </c>
      <c r="AW325" s="33">
        <f t="shared" si="218"/>
        <v>0</v>
      </c>
      <c r="AX325" s="31">
        <f t="shared" si="219"/>
        <v>1</v>
      </c>
      <c r="AY325" s="33">
        <f t="shared" si="220"/>
        <v>1.5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customHeight="1">
      <c r="A326" s="2"/>
      <c r="B326" s="107">
        <v>251</v>
      </c>
      <c r="C326" s="31">
        <v>7</v>
      </c>
      <c r="D326" s="106" t="s">
        <v>16</v>
      </c>
      <c r="E326" s="2" t="s">
        <v>148</v>
      </c>
      <c r="F326" s="2" t="s">
        <v>149</v>
      </c>
      <c r="G326" s="2"/>
      <c r="H326" s="33">
        <f t="shared" si="205"/>
        <v>2</v>
      </c>
      <c r="I326" s="173">
        <f t="shared" si="171"/>
        <v>350.16432953463811</v>
      </c>
      <c r="J326" s="174">
        <f t="shared" si="172"/>
        <v>13.61576608815532</v>
      </c>
      <c r="K326" s="189">
        <f t="shared" si="173"/>
        <v>848</v>
      </c>
      <c r="L326" s="190">
        <f t="shared" si="174"/>
        <v>332</v>
      </c>
      <c r="M326" s="173">
        <f t="shared" si="201"/>
        <v>2095.9814286101196</v>
      </c>
      <c r="N326" s="174">
        <f t="shared" si="175"/>
        <v>2095.9814286101196</v>
      </c>
      <c r="O326" s="174"/>
      <c r="P326" s="174"/>
      <c r="Q326" s="174"/>
      <c r="R326" s="175"/>
      <c r="S326" s="173">
        <f t="shared" si="206"/>
        <v>2855.8805221580483</v>
      </c>
      <c r="T326" s="174">
        <f t="shared" si="221"/>
        <v>1427.9402610790241</v>
      </c>
      <c r="U326" s="174"/>
      <c r="V326" s="174"/>
      <c r="W326" s="174"/>
      <c r="X326" s="175"/>
      <c r="Y326" s="173">
        <f t="shared" si="177"/>
        <v>2855.8805221580483</v>
      </c>
      <c r="Z326" s="174">
        <f t="shared" si="208"/>
        <v>2855.8805221580483</v>
      </c>
      <c r="AA326" s="174"/>
      <c r="AB326" s="174"/>
      <c r="AC326" s="174"/>
      <c r="AD326" s="175"/>
      <c r="AE326" s="173">
        <f t="shared" si="202"/>
        <v>5.9857079999999998</v>
      </c>
      <c r="AF326" s="174">
        <f t="shared" si="204"/>
        <v>36</v>
      </c>
      <c r="AG326" s="174">
        <f t="shared" si="222"/>
        <v>20.2865</v>
      </c>
      <c r="AH326" s="174">
        <f t="shared" si="209"/>
        <v>81.5</v>
      </c>
      <c r="AI326" s="174">
        <f t="shared" si="178"/>
        <v>265.39179999999999</v>
      </c>
      <c r="AJ326" s="174">
        <f t="shared" si="210"/>
        <v>2</v>
      </c>
      <c r="AK326" s="174">
        <f t="shared" si="179"/>
        <v>1189.9502175658536</v>
      </c>
      <c r="AL326" s="174">
        <f t="shared" si="211"/>
        <v>1189.9502175658536</v>
      </c>
      <c r="AM326" s="174"/>
      <c r="AN326" s="174"/>
      <c r="AO326" s="176">
        <v>6</v>
      </c>
      <c r="AP326" s="174">
        <v>36</v>
      </c>
      <c r="AQ326" s="175">
        <f t="shared" si="212"/>
        <v>163</v>
      </c>
      <c r="AR326" s="31">
        <f t="shared" si="213"/>
        <v>0.5</v>
      </c>
      <c r="AS326" s="2">
        <f t="shared" si="214"/>
        <v>1</v>
      </c>
      <c r="AT326" s="33">
        <f t="shared" si="215"/>
        <v>0</v>
      </c>
      <c r="AU326" s="31">
        <f t="shared" si="216"/>
        <v>1</v>
      </c>
      <c r="AV326" s="2">
        <f t="shared" si="217"/>
        <v>0</v>
      </c>
      <c r="AW326" s="33">
        <f t="shared" si="218"/>
        <v>0</v>
      </c>
      <c r="AX326" s="31">
        <f t="shared" si="219"/>
        <v>1</v>
      </c>
      <c r="AY326" s="33">
        <f t="shared" si="220"/>
        <v>1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customHeight="1">
      <c r="A327" s="2"/>
      <c r="B327" s="107">
        <v>252</v>
      </c>
      <c r="C327" s="31">
        <v>7</v>
      </c>
      <c r="D327" s="106" t="s">
        <v>16</v>
      </c>
      <c r="E327" s="2" t="s">
        <v>163</v>
      </c>
      <c r="F327" s="2" t="s">
        <v>149</v>
      </c>
      <c r="G327" s="2"/>
      <c r="H327" s="33">
        <f t="shared" si="205"/>
        <v>2</v>
      </c>
      <c r="I327" s="173">
        <f t="shared" si="171"/>
        <v>490.23006134849339</v>
      </c>
      <c r="J327" s="174">
        <f t="shared" si="172"/>
        <v>13.61576608815532</v>
      </c>
      <c r="K327" s="189">
        <f t="shared" si="173"/>
        <v>724</v>
      </c>
      <c r="L327" s="190">
        <f t="shared" si="174"/>
        <v>268</v>
      </c>
      <c r="M327" s="173">
        <f t="shared" si="201"/>
        <v>2934.3740000541675</v>
      </c>
      <c r="N327" s="174">
        <f t="shared" si="175"/>
        <v>2934.3740000541675</v>
      </c>
      <c r="O327" s="174"/>
      <c r="P327" s="174"/>
      <c r="Q327" s="174"/>
      <c r="R327" s="175"/>
      <c r="S327" s="173">
        <f t="shared" si="206"/>
        <v>3998.2327310212677</v>
      </c>
      <c r="T327" s="174">
        <f t="shared" si="221"/>
        <v>1999.1163655106338</v>
      </c>
      <c r="U327" s="174"/>
      <c r="V327" s="174"/>
      <c r="W327" s="174"/>
      <c r="X327" s="175"/>
      <c r="Y327" s="173">
        <f t="shared" si="177"/>
        <v>3998.2327310212677</v>
      </c>
      <c r="Z327" s="174">
        <f t="shared" si="208"/>
        <v>3998.2327310212677</v>
      </c>
      <c r="AA327" s="174"/>
      <c r="AB327" s="174"/>
      <c r="AC327" s="174"/>
      <c r="AD327" s="175"/>
      <c r="AE327" s="173">
        <f t="shared" ref="AE327:AE358" si="223">AO327*(1-$D$17/100)</f>
        <v>5.9857079999999998</v>
      </c>
      <c r="AF327" s="174">
        <f t="shared" si="204"/>
        <v>36</v>
      </c>
      <c r="AG327" s="174">
        <f t="shared" si="222"/>
        <v>20.2865</v>
      </c>
      <c r="AH327" s="174">
        <f t="shared" si="209"/>
        <v>81.5</v>
      </c>
      <c r="AI327" s="174">
        <f t="shared" si="178"/>
        <v>265.39179999999999</v>
      </c>
      <c r="AJ327" s="174">
        <f t="shared" si="210"/>
        <v>2</v>
      </c>
      <c r="AK327" s="174">
        <f t="shared" si="179"/>
        <v>1189.9502175658536</v>
      </c>
      <c r="AL327" s="174">
        <f t="shared" si="211"/>
        <v>1189.9502175658536</v>
      </c>
      <c r="AM327" s="174"/>
      <c r="AN327" s="174"/>
      <c r="AO327" s="176">
        <v>6</v>
      </c>
      <c r="AP327" s="174">
        <v>36</v>
      </c>
      <c r="AQ327" s="175">
        <f t="shared" si="212"/>
        <v>163</v>
      </c>
      <c r="AR327" s="31">
        <f t="shared" si="213"/>
        <v>0.5</v>
      </c>
      <c r="AS327" s="2">
        <f t="shared" si="214"/>
        <v>1</v>
      </c>
      <c r="AT327" s="33">
        <f t="shared" si="215"/>
        <v>0</v>
      </c>
      <c r="AU327" s="31">
        <f t="shared" si="216"/>
        <v>1.4</v>
      </c>
      <c r="AV327" s="2">
        <f t="shared" si="217"/>
        <v>0</v>
      </c>
      <c r="AW327" s="33">
        <f t="shared" si="218"/>
        <v>0</v>
      </c>
      <c r="AX327" s="31">
        <f t="shared" si="219"/>
        <v>1</v>
      </c>
      <c r="AY327" s="33">
        <f t="shared" si="220"/>
        <v>1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customHeight="1">
      <c r="A328" s="2"/>
      <c r="B328" s="107">
        <v>253</v>
      </c>
      <c r="C328" s="31">
        <v>7</v>
      </c>
      <c r="D328" s="106" t="s">
        <v>16</v>
      </c>
      <c r="E328" s="2" t="s">
        <v>79</v>
      </c>
      <c r="F328" s="2" t="s">
        <v>149</v>
      </c>
      <c r="G328" s="2"/>
      <c r="H328" s="33">
        <f t="shared" si="205"/>
        <v>2</v>
      </c>
      <c r="I328" s="173">
        <f t="shared" si="171"/>
        <v>350.16432953463811</v>
      </c>
      <c r="J328" s="174">
        <f t="shared" si="172"/>
        <v>27.23153217631064</v>
      </c>
      <c r="K328" s="189">
        <f t="shared" si="173"/>
        <v>848</v>
      </c>
      <c r="L328" s="190">
        <f t="shared" si="174"/>
        <v>332</v>
      </c>
      <c r="M328" s="173">
        <f t="shared" si="201"/>
        <v>2095.9814286101196</v>
      </c>
      <c r="N328" s="174">
        <f t="shared" si="175"/>
        <v>2095.9814286101196</v>
      </c>
      <c r="O328" s="174"/>
      <c r="P328" s="174"/>
      <c r="Q328" s="174"/>
      <c r="R328" s="175"/>
      <c r="S328" s="173">
        <f t="shared" si="206"/>
        <v>2855.8805221580483</v>
      </c>
      <c r="T328" s="174">
        <f t="shared" si="221"/>
        <v>1427.9402610790241</v>
      </c>
      <c r="U328" s="174"/>
      <c r="V328" s="174"/>
      <c r="W328" s="174"/>
      <c r="X328" s="175"/>
      <c r="Y328" s="173">
        <f t="shared" si="177"/>
        <v>2855.8805221580483</v>
      </c>
      <c r="Z328" s="174">
        <f t="shared" si="208"/>
        <v>2855.8805221580483</v>
      </c>
      <c r="AA328" s="174"/>
      <c r="AB328" s="174"/>
      <c r="AC328" s="174"/>
      <c r="AD328" s="175"/>
      <c r="AE328" s="173">
        <f t="shared" si="223"/>
        <v>5.9857079999999998</v>
      </c>
      <c r="AF328" s="174">
        <f t="shared" si="204"/>
        <v>36</v>
      </c>
      <c r="AG328" s="174">
        <f t="shared" si="222"/>
        <v>20.2865</v>
      </c>
      <c r="AH328" s="174">
        <f t="shared" si="209"/>
        <v>163</v>
      </c>
      <c r="AI328" s="174">
        <f t="shared" si="178"/>
        <v>265.39179999999999</v>
      </c>
      <c r="AJ328" s="174">
        <f t="shared" si="210"/>
        <v>1.8</v>
      </c>
      <c r="AK328" s="174">
        <f t="shared" si="179"/>
        <v>1189.9502175658536</v>
      </c>
      <c r="AL328" s="174">
        <f t="shared" si="211"/>
        <v>1189.9502175658536</v>
      </c>
      <c r="AM328" s="174"/>
      <c r="AN328" s="174"/>
      <c r="AO328" s="176">
        <v>6</v>
      </c>
      <c r="AP328" s="174">
        <v>36</v>
      </c>
      <c r="AQ328" s="175">
        <f t="shared" si="212"/>
        <v>163</v>
      </c>
      <c r="AR328" s="31">
        <f t="shared" si="213"/>
        <v>1</v>
      </c>
      <c r="AS328" s="2">
        <f t="shared" si="214"/>
        <v>0.9</v>
      </c>
      <c r="AT328" s="33">
        <f t="shared" si="215"/>
        <v>0</v>
      </c>
      <c r="AU328" s="31">
        <f t="shared" si="216"/>
        <v>1</v>
      </c>
      <c r="AV328" s="2">
        <f t="shared" si="217"/>
        <v>0</v>
      </c>
      <c r="AW328" s="33">
        <f t="shared" si="218"/>
        <v>0</v>
      </c>
      <c r="AX328" s="31">
        <f t="shared" si="219"/>
        <v>1</v>
      </c>
      <c r="AY328" s="33">
        <f t="shared" si="220"/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customHeight="1">
      <c r="A329" s="2"/>
      <c r="B329" s="107">
        <v>254</v>
      </c>
      <c r="C329" s="31">
        <v>7</v>
      </c>
      <c r="D329" s="106" t="s">
        <v>16</v>
      </c>
      <c r="E329" s="2" t="s">
        <v>168</v>
      </c>
      <c r="F329" s="2" t="s">
        <v>149</v>
      </c>
      <c r="G329" s="2"/>
      <c r="H329" s="33">
        <f t="shared" si="205"/>
        <v>2</v>
      </c>
      <c r="I329" s="173">
        <f t="shared" si="171"/>
        <v>490.23006134849339</v>
      </c>
      <c r="J329" s="174">
        <f t="shared" si="172"/>
        <v>27.23153217631064</v>
      </c>
      <c r="K329" s="189">
        <f t="shared" si="173"/>
        <v>724</v>
      </c>
      <c r="L329" s="190">
        <f t="shared" si="174"/>
        <v>268</v>
      </c>
      <c r="M329" s="173">
        <f t="shared" si="201"/>
        <v>2934.3740000541675</v>
      </c>
      <c r="N329" s="174">
        <f t="shared" si="175"/>
        <v>2934.3740000541675</v>
      </c>
      <c r="O329" s="174"/>
      <c r="P329" s="174"/>
      <c r="Q329" s="174"/>
      <c r="R329" s="175"/>
      <c r="S329" s="173">
        <f t="shared" si="206"/>
        <v>3998.2327310212677</v>
      </c>
      <c r="T329" s="174">
        <f t="shared" si="221"/>
        <v>1999.1163655106338</v>
      </c>
      <c r="U329" s="174"/>
      <c r="V329" s="174"/>
      <c r="W329" s="174"/>
      <c r="X329" s="175"/>
      <c r="Y329" s="173">
        <f t="shared" si="177"/>
        <v>3998.2327310212677</v>
      </c>
      <c r="Z329" s="174">
        <f t="shared" si="208"/>
        <v>3998.2327310212677</v>
      </c>
      <c r="AA329" s="174"/>
      <c r="AB329" s="174"/>
      <c r="AC329" s="174"/>
      <c r="AD329" s="175"/>
      <c r="AE329" s="173">
        <f t="shared" si="223"/>
        <v>5.9857079999999998</v>
      </c>
      <c r="AF329" s="174">
        <f t="shared" si="204"/>
        <v>36</v>
      </c>
      <c r="AG329" s="174">
        <f t="shared" si="222"/>
        <v>20.2865</v>
      </c>
      <c r="AH329" s="174">
        <f t="shared" si="209"/>
        <v>163</v>
      </c>
      <c r="AI329" s="174">
        <f t="shared" si="178"/>
        <v>265.39179999999999</v>
      </c>
      <c r="AJ329" s="174">
        <f t="shared" si="210"/>
        <v>1.8</v>
      </c>
      <c r="AK329" s="174">
        <f t="shared" si="179"/>
        <v>1189.9502175658536</v>
      </c>
      <c r="AL329" s="174">
        <f t="shared" si="211"/>
        <v>1189.9502175658536</v>
      </c>
      <c r="AM329" s="174"/>
      <c r="AN329" s="174"/>
      <c r="AO329" s="176">
        <v>6</v>
      </c>
      <c r="AP329" s="174">
        <v>36</v>
      </c>
      <c r="AQ329" s="175">
        <f t="shared" si="212"/>
        <v>163</v>
      </c>
      <c r="AR329" s="31">
        <f t="shared" si="213"/>
        <v>1</v>
      </c>
      <c r="AS329" s="2">
        <f t="shared" si="214"/>
        <v>0.9</v>
      </c>
      <c r="AT329" s="33">
        <f t="shared" si="215"/>
        <v>0</v>
      </c>
      <c r="AU329" s="31">
        <f t="shared" si="216"/>
        <v>1.4</v>
      </c>
      <c r="AV329" s="2">
        <f t="shared" si="217"/>
        <v>0</v>
      </c>
      <c r="AW329" s="33">
        <f t="shared" si="218"/>
        <v>0</v>
      </c>
      <c r="AX329" s="31">
        <f t="shared" si="219"/>
        <v>1</v>
      </c>
      <c r="AY329" s="33">
        <f t="shared" si="220"/>
        <v>1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customHeight="1">
      <c r="A330" s="2"/>
      <c r="B330" s="107">
        <v>255</v>
      </c>
      <c r="C330" s="31">
        <v>7</v>
      </c>
      <c r="D330" s="106" t="s">
        <v>16</v>
      </c>
      <c r="E330" s="2" t="s">
        <v>87</v>
      </c>
      <c r="F330" s="2" t="s">
        <v>149</v>
      </c>
      <c r="G330" s="2"/>
      <c r="H330" s="33">
        <f t="shared" si="205"/>
        <v>2</v>
      </c>
      <c r="I330" s="173">
        <f t="shared" si="171"/>
        <v>409.34770685750368</v>
      </c>
      <c r="J330" s="174">
        <f t="shared" si="172"/>
        <v>27.23153217631064</v>
      </c>
      <c r="K330" s="189">
        <f t="shared" si="173"/>
        <v>801</v>
      </c>
      <c r="L330" s="190">
        <f t="shared" si="174"/>
        <v>308</v>
      </c>
      <c r="M330" s="173">
        <f t="shared" si="201"/>
        <v>2450.2358437186144</v>
      </c>
      <c r="N330" s="174">
        <f t="shared" si="175"/>
        <v>2450.2358437186144</v>
      </c>
      <c r="O330" s="174"/>
      <c r="P330" s="174"/>
      <c r="Q330" s="174"/>
      <c r="R330" s="175"/>
      <c r="S330" s="173">
        <f t="shared" si="206"/>
        <v>2855.8805221580483</v>
      </c>
      <c r="T330" s="174">
        <f t="shared" si="221"/>
        <v>1427.9402610790241</v>
      </c>
      <c r="U330" s="174"/>
      <c r="V330" s="174"/>
      <c r="W330" s="174"/>
      <c r="X330" s="175"/>
      <c r="Y330" s="173">
        <f t="shared" si="177"/>
        <v>2855.8805221580483</v>
      </c>
      <c r="Z330" s="174">
        <f t="shared" si="208"/>
        <v>2855.8805221580483</v>
      </c>
      <c r="AA330" s="174"/>
      <c r="AB330" s="174"/>
      <c r="AC330" s="174"/>
      <c r="AD330" s="175"/>
      <c r="AE330" s="173">
        <f t="shared" si="223"/>
        <v>5.9857079999999998</v>
      </c>
      <c r="AF330" s="174">
        <f t="shared" si="204"/>
        <v>36</v>
      </c>
      <c r="AG330" s="174">
        <f t="shared" si="222"/>
        <v>35.286500000000004</v>
      </c>
      <c r="AH330" s="174">
        <f t="shared" si="209"/>
        <v>163</v>
      </c>
      <c r="AI330" s="174">
        <f t="shared" si="178"/>
        <v>265.39179999999999</v>
      </c>
      <c r="AJ330" s="174">
        <f t="shared" si="210"/>
        <v>2</v>
      </c>
      <c r="AK330" s="174">
        <f t="shared" si="179"/>
        <v>1189.9502175658536</v>
      </c>
      <c r="AL330" s="174">
        <f t="shared" si="211"/>
        <v>1189.9502175658536</v>
      </c>
      <c r="AM330" s="174"/>
      <c r="AN330" s="174"/>
      <c r="AO330" s="176">
        <v>6</v>
      </c>
      <c r="AP330" s="174">
        <v>36</v>
      </c>
      <c r="AQ330" s="175">
        <f t="shared" si="212"/>
        <v>163</v>
      </c>
      <c r="AR330" s="31">
        <f t="shared" si="213"/>
        <v>1</v>
      </c>
      <c r="AS330" s="2">
        <f t="shared" si="214"/>
        <v>1</v>
      </c>
      <c r="AT330" s="33">
        <f t="shared" si="215"/>
        <v>15</v>
      </c>
      <c r="AU330" s="31">
        <f t="shared" si="216"/>
        <v>1</v>
      </c>
      <c r="AV330" s="2">
        <f t="shared" si="217"/>
        <v>0</v>
      </c>
      <c r="AW330" s="33">
        <f t="shared" si="218"/>
        <v>0</v>
      </c>
      <c r="AX330" s="31">
        <f t="shared" si="219"/>
        <v>1</v>
      </c>
      <c r="AY330" s="33">
        <f t="shared" si="220"/>
        <v>1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customHeight="1">
      <c r="A331" s="2"/>
      <c r="B331" s="107">
        <v>256</v>
      </c>
      <c r="C331" s="31">
        <v>7</v>
      </c>
      <c r="D331" s="106" t="s">
        <v>16</v>
      </c>
      <c r="E331" s="2" t="s">
        <v>179</v>
      </c>
      <c r="F331" s="2" t="s">
        <v>149</v>
      </c>
      <c r="G331" s="2"/>
      <c r="H331" s="33">
        <f t="shared" si="205"/>
        <v>2</v>
      </c>
      <c r="I331" s="173">
        <f t="shared" si="171"/>
        <v>573.0867896005052</v>
      </c>
      <c r="J331" s="174">
        <f t="shared" si="172"/>
        <v>27.23153217631064</v>
      </c>
      <c r="K331" s="189">
        <f t="shared" si="173"/>
        <v>640</v>
      </c>
      <c r="L331" s="190">
        <f t="shared" si="174"/>
        <v>232</v>
      </c>
      <c r="M331" s="173">
        <f t="shared" si="201"/>
        <v>3430.3301812060604</v>
      </c>
      <c r="N331" s="174">
        <f t="shared" si="175"/>
        <v>3430.3301812060604</v>
      </c>
      <c r="O331" s="174"/>
      <c r="P331" s="174"/>
      <c r="Q331" s="174"/>
      <c r="R331" s="175"/>
      <c r="S331" s="173">
        <f t="shared" si="206"/>
        <v>3998.2327310212677</v>
      </c>
      <c r="T331" s="174">
        <f t="shared" si="221"/>
        <v>1999.1163655106338</v>
      </c>
      <c r="U331" s="174"/>
      <c r="V331" s="174"/>
      <c r="W331" s="174"/>
      <c r="X331" s="175"/>
      <c r="Y331" s="173">
        <f t="shared" si="177"/>
        <v>3998.2327310212677</v>
      </c>
      <c r="Z331" s="174">
        <f t="shared" si="208"/>
        <v>3998.2327310212677</v>
      </c>
      <c r="AA331" s="174"/>
      <c r="AB331" s="174"/>
      <c r="AC331" s="174"/>
      <c r="AD331" s="175"/>
      <c r="AE331" s="173">
        <f t="shared" si="223"/>
        <v>5.9857079999999998</v>
      </c>
      <c r="AF331" s="174">
        <f t="shared" si="204"/>
        <v>36</v>
      </c>
      <c r="AG331" s="174">
        <f t="shared" si="222"/>
        <v>35.286500000000004</v>
      </c>
      <c r="AH331" s="174">
        <f t="shared" si="209"/>
        <v>163</v>
      </c>
      <c r="AI331" s="174">
        <f t="shared" si="178"/>
        <v>265.39179999999999</v>
      </c>
      <c r="AJ331" s="174">
        <f t="shared" si="210"/>
        <v>2</v>
      </c>
      <c r="AK331" s="174">
        <f t="shared" si="179"/>
        <v>1189.9502175658536</v>
      </c>
      <c r="AL331" s="174">
        <f t="shared" si="211"/>
        <v>1189.9502175658536</v>
      </c>
      <c r="AM331" s="174"/>
      <c r="AN331" s="174"/>
      <c r="AO331" s="176">
        <v>6</v>
      </c>
      <c r="AP331" s="174">
        <v>36</v>
      </c>
      <c r="AQ331" s="175">
        <f t="shared" si="212"/>
        <v>163</v>
      </c>
      <c r="AR331" s="31">
        <f t="shared" si="213"/>
        <v>1</v>
      </c>
      <c r="AS331" s="2">
        <f t="shared" si="214"/>
        <v>1</v>
      </c>
      <c r="AT331" s="33">
        <f t="shared" si="215"/>
        <v>15</v>
      </c>
      <c r="AU331" s="31">
        <f t="shared" si="216"/>
        <v>1.4</v>
      </c>
      <c r="AV331" s="2">
        <f t="shared" si="217"/>
        <v>0</v>
      </c>
      <c r="AW331" s="33">
        <f t="shared" si="218"/>
        <v>0</v>
      </c>
      <c r="AX331" s="31">
        <f t="shared" si="219"/>
        <v>1</v>
      </c>
      <c r="AY331" s="33">
        <f t="shared" si="220"/>
        <v>1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customHeight="1">
      <c r="A332" s="2"/>
      <c r="B332" s="107">
        <v>257</v>
      </c>
      <c r="C332" s="31">
        <v>4</v>
      </c>
      <c r="D332" s="106" t="s">
        <v>16</v>
      </c>
      <c r="E332" s="2" t="s">
        <v>148</v>
      </c>
      <c r="F332" s="2" t="s">
        <v>149</v>
      </c>
      <c r="G332" s="2"/>
      <c r="H332" s="33">
        <f t="shared" si="205"/>
        <v>2</v>
      </c>
      <c r="I332" s="173">
        <f t="shared" ref="I332:I395" si="224">M332/AE332</f>
        <v>325.47938508635713</v>
      </c>
      <c r="J332" s="174">
        <f t="shared" ref="J332:J395" si="225">AH332/AE332</f>
        <v>7.5179076560366793</v>
      </c>
      <c r="K332" s="189">
        <f t="shared" ref="K332:K395" si="226">RANK(I332,$I$76:$I$977)</f>
        <v>863</v>
      </c>
      <c r="L332" s="190">
        <f t="shared" ref="L332:L395" si="227">RANK(I332,$I$76:$I$450)</f>
        <v>341</v>
      </c>
      <c r="M332" s="173">
        <f t="shared" si="201"/>
        <v>1948.2245591464884</v>
      </c>
      <c r="N332" s="174">
        <f t="shared" ref="N332:N395" si="228">T332*(1+((AG332+IF(F332="백어택",8,0))/100)*((AI332/100-1)))</f>
        <v>1948.2245591464884</v>
      </c>
      <c r="O332" s="174"/>
      <c r="P332" s="174"/>
      <c r="Q332" s="174"/>
      <c r="R332" s="175"/>
      <c r="S332" s="173">
        <f t="shared" si="206"/>
        <v>2654.5543272995124</v>
      </c>
      <c r="T332" s="174">
        <f t="shared" si="221"/>
        <v>1327.2771636497562</v>
      </c>
      <c r="U332" s="174"/>
      <c r="V332" s="174"/>
      <c r="W332" s="174"/>
      <c r="X332" s="175"/>
      <c r="Y332" s="173">
        <f t="shared" ref="Y332:Y395" si="229">SUM(Z332:AD332)</f>
        <v>2654.5543272995124</v>
      </c>
      <c r="Z332" s="174">
        <f t="shared" si="208"/>
        <v>2654.5543272995124</v>
      </c>
      <c r="AA332" s="174"/>
      <c r="AB332" s="174"/>
      <c r="AC332" s="174"/>
      <c r="AD332" s="175"/>
      <c r="AE332" s="173">
        <f t="shared" si="223"/>
        <v>5.9857079999999998</v>
      </c>
      <c r="AF332" s="174">
        <f t="shared" si="204"/>
        <v>36</v>
      </c>
      <c r="AG332" s="174">
        <f t="shared" si="222"/>
        <v>20.2865</v>
      </c>
      <c r="AH332" s="174">
        <f t="shared" si="209"/>
        <v>45</v>
      </c>
      <c r="AI332" s="174">
        <f t="shared" ref="AI332:AI395" si="230">$D$58+$D$19</f>
        <v>265.39179999999999</v>
      </c>
      <c r="AJ332" s="174">
        <f t="shared" si="210"/>
        <v>2</v>
      </c>
      <c r="AK332" s="174">
        <f t="shared" ref="AK332:AK357" si="231">SUM(AL332:AN332)</f>
        <v>1106.0643030414635</v>
      </c>
      <c r="AL332" s="174">
        <f t="shared" si="211"/>
        <v>1106.0643030414635</v>
      </c>
      <c r="AM332" s="174"/>
      <c r="AN332" s="174"/>
      <c r="AO332" s="176">
        <v>6</v>
      </c>
      <c r="AP332" s="174">
        <v>36</v>
      </c>
      <c r="AQ332" s="175">
        <f t="shared" si="212"/>
        <v>90</v>
      </c>
      <c r="AR332" s="31">
        <f t="shared" si="213"/>
        <v>0.5</v>
      </c>
      <c r="AS332" s="2">
        <f t="shared" si="214"/>
        <v>1</v>
      </c>
      <c r="AT332" s="33">
        <f t="shared" si="215"/>
        <v>0</v>
      </c>
      <c r="AU332" s="31">
        <f t="shared" si="216"/>
        <v>1</v>
      </c>
      <c r="AV332" s="2">
        <f t="shared" si="217"/>
        <v>0</v>
      </c>
      <c r="AW332" s="33">
        <f t="shared" si="218"/>
        <v>0</v>
      </c>
      <c r="AX332" s="31">
        <f t="shared" si="219"/>
        <v>1</v>
      </c>
      <c r="AY332" s="33">
        <f t="shared" si="220"/>
        <v>1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customHeight="1">
      <c r="A333" s="2"/>
      <c r="B333" s="107">
        <v>258</v>
      </c>
      <c r="C333" s="31">
        <v>4</v>
      </c>
      <c r="D333" s="106" t="s">
        <v>16</v>
      </c>
      <c r="E333" s="2" t="s">
        <v>79</v>
      </c>
      <c r="F333" s="2" t="s">
        <v>149</v>
      </c>
      <c r="G333" s="2"/>
      <c r="H333" s="33">
        <f t="shared" si="205"/>
        <v>2</v>
      </c>
      <c r="I333" s="173">
        <f t="shared" si="224"/>
        <v>325.47938508635713</v>
      </c>
      <c r="J333" s="174">
        <f t="shared" si="225"/>
        <v>15.035815312073359</v>
      </c>
      <c r="K333" s="189">
        <f t="shared" si="226"/>
        <v>863</v>
      </c>
      <c r="L333" s="190">
        <f t="shared" si="227"/>
        <v>341</v>
      </c>
      <c r="M333" s="173">
        <f t="shared" si="201"/>
        <v>1948.2245591464884</v>
      </c>
      <c r="N333" s="174">
        <f t="shared" si="228"/>
        <v>1948.2245591464884</v>
      </c>
      <c r="O333" s="174"/>
      <c r="P333" s="174"/>
      <c r="Q333" s="174"/>
      <c r="R333" s="175"/>
      <c r="S333" s="173">
        <f t="shared" si="206"/>
        <v>2654.5543272995124</v>
      </c>
      <c r="T333" s="174">
        <f t="shared" si="221"/>
        <v>1327.2771636497562</v>
      </c>
      <c r="U333" s="174"/>
      <c r="V333" s="174"/>
      <c r="W333" s="174"/>
      <c r="X333" s="175"/>
      <c r="Y333" s="173">
        <f t="shared" si="229"/>
        <v>2654.5543272995124</v>
      </c>
      <c r="Z333" s="174">
        <f t="shared" si="208"/>
        <v>2654.5543272995124</v>
      </c>
      <c r="AA333" s="174"/>
      <c r="AB333" s="174"/>
      <c r="AC333" s="174"/>
      <c r="AD333" s="175"/>
      <c r="AE333" s="173">
        <f t="shared" si="223"/>
        <v>5.9857079999999998</v>
      </c>
      <c r="AF333" s="174">
        <f t="shared" si="204"/>
        <v>36</v>
      </c>
      <c r="AG333" s="174">
        <f t="shared" si="222"/>
        <v>20.2865</v>
      </c>
      <c r="AH333" s="174">
        <f t="shared" si="209"/>
        <v>90</v>
      </c>
      <c r="AI333" s="174">
        <f t="shared" si="230"/>
        <v>265.39179999999999</v>
      </c>
      <c r="AJ333" s="174">
        <f t="shared" si="210"/>
        <v>1.8</v>
      </c>
      <c r="AK333" s="174">
        <f t="shared" si="231"/>
        <v>1106.0643030414635</v>
      </c>
      <c r="AL333" s="174">
        <f t="shared" si="211"/>
        <v>1106.0643030414635</v>
      </c>
      <c r="AM333" s="174"/>
      <c r="AN333" s="174"/>
      <c r="AO333" s="176">
        <v>6</v>
      </c>
      <c r="AP333" s="174">
        <v>36</v>
      </c>
      <c r="AQ333" s="175">
        <f t="shared" si="212"/>
        <v>90</v>
      </c>
      <c r="AR333" s="31">
        <f t="shared" si="213"/>
        <v>1</v>
      </c>
      <c r="AS333" s="2">
        <f t="shared" si="214"/>
        <v>0.9</v>
      </c>
      <c r="AT333" s="33">
        <f t="shared" si="215"/>
        <v>0</v>
      </c>
      <c r="AU333" s="31">
        <f t="shared" si="216"/>
        <v>1</v>
      </c>
      <c r="AV333" s="2">
        <f t="shared" si="217"/>
        <v>0</v>
      </c>
      <c r="AW333" s="33">
        <f t="shared" si="218"/>
        <v>0</v>
      </c>
      <c r="AX333" s="31">
        <f t="shared" si="219"/>
        <v>1</v>
      </c>
      <c r="AY333" s="33">
        <f t="shared" si="220"/>
        <v>1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customHeight="1">
      <c r="A334" s="2"/>
      <c r="B334" s="107">
        <v>259</v>
      </c>
      <c r="C334" s="31">
        <v>4</v>
      </c>
      <c r="D334" s="106" t="s">
        <v>16</v>
      </c>
      <c r="E334" s="2" t="s">
        <v>87</v>
      </c>
      <c r="F334" s="2" t="s">
        <v>149</v>
      </c>
      <c r="G334" s="2"/>
      <c r="H334" s="33">
        <f t="shared" si="205"/>
        <v>2</v>
      </c>
      <c r="I334" s="173">
        <f t="shared" si="224"/>
        <v>380.49061162670824</v>
      </c>
      <c r="J334" s="174">
        <f t="shared" si="225"/>
        <v>15.035815312073359</v>
      </c>
      <c r="K334" s="189">
        <f t="shared" si="226"/>
        <v>826</v>
      </c>
      <c r="L334" s="190">
        <f t="shared" si="227"/>
        <v>322</v>
      </c>
      <c r="M334" s="173">
        <f t="shared" si="201"/>
        <v>2277.5056979388805</v>
      </c>
      <c r="N334" s="174">
        <f t="shared" si="228"/>
        <v>2277.5056979388805</v>
      </c>
      <c r="O334" s="174"/>
      <c r="P334" s="174"/>
      <c r="Q334" s="174"/>
      <c r="R334" s="175"/>
      <c r="S334" s="173">
        <f t="shared" si="206"/>
        <v>2654.5543272995124</v>
      </c>
      <c r="T334" s="174">
        <f t="shared" si="221"/>
        <v>1327.2771636497562</v>
      </c>
      <c r="U334" s="174"/>
      <c r="V334" s="174"/>
      <c r="W334" s="174"/>
      <c r="X334" s="175"/>
      <c r="Y334" s="173">
        <f t="shared" si="229"/>
        <v>2654.5543272995124</v>
      </c>
      <c r="Z334" s="174">
        <f t="shared" si="208"/>
        <v>2654.5543272995124</v>
      </c>
      <c r="AA334" s="174"/>
      <c r="AB334" s="174"/>
      <c r="AC334" s="174"/>
      <c r="AD334" s="175"/>
      <c r="AE334" s="173">
        <f t="shared" si="223"/>
        <v>5.9857079999999998</v>
      </c>
      <c r="AF334" s="174">
        <f t="shared" si="204"/>
        <v>36</v>
      </c>
      <c r="AG334" s="174">
        <f t="shared" si="222"/>
        <v>35.286500000000004</v>
      </c>
      <c r="AH334" s="174">
        <f t="shared" si="209"/>
        <v>90</v>
      </c>
      <c r="AI334" s="174">
        <f t="shared" si="230"/>
        <v>265.39179999999999</v>
      </c>
      <c r="AJ334" s="174">
        <f t="shared" si="210"/>
        <v>2</v>
      </c>
      <c r="AK334" s="174">
        <f t="shared" si="231"/>
        <v>1106.0643030414635</v>
      </c>
      <c r="AL334" s="174">
        <f t="shared" si="211"/>
        <v>1106.0643030414635</v>
      </c>
      <c r="AM334" s="174"/>
      <c r="AN334" s="174"/>
      <c r="AO334" s="176">
        <v>6</v>
      </c>
      <c r="AP334" s="174">
        <v>36</v>
      </c>
      <c r="AQ334" s="175">
        <f t="shared" si="212"/>
        <v>90</v>
      </c>
      <c r="AR334" s="31">
        <f t="shared" si="213"/>
        <v>1</v>
      </c>
      <c r="AS334" s="2">
        <f t="shared" si="214"/>
        <v>1</v>
      </c>
      <c r="AT334" s="33">
        <f t="shared" si="215"/>
        <v>15</v>
      </c>
      <c r="AU334" s="31">
        <f t="shared" si="216"/>
        <v>1</v>
      </c>
      <c r="AV334" s="2">
        <f t="shared" si="217"/>
        <v>0</v>
      </c>
      <c r="AW334" s="33">
        <f t="shared" si="218"/>
        <v>0</v>
      </c>
      <c r="AX334" s="31">
        <f t="shared" si="219"/>
        <v>1</v>
      </c>
      <c r="AY334" s="33">
        <f t="shared" si="220"/>
        <v>1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customHeight="1">
      <c r="A335" s="2"/>
      <c r="B335" s="107">
        <v>260</v>
      </c>
      <c r="C335" s="31">
        <v>1</v>
      </c>
      <c r="D335" s="106" t="s">
        <v>16</v>
      </c>
      <c r="E335" s="2" t="s">
        <v>67</v>
      </c>
      <c r="F335" s="2" t="s">
        <v>149</v>
      </c>
      <c r="G335" s="2"/>
      <c r="H335" s="33">
        <f t="shared" si="205"/>
        <v>2</v>
      </c>
      <c r="I335" s="173">
        <f t="shared" si="224"/>
        <v>263.59101579000748</v>
      </c>
      <c r="J335" s="174">
        <f t="shared" si="225"/>
        <v>7.5179076560366793</v>
      </c>
      <c r="K335" s="189">
        <f t="shared" si="226"/>
        <v>883</v>
      </c>
      <c r="L335" s="190">
        <f t="shared" si="227"/>
        <v>356</v>
      </c>
      <c r="M335" s="173">
        <f t="shared" si="201"/>
        <v>1577.7788519423741</v>
      </c>
      <c r="N335" s="174">
        <f t="shared" si="228"/>
        <v>1577.7788519423741</v>
      </c>
      <c r="O335" s="174"/>
      <c r="P335" s="174"/>
      <c r="Q335" s="174"/>
      <c r="R335" s="175"/>
      <c r="S335" s="173">
        <f t="shared" si="206"/>
        <v>2149.8033475053653</v>
      </c>
      <c r="T335" s="174">
        <f t="shared" si="221"/>
        <v>1074.9016737526827</v>
      </c>
      <c r="U335" s="174"/>
      <c r="V335" s="174"/>
      <c r="W335" s="174"/>
      <c r="X335" s="175"/>
      <c r="Y335" s="173">
        <f t="shared" si="229"/>
        <v>2149.8033475053653</v>
      </c>
      <c r="Z335" s="174">
        <f t="shared" si="208"/>
        <v>2149.8033475053653</v>
      </c>
      <c r="AA335" s="174"/>
      <c r="AB335" s="174"/>
      <c r="AC335" s="174"/>
      <c r="AD335" s="175"/>
      <c r="AE335" s="173">
        <f t="shared" si="223"/>
        <v>5.9857079999999998</v>
      </c>
      <c r="AF335" s="174">
        <f t="shared" si="204"/>
        <v>36</v>
      </c>
      <c r="AG335" s="174">
        <f t="shared" si="222"/>
        <v>20.2865</v>
      </c>
      <c r="AH335" s="174">
        <f t="shared" si="209"/>
        <v>45</v>
      </c>
      <c r="AI335" s="174">
        <f t="shared" si="230"/>
        <v>265.39179999999999</v>
      </c>
      <c r="AJ335" s="174">
        <f t="shared" si="210"/>
        <v>2</v>
      </c>
      <c r="AK335" s="174">
        <f t="shared" si="231"/>
        <v>895.75139479390225</v>
      </c>
      <c r="AL335" s="174">
        <f t="shared" si="211"/>
        <v>895.75139479390225</v>
      </c>
      <c r="AM335" s="174"/>
      <c r="AN335" s="174"/>
      <c r="AO335" s="176">
        <v>6</v>
      </c>
      <c r="AP335" s="174">
        <v>36</v>
      </c>
      <c r="AQ335" s="175">
        <f t="shared" si="212"/>
        <v>45</v>
      </c>
      <c r="AR335" s="31">
        <f t="shared" si="213"/>
        <v>1</v>
      </c>
      <c r="AS335" s="2">
        <f t="shared" si="214"/>
        <v>1</v>
      </c>
      <c r="AT335" s="33">
        <f t="shared" si="215"/>
        <v>0</v>
      </c>
      <c r="AU335" s="31">
        <f t="shared" si="216"/>
        <v>1</v>
      </c>
      <c r="AV335" s="2">
        <f t="shared" si="217"/>
        <v>0</v>
      </c>
      <c r="AW335" s="33">
        <f t="shared" si="218"/>
        <v>0</v>
      </c>
      <c r="AX335" s="31">
        <f t="shared" si="219"/>
        <v>1</v>
      </c>
      <c r="AY335" s="33">
        <f t="shared" si="220"/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customHeight="1">
      <c r="A336" s="2"/>
      <c r="B336" s="107">
        <v>261</v>
      </c>
      <c r="C336" s="31">
        <v>10</v>
      </c>
      <c r="D336" s="106" t="s">
        <v>16</v>
      </c>
      <c r="E336" s="2" t="s">
        <v>150</v>
      </c>
      <c r="F336" s="2"/>
      <c r="G336" s="2"/>
      <c r="H336" s="33">
        <f t="shared" si="205"/>
        <v>3</v>
      </c>
      <c r="I336" s="173">
        <f t="shared" si="224"/>
        <v>414.59616239165058</v>
      </c>
      <c r="J336" s="174">
        <f t="shared" si="225"/>
        <v>19.630092212984664</v>
      </c>
      <c r="K336" s="189">
        <f t="shared" si="226"/>
        <v>789</v>
      </c>
      <c r="L336" s="190">
        <f t="shared" si="227"/>
        <v>298</v>
      </c>
      <c r="M336" s="173">
        <f t="shared" si="201"/>
        <v>2481.6515659970019</v>
      </c>
      <c r="N336" s="174">
        <f t="shared" si="228"/>
        <v>2481.6515659970019</v>
      </c>
      <c r="O336" s="174"/>
      <c r="P336" s="174"/>
      <c r="Q336" s="174"/>
      <c r="R336" s="175"/>
      <c r="S336" s="173">
        <f t="shared" si="206"/>
        <v>5574.5650610835364</v>
      </c>
      <c r="T336" s="174">
        <f t="shared" ref="T336:T341" si="232">AL336*AU336*AX336*IF(F336="백어택",1.2,1)</f>
        <v>1858.188353694512</v>
      </c>
      <c r="U336" s="174"/>
      <c r="V336" s="174"/>
      <c r="W336" s="174"/>
      <c r="X336" s="175"/>
      <c r="Y336" s="173">
        <f t="shared" si="229"/>
        <v>3716.376707389024</v>
      </c>
      <c r="Z336" s="174">
        <f t="shared" si="208"/>
        <v>3716.376707389024</v>
      </c>
      <c r="AA336" s="174"/>
      <c r="AB336" s="174"/>
      <c r="AC336" s="174"/>
      <c r="AD336" s="175"/>
      <c r="AE336" s="173">
        <f t="shared" si="223"/>
        <v>5.9857079999999998</v>
      </c>
      <c r="AF336" s="174">
        <f t="shared" si="204"/>
        <v>36</v>
      </c>
      <c r="AG336" s="174">
        <f t="shared" si="222"/>
        <v>20.2865</v>
      </c>
      <c r="AH336" s="174">
        <f t="shared" si="209"/>
        <v>117.5</v>
      </c>
      <c r="AI336" s="174">
        <f t="shared" si="230"/>
        <v>265.39179999999999</v>
      </c>
      <c r="AJ336" s="174">
        <f t="shared" si="210"/>
        <v>2.8571428571428572</v>
      </c>
      <c r="AK336" s="174">
        <f t="shared" si="231"/>
        <v>1238.7922357963414</v>
      </c>
      <c r="AL336" s="174">
        <f t="shared" si="211"/>
        <v>1238.7922357963414</v>
      </c>
      <c r="AM336" s="174"/>
      <c r="AN336" s="174"/>
      <c r="AO336" s="176">
        <v>6</v>
      </c>
      <c r="AP336" s="174">
        <v>36</v>
      </c>
      <c r="AQ336" s="175">
        <f t="shared" si="212"/>
        <v>235</v>
      </c>
      <c r="AR336" s="31">
        <f t="shared" si="213"/>
        <v>0.5</v>
      </c>
      <c r="AS336" s="2">
        <f t="shared" si="214"/>
        <v>1</v>
      </c>
      <c r="AT336" s="33">
        <f t="shared" si="215"/>
        <v>0</v>
      </c>
      <c r="AU336" s="31">
        <f t="shared" si="216"/>
        <v>1</v>
      </c>
      <c r="AV336" s="2">
        <f t="shared" si="217"/>
        <v>0</v>
      </c>
      <c r="AW336" s="33">
        <f t="shared" si="218"/>
        <v>0</v>
      </c>
      <c r="AX336" s="31">
        <f t="shared" si="219"/>
        <v>1.5</v>
      </c>
      <c r="AY336" s="33">
        <f t="shared" si="220"/>
        <v>1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customHeight="1">
      <c r="A337" s="2"/>
      <c r="B337" s="107">
        <v>262</v>
      </c>
      <c r="C337" s="31">
        <v>10</v>
      </c>
      <c r="D337" s="106" t="s">
        <v>16</v>
      </c>
      <c r="E337" s="2" t="s">
        <v>164</v>
      </c>
      <c r="F337" s="2"/>
      <c r="G337" s="2"/>
      <c r="H337" s="33">
        <f t="shared" si="205"/>
        <v>3</v>
      </c>
      <c r="I337" s="173">
        <f t="shared" si="224"/>
        <v>580.43462734831087</v>
      </c>
      <c r="J337" s="174">
        <f t="shared" si="225"/>
        <v>19.630092212984664</v>
      </c>
      <c r="K337" s="189">
        <f t="shared" si="226"/>
        <v>629</v>
      </c>
      <c r="L337" s="190">
        <f t="shared" si="227"/>
        <v>223</v>
      </c>
      <c r="M337" s="173">
        <f t="shared" si="201"/>
        <v>3474.3121923958029</v>
      </c>
      <c r="N337" s="174">
        <f t="shared" si="228"/>
        <v>3474.3121923958029</v>
      </c>
      <c r="O337" s="174"/>
      <c r="P337" s="174"/>
      <c r="Q337" s="174"/>
      <c r="R337" s="175"/>
      <c r="S337" s="173">
        <f t="shared" si="206"/>
        <v>7804.3910855169506</v>
      </c>
      <c r="T337" s="174">
        <f t="shared" si="232"/>
        <v>2601.4636951723169</v>
      </c>
      <c r="U337" s="174"/>
      <c r="V337" s="174"/>
      <c r="W337" s="174"/>
      <c r="X337" s="175"/>
      <c r="Y337" s="173">
        <f t="shared" si="229"/>
        <v>5202.9273903446337</v>
      </c>
      <c r="Z337" s="174">
        <f t="shared" si="208"/>
        <v>5202.9273903446337</v>
      </c>
      <c r="AA337" s="174"/>
      <c r="AB337" s="174"/>
      <c r="AC337" s="174"/>
      <c r="AD337" s="175"/>
      <c r="AE337" s="173">
        <f t="shared" si="223"/>
        <v>5.9857079999999998</v>
      </c>
      <c r="AF337" s="174">
        <f t="shared" si="204"/>
        <v>36</v>
      </c>
      <c r="AG337" s="174">
        <f t="shared" si="222"/>
        <v>20.2865</v>
      </c>
      <c r="AH337" s="174">
        <f t="shared" si="209"/>
        <v>117.5</v>
      </c>
      <c r="AI337" s="174">
        <f t="shared" si="230"/>
        <v>265.39179999999999</v>
      </c>
      <c r="AJ337" s="174">
        <f t="shared" si="210"/>
        <v>2.8571428571428572</v>
      </c>
      <c r="AK337" s="174">
        <f t="shared" si="231"/>
        <v>1238.7922357963414</v>
      </c>
      <c r="AL337" s="174">
        <f t="shared" si="211"/>
        <v>1238.7922357963414</v>
      </c>
      <c r="AM337" s="174"/>
      <c r="AN337" s="174"/>
      <c r="AO337" s="176">
        <v>6</v>
      </c>
      <c r="AP337" s="174">
        <v>36</v>
      </c>
      <c r="AQ337" s="175">
        <f t="shared" si="212"/>
        <v>235</v>
      </c>
      <c r="AR337" s="31">
        <f t="shared" si="213"/>
        <v>0.5</v>
      </c>
      <c r="AS337" s="2">
        <f t="shared" si="214"/>
        <v>1</v>
      </c>
      <c r="AT337" s="33">
        <f t="shared" si="215"/>
        <v>0</v>
      </c>
      <c r="AU337" s="31">
        <f t="shared" si="216"/>
        <v>1.4</v>
      </c>
      <c r="AV337" s="2">
        <f t="shared" si="217"/>
        <v>0</v>
      </c>
      <c r="AW337" s="33">
        <f t="shared" si="218"/>
        <v>0</v>
      </c>
      <c r="AX337" s="31">
        <f t="shared" si="219"/>
        <v>1.5</v>
      </c>
      <c r="AY337" s="33">
        <f t="shared" si="220"/>
        <v>1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customHeight="1">
      <c r="A338" s="2"/>
      <c r="B338" s="107">
        <v>263</v>
      </c>
      <c r="C338" s="31">
        <v>10</v>
      </c>
      <c r="D338" s="106" t="s">
        <v>16</v>
      </c>
      <c r="E338" s="2" t="s">
        <v>161</v>
      </c>
      <c r="F338" s="2"/>
      <c r="G338" s="2"/>
      <c r="H338" s="33">
        <f t="shared" si="205"/>
        <v>3</v>
      </c>
      <c r="I338" s="173">
        <f t="shared" si="224"/>
        <v>414.59616239165058</v>
      </c>
      <c r="J338" s="174">
        <f t="shared" si="225"/>
        <v>39.260184425969328</v>
      </c>
      <c r="K338" s="189">
        <f t="shared" si="226"/>
        <v>789</v>
      </c>
      <c r="L338" s="190">
        <f t="shared" si="227"/>
        <v>298</v>
      </c>
      <c r="M338" s="173">
        <f t="shared" si="201"/>
        <v>2481.6515659970019</v>
      </c>
      <c r="N338" s="174">
        <f t="shared" si="228"/>
        <v>2481.6515659970019</v>
      </c>
      <c r="O338" s="174"/>
      <c r="P338" s="174"/>
      <c r="Q338" s="174"/>
      <c r="R338" s="175"/>
      <c r="S338" s="173">
        <f t="shared" si="206"/>
        <v>5574.5650610835364</v>
      </c>
      <c r="T338" s="174">
        <f t="shared" si="232"/>
        <v>1858.188353694512</v>
      </c>
      <c r="U338" s="174"/>
      <c r="V338" s="174"/>
      <c r="W338" s="174"/>
      <c r="X338" s="175"/>
      <c r="Y338" s="173">
        <f t="shared" si="229"/>
        <v>3716.376707389024</v>
      </c>
      <c r="Z338" s="174">
        <f t="shared" si="208"/>
        <v>3716.376707389024</v>
      </c>
      <c r="AA338" s="174"/>
      <c r="AB338" s="174"/>
      <c r="AC338" s="174"/>
      <c r="AD338" s="175"/>
      <c r="AE338" s="173">
        <f t="shared" si="223"/>
        <v>5.9857079999999998</v>
      </c>
      <c r="AF338" s="174">
        <f t="shared" si="204"/>
        <v>36</v>
      </c>
      <c r="AG338" s="174">
        <f t="shared" si="222"/>
        <v>20.2865</v>
      </c>
      <c r="AH338" s="174">
        <f t="shared" si="209"/>
        <v>235</v>
      </c>
      <c r="AI338" s="174">
        <f t="shared" si="230"/>
        <v>265.39179999999999</v>
      </c>
      <c r="AJ338" s="174">
        <f t="shared" si="210"/>
        <v>2.5714285714285716</v>
      </c>
      <c r="AK338" s="174">
        <f t="shared" si="231"/>
        <v>1238.7922357963414</v>
      </c>
      <c r="AL338" s="174">
        <f t="shared" si="211"/>
        <v>1238.7922357963414</v>
      </c>
      <c r="AM338" s="174"/>
      <c r="AN338" s="174"/>
      <c r="AO338" s="176">
        <v>6</v>
      </c>
      <c r="AP338" s="174">
        <v>36</v>
      </c>
      <c r="AQ338" s="175">
        <f t="shared" si="212"/>
        <v>235</v>
      </c>
      <c r="AR338" s="31">
        <f t="shared" si="213"/>
        <v>1</v>
      </c>
      <c r="AS338" s="2">
        <f t="shared" si="214"/>
        <v>0.9</v>
      </c>
      <c r="AT338" s="33">
        <f t="shared" si="215"/>
        <v>0</v>
      </c>
      <c r="AU338" s="31">
        <f t="shared" si="216"/>
        <v>1</v>
      </c>
      <c r="AV338" s="2">
        <f t="shared" si="217"/>
        <v>0</v>
      </c>
      <c r="AW338" s="33">
        <f t="shared" si="218"/>
        <v>0</v>
      </c>
      <c r="AX338" s="31">
        <f t="shared" si="219"/>
        <v>1.5</v>
      </c>
      <c r="AY338" s="33">
        <f t="shared" si="220"/>
        <v>1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customHeight="1">
      <c r="A339" s="2"/>
      <c r="B339" s="107">
        <v>264</v>
      </c>
      <c r="C339" s="31">
        <v>10</v>
      </c>
      <c r="D339" s="106" t="s">
        <v>16</v>
      </c>
      <c r="E339" s="2" t="s">
        <v>169</v>
      </c>
      <c r="F339" s="2"/>
      <c r="G339" s="2"/>
      <c r="H339" s="33">
        <f t="shared" si="205"/>
        <v>3</v>
      </c>
      <c r="I339" s="173">
        <f t="shared" si="224"/>
        <v>580.43462734831087</v>
      </c>
      <c r="J339" s="174">
        <f t="shared" si="225"/>
        <v>39.260184425969328</v>
      </c>
      <c r="K339" s="189">
        <f t="shared" si="226"/>
        <v>629</v>
      </c>
      <c r="L339" s="190">
        <f t="shared" si="227"/>
        <v>223</v>
      </c>
      <c r="M339" s="173">
        <f t="shared" si="201"/>
        <v>3474.3121923958029</v>
      </c>
      <c r="N339" s="174">
        <f t="shared" si="228"/>
        <v>3474.3121923958029</v>
      </c>
      <c r="O339" s="174"/>
      <c r="P339" s="174"/>
      <c r="Q339" s="174"/>
      <c r="R339" s="175"/>
      <c r="S339" s="173">
        <f t="shared" si="206"/>
        <v>7804.3910855169506</v>
      </c>
      <c r="T339" s="174">
        <f t="shared" si="232"/>
        <v>2601.4636951723169</v>
      </c>
      <c r="U339" s="174"/>
      <c r="V339" s="174"/>
      <c r="W339" s="174"/>
      <c r="X339" s="175"/>
      <c r="Y339" s="173">
        <f t="shared" si="229"/>
        <v>5202.9273903446337</v>
      </c>
      <c r="Z339" s="174">
        <f t="shared" si="208"/>
        <v>5202.9273903446337</v>
      </c>
      <c r="AA339" s="174"/>
      <c r="AB339" s="174"/>
      <c r="AC339" s="174"/>
      <c r="AD339" s="175"/>
      <c r="AE339" s="173">
        <f t="shared" si="223"/>
        <v>5.9857079999999998</v>
      </c>
      <c r="AF339" s="174">
        <f t="shared" si="204"/>
        <v>36</v>
      </c>
      <c r="AG339" s="174">
        <f t="shared" si="222"/>
        <v>20.2865</v>
      </c>
      <c r="AH339" s="174">
        <f t="shared" si="209"/>
        <v>235</v>
      </c>
      <c r="AI339" s="174">
        <f t="shared" si="230"/>
        <v>265.39179999999999</v>
      </c>
      <c r="AJ339" s="174">
        <f t="shared" si="210"/>
        <v>2.5714285714285716</v>
      </c>
      <c r="AK339" s="174">
        <f t="shared" si="231"/>
        <v>1238.7922357963414</v>
      </c>
      <c r="AL339" s="174">
        <f t="shared" si="211"/>
        <v>1238.7922357963414</v>
      </c>
      <c r="AM339" s="174"/>
      <c r="AN339" s="174"/>
      <c r="AO339" s="176">
        <v>6</v>
      </c>
      <c r="AP339" s="174">
        <v>36</v>
      </c>
      <c r="AQ339" s="175">
        <f t="shared" si="212"/>
        <v>235</v>
      </c>
      <c r="AR339" s="31">
        <f t="shared" si="213"/>
        <v>1</v>
      </c>
      <c r="AS339" s="2">
        <f t="shared" si="214"/>
        <v>0.9</v>
      </c>
      <c r="AT339" s="33">
        <f t="shared" si="215"/>
        <v>0</v>
      </c>
      <c r="AU339" s="31">
        <f t="shared" si="216"/>
        <v>1.4</v>
      </c>
      <c r="AV339" s="2">
        <f t="shared" si="217"/>
        <v>0</v>
      </c>
      <c r="AW339" s="33">
        <f t="shared" si="218"/>
        <v>0</v>
      </c>
      <c r="AX339" s="31">
        <f t="shared" si="219"/>
        <v>1.5</v>
      </c>
      <c r="AY339" s="33">
        <f t="shared" si="220"/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customHeight="1">
      <c r="A340" s="2"/>
      <c r="B340" s="107">
        <v>265</v>
      </c>
      <c r="C340" s="31">
        <v>10</v>
      </c>
      <c r="D340" s="106" t="s">
        <v>16</v>
      </c>
      <c r="E340" s="2" t="s">
        <v>146</v>
      </c>
      <c r="F340" s="2"/>
      <c r="G340" s="2"/>
      <c r="H340" s="33">
        <f t="shared" si="205"/>
        <v>3</v>
      </c>
      <c r="I340" s="173">
        <f t="shared" si="224"/>
        <v>491.61189300110533</v>
      </c>
      <c r="J340" s="174">
        <f t="shared" si="225"/>
        <v>39.260184425969328</v>
      </c>
      <c r="K340" s="189">
        <f t="shared" si="226"/>
        <v>722</v>
      </c>
      <c r="L340" s="190">
        <f t="shared" si="227"/>
        <v>266</v>
      </c>
      <c r="M340" s="173">
        <f t="shared" si="201"/>
        <v>2942.6452408318601</v>
      </c>
      <c r="N340" s="174">
        <f t="shared" si="228"/>
        <v>2942.6452408318601</v>
      </c>
      <c r="O340" s="174"/>
      <c r="P340" s="174"/>
      <c r="Q340" s="174"/>
      <c r="R340" s="175"/>
      <c r="S340" s="173">
        <f t="shared" si="206"/>
        <v>5574.5650610835364</v>
      </c>
      <c r="T340" s="174">
        <f t="shared" si="232"/>
        <v>1858.188353694512</v>
      </c>
      <c r="U340" s="174"/>
      <c r="V340" s="174"/>
      <c r="W340" s="174"/>
      <c r="X340" s="175"/>
      <c r="Y340" s="173">
        <f t="shared" si="229"/>
        <v>3716.376707389024</v>
      </c>
      <c r="Z340" s="174">
        <f t="shared" si="208"/>
        <v>3716.376707389024</v>
      </c>
      <c r="AA340" s="174"/>
      <c r="AB340" s="174"/>
      <c r="AC340" s="174"/>
      <c r="AD340" s="175"/>
      <c r="AE340" s="173">
        <f t="shared" si="223"/>
        <v>5.9857079999999998</v>
      </c>
      <c r="AF340" s="174">
        <f t="shared" si="204"/>
        <v>36</v>
      </c>
      <c r="AG340" s="174">
        <f t="shared" si="222"/>
        <v>35.286500000000004</v>
      </c>
      <c r="AH340" s="174">
        <f t="shared" si="209"/>
        <v>235</v>
      </c>
      <c r="AI340" s="174">
        <f t="shared" si="230"/>
        <v>265.39179999999999</v>
      </c>
      <c r="AJ340" s="174">
        <f t="shared" si="210"/>
        <v>2.8571428571428572</v>
      </c>
      <c r="AK340" s="174">
        <f t="shared" si="231"/>
        <v>1238.7922357963414</v>
      </c>
      <c r="AL340" s="174">
        <f t="shared" si="211"/>
        <v>1238.7922357963414</v>
      </c>
      <c r="AM340" s="174"/>
      <c r="AN340" s="174"/>
      <c r="AO340" s="176">
        <v>6</v>
      </c>
      <c r="AP340" s="174">
        <v>36</v>
      </c>
      <c r="AQ340" s="175">
        <f t="shared" si="212"/>
        <v>235</v>
      </c>
      <c r="AR340" s="31">
        <f t="shared" si="213"/>
        <v>1</v>
      </c>
      <c r="AS340" s="2">
        <f t="shared" si="214"/>
        <v>1</v>
      </c>
      <c r="AT340" s="33">
        <f t="shared" si="215"/>
        <v>15</v>
      </c>
      <c r="AU340" s="31">
        <f t="shared" si="216"/>
        <v>1</v>
      </c>
      <c r="AV340" s="2">
        <f t="shared" si="217"/>
        <v>0</v>
      </c>
      <c r="AW340" s="33">
        <f t="shared" si="218"/>
        <v>0</v>
      </c>
      <c r="AX340" s="31">
        <f t="shared" si="219"/>
        <v>1.5</v>
      </c>
      <c r="AY340" s="33">
        <f t="shared" si="220"/>
        <v>1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customHeight="1">
      <c r="A341" s="2"/>
      <c r="B341" s="107">
        <v>266</v>
      </c>
      <c r="C341" s="31">
        <v>10</v>
      </c>
      <c r="D341" s="106" t="s">
        <v>16</v>
      </c>
      <c r="E341" s="2" t="s">
        <v>182</v>
      </c>
      <c r="F341" s="2"/>
      <c r="G341" s="2"/>
      <c r="H341" s="33">
        <f t="shared" si="205"/>
        <v>3</v>
      </c>
      <c r="I341" s="173">
        <f t="shared" si="224"/>
        <v>688.25665020154747</v>
      </c>
      <c r="J341" s="174">
        <f t="shared" si="225"/>
        <v>39.260184425969328</v>
      </c>
      <c r="K341" s="189">
        <f t="shared" si="226"/>
        <v>505</v>
      </c>
      <c r="L341" s="190">
        <f t="shared" si="227"/>
        <v>173</v>
      </c>
      <c r="M341" s="173">
        <f t="shared" si="201"/>
        <v>4119.7033371646039</v>
      </c>
      <c r="N341" s="174">
        <f t="shared" si="228"/>
        <v>4119.7033371646039</v>
      </c>
      <c r="O341" s="174"/>
      <c r="P341" s="174"/>
      <c r="Q341" s="174"/>
      <c r="R341" s="175"/>
      <c r="S341" s="173">
        <f t="shared" si="206"/>
        <v>7804.3910855169506</v>
      </c>
      <c r="T341" s="174">
        <f t="shared" si="232"/>
        <v>2601.4636951723169</v>
      </c>
      <c r="U341" s="174"/>
      <c r="V341" s="174"/>
      <c r="W341" s="174"/>
      <c r="X341" s="175"/>
      <c r="Y341" s="173">
        <f t="shared" si="229"/>
        <v>5202.9273903446337</v>
      </c>
      <c r="Z341" s="174">
        <f t="shared" si="208"/>
        <v>5202.9273903446337</v>
      </c>
      <c r="AA341" s="174"/>
      <c r="AB341" s="174"/>
      <c r="AC341" s="174"/>
      <c r="AD341" s="175"/>
      <c r="AE341" s="173">
        <f t="shared" si="223"/>
        <v>5.9857079999999998</v>
      </c>
      <c r="AF341" s="174">
        <f t="shared" si="204"/>
        <v>36</v>
      </c>
      <c r="AG341" s="174">
        <f t="shared" si="222"/>
        <v>35.286500000000004</v>
      </c>
      <c r="AH341" s="174">
        <f t="shared" si="209"/>
        <v>235</v>
      </c>
      <c r="AI341" s="174">
        <f t="shared" si="230"/>
        <v>265.39179999999999</v>
      </c>
      <c r="AJ341" s="174">
        <f t="shared" si="210"/>
        <v>2.8571428571428572</v>
      </c>
      <c r="AK341" s="174">
        <f t="shared" si="231"/>
        <v>1238.7922357963414</v>
      </c>
      <c r="AL341" s="174">
        <f t="shared" si="211"/>
        <v>1238.7922357963414</v>
      </c>
      <c r="AM341" s="174"/>
      <c r="AN341" s="174"/>
      <c r="AO341" s="176">
        <v>6</v>
      </c>
      <c r="AP341" s="174">
        <v>36</v>
      </c>
      <c r="AQ341" s="175">
        <f t="shared" si="212"/>
        <v>235</v>
      </c>
      <c r="AR341" s="31">
        <f t="shared" si="213"/>
        <v>1</v>
      </c>
      <c r="AS341" s="2">
        <f t="shared" si="214"/>
        <v>1</v>
      </c>
      <c r="AT341" s="33">
        <f t="shared" si="215"/>
        <v>15</v>
      </c>
      <c r="AU341" s="31">
        <f t="shared" si="216"/>
        <v>1.4</v>
      </c>
      <c r="AV341" s="2">
        <f t="shared" si="217"/>
        <v>0</v>
      </c>
      <c r="AW341" s="33">
        <f t="shared" si="218"/>
        <v>0</v>
      </c>
      <c r="AX341" s="31">
        <f t="shared" si="219"/>
        <v>1.5</v>
      </c>
      <c r="AY341" s="33">
        <f t="shared" si="220"/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customHeight="1">
      <c r="A342" s="2"/>
      <c r="B342" s="107">
        <v>267</v>
      </c>
      <c r="C342" s="31">
        <v>10</v>
      </c>
      <c r="D342" s="106" t="s">
        <v>16</v>
      </c>
      <c r="E342" s="2" t="s">
        <v>151</v>
      </c>
      <c r="F342" s="2"/>
      <c r="G342" s="2"/>
      <c r="H342" s="33">
        <f t="shared" si="205"/>
        <v>2</v>
      </c>
      <c r="I342" s="173">
        <f t="shared" si="224"/>
        <v>414.59616239165058</v>
      </c>
      <c r="J342" s="174">
        <f t="shared" si="225"/>
        <v>19.630092212984664</v>
      </c>
      <c r="K342" s="189">
        <f t="shared" si="226"/>
        <v>789</v>
      </c>
      <c r="L342" s="190">
        <f t="shared" si="227"/>
        <v>298</v>
      </c>
      <c r="M342" s="173">
        <f t="shared" si="201"/>
        <v>2481.6515659970019</v>
      </c>
      <c r="N342" s="174">
        <f t="shared" si="228"/>
        <v>2481.6515659970019</v>
      </c>
      <c r="O342" s="174"/>
      <c r="P342" s="174"/>
      <c r="Q342" s="174"/>
      <c r="R342" s="175"/>
      <c r="S342" s="173">
        <f t="shared" si="206"/>
        <v>3716.376707389024</v>
      </c>
      <c r="T342" s="174">
        <f t="shared" ref="T342:T357" si="233">AL342*AU342*AY342*IF(F342="백어택",1.2,1)</f>
        <v>1858.188353694512</v>
      </c>
      <c r="U342" s="174"/>
      <c r="V342" s="174"/>
      <c r="W342" s="174"/>
      <c r="X342" s="175"/>
      <c r="Y342" s="173">
        <f t="shared" si="229"/>
        <v>3716.376707389024</v>
      </c>
      <c r="Z342" s="174">
        <f t="shared" si="208"/>
        <v>3716.376707389024</v>
      </c>
      <c r="AA342" s="174"/>
      <c r="AB342" s="174"/>
      <c r="AC342" s="174"/>
      <c r="AD342" s="175"/>
      <c r="AE342" s="173">
        <f t="shared" si="223"/>
        <v>5.9857079999999998</v>
      </c>
      <c r="AF342" s="174">
        <f t="shared" si="204"/>
        <v>36</v>
      </c>
      <c r="AG342" s="174">
        <f t="shared" si="222"/>
        <v>20.2865</v>
      </c>
      <c r="AH342" s="174">
        <f t="shared" si="209"/>
        <v>117.5</v>
      </c>
      <c r="AI342" s="174">
        <f t="shared" si="230"/>
        <v>265.39179999999999</v>
      </c>
      <c r="AJ342" s="174">
        <f t="shared" si="210"/>
        <v>2</v>
      </c>
      <c r="AK342" s="174">
        <f t="shared" si="231"/>
        <v>1238.7922357963414</v>
      </c>
      <c r="AL342" s="174">
        <f t="shared" si="211"/>
        <v>1238.7922357963414</v>
      </c>
      <c r="AM342" s="174"/>
      <c r="AN342" s="174"/>
      <c r="AO342" s="176">
        <v>6</v>
      </c>
      <c r="AP342" s="174">
        <v>36</v>
      </c>
      <c r="AQ342" s="175">
        <f t="shared" si="212"/>
        <v>235</v>
      </c>
      <c r="AR342" s="31">
        <f t="shared" si="213"/>
        <v>0.5</v>
      </c>
      <c r="AS342" s="2">
        <f t="shared" si="214"/>
        <v>1</v>
      </c>
      <c r="AT342" s="33">
        <f t="shared" si="215"/>
        <v>0</v>
      </c>
      <c r="AU342" s="31">
        <f t="shared" si="216"/>
        <v>1</v>
      </c>
      <c r="AV342" s="2">
        <f t="shared" si="217"/>
        <v>0</v>
      </c>
      <c r="AW342" s="33">
        <f t="shared" si="218"/>
        <v>0</v>
      </c>
      <c r="AX342" s="31">
        <f t="shared" si="219"/>
        <v>1</v>
      </c>
      <c r="AY342" s="33">
        <f t="shared" si="220"/>
        <v>1.5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customHeight="1">
      <c r="A343" s="2"/>
      <c r="B343" s="107">
        <v>268</v>
      </c>
      <c r="C343" s="31">
        <v>10</v>
      </c>
      <c r="D343" s="106" t="s">
        <v>16</v>
      </c>
      <c r="E343" s="2" t="s">
        <v>165</v>
      </c>
      <c r="F343" s="2"/>
      <c r="G343" s="2"/>
      <c r="H343" s="33">
        <f t="shared" si="205"/>
        <v>2</v>
      </c>
      <c r="I343" s="173">
        <f t="shared" si="224"/>
        <v>580.43462734831087</v>
      </c>
      <c r="J343" s="174">
        <f t="shared" si="225"/>
        <v>19.630092212984664</v>
      </c>
      <c r="K343" s="189">
        <f t="shared" si="226"/>
        <v>629</v>
      </c>
      <c r="L343" s="190">
        <f t="shared" si="227"/>
        <v>223</v>
      </c>
      <c r="M343" s="173">
        <f t="shared" si="201"/>
        <v>3474.3121923958029</v>
      </c>
      <c r="N343" s="174">
        <f t="shared" si="228"/>
        <v>3474.3121923958029</v>
      </c>
      <c r="O343" s="174"/>
      <c r="P343" s="174"/>
      <c r="Q343" s="174"/>
      <c r="R343" s="175"/>
      <c r="S343" s="173">
        <f t="shared" si="206"/>
        <v>5202.9273903446337</v>
      </c>
      <c r="T343" s="174">
        <f t="shared" si="233"/>
        <v>2601.4636951723169</v>
      </c>
      <c r="U343" s="174"/>
      <c r="V343" s="174"/>
      <c r="W343" s="174"/>
      <c r="X343" s="175"/>
      <c r="Y343" s="173">
        <f t="shared" si="229"/>
        <v>5202.9273903446337</v>
      </c>
      <c r="Z343" s="174">
        <f t="shared" si="208"/>
        <v>5202.9273903446337</v>
      </c>
      <c r="AA343" s="174"/>
      <c r="AB343" s="174"/>
      <c r="AC343" s="174"/>
      <c r="AD343" s="175"/>
      <c r="AE343" s="173">
        <f t="shared" si="223"/>
        <v>5.9857079999999998</v>
      </c>
      <c r="AF343" s="174">
        <f t="shared" si="204"/>
        <v>36</v>
      </c>
      <c r="AG343" s="174">
        <f t="shared" si="222"/>
        <v>20.2865</v>
      </c>
      <c r="AH343" s="174">
        <f t="shared" si="209"/>
        <v>117.5</v>
      </c>
      <c r="AI343" s="174">
        <f t="shared" si="230"/>
        <v>265.39179999999999</v>
      </c>
      <c r="AJ343" s="174">
        <f t="shared" si="210"/>
        <v>2</v>
      </c>
      <c r="AK343" s="174">
        <f t="shared" si="231"/>
        <v>1238.7922357963414</v>
      </c>
      <c r="AL343" s="174">
        <f t="shared" si="211"/>
        <v>1238.7922357963414</v>
      </c>
      <c r="AM343" s="174"/>
      <c r="AN343" s="174"/>
      <c r="AO343" s="176">
        <v>6</v>
      </c>
      <c r="AP343" s="174">
        <v>36</v>
      </c>
      <c r="AQ343" s="175">
        <f t="shared" si="212"/>
        <v>235</v>
      </c>
      <c r="AR343" s="31">
        <f t="shared" si="213"/>
        <v>0.5</v>
      </c>
      <c r="AS343" s="2">
        <f t="shared" si="214"/>
        <v>1</v>
      </c>
      <c r="AT343" s="33">
        <f t="shared" si="215"/>
        <v>0</v>
      </c>
      <c r="AU343" s="31">
        <f t="shared" si="216"/>
        <v>1.4</v>
      </c>
      <c r="AV343" s="2">
        <f t="shared" si="217"/>
        <v>0</v>
      </c>
      <c r="AW343" s="33">
        <f t="shared" si="218"/>
        <v>0</v>
      </c>
      <c r="AX343" s="31">
        <f t="shared" si="219"/>
        <v>1</v>
      </c>
      <c r="AY343" s="33">
        <f t="shared" si="220"/>
        <v>1.5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customHeight="1">
      <c r="A344" s="2"/>
      <c r="B344" s="107">
        <v>269</v>
      </c>
      <c r="C344" s="31">
        <v>10</v>
      </c>
      <c r="D344" s="106" t="s">
        <v>16</v>
      </c>
      <c r="E344" s="2" t="s">
        <v>99</v>
      </c>
      <c r="F344" s="2"/>
      <c r="G344" s="2"/>
      <c r="H344" s="33">
        <f t="shared" si="205"/>
        <v>2</v>
      </c>
      <c r="I344" s="173">
        <f t="shared" si="224"/>
        <v>414.59616239165058</v>
      </c>
      <c r="J344" s="174">
        <f t="shared" si="225"/>
        <v>39.260184425969328</v>
      </c>
      <c r="K344" s="189">
        <f t="shared" si="226"/>
        <v>789</v>
      </c>
      <c r="L344" s="190">
        <f t="shared" si="227"/>
        <v>298</v>
      </c>
      <c r="M344" s="173">
        <f t="shared" si="201"/>
        <v>2481.6515659970019</v>
      </c>
      <c r="N344" s="174">
        <f t="shared" si="228"/>
        <v>2481.6515659970019</v>
      </c>
      <c r="O344" s="174"/>
      <c r="P344" s="174"/>
      <c r="Q344" s="174"/>
      <c r="R344" s="175"/>
      <c r="S344" s="173">
        <f t="shared" si="206"/>
        <v>3716.376707389024</v>
      </c>
      <c r="T344" s="174">
        <f t="shared" si="233"/>
        <v>1858.188353694512</v>
      </c>
      <c r="U344" s="174"/>
      <c r="V344" s="174"/>
      <c r="W344" s="174"/>
      <c r="X344" s="175"/>
      <c r="Y344" s="173">
        <f t="shared" si="229"/>
        <v>3716.376707389024</v>
      </c>
      <c r="Z344" s="174">
        <f t="shared" si="208"/>
        <v>3716.376707389024</v>
      </c>
      <c r="AA344" s="174"/>
      <c r="AB344" s="174"/>
      <c r="AC344" s="174"/>
      <c r="AD344" s="175"/>
      <c r="AE344" s="173">
        <f t="shared" si="223"/>
        <v>5.9857079999999998</v>
      </c>
      <c r="AF344" s="174">
        <f t="shared" si="204"/>
        <v>36</v>
      </c>
      <c r="AG344" s="174">
        <f t="shared" si="222"/>
        <v>20.2865</v>
      </c>
      <c r="AH344" s="174">
        <f t="shared" si="209"/>
        <v>235</v>
      </c>
      <c r="AI344" s="174">
        <f t="shared" si="230"/>
        <v>265.39179999999999</v>
      </c>
      <c r="AJ344" s="174">
        <f t="shared" si="210"/>
        <v>1.8</v>
      </c>
      <c r="AK344" s="174">
        <f t="shared" si="231"/>
        <v>1238.7922357963414</v>
      </c>
      <c r="AL344" s="174">
        <f t="shared" si="211"/>
        <v>1238.7922357963414</v>
      </c>
      <c r="AM344" s="174"/>
      <c r="AN344" s="174"/>
      <c r="AO344" s="176">
        <v>6</v>
      </c>
      <c r="AP344" s="174">
        <v>36</v>
      </c>
      <c r="AQ344" s="175">
        <f t="shared" si="212"/>
        <v>235</v>
      </c>
      <c r="AR344" s="31">
        <f t="shared" si="213"/>
        <v>1</v>
      </c>
      <c r="AS344" s="2">
        <f t="shared" si="214"/>
        <v>0.9</v>
      </c>
      <c r="AT344" s="33">
        <f t="shared" si="215"/>
        <v>0</v>
      </c>
      <c r="AU344" s="31">
        <f t="shared" si="216"/>
        <v>1</v>
      </c>
      <c r="AV344" s="2">
        <f t="shared" si="217"/>
        <v>0</v>
      </c>
      <c r="AW344" s="33">
        <f t="shared" si="218"/>
        <v>0</v>
      </c>
      <c r="AX344" s="31">
        <f t="shared" si="219"/>
        <v>1</v>
      </c>
      <c r="AY344" s="33">
        <f t="shared" si="220"/>
        <v>1.5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customHeight="1">
      <c r="A345" s="2"/>
      <c r="B345" s="107">
        <v>270</v>
      </c>
      <c r="C345" s="31">
        <v>10</v>
      </c>
      <c r="D345" s="106" t="s">
        <v>16</v>
      </c>
      <c r="E345" s="2" t="s">
        <v>170</v>
      </c>
      <c r="F345" s="2"/>
      <c r="G345" s="2"/>
      <c r="H345" s="33">
        <f t="shared" si="205"/>
        <v>2</v>
      </c>
      <c r="I345" s="173">
        <f t="shared" si="224"/>
        <v>580.43462734831087</v>
      </c>
      <c r="J345" s="174">
        <f t="shared" si="225"/>
        <v>39.260184425969328</v>
      </c>
      <c r="K345" s="189">
        <f t="shared" si="226"/>
        <v>629</v>
      </c>
      <c r="L345" s="190">
        <f t="shared" si="227"/>
        <v>223</v>
      </c>
      <c r="M345" s="173">
        <f t="shared" si="201"/>
        <v>3474.3121923958029</v>
      </c>
      <c r="N345" s="174">
        <f t="shared" si="228"/>
        <v>3474.3121923958029</v>
      </c>
      <c r="O345" s="174"/>
      <c r="P345" s="174"/>
      <c r="Q345" s="174"/>
      <c r="R345" s="175"/>
      <c r="S345" s="173">
        <f t="shared" si="206"/>
        <v>5202.9273903446337</v>
      </c>
      <c r="T345" s="174">
        <f t="shared" si="233"/>
        <v>2601.4636951723169</v>
      </c>
      <c r="U345" s="174"/>
      <c r="V345" s="174"/>
      <c r="W345" s="174"/>
      <c r="X345" s="175"/>
      <c r="Y345" s="173">
        <f t="shared" si="229"/>
        <v>5202.9273903446337</v>
      </c>
      <c r="Z345" s="174">
        <f t="shared" si="208"/>
        <v>5202.9273903446337</v>
      </c>
      <c r="AA345" s="174"/>
      <c r="AB345" s="174"/>
      <c r="AC345" s="174"/>
      <c r="AD345" s="175"/>
      <c r="AE345" s="173">
        <f t="shared" si="223"/>
        <v>5.9857079999999998</v>
      </c>
      <c r="AF345" s="174">
        <f t="shared" si="204"/>
        <v>36</v>
      </c>
      <c r="AG345" s="174">
        <f t="shared" si="222"/>
        <v>20.2865</v>
      </c>
      <c r="AH345" s="174">
        <f t="shared" si="209"/>
        <v>235</v>
      </c>
      <c r="AI345" s="174">
        <f t="shared" si="230"/>
        <v>265.39179999999999</v>
      </c>
      <c r="AJ345" s="174">
        <f t="shared" si="210"/>
        <v>1.8</v>
      </c>
      <c r="AK345" s="174">
        <f t="shared" si="231"/>
        <v>1238.7922357963414</v>
      </c>
      <c r="AL345" s="174">
        <f t="shared" si="211"/>
        <v>1238.7922357963414</v>
      </c>
      <c r="AM345" s="174"/>
      <c r="AN345" s="174"/>
      <c r="AO345" s="176">
        <v>6</v>
      </c>
      <c r="AP345" s="174">
        <v>36</v>
      </c>
      <c r="AQ345" s="175">
        <f t="shared" si="212"/>
        <v>235</v>
      </c>
      <c r="AR345" s="31">
        <f t="shared" si="213"/>
        <v>1</v>
      </c>
      <c r="AS345" s="2">
        <f t="shared" si="214"/>
        <v>0.9</v>
      </c>
      <c r="AT345" s="33">
        <f t="shared" si="215"/>
        <v>0</v>
      </c>
      <c r="AU345" s="31">
        <f t="shared" si="216"/>
        <v>1.4</v>
      </c>
      <c r="AV345" s="2">
        <f t="shared" si="217"/>
        <v>0</v>
      </c>
      <c r="AW345" s="33">
        <f t="shared" si="218"/>
        <v>0</v>
      </c>
      <c r="AX345" s="31">
        <f t="shared" si="219"/>
        <v>1</v>
      </c>
      <c r="AY345" s="33">
        <f t="shared" si="220"/>
        <v>1.5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customHeight="1">
      <c r="A346" s="2"/>
      <c r="B346" s="107">
        <v>271</v>
      </c>
      <c r="C346" s="31">
        <v>10</v>
      </c>
      <c r="D346" s="106" t="s">
        <v>16</v>
      </c>
      <c r="E346" s="2" t="s">
        <v>111</v>
      </c>
      <c r="F346" s="2"/>
      <c r="G346" s="2"/>
      <c r="H346" s="33">
        <f t="shared" si="205"/>
        <v>2</v>
      </c>
      <c r="I346" s="173">
        <f t="shared" si="224"/>
        <v>491.61189300110533</v>
      </c>
      <c r="J346" s="174">
        <f t="shared" si="225"/>
        <v>39.260184425969328</v>
      </c>
      <c r="K346" s="189">
        <f t="shared" si="226"/>
        <v>722</v>
      </c>
      <c r="L346" s="190">
        <f t="shared" si="227"/>
        <v>266</v>
      </c>
      <c r="M346" s="173">
        <f t="shared" si="201"/>
        <v>2942.6452408318601</v>
      </c>
      <c r="N346" s="174">
        <f t="shared" si="228"/>
        <v>2942.6452408318601</v>
      </c>
      <c r="O346" s="174"/>
      <c r="P346" s="174"/>
      <c r="Q346" s="174"/>
      <c r="R346" s="175"/>
      <c r="S346" s="173">
        <f t="shared" si="206"/>
        <v>3716.376707389024</v>
      </c>
      <c r="T346" s="174">
        <f t="shared" si="233"/>
        <v>1858.188353694512</v>
      </c>
      <c r="U346" s="174"/>
      <c r="V346" s="174"/>
      <c r="W346" s="174"/>
      <c r="X346" s="175"/>
      <c r="Y346" s="173">
        <f t="shared" si="229"/>
        <v>3716.376707389024</v>
      </c>
      <c r="Z346" s="174">
        <f t="shared" si="208"/>
        <v>3716.376707389024</v>
      </c>
      <c r="AA346" s="174"/>
      <c r="AB346" s="174"/>
      <c r="AC346" s="174"/>
      <c r="AD346" s="175"/>
      <c r="AE346" s="173">
        <f t="shared" si="223"/>
        <v>5.9857079999999998</v>
      </c>
      <c r="AF346" s="174">
        <f t="shared" si="204"/>
        <v>36</v>
      </c>
      <c r="AG346" s="174">
        <f t="shared" si="222"/>
        <v>35.286500000000004</v>
      </c>
      <c r="AH346" s="174">
        <f t="shared" si="209"/>
        <v>235</v>
      </c>
      <c r="AI346" s="174">
        <f t="shared" si="230"/>
        <v>265.39179999999999</v>
      </c>
      <c r="AJ346" s="174">
        <f t="shared" si="210"/>
        <v>2</v>
      </c>
      <c r="AK346" s="174">
        <f t="shared" si="231"/>
        <v>1238.7922357963414</v>
      </c>
      <c r="AL346" s="174">
        <f t="shared" si="211"/>
        <v>1238.7922357963414</v>
      </c>
      <c r="AM346" s="174"/>
      <c r="AN346" s="174"/>
      <c r="AO346" s="176">
        <v>6</v>
      </c>
      <c r="AP346" s="174">
        <v>36</v>
      </c>
      <c r="AQ346" s="175">
        <f t="shared" si="212"/>
        <v>235</v>
      </c>
      <c r="AR346" s="31">
        <f t="shared" si="213"/>
        <v>1</v>
      </c>
      <c r="AS346" s="2">
        <f t="shared" si="214"/>
        <v>1</v>
      </c>
      <c r="AT346" s="33">
        <f t="shared" si="215"/>
        <v>15</v>
      </c>
      <c r="AU346" s="31">
        <f t="shared" si="216"/>
        <v>1</v>
      </c>
      <c r="AV346" s="2">
        <f t="shared" si="217"/>
        <v>0</v>
      </c>
      <c r="AW346" s="33">
        <f t="shared" si="218"/>
        <v>0</v>
      </c>
      <c r="AX346" s="31">
        <f t="shared" si="219"/>
        <v>1</v>
      </c>
      <c r="AY346" s="33">
        <f t="shared" si="220"/>
        <v>1.5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customHeight="1">
      <c r="A347" s="2"/>
      <c r="B347" s="107">
        <v>272</v>
      </c>
      <c r="C347" s="31">
        <v>10</v>
      </c>
      <c r="D347" s="106" t="s">
        <v>16</v>
      </c>
      <c r="E347" s="2" t="s">
        <v>145</v>
      </c>
      <c r="F347" s="2"/>
      <c r="G347" s="2"/>
      <c r="H347" s="33">
        <f t="shared" si="205"/>
        <v>2</v>
      </c>
      <c r="I347" s="173">
        <f t="shared" si="224"/>
        <v>688.25665020154747</v>
      </c>
      <c r="J347" s="174">
        <f t="shared" si="225"/>
        <v>39.260184425969328</v>
      </c>
      <c r="K347" s="189">
        <f t="shared" si="226"/>
        <v>505</v>
      </c>
      <c r="L347" s="190">
        <f t="shared" si="227"/>
        <v>173</v>
      </c>
      <c r="M347" s="173">
        <f t="shared" si="201"/>
        <v>4119.7033371646039</v>
      </c>
      <c r="N347" s="174">
        <f t="shared" si="228"/>
        <v>4119.7033371646039</v>
      </c>
      <c r="O347" s="174"/>
      <c r="P347" s="174"/>
      <c r="Q347" s="174"/>
      <c r="R347" s="175"/>
      <c r="S347" s="173">
        <f t="shared" si="206"/>
        <v>5202.9273903446337</v>
      </c>
      <c r="T347" s="174">
        <f t="shared" si="233"/>
        <v>2601.4636951723169</v>
      </c>
      <c r="U347" s="174"/>
      <c r="V347" s="174"/>
      <c r="W347" s="174"/>
      <c r="X347" s="175"/>
      <c r="Y347" s="173">
        <f t="shared" si="229"/>
        <v>5202.9273903446337</v>
      </c>
      <c r="Z347" s="174">
        <f t="shared" si="208"/>
        <v>5202.9273903446337</v>
      </c>
      <c r="AA347" s="174"/>
      <c r="AB347" s="174"/>
      <c r="AC347" s="174"/>
      <c r="AD347" s="175"/>
      <c r="AE347" s="173">
        <f t="shared" si="223"/>
        <v>5.9857079999999998</v>
      </c>
      <c r="AF347" s="174">
        <f t="shared" si="204"/>
        <v>36</v>
      </c>
      <c r="AG347" s="174">
        <f t="shared" si="222"/>
        <v>35.286500000000004</v>
      </c>
      <c r="AH347" s="174">
        <f t="shared" si="209"/>
        <v>235</v>
      </c>
      <c r="AI347" s="174">
        <f t="shared" si="230"/>
        <v>265.39179999999999</v>
      </c>
      <c r="AJ347" s="174">
        <f t="shared" si="210"/>
        <v>2</v>
      </c>
      <c r="AK347" s="174">
        <f t="shared" si="231"/>
        <v>1238.7922357963414</v>
      </c>
      <c r="AL347" s="174">
        <f t="shared" si="211"/>
        <v>1238.7922357963414</v>
      </c>
      <c r="AM347" s="174"/>
      <c r="AN347" s="174"/>
      <c r="AO347" s="176">
        <v>6</v>
      </c>
      <c r="AP347" s="174">
        <v>36</v>
      </c>
      <c r="AQ347" s="175">
        <f t="shared" si="212"/>
        <v>235</v>
      </c>
      <c r="AR347" s="31">
        <f t="shared" si="213"/>
        <v>1</v>
      </c>
      <c r="AS347" s="2">
        <f t="shared" si="214"/>
        <v>1</v>
      </c>
      <c r="AT347" s="33">
        <f t="shared" si="215"/>
        <v>15</v>
      </c>
      <c r="AU347" s="31">
        <f t="shared" si="216"/>
        <v>1.4</v>
      </c>
      <c r="AV347" s="2">
        <f t="shared" si="217"/>
        <v>0</v>
      </c>
      <c r="AW347" s="33">
        <f t="shared" si="218"/>
        <v>0</v>
      </c>
      <c r="AX347" s="31">
        <f t="shared" si="219"/>
        <v>1</v>
      </c>
      <c r="AY347" s="33">
        <f t="shared" si="220"/>
        <v>1.5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customHeight="1">
      <c r="A348" s="2"/>
      <c r="B348" s="107">
        <v>273</v>
      </c>
      <c r="C348" s="31">
        <v>7</v>
      </c>
      <c r="D348" s="106" t="s">
        <v>16</v>
      </c>
      <c r="E348" s="2" t="s">
        <v>148</v>
      </c>
      <c r="F348" s="2"/>
      <c r="G348" s="2"/>
      <c r="H348" s="33">
        <f t="shared" si="205"/>
        <v>2</v>
      </c>
      <c r="I348" s="173">
        <f t="shared" si="224"/>
        <v>265.49988469092494</v>
      </c>
      <c r="J348" s="174">
        <f t="shared" si="225"/>
        <v>13.61576608815532</v>
      </c>
      <c r="K348" s="189">
        <f t="shared" si="226"/>
        <v>880</v>
      </c>
      <c r="L348" s="190">
        <f t="shared" si="227"/>
        <v>354</v>
      </c>
      <c r="M348" s="173">
        <f t="shared" si="201"/>
        <v>1589.2047837935468</v>
      </c>
      <c r="N348" s="174">
        <f t="shared" si="228"/>
        <v>1589.2047837935468</v>
      </c>
      <c r="O348" s="174"/>
      <c r="P348" s="174"/>
      <c r="Q348" s="174"/>
      <c r="R348" s="175"/>
      <c r="S348" s="173">
        <f t="shared" si="206"/>
        <v>2379.9004351317071</v>
      </c>
      <c r="T348" s="174">
        <f t="shared" si="233"/>
        <v>1189.9502175658536</v>
      </c>
      <c r="U348" s="174"/>
      <c r="V348" s="174"/>
      <c r="W348" s="174"/>
      <c r="X348" s="175"/>
      <c r="Y348" s="173">
        <f t="shared" si="229"/>
        <v>2379.9004351317071</v>
      </c>
      <c r="Z348" s="174">
        <f t="shared" si="208"/>
        <v>2379.9004351317071</v>
      </c>
      <c r="AA348" s="174"/>
      <c r="AB348" s="174"/>
      <c r="AC348" s="174"/>
      <c r="AD348" s="175"/>
      <c r="AE348" s="173">
        <f t="shared" si="223"/>
        <v>5.9857079999999998</v>
      </c>
      <c r="AF348" s="174">
        <f t="shared" si="204"/>
        <v>36</v>
      </c>
      <c r="AG348" s="174">
        <f t="shared" si="222"/>
        <v>20.2865</v>
      </c>
      <c r="AH348" s="174">
        <f t="shared" si="209"/>
        <v>81.5</v>
      </c>
      <c r="AI348" s="174">
        <f t="shared" si="230"/>
        <v>265.39179999999999</v>
      </c>
      <c r="AJ348" s="174">
        <f t="shared" si="210"/>
        <v>2</v>
      </c>
      <c r="AK348" s="174">
        <f t="shared" si="231"/>
        <v>1189.9502175658536</v>
      </c>
      <c r="AL348" s="174">
        <f t="shared" si="211"/>
        <v>1189.9502175658536</v>
      </c>
      <c r="AM348" s="174"/>
      <c r="AN348" s="174"/>
      <c r="AO348" s="176">
        <v>6</v>
      </c>
      <c r="AP348" s="174">
        <v>36</v>
      </c>
      <c r="AQ348" s="175">
        <f t="shared" si="212"/>
        <v>163</v>
      </c>
      <c r="AR348" s="31">
        <f t="shared" si="213"/>
        <v>0.5</v>
      </c>
      <c r="AS348" s="2">
        <f t="shared" si="214"/>
        <v>1</v>
      </c>
      <c r="AT348" s="33">
        <f t="shared" si="215"/>
        <v>0</v>
      </c>
      <c r="AU348" s="31">
        <f t="shared" si="216"/>
        <v>1</v>
      </c>
      <c r="AV348" s="2">
        <f t="shared" si="217"/>
        <v>0</v>
      </c>
      <c r="AW348" s="33">
        <f t="shared" si="218"/>
        <v>0</v>
      </c>
      <c r="AX348" s="31">
        <f t="shared" si="219"/>
        <v>1</v>
      </c>
      <c r="AY348" s="33">
        <f t="shared" si="220"/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customHeight="1">
      <c r="A349" s="2"/>
      <c r="B349" s="107">
        <v>274</v>
      </c>
      <c r="C349" s="31">
        <v>7</v>
      </c>
      <c r="D349" s="106" t="s">
        <v>16</v>
      </c>
      <c r="E349" s="2" t="s">
        <v>163</v>
      </c>
      <c r="F349" s="2"/>
      <c r="G349" s="2"/>
      <c r="H349" s="33">
        <f t="shared" si="205"/>
        <v>2</v>
      </c>
      <c r="I349" s="173">
        <f t="shared" si="224"/>
        <v>371.69983856729493</v>
      </c>
      <c r="J349" s="174">
        <f t="shared" si="225"/>
        <v>13.61576608815532</v>
      </c>
      <c r="K349" s="189">
        <f t="shared" si="226"/>
        <v>836</v>
      </c>
      <c r="L349" s="190">
        <f t="shared" si="227"/>
        <v>325</v>
      </c>
      <c r="M349" s="173">
        <f t="shared" si="201"/>
        <v>2224.8866973109657</v>
      </c>
      <c r="N349" s="174">
        <f t="shared" si="228"/>
        <v>2224.8866973109657</v>
      </c>
      <c r="O349" s="174"/>
      <c r="P349" s="174"/>
      <c r="Q349" s="174"/>
      <c r="R349" s="175"/>
      <c r="S349" s="173">
        <f t="shared" si="206"/>
        <v>3331.8606091843899</v>
      </c>
      <c r="T349" s="174">
        <f t="shared" si="233"/>
        <v>1665.9303045921949</v>
      </c>
      <c r="U349" s="174"/>
      <c r="V349" s="174"/>
      <c r="W349" s="174"/>
      <c r="X349" s="175"/>
      <c r="Y349" s="173">
        <f t="shared" si="229"/>
        <v>3331.8606091843899</v>
      </c>
      <c r="Z349" s="174">
        <f t="shared" si="208"/>
        <v>3331.8606091843899</v>
      </c>
      <c r="AA349" s="174"/>
      <c r="AB349" s="174"/>
      <c r="AC349" s="174"/>
      <c r="AD349" s="175"/>
      <c r="AE349" s="173">
        <f t="shared" si="223"/>
        <v>5.9857079999999998</v>
      </c>
      <c r="AF349" s="174">
        <f t="shared" si="204"/>
        <v>36</v>
      </c>
      <c r="AG349" s="174">
        <f t="shared" si="222"/>
        <v>20.2865</v>
      </c>
      <c r="AH349" s="174">
        <f t="shared" si="209"/>
        <v>81.5</v>
      </c>
      <c r="AI349" s="174">
        <f t="shared" si="230"/>
        <v>265.39179999999999</v>
      </c>
      <c r="AJ349" s="174">
        <f t="shared" si="210"/>
        <v>2</v>
      </c>
      <c r="AK349" s="174">
        <f t="shared" si="231"/>
        <v>1189.9502175658536</v>
      </c>
      <c r="AL349" s="174">
        <f t="shared" si="211"/>
        <v>1189.9502175658536</v>
      </c>
      <c r="AM349" s="174"/>
      <c r="AN349" s="174"/>
      <c r="AO349" s="176">
        <v>6</v>
      </c>
      <c r="AP349" s="174">
        <v>36</v>
      </c>
      <c r="AQ349" s="175">
        <f t="shared" si="212"/>
        <v>163</v>
      </c>
      <c r="AR349" s="31">
        <f t="shared" si="213"/>
        <v>0.5</v>
      </c>
      <c r="AS349" s="2">
        <f t="shared" si="214"/>
        <v>1</v>
      </c>
      <c r="AT349" s="33">
        <f t="shared" si="215"/>
        <v>0</v>
      </c>
      <c r="AU349" s="31">
        <f t="shared" si="216"/>
        <v>1.4</v>
      </c>
      <c r="AV349" s="2">
        <f t="shared" si="217"/>
        <v>0</v>
      </c>
      <c r="AW349" s="33">
        <f t="shared" si="218"/>
        <v>0</v>
      </c>
      <c r="AX349" s="31">
        <f t="shared" si="219"/>
        <v>1</v>
      </c>
      <c r="AY349" s="33">
        <f t="shared" si="220"/>
        <v>1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customHeight="1">
      <c r="A350" s="2"/>
      <c r="B350" s="107">
        <v>275</v>
      </c>
      <c r="C350" s="31">
        <v>7</v>
      </c>
      <c r="D350" s="106" t="s">
        <v>16</v>
      </c>
      <c r="E350" s="2" t="s">
        <v>79</v>
      </c>
      <c r="F350" s="2"/>
      <c r="G350" s="2"/>
      <c r="H350" s="33">
        <f t="shared" si="205"/>
        <v>2</v>
      </c>
      <c r="I350" s="173">
        <f t="shared" si="224"/>
        <v>265.49988469092494</v>
      </c>
      <c r="J350" s="174">
        <f t="shared" si="225"/>
        <v>27.23153217631064</v>
      </c>
      <c r="K350" s="189">
        <f t="shared" si="226"/>
        <v>880</v>
      </c>
      <c r="L350" s="190">
        <f t="shared" si="227"/>
        <v>354</v>
      </c>
      <c r="M350" s="173">
        <f t="shared" si="201"/>
        <v>1589.2047837935468</v>
      </c>
      <c r="N350" s="174">
        <f t="shared" si="228"/>
        <v>1589.2047837935468</v>
      </c>
      <c r="O350" s="174"/>
      <c r="P350" s="174"/>
      <c r="Q350" s="174"/>
      <c r="R350" s="175"/>
      <c r="S350" s="173">
        <f t="shared" si="206"/>
        <v>2379.9004351317071</v>
      </c>
      <c r="T350" s="174">
        <f t="shared" si="233"/>
        <v>1189.9502175658536</v>
      </c>
      <c r="U350" s="174"/>
      <c r="V350" s="174"/>
      <c r="W350" s="174"/>
      <c r="X350" s="175"/>
      <c r="Y350" s="173">
        <f t="shared" si="229"/>
        <v>2379.9004351317071</v>
      </c>
      <c r="Z350" s="174">
        <f t="shared" si="208"/>
        <v>2379.9004351317071</v>
      </c>
      <c r="AA350" s="174"/>
      <c r="AB350" s="174"/>
      <c r="AC350" s="174"/>
      <c r="AD350" s="175"/>
      <c r="AE350" s="173">
        <f t="shared" si="223"/>
        <v>5.9857079999999998</v>
      </c>
      <c r="AF350" s="174">
        <f t="shared" si="204"/>
        <v>36</v>
      </c>
      <c r="AG350" s="174">
        <f t="shared" si="222"/>
        <v>20.2865</v>
      </c>
      <c r="AH350" s="174">
        <f t="shared" si="209"/>
        <v>163</v>
      </c>
      <c r="AI350" s="174">
        <f t="shared" si="230"/>
        <v>265.39179999999999</v>
      </c>
      <c r="AJ350" s="174">
        <f t="shared" si="210"/>
        <v>1.8</v>
      </c>
      <c r="AK350" s="174">
        <f t="shared" si="231"/>
        <v>1189.9502175658536</v>
      </c>
      <c r="AL350" s="174">
        <f t="shared" si="211"/>
        <v>1189.9502175658536</v>
      </c>
      <c r="AM350" s="174"/>
      <c r="AN350" s="174"/>
      <c r="AO350" s="176">
        <v>6</v>
      </c>
      <c r="AP350" s="174">
        <v>36</v>
      </c>
      <c r="AQ350" s="175">
        <f t="shared" si="212"/>
        <v>163</v>
      </c>
      <c r="AR350" s="31">
        <f t="shared" si="213"/>
        <v>1</v>
      </c>
      <c r="AS350" s="2">
        <f t="shared" si="214"/>
        <v>0.9</v>
      </c>
      <c r="AT350" s="33">
        <f t="shared" si="215"/>
        <v>0</v>
      </c>
      <c r="AU350" s="31">
        <f t="shared" si="216"/>
        <v>1</v>
      </c>
      <c r="AV350" s="2">
        <f t="shared" si="217"/>
        <v>0</v>
      </c>
      <c r="AW350" s="33">
        <f t="shared" si="218"/>
        <v>0</v>
      </c>
      <c r="AX350" s="31">
        <f t="shared" si="219"/>
        <v>1</v>
      </c>
      <c r="AY350" s="33">
        <f t="shared" si="220"/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customHeight="1">
      <c r="A351" s="2"/>
      <c r="B351" s="107">
        <v>276</v>
      </c>
      <c r="C351" s="31">
        <v>7</v>
      </c>
      <c r="D351" s="106" t="s">
        <v>16</v>
      </c>
      <c r="E351" s="2" t="s">
        <v>168</v>
      </c>
      <c r="F351" s="2"/>
      <c r="G351" s="2"/>
      <c r="H351" s="33">
        <f t="shared" si="205"/>
        <v>2</v>
      </c>
      <c r="I351" s="173">
        <f t="shared" si="224"/>
        <v>371.69983856729493</v>
      </c>
      <c r="J351" s="174">
        <f t="shared" si="225"/>
        <v>27.23153217631064</v>
      </c>
      <c r="K351" s="189">
        <f t="shared" si="226"/>
        <v>836</v>
      </c>
      <c r="L351" s="190">
        <f t="shared" si="227"/>
        <v>325</v>
      </c>
      <c r="M351" s="173">
        <f t="shared" si="201"/>
        <v>2224.8866973109657</v>
      </c>
      <c r="N351" s="174">
        <f t="shared" si="228"/>
        <v>2224.8866973109657</v>
      </c>
      <c r="O351" s="174"/>
      <c r="P351" s="174"/>
      <c r="Q351" s="174"/>
      <c r="R351" s="175"/>
      <c r="S351" s="173">
        <f t="shared" si="206"/>
        <v>3331.8606091843899</v>
      </c>
      <c r="T351" s="174">
        <f t="shared" si="233"/>
        <v>1665.9303045921949</v>
      </c>
      <c r="U351" s="174"/>
      <c r="V351" s="174"/>
      <c r="W351" s="174"/>
      <c r="X351" s="175"/>
      <c r="Y351" s="173">
        <f t="shared" si="229"/>
        <v>3331.8606091843899</v>
      </c>
      <c r="Z351" s="174">
        <f t="shared" si="208"/>
        <v>3331.8606091843899</v>
      </c>
      <c r="AA351" s="174"/>
      <c r="AB351" s="174"/>
      <c r="AC351" s="174"/>
      <c r="AD351" s="175"/>
      <c r="AE351" s="173">
        <f t="shared" si="223"/>
        <v>5.9857079999999998</v>
      </c>
      <c r="AF351" s="174">
        <f t="shared" si="204"/>
        <v>36</v>
      </c>
      <c r="AG351" s="174">
        <f t="shared" si="222"/>
        <v>20.2865</v>
      </c>
      <c r="AH351" s="174">
        <f t="shared" si="209"/>
        <v>163</v>
      </c>
      <c r="AI351" s="174">
        <f t="shared" si="230"/>
        <v>265.39179999999999</v>
      </c>
      <c r="AJ351" s="174">
        <f t="shared" si="210"/>
        <v>1.8</v>
      </c>
      <c r="AK351" s="174">
        <f t="shared" si="231"/>
        <v>1189.9502175658536</v>
      </c>
      <c r="AL351" s="174">
        <f t="shared" si="211"/>
        <v>1189.9502175658536</v>
      </c>
      <c r="AM351" s="174"/>
      <c r="AN351" s="174"/>
      <c r="AO351" s="176">
        <v>6</v>
      </c>
      <c r="AP351" s="174">
        <v>36</v>
      </c>
      <c r="AQ351" s="175">
        <f t="shared" si="212"/>
        <v>163</v>
      </c>
      <c r="AR351" s="31">
        <f t="shared" si="213"/>
        <v>1</v>
      </c>
      <c r="AS351" s="2">
        <f t="shared" si="214"/>
        <v>0.9</v>
      </c>
      <c r="AT351" s="33">
        <f t="shared" si="215"/>
        <v>0</v>
      </c>
      <c r="AU351" s="31">
        <f t="shared" si="216"/>
        <v>1.4</v>
      </c>
      <c r="AV351" s="2">
        <f t="shared" si="217"/>
        <v>0</v>
      </c>
      <c r="AW351" s="33">
        <f t="shared" si="218"/>
        <v>0</v>
      </c>
      <c r="AX351" s="31">
        <f t="shared" si="219"/>
        <v>1</v>
      </c>
      <c r="AY351" s="33">
        <f t="shared" si="220"/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customHeight="1">
      <c r="A352" s="2"/>
      <c r="B352" s="107">
        <v>277</v>
      </c>
      <c r="C352" s="31">
        <v>7</v>
      </c>
      <c r="D352" s="106" t="s">
        <v>16</v>
      </c>
      <c r="E352" s="2" t="s">
        <v>87</v>
      </c>
      <c r="F352" s="2"/>
      <c r="G352" s="2"/>
      <c r="H352" s="33">
        <f t="shared" si="205"/>
        <v>2</v>
      </c>
      <c r="I352" s="173">
        <f t="shared" si="224"/>
        <v>314.81936579331284</v>
      </c>
      <c r="J352" s="174">
        <f t="shared" si="225"/>
        <v>27.23153217631064</v>
      </c>
      <c r="K352" s="189">
        <f t="shared" si="226"/>
        <v>865</v>
      </c>
      <c r="L352" s="190">
        <f t="shared" si="227"/>
        <v>343</v>
      </c>
      <c r="M352" s="173">
        <f t="shared" si="201"/>
        <v>1884.4167963839591</v>
      </c>
      <c r="N352" s="174">
        <f t="shared" si="228"/>
        <v>1884.4167963839591</v>
      </c>
      <c r="O352" s="174"/>
      <c r="P352" s="174"/>
      <c r="Q352" s="174"/>
      <c r="R352" s="175"/>
      <c r="S352" s="173">
        <f t="shared" si="206"/>
        <v>2379.9004351317071</v>
      </c>
      <c r="T352" s="174">
        <f t="shared" si="233"/>
        <v>1189.9502175658536</v>
      </c>
      <c r="U352" s="174"/>
      <c r="V352" s="174"/>
      <c r="W352" s="174"/>
      <c r="X352" s="175"/>
      <c r="Y352" s="173">
        <f t="shared" si="229"/>
        <v>2379.9004351317071</v>
      </c>
      <c r="Z352" s="174">
        <f t="shared" si="208"/>
        <v>2379.9004351317071</v>
      </c>
      <c r="AA352" s="174"/>
      <c r="AB352" s="174"/>
      <c r="AC352" s="174"/>
      <c r="AD352" s="175"/>
      <c r="AE352" s="173">
        <f t="shared" si="223"/>
        <v>5.9857079999999998</v>
      </c>
      <c r="AF352" s="174">
        <f t="shared" si="204"/>
        <v>36</v>
      </c>
      <c r="AG352" s="174">
        <f t="shared" si="222"/>
        <v>35.286500000000004</v>
      </c>
      <c r="AH352" s="174">
        <f t="shared" si="209"/>
        <v>163</v>
      </c>
      <c r="AI352" s="174">
        <f t="shared" si="230"/>
        <v>265.39179999999999</v>
      </c>
      <c r="AJ352" s="174">
        <f t="shared" si="210"/>
        <v>2</v>
      </c>
      <c r="AK352" s="174">
        <f t="shared" si="231"/>
        <v>1189.9502175658536</v>
      </c>
      <c r="AL352" s="174">
        <f t="shared" si="211"/>
        <v>1189.9502175658536</v>
      </c>
      <c r="AM352" s="174"/>
      <c r="AN352" s="174"/>
      <c r="AO352" s="176">
        <v>6</v>
      </c>
      <c r="AP352" s="174">
        <v>36</v>
      </c>
      <c r="AQ352" s="175">
        <f t="shared" si="212"/>
        <v>163</v>
      </c>
      <c r="AR352" s="31">
        <f t="shared" si="213"/>
        <v>1</v>
      </c>
      <c r="AS352" s="2">
        <f t="shared" si="214"/>
        <v>1</v>
      </c>
      <c r="AT352" s="33">
        <f t="shared" si="215"/>
        <v>15</v>
      </c>
      <c r="AU352" s="31">
        <f t="shared" si="216"/>
        <v>1</v>
      </c>
      <c r="AV352" s="2">
        <f t="shared" si="217"/>
        <v>0</v>
      </c>
      <c r="AW352" s="33">
        <f t="shared" si="218"/>
        <v>0</v>
      </c>
      <c r="AX352" s="31">
        <f t="shared" si="219"/>
        <v>1</v>
      </c>
      <c r="AY352" s="33">
        <f t="shared" si="220"/>
        <v>1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customHeight="1">
      <c r="A353" s="2"/>
      <c r="B353" s="107">
        <v>278</v>
      </c>
      <c r="C353" s="31">
        <v>7</v>
      </c>
      <c r="D353" s="106" t="s">
        <v>16</v>
      </c>
      <c r="E353" s="2" t="s">
        <v>179</v>
      </c>
      <c r="F353" s="2"/>
      <c r="G353" s="2"/>
      <c r="H353" s="33">
        <f t="shared" si="205"/>
        <v>2</v>
      </c>
      <c r="I353" s="173">
        <f t="shared" si="224"/>
        <v>440.74711211063806</v>
      </c>
      <c r="J353" s="174">
        <f t="shared" si="225"/>
        <v>27.23153217631064</v>
      </c>
      <c r="K353" s="189">
        <f t="shared" si="226"/>
        <v>774</v>
      </c>
      <c r="L353" s="190">
        <f t="shared" si="227"/>
        <v>291</v>
      </c>
      <c r="M353" s="173">
        <f t="shared" si="201"/>
        <v>2638.1835149375429</v>
      </c>
      <c r="N353" s="174">
        <f t="shared" si="228"/>
        <v>2638.1835149375429</v>
      </c>
      <c r="O353" s="174"/>
      <c r="P353" s="174"/>
      <c r="Q353" s="174"/>
      <c r="R353" s="175"/>
      <c r="S353" s="173">
        <f t="shared" si="206"/>
        <v>3331.8606091843899</v>
      </c>
      <c r="T353" s="174">
        <f t="shared" si="233"/>
        <v>1665.9303045921949</v>
      </c>
      <c r="U353" s="174"/>
      <c r="V353" s="174"/>
      <c r="W353" s="174"/>
      <c r="X353" s="175"/>
      <c r="Y353" s="173">
        <f t="shared" si="229"/>
        <v>3331.8606091843899</v>
      </c>
      <c r="Z353" s="174">
        <f t="shared" si="208"/>
        <v>3331.8606091843899</v>
      </c>
      <c r="AA353" s="174"/>
      <c r="AB353" s="174"/>
      <c r="AC353" s="174"/>
      <c r="AD353" s="175"/>
      <c r="AE353" s="173">
        <f t="shared" si="223"/>
        <v>5.9857079999999998</v>
      </c>
      <c r="AF353" s="174">
        <f t="shared" si="204"/>
        <v>36</v>
      </c>
      <c r="AG353" s="174">
        <f t="shared" si="222"/>
        <v>35.286500000000004</v>
      </c>
      <c r="AH353" s="174">
        <f t="shared" si="209"/>
        <v>163</v>
      </c>
      <c r="AI353" s="174">
        <f t="shared" si="230"/>
        <v>265.39179999999999</v>
      </c>
      <c r="AJ353" s="174">
        <f t="shared" si="210"/>
        <v>2</v>
      </c>
      <c r="AK353" s="174">
        <f t="shared" si="231"/>
        <v>1189.9502175658536</v>
      </c>
      <c r="AL353" s="174">
        <f t="shared" si="211"/>
        <v>1189.9502175658536</v>
      </c>
      <c r="AM353" s="174"/>
      <c r="AN353" s="174"/>
      <c r="AO353" s="176">
        <v>6</v>
      </c>
      <c r="AP353" s="174">
        <v>36</v>
      </c>
      <c r="AQ353" s="175">
        <f t="shared" si="212"/>
        <v>163</v>
      </c>
      <c r="AR353" s="31">
        <f t="shared" si="213"/>
        <v>1</v>
      </c>
      <c r="AS353" s="2">
        <f t="shared" si="214"/>
        <v>1</v>
      </c>
      <c r="AT353" s="33">
        <f t="shared" si="215"/>
        <v>15</v>
      </c>
      <c r="AU353" s="31">
        <f t="shared" si="216"/>
        <v>1.4</v>
      </c>
      <c r="AV353" s="2">
        <f t="shared" si="217"/>
        <v>0</v>
      </c>
      <c r="AW353" s="33">
        <f t="shared" si="218"/>
        <v>0</v>
      </c>
      <c r="AX353" s="31">
        <f t="shared" si="219"/>
        <v>1</v>
      </c>
      <c r="AY353" s="33">
        <f t="shared" si="220"/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customHeight="1">
      <c r="A354" s="2"/>
      <c r="B354" s="107">
        <v>279</v>
      </c>
      <c r="C354" s="31">
        <v>4</v>
      </c>
      <c r="D354" s="106" t="s">
        <v>16</v>
      </c>
      <c r="E354" s="2" t="s">
        <v>148</v>
      </c>
      <c r="F354" s="2"/>
      <c r="G354" s="2"/>
      <c r="H354" s="33">
        <f t="shared" si="205"/>
        <v>2</v>
      </c>
      <c r="I354" s="173">
        <f t="shared" si="224"/>
        <v>246.78338688736383</v>
      </c>
      <c r="J354" s="174">
        <f t="shared" si="225"/>
        <v>7.5179076560366793</v>
      </c>
      <c r="K354" s="189">
        <f t="shared" si="226"/>
        <v>886</v>
      </c>
      <c r="L354" s="190">
        <f t="shared" si="227"/>
        <v>359</v>
      </c>
      <c r="M354" s="173">
        <f t="shared" si="201"/>
        <v>1477.1732931587887</v>
      </c>
      <c r="N354" s="174">
        <f t="shared" si="228"/>
        <v>1477.1732931587887</v>
      </c>
      <c r="O354" s="174"/>
      <c r="P354" s="174"/>
      <c r="Q354" s="174"/>
      <c r="R354" s="175"/>
      <c r="S354" s="173">
        <f t="shared" si="206"/>
        <v>2212.128606082927</v>
      </c>
      <c r="T354" s="174">
        <f t="shared" si="233"/>
        <v>1106.0643030414635</v>
      </c>
      <c r="U354" s="174"/>
      <c r="V354" s="174"/>
      <c r="W354" s="174"/>
      <c r="X354" s="175"/>
      <c r="Y354" s="173">
        <f t="shared" si="229"/>
        <v>2212.128606082927</v>
      </c>
      <c r="Z354" s="174">
        <f t="shared" si="208"/>
        <v>2212.128606082927</v>
      </c>
      <c r="AA354" s="174"/>
      <c r="AB354" s="174"/>
      <c r="AC354" s="174"/>
      <c r="AD354" s="175"/>
      <c r="AE354" s="173">
        <f t="shared" si="223"/>
        <v>5.9857079999999998</v>
      </c>
      <c r="AF354" s="174">
        <f t="shared" si="204"/>
        <v>36</v>
      </c>
      <c r="AG354" s="174">
        <f t="shared" si="222"/>
        <v>20.2865</v>
      </c>
      <c r="AH354" s="174">
        <f t="shared" si="209"/>
        <v>45</v>
      </c>
      <c r="AI354" s="174">
        <f t="shared" si="230"/>
        <v>265.39179999999999</v>
      </c>
      <c r="AJ354" s="174">
        <f t="shared" si="210"/>
        <v>2</v>
      </c>
      <c r="AK354" s="174">
        <f t="shared" si="231"/>
        <v>1106.0643030414635</v>
      </c>
      <c r="AL354" s="174">
        <f t="shared" si="211"/>
        <v>1106.0643030414635</v>
      </c>
      <c r="AM354" s="174"/>
      <c r="AN354" s="174"/>
      <c r="AO354" s="176">
        <v>6</v>
      </c>
      <c r="AP354" s="174">
        <v>36</v>
      </c>
      <c r="AQ354" s="175">
        <f t="shared" si="212"/>
        <v>90</v>
      </c>
      <c r="AR354" s="31">
        <f t="shared" si="213"/>
        <v>0.5</v>
      </c>
      <c r="AS354" s="2">
        <f t="shared" si="214"/>
        <v>1</v>
      </c>
      <c r="AT354" s="33">
        <f t="shared" si="215"/>
        <v>0</v>
      </c>
      <c r="AU354" s="31">
        <f t="shared" si="216"/>
        <v>1</v>
      </c>
      <c r="AV354" s="2">
        <f t="shared" si="217"/>
        <v>0</v>
      </c>
      <c r="AW354" s="33">
        <f t="shared" si="218"/>
        <v>0</v>
      </c>
      <c r="AX354" s="31">
        <f t="shared" si="219"/>
        <v>1</v>
      </c>
      <c r="AY354" s="33">
        <f t="shared" si="220"/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customHeight="1">
      <c r="A355" s="2"/>
      <c r="B355" s="107">
        <v>280</v>
      </c>
      <c r="C355" s="31">
        <v>4</v>
      </c>
      <c r="D355" s="106" t="s">
        <v>16</v>
      </c>
      <c r="E355" s="2" t="s">
        <v>79</v>
      </c>
      <c r="F355" s="2"/>
      <c r="G355" s="2"/>
      <c r="H355" s="33">
        <f t="shared" si="205"/>
        <v>2</v>
      </c>
      <c r="I355" s="173">
        <f t="shared" si="224"/>
        <v>246.78338688736383</v>
      </c>
      <c r="J355" s="174">
        <f t="shared" si="225"/>
        <v>15.035815312073359</v>
      </c>
      <c r="K355" s="189">
        <f t="shared" si="226"/>
        <v>886</v>
      </c>
      <c r="L355" s="190">
        <f t="shared" si="227"/>
        <v>359</v>
      </c>
      <c r="M355" s="173">
        <f t="shared" si="201"/>
        <v>1477.1732931587887</v>
      </c>
      <c r="N355" s="174">
        <f t="shared" si="228"/>
        <v>1477.1732931587887</v>
      </c>
      <c r="O355" s="174"/>
      <c r="P355" s="174"/>
      <c r="Q355" s="174"/>
      <c r="R355" s="175"/>
      <c r="S355" s="173">
        <f t="shared" si="206"/>
        <v>2212.128606082927</v>
      </c>
      <c r="T355" s="174">
        <f t="shared" si="233"/>
        <v>1106.0643030414635</v>
      </c>
      <c r="U355" s="174"/>
      <c r="V355" s="174"/>
      <c r="W355" s="174"/>
      <c r="X355" s="175"/>
      <c r="Y355" s="173">
        <f t="shared" si="229"/>
        <v>2212.128606082927</v>
      </c>
      <c r="Z355" s="174">
        <f t="shared" si="208"/>
        <v>2212.128606082927</v>
      </c>
      <c r="AA355" s="174"/>
      <c r="AB355" s="174"/>
      <c r="AC355" s="174"/>
      <c r="AD355" s="175"/>
      <c r="AE355" s="173">
        <f t="shared" si="223"/>
        <v>5.9857079999999998</v>
      </c>
      <c r="AF355" s="174">
        <f t="shared" si="204"/>
        <v>36</v>
      </c>
      <c r="AG355" s="174">
        <f t="shared" si="222"/>
        <v>20.2865</v>
      </c>
      <c r="AH355" s="174">
        <f t="shared" si="209"/>
        <v>90</v>
      </c>
      <c r="AI355" s="174">
        <f t="shared" si="230"/>
        <v>265.39179999999999</v>
      </c>
      <c r="AJ355" s="174">
        <f t="shared" si="210"/>
        <v>1.8</v>
      </c>
      <c r="AK355" s="174">
        <f t="shared" si="231"/>
        <v>1106.0643030414635</v>
      </c>
      <c r="AL355" s="174">
        <f t="shared" si="211"/>
        <v>1106.0643030414635</v>
      </c>
      <c r="AM355" s="174"/>
      <c r="AN355" s="174"/>
      <c r="AO355" s="176">
        <v>6</v>
      </c>
      <c r="AP355" s="174">
        <v>36</v>
      </c>
      <c r="AQ355" s="175">
        <f t="shared" si="212"/>
        <v>90</v>
      </c>
      <c r="AR355" s="31">
        <f t="shared" si="213"/>
        <v>1</v>
      </c>
      <c r="AS355" s="2">
        <f t="shared" si="214"/>
        <v>0.9</v>
      </c>
      <c r="AT355" s="33">
        <f t="shared" si="215"/>
        <v>0</v>
      </c>
      <c r="AU355" s="31">
        <f t="shared" si="216"/>
        <v>1</v>
      </c>
      <c r="AV355" s="2">
        <f t="shared" si="217"/>
        <v>0</v>
      </c>
      <c r="AW355" s="33">
        <f t="shared" si="218"/>
        <v>0</v>
      </c>
      <c r="AX355" s="31">
        <f t="shared" si="219"/>
        <v>1</v>
      </c>
      <c r="AY355" s="33">
        <f t="shared" si="220"/>
        <v>1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customHeight="1">
      <c r="A356" s="2"/>
      <c r="B356" s="107">
        <v>281</v>
      </c>
      <c r="C356" s="31">
        <v>4</v>
      </c>
      <c r="D356" s="106" t="s">
        <v>16</v>
      </c>
      <c r="E356" s="2" t="s">
        <v>87</v>
      </c>
      <c r="F356" s="2"/>
      <c r="G356" s="2"/>
      <c r="H356" s="33">
        <f t="shared" si="205"/>
        <v>2</v>
      </c>
      <c r="I356" s="173">
        <f t="shared" si="224"/>
        <v>292.62607567098974</v>
      </c>
      <c r="J356" s="174">
        <f t="shared" si="225"/>
        <v>15.035815312073359</v>
      </c>
      <c r="K356" s="189">
        <f t="shared" si="226"/>
        <v>873</v>
      </c>
      <c r="L356" s="190">
        <f t="shared" si="227"/>
        <v>349</v>
      </c>
      <c r="M356" s="173">
        <f t="shared" si="201"/>
        <v>1751.5742421524485</v>
      </c>
      <c r="N356" s="174">
        <f t="shared" si="228"/>
        <v>1751.5742421524485</v>
      </c>
      <c r="O356" s="174"/>
      <c r="P356" s="174"/>
      <c r="Q356" s="174"/>
      <c r="R356" s="175"/>
      <c r="S356" s="173">
        <f t="shared" si="206"/>
        <v>2212.128606082927</v>
      </c>
      <c r="T356" s="174">
        <f t="shared" si="233"/>
        <v>1106.0643030414635</v>
      </c>
      <c r="U356" s="174"/>
      <c r="V356" s="174"/>
      <c r="W356" s="174"/>
      <c r="X356" s="175"/>
      <c r="Y356" s="173">
        <f t="shared" si="229"/>
        <v>2212.128606082927</v>
      </c>
      <c r="Z356" s="174">
        <f t="shared" si="208"/>
        <v>2212.128606082927</v>
      </c>
      <c r="AA356" s="174"/>
      <c r="AB356" s="174"/>
      <c r="AC356" s="174"/>
      <c r="AD356" s="175"/>
      <c r="AE356" s="173">
        <f t="shared" si="223"/>
        <v>5.9857079999999998</v>
      </c>
      <c r="AF356" s="174">
        <f t="shared" si="204"/>
        <v>36</v>
      </c>
      <c r="AG356" s="174">
        <f t="shared" si="222"/>
        <v>35.286500000000004</v>
      </c>
      <c r="AH356" s="174">
        <f t="shared" si="209"/>
        <v>90</v>
      </c>
      <c r="AI356" s="174">
        <f t="shared" si="230"/>
        <v>265.39179999999999</v>
      </c>
      <c r="AJ356" s="174">
        <f t="shared" si="210"/>
        <v>2</v>
      </c>
      <c r="AK356" s="174">
        <f t="shared" si="231"/>
        <v>1106.0643030414635</v>
      </c>
      <c r="AL356" s="174">
        <f t="shared" si="211"/>
        <v>1106.0643030414635</v>
      </c>
      <c r="AM356" s="174"/>
      <c r="AN356" s="174"/>
      <c r="AO356" s="176">
        <v>6</v>
      </c>
      <c r="AP356" s="174">
        <v>36</v>
      </c>
      <c r="AQ356" s="175">
        <f t="shared" si="212"/>
        <v>90</v>
      </c>
      <c r="AR356" s="31">
        <f t="shared" si="213"/>
        <v>1</v>
      </c>
      <c r="AS356" s="2">
        <f t="shared" si="214"/>
        <v>1</v>
      </c>
      <c r="AT356" s="33">
        <f t="shared" si="215"/>
        <v>15</v>
      </c>
      <c r="AU356" s="31">
        <f t="shared" si="216"/>
        <v>1</v>
      </c>
      <c r="AV356" s="2">
        <f t="shared" si="217"/>
        <v>0</v>
      </c>
      <c r="AW356" s="33">
        <f t="shared" si="218"/>
        <v>0</v>
      </c>
      <c r="AX356" s="31">
        <f t="shared" si="219"/>
        <v>1</v>
      </c>
      <c r="AY356" s="33">
        <f t="shared" si="220"/>
        <v>1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customHeight="1">
      <c r="A357" s="2"/>
      <c r="B357" s="107">
        <v>282</v>
      </c>
      <c r="C357" s="31">
        <v>1</v>
      </c>
      <c r="D357" s="106" t="s">
        <v>16</v>
      </c>
      <c r="E357" s="2" t="s">
        <v>67</v>
      </c>
      <c r="F357" s="2"/>
      <c r="G357" s="2"/>
      <c r="H357" s="33">
        <f t="shared" si="205"/>
        <v>2</v>
      </c>
      <c r="I357" s="173">
        <f t="shared" si="224"/>
        <v>199.85869032067706</v>
      </c>
      <c r="J357" s="174">
        <f t="shared" si="225"/>
        <v>7.5179076560366793</v>
      </c>
      <c r="K357" s="189">
        <f t="shared" si="226"/>
        <v>890</v>
      </c>
      <c r="L357" s="190">
        <f t="shared" si="227"/>
        <v>363</v>
      </c>
      <c r="M357" s="173">
        <f t="shared" si="201"/>
        <v>1196.2957615219991</v>
      </c>
      <c r="N357" s="174">
        <f t="shared" si="228"/>
        <v>1196.2957615219991</v>
      </c>
      <c r="O357" s="174"/>
      <c r="P357" s="174"/>
      <c r="Q357" s="174"/>
      <c r="R357" s="175"/>
      <c r="S357" s="173">
        <f t="shared" si="206"/>
        <v>1791.5027895878045</v>
      </c>
      <c r="T357" s="174">
        <f t="shared" si="233"/>
        <v>895.75139479390225</v>
      </c>
      <c r="U357" s="174"/>
      <c r="V357" s="174"/>
      <c r="W357" s="174"/>
      <c r="X357" s="175"/>
      <c r="Y357" s="173">
        <f t="shared" si="229"/>
        <v>1791.5027895878045</v>
      </c>
      <c r="Z357" s="174">
        <f t="shared" si="208"/>
        <v>1791.5027895878045</v>
      </c>
      <c r="AA357" s="174"/>
      <c r="AB357" s="174"/>
      <c r="AC357" s="174"/>
      <c r="AD357" s="175"/>
      <c r="AE357" s="173">
        <f t="shared" si="223"/>
        <v>5.9857079999999998</v>
      </c>
      <c r="AF357" s="174">
        <f t="shared" si="204"/>
        <v>36</v>
      </c>
      <c r="AG357" s="174">
        <f t="shared" si="222"/>
        <v>20.2865</v>
      </c>
      <c r="AH357" s="174">
        <f t="shared" si="209"/>
        <v>45</v>
      </c>
      <c r="AI357" s="174">
        <f t="shared" si="230"/>
        <v>265.39179999999999</v>
      </c>
      <c r="AJ357" s="174">
        <f t="shared" si="210"/>
        <v>2</v>
      </c>
      <c r="AK357" s="174">
        <f t="shared" si="231"/>
        <v>895.75139479390225</v>
      </c>
      <c r="AL357" s="174">
        <f t="shared" si="211"/>
        <v>895.75139479390225</v>
      </c>
      <c r="AM357" s="174"/>
      <c r="AN357" s="174"/>
      <c r="AO357" s="176">
        <v>6</v>
      </c>
      <c r="AP357" s="174">
        <v>36</v>
      </c>
      <c r="AQ357" s="175">
        <f t="shared" si="212"/>
        <v>45</v>
      </c>
      <c r="AR357" s="31">
        <f t="shared" si="213"/>
        <v>1</v>
      </c>
      <c r="AS357" s="2">
        <f t="shared" si="214"/>
        <v>1</v>
      </c>
      <c r="AT357" s="33">
        <f t="shared" si="215"/>
        <v>0</v>
      </c>
      <c r="AU357" s="31">
        <f t="shared" si="216"/>
        <v>1</v>
      </c>
      <c r="AV357" s="2">
        <f t="shared" si="217"/>
        <v>0</v>
      </c>
      <c r="AW357" s="33">
        <f t="shared" si="218"/>
        <v>0</v>
      </c>
      <c r="AX357" s="31">
        <f t="shared" si="219"/>
        <v>1</v>
      </c>
      <c r="AY357" s="33">
        <f t="shared" si="220"/>
        <v>1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customHeight="1">
      <c r="A358" s="2"/>
      <c r="B358" s="107">
        <v>283</v>
      </c>
      <c r="C358" s="31">
        <v>10</v>
      </c>
      <c r="D358" s="106" t="s">
        <v>17</v>
      </c>
      <c r="E358" s="2" t="s">
        <v>144</v>
      </c>
      <c r="F358" s="2"/>
      <c r="G358" s="2"/>
      <c r="H358" s="33">
        <f t="shared" ref="H358:H388" si="234">IF(AT358=1,3,IF(AY358=1,3,2))</f>
        <v>2</v>
      </c>
      <c r="I358" s="173">
        <f t="shared" si="224"/>
        <v>382.15591420041181</v>
      </c>
      <c r="J358" s="174">
        <f t="shared" si="225"/>
        <v>34.707673678702669</v>
      </c>
      <c r="K358" s="189">
        <f t="shared" si="226"/>
        <v>822</v>
      </c>
      <c r="L358" s="190">
        <f t="shared" si="227"/>
        <v>320</v>
      </c>
      <c r="M358" s="173">
        <f t="shared" si="201"/>
        <v>3049.9649505022917</v>
      </c>
      <c r="N358" s="174">
        <f t="shared" si="228"/>
        <v>1524.9824752511458</v>
      </c>
      <c r="O358" s="174">
        <f t="shared" ref="O358:O388" si="235">U358*(1+(AG358/100)*(AI358/100-1))</f>
        <v>1524.9824752511458</v>
      </c>
      <c r="P358" s="174">
        <f t="shared" ref="P358:P388" si="236">V358*(1+(AG358/100)*(AI358/100-1))</f>
        <v>0</v>
      </c>
      <c r="Q358" s="174"/>
      <c r="R358" s="175"/>
      <c r="S358" s="173">
        <f t="shared" ref="S358:S389" si="237">SUM(T358:X358)</f>
        <v>2283.7248499560974</v>
      </c>
      <c r="T358" s="174">
        <f t="shared" ref="T358:T388" si="238">AL358*AV358</f>
        <v>1141.8624249780487</v>
      </c>
      <c r="U358" s="174">
        <f t="shared" ref="U358:U388" si="239">AL358*AW358</f>
        <v>1141.8624249780487</v>
      </c>
      <c r="V358" s="174">
        <f t="shared" ref="V358:V388" si="240">IF(H358=3,AL358,0)*(1+AW358-1+AW358-1)</f>
        <v>0</v>
      </c>
      <c r="W358" s="174"/>
      <c r="X358" s="175"/>
      <c r="Y358" s="173">
        <f t="shared" si="229"/>
        <v>6060.8184863457864</v>
      </c>
      <c r="Z358" s="174">
        <f t="shared" ref="Z358:Z388" si="241">T358*AI358/100</f>
        <v>3030.4092431728932</v>
      </c>
      <c r="AA358" s="174">
        <f t="shared" ref="AA358:AA388" si="242">U358*AI358/100</f>
        <v>3030.4092431728932</v>
      </c>
      <c r="AB358" s="174">
        <f t="shared" ref="AB358:AB388" si="243">V358*AI358/100</f>
        <v>0</v>
      </c>
      <c r="AC358" s="174"/>
      <c r="AD358" s="175"/>
      <c r="AE358" s="173">
        <f t="shared" si="223"/>
        <v>7.980944</v>
      </c>
      <c r="AF358" s="174">
        <f t="shared" si="204"/>
        <v>36</v>
      </c>
      <c r="AG358" s="174">
        <f t="shared" ref="AG358:AG388" si="244">IF($D$57&gt;100,100,$D$57)</f>
        <v>20.2865</v>
      </c>
      <c r="AH358" s="174">
        <f t="shared" ref="AH358:AH388" si="245">AQ358</f>
        <v>277</v>
      </c>
      <c r="AI358" s="174">
        <f t="shared" si="230"/>
        <v>265.39179999999999</v>
      </c>
      <c r="AJ358" s="174">
        <f t="shared" ref="AJ358:AJ388" si="246">10*AR358/IF(AT358=0,IF(AY358=0,8,5),5)</f>
        <v>1.25</v>
      </c>
      <c r="AK358" s="174">
        <f t="shared" ref="AK358:AK388" si="247">H358*SUM(AL358:AN358)</f>
        <v>2283.7248499560974</v>
      </c>
      <c r="AL358" s="174">
        <f t="shared" ref="AL358:AL388" si="248">((VLOOKUP(C358,$B$36:$AG$39,24,FALSE)+VLOOKUP(C358,$B$40:$AG$43,24,FALSE)*$D$54))*$D$59/100</f>
        <v>1141.8624249780487</v>
      </c>
      <c r="AM358" s="174"/>
      <c r="AN358" s="174"/>
      <c r="AO358" s="176">
        <v>8</v>
      </c>
      <c r="AP358" s="174">
        <v>36</v>
      </c>
      <c r="AQ358" s="175">
        <f t="shared" ref="AQ358:AQ388" si="249">VLOOKUP(C358,$B$45:$AA$48,24,FALSE)</f>
        <v>277</v>
      </c>
      <c r="AR358" s="31">
        <f t="shared" ref="AR358:AR388" si="250">IF(LEFT(E358,1)*1=1,$S$67,$R$67)</f>
        <v>1</v>
      </c>
      <c r="AS358" s="2">
        <f t="shared" ref="AS358:AS388" si="251">IF(LEFT(E358,1)*1=2,$U$67,$T$67)</f>
        <v>0</v>
      </c>
      <c r="AT358" s="33">
        <f t="shared" ref="AT358:AT388" si="252">IF(LEFT(E358,1)*1=3,$W$67,$V$67)</f>
        <v>0</v>
      </c>
      <c r="AU358" s="31">
        <f t="shared" ref="AU358:AU388" si="253">IF(MID(E358,3,1)*1=1,$Y$67,$X$67)</f>
        <v>0</v>
      </c>
      <c r="AV358" s="2">
        <f t="shared" ref="AV358:AV388" si="254">IF(MID(E358,3,1)*1=2,$AA$67,$Z$67)</f>
        <v>1</v>
      </c>
      <c r="AW358" s="33">
        <f t="shared" ref="AW358:AW388" si="255">IF(MID(E358,3,1)*1=3,$AC$67,$AB$67)</f>
        <v>1</v>
      </c>
      <c r="AX358" s="31">
        <f t="shared" ref="AX358:AX388" si="256">IF(MID(E358,5,1)*1=1,$AE$67,$AD$67)</f>
        <v>150</v>
      </c>
      <c r="AY358" s="33">
        <f t="shared" ref="AY358:AY388" si="257">IF(MID(E358,5,1)*1=2,$AG$67,$AF$67)</f>
        <v>0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customHeight="1">
      <c r="A359" s="2"/>
      <c r="B359" s="107">
        <v>284</v>
      </c>
      <c r="C359" s="31">
        <v>10</v>
      </c>
      <c r="D359" s="106" t="s">
        <v>17</v>
      </c>
      <c r="E359" s="2" t="s">
        <v>140</v>
      </c>
      <c r="F359" s="2"/>
      <c r="G359" s="2"/>
      <c r="H359" s="33">
        <f t="shared" si="234"/>
        <v>2</v>
      </c>
      <c r="I359" s="173">
        <f t="shared" si="224"/>
        <v>477.69489275051478</v>
      </c>
      <c r="J359" s="174">
        <f t="shared" si="225"/>
        <v>34.707673678702669</v>
      </c>
      <c r="K359" s="189">
        <f t="shared" si="226"/>
        <v>746</v>
      </c>
      <c r="L359" s="190">
        <f t="shared" si="227"/>
        <v>275</v>
      </c>
      <c r="M359" s="173">
        <f t="shared" ref="M359:M422" si="258">SUM(N359:R359)</f>
        <v>3812.4561881278646</v>
      </c>
      <c r="N359" s="174">
        <f t="shared" si="228"/>
        <v>2287.4737128767188</v>
      </c>
      <c r="O359" s="174">
        <f t="shared" si="235"/>
        <v>1524.9824752511458</v>
      </c>
      <c r="P359" s="174">
        <f t="shared" si="236"/>
        <v>0</v>
      </c>
      <c r="Q359" s="174"/>
      <c r="R359" s="175"/>
      <c r="S359" s="173">
        <f t="shared" si="237"/>
        <v>2854.6560624451217</v>
      </c>
      <c r="T359" s="174">
        <f t="shared" si="238"/>
        <v>1712.793637467073</v>
      </c>
      <c r="U359" s="174">
        <f t="shared" si="239"/>
        <v>1141.8624249780487</v>
      </c>
      <c r="V359" s="174">
        <f t="shared" si="240"/>
        <v>0</v>
      </c>
      <c r="W359" s="174"/>
      <c r="X359" s="175"/>
      <c r="Y359" s="173">
        <f t="shared" si="229"/>
        <v>7576.023107932233</v>
      </c>
      <c r="Z359" s="174">
        <f t="shared" si="241"/>
        <v>4545.6138647593398</v>
      </c>
      <c r="AA359" s="174">
        <f t="shared" si="242"/>
        <v>3030.4092431728932</v>
      </c>
      <c r="AB359" s="174">
        <f t="shared" si="243"/>
        <v>0</v>
      </c>
      <c r="AC359" s="174"/>
      <c r="AD359" s="175"/>
      <c r="AE359" s="173">
        <f t="shared" ref="AE359:AE388" si="259">AO359*(1-$D$17/100)</f>
        <v>7.980944</v>
      </c>
      <c r="AF359" s="174">
        <f t="shared" si="204"/>
        <v>36</v>
      </c>
      <c r="AG359" s="174">
        <f t="shared" si="244"/>
        <v>20.2865</v>
      </c>
      <c r="AH359" s="174">
        <f t="shared" si="245"/>
        <v>277</v>
      </c>
      <c r="AI359" s="174">
        <f t="shared" si="230"/>
        <v>265.39179999999999</v>
      </c>
      <c r="AJ359" s="174">
        <f t="shared" si="246"/>
        <v>1.25</v>
      </c>
      <c r="AK359" s="174">
        <f t="shared" si="247"/>
        <v>2283.7248499560974</v>
      </c>
      <c r="AL359" s="174">
        <f t="shared" si="248"/>
        <v>1141.8624249780487</v>
      </c>
      <c r="AM359" s="174"/>
      <c r="AN359" s="174"/>
      <c r="AO359" s="176">
        <v>8</v>
      </c>
      <c r="AP359" s="174">
        <v>36</v>
      </c>
      <c r="AQ359" s="175">
        <f t="shared" si="249"/>
        <v>277</v>
      </c>
      <c r="AR359" s="31">
        <f t="shared" si="250"/>
        <v>1</v>
      </c>
      <c r="AS359" s="2">
        <f t="shared" si="251"/>
        <v>0</v>
      </c>
      <c r="AT359" s="33">
        <f t="shared" si="252"/>
        <v>0</v>
      </c>
      <c r="AU359" s="31">
        <f t="shared" si="253"/>
        <v>0</v>
      </c>
      <c r="AV359" s="2">
        <f t="shared" si="254"/>
        <v>1.5</v>
      </c>
      <c r="AW359" s="33">
        <f t="shared" si="255"/>
        <v>1</v>
      </c>
      <c r="AX359" s="31">
        <f t="shared" si="256"/>
        <v>150</v>
      </c>
      <c r="AY359" s="33">
        <f t="shared" si="257"/>
        <v>0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customHeight="1">
      <c r="A360" s="2"/>
      <c r="B360" s="107">
        <v>285</v>
      </c>
      <c r="C360" s="31">
        <v>10</v>
      </c>
      <c r="D360" s="106" t="s">
        <v>17</v>
      </c>
      <c r="E360" s="2" t="s">
        <v>141</v>
      </c>
      <c r="F360" s="2"/>
      <c r="G360" s="2"/>
      <c r="H360" s="33">
        <f t="shared" si="234"/>
        <v>2</v>
      </c>
      <c r="I360" s="173">
        <f t="shared" si="224"/>
        <v>458.5870970404942</v>
      </c>
      <c r="J360" s="174">
        <f t="shared" si="225"/>
        <v>34.707673678702669</v>
      </c>
      <c r="K360" s="189">
        <f t="shared" si="226"/>
        <v>758</v>
      </c>
      <c r="L360" s="190">
        <f t="shared" si="227"/>
        <v>281</v>
      </c>
      <c r="M360" s="173">
        <f t="shared" si="258"/>
        <v>3659.9579406027501</v>
      </c>
      <c r="N360" s="174">
        <f t="shared" si="228"/>
        <v>1524.9824752511458</v>
      </c>
      <c r="O360" s="174">
        <f t="shared" si="235"/>
        <v>2134.9754653516043</v>
      </c>
      <c r="P360" s="174">
        <f t="shared" si="236"/>
        <v>0</v>
      </c>
      <c r="Q360" s="174"/>
      <c r="R360" s="175"/>
      <c r="S360" s="173">
        <f t="shared" si="237"/>
        <v>2740.4698199473169</v>
      </c>
      <c r="T360" s="174">
        <f t="shared" si="238"/>
        <v>1141.8624249780487</v>
      </c>
      <c r="U360" s="174">
        <f t="shared" si="239"/>
        <v>1598.6073949692682</v>
      </c>
      <c r="V360" s="174">
        <f t="shared" si="240"/>
        <v>0</v>
      </c>
      <c r="W360" s="174"/>
      <c r="X360" s="175"/>
      <c r="Y360" s="173">
        <f t="shared" si="229"/>
        <v>7272.9821836149431</v>
      </c>
      <c r="Z360" s="174">
        <f t="shared" si="241"/>
        <v>3030.4092431728932</v>
      </c>
      <c r="AA360" s="174">
        <f t="shared" si="242"/>
        <v>4242.5729404420499</v>
      </c>
      <c r="AB360" s="174">
        <f t="shared" si="243"/>
        <v>0</v>
      </c>
      <c r="AC360" s="174"/>
      <c r="AD360" s="175"/>
      <c r="AE360" s="173">
        <f t="shared" si="259"/>
        <v>7.980944</v>
      </c>
      <c r="AF360" s="174">
        <f t="shared" si="204"/>
        <v>36</v>
      </c>
      <c r="AG360" s="174">
        <f t="shared" si="244"/>
        <v>20.2865</v>
      </c>
      <c r="AH360" s="174">
        <f t="shared" si="245"/>
        <v>277</v>
      </c>
      <c r="AI360" s="174">
        <f t="shared" si="230"/>
        <v>265.39179999999999</v>
      </c>
      <c r="AJ360" s="174">
        <f t="shared" si="246"/>
        <v>1.25</v>
      </c>
      <c r="AK360" s="174">
        <f t="shared" si="247"/>
        <v>2283.7248499560974</v>
      </c>
      <c r="AL360" s="174">
        <f t="shared" si="248"/>
        <v>1141.8624249780487</v>
      </c>
      <c r="AM360" s="174"/>
      <c r="AN360" s="174"/>
      <c r="AO360" s="176">
        <v>8</v>
      </c>
      <c r="AP360" s="174">
        <v>36</v>
      </c>
      <c r="AQ360" s="175">
        <f t="shared" si="249"/>
        <v>277</v>
      </c>
      <c r="AR360" s="31">
        <f t="shared" si="250"/>
        <v>1</v>
      </c>
      <c r="AS360" s="2">
        <f t="shared" si="251"/>
        <v>0</v>
      </c>
      <c r="AT360" s="33">
        <f t="shared" si="252"/>
        <v>0</v>
      </c>
      <c r="AU360" s="31">
        <f t="shared" si="253"/>
        <v>0</v>
      </c>
      <c r="AV360" s="2">
        <f t="shared" si="254"/>
        <v>1</v>
      </c>
      <c r="AW360" s="33">
        <f t="shared" si="255"/>
        <v>1.4</v>
      </c>
      <c r="AX360" s="31">
        <f t="shared" si="256"/>
        <v>150</v>
      </c>
      <c r="AY360" s="33">
        <f t="shared" si="257"/>
        <v>0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customHeight="1">
      <c r="A361" s="2"/>
      <c r="B361" s="107">
        <v>286</v>
      </c>
      <c r="C361" s="31">
        <v>10</v>
      </c>
      <c r="D361" s="106" t="s">
        <v>17</v>
      </c>
      <c r="E361" s="2" t="s">
        <v>150</v>
      </c>
      <c r="F361" s="2"/>
      <c r="G361" s="2"/>
      <c r="H361" s="33">
        <f t="shared" si="234"/>
        <v>2</v>
      </c>
      <c r="I361" s="173">
        <f t="shared" si="224"/>
        <v>382.15591420041181</v>
      </c>
      <c r="J361" s="174">
        <f t="shared" si="225"/>
        <v>34.707673678702669</v>
      </c>
      <c r="K361" s="189">
        <f t="shared" si="226"/>
        <v>822</v>
      </c>
      <c r="L361" s="190">
        <f t="shared" si="227"/>
        <v>320</v>
      </c>
      <c r="M361" s="173">
        <f t="shared" si="258"/>
        <v>3049.9649505022917</v>
      </c>
      <c r="N361" s="174">
        <f t="shared" si="228"/>
        <v>1524.9824752511458</v>
      </c>
      <c r="O361" s="174">
        <f t="shared" si="235"/>
        <v>1524.9824752511458</v>
      </c>
      <c r="P361" s="174">
        <f t="shared" si="236"/>
        <v>0</v>
      </c>
      <c r="Q361" s="174"/>
      <c r="R361" s="175"/>
      <c r="S361" s="173">
        <f t="shared" si="237"/>
        <v>2283.7248499560974</v>
      </c>
      <c r="T361" s="174">
        <f t="shared" si="238"/>
        <v>1141.8624249780487</v>
      </c>
      <c r="U361" s="174">
        <f t="shared" si="239"/>
        <v>1141.8624249780487</v>
      </c>
      <c r="V361" s="174">
        <f t="shared" si="240"/>
        <v>0</v>
      </c>
      <c r="W361" s="174"/>
      <c r="X361" s="175"/>
      <c r="Y361" s="173">
        <f t="shared" si="229"/>
        <v>6060.8184863457864</v>
      </c>
      <c r="Z361" s="174">
        <f t="shared" si="241"/>
        <v>3030.4092431728932</v>
      </c>
      <c r="AA361" s="174">
        <f t="shared" si="242"/>
        <v>3030.4092431728932</v>
      </c>
      <c r="AB361" s="174">
        <f t="shared" si="243"/>
        <v>0</v>
      </c>
      <c r="AC361" s="174"/>
      <c r="AD361" s="175"/>
      <c r="AE361" s="173">
        <f t="shared" si="259"/>
        <v>7.980944</v>
      </c>
      <c r="AF361" s="174">
        <f t="shared" si="204"/>
        <v>36</v>
      </c>
      <c r="AG361" s="174">
        <f t="shared" si="244"/>
        <v>20.2865</v>
      </c>
      <c r="AH361" s="174">
        <f t="shared" si="245"/>
        <v>277</v>
      </c>
      <c r="AI361" s="174">
        <f t="shared" si="230"/>
        <v>265.39179999999999</v>
      </c>
      <c r="AJ361" s="174">
        <f t="shared" si="246"/>
        <v>1</v>
      </c>
      <c r="AK361" s="174">
        <f t="shared" si="247"/>
        <v>2283.7248499560974</v>
      </c>
      <c r="AL361" s="174">
        <f t="shared" si="248"/>
        <v>1141.8624249780487</v>
      </c>
      <c r="AM361" s="174"/>
      <c r="AN361" s="174"/>
      <c r="AO361" s="176">
        <v>8</v>
      </c>
      <c r="AP361" s="174">
        <v>36</v>
      </c>
      <c r="AQ361" s="175">
        <f t="shared" si="249"/>
        <v>277</v>
      </c>
      <c r="AR361" s="31">
        <f t="shared" si="250"/>
        <v>0.8</v>
      </c>
      <c r="AS361" s="2">
        <f t="shared" si="251"/>
        <v>0</v>
      </c>
      <c r="AT361" s="33">
        <f t="shared" si="252"/>
        <v>0</v>
      </c>
      <c r="AU361" s="31">
        <f t="shared" si="253"/>
        <v>0</v>
      </c>
      <c r="AV361" s="2">
        <f t="shared" si="254"/>
        <v>1</v>
      </c>
      <c r="AW361" s="33">
        <f t="shared" si="255"/>
        <v>1</v>
      </c>
      <c r="AX361" s="31">
        <f t="shared" si="256"/>
        <v>150</v>
      </c>
      <c r="AY361" s="33">
        <f t="shared" si="257"/>
        <v>0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customHeight="1">
      <c r="A362" s="2"/>
      <c r="B362" s="107">
        <v>287</v>
      </c>
      <c r="C362" s="31">
        <v>10</v>
      </c>
      <c r="D362" s="106" t="s">
        <v>17</v>
      </c>
      <c r="E362" s="2" t="s">
        <v>153</v>
      </c>
      <c r="F362" s="2"/>
      <c r="G362" s="2"/>
      <c r="H362" s="33">
        <f t="shared" si="234"/>
        <v>2</v>
      </c>
      <c r="I362" s="173">
        <f t="shared" si="224"/>
        <v>477.69489275051478</v>
      </c>
      <c r="J362" s="174">
        <f t="shared" si="225"/>
        <v>34.707673678702669</v>
      </c>
      <c r="K362" s="189">
        <f t="shared" si="226"/>
        <v>746</v>
      </c>
      <c r="L362" s="190">
        <f t="shared" si="227"/>
        <v>275</v>
      </c>
      <c r="M362" s="173">
        <f t="shared" si="258"/>
        <v>3812.4561881278646</v>
      </c>
      <c r="N362" s="174">
        <f t="shared" si="228"/>
        <v>2287.4737128767188</v>
      </c>
      <c r="O362" s="174">
        <f t="shared" si="235"/>
        <v>1524.9824752511458</v>
      </c>
      <c r="P362" s="174">
        <f t="shared" si="236"/>
        <v>0</v>
      </c>
      <c r="Q362" s="174"/>
      <c r="R362" s="175"/>
      <c r="S362" s="173">
        <f t="shared" si="237"/>
        <v>2854.6560624451217</v>
      </c>
      <c r="T362" s="174">
        <f t="shared" si="238"/>
        <v>1712.793637467073</v>
      </c>
      <c r="U362" s="174">
        <f t="shared" si="239"/>
        <v>1141.8624249780487</v>
      </c>
      <c r="V362" s="174">
        <f t="shared" si="240"/>
        <v>0</v>
      </c>
      <c r="W362" s="174"/>
      <c r="X362" s="175"/>
      <c r="Y362" s="173">
        <f t="shared" si="229"/>
        <v>7576.023107932233</v>
      </c>
      <c r="Z362" s="174">
        <f t="shared" si="241"/>
        <v>4545.6138647593398</v>
      </c>
      <c r="AA362" s="174">
        <f t="shared" si="242"/>
        <v>3030.4092431728932</v>
      </c>
      <c r="AB362" s="174">
        <f t="shared" si="243"/>
        <v>0</v>
      </c>
      <c r="AC362" s="174"/>
      <c r="AD362" s="175"/>
      <c r="AE362" s="173">
        <f t="shared" si="259"/>
        <v>7.980944</v>
      </c>
      <c r="AF362" s="174">
        <f t="shared" si="204"/>
        <v>36</v>
      </c>
      <c r="AG362" s="174">
        <f t="shared" si="244"/>
        <v>20.2865</v>
      </c>
      <c r="AH362" s="174">
        <f t="shared" si="245"/>
        <v>277</v>
      </c>
      <c r="AI362" s="174">
        <f t="shared" si="230"/>
        <v>265.39179999999999</v>
      </c>
      <c r="AJ362" s="174">
        <f t="shared" si="246"/>
        <v>1</v>
      </c>
      <c r="AK362" s="174">
        <f t="shared" si="247"/>
        <v>2283.7248499560974</v>
      </c>
      <c r="AL362" s="174">
        <f t="shared" si="248"/>
        <v>1141.8624249780487</v>
      </c>
      <c r="AM362" s="174"/>
      <c r="AN362" s="174"/>
      <c r="AO362" s="176">
        <v>8</v>
      </c>
      <c r="AP362" s="174">
        <v>36</v>
      </c>
      <c r="AQ362" s="175">
        <f t="shared" si="249"/>
        <v>277</v>
      </c>
      <c r="AR362" s="31">
        <f t="shared" si="250"/>
        <v>0.8</v>
      </c>
      <c r="AS362" s="2">
        <f t="shared" si="251"/>
        <v>0</v>
      </c>
      <c r="AT362" s="33">
        <f t="shared" si="252"/>
        <v>0</v>
      </c>
      <c r="AU362" s="31">
        <f t="shared" si="253"/>
        <v>0</v>
      </c>
      <c r="AV362" s="2">
        <f t="shared" si="254"/>
        <v>1.5</v>
      </c>
      <c r="AW362" s="33">
        <f t="shared" si="255"/>
        <v>1</v>
      </c>
      <c r="AX362" s="31">
        <f t="shared" si="256"/>
        <v>150</v>
      </c>
      <c r="AY362" s="33">
        <f t="shared" si="257"/>
        <v>0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customHeight="1">
      <c r="A363" s="2"/>
      <c r="B363" s="107">
        <v>288</v>
      </c>
      <c r="C363" s="31">
        <v>10</v>
      </c>
      <c r="D363" s="106" t="s">
        <v>17</v>
      </c>
      <c r="E363" s="2" t="s">
        <v>156</v>
      </c>
      <c r="F363" s="2"/>
      <c r="G363" s="2"/>
      <c r="H363" s="33">
        <f t="shared" si="234"/>
        <v>2</v>
      </c>
      <c r="I363" s="173">
        <f t="shared" si="224"/>
        <v>458.5870970404942</v>
      </c>
      <c r="J363" s="174">
        <f t="shared" si="225"/>
        <v>34.707673678702669</v>
      </c>
      <c r="K363" s="189">
        <f t="shared" si="226"/>
        <v>758</v>
      </c>
      <c r="L363" s="190">
        <f t="shared" si="227"/>
        <v>281</v>
      </c>
      <c r="M363" s="173">
        <f t="shared" si="258"/>
        <v>3659.9579406027501</v>
      </c>
      <c r="N363" s="174">
        <f t="shared" si="228"/>
        <v>1524.9824752511458</v>
      </c>
      <c r="O363" s="174">
        <f t="shared" si="235"/>
        <v>2134.9754653516043</v>
      </c>
      <c r="P363" s="174">
        <f t="shared" si="236"/>
        <v>0</v>
      </c>
      <c r="Q363" s="174"/>
      <c r="R363" s="175"/>
      <c r="S363" s="173">
        <f t="shared" si="237"/>
        <v>2740.4698199473169</v>
      </c>
      <c r="T363" s="174">
        <f t="shared" si="238"/>
        <v>1141.8624249780487</v>
      </c>
      <c r="U363" s="174">
        <f t="shared" si="239"/>
        <v>1598.6073949692682</v>
      </c>
      <c r="V363" s="174">
        <f t="shared" si="240"/>
        <v>0</v>
      </c>
      <c r="W363" s="174"/>
      <c r="X363" s="175"/>
      <c r="Y363" s="173">
        <f t="shared" si="229"/>
        <v>7272.9821836149431</v>
      </c>
      <c r="Z363" s="174">
        <f t="shared" si="241"/>
        <v>3030.4092431728932</v>
      </c>
      <c r="AA363" s="174">
        <f t="shared" si="242"/>
        <v>4242.5729404420499</v>
      </c>
      <c r="AB363" s="174">
        <f t="shared" si="243"/>
        <v>0</v>
      </c>
      <c r="AC363" s="174"/>
      <c r="AD363" s="175"/>
      <c r="AE363" s="173">
        <f t="shared" si="259"/>
        <v>7.980944</v>
      </c>
      <c r="AF363" s="174">
        <f t="shared" ref="AF363:AF426" si="260">AP363</f>
        <v>36</v>
      </c>
      <c r="AG363" s="174">
        <f t="shared" si="244"/>
        <v>20.2865</v>
      </c>
      <c r="AH363" s="174">
        <f t="shared" si="245"/>
        <v>277</v>
      </c>
      <c r="AI363" s="174">
        <f t="shared" si="230"/>
        <v>265.39179999999999</v>
      </c>
      <c r="AJ363" s="174">
        <f t="shared" si="246"/>
        <v>1</v>
      </c>
      <c r="AK363" s="174">
        <f t="shared" si="247"/>
        <v>2283.7248499560974</v>
      </c>
      <c r="AL363" s="174">
        <f t="shared" si="248"/>
        <v>1141.8624249780487</v>
      </c>
      <c r="AM363" s="174"/>
      <c r="AN363" s="174"/>
      <c r="AO363" s="176">
        <v>8</v>
      </c>
      <c r="AP363" s="174">
        <v>36</v>
      </c>
      <c r="AQ363" s="175">
        <f t="shared" si="249"/>
        <v>277</v>
      </c>
      <c r="AR363" s="31">
        <f t="shared" si="250"/>
        <v>0.8</v>
      </c>
      <c r="AS363" s="2">
        <f t="shared" si="251"/>
        <v>0</v>
      </c>
      <c r="AT363" s="33">
        <f t="shared" si="252"/>
        <v>0</v>
      </c>
      <c r="AU363" s="31">
        <f t="shared" si="253"/>
        <v>0</v>
      </c>
      <c r="AV363" s="2">
        <f t="shared" si="254"/>
        <v>1</v>
      </c>
      <c r="AW363" s="33">
        <f t="shared" si="255"/>
        <v>1.4</v>
      </c>
      <c r="AX363" s="31">
        <f t="shared" si="256"/>
        <v>150</v>
      </c>
      <c r="AY363" s="33">
        <f t="shared" si="257"/>
        <v>0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customHeight="1">
      <c r="A364" s="2"/>
      <c r="B364" s="107">
        <v>289</v>
      </c>
      <c r="C364" s="31">
        <v>10</v>
      </c>
      <c r="D364" s="106" t="s">
        <v>17</v>
      </c>
      <c r="E364" s="2" t="s">
        <v>146</v>
      </c>
      <c r="F364" s="2"/>
      <c r="G364" s="2"/>
      <c r="H364" s="33">
        <f t="shared" si="234"/>
        <v>3</v>
      </c>
      <c r="I364" s="173">
        <f t="shared" si="224"/>
        <v>573.23387130061781</v>
      </c>
      <c r="J364" s="174">
        <f t="shared" si="225"/>
        <v>34.707673678702669</v>
      </c>
      <c r="K364" s="189">
        <f t="shared" si="226"/>
        <v>635</v>
      </c>
      <c r="L364" s="190">
        <f t="shared" si="227"/>
        <v>228</v>
      </c>
      <c r="M364" s="173">
        <f t="shared" si="258"/>
        <v>4574.9474257534375</v>
      </c>
      <c r="N364" s="174">
        <f t="shared" si="228"/>
        <v>1524.9824752511458</v>
      </c>
      <c r="O364" s="174">
        <f t="shared" si="235"/>
        <v>1524.9824752511458</v>
      </c>
      <c r="P364" s="174">
        <f t="shared" si="236"/>
        <v>1524.9824752511458</v>
      </c>
      <c r="Q364" s="174"/>
      <c r="R364" s="175"/>
      <c r="S364" s="173">
        <f t="shared" si="237"/>
        <v>3425.5872749341461</v>
      </c>
      <c r="T364" s="174">
        <f t="shared" si="238"/>
        <v>1141.8624249780487</v>
      </c>
      <c r="U364" s="174">
        <f t="shared" si="239"/>
        <v>1141.8624249780487</v>
      </c>
      <c r="V364" s="174">
        <f t="shared" si="240"/>
        <v>1141.8624249780487</v>
      </c>
      <c r="W364" s="174"/>
      <c r="X364" s="175"/>
      <c r="Y364" s="173">
        <f t="shared" si="229"/>
        <v>9091.2277295186796</v>
      </c>
      <c r="Z364" s="174">
        <f t="shared" si="241"/>
        <v>3030.4092431728932</v>
      </c>
      <c r="AA364" s="174">
        <f t="shared" si="242"/>
        <v>3030.4092431728932</v>
      </c>
      <c r="AB364" s="174">
        <f t="shared" si="243"/>
        <v>3030.4092431728932</v>
      </c>
      <c r="AC364" s="174"/>
      <c r="AD364" s="175"/>
      <c r="AE364" s="173">
        <f t="shared" si="259"/>
        <v>7.980944</v>
      </c>
      <c r="AF364" s="174">
        <f t="shared" si="260"/>
        <v>36</v>
      </c>
      <c r="AG364" s="174">
        <f t="shared" si="244"/>
        <v>20.2865</v>
      </c>
      <c r="AH364" s="174">
        <f t="shared" si="245"/>
        <v>277</v>
      </c>
      <c r="AI364" s="174">
        <f t="shared" si="230"/>
        <v>265.39179999999999</v>
      </c>
      <c r="AJ364" s="174">
        <f t="shared" si="246"/>
        <v>2</v>
      </c>
      <c r="AK364" s="174">
        <f t="shared" si="247"/>
        <v>3425.5872749341461</v>
      </c>
      <c r="AL364" s="174">
        <f t="shared" si="248"/>
        <v>1141.8624249780487</v>
      </c>
      <c r="AM364" s="174"/>
      <c r="AN364" s="174"/>
      <c r="AO364" s="176">
        <v>8</v>
      </c>
      <c r="AP364" s="174">
        <v>36</v>
      </c>
      <c r="AQ364" s="175">
        <f t="shared" si="249"/>
        <v>277</v>
      </c>
      <c r="AR364" s="31">
        <f t="shared" si="250"/>
        <v>1</v>
      </c>
      <c r="AS364" s="2">
        <f t="shared" si="251"/>
        <v>0</v>
      </c>
      <c r="AT364" s="33">
        <f t="shared" si="252"/>
        <v>1</v>
      </c>
      <c r="AU364" s="31">
        <f t="shared" si="253"/>
        <v>0</v>
      </c>
      <c r="AV364" s="2">
        <f t="shared" si="254"/>
        <v>1</v>
      </c>
      <c r="AW364" s="33">
        <f t="shared" si="255"/>
        <v>1</v>
      </c>
      <c r="AX364" s="31">
        <f t="shared" si="256"/>
        <v>150</v>
      </c>
      <c r="AY364" s="33">
        <f t="shared" si="257"/>
        <v>0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customHeight="1">
      <c r="A365" s="2"/>
      <c r="B365" s="107">
        <v>290</v>
      </c>
      <c r="C365" s="31">
        <v>10</v>
      </c>
      <c r="D365" s="106" t="s">
        <v>17</v>
      </c>
      <c r="E365" s="2" t="s">
        <v>159</v>
      </c>
      <c r="F365" s="2"/>
      <c r="G365" s="2"/>
      <c r="H365" s="33">
        <f t="shared" si="234"/>
        <v>3</v>
      </c>
      <c r="I365" s="173">
        <f t="shared" si="224"/>
        <v>668.77284985072083</v>
      </c>
      <c r="J365" s="174">
        <f t="shared" si="225"/>
        <v>34.707673678702669</v>
      </c>
      <c r="K365" s="189">
        <f t="shared" si="226"/>
        <v>533</v>
      </c>
      <c r="L365" s="190">
        <f t="shared" si="227"/>
        <v>189</v>
      </c>
      <c r="M365" s="173">
        <f t="shared" si="258"/>
        <v>5337.4386633790109</v>
      </c>
      <c r="N365" s="174">
        <f t="shared" si="228"/>
        <v>2287.4737128767188</v>
      </c>
      <c r="O365" s="174">
        <f t="shared" si="235"/>
        <v>1524.9824752511458</v>
      </c>
      <c r="P365" s="174">
        <f t="shared" si="236"/>
        <v>1524.9824752511458</v>
      </c>
      <c r="Q365" s="174"/>
      <c r="R365" s="175"/>
      <c r="S365" s="173">
        <f t="shared" si="237"/>
        <v>3996.5184874231704</v>
      </c>
      <c r="T365" s="174">
        <f t="shared" si="238"/>
        <v>1712.793637467073</v>
      </c>
      <c r="U365" s="174">
        <f t="shared" si="239"/>
        <v>1141.8624249780487</v>
      </c>
      <c r="V365" s="174">
        <f t="shared" si="240"/>
        <v>1141.8624249780487</v>
      </c>
      <c r="W365" s="174"/>
      <c r="X365" s="175"/>
      <c r="Y365" s="173">
        <f t="shared" si="229"/>
        <v>10606.432351105126</v>
      </c>
      <c r="Z365" s="174">
        <f t="shared" si="241"/>
        <v>4545.6138647593398</v>
      </c>
      <c r="AA365" s="174">
        <f t="shared" si="242"/>
        <v>3030.4092431728932</v>
      </c>
      <c r="AB365" s="174">
        <f t="shared" si="243"/>
        <v>3030.4092431728932</v>
      </c>
      <c r="AC365" s="174"/>
      <c r="AD365" s="175"/>
      <c r="AE365" s="173">
        <f t="shared" si="259"/>
        <v>7.980944</v>
      </c>
      <c r="AF365" s="174">
        <f t="shared" si="260"/>
        <v>36</v>
      </c>
      <c r="AG365" s="174">
        <f t="shared" si="244"/>
        <v>20.2865</v>
      </c>
      <c r="AH365" s="174">
        <f t="shared" si="245"/>
        <v>277</v>
      </c>
      <c r="AI365" s="174">
        <f t="shared" si="230"/>
        <v>265.39179999999999</v>
      </c>
      <c r="AJ365" s="174">
        <f t="shared" si="246"/>
        <v>2</v>
      </c>
      <c r="AK365" s="174">
        <f t="shared" si="247"/>
        <v>3425.5872749341461</v>
      </c>
      <c r="AL365" s="174">
        <f t="shared" si="248"/>
        <v>1141.8624249780487</v>
      </c>
      <c r="AM365" s="174"/>
      <c r="AN365" s="174"/>
      <c r="AO365" s="176">
        <v>8</v>
      </c>
      <c r="AP365" s="174">
        <v>36</v>
      </c>
      <c r="AQ365" s="175">
        <f t="shared" si="249"/>
        <v>277</v>
      </c>
      <c r="AR365" s="31">
        <f t="shared" si="250"/>
        <v>1</v>
      </c>
      <c r="AS365" s="2">
        <f t="shared" si="251"/>
        <v>0</v>
      </c>
      <c r="AT365" s="33">
        <f t="shared" si="252"/>
        <v>1</v>
      </c>
      <c r="AU365" s="31">
        <f t="shared" si="253"/>
        <v>0</v>
      </c>
      <c r="AV365" s="2">
        <f t="shared" si="254"/>
        <v>1.5</v>
      </c>
      <c r="AW365" s="33">
        <f t="shared" si="255"/>
        <v>1</v>
      </c>
      <c r="AX365" s="31">
        <f t="shared" si="256"/>
        <v>150</v>
      </c>
      <c r="AY365" s="33">
        <f t="shared" si="257"/>
        <v>0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customHeight="1">
      <c r="A366" s="2"/>
      <c r="B366" s="107">
        <v>291</v>
      </c>
      <c r="C366" s="31">
        <v>10</v>
      </c>
      <c r="D366" s="106" t="s">
        <v>17</v>
      </c>
      <c r="E366" s="2" t="s">
        <v>147</v>
      </c>
      <c r="F366" s="2"/>
      <c r="G366" s="2"/>
      <c r="H366" s="33">
        <f t="shared" si="234"/>
        <v>3</v>
      </c>
      <c r="I366" s="173">
        <f t="shared" si="224"/>
        <v>802.52741982086479</v>
      </c>
      <c r="J366" s="174">
        <f t="shared" si="225"/>
        <v>34.707673678702669</v>
      </c>
      <c r="K366" s="189">
        <f t="shared" si="226"/>
        <v>379</v>
      </c>
      <c r="L366" s="190">
        <f t="shared" si="227"/>
        <v>122</v>
      </c>
      <c r="M366" s="173">
        <f t="shared" si="258"/>
        <v>6404.9263960548124</v>
      </c>
      <c r="N366" s="174">
        <f t="shared" si="228"/>
        <v>1524.9824752511458</v>
      </c>
      <c r="O366" s="174">
        <f t="shared" si="235"/>
        <v>2134.9754653516043</v>
      </c>
      <c r="P366" s="174">
        <f t="shared" si="236"/>
        <v>2744.9684554520627</v>
      </c>
      <c r="Q366" s="174"/>
      <c r="R366" s="175"/>
      <c r="S366" s="173">
        <f t="shared" si="237"/>
        <v>4795.8221849078045</v>
      </c>
      <c r="T366" s="174">
        <f t="shared" si="238"/>
        <v>1141.8624249780487</v>
      </c>
      <c r="U366" s="174">
        <f t="shared" si="239"/>
        <v>1598.6073949692682</v>
      </c>
      <c r="V366" s="174">
        <f t="shared" si="240"/>
        <v>2055.3523649604876</v>
      </c>
      <c r="W366" s="174"/>
      <c r="X366" s="175"/>
      <c r="Y366" s="173">
        <f t="shared" si="229"/>
        <v>12727.718821326151</v>
      </c>
      <c r="Z366" s="174">
        <f t="shared" si="241"/>
        <v>3030.4092431728932</v>
      </c>
      <c r="AA366" s="174">
        <f t="shared" si="242"/>
        <v>4242.5729404420499</v>
      </c>
      <c r="AB366" s="174">
        <f t="shared" si="243"/>
        <v>5454.7366377112075</v>
      </c>
      <c r="AC366" s="174"/>
      <c r="AD366" s="175"/>
      <c r="AE366" s="173">
        <f t="shared" si="259"/>
        <v>7.980944</v>
      </c>
      <c r="AF366" s="174">
        <f t="shared" si="260"/>
        <v>36</v>
      </c>
      <c r="AG366" s="174">
        <f t="shared" si="244"/>
        <v>20.2865</v>
      </c>
      <c r="AH366" s="174">
        <f t="shared" si="245"/>
        <v>277</v>
      </c>
      <c r="AI366" s="174">
        <f t="shared" si="230"/>
        <v>265.39179999999999</v>
      </c>
      <c r="AJ366" s="174">
        <f t="shared" si="246"/>
        <v>2</v>
      </c>
      <c r="AK366" s="174">
        <f t="shared" si="247"/>
        <v>3425.5872749341461</v>
      </c>
      <c r="AL366" s="174">
        <f t="shared" si="248"/>
        <v>1141.8624249780487</v>
      </c>
      <c r="AM366" s="174"/>
      <c r="AN366" s="174"/>
      <c r="AO366" s="176">
        <v>8</v>
      </c>
      <c r="AP366" s="174">
        <v>36</v>
      </c>
      <c r="AQ366" s="175">
        <f t="shared" si="249"/>
        <v>277</v>
      </c>
      <c r="AR366" s="31">
        <f t="shared" si="250"/>
        <v>1</v>
      </c>
      <c r="AS366" s="2">
        <f t="shared" si="251"/>
        <v>0</v>
      </c>
      <c r="AT366" s="33">
        <f t="shared" si="252"/>
        <v>1</v>
      </c>
      <c r="AU366" s="31">
        <f t="shared" si="253"/>
        <v>0</v>
      </c>
      <c r="AV366" s="2">
        <f t="shared" si="254"/>
        <v>1</v>
      </c>
      <c r="AW366" s="33">
        <f t="shared" si="255"/>
        <v>1.4</v>
      </c>
      <c r="AX366" s="31">
        <f t="shared" si="256"/>
        <v>150</v>
      </c>
      <c r="AY366" s="33">
        <f t="shared" si="257"/>
        <v>0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customHeight="1">
      <c r="A367" s="2"/>
      <c r="B367" s="107">
        <v>292</v>
      </c>
      <c r="C367" s="31">
        <v>10</v>
      </c>
      <c r="D367" s="106" t="s">
        <v>17</v>
      </c>
      <c r="E367" s="2" t="s">
        <v>92</v>
      </c>
      <c r="F367" s="2"/>
      <c r="G367" s="2"/>
      <c r="H367" s="33">
        <f t="shared" si="234"/>
        <v>3</v>
      </c>
      <c r="I367" s="173">
        <f t="shared" si="224"/>
        <v>573.23387130061781</v>
      </c>
      <c r="J367" s="174">
        <f t="shared" si="225"/>
        <v>34.707673678702669</v>
      </c>
      <c r="K367" s="189">
        <f t="shared" si="226"/>
        <v>635</v>
      </c>
      <c r="L367" s="190">
        <f t="shared" si="227"/>
        <v>228</v>
      </c>
      <c r="M367" s="173">
        <f t="shared" si="258"/>
        <v>4574.9474257534375</v>
      </c>
      <c r="N367" s="174">
        <f t="shared" si="228"/>
        <v>1524.9824752511458</v>
      </c>
      <c r="O367" s="174">
        <f t="shared" si="235"/>
        <v>1524.9824752511458</v>
      </c>
      <c r="P367" s="174">
        <f t="shared" si="236"/>
        <v>1524.9824752511458</v>
      </c>
      <c r="Q367" s="174"/>
      <c r="R367" s="175"/>
      <c r="S367" s="173">
        <f t="shared" si="237"/>
        <v>3425.5872749341461</v>
      </c>
      <c r="T367" s="174">
        <f t="shared" si="238"/>
        <v>1141.8624249780487</v>
      </c>
      <c r="U367" s="174">
        <f t="shared" si="239"/>
        <v>1141.8624249780487</v>
      </c>
      <c r="V367" s="174">
        <f t="shared" si="240"/>
        <v>1141.8624249780487</v>
      </c>
      <c r="W367" s="174"/>
      <c r="X367" s="175"/>
      <c r="Y367" s="173">
        <f t="shared" si="229"/>
        <v>9091.2277295186796</v>
      </c>
      <c r="Z367" s="174">
        <f t="shared" si="241"/>
        <v>3030.4092431728932</v>
      </c>
      <c r="AA367" s="174">
        <f t="shared" si="242"/>
        <v>3030.4092431728932</v>
      </c>
      <c r="AB367" s="174">
        <f t="shared" si="243"/>
        <v>3030.4092431728932</v>
      </c>
      <c r="AC367" s="174"/>
      <c r="AD367" s="175"/>
      <c r="AE367" s="173">
        <f t="shared" si="259"/>
        <v>7.980944</v>
      </c>
      <c r="AF367" s="174">
        <f t="shared" si="260"/>
        <v>36</v>
      </c>
      <c r="AG367" s="174">
        <f t="shared" si="244"/>
        <v>20.2865</v>
      </c>
      <c r="AH367" s="174">
        <f t="shared" si="245"/>
        <v>277</v>
      </c>
      <c r="AI367" s="174">
        <f t="shared" si="230"/>
        <v>265.39179999999999</v>
      </c>
      <c r="AJ367" s="174">
        <f t="shared" si="246"/>
        <v>2</v>
      </c>
      <c r="AK367" s="174">
        <f t="shared" si="247"/>
        <v>3425.5872749341461</v>
      </c>
      <c r="AL367" s="174">
        <f t="shared" si="248"/>
        <v>1141.8624249780487</v>
      </c>
      <c r="AM367" s="174"/>
      <c r="AN367" s="174"/>
      <c r="AO367" s="176">
        <v>8</v>
      </c>
      <c r="AP367" s="174">
        <v>36</v>
      </c>
      <c r="AQ367" s="175">
        <f t="shared" si="249"/>
        <v>277</v>
      </c>
      <c r="AR367" s="31">
        <f t="shared" si="250"/>
        <v>1</v>
      </c>
      <c r="AS367" s="2">
        <f t="shared" si="251"/>
        <v>0</v>
      </c>
      <c r="AT367" s="33">
        <f t="shared" si="252"/>
        <v>0</v>
      </c>
      <c r="AU367" s="31">
        <f t="shared" si="253"/>
        <v>0</v>
      </c>
      <c r="AV367" s="2">
        <f t="shared" si="254"/>
        <v>1</v>
      </c>
      <c r="AW367" s="33">
        <f t="shared" si="255"/>
        <v>1</v>
      </c>
      <c r="AX367" s="31">
        <f t="shared" si="256"/>
        <v>0</v>
      </c>
      <c r="AY367" s="33">
        <f t="shared" si="257"/>
        <v>1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customHeight="1">
      <c r="A368" s="2"/>
      <c r="B368" s="107">
        <v>293</v>
      </c>
      <c r="C368" s="31">
        <v>10</v>
      </c>
      <c r="D368" s="106" t="s">
        <v>17</v>
      </c>
      <c r="E368" s="2" t="s">
        <v>95</v>
      </c>
      <c r="F368" s="2"/>
      <c r="G368" s="2"/>
      <c r="H368" s="33">
        <f t="shared" si="234"/>
        <v>3</v>
      </c>
      <c r="I368" s="173">
        <f t="shared" si="224"/>
        <v>668.77284985072083</v>
      </c>
      <c r="J368" s="174">
        <f t="shared" si="225"/>
        <v>34.707673678702669</v>
      </c>
      <c r="K368" s="189">
        <f t="shared" si="226"/>
        <v>533</v>
      </c>
      <c r="L368" s="190">
        <f t="shared" si="227"/>
        <v>189</v>
      </c>
      <c r="M368" s="173">
        <f t="shared" si="258"/>
        <v>5337.4386633790109</v>
      </c>
      <c r="N368" s="174">
        <f t="shared" si="228"/>
        <v>2287.4737128767188</v>
      </c>
      <c r="O368" s="174">
        <f t="shared" si="235"/>
        <v>1524.9824752511458</v>
      </c>
      <c r="P368" s="174">
        <f t="shared" si="236"/>
        <v>1524.9824752511458</v>
      </c>
      <c r="Q368" s="174"/>
      <c r="R368" s="175"/>
      <c r="S368" s="173">
        <f t="shared" si="237"/>
        <v>3996.5184874231704</v>
      </c>
      <c r="T368" s="174">
        <f t="shared" si="238"/>
        <v>1712.793637467073</v>
      </c>
      <c r="U368" s="174">
        <f t="shared" si="239"/>
        <v>1141.8624249780487</v>
      </c>
      <c r="V368" s="174">
        <f t="shared" si="240"/>
        <v>1141.8624249780487</v>
      </c>
      <c r="W368" s="174"/>
      <c r="X368" s="175"/>
      <c r="Y368" s="173">
        <f t="shared" si="229"/>
        <v>10606.432351105126</v>
      </c>
      <c r="Z368" s="174">
        <f t="shared" si="241"/>
        <v>4545.6138647593398</v>
      </c>
      <c r="AA368" s="174">
        <f t="shared" si="242"/>
        <v>3030.4092431728932</v>
      </c>
      <c r="AB368" s="174">
        <f t="shared" si="243"/>
        <v>3030.4092431728932</v>
      </c>
      <c r="AC368" s="174"/>
      <c r="AD368" s="175"/>
      <c r="AE368" s="173">
        <f t="shared" si="259"/>
        <v>7.980944</v>
      </c>
      <c r="AF368" s="174">
        <f t="shared" si="260"/>
        <v>36</v>
      </c>
      <c r="AG368" s="174">
        <f t="shared" si="244"/>
        <v>20.2865</v>
      </c>
      <c r="AH368" s="174">
        <f t="shared" si="245"/>
        <v>277</v>
      </c>
      <c r="AI368" s="174">
        <f t="shared" si="230"/>
        <v>265.39179999999999</v>
      </c>
      <c r="AJ368" s="174">
        <f t="shared" si="246"/>
        <v>2</v>
      </c>
      <c r="AK368" s="174">
        <f t="shared" si="247"/>
        <v>3425.5872749341461</v>
      </c>
      <c r="AL368" s="174">
        <f t="shared" si="248"/>
        <v>1141.8624249780487</v>
      </c>
      <c r="AM368" s="174"/>
      <c r="AN368" s="174"/>
      <c r="AO368" s="176">
        <v>8</v>
      </c>
      <c r="AP368" s="174">
        <v>36</v>
      </c>
      <c r="AQ368" s="175">
        <f t="shared" si="249"/>
        <v>277</v>
      </c>
      <c r="AR368" s="31">
        <f t="shared" si="250"/>
        <v>1</v>
      </c>
      <c r="AS368" s="2">
        <f t="shared" si="251"/>
        <v>0</v>
      </c>
      <c r="AT368" s="33">
        <f t="shared" si="252"/>
        <v>0</v>
      </c>
      <c r="AU368" s="31">
        <f t="shared" si="253"/>
        <v>0</v>
      </c>
      <c r="AV368" s="2">
        <f t="shared" si="254"/>
        <v>1.5</v>
      </c>
      <c r="AW368" s="33">
        <f t="shared" si="255"/>
        <v>1</v>
      </c>
      <c r="AX368" s="31">
        <f t="shared" si="256"/>
        <v>0</v>
      </c>
      <c r="AY368" s="33">
        <f t="shared" si="257"/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customHeight="1">
      <c r="A369" s="2"/>
      <c r="B369" s="107">
        <v>294</v>
      </c>
      <c r="C369" s="31">
        <v>10</v>
      </c>
      <c r="D369" s="106" t="s">
        <v>17</v>
      </c>
      <c r="E369" s="2" t="s">
        <v>98</v>
      </c>
      <c r="F369" s="2"/>
      <c r="G369" s="2"/>
      <c r="H369" s="33">
        <f t="shared" si="234"/>
        <v>3</v>
      </c>
      <c r="I369" s="173">
        <f t="shared" si="224"/>
        <v>802.52741982086479</v>
      </c>
      <c r="J369" s="174">
        <f t="shared" si="225"/>
        <v>34.707673678702669</v>
      </c>
      <c r="K369" s="189">
        <f t="shared" si="226"/>
        <v>379</v>
      </c>
      <c r="L369" s="190">
        <f t="shared" si="227"/>
        <v>122</v>
      </c>
      <c r="M369" s="173">
        <f t="shared" si="258"/>
        <v>6404.9263960548124</v>
      </c>
      <c r="N369" s="174">
        <f t="shared" si="228"/>
        <v>1524.9824752511458</v>
      </c>
      <c r="O369" s="174">
        <f t="shared" si="235"/>
        <v>2134.9754653516043</v>
      </c>
      <c r="P369" s="174">
        <f t="shared" si="236"/>
        <v>2744.9684554520627</v>
      </c>
      <c r="Q369" s="174"/>
      <c r="R369" s="175"/>
      <c r="S369" s="173">
        <f t="shared" si="237"/>
        <v>4795.8221849078045</v>
      </c>
      <c r="T369" s="174">
        <f t="shared" si="238"/>
        <v>1141.8624249780487</v>
      </c>
      <c r="U369" s="174">
        <f t="shared" si="239"/>
        <v>1598.6073949692682</v>
      </c>
      <c r="V369" s="174">
        <f t="shared" si="240"/>
        <v>2055.3523649604876</v>
      </c>
      <c r="W369" s="174"/>
      <c r="X369" s="175"/>
      <c r="Y369" s="173">
        <f t="shared" si="229"/>
        <v>12727.718821326151</v>
      </c>
      <c r="Z369" s="174">
        <f t="shared" si="241"/>
        <v>3030.4092431728932</v>
      </c>
      <c r="AA369" s="174">
        <f t="shared" si="242"/>
        <v>4242.5729404420499</v>
      </c>
      <c r="AB369" s="174">
        <f t="shared" si="243"/>
        <v>5454.7366377112075</v>
      </c>
      <c r="AC369" s="174"/>
      <c r="AD369" s="175"/>
      <c r="AE369" s="173">
        <f t="shared" si="259"/>
        <v>7.980944</v>
      </c>
      <c r="AF369" s="174">
        <f t="shared" si="260"/>
        <v>36</v>
      </c>
      <c r="AG369" s="174">
        <f t="shared" si="244"/>
        <v>20.2865</v>
      </c>
      <c r="AH369" s="174">
        <f t="shared" si="245"/>
        <v>277</v>
      </c>
      <c r="AI369" s="174">
        <f t="shared" si="230"/>
        <v>265.39179999999999</v>
      </c>
      <c r="AJ369" s="174">
        <f t="shared" si="246"/>
        <v>2</v>
      </c>
      <c r="AK369" s="174">
        <f t="shared" si="247"/>
        <v>3425.5872749341461</v>
      </c>
      <c r="AL369" s="174">
        <f t="shared" si="248"/>
        <v>1141.8624249780487</v>
      </c>
      <c r="AM369" s="174"/>
      <c r="AN369" s="174"/>
      <c r="AO369" s="176">
        <v>8</v>
      </c>
      <c r="AP369" s="174">
        <v>36</v>
      </c>
      <c r="AQ369" s="175">
        <f t="shared" si="249"/>
        <v>277</v>
      </c>
      <c r="AR369" s="31">
        <f t="shared" si="250"/>
        <v>1</v>
      </c>
      <c r="AS369" s="2">
        <f t="shared" si="251"/>
        <v>0</v>
      </c>
      <c r="AT369" s="33">
        <f t="shared" si="252"/>
        <v>0</v>
      </c>
      <c r="AU369" s="31">
        <f t="shared" si="253"/>
        <v>0</v>
      </c>
      <c r="AV369" s="2">
        <f t="shared" si="254"/>
        <v>1</v>
      </c>
      <c r="AW369" s="33">
        <f t="shared" si="255"/>
        <v>1.4</v>
      </c>
      <c r="AX369" s="31">
        <f t="shared" si="256"/>
        <v>0</v>
      </c>
      <c r="AY369" s="33">
        <f t="shared" si="257"/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customHeight="1">
      <c r="A370" s="2"/>
      <c r="B370" s="107">
        <v>295</v>
      </c>
      <c r="C370" s="31">
        <v>10</v>
      </c>
      <c r="D370" s="106" t="s">
        <v>17</v>
      </c>
      <c r="E370" s="2" t="s">
        <v>151</v>
      </c>
      <c r="F370" s="2"/>
      <c r="G370" s="2"/>
      <c r="H370" s="33">
        <f t="shared" si="234"/>
        <v>3</v>
      </c>
      <c r="I370" s="173">
        <f t="shared" si="224"/>
        <v>573.23387130061781</v>
      </c>
      <c r="J370" s="174">
        <f t="shared" si="225"/>
        <v>34.707673678702669</v>
      </c>
      <c r="K370" s="189">
        <f t="shared" si="226"/>
        <v>635</v>
      </c>
      <c r="L370" s="190">
        <f t="shared" si="227"/>
        <v>228</v>
      </c>
      <c r="M370" s="173">
        <f t="shared" si="258"/>
        <v>4574.9474257534375</v>
      </c>
      <c r="N370" s="174">
        <f t="shared" si="228"/>
        <v>1524.9824752511458</v>
      </c>
      <c r="O370" s="174">
        <f t="shared" si="235"/>
        <v>1524.9824752511458</v>
      </c>
      <c r="P370" s="174">
        <f t="shared" si="236"/>
        <v>1524.9824752511458</v>
      </c>
      <c r="Q370" s="174"/>
      <c r="R370" s="175"/>
      <c r="S370" s="173">
        <f t="shared" si="237"/>
        <v>3425.5872749341461</v>
      </c>
      <c r="T370" s="174">
        <f t="shared" si="238"/>
        <v>1141.8624249780487</v>
      </c>
      <c r="U370" s="174">
        <f t="shared" si="239"/>
        <v>1141.8624249780487</v>
      </c>
      <c r="V370" s="174">
        <f t="shared" si="240"/>
        <v>1141.8624249780487</v>
      </c>
      <c r="W370" s="174"/>
      <c r="X370" s="175"/>
      <c r="Y370" s="173">
        <f t="shared" si="229"/>
        <v>9091.2277295186796</v>
      </c>
      <c r="Z370" s="174">
        <f t="shared" si="241"/>
        <v>3030.4092431728932</v>
      </c>
      <c r="AA370" s="174">
        <f t="shared" si="242"/>
        <v>3030.4092431728932</v>
      </c>
      <c r="AB370" s="174">
        <f t="shared" si="243"/>
        <v>3030.4092431728932</v>
      </c>
      <c r="AC370" s="174"/>
      <c r="AD370" s="175"/>
      <c r="AE370" s="173">
        <f t="shared" si="259"/>
        <v>7.980944</v>
      </c>
      <c r="AF370" s="174">
        <f t="shared" si="260"/>
        <v>36</v>
      </c>
      <c r="AG370" s="174">
        <f t="shared" si="244"/>
        <v>20.2865</v>
      </c>
      <c r="AH370" s="174">
        <f t="shared" si="245"/>
        <v>277</v>
      </c>
      <c r="AI370" s="174">
        <f t="shared" si="230"/>
        <v>265.39179999999999</v>
      </c>
      <c r="AJ370" s="174">
        <f t="shared" si="246"/>
        <v>1.6</v>
      </c>
      <c r="AK370" s="174">
        <f t="shared" si="247"/>
        <v>3425.5872749341461</v>
      </c>
      <c r="AL370" s="174">
        <f t="shared" si="248"/>
        <v>1141.8624249780487</v>
      </c>
      <c r="AM370" s="174"/>
      <c r="AN370" s="174"/>
      <c r="AO370" s="176">
        <v>8</v>
      </c>
      <c r="AP370" s="174">
        <v>36</v>
      </c>
      <c r="AQ370" s="175">
        <f t="shared" si="249"/>
        <v>277</v>
      </c>
      <c r="AR370" s="31">
        <f t="shared" si="250"/>
        <v>0.8</v>
      </c>
      <c r="AS370" s="2">
        <f t="shared" si="251"/>
        <v>0</v>
      </c>
      <c r="AT370" s="33">
        <f t="shared" si="252"/>
        <v>0</v>
      </c>
      <c r="AU370" s="31">
        <f t="shared" si="253"/>
        <v>0</v>
      </c>
      <c r="AV370" s="2">
        <f t="shared" si="254"/>
        <v>1</v>
      </c>
      <c r="AW370" s="33">
        <f t="shared" si="255"/>
        <v>1</v>
      </c>
      <c r="AX370" s="31">
        <f t="shared" si="256"/>
        <v>0</v>
      </c>
      <c r="AY370" s="33">
        <f t="shared" si="257"/>
        <v>1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customHeight="1">
      <c r="A371" s="2"/>
      <c r="B371" s="107">
        <v>296</v>
      </c>
      <c r="C371" s="31">
        <v>10</v>
      </c>
      <c r="D371" s="106" t="s">
        <v>17</v>
      </c>
      <c r="E371" s="2" t="s">
        <v>154</v>
      </c>
      <c r="F371" s="2"/>
      <c r="G371" s="2"/>
      <c r="H371" s="33">
        <f t="shared" si="234"/>
        <v>3</v>
      </c>
      <c r="I371" s="173">
        <f t="shared" si="224"/>
        <v>668.77284985072083</v>
      </c>
      <c r="J371" s="174">
        <f t="shared" si="225"/>
        <v>34.707673678702669</v>
      </c>
      <c r="K371" s="189">
        <f t="shared" si="226"/>
        <v>533</v>
      </c>
      <c r="L371" s="190">
        <f t="shared" si="227"/>
        <v>189</v>
      </c>
      <c r="M371" s="173">
        <f t="shared" si="258"/>
        <v>5337.4386633790109</v>
      </c>
      <c r="N371" s="174">
        <f t="shared" si="228"/>
        <v>2287.4737128767188</v>
      </c>
      <c r="O371" s="174">
        <f t="shared" si="235"/>
        <v>1524.9824752511458</v>
      </c>
      <c r="P371" s="174">
        <f t="shared" si="236"/>
        <v>1524.9824752511458</v>
      </c>
      <c r="Q371" s="174"/>
      <c r="R371" s="175"/>
      <c r="S371" s="173">
        <f t="shared" si="237"/>
        <v>3996.5184874231704</v>
      </c>
      <c r="T371" s="174">
        <f t="shared" si="238"/>
        <v>1712.793637467073</v>
      </c>
      <c r="U371" s="174">
        <f t="shared" si="239"/>
        <v>1141.8624249780487</v>
      </c>
      <c r="V371" s="174">
        <f t="shared" si="240"/>
        <v>1141.8624249780487</v>
      </c>
      <c r="W371" s="174"/>
      <c r="X371" s="175"/>
      <c r="Y371" s="173">
        <f t="shared" si="229"/>
        <v>10606.432351105126</v>
      </c>
      <c r="Z371" s="174">
        <f t="shared" si="241"/>
        <v>4545.6138647593398</v>
      </c>
      <c r="AA371" s="174">
        <f t="shared" si="242"/>
        <v>3030.4092431728932</v>
      </c>
      <c r="AB371" s="174">
        <f t="shared" si="243"/>
        <v>3030.4092431728932</v>
      </c>
      <c r="AC371" s="174"/>
      <c r="AD371" s="175"/>
      <c r="AE371" s="173">
        <f t="shared" si="259"/>
        <v>7.980944</v>
      </c>
      <c r="AF371" s="174">
        <f t="shared" si="260"/>
        <v>36</v>
      </c>
      <c r="AG371" s="174">
        <f t="shared" si="244"/>
        <v>20.2865</v>
      </c>
      <c r="AH371" s="174">
        <f t="shared" si="245"/>
        <v>277</v>
      </c>
      <c r="AI371" s="174">
        <f t="shared" si="230"/>
        <v>265.39179999999999</v>
      </c>
      <c r="AJ371" s="174">
        <f t="shared" si="246"/>
        <v>1.6</v>
      </c>
      <c r="AK371" s="174">
        <f t="shared" si="247"/>
        <v>3425.5872749341461</v>
      </c>
      <c r="AL371" s="174">
        <f t="shared" si="248"/>
        <v>1141.8624249780487</v>
      </c>
      <c r="AM371" s="174"/>
      <c r="AN371" s="174"/>
      <c r="AO371" s="176">
        <v>8</v>
      </c>
      <c r="AP371" s="174">
        <v>36</v>
      </c>
      <c r="AQ371" s="175">
        <f t="shared" si="249"/>
        <v>277</v>
      </c>
      <c r="AR371" s="31">
        <f t="shared" si="250"/>
        <v>0.8</v>
      </c>
      <c r="AS371" s="2">
        <f t="shared" si="251"/>
        <v>0</v>
      </c>
      <c r="AT371" s="33">
        <f t="shared" si="252"/>
        <v>0</v>
      </c>
      <c r="AU371" s="31">
        <f t="shared" si="253"/>
        <v>0</v>
      </c>
      <c r="AV371" s="2">
        <f t="shared" si="254"/>
        <v>1.5</v>
      </c>
      <c r="AW371" s="33">
        <f t="shared" si="255"/>
        <v>1</v>
      </c>
      <c r="AX371" s="31">
        <f t="shared" si="256"/>
        <v>0</v>
      </c>
      <c r="AY371" s="33">
        <f t="shared" si="257"/>
        <v>1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customHeight="1">
      <c r="A372" s="2"/>
      <c r="B372" s="107">
        <v>297</v>
      </c>
      <c r="C372" s="31">
        <v>10</v>
      </c>
      <c r="D372" s="106" t="s">
        <v>17</v>
      </c>
      <c r="E372" s="2" t="s">
        <v>157</v>
      </c>
      <c r="F372" s="2"/>
      <c r="G372" s="2"/>
      <c r="H372" s="33">
        <f t="shared" si="234"/>
        <v>3</v>
      </c>
      <c r="I372" s="173">
        <f t="shared" si="224"/>
        <v>802.52741982086479</v>
      </c>
      <c r="J372" s="174">
        <f t="shared" si="225"/>
        <v>34.707673678702669</v>
      </c>
      <c r="K372" s="189">
        <f t="shared" si="226"/>
        <v>379</v>
      </c>
      <c r="L372" s="190">
        <f t="shared" si="227"/>
        <v>122</v>
      </c>
      <c r="M372" s="173">
        <f t="shared" si="258"/>
        <v>6404.9263960548124</v>
      </c>
      <c r="N372" s="174">
        <f t="shared" si="228"/>
        <v>1524.9824752511458</v>
      </c>
      <c r="O372" s="174">
        <f t="shared" si="235"/>
        <v>2134.9754653516043</v>
      </c>
      <c r="P372" s="174">
        <f t="shared" si="236"/>
        <v>2744.9684554520627</v>
      </c>
      <c r="Q372" s="174"/>
      <c r="R372" s="175"/>
      <c r="S372" s="173">
        <f t="shared" si="237"/>
        <v>4795.8221849078045</v>
      </c>
      <c r="T372" s="174">
        <f t="shared" si="238"/>
        <v>1141.8624249780487</v>
      </c>
      <c r="U372" s="174">
        <f t="shared" si="239"/>
        <v>1598.6073949692682</v>
      </c>
      <c r="V372" s="174">
        <f t="shared" si="240"/>
        <v>2055.3523649604876</v>
      </c>
      <c r="W372" s="174"/>
      <c r="X372" s="175"/>
      <c r="Y372" s="173">
        <f t="shared" si="229"/>
        <v>12727.718821326151</v>
      </c>
      <c r="Z372" s="174">
        <f t="shared" si="241"/>
        <v>3030.4092431728932</v>
      </c>
      <c r="AA372" s="174">
        <f t="shared" si="242"/>
        <v>4242.5729404420499</v>
      </c>
      <c r="AB372" s="174">
        <f t="shared" si="243"/>
        <v>5454.7366377112075</v>
      </c>
      <c r="AC372" s="174"/>
      <c r="AD372" s="175"/>
      <c r="AE372" s="173">
        <f t="shared" si="259"/>
        <v>7.980944</v>
      </c>
      <c r="AF372" s="174">
        <f t="shared" si="260"/>
        <v>36</v>
      </c>
      <c r="AG372" s="174">
        <f t="shared" si="244"/>
        <v>20.2865</v>
      </c>
      <c r="AH372" s="174">
        <f t="shared" si="245"/>
        <v>277</v>
      </c>
      <c r="AI372" s="174">
        <f t="shared" si="230"/>
        <v>265.39179999999999</v>
      </c>
      <c r="AJ372" s="174">
        <f t="shared" si="246"/>
        <v>1.6</v>
      </c>
      <c r="AK372" s="174">
        <f t="shared" si="247"/>
        <v>3425.5872749341461</v>
      </c>
      <c r="AL372" s="174">
        <f t="shared" si="248"/>
        <v>1141.8624249780487</v>
      </c>
      <c r="AM372" s="174"/>
      <c r="AN372" s="174"/>
      <c r="AO372" s="176">
        <v>8</v>
      </c>
      <c r="AP372" s="174">
        <v>36</v>
      </c>
      <c r="AQ372" s="175">
        <f t="shared" si="249"/>
        <v>277</v>
      </c>
      <c r="AR372" s="31">
        <f t="shared" si="250"/>
        <v>0.8</v>
      </c>
      <c r="AS372" s="2">
        <f t="shared" si="251"/>
        <v>0</v>
      </c>
      <c r="AT372" s="33">
        <f t="shared" si="252"/>
        <v>0</v>
      </c>
      <c r="AU372" s="31">
        <f t="shared" si="253"/>
        <v>0</v>
      </c>
      <c r="AV372" s="2">
        <f t="shared" si="254"/>
        <v>1</v>
      </c>
      <c r="AW372" s="33">
        <f t="shared" si="255"/>
        <v>1.4</v>
      </c>
      <c r="AX372" s="31">
        <f t="shared" si="256"/>
        <v>0</v>
      </c>
      <c r="AY372" s="33">
        <f t="shared" si="257"/>
        <v>1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customHeight="1">
      <c r="A373" s="2"/>
      <c r="B373" s="107">
        <v>298</v>
      </c>
      <c r="C373" s="31">
        <v>10</v>
      </c>
      <c r="D373" s="106" t="s">
        <v>17</v>
      </c>
      <c r="E373" s="2" t="s">
        <v>111</v>
      </c>
      <c r="F373" s="2"/>
      <c r="G373" s="2"/>
      <c r="H373" s="33">
        <f t="shared" si="234"/>
        <v>3</v>
      </c>
      <c r="I373" s="173">
        <f t="shared" si="224"/>
        <v>573.23387130061781</v>
      </c>
      <c r="J373" s="174">
        <f t="shared" si="225"/>
        <v>34.707673678702669</v>
      </c>
      <c r="K373" s="189">
        <f t="shared" si="226"/>
        <v>635</v>
      </c>
      <c r="L373" s="190">
        <f t="shared" si="227"/>
        <v>228</v>
      </c>
      <c r="M373" s="173">
        <f t="shared" si="258"/>
        <v>4574.9474257534375</v>
      </c>
      <c r="N373" s="174">
        <f t="shared" si="228"/>
        <v>1524.9824752511458</v>
      </c>
      <c r="O373" s="174">
        <f t="shared" si="235"/>
        <v>1524.9824752511458</v>
      </c>
      <c r="P373" s="174">
        <f t="shared" si="236"/>
        <v>1524.9824752511458</v>
      </c>
      <c r="Q373" s="174"/>
      <c r="R373" s="175"/>
      <c r="S373" s="173">
        <f t="shared" si="237"/>
        <v>3425.5872749341461</v>
      </c>
      <c r="T373" s="174">
        <f t="shared" si="238"/>
        <v>1141.8624249780487</v>
      </c>
      <c r="U373" s="174">
        <f t="shared" si="239"/>
        <v>1141.8624249780487</v>
      </c>
      <c r="V373" s="174">
        <f t="shared" si="240"/>
        <v>1141.8624249780487</v>
      </c>
      <c r="W373" s="174"/>
      <c r="X373" s="175"/>
      <c r="Y373" s="173">
        <f t="shared" si="229"/>
        <v>9091.2277295186796</v>
      </c>
      <c r="Z373" s="174">
        <f t="shared" si="241"/>
        <v>3030.4092431728932</v>
      </c>
      <c r="AA373" s="174">
        <f t="shared" si="242"/>
        <v>3030.4092431728932</v>
      </c>
      <c r="AB373" s="174">
        <f t="shared" si="243"/>
        <v>3030.4092431728932</v>
      </c>
      <c r="AC373" s="174"/>
      <c r="AD373" s="175"/>
      <c r="AE373" s="173">
        <f t="shared" si="259"/>
        <v>7.980944</v>
      </c>
      <c r="AF373" s="174">
        <f t="shared" si="260"/>
        <v>36</v>
      </c>
      <c r="AG373" s="174">
        <f t="shared" si="244"/>
        <v>20.2865</v>
      </c>
      <c r="AH373" s="174">
        <f t="shared" si="245"/>
        <v>277</v>
      </c>
      <c r="AI373" s="174">
        <f t="shared" si="230"/>
        <v>265.39179999999999</v>
      </c>
      <c r="AJ373" s="174">
        <f t="shared" si="246"/>
        <v>2</v>
      </c>
      <c r="AK373" s="174">
        <f t="shared" si="247"/>
        <v>3425.5872749341461</v>
      </c>
      <c r="AL373" s="174">
        <f t="shared" si="248"/>
        <v>1141.8624249780487</v>
      </c>
      <c r="AM373" s="174"/>
      <c r="AN373" s="174"/>
      <c r="AO373" s="176">
        <v>8</v>
      </c>
      <c r="AP373" s="174">
        <v>36</v>
      </c>
      <c r="AQ373" s="175">
        <f t="shared" si="249"/>
        <v>277</v>
      </c>
      <c r="AR373" s="31">
        <f t="shared" si="250"/>
        <v>1</v>
      </c>
      <c r="AS373" s="2">
        <f t="shared" si="251"/>
        <v>0</v>
      </c>
      <c r="AT373" s="33">
        <f t="shared" si="252"/>
        <v>1</v>
      </c>
      <c r="AU373" s="31">
        <f t="shared" si="253"/>
        <v>0</v>
      </c>
      <c r="AV373" s="2">
        <f t="shared" si="254"/>
        <v>1</v>
      </c>
      <c r="AW373" s="33">
        <f t="shared" si="255"/>
        <v>1</v>
      </c>
      <c r="AX373" s="31">
        <f t="shared" si="256"/>
        <v>0</v>
      </c>
      <c r="AY373" s="33">
        <f t="shared" si="257"/>
        <v>1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customHeight="1">
      <c r="A374" s="2"/>
      <c r="B374" s="107">
        <v>299</v>
      </c>
      <c r="C374" s="31">
        <v>10</v>
      </c>
      <c r="D374" s="106" t="s">
        <v>17</v>
      </c>
      <c r="E374" s="2" t="s">
        <v>132</v>
      </c>
      <c r="F374" s="2"/>
      <c r="G374" s="2"/>
      <c r="H374" s="33">
        <f t="shared" si="234"/>
        <v>3</v>
      </c>
      <c r="I374" s="173">
        <f t="shared" si="224"/>
        <v>668.77284985072083</v>
      </c>
      <c r="J374" s="174">
        <f t="shared" si="225"/>
        <v>34.707673678702669</v>
      </c>
      <c r="K374" s="189">
        <f t="shared" si="226"/>
        <v>533</v>
      </c>
      <c r="L374" s="190">
        <f t="shared" si="227"/>
        <v>189</v>
      </c>
      <c r="M374" s="173">
        <f t="shared" si="258"/>
        <v>5337.4386633790109</v>
      </c>
      <c r="N374" s="174">
        <f t="shared" si="228"/>
        <v>2287.4737128767188</v>
      </c>
      <c r="O374" s="174">
        <f t="shared" si="235"/>
        <v>1524.9824752511458</v>
      </c>
      <c r="P374" s="174">
        <f t="shared" si="236"/>
        <v>1524.9824752511458</v>
      </c>
      <c r="Q374" s="174"/>
      <c r="R374" s="175"/>
      <c r="S374" s="173">
        <f t="shared" si="237"/>
        <v>3996.5184874231704</v>
      </c>
      <c r="T374" s="174">
        <f t="shared" si="238"/>
        <v>1712.793637467073</v>
      </c>
      <c r="U374" s="174">
        <f t="shared" si="239"/>
        <v>1141.8624249780487</v>
      </c>
      <c r="V374" s="174">
        <f t="shared" si="240"/>
        <v>1141.8624249780487</v>
      </c>
      <c r="W374" s="174"/>
      <c r="X374" s="175"/>
      <c r="Y374" s="173">
        <f t="shared" si="229"/>
        <v>10606.432351105126</v>
      </c>
      <c r="Z374" s="174">
        <f t="shared" si="241"/>
        <v>4545.6138647593398</v>
      </c>
      <c r="AA374" s="174">
        <f t="shared" si="242"/>
        <v>3030.4092431728932</v>
      </c>
      <c r="AB374" s="174">
        <f t="shared" si="243"/>
        <v>3030.4092431728932</v>
      </c>
      <c r="AC374" s="174"/>
      <c r="AD374" s="175"/>
      <c r="AE374" s="173">
        <f t="shared" si="259"/>
        <v>7.980944</v>
      </c>
      <c r="AF374" s="174">
        <f t="shared" si="260"/>
        <v>36</v>
      </c>
      <c r="AG374" s="174">
        <f t="shared" si="244"/>
        <v>20.2865</v>
      </c>
      <c r="AH374" s="174">
        <f t="shared" si="245"/>
        <v>277</v>
      </c>
      <c r="AI374" s="174">
        <f t="shared" si="230"/>
        <v>265.39179999999999</v>
      </c>
      <c r="AJ374" s="174">
        <f t="shared" si="246"/>
        <v>2</v>
      </c>
      <c r="AK374" s="174">
        <f t="shared" si="247"/>
        <v>3425.5872749341461</v>
      </c>
      <c r="AL374" s="174">
        <f t="shared" si="248"/>
        <v>1141.8624249780487</v>
      </c>
      <c r="AM374" s="174"/>
      <c r="AN374" s="174"/>
      <c r="AO374" s="176">
        <v>8</v>
      </c>
      <c r="AP374" s="174">
        <v>36</v>
      </c>
      <c r="AQ374" s="175">
        <f t="shared" si="249"/>
        <v>277</v>
      </c>
      <c r="AR374" s="31">
        <f t="shared" si="250"/>
        <v>1</v>
      </c>
      <c r="AS374" s="2">
        <f t="shared" si="251"/>
        <v>0</v>
      </c>
      <c r="AT374" s="33">
        <f t="shared" si="252"/>
        <v>1</v>
      </c>
      <c r="AU374" s="31">
        <f t="shared" si="253"/>
        <v>0</v>
      </c>
      <c r="AV374" s="2">
        <f t="shared" si="254"/>
        <v>1.5</v>
      </c>
      <c r="AW374" s="33">
        <f t="shared" si="255"/>
        <v>1</v>
      </c>
      <c r="AX374" s="31">
        <f t="shared" si="256"/>
        <v>0</v>
      </c>
      <c r="AY374" s="33">
        <f t="shared" si="257"/>
        <v>1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customHeight="1">
      <c r="A375" s="2"/>
      <c r="B375" s="107">
        <v>300</v>
      </c>
      <c r="C375" s="31">
        <v>10</v>
      </c>
      <c r="D375" s="106" t="s">
        <v>17</v>
      </c>
      <c r="E375" s="2" t="s">
        <v>135</v>
      </c>
      <c r="F375" s="2"/>
      <c r="G375" s="2"/>
      <c r="H375" s="33">
        <f t="shared" si="234"/>
        <v>3</v>
      </c>
      <c r="I375" s="173">
        <f t="shared" si="224"/>
        <v>802.52741982086479</v>
      </c>
      <c r="J375" s="174">
        <f t="shared" si="225"/>
        <v>34.707673678702669</v>
      </c>
      <c r="K375" s="189">
        <f t="shared" si="226"/>
        <v>379</v>
      </c>
      <c r="L375" s="190">
        <f t="shared" si="227"/>
        <v>122</v>
      </c>
      <c r="M375" s="173">
        <f t="shared" si="258"/>
        <v>6404.9263960548124</v>
      </c>
      <c r="N375" s="174">
        <f t="shared" si="228"/>
        <v>1524.9824752511458</v>
      </c>
      <c r="O375" s="174">
        <f t="shared" si="235"/>
        <v>2134.9754653516043</v>
      </c>
      <c r="P375" s="174">
        <f t="shared" si="236"/>
        <v>2744.9684554520627</v>
      </c>
      <c r="Q375" s="174"/>
      <c r="R375" s="175"/>
      <c r="S375" s="173">
        <f t="shared" si="237"/>
        <v>4795.8221849078045</v>
      </c>
      <c r="T375" s="174">
        <f t="shared" si="238"/>
        <v>1141.8624249780487</v>
      </c>
      <c r="U375" s="174">
        <f t="shared" si="239"/>
        <v>1598.6073949692682</v>
      </c>
      <c r="V375" s="174">
        <f t="shared" si="240"/>
        <v>2055.3523649604876</v>
      </c>
      <c r="W375" s="174"/>
      <c r="X375" s="175"/>
      <c r="Y375" s="173">
        <f t="shared" si="229"/>
        <v>12727.718821326151</v>
      </c>
      <c r="Z375" s="174">
        <f t="shared" si="241"/>
        <v>3030.4092431728932</v>
      </c>
      <c r="AA375" s="174">
        <f t="shared" si="242"/>
        <v>4242.5729404420499</v>
      </c>
      <c r="AB375" s="174">
        <f t="shared" si="243"/>
        <v>5454.7366377112075</v>
      </c>
      <c r="AC375" s="174"/>
      <c r="AD375" s="175"/>
      <c r="AE375" s="173">
        <f t="shared" si="259"/>
        <v>7.980944</v>
      </c>
      <c r="AF375" s="174">
        <f t="shared" si="260"/>
        <v>36</v>
      </c>
      <c r="AG375" s="174">
        <f t="shared" si="244"/>
        <v>20.2865</v>
      </c>
      <c r="AH375" s="174">
        <f t="shared" si="245"/>
        <v>277</v>
      </c>
      <c r="AI375" s="174">
        <f t="shared" si="230"/>
        <v>265.39179999999999</v>
      </c>
      <c r="AJ375" s="174">
        <f t="shared" si="246"/>
        <v>2</v>
      </c>
      <c r="AK375" s="174">
        <f t="shared" si="247"/>
        <v>3425.5872749341461</v>
      </c>
      <c r="AL375" s="174">
        <f t="shared" si="248"/>
        <v>1141.8624249780487</v>
      </c>
      <c r="AM375" s="174"/>
      <c r="AN375" s="174"/>
      <c r="AO375" s="176">
        <v>8</v>
      </c>
      <c r="AP375" s="174">
        <v>36</v>
      </c>
      <c r="AQ375" s="175">
        <f t="shared" si="249"/>
        <v>277</v>
      </c>
      <c r="AR375" s="31">
        <f t="shared" si="250"/>
        <v>1</v>
      </c>
      <c r="AS375" s="2">
        <f t="shared" si="251"/>
        <v>0</v>
      </c>
      <c r="AT375" s="33">
        <f t="shared" si="252"/>
        <v>1</v>
      </c>
      <c r="AU375" s="31">
        <f t="shared" si="253"/>
        <v>0</v>
      </c>
      <c r="AV375" s="2">
        <f t="shared" si="254"/>
        <v>1</v>
      </c>
      <c r="AW375" s="33">
        <f t="shared" si="255"/>
        <v>1.4</v>
      </c>
      <c r="AX375" s="31">
        <f t="shared" si="256"/>
        <v>0</v>
      </c>
      <c r="AY375" s="33">
        <f t="shared" si="257"/>
        <v>1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customHeight="1">
      <c r="A376" s="2"/>
      <c r="B376" s="107">
        <v>301</v>
      </c>
      <c r="C376" s="31">
        <v>7</v>
      </c>
      <c r="D376" s="106" t="s">
        <v>17</v>
      </c>
      <c r="E376" s="2" t="s">
        <v>67</v>
      </c>
      <c r="F376" s="2"/>
      <c r="G376" s="2"/>
      <c r="H376" s="33">
        <f t="shared" si="234"/>
        <v>2</v>
      </c>
      <c r="I376" s="173">
        <f t="shared" si="224"/>
        <v>366.62938212534567</v>
      </c>
      <c r="J376" s="174">
        <f t="shared" si="225"/>
        <v>24.18260296025132</v>
      </c>
      <c r="K376" s="189">
        <f t="shared" si="226"/>
        <v>839</v>
      </c>
      <c r="L376" s="190">
        <f t="shared" si="227"/>
        <v>328</v>
      </c>
      <c r="M376" s="173">
        <f t="shared" si="258"/>
        <v>2926.048567496985</v>
      </c>
      <c r="N376" s="174">
        <f t="shared" si="228"/>
        <v>1463.0242837484925</v>
      </c>
      <c r="O376" s="174">
        <f t="shared" si="235"/>
        <v>1463.0242837484925</v>
      </c>
      <c r="P376" s="174">
        <f t="shared" si="236"/>
        <v>0</v>
      </c>
      <c r="Q376" s="174"/>
      <c r="R376" s="175"/>
      <c r="S376" s="173">
        <f t="shared" si="237"/>
        <v>2190.9398744634145</v>
      </c>
      <c r="T376" s="174">
        <f t="shared" si="238"/>
        <v>1095.4699372317073</v>
      </c>
      <c r="U376" s="174">
        <f t="shared" si="239"/>
        <v>1095.4699372317073</v>
      </c>
      <c r="V376" s="174">
        <f t="shared" si="240"/>
        <v>0</v>
      </c>
      <c r="W376" s="174"/>
      <c r="X376" s="175"/>
      <c r="Y376" s="173">
        <f t="shared" si="229"/>
        <v>5814.5747697561956</v>
      </c>
      <c r="Z376" s="174">
        <f t="shared" si="241"/>
        <v>2907.2873848780978</v>
      </c>
      <c r="AA376" s="174">
        <f t="shared" si="242"/>
        <v>2907.2873848780978</v>
      </c>
      <c r="AB376" s="174">
        <f t="shared" si="243"/>
        <v>0</v>
      </c>
      <c r="AC376" s="174"/>
      <c r="AD376" s="175"/>
      <c r="AE376" s="173">
        <f t="shared" si="259"/>
        <v>7.980944</v>
      </c>
      <c r="AF376" s="174">
        <f t="shared" si="260"/>
        <v>36</v>
      </c>
      <c r="AG376" s="174">
        <f t="shared" si="244"/>
        <v>20.2865</v>
      </c>
      <c r="AH376" s="174">
        <f t="shared" si="245"/>
        <v>193</v>
      </c>
      <c r="AI376" s="174">
        <f t="shared" si="230"/>
        <v>265.39179999999999</v>
      </c>
      <c r="AJ376" s="174">
        <f t="shared" si="246"/>
        <v>1.25</v>
      </c>
      <c r="AK376" s="174">
        <f t="shared" si="247"/>
        <v>2190.9398744634145</v>
      </c>
      <c r="AL376" s="174">
        <f t="shared" si="248"/>
        <v>1095.4699372317073</v>
      </c>
      <c r="AM376" s="174"/>
      <c r="AN376" s="174"/>
      <c r="AO376" s="176">
        <v>8</v>
      </c>
      <c r="AP376" s="174">
        <v>36</v>
      </c>
      <c r="AQ376" s="175">
        <f t="shared" si="249"/>
        <v>193</v>
      </c>
      <c r="AR376" s="31">
        <f t="shared" si="250"/>
        <v>1</v>
      </c>
      <c r="AS376" s="2">
        <f t="shared" si="251"/>
        <v>0</v>
      </c>
      <c r="AT376" s="33">
        <f t="shared" si="252"/>
        <v>0</v>
      </c>
      <c r="AU376" s="31">
        <f t="shared" si="253"/>
        <v>0</v>
      </c>
      <c r="AV376" s="2">
        <f t="shared" si="254"/>
        <v>1</v>
      </c>
      <c r="AW376" s="33">
        <f t="shared" si="255"/>
        <v>1</v>
      </c>
      <c r="AX376" s="31">
        <f t="shared" si="256"/>
        <v>0</v>
      </c>
      <c r="AY376" s="33">
        <f t="shared" si="257"/>
        <v>0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customHeight="1">
      <c r="A377" s="2"/>
      <c r="B377" s="107">
        <v>302</v>
      </c>
      <c r="C377" s="31">
        <v>7</v>
      </c>
      <c r="D377" s="106" t="s">
        <v>17</v>
      </c>
      <c r="E377" s="2" t="s">
        <v>89</v>
      </c>
      <c r="F377" s="2"/>
      <c r="G377" s="2"/>
      <c r="H377" s="33">
        <f t="shared" si="234"/>
        <v>2</v>
      </c>
      <c r="I377" s="173">
        <f t="shared" si="224"/>
        <v>458.2867276566821</v>
      </c>
      <c r="J377" s="174">
        <f t="shared" si="225"/>
        <v>24.18260296025132</v>
      </c>
      <c r="K377" s="189">
        <f t="shared" si="226"/>
        <v>760</v>
      </c>
      <c r="L377" s="190">
        <f t="shared" si="227"/>
        <v>283</v>
      </c>
      <c r="M377" s="173">
        <f t="shared" si="258"/>
        <v>3657.560709371231</v>
      </c>
      <c r="N377" s="174">
        <f t="shared" si="228"/>
        <v>2194.5364256227385</v>
      </c>
      <c r="O377" s="174">
        <f t="shared" si="235"/>
        <v>1463.0242837484925</v>
      </c>
      <c r="P377" s="174">
        <f t="shared" si="236"/>
        <v>0</v>
      </c>
      <c r="Q377" s="174"/>
      <c r="R377" s="175"/>
      <c r="S377" s="173">
        <f t="shared" si="237"/>
        <v>2738.6748430792682</v>
      </c>
      <c r="T377" s="174">
        <f t="shared" si="238"/>
        <v>1643.2049058475609</v>
      </c>
      <c r="U377" s="174">
        <f t="shared" si="239"/>
        <v>1095.4699372317073</v>
      </c>
      <c r="V377" s="174">
        <f t="shared" si="240"/>
        <v>0</v>
      </c>
      <c r="W377" s="174"/>
      <c r="X377" s="175"/>
      <c r="Y377" s="173">
        <f t="shared" si="229"/>
        <v>7268.2184621952438</v>
      </c>
      <c r="Z377" s="174">
        <f t="shared" si="241"/>
        <v>4360.9310773171464</v>
      </c>
      <c r="AA377" s="174">
        <f t="shared" si="242"/>
        <v>2907.2873848780978</v>
      </c>
      <c r="AB377" s="174">
        <f t="shared" si="243"/>
        <v>0</v>
      </c>
      <c r="AC377" s="174"/>
      <c r="AD377" s="175"/>
      <c r="AE377" s="173">
        <f t="shared" si="259"/>
        <v>7.980944</v>
      </c>
      <c r="AF377" s="174">
        <f t="shared" si="260"/>
        <v>36</v>
      </c>
      <c r="AG377" s="174">
        <f t="shared" si="244"/>
        <v>20.2865</v>
      </c>
      <c r="AH377" s="174">
        <f t="shared" si="245"/>
        <v>193</v>
      </c>
      <c r="AI377" s="174">
        <f t="shared" si="230"/>
        <v>265.39179999999999</v>
      </c>
      <c r="AJ377" s="174">
        <f t="shared" si="246"/>
        <v>1.25</v>
      </c>
      <c r="AK377" s="174">
        <f t="shared" si="247"/>
        <v>2190.9398744634145</v>
      </c>
      <c r="AL377" s="174">
        <f t="shared" si="248"/>
        <v>1095.4699372317073</v>
      </c>
      <c r="AM377" s="174"/>
      <c r="AN377" s="174"/>
      <c r="AO377" s="176">
        <v>8</v>
      </c>
      <c r="AP377" s="174">
        <v>36</v>
      </c>
      <c r="AQ377" s="175">
        <f t="shared" si="249"/>
        <v>193</v>
      </c>
      <c r="AR377" s="31">
        <f t="shared" si="250"/>
        <v>1</v>
      </c>
      <c r="AS377" s="2">
        <f t="shared" si="251"/>
        <v>0</v>
      </c>
      <c r="AT377" s="33">
        <f t="shared" si="252"/>
        <v>0</v>
      </c>
      <c r="AU377" s="31">
        <f t="shared" si="253"/>
        <v>0</v>
      </c>
      <c r="AV377" s="2">
        <f t="shared" si="254"/>
        <v>1.5</v>
      </c>
      <c r="AW377" s="33">
        <f t="shared" si="255"/>
        <v>1</v>
      </c>
      <c r="AX377" s="31">
        <f t="shared" si="256"/>
        <v>0</v>
      </c>
      <c r="AY377" s="33">
        <f t="shared" si="257"/>
        <v>0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customHeight="1">
      <c r="A378" s="2"/>
      <c r="B378" s="107">
        <v>303</v>
      </c>
      <c r="C378" s="31">
        <v>7</v>
      </c>
      <c r="D378" s="106" t="s">
        <v>17</v>
      </c>
      <c r="E378" s="2" t="s">
        <v>91</v>
      </c>
      <c r="F378" s="2"/>
      <c r="G378" s="2"/>
      <c r="H378" s="33">
        <f t="shared" si="234"/>
        <v>2</v>
      </c>
      <c r="I378" s="173">
        <f t="shared" si="224"/>
        <v>439.95525855041484</v>
      </c>
      <c r="J378" s="174">
        <f t="shared" si="225"/>
        <v>24.18260296025132</v>
      </c>
      <c r="K378" s="189">
        <f t="shared" si="226"/>
        <v>775</v>
      </c>
      <c r="L378" s="190">
        <f t="shared" si="227"/>
        <v>292</v>
      </c>
      <c r="M378" s="173">
        <f t="shared" si="258"/>
        <v>3511.2582809963819</v>
      </c>
      <c r="N378" s="174">
        <f t="shared" si="228"/>
        <v>1463.0242837484925</v>
      </c>
      <c r="O378" s="174">
        <f t="shared" si="235"/>
        <v>2048.2339972478894</v>
      </c>
      <c r="P378" s="174">
        <f t="shared" si="236"/>
        <v>0</v>
      </c>
      <c r="Q378" s="174"/>
      <c r="R378" s="175"/>
      <c r="S378" s="173">
        <f t="shared" si="237"/>
        <v>2629.1278493560976</v>
      </c>
      <c r="T378" s="174">
        <f t="shared" si="238"/>
        <v>1095.4699372317073</v>
      </c>
      <c r="U378" s="174">
        <f t="shared" si="239"/>
        <v>1533.6579121243901</v>
      </c>
      <c r="V378" s="174">
        <f t="shared" si="240"/>
        <v>0</v>
      </c>
      <c r="W378" s="174"/>
      <c r="X378" s="175"/>
      <c r="Y378" s="173">
        <f t="shared" si="229"/>
        <v>6977.4897237074347</v>
      </c>
      <c r="Z378" s="174">
        <f t="shared" si="241"/>
        <v>2907.2873848780978</v>
      </c>
      <c r="AA378" s="174">
        <f t="shared" si="242"/>
        <v>4070.2023388293369</v>
      </c>
      <c r="AB378" s="174">
        <f t="shared" si="243"/>
        <v>0</v>
      </c>
      <c r="AC378" s="174"/>
      <c r="AD378" s="175"/>
      <c r="AE378" s="173">
        <f t="shared" si="259"/>
        <v>7.980944</v>
      </c>
      <c r="AF378" s="174">
        <f t="shared" si="260"/>
        <v>36</v>
      </c>
      <c r="AG378" s="174">
        <f t="shared" si="244"/>
        <v>20.2865</v>
      </c>
      <c r="AH378" s="174">
        <f t="shared" si="245"/>
        <v>193</v>
      </c>
      <c r="AI378" s="174">
        <f t="shared" si="230"/>
        <v>265.39179999999999</v>
      </c>
      <c r="AJ378" s="174">
        <f t="shared" si="246"/>
        <v>1.25</v>
      </c>
      <c r="AK378" s="174">
        <f t="shared" si="247"/>
        <v>2190.9398744634145</v>
      </c>
      <c r="AL378" s="174">
        <f t="shared" si="248"/>
        <v>1095.4699372317073</v>
      </c>
      <c r="AM378" s="174"/>
      <c r="AN378" s="174"/>
      <c r="AO378" s="176">
        <v>8</v>
      </c>
      <c r="AP378" s="174">
        <v>36</v>
      </c>
      <c r="AQ378" s="175">
        <f t="shared" si="249"/>
        <v>193</v>
      </c>
      <c r="AR378" s="31">
        <f t="shared" si="250"/>
        <v>1</v>
      </c>
      <c r="AS378" s="2">
        <f t="shared" si="251"/>
        <v>0</v>
      </c>
      <c r="AT378" s="33">
        <f t="shared" si="252"/>
        <v>0</v>
      </c>
      <c r="AU378" s="31">
        <f t="shared" si="253"/>
        <v>0</v>
      </c>
      <c r="AV378" s="2">
        <f t="shared" si="254"/>
        <v>1</v>
      </c>
      <c r="AW378" s="33">
        <f t="shared" si="255"/>
        <v>1.4</v>
      </c>
      <c r="AX378" s="31">
        <f t="shared" si="256"/>
        <v>0</v>
      </c>
      <c r="AY378" s="33">
        <f t="shared" si="257"/>
        <v>0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customHeight="1">
      <c r="A379" s="2"/>
      <c r="B379" s="107">
        <v>304</v>
      </c>
      <c r="C379" s="31">
        <v>7</v>
      </c>
      <c r="D379" s="106" t="s">
        <v>17</v>
      </c>
      <c r="E379" s="2" t="s">
        <v>148</v>
      </c>
      <c r="F379" s="2"/>
      <c r="G379" s="2"/>
      <c r="H379" s="33">
        <f t="shared" si="234"/>
        <v>2</v>
      </c>
      <c r="I379" s="173">
        <f t="shared" si="224"/>
        <v>366.62938212534567</v>
      </c>
      <c r="J379" s="174">
        <f t="shared" si="225"/>
        <v>24.18260296025132</v>
      </c>
      <c r="K379" s="189">
        <f t="shared" si="226"/>
        <v>839</v>
      </c>
      <c r="L379" s="190">
        <f t="shared" si="227"/>
        <v>328</v>
      </c>
      <c r="M379" s="173">
        <f t="shared" si="258"/>
        <v>2926.048567496985</v>
      </c>
      <c r="N379" s="174">
        <f t="shared" si="228"/>
        <v>1463.0242837484925</v>
      </c>
      <c r="O379" s="174">
        <f t="shared" si="235"/>
        <v>1463.0242837484925</v>
      </c>
      <c r="P379" s="174">
        <f t="shared" si="236"/>
        <v>0</v>
      </c>
      <c r="Q379" s="174"/>
      <c r="R379" s="175"/>
      <c r="S379" s="173">
        <f t="shared" si="237"/>
        <v>2190.9398744634145</v>
      </c>
      <c r="T379" s="174">
        <f t="shared" si="238"/>
        <v>1095.4699372317073</v>
      </c>
      <c r="U379" s="174">
        <f t="shared" si="239"/>
        <v>1095.4699372317073</v>
      </c>
      <c r="V379" s="174">
        <f t="shared" si="240"/>
        <v>0</v>
      </c>
      <c r="W379" s="174"/>
      <c r="X379" s="175"/>
      <c r="Y379" s="173">
        <f t="shared" si="229"/>
        <v>5814.5747697561956</v>
      </c>
      <c r="Z379" s="174">
        <f t="shared" si="241"/>
        <v>2907.2873848780978</v>
      </c>
      <c r="AA379" s="174">
        <f t="shared" si="242"/>
        <v>2907.2873848780978</v>
      </c>
      <c r="AB379" s="174">
        <f t="shared" si="243"/>
        <v>0</v>
      </c>
      <c r="AC379" s="174"/>
      <c r="AD379" s="175"/>
      <c r="AE379" s="173">
        <f t="shared" si="259"/>
        <v>7.980944</v>
      </c>
      <c r="AF379" s="174">
        <f t="shared" si="260"/>
        <v>36</v>
      </c>
      <c r="AG379" s="174">
        <f t="shared" si="244"/>
        <v>20.2865</v>
      </c>
      <c r="AH379" s="174">
        <f t="shared" si="245"/>
        <v>193</v>
      </c>
      <c r="AI379" s="174">
        <f t="shared" si="230"/>
        <v>265.39179999999999</v>
      </c>
      <c r="AJ379" s="174">
        <f t="shared" si="246"/>
        <v>1</v>
      </c>
      <c r="AK379" s="174">
        <f t="shared" si="247"/>
        <v>2190.9398744634145</v>
      </c>
      <c r="AL379" s="174">
        <f t="shared" si="248"/>
        <v>1095.4699372317073</v>
      </c>
      <c r="AM379" s="174"/>
      <c r="AN379" s="174"/>
      <c r="AO379" s="176">
        <v>8</v>
      </c>
      <c r="AP379" s="174">
        <v>36</v>
      </c>
      <c r="AQ379" s="175">
        <f t="shared" si="249"/>
        <v>193</v>
      </c>
      <c r="AR379" s="31">
        <f t="shared" si="250"/>
        <v>0.8</v>
      </c>
      <c r="AS379" s="2">
        <f t="shared" si="251"/>
        <v>0</v>
      </c>
      <c r="AT379" s="33">
        <f t="shared" si="252"/>
        <v>0</v>
      </c>
      <c r="AU379" s="31">
        <f t="shared" si="253"/>
        <v>0</v>
      </c>
      <c r="AV379" s="2">
        <f t="shared" si="254"/>
        <v>1</v>
      </c>
      <c r="AW379" s="33">
        <f t="shared" si="255"/>
        <v>1</v>
      </c>
      <c r="AX379" s="31">
        <f t="shared" si="256"/>
        <v>0</v>
      </c>
      <c r="AY379" s="33">
        <f t="shared" si="257"/>
        <v>0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customHeight="1">
      <c r="A380" s="2"/>
      <c r="B380" s="107">
        <v>305</v>
      </c>
      <c r="C380" s="31">
        <v>7</v>
      </c>
      <c r="D380" s="106" t="s">
        <v>17</v>
      </c>
      <c r="E380" s="2" t="s">
        <v>152</v>
      </c>
      <c r="F380" s="2"/>
      <c r="G380" s="2"/>
      <c r="H380" s="33">
        <f t="shared" si="234"/>
        <v>2</v>
      </c>
      <c r="I380" s="173">
        <f t="shared" si="224"/>
        <v>458.2867276566821</v>
      </c>
      <c r="J380" s="174">
        <f t="shared" si="225"/>
        <v>24.18260296025132</v>
      </c>
      <c r="K380" s="189">
        <f t="shared" si="226"/>
        <v>760</v>
      </c>
      <c r="L380" s="190">
        <f t="shared" si="227"/>
        <v>283</v>
      </c>
      <c r="M380" s="173">
        <f t="shared" si="258"/>
        <v>3657.560709371231</v>
      </c>
      <c r="N380" s="174">
        <f t="shared" si="228"/>
        <v>2194.5364256227385</v>
      </c>
      <c r="O380" s="174">
        <f t="shared" si="235"/>
        <v>1463.0242837484925</v>
      </c>
      <c r="P380" s="174">
        <f t="shared" si="236"/>
        <v>0</v>
      </c>
      <c r="Q380" s="174"/>
      <c r="R380" s="175"/>
      <c r="S380" s="173">
        <f t="shared" si="237"/>
        <v>2738.6748430792682</v>
      </c>
      <c r="T380" s="174">
        <f t="shared" si="238"/>
        <v>1643.2049058475609</v>
      </c>
      <c r="U380" s="174">
        <f t="shared" si="239"/>
        <v>1095.4699372317073</v>
      </c>
      <c r="V380" s="174">
        <f t="shared" si="240"/>
        <v>0</v>
      </c>
      <c r="W380" s="174"/>
      <c r="X380" s="175"/>
      <c r="Y380" s="173">
        <f t="shared" si="229"/>
        <v>7268.2184621952438</v>
      </c>
      <c r="Z380" s="174">
        <f t="shared" si="241"/>
        <v>4360.9310773171464</v>
      </c>
      <c r="AA380" s="174">
        <f t="shared" si="242"/>
        <v>2907.2873848780978</v>
      </c>
      <c r="AB380" s="174">
        <f t="shared" si="243"/>
        <v>0</v>
      </c>
      <c r="AC380" s="174"/>
      <c r="AD380" s="175"/>
      <c r="AE380" s="173">
        <f t="shared" si="259"/>
        <v>7.980944</v>
      </c>
      <c r="AF380" s="174">
        <f t="shared" si="260"/>
        <v>36</v>
      </c>
      <c r="AG380" s="174">
        <f t="shared" si="244"/>
        <v>20.2865</v>
      </c>
      <c r="AH380" s="174">
        <f t="shared" si="245"/>
        <v>193</v>
      </c>
      <c r="AI380" s="174">
        <f t="shared" si="230"/>
        <v>265.39179999999999</v>
      </c>
      <c r="AJ380" s="174">
        <f t="shared" si="246"/>
        <v>1</v>
      </c>
      <c r="AK380" s="174">
        <f t="shared" si="247"/>
        <v>2190.9398744634145</v>
      </c>
      <c r="AL380" s="174">
        <f t="shared" si="248"/>
        <v>1095.4699372317073</v>
      </c>
      <c r="AM380" s="174"/>
      <c r="AN380" s="174"/>
      <c r="AO380" s="176">
        <v>8</v>
      </c>
      <c r="AP380" s="174">
        <v>36</v>
      </c>
      <c r="AQ380" s="175">
        <f t="shared" si="249"/>
        <v>193</v>
      </c>
      <c r="AR380" s="31">
        <f t="shared" si="250"/>
        <v>0.8</v>
      </c>
      <c r="AS380" s="2">
        <f t="shared" si="251"/>
        <v>0</v>
      </c>
      <c r="AT380" s="33">
        <f t="shared" si="252"/>
        <v>0</v>
      </c>
      <c r="AU380" s="31">
        <f t="shared" si="253"/>
        <v>0</v>
      </c>
      <c r="AV380" s="2">
        <f t="shared" si="254"/>
        <v>1.5</v>
      </c>
      <c r="AW380" s="33">
        <f t="shared" si="255"/>
        <v>1</v>
      </c>
      <c r="AX380" s="31">
        <f t="shared" si="256"/>
        <v>0</v>
      </c>
      <c r="AY380" s="33">
        <f t="shared" si="257"/>
        <v>0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customHeight="1">
      <c r="A381" s="2"/>
      <c r="B381" s="107">
        <v>306</v>
      </c>
      <c r="C381" s="31">
        <v>7</v>
      </c>
      <c r="D381" s="106" t="s">
        <v>17</v>
      </c>
      <c r="E381" s="2" t="s">
        <v>155</v>
      </c>
      <c r="F381" s="2"/>
      <c r="G381" s="2"/>
      <c r="H381" s="33">
        <f t="shared" si="234"/>
        <v>2</v>
      </c>
      <c r="I381" s="173">
        <f t="shared" si="224"/>
        <v>439.95525855041484</v>
      </c>
      <c r="J381" s="174">
        <f t="shared" si="225"/>
        <v>24.18260296025132</v>
      </c>
      <c r="K381" s="189">
        <f t="shared" si="226"/>
        <v>775</v>
      </c>
      <c r="L381" s="190">
        <f t="shared" si="227"/>
        <v>292</v>
      </c>
      <c r="M381" s="173">
        <f t="shared" si="258"/>
        <v>3511.2582809963819</v>
      </c>
      <c r="N381" s="174">
        <f t="shared" si="228"/>
        <v>1463.0242837484925</v>
      </c>
      <c r="O381" s="174">
        <f t="shared" si="235"/>
        <v>2048.2339972478894</v>
      </c>
      <c r="P381" s="174">
        <f t="shared" si="236"/>
        <v>0</v>
      </c>
      <c r="Q381" s="174"/>
      <c r="R381" s="175"/>
      <c r="S381" s="173">
        <f t="shared" si="237"/>
        <v>2629.1278493560976</v>
      </c>
      <c r="T381" s="174">
        <f t="shared" si="238"/>
        <v>1095.4699372317073</v>
      </c>
      <c r="U381" s="174">
        <f t="shared" si="239"/>
        <v>1533.6579121243901</v>
      </c>
      <c r="V381" s="174">
        <f t="shared" si="240"/>
        <v>0</v>
      </c>
      <c r="W381" s="174"/>
      <c r="X381" s="175"/>
      <c r="Y381" s="173">
        <f t="shared" si="229"/>
        <v>6977.4897237074347</v>
      </c>
      <c r="Z381" s="174">
        <f t="shared" si="241"/>
        <v>2907.2873848780978</v>
      </c>
      <c r="AA381" s="174">
        <f t="shared" si="242"/>
        <v>4070.2023388293369</v>
      </c>
      <c r="AB381" s="174">
        <f t="shared" si="243"/>
        <v>0</v>
      </c>
      <c r="AC381" s="174"/>
      <c r="AD381" s="175"/>
      <c r="AE381" s="173">
        <f t="shared" si="259"/>
        <v>7.980944</v>
      </c>
      <c r="AF381" s="174">
        <f t="shared" si="260"/>
        <v>36</v>
      </c>
      <c r="AG381" s="174">
        <f t="shared" si="244"/>
        <v>20.2865</v>
      </c>
      <c r="AH381" s="174">
        <f t="shared" si="245"/>
        <v>193</v>
      </c>
      <c r="AI381" s="174">
        <f t="shared" si="230"/>
        <v>265.39179999999999</v>
      </c>
      <c r="AJ381" s="174">
        <f t="shared" si="246"/>
        <v>1</v>
      </c>
      <c r="AK381" s="174">
        <f t="shared" si="247"/>
        <v>2190.9398744634145</v>
      </c>
      <c r="AL381" s="174">
        <f t="shared" si="248"/>
        <v>1095.4699372317073</v>
      </c>
      <c r="AM381" s="174"/>
      <c r="AN381" s="174"/>
      <c r="AO381" s="176">
        <v>8</v>
      </c>
      <c r="AP381" s="174">
        <v>36</v>
      </c>
      <c r="AQ381" s="175">
        <f t="shared" si="249"/>
        <v>193</v>
      </c>
      <c r="AR381" s="31">
        <f t="shared" si="250"/>
        <v>0.8</v>
      </c>
      <c r="AS381" s="2">
        <f t="shared" si="251"/>
        <v>0</v>
      </c>
      <c r="AT381" s="33">
        <f t="shared" si="252"/>
        <v>0</v>
      </c>
      <c r="AU381" s="31">
        <f t="shared" si="253"/>
        <v>0</v>
      </c>
      <c r="AV381" s="2">
        <f t="shared" si="254"/>
        <v>1</v>
      </c>
      <c r="AW381" s="33">
        <f t="shared" si="255"/>
        <v>1.4</v>
      </c>
      <c r="AX381" s="31">
        <f t="shared" si="256"/>
        <v>0</v>
      </c>
      <c r="AY381" s="33">
        <f t="shared" si="257"/>
        <v>0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customHeight="1">
      <c r="A382" s="2"/>
      <c r="B382" s="107">
        <v>307</v>
      </c>
      <c r="C382" s="31">
        <v>7</v>
      </c>
      <c r="D382" s="106" t="s">
        <v>17</v>
      </c>
      <c r="E382" s="2" t="s">
        <v>87</v>
      </c>
      <c r="F382" s="2"/>
      <c r="G382" s="2"/>
      <c r="H382" s="33">
        <f t="shared" si="234"/>
        <v>3</v>
      </c>
      <c r="I382" s="173">
        <f t="shared" si="224"/>
        <v>549.94407318801848</v>
      </c>
      <c r="J382" s="174">
        <f t="shared" si="225"/>
        <v>24.18260296025132</v>
      </c>
      <c r="K382" s="189">
        <f t="shared" si="226"/>
        <v>663</v>
      </c>
      <c r="L382" s="190">
        <f t="shared" si="227"/>
        <v>240</v>
      </c>
      <c r="M382" s="173">
        <f t="shared" si="258"/>
        <v>4389.0728512454771</v>
      </c>
      <c r="N382" s="174">
        <f t="shared" si="228"/>
        <v>1463.0242837484925</v>
      </c>
      <c r="O382" s="174">
        <f t="shared" si="235"/>
        <v>1463.0242837484925</v>
      </c>
      <c r="P382" s="174">
        <f t="shared" si="236"/>
        <v>1463.0242837484925</v>
      </c>
      <c r="Q382" s="174"/>
      <c r="R382" s="175"/>
      <c r="S382" s="173">
        <f t="shared" si="237"/>
        <v>3286.4098116951218</v>
      </c>
      <c r="T382" s="174">
        <f t="shared" si="238"/>
        <v>1095.4699372317073</v>
      </c>
      <c r="U382" s="174">
        <f t="shared" si="239"/>
        <v>1095.4699372317073</v>
      </c>
      <c r="V382" s="174">
        <f t="shared" si="240"/>
        <v>1095.4699372317073</v>
      </c>
      <c r="W382" s="174"/>
      <c r="X382" s="175"/>
      <c r="Y382" s="173">
        <f t="shared" si="229"/>
        <v>8721.8621546342929</v>
      </c>
      <c r="Z382" s="174">
        <f t="shared" si="241"/>
        <v>2907.2873848780978</v>
      </c>
      <c r="AA382" s="174">
        <f t="shared" si="242"/>
        <v>2907.2873848780978</v>
      </c>
      <c r="AB382" s="174">
        <f t="shared" si="243"/>
        <v>2907.2873848780978</v>
      </c>
      <c r="AC382" s="174"/>
      <c r="AD382" s="175"/>
      <c r="AE382" s="173">
        <f t="shared" si="259"/>
        <v>7.980944</v>
      </c>
      <c r="AF382" s="174">
        <f t="shared" si="260"/>
        <v>36</v>
      </c>
      <c r="AG382" s="174">
        <f t="shared" si="244"/>
        <v>20.2865</v>
      </c>
      <c r="AH382" s="174">
        <f t="shared" si="245"/>
        <v>193</v>
      </c>
      <c r="AI382" s="174">
        <f t="shared" si="230"/>
        <v>265.39179999999999</v>
      </c>
      <c r="AJ382" s="174">
        <f t="shared" si="246"/>
        <v>2</v>
      </c>
      <c r="AK382" s="174">
        <f t="shared" si="247"/>
        <v>3286.4098116951218</v>
      </c>
      <c r="AL382" s="174">
        <f t="shared" si="248"/>
        <v>1095.4699372317073</v>
      </c>
      <c r="AM382" s="174"/>
      <c r="AN382" s="174"/>
      <c r="AO382" s="176">
        <v>8</v>
      </c>
      <c r="AP382" s="174">
        <v>36</v>
      </c>
      <c r="AQ382" s="175">
        <f t="shared" si="249"/>
        <v>193</v>
      </c>
      <c r="AR382" s="31">
        <f t="shared" si="250"/>
        <v>1</v>
      </c>
      <c r="AS382" s="2">
        <f t="shared" si="251"/>
        <v>0</v>
      </c>
      <c r="AT382" s="33">
        <f t="shared" si="252"/>
        <v>1</v>
      </c>
      <c r="AU382" s="31">
        <f t="shared" si="253"/>
        <v>0</v>
      </c>
      <c r="AV382" s="2">
        <f t="shared" si="254"/>
        <v>1</v>
      </c>
      <c r="AW382" s="33">
        <f t="shared" si="255"/>
        <v>1</v>
      </c>
      <c r="AX382" s="31">
        <f t="shared" si="256"/>
        <v>0</v>
      </c>
      <c r="AY382" s="33">
        <f t="shared" si="257"/>
        <v>0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customHeight="1">
      <c r="A383" s="2"/>
      <c r="B383" s="107">
        <v>308</v>
      </c>
      <c r="C383" s="31">
        <v>7</v>
      </c>
      <c r="D383" s="106" t="s">
        <v>17</v>
      </c>
      <c r="E383" s="2" t="s">
        <v>117</v>
      </c>
      <c r="F383" s="2"/>
      <c r="G383" s="2"/>
      <c r="H383" s="33">
        <f t="shared" si="234"/>
        <v>3</v>
      </c>
      <c r="I383" s="173">
        <f t="shared" si="224"/>
        <v>641.60141871935491</v>
      </c>
      <c r="J383" s="174">
        <f t="shared" si="225"/>
        <v>24.18260296025132</v>
      </c>
      <c r="K383" s="189">
        <f t="shared" si="226"/>
        <v>561</v>
      </c>
      <c r="L383" s="190">
        <f t="shared" si="227"/>
        <v>202</v>
      </c>
      <c r="M383" s="173">
        <f t="shared" si="258"/>
        <v>5120.5849931197235</v>
      </c>
      <c r="N383" s="174">
        <f t="shared" si="228"/>
        <v>2194.5364256227385</v>
      </c>
      <c r="O383" s="174">
        <f t="shared" si="235"/>
        <v>1463.0242837484925</v>
      </c>
      <c r="P383" s="174">
        <f t="shared" si="236"/>
        <v>1463.0242837484925</v>
      </c>
      <c r="Q383" s="174"/>
      <c r="R383" s="175"/>
      <c r="S383" s="173">
        <f t="shared" si="237"/>
        <v>3834.1447803109754</v>
      </c>
      <c r="T383" s="174">
        <f t="shared" si="238"/>
        <v>1643.2049058475609</v>
      </c>
      <c r="U383" s="174">
        <f t="shared" si="239"/>
        <v>1095.4699372317073</v>
      </c>
      <c r="V383" s="174">
        <f t="shared" si="240"/>
        <v>1095.4699372317073</v>
      </c>
      <c r="W383" s="174"/>
      <c r="X383" s="175"/>
      <c r="Y383" s="173">
        <f t="shared" si="229"/>
        <v>10175.505847073342</v>
      </c>
      <c r="Z383" s="174">
        <f t="shared" si="241"/>
        <v>4360.9310773171464</v>
      </c>
      <c r="AA383" s="174">
        <f t="shared" si="242"/>
        <v>2907.2873848780978</v>
      </c>
      <c r="AB383" s="174">
        <f t="shared" si="243"/>
        <v>2907.2873848780978</v>
      </c>
      <c r="AC383" s="174"/>
      <c r="AD383" s="175"/>
      <c r="AE383" s="173">
        <f t="shared" si="259"/>
        <v>7.980944</v>
      </c>
      <c r="AF383" s="174">
        <f t="shared" si="260"/>
        <v>36</v>
      </c>
      <c r="AG383" s="174">
        <f t="shared" si="244"/>
        <v>20.2865</v>
      </c>
      <c r="AH383" s="174">
        <f t="shared" si="245"/>
        <v>193</v>
      </c>
      <c r="AI383" s="174">
        <f t="shared" si="230"/>
        <v>265.39179999999999</v>
      </c>
      <c r="AJ383" s="174">
        <f t="shared" si="246"/>
        <v>2</v>
      </c>
      <c r="AK383" s="174">
        <f t="shared" si="247"/>
        <v>3286.4098116951218</v>
      </c>
      <c r="AL383" s="174">
        <f t="shared" si="248"/>
        <v>1095.4699372317073</v>
      </c>
      <c r="AM383" s="174"/>
      <c r="AN383" s="174"/>
      <c r="AO383" s="176">
        <v>8</v>
      </c>
      <c r="AP383" s="174">
        <v>36</v>
      </c>
      <c r="AQ383" s="175">
        <f t="shared" si="249"/>
        <v>193</v>
      </c>
      <c r="AR383" s="31">
        <f t="shared" si="250"/>
        <v>1</v>
      </c>
      <c r="AS383" s="2">
        <f t="shared" si="251"/>
        <v>0</v>
      </c>
      <c r="AT383" s="33">
        <f t="shared" si="252"/>
        <v>1</v>
      </c>
      <c r="AU383" s="31">
        <f t="shared" si="253"/>
        <v>0</v>
      </c>
      <c r="AV383" s="2">
        <f t="shared" si="254"/>
        <v>1.5</v>
      </c>
      <c r="AW383" s="33">
        <f t="shared" si="255"/>
        <v>1</v>
      </c>
      <c r="AX383" s="31">
        <f t="shared" si="256"/>
        <v>0</v>
      </c>
      <c r="AY383" s="33">
        <f t="shared" si="257"/>
        <v>0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customHeight="1">
      <c r="A384" s="2"/>
      <c r="B384" s="107">
        <v>309</v>
      </c>
      <c r="C384" s="31">
        <v>7</v>
      </c>
      <c r="D384" s="106" t="s">
        <v>17</v>
      </c>
      <c r="E384" s="2" t="s">
        <v>134</v>
      </c>
      <c r="F384" s="2"/>
      <c r="G384" s="2"/>
      <c r="H384" s="33">
        <f t="shared" si="234"/>
        <v>3</v>
      </c>
      <c r="I384" s="173">
        <f t="shared" si="224"/>
        <v>769.92170246322598</v>
      </c>
      <c r="J384" s="174">
        <f t="shared" si="225"/>
        <v>24.18260296025132</v>
      </c>
      <c r="K384" s="189">
        <f t="shared" si="226"/>
        <v>416</v>
      </c>
      <c r="L384" s="190">
        <f t="shared" si="227"/>
        <v>140</v>
      </c>
      <c r="M384" s="173">
        <f t="shared" si="258"/>
        <v>6144.7019917436683</v>
      </c>
      <c r="N384" s="174">
        <f t="shared" si="228"/>
        <v>1463.0242837484925</v>
      </c>
      <c r="O384" s="174">
        <f t="shared" si="235"/>
        <v>2048.2339972478894</v>
      </c>
      <c r="P384" s="174">
        <f t="shared" si="236"/>
        <v>2633.4437107472863</v>
      </c>
      <c r="Q384" s="174"/>
      <c r="R384" s="175"/>
      <c r="S384" s="173">
        <f t="shared" si="237"/>
        <v>4600.9737363731711</v>
      </c>
      <c r="T384" s="174">
        <f t="shared" si="238"/>
        <v>1095.4699372317073</v>
      </c>
      <c r="U384" s="174">
        <f t="shared" si="239"/>
        <v>1533.6579121243901</v>
      </c>
      <c r="V384" s="174">
        <f t="shared" si="240"/>
        <v>1971.845887017073</v>
      </c>
      <c r="W384" s="174"/>
      <c r="X384" s="175"/>
      <c r="Y384" s="173">
        <f t="shared" si="229"/>
        <v>12210.607016488011</v>
      </c>
      <c r="Z384" s="174">
        <f t="shared" si="241"/>
        <v>2907.2873848780978</v>
      </c>
      <c r="AA384" s="174">
        <f t="shared" si="242"/>
        <v>4070.2023388293369</v>
      </c>
      <c r="AB384" s="174">
        <f t="shared" si="243"/>
        <v>5233.1172927805756</v>
      </c>
      <c r="AC384" s="174"/>
      <c r="AD384" s="175"/>
      <c r="AE384" s="173">
        <f t="shared" si="259"/>
        <v>7.980944</v>
      </c>
      <c r="AF384" s="174">
        <f t="shared" si="260"/>
        <v>36</v>
      </c>
      <c r="AG384" s="174">
        <f t="shared" si="244"/>
        <v>20.2865</v>
      </c>
      <c r="AH384" s="174">
        <f t="shared" si="245"/>
        <v>193</v>
      </c>
      <c r="AI384" s="174">
        <f t="shared" si="230"/>
        <v>265.39179999999999</v>
      </c>
      <c r="AJ384" s="174">
        <f t="shared" si="246"/>
        <v>2</v>
      </c>
      <c r="AK384" s="174">
        <f t="shared" si="247"/>
        <v>3286.4098116951218</v>
      </c>
      <c r="AL384" s="174">
        <f t="shared" si="248"/>
        <v>1095.4699372317073</v>
      </c>
      <c r="AM384" s="174"/>
      <c r="AN384" s="174"/>
      <c r="AO384" s="176">
        <v>8</v>
      </c>
      <c r="AP384" s="174">
        <v>36</v>
      </c>
      <c r="AQ384" s="175">
        <f t="shared" si="249"/>
        <v>193</v>
      </c>
      <c r="AR384" s="31">
        <f t="shared" si="250"/>
        <v>1</v>
      </c>
      <c r="AS384" s="2">
        <f t="shared" si="251"/>
        <v>0</v>
      </c>
      <c r="AT384" s="33">
        <f t="shared" si="252"/>
        <v>1</v>
      </c>
      <c r="AU384" s="31">
        <f t="shared" si="253"/>
        <v>0</v>
      </c>
      <c r="AV384" s="2">
        <f t="shared" si="254"/>
        <v>1</v>
      </c>
      <c r="AW384" s="33">
        <f t="shared" si="255"/>
        <v>1.4</v>
      </c>
      <c r="AX384" s="31">
        <f t="shared" si="256"/>
        <v>0</v>
      </c>
      <c r="AY384" s="33">
        <f t="shared" si="257"/>
        <v>0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customHeight="1">
      <c r="A385" s="2"/>
      <c r="B385" s="107">
        <v>310</v>
      </c>
      <c r="C385" s="31">
        <v>4</v>
      </c>
      <c r="D385" s="106" t="s">
        <v>17</v>
      </c>
      <c r="E385" s="2" t="s">
        <v>67</v>
      </c>
      <c r="F385" s="2"/>
      <c r="G385" s="2"/>
      <c r="H385" s="33">
        <f t="shared" si="234"/>
        <v>2</v>
      </c>
      <c r="I385" s="173">
        <f t="shared" si="224"/>
        <v>341.14791634903474</v>
      </c>
      <c r="J385" s="174">
        <f t="shared" si="225"/>
        <v>13.281636858998134</v>
      </c>
      <c r="K385" s="189">
        <f t="shared" si="226"/>
        <v>853</v>
      </c>
      <c r="L385" s="190">
        <f t="shared" si="227"/>
        <v>335</v>
      </c>
      <c r="M385" s="173">
        <f t="shared" si="258"/>
        <v>2722.6824160983306</v>
      </c>
      <c r="N385" s="174">
        <f t="shared" si="228"/>
        <v>1361.3412080491653</v>
      </c>
      <c r="O385" s="174">
        <f t="shared" si="235"/>
        <v>1361.3412080491653</v>
      </c>
      <c r="P385" s="174">
        <f t="shared" si="236"/>
        <v>0</v>
      </c>
      <c r="Q385" s="174"/>
      <c r="R385" s="175"/>
      <c r="S385" s="173">
        <f t="shared" si="237"/>
        <v>2038.6652283195122</v>
      </c>
      <c r="T385" s="174">
        <f t="shared" si="238"/>
        <v>1019.3326141597561</v>
      </c>
      <c r="U385" s="174">
        <f t="shared" si="239"/>
        <v>1019.3326141597561</v>
      </c>
      <c r="V385" s="174">
        <f t="shared" si="240"/>
        <v>0</v>
      </c>
      <c r="W385" s="174"/>
      <c r="X385" s="175"/>
      <c r="Y385" s="173">
        <f t="shared" si="229"/>
        <v>5410.4503454112637</v>
      </c>
      <c r="Z385" s="174">
        <f t="shared" si="241"/>
        <v>2705.2251727056318</v>
      </c>
      <c r="AA385" s="174">
        <f t="shared" si="242"/>
        <v>2705.2251727056318</v>
      </c>
      <c r="AB385" s="174">
        <f t="shared" si="243"/>
        <v>0</v>
      </c>
      <c r="AC385" s="174"/>
      <c r="AD385" s="175"/>
      <c r="AE385" s="173">
        <f t="shared" si="259"/>
        <v>7.980944</v>
      </c>
      <c r="AF385" s="174">
        <f t="shared" si="260"/>
        <v>36</v>
      </c>
      <c r="AG385" s="174">
        <f t="shared" si="244"/>
        <v>20.2865</v>
      </c>
      <c r="AH385" s="174">
        <f t="shared" si="245"/>
        <v>106</v>
      </c>
      <c r="AI385" s="174">
        <f t="shared" si="230"/>
        <v>265.39179999999999</v>
      </c>
      <c r="AJ385" s="174">
        <f t="shared" si="246"/>
        <v>1.25</v>
      </c>
      <c r="AK385" s="174">
        <f t="shared" si="247"/>
        <v>2038.6652283195122</v>
      </c>
      <c r="AL385" s="174">
        <f t="shared" si="248"/>
        <v>1019.3326141597561</v>
      </c>
      <c r="AM385" s="174"/>
      <c r="AN385" s="174"/>
      <c r="AO385" s="176">
        <v>8</v>
      </c>
      <c r="AP385" s="174">
        <v>36</v>
      </c>
      <c r="AQ385" s="175">
        <f t="shared" si="249"/>
        <v>106</v>
      </c>
      <c r="AR385" s="31">
        <f t="shared" si="250"/>
        <v>1</v>
      </c>
      <c r="AS385" s="2">
        <f t="shared" si="251"/>
        <v>0</v>
      </c>
      <c r="AT385" s="33">
        <f t="shared" si="252"/>
        <v>0</v>
      </c>
      <c r="AU385" s="31">
        <f t="shared" si="253"/>
        <v>0</v>
      </c>
      <c r="AV385" s="2">
        <f t="shared" si="254"/>
        <v>1</v>
      </c>
      <c r="AW385" s="33">
        <f t="shared" si="255"/>
        <v>1</v>
      </c>
      <c r="AX385" s="31">
        <f t="shared" si="256"/>
        <v>0</v>
      </c>
      <c r="AY385" s="33">
        <f t="shared" si="257"/>
        <v>0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customHeight="1">
      <c r="A386" s="2"/>
      <c r="B386" s="107">
        <v>311</v>
      </c>
      <c r="C386" s="31">
        <v>4</v>
      </c>
      <c r="D386" s="106" t="s">
        <v>17</v>
      </c>
      <c r="E386" s="2" t="s">
        <v>148</v>
      </c>
      <c r="F386" s="2"/>
      <c r="G386" s="2"/>
      <c r="H386" s="33">
        <f t="shared" si="234"/>
        <v>2</v>
      </c>
      <c r="I386" s="173">
        <f t="shared" si="224"/>
        <v>341.14791634903474</v>
      </c>
      <c r="J386" s="174">
        <f t="shared" si="225"/>
        <v>13.281636858998134</v>
      </c>
      <c r="K386" s="189">
        <f t="shared" si="226"/>
        <v>853</v>
      </c>
      <c r="L386" s="190">
        <f t="shared" si="227"/>
        <v>335</v>
      </c>
      <c r="M386" s="173">
        <f t="shared" si="258"/>
        <v>2722.6824160983306</v>
      </c>
      <c r="N386" s="174">
        <f t="shared" si="228"/>
        <v>1361.3412080491653</v>
      </c>
      <c r="O386" s="174">
        <f t="shared" si="235"/>
        <v>1361.3412080491653</v>
      </c>
      <c r="P386" s="174">
        <f t="shared" si="236"/>
        <v>0</v>
      </c>
      <c r="Q386" s="174"/>
      <c r="R386" s="175"/>
      <c r="S386" s="173">
        <f t="shared" si="237"/>
        <v>2038.6652283195122</v>
      </c>
      <c r="T386" s="174">
        <f t="shared" si="238"/>
        <v>1019.3326141597561</v>
      </c>
      <c r="U386" s="174">
        <f t="shared" si="239"/>
        <v>1019.3326141597561</v>
      </c>
      <c r="V386" s="174">
        <f t="shared" si="240"/>
        <v>0</v>
      </c>
      <c r="W386" s="174"/>
      <c r="X386" s="175"/>
      <c r="Y386" s="173">
        <f t="shared" si="229"/>
        <v>5410.4503454112637</v>
      </c>
      <c r="Z386" s="174">
        <f t="shared" si="241"/>
        <v>2705.2251727056318</v>
      </c>
      <c r="AA386" s="174">
        <f t="shared" si="242"/>
        <v>2705.2251727056318</v>
      </c>
      <c r="AB386" s="174">
        <f t="shared" si="243"/>
        <v>0</v>
      </c>
      <c r="AC386" s="174"/>
      <c r="AD386" s="175"/>
      <c r="AE386" s="173">
        <f t="shared" si="259"/>
        <v>7.980944</v>
      </c>
      <c r="AF386" s="174">
        <f t="shared" si="260"/>
        <v>36</v>
      </c>
      <c r="AG386" s="174">
        <f t="shared" si="244"/>
        <v>20.2865</v>
      </c>
      <c r="AH386" s="174">
        <f t="shared" si="245"/>
        <v>106</v>
      </c>
      <c r="AI386" s="174">
        <f t="shared" si="230"/>
        <v>265.39179999999999</v>
      </c>
      <c r="AJ386" s="174">
        <f t="shared" si="246"/>
        <v>1</v>
      </c>
      <c r="AK386" s="174">
        <f t="shared" si="247"/>
        <v>2038.6652283195122</v>
      </c>
      <c r="AL386" s="174">
        <f t="shared" si="248"/>
        <v>1019.3326141597561</v>
      </c>
      <c r="AM386" s="174"/>
      <c r="AN386" s="174"/>
      <c r="AO386" s="176">
        <v>8</v>
      </c>
      <c r="AP386" s="174">
        <v>36</v>
      </c>
      <c r="AQ386" s="175">
        <f t="shared" si="249"/>
        <v>106</v>
      </c>
      <c r="AR386" s="31">
        <f t="shared" si="250"/>
        <v>0.8</v>
      </c>
      <c r="AS386" s="2">
        <f t="shared" si="251"/>
        <v>0</v>
      </c>
      <c r="AT386" s="33">
        <f t="shared" si="252"/>
        <v>0</v>
      </c>
      <c r="AU386" s="31">
        <f t="shared" si="253"/>
        <v>0</v>
      </c>
      <c r="AV386" s="2">
        <f t="shared" si="254"/>
        <v>1</v>
      </c>
      <c r="AW386" s="33">
        <f t="shared" si="255"/>
        <v>1</v>
      </c>
      <c r="AX386" s="31">
        <f t="shared" si="256"/>
        <v>0</v>
      </c>
      <c r="AY386" s="33">
        <f t="shared" si="257"/>
        <v>0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customHeight="1">
      <c r="A387" s="2"/>
      <c r="B387" s="107">
        <v>312</v>
      </c>
      <c r="C387" s="31">
        <v>4</v>
      </c>
      <c r="D387" s="106" t="s">
        <v>17</v>
      </c>
      <c r="E387" s="2" t="s">
        <v>87</v>
      </c>
      <c r="F387" s="2"/>
      <c r="G387" s="2"/>
      <c r="H387" s="33">
        <f t="shared" si="234"/>
        <v>3</v>
      </c>
      <c r="I387" s="173">
        <f t="shared" si="224"/>
        <v>511.72187452355206</v>
      </c>
      <c r="J387" s="174">
        <f t="shared" si="225"/>
        <v>13.281636858998134</v>
      </c>
      <c r="K387" s="189">
        <f t="shared" si="226"/>
        <v>705</v>
      </c>
      <c r="L387" s="190">
        <f t="shared" si="227"/>
        <v>260</v>
      </c>
      <c r="M387" s="173">
        <f t="shared" si="258"/>
        <v>4084.0236241474959</v>
      </c>
      <c r="N387" s="174">
        <f t="shared" si="228"/>
        <v>1361.3412080491653</v>
      </c>
      <c r="O387" s="174">
        <f t="shared" si="235"/>
        <v>1361.3412080491653</v>
      </c>
      <c r="P387" s="174">
        <f t="shared" si="236"/>
        <v>1361.3412080491653</v>
      </c>
      <c r="Q387" s="174"/>
      <c r="R387" s="175"/>
      <c r="S387" s="173">
        <f t="shared" si="237"/>
        <v>3057.997842479268</v>
      </c>
      <c r="T387" s="174">
        <f t="shared" si="238"/>
        <v>1019.3326141597561</v>
      </c>
      <c r="U387" s="174">
        <f t="shared" si="239"/>
        <v>1019.3326141597561</v>
      </c>
      <c r="V387" s="174">
        <f t="shared" si="240"/>
        <v>1019.3326141597561</v>
      </c>
      <c r="W387" s="174"/>
      <c r="X387" s="175"/>
      <c r="Y387" s="173">
        <f t="shared" si="229"/>
        <v>8115.6755181168955</v>
      </c>
      <c r="Z387" s="174">
        <f t="shared" si="241"/>
        <v>2705.2251727056318</v>
      </c>
      <c r="AA387" s="174">
        <f t="shared" si="242"/>
        <v>2705.2251727056318</v>
      </c>
      <c r="AB387" s="174">
        <f t="shared" si="243"/>
        <v>2705.2251727056318</v>
      </c>
      <c r="AC387" s="174"/>
      <c r="AD387" s="175"/>
      <c r="AE387" s="173">
        <f t="shared" si="259"/>
        <v>7.980944</v>
      </c>
      <c r="AF387" s="174">
        <f t="shared" si="260"/>
        <v>36</v>
      </c>
      <c r="AG387" s="174">
        <f t="shared" si="244"/>
        <v>20.2865</v>
      </c>
      <c r="AH387" s="174">
        <f t="shared" si="245"/>
        <v>106</v>
      </c>
      <c r="AI387" s="174">
        <f t="shared" si="230"/>
        <v>265.39179999999999</v>
      </c>
      <c r="AJ387" s="174">
        <f t="shared" si="246"/>
        <v>2</v>
      </c>
      <c r="AK387" s="174">
        <f t="shared" si="247"/>
        <v>3057.997842479268</v>
      </c>
      <c r="AL387" s="174">
        <f t="shared" si="248"/>
        <v>1019.3326141597561</v>
      </c>
      <c r="AM387" s="174"/>
      <c r="AN387" s="174"/>
      <c r="AO387" s="176">
        <v>8</v>
      </c>
      <c r="AP387" s="174">
        <v>36</v>
      </c>
      <c r="AQ387" s="175">
        <f t="shared" si="249"/>
        <v>106</v>
      </c>
      <c r="AR387" s="31">
        <f t="shared" si="250"/>
        <v>1</v>
      </c>
      <c r="AS387" s="2">
        <f t="shared" si="251"/>
        <v>0</v>
      </c>
      <c r="AT387" s="33">
        <f t="shared" si="252"/>
        <v>1</v>
      </c>
      <c r="AU387" s="31">
        <f t="shared" si="253"/>
        <v>0</v>
      </c>
      <c r="AV387" s="2">
        <f t="shared" si="254"/>
        <v>1</v>
      </c>
      <c r="AW387" s="33">
        <f t="shared" si="255"/>
        <v>1</v>
      </c>
      <c r="AX387" s="31">
        <f t="shared" si="256"/>
        <v>0</v>
      </c>
      <c r="AY387" s="33">
        <f t="shared" si="257"/>
        <v>0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customHeight="1">
      <c r="A388" s="2"/>
      <c r="B388" s="107">
        <v>313</v>
      </c>
      <c r="C388" s="31">
        <v>1</v>
      </c>
      <c r="D388" s="106" t="s">
        <v>17</v>
      </c>
      <c r="E388" s="2" t="s">
        <v>67</v>
      </c>
      <c r="F388" s="2"/>
      <c r="G388" s="2"/>
      <c r="H388" s="33">
        <f t="shared" si="234"/>
        <v>2</v>
      </c>
      <c r="I388" s="173">
        <f t="shared" si="224"/>
        <v>276.48291771082467</v>
      </c>
      <c r="J388" s="174">
        <f t="shared" si="225"/>
        <v>6.6408184294990669</v>
      </c>
      <c r="K388" s="189">
        <f t="shared" si="226"/>
        <v>877</v>
      </c>
      <c r="L388" s="190">
        <f t="shared" si="227"/>
        <v>352</v>
      </c>
      <c r="M388" s="173">
        <f t="shared" si="258"/>
        <v>2206.5946832066998</v>
      </c>
      <c r="N388" s="174">
        <f t="shared" si="228"/>
        <v>1103.2973416033499</v>
      </c>
      <c r="O388" s="174">
        <f t="shared" si="235"/>
        <v>1103.2973416033499</v>
      </c>
      <c r="P388" s="174">
        <f t="shared" si="236"/>
        <v>0</v>
      </c>
      <c r="Q388" s="174"/>
      <c r="R388" s="175"/>
      <c r="S388" s="173">
        <f t="shared" si="237"/>
        <v>1652.233777634146</v>
      </c>
      <c r="T388" s="174">
        <f t="shared" si="238"/>
        <v>826.116888817073</v>
      </c>
      <c r="U388" s="174">
        <f t="shared" si="239"/>
        <v>826.116888817073</v>
      </c>
      <c r="V388" s="174">
        <f t="shared" si="240"/>
        <v>0</v>
      </c>
      <c r="W388" s="174"/>
      <c r="X388" s="175"/>
      <c r="Y388" s="173">
        <f t="shared" si="229"/>
        <v>4384.8929626712579</v>
      </c>
      <c r="Z388" s="174">
        <f t="shared" si="241"/>
        <v>2192.446481335629</v>
      </c>
      <c r="AA388" s="174">
        <f t="shared" si="242"/>
        <v>2192.446481335629</v>
      </c>
      <c r="AB388" s="174">
        <f t="shared" si="243"/>
        <v>0</v>
      </c>
      <c r="AC388" s="174"/>
      <c r="AD388" s="175"/>
      <c r="AE388" s="173">
        <f t="shared" si="259"/>
        <v>7.980944</v>
      </c>
      <c r="AF388" s="174">
        <f t="shared" si="260"/>
        <v>36</v>
      </c>
      <c r="AG388" s="174">
        <f t="shared" si="244"/>
        <v>20.2865</v>
      </c>
      <c r="AH388" s="174">
        <f t="shared" si="245"/>
        <v>53</v>
      </c>
      <c r="AI388" s="174">
        <f t="shared" si="230"/>
        <v>265.39179999999999</v>
      </c>
      <c r="AJ388" s="174">
        <f t="shared" si="246"/>
        <v>1.25</v>
      </c>
      <c r="AK388" s="174">
        <f t="shared" si="247"/>
        <v>1652.233777634146</v>
      </c>
      <c r="AL388" s="174">
        <f t="shared" si="248"/>
        <v>826.116888817073</v>
      </c>
      <c r="AM388" s="174"/>
      <c r="AN388" s="174"/>
      <c r="AO388" s="176">
        <v>8</v>
      </c>
      <c r="AP388" s="174">
        <v>36</v>
      </c>
      <c r="AQ388" s="175">
        <f t="shared" si="249"/>
        <v>53</v>
      </c>
      <c r="AR388" s="31">
        <f t="shared" si="250"/>
        <v>1</v>
      </c>
      <c r="AS388" s="2">
        <f t="shared" si="251"/>
        <v>0</v>
      </c>
      <c r="AT388" s="33">
        <f t="shared" si="252"/>
        <v>0</v>
      </c>
      <c r="AU388" s="31">
        <f t="shared" si="253"/>
        <v>0</v>
      </c>
      <c r="AV388" s="2">
        <f t="shared" si="254"/>
        <v>1</v>
      </c>
      <c r="AW388" s="33">
        <f t="shared" si="255"/>
        <v>1</v>
      </c>
      <c r="AX388" s="31">
        <f t="shared" si="256"/>
        <v>0</v>
      </c>
      <c r="AY388" s="33">
        <f t="shared" si="257"/>
        <v>0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customHeight="1">
      <c r="A389" s="2"/>
      <c r="B389" s="107">
        <v>314</v>
      </c>
      <c r="C389" s="31">
        <v>10</v>
      </c>
      <c r="D389" s="106" t="s">
        <v>20</v>
      </c>
      <c r="E389" s="2" t="s">
        <v>144</v>
      </c>
      <c r="F389" s="2" t="s">
        <v>149</v>
      </c>
      <c r="G389" s="2"/>
      <c r="H389" s="33"/>
      <c r="I389" s="173">
        <f t="shared" si="224"/>
        <v>803.17797955230117</v>
      </c>
      <c r="J389" s="174">
        <f t="shared" si="225"/>
        <v>24.558498343053152</v>
      </c>
      <c r="K389" s="189">
        <f t="shared" si="226"/>
        <v>374</v>
      </c>
      <c r="L389" s="190">
        <f t="shared" si="227"/>
        <v>118</v>
      </c>
      <c r="M389" s="173">
        <f t="shared" si="258"/>
        <v>14422.766572890137</v>
      </c>
      <c r="N389" s="174">
        <f t="shared" si="228"/>
        <v>5249.4717617145843</v>
      </c>
      <c r="O389" s="174">
        <f t="shared" ref="O389:O420" si="261">U389*(1+(($D$57+IF(F389="백어택",8,0))/100)*($D$58/100-1))</f>
        <v>9173.2948111755522</v>
      </c>
      <c r="P389" s="174"/>
      <c r="Q389" s="174"/>
      <c r="R389" s="175"/>
      <c r="S389" s="173">
        <f t="shared" si="237"/>
        <v>10726.966606987316</v>
      </c>
      <c r="T389" s="174">
        <f t="shared" ref="T389:T420" si="262">AL389*AV389*IF(F389="백어택",1.2,1)</f>
        <v>3576.3351600497558</v>
      </c>
      <c r="U389" s="174">
        <f t="shared" ref="U389:U420" si="263">AM389*AX389*AY389*IF(F389="백어택",1.2,1)</f>
        <v>7150.6314469375602</v>
      </c>
      <c r="V389" s="174"/>
      <c r="W389" s="174"/>
      <c r="X389" s="175"/>
      <c r="Y389" s="173">
        <f t="shared" si="229"/>
        <v>21453.933213974633</v>
      </c>
      <c r="Z389" s="174">
        <f t="shared" ref="Z389:Z420" si="264">T389*$D$58/100</f>
        <v>7152.6703200995116</v>
      </c>
      <c r="AA389" s="174">
        <f t="shared" ref="AA389:AA420" si="265">U389*$D$58/100</f>
        <v>14301.26289387512</v>
      </c>
      <c r="AB389" s="174"/>
      <c r="AC389" s="174"/>
      <c r="AD389" s="175"/>
      <c r="AE389" s="173">
        <f t="shared" ref="AE389:AE420" si="266">AO389*(1-$D$17/100)-AR389</f>
        <v>17.957124</v>
      </c>
      <c r="AF389" s="174">
        <f t="shared" si="260"/>
        <v>36</v>
      </c>
      <c r="AG389" s="174">
        <f t="shared" ref="AG389:AG420" si="267">IF($D$57+AU389&gt;100,100,$D$57+AU389)</f>
        <v>20.2865</v>
      </c>
      <c r="AH389" s="174">
        <f t="shared" ref="AH389:AH420" si="268">AQ389*AS389</f>
        <v>441</v>
      </c>
      <c r="AI389" s="174">
        <f t="shared" si="230"/>
        <v>265.39179999999999</v>
      </c>
      <c r="AJ389" s="174">
        <f t="shared" ref="AJ389:AJ420" si="269">10*IF(AV389=1,1,5/4.5)/IF(AX389=1,5,3.5)</f>
        <v>2.8571428571428572</v>
      </c>
      <c r="AK389" s="174">
        <f t="shared" ref="AK389:AK452" si="270">SUM(AL389:AN389)</f>
        <v>5959.7090695987799</v>
      </c>
      <c r="AL389" s="174">
        <f t="shared" ref="AL389:AL420" si="271">(VLOOKUP(C389,$B$36:$AG$39,29,FALSE)+VLOOKUP(C389,$B$40:$AG$43,29,FALSE)*$D$54)*$D$59/100</f>
        <v>2980.2793000414631</v>
      </c>
      <c r="AM389" s="174">
        <f t="shared" ref="AM389:AM420" si="272">(VLOOKUP(C389,$B$36:$AG$39,30,FALSE)+VLOOKUP(C389,$B$40:$AG$43,30,FALSE)*$D$54)*$D$59/100</f>
        <v>2979.4297695573168</v>
      </c>
      <c r="AN389" s="174"/>
      <c r="AO389" s="176">
        <v>18</v>
      </c>
      <c r="AP389" s="174">
        <v>36</v>
      </c>
      <c r="AQ389" s="175">
        <f t="shared" ref="AQ389:AQ420" si="273">VLOOKUP(C389,$B$45:$AG$48,29,FALSE)</f>
        <v>441</v>
      </c>
      <c r="AR389" s="31">
        <f t="shared" ref="AR389:AR420" si="274">IF(LEFT(E389,1)*1=1,$S$70,$R$70)</f>
        <v>0</v>
      </c>
      <c r="AS389" s="2">
        <f t="shared" ref="AS389:AS420" si="275">IF(LEFT(E389,1)*1=2,$U$70,$T$70)</f>
        <v>1</v>
      </c>
      <c r="AT389" s="33">
        <f t="shared" ref="AT389:AT420" si="276">IF(LEFT(E389,1)*1=3,$W$70,$V$70)</f>
        <v>0</v>
      </c>
      <c r="AU389" s="31">
        <f t="shared" ref="AU389:AU420" si="277">IF(MID(E389,3,1)*1=1,$Y$70,$X$70)</f>
        <v>0</v>
      </c>
      <c r="AV389" s="2">
        <f t="shared" ref="AV389:AV420" si="278">IF(MID(E389,3,1)*1=2,$AA$70,$Z$70)</f>
        <v>1</v>
      </c>
      <c r="AW389" s="33">
        <f t="shared" ref="AW389:AW420" si="279">IF(MID(E389,3,1)*1=3,$AC$70,$AB$70)</f>
        <v>0</v>
      </c>
      <c r="AX389" s="31">
        <f t="shared" ref="AX389:AX420" si="280">IF(MID(E389,5,1)*1=1,$AE$70,$AD$70)</f>
        <v>2</v>
      </c>
      <c r="AY389" s="33">
        <f t="shared" ref="AY389:AY420" si="281">IF(MID(E389,5,1)*1=2,$AG$70,$AF$70)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customHeight="1">
      <c r="A390" s="2"/>
      <c r="B390" s="107">
        <v>315</v>
      </c>
      <c r="C390" s="31">
        <v>10</v>
      </c>
      <c r="D390" s="106" t="s">
        <v>20</v>
      </c>
      <c r="E390" s="2" t="s">
        <v>138</v>
      </c>
      <c r="F390" s="2" t="s">
        <v>149</v>
      </c>
      <c r="G390" s="2"/>
      <c r="H390" s="33"/>
      <c r="I390" s="173">
        <f t="shared" si="224"/>
        <v>1000.8142523286937</v>
      </c>
      <c r="J390" s="174">
        <f t="shared" si="225"/>
        <v>24.558498343053152</v>
      </c>
      <c r="K390" s="189">
        <f t="shared" si="226"/>
        <v>226</v>
      </c>
      <c r="L390" s="190">
        <f t="shared" si="227"/>
        <v>54</v>
      </c>
      <c r="M390" s="173">
        <f t="shared" si="258"/>
        <v>17971.745630033642</v>
      </c>
      <c r="N390" s="174">
        <f t="shared" si="228"/>
        <v>8798.4508188580876</v>
      </c>
      <c r="O390" s="174">
        <f t="shared" si="261"/>
        <v>9173.2948111755522</v>
      </c>
      <c r="P390" s="174"/>
      <c r="Q390" s="174"/>
      <c r="R390" s="175"/>
      <c r="S390" s="173">
        <f t="shared" ref="S390:S421" si="282">SUM(T390:X390)</f>
        <v>10726.966606987316</v>
      </c>
      <c r="T390" s="174">
        <f t="shared" si="262"/>
        <v>3576.3351600497558</v>
      </c>
      <c r="U390" s="174">
        <f t="shared" si="263"/>
        <v>7150.6314469375602</v>
      </c>
      <c r="V390" s="174"/>
      <c r="W390" s="174"/>
      <c r="X390" s="175"/>
      <c r="Y390" s="173">
        <f t="shared" si="229"/>
        <v>21453.933213974633</v>
      </c>
      <c r="Z390" s="174">
        <f t="shared" si="264"/>
        <v>7152.6703200995116</v>
      </c>
      <c r="AA390" s="174">
        <f t="shared" si="265"/>
        <v>14301.26289387512</v>
      </c>
      <c r="AB390" s="174"/>
      <c r="AC390" s="174"/>
      <c r="AD390" s="175"/>
      <c r="AE390" s="173">
        <f t="shared" si="266"/>
        <v>17.957124</v>
      </c>
      <c r="AF390" s="174">
        <f t="shared" si="260"/>
        <v>36</v>
      </c>
      <c r="AG390" s="174">
        <f t="shared" si="267"/>
        <v>80.286500000000004</v>
      </c>
      <c r="AH390" s="174">
        <f t="shared" si="268"/>
        <v>441</v>
      </c>
      <c r="AI390" s="174">
        <f t="shared" si="230"/>
        <v>265.39179999999999</v>
      </c>
      <c r="AJ390" s="174">
        <f t="shared" si="269"/>
        <v>2.8571428571428572</v>
      </c>
      <c r="AK390" s="174">
        <f t="shared" si="270"/>
        <v>5959.7090695987799</v>
      </c>
      <c r="AL390" s="174">
        <f t="shared" si="271"/>
        <v>2980.2793000414631</v>
      </c>
      <c r="AM390" s="174">
        <f t="shared" si="272"/>
        <v>2979.4297695573168</v>
      </c>
      <c r="AN390" s="174"/>
      <c r="AO390" s="176">
        <v>18</v>
      </c>
      <c r="AP390" s="174">
        <v>36</v>
      </c>
      <c r="AQ390" s="175">
        <f t="shared" si="273"/>
        <v>441</v>
      </c>
      <c r="AR390" s="31">
        <f t="shared" si="274"/>
        <v>0</v>
      </c>
      <c r="AS390" s="2">
        <f t="shared" si="275"/>
        <v>1</v>
      </c>
      <c r="AT390" s="33">
        <f t="shared" si="276"/>
        <v>0</v>
      </c>
      <c r="AU390" s="31">
        <f t="shared" si="277"/>
        <v>60</v>
      </c>
      <c r="AV390" s="2">
        <f t="shared" si="278"/>
        <v>1</v>
      </c>
      <c r="AW390" s="33">
        <f t="shared" si="279"/>
        <v>0</v>
      </c>
      <c r="AX390" s="31">
        <f t="shared" si="280"/>
        <v>2</v>
      </c>
      <c r="AY390" s="33">
        <f t="shared" si="281"/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customHeight="1">
      <c r="A391" s="2"/>
      <c r="B391" s="107">
        <v>316</v>
      </c>
      <c r="C391" s="31">
        <v>10</v>
      </c>
      <c r="D391" s="106" t="s">
        <v>20</v>
      </c>
      <c r="E391" s="2" t="s">
        <v>140</v>
      </c>
      <c r="F391" s="2" t="s">
        <v>149</v>
      </c>
      <c r="G391" s="2"/>
      <c r="H391" s="33"/>
      <c r="I391" s="173">
        <f t="shared" si="224"/>
        <v>949.34480898764343</v>
      </c>
      <c r="J391" s="174">
        <f t="shared" si="225"/>
        <v>24.558498343053152</v>
      </c>
      <c r="K391" s="189">
        <f t="shared" si="226"/>
        <v>252</v>
      </c>
      <c r="L391" s="190">
        <f t="shared" si="227"/>
        <v>67</v>
      </c>
      <c r="M391" s="173">
        <f t="shared" si="258"/>
        <v>17047.502453747427</v>
      </c>
      <c r="N391" s="174">
        <f t="shared" si="228"/>
        <v>7874.2076425718751</v>
      </c>
      <c r="O391" s="174">
        <f t="shared" si="261"/>
        <v>9173.2948111755522</v>
      </c>
      <c r="P391" s="174"/>
      <c r="Q391" s="174"/>
      <c r="R391" s="175"/>
      <c r="S391" s="173">
        <f t="shared" si="282"/>
        <v>12515.134187012194</v>
      </c>
      <c r="T391" s="174">
        <f t="shared" si="262"/>
        <v>5364.502740074633</v>
      </c>
      <c r="U391" s="174">
        <f t="shared" si="263"/>
        <v>7150.6314469375602</v>
      </c>
      <c r="V391" s="174"/>
      <c r="W391" s="174"/>
      <c r="X391" s="175"/>
      <c r="Y391" s="173">
        <f t="shared" si="229"/>
        <v>25030.268374024388</v>
      </c>
      <c r="Z391" s="174">
        <f t="shared" si="264"/>
        <v>10729.005480149268</v>
      </c>
      <c r="AA391" s="174">
        <f t="shared" si="265"/>
        <v>14301.26289387512</v>
      </c>
      <c r="AB391" s="174"/>
      <c r="AC391" s="174"/>
      <c r="AD391" s="175"/>
      <c r="AE391" s="173">
        <f t="shared" si="266"/>
        <v>17.957124</v>
      </c>
      <c r="AF391" s="174">
        <f t="shared" si="260"/>
        <v>36</v>
      </c>
      <c r="AG391" s="174">
        <f t="shared" si="267"/>
        <v>20.2865</v>
      </c>
      <c r="AH391" s="174">
        <f t="shared" si="268"/>
        <v>441</v>
      </c>
      <c r="AI391" s="174">
        <f t="shared" si="230"/>
        <v>265.39179999999999</v>
      </c>
      <c r="AJ391" s="174">
        <f t="shared" si="269"/>
        <v>3.1746031746031744</v>
      </c>
      <c r="AK391" s="174">
        <f t="shared" si="270"/>
        <v>5959.7090695987799</v>
      </c>
      <c r="AL391" s="174">
        <f t="shared" si="271"/>
        <v>2980.2793000414631</v>
      </c>
      <c r="AM391" s="174">
        <f t="shared" si="272"/>
        <v>2979.4297695573168</v>
      </c>
      <c r="AN391" s="174"/>
      <c r="AO391" s="176">
        <v>18</v>
      </c>
      <c r="AP391" s="174">
        <v>36</v>
      </c>
      <c r="AQ391" s="175">
        <f t="shared" si="273"/>
        <v>441</v>
      </c>
      <c r="AR391" s="31">
        <f t="shared" si="274"/>
        <v>0</v>
      </c>
      <c r="AS391" s="2">
        <f t="shared" si="275"/>
        <v>1</v>
      </c>
      <c r="AT391" s="33">
        <f t="shared" si="276"/>
        <v>0</v>
      </c>
      <c r="AU391" s="31">
        <f t="shared" si="277"/>
        <v>0</v>
      </c>
      <c r="AV391" s="2">
        <f t="shared" si="278"/>
        <v>1.5</v>
      </c>
      <c r="AW391" s="33">
        <f t="shared" si="279"/>
        <v>0</v>
      </c>
      <c r="AX391" s="31">
        <f t="shared" si="280"/>
        <v>2</v>
      </c>
      <c r="AY391" s="33">
        <f t="shared" si="281"/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customHeight="1">
      <c r="A392" s="2"/>
      <c r="B392" s="107">
        <v>317</v>
      </c>
      <c r="C392" s="31">
        <v>10</v>
      </c>
      <c r="D392" s="106" t="s">
        <v>20</v>
      </c>
      <c r="E392" s="2" t="s">
        <v>150</v>
      </c>
      <c r="F392" s="2" t="s">
        <v>149</v>
      </c>
      <c r="G392" s="2"/>
      <c r="H392" s="33"/>
      <c r="I392" s="173">
        <f t="shared" si="224"/>
        <v>964.27405247761112</v>
      </c>
      <c r="J392" s="174">
        <f t="shared" si="225"/>
        <v>29.484277859834549</v>
      </c>
      <c r="K392" s="189">
        <f t="shared" si="226"/>
        <v>244</v>
      </c>
      <c r="L392" s="190">
        <f t="shared" si="227"/>
        <v>64</v>
      </c>
      <c r="M392" s="173">
        <f t="shared" si="258"/>
        <v>14422.766572890137</v>
      </c>
      <c r="N392" s="174">
        <f t="shared" si="228"/>
        <v>5249.4717617145843</v>
      </c>
      <c r="O392" s="174">
        <f t="shared" si="261"/>
        <v>9173.2948111755522</v>
      </c>
      <c r="P392" s="174"/>
      <c r="Q392" s="174"/>
      <c r="R392" s="175"/>
      <c r="S392" s="173">
        <f t="shared" si="282"/>
        <v>10726.966606987316</v>
      </c>
      <c r="T392" s="174">
        <f t="shared" si="262"/>
        <v>3576.3351600497558</v>
      </c>
      <c r="U392" s="174">
        <f t="shared" si="263"/>
        <v>7150.6314469375602</v>
      </c>
      <c r="V392" s="174"/>
      <c r="W392" s="174"/>
      <c r="X392" s="175"/>
      <c r="Y392" s="173">
        <f t="shared" si="229"/>
        <v>21453.933213974633</v>
      </c>
      <c r="Z392" s="174">
        <f t="shared" si="264"/>
        <v>7152.6703200995116</v>
      </c>
      <c r="AA392" s="174">
        <f t="shared" si="265"/>
        <v>14301.26289387512</v>
      </c>
      <c r="AB392" s="174"/>
      <c r="AC392" s="174"/>
      <c r="AD392" s="175"/>
      <c r="AE392" s="173">
        <f t="shared" si="266"/>
        <v>14.957124</v>
      </c>
      <c r="AF392" s="174">
        <f t="shared" si="260"/>
        <v>36</v>
      </c>
      <c r="AG392" s="174">
        <f t="shared" si="267"/>
        <v>20.2865</v>
      </c>
      <c r="AH392" s="174">
        <f t="shared" si="268"/>
        <v>441</v>
      </c>
      <c r="AI392" s="174">
        <f t="shared" si="230"/>
        <v>265.39179999999999</v>
      </c>
      <c r="AJ392" s="174">
        <f t="shared" si="269"/>
        <v>2.8571428571428572</v>
      </c>
      <c r="AK392" s="174">
        <f t="shared" si="270"/>
        <v>5959.7090695987799</v>
      </c>
      <c r="AL392" s="174">
        <f t="shared" si="271"/>
        <v>2980.2793000414631</v>
      </c>
      <c r="AM392" s="174">
        <f t="shared" si="272"/>
        <v>2979.4297695573168</v>
      </c>
      <c r="AN392" s="174"/>
      <c r="AO392" s="176">
        <v>18</v>
      </c>
      <c r="AP392" s="174">
        <v>36</v>
      </c>
      <c r="AQ392" s="175">
        <f t="shared" si="273"/>
        <v>441</v>
      </c>
      <c r="AR392" s="31">
        <f t="shared" si="274"/>
        <v>3</v>
      </c>
      <c r="AS392" s="2">
        <f t="shared" si="275"/>
        <v>1</v>
      </c>
      <c r="AT392" s="33">
        <f t="shared" si="276"/>
        <v>0</v>
      </c>
      <c r="AU392" s="31">
        <f t="shared" si="277"/>
        <v>0</v>
      </c>
      <c r="AV392" s="2">
        <f t="shared" si="278"/>
        <v>1</v>
      </c>
      <c r="AW392" s="33">
        <f t="shared" si="279"/>
        <v>0</v>
      </c>
      <c r="AX392" s="31">
        <f t="shared" si="280"/>
        <v>2</v>
      </c>
      <c r="AY392" s="33">
        <f t="shared" si="281"/>
        <v>1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customHeight="1">
      <c r="A393" s="2"/>
      <c r="B393" s="107">
        <v>318</v>
      </c>
      <c r="C393" s="31">
        <v>10</v>
      </c>
      <c r="D393" s="106" t="s">
        <v>20</v>
      </c>
      <c r="E393" s="2" t="s">
        <v>164</v>
      </c>
      <c r="F393" s="2" t="s">
        <v>149</v>
      </c>
      <c r="G393" s="2"/>
      <c r="H393" s="33"/>
      <c r="I393" s="173">
        <f t="shared" si="224"/>
        <v>1201.5508883949642</v>
      </c>
      <c r="J393" s="174">
        <f t="shared" si="225"/>
        <v>29.484277859834549</v>
      </c>
      <c r="K393" s="189">
        <f t="shared" si="226"/>
        <v>146</v>
      </c>
      <c r="L393" s="190">
        <f t="shared" si="227"/>
        <v>29</v>
      </c>
      <c r="M393" s="173">
        <f t="shared" si="258"/>
        <v>17971.745630033642</v>
      </c>
      <c r="N393" s="174">
        <f t="shared" si="228"/>
        <v>8798.4508188580876</v>
      </c>
      <c r="O393" s="174">
        <f t="shared" si="261"/>
        <v>9173.2948111755522</v>
      </c>
      <c r="P393" s="174"/>
      <c r="Q393" s="174"/>
      <c r="R393" s="175"/>
      <c r="S393" s="173">
        <f t="shared" si="282"/>
        <v>10726.966606987316</v>
      </c>
      <c r="T393" s="174">
        <f t="shared" si="262"/>
        <v>3576.3351600497558</v>
      </c>
      <c r="U393" s="174">
        <f t="shared" si="263"/>
        <v>7150.6314469375602</v>
      </c>
      <c r="V393" s="174"/>
      <c r="W393" s="174"/>
      <c r="X393" s="175"/>
      <c r="Y393" s="173">
        <f t="shared" si="229"/>
        <v>21453.933213974633</v>
      </c>
      <c r="Z393" s="174">
        <f t="shared" si="264"/>
        <v>7152.6703200995116</v>
      </c>
      <c r="AA393" s="174">
        <f t="shared" si="265"/>
        <v>14301.26289387512</v>
      </c>
      <c r="AB393" s="174"/>
      <c r="AC393" s="174"/>
      <c r="AD393" s="175"/>
      <c r="AE393" s="173">
        <f t="shared" si="266"/>
        <v>14.957124</v>
      </c>
      <c r="AF393" s="174">
        <f t="shared" si="260"/>
        <v>36</v>
      </c>
      <c r="AG393" s="174">
        <f t="shared" si="267"/>
        <v>80.286500000000004</v>
      </c>
      <c r="AH393" s="174">
        <f t="shared" si="268"/>
        <v>441</v>
      </c>
      <c r="AI393" s="174">
        <f t="shared" si="230"/>
        <v>265.39179999999999</v>
      </c>
      <c r="AJ393" s="174">
        <f t="shared" si="269"/>
        <v>2.8571428571428572</v>
      </c>
      <c r="AK393" s="174">
        <f t="shared" si="270"/>
        <v>5959.7090695987799</v>
      </c>
      <c r="AL393" s="174">
        <f t="shared" si="271"/>
        <v>2980.2793000414631</v>
      </c>
      <c r="AM393" s="174">
        <f t="shared" si="272"/>
        <v>2979.4297695573168</v>
      </c>
      <c r="AN393" s="174"/>
      <c r="AO393" s="176">
        <v>18</v>
      </c>
      <c r="AP393" s="174">
        <v>36</v>
      </c>
      <c r="AQ393" s="175">
        <f t="shared" si="273"/>
        <v>441</v>
      </c>
      <c r="AR393" s="31">
        <f t="shared" si="274"/>
        <v>3</v>
      </c>
      <c r="AS393" s="2">
        <f t="shared" si="275"/>
        <v>1</v>
      </c>
      <c r="AT393" s="33">
        <f t="shared" si="276"/>
        <v>0</v>
      </c>
      <c r="AU393" s="31">
        <f t="shared" si="277"/>
        <v>60</v>
      </c>
      <c r="AV393" s="2">
        <f t="shared" si="278"/>
        <v>1</v>
      </c>
      <c r="AW393" s="33">
        <f t="shared" si="279"/>
        <v>0</v>
      </c>
      <c r="AX393" s="31">
        <f t="shared" si="280"/>
        <v>2</v>
      </c>
      <c r="AY393" s="33">
        <f t="shared" si="281"/>
        <v>1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customHeight="1">
      <c r="A394" s="2"/>
      <c r="B394" s="107">
        <v>319</v>
      </c>
      <c r="C394" s="31">
        <v>10</v>
      </c>
      <c r="D394" s="106" t="s">
        <v>20</v>
      </c>
      <c r="E394" s="2" t="s">
        <v>153</v>
      </c>
      <c r="F394" s="2" t="s">
        <v>149</v>
      </c>
      <c r="G394" s="2"/>
      <c r="H394" s="33"/>
      <c r="I394" s="173">
        <f t="shared" si="224"/>
        <v>1139.7580479875294</v>
      </c>
      <c r="J394" s="174">
        <f t="shared" si="225"/>
        <v>29.484277859834549</v>
      </c>
      <c r="K394" s="189">
        <f t="shared" si="226"/>
        <v>170</v>
      </c>
      <c r="L394" s="190">
        <f t="shared" si="227"/>
        <v>33</v>
      </c>
      <c r="M394" s="173">
        <f t="shared" si="258"/>
        <v>17047.502453747427</v>
      </c>
      <c r="N394" s="174">
        <f t="shared" si="228"/>
        <v>7874.2076425718751</v>
      </c>
      <c r="O394" s="174">
        <f t="shared" si="261"/>
        <v>9173.2948111755522</v>
      </c>
      <c r="P394" s="174"/>
      <c r="Q394" s="174"/>
      <c r="R394" s="175"/>
      <c r="S394" s="173">
        <f t="shared" si="282"/>
        <v>12515.134187012194</v>
      </c>
      <c r="T394" s="174">
        <f t="shared" si="262"/>
        <v>5364.502740074633</v>
      </c>
      <c r="U394" s="174">
        <f t="shared" si="263"/>
        <v>7150.6314469375602</v>
      </c>
      <c r="V394" s="174"/>
      <c r="W394" s="174"/>
      <c r="X394" s="175"/>
      <c r="Y394" s="173">
        <f t="shared" si="229"/>
        <v>25030.268374024388</v>
      </c>
      <c r="Z394" s="174">
        <f t="shared" si="264"/>
        <v>10729.005480149268</v>
      </c>
      <c r="AA394" s="174">
        <f t="shared" si="265"/>
        <v>14301.26289387512</v>
      </c>
      <c r="AB394" s="174"/>
      <c r="AC394" s="174"/>
      <c r="AD394" s="175"/>
      <c r="AE394" s="173">
        <f t="shared" si="266"/>
        <v>14.957124</v>
      </c>
      <c r="AF394" s="174">
        <f t="shared" si="260"/>
        <v>36</v>
      </c>
      <c r="AG394" s="174">
        <f t="shared" si="267"/>
        <v>20.2865</v>
      </c>
      <c r="AH394" s="174">
        <f t="shared" si="268"/>
        <v>441</v>
      </c>
      <c r="AI394" s="174">
        <f t="shared" si="230"/>
        <v>265.39179999999999</v>
      </c>
      <c r="AJ394" s="174">
        <f t="shared" si="269"/>
        <v>3.1746031746031744</v>
      </c>
      <c r="AK394" s="174">
        <f t="shared" si="270"/>
        <v>5959.7090695987799</v>
      </c>
      <c r="AL394" s="174">
        <f t="shared" si="271"/>
        <v>2980.2793000414631</v>
      </c>
      <c r="AM394" s="174">
        <f t="shared" si="272"/>
        <v>2979.4297695573168</v>
      </c>
      <c r="AN394" s="174"/>
      <c r="AO394" s="176">
        <v>18</v>
      </c>
      <c r="AP394" s="174">
        <v>36</v>
      </c>
      <c r="AQ394" s="175">
        <f t="shared" si="273"/>
        <v>441</v>
      </c>
      <c r="AR394" s="31">
        <f t="shared" si="274"/>
        <v>3</v>
      </c>
      <c r="AS394" s="2">
        <f t="shared" si="275"/>
        <v>1</v>
      </c>
      <c r="AT394" s="33">
        <f t="shared" si="276"/>
        <v>0</v>
      </c>
      <c r="AU394" s="31">
        <f t="shared" si="277"/>
        <v>0</v>
      </c>
      <c r="AV394" s="2">
        <f t="shared" si="278"/>
        <v>1.5</v>
      </c>
      <c r="AW394" s="33">
        <f t="shared" si="279"/>
        <v>0</v>
      </c>
      <c r="AX394" s="31">
        <f t="shared" si="280"/>
        <v>2</v>
      </c>
      <c r="AY394" s="33">
        <f t="shared" si="281"/>
        <v>1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customHeight="1">
      <c r="A395" s="2"/>
      <c r="B395" s="107">
        <v>320</v>
      </c>
      <c r="C395" s="31">
        <v>10</v>
      </c>
      <c r="D395" s="106" t="s">
        <v>20</v>
      </c>
      <c r="E395" s="2" t="s">
        <v>161</v>
      </c>
      <c r="F395" s="2" t="s">
        <v>149</v>
      </c>
      <c r="G395" s="2"/>
      <c r="H395" s="33"/>
      <c r="I395" s="173">
        <f t="shared" si="224"/>
        <v>803.17797955230117</v>
      </c>
      <c r="J395" s="174">
        <f t="shared" si="225"/>
        <v>12.279249171526576</v>
      </c>
      <c r="K395" s="189">
        <f t="shared" si="226"/>
        <v>374</v>
      </c>
      <c r="L395" s="190">
        <f t="shared" si="227"/>
        <v>118</v>
      </c>
      <c r="M395" s="173">
        <f t="shared" si="258"/>
        <v>14422.766572890137</v>
      </c>
      <c r="N395" s="174">
        <f t="shared" si="228"/>
        <v>5249.4717617145843</v>
      </c>
      <c r="O395" s="174">
        <f t="shared" si="261"/>
        <v>9173.2948111755522</v>
      </c>
      <c r="P395" s="174"/>
      <c r="Q395" s="174"/>
      <c r="R395" s="175"/>
      <c r="S395" s="173">
        <f t="shared" si="282"/>
        <v>10726.966606987316</v>
      </c>
      <c r="T395" s="174">
        <f t="shared" si="262"/>
        <v>3576.3351600497558</v>
      </c>
      <c r="U395" s="174">
        <f t="shared" si="263"/>
        <v>7150.6314469375602</v>
      </c>
      <c r="V395" s="174"/>
      <c r="W395" s="174"/>
      <c r="X395" s="175"/>
      <c r="Y395" s="173">
        <f t="shared" si="229"/>
        <v>21453.933213974633</v>
      </c>
      <c r="Z395" s="174">
        <f t="shared" si="264"/>
        <v>7152.6703200995116</v>
      </c>
      <c r="AA395" s="174">
        <f t="shared" si="265"/>
        <v>14301.26289387512</v>
      </c>
      <c r="AB395" s="174"/>
      <c r="AC395" s="174"/>
      <c r="AD395" s="175"/>
      <c r="AE395" s="173">
        <f t="shared" si="266"/>
        <v>17.957124</v>
      </c>
      <c r="AF395" s="174">
        <f t="shared" si="260"/>
        <v>36</v>
      </c>
      <c r="AG395" s="174">
        <f t="shared" si="267"/>
        <v>20.2865</v>
      </c>
      <c r="AH395" s="174">
        <f t="shared" si="268"/>
        <v>220.5</v>
      </c>
      <c r="AI395" s="174">
        <f t="shared" si="230"/>
        <v>265.39179999999999</v>
      </c>
      <c r="AJ395" s="174">
        <f t="shared" si="269"/>
        <v>2.8571428571428572</v>
      </c>
      <c r="AK395" s="174">
        <f t="shared" si="270"/>
        <v>5959.7090695987799</v>
      </c>
      <c r="AL395" s="174">
        <f t="shared" si="271"/>
        <v>2980.2793000414631</v>
      </c>
      <c r="AM395" s="174">
        <f t="shared" si="272"/>
        <v>2979.4297695573168</v>
      </c>
      <c r="AN395" s="174"/>
      <c r="AO395" s="176">
        <v>18</v>
      </c>
      <c r="AP395" s="174">
        <v>36</v>
      </c>
      <c r="AQ395" s="175">
        <f t="shared" si="273"/>
        <v>441</v>
      </c>
      <c r="AR395" s="31">
        <f t="shared" si="274"/>
        <v>0</v>
      </c>
      <c r="AS395" s="2">
        <f t="shared" si="275"/>
        <v>0.5</v>
      </c>
      <c r="AT395" s="33">
        <f t="shared" si="276"/>
        <v>0</v>
      </c>
      <c r="AU395" s="31">
        <f t="shared" si="277"/>
        <v>0</v>
      </c>
      <c r="AV395" s="2">
        <f t="shared" si="278"/>
        <v>1</v>
      </c>
      <c r="AW395" s="33">
        <f t="shared" si="279"/>
        <v>0</v>
      </c>
      <c r="AX395" s="31">
        <f t="shared" si="280"/>
        <v>2</v>
      </c>
      <c r="AY395" s="33">
        <f t="shared" si="281"/>
        <v>1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customHeight="1">
      <c r="A396" s="2"/>
      <c r="B396" s="107">
        <v>321</v>
      </c>
      <c r="C396" s="31">
        <v>10</v>
      </c>
      <c r="D396" s="106" t="s">
        <v>20</v>
      </c>
      <c r="E396" s="2" t="s">
        <v>169</v>
      </c>
      <c r="F396" s="2" t="s">
        <v>149</v>
      </c>
      <c r="G396" s="2"/>
      <c r="H396" s="33"/>
      <c r="I396" s="173">
        <f t="shared" ref="I396:I459" si="283">M396/AE396</f>
        <v>1000.8142523286937</v>
      </c>
      <c r="J396" s="174">
        <f t="shared" ref="J396:J459" si="284">AH396/AE396</f>
        <v>12.279249171526576</v>
      </c>
      <c r="K396" s="189">
        <f t="shared" ref="K396:K459" si="285">RANK(I396,$I$76:$I$977)</f>
        <v>226</v>
      </c>
      <c r="L396" s="190">
        <f t="shared" ref="L396:L450" si="286">RANK(I396,$I$76:$I$450)</f>
        <v>54</v>
      </c>
      <c r="M396" s="173">
        <f t="shared" si="258"/>
        <v>17971.745630033642</v>
      </c>
      <c r="N396" s="174">
        <f t="shared" ref="N396:N450" si="287">T396*(1+((AG396+IF(F396="백어택",8,0))/100)*((AI396/100-1)))</f>
        <v>8798.4508188580876</v>
      </c>
      <c r="O396" s="174">
        <f t="shared" si="261"/>
        <v>9173.2948111755522</v>
      </c>
      <c r="P396" s="174"/>
      <c r="Q396" s="174"/>
      <c r="R396" s="175"/>
      <c r="S396" s="173">
        <f t="shared" si="282"/>
        <v>10726.966606987316</v>
      </c>
      <c r="T396" s="174">
        <f t="shared" si="262"/>
        <v>3576.3351600497558</v>
      </c>
      <c r="U396" s="174">
        <f t="shared" si="263"/>
        <v>7150.6314469375602</v>
      </c>
      <c r="V396" s="174"/>
      <c r="W396" s="174"/>
      <c r="X396" s="175"/>
      <c r="Y396" s="173">
        <f t="shared" ref="Y396:Y459" si="288">SUM(Z396:AD396)</f>
        <v>21453.933213974633</v>
      </c>
      <c r="Z396" s="174">
        <f t="shared" si="264"/>
        <v>7152.6703200995116</v>
      </c>
      <c r="AA396" s="174">
        <f t="shared" si="265"/>
        <v>14301.26289387512</v>
      </c>
      <c r="AB396" s="174"/>
      <c r="AC396" s="174"/>
      <c r="AD396" s="175"/>
      <c r="AE396" s="173">
        <f t="shared" si="266"/>
        <v>17.957124</v>
      </c>
      <c r="AF396" s="174">
        <f t="shared" si="260"/>
        <v>36</v>
      </c>
      <c r="AG396" s="174">
        <f t="shared" si="267"/>
        <v>80.286500000000004</v>
      </c>
      <c r="AH396" s="174">
        <f t="shared" si="268"/>
        <v>220.5</v>
      </c>
      <c r="AI396" s="174">
        <f t="shared" ref="AI396:AI450" si="289">$D$58+$D$19</f>
        <v>265.39179999999999</v>
      </c>
      <c r="AJ396" s="174">
        <f t="shared" si="269"/>
        <v>2.8571428571428572</v>
      </c>
      <c r="AK396" s="174">
        <f t="shared" si="270"/>
        <v>5959.7090695987799</v>
      </c>
      <c r="AL396" s="174">
        <f t="shared" si="271"/>
        <v>2980.2793000414631</v>
      </c>
      <c r="AM396" s="174">
        <f t="shared" si="272"/>
        <v>2979.4297695573168</v>
      </c>
      <c r="AN396" s="174"/>
      <c r="AO396" s="176">
        <v>18</v>
      </c>
      <c r="AP396" s="174">
        <v>36</v>
      </c>
      <c r="AQ396" s="175">
        <f t="shared" si="273"/>
        <v>441</v>
      </c>
      <c r="AR396" s="31">
        <f t="shared" si="274"/>
        <v>0</v>
      </c>
      <c r="AS396" s="2">
        <f t="shared" si="275"/>
        <v>0.5</v>
      </c>
      <c r="AT396" s="33">
        <f t="shared" si="276"/>
        <v>0</v>
      </c>
      <c r="AU396" s="31">
        <f t="shared" si="277"/>
        <v>60</v>
      </c>
      <c r="AV396" s="2">
        <f t="shared" si="278"/>
        <v>1</v>
      </c>
      <c r="AW396" s="33">
        <f t="shared" si="279"/>
        <v>0</v>
      </c>
      <c r="AX396" s="31">
        <f t="shared" si="280"/>
        <v>2</v>
      </c>
      <c r="AY396" s="33">
        <f t="shared" si="281"/>
        <v>1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customHeight="1">
      <c r="A397" s="2"/>
      <c r="B397" s="107">
        <v>322</v>
      </c>
      <c r="C397" s="31">
        <v>10</v>
      </c>
      <c r="D397" s="106" t="s">
        <v>20</v>
      </c>
      <c r="E397" s="2" t="s">
        <v>162</v>
      </c>
      <c r="F397" s="2" t="s">
        <v>149</v>
      </c>
      <c r="G397" s="2"/>
      <c r="H397" s="33"/>
      <c r="I397" s="173">
        <f t="shared" si="283"/>
        <v>949.34480898764343</v>
      </c>
      <c r="J397" s="174">
        <f t="shared" si="284"/>
        <v>12.279249171526576</v>
      </c>
      <c r="K397" s="189">
        <f t="shared" si="285"/>
        <v>252</v>
      </c>
      <c r="L397" s="190">
        <f t="shared" si="286"/>
        <v>67</v>
      </c>
      <c r="M397" s="173">
        <f t="shared" si="258"/>
        <v>17047.502453747427</v>
      </c>
      <c r="N397" s="174">
        <f t="shared" si="287"/>
        <v>7874.2076425718751</v>
      </c>
      <c r="O397" s="174">
        <f t="shared" si="261"/>
        <v>9173.2948111755522</v>
      </c>
      <c r="P397" s="174"/>
      <c r="Q397" s="174"/>
      <c r="R397" s="175"/>
      <c r="S397" s="173">
        <f t="shared" si="282"/>
        <v>12515.134187012194</v>
      </c>
      <c r="T397" s="174">
        <f t="shared" si="262"/>
        <v>5364.502740074633</v>
      </c>
      <c r="U397" s="174">
        <f t="shared" si="263"/>
        <v>7150.6314469375602</v>
      </c>
      <c r="V397" s="174"/>
      <c r="W397" s="174"/>
      <c r="X397" s="175"/>
      <c r="Y397" s="173">
        <f t="shared" si="288"/>
        <v>25030.268374024388</v>
      </c>
      <c r="Z397" s="174">
        <f t="shared" si="264"/>
        <v>10729.005480149268</v>
      </c>
      <c r="AA397" s="174">
        <f t="shared" si="265"/>
        <v>14301.26289387512</v>
      </c>
      <c r="AB397" s="174"/>
      <c r="AC397" s="174"/>
      <c r="AD397" s="175"/>
      <c r="AE397" s="173">
        <f t="shared" si="266"/>
        <v>17.957124</v>
      </c>
      <c r="AF397" s="174">
        <f t="shared" si="260"/>
        <v>36</v>
      </c>
      <c r="AG397" s="174">
        <f t="shared" si="267"/>
        <v>20.2865</v>
      </c>
      <c r="AH397" s="174">
        <f t="shared" si="268"/>
        <v>220.5</v>
      </c>
      <c r="AI397" s="174">
        <f t="shared" si="289"/>
        <v>265.39179999999999</v>
      </c>
      <c r="AJ397" s="174">
        <f t="shared" si="269"/>
        <v>3.1746031746031744</v>
      </c>
      <c r="AK397" s="174">
        <f t="shared" si="270"/>
        <v>5959.7090695987799</v>
      </c>
      <c r="AL397" s="174">
        <f t="shared" si="271"/>
        <v>2980.2793000414631</v>
      </c>
      <c r="AM397" s="174">
        <f t="shared" si="272"/>
        <v>2979.4297695573168</v>
      </c>
      <c r="AN397" s="174"/>
      <c r="AO397" s="176">
        <v>18</v>
      </c>
      <c r="AP397" s="174">
        <v>36</v>
      </c>
      <c r="AQ397" s="175">
        <f t="shared" si="273"/>
        <v>441</v>
      </c>
      <c r="AR397" s="31">
        <f t="shared" si="274"/>
        <v>0</v>
      </c>
      <c r="AS397" s="2">
        <f t="shared" si="275"/>
        <v>0.5</v>
      </c>
      <c r="AT397" s="33">
        <f t="shared" si="276"/>
        <v>0</v>
      </c>
      <c r="AU397" s="31">
        <f t="shared" si="277"/>
        <v>0</v>
      </c>
      <c r="AV397" s="2">
        <f t="shared" si="278"/>
        <v>1.5</v>
      </c>
      <c r="AW397" s="33">
        <f t="shared" si="279"/>
        <v>0</v>
      </c>
      <c r="AX397" s="31">
        <f t="shared" si="280"/>
        <v>2</v>
      </c>
      <c r="AY397" s="33">
        <f t="shared" si="281"/>
        <v>1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customHeight="1">
      <c r="A398" s="2"/>
      <c r="B398" s="107">
        <v>323</v>
      </c>
      <c r="C398" s="31">
        <v>10</v>
      </c>
      <c r="D398" s="106" t="s">
        <v>20</v>
      </c>
      <c r="E398" s="2" t="s">
        <v>92</v>
      </c>
      <c r="F398" s="2" t="s">
        <v>149</v>
      </c>
      <c r="G398" s="2"/>
      <c r="H398" s="33"/>
      <c r="I398" s="173">
        <f t="shared" si="283"/>
        <v>803.17797955230117</v>
      </c>
      <c r="J398" s="174">
        <f t="shared" si="284"/>
        <v>24.558498343053152</v>
      </c>
      <c r="K398" s="189">
        <f t="shared" si="285"/>
        <v>374</v>
      </c>
      <c r="L398" s="190">
        <f t="shared" si="286"/>
        <v>118</v>
      </c>
      <c r="M398" s="173">
        <f t="shared" si="258"/>
        <v>14422.766572890137</v>
      </c>
      <c r="N398" s="174">
        <f t="shared" si="287"/>
        <v>5249.4717617145843</v>
      </c>
      <c r="O398" s="174">
        <f t="shared" si="261"/>
        <v>9173.2948111755522</v>
      </c>
      <c r="P398" s="174"/>
      <c r="Q398" s="174"/>
      <c r="R398" s="175"/>
      <c r="S398" s="173">
        <f t="shared" si="282"/>
        <v>10726.966606987316</v>
      </c>
      <c r="T398" s="174">
        <f t="shared" si="262"/>
        <v>3576.3351600497558</v>
      </c>
      <c r="U398" s="174">
        <f t="shared" si="263"/>
        <v>7150.6314469375602</v>
      </c>
      <c r="V398" s="174"/>
      <c r="W398" s="174"/>
      <c r="X398" s="175"/>
      <c r="Y398" s="173">
        <f t="shared" si="288"/>
        <v>21453.933213974633</v>
      </c>
      <c r="Z398" s="174">
        <f t="shared" si="264"/>
        <v>7152.6703200995116</v>
      </c>
      <c r="AA398" s="174">
        <f t="shared" si="265"/>
        <v>14301.26289387512</v>
      </c>
      <c r="AB398" s="174"/>
      <c r="AC398" s="174"/>
      <c r="AD398" s="175"/>
      <c r="AE398" s="173">
        <f t="shared" si="266"/>
        <v>17.957124</v>
      </c>
      <c r="AF398" s="174">
        <f t="shared" si="260"/>
        <v>36</v>
      </c>
      <c r="AG398" s="174">
        <f t="shared" si="267"/>
        <v>20.2865</v>
      </c>
      <c r="AH398" s="174">
        <f t="shared" si="268"/>
        <v>441</v>
      </c>
      <c r="AI398" s="174">
        <f t="shared" si="289"/>
        <v>265.39179999999999</v>
      </c>
      <c r="AJ398" s="174">
        <f t="shared" si="269"/>
        <v>2</v>
      </c>
      <c r="AK398" s="174">
        <f t="shared" si="270"/>
        <v>5959.7090695987799</v>
      </c>
      <c r="AL398" s="174">
        <f t="shared" si="271"/>
        <v>2980.2793000414631</v>
      </c>
      <c r="AM398" s="174">
        <f t="shared" si="272"/>
        <v>2979.4297695573168</v>
      </c>
      <c r="AN398" s="174"/>
      <c r="AO398" s="176">
        <v>18</v>
      </c>
      <c r="AP398" s="174">
        <v>36</v>
      </c>
      <c r="AQ398" s="175">
        <f t="shared" si="273"/>
        <v>441</v>
      </c>
      <c r="AR398" s="31">
        <f t="shared" si="274"/>
        <v>0</v>
      </c>
      <c r="AS398" s="2">
        <f t="shared" si="275"/>
        <v>1</v>
      </c>
      <c r="AT398" s="33">
        <f t="shared" si="276"/>
        <v>0</v>
      </c>
      <c r="AU398" s="31">
        <f t="shared" si="277"/>
        <v>0</v>
      </c>
      <c r="AV398" s="2">
        <f t="shared" si="278"/>
        <v>1</v>
      </c>
      <c r="AW398" s="33">
        <f t="shared" si="279"/>
        <v>0</v>
      </c>
      <c r="AX398" s="31">
        <f t="shared" si="280"/>
        <v>1</v>
      </c>
      <c r="AY398" s="33">
        <f t="shared" si="281"/>
        <v>2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customHeight="1">
      <c r="A399" s="2"/>
      <c r="B399" s="107">
        <v>324</v>
      </c>
      <c r="C399" s="31">
        <v>10</v>
      </c>
      <c r="D399" s="106" t="s">
        <v>20</v>
      </c>
      <c r="E399" s="2" t="s">
        <v>139</v>
      </c>
      <c r="F399" s="2" t="s">
        <v>149</v>
      </c>
      <c r="G399" s="2"/>
      <c r="H399" s="33"/>
      <c r="I399" s="173">
        <f t="shared" si="283"/>
        <v>1000.8142523286937</v>
      </c>
      <c r="J399" s="174">
        <f t="shared" si="284"/>
        <v>24.558498343053152</v>
      </c>
      <c r="K399" s="189">
        <f t="shared" si="285"/>
        <v>226</v>
      </c>
      <c r="L399" s="190">
        <f t="shared" si="286"/>
        <v>54</v>
      </c>
      <c r="M399" s="173">
        <f t="shared" si="258"/>
        <v>17971.745630033642</v>
      </c>
      <c r="N399" s="174">
        <f t="shared" si="287"/>
        <v>8798.4508188580876</v>
      </c>
      <c r="O399" s="174">
        <f t="shared" si="261"/>
        <v>9173.2948111755522</v>
      </c>
      <c r="P399" s="174"/>
      <c r="Q399" s="174"/>
      <c r="R399" s="175"/>
      <c r="S399" s="173">
        <f t="shared" si="282"/>
        <v>10726.966606987316</v>
      </c>
      <c r="T399" s="174">
        <f t="shared" si="262"/>
        <v>3576.3351600497558</v>
      </c>
      <c r="U399" s="174">
        <f t="shared" si="263"/>
        <v>7150.6314469375602</v>
      </c>
      <c r="V399" s="174"/>
      <c r="W399" s="174"/>
      <c r="X399" s="175"/>
      <c r="Y399" s="173">
        <f t="shared" si="288"/>
        <v>21453.933213974633</v>
      </c>
      <c r="Z399" s="174">
        <f t="shared" si="264"/>
        <v>7152.6703200995116</v>
      </c>
      <c r="AA399" s="174">
        <f t="shared" si="265"/>
        <v>14301.26289387512</v>
      </c>
      <c r="AB399" s="174"/>
      <c r="AC399" s="174"/>
      <c r="AD399" s="175"/>
      <c r="AE399" s="173">
        <f t="shared" si="266"/>
        <v>17.957124</v>
      </c>
      <c r="AF399" s="174">
        <f t="shared" si="260"/>
        <v>36</v>
      </c>
      <c r="AG399" s="174">
        <f t="shared" si="267"/>
        <v>80.286500000000004</v>
      </c>
      <c r="AH399" s="174">
        <f t="shared" si="268"/>
        <v>441</v>
      </c>
      <c r="AI399" s="174">
        <f t="shared" si="289"/>
        <v>265.39179999999999</v>
      </c>
      <c r="AJ399" s="174">
        <f t="shared" si="269"/>
        <v>2</v>
      </c>
      <c r="AK399" s="174">
        <f t="shared" si="270"/>
        <v>5959.7090695987799</v>
      </c>
      <c r="AL399" s="174">
        <f t="shared" si="271"/>
        <v>2980.2793000414631</v>
      </c>
      <c r="AM399" s="174">
        <f t="shared" si="272"/>
        <v>2979.4297695573168</v>
      </c>
      <c r="AN399" s="174"/>
      <c r="AO399" s="176">
        <v>18</v>
      </c>
      <c r="AP399" s="174">
        <v>36</v>
      </c>
      <c r="AQ399" s="175">
        <f t="shared" si="273"/>
        <v>441</v>
      </c>
      <c r="AR399" s="31">
        <f t="shared" si="274"/>
        <v>0</v>
      </c>
      <c r="AS399" s="2">
        <f t="shared" si="275"/>
        <v>1</v>
      </c>
      <c r="AT399" s="33">
        <f t="shared" si="276"/>
        <v>0</v>
      </c>
      <c r="AU399" s="31">
        <f t="shared" si="277"/>
        <v>60</v>
      </c>
      <c r="AV399" s="2">
        <f t="shared" si="278"/>
        <v>1</v>
      </c>
      <c r="AW399" s="33">
        <f t="shared" si="279"/>
        <v>0</v>
      </c>
      <c r="AX399" s="31">
        <f t="shared" si="280"/>
        <v>1</v>
      </c>
      <c r="AY399" s="33">
        <f t="shared" si="281"/>
        <v>2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customHeight="1">
      <c r="A400" s="2"/>
      <c r="B400" s="107">
        <v>325</v>
      </c>
      <c r="C400" s="31">
        <v>10</v>
      </c>
      <c r="D400" s="106" t="s">
        <v>20</v>
      </c>
      <c r="E400" s="2" t="s">
        <v>95</v>
      </c>
      <c r="F400" s="2" t="s">
        <v>149</v>
      </c>
      <c r="G400" s="2"/>
      <c r="H400" s="33"/>
      <c r="I400" s="173">
        <f t="shared" si="283"/>
        <v>949.34480898764343</v>
      </c>
      <c r="J400" s="174">
        <f t="shared" si="284"/>
        <v>24.558498343053152</v>
      </c>
      <c r="K400" s="189">
        <f t="shared" si="285"/>
        <v>252</v>
      </c>
      <c r="L400" s="190">
        <f t="shared" si="286"/>
        <v>67</v>
      </c>
      <c r="M400" s="173">
        <f t="shared" si="258"/>
        <v>17047.502453747427</v>
      </c>
      <c r="N400" s="174">
        <f t="shared" si="287"/>
        <v>7874.2076425718751</v>
      </c>
      <c r="O400" s="174">
        <f t="shared" si="261"/>
        <v>9173.2948111755522</v>
      </c>
      <c r="P400" s="174"/>
      <c r="Q400" s="174"/>
      <c r="R400" s="175"/>
      <c r="S400" s="173">
        <f t="shared" si="282"/>
        <v>12515.134187012194</v>
      </c>
      <c r="T400" s="174">
        <f t="shared" si="262"/>
        <v>5364.502740074633</v>
      </c>
      <c r="U400" s="174">
        <f t="shared" si="263"/>
        <v>7150.6314469375602</v>
      </c>
      <c r="V400" s="174"/>
      <c r="W400" s="174"/>
      <c r="X400" s="175"/>
      <c r="Y400" s="173">
        <f t="shared" si="288"/>
        <v>25030.268374024388</v>
      </c>
      <c r="Z400" s="174">
        <f t="shared" si="264"/>
        <v>10729.005480149268</v>
      </c>
      <c r="AA400" s="174">
        <f t="shared" si="265"/>
        <v>14301.26289387512</v>
      </c>
      <c r="AB400" s="174"/>
      <c r="AC400" s="174"/>
      <c r="AD400" s="175"/>
      <c r="AE400" s="173">
        <f t="shared" si="266"/>
        <v>17.957124</v>
      </c>
      <c r="AF400" s="174">
        <f t="shared" si="260"/>
        <v>36</v>
      </c>
      <c r="AG400" s="174">
        <f t="shared" si="267"/>
        <v>20.2865</v>
      </c>
      <c r="AH400" s="174">
        <f t="shared" si="268"/>
        <v>441</v>
      </c>
      <c r="AI400" s="174">
        <f t="shared" si="289"/>
        <v>265.39179999999999</v>
      </c>
      <c r="AJ400" s="174">
        <f t="shared" si="269"/>
        <v>2.2222222222222223</v>
      </c>
      <c r="AK400" s="174">
        <f t="shared" si="270"/>
        <v>5959.7090695987799</v>
      </c>
      <c r="AL400" s="174">
        <f t="shared" si="271"/>
        <v>2980.2793000414631</v>
      </c>
      <c r="AM400" s="174">
        <f t="shared" si="272"/>
        <v>2979.4297695573168</v>
      </c>
      <c r="AN400" s="174"/>
      <c r="AO400" s="176">
        <v>18</v>
      </c>
      <c r="AP400" s="174">
        <v>36</v>
      </c>
      <c r="AQ400" s="175">
        <f t="shared" si="273"/>
        <v>441</v>
      </c>
      <c r="AR400" s="31">
        <f t="shared" si="274"/>
        <v>0</v>
      </c>
      <c r="AS400" s="2">
        <f t="shared" si="275"/>
        <v>1</v>
      </c>
      <c r="AT400" s="33">
        <f t="shared" si="276"/>
        <v>0</v>
      </c>
      <c r="AU400" s="31">
        <f t="shared" si="277"/>
        <v>0</v>
      </c>
      <c r="AV400" s="2">
        <f t="shared" si="278"/>
        <v>1.5</v>
      </c>
      <c r="AW400" s="33">
        <f t="shared" si="279"/>
        <v>0</v>
      </c>
      <c r="AX400" s="31">
        <f t="shared" si="280"/>
        <v>1</v>
      </c>
      <c r="AY400" s="33">
        <f t="shared" si="281"/>
        <v>2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customHeight="1">
      <c r="A401" s="2"/>
      <c r="B401" s="107">
        <v>326</v>
      </c>
      <c r="C401" s="31">
        <v>10</v>
      </c>
      <c r="D401" s="106" t="s">
        <v>20</v>
      </c>
      <c r="E401" s="2" t="s">
        <v>151</v>
      </c>
      <c r="F401" s="2" t="s">
        <v>149</v>
      </c>
      <c r="G401" s="2"/>
      <c r="H401" s="33"/>
      <c r="I401" s="173">
        <f t="shared" si="283"/>
        <v>964.27405247761112</v>
      </c>
      <c r="J401" s="174">
        <f t="shared" si="284"/>
        <v>29.484277859834549</v>
      </c>
      <c r="K401" s="189">
        <f t="shared" si="285"/>
        <v>244</v>
      </c>
      <c r="L401" s="190">
        <f t="shared" si="286"/>
        <v>64</v>
      </c>
      <c r="M401" s="173">
        <f t="shared" si="258"/>
        <v>14422.766572890137</v>
      </c>
      <c r="N401" s="174">
        <f t="shared" si="287"/>
        <v>5249.4717617145843</v>
      </c>
      <c r="O401" s="174">
        <f t="shared" si="261"/>
        <v>9173.2948111755522</v>
      </c>
      <c r="P401" s="174"/>
      <c r="Q401" s="174"/>
      <c r="R401" s="175"/>
      <c r="S401" s="173">
        <f t="shared" si="282"/>
        <v>10726.966606987316</v>
      </c>
      <c r="T401" s="174">
        <f t="shared" si="262"/>
        <v>3576.3351600497558</v>
      </c>
      <c r="U401" s="174">
        <f t="shared" si="263"/>
        <v>7150.6314469375602</v>
      </c>
      <c r="V401" s="174"/>
      <c r="W401" s="174"/>
      <c r="X401" s="175"/>
      <c r="Y401" s="173">
        <f t="shared" si="288"/>
        <v>21453.933213974633</v>
      </c>
      <c r="Z401" s="174">
        <f t="shared" si="264"/>
        <v>7152.6703200995116</v>
      </c>
      <c r="AA401" s="174">
        <f t="shared" si="265"/>
        <v>14301.26289387512</v>
      </c>
      <c r="AB401" s="174"/>
      <c r="AC401" s="174"/>
      <c r="AD401" s="175"/>
      <c r="AE401" s="173">
        <f t="shared" si="266"/>
        <v>14.957124</v>
      </c>
      <c r="AF401" s="174">
        <f t="shared" si="260"/>
        <v>36</v>
      </c>
      <c r="AG401" s="174">
        <f t="shared" si="267"/>
        <v>20.2865</v>
      </c>
      <c r="AH401" s="174">
        <f t="shared" si="268"/>
        <v>441</v>
      </c>
      <c r="AI401" s="174">
        <f t="shared" si="289"/>
        <v>265.39179999999999</v>
      </c>
      <c r="AJ401" s="174">
        <f t="shared" si="269"/>
        <v>2</v>
      </c>
      <c r="AK401" s="174">
        <f t="shared" si="270"/>
        <v>5959.7090695987799</v>
      </c>
      <c r="AL401" s="174">
        <f t="shared" si="271"/>
        <v>2980.2793000414631</v>
      </c>
      <c r="AM401" s="174">
        <f t="shared" si="272"/>
        <v>2979.4297695573168</v>
      </c>
      <c r="AN401" s="174"/>
      <c r="AO401" s="176">
        <v>18</v>
      </c>
      <c r="AP401" s="174">
        <v>36</v>
      </c>
      <c r="AQ401" s="175">
        <f t="shared" si="273"/>
        <v>441</v>
      </c>
      <c r="AR401" s="31">
        <f t="shared" si="274"/>
        <v>3</v>
      </c>
      <c r="AS401" s="2">
        <f t="shared" si="275"/>
        <v>1</v>
      </c>
      <c r="AT401" s="33">
        <f t="shared" si="276"/>
        <v>0</v>
      </c>
      <c r="AU401" s="31">
        <f t="shared" si="277"/>
        <v>0</v>
      </c>
      <c r="AV401" s="2">
        <f t="shared" si="278"/>
        <v>1</v>
      </c>
      <c r="AW401" s="33">
        <f t="shared" si="279"/>
        <v>0</v>
      </c>
      <c r="AX401" s="31">
        <f t="shared" si="280"/>
        <v>1</v>
      </c>
      <c r="AY401" s="33">
        <f t="shared" si="281"/>
        <v>2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customHeight="1">
      <c r="A402" s="2"/>
      <c r="B402" s="107">
        <v>327</v>
      </c>
      <c r="C402" s="31">
        <v>10</v>
      </c>
      <c r="D402" s="106" t="s">
        <v>20</v>
      </c>
      <c r="E402" s="2" t="s">
        <v>165</v>
      </c>
      <c r="F402" s="2" t="s">
        <v>149</v>
      </c>
      <c r="G402" s="2"/>
      <c r="H402" s="33"/>
      <c r="I402" s="173">
        <f t="shared" si="283"/>
        <v>1201.5508883949642</v>
      </c>
      <c r="J402" s="174">
        <f t="shared" si="284"/>
        <v>29.484277859834549</v>
      </c>
      <c r="K402" s="189">
        <f t="shared" si="285"/>
        <v>146</v>
      </c>
      <c r="L402" s="190">
        <f t="shared" si="286"/>
        <v>29</v>
      </c>
      <c r="M402" s="173">
        <f t="shared" si="258"/>
        <v>17971.745630033642</v>
      </c>
      <c r="N402" s="174">
        <f t="shared" si="287"/>
        <v>8798.4508188580876</v>
      </c>
      <c r="O402" s="174">
        <f t="shared" si="261"/>
        <v>9173.2948111755522</v>
      </c>
      <c r="P402" s="174"/>
      <c r="Q402" s="174"/>
      <c r="R402" s="175"/>
      <c r="S402" s="173">
        <f t="shared" si="282"/>
        <v>10726.966606987316</v>
      </c>
      <c r="T402" s="174">
        <f t="shared" si="262"/>
        <v>3576.3351600497558</v>
      </c>
      <c r="U402" s="174">
        <f t="shared" si="263"/>
        <v>7150.6314469375602</v>
      </c>
      <c r="V402" s="174"/>
      <c r="W402" s="174"/>
      <c r="X402" s="175"/>
      <c r="Y402" s="173">
        <f t="shared" si="288"/>
        <v>21453.933213974633</v>
      </c>
      <c r="Z402" s="174">
        <f t="shared" si="264"/>
        <v>7152.6703200995116</v>
      </c>
      <c r="AA402" s="174">
        <f t="shared" si="265"/>
        <v>14301.26289387512</v>
      </c>
      <c r="AB402" s="174"/>
      <c r="AC402" s="174"/>
      <c r="AD402" s="175"/>
      <c r="AE402" s="173">
        <f t="shared" si="266"/>
        <v>14.957124</v>
      </c>
      <c r="AF402" s="174">
        <f t="shared" si="260"/>
        <v>36</v>
      </c>
      <c r="AG402" s="174">
        <f t="shared" si="267"/>
        <v>80.286500000000004</v>
      </c>
      <c r="AH402" s="174">
        <f t="shared" si="268"/>
        <v>441</v>
      </c>
      <c r="AI402" s="174">
        <f t="shared" si="289"/>
        <v>265.39179999999999</v>
      </c>
      <c r="AJ402" s="174">
        <f t="shared" si="269"/>
        <v>2</v>
      </c>
      <c r="AK402" s="174">
        <f t="shared" si="270"/>
        <v>5959.7090695987799</v>
      </c>
      <c r="AL402" s="174">
        <f t="shared" si="271"/>
        <v>2980.2793000414631</v>
      </c>
      <c r="AM402" s="174">
        <f t="shared" si="272"/>
        <v>2979.4297695573168</v>
      </c>
      <c r="AN402" s="174"/>
      <c r="AO402" s="176">
        <v>18</v>
      </c>
      <c r="AP402" s="174">
        <v>36</v>
      </c>
      <c r="AQ402" s="175">
        <f t="shared" si="273"/>
        <v>441</v>
      </c>
      <c r="AR402" s="31">
        <f t="shared" si="274"/>
        <v>3</v>
      </c>
      <c r="AS402" s="2">
        <f t="shared" si="275"/>
        <v>1</v>
      </c>
      <c r="AT402" s="33">
        <f t="shared" si="276"/>
        <v>0</v>
      </c>
      <c r="AU402" s="31">
        <f t="shared" si="277"/>
        <v>60</v>
      </c>
      <c r="AV402" s="2">
        <f t="shared" si="278"/>
        <v>1</v>
      </c>
      <c r="AW402" s="33">
        <f t="shared" si="279"/>
        <v>0</v>
      </c>
      <c r="AX402" s="31">
        <f t="shared" si="280"/>
        <v>1</v>
      </c>
      <c r="AY402" s="33">
        <f t="shared" si="281"/>
        <v>2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customHeight="1">
      <c r="A403" s="2"/>
      <c r="B403" s="107">
        <v>328</v>
      </c>
      <c r="C403" s="31">
        <v>10</v>
      </c>
      <c r="D403" s="106" t="s">
        <v>20</v>
      </c>
      <c r="E403" s="2" t="s">
        <v>154</v>
      </c>
      <c r="F403" s="2" t="s">
        <v>149</v>
      </c>
      <c r="G403" s="2"/>
      <c r="H403" s="33"/>
      <c r="I403" s="173">
        <f t="shared" si="283"/>
        <v>1139.7580479875294</v>
      </c>
      <c r="J403" s="174">
        <f t="shared" si="284"/>
        <v>29.484277859834549</v>
      </c>
      <c r="K403" s="189">
        <f t="shared" si="285"/>
        <v>170</v>
      </c>
      <c r="L403" s="190">
        <f t="shared" si="286"/>
        <v>33</v>
      </c>
      <c r="M403" s="173">
        <f t="shared" si="258"/>
        <v>17047.502453747427</v>
      </c>
      <c r="N403" s="174">
        <f t="shared" si="287"/>
        <v>7874.2076425718751</v>
      </c>
      <c r="O403" s="174">
        <f t="shared" si="261"/>
        <v>9173.2948111755522</v>
      </c>
      <c r="P403" s="174"/>
      <c r="Q403" s="174"/>
      <c r="R403" s="175"/>
      <c r="S403" s="173">
        <f t="shared" si="282"/>
        <v>12515.134187012194</v>
      </c>
      <c r="T403" s="174">
        <f t="shared" si="262"/>
        <v>5364.502740074633</v>
      </c>
      <c r="U403" s="174">
        <f t="shared" si="263"/>
        <v>7150.6314469375602</v>
      </c>
      <c r="V403" s="174"/>
      <c r="W403" s="174"/>
      <c r="X403" s="175"/>
      <c r="Y403" s="173">
        <f t="shared" si="288"/>
        <v>25030.268374024388</v>
      </c>
      <c r="Z403" s="174">
        <f t="shared" si="264"/>
        <v>10729.005480149268</v>
      </c>
      <c r="AA403" s="174">
        <f t="shared" si="265"/>
        <v>14301.26289387512</v>
      </c>
      <c r="AB403" s="174"/>
      <c r="AC403" s="174"/>
      <c r="AD403" s="175"/>
      <c r="AE403" s="173">
        <f t="shared" si="266"/>
        <v>14.957124</v>
      </c>
      <c r="AF403" s="174">
        <f t="shared" si="260"/>
        <v>36</v>
      </c>
      <c r="AG403" s="174">
        <f t="shared" si="267"/>
        <v>20.2865</v>
      </c>
      <c r="AH403" s="174">
        <f t="shared" si="268"/>
        <v>441</v>
      </c>
      <c r="AI403" s="174">
        <f t="shared" si="289"/>
        <v>265.39179999999999</v>
      </c>
      <c r="AJ403" s="174">
        <f t="shared" si="269"/>
        <v>2.2222222222222223</v>
      </c>
      <c r="AK403" s="174">
        <f t="shared" si="270"/>
        <v>5959.7090695987799</v>
      </c>
      <c r="AL403" s="174">
        <f t="shared" si="271"/>
        <v>2980.2793000414631</v>
      </c>
      <c r="AM403" s="174">
        <f t="shared" si="272"/>
        <v>2979.4297695573168</v>
      </c>
      <c r="AN403" s="174"/>
      <c r="AO403" s="176">
        <v>18</v>
      </c>
      <c r="AP403" s="174">
        <v>36</v>
      </c>
      <c r="AQ403" s="175">
        <f t="shared" si="273"/>
        <v>441</v>
      </c>
      <c r="AR403" s="31">
        <f t="shared" si="274"/>
        <v>3</v>
      </c>
      <c r="AS403" s="2">
        <f t="shared" si="275"/>
        <v>1</v>
      </c>
      <c r="AT403" s="33">
        <f t="shared" si="276"/>
        <v>0</v>
      </c>
      <c r="AU403" s="31">
        <f t="shared" si="277"/>
        <v>0</v>
      </c>
      <c r="AV403" s="2">
        <f t="shared" si="278"/>
        <v>1.5</v>
      </c>
      <c r="AW403" s="33">
        <f t="shared" si="279"/>
        <v>0</v>
      </c>
      <c r="AX403" s="31">
        <f t="shared" si="280"/>
        <v>1</v>
      </c>
      <c r="AY403" s="33">
        <f t="shared" si="281"/>
        <v>2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customHeight="1">
      <c r="A404" s="2"/>
      <c r="B404" s="107">
        <v>329</v>
      </c>
      <c r="C404" s="31">
        <v>10</v>
      </c>
      <c r="D404" s="106" t="s">
        <v>20</v>
      </c>
      <c r="E404" s="2" t="s">
        <v>99</v>
      </c>
      <c r="F404" s="2" t="s">
        <v>149</v>
      </c>
      <c r="G404" s="2"/>
      <c r="H404" s="33"/>
      <c r="I404" s="173">
        <f t="shared" si="283"/>
        <v>803.17797955230117</v>
      </c>
      <c r="J404" s="174">
        <f t="shared" si="284"/>
        <v>12.279249171526576</v>
      </c>
      <c r="K404" s="189">
        <f t="shared" si="285"/>
        <v>374</v>
      </c>
      <c r="L404" s="190">
        <f t="shared" si="286"/>
        <v>118</v>
      </c>
      <c r="M404" s="173">
        <f t="shared" si="258"/>
        <v>14422.766572890137</v>
      </c>
      <c r="N404" s="174">
        <f t="shared" si="287"/>
        <v>5249.4717617145843</v>
      </c>
      <c r="O404" s="174">
        <f t="shared" si="261"/>
        <v>9173.2948111755522</v>
      </c>
      <c r="P404" s="174"/>
      <c r="Q404" s="174"/>
      <c r="R404" s="175"/>
      <c r="S404" s="173">
        <f t="shared" si="282"/>
        <v>10726.966606987316</v>
      </c>
      <c r="T404" s="174">
        <f t="shared" si="262"/>
        <v>3576.3351600497558</v>
      </c>
      <c r="U404" s="174">
        <f t="shared" si="263"/>
        <v>7150.6314469375602</v>
      </c>
      <c r="V404" s="174"/>
      <c r="W404" s="174"/>
      <c r="X404" s="175"/>
      <c r="Y404" s="173">
        <f t="shared" si="288"/>
        <v>21453.933213974633</v>
      </c>
      <c r="Z404" s="174">
        <f t="shared" si="264"/>
        <v>7152.6703200995116</v>
      </c>
      <c r="AA404" s="174">
        <f t="shared" si="265"/>
        <v>14301.26289387512</v>
      </c>
      <c r="AB404" s="174"/>
      <c r="AC404" s="174"/>
      <c r="AD404" s="175"/>
      <c r="AE404" s="173">
        <f t="shared" si="266"/>
        <v>17.957124</v>
      </c>
      <c r="AF404" s="174">
        <f t="shared" si="260"/>
        <v>36</v>
      </c>
      <c r="AG404" s="174">
        <f t="shared" si="267"/>
        <v>20.2865</v>
      </c>
      <c r="AH404" s="174">
        <f t="shared" si="268"/>
        <v>220.5</v>
      </c>
      <c r="AI404" s="174">
        <f t="shared" si="289"/>
        <v>265.39179999999999</v>
      </c>
      <c r="AJ404" s="174">
        <f t="shared" si="269"/>
        <v>2</v>
      </c>
      <c r="AK404" s="174">
        <f t="shared" si="270"/>
        <v>5959.7090695987799</v>
      </c>
      <c r="AL404" s="174">
        <f t="shared" si="271"/>
        <v>2980.2793000414631</v>
      </c>
      <c r="AM404" s="174">
        <f t="shared" si="272"/>
        <v>2979.4297695573168</v>
      </c>
      <c r="AN404" s="174"/>
      <c r="AO404" s="176">
        <v>18</v>
      </c>
      <c r="AP404" s="174">
        <v>36</v>
      </c>
      <c r="AQ404" s="175">
        <f t="shared" si="273"/>
        <v>441</v>
      </c>
      <c r="AR404" s="31">
        <f t="shared" si="274"/>
        <v>0</v>
      </c>
      <c r="AS404" s="2">
        <f t="shared" si="275"/>
        <v>0.5</v>
      </c>
      <c r="AT404" s="33">
        <f t="shared" si="276"/>
        <v>0</v>
      </c>
      <c r="AU404" s="31">
        <f t="shared" si="277"/>
        <v>0</v>
      </c>
      <c r="AV404" s="2">
        <f t="shared" si="278"/>
        <v>1</v>
      </c>
      <c r="AW404" s="33">
        <f t="shared" si="279"/>
        <v>0</v>
      </c>
      <c r="AX404" s="31">
        <f t="shared" si="280"/>
        <v>1</v>
      </c>
      <c r="AY404" s="33">
        <f t="shared" si="281"/>
        <v>2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customHeight="1">
      <c r="A405" s="2"/>
      <c r="B405" s="107">
        <v>330</v>
      </c>
      <c r="C405" s="31">
        <v>10</v>
      </c>
      <c r="D405" s="106" t="s">
        <v>20</v>
      </c>
      <c r="E405" s="2" t="s">
        <v>170</v>
      </c>
      <c r="F405" s="2" t="s">
        <v>149</v>
      </c>
      <c r="G405" s="2"/>
      <c r="H405" s="33"/>
      <c r="I405" s="173">
        <f t="shared" si="283"/>
        <v>1000.8142523286937</v>
      </c>
      <c r="J405" s="174">
        <f t="shared" si="284"/>
        <v>12.279249171526576</v>
      </c>
      <c r="K405" s="189">
        <f t="shared" si="285"/>
        <v>226</v>
      </c>
      <c r="L405" s="190">
        <f t="shared" si="286"/>
        <v>54</v>
      </c>
      <c r="M405" s="173">
        <f t="shared" si="258"/>
        <v>17971.745630033642</v>
      </c>
      <c r="N405" s="174">
        <f t="shared" si="287"/>
        <v>8798.4508188580876</v>
      </c>
      <c r="O405" s="174">
        <f t="shared" si="261"/>
        <v>9173.2948111755522</v>
      </c>
      <c r="P405" s="174"/>
      <c r="Q405" s="174"/>
      <c r="R405" s="175"/>
      <c r="S405" s="173">
        <f t="shared" si="282"/>
        <v>10726.966606987316</v>
      </c>
      <c r="T405" s="174">
        <f t="shared" si="262"/>
        <v>3576.3351600497558</v>
      </c>
      <c r="U405" s="174">
        <f t="shared" si="263"/>
        <v>7150.6314469375602</v>
      </c>
      <c r="V405" s="174"/>
      <c r="W405" s="174"/>
      <c r="X405" s="175"/>
      <c r="Y405" s="173">
        <f t="shared" si="288"/>
        <v>21453.933213974633</v>
      </c>
      <c r="Z405" s="174">
        <f t="shared" si="264"/>
        <v>7152.6703200995116</v>
      </c>
      <c r="AA405" s="174">
        <f t="shared" si="265"/>
        <v>14301.26289387512</v>
      </c>
      <c r="AB405" s="174"/>
      <c r="AC405" s="174"/>
      <c r="AD405" s="175"/>
      <c r="AE405" s="173">
        <f t="shared" si="266"/>
        <v>17.957124</v>
      </c>
      <c r="AF405" s="174">
        <f t="shared" si="260"/>
        <v>36</v>
      </c>
      <c r="AG405" s="174">
        <f t="shared" si="267"/>
        <v>80.286500000000004</v>
      </c>
      <c r="AH405" s="174">
        <f t="shared" si="268"/>
        <v>220.5</v>
      </c>
      <c r="AI405" s="174">
        <f t="shared" si="289"/>
        <v>265.39179999999999</v>
      </c>
      <c r="AJ405" s="174">
        <f t="shared" si="269"/>
        <v>2</v>
      </c>
      <c r="AK405" s="174">
        <f t="shared" si="270"/>
        <v>5959.7090695987799</v>
      </c>
      <c r="AL405" s="174">
        <f t="shared" si="271"/>
        <v>2980.2793000414631</v>
      </c>
      <c r="AM405" s="174">
        <f t="shared" si="272"/>
        <v>2979.4297695573168</v>
      </c>
      <c r="AN405" s="174"/>
      <c r="AO405" s="176">
        <v>18</v>
      </c>
      <c r="AP405" s="174">
        <v>36</v>
      </c>
      <c r="AQ405" s="175">
        <f t="shared" si="273"/>
        <v>441</v>
      </c>
      <c r="AR405" s="31">
        <f t="shared" si="274"/>
        <v>0</v>
      </c>
      <c r="AS405" s="2">
        <f t="shared" si="275"/>
        <v>0.5</v>
      </c>
      <c r="AT405" s="33">
        <f t="shared" si="276"/>
        <v>0</v>
      </c>
      <c r="AU405" s="31">
        <f t="shared" si="277"/>
        <v>60</v>
      </c>
      <c r="AV405" s="2">
        <f t="shared" si="278"/>
        <v>1</v>
      </c>
      <c r="AW405" s="33">
        <f t="shared" si="279"/>
        <v>0</v>
      </c>
      <c r="AX405" s="31">
        <f t="shared" si="280"/>
        <v>1</v>
      </c>
      <c r="AY405" s="33">
        <f t="shared" si="281"/>
        <v>2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customHeight="1">
      <c r="A406" s="2"/>
      <c r="B406" s="107">
        <v>331</v>
      </c>
      <c r="C406" s="31">
        <v>10</v>
      </c>
      <c r="D406" s="106" t="s">
        <v>20</v>
      </c>
      <c r="E406" s="2" t="s">
        <v>102</v>
      </c>
      <c r="F406" s="2" t="s">
        <v>149</v>
      </c>
      <c r="G406" s="2"/>
      <c r="H406" s="33"/>
      <c r="I406" s="173">
        <f t="shared" si="283"/>
        <v>949.34480898764343</v>
      </c>
      <c r="J406" s="174">
        <f t="shared" si="284"/>
        <v>12.279249171526576</v>
      </c>
      <c r="K406" s="189">
        <f t="shared" si="285"/>
        <v>252</v>
      </c>
      <c r="L406" s="190">
        <f t="shared" si="286"/>
        <v>67</v>
      </c>
      <c r="M406" s="173">
        <f t="shared" si="258"/>
        <v>17047.502453747427</v>
      </c>
      <c r="N406" s="174">
        <f t="shared" si="287"/>
        <v>7874.2076425718751</v>
      </c>
      <c r="O406" s="174">
        <f t="shared" si="261"/>
        <v>9173.2948111755522</v>
      </c>
      <c r="P406" s="174"/>
      <c r="Q406" s="174"/>
      <c r="R406" s="175"/>
      <c r="S406" s="173">
        <f t="shared" si="282"/>
        <v>12515.134187012194</v>
      </c>
      <c r="T406" s="174">
        <f t="shared" si="262"/>
        <v>5364.502740074633</v>
      </c>
      <c r="U406" s="174">
        <f t="shared" si="263"/>
        <v>7150.6314469375602</v>
      </c>
      <c r="V406" s="174"/>
      <c r="W406" s="174"/>
      <c r="X406" s="175"/>
      <c r="Y406" s="173">
        <f t="shared" si="288"/>
        <v>25030.268374024388</v>
      </c>
      <c r="Z406" s="174">
        <f t="shared" si="264"/>
        <v>10729.005480149268</v>
      </c>
      <c r="AA406" s="174">
        <f t="shared" si="265"/>
        <v>14301.26289387512</v>
      </c>
      <c r="AB406" s="174"/>
      <c r="AC406" s="174"/>
      <c r="AD406" s="175"/>
      <c r="AE406" s="173">
        <f t="shared" si="266"/>
        <v>17.957124</v>
      </c>
      <c r="AF406" s="174">
        <f t="shared" si="260"/>
        <v>36</v>
      </c>
      <c r="AG406" s="174">
        <f t="shared" si="267"/>
        <v>20.2865</v>
      </c>
      <c r="AH406" s="174">
        <f t="shared" si="268"/>
        <v>220.5</v>
      </c>
      <c r="AI406" s="174">
        <f t="shared" si="289"/>
        <v>265.39179999999999</v>
      </c>
      <c r="AJ406" s="174">
        <f t="shared" si="269"/>
        <v>2.2222222222222223</v>
      </c>
      <c r="AK406" s="174">
        <f t="shared" si="270"/>
        <v>5959.7090695987799</v>
      </c>
      <c r="AL406" s="174">
        <f t="shared" si="271"/>
        <v>2980.2793000414631</v>
      </c>
      <c r="AM406" s="174">
        <f t="shared" si="272"/>
        <v>2979.4297695573168</v>
      </c>
      <c r="AN406" s="174"/>
      <c r="AO406" s="176">
        <v>18</v>
      </c>
      <c r="AP406" s="174">
        <v>36</v>
      </c>
      <c r="AQ406" s="175">
        <f t="shared" si="273"/>
        <v>441</v>
      </c>
      <c r="AR406" s="31">
        <f t="shared" si="274"/>
        <v>0</v>
      </c>
      <c r="AS406" s="2">
        <f t="shared" si="275"/>
        <v>0.5</v>
      </c>
      <c r="AT406" s="33">
        <f t="shared" si="276"/>
        <v>0</v>
      </c>
      <c r="AU406" s="31">
        <f t="shared" si="277"/>
        <v>0</v>
      </c>
      <c r="AV406" s="2">
        <f t="shared" si="278"/>
        <v>1.5</v>
      </c>
      <c r="AW406" s="33">
        <f t="shared" si="279"/>
        <v>0</v>
      </c>
      <c r="AX406" s="31">
        <f t="shared" si="280"/>
        <v>1</v>
      </c>
      <c r="AY406" s="33">
        <f t="shared" si="281"/>
        <v>2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customHeight="1">
      <c r="A407" s="2"/>
      <c r="B407" s="107">
        <v>332</v>
      </c>
      <c r="C407" s="31">
        <v>7</v>
      </c>
      <c r="D407" s="106" t="s">
        <v>20</v>
      </c>
      <c r="E407" s="2" t="s">
        <v>67</v>
      </c>
      <c r="F407" s="2" t="s">
        <v>149</v>
      </c>
      <c r="G407" s="2"/>
      <c r="H407" s="33"/>
      <c r="I407" s="173">
        <f t="shared" si="283"/>
        <v>525.56529431581475</v>
      </c>
      <c r="J407" s="174">
        <f t="shared" si="284"/>
        <v>17.096278891876004</v>
      </c>
      <c r="K407" s="189">
        <f t="shared" si="285"/>
        <v>688</v>
      </c>
      <c r="L407" s="190">
        <f t="shared" si="286"/>
        <v>253</v>
      </c>
      <c r="M407" s="173">
        <f t="shared" si="258"/>
        <v>9437.6411601255804</v>
      </c>
      <c r="N407" s="174">
        <f t="shared" si="287"/>
        <v>5036.4656763348412</v>
      </c>
      <c r="O407" s="174">
        <f t="shared" si="261"/>
        <v>4401.1754837907392</v>
      </c>
      <c r="P407" s="174"/>
      <c r="Q407" s="174"/>
      <c r="R407" s="175"/>
      <c r="S407" s="173">
        <f t="shared" si="282"/>
        <v>6861.9587741356099</v>
      </c>
      <c r="T407" s="174">
        <f t="shared" si="262"/>
        <v>3431.2193870678047</v>
      </c>
      <c r="U407" s="174">
        <f t="shared" si="263"/>
        <v>3430.7393870678047</v>
      </c>
      <c r="V407" s="174"/>
      <c r="W407" s="174"/>
      <c r="X407" s="175"/>
      <c r="Y407" s="173">
        <f t="shared" si="288"/>
        <v>13723.91754827122</v>
      </c>
      <c r="Z407" s="174">
        <f t="shared" si="264"/>
        <v>6862.4387741356095</v>
      </c>
      <c r="AA407" s="174">
        <f t="shared" si="265"/>
        <v>6861.4787741356095</v>
      </c>
      <c r="AB407" s="174"/>
      <c r="AC407" s="174"/>
      <c r="AD407" s="175"/>
      <c r="AE407" s="173">
        <f t="shared" si="266"/>
        <v>17.957124</v>
      </c>
      <c r="AF407" s="174">
        <f t="shared" si="260"/>
        <v>36</v>
      </c>
      <c r="AG407" s="174">
        <f t="shared" si="267"/>
        <v>20.2865</v>
      </c>
      <c r="AH407" s="174">
        <f t="shared" si="268"/>
        <v>307</v>
      </c>
      <c r="AI407" s="174">
        <f t="shared" si="289"/>
        <v>265.39179999999999</v>
      </c>
      <c r="AJ407" s="174">
        <f t="shared" si="269"/>
        <v>2</v>
      </c>
      <c r="AK407" s="174">
        <f t="shared" si="270"/>
        <v>5718.2989784463407</v>
      </c>
      <c r="AL407" s="174">
        <f t="shared" si="271"/>
        <v>2859.3494892231706</v>
      </c>
      <c r="AM407" s="174">
        <f t="shared" si="272"/>
        <v>2858.9494892231705</v>
      </c>
      <c r="AN407" s="174"/>
      <c r="AO407" s="176">
        <v>18</v>
      </c>
      <c r="AP407" s="174">
        <v>36</v>
      </c>
      <c r="AQ407" s="175">
        <f t="shared" si="273"/>
        <v>307</v>
      </c>
      <c r="AR407" s="31">
        <f t="shared" si="274"/>
        <v>0</v>
      </c>
      <c r="AS407" s="2">
        <f t="shared" si="275"/>
        <v>1</v>
      </c>
      <c r="AT407" s="33">
        <f t="shared" si="276"/>
        <v>0</v>
      </c>
      <c r="AU407" s="31">
        <f t="shared" si="277"/>
        <v>0</v>
      </c>
      <c r="AV407" s="2">
        <f t="shared" si="278"/>
        <v>1</v>
      </c>
      <c r="AW407" s="33">
        <f t="shared" si="279"/>
        <v>0</v>
      </c>
      <c r="AX407" s="31">
        <f t="shared" si="280"/>
        <v>1</v>
      </c>
      <c r="AY407" s="33">
        <f t="shared" si="281"/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customHeight="1">
      <c r="A408" s="2"/>
      <c r="B408" s="107">
        <v>333</v>
      </c>
      <c r="C408" s="31">
        <v>7</v>
      </c>
      <c r="D408" s="106" t="s">
        <v>20</v>
      </c>
      <c r="E408" s="2" t="s">
        <v>136</v>
      </c>
      <c r="F408" s="2" t="s">
        <v>149</v>
      </c>
      <c r="G408" s="2"/>
      <c r="H408" s="33"/>
      <c r="I408" s="173">
        <f t="shared" si="283"/>
        <v>715.18214519528999</v>
      </c>
      <c r="J408" s="174">
        <f t="shared" si="284"/>
        <v>17.096278891876004</v>
      </c>
      <c r="K408" s="189">
        <f t="shared" si="285"/>
        <v>475</v>
      </c>
      <c r="L408" s="190">
        <f t="shared" si="286"/>
        <v>164</v>
      </c>
      <c r="M408" s="173">
        <f t="shared" si="258"/>
        <v>12842.614463857826</v>
      </c>
      <c r="N408" s="174">
        <f t="shared" si="287"/>
        <v>8441.438980067087</v>
      </c>
      <c r="O408" s="174">
        <f t="shared" si="261"/>
        <v>4401.1754837907392</v>
      </c>
      <c r="P408" s="174"/>
      <c r="Q408" s="174"/>
      <c r="R408" s="175"/>
      <c r="S408" s="173">
        <f t="shared" si="282"/>
        <v>6861.9587741356099</v>
      </c>
      <c r="T408" s="174">
        <f t="shared" si="262"/>
        <v>3431.2193870678047</v>
      </c>
      <c r="U408" s="174">
        <f t="shared" si="263"/>
        <v>3430.7393870678047</v>
      </c>
      <c r="V408" s="174"/>
      <c r="W408" s="174"/>
      <c r="X408" s="175"/>
      <c r="Y408" s="173">
        <f t="shared" si="288"/>
        <v>13723.91754827122</v>
      </c>
      <c r="Z408" s="174">
        <f t="shared" si="264"/>
        <v>6862.4387741356095</v>
      </c>
      <c r="AA408" s="174">
        <f t="shared" si="265"/>
        <v>6861.4787741356095</v>
      </c>
      <c r="AB408" s="174"/>
      <c r="AC408" s="174"/>
      <c r="AD408" s="175"/>
      <c r="AE408" s="173">
        <f t="shared" si="266"/>
        <v>17.957124</v>
      </c>
      <c r="AF408" s="174">
        <f t="shared" si="260"/>
        <v>36</v>
      </c>
      <c r="AG408" s="174">
        <f t="shared" si="267"/>
        <v>80.286500000000004</v>
      </c>
      <c r="AH408" s="174">
        <f t="shared" si="268"/>
        <v>307</v>
      </c>
      <c r="AI408" s="174">
        <f t="shared" si="289"/>
        <v>265.39179999999999</v>
      </c>
      <c r="AJ408" s="174">
        <f t="shared" si="269"/>
        <v>2</v>
      </c>
      <c r="AK408" s="174">
        <f t="shared" si="270"/>
        <v>5718.2989784463407</v>
      </c>
      <c r="AL408" s="174">
        <f t="shared" si="271"/>
        <v>2859.3494892231706</v>
      </c>
      <c r="AM408" s="174">
        <f t="shared" si="272"/>
        <v>2858.9494892231705</v>
      </c>
      <c r="AN408" s="174"/>
      <c r="AO408" s="176">
        <v>18</v>
      </c>
      <c r="AP408" s="174">
        <v>36</v>
      </c>
      <c r="AQ408" s="175">
        <f t="shared" si="273"/>
        <v>307</v>
      </c>
      <c r="AR408" s="31">
        <f t="shared" si="274"/>
        <v>0</v>
      </c>
      <c r="AS408" s="2">
        <f t="shared" si="275"/>
        <v>1</v>
      </c>
      <c r="AT408" s="33">
        <f t="shared" si="276"/>
        <v>0</v>
      </c>
      <c r="AU408" s="31">
        <f t="shared" si="277"/>
        <v>60</v>
      </c>
      <c r="AV408" s="2">
        <f t="shared" si="278"/>
        <v>1</v>
      </c>
      <c r="AW408" s="33">
        <f t="shared" si="279"/>
        <v>0</v>
      </c>
      <c r="AX408" s="31">
        <f t="shared" si="280"/>
        <v>1</v>
      </c>
      <c r="AY408" s="33">
        <f t="shared" si="281"/>
        <v>1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customHeight="1">
      <c r="A409" s="2"/>
      <c r="B409" s="107">
        <v>334</v>
      </c>
      <c r="C409" s="31">
        <v>7</v>
      </c>
      <c r="D409" s="106" t="s">
        <v>20</v>
      </c>
      <c r="E409" s="2" t="s">
        <v>89</v>
      </c>
      <c r="F409" s="2" t="s">
        <v>149</v>
      </c>
      <c r="G409" s="2"/>
      <c r="H409" s="33"/>
      <c r="I409" s="173">
        <f t="shared" si="283"/>
        <v>665.80116049168021</v>
      </c>
      <c r="J409" s="174">
        <f t="shared" si="284"/>
        <v>17.096278891876004</v>
      </c>
      <c r="K409" s="189">
        <f t="shared" si="285"/>
        <v>537</v>
      </c>
      <c r="L409" s="190">
        <f t="shared" si="286"/>
        <v>193</v>
      </c>
      <c r="M409" s="173">
        <f t="shared" si="258"/>
        <v>11955.873998293002</v>
      </c>
      <c r="N409" s="174">
        <f t="shared" si="287"/>
        <v>7554.6985145022618</v>
      </c>
      <c r="O409" s="174">
        <f t="shared" si="261"/>
        <v>4401.1754837907392</v>
      </c>
      <c r="P409" s="174"/>
      <c r="Q409" s="174"/>
      <c r="R409" s="175"/>
      <c r="S409" s="173">
        <f t="shared" si="282"/>
        <v>8577.5684676695128</v>
      </c>
      <c r="T409" s="174">
        <f t="shared" si="262"/>
        <v>5146.8290806017076</v>
      </c>
      <c r="U409" s="174">
        <f t="shared" si="263"/>
        <v>3430.7393870678047</v>
      </c>
      <c r="V409" s="174"/>
      <c r="W409" s="174"/>
      <c r="X409" s="175"/>
      <c r="Y409" s="173">
        <f t="shared" si="288"/>
        <v>17155.136935339026</v>
      </c>
      <c r="Z409" s="174">
        <f t="shared" si="264"/>
        <v>10293.658161203415</v>
      </c>
      <c r="AA409" s="174">
        <f t="shared" si="265"/>
        <v>6861.4787741356095</v>
      </c>
      <c r="AB409" s="174"/>
      <c r="AC409" s="174"/>
      <c r="AD409" s="175"/>
      <c r="AE409" s="173">
        <f t="shared" si="266"/>
        <v>17.957124</v>
      </c>
      <c r="AF409" s="174">
        <f t="shared" si="260"/>
        <v>36</v>
      </c>
      <c r="AG409" s="174">
        <f t="shared" si="267"/>
        <v>20.2865</v>
      </c>
      <c r="AH409" s="174">
        <f t="shared" si="268"/>
        <v>307</v>
      </c>
      <c r="AI409" s="174">
        <f t="shared" si="289"/>
        <v>265.39179999999999</v>
      </c>
      <c r="AJ409" s="174">
        <f t="shared" si="269"/>
        <v>2.2222222222222223</v>
      </c>
      <c r="AK409" s="174">
        <f t="shared" si="270"/>
        <v>5718.2989784463407</v>
      </c>
      <c r="AL409" s="174">
        <f t="shared" si="271"/>
        <v>2859.3494892231706</v>
      </c>
      <c r="AM409" s="174">
        <f t="shared" si="272"/>
        <v>2858.9494892231705</v>
      </c>
      <c r="AN409" s="174"/>
      <c r="AO409" s="176">
        <v>18</v>
      </c>
      <c r="AP409" s="174">
        <v>36</v>
      </c>
      <c r="AQ409" s="175">
        <f t="shared" si="273"/>
        <v>307</v>
      </c>
      <c r="AR409" s="31">
        <f t="shared" si="274"/>
        <v>0</v>
      </c>
      <c r="AS409" s="2">
        <f t="shared" si="275"/>
        <v>1</v>
      </c>
      <c r="AT409" s="33">
        <f t="shared" si="276"/>
        <v>0</v>
      </c>
      <c r="AU409" s="31">
        <f t="shared" si="277"/>
        <v>0</v>
      </c>
      <c r="AV409" s="2">
        <f t="shared" si="278"/>
        <v>1.5</v>
      </c>
      <c r="AW409" s="33">
        <f t="shared" si="279"/>
        <v>0</v>
      </c>
      <c r="AX409" s="31">
        <f t="shared" si="280"/>
        <v>1</v>
      </c>
      <c r="AY409" s="33">
        <f t="shared" si="281"/>
        <v>1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customHeight="1">
      <c r="A410" s="2"/>
      <c r="B410" s="107">
        <v>335</v>
      </c>
      <c r="C410" s="31">
        <v>7</v>
      </c>
      <c r="D410" s="106" t="s">
        <v>20</v>
      </c>
      <c r="E410" s="2" t="s">
        <v>148</v>
      </c>
      <c r="F410" s="2" t="s">
        <v>149</v>
      </c>
      <c r="G410" s="2"/>
      <c r="H410" s="33"/>
      <c r="I410" s="173">
        <f t="shared" si="283"/>
        <v>630.97966962937392</v>
      </c>
      <c r="J410" s="174">
        <f t="shared" si="284"/>
        <v>20.525336287912033</v>
      </c>
      <c r="K410" s="189">
        <f t="shared" si="285"/>
        <v>571</v>
      </c>
      <c r="L410" s="190">
        <f t="shared" si="286"/>
        <v>205</v>
      </c>
      <c r="M410" s="173">
        <f t="shared" si="258"/>
        <v>9437.6411601255804</v>
      </c>
      <c r="N410" s="174">
        <f t="shared" si="287"/>
        <v>5036.4656763348412</v>
      </c>
      <c r="O410" s="174">
        <f t="shared" si="261"/>
        <v>4401.1754837907392</v>
      </c>
      <c r="P410" s="174"/>
      <c r="Q410" s="174"/>
      <c r="R410" s="175"/>
      <c r="S410" s="173">
        <f t="shared" si="282"/>
        <v>6861.9587741356099</v>
      </c>
      <c r="T410" s="174">
        <f t="shared" si="262"/>
        <v>3431.2193870678047</v>
      </c>
      <c r="U410" s="174">
        <f t="shared" si="263"/>
        <v>3430.7393870678047</v>
      </c>
      <c r="V410" s="174"/>
      <c r="W410" s="174"/>
      <c r="X410" s="175"/>
      <c r="Y410" s="173">
        <f t="shared" si="288"/>
        <v>13723.91754827122</v>
      </c>
      <c r="Z410" s="174">
        <f t="shared" si="264"/>
        <v>6862.4387741356095</v>
      </c>
      <c r="AA410" s="174">
        <f t="shared" si="265"/>
        <v>6861.4787741356095</v>
      </c>
      <c r="AB410" s="174"/>
      <c r="AC410" s="174"/>
      <c r="AD410" s="175"/>
      <c r="AE410" s="173">
        <f t="shared" si="266"/>
        <v>14.957124</v>
      </c>
      <c r="AF410" s="174">
        <f t="shared" si="260"/>
        <v>36</v>
      </c>
      <c r="AG410" s="174">
        <f t="shared" si="267"/>
        <v>20.2865</v>
      </c>
      <c r="AH410" s="174">
        <f t="shared" si="268"/>
        <v>307</v>
      </c>
      <c r="AI410" s="174">
        <f t="shared" si="289"/>
        <v>265.39179999999999</v>
      </c>
      <c r="AJ410" s="174">
        <f t="shared" si="269"/>
        <v>2</v>
      </c>
      <c r="AK410" s="174">
        <f t="shared" si="270"/>
        <v>5718.2989784463407</v>
      </c>
      <c r="AL410" s="174">
        <f t="shared" si="271"/>
        <v>2859.3494892231706</v>
      </c>
      <c r="AM410" s="174">
        <f t="shared" si="272"/>
        <v>2858.9494892231705</v>
      </c>
      <c r="AN410" s="174"/>
      <c r="AO410" s="176">
        <v>18</v>
      </c>
      <c r="AP410" s="174">
        <v>36</v>
      </c>
      <c r="AQ410" s="175">
        <f t="shared" si="273"/>
        <v>307</v>
      </c>
      <c r="AR410" s="31">
        <f t="shared" si="274"/>
        <v>3</v>
      </c>
      <c r="AS410" s="2">
        <f t="shared" si="275"/>
        <v>1</v>
      </c>
      <c r="AT410" s="33">
        <f t="shared" si="276"/>
        <v>0</v>
      </c>
      <c r="AU410" s="31">
        <f t="shared" si="277"/>
        <v>0</v>
      </c>
      <c r="AV410" s="2">
        <f t="shared" si="278"/>
        <v>1</v>
      </c>
      <c r="AW410" s="33">
        <f t="shared" si="279"/>
        <v>0</v>
      </c>
      <c r="AX410" s="31">
        <f t="shared" si="280"/>
        <v>1</v>
      </c>
      <c r="AY410" s="33">
        <f t="shared" si="281"/>
        <v>1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customHeight="1">
      <c r="A411" s="2"/>
      <c r="B411" s="107">
        <v>336</v>
      </c>
      <c r="C411" s="31">
        <v>7</v>
      </c>
      <c r="D411" s="106" t="s">
        <v>20</v>
      </c>
      <c r="E411" s="2" t="s">
        <v>163</v>
      </c>
      <c r="F411" s="2" t="s">
        <v>149</v>
      </c>
      <c r="G411" s="2"/>
      <c r="H411" s="33"/>
      <c r="I411" s="173">
        <f t="shared" si="283"/>
        <v>858.62860158529315</v>
      </c>
      <c r="J411" s="174">
        <f t="shared" si="284"/>
        <v>20.525336287912033</v>
      </c>
      <c r="K411" s="189">
        <f t="shared" si="285"/>
        <v>332</v>
      </c>
      <c r="L411" s="190">
        <f t="shared" si="286"/>
        <v>101</v>
      </c>
      <c r="M411" s="173">
        <f t="shared" si="258"/>
        <v>12842.614463857826</v>
      </c>
      <c r="N411" s="174">
        <f t="shared" si="287"/>
        <v>8441.438980067087</v>
      </c>
      <c r="O411" s="174">
        <f t="shared" si="261"/>
        <v>4401.1754837907392</v>
      </c>
      <c r="P411" s="174"/>
      <c r="Q411" s="174"/>
      <c r="R411" s="175"/>
      <c r="S411" s="173">
        <f t="shared" si="282"/>
        <v>6861.9587741356099</v>
      </c>
      <c r="T411" s="174">
        <f t="shared" si="262"/>
        <v>3431.2193870678047</v>
      </c>
      <c r="U411" s="174">
        <f t="shared" si="263"/>
        <v>3430.7393870678047</v>
      </c>
      <c r="V411" s="174"/>
      <c r="W411" s="174"/>
      <c r="X411" s="175"/>
      <c r="Y411" s="173">
        <f t="shared" si="288"/>
        <v>13723.91754827122</v>
      </c>
      <c r="Z411" s="174">
        <f t="shared" si="264"/>
        <v>6862.4387741356095</v>
      </c>
      <c r="AA411" s="174">
        <f t="shared" si="265"/>
        <v>6861.4787741356095</v>
      </c>
      <c r="AB411" s="174"/>
      <c r="AC411" s="174"/>
      <c r="AD411" s="175"/>
      <c r="AE411" s="173">
        <f t="shared" si="266"/>
        <v>14.957124</v>
      </c>
      <c r="AF411" s="174">
        <f t="shared" si="260"/>
        <v>36</v>
      </c>
      <c r="AG411" s="174">
        <f t="shared" si="267"/>
        <v>80.286500000000004</v>
      </c>
      <c r="AH411" s="174">
        <f t="shared" si="268"/>
        <v>307</v>
      </c>
      <c r="AI411" s="174">
        <f t="shared" si="289"/>
        <v>265.39179999999999</v>
      </c>
      <c r="AJ411" s="174">
        <f t="shared" si="269"/>
        <v>2</v>
      </c>
      <c r="AK411" s="174">
        <f t="shared" si="270"/>
        <v>5718.2989784463407</v>
      </c>
      <c r="AL411" s="174">
        <f t="shared" si="271"/>
        <v>2859.3494892231706</v>
      </c>
      <c r="AM411" s="174">
        <f t="shared" si="272"/>
        <v>2858.9494892231705</v>
      </c>
      <c r="AN411" s="174"/>
      <c r="AO411" s="176">
        <v>18</v>
      </c>
      <c r="AP411" s="174">
        <v>36</v>
      </c>
      <c r="AQ411" s="175">
        <f t="shared" si="273"/>
        <v>307</v>
      </c>
      <c r="AR411" s="31">
        <f t="shared" si="274"/>
        <v>3</v>
      </c>
      <c r="AS411" s="2">
        <f t="shared" si="275"/>
        <v>1</v>
      </c>
      <c r="AT411" s="33">
        <f t="shared" si="276"/>
        <v>0</v>
      </c>
      <c r="AU411" s="31">
        <f t="shared" si="277"/>
        <v>60</v>
      </c>
      <c r="AV411" s="2">
        <f t="shared" si="278"/>
        <v>1</v>
      </c>
      <c r="AW411" s="33">
        <f t="shared" si="279"/>
        <v>0</v>
      </c>
      <c r="AX411" s="31">
        <f t="shared" si="280"/>
        <v>1</v>
      </c>
      <c r="AY411" s="33">
        <f t="shared" si="281"/>
        <v>1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customHeight="1">
      <c r="A412" s="2"/>
      <c r="B412" s="107">
        <v>337</v>
      </c>
      <c r="C412" s="31">
        <v>7</v>
      </c>
      <c r="D412" s="106" t="s">
        <v>20</v>
      </c>
      <c r="E412" s="2" t="s">
        <v>152</v>
      </c>
      <c r="F412" s="2" t="s">
        <v>149</v>
      </c>
      <c r="G412" s="2"/>
      <c r="H412" s="33"/>
      <c r="I412" s="173">
        <f t="shared" si="283"/>
        <v>799.34310889533322</v>
      </c>
      <c r="J412" s="174">
        <f t="shared" si="284"/>
        <v>20.525336287912033</v>
      </c>
      <c r="K412" s="189">
        <f t="shared" si="285"/>
        <v>383</v>
      </c>
      <c r="L412" s="190">
        <f t="shared" si="286"/>
        <v>126</v>
      </c>
      <c r="M412" s="173">
        <f t="shared" si="258"/>
        <v>11955.873998293002</v>
      </c>
      <c r="N412" s="174">
        <f t="shared" si="287"/>
        <v>7554.6985145022618</v>
      </c>
      <c r="O412" s="174">
        <f t="shared" si="261"/>
        <v>4401.1754837907392</v>
      </c>
      <c r="P412" s="174"/>
      <c r="Q412" s="174"/>
      <c r="R412" s="175"/>
      <c r="S412" s="173">
        <f t="shared" si="282"/>
        <v>8577.5684676695128</v>
      </c>
      <c r="T412" s="174">
        <f t="shared" si="262"/>
        <v>5146.8290806017076</v>
      </c>
      <c r="U412" s="174">
        <f t="shared" si="263"/>
        <v>3430.7393870678047</v>
      </c>
      <c r="V412" s="174"/>
      <c r="W412" s="174"/>
      <c r="X412" s="175"/>
      <c r="Y412" s="173">
        <f t="shared" si="288"/>
        <v>17155.136935339026</v>
      </c>
      <c r="Z412" s="174">
        <f t="shared" si="264"/>
        <v>10293.658161203415</v>
      </c>
      <c r="AA412" s="174">
        <f t="shared" si="265"/>
        <v>6861.4787741356095</v>
      </c>
      <c r="AB412" s="174"/>
      <c r="AC412" s="174"/>
      <c r="AD412" s="175"/>
      <c r="AE412" s="173">
        <f t="shared" si="266"/>
        <v>14.957124</v>
      </c>
      <c r="AF412" s="174">
        <f t="shared" si="260"/>
        <v>36</v>
      </c>
      <c r="AG412" s="174">
        <f t="shared" si="267"/>
        <v>20.2865</v>
      </c>
      <c r="AH412" s="174">
        <f t="shared" si="268"/>
        <v>307</v>
      </c>
      <c r="AI412" s="174">
        <f t="shared" si="289"/>
        <v>265.39179999999999</v>
      </c>
      <c r="AJ412" s="174">
        <f t="shared" si="269"/>
        <v>2.2222222222222223</v>
      </c>
      <c r="AK412" s="174">
        <f t="shared" si="270"/>
        <v>5718.2989784463407</v>
      </c>
      <c r="AL412" s="174">
        <f t="shared" si="271"/>
        <v>2859.3494892231706</v>
      </c>
      <c r="AM412" s="174">
        <f t="shared" si="272"/>
        <v>2858.9494892231705</v>
      </c>
      <c r="AN412" s="174"/>
      <c r="AO412" s="176">
        <v>18</v>
      </c>
      <c r="AP412" s="174">
        <v>36</v>
      </c>
      <c r="AQ412" s="175">
        <f t="shared" si="273"/>
        <v>307</v>
      </c>
      <c r="AR412" s="31">
        <f t="shared" si="274"/>
        <v>3</v>
      </c>
      <c r="AS412" s="2">
        <f t="shared" si="275"/>
        <v>1</v>
      </c>
      <c r="AT412" s="33">
        <f t="shared" si="276"/>
        <v>0</v>
      </c>
      <c r="AU412" s="31">
        <f t="shared" si="277"/>
        <v>0</v>
      </c>
      <c r="AV412" s="2">
        <f t="shared" si="278"/>
        <v>1.5</v>
      </c>
      <c r="AW412" s="33">
        <f t="shared" si="279"/>
        <v>0</v>
      </c>
      <c r="AX412" s="31">
        <f t="shared" si="280"/>
        <v>1</v>
      </c>
      <c r="AY412" s="33">
        <f t="shared" si="281"/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customHeight="1">
      <c r="A413" s="2"/>
      <c r="B413" s="107">
        <v>338</v>
      </c>
      <c r="C413" s="31">
        <v>7</v>
      </c>
      <c r="D413" s="106" t="s">
        <v>20</v>
      </c>
      <c r="E413" s="2" t="s">
        <v>79</v>
      </c>
      <c r="F413" s="2" t="s">
        <v>149</v>
      </c>
      <c r="G413" s="2"/>
      <c r="H413" s="33"/>
      <c r="I413" s="173">
        <f t="shared" si="283"/>
        <v>525.56529431581475</v>
      </c>
      <c r="J413" s="174">
        <f t="shared" si="284"/>
        <v>8.548139445938002</v>
      </c>
      <c r="K413" s="189">
        <f t="shared" si="285"/>
        <v>688</v>
      </c>
      <c r="L413" s="190">
        <f t="shared" si="286"/>
        <v>253</v>
      </c>
      <c r="M413" s="173">
        <f t="shared" si="258"/>
        <v>9437.6411601255804</v>
      </c>
      <c r="N413" s="174">
        <f t="shared" si="287"/>
        <v>5036.4656763348412</v>
      </c>
      <c r="O413" s="174">
        <f t="shared" si="261"/>
        <v>4401.1754837907392</v>
      </c>
      <c r="P413" s="174"/>
      <c r="Q413" s="174"/>
      <c r="R413" s="175"/>
      <c r="S413" s="173">
        <f t="shared" si="282"/>
        <v>6861.9587741356099</v>
      </c>
      <c r="T413" s="174">
        <f t="shared" si="262"/>
        <v>3431.2193870678047</v>
      </c>
      <c r="U413" s="174">
        <f t="shared" si="263"/>
        <v>3430.7393870678047</v>
      </c>
      <c r="V413" s="174"/>
      <c r="W413" s="174"/>
      <c r="X413" s="175"/>
      <c r="Y413" s="173">
        <f t="shared" si="288"/>
        <v>13723.91754827122</v>
      </c>
      <c r="Z413" s="174">
        <f t="shared" si="264"/>
        <v>6862.4387741356095</v>
      </c>
      <c r="AA413" s="174">
        <f t="shared" si="265"/>
        <v>6861.4787741356095</v>
      </c>
      <c r="AB413" s="174"/>
      <c r="AC413" s="174"/>
      <c r="AD413" s="175"/>
      <c r="AE413" s="173">
        <f t="shared" si="266"/>
        <v>17.957124</v>
      </c>
      <c r="AF413" s="174">
        <f t="shared" si="260"/>
        <v>36</v>
      </c>
      <c r="AG413" s="174">
        <f t="shared" si="267"/>
        <v>20.2865</v>
      </c>
      <c r="AH413" s="174">
        <f t="shared" si="268"/>
        <v>153.5</v>
      </c>
      <c r="AI413" s="174">
        <f t="shared" si="289"/>
        <v>265.39179999999999</v>
      </c>
      <c r="AJ413" s="174">
        <f t="shared" si="269"/>
        <v>2</v>
      </c>
      <c r="AK413" s="174">
        <f t="shared" si="270"/>
        <v>5718.2989784463407</v>
      </c>
      <c r="AL413" s="174">
        <f t="shared" si="271"/>
        <v>2859.3494892231706</v>
      </c>
      <c r="AM413" s="174">
        <f t="shared" si="272"/>
        <v>2858.9494892231705</v>
      </c>
      <c r="AN413" s="174"/>
      <c r="AO413" s="176">
        <v>18</v>
      </c>
      <c r="AP413" s="174">
        <v>36</v>
      </c>
      <c r="AQ413" s="175">
        <f t="shared" si="273"/>
        <v>307</v>
      </c>
      <c r="AR413" s="31">
        <f t="shared" si="274"/>
        <v>0</v>
      </c>
      <c r="AS413" s="2">
        <f t="shared" si="275"/>
        <v>0.5</v>
      </c>
      <c r="AT413" s="33">
        <f t="shared" si="276"/>
        <v>0</v>
      </c>
      <c r="AU413" s="31">
        <f t="shared" si="277"/>
        <v>0</v>
      </c>
      <c r="AV413" s="2">
        <f t="shared" si="278"/>
        <v>1</v>
      </c>
      <c r="AW413" s="33">
        <f t="shared" si="279"/>
        <v>0</v>
      </c>
      <c r="AX413" s="31">
        <f t="shared" si="280"/>
        <v>1</v>
      </c>
      <c r="AY413" s="33">
        <f t="shared" si="281"/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customHeight="1">
      <c r="A414" s="2"/>
      <c r="B414" s="107">
        <v>339</v>
      </c>
      <c r="C414" s="31">
        <v>7</v>
      </c>
      <c r="D414" s="106" t="s">
        <v>20</v>
      </c>
      <c r="E414" s="2" t="s">
        <v>168</v>
      </c>
      <c r="F414" s="2" t="s">
        <v>149</v>
      </c>
      <c r="G414" s="2"/>
      <c r="H414" s="33"/>
      <c r="I414" s="173">
        <f t="shared" si="283"/>
        <v>715.18214519528999</v>
      </c>
      <c r="J414" s="174">
        <f t="shared" si="284"/>
        <v>8.548139445938002</v>
      </c>
      <c r="K414" s="189">
        <f t="shared" si="285"/>
        <v>475</v>
      </c>
      <c r="L414" s="190">
        <f t="shared" si="286"/>
        <v>164</v>
      </c>
      <c r="M414" s="173">
        <f t="shared" si="258"/>
        <v>12842.614463857826</v>
      </c>
      <c r="N414" s="174">
        <f t="shared" si="287"/>
        <v>8441.438980067087</v>
      </c>
      <c r="O414" s="174">
        <f t="shared" si="261"/>
        <v>4401.1754837907392</v>
      </c>
      <c r="P414" s="174"/>
      <c r="Q414" s="174"/>
      <c r="R414" s="175"/>
      <c r="S414" s="173">
        <f t="shared" si="282"/>
        <v>6861.9587741356099</v>
      </c>
      <c r="T414" s="174">
        <f t="shared" si="262"/>
        <v>3431.2193870678047</v>
      </c>
      <c r="U414" s="174">
        <f t="shared" si="263"/>
        <v>3430.7393870678047</v>
      </c>
      <c r="V414" s="174"/>
      <c r="W414" s="174"/>
      <c r="X414" s="175"/>
      <c r="Y414" s="173">
        <f t="shared" si="288"/>
        <v>13723.91754827122</v>
      </c>
      <c r="Z414" s="174">
        <f t="shared" si="264"/>
        <v>6862.4387741356095</v>
      </c>
      <c r="AA414" s="174">
        <f t="shared" si="265"/>
        <v>6861.4787741356095</v>
      </c>
      <c r="AB414" s="174"/>
      <c r="AC414" s="174"/>
      <c r="AD414" s="175"/>
      <c r="AE414" s="173">
        <f t="shared" si="266"/>
        <v>17.957124</v>
      </c>
      <c r="AF414" s="174">
        <f t="shared" si="260"/>
        <v>36</v>
      </c>
      <c r="AG414" s="174">
        <f t="shared" si="267"/>
        <v>80.286500000000004</v>
      </c>
      <c r="AH414" s="174">
        <f t="shared" si="268"/>
        <v>153.5</v>
      </c>
      <c r="AI414" s="174">
        <f t="shared" si="289"/>
        <v>265.39179999999999</v>
      </c>
      <c r="AJ414" s="174">
        <f t="shared" si="269"/>
        <v>2</v>
      </c>
      <c r="AK414" s="174">
        <f t="shared" si="270"/>
        <v>5718.2989784463407</v>
      </c>
      <c r="AL414" s="174">
        <f t="shared" si="271"/>
        <v>2859.3494892231706</v>
      </c>
      <c r="AM414" s="174">
        <f t="shared" si="272"/>
        <v>2858.9494892231705</v>
      </c>
      <c r="AN414" s="174"/>
      <c r="AO414" s="176">
        <v>18</v>
      </c>
      <c r="AP414" s="174">
        <v>36</v>
      </c>
      <c r="AQ414" s="175">
        <f t="shared" si="273"/>
        <v>307</v>
      </c>
      <c r="AR414" s="31">
        <f t="shared" si="274"/>
        <v>0</v>
      </c>
      <c r="AS414" s="2">
        <f t="shared" si="275"/>
        <v>0.5</v>
      </c>
      <c r="AT414" s="33">
        <f t="shared" si="276"/>
        <v>0</v>
      </c>
      <c r="AU414" s="31">
        <f t="shared" si="277"/>
        <v>60</v>
      </c>
      <c r="AV414" s="2">
        <f t="shared" si="278"/>
        <v>1</v>
      </c>
      <c r="AW414" s="33">
        <f t="shared" si="279"/>
        <v>0</v>
      </c>
      <c r="AX414" s="31">
        <f t="shared" si="280"/>
        <v>1</v>
      </c>
      <c r="AY414" s="33">
        <f t="shared" si="281"/>
        <v>1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customHeight="1">
      <c r="A415" s="2"/>
      <c r="B415" s="107">
        <v>340</v>
      </c>
      <c r="C415" s="31">
        <v>7</v>
      </c>
      <c r="D415" s="106" t="s">
        <v>20</v>
      </c>
      <c r="E415" s="2" t="s">
        <v>101</v>
      </c>
      <c r="F415" s="2" t="s">
        <v>149</v>
      </c>
      <c r="G415" s="2"/>
      <c r="H415" s="33"/>
      <c r="I415" s="173">
        <f t="shared" si="283"/>
        <v>665.80116049168021</v>
      </c>
      <c r="J415" s="174">
        <f t="shared" si="284"/>
        <v>8.548139445938002</v>
      </c>
      <c r="K415" s="189">
        <f t="shared" si="285"/>
        <v>537</v>
      </c>
      <c r="L415" s="190">
        <f t="shared" si="286"/>
        <v>193</v>
      </c>
      <c r="M415" s="173">
        <f t="shared" si="258"/>
        <v>11955.873998293002</v>
      </c>
      <c r="N415" s="174">
        <f t="shared" si="287"/>
        <v>7554.6985145022618</v>
      </c>
      <c r="O415" s="174">
        <f t="shared" si="261"/>
        <v>4401.1754837907392</v>
      </c>
      <c r="P415" s="174"/>
      <c r="Q415" s="174"/>
      <c r="R415" s="175"/>
      <c r="S415" s="173">
        <f t="shared" si="282"/>
        <v>8577.5684676695128</v>
      </c>
      <c r="T415" s="174">
        <f t="shared" si="262"/>
        <v>5146.8290806017076</v>
      </c>
      <c r="U415" s="174">
        <f t="shared" si="263"/>
        <v>3430.7393870678047</v>
      </c>
      <c r="V415" s="174"/>
      <c r="W415" s="174"/>
      <c r="X415" s="175"/>
      <c r="Y415" s="173">
        <f t="shared" si="288"/>
        <v>17155.136935339026</v>
      </c>
      <c r="Z415" s="174">
        <f t="shared" si="264"/>
        <v>10293.658161203415</v>
      </c>
      <c r="AA415" s="174">
        <f t="shared" si="265"/>
        <v>6861.4787741356095</v>
      </c>
      <c r="AB415" s="174"/>
      <c r="AC415" s="174"/>
      <c r="AD415" s="175"/>
      <c r="AE415" s="173">
        <f t="shared" si="266"/>
        <v>17.957124</v>
      </c>
      <c r="AF415" s="174">
        <f t="shared" si="260"/>
        <v>36</v>
      </c>
      <c r="AG415" s="174">
        <f t="shared" si="267"/>
        <v>20.2865</v>
      </c>
      <c r="AH415" s="174">
        <f t="shared" si="268"/>
        <v>153.5</v>
      </c>
      <c r="AI415" s="174">
        <f t="shared" si="289"/>
        <v>265.39179999999999</v>
      </c>
      <c r="AJ415" s="174">
        <f t="shared" si="269"/>
        <v>2.2222222222222223</v>
      </c>
      <c r="AK415" s="174">
        <f t="shared" si="270"/>
        <v>5718.2989784463407</v>
      </c>
      <c r="AL415" s="174">
        <f t="shared" si="271"/>
        <v>2859.3494892231706</v>
      </c>
      <c r="AM415" s="174">
        <f t="shared" si="272"/>
        <v>2858.9494892231705</v>
      </c>
      <c r="AN415" s="174"/>
      <c r="AO415" s="176">
        <v>18</v>
      </c>
      <c r="AP415" s="174">
        <v>36</v>
      </c>
      <c r="AQ415" s="175">
        <f t="shared" si="273"/>
        <v>307</v>
      </c>
      <c r="AR415" s="31">
        <f t="shared" si="274"/>
        <v>0</v>
      </c>
      <c r="AS415" s="2">
        <f t="shared" si="275"/>
        <v>0.5</v>
      </c>
      <c r="AT415" s="33">
        <f t="shared" si="276"/>
        <v>0</v>
      </c>
      <c r="AU415" s="31">
        <f t="shared" si="277"/>
        <v>0</v>
      </c>
      <c r="AV415" s="2">
        <f t="shared" si="278"/>
        <v>1.5</v>
      </c>
      <c r="AW415" s="33">
        <f t="shared" si="279"/>
        <v>0</v>
      </c>
      <c r="AX415" s="31">
        <f t="shared" si="280"/>
        <v>1</v>
      </c>
      <c r="AY415" s="33">
        <f t="shared" si="281"/>
        <v>1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customHeight="1">
      <c r="A416" s="2"/>
      <c r="B416" s="107">
        <v>341</v>
      </c>
      <c r="C416" s="31">
        <v>4</v>
      </c>
      <c r="D416" s="106" t="s">
        <v>20</v>
      </c>
      <c r="E416" s="2" t="s">
        <v>67</v>
      </c>
      <c r="F416" s="2" t="s">
        <v>149</v>
      </c>
      <c r="G416" s="2"/>
      <c r="H416" s="33"/>
      <c r="I416" s="173">
        <f t="shared" si="283"/>
        <v>488.62658486951227</v>
      </c>
      <c r="J416" s="174">
        <f t="shared" si="284"/>
        <v>9.4113066212607315</v>
      </c>
      <c r="K416" s="189">
        <f t="shared" si="285"/>
        <v>732</v>
      </c>
      <c r="L416" s="190">
        <f t="shared" si="286"/>
        <v>271</v>
      </c>
      <c r="M416" s="173">
        <f t="shared" si="258"/>
        <v>8774.3281741983556</v>
      </c>
      <c r="N416" s="174">
        <f t="shared" si="287"/>
        <v>4682.835575088252</v>
      </c>
      <c r="O416" s="174">
        <f t="shared" si="261"/>
        <v>4091.4925991101031</v>
      </c>
      <c r="P416" s="174"/>
      <c r="Q416" s="174"/>
      <c r="R416" s="175"/>
      <c r="S416" s="173">
        <f t="shared" si="282"/>
        <v>6379.6399064751222</v>
      </c>
      <c r="T416" s="174">
        <f t="shared" si="262"/>
        <v>3190.2999532375611</v>
      </c>
      <c r="U416" s="174">
        <f t="shared" si="263"/>
        <v>3189.3399532375606</v>
      </c>
      <c r="V416" s="174"/>
      <c r="W416" s="174"/>
      <c r="X416" s="175"/>
      <c r="Y416" s="173">
        <f t="shared" si="288"/>
        <v>12759.279812950244</v>
      </c>
      <c r="Z416" s="174">
        <f t="shared" si="264"/>
        <v>6380.5999064751222</v>
      </c>
      <c r="AA416" s="174">
        <f t="shared" si="265"/>
        <v>6378.6799064751212</v>
      </c>
      <c r="AB416" s="174"/>
      <c r="AC416" s="174"/>
      <c r="AD416" s="175"/>
      <c r="AE416" s="173">
        <f t="shared" si="266"/>
        <v>17.957124</v>
      </c>
      <c r="AF416" s="174">
        <f t="shared" si="260"/>
        <v>36</v>
      </c>
      <c r="AG416" s="174">
        <f t="shared" si="267"/>
        <v>20.2865</v>
      </c>
      <c r="AH416" s="174">
        <f t="shared" si="268"/>
        <v>169</v>
      </c>
      <c r="AI416" s="174">
        <f t="shared" si="289"/>
        <v>265.39179999999999</v>
      </c>
      <c r="AJ416" s="174">
        <f t="shared" si="269"/>
        <v>2</v>
      </c>
      <c r="AK416" s="174">
        <f t="shared" si="270"/>
        <v>5316.3665887292682</v>
      </c>
      <c r="AL416" s="174">
        <f t="shared" si="271"/>
        <v>2658.5832943646342</v>
      </c>
      <c r="AM416" s="174">
        <f t="shared" si="272"/>
        <v>2657.783294364634</v>
      </c>
      <c r="AN416" s="174"/>
      <c r="AO416" s="176">
        <v>18</v>
      </c>
      <c r="AP416" s="174">
        <v>36</v>
      </c>
      <c r="AQ416" s="175">
        <f t="shared" si="273"/>
        <v>169</v>
      </c>
      <c r="AR416" s="31">
        <f t="shared" si="274"/>
        <v>0</v>
      </c>
      <c r="AS416" s="2">
        <f t="shared" si="275"/>
        <v>1</v>
      </c>
      <c r="AT416" s="33">
        <f t="shared" si="276"/>
        <v>0</v>
      </c>
      <c r="AU416" s="31">
        <f t="shared" si="277"/>
        <v>0</v>
      </c>
      <c r="AV416" s="2">
        <f t="shared" si="278"/>
        <v>1</v>
      </c>
      <c r="AW416" s="33">
        <f t="shared" si="279"/>
        <v>0</v>
      </c>
      <c r="AX416" s="31">
        <f t="shared" si="280"/>
        <v>1</v>
      </c>
      <c r="AY416" s="33">
        <f t="shared" si="281"/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customHeight="1">
      <c r="A417" s="2"/>
      <c r="B417" s="107">
        <v>342</v>
      </c>
      <c r="C417" s="31">
        <v>4</v>
      </c>
      <c r="D417" s="106" t="s">
        <v>20</v>
      </c>
      <c r="E417" s="2" t="s">
        <v>148</v>
      </c>
      <c r="F417" s="2" t="s">
        <v>149</v>
      </c>
      <c r="G417" s="2"/>
      <c r="H417" s="33"/>
      <c r="I417" s="173">
        <f t="shared" si="283"/>
        <v>586.63204063818387</v>
      </c>
      <c r="J417" s="174">
        <f t="shared" si="284"/>
        <v>11.298963624290337</v>
      </c>
      <c r="K417" s="189">
        <f t="shared" si="285"/>
        <v>624</v>
      </c>
      <c r="L417" s="190">
        <f t="shared" si="286"/>
        <v>222</v>
      </c>
      <c r="M417" s="173">
        <f t="shared" si="258"/>
        <v>8774.3281741983556</v>
      </c>
      <c r="N417" s="174">
        <f t="shared" si="287"/>
        <v>4682.835575088252</v>
      </c>
      <c r="O417" s="174">
        <f t="shared" si="261"/>
        <v>4091.4925991101031</v>
      </c>
      <c r="P417" s="174"/>
      <c r="Q417" s="174"/>
      <c r="R417" s="175"/>
      <c r="S417" s="173">
        <f t="shared" si="282"/>
        <v>6379.6399064751222</v>
      </c>
      <c r="T417" s="174">
        <f t="shared" si="262"/>
        <v>3190.2999532375611</v>
      </c>
      <c r="U417" s="174">
        <f t="shared" si="263"/>
        <v>3189.3399532375606</v>
      </c>
      <c r="V417" s="174"/>
      <c r="W417" s="174"/>
      <c r="X417" s="175"/>
      <c r="Y417" s="173">
        <f t="shared" si="288"/>
        <v>12759.279812950244</v>
      </c>
      <c r="Z417" s="174">
        <f t="shared" si="264"/>
        <v>6380.5999064751222</v>
      </c>
      <c r="AA417" s="174">
        <f t="shared" si="265"/>
        <v>6378.6799064751212</v>
      </c>
      <c r="AB417" s="174"/>
      <c r="AC417" s="174"/>
      <c r="AD417" s="175"/>
      <c r="AE417" s="173">
        <f t="shared" si="266"/>
        <v>14.957124</v>
      </c>
      <c r="AF417" s="174">
        <f t="shared" si="260"/>
        <v>36</v>
      </c>
      <c r="AG417" s="174">
        <f t="shared" si="267"/>
        <v>20.2865</v>
      </c>
      <c r="AH417" s="174">
        <f t="shared" si="268"/>
        <v>169</v>
      </c>
      <c r="AI417" s="174">
        <f t="shared" si="289"/>
        <v>265.39179999999999</v>
      </c>
      <c r="AJ417" s="174">
        <f t="shared" si="269"/>
        <v>2</v>
      </c>
      <c r="AK417" s="174">
        <f t="shared" si="270"/>
        <v>5316.3665887292682</v>
      </c>
      <c r="AL417" s="174">
        <f t="shared" si="271"/>
        <v>2658.5832943646342</v>
      </c>
      <c r="AM417" s="174">
        <f t="shared" si="272"/>
        <v>2657.783294364634</v>
      </c>
      <c r="AN417" s="174"/>
      <c r="AO417" s="176">
        <v>18</v>
      </c>
      <c r="AP417" s="174">
        <v>36</v>
      </c>
      <c r="AQ417" s="175">
        <f t="shared" si="273"/>
        <v>169</v>
      </c>
      <c r="AR417" s="31">
        <f t="shared" si="274"/>
        <v>3</v>
      </c>
      <c r="AS417" s="2">
        <f t="shared" si="275"/>
        <v>1</v>
      </c>
      <c r="AT417" s="33">
        <f t="shared" si="276"/>
        <v>0</v>
      </c>
      <c r="AU417" s="31">
        <f t="shared" si="277"/>
        <v>0</v>
      </c>
      <c r="AV417" s="2">
        <f t="shared" si="278"/>
        <v>1</v>
      </c>
      <c r="AW417" s="33">
        <f t="shared" si="279"/>
        <v>0</v>
      </c>
      <c r="AX417" s="31">
        <f t="shared" si="280"/>
        <v>1</v>
      </c>
      <c r="AY417" s="33">
        <f t="shared" si="281"/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customHeight="1">
      <c r="A418" s="2"/>
      <c r="B418" s="107">
        <v>343</v>
      </c>
      <c r="C418" s="31">
        <v>4</v>
      </c>
      <c r="D418" s="106" t="s">
        <v>20</v>
      </c>
      <c r="E418" s="2" t="s">
        <v>79</v>
      </c>
      <c r="F418" s="2" t="s">
        <v>149</v>
      </c>
      <c r="G418" s="2"/>
      <c r="H418" s="33"/>
      <c r="I418" s="173">
        <f t="shared" si="283"/>
        <v>488.62658486951227</v>
      </c>
      <c r="J418" s="174">
        <f t="shared" si="284"/>
        <v>4.7056533106303657</v>
      </c>
      <c r="K418" s="189">
        <f t="shared" si="285"/>
        <v>732</v>
      </c>
      <c r="L418" s="190">
        <f t="shared" si="286"/>
        <v>271</v>
      </c>
      <c r="M418" s="173">
        <f t="shared" si="258"/>
        <v>8774.3281741983556</v>
      </c>
      <c r="N418" s="174">
        <f t="shared" si="287"/>
        <v>4682.835575088252</v>
      </c>
      <c r="O418" s="174">
        <f t="shared" si="261"/>
        <v>4091.4925991101031</v>
      </c>
      <c r="P418" s="174"/>
      <c r="Q418" s="174"/>
      <c r="R418" s="175"/>
      <c r="S418" s="173">
        <f t="shared" si="282"/>
        <v>6379.6399064751222</v>
      </c>
      <c r="T418" s="174">
        <f t="shared" si="262"/>
        <v>3190.2999532375611</v>
      </c>
      <c r="U418" s="174">
        <f t="shared" si="263"/>
        <v>3189.3399532375606</v>
      </c>
      <c r="V418" s="174"/>
      <c r="W418" s="174"/>
      <c r="X418" s="175"/>
      <c r="Y418" s="173">
        <f t="shared" si="288"/>
        <v>12759.279812950244</v>
      </c>
      <c r="Z418" s="174">
        <f t="shared" si="264"/>
        <v>6380.5999064751222</v>
      </c>
      <c r="AA418" s="174">
        <f t="shared" si="265"/>
        <v>6378.6799064751212</v>
      </c>
      <c r="AB418" s="174"/>
      <c r="AC418" s="174"/>
      <c r="AD418" s="175"/>
      <c r="AE418" s="173">
        <f t="shared" si="266"/>
        <v>17.957124</v>
      </c>
      <c r="AF418" s="174">
        <f t="shared" si="260"/>
        <v>36</v>
      </c>
      <c r="AG418" s="174">
        <f t="shared" si="267"/>
        <v>20.2865</v>
      </c>
      <c r="AH418" s="174">
        <f t="shared" si="268"/>
        <v>84.5</v>
      </c>
      <c r="AI418" s="174">
        <f t="shared" si="289"/>
        <v>265.39179999999999</v>
      </c>
      <c r="AJ418" s="174">
        <f t="shared" si="269"/>
        <v>2</v>
      </c>
      <c r="AK418" s="174">
        <f t="shared" si="270"/>
        <v>5316.3665887292682</v>
      </c>
      <c r="AL418" s="174">
        <f t="shared" si="271"/>
        <v>2658.5832943646342</v>
      </c>
      <c r="AM418" s="174">
        <f t="shared" si="272"/>
        <v>2657.783294364634</v>
      </c>
      <c r="AN418" s="174"/>
      <c r="AO418" s="176">
        <v>18</v>
      </c>
      <c r="AP418" s="174">
        <v>36</v>
      </c>
      <c r="AQ418" s="175">
        <f t="shared" si="273"/>
        <v>169</v>
      </c>
      <c r="AR418" s="31">
        <f t="shared" si="274"/>
        <v>0</v>
      </c>
      <c r="AS418" s="2">
        <f t="shared" si="275"/>
        <v>0.5</v>
      </c>
      <c r="AT418" s="33">
        <f t="shared" si="276"/>
        <v>0</v>
      </c>
      <c r="AU418" s="31">
        <f t="shared" si="277"/>
        <v>0</v>
      </c>
      <c r="AV418" s="2">
        <f t="shared" si="278"/>
        <v>1</v>
      </c>
      <c r="AW418" s="33">
        <f t="shared" si="279"/>
        <v>0</v>
      </c>
      <c r="AX418" s="31">
        <f t="shared" si="280"/>
        <v>1</v>
      </c>
      <c r="AY418" s="33">
        <f t="shared" si="281"/>
        <v>1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customHeight="1">
      <c r="A419" s="2"/>
      <c r="B419" s="107">
        <v>344</v>
      </c>
      <c r="C419" s="31">
        <v>1</v>
      </c>
      <c r="D419" s="106" t="s">
        <v>20</v>
      </c>
      <c r="E419" s="2" t="s">
        <v>67</v>
      </c>
      <c r="F419" s="2" t="s">
        <v>149</v>
      </c>
      <c r="G419" s="2"/>
      <c r="H419" s="33"/>
      <c r="I419" s="173">
        <f t="shared" si="283"/>
        <v>395.90438596300118</v>
      </c>
      <c r="J419" s="174">
        <f t="shared" si="284"/>
        <v>4.7334974130601317</v>
      </c>
      <c r="K419" s="189">
        <f t="shared" si="285"/>
        <v>815</v>
      </c>
      <c r="L419" s="190">
        <f t="shared" si="286"/>
        <v>316</v>
      </c>
      <c r="M419" s="173">
        <f t="shared" si="258"/>
        <v>7109.3041508814713</v>
      </c>
      <c r="N419" s="174">
        <f t="shared" si="287"/>
        <v>3794.0128049674913</v>
      </c>
      <c r="O419" s="174">
        <f t="shared" si="261"/>
        <v>3315.2913459139804</v>
      </c>
      <c r="P419" s="174"/>
      <c r="Q419" s="174"/>
      <c r="R419" s="175"/>
      <c r="S419" s="173">
        <f t="shared" si="282"/>
        <v>5169.0540057043891</v>
      </c>
      <c r="T419" s="174">
        <f t="shared" si="262"/>
        <v>2584.7670028521948</v>
      </c>
      <c r="U419" s="174">
        <f t="shared" si="263"/>
        <v>2584.2870028521947</v>
      </c>
      <c r="V419" s="174"/>
      <c r="W419" s="174"/>
      <c r="X419" s="175"/>
      <c r="Y419" s="173">
        <f t="shared" si="288"/>
        <v>10338.108011408778</v>
      </c>
      <c r="Z419" s="174">
        <f t="shared" si="264"/>
        <v>5169.5340057043895</v>
      </c>
      <c r="AA419" s="174">
        <f t="shared" si="265"/>
        <v>5168.5740057043895</v>
      </c>
      <c r="AB419" s="174"/>
      <c r="AC419" s="174"/>
      <c r="AD419" s="175"/>
      <c r="AE419" s="173">
        <f t="shared" si="266"/>
        <v>17.957124</v>
      </c>
      <c r="AF419" s="174">
        <f t="shared" si="260"/>
        <v>36</v>
      </c>
      <c r="AG419" s="174">
        <f t="shared" si="267"/>
        <v>20.2865</v>
      </c>
      <c r="AH419" s="174">
        <f t="shared" si="268"/>
        <v>85</v>
      </c>
      <c r="AI419" s="174">
        <f t="shared" si="289"/>
        <v>265.39179999999999</v>
      </c>
      <c r="AJ419" s="174">
        <f t="shared" si="269"/>
        <v>2</v>
      </c>
      <c r="AK419" s="174">
        <f t="shared" si="270"/>
        <v>4307.5450047536578</v>
      </c>
      <c r="AL419" s="174">
        <f t="shared" si="271"/>
        <v>2153.9725023768292</v>
      </c>
      <c r="AM419" s="174">
        <f t="shared" si="272"/>
        <v>2153.5725023768291</v>
      </c>
      <c r="AN419" s="174"/>
      <c r="AO419" s="176">
        <v>18</v>
      </c>
      <c r="AP419" s="174">
        <v>36</v>
      </c>
      <c r="AQ419" s="175">
        <f t="shared" si="273"/>
        <v>85</v>
      </c>
      <c r="AR419" s="31">
        <f t="shared" si="274"/>
        <v>0</v>
      </c>
      <c r="AS419" s="2">
        <f t="shared" si="275"/>
        <v>1</v>
      </c>
      <c r="AT419" s="33">
        <f t="shared" si="276"/>
        <v>0</v>
      </c>
      <c r="AU419" s="31">
        <f t="shared" si="277"/>
        <v>0</v>
      </c>
      <c r="AV419" s="2">
        <f t="shared" si="278"/>
        <v>1</v>
      </c>
      <c r="AW419" s="33">
        <f t="shared" si="279"/>
        <v>0</v>
      </c>
      <c r="AX419" s="31">
        <f t="shared" si="280"/>
        <v>1</v>
      </c>
      <c r="AY419" s="33">
        <f t="shared" si="281"/>
        <v>1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customHeight="1">
      <c r="A420" s="2"/>
      <c r="B420" s="107">
        <v>345</v>
      </c>
      <c r="C420" s="31">
        <v>10</v>
      </c>
      <c r="D420" s="106" t="s">
        <v>20</v>
      </c>
      <c r="E420" s="2" t="s">
        <v>144</v>
      </c>
      <c r="F420" s="2"/>
      <c r="G420" s="2"/>
      <c r="H420" s="33"/>
      <c r="I420" s="173">
        <f t="shared" si="283"/>
        <v>620.80834183673653</v>
      </c>
      <c r="J420" s="174">
        <f t="shared" si="284"/>
        <v>24.558498343053152</v>
      </c>
      <c r="K420" s="189">
        <f t="shared" si="285"/>
        <v>585</v>
      </c>
      <c r="L420" s="190">
        <f t="shared" si="286"/>
        <v>209</v>
      </c>
      <c r="M420" s="173">
        <f t="shared" si="258"/>
        <v>11147.932374596667</v>
      </c>
      <c r="N420" s="174">
        <f t="shared" si="287"/>
        <v>3980.2287950795421</v>
      </c>
      <c r="O420" s="174">
        <f t="shared" si="261"/>
        <v>7167.7035795171241</v>
      </c>
      <c r="P420" s="174"/>
      <c r="Q420" s="174"/>
      <c r="R420" s="175"/>
      <c r="S420" s="173">
        <f t="shared" si="282"/>
        <v>8939.1388391560977</v>
      </c>
      <c r="T420" s="174">
        <f t="shared" si="262"/>
        <v>2980.2793000414631</v>
      </c>
      <c r="U420" s="174">
        <f t="shared" si="263"/>
        <v>5958.8595391146337</v>
      </c>
      <c r="V420" s="174"/>
      <c r="W420" s="174"/>
      <c r="X420" s="175"/>
      <c r="Y420" s="173">
        <f t="shared" si="288"/>
        <v>17878.277678312195</v>
      </c>
      <c r="Z420" s="174">
        <f t="shared" si="264"/>
        <v>5960.5586000829262</v>
      </c>
      <c r="AA420" s="174">
        <f t="shared" si="265"/>
        <v>11917.719078229267</v>
      </c>
      <c r="AB420" s="174"/>
      <c r="AC420" s="174"/>
      <c r="AD420" s="175"/>
      <c r="AE420" s="173">
        <f t="shared" si="266"/>
        <v>17.957124</v>
      </c>
      <c r="AF420" s="174">
        <f t="shared" si="260"/>
        <v>36</v>
      </c>
      <c r="AG420" s="174">
        <f t="shared" si="267"/>
        <v>20.2865</v>
      </c>
      <c r="AH420" s="174">
        <f t="shared" si="268"/>
        <v>441</v>
      </c>
      <c r="AI420" s="174">
        <f t="shared" si="289"/>
        <v>265.39179999999999</v>
      </c>
      <c r="AJ420" s="174">
        <f t="shared" si="269"/>
        <v>2.8571428571428572</v>
      </c>
      <c r="AK420" s="174">
        <f t="shared" si="270"/>
        <v>5959.7090695987799</v>
      </c>
      <c r="AL420" s="174">
        <f t="shared" si="271"/>
        <v>2980.2793000414631</v>
      </c>
      <c r="AM420" s="174">
        <f t="shared" si="272"/>
        <v>2979.4297695573168</v>
      </c>
      <c r="AN420" s="174"/>
      <c r="AO420" s="176">
        <v>18</v>
      </c>
      <c r="AP420" s="174">
        <v>36</v>
      </c>
      <c r="AQ420" s="175">
        <f t="shared" si="273"/>
        <v>441</v>
      </c>
      <c r="AR420" s="31">
        <f t="shared" si="274"/>
        <v>0</v>
      </c>
      <c r="AS420" s="2">
        <f t="shared" si="275"/>
        <v>1</v>
      </c>
      <c r="AT420" s="33">
        <f t="shared" si="276"/>
        <v>0</v>
      </c>
      <c r="AU420" s="31">
        <f t="shared" si="277"/>
        <v>0</v>
      </c>
      <c r="AV420" s="2">
        <f t="shared" si="278"/>
        <v>1</v>
      </c>
      <c r="AW420" s="33">
        <f t="shared" si="279"/>
        <v>0</v>
      </c>
      <c r="AX420" s="31">
        <f t="shared" si="280"/>
        <v>2</v>
      </c>
      <c r="AY420" s="33">
        <f t="shared" si="281"/>
        <v>1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customHeight="1">
      <c r="A421" s="2"/>
      <c r="B421" s="107">
        <v>346</v>
      </c>
      <c r="C421" s="31">
        <v>10</v>
      </c>
      <c r="D421" s="106" t="s">
        <v>20</v>
      </c>
      <c r="E421" s="2" t="s">
        <v>138</v>
      </c>
      <c r="F421" s="2"/>
      <c r="G421" s="2"/>
      <c r="H421" s="33"/>
      <c r="I421" s="173">
        <f t="shared" si="283"/>
        <v>785.50523581706364</v>
      </c>
      <c r="J421" s="174">
        <f t="shared" si="284"/>
        <v>24.558498343053152</v>
      </c>
      <c r="K421" s="189">
        <f t="shared" si="285"/>
        <v>396</v>
      </c>
      <c r="L421" s="190">
        <f t="shared" si="286"/>
        <v>131</v>
      </c>
      <c r="M421" s="173">
        <f t="shared" si="258"/>
        <v>14105.414922216252</v>
      </c>
      <c r="N421" s="174">
        <f t="shared" si="287"/>
        <v>6937.7113426991282</v>
      </c>
      <c r="O421" s="174">
        <f t="shared" ref="O421:O450" si="290">U421*(1+(($D$57+IF(F421="백어택",8,0))/100)*($D$58/100-1))</f>
        <v>7167.7035795171241</v>
      </c>
      <c r="P421" s="174"/>
      <c r="Q421" s="174"/>
      <c r="R421" s="175"/>
      <c r="S421" s="173">
        <f t="shared" si="282"/>
        <v>8939.1388391560977</v>
      </c>
      <c r="T421" s="174">
        <f t="shared" ref="T421:T450" si="291">AL421*AV421*IF(F421="백어택",1.2,1)</f>
        <v>2980.2793000414631</v>
      </c>
      <c r="U421" s="174">
        <f t="shared" ref="U421:U450" si="292">AM421*AX421*AY421*IF(F421="백어택",1.2,1)</f>
        <v>5958.8595391146337</v>
      </c>
      <c r="V421" s="174"/>
      <c r="W421" s="174"/>
      <c r="X421" s="175"/>
      <c r="Y421" s="173">
        <f t="shared" si="288"/>
        <v>17878.277678312195</v>
      </c>
      <c r="Z421" s="174">
        <f t="shared" ref="Z421:Z450" si="293">T421*$D$58/100</f>
        <v>5960.5586000829262</v>
      </c>
      <c r="AA421" s="174">
        <f t="shared" ref="AA421:AA450" si="294">U421*$D$58/100</f>
        <v>11917.719078229267</v>
      </c>
      <c r="AB421" s="174"/>
      <c r="AC421" s="174"/>
      <c r="AD421" s="175"/>
      <c r="AE421" s="173">
        <f t="shared" ref="AE421:AE450" si="295">AO421*(1-$D$17/100)-AR421</f>
        <v>17.957124</v>
      </c>
      <c r="AF421" s="174">
        <f t="shared" si="260"/>
        <v>36</v>
      </c>
      <c r="AG421" s="174">
        <f t="shared" ref="AG421:AG452" si="296">IF($D$57+AU421&gt;100,100,$D$57+AU421)</f>
        <v>80.286500000000004</v>
      </c>
      <c r="AH421" s="174">
        <f t="shared" ref="AH421:AH450" si="297">AQ421*AS421</f>
        <v>441</v>
      </c>
      <c r="AI421" s="174">
        <f t="shared" si="289"/>
        <v>265.39179999999999</v>
      </c>
      <c r="AJ421" s="174">
        <f t="shared" ref="AJ421:AJ450" si="298">10*IF(AV421=1,1,5/4.5)/IF(AX421=1,5,3.5)</f>
        <v>2.8571428571428572</v>
      </c>
      <c r="AK421" s="174">
        <f t="shared" si="270"/>
        <v>5959.7090695987799</v>
      </c>
      <c r="AL421" s="174">
        <f t="shared" ref="AL421:AL450" si="299">(VLOOKUP(C421,$B$36:$AG$39,29,FALSE)+VLOOKUP(C421,$B$40:$AG$43,29,FALSE)*$D$54)*$D$59/100</f>
        <v>2980.2793000414631</v>
      </c>
      <c r="AM421" s="174">
        <f t="shared" ref="AM421:AM450" si="300">(VLOOKUP(C421,$B$36:$AG$39,30,FALSE)+VLOOKUP(C421,$B$40:$AG$43,30,FALSE)*$D$54)*$D$59/100</f>
        <v>2979.4297695573168</v>
      </c>
      <c r="AN421" s="174"/>
      <c r="AO421" s="176">
        <v>18</v>
      </c>
      <c r="AP421" s="174">
        <v>36</v>
      </c>
      <c r="AQ421" s="175">
        <f t="shared" ref="AQ421:AQ450" si="301">VLOOKUP(C421,$B$45:$AG$48,29,FALSE)</f>
        <v>441</v>
      </c>
      <c r="AR421" s="31">
        <f t="shared" ref="AR421:AR450" si="302">IF(LEFT(E421,1)*1=1,$S$70,$R$70)</f>
        <v>0</v>
      </c>
      <c r="AS421" s="2">
        <f t="shared" ref="AS421:AS450" si="303">IF(LEFT(E421,1)*1=2,$U$70,$T$70)</f>
        <v>1</v>
      </c>
      <c r="AT421" s="33">
        <f t="shared" ref="AT421:AT450" si="304">IF(LEFT(E421,1)*1=3,$W$70,$V$70)</f>
        <v>0</v>
      </c>
      <c r="AU421" s="31">
        <f t="shared" ref="AU421:AU450" si="305">IF(MID(E421,3,1)*1=1,$Y$70,$X$70)</f>
        <v>60</v>
      </c>
      <c r="AV421" s="2">
        <f t="shared" ref="AV421:AV450" si="306">IF(MID(E421,3,1)*1=2,$AA$70,$Z$70)</f>
        <v>1</v>
      </c>
      <c r="AW421" s="33">
        <f t="shared" ref="AW421:AW450" si="307">IF(MID(E421,3,1)*1=3,$AC$70,$AB$70)</f>
        <v>0</v>
      </c>
      <c r="AX421" s="31">
        <f t="shared" ref="AX421:AX450" si="308">IF(MID(E421,5,1)*1=1,$AE$70,$AD$70)</f>
        <v>2</v>
      </c>
      <c r="AY421" s="33">
        <f t="shared" ref="AY421:AY450" si="309">IF(MID(E421,5,1)*1=2,$AG$70,$AF$70)</f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customHeight="1">
      <c r="A422" s="2"/>
      <c r="B422" s="107">
        <v>347</v>
      </c>
      <c r="C422" s="31">
        <v>10</v>
      </c>
      <c r="D422" s="106" t="s">
        <v>20</v>
      </c>
      <c r="E422" s="2" t="s">
        <v>140</v>
      </c>
      <c r="F422" s="2"/>
      <c r="G422" s="2"/>
      <c r="H422" s="33"/>
      <c r="I422" s="173">
        <f t="shared" si="283"/>
        <v>731.63424010083327</v>
      </c>
      <c r="J422" s="174">
        <f t="shared" si="284"/>
        <v>24.558498343053152</v>
      </c>
      <c r="K422" s="189">
        <f t="shared" si="285"/>
        <v>458</v>
      </c>
      <c r="L422" s="190">
        <f t="shared" si="286"/>
        <v>157</v>
      </c>
      <c r="M422" s="173">
        <f t="shared" si="258"/>
        <v>13138.046772136437</v>
      </c>
      <c r="N422" s="174">
        <f t="shared" si="287"/>
        <v>5970.3431926193125</v>
      </c>
      <c r="O422" s="174">
        <f t="shared" si="290"/>
        <v>7167.7035795171241</v>
      </c>
      <c r="P422" s="174"/>
      <c r="Q422" s="174"/>
      <c r="R422" s="175"/>
      <c r="S422" s="173">
        <f t="shared" ref="S422:S453" si="310">SUM(T422:X422)</f>
        <v>10429.278489176828</v>
      </c>
      <c r="T422" s="174">
        <f t="shared" si="291"/>
        <v>4470.4189500621942</v>
      </c>
      <c r="U422" s="174">
        <f t="shared" si="292"/>
        <v>5958.8595391146337</v>
      </c>
      <c r="V422" s="174"/>
      <c r="W422" s="174"/>
      <c r="X422" s="175"/>
      <c r="Y422" s="173">
        <f t="shared" si="288"/>
        <v>20858.556978353656</v>
      </c>
      <c r="Z422" s="174">
        <f t="shared" si="293"/>
        <v>8940.8379001243884</v>
      </c>
      <c r="AA422" s="174">
        <f t="shared" si="294"/>
        <v>11917.719078229267</v>
      </c>
      <c r="AB422" s="174"/>
      <c r="AC422" s="174"/>
      <c r="AD422" s="175"/>
      <c r="AE422" s="173">
        <f t="shared" si="295"/>
        <v>17.957124</v>
      </c>
      <c r="AF422" s="174">
        <f t="shared" si="260"/>
        <v>36</v>
      </c>
      <c r="AG422" s="174">
        <f t="shared" si="296"/>
        <v>20.2865</v>
      </c>
      <c r="AH422" s="174">
        <f t="shared" si="297"/>
        <v>441</v>
      </c>
      <c r="AI422" s="174">
        <f t="shared" si="289"/>
        <v>265.39179999999999</v>
      </c>
      <c r="AJ422" s="174">
        <f t="shared" si="298"/>
        <v>3.1746031746031744</v>
      </c>
      <c r="AK422" s="174">
        <f t="shared" si="270"/>
        <v>5959.7090695987799</v>
      </c>
      <c r="AL422" s="174">
        <f t="shared" si="299"/>
        <v>2980.2793000414631</v>
      </c>
      <c r="AM422" s="174">
        <f t="shared" si="300"/>
        <v>2979.4297695573168</v>
      </c>
      <c r="AN422" s="174"/>
      <c r="AO422" s="176">
        <v>18</v>
      </c>
      <c r="AP422" s="174">
        <v>36</v>
      </c>
      <c r="AQ422" s="175">
        <f t="shared" si="301"/>
        <v>441</v>
      </c>
      <c r="AR422" s="31">
        <f t="shared" si="302"/>
        <v>0</v>
      </c>
      <c r="AS422" s="2">
        <f t="shared" si="303"/>
        <v>1</v>
      </c>
      <c r="AT422" s="33">
        <f t="shared" si="304"/>
        <v>0</v>
      </c>
      <c r="AU422" s="31">
        <f t="shared" si="305"/>
        <v>0</v>
      </c>
      <c r="AV422" s="2">
        <f t="shared" si="306"/>
        <v>1.5</v>
      </c>
      <c r="AW422" s="33">
        <f t="shared" si="307"/>
        <v>0</v>
      </c>
      <c r="AX422" s="31">
        <f t="shared" si="308"/>
        <v>2</v>
      </c>
      <c r="AY422" s="33">
        <f t="shared" si="309"/>
        <v>1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customHeight="1">
      <c r="A423" s="2"/>
      <c r="B423" s="107">
        <v>348</v>
      </c>
      <c r="C423" s="31">
        <v>10</v>
      </c>
      <c r="D423" s="106" t="s">
        <v>20</v>
      </c>
      <c r="E423" s="2" t="s">
        <v>150</v>
      </c>
      <c r="F423" s="2"/>
      <c r="G423" s="2"/>
      <c r="H423" s="33"/>
      <c r="I423" s="173">
        <f t="shared" si="283"/>
        <v>745.32593128175358</v>
      </c>
      <c r="J423" s="174">
        <f t="shared" si="284"/>
        <v>29.484277859834549</v>
      </c>
      <c r="K423" s="189">
        <f t="shared" si="285"/>
        <v>438</v>
      </c>
      <c r="L423" s="190">
        <f t="shared" si="286"/>
        <v>149</v>
      </c>
      <c r="M423" s="173">
        <f t="shared" ref="M423:M486" si="311">SUM(N423:R423)</f>
        <v>11147.932374596667</v>
      </c>
      <c r="N423" s="174">
        <f t="shared" si="287"/>
        <v>3980.2287950795421</v>
      </c>
      <c r="O423" s="174">
        <f t="shared" si="290"/>
        <v>7167.7035795171241</v>
      </c>
      <c r="P423" s="174"/>
      <c r="Q423" s="174"/>
      <c r="R423" s="175"/>
      <c r="S423" s="173">
        <f t="shared" si="310"/>
        <v>8939.1388391560977</v>
      </c>
      <c r="T423" s="174">
        <f t="shared" si="291"/>
        <v>2980.2793000414631</v>
      </c>
      <c r="U423" s="174">
        <f t="shared" si="292"/>
        <v>5958.8595391146337</v>
      </c>
      <c r="V423" s="174"/>
      <c r="W423" s="174"/>
      <c r="X423" s="175"/>
      <c r="Y423" s="173">
        <f t="shared" si="288"/>
        <v>17878.277678312195</v>
      </c>
      <c r="Z423" s="174">
        <f t="shared" si="293"/>
        <v>5960.5586000829262</v>
      </c>
      <c r="AA423" s="174">
        <f t="shared" si="294"/>
        <v>11917.719078229267</v>
      </c>
      <c r="AB423" s="174"/>
      <c r="AC423" s="174"/>
      <c r="AD423" s="175"/>
      <c r="AE423" s="173">
        <f t="shared" si="295"/>
        <v>14.957124</v>
      </c>
      <c r="AF423" s="174">
        <f t="shared" si="260"/>
        <v>36</v>
      </c>
      <c r="AG423" s="174">
        <f t="shared" si="296"/>
        <v>20.2865</v>
      </c>
      <c r="AH423" s="174">
        <f t="shared" si="297"/>
        <v>441</v>
      </c>
      <c r="AI423" s="174">
        <f t="shared" si="289"/>
        <v>265.39179999999999</v>
      </c>
      <c r="AJ423" s="174">
        <f t="shared" si="298"/>
        <v>2.8571428571428572</v>
      </c>
      <c r="AK423" s="174">
        <f t="shared" si="270"/>
        <v>5959.7090695987799</v>
      </c>
      <c r="AL423" s="174">
        <f t="shared" si="299"/>
        <v>2980.2793000414631</v>
      </c>
      <c r="AM423" s="174">
        <f t="shared" si="300"/>
        <v>2979.4297695573168</v>
      </c>
      <c r="AN423" s="174"/>
      <c r="AO423" s="176">
        <v>18</v>
      </c>
      <c r="AP423" s="174">
        <v>36</v>
      </c>
      <c r="AQ423" s="175">
        <f t="shared" si="301"/>
        <v>441</v>
      </c>
      <c r="AR423" s="31">
        <f t="shared" si="302"/>
        <v>3</v>
      </c>
      <c r="AS423" s="2">
        <f t="shared" si="303"/>
        <v>1</v>
      </c>
      <c r="AT423" s="33">
        <f t="shared" si="304"/>
        <v>0</v>
      </c>
      <c r="AU423" s="31">
        <f t="shared" si="305"/>
        <v>0</v>
      </c>
      <c r="AV423" s="2">
        <f t="shared" si="306"/>
        <v>1</v>
      </c>
      <c r="AW423" s="33">
        <f t="shared" si="307"/>
        <v>0</v>
      </c>
      <c r="AX423" s="31">
        <f t="shared" si="308"/>
        <v>2</v>
      </c>
      <c r="AY423" s="33">
        <f t="shared" si="309"/>
        <v>1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customHeight="1">
      <c r="A424" s="2"/>
      <c r="B424" s="107">
        <v>349</v>
      </c>
      <c r="C424" s="31">
        <v>10</v>
      </c>
      <c r="D424" s="106" t="s">
        <v>20</v>
      </c>
      <c r="E424" s="2" t="s">
        <v>164</v>
      </c>
      <c r="F424" s="2"/>
      <c r="G424" s="2"/>
      <c r="H424" s="33"/>
      <c r="I424" s="173">
        <f t="shared" si="283"/>
        <v>943.0566278795477</v>
      </c>
      <c r="J424" s="174">
        <f t="shared" si="284"/>
        <v>29.484277859834549</v>
      </c>
      <c r="K424" s="189">
        <f t="shared" si="285"/>
        <v>261</v>
      </c>
      <c r="L424" s="190">
        <f t="shared" si="286"/>
        <v>71</v>
      </c>
      <c r="M424" s="173">
        <f t="shared" si="311"/>
        <v>14105.414922216252</v>
      </c>
      <c r="N424" s="174">
        <f t="shared" si="287"/>
        <v>6937.7113426991282</v>
      </c>
      <c r="O424" s="174">
        <f t="shared" si="290"/>
        <v>7167.7035795171241</v>
      </c>
      <c r="P424" s="174"/>
      <c r="Q424" s="174"/>
      <c r="R424" s="175"/>
      <c r="S424" s="173">
        <f t="shared" si="310"/>
        <v>8939.1388391560977</v>
      </c>
      <c r="T424" s="174">
        <f t="shared" si="291"/>
        <v>2980.2793000414631</v>
      </c>
      <c r="U424" s="174">
        <f t="shared" si="292"/>
        <v>5958.8595391146337</v>
      </c>
      <c r="V424" s="174"/>
      <c r="W424" s="174"/>
      <c r="X424" s="175"/>
      <c r="Y424" s="173">
        <f t="shared" si="288"/>
        <v>17878.277678312195</v>
      </c>
      <c r="Z424" s="174">
        <f t="shared" si="293"/>
        <v>5960.5586000829262</v>
      </c>
      <c r="AA424" s="174">
        <f t="shared" si="294"/>
        <v>11917.719078229267</v>
      </c>
      <c r="AB424" s="174"/>
      <c r="AC424" s="174"/>
      <c r="AD424" s="175"/>
      <c r="AE424" s="173">
        <f t="shared" si="295"/>
        <v>14.957124</v>
      </c>
      <c r="AF424" s="174">
        <f t="shared" si="260"/>
        <v>36</v>
      </c>
      <c r="AG424" s="174">
        <f t="shared" si="296"/>
        <v>80.286500000000004</v>
      </c>
      <c r="AH424" s="174">
        <f t="shared" si="297"/>
        <v>441</v>
      </c>
      <c r="AI424" s="174">
        <f t="shared" si="289"/>
        <v>265.39179999999999</v>
      </c>
      <c r="AJ424" s="174">
        <f t="shared" si="298"/>
        <v>2.8571428571428572</v>
      </c>
      <c r="AK424" s="174">
        <f t="shared" si="270"/>
        <v>5959.7090695987799</v>
      </c>
      <c r="AL424" s="174">
        <f t="shared" si="299"/>
        <v>2980.2793000414631</v>
      </c>
      <c r="AM424" s="174">
        <f t="shared" si="300"/>
        <v>2979.4297695573168</v>
      </c>
      <c r="AN424" s="174"/>
      <c r="AO424" s="176">
        <v>18</v>
      </c>
      <c r="AP424" s="174">
        <v>36</v>
      </c>
      <c r="AQ424" s="175">
        <f t="shared" si="301"/>
        <v>441</v>
      </c>
      <c r="AR424" s="31">
        <f t="shared" si="302"/>
        <v>3</v>
      </c>
      <c r="AS424" s="2">
        <f t="shared" si="303"/>
        <v>1</v>
      </c>
      <c r="AT424" s="33">
        <f t="shared" si="304"/>
        <v>0</v>
      </c>
      <c r="AU424" s="31">
        <f t="shared" si="305"/>
        <v>60</v>
      </c>
      <c r="AV424" s="2">
        <f t="shared" si="306"/>
        <v>1</v>
      </c>
      <c r="AW424" s="33">
        <f t="shared" si="307"/>
        <v>0</v>
      </c>
      <c r="AX424" s="31">
        <f t="shared" si="308"/>
        <v>2</v>
      </c>
      <c r="AY424" s="33">
        <f t="shared" si="309"/>
        <v>1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customHeight="1">
      <c r="A425" s="2"/>
      <c r="B425" s="107">
        <v>350</v>
      </c>
      <c r="C425" s="31">
        <v>10</v>
      </c>
      <c r="D425" s="106" t="s">
        <v>20</v>
      </c>
      <c r="E425" s="2" t="s">
        <v>153</v>
      </c>
      <c r="F425" s="2"/>
      <c r="G425" s="2"/>
      <c r="H425" s="33"/>
      <c r="I425" s="173">
        <f t="shared" si="283"/>
        <v>878.38054776683248</v>
      </c>
      <c r="J425" s="174">
        <f t="shared" si="284"/>
        <v>29.484277859834549</v>
      </c>
      <c r="K425" s="189">
        <f t="shared" si="285"/>
        <v>318</v>
      </c>
      <c r="L425" s="190">
        <f t="shared" si="286"/>
        <v>94</v>
      </c>
      <c r="M425" s="173">
        <f t="shared" si="311"/>
        <v>13138.046772136437</v>
      </c>
      <c r="N425" s="174">
        <f t="shared" si="287"/>
        <v>5970.3431926193125</v>
      </c>
      <c r="O425" s="174">
        <f t="shared" si="290"/>
        <v>7167.7035795171241</v>
      </c>
      <c r="P425" s="174"/>
      <c r="Q425" s="174"/>
      <c r="R425" s="175"/>
      <c r="S425" s="173">
        <f t="shared" si="310"/>
        <v>10429.278489176828</v>
      </c>
      <c r="T425" s="174">
        <f t="shared" si="291"/>
        <v>4470.4189500621942</v>
      </c>
      <c r="U425" s="174">
        <f t="shared" si="292"/>
        <v>5958.8595391146337</v>
      </c>
      <c r="V425" s="174"/>
      <c r="W425" s="174"/>
      <c r="X425" s="175"/>
      <c r="Y425" s="173">
        <f t="shared" si="288"/>
        <v>20858.556978353656</v>
      </c>
      <c r="Z425" s="174">
        <f t="shared" si="293"/>
        <v>8940.8379001243884</v>
      </c>
      <c r="AA425" s="174">
        <f t="shared" si="294"/>
        <v>11917.719078229267</v>
      </c>
      <c r="AB425" s="174"/>
      <c r="AC425" s="174"/>
      <c r="AD425" s="175"/>
      <c r="AE425" s="173">
        <f t="shared" si="295"/>
        <v>14.957124</v>
      </c>
      <c r="AF425" s="174">
        <f t="shared" si="260"/>
        <v>36</v>
      </c>
      <c r="AG425" s="174">
        <f t="shared" si="296"/>
        <v>20.2865</v>
      </c>
      <c r="AH425" s="174">
        <f t="shared" si="297"/>
        <v>441</v>
      </c>
      <c r="AI425" s="174">
        <f t="shared" si="289"/>
        <v>265.39179999999999</v>
      </c>
      <c r="AJ425" s="174">
        <f t="shared" si="298"/>
        <v>3.1746031746031744</v>
      </c>
      <c r="AK425" s="174">
        <f t="shared" si="270"/>
        <v>5959.7090695987799</v>
      </c>
      <c r="AL425" s="174">
        <f t="shared" si="299"/>
        <v>2980.2793000414631</v>
      </c>
      <c r="AM425" s="174">
        <f t="shared" si="300"/>
        <v>2979.4297695573168</v>
      </c>
      <c r="AN425" s="174"/>
      <c r="AO425" s="176">
        <v>18</v>
      </c>
      <c r="AP425" s="174">
        <v>36</v>
      </c>
      <c r="AQ425" s="175">
        <f t="shared" si="301"/>
        <v>441</v>
      </c>
      <c r="AR425" s="31">
        <f t="shared" si="302"/>
        <v>3</v>
      </c>
      <c r="AS425" s="2">
        <f t="shared" si="303"/>
        <v>1</v>
      </c>
      <c r="AT425" s="33">
        <f t="shared" si="304"/>
        <v>0</v>
      </c>
      <c r="AU425" s="31">
        <f t="shared" si="305"/>
        <v>0</v>
      </c>
      <c r="AV425" s="2">
        <f t="shared" si="306"/>
        <v>1.5</v>
      </c>
      <c r="AW425" s="33">
        <f t="shared" si="307"/>
        <v>0</v>
      </c>
      <c r="AX425" s="31">
        <f t="shared" si="308"/>
        <v>2</v>
      </c>
      <c r="AY425" s="33">
        <f t="shared" si="309"/>
        <v>1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customHeight="1">
      <c r="A426" s="2"/>
      <c r="B426" s="107">
        <v>351</v>
      </c>
      <c r="C426" s="31">
        <v>10</v>
      </c>
      <c r="D426" s="106" t="s">
        <v>20</v>
      </c>
      <c r="E426" s="2" t="s">
        <v>161</v>
      </c>
      <c r="F426" s="2"/>
      <c r="G426" s="2"/>
      <c r="H426" s="33"/>
      <c r="I426" s="173">
        <f t="shared" si="283"/>
        <v>620.80834183673653</v>
      </c>
      <c r="J426" s="174">
        <f t="shared" si="284"/>
        <v>12.279249171526576</v>
      </c>
      <c r="K426" s="189">
        <f t="shared" si="285"/>
        <v>585</v>
      </c>
      <c r="L426" s="190">
        <f t="shared" si="286"/>
        <v>209</v>
      </c>
      <c r="M426" s="173">
        <f t="shared" si="311"/>
        <v>11147.932374596667</v>
      </c>
      <c r="N426" s="174">
        <f t="shared" si="287"/>
        <v>3980.2287950795421</v>
      </c>
      <c r="O426" s="174">
        <f t="shared" si="290"/>
        <v>7167.7035795171241</v>
      </c>
      <c r="P426" s="174"/>
      <c r="Q426" s="174"/>
      <c r="R426" s="175"/>
      <c r="S426" s="173">
        <f t="shared" si="310"/>
        <v>8939.1388391560977</v>
      </c>
      <c r="T426" s="174">
        <f t="shared" si="291"/>
        <v>2980.2793000414631</v>
      </c>
      <c r="U426" s="174">
        <f t="shared" si="292"/>
        <v>5958.8595391146337</v>
      </c>
      <c r="V426" s="174"/>
      <c r="W426" s="174"/>
      <c r="X426" s="175"/>
      <c r="Y426" s="173">
        <f t="shared" si="288"/>
        <v>17878.277678312195</v>
      </c>
      <c r="Z426" s="174">
        <f t="shared" si="293"/>
        <v>5960.5586000829262</v>
      </c>
      <c r="AA426" s="174">
        <f t="shared" si="294"/>
        <v>11917.719078229267</v>
      </c>
      <c r="AB426" s="174"/>
      <c r="AC426" s="174"/>
      <c r="AD426" s="175"/>
      <c r="AE426" s="173">
        <f t="shared" si="295"/>
        <v>17.957124</v>
      </c>
      <c r="AF426" s="174">
        <f t="shared" si="260"/>
        <v>36</v>
      </c>
      <c r="AG426" s="174">
        <f t="shared" si="296"/>
        <v>20.2865</v>
      </c>
      <c r="AH426" s="174">
        <f t="shared" si="297"/>
        <v>220.5</v>
      </c>
      <c r="AI426" s="174">
        <f t="shared" si="289"/>
        <v>265.39179999999999</v>
      </c>
      <c r="AJ426" s="174">
        <f t="shared" si="298"/>
        <v>2.8571428571428572</v>
      </c>
      <c r="AK426" s="174">
        <f t="shared" si="270"/>
        <v>5959.7090695987799</v>
      </c>
      <c r="AL426" s="174">
        <f t="shared" si="299"/>
        <v>2980.2793000414631</v>
      </c>
      <c r="AM426" s="174">
        <f t="shared" si="300"/>
        <v>2979.4297695573168</v>
      </c>
      <c r="AN426" s="174"/>
      <c r="AO426" s="176">
        <v>18</v>
      </c>
      <c r="AP426" s="174">
        <v>36</v>
      </c>
      <c r="AQ426" s="175">
        <f t="shared" si="301"/>
        <v>441</v>
      </c>
      <c r="AR426" s="31">
        <f t="shared" si="302"/>
        <v>0</v>
      </c>
      <c r="AS426" s="2">
        <f t="shared" si="303"/>
        <v>0.5</v>
      </c>
      <c r="AT426" s="33">
        <f t="shared" si="304"/>
        <v>0</v>
      </c>
      <c r="AU426" s="31">
        <f t="shared" si="305"/>
        <v>0</v>
      </c>
      <c r="AV426" s="2">
        <f t="shared" si="306"/>
        <v>1</v>
      </c>
      <c r="AW426" s="33">
        <f t="shared" si="307"/>
        <v>0</v>
      </c>
      <c r="AX426" s="31">
        <f t="shared" si="308"/>
        <v>2</v>
      </c>
      <c r="AY426" s="33">
        <f t="shared" si="309"/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customHeight="1">
      <c r="A427" s="2"/>
      <c r="B427" s="107">
        <v>352</v>
      </c>
      <c r="C427" s="31">
        <v>10</v>
      </c>
      <c r="D427" s="106" t="s">
        <v>20</v>
      </c>
      <c r="E427" s="2" t="s">
        <v>169</v>
      </c>
      <c r="F427" s="2"/>
      <c r="G427" s="2"/>
      <c r="H427" s="33"/>
      <c r="I427" s="173">
        <f t="shared" si="283"/>
        <v>785.50523581706364</v>
      </c>
      <c r="J427" s="174">
        <f t="shared" si="284"/>
        <v>12.279249171526576</v>
      </c>
      <c r="K427" s="189">
        <f t="shared" si="285"/>
        <v>396</v>
      </c>
      <c r="L427" s="190">
        <f t="shared" si="286"/>
        <v>131</v>
      </c>
      <c r="M427" s="173">
        <f t="shared" si="311"/>
        <v>14105.414922216252</v>
      </c>
      <c r="N427" s="174">
        <f t="shared" si="287"/>
        <v>6937.7113426991282</v>
      </c>
      <c r="O427" s="174">
        <f t="shared" si="290"/>
        <v>7167.7035795171241</v>
      </c>
      <c r="P427" s="174"/>
      <c r="Q427" s="174"/>
      <c r="R427" s="175"/>
      <c r="S427" s="173">
        <f t="shared" si="310"/>
        <v>8939.1388391560977</v>
      </c>
      <c r="T427" s="174">
        <f t="shared" si="291"/>
        <v>2980.2793000414631</v>
      </c>
      <c r="U427" s="174">
        <f t="shared" si="292"/>
        <v>5958.8595391146337</v>
      </c>
      <c r="V427" s="174"/>
      <c r="W427" s="174"/>
      <c r="X427" s="175"/>
      <c r="Y427" s="173">
        <f t="shared" si="288"/>
        <v>17878.277678312195</v>
      </c>
      <c r="Z427" s="174">
        <f t="shared" si="293"/>
        <v>5960.5586000829262</v>
      </c>
      <c r="AA427" s="174">
        <f t="shared" si="294"/>
        <v>11917.719078229267</v>
      </c>
      <c r="AB427" s="174"/>
      <c r="AC427" s="174"/>
      <c r="AD427" s="175"/>
      <c r="AE427" s="173">
        <f t="shared" si="295"/>
        <v>17.957124</v>
      </c>
      <c r="AF427" s="174">
        <f t="shared" ref="AF427:AF490" si="312">AP427</f>
        <v>36</v>
      </c>
      <c r="AG427" s="174">
        <f t="shared" si="296"/>
        <v>80.286500000000004</v>
      </c>
      <c r="AH427" s="174">
        <f t="shared" si="297"/>
        <v>220.5</v>
      </c>
      <c r="AI427" s="174">
        <f t="shared" si="289"/>
        <v>265.39179999999999</v>
      </c>
      <c r="AJ427" s="174">
        <f t="shared" si="298"/>
        <v>2.8571428571428572</v>
      </c>
      <c r="AK427" s="174">
        <f t="shared" si="270"/>
        <v>5959.7090695987799</v>
      </c>
      <c r="AL427" s="174">
        <f t="shared" si="299"/>
        <v>2980.2793000414631</v>
      </c>
      <c r="AM427" s="174">
        <f t="shared" si="300"/>
        <v>2979.4297695573168</v>
      </c>
      <c r="AN427" s="174"/>
      <c r="AO427" s="176">
        <v>18</v>
      </c>
      <c r="AP427" s="174">
        <v>36</v>
      </c>
      <c r="AQ427" s="175">
        <f t="shared" si="301"/>
        <v>441</v>
      </c>
      <c r="AR427" s="31">
        <f t="shared" si="302"/>
        <v>0</v>
      </c>
      <c r="AS427" s="2">
        <f t="shared" si="303"/>
        <v>0.5</v>
      </c>
      <c r="AT427" s="33">
        <f t="shared" si="304"/>
        <v>0</v>
      </c>
      <c r="AU427" s="31">
        <f t="shared" si="305"/>
        <v>60</v>
      </c>
      <c r="AV427" s="2">
        <f t="shared" si="306"/>
        <v>1</v>
      </c>
      <c r="AW427" s="33">
        <f t="shared" si="307"/>
        <v>0</v>
      </c>
      <c r="AX427" s="31">
        <f t="shared" si="308"/>
        <v>2</v>
      </c>
      <c r="AY427" s="33">
        <f t="shared" si="309"/>
        <v>1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customHeight="1">
      <c r="A428" s="2"/>
      <c r="B428" s="107">
        <v>353</v>
      </c>
      <c r="C428" s="31">
        <v>10</v>
      </c>
      <c r="D428" s="106" t="s">
        <v>20</v>
      </c>
      <c r="E428" s="2" t="s">
        <v>162</v>
      </c>
      <c r="F428" s="2"/>
      <c r="G428" s="2"/>
      <c r="H428" s="33"/>
      <c r="I428" s="173">
        <f t="shared" si="283"/>
        <v>731.63424010083327</v>
      </c>
      <c r="J428" s="174">
        <f t="shared" si="284"/>
        <v>12.279249171526576</v>
      </c>
      <c r="K428" s="189">
        <f t="shared" si="285"/>
        <v>458</v>
      </c>
      <c r="L428" s="190">
        <f t="shared" si="286"/>
        <v>157</v>
      </c>
      <c r="M428" s="173">
        <f t="shared" si="311"/>
        <v>13138.046772136437</v>
      </c>
      <c r="N428" s="174">
        <f t="shared" si="287"/>
        <v>5970.3431926193125</v>
      </c>
      <c r="O428" s="174">
        <f t="shared" si="290"/>
        <v>7167.7035795171241</v>
      </c>
      <c r="P428" s="174"/>
      <c r="Q428" s="174"/>
      <c r="R428" s="175"/>
      <c r="S428" s="173">
        <f t="shared" si="310"/>
        <v>10429.278489176828</v>
      </c>
      <c r="T428" s="174">
        <f t="shared" si="291"/>
        <v>4470.4189500621942</v>
      </c>
      <c r="U428" s="174">
        <f t="shared" si="292"/>
        <v>5958.8595391146337</v>
      </c>
      <c r="V428" s="174"/>
      <c r="W428" s="174"/>
      <c r="X428" s="175"/>
      <c r="Y428" s="173">
        <f t="shared" si="288"/>
        <v>20858.556978353656</v>
      </c>
      <c r="Z428" s="174">
        <f t="shared" si="293"/>
        <v>8940.8379001243884</v>
      </c>
      <c r="AA428" s="174">
        <f t="shared" si="294"/>
        <v>11917.719078229267</v>
      </c>
      <c r="AB428" s="174"/>
      <c r="AC428" s="174"/>
      <c r="AD428" s="175"/>
      <c r="AE428" s="173">
        <f t="shared" si="295"/>
        <v>17.957124</v>
      </c>
      <c r="AF428" s="174">
        <f t="shared" si="312"/>
        <v>36</v>
      </c>
      <c r="AG428" s="174">
        <f t="shared" si="296"/>
        <v>20.2865</v>
      </c>
      <c r="AH428" s="174">
        <f t="shared" si="297"/>
        <v>220.5</v>
      </c>
      <c r="AI428" s="174">
        <f t="shared" si="289"/>
        <v>265.39179999999999</v>
      </c>
      <c r="AJ428" s="174">
        <f t="shared" si="298"/>
        <v>3.1746031746031744</v>
      </c>
      <c r="AK428" s="174">
        <f t="shared" si="270"/>
        <v>5959.7090695987799</v>
      </c>
      <c r="AL428" s="174">
        <f t="shared" si="299"/>
        <v>2980.2793000414631</v>
      </c>
      <c r="AM428" s="174">
        <f t="shared" si="300"/>
        <v>2979.4297695573168</v>
      </c>
      <c r="AN428" s="174"/>
      <c r="AO428" s="176">
        <v>18</v>
      </c>
      <c r="AP428" s="174">
        <v>36</v>
      </c>
      <c r="AQ428" s="175">
        <f t="shared" si="301"/>
        <v>441</v>
      </c>
      <c r="AR428" s="31">
        <f t="shared" si="302"/>
        <v>0</v>
      </c>
      <c r="AS428" s="2">
        <f t="shared" si="303"/>
        <v>0.5</v>
      </c>
      <c r="AT428" s="33">
        <f t="shared" si="304"/>
        <v>0</v>
      </c>
      <c r="AU428" s="31">
        <f t="shared" si="305"/>
        <v>0</v>
      </c>
      <c r="AV428" s="2">
        <f t="shared" si="306"/>
        <v>1.5</v>
      </c>
      <c r="AW428" s="33">
        <f t="shared" si="307"/>
        <v>0</v>
      </c>
      <c r="AX428" s="31">
        <f t="shared" si="308"/>
        <v>2</v>
      </c>
      <c r="AY428" s="33">
        <f t="shared" si="309"/>
        <v>1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customHeight="1">
      <c r="A429" s="2"/>
      <c r="B429" s="107">
        <v>354</v>
      </c>
      <c r="C429" s="31">
        <v>10</v>
      </c>
      <c r="D429" s="106" t="s">
        <v>20</v>
      </c>
      <c r="E429" s="2" t="s">
        <v>92</v>
      </c>
      <c r="F429" s="2"/>
      <c r="G429" s="2"/>
      <c r="H429" s="33"/>
      <c r="I429" s="173">
        <f t="shared" si="283"/>
        <v>620.80834183673653</v>
      </c>
      <c r="J429" s="174">
        <f t="shared" si="284"/>
        <v>24.558498343053152</v>
      </c>
      <c r="K429" s="189">
        <f t="shared" si="285"/>
        <v>585</v>
      </c>
      <c r="L429" s="190">
        <f t="shared" si="286"/>
        <v>209</v>
      </c>
      <c r="M429" s="173">
        <f t="shared" si="311"/>
        <v>11147.932374596667</v>
      </c>
      <c r="N429" s="174">
        <f t="shared" si="287"/>
        <v>3980.2287950795421</v>
      </c>
      <c r="O429" s="174">
        <f t="shared" si="290"/>
        <v>7167.7035795171241</v>
      </c>
      <c r="P429" s="174"/>
      <c r="Q429" s="174"/>
      <c r="R429" s="175"/>
      <c r="S429" s="173">
        <f t="shared" si="310"/>
        <v>8939.1388391560977</v>
      </c>
      <c r="T429" s="174">
        <f t="shared" si="291"/>
        <v>2980.2793000414631</v>
      </c>
      <c r="U429" s="174">
        <f t="shared" si="292"/>
        <v>5958.8595391146337</v>
      </c>
      <c r="V429" s="174"/>
      <c r="W429" s="174"/>
      <c r="X429" s="175"/>
      <c r="Y429" s="173">
        <f t="shared" si="288"/>
        <v>17878.277678312195</v>
      </c>
      <c r="Z429" s="174">
        <f t="shared" si="293"/>
        <v>5960.5586000829262</v>
      </c>
      <c r="AA429" s="174">
        <f t="shared" si="294"/>
        <v>11917.719078229267</v>
      </c>
      <c r="AB429" s="174"/>
      <c r="AC429" s="174"/>
      <c r="AD429" s="175"/>
      <c r="AE429" s="173">
        <f t="shared" si="295"/>
        <v>17.957124</v>
      </c>
      <c r="AF429" s="174">
        <f t="shared" si="312"/>
        <v>36</v>
      </c>
      <c r="AG429" s="174">
        <f t="shared" si="296"/>
        <v>20.2865</v>
      </c>
      <c r="AH429" s="174">
        <f t="shared" si="297"/>
        <v>441</v>
      </c>
      <c r="AI429" s="174">
        <f t="shared" si="289"/>
        <v>265.39179999999999</v>
      </c>
      <c r="AJ429" s="174">
        <f t="shared" si="298"/>
        <v>2</v>
      </c>
      <c r="AK429" s="174">
        <f t="shared" si="270"/>
        <v>5959.7090695987799</v>
      </c>
      <c r="AL429" s="174">
        <f t="shared" si="299"/>
        <v>2980.2793000414631</v>
      </c>
      <c r="AM429" s="174">
        <f t="shared" si="300"/>
        <v>2979.4297695573168</v>
      </c>
      <c r="AN429" s="174"/>
      <c r="AO429" s="176">
        <v>18</v>
      </c>
      <c r="AP429" s="174">
        <v>36</v>
      </c>
      <c r="AQ429" s="175">
        <f t="shared" si="301"/>
        <v>441</v>
      </c>
      <c r="AR429" s="31">
        <f t="shared" si="302"/>
        <v>0</v>
      </c>
      <c r="AS429" s="2">
        <f t="shared" si="303"/>
        <v>1</v>
      </c>
      <c r="AT429" s="33">
        <f t="shared" si="304"/>
        <v>0</v>
      </c>
      <c r="AU429" s="31">
        <f t="shared" si="305"/>
        <v>0</v>
      </c>
      <c r="AV429" s="2">
        <f t="shared" si="306"/>
        <v>1</v>
      </c>
      <c r="AW429" s="33">
        <f t="shared" si="307"/>
        <v>0</v>
      </c>
      <c r="AX429" s="31">
        <f t="shared" si="308"/>
        <v>1</v>
      </c>
      <c r="AY429" s="33">
        <f t="shared" si="309"/>
        <v>2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customHeight="1">
      <c r="A430" s="2"/>
      <c r="B430" s="107">
        <v>355</v>
      </c>
      <c r="C430" s="31">
        <v>10</v>
      </c>
      <c r="D430" s="106" t="s">
        <v>20</v>
      </c>
      <c r="E430" s="2" t="s">
        <v>139</v>
      </c>
      <c r="F430" s="2"/>
      <c r="G430" s="2"/>
      <c r="H430" s="33"/>
      <c r="I430" s="173">
        <f t="shared" si="283"/>
        <v>785.50523581706364</v>
      </c>
      <c r="J430" s="174">
        <f t="shared" si="284"/>
        <v>24.558498343053152</v>
      </c>
      <c r="K430" s="189">
        <f t="shared" si="285"/>
        <v>396</v>
      </c>
      <c r="L430" s="190">
        <f t="shared" si="286"/>
        <v>131</v>
      </c>
      <c r="M430" s="173">
        <f t="shared" si="311"/>
        <v>14105.414922216252</v>
      </c>
      <c r="N430" s="174">
        <f t="shared" si="287"/>
        <v>6937.7113426991282</v>
      </c>
      <c r="O430" s="174">
        <f t="shared" si="290"/>
        <v>7167.7035795171241</v>
      </c>
      <c r="P430" s="174"/>
      <c r="Q430" s="174"/>
      <c r="R430" s="175"/>
      <c r="S430" s="173">
        <f t="shared" si="310"/>
        <v>8939.1388391560977</v>
      </c>
      <c r="T430" s="174">
        <f t="shared" si="291"/>
        <v>2980.2793000414631</v>
      </c>
      <c r="U430" s="174">
        <f t="shared" si="292"/>
        <v>5958.8595391146337</v>
      </c>
      <c r="V430" s="174"/>
      <c r="W430" s="174"/>
      <c r="X430" s="175"/>
      <c r="Y430" s="173">
        <f t="shared" si="288"/>
        <v>17878.277678312195</v>
      </c>
      <c r="Z430" s="174">
        <f t="shared" si="293"/>
        <v>5960.5586000829262</v>
      </c>
      <c r="AA430" s="174">
        <f t="shared" si="294"/>
        <v>11917.719078229267</v>
      </c>
      <c r="AB430" s="174"/>
      <c r="AC430" s="174"/>
      <c r="AD430" s="175"/>
      <c r="AE430" s="173">
        <f t="shared" si="295"/>
        <v>17.957124</v>
      </c>
      <c r="AF430" s="174">
        <f t="shared" si="312"/>
        <v>36</v>
      </c>
      <c r="AG430" s="174">
        <f t="shared" si="296"/>
        <v>80.286500000000004</v>
      </c>
      <c r="AH430" s="174">
        <f t="shared" si="297"/>
        <v>441</v>
      </c>
      <c r="AI430" s="174">
        <f t="shared" si="289"/>
        <v>265.39179999999999</v>
      </c>
      <c r="AJ430" s="174">
        <f t="shared" si="298"/>
        <v>2</v>
      </c>
      <c r="AK430" s="174">
        <f t="shared" si="270"/>
        <v>5959.7090695987799</v>
      </c>
      <c r="AL430" s="174">
        <f t="shared" si="299"/>
        <v>2980.2793000414631</v>
      </c>
      <c r="AM430" s="174">
        <f t="shared" si="300"/>
        <v>2979.4297695573168</v>
      </c>
      <c r="AN430" s="174"/>
      <c r="AO430" s="176">
        <v>18</v>
      </c>
      <c r="AP430" s="174">
        <v>36</v>
      </c>
      <c r="AQ430" s="175">
        <f t="shared" si="301"/>
        <v>441</v>
      </c>
      <c r="AR430" s="31">
        <f t="shared" si="302"/>
        <v>0</v>
      </c>
      <c r="AS430" s="2">
        <f t="shared" si="303"/>
        <v>1</v>
      </c>
      <c r="AT430" s="33">
        <f t="shared" si="304"/>
        <v>0</v>
      </c>
      <c r="AU430" s="31">
        <f t="shared" si="305"/>
        <v>60</v>
      </c>
      <c r="AV430" s="2">
        <f t="shared" si="306"/>
        <v>1</v>
      </c>
      <c r="AW430" s="33">
        <f t="shared" si="307"/>
        <v>0</v>
      </c>
      <c r="AX430" s="31">
        <f t="shared" si="308"/>
        <v>1</v>
      </c>
      <c r="AY430" s="33">
        <f t="shared" si="309"/>
        <v>2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customHeight="1">
      <c r="A431" s="2"/>
      <c r="B431" s="107">
        <v>356</v>
      </c>
      <c r="C431" s="31">
        <v>10</v>
      </c>
      <c r="D431" s="106" t="s">
        <v>20</v>
      </c>
      <c r="E431" s="2" t="s">
        <v>95</v>
      </c>
      <c r="F431" s="2"/>
      <c r="G431" s="2"/>
      <c r="H431" s="33"/>
      <c r="I431" s="173">
        <f t="shared" si="283"/>
        <v>731.63424010083327</v>
      </c>
      <c r="J431" s="174">
        <f t="shared" si="284"/>
        <v>24.558498343053152</v>
      </c>
      <c r="K431" s="189">
        <f t="shared" si="285"/>
        <v>458</v>
      </c>
      <c r="L431" s="190">
        <f t="shared" si="286"/>
        <v>157</v>
      </c>
      <c r="M431" s="173">
        <f t="shared" si="311"/>
        <v>13138.046772136437</v>
      </c>
      <c r="N431" s="174">
        <f t="shared" si="287"/>
        <v>5970.3431926193125</v>
      </c>
      <c r="O431" s="174">
        <f t="shared" si="290"/>
        <v>7167.7035795171241</v>
      </c>
      <c r="P431" s="174"/>
      <c r="Q431" s="174"/>
      <c r="R431" s="175"/>
      <c r="S431" s="173">
        <f t="shared" si="310"/>
        <v>10429.278489176828</v>
      </c>
      <c r="T431" s="174">
        <f t="shared" si="291"/>
        <v>4470.4189500621942</v>
      </c>
      <c r="U431" s="174">
        <f t="shared" si="292"/>
        <v>5958.8595391146337</v>
      </c>
      <c r="V431" s="174"/>
      <c r="W431" s="174"/>
      <c r="X431" s="175"/>
      <c r="Y431" s="173">
        <f t="shared" si="288"/>
        <v>20858.556978353656</v>
      </c>
      <c r="Z431" s="174">
        <f t="shared" si="293"/>
        <v>8940.8379001243884</v>
      </c>
      <c r="AA431" s="174">
        <f t="shared" si="294"/>
        <v>11917.719078229267</v>
      </c>
      <c r="AB431" s="174"/>
      <c r="AC431" s="174"/>
      <c r="AD431" s="175"/>
      <c r="AE431" s="173">
        <f t="shared" si="295"/>
        <v>17.957124</v>
      </c>
      <c r="AF431" s="174">
        <f t="shared" si="312"/>
        <v>36</v>
      </c>
      <c r="AG431" s="174">
        <f t="shared" si="296"/>
        <v>20.2865</v>
      </c>
      <c r="AH431" s="174">
        <f t="shared" si="297"/>
        <v>441</v>
      </c>
      <c r="AI431" s="174">
        <f t="shared" si="289"/>
        <v>265.39179999999999</v>
      </c>
      <c r="AJ431" s="174">
        <f t="shared" si="298"/>
        <v>2.2222222222222223</v>
      </c>
      <c r="AK431" s="174">
        <f t="shared" si="270"/>
        <v>5959.7090695987799</v>
      </c>
      <c r="AL431" s="174">
        <f t="shared" si="299"/>
        <v>2980.2793000414631</v>
      </c>
      <c r="AM431" s="174">
        <f t="shared" si="300"/>
        <v>2979.4297695573168</v>
      </c>
      <c r="AN431" s="174"/>
      <c r="AO431" s="176">
        <v>18</v>
      </c>
      <c r="AP431" s="174">
        <v>36</v>
      </c>
      <c r="AQ431" s="175">
        <f t="shared" si="301"/>
        <v>441</v>
      </c>
      <c r="AR431" s="31">
        <f t="shared" si="302"/>
        <v>0</v>
      </c>
      <c r="AS431" s="2">
        <f t="shared" si="303"/>
        <v>1</v>
      </c>
      <c r="AT431" s="33">
        <f t="shared" si="304"/>
        <v>0</v>
      </c>
      <c r="AU431" s="31">
        <f t="shared" si="305"/>
        <v>0</v>
      </c>
      <c r="AV431" s="2">
        <f t="shared" si="306"/>
        <v>1.5</v>
      </c>
      <c r="AW431" s="33">
        <f t="shared" si="307"/>
        <v>0</v>
      </c>
      <c r="AX431" s="31">
        <f t="shared" si="308"/>
        <v>1</v>
      </c>
      <c r="AY431" s="33">
        <f t="shared" si="309"/>
        <v>2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customHeight="1">
      <c r="A432" s="2"/>
      <c r="B432" s="107">
        <v>357</v>
      </c>
      <c r="C432" s="31">
        <v>10</v>
      </c>
      <c r="D432" s="106" t="s">
        <v>20</v>
      </c>
      <c r="E432" s="2" t="s">
        <v>151</v>
      </c>
      <c r="F432" s="2"/>
      <c r="G432" s="2"/>
      <c r="H432" s="33"/>
      <c r="I432" s="173">
        <f t="shared" si="283"/>
        <v>745.32593128175358</v>
      </c>
      <c r="J432" s="174">
        <f t="shared" si="284"/>
        <v>29.484277859834549</v>
      </c>
      <c r="K432" s="189">
        <f t="shared" si="285"/>
        <v>438</v>
      </c>
      <c r="L432" s="190">
        <f t="shared" si="286"/>
        <v>149</v>
      </c>
      <c r="M432" s="173">
        <f t="shared" si="311"/>
        <v>11147.932374596667</v>
      </c>
      <c r="N432" s="174">
        <f t="shared" si="287"/>
        <v>3980.2287950795421</v>
      </c>
      <c r="O432" s="174">
        <f t="shared" si="290"/>
        <v>7167.7035795171241</v>
      </c>
      <c r="P432" s="174"/>
      <c r="Q432" s="174"/>
      <c r="R432" s="175"/>
      <c r="S432" s="173">
        <f t="shared" si="310"/>
        <v>8939.1388391560977</v>
      </c>
      <c r="T432" s="174">
        <f t="shared" si="291"/>
        <v>2980.2793000414631</v>
      </c>
      <c r="U432" s="174">
        <f t="shared" si="292"/>
        <v>5958.8595391146337</v>
      </c>
      <c r="V432" s="174"/>
      <c r="W432" s="174"/>
      <c r="X432" s="175"/>
      <c r="Y432" s="173">
        <f t="shared" si="288"/>
        <v>17878.277678312195</v>
      </c>
      <c r="Z432" s="174">
        <f t="shared" si="293"/>
        <v>5960.5586000829262</v>
      </c>
      <c r="AA432" s="174">
        <f t="shared" si="294"/>
        <v>11917.719078229267</v>
      </c>
      <c r="AB432" s="174"/>
      <c r="AC432" s="174"/>
      <c r="AD432" s="175"/>
      <c r="AE432" s="173">
        <f t="shared" si="295"/>
        <v>14.957124</v>
      </c>
      <c r="AF432" s="174">
        <f t="shared" si="312"/>
        <v>36</v>
      </c>
      <c r="AG432" s="174">
        <f t="shared" si="296"/>
        <v>20.2865</v>
      </c>
      <c r="AH432" s="174">
        <f t="shared" si="297"/>
        <v>441</v>
      </c>
      <c r="AI432" s="174">
        <f t="shared" si="289"/>
        <v>265.39179999999999</v>
      </c>
      <c r="AJ432" s="174">
        <f t="shared" si="298"/>
        <v>2</v>
      </c>
      <c r="AK432" s="174">
        <f t="shared" si="270"/>
        <v>5959.7090695987799</v>
      </c>
      <c r="AL432" s="174">
        <f t="shared" si="299"/>
        <v>2980.2793000414631</v>
      </c>
      <c r="AM432" s="174">
        <f t="shared" si="300"/>
        <v>2979.4297695573168</v>
      </c>
      <c r="AN432" s="174"/>
      <c r="AO432" s="176">
        <v>18</v>
      </c>
      <c r="AP432" s="174">
        <v>36</v>
      </c>
      <c r="AQ432" s="175">
        <f t="shared" si="301"/>
        <v>441</v>
      </c>
      <c r="AR432" s="31">
        <f t="shared" si="302"/>
        <v>3</v>
      </c>
      <c r="AS432" s="2">
        <f t="shared" si="303"/>
        <v>1</v>
      </c>
      <c r="AT432" s="33">
        <f t="shared" si="304"/>
        <v>0</v>
      </c>
      <c r="AU432" s="31">
        <f t="shared" si="305"/>
        <v>0</v>
      </c>
      <c r="AV432" s="2">
        <f t="shared" si="306"/>
        <v>1</v>
      </c>
      <c r="AW432" s="33">
        <f t="shared" si="307"/>
        <v>0</v>
      </c>
      <c r="AX432" s="31">
        <f t="shared" si="308"/>
        <v>1</v>
      </c>
      <c r="AY432" s="33">
        <f t="shared" si="309"/>
        <v>2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customHeight="1">
      <c r="A433" s="2"/>
      <c r="B433" s="107">
        <v>358</v>
      </c>
      <c r="C433" s="31">
        <v>10</v>
      </c>
      <c r="D433" s="106" t="s">
        <v>20</v>
      </c>
      <c r="E433" s="2" t="s">
        <v>165</v>
      </c>
      <c r="F433" s="2"/>
      <c r="G433" s="2"/>
      <c r="H433" s="33"/>
      <c r="I433" s="173">
        <f t="shared" si="283"/>
        <v>943.0566278795477</v>
      </c>
      <c r="J433" s="174">
        <f t="shared" si="284"/>
        <v>29.484277859834549</v>
      </c>
      <c r="K433" s="189">
        <f t="shared" si="285"/>
        <v>261</v>
      </c>
      <c r="L433" s="190">
        <f t="shared" si="286"/>
        <v>71</v>
      </c>
      <c r="M433" s="173">
        <f t="shared" si="311"/>
        <v>14105.414922216252</v>
      </c>
      <c r="N433" s="174">
        <f t="shared" si="287"/>
        <v>6937.7113426991282</v>
      </c>
      <c r="O433" s="174">
        <f t="shared" si="290"/>
        <v>7167.7035795171241</v>
      </c>
      <c r="P433" s="174"/>
      <c r="Q433" s="174"/>
      <c r="R433" s="175"/>
      <c r="S433" s="173">
        <f t="shared" si="310"/>
        <v>8939.1388391560977</v>
      </c>
      <c r="T433" s="174">
        <f t="shared" si="291"/>
        <v>2980.2793000414631</v>
      </c>
      <c r="U433" s="174">
        <f t="shared" si="292"/>
        <v>5958.8595391146337</v>
      </c>
      <c r="V433" s="174"/>
      <c r="W433" s="174"/>
      <c r="X433" s="175"/>
      <c r="Y433" s="173">
        <f t="shared" si="288"/>
        <v>17878.277678312195</v>
      </c>
      <c r="Z433" s="174">
        <f t="shared" si="293"/>
        <v>5960.5586000829262</v>
      </c>
      <c r="AA433" s="174">
        <f t="shared" si="294"/>
        <v>11917.719078229267</v>
      </c>
      <c r="AB433" s="174"/>
      <c r="AC433" s="174"/>
      <c r="AD433" s="175"/>
      <c r="AE433" s="173">
        <f t="shared" si="295"/>
        <v>14.957124</v>
      </c>
      <c r="AF433" s="174">
        <f t="shared" si="312"/>
        <v>36</v>
      </c>
      <c r="AG433" s="174">
        <f t="shared" si="296"/>
        <v>80.286500000000004</v>
      </c>
      <c r="AH433" s="174">
        <f t="shared" si="297"/>
        <v>441</v>
      </c>
      <c r="AI433" s="174">
        <f t="shared" si="289"/>
        <v>265.39179999999999</v>
      </c>
      <c r="AJ433" s="174">
        <f t="shared" si="298"/>
        <v>2</v>
      </c>
      <c r="AK433" s="174">
        <f t="shared" si="270"/>
        <v>5959.7090695987799</v>
      </c>
      <c r="AL433" s="174">
        <f t="shared" si="299"/>
        <v>2980.2793000414631</v>
      </c>
      <c r="AM433" s="174">
        <f t="shared" si="300"/>
        <v>2979.4297695573168</v>
      </c>
      <c r="AN433" s="174"/>
      <c r="AO433" s="176">
        <v>18</v>
      </c>
      <c r="AP433" s="174">
        <v>36</v>
      </c>
      <c r="AQ433" s="175">
        <f t="shared" si="301"/>
        <v>441</v>
      </c>
      <c r="AR433" s="31">
        <f t="shared" si="302"/>
        <v>3</v>
      </c>
      <c r="AS433" s="2">
        <f t="shared" si="303"/>
        <v>1</v>
      </c>
      <c r="AT433" s="33">
        <f t="shared" si="304"/>
        <v>0</v>
      </c>
      <c r="AU433" s="31">
        <f t="shared" si="305"/>
        <v>60</v>
      </c>
      <c r="AV433" s="2">
        <f t="shared" si="306"/>
        <v>1</v>
      </c>
      <c r="AW433" s="33">
        <f t="shared" si="307"/>
        <v>0</v>
      </c>
      <c r="AX433" s="31">
        <f t="shared" si="308"/>
        <v>1</v>
      </c>
      <c r="AY433" s="33">
        <f t="shared" si="309"/>
        <v>2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customHeight="1">
      <c r="A434" s="2"/>
      <c r="B434" s="107">
        <v>359</v>
      </c>
      <c r="C434" s="31">
        <v>10</v>
      </c>
      <c r="D434" s="106" t="s">
        <v>20</v>
      </c>
      <c r="E434" s="2" t="s">
        <v>154</v>
      </c>
      <c r="F434" s="2"/>
      <c r="G434" s="2"/>
      <c r="H434" s="33"/>
      <c r="I434" s="173">
        <f t="shared" si="283"/>
        <v>878.38054776683248</v>
      </c>
      <c r="J434" s="174">
        <f t="shared" si="284"/>
        <v>29.484277859834549</v>
      </c>
      <c r="K434" s="189">
        <f t="shared" si="285"/>
        <v>318</v>
      </c>
      <c r="L434" s="190">
        <f t="shared" si="286"/>
        <v>94</v>
      </c>
      <c r="M434" s="173">
        <f t="shared" si="311"/>
        <v>13138.046772136437</v>
      </c>
      <c r="N434" s="174">
        <f t="shared" si="287"/>
        <v>5970.3431926193125</v>
      </c>
      <c r="O434" s="174">
        <f t="shared" si="290"/>
        <v>7167.7035795171241</v>
      </c>
      <c r="P434" s="174"/>
      <c r="Q434" s="174"/>
      <c r="R434" s="175"/>
      <c r="S434" s="173">
        <f t="shared" si="310"/>
        <v>10429.278489176828</v>
      </c>
      <c r="T434" s="174">
        <f t="shared" si="291"/>
        <v>4470.4189500621942</v>
      </c>
      <c r="U434" s="174">
        <f t="shared" si="292"/>
        <v>5958.8595391146337</v>
      </c>
      <c r="V434" s="174"/>
      <c r="W434" s="174"/>
      <c r="X434" s="175"/>
      <c r="Y434" s="173">
        <f t="shared" si="288"/>
        <v>20858.556978353656</v>
      </c>
      <c r="Z434" s="174">
        <f t="shared" si="293"/>
        <v>8940.8379001243884</v>
      </c>
      <c r="AA434" s="174">
        <f t="shared" si="294"/>
        <v>11917.719078229267</v>
      </c>
      <c r="AB434" s="174"/>
      <c r="AC434" s="174"/>
      <c r="AD434" s="175"/>
      <c r="AE434" s="173">
        <f t="shared" si="295"/>
        <v>14.957124</v>
      </c>
      <c r="AF434" s="174">
        <f t="shared" si="312"/>
        <v>36</v>
      </c>
      <c r="AG434" s="174">
        <f t="shared" si="296"/>
        <v>20.2865</v>
      </c>
      <c r="AH434" s="174">
        <f t="shared" si="297"/>
        <v>441</v>
      </c>
      <c r="AI434" s="174">
        <f t="shared" si="289"/>
        <v>265.39179999999999</v>
      </c>
      <c r="AJ434" s="174">
        <f t="shared" si="298"/>
        <v>2.2222222222222223</v>
      </c>
      <c r="AK434" s="174">
        <f t="shared" si="270"/>
        <v>5959.7090695987799</v>
      </c>
      <c r="AL434" s="174">
        <f t="shared" si="299"/>
        <v>2980.2793000414631</v>
      </c>
      <c r="AM434" s="174">
        <f t="shared" si="300"/>
        <v>2979.4297695573168</v>
      </c>
      <c r="AN434" s="174"/>
      <c r="AO434" s="176">
        <v>18</v>
      </c>
      <c r="AP434" s="174">
        <v>36</v>
      </c>
      <c r="AQ434" s="175">
        <f t="shared" si="301"/>
        <v>441</v>
      </c>
      <c r="AR434" s="31">
        <f t="shared" si="302"/>
        <v>3</v>
      </c>
      <c r="AS434" s="2">
        <f t="shared" si="303"/>
        <v>1</v>
      </c>
      <c r="AT434" s="33">
        <f t="shared" si="304"/>
        <v>0</v>
      </c>
      <c r="AU434" s="31">
        <f t="shared" si="305"/>
        <v>0</v>
      </c>
      <c r="AV434" s="2">
        <f t="shared" si="306"/>
        <v>1.5</v>
      </c>
      <c r="AW434" s="33">
        <f t="shared" si="307"/>
        <v>0</v>
      </c>
      <c r="AX434" s="31">
        <f t="shared" si="308"/>
        <v>1</v>
      </c>
      <c r="AY434" s="33">
        <f t="shared" si="309"/>
        <v>2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customHeight="1">
      <c r="A435" s="2"/>
      <c r="B435" s="107">
        <v>360</v>
      </c>
      <c r="C435" s="31">
        <v>10</v>
      </c>
      <c r="D435" s="106" t="s">
        <v>20</v>
      </c>
      <c r="E435" s="2" t="s">
        <v>99</v>
      </c>
      <c r="F435" s="2"/>
      <c r="G435" s="2"/>
      <c r="H435" s="33"/>
      <c r="I435" s="173">
        <f t="shared" si="283"/>
        <v>620.80834183673653</v>
      </c>
      <c r="J435" s="174">
        <f t="shared" si="284"/>
        <v>12.279249171526576</v>
      </c>
      <c r="K435" s="189">
        <f t="shared" si="285"/>
        <v>585</v>
      </c>
      <c r="L435" s="190">
        <f t="shared" si="286"/>
        <v>209</v>
      </c>
      <c r="M435" s="173">
        <f t="shared" si="311"/>
        <v>11147.932374596667</v>
      </c>
      <c r="N435" s="174">
        <f t="shared" si="287"/>
        <v>3980.2287950795421</v>
      </c>
      <c r="O435" s="174">
        <f t="shared" si="290"/>
        <v>7167.7035795171241</v>
      </c>
      <c r="P435" s="174"/>
      <c r="Q435" s="174"/>
      <c r="R435" s="175"/>
      <c r="S435" s="173">
        <f t="shared" si="310"/>
        <v>8939.1388391560977</v>
      </c>
      <c r="T435" s="174">
        <f t="shared" si="291"/>
        <v>2980.2793000414631</v>
      </c>
      <c r="U435" s="174">
        <f t="shared" si="292"/>
        <v>5958.8595391146337</v>
      </c>
      <c r="V435" s="174"/>
      <c r="W435" s="174"/>
      <c r="X435" s="175"/>
      <c r="Y435" s="173">
        <f t="shared" si="288"/>
        <v>17878.277678312195</v>
      </c>
      <c r="Z435" s="174">
        <f t="shared" si="293"/>
        <v>5960.5586000829262</v>
      </c>
      <c r="AA435" s="174">
        <f t="shared" si="294"/>
        <v>11917.719078229267</v>
      </c>
      <c r="AB435" s="174"/>
      <c r="AC435" s="174"/>
      <c r="AD435" s="175"/>
      <c r="AE435" s="173">
        <f t="shared" si="295"/>
        <v>17.957124</v>
      </c>
      <c r="AF435" s="174">
        <f t="shared" si="312"/>
        <v>36</v>
      </c>
      <c r="AG435" s="174">
        <f t="shared" si="296"/>
        <v>20.2865</v>
      </c>
      <c r="AH435" s="174">
        <f t="shared" si="297"/>
        <v>220.5</v>
      </c>
      <c r="AI435" s="174">
        <f t="shared" si="289"/>
        <v>265.39179999999999</v>
      </c>
      <c r="AJ435" s="174">
        <f t="shared" si="298"/>
        <v>2</v>
      </c>
      <c r="AK435" s="174">
        <f t="shared" si="270"/>
        <v>5959.7090695987799</v>
      </c>
      <c r="AL435" s="174">
        <f t="shared" si="299"/>
        <v>2980.2793000414631</v>
      </c>
      <c r="AM435" s="174">
        <f t="shared" si="300"/>
        <v>2979.4297695573168</v>
      </c>
      <c r="AN435" s="174"/>
      <c r="AO435" s="176">
        <v>18</v>
      </c>
      <c r="AP435" s="174">
        <v>36</v>
      </c>
      <c r="AQ435" s="175">
        <f t="shared" si="301"/>
        <v>441</v>
      </c>
      <c r="AR435" s="31">
        <f t="shared" si="302"/>
        <v>0</v>
      </c>
      <c r="AS435" s="2">
        <f t="shared" si="303"/>
        <v>0.5</v>
      </c>
      <c r="AT435" s="33">
        <f t="shared" si="304"/>
        <v>0</v>
      </c>
      <c r="AU435" s="31">
        <f t="shared" si="305"/>
        <v>0</v>
      </c>
      <c r="AV435" s="2">
        <f t="shared" si="306"/>
        <v>1</v>
      </c>
      <c r="AW435" s="33">
        <f t="shared" si="307"/>
        <v>0</v>
      </c>
      <c r="AX435" s="31">
        <f t="shared" si="308"/>
        <v>1</v>
      </c>
      <c r="AY435" s="33">
        <f t="shared" si="309"/>
        <v>2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customHeight="1">
      <c r="A436" s="2"/>
      <c r="B436" s="107">
        <v>361</v>
      </c>
      <c r="C436" s="31">
        <v>10</v>
      </c>
      <c r="D436" s="106" t="s">
        <v>20</v>
      </c>
      <c r="E436" s="2" t="s">
        <v>170</v>
      </c>
      <c r="F436" s="2"/>
      <c r="G436" s="2"/>
      <c r="H436" s="33"/>
      <c r="I436" s="173">
        <f t="shared" si="283"/>
        <v>785.50523581706364</v>
      </c>
      <c r="J436" s="174">
        <f t="shared" si="284"/>
        <v>12.279249171526576</v>
      </c>
      <c r="K436" s="189">
        <f t="shared" si="285"/>
        <v>396</v>
      </c>
      <c r="L436" s="190">
        <f t="shared" si="286"/>
        <v>131</v>
      </c>
      <c r="M436" s="173">
        <f t="shared" si="311"/>
        <v>14105.414922216252</v>
      </c>
      <c r="N436" s="174">
        <f t="shared" si="287"/>
        <v>6937.7113426991282</v>
      </c>
      <c r="O436" s="174">
        <f t="shared" si="290"/>
        <v>7167.7035795171241</v>
      </c>
      <c r="P436" s="174"/>
      <c r="Q436" s="174"/>
      <c r="R436" s="175"/>
      <c r="S436" s="173">
        <f t="shared" si="310"/>
        <v>8939.1388391560977</v>
      </c>
      <c r="T436" s="174">
        <f t="shared" si="291"/>
        <v>2980.2793000414631</v>
      </c>
      <c r="U436" s="174">
        <f t="shared" si="292"/>
        <v>5958.8595391146337</v>
      </c>
      <c r="V436" s="174"/>
      <c r="W436" s="174"/>
      <c r="X436" s="175"/>
      <c r="Y436" s="173">
        <f t="shared" si="288"/>
        <v>17878.277678312195</v>
      </c>
      <c r="Z436" s="174">
        <f t="shared" si="293"/>
        <v>5960.5586000829262</v>
      </c>
      <c r="AA436" s="174">
        <f t="shared" si="294"/>
        <v>11917.719078229267</v>
      </c>
      <c r="AB436" s="174"/>
      <c r="AC436" s="174"/>
      <c r="AD436" s="175"/>
      <c r="AE436" s="173">
        <f t="shared" si="295"/>
        <v>17.957124</v>
      </c>
      <c r="AF436" s="174">
        <f t="shared" si="312"/>
        <v>36</v>
      </c>
      <c r="AG436" s="174">
        <f t="shared" si="296"/>
        <v>80.286500000000004</v>
      </c>
      <c r="AH436" s="174">
        <f t="shared" si="297"/>
        <v>220.5</v>
      </c>
      <c r="AI436" s="174">
        <f t="shared" si="289"/>
        <v>265.39179999999999</v>
      </c>
      <c r="AJ436" s="174">
        <f t="shared" si="298"/>
        <v>2</v>
      </c>
      <c r="AK436" s="174">
        <f t="shared" si="270"/>
        <v>5959.7090695987799</v>
      </c>
      <c r="AL436" s="174">
        <f t="shared" si="299"/>
        <v>2980.2793000414631</v>
      </c>
      <c r="AM436" s="174">
        <f t="shared" si="300"/>
        <v>2979.4297695573168</v>
      </c>
      <c r="AN436" s="174"/>
      <c r="AO436" s="176">
        <v>18</v>
      </c>
      <c r="AP436" s="174">
        <v>36</v>
      </c>
      <c r="AQ436" s="175">
        <f t="shared" si="301"/>
        <v>441</v>
      </c>
      <c r="AR436" s="31">
        <f t="shared" si="302"/>
        <v>0</v>
      </c>
      <c r="AS436" s="2">
        <f t="shared" si="303"/>
        <v>0.5</v>
      </c>
      <c r="AT436" s="33">
        <f t="shared" si="304"/>
        <v>0</v>
      </c>
      <c r="AU436" s="31">
        <f t="shared" si="305"/>
        <v>60</v>
      </c>
      <c r="AV436" s="2">
        <f t="shared" si="306"/>
        <v>1</v>
      </c>
      <c r="AW436" s="33">
        <f t="shared" si="307"/>
        <v>0</v>
      </c>
      <c r="AX436" s="31">
        <f t="shared" si="308"/>
        <v>1</v>
      </c>
      <c r="AY436" s="33">
        <f t="shared" si="309"/>
        <v>2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customHeight="1">
      <c r="A437" s="2"/>
      <c r="B437" s="107">
        <v>362</v>
      </c>
      <c r="C437" s="31">
        <v>10</v>
      </c>
      <c r="D437" s="106" t="s">
        <v>20</v>
      </c>
      <c r="E437" s="2" t="s">
        <v>102</v>
      </c>
      <c r="F437" s="2"/>
      <c r="G437" s="2"/>
      <c r="H437" s="33"/>
      <c r="I437" s="173">
        <f t="shared" si="283"/>
        <v>731.63424010083327</v>
      </c>
      <c r="J437" s="174">
        <f t="shared" si="284"/>
        <v>12.279249171526576</v>
      </c>
      <c r="K437" s="189">
        <f t="shared" si="285"/>
        <v>458</v>
      </c>
      <c r="L437" s="190">
        <f t="shared" si="286"/>
        <v>157</v>
      </c>
      <c r="M437" s="173">
        <f t="shared" si="311"/>
        <v>13138.046772136437</v>
      </c>
      <c r="N437" s="174">
        <f t="shared" si="287"/>
        <v>5970.3431926193125</v>
      </c>
      <c r="O437" s="174">
        <f t="shared" si="290"/>
        <v>7167.7035795171241</v>
      </c>
      <c r="P437" s="174"/>
      <c r="Q437" s="174"/>
      <c r="R437" s="175"/>
      <c r="S437" s="173">
        <f t="shared" si="310"/>
        <v>10429.278489176828</v>
      </c>
      <c r="T437" s="174">
        <f t="shared" si="291"/>
        <v>4470.4189500621942</v>
      </c>
      <c r="U437" s="174">
        <f t="shared" si="292"/>
        <v>5958.8595391146337</v>
      </c>
      <c r="V437" s="174"/>
      <c r="W437" s="174"/>
      <c r="X437" s="175"/>
      <c r="Y437" s="173">
        <f t="shared" si="288"/>
        <v>20858.556978353656</v>
      </c>
      <c r="Z437" s="174">
        <f t="shared" si="293"/>
        <v>8940.8379001243884</v>
      </c>
      <c r="AA437" s="174">
        <f t="shared" si="294"/>
        <v>11917.719078229267</v>
      </c>
      <c r="AB437" s="174"/>
      <c r="AC437" s="174"/>
      <c r="AD437" s="175"/>
      <c r="AE437" s="173">
        <f t="shared" si="295"/>
        <v>17.957124</v>
      </c>
      <c r="AF437" s="174">
        <f t="shared" si="312"/>
        <v>36</v>
      </c>
      <c r="AG437" s="174">
        <f t="shared" si="296"/>
        <v>20.2865</v>
      </c>
      <c r="AH437" s="174">
        <f t="shared" si="297"/>
        <v>220.5</v>
      </c>
      <c r="AI437" s="174">
        <f t="shared" si="289"/>
        <v>265.39179999999999</v>
      </c>
      <c r="AJ437" s="174">
        <f t="shared" si="298"/>
        <v>2.2222222222222223</v>
      </c>
      <c r="AK437" s="174">
        <f t="shared" si="270"/>
        <v>5959.7090695987799</v>
      </c>
      <c r="AL437" s="174">
        <f t="shared" si="299"/>
        <v>2980.2793000414631</v>
      </c>
      <c r="AM437" s="174">
        <f t="shared" si="300"/>
        <v>2979.4297695573168</v>
      </c>
      <c r="AN437" s="174"/>
      <c r="AO437" s="176">
        <v>18</v>
      </c>
      <c r="AP437" s="174">
        <v>36</v>
      </c>
      <c r="AQ437" s="175">
        <f t="shared" si="301"/>
        <v>441</v>
      </c>
      <c r="AR437" s="31">
        <f t="shared" si="302"/>
        <v>0</v>
      </c>
      <c r="AS437" s="2">
        <f t="shared" si="303"/>
        <v>0.5</v>
      </c>
      <c r="AT437" s="33">
        <f t="shared" si="304"/>
        <v>0</v>
      </c>
      <c r="AU437" s="31">
        <f t="shared" si="305"/>
        <v>0</v>
      </c>
      <c r="AV437" s="2">
        <f t="shared" si="306"/>
        <v>1.5</v>
      </c>
      <c r="AW437" s="33">
        <f t="shared" si="307"/>
        <v>0</v>
      </c>
      <c r="AX437" s="31">
        <f t="shared" si="308"/>
        <v>1</v>
      </c>
      <c r="AY437" s="33">
        <f t="shared" si="309"/>
        <v>2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customHeight="1">
      <c r="A438" s="2"/>
      <c r="B438" s="107">
        <v>363</v>
      </c>
      <c r="C438" s="31">
        <v>7</v>
      </c>
      <c r="D438" s="106" t="s">
        <v>20</v>
      </c>
      <c r="E438" s="2" t="s">
        <v>67</v>
      </c>
      <c r="F438" s="2"/>
      <c r="G438" s="2"/>
      <c r="H438" s="33"/>
      <c r="I438" s="173">
        <f t="shared" si="283"/>
        <v>404.16575842279099</v>
      </c>
      <c r="J438" s="174">
        <f t="shared" si="284"/>
        <v>17.096278891876004</v>
      </c>
      <c r="K438" s="189">
        <f t="shared" si="285"/>
        <v>806</v>
      </c>
      <c r="L438" s="190">
        <f t="shared" si="286"/>
        <v>309</v>
      </c>
      <c r="M438" s="173">
        <f t="shared" si="311"/>
        <v>7257.6546405521021</v>
      </c>
      <c r="N438" s="174">
        <f t="shared" si="287"/>
        <v>3818.7243631976735</v>
      </c>
      <c r="O438" s="174">
        <f t="shared" si="290"/>
        <v>3438.9302773544291</v>
      </c>
      <c r="P438" s="174"/>
      <c r="Q438" s="174"/>
      <c r="R438" s="175"/>
      <c r="S438" s="173">
        <f t="shared" si="310"/>
        <v>5718.2989784463407</v>
      </c>
      <c r="T438" s="174">
        <f t="shared" si="291"/>
        <v>2859.3494892231706</v>
      </c>
      <c r="U438" s="174">
        <f t="shared" si="292"/>
        <v>2858.9494892231705</v>
      </c>
      <c r="V438" s="174"/>
      <c r="W438" s="174"/>
      <c r="X438" s="175"/>
      <c r="Y438" s="173">
        <f t="shared" si="288"/>
        <v>11436.597956892681</v>
      </c>
      <c r="Z438" s="174">
        <f t="shared" si="293"/>
        <v>5718.6989784463412</v>
      </c>
      <c r="AA438" s="174">
        <f t="shared" si="294"/>
        <v>5717.8989784463411</v>
      </c>
      <c r="AB438" s="174"/>
      <c r="AC438" s="174"/>
      <c r="AD438" s="175"/>
      <c r="AE438" s="173">
        <f t="shared" si="295"/>
        <v>17.957124</v>
      </c>
      <c r="AF438" s="174">
        <f t="shared" si="312"/>
        <v>36</v>
      </c>
      <c r="AG438" s="174">
        <f t="shared" si="296"/>
        <v>20.2865</v>
      </c>
      <c r="AH438" s="174">
        <f t="shared" si="297"/>
        <v>307</v>
      </c>
      <c r="AI438" s="174">
        <f t="shared" si="289"/>
        <v>265.39179999999999</v>
      </c>
      <c r="AJ438" s="174">
        <f t="shared" si="298"/>
        <v>2</v>
      </c>
      <c r="AK438" s="174">
        <f t="shared" si="270"/>
        <v>5718.2989784463407</v>
      </c>
      <c r="AL438" s="174">
        <f t="shared" si="299"/>
        <v>2859.3494892231706</v>
      </c>
      <c r="AM438" s="174">
        <f t="shared" si="300"/>
        <v>2858.9494892231705</v>
      </c>
      <c r="AN438" s="174"/>
      <c r="AO438" s="176">
        <v>18</v>
      </c>
      <c r="AP438" s="174">
        <v>36</v>
      </c>
      <c r="AQ438" s="175">
        <f t="shared" si="301"/>
        <v>307</v>
      </c>
      <c r="AR438" s="31">
        <f t="shared" si="302"/>
        <v>0</v>
      </c>
      <c r="AS438" s="2">
        <f t="shared" si="303"/>
        <v>1</v>
      </c>
      <c r="AT438" s="33">
        <f t="shared" si="304"/>
        <v>0</v>
      </c>
      <c r="AU438" s="31">
        <f t="shared" si="305"/>
        <v>0</v>
      </c>
      <c r="AV438" s="2">
        <f t="shared" si="306"/>
        <v>1</v>
      </c>
      <c r="AW438" s="33">
        <f t="shared" si="307"/>
        <v>0</v>
      </c>
      <c r="AX438" s="31">
        <f t="shared" si="308"/>
        <v>1</v>
      </c>
      <c r="AY438" s="33">
        <f t="shared" si="309"/>
        <v>1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customHeight="1">
      <c r="A439" s="2"/>
      <c r="B439" s="107">
        <v>364</v>
      </c>
      <c r="C439" s="31">
        <v>7</v>
      </c>
      <c r="D439" s="106" t="s">
        <v>20</v>
      </c>
      <c r="E439" s="2" t="s">
        <v>136</v>
      </c>
      <c r="F439" s="2"/>
      <c r="G439" s="2"/>
      <c r="H439" s="33"/>
      <c r="I439" s="173">
        <f t="shared" si="283"/>
        <v>562.17980082235374</v>
      </c>
      <c r="J439" s="174">
        <f t="shared" si="284"/>
        <v>17.096278891876004</v>
      </c>
      <c r="K439" s="189">
        <f t="shared" si="285"/>
        <v>649</v>
      </c>
      <c r="L439" s="190">
        <f t="shared" si="286"/>
        <v>235</v>
      </c>
      <c r="M439" s="173">
        <f t="shared" si="311"/>
        <v>10095.132393662308</v>
      </c>
      <c r="N439" s="174">
        <f t="shared" si="287"/>
        <v>6656.2021163078789</v>
      </c>
      <c r="O439" s="174">
        <f t="shared" si="290"/>
        <v>3438.9302773544291</v>
      </c>
      <c r="P439" s="174"/>
      <c r="Q439" s="174"/>
      <c r="R439" s="175"/>
      <c r="S439" s="173">
        <f t="shared" si="310"/>
        <v>5718.2989784463407</v>
      </c>
      <c r="T439" s="174">
        <f t="shared" si="291"/>
        <v>2859.3494892231706</v>
      </c>
      <c r="U439" s="174">
        <f t="shared" si="292"/>
        <v>2858.9494892231705</v>
      </c>
      <c r="V439" s="174"/>
      <c r="W439" s="174"/>
      <c r="X439" s="175"/>
      <c r="Y439" s="173">
        <f t="shared" si="288"/>
        <v>11436.597956892681</v>
      </c>
      <c r="Z439" s="174">
        <f t="shared" si="293"/>
        <v>5718.6989784463412</v>
      </c>
      <c r="AA439" s="174">
        <f t="shared" si="294"/>
        <v>5717.8989784463411</v>
      </c>
      <c r="AB439" s="174"/>
      <c r="AC439" s="174"/>
      <c r="AD439" s="175"/>
      <c r="AE439" s="173">
        <f t="shared" si="295"/>
        <v>17.957124</v>
      </c>
      <c r="AF439" s="174">
        <f t="shared" si="312"/>
        <v>36</v>
      </c>
      <c r="AG439" s="174">
        <f t="shared" si="296"/>
        <v>80.286500000000004</v>
      </c>
      <c r="AH439" s="174">
        <f t="shared" si="297"/>
        <v>307</v>
      </c>
      <c r="AI439" s="174">
        <f t="shared" si="289"/>
        <v>265.39179999999999</v>
      </c>
      <c r="AJ439" s="174">
        <f t="shared" si="298"/>
        <v>2</v>
      </c>
      <c r="AK439" s="174">
        <f t="shared" si="270"/>
        <v>5718.2989784463407</v>
      </c>
      <c r="AL439" s="174">
        <f t="shared" si="299"/>
        <v>2859.3494892231706</v>
      </c>
      <c r="AM439" s="174">
        <f t="shared" si="300"/>
        <v>2858.9494892231705</v>
      </c>
      <c r="AN439" s="174"/>
      <c r="AO439" s="176">
        <v>18</v>
      </c>
      <c r="AP439" s="174">
        <v>36</v>
      </c>
      <c r="AQ439" s="175">
        <f t="shared" si="301"/>
        <v>307</v>
      </c>
      <c r="AR439" s="31">
        <f t="shared" si="302"/>
        <v>0</v>
      </c>
      <c r="AS439" s="2">
        <f t="shared" si="303"/>
        <v>1</v>
      </c>
      <c r="AT439" s="33">
        <f t="shared" si="304"/>
        <v>0</v>
      </c>
      <c r="AU439" s="31">
        <f t="shared" si="305"/>
        <v>60</v>
      </c>
      <c r="AV439" s="2">
        <f t="shared" si="306"/>
        <v>1</v>
      </c>
      <c r="AW439" s="33">
        <f t="shared" si="307"/>
        <v>0</v>
      </c>
      <c r="AX439" s="31">
        <f t="shared" si="308"/>
        <v>1</v>
      </c>
      <c r="AY439" s="33">
        <f t="shared" si="309"/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customHeight="1">
      <c r="A440" s="2"/>
      <c r="B440" s="107">
        <v>365</v>
      </c>
      <c r="C440" s="31">
        <v>7</v>
      </c>
      <c r="D440" s="106" t="s">
        <v>20</v>
      </c>
      <c r="E440" s="2" t="s">
        <v>89</v>
      </c>
      <c r="F440" s="2"/>
      <c r="G440" s="2"/>
      <c r="H440" s="33"/>
      <c r="I440" s="173">
        <f t="shared" si="283"/>
        <v>510.49471074270798</v>
      </c>
      <c r="J440" s="174">
        <f t="shared" si="284"/>
        <v>17.096278891876004</v>
      </c>
      <c r="K440" s="189">
        <f t="shared" si="285"/>
        <v>707</v>
      </c>
      <c r="L440" s="190">
        <f t="shared" si="286"/>
        <v>262</v>
      </c>
      <c r="M440" s="173">
        <f t="shared" si="311"/>
        <v>9167.0168221509393</v>
      </c>
      <c r="N440" s="174">
        <f t="shared" si="287"/>
        <v>5728.0865447965107</v>
      </c>
      <c r="O440" s="174">
        <f t="shared" si="290"/>
        <v>3438.9302773544291</v>
      </c>
      <c r="P440" s="174"/>
      <c r="Q440" s="174"/>
      <c r="R440" s="175"/>
      <c r="S440" s="173">
        <f t="shared" si="310"/>
        <v>7147.9737230579267</v>
      </c>
      <c r="T440" s="174">
        <f t="shared" si="291"/>
        <v>4289.0242338347562</v>
      </c>
      <c r="U440" s="174">
        <f t="shared" si="292"/>
        <v>2858.9494892231705</v>
      </c>
      <c r="V440" s="174"/>
      <c r="W440" s="174"/>
      <c r="X440" s="175"/>
      <c r="Y440" s="173">
        <f t="shared" si="288"/>
        <v>14295.947446115853</v>
      </c>
      <c r="Z440" s="174">
        <f t="shared" si="293"/>
        <v>8578.0484676695123</v>
      </c>
      <c r="AA440" s="174">
        <f t="shared" si="294"/>
        <v>5717.8989784463411</v>
      </c>
      <c r="AB440" s="174"/>
      <c r="AC440" s="174"/>
      <c r="AD440" s="175"/>
      <c r="AE440" s="173">
        <f t="shared" si="295"/>
        <v>17.957124</v>
      </c>
      <c r="AF440" s="174">
        <f t="shared" si="312"/>
        <v>36</v>
      </c>
      <c r="AG440" s="174">
        <f t="shared" si="296"/>
        <v>20.2865</v>
      </c>
      <c r="AH440" s="174">
        <f t="shared" si="297"/>
        <v>307</v>
      </c>
      <c r="AI440" s="174">
        <f t="shared" si="289"/>
        <v>265.39179999999999</v>
      </c>
      <c r="AJ440" s="174">
        <f t="shared" si="298"/>
        <v>2.2222222222222223</v>
      </c>
      <c r="AK440" s="174">
        <f t="shared" si="270"/>
        <v>5718.2989784463407</v>
      </c>
      <c r="AL440" s="174">
        <f t="shared" si="299"/>
        <v>2859.3494892231706</v>
      </c>
      <c r="AM440" s="174">
        <f t="shared" si="300"/>
        <v>2858.9494892231705</v>
      </c>
      <c r="AN440" s="174"/>
      <c r="AO440" s="176">
        <v>18</v>
      </c>
      <c r="AP440" s="174">
        <v>36</v>
      </c>
      <c r="AQ440" s="175">
        <f t="shared" si="301"/>
        <v>307</v>
      </c>
      <c r="AR440" s="31">
        <f t="shared" si="302"/>
        <v>0</v>
      </c>
      <c r="AS440" s="2">
        <f t="shared" si="303"/>
        <v>1</v>
      </c>
      <c r="AT440" s="33">
        <f t="shared" si="304"/>
        <v>0</v>
      </c>
      <c r="AU440" s="31">
        <f t="shared" si="305"/>
        <v>0</v>
      </c>
      <c r="AV440" s="2">
        <f t="shared" si="306"/>
        <v>1.5</v>
      </c>
      <c r="AW440" s="33">
        <f t="shared" si="307"/>
        <v>0</v>
      </c>
      <c r="AX440" s="31">
        <f t="shared" si="308"/>
        <v>1</v>
      </c>
      <c r="AY440" s="33">
        <f t="shared" si="309"/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customHeight="1">
      <c r="A441" s="2"/>
      <c r="B441" s="107">
        <v>366</v>
      </c>
      <c r="C441" s="31">
        <v>7</v>
      </c>
      <c r="D441" s="106" t="s">
        <v>20</v>
      </c>
      <c r="E441" s="2" t="s">
        <v>148</v>
      </c>
      <c r="F441" s="2"/>
      <c r="G441" s="2"/>
      <c r="H441" s="33"/>
      <c r="I441" s="173">
        <f t="shared" si="283"/>
        <v>485.23062592461639</v>
      </c>
      <c r="J441" s="174">
        <f t="shared" si="284"/>
        <v>20.525336287912033</v>
      </c>
      <c r="K441" s="189">
        <f t="shared" si="285"/>
        <v>736</v>
      </c>
      <c r="L441" s="190">
        <f t="shared" si="286"/>
        <v>274</v>
      </c>
      <c r="M441" s="173">
        <f t="shared" si="311"/>
        <v>7257.6546405521021</v>
      </c>
      <c r="N441" s="174">
        <f t="shared" si="287"/>
        <v>3818.7243631976735</v>
      </c>
      <c r="O441" s="174">
        <f t="shared" si="290"/>
        <v>3438.9302773544291</v>
      </c>
      <c r="P441" s="174"/>
      <c r="Q441" s="174"/>
      <c r="R441" s="175"/>
      <c r="S441" s="173">
        <f t="shared" si="310"/>
        <v>5718.2989784463407</v>
      </c>
      <c r="T441" s="174">
        <f t="shared" si="291"/>
        <v>2859.3494892231706</v>
      </c>
      <c r="U441" s="174">
        <f t="shared" si="292"/>
        <v>2858.9494892231705</v>
      </c>
      <c r="V441" s="174"/>
      <c r="W441" s="174"/>
      <c r="X441" s="175"/>
      <c r="Y441" s="173">
        <f t="shared" si="288"/>
        <v>11436.597956892681</v>
      </c>
      <c r="Z441" s="174">
        <f t="shared" si="293"/>
        <v>5718.6989784463412</v>
      </c>
      <c r="AA441" s="174">
        <f t="shared" si="294"/>
        <v>5717.8989784463411</v>
      </c>
      <c r="AB441" s="174"/>
      <c r="AC441" s="174"/>
      <c r="AD441" s="175"/>
      <c r="AE441" s="173">
        <f t="shared" si="295"/>
        <v>14.957124</v>
      </c>
      <c r="AF441" s="174">
        <f t="shared" si="312"/>
        <v>36</v>
      </c>
      <c r="AG441" s="174">
        <f t="shared" si="296"/>
        <v>20.2865</v>
      </c>
      <c r="AH441" s="174">
        <f t="shared" si="297"/>
        <v>307</v>
      </c>
      <c r="AI441" s="174">
        <f t="shared" si="289"/>
        <v>265.39179999999999</v>
      </c>
      <c r="AJ441" s="174">
        <f t="shared" si="298"/>
        <v>2</v>
      </c>
      <c r="AK441" s="174">
        <f t="shared" si="270"/>
        <v>5718.2989784463407</v>
      </c>
      <c r="AL441" s="174">
        <f t="shared" si="299"/>
        <v>2859.3494892231706</v>
      </c>
      <c r="AM441" s="174">
        <f t="shared" si="300"/>
        <v>2858.9494892231705</v>
      </c>
      <c r="AN441" s="174"/>
      <c r="AO441" s="176">
        <v>18</v>
      </c>
      <c r="AP441" s="174">
        <v>36</v>
      </c>
      <c r="AQ441" s="175">
        <f t="shared" si="301"/>
        <v>307</v>
      </c>
      <c r="AR441" s="31">
        <f t="shared" si="302"/>
        <v>3</v>
      </c>
      <c r="AS441" s="2">
        <f t="shared" si="303"/>
        <v>1</v>
      </c>
      <c r="AT441" s="33">
        <f t="shared" si="304"/>
        <v>0</v>
      </c>
      <c r="AU441" s="31">
        <f t="shared" si="305"/>
        <v>0</v>
      </c>
      <c r="AV441" s="2">
        <f t="shared" si="306"/>
        <v>1</v>
      </c>
      <c r="AW441" s="33">
        <f t="shared" si="307"/>
        <v>0</v>
      </c>
      <c r="AX441" s="31">
        <f t="shared" si="308"/>
        <v>1</v>
      </c>
      <c r="AY441" s="33">
        <f t="shared" si="309"/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customHeight="1">
      <c r="A442" s="2"/>
      <c r="B442" s="107">
        <v>367</v>
      </c>
      <c r="C442" s="31">
        <v>7</v>
      </c>
      <c r="D442" s="106" t="s">
        <v>20</v>
      </c>
      <c r="E442" s="2" t="s">
        <v>163</v>
      </c>
      <c r="F442" s="2"/>
      <c r="G442" s="2"/>
      <c r="H442" s="33"/>
      <c r="I442" s="173">
        <f t="shared" si="283"/>
        <v>674.93806922121576</v>
      </c>
      <c r="J442" s="174">
        <f t="shared" si="284"/>
        <v>20.525336287912033</v>
      </c>
      <c r="K442" s="189">
        <f t="shared" si="285"/>
        <v>527</v>
      </c>
      <c r="L442" s="190">
        <f t="shared" si="286"/>
        <v>185</v>
      </c>
      <c r="M442" s="173">
        <f t="shared" si="311"/>
        <v>10095.132393662308</v>
      </c>
      <c r="N442" s="174">
        <f t="shared" si="287"/>
        <v>6656.2021163078789</v>
      </c>
      <c r="O442" s="174">
        <f t="shared" si="290"/>
        <v>3438.9302773544291</v>
      </c>
      <c r="P442" s="174"/>
      <c r="Q442" s="174"/>
      <c r="R442" s="175"/>
      <c r="S442" s="173">
        <f t="shared" si="310"/>
        <v>5718.2989784463407</v>
      </c>
      <c r="T442" s="174">
        <f t="shared" si="291"/>
        <v>2859.3494892231706</v>
      </c>
      <c r="U442" s="174">
        <f t="shared" si="292"/>
        <v>2858.9494892231705</v>
      </c>
      <c r="V442" s="174"/>
      <c r="W442" s="174"/>
      <c r="X442" s="175"/>
      <c r="Y442" s="173">
        <f t="shared" si="288"/>
        <v>11436.597956892681</v>
      </c>
      <c r="Z442" s="174">
        <f t="shared" si="293"/>
        <v>5718.6989784463412</v>
      </c>
      <c r="AA442" s="174">
        <f t="shared" si="294"/>
        <v>5717.8989784463411</v>
      </c>
      <c r="AB442" s="174"/>
      <c r="AC442" s="174"/>
      <c r="AD442" s="175"/>
      <c r="AE442" s="173">
        <f t="shared" si="295"/>
        <v>14.957124</v>
      </c>
      <c r="AF442" s="174">
        <f t="shared" si="312"/>
        <v>36</v>
      </c>
      <c r="AG442" s="174">
        <f t="shared" si="296"/>
        <v>80.286500000000004</v>
      </c>
      <c r="AH442" s="174">
        <f t="shared" si="297"/>
        <v>307</v>
      </c>
      <c r="AI442" s="174">
        <f t="shared" si="289"/>
        <v>265.39179999999999</v>
      </c>
      <c r="AJ442" s="174">
        <f t="shared" si="298"/>
        <v>2</v>
      </c>
      <c r="AK442" s="174">
        <f t="shared" si="270"/>
        <v>5718.2989784463407</v>
      </c>
      <c r="AL442" s="174">
        <f t="shared" si="299"/>
        <v>2859.3494892231706</v>
      </c>
      <c r="AM442" s="174">
        <f t="shared" si="300"/>
        <v>2858.9494892231705</v>
      </c>
      <c r="AN442" s="174"/>
      <c r="AO442" s="176">
        <v>18</v>
      </c>
      <c r="AP442" s="174">
        <v>36</v>
      </c>
      <c r="AQ442" s="175">
        <f t="shared" si="301"/>
        <v>307</v>
      </c>
      <c r="AR442" s="31">
        <f t="shared" si="302"/>
        <v>3</v>
      </c>
      <c r="AS442" s="2">
        <f t="shared" si="303"/>
        <v>1</v>
      </c>
      <c r="AT442" s="33">
        <f t="shared" si="304"/>
        <v>0</v>
      </c>
      <c r="AU442" s="31">
        <f t="shared" si="305"/>
        <v>60</v>
      </c>
      <c r="AV442" s="2">
        <f t="shared" si="306"/>
        <v>1</v>
      </c>
      <c r="AW442" s="33">
        <f t="shared" si="307"/>
        <v>0</v>
      </c>
      <c r="AX442" s="31">
        <f t="shared" si="308"/>
        <v>1</v>
      </c>
      <c r="AY442" s="33">
        <f t="shared" si="309"/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customHeight="1">
      <c r="A443" s="2"/>
      <c r="B443" s="107">
        <v>368</v>
      </c>
      <c r="C443" s="31">
        <v>7</v>
      </c>
      <c r="D443" s="106" t="s">
        <v>20</v>
      </c>
      <c r="E443" s="2" t="s">
        <v>152</v>
      </c>
      <c r="F443" s="2"/>
      <c r="G443" s="2"/>
      <c r="H443" s="33"/>
      <c r="I443" s="173">
        <f t="shared" si="283"/>
        <v>612.88632909314242</v>
      </c>
      <c r="J443" s="174">
        <f t="shared" si="284"/>
        <v>20.525336287912033</v>
      </c>
      <c r="K443" s="189">
        <f t="shared" si="285"/>
        <v>595</v>
      </c>
      <c r="L443" s="190">
        <f t="shared" si="286"/>
        <v>213</v>
      </c>
      <c r="M443" s="173">
        <f t="shared" si="311"/>
        <v>9167.0168221509393</v>
      </c>
      <c r="N443" s="174">
        <f t="shared" si="287"/>
        <v>5728.0865447965107</v>
      </c>
      <c r="O443" s="174">
        <f t="shared" si="290"/>
        <v>3438.9302773544291</v>
      </c>
      <c r="P443" s="174"/>
      <c r="Q443" s="174"/>
      <c r="R443" s="175"/>
      <c r="S443" s="173">
        <f t="shared" si="310"/>
        <v>7147.9737230579267</v>
      </c>
      <c r="T443" s="174">
        <f t="shared" si="291"/>
        <v>4289.0242338347562</v>
      </c>
      <c r="U443" s="174">
        <f t="shared" si="292"/>
        <v>2858.9494892231705</v>
      </c>
      <c r="V443" s="174"/>
      <c r="W443" s="174"/>
      <c r="X443" s="175"/>
      <c r="Y443" s="173">
        <f t="shared" si="288"/>
        <v>14295.947446115853</v>
      </c>
      <c r="Z443" s="174">
        <f t="shared" si="293"/>
        <v>8578.0484676695123</v>
      </c>
      <c r="AA443" s="174">
        <f t="shared" si="294"/>
        <v>5717.8989784463411</v>
      </c>
      <c r="AB443" s="174"/>
      <c r="AC443" s="174"/>
      <c r="AD443" s="175"/>
      <c r="AE443" s="173">
        <f t="shared" si="295"/>
        <v>14.957124</v>
      </c>
      <c r="AF443" s="174">
        <f t="shared" si="312"/>
        <v>36</v>
      </c>
      <c r="AG443" s="174">
        <f t="shared" si="296"/>
        <v>20.2865</v>
      </c>
      <c r="AH443" s="174">
        <f t="shared" si="297"/>
        <v>307</v>
      </c>
      <c r="AI443" s="174">
        <f t="shared" si="289"/>
        <v>265.39179999999999</v>
      </c>
      <c r="AJ443" s="174">
        <f t="shared" si="298"/>
        <v>2.2222222222222223</v>
      </c>
      <c r="AK443" s="174">
        <f t="shared" si="270"/>
        <v>5718.2989784463407</v>
      </c>
      <c r="AL443" s="174">
        <f t="shared" si="299"/>
        <v>2859.3494892231706</v>
      </c>
      <c r="AM443" s="174">
        <f t="shared" si="300"/>
        <v>2858.9494892231705</v>
      </c>
      <c r="AN443" s="174"/>
      <c r="AO443" s="176">
        <v>18</v>
      </c>
      <c r="AP443" s="174">
        <v>36</v>
      </c>
      <c r="AQ443" s="175">
        <f t="shared" si="301"/>
        <v>307</v>
      </c>
      <c r="AR443" s="31">
        <f t="shared" si="302"/>
        <v>3</v>
      </c>
      <c r="AS443" s="2">
        <f t="shared" si="303"/>
        <v>1</v>
      </c>
      <c r="AT443" s="33">
        <f t="shared" si="304"/>
        <v>0</v>
      </c>
      <c r="AU443" s="31">
        <f t="shared" si="305"/>
        <v>0</v>
      </c>
      <c r="AV443" s="2">
        <f t="shared" si="306"/>
        <v>1.5</v>
      </c>
      <c r="AW443" s="33">
        <f t="shared" si="307"/>
        <v>0</v>
      </c>
      <c r="AX443" s="31">
        <f t="shared" si="308"/>
        <v>1</v>
      </c>
      <c r="AY443" s="33">
        <f t="shared" si="309"/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customHeight="1">
      <c r="A444" s="2"/>
      <c r="B444" s="107">
        <v>369</v>
      </c>
      <c r="C444" s="31">
        <v>7</v>
      </c>
      <c r="D444" s="106" t="s">
        <v>20</v>
      </c>
      <c r="E444" s="2" t="s">
        <v>79</v>
      </c>
      <c r="F444" s="2"/>
      <c r="G444" s="2"/>
      <c r="H444" s="33"/>
      <c r="I444" s="173">
        <f t="shared" si="283"/>
        <v>404.16575842279099</v>
      </c>
      <c r="J444" s="174">
        <f t="shared" si="284"/>
        <v>8.548139445938002</v>
      </c>
      <c r="K444" s="189">
        <f t="shared" si="285"/>
        <v>806</v>
      </c>
      <c r="L444" s="190">
        <f t="shared" si="286"/>
        <v>309</v>
      </c>
      <c r="M444" s="173">
        <f t="shared" si="311"/>
        <v>7257.6546405521021</v>
      </c>
      <c r="N444" s="174">
        <f t="shared" si="287"/>
        <v>3818.7243631976735</v>
      </c>
      <c r="O444" s="174">
        <f t="shared" si="290"/>
        <v>3438.9302773544291</v>
      </c>
      <c r="P444" s="174"/>
      <c r="Q444" s="174"/>
      <c r="R444" s="175"/>
      <c r="S444" s="173">
        <f t="shared" si="310"/>
        <v>5718.2989784463407</v>
      </c>
      <c r="T444" s="174">
        <f t="shared" si="291"/>
        <v>2859.3494892231706</v>
      </c>
      <c r="U444" s="174">
        <f t="shared" si="292"/>
        <v>2858.9494892231705</v>
      </c>
      <c r="V444" s="174"/>
      <c r="W444" s="174"/>
      <c r="X444" s="175"/>
      <c r="Y444" s="173">
        <f t="shared" si="288"/>
        <v>11436.597956892681</v>
      </c>
      <c r="Z444" s="174">
        <f t="shared" si="293"/>
        <v>5718.6989784463412</v>
      </c>
      <c r="AA444" s="174">
        <f t="shared" si="294"/>
        <v>5717.8989784463411</v>
      </c>
      <c r="AB444" s="174"/>
      <c r="AC444" s="174"/>
      <c r="AD444" s="175"/>
      <c r="AE444" s="173">
        <f t="shared" si="295"/>
        <v>17.957124</v>
      </c>
      <c r="AF444" s="174">
        <f t="shared" si="312"/>
        <v>36</v>
      </c>
      <c r="AG444" s="174">
        <f t="shared" si="296"/>
        <v>20.2865</v>
      </c>
      <c r="AH444" s="174">
        <f t="shared" si="297"/>
        <v>153.5</v>
      </c>
      <c r="AI444" s="174">
        <f t="shared" si="289"/>
        <v>265.39179999999999</v>
      </c>
      <c r="AJ444" s="174">
        <f t="shared" si="298"/>
        <v>2</v>
      </c>
      <c r="AK444" s="174">
        <f t="shared" si="270"/>
        <v>5718.2989784463407</v>
      </c>
      <c r="AL444" s="174">
        <f t="shared" si="299"/>
        <v>2859.3494892231706</v>
      </c>
      <c r="AM444" s="174">
        <f t="shared" si="300"/>
        <v>2858.9494892231705</v>
      </c>
      <c r="AN444" s="174"/>
      <c r="AO444" s="176">
        <v>18</v>
      </c>
      <c r="AP444" s="174">
        <v>36</v>
      </c>
      <c r="AQ444" s="175">
        <f t="shared" si="301"/>
        <v>307</v>
      </c>
      <c r="AR444" s="31">
        <f t="shared" si="302"/>
        <v>0</v>
      </c>
      <c r="AS444" s="2">
        <f t="shared" si="303"/>
        <v>0.5</v>
      </c>
      <c r="AT444" s="33">
        <f t="shared" si="304"/>
        <v>0</v>
      </c>
      <c r="AU444" s="31">
        <f t="shared" si="305"/>
        <v>0</v>
      </c>
      <c r="AV444" s="2">
        <f t="shared" si="306"/>
        <v>1</v>
      </c>
      <c r="AW444" s="33">
        <f t="shared" si="307"/>
        <v>0</v>
      </c>
      <c r="AX444" s="31">
        <f t="shared" si="308"/>
        <v>1</v>
      </c>
      <c r="AY444" s="33">
        <f t="shared" si="309"/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customHeight="1">
      <c r="A445" s="2"/>
      <c r="B445" s="107">
        <v>370</v>
      </c>
      <c r="C445" s="31">
        <v>7</v>
      </c>
      <c r="D445" s="106" t="s">
        <v>20</v>
      </c>
      <c r="E445" s="2" t="s">
        <v>168</v>
      </c>
      <c r="F445" s="2"/>
      <c r="G445" s="2"/>
      <c r="H445" s="33"/>
      <c r="I445" s="173">
        <f t="shared" si="283"/>
        <v>562.17980082235374</v>
      </c>
      <c r="J445" s="174">
        <f t="shared" si="284"/>
        <v>8.548139445938002</v>
      </c>
      <c r="K445" s="189">
        <f t="shared" si="285"/>
        <v>649</v>
      </c>
      <c r="L445" s="190">
        <f t="shared" si="286"/>
        <v>235</v>
      </c>
      <c r="M445" s="173">
        <f t="shared" si="311"/>
        <v>10095.132393662308</v>
      </c>
      <c r="N445" s="174">
        <f t="shared" si="287"/>
        <v>6656.2021163078789</v>
      </c>
      <c r="O445" s="174">
        <f t="shared" si="290"/>
        <v>3438.9302773544291</v>
      </c>
      <c r="P445" s="174"/>
      <c r="Q445" s="174"/>
      <c r="R445" s="175"/>
      <c r="S445" s="173">
        <f t="shared" si="310"/>
        <v>5718.2989784463407</v>
      </c>
      <c r="T445" s="174">
        <f t="shared" si="291"/>
        <v>2859.3494892231706</v>
      </c>
      <c r="U445" s="174">
        <f t="shared" si="292"/>
        <v>2858.9494892231705</v>
      </c>
      <c r="V445" s="174"/>
      <c r="W445" s="174"/>
      <c r="X445" s="175"/>
      <c r="Y445" s="173">
        <f t="shared" si="288"/>
        <v>11436.597956892681</v>
      </c>
      <c r="Z445" s="174">
        <f t="shared" si="293"/>
        <v>5718.6989784463412</v>
      </c>
      <c r="AA445" s="174">
        <f t="shared" si="294"/>
        <v>5717.8989784463411</v>
      </c>
      <c r="AB445" s="174"/>
      <c r="AC445" s="174"/>
      <c r="AD445" s="175"/>
      <c r="AE445" s="173">
        <f t="shared" si="295"/>
        <v>17.957124</v>
      </c>
      <c r="AF445" s="174">
        <f t="shared" si="312"/>
        <v>36</v>
      </c>
      <c r="AG445" s="174">
        <f t="shared" si="296"/>
        <v>80.286500000000004</v>
      </c>
      <c r="AH445" s="174">
        <f t="shared" si="297"/>
        <v>153.5</v>
      </c>
      <c r="AI445" s="174">
        <f t="shared" si="289"/>
        <v>265.39179999999999</v>
      </c>
      <c r="AJ445" s="174">
        <f t="shared" si="298"/>
        <v>2</v>
      </c>
      <c r="AK445" s="174">
        <f t="shared" si="270"/>
        <v>5718.2989784463407</v>
      </c>
      <c r="AL445" s="174">
        <f t="shared" si="299"/>
        <v>2859.3494892231706</v>
      </c>
      <c r="AM445" s="174">
        <f t="shared" si="300"/>
        <v>2858.9494892231705</v>
      </c>
      <c r="AN445" s="174"/>
      <c r="AO445" s="176">
        <v>18</v>
      </c>
      <c r="AP445" s="174">
        <v>36</v>
      </c>
      <c r="AQ445" s="175">
        <f t="shared" si="301"/>
        <v>307</v>
      </c>
      <c r="AR445" s="31">
        <f t="shared" si="302"/>
        <v>0</v>
      </c>
      <c r="AS445" s="2">
        <f t="shared" si="303"/>
        <v>0.5</v>
      </c>
      <c r="AT445" s="33">
        <f t="shared" si="304"/>
        <v>0</v>
      </c>
      <c r="AU445" s="31">
        <f t="shared" si="305"/>
        <v>60</v>
      </c>
      <c r="AV445" s="2">
        <f t="shared" si="306"/>
        <v>1</v>
      </c>
      <c r="AW445" s="33">
        <f t="shared" si="307"/>
        <v>0</v>
      </c>
      <c r="AX445" s="31">
        <f t="shared" si="308"/>
        <v>1</v>
      </c>
      <c r="AY445" s="33">
        <f t="shared" si="309"/>
        <v>1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customHeight="1">
      <c r="A446" s="2"/>
      <c r="B446" s="107">
        <v>371</v>
      </c>
      <c r="C446" s="31">
        <v>7</v>
      </c>
      <c r="D446" s="106" t="s">
        <v>20</v>
      </c>
      <c r="E446" s="2" t="s">
        <v>101</v>
      </c>
      <c r="F446" s="2"/>
      <c r="G446" s="2"/>
      <c r="H446" s="33"/>
      <c r="I446" s="173">
        <f t="shared" si="283"/>
        <v>510.49471074270798</v>
      </c>
      <c r="J446" s="174">
        <f t="shared" si="284"/>
        <v>8.548139445938002</v>
      </c>
      <c r="K446" s="189">
        <f t="shared" si="285"/>
        <v>707</v>
      </c>
      <c r="L446" s="190">
        <f t="shared" si="286"/>
        <v>262</v>
      </c>
      <c r="M446" s="173">
        <f t="shared" si="311"/>
        <v>9167.0168221509393</v>
      </c>
      <c r="N446" s="174">
        <f t="shared" si="287"/>
        <v>5728.0865447965107</v>
      </c>
      <c r="O446" s="174">
        <f t="shared" si="290"/>
        <v>3438.9302773544291</v>
      </c>
      <c r="P446" s="174"/>
      <c r="Q446" s="174"/>
      <c r="R446" s="175"/>
      <c r="S446" s="173">
        <f t="shared" si="310"/>
        <v>7147.9737230579267</v>
      </c>
      <c r="T446" s="174">
        <f t="shared" si="291"/>
        <v>4289.0242338347562</v>
      </c>
      <c r="U446" s="174">
        <f t="shared" si="292"/>
        <v>2858.9494892231705</v>
      </c>
      <c r="V446" s="174"/>
      <c r="W446" s="174"/>
      <c r="X446" s="175"/>
      <c r="Y446" s="173">
        <f t="shared" si="288"/>
        <v>14295.947446115853</v>
      </c>
      <c r="Z446" s="174">
        <f t="shared" si="293"/>
        <v>8578.0484676695123</v>
      </c>
      <c r="AA446" s="174">
        <f t="shared" si="294"/>
        <v>5717.8989784463411</v>
      </c>
      <c r="AB446" s="174"/>
      <c r="AC446" s="174"/>
      <c r="AD446" s="175"/>
      <c r="AE446" s="173">
        <f t="shared" si="295"/>
        <v>17.957124</v>
      </c>
      <c r="AF446" s="174">
        <f t="shared" si="312"/>
        <v>36</v>
      </c>
      <c r="AG446" s="174">
        <f t="shared" si="296"/>
        <v>20.2865</v>
      </c>
      <c r="AH446" s="174">
        <f t="shared" si="297"/>
        <v>153.5</v>
      </c>
      <c r="AI446" s="174">
        <f t="shared" si="289"/>
        <v>265.39179999999999</v>
      </c>
      <c r="AJ446" s="174">
        <f t="shared" si="298"/>
        <v>2.2222222222222223</v>
      </c>
      <c r="AK446" s="174">
        <f t="shared" si="270"/>
        <v>5718.2989784463407</v>
      </c>
      <c r="AL446" s="174">
        <f t="shared" si="299"/>
        <v>2859.3494892231706</v>
      </c>
      <c r="AM446" s="174">
        <f t="shared" si="300"/>
        <v>2858.9494892231705</v>
      </c>
      <c r="AN446" s="174"/>
      <c r="AO446" s="176">
        <v>18</v>
      </c>
      <c r="AP446" s="174">
        <v>36</v>
      </c>
      <c r="AQ446" s="175">
        <f t="shared" si="301"/>
        <v>307</v>
      </c>
      <c r="AR446" s="31">
        <f t="shared" si="302"/>
        <v>0</v>
      </c>
      <c r="AS446" s="2">
        <f t="shared" si="303"/>
        <v>0.5</v>
      </c>
      <c r="AT446" s="33">
        <f t="shared" si="304"/>
        <v>0</v>
      </c>
      <c r="AU446" s="31">
        <f t="shared" si="305"/>
        <v>0</v>
      </c>
      <c r="AV446" s="2">
        <f t="shared" si="306"/>
        <v>1.5</v>
      </c>
      <c r="AW446" s="33">
        <f t="shared" si="307"/>
        <v>0</v>
      </c>
      <c r="AX446" s="31">
        <f t="shared" si="308"/>
        <v>1</v>
      </c>
      <c r="AY446" s="33">
        <f t="shared" si="309"/>
        <v>1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customHeight="1">
      <c r="A447" s="2"/>
      <c r="B447" s="107">
        <v>372</v>
      </c>
      <c r="C447" s="31">
        <v>4</v>
      </c>
      <c r="D447" s="106" t="s">
        <v>20</v>
      </c>
      <c r="E447" s="2" t="s">
        <v>67</v>
      </c>
      <c r="F447" s="2"/>
      <c r="G447" s="2"/>
      <c r="H447" s="33"/>
      <c r="I447" s="173">
        <f t="shared" si="283"/>
        <v>375.75901243496503</v>
      </c>
      <c r="J447" s="174">
        <f t="shared" si="284"/>
        <v>9.4113066212607315</v>
      </c>
      <c r="K447" s="189">
        <f t="shared" si="285"/>
        <v>831</v>
      </c>
      <c r="L447" s="190">
        <f t="shared" si="286"/>
        <v>323</v>
      </c>
      <c r="M447" s="173">
        <f t="shared" si="311"/>
        <v>6747.5511804122089</v>
      </c>
      <c r="N447" s="174">
        <f t="shared" si="287"/>
        <v>3550.5966780362933</v>
      </c>
      <c r="O447" s="174">
        <f t="shared" si="290"/>
        <v>3196.9545023759156</v>
      </c>
      <c r="P447" s="174"/>
      <c r="Q447" s="174"/>
      <c r="R447" s="175"/>
      <c r="S447" s="173">
        <f t="shared" si="310"/>
        <v>5316.3665887292682</v>
      </c>
      <c r="T447" s="174">
        <f t="shared" si="291"/>
        <v>2658.5832943646342</v>
      </c>
      <c r="U447" s="174">
        <f t="shared" si="292"/>
        <v>2657.783294364634</v>
      </c>
      <c r="V447" s="174"/>
      <c r="W447" s="174"/>
      <c r="X447" s="175"/>
      <c r="Y447" s="173">
        <f t="shared" si="288"/>
        <v>10632.733177458536</v>
      </c>
      <c r="Z447" s="174">
        <f t="shared" si="293"/>
        <v>5317.1665887292684</v>
      </c>
      <c r="AA447" s="174">
        <f t="shared" si="294"/>
        <v>5315.566588729268</v>
      </c>
      <c r="AB447" s="174"/>
      <c r="AC447" s="174"/>
      <c r="AD447" s="175"/>
      <c r="AE447" s="173">
        <f t="shared" si="295"/>
        <v>17.957124</v>
      </c>
      <c r="AF447" s="174">
        <f t="shared" si="312"/>
        <v>36</v>
      </c>
      <c r="AG447" s="174">
        <f t="shared" si="296"/>
        <v>20.2865</v>
      </c>
      <c r="AH447" s="174">
        <f t="shared" si="297"/>
        <v>169</v>
      </c>
      <c r="AI447" s="174">
        <f t="shared" si="289"/>
        <v>265.39179999999999</v>
      </c>
      <c r="AJ447" s="174">
        <f t="shared" si="298"/>
        <v>2</v>
      </c>
      <c r="AK447" s="174">
        <f t="shared" si="270"/>
        <v>5316.3665887292682</v>
      </c>
      <c r="AL447" s="174">
        <f t="shared" si="299"/>
        <v>2658.5832943646342</v>
      </c>
      <c r="AM447" s="174">
        <f t="shared" si="300"/>
        <v>2657.783294364634</v>
      </c>
      <c r="AN447" s="174"/>
      <c r="AO447" s="176">
        <v>18</v>
      </c>
      <c r="AP447" s="174">
        <v>36</v>
      </c>
      <c r="AQ447" s="175">
        <f t="shared" si="301"/>
        <v>169</v>
      </c>
      <c r="AR447" s="31">
        <f t="shared" si="302"/>
        <v>0</v>
      </c>
      <c r="AS447" s="2">
        <f t="shared" si="303"/>
        <v>1</v>
      </c>
      <c r="AT447" s="33">
        <f t="shared" si="304"/>
        <v>0</v>
      </c>
      <c r="AU447" s="31">
        <f t="shared" si="305"/>
        <v>0</v>
      </c>
      <c r="AV447" s="2">
        <f t="shared" si="306"/>
        <v>1</v>
      </c>
      <c r="AW447" s="33">
        <f t="shared" si="307"/>
        <v>0</v>
      </c>
      <c r="AX447" s="31">
        <f t="shared" si="308"/>
        <v>1</v>
      </c>
      <c r="AY447" s="33">
        <f t="shared" si="309"/>
        <v>1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customHeight="1">
      <c r="A448" s="2"/>
      <c r="B448" s="107">
        <v>373</v>
      </c>
      <c r="C448" s="31">
        <v>4</v>
      </c>
      <c r="D448" s="106" t="s">
        <v>20</v>
      </c>
      <c r="E448" s="2" t="s">
        <v>148</v>
      </c>
      <c r="F448" s="2"/>
      <c r="G448" s="2"/>
      <c r="H448" s="33"/>
      <c r="I448" s="173">
        <f t="shared" si="283"/>
        <v>451.12624461843126</v>
      </c>
      <c r="J448" s="174">
        <f t="shared" si="284"/>
        <v>11.298963624290337</v>
      </c>
      <c r="K448" s="189">
        <f t="shared" si="285"/>
        <v>762</v>
      </c>
      <c r="L448" s="190">
        <f t="shared" si="286"/>
        <v>285</v>
      </c>
      <c r="M448" s="173">
        <f t="shared" si="311"/>
        <v>6747.5511804122089</v>
      </c>
      <c r="N448" s="174">
        <f t="shared" si="287"/>
        <v>3550.5966780362933</v>
      </c>
      <c r="O448" s="174">
        <f t="shared" si="290"/>
        <v>3196.9545023759156</v>
      </c>
      <c r="P448" s="174"/>
      <c r="Q448" s="174"/>
      <c r="R448" s="175"/>
      <c r="S448" s="173">
        <f t="shared" si="310"/>
        <v>5316.3665887292682</v>
      </c>
      <c r="T448" s="174">
        <f t="shared" si="291"/>
        <v>2658.5832943646342</v>
      </c>
      <c r="U448" s="174">
        <f t="shared" si="292"/>
        <v>2657.783294364634</v>
      </c>
      <c r="V448" s="174"/>
      <c r="W448" s="174"/>
      <c r="X448" s="175"/>
      <c r="Y448" s="173">
        <f t="shared" si="288"/>
        <v>10632.733177458536</v>
      </c>
      <c r="Z448" s="174">
        <f t="shared" si="293"/>
        <v>5317.1665887292684</v>
      </c>
      <c r="AA448" s="174">
        <f t="shared" si="294"/>
        <v>5315.566588729268</v>
      </c>
      <c r="AB448" s="174"/>
      <c r="AC448" s="174"/>
      <c r="AD448" s="175"/>
      <c r="AE448" s="173">
        <f t="shared" si="295"/>
        <v>14.957124</v>
      </c>
      <c r="AF448" s="174">
        <f t="shared" si="312"/>
        <v>36</v>
      </c>
      <c r="AG448" s="174">
        <f t="shared" si="296"/>
        <v>20.2865</v>
      </c>
      <c r="AH448" s="174">
        <f t="shared" si="297"/>
        <v>169</v>
      </c>
      <c r="AI448" s="174">
        <f t="shared" si="289"/>
        <v>265.39179999999999</v>
      </c>
      <c r="AJ448" s="174">
        <f t="shared" si="298"/>
        <v>2</v>
      </c>
      <c r="AK448" s="174">
        <f t="shared" si="270"/>
        <v>5316.3665887292682</v>
      </c>
      <c r="AL448" s="174">
        <f t="shared" si="299"/>
        <v>2658.5832943646342</v>
      </c>
      <c r="AM448" s="174">
        <f t="shared" si="300"/>
        <v>2657.783294364634</v>
      </c>
      <c r="AN448" s="174"/>
      <c r="AO448" s="176">
        <v>18</v>
      </c>
      <c r="AP448" s="174">
        <v>36</v>
      </c>
      <c r="AQ448" s="175">
        <f t="shared" si="301"/>
        <v>169</v>
      </c>
      <c r="AR448" s="31">
        <f t="shared" si="302"/>
        <v>3</v>
      </c>
      <c r="AS448" s="2">
        <f t="shared" si="303"/>
        <v>1</v>
      </c>
      <c r="AT448" s="33">
        <f t="shared" si="304"/>
        <v>0</v>
      </c>
      <c r="AU448" s="31">
        <f t="shared" si="305"/>
        <v>0</v>
      </c>
      <c r="AV448" s="2">
        <f t="shared" si="306"/>
        <v>1</v>
      </c>
      <c r="AW448" s="33">
        <f t="shared" si="307"/>
        <v>0</v>
      </c>
      <c r="AX448" s="31">
        <f t="shared" si="308"/>
        <v>1</v>
      </c>
      <c r="AY448" s="33">
        <f t="shared" si="309"/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customHeight="1">
      <c r="A449" s="2"/>
      <c r="B449" s="107">
        <v>374</v>
      </c>
      <c r="C449" s="31">
        <v>4</v>
      </c>
      <c r="D449" s="106" t="s">
        <v>20</v>
      </c>
      <c r="E449" s="2" t="s">
        <v>79</v>
      </c>
      <c r="F449" s="2"/>
      <c r="G449" s="2"/>
      <c r="H449" s="33"/>
      <c r="I449" s="173">
        <f t="shared" si="283"/>
        <v>375.75901243496503</v>
      </c>
      <c r="J449" s="174">
        <f t="shared" si="284"/>
        <v>4.7056533106303657</v>
      </c>
      <c r="K449" s="189">
        <f t="shared" si="285"/>
        <v>831</v>
      </c>
      <c r="L449" s="190">
        <f t="shared" si="286"/>
        <v>323</v>
      </c>
      <c r="M449" s="173">
        <f t="shared" si="311"/>
        <v>6747.5511804122089</v>
      </c>
      <c r="N449" s="174">
        <f t="shared" si="287"/>
        <v>3550.5966780362933</v>
      </c>
      <c r="O449" s="174">
        <f t="shared" si="290"/>
        <v>3196.9545023759156</v>
      </c>
      <c r="P449" s="174"/>
      <c r="Q449" s="174"/>
      <c r="R449" s="175"/>
      <c r="S449" s="173">
        <f t="shared" si="310"/>
        <v>5316.3665887292682</v>
      </c>
      <c r="T449" s="174">
        <f t="shared" si="291"/>
        <v>2658.5832943646342</v>
      </c>
      <c r="U449" s="174">
        <f t="shared" si="292"/>
        <v>2657.783294364634</v>
      </c>
      <c r="V449" s="174"/>
      <c r="W449" s="174"/>
      <c r="X449" s="175"/>
      <c r="Y449" s="173">
        <f t="shared" si="288"/>
        <v>10632.733177458536</v>
      </c>
      <c r="Z449" s="174">
        <f t="shared" si="293"/>
        <v>5317.1665887292684</v>
      </c>
      <c r="AA449" s="174">
        <f t="shared" si="294"/>
        <v>5315.566588729268</v>
      </c>
      <c r="AB449" s="174"/>
      <c r="AC449" s="174"/>
      <c r="AD449" s="175"/>
      <c r="AE449" s="173">
        <f t="shared" si="295"/>
        <v>17.957124</v>
      </c>
      <c r="AF449" s="174">
        <f t="shared" si="312"/>
        <v>36</v>
      </c>
      <c r="AG449" s="174">
        <f t="shared" si="296"/>
        <v>20.2865</v>
      </c>
      <c r="AH449" s="174">
        <f t="shared" si="297"/>
        <v>84.5</v>
      </c>
      <c r="AI449" s="174">
        <f t="shared" si="289"/>
        <v>265.39179999999999</v>
      </c>
      <c r="AJ449" s="174">
        <f t="shared" si="298"/>
        <v>2</v>
      </c>
      <c r="AK449" s="174">
        <f t="shared" si="270"/>
        <v>5316.3665887292682</v>
      </c>
      <c r="AL449" s="174">
        <f t="shared" si="299"/>
        <v>2658.5832943646342</v>
      </c>
      <c r="AM449" s="174">
        <f t="shared" si="300"/>
        <v>2657.783294364634</v>
      </c>
      <c r="AN449" s="174"/>
      <c r="AO449" s="176">
        <v>18</v>
      </c>
      <c r="AP449" s="174">
        <v>36</v>
      </c>
      <c r="AQ449" s="175">
        <f t="shared" si="301"/>
        <v>169</v>
      </c>
      <c r="AR449" s="31">
        <f t="shared" si="302"/>
        <v>0</v>
      </c>
      <c r="AS449" s="2">
        <f t="shared" si="303"/>
        <v>0.5</v>
      </c>
      <c r="AT449" s="33">
        <f t="shared" si="304"/>
        <v>0</v>
      </c>
      <c r="AU449" s="31">
        <f t="shared" si="305"/>
        <v>0</v>
      </c>
      <c r="AV449" s="2">
        <f t="shared" si="306"/>
        <v>1</v>
      </c>
      <c r="AW449" s="33">
        <f t="shared" si="307"/>
        <v>0</v>
      </c>
      <c r="AX449" s="31">
        <f t="shared" si="308"/>
        <v>1</v>
      </c>
      <c r="AY449" s="33">
        <f t="shared" si="309"/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customHeight="1">
      <c r="A450" s="2"/>
      <c r="B450" s="107">
        <v>375</v>
      </c>
      <c r="C450" s="31">
        <v>1</v>
      </c>
      <c r="D450" s="106" t="s">
        <v>20</v>
      </c>
      <c r="E450" s="2" t="s">
        <v>67</v>
      </c>
      <c r="F450" s="2"/>
      <c r="G450" s="2"/>
      <c r="H450" s="33"/>
      <c r="I450" s="173">
        <f t="shared" si="283"/>
        <v>304.45492352169134</v>
      </c>
      <c r="J450" s="174">
        <f t="shared" si="284"/>
        <v>4.7334974130601317</v>
      </c>
      <c r="K450" s="189">
        <f t="shared" si="285"/>
        <v>867</v>
      </c>
      <c r="L450" s="190">
        <f t="shared" si="286"/>
        <v>344</v>
      </c>
      <c r="M450" s="173">
        <f t="shared" si="311"/>
        <v>5467.1348140895279</v>
      </c>
      <c r="N450" s="174">
        <f t="shared" si="287"/>
        <v>2876.6778260180236</v>
      </c>
      <c r="O450" s="174">
        <f t="shared" si="290"/>
        <v>2590.4569880715048</v>
      </c>
      <c r="P450" s="174"/>
      <c r="Q450" s="174"/>
      <c r="R450" s="175"/>
      <c r="S450" s="173">
        <f t="shared" si="310"/>
        <v>4307.5450047536578</v>
      </c>
      <c r="T450" s="174">
        <f t="shared" si="291"/>
        <v>2153.9725023768292</v>
      </c>
      <c r="U450" s="174">
        <f t="shared" si="292"/>
        <v>2153.5725023768291</v>
      </c>
      <c r="V450" s="174"/>
      <c r="W450" s="174"/>
      <c r="X450" s="175"/>
      <c r="Y450" s="173">
        <f t="shared" si="288"/>
        <v>8615.0900095073157</v>
      </c>
      <c r="Z450" s="174">
        <f t="shared" si="293"/>
        <v>4307.9450047536584</v>
      </c>
      <c r="AA450" s="174">
        <f t="shared" si="294"/>
        <v>4307.1450047536582</v>
      </c>
      <c r="AB450" s="174"/>
      <c r="AC450" s="174"/>
      <c r="AD450" s="175"/>
      <c r="AE450" s="173">
        <f t="shared" si="295"/>
        <v>17.957124</v>
      </c>
      <c r="AF450" s="174">
        <f t="shared" si="312"/>
        <v>36</v>
      </c>
      <c r="AG450" s="174">
        <f t="shared" si="296"/>
        <v>20.2865</v>
      </c>
      <c r="AH450" s="174">
        <f t="shared" si="297"/>
        <v>85</v>
      </c>
      <c r="AI450" s="174">
        <f t="shared" si="289"/>
        <v>265.39179999999999</v>
      </c>
      <c r="AJ450" s="174">
        <f t="shared" si="298"/>
        <v>2</v>
      </c>
      <c r="AK450" s="174">
        <f t="shared" si="270"/>
        <v>4307.5450047536578</v>
      </c>
      <c r="AL450" s="174">
        <f t="shared" si="299"/>
        <v>2153.9725023768292</v>
      </c>
      <c r="AM450" s="174">
        <f t="shared" si="300"/>
        <v>2153.5725023768291</v>
      </c>
      <c r="AN450" s="174"/>
      <c r="AO450" s="176">
        <v>18</v>
      </c>
      <c r="AP450" s="174">
        <v>36</v>
      </c>
      <c r="AQ450" s="175">
        <f t="shared" si="301"/>
        <v>85</v>
      </c>
      <c r="AR450" s="31">
        <f t="shared" si="302"/>
        <v>0</v>
      </c>
      <c r="AS450" s="2">
        <f t="shared" si="303"/>
        <v>1</v>
      </c>
      <c r="AT450" s="33">
        <f t="shared" si="304"/>
        <v>0</v>
      </c>
      <c r="AU450" s="31">
        <f t="shared" si="305"/>
        <v>0</v>
      </c>
      <c r="AV450" s="2">
        <f t="shared" si="306"/>
        <v>1</v>
      </c>
      <c r="AW450" s="33">
        <f t="shared" si="307"/>
        <v>0</v>
      </c>
      <c r="AX450" s="31">
        <f t="shared" si="308"/>
        <v>1</v>
      </c>
      <c r="AY450" s="33">
        <f t="shared" si="309"/>
        <v>1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customHeight="1">
      <c r="A451" s="2"/>
      <c r="B451" s="107">
        <v>376</v>
      </c>
      <c r="C451" s="31">
        <v>10</v>
      </c>
      <c r="D451" s="111" t="s">
        <v>8</v>
      </c>
      <c r="E451" s="2" t="s">
        <v>144</v>
      </c>
      <c r="F451" s="2"/>
      <c r="G451" s="2"/>
      <c r="H451" s="33" t="s">
        <v>81</v>
      </c>
      <c r="I451" s="173">
        <f t="shared" si="283"/>
        <v>893.13424238392247</v>
      </c>
      <c r="J451" s="174">
        <f t="shared" si="284"/>
        <v>38.9195915778851</v>
      </c>
      <c r="K451" s="189">
        <f t="shared" si="285"/>
        <v>303</v>
      </c>
      <c r="L451" s="190">
        <f t="shared" ref="L451:L514" si="313">RANK(I451,$I$451:$I$866)</f>
        <v>201</v>
      </c>
      <c r="M451" s="173">
        <f t="shared" si="311"/>
        <v>16738.410912950105</v>
      </c>
      <c r="N451" s="174">
        <f t="shared" ref="N451:N482" si="314">T451*(1+((AG451+IF(F451="백어택",8,0))/100)*(IF(AY451=1,$D$58,$D$58+50)/100-1))</f>
        <v>4711.6636448566414</v>
      </c>
      <c r="O451" s="174">
        <f t="shared" ref="O451:O482" si="315">U451*(1+((AG451+IF(F451="백어택",8,0))/100)*(AI451/100-1))</f>
        <v>6013.3736340467321</v>
      </c>
      <c r="P451" s="174">
        <f t="shared" ref="P451:P482" si="316">V451*(1+((AG451+IF(F451="백어택",8,0))/100)*(AI451/100-1))</f>
        <v>6013.3736340467321</v>
      </c>
      <c r="Q451" s="174"/>
      <c r="R451" s="175"/>
      <c r="S451" s="173">
        <f t="shared" si="310"/>
        <v>13915.452617667073</v>
      </c>
      <c r="T451" s="174">
        <f t="shared" ref="T451:T482" si="317">AL451*IF(H451="근접",AR451,1)*AY451*IF(F451="백어택",1.2,1)</f>
        <v>3917.0344509621955</v>
      </c>
      <c r="U451" s="174">
        <f t="shared" ref="U451:U482" si="318">AM451*IF(H451="근접",AR451,1)*AY451*IF(F451="백어택",1.2,1)</f>
        <v>4999.2090833524389</v>
      </c>
      <c r="V451" s="174">
        <f t="shared" ref="V451:V482" si="319">IF(AX451=1,0,AM451*IF(H451="근접",AR451,1)*AY451)*IF(F451="백어택",1.2,1)</f>
        <v>4999.2090833524389</v>
      </c>
      <c r="W451" s="174"/>
      <c r="X451" s="175"/>
      <c r="Y451" s="173">
        <f t="shared" si="288"/>
        <v>27830.905235334147</v>
      </c>
      <c r="Z451" s="174">
        <f t="shared" ref="Z451:Z482" si="320">T451*IF(AY451=1,$D$58,$D$58+50)/100</f>
        <v>7834.068901924391</v>
      </c>
      <c r="AA451" s="174">
        <f t="shared" ref="AA451:AA482" si="321">U451*AI451/100</f>
        <v>9998.4181667048779</v>
      </c>
      <c r="AB451" s="174">
        <f t="shared" ref="AB451:AB482" si="322">V451*AI451/100</f>
        <v>9998.4181667048779</v>
      </c>
      <c r="AC451" s="174"/>
      <c r="AD451" s="175"/>
      <c r="AE451" s="173">
        <f t="shared" ref="AE451:AE482" si="323">AO451*(1-$D$20/100)*(1-$D$17/100)</f>
        <v>18.741203862336</v>
      </c>
      <c r="AF451" s="174">
        <f t="shared" si="312"/>
        <v>36</v>
      </c>
      <c r="AG451" s="174">
        <f t="shared" si="296"/>
        <v>20.2865</v>
      </c>
      <c r="AH451" s="174">
        <f t="shared" ref="AH451:AH482" si="324">IF(AX451=1,AQ451,AQ451*1.4)</f>
        <v>729.4</v>
      </c>
      <c r="AI451" s="174">
        <f t="shared" ref="AI451:AI482" si="325">IF(AY451=1,$D$58,$D$58+50)*AW451</f>
        <v>200</v>
      </c>
      <c r="AJ451" s="174">
        <f t="shared" ref="AJ451:AJ482" si="326">10/6/AX451</f>
        <v>1.1111111111111112</v>
      </c>
      <c r="AK451" s="174">
        <f t="shared" si="270"/>
        <v>8916.2435343146353</v>
      </c>
      <c r="AL451" s="174">
        <f t="shared" ref="AL451:AL482" si="327">(IF(H451="근접",$D$61*(VLOOKUP(C451,$B$36:$AG$39,9,FALSE)+VLOOKUP(C451,$B$40:$AG$43,9,FALSE)*$D$54),$D$60*(VLOOKUP(C451,$B$36:$AG$39,9,FALSE)+VLOOKUP(C451,$B$40:$AG$43,9,FALSE)*$D$54)))*$D$59/100</f>
        <v>3917.0344509621955</v>
      </c>
      <c r="AM451" s="174">
        <f t="shared" ref="AM451:AM482" si="328">(IF(H451="근접",$D$61*(VLOOKUP(C451,$B$36:$AG$39,10,FALSE)+VLOOKUP(C451,$B$40:$AG$43,10,FALSE)*$D$54),$D$60*(VLOOKUP(C451,$B$36:$AG$39,10,FALSE)+VLOOKUP(C451,$B$40:$AG$43,10,FALSE)*$D$54)))*$D$59/100</f>
        <v>4999.2090833524389</v>
      </c>
      <c r="AN451" s="174"/>
      <c r="AO451" s="176">
        <v>24</v>
      </c>
      <c r="AP451" s="174">
        <v>36</v>
      </c>
      <c r="AQ451" s="175">
        <f t="shared" ref="AQ451:AQ482" si="329">VLOOKUP(C451,$B$45:$AA$48,9,FALSE)</f>
        <v>521</v>
      </c>
      <c r="AR451" s="31">
        <f t="shared" ref="AR451:AR482" si="330">IF(LEFT(E451,1)*1=1,$S$58,$R$58)</f>
        <v>1</v>
      </c>
      <c r="AS451" s="2">
        <f t="shared" ref="AS451:AS482" si="331">IF(LEFT(E451,1)*1=2,$U$58,$T$58)</f>
        <v>0</v>
      </c>
      <c r="AT451" s="33">
        <f t="shared" ref="AT451:AT482" si="332">IF(LEFT(E451,1)*1=3,$W$58,$V$58)</f>
        <v>0</v>
      </c>
      <c r="AU451" s="31">
        <f t="shared" ref="AU451:AU482" si="333">IF(MID(E451,3,1)*1=1,$Y$58,$X$58)</f>
        <v>0</v>
      </c>
      <c r="AV451" s="2">
        <f t="shared" ref="AV451:AV482" si="334">IF(MID(E451,3,1)*1=2,$AA$58,$Z$58)</f>
        <v>0</v>
      </c>
      <c r="AW451" s="33">
        <f t="shared" ref="AW451:AW482" si="335">IF(MID(E451,3,1)*1=3,$AC$58,$AB$58)</f>
        <v>1</v>
      </c>
      <c r="AX451" s="31">
        <f t="shared" ref="AX451:AX482" si="336">IF(MID(E451,5,1)*1=1,$AE$58,$AD$58)</f>
        <v>1.5</v>
      </c>
      <c r="AY451" s="33">
        <f t="shared" ref="AY451:AY482" si="337">IF(MID(E451,5,1)*1=2,$AG$58,$AF$58)</f>
        <v>1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customHeight="1">
      <c r="A452" s="2"/>
      <c r="B452" s="107">
        <v>377</v>
      </c>
      <c r="C452" s="31">
        <v>10</v>
      </c>
      <c r="D452" s="111" t="s">
        <v>8</v>
      </c>
      <c r="E452" s="2" t="s">
        <v>138</v>
      </c>
      <c r="F452" s="2"/>
      <c r="G452" s="2"/>
      <c r="H452" s="33" t="s">
        <v>81</v>
      </c>
      <c r="I452" s="173">
        <f t="shared" si="283"/>
        <v>1078.7606930629101</v>
      </c>
      <c r="J452" s="174">
        <f t="shared" si="284"/>
        <v>38.9195915778851</v>
      </c>
      <c r="K452" s="189">
        <f t="shared" si="285"/>
        <v>201</v>
      </c>
      <c r="L452" s="190">
        <f t="shared" si="313"/>
        <v>146</v>
      </c>
      <c r="M452" s="173">
        <f t="shared" si="311"/>
        <v>20217.274067366874</v>
      </c>
      <c r="N452" s="174">
        <f t="shared" si="314"/>
        <v>5690.9222575971908</v>
      </c>
      <c r="O452" s="174">
        <f t="shared" si="315"/>
        <v>7263.1759048848417</v>
      </c>
      <c r="P452" s="174">
        <f t="shared" si="316"/>
        <v>7263.1759048848417</v>
      </c>
      <c r="Q452" s="174"/>
      <c r="R452" s="175"/>
      <c r="S452" s="173">
        <f t="shared" si="310"/>
        <v>13915.452617667073</v>
      </c>
      <c r="T452" s="174">
        <f t="shared" si="317"/>
        <v>3917.0344509621955</v>
      </c>
      <c r="U452" s="174">
        <f t="shared" si="318"/>
        <v>4999.2090833524389</v>
      </c>
      <c r="V452" s="174">
        <f t="shared" si="319"/>
        <v>4999.2090833524389</v>
      </c>
      <c r="W452" s="174"/>
      <c r="X452" s="175"/>
      <c r="Y452" s="173">
        <f t="shared" si="288"/>
        <v>27830.905235334147</v>
      </c>
      <c r="Z452" s="174">
        <f t="shared" si="320"/>
        <v>7834.068901924391</v>
      </c>
      <c r="AA452" s="174">
        <f t="shared" si="321"/>
        <v>9998.4181667048779</v>
      </c>
      <c r="AB452" s="174">
        <f t="shared" si="322"/>
        <v>9998.4181667048779</v>
      </c>
      <c r="AC452" s="174"/>
      <c r="AD452" s="175"/>
      <c r="AE452" s="173">
        <f t="shared" si="323"/>
        <v>18.741203862336</v>
      </c>
      <c r="AF452" s="174">
        <f t="shared" si="312"/>
        <v>36</v>
      </c>
      <c r="AG452" s="174">
        <f t="shared" si="296"/>
        <v>45.286500000000004</v>
      </c>
      <c r="AH452" s="174">
        <f t="shared" si="324"/>
        <v>729.4</v>
      </c>
      <c r="AI452" s="174">
        <f t="shared" si="325"/>
        <v>200</v>
      </c>
      <c r="AJ452" s="174">
        <f t="shared" si="326"/>
        <v>1.1111111111111112</v>
      </c>
      <c r="AK452" s="174">
        <f t="shared" si="270"/>
        <v>8916.2435343146353</v>
      </c>
      <c r="AL452" s="174">
        <f t="shared" si="327"/>
        <v>3917.0344509621955</v>
      </c>
      <c r="AM452" s="174">
        <f t="shared" si="328"/>
        <v>4999.2090833524389</v>
      </c>
      <c r="AN452" s="174"/>
      <c r="AO452" s="176">
        <v>24</v>
      </c>
      <c r="AP452" s="174">
        <v>36</v>
      </c>
      <c r="AQ452" s="175">
        <f t="shared" si="329"/>
        <v>521</v>
      </c>
      <c r="AR452" s="31">
        <f t="shared" si="330"/>
        <v>1</v>
      </c>
      <c r="AS452" s="2">
        <f t="shared" si="331"/>
        <v>0</v>
      </c>
      <c r="AT452" s="33">
        <f t="shared" si="332"/>
        <v>0</v>
      </c>
      <c r="AU452" s="31">
        <f t="shared" si="333"/>
        <v>25</v>
      </c>
      <c r="AV452" s="2">
        <f t="shared" si="334"/>
        <v>0</v>
      </c>
      <c r="AW452" s="33">
        <f t="shared" si="335"/>
        <v>1</v>
      </c>
      <c r="AX452" s="31">
        <f t="shared" si="336"/>
        <v>1.5</v>
      </c>
      <c r="AY452" s="33">
        <f t="shared" si="337"/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customHeight="1">
      <c r="A453" s="2"/>
      <c r="B453" s="107">
        <v>378</v>
      </c>
      <c r="C453" s="31">
        <v>10</v>
      </c>
      <c r="D453" s="111" t="s">
        <v>8</v>
      </c>
      <c r="E453" s="2" t="s">
        <v>141</v>
      </c>
      <c r="F453" s="2"/>
      <c r="G453" s="2"/>
      <c r="H453" s="33" t="s">
        <v>81</v>
      </c>
      <c r="I453" s="173">
        <f t="shared" si="283"/>
        <v>945.08383835535039</v>
      </c>
      <c r="J453" s="174">
        <f t="shared" si="284"/>
        <v>38.9195915778851</v>
      </c>
      <c r="K453" s="189">
        <f t="shared" si="285"/>
        <v>259</v>
      </c>
      <c r="L453" s="190">
        <f t="shared" si="313"/>
        <v>178</v>
      </c>
      <c r="M453" s="173">
        <f t="shared" si="311"/>
        <v>17712.008881616624</v>
      </c>
      <c r="N453" s="174">
        <f t="shared" si="314"/>
        <v>4711.6636448566414</v>
      </c>
      <c r="O453" s="174">
        <f t="shared" si="315"/>
        <v>6500.1726183799919</v>
      </c>
      <c r="P453" s="174">
        <f t="shared" si="316"/>
        <v>6500.1726183799919</v>
      </c>
      <c r="Q453" s="174"/>
      <c r="R453" s="175"/>
      <c r="S453" s="173">
        <f t="shared" si="310"/>
        <v>13915.452617667073</v>
      </c>
      <c r="T453" s="174">
        <f t="shared" si="317"/>
        <v>3917.0344509621955</v>
      </c>
      <c r="U453" s="174">
        <f t="shared" si="318"/>
        <v>4999.2090833524389</v>
      </c>
      <c r="V453" s="174">
        <f t="shared" si="319"/>
        <v>4999.2090833524389</v>
      </c>
      <c r="W453" s="174"/>
      <c r="X453" s="175"/>
      <c r="Y453" s="173">
        <f t="shared" si="288"/>
        <v>32630.145955352487</v>
      </c>
      <c r="Z453" s="174">
        <f t="shared" si="320"/>
        <v>7834.068901924391</v>
      </c>
      <c r="AA453" s="174">
        <f t="shared" si="321"/>
        <v>12398.038526714048</v>
      </c>
      <c r="AB453" s="174">
        <f t="shared" si="322"/>
        <v>12398.038526714048</v>
      </c>
      <c r="AC453" s="174"/>
      <c r="AD453" s="175"/>
      <c r="AE453" s="173">
        <f t="shared" si="323"/>
        <v>18.741203862336</v>
      </c>
      <c r="AF453" s="174">
        <f t="shared" si="312"/>
        <v>36</v>
      </c>
      <c r="AG453" s="174">
        <f t="shared" ref="AG453:AG484" si="338">IF($D$57+AU453&gt;100,100,$D$57+AU453)</f>
        <v>20.2865</v>
      </c>
      <c r="AH453" s="174">
        <f t="shared" si="324"/>
        <v>729.4</v>
      </c>
      <c r="AI453" s="174">
        <f t="shared" si="325"/>
        <v>248</v>
      </c>
      <c r="AJ453" s="174">
        <f t="shared" si="326"/>
        <v>1.1111111111111112</v>
      </c>
      <c r="AK453" s="174">
        <f t="shared" ref="AK453:AK516" si="339">SUM(AL453:AN453)</f>
        <v>8916.2435343146353</v>
      </c>
      <c r="AL453" s="174">
        <f t="shared" si="327"/>
        <v>3917.0344509621955</v>
      </c>
      <c r="AM453" s="174">
        <f t="shared" si="328"/>
        <v>4999.2090833524389</v>
      </c>
      <c r="AN453" s="174"/>
      <c r="AO453" s="176">
        <v>24</v>
      </c>
      <c r="AP453" s="174">
        <v>36</v>
      </c>
      <c r="AQ453" s="175">
        <f t="shared" si="329"/>
        <v>521</v>
      </c>
      <c r="AR453" s="31">
        <f t="shared" si="330"/>
        <v>1</v>
      </c>
      <c r="AS453" s="2">
        <f t="shared" si="331"/>
        <v>0</v>
      </c>
      <c r="AT453" s="33">
        <f t="shared" si="332"/>
        <v>0</v>
      </c>
      <c r="AU453" s="31">
        <f t="shared" si="333"/>
        <v>0</v>
      </c>
      <c r="AV453" s="2">
        <f t="shared" si="334"/>
        <v>0</v>
      </c>
      <c r="AW453" s="33">
        <f t="shared" si="335"/>
        <v>1.24</v>
      </c>
      <c r="AX453" s="31">
        <f t="shared" si="336"/>
        <v>1.5</v>
      </c>
      <c r="AY453" s="33">
        <f t="shared" si="337"/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customHeight="1">
      <c r="A454" s="2"/>
      <c r="B454" s="107">
        <v>379</v>
      </c>
      <c r="C454" s="31">
        <v>10</v>
      </c>
      <c r="D454" s="111" t="s">
        <v>8</v>
      </c>
      <c r="E454" s="2" t="s">
        <v>150</v>
      </c>
      <c r="F454" s="2"/>
      <c r="G454" s="2"/>
      <c r="H454" s="33" t="s">
        <v>81</v>
      </c>
      <c r="I454" s="173">
        <f t="shared" si="283"/>
        <v>1071.7610908607071</v>
      </c>
      <c r="J454" s="174">
        <f t="shared" si="284"/>
        <v>38.9195915778851</v>
      </c>
      <c r="K454" s="189">
        <f t="shared" si="285"/>
        <v>205</v>
      </c>
      <c r="L454" s="190">
        <f t="shared" si="313"/>
        <v>149</v>
      </c>
      <c r="M454" s="173">
        <f t="shared" si="311"/>
        <v>20086.093095540127</v>
      </c>
      <c r="N454" s="174">
        <f t="shared" si="314"/>
        <v>5653.9963738279703</v>
      </c>
      <c r="O454" s="174">
        <f t="shared" si="315"/>
        <v>7216.048360856078</v>
      </c>
      <c r="P454" s="174">
        <f t="shared" si="316"/>
        <v>7216.048360856078</v>
      </c>
      <c r="Q454" s="174"/>
      <c r="R454" s="175"/>
      <c r="S454" s="173">
        <f t="shared" ref="S454:S485" si="340">SUM(T454:X454)</f>
        <v>16698.543141200491</v>
      </c>
      <c r="T454" s="174">
        <f t="shared" si="317"/>
        <v>4700.4413411546348</v>
      </c>
      <c r="U454" s="174">
        <f t="shared" si="318"/>
        <v>5999.0509000229267</v>
      </c>
      <c r="V454" s="174">
        <f t="shared" si="319"/>
        <v>5999.0509000229267</v>
      </c>
      <c r="W454" s="174"/>
      <c r="X454" s="175"/>
      <c r="Y454" s="173">
        <f t="shared" si="288"/>
        <v>33397.086282400982</v>
      </c>
      <c r="Z454" s="174">
        <f t="shared" si="320"/>
        <v>9400.8826823092695</v>
      </c>
      <c r="AA454" s="174">
        <f t="shared" si="321"/>
        <v>11998.101800045853</v>
      </c>
      <c r="AB454" s="174">
        <f t="shared" si="322"/>
        <v>11998.101800045853</v>
      </c>
      <c r="AC454" s="174"/>
      <c r="AD454" s="175"/>
      <c r="AE454" s="173">
        <f t="shared" si="323"/>
        <v>18.741203862336</v>
      </c>
      <c r="AF454" s="174">
        <f t="shared" si="312"/>
        <v>36</v>
      </c>
      <c r="AG454" s="174">
        <f t="shared" si="338"/>
        <v>20.2865</v>
      </c>
      <c r="AH454" s="174">
        <f t="shared" si="324"/>
        <v>729.4</v>
      </c>
      <c r="AI454" s="174">
        <f t="shared" si="325"/>
        <v>200</v>
      </c>
      <c r="AJ454" s="174">
        <f t="shared" si="326"/>
        <v>1.1111111111111112</v>
      </c>
      <c r="AK454" s="174">
        <f t="shared" si="339"/>
        <v>8916.2435343146353</v>
      </c>
      <c r="AL454" s="174">
        <f t="shared" si="327"/>
        <v>3917.0344509621955</v>
      </c>
      <c r="AM454" s="174">
        <f t="shared" si="328"/>
        <v>4999.2090833524389</v>
      </c>
      <c r="AN454" s="174"/>
      <c r="AO454" s="176">
        <v>24</v>
      </c>
      <c r="AP454" s="174">
        <v>36</v>
      </c>
      <c r="AQ454" s="175">
        <f t="shared" si="329"/>
        <v>521</v>
      </c>
      <c r="AR454" s="31">
        <f t="shared" si="330"/>
        <v>1.2</v>
      </c>
      <c r="AS454" s="2">
        <f t="shared" si="331"/>
        <v>0</v>
      </c>
      <c r="AT454" s="33">
        <f t="shared" si="332"/>
        <v>0</v>
      </c>
      <c r="AU454" s="31">
        <f t="shared" si="333"/>
        <v>0</v>
      </c>
      <c r="AV454" s="2">
        <f t="shared" si="334"/>
        <v>0</v>
      </c>
      <c r="AW454" s="33">
        <f t="shared" si="335"/>
        <v>1</v>
      </c>
      <c r="AX454" s="31">
        <f t="shared" si="336"/>
        <v>1.5</v>
      </c>
      <c r="AY454" s="33">
        <f t="shared" si="337"/>
        <v>1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customHeight="1">
      <c r="A455" s="2"/>
      <c r="B455" s="107">
        <v>380</v>
      </c>
      <c r="C455" s="31">
        <v>10</v>
      </c>
      <c r="D455" s="111" t="s">
        <v>8</v>
      </c>
      <c r="E455" s="2" t="s">
        <v>164</v>
      </c>
      <c r="F455" s="2"/>
      <c r="G455" s="2"/>
      <c r="H455" s="33" t="s">
        <v>81</v>
      </c>
      <c r="I455" s="173">
        <f t="shared" si="283"/>
        <v>1294.5128316754922</v>
      </c>
      <c r="J455" s="174">
        <f t="shared" si="284"/>
        <v>38.9195915778851</v>
      </c>
      <c r="K455" s="189">
        <f t="shared" si="285"/>
        <v>118</v>
      </c>
      <c r="L455" s="190">
        <f t="shared" si="313"/>
        <v>96</v>
      </c>
      <c r="M455" s="173">
        <f t="shared" si="311"/>
        <v>24260.728880840248</v>
      </c>
      <c r="N455" s="174">
        <f t="shared" si="314"/>
        <v>6829.1067091166287</v>
      </c>
      <c r="O455" s="174">
        <f t="shared" si="315"/>
        <v>8715.8110858618093</v>
      </c>
      <c r="P455" s="174">
        <f t="shared" si="316"/>
        <v>8715.8110858618093</v>
      </c>
      <c r="Q455" s="174"/>
      <c r="R455" s="175"/>
      <c r="S455" s="173">
        <f t="shared" si="340"/>
        <v>16698.543141200491</v>
      </c>
      <c r="T455" s="174">
        <f t="shared" si="317"/>
        <v>4700.4413411546348</v>
      </c>
      <c r="U455" s="174">
        <f t="shared" si="318"/>
        <v>5999.0509000229267</v>
      </c>
      <c r="V455" s="174">
        <f t="shared" si="319"/>
        <v>5999.0509000229267</v>
      </c>
      <c r="W455" s="174"/>
      <c r="X455" s="175"/>
      <c r="Y455" s="173">
        <f t="shared" si="288"/>
        <v>33397.086282400982</v>
      </c>
      <c r="Z455" s="174">
        <f t="shared" si="320"/>
        <v>9400.8826823092695</v>
      </c>
      <c r="AA455" s="174">
        <f t="shared" si="321"/>
        <v>11998.101800045853</v>
      </c>
      <c r="AB455" s="174">
        <f t="shared" si="322"/>
        <v>11998.101800045853</v>
      </c>
      <c r="AC455" s="174"/>
      <c r="AD455" s="175"/>
      <c r="AE455" s="173">
        <f t="shared" si="323"/>
        <v>18.741203862336</v>
      </c>
      <c r="AF455" s="174">
        <f t="shared" si="312"/>
        <v>36</v>
      </c>
      <c r="AG455" s="174">
        <f t="shared" si="338"/>
        <v>45.286500000000004</v>
      </c>
      <c r="AH455" s="174">
        <f t="shared" si="324"/>
        <v>729.4</v>
      </c>
      <c r="AI455" s="174">
        <f t="shared" si="325"/>
        <v>200</v>
      </c>
      <c r="AJ455" s="174">
        <f t="shared" si="326"/>
        <v>1.1111111111111112</v>
      </c>
      <c r="AK455" s="174">
        <f t="shared" si="339"/>
        <v>8916.2435343146353</v>
      </c>
      <c r="AL455" s="174">
        <f t="shared" si="327"/>
        <v>3917.0344509621955</v>
      </c>
      <c r="AM455" s="174">
        <f t="shared" si="328"/>
        <v>4999.2090833524389</v>
      </c>
      <c r="AN455" s="174"/>
      <c r="AO455" s="176">
        <v>24</v>
      </c>
      <c r="AP455" s="174">
        <v>36</v>
      </c>
      <c r="AQ455" s="175">
        <f t="shared" si="329"/>
        <v>521</v>
      </c>
      <c r="AR455" s="31">
        <f t="shared" si="330"/>
        <v>1.2</v>
      </c>
      <c r="AS455" s="2">
        <f t="shared" si="331"/>
        <v>0</v>
      </c>
      <c r="AT455" s="33">
        <f t="shared" si="332"/>
        <v>0</v>
      </c>
      <c r="AU455" s="31">
        <f t="shared" si="333"/>
        <v>25</v>
      </c>
      <c r="AV455" s="2">
        <f t="shared" si="334"/>
        <v>0</v>
      </c>
      <c r="AW455" s="33">
        <f t="shared" si="335"/>
        <v>1</v>
      </c>
      <c r="AX455" s="31">
        <f t="shared" si="336"/>
        <v>1.5</v>
      </c>
      <c r="AY455" s="33">
        <f t="shared" si="337"/>
        <v>1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customHeight="1">
      <c r="A456" s="2"/>
      <c r="B456" s="107">
        <v>381</v>
      </c>
      <c r="C456" s="31">
        <v>10</v>
      </c>
      <c r="D456" s="111" t="s">
        <v>8</v>
      </c>
      <c r="E456" s="2" t="s">
        <v>156</v>
      </c>
      <c r="F456" s="2"/>
      <c r="G456" s="2"/>
      <c r="H456" s="33" t="s">
        <v>81</v>
      </c>
      <c r="I456" s="173">
        <f t="shared" si="283"/>
        <v>1134.1006060264206</v>
      </c>
      <c r="J456" s="174">
        <f t="shared" si="284"/>
        <v>38.9195915778851</v>
      </c>
      <c r="K456" s="189">
        <f t="shared" si="285"/>
        <v>174</v>
      </c>
      <c r="L456" s="190">
        <f t="shared" si="313"/>
        <v>132</v>
      </c>
      <c r="M456" s="173">
        <f t="shared" si="311"/>
        <v>21254.410657939952</v>
      </c>
      <c r="N456" s="174">
        <f t="shared" si="314"/>
        <v>5653.9963738279703</v>
      </c>
      <c r="O456" s="174">
        <f t="shared" si="315"/>
        <v>7800.2071420559896</v>
      </c>
      <c r="P456" s="174">
        <f t="shared" si="316"/>
        <v>7800.2071420559896</v>
      </c>
      <c r="Q456" s="174"/>
      <c r="R456" s="175"/>
      <c r="S456" s="173">
        <f t="shared" si="340"/>
        <v>16698.543141200491</v>
      </c>
      <c r="T456" s="174">
        <f t="shared" si="317"/>
        <v>4700.4413411546348</v>
      </c>
      <c r="U456" s="174">
        <f t="shared" si="318"/>
        <v>5999.0509000229267</v>
      </c>
      <c r="V456" s="174">
        <f t="shared" si="319"/>
        <v>5999.0509000229267</v>
      </c>
      <c r="W456" s="174"/>
      <c r="X456" s="175"/>
      <c r="Y456" s="173">
        <f t="shared" si="288"/>
        <v>39156.175146422989</v>
      </c>
      <c r="Z456" s="174">
        <f t="shared" si="320"/>
        <v>9400.8826823092695</v>
      </c>
      <c r="AA456" s="174">
        <f t="shared" si="321"/>
        <v>14877.646232056857</v>
      </c>
      <c r="AB456" s="174">
        <f t="shared" si="322"/>
        <v>14877.646232056857</v>
      </c>
      <c r="AC456" s="174"/>
      <c r="AD456" s="175"/>
      <c r="AE456" s="173">
        <f t="shared" si="323"/>
        <v>18.741203862336</v>
      </c>
      <c r="AF456" s="174">
        <f t="shared" si="312"/>
        <v>36</v>
      </c>
      <c r="AG456" s="174">
        <f t="shared" si="338"/>
        <v>20.2865</v>
      </c>
      <c r="AH456" s="174">
        <f t="shared" si="324"/>
        <v>729.4</v>
      </c>
      <c r="AI456" s="174">
        <f t="shared" si="325"/>
        <v>248</v>
      </c>
      <c r="AJ456" s="174">
        <f t="shared" si="326"/>
        <v>1.1111111111111112</v>
      </c>
      <c r="AK456" s="174">
        <f t="shared" si="339"/>
        <v>8916.2435343146353</v>
      </c>
      <c r="AL456" s="174">
        <f t="shared" si="327"/>
        <v>3917.0344509621955</v>
      </c>
      <c r="AM456" s="174">
        <f t="shared" si="328"/>
        <v>4999.2090833524389</v>
      </c>
      <c r="AN456" s="174"/>
      <c r="AO456" s="176">
        <v>24</v>
      </c>
      <c r="AP456" s="174">
        <v>36</v>
      </c>
      <c r="AQ456" s="175">
        <f t="shared" si="329"/>
        <v>521</v>
      </c>
      <c r="AR456" s="31">
        <f t="shared" si="330"/>
        <v>1.2</v>
      </c>
      <c r="AS456" s="2">
        <f t="shared" si="331"/>
        <v>0</v>
      </c>
      <c r="AT456" s="33">
        <f t="shared" si="332"/>
        <v>0</v>
      </c>
      <c r="AU456" s="31">
        <f t="shared" si="333"/>
        <v>0</v>
      </c>
      <c r="AV456" s="2">
        <f t="shared" si="334"/>
        <v>0</v>
      </c>
      <c r="AW456" s="33">
        <f t="shared" si="335"/>
        <v>1.24</v>
      </c>
      <c r="AX456" s="31">
        <f t="shared" si="336"/>
        <v>1.5</v>
      </c>
      <c r="AY456" s="33">
        <f t="shared" si="337"/>
        <v>1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customHeight="1">
      <c r="A457" s="2"/>
      <c r="B457" s="107">
        <v>382</v>
      </c>
      <c r="C457" s="31">
        <v>10</v>
      </c>
      <c r="D457" s="111" t="s">
        <v>8</v>
      </c>
      <c r="E457" s="2" t="s">
        <v>92</v>
      </c>
      <c r="F457" s="2"/>
      <c r="G457" s="2"/>
      <c r="H457" s="33" t="s">
        <v>81</v>
      </c>
      <c r="I457" s="173">
        <f t="shared" si="283"/>
        <v>744.63311342998372</v>
      </c>
      <c r="J457" s="174">
        <f t="shared" si="284"/>
        <v>27.799708269917932</v>
      </c>
      <c r="K457" s="189">
        <f t="shared" si="285"/>
        <v>440</v>
      </c>
      <c r="L457" s="190">
        <f t="shared" si="313"/>
        <v>254</v>
      </c>
      <c r="M457" s="173">
        <f t="shared" si="311"/>
        <v>13955.320981437293</v>
      </c>
      <c r="N457" s="174">
        <f t="shared" si="314"/>
        <v>6130.773890164638</v>
      </c>
      <c r="O457" s="174">
        <f t="shared" si="315"/>
        <v>7824.5470912726541</v>
      </c>
      <c r="P457" s="174">
        <f t="shared" si="316"/>
        <v>0</v>
      </c>
      <c r="Q457" s="174"/>
      <c r="R457" s="175"/>
      <c r="S457" s="173">
        <f t="shared" si="340"/>
        <v>10699.492241177562</v>
      </c>
      <c r="T457" s="174">
        <f t="shared" si="317"/>
        <v>4700.4413411546348</v>
      </c>
      <c r="U457" s="174">
        <f t="shared" si="318"/>
        <v>5999.0509000229267</v>
      </c>
      <c r="V457" s="174">
        <f t="shared" si="319"/>
        <v>0</v>
      </c>
      <c r="W457" s="174"/>
      <c r="X457" s="175"/>
      <c r="Y457" s="173">
        <f t="shared" si="288"/>
        <v>26748.730602943906</v>
      </c>
      <c r="Z457" s="174">
        <f t="shared" si="320"/>
        <v>11751.103352886588</v>
      </c>
      <c r="AA457" s="174">
        <f t="shared" si="321"/>
        <v>14997.627250057318</v>
      </c>
      <c r="AB457" s="174">
        <f t="shared" si="322"/>
        <v>0</v>
      </c>
      <c r="AC457" s="174"/>
      <c r="AD457" s="175"/>
      <c r="AE457" s="173">
        <f t="shared" si="323"/>
        <v>18.741203862336</v>
      </c>
      <c r="AF457" s="174">
        <f t="shared" si="312"/>
        <v>36</v>
      </c>
      <c r="AG457" s="174">
        <f t="shared" si="338"/>
        <v>20.2865</v>
      </c>
      <c r="AH457" s="174">
        <f t="shared" si="324"/>
        <v>521</v>
      </c>
      <c r="AI457" s="174">
        <f t="shared" si="325"/>
        <v>250</v>
      </c>
      <c r="AJ457" s="174">
        <f t="shared" si="326"/>
        <v>1.6666666666666667</v>
      </c>
      <c r="AK457" s="174">
        <f t="shared" si="339"/>
        <v>8916.2435343146353</v>
      </c>
      <c r="AL457" s="174">
        <f t="shared" si="327"/>
        <v>3917.0344509621955</v>
      </c>
      <c r="AM457" s="174">
        <f t="shared" si="328"/>
        <v>4999.2090833524389</v>
      </c>
      <c r="AN457" s="174"/>
      <c r="AO457" s="176">
        <v>24</v>
      </c>
      <c r="AP457" s="174">
        <v>36</v>
      </c>
      <c r="AQ457" s="175">
        <f t="shared" si="329"/>
        <v>521</v>
      </c>
      <c r="AR457" s="31">
        <f t="shared" si="330"/>
        <v>1</v>
      </c>
      <c r="AS457" s="2">
        <f t="shared" si="331"/>
        <v>0</v>
      </c>
      <c r="AT457" s="33">
        <f t="shared" si="332"/>
        <v>0</v>
      </c>
      <c r="AU457" s="31">
        <f t="shared" si="333"/>
        <v>0</v>
      </c>
      <c r="AV457" s="2">
        <f t="shared" si="334"/>
        <v>0</v>
      </c>
      <c r="AW457" s="33">
        <f t="shared" si="335"/>
        <v>1</v>
      </c>
      <c r="AX457" s="31">
        <f t="shared" si="336"/>
        <v>1</v>
      </c>
      <c r="AY457" s="33">
        <f t="shared" si="337"/>
        <v>1.2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customHeight="1">
      <c r="A458" s="2"/>
      <c r="B458" s="107">
        <v>383</v>
      </c>
      <c r="C458" s="31">
        <v>10</v>
      </c>
      <c r="D458" s="111" t="s">
        <v>8</v>
      </c>
      <c r="E458" s="2" t="s">
        <v>139</v>
      </c>
      <c r="F458" s="2"/>
      <c r="G458" s="2"/>
      <c r="H458" s="33" t="s">
        <v>81</v>
      </c>
      <c r="I458" s="173">
        <f t="shared" si="283"/>
        <v>958.72339385775729</v>
      </c>
      <c r="J458" s="174">
        <f t="shared" si="284"/>
        <v>27.799708269917932</v>
      </c>
      <c r="K458" s="189">
        <f t="shared" si="285"/>
        <v>246</v>
      </c>
      <c r="L458" s="190">
        <f t="shared" si="313"/>
        <v>171</v>
      </c>
      <c r="M458" s="173">
        <f t="shared" si="311"/>
        <v>17967.630571878879</v>
      </c>
      <c r="N458" s="174">
        <f t="shared" si="314"/>
        <v>7893.4393930976257</v>
      </c>
      <c r="O458" s="174">
        <f t="shared" si="315"/>
        <v>10074.191178781251</v>
      </c>
      <c r="P458" s="174">
        <f t="shared" si="316"/>
        <v>0</v>
      </c>
      <c r="Q458" s="174"/>
      <c r="R458" s="175"/>
      <c r="S458" s="173">
        <f t="shared" si="340"/>
        <v>10699.492241177562</v>
      </c>
      <c r="T458" s="174">
        <f t="shared" si="317"/>
        <v>4700.4413411546348</v>
      </c>
      <c r="U458" s="174">
        <f t="shared" si="318"/>
        <v>5999.0509000229267</v>
      </c>
      <c r="V458" s="174">
        <f t="shared" si="319"/>
        <v>0</v>
      </c>
      <c r="W458" s="174"/>
      <c r="X458" s="175"/>
      <c r="Y458" s="173">
        <f t="shared" si="288"/>
        <v>26748.730602943906</v>
      </c>
      <c r="Z458" s="174">
        <f t="shared" si="320"/>
        <v>11751.103352886588</v>
      </c>
      <c r="AA458" s="174">
        <f t="shared" si="321"/>
        <v>14997.627250057318</v>
      </c>
      <c r="AB458" s="174">
        <f t="shared" si="322"/>
        <v>0</v>
      </c>
      <c r="AC458" s="174"/>
      <c r="AD458" s="175"/>
      <c r="AE458" s="173">
        <f t="shared" si="323"/>
        <v>18.741203862336</v>
      </c>
      <c r="AF458" s="174">
        <f t="shared" si="312"/>
        <v>36</v>
      </c>
      <c r="AG458" s="174">
        <f t="shared" si="338"/>
        <v>45.286500000000004</v>
      </c>
      <c r="AH458" s="174">
        <f t="shared" si="324"/>
        <v>521</v>
      </c>
      <c r="AI458" s="174">
        <f t="shared" si="325"/>
        <v>250</v>
      </c>
      <c r="AJ458" s="174">
        <f t="shared" si="326"/>
        <v>1.6666666666666667</v>
      </c>
      <c r="AK458" s="174">
        <f t="shared" si="339"/>
        <v>8916.2435343146353</v>
      </c>
      <c r="AL458" s="174">
        <f t="shared" si="327"/>
        <v>3917.0344509621955</v>
      </c>
      <c r="AM458" s="174">
        <f t="shared" si="328"/>
        <v>4999.2090833524389</v>
      </c>
      <c r="AN458" s="174"/>
      <c r="AO458" s="176">
        <v>24</v>
      </c>
      <c r="AP458" s="174">
        <v>36</v>
      </c>
      <c r="AQ458" s="175">
        <f t="shared" si="329"/>
        <v>521</v>
      </c>
      <c r="AR458" s="31">
        <f t="shared" si="330"/>
        <v>1</v>
      </c>
      <c r="AS458" s="2">
        <f t="shared" si="331"/>
        <v>0</v>
      </c>
      <c r="AT458" s="33">
        <f t="shared" si="332"/>
        <v>0</v>
      </c>
      <c r="AU458" s="31">
        <f t="shared" si="333"/>
        <v>25</v>
      </c>
      <c r="AV458" s="2">
        <f t="shared" si="334"/>
        <v>0</v>
      </c>
      <c r="AW458" s="33">
        <f t="shared" si="335"/>
        <v>1</v>
      </c>
      <c r="AX458" s="31">
        <f t="shared" si="336"/>
        <v>1</v>
      </c>
      <c r="AY458" s="33">
        <f t="shared" si="337"/>
        <v>1.2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customHeight="1">
      <c r="A459" s="2"/>
      <c r="B459" s="107">
        <v>384</v>
      </c>
      <c r="C459" s="31">
        <v>10</v>
      </c>
      <c r="D459" s="111" t="s">
        <v>8</v>
      </c>
      <c r="E459" s="2" t="s">
        <v>98</v>
      </c>
      <c r="F459" s="2"/>
      <c r="G459" s="2"/>
      <c r="H459" s="33" t="s">
        <v>81</v>
      </c>
      <c r="I459" s="173">
        <f t="shared" si="283"/>
        <v>783.59531040855461</v>
      </c>
      <c r="J459" s="174">
        <f t="shared" si="284"/>
        <v>27.799708269917932</v>
      </c>
      <c r="K459" s="189">
        <f t="shared" si="285"/>
        <v>403</v>
      </c>
      <c r="L459" s="190">
        <f t="shared" si="313"/>
        <v>242</v>
      </c>
      <c r="M459" s="173">
        <f t="shared" si="311"/>
        <v>14685.519457937182</v>
      </c>
      <c r="N459" s="174">
        <f t="shared" si="314"/>
        <v>6130.773890164638</v>
      </c>
      <c r="O459" s="174">
        <f t="shared" si="315"/>
        <v>8554.7455677725447</v>
      </c>
      <c r="P459" s="174">
        <f t="shared" si="316"/>
        <v>0</v>
      </c>
      <c r="Q459" s="174"/>
      <c r="R459" s="175"/>
      <c r="S459" s="173">
        <f t="shared" si="340"/>
        <v>10699.492241177562</v>
      </c>
      <c r="T459" s="174">
        <f t="shared" si="317"/>
        <v>4700.4413411546348</v>
      </c>
      <c r="U459" s="174">
        <f t="shared" si="318"/>
        <v>5999.0509000229267</v>
      </c>
      <c r="V459" s="174">
        <f t="shared" si="319"/>
        <v>0</v>
      </c>
      <c r="W459" s="174"/>
      <c r="X459" s="175"/>
      <c r="Y459" s="173">
        <f t="shared" si="288"/>
        <v>30348.161142957662</v>
      </c>
      <c r="Z459" s="174">
        <f t="shared" si="320"/>
        <v>11751.103352886588</v>
      </c>
      <c r="AA459" s="174">
        <f t="shared" si="321"/>
        <v>18597.057790071074</v>
      </c>
      <c r="AB459" s="174">
        <f t="shared" si="322"/>
        <v>0</v>
      </c>
      <c r="AC459" s="174"/>
      <c r="AD459" s="175"/>
      <c r="AE459" s="173">
        <f t="shared" si="323"/>
        <v>18.741203862336</v>
      </c>
      <c r="AF459" s="174">
        <f t="shared" si="312"/>
        <v>36</v>
      </c>
      <c r="AG459" s="174">
        <f t="shared" si="338"/>
        <v>20.2865</v>
      </c>
      <c r="AH459" s="174">
        <f t="shared" si="324"/>
        <v>521</v>
      </c>
      <c r="AI459" s="174">
        <f t="shared" si="325"/>
        <v>310</v>
      </c>
      <c r="AJ459" s="174">
        <f t="shared" si="326"/>
        <v>1.6666666666666667</v>
      </c>
      <c r="AK459" s="174">
        <f t="shared" si="339"/>
        <v>8916.2435343146353</v>
      </c>
      <c r="AL459" s="174">
        <f t="shared" si="327"/>
        <v>3917.0344509621955</v>
      </c>
      <c r="AM459" s="174">
        <f t="shared" si="328"/>
        <v>4999.2090833524389</v>
      </c>
      <c r="AN459" s="174"/>
      <c r="AO459" s="176">
        <v>24</v>
      </c>
      <c r="AP459" s="174">
        <v>36</v>
      </c>
      <c r="AQ459" s="175">
        <f t="shared" si="329"/>
        <v>521</v>
      </c>
      <c r="AR459" s="31">
        <f t="shared" si="330"/>
        <v>1</v>
      </c>
      <c r="AS459" s="2">
        <f t="shared" si="331"/>
        <v>0</v>
      </c>
      <c r="AT459" s="33">
        <f t="shared" si="332"/>
        <v>0</v>
      </c>
      <c r="AU459" s="31">
        <f t="shared" si="333"/>
        <v>0</v>
      </c>
      <c r="AV459" s="2">
        <f t="shared" si="334"/>
        <v>0</v>
      </c>
      <c r="AW459" s="33">
        <f t="shared" si="335"/>
        <v>1.24</v>
      </c>
      <c r="AX459" s="31">
        <f t="shared" si="336"/>
        <v>1</v>
      </c>
      <c r="AY459" s="33">
        <f t="shared" si="337"/>
        <v>1.2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customHeight="1">
      <c r="A460" s="2"/>
      <c r="B460" s="107">
        <v>385</v>
      </c>
      <c r="C460" s="31">
        <v>10</v>
      </c>
      <c r="D460" s="111" t="s">
        <v>8</v>
      </c>
      <c r="E460" s="2" t="s">
        <v>151</v>
      </c>
      <c r="F460" s="2"/>
      <c r="G460" s="2"/>
      <c r="H460" s="33" t="s">
        <v>81</v>
      </c>
      <c r="I460" s="173">
        <f t="shared" ref="I460:I523" si="341">M460/AE460</f>
        <v>893.55973611598029</v>
      </c>
      <c r="J460" s="174">
        <f t="shared" ref="J460:J523" si="342">AH460/AE460</f>
        <v>27.799708269917932</v>
      </c>
      <c r="K460" s="189">
        <f t="shared" ref="K460:K523" si="343">RANK(I460,$I$76:$I$977)</f>
        <v>302</v>
      </c>
      <c r="L460" s="190">
        <f t="shared" si="313"/>
        <v>200</v>
      </c>
      <c r="M460" s="173">
        <f t="shared" si="311"/>
        <v>16746.385177724747</v>
      </c>
      <c r="N460" s="174">
        <f t="shared" si="314"/>
        <v>7356.9286681975645</v>
      </c>
      <c r="O460" s="174">
        <f t="shared" si="315"/>
        <v>9389.4565095271846</v>
      </c>
      <c r="P460" s="174">
        <f t="shared" si="316"/>
        <v>0</v>
      </c>
      <c r="Q460" s="174"/>
      <c r="R460" s="175"/>
      <c r="S460" s="173">
        <f t="shared" si="340"/>
        <v>12839.390689413074</v>
      </c>
      <c r="T460" s="174">
        <f t="shared" si="317"/>
        <v>5640.5296093855613</v>
      </c>
      <c r="U460" s="174">
        <f t="shared" si="318"/>
        <v>7198.8610800275119</v>
      </c>
      <c r="V460" s="174">
        <f t="shared" si="319"/>
        <v>0</v>
      </c>
      <c r="W460" s="174"/>
      <c r="X460" s="175"/>
      <c r="Y460" s="173">
        <f t="shared" ref="Y460:Y523" si="344">SUM(Z460:AD460)</f>
        <v>32098.476723532687</v>
      </c>
      <c r="Z460" s="174">
        <f t="shared" si="320"/>
        <v>14101.324023463903</v>
      </c>
      <c r="AA460" s="174">
        <f t="shared" si="321"/>
        <v>17997.152700068782</v>
      </c>
      <c r="AB460" s="174">
        <f t="shared" si="322"/>
        <v>0</v>
      </c>
      <c r="AC460" s="174"/>
      <c r="AD460" s="175"/>
      <c r="AE460" s="173">
        <f t="shared" si="323"/>
        <v>18.741203862336</v>
      </c>
      <c r="AF460" s="174">
        <f t="shared" si="312"/>
        <v>36</v>
      </c>
      <c r="AG460" s="174">
        <f t="shared" si="338"/>
        <v>20.2865</v>
      </c>
      <c r="AH460" s="174">
        <f t="shared" si="324"/>
        <v>521</v>
      </c>
      <c r="AI460" s="174">
        <f t="shared" si="325"/>
        <v>250</v>
      </c>
      <c r="AJ460" s="174">
        <f t="shared" si="326"/>
        <v>1.6666666666666667</v>
      </c>
      <c r="AK460" s="174">
        <f t="shared" si="339"/>
        <v>8916.2435343146353</v>
      </c>
      <c r="AL460" s="174">
        <f t="shared" si="327"/>
        <v>3917.0344509621955</v>
      </c>
      <c r="AM460" s="174">
        <f t="shared" si="328"/>
        <v>4999.2090833524389</v>
      </c>
      <c r="AN460" s="174"/>
      <c r="AO460" s="176">
        <v>24</v>
      </c>
      <c r="AP460" s="174">
        <v>36</v>
      </c>
      <c r="AQ460" s="175">
        <f t="shared" si="329"/>
        <v>521</v>
      </c>
      <c r="AR460" s="31">
        <f t="shared" si="330"/>
        <v>1.2</v>
      </c>
      <c r="AS460" s="2">
        <f t="shared" si="331"/>
        <v>0</v>
      </c>
      <c r="AT460" s="33">
        <f t="shared" si="332"/>
        <v>0</v>
      </c>
      <c r="AU460" s="31">
        <f t="shared" si="333"/>
        <v>0</v>
      </c>
      <c r="AV460" s="2">
        <f t="shared" si="334"/>
        <v>0</v>
      </c>
      <c r="AW460" s="33">
        <f t="shared" si="335"/>
        <v>1</v>
      </c>
      <c r="AX460" s="31">
        <f t="shared" si="336"/>
        <v>1</v>
      </c>
      <c r="AY460" s="33">
        <f t="shared" si="337"/>
        <v>1.2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customHeight="1">
      <c r="A461" s="2"/>
      <c r="B461" s="107">
        <v>386</v>
      </c>
      <c r="C461" s="31">
        <v>10</v>
      </c>
      <c r="D461" s="111" t="s">
        <v>8</v>
      </c>
      <c r="E461" s="2" t="s">
        <v>165</v>
      </c>
      <c r="F461" s="2"/>
      <c r="G461" s="2"/>
      <c r="H461" s="33" t="s">
        <v>81</v>
      </c>
      <c r="I461" s="173">
        <f t="shared" si="341"/>
        <v>1150.4680726293086</v>
      </c>
      <c r="J461" s="174">
        <f t="shared" si="342"/>
        <v>27.799708269917932</v>
      </c>
      <c r="K461" s="189">
        <f t="shared" si="343"/>
        <v>165</v>
      </c>
      <c r="L461" s="190">
        <f t="shared" si="313"/>
        <v>129</v>
      </c>
      <c r="M461" s="173">
        <f t="shared" si="311"/>
        <v>21561.156686254653</v>
      </c>
      <c r="N461" s="174">
        <f t="shared" si="314"/>
        <v>9472.1272717171505</v>
      </c>
      <c r="O461" s="174">
        <f t="shared" si="315"/>
        <v>12089.029414537501</v>
      </c>
      <c r="P461" s="174">
        <f t="shared" si="316"/>
        <v>0</v>
      </c>
      <c r="Q461" s="174"/>
      <c r="R461" s="175"/>
      <c r="S461" s="173">
        <f t="shared" si="340"/>
        <v>12839.390689413074</v>
      </c>
      <c r="T461" s="174">
        <f t="shared" si="317"/>
        <v>5640.5296093855613</v>
      </c>
      <c r="U461" s="174">
        <f t="shared" si="318"/>
        <v>7198.8610800275119</v>
      </c>
      <c r="V461" s="174">
        <f t="shared" si="319"/>
        <v>0</v>
      </c>
      <c r="W461" s="174"/>
      <c r="X461" s="175"/>
      <c r="Y461" s="173">
        <f t="shared" si="344"/>
        <v>32098.476723532687</v>
      </c>
      <c r="Z461" s="174">
        <f t="shared" si="320"/>
        <v>14101.324023463903</v>
      </c>
      <c r="AA461" s="174">
        <f t="shared" si="321"/>
        <v>17997.152700068782</v>
      </c>
      <c r="AB461" s="174">
        <f t="shared" si="322"/>
        <v>0</v>
      </c>
      <c r="AC461" s="174"/>
      <c r="AD461" s="175"/>
      <c r="AE461" s="173">
        <f t="shared" si="323"/>
        <v>18.741203862336</v>
      </c>
      <c r="AF461" s="174">
        <f t="shared" si="312"/>
        <v>36</v>
      </c>
      <c r="AG461" s="174">
        <f t="shared" si="338"/>
        <v>45.286500000000004</v>
      </c>
      <c r="AH461" s="174">
        <f t="shared" si="324"/>
        <v>521</v>
      </c>
      <c r="AI461" s="174">
        <f t="shared" si="325"/>
        <v>250</v>
      </c>
      <c r="AJ461" s="174">
        <f t="shared" si="326"/>
        <v>1.6666666666666667</v>
      </c>
      <c r="AK461" s="174">
        <f t="shared" si="339"/>
        <v>8916.2435343146353</v>
      </c>
      <c r="AL461" s="174">
        <f t="shared" si="327"/>
        <v>3917.0344509621955</v>
      </c>
      <c r="AM461" s="174">
        <f t="shared" si="328"/>
        <v>4999.2090833524389</v>
      </c>
      <c r="AN461" s="174"/>
      <c r="AO461" s="176">
        <v>24</v>
      </c>
      <c r="AP461" s="174">
        <v>36</v>
      </c>
      <c r="AQ461" s="175">
        <f t="shared" si="329"/>
        <v>521</v>
      </c>
      <c r="AR461" s="31">
        <f t="shared" si="330"/>
        <v>1.2</v>
      </c>
      <c r="AS461" s="2">
        <f t="shared" si="331"/>
        <v>0</v>
      </c>
      <c r="AT461" s="33">
        <f t="shared" si="332"/>
        <v>0</v>
      </c>
      <c r="AU461" s="31">
        <f t="shared" si="333"/>
        <v>25</v>
      </c>
      <c r="AV461" s="2">
        <f t="shared" si="334"/>
        <v>0</v>
      </c>
      <c r="AW461" s="33">
        <f t="shared" si="335"/>
        <v>1</v>
      </c>
      <c r="AX461" s="31">
        <f t="shared" si="336"/>
        <v>1</v>
      </c>
      <c r="AY461" s="33">
        <f t="shared" si="337"/>
        <v>1.2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customHeight="1">
      <c r="A462" s="2"/>
      <c r="B462" s="107">
        <v>387</v>
      </c>
      <c r="C462" s="31">
        <v>10</v>
      </c>
      <c r="D462" s="111" t="s">
        <v>8</v>
      </c>
      <c r="E462" s="2" t="s">
        <v>157</v>
      </c>
      <c r="F462" s="2"/>
      <c r="G462" s="2"/>
      <c r="H462" s="33" t="s">
        <v>81</v>
      </c>
      <c r="I462" s="173">
        <f t="shared" si="341"/>
        <v>940.31437249026567</v>
      </c>
      <c r="J462" s="174">
        <f t="shared" si="342"/>
        <v>27.799708269917932</v>
      </c>
      <c r="K462" s="189">
        <f t="shared" si="343"/>
        <v>266</v>
      </c>
      <c r="L462" s="190">
        <f t="shared" si="313"/>
        <v>180</v>
      </c>
      <c r="M462" s="173">
        <f t="shared" si="311"/>
        <v>17622.62334952462</v>
      </c>
      <c r="N462" s="174">
        <f t="shared" si="314"/>
        <v>7356.9286681975645</v>
      </c>
      <c r="O462" s="174">
        <f t="shared" si="315"/>
        <v>10265.694681327053</v>
      </c>
      <c r="P462" s="174">
        <f t="shared" si="316"/>
        <v>0</v>
      </c>
      <c r="Q462" s="174"/>
      <c r="R462" s="175"/>
      <c r="S462" s="173">
        <f t="shared" si="340"/>
        <v>12839.390689413074</v>
      </c>
      <c r="T462" s="174">
        <f t="shared" si="317"/>
        <v>5640.5296093855613</v>
      </c>
      <c r="U462" s="174">
        <f t="shared" si="318"/>
        <v>7198.8610800275119</v>
      </c>
      <c r="V462" s="174">
        <f t="shared" si="319"/>
        <v>0</v>
      </c>
      <c r="W462" s="174"/>
      <c r="X462" s="175"/>
      <c r="Y462" s="173">
        <f t="shared" si="344"/>
        <v>36417.793371549189</v>
      </c>
      <c r="Z462" s="174">
        <f t="shared" si="320"/>
        <v>14101.324023463903</v>
      </c>
      <c r="AA462" s="174">
        <f t="shared" si="321"/>
        <v>22316.469348085284</v>
      </c>
      <c r="AB462" s="174">
        <f t="shared" si="322"/>
        <v>0</v>
      </c>
      <c r="AC462" s="174"/>
      <c r="AD462" s="175"/>
      <c r="AE462" s="173">
        <f t="shared" si="323"/>
        <v>18.741203862336</v>
      </c>
      <c r="AF462" s="174">
        <f t="shared" si="312"/>
        <v>36</v>
      </c>
      <c r="AG462" s="174">
        <f t="shared" si="338"/>
        <v>20.2865</v>
      </c>
      <c r="AH462" s="174">
        <f t="shared" si="324"/>
        <v>521</v>
      </c>
      <c r="AI462" s="174">
        <f t="shared" si="325"/>
        <v>310</v>
      </c>
      <c r="AJ462" s="174">
        <f t="shared" si="326"/>
        <v>1.6666666666666667</v>
      </c>
      <c r="AK462" s="174">
        <f t="shared" si="339"/>
        <v>8916.2435343146353</v>
      </c>
      <c r="AL462" s="174">
        <f t="shared" si="327"/>
        <v>3917.0344509621955</v>
      </c>
      <c r="AM462" s="174">
        <f t="shared" si="328"/>
        <v>4999.2090833524389</v>
      </c>
      <c r="AN462" s="174"/>
      <c r="AO462" s="176">
        <v>24</v>
      </c>
      <c r="AP462" s="174">
        <v>36</v>
      </c>
      <c r="AQ462" s="175">
        <f t="shared" si="329"/>
        <v>521</v>
      </c>
      <c r="AR462" s="31">
        <f t="shared" si="330"/>
        <v>1.2</v>
      </c>
      <c r="AS462" s="2">
        <f t="shared" si="331"/>
        <v>0</v>
      </c>
      <c r="AT462" s="33">
        <f t="shared" si="332"/>
        <v>0</v>
      </c>
      <c r="AU462" s="31">
        <f t="shared" si="333"/>
        <v>0</v>
      </c>
      <c r="AV462" s="2">
        <f t="shared" si="334"/>
        <v>0</v>
      </c>
      <c r="AW462" s="33">
        <f t="shared" si="335"/>
        <v>1.24</v>
      </c>
      <c r="AX462" s="31">
        <f t="shared" si="336"/>
        <v>1</v>
      </c>
      <c r="AY462" s="33">
        <f t="shared" si="337"/>
        <v>1.2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customHeight="1">
      <c r="A463" s="2"/>
      <c r="B463" s="107">
        <v>388</v>
      </c>
      <c r="C463" s="31">
        <v>7</v>
      </c>
      <c r="D463" s="111" t="s">
        <v>8</v>
      </c>
      <c r="E463" s="2" t="s">
        <v>67</v>
      </c>
      <c r="F463" s="2"/>
      <c r="G463" s="2"/>
      <c r="H463" s="33" t="s">
        <v>81</v>
      </c>
      <c r="I463" s="173">
        <f t="shared" si="341"/>
        <v>548.91332347312687</v>
      </c>
      <c r="J463" s="174">
        <f t="shared" si="342"/>
        <v>19.369086568100212</v>
      </c>
      <c r="K463" s="189">
        <f t="shared" si="343"/>
        <v>668</v>
      </c>
      <c r="L463" s="190">
        <f t="shared" si="313"/>
        <v>355</v>
      </c>
      <c r="M463" s="173">
        <f t="shared" si="311"/>
        <v>10287.296497962256</v>
      </c>
      <c r="N463" s="174">
        <f t="shared" si="314"/>
        <v>4517.0121361653182</v>
      </c>
      <c r="O463" s="174">
        <f t="shared" si="315"/>
        <v>5770.2843617969374</v>
      </c>
      <c r="P463" s="174">
        <f t="shared" si="316"/>
        <v>0</v>
      </c>
      <c r="Q463" s="174"/>
      <c r="R463" s="175"/>
      <c r="S463" s="173">
        <f t="shared" si="340"/>
        <v>8552.3283975859758</v>
      </c>
      <c r="T463" s="174">
        <f t="shared" si="317"/>
        <v>3755.2112133658538</v>
      </c>
      <c r="U463" s="174">
        <f t="shared" si="318"/>
        <v>4797.117184220122</v>
      </c>
      <c r="V463" s="174">
        <f t="shared" si="319"/>
        <v>0</v>
      </c>
      <c r="W463" s="174"/>
      <c r="X463" s="175"/>
      <c r="Y463" s="173">
        <f t="shared" si="344"/>
        <v>17104.656795171952</v>
      </c>
      <c r="Z463" s="174">
        <f t="shared" si="320"/>
        <v>7510.4224267317077</v>
      </c>
      <c r="AA463" s="174">
        <f t="shared" si="321"/>
        <v>9594.234368440244</v>
      </c>
      <c r="AB463" s="174">
        <f t="shared" si="322"/>
        <v>0</v>
      </c>
      <c r="AC463" s="174"/>
      <c r="AD463" s="175"/>
      <c r="AE463" s="173">
        <f t="shared" si="323"/>
        <v>18.741203862336</v>
      </c>
      <c r="AF463" s="174">
        <f t="shared" si="312"/>
        <v>36</v>
      </c>
      <c r="AG463" s="174">
        <f t="shared" si="338"/>
        <v>20.2865</v>
      </c>
      <c r="AH463" s="174">
        <f t="shared" si="324"/>
        <v>363</v>
      </c>
      <c r="AI463" s="174">
        <f t="shared" si="325"/>
        <v>200</v>
      </c>
      <c r="AJ463" s="174">
        <f t="shared" si="326"/>
        <v>1.6666666666666667</v>
      </c>
      <c r="AK463" s="174">
        <f t="shared" si="339"/>
        <v>8552.3283975859758</v>
      </c>
      <c r="AL463" s="174">
        <f t="shared" si="327"/>
        <v>3755.2112133658538</v>
      </c>
      <c r="AM463" s="174">
        <f t="shared" si="328"/>
        <v>4797.117184220122</v>
      </c>
      <c r="AN463" s="174"/>
      <c r="AO463" s="176">
        <v>24</v>
      </c>
      <c r="AP463" s="174">
        <v>36</v>
      </c>
      <c r="AQ463" s="175">
        <f t="shared" si="329"/>
        <v>363</v>
      </c>
      <c r="AR463" s="31">
        <f t="shared" si="330"/>
        <v>1</v>
      </c>
      <c r="AS463" s="2">
        <f t="shared" si="331"/>
        <v>0</v>
      </c>
      <c r="AT463" s="33">
        <f t="shared" si="332"/>
        <v>0</v>
      </c>
      <c r="AU463" s="31">
        <f t="shared" si="333"/>
        <v>0</v>
      </c>
      <c r="AV463" s="2">
        <f t="shared" si="334"/>
        <v>0</v>
      </c>
      <c r="AW463" s="33">
        <f t="shared" si="335"/>
        <v>1</v>
      </c>
      <c r="AX463" s="31">
        <f t="shared" si="336"/>
        <v>1</v>
      </c>
      <c r="AY463" s="33">
        <f t="shared" si="337"/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customHeight="1">
      <c r="A464" s="2"/>
      <c r="B464" s="107">
        <v>389</v>
      </c>
      <c r="C464" s="31">
        <v>7</v>
      </c>
      <c r="D464" s="111" t="s">
        <v>8</v>
      </c>
      <c r="E464" s="2" t="s">
        <v>136</v>
      </c>
      <c r="F464" s="2"/>
      <c r="G464" s="2"/>
      <c r="H464" s="33" t="s">
        <v>81</v>
      </c>
      <c r="I464" s="173">
        <f t="shared" si="341"/>
        <v>662.9978889632539</v>
      </c>
      <c r="J464" s="174">
        <f t="shared" si="342"/>
        <v>19.369086568100212</v>
      </c>
      <c r="K464" s="189">
        <f t="shared" si="343"/>
        <v>540</v>
      </c>
      <c r="L464" s="190">
        <f t="shared" si="313"/>
        <v>294</v>
      </c>
      <c r="M464" s="173">
        <f t="shared" si="311"/>
        <v>12425.378597358749</v>
      </c>
      <c r="N464" s="174">
        <f t="shared" si="314"/>
        <v>5455.8149395067812</v>
      </c>
      <c r="O464" s="174">
        <f t="shared" si="315"/>
        <v>6969.5636578519679</v>
      </c>
      <c r="P464" s="174">
        <f t="shared" si="316"/>
        <v>0</v>
      </c>
      <c r="Q464" s="174"/>
      <c r="R464" s="175"/>
      <c r="S464" s="173">
        <f t="shared" si="340"/>
        <v>8552.3283975859758</v>
      </c>
      <c r="T464" s="174">
        <f t="shared" si="317"/>
        <v>3755.2112133658538</v>
      </c>
      <c r="U464" s="174">
        <f t="shared" si="318"/>
        <v>4797.117184220122</v>
      </c>
      <c r="V464" s="174">
        <f t="shared" si="319"/>
        <v>0</v>
      </c>
      <c r="W464" s="174"/>
      <c r="X464" s="175"/>
      <c r="Y464" s="173">
        <f t="shared" si="344"/>
        <v>17104.656795171952</v>
      </c>
      <c r="Z464" s="174">
        <f t="shared" si="320"/>
        <v>7510.4224267317077</v>
      </c>
      <c r="AA464" s="174">
        <f t="shared" si="321"/>
        <v>9594.234368440244</v>
      </c>
      <c r="AB464" s="174">
        <f t="shared" si="322"/>
        <v>0</v>
      </c>
      <c r="AC464" s="174"/>
      <c r="AD464" s="175"/>
      <c r="AE464" s="173">
        <f t="shared" si="323"/>
        <v>18.741203862336</v>
      </c>
      <c r="AF464" s="174">
        <f t="shared" si="312"/>
        <v>36</v>
      </c>
      <c r="AG464" s="174">
        <f t="shared" si="338"/>
        <v>45.286500000000004</v>
      </c>
      <c r="AH464" s="174">
        <f t="shared" si="324"/>
        <v>363</v>
      </c>
      <c r="AI464" s="174">
        <f t="shared" si="325"/>
        <v>200</v>
      </c>
      <c r="AJ464" s="174">
        <f t="shared" si="326"/>
        <v>1.6666666666666667</v>
      </c>
      <c r="AK464" s="174">
        <f t="shared" si="339"/>
        <v>8552.3283975859758</v>
      </c>
      <c r="AL464" s="174">
        <f t="shared" si="327"/>
        <v>3755.2112133658538</v>
      </c>
      <c r="AM464" s="174">
        <f t="shared" si="328"/>
        <v>4797.117184220122</v>
      </c>
      <c r="AN464" s="174"/>
      <c r="AO464" s="176">
        <v>24</v>
      </c>
      <c r="AP464" s="174">
        <v>36</v>
      </c>
      <c r="AQ464" s="175">
        <f t="shared" si="329"/>
        <v>363</v>
      </c>
      <c r="AR464" s="31">
        <f t="shared" si="330"/>
        <v>1</v>
      </c>
      <c r="AS464" s="2">
        <f t="shared" si="331"/>
        <v>0</v>
      </c>
      <c r="AT464" s="33">
        <f t="shared" si="332"/>
        <v>0</v>
      </c>
      <c r="AU464" s="31">
        <f t="shared" si="333"/>
        <v>25</v>
      </c>
      <c r="AV464" s="2">
        <f t="shared" si="334"/>
        <v>0</v>
      </c>
      <c r="AW464" s="33">
        <f t="shared" si="335"/>
        <v>1</v>
      </c>
      <c r="AX464" s="31">
        <f t="shared" si="336"/>
        <v>1</v>
      </c>
      <c r="AY464" s="33">
        <f t="shared" si="337"/>
        <v>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customHeight="1">
      <c r="A465" s="2"/>
      <c r="B465" s="107">
        <v>390</v>
      </c>
      <c r="C465" s="31">
        <v>7</v>
      </c>
      <c r="D465" s="111" t="s">
        <v>8</v>
      </c>
      <c r="E465" s="2" t="s">
        <v>91</v>
      </c>
      <c r="F465" s="2"/>
      <c r="G465" s="2"/>
      <c r="H465" s="33" t="s">
        <v>81</v>
      </c>
      <c r="I465" s="173">
        <f t="shared" si="341"/>
        <v>573.83809611143306</v>
      </c>
      <c r="J465" s="174">
        <f t="shared" si="342"/>
        <v>19.369086568100212</v>
      </c>
      <c r="K465" s="189">
        <f t="shared" si="343"/>
        <v>634</v>
      </c>
      <c r="L465" s="190">
        <f t="shared" si="313"/>
        <v>337</v>
      </c>
      <c r="M465" s="173">
        <f t="shared" si="311"/>
        <v>10754.416743199126</v>
      </c>
      <c r="N465" s="174">
        <f t="shared" si="314"/>
        <v>4517.0121361653182</v>
      </c>
      <c r="O465" s="174">
        <f t="shared" si="315"/>
        <v>6237.4046070338081</v>
      </c>
      <c r="P465" s="174">
        <f t="shared" si="316"/>
        <v>0</v>
      </c>
      <c r="Q465" s="174"/>
      <c r="R465" s="175"/>
      <c r="S465" s="173">
        <f t="shared" si="340"/>
        <v>8552.3283975859758</v>
      </c>
      <c r="T465" s="174">
        <f t="shared" si="317"/>
        <v>3755.2112133658538</v>
      </c>
      <c r="U465" s="174">
        <f t="shared" si="318"/>
        <v>4797.117184220122</v>
      </c>
      <c r="V465" s="174">
        <f t="shared" si="319"/>
        <v>0</v>
      </c>
      <c r="W465" s="174"/>
      <c r="X465" s="175"/>
      <c r="Y465" s="173">
        <f t="shared" si="344"/>
        <v>19407.273043597612</v>
      </c>
      <c r="Z465" s="174">
        <f t="shared" si="320"/>
        <v>7510.4224267317077</v>
      </c>
      <c r="AA465" s="174">
        <f t="shared" si="321"/>
        <v>11896.850616865902</v>
      </c>
      <c r="AB465" s="174">
        <f t="shared" si="322"/>
        <v>0</v>
      </c>
      <c r="AC465" s="174"/>
      <c r="AD465" s="175"/>
      <c r="AE465" s="173">
        <f t="shared" si="323"/>
        <v>18.741203862336</v>
      </c>
      <c r="AF465" s="174">
        <f t="shared" si="312"/>
        <v>36</v>
      </c>
      <c r="AG465" s="174">
        <f t="shared" si="338"/>
        <v>20.2865</v>
      </c>
      <c r="AH465" s="174">
        <f t="shared" si="324"/>
        <v>363</v>
      </c>
      <c r="AI465" s="174">
        <f t="shared" si="325"/>
        <v>248</v>
      </c>
      <c r="AJ465" s="174">
        <f t="shared" si="326"/>
        <v>1.6666666666666667</v>
      </c>
      <c r="AK465" s="174">
        <f t="shared" si="339"/>
        <v>8552.3283975859758</v>
      </c>
      <c r="AL465" s="174">
        <f t="shared" si="327"/>
        <v>3755.2112133658538</v>
      </c>
      <c r="AM465" s="174">
        <f t="shared" si="328"/>
        <v>4797.117184220122</v>
      </c>
      <c r="AN465" s="174"/>
      <c r="AO465" s="176">
        <v>24</v>
      </c>
      <c r="AP465" s="174">
        <v>36</v>
      </c>
      <c r="AQ465" s="175">
        <f t="shared" si="329"/>
        <v>363</v>
      </c>
      <c r="AR465" s="31">
        <f t="shared" si="330"/>
        <v>1</v>
      </c>
      <c r="AS465" s="2">
        <f t="shared" si="331"/>
        <v>0</v>
      </c>
      <c r="AT465" s="33">
        <f t="shared" si="332"/>
        <v>0</v>
      </c>
      <c r="AU465" s="31">
        <f t="shared" si="333"/>
        <v>0</v>
      </c>
      <c r="AV465" s="2">
        <f t="shared" si="334"/>
        <v>0</v>
      </c>
      <c r="AW465" s="33">
        <f t="shared" si="335"/>
        <v>1.24</v>
      </c>
      <c r="AX465" s="31">
        <f t="shared" si="336"/>
        <v>1</v>
      </c>
      <c r="AY465" s="33">
        <f t="shared" si="337"/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customHeight="1">
      <c r="A466" s="2"/>
      <c r="B466" s="107">
        <v>391</v>
      </c>
      <c r="C466" s="31">
        <v>7</v>
      </c>
      <c r="D466" s="111" t="s">
        <v>8</v>
      </c>
      <c r="E466" s="2" t="s">
        <v>148</v>
      </c>
      <c r="F466" s="2"/>
      <c r="G466" s="2"/>
      <c r="H466" s="33" t="s">
        <v>81</v>
      </c>
      <c r="I466" s="173">
        <f t="shared" si="341"/>
        <v>658.69598816775226</v>
      </c>
      <c r="J466" s="174">
        <f t="shared" si="342"/>
        <v>19.369086568100212</v>
      </c>
      <c r="K466" s="189">
        <f t="shared" si="343"/>
        <v>543</v>
      </c>
      <c r="L466" s="190">
        <f t="shared" si="313"/>
        <v>296</v>
      </c>
      <c r="M466" s="173">
        <f t="shared" si="311"/>
        <v>12344.755797554706</v>
      </c>
      <c r="N466" s="174">
        <f t="shared" si="314"/>
        <v>5420.4145633983808</v>
      </c>
      <c r="O466" s="174">
        <f t="shared" si="315"/>
        <v>6924.3412341563244</v>
      </c>
      <c r="P466" s="174">
        <f t="shared" si="316"/>
        <v>0</v>
      </c>
      <c r="Q466" s="174"/>
      <c r="R466" s="175"/>
      <c r="S466" s="173">
        <f t="shared" si="340"/>
        <v>10262.79407710317</v>
      </c>
      <c r="T466" s="174">
        <f t="shared" si="317"/>
        <v>4506.2534560390241</v>
      </c>
      <c r="U466" s="174">
        <f t="shared" si="318"/>
        <v>5756.5406210641459</v>
      </c>
      <c r="V466" s="174">
        <f t="shared" si="319"/>
        <v>0</v>
      </c>
      <c r="W466" s="174"/>
      <c r="X466" s="175"/>
      <c r="Y466" s="173">
        <f t="shared" si="344"/>
        <v>20525.58815420634</v>
      </c>
      <c r="Z466" s="174">
        <f t="shared" si="320"/>
        <v>9012.5069120780481</v>
      </c>
      <c r="AA466" s="174">
        <f t="shared" si="321"/>
        <v>11513.081242128292</v>
      </c>
      <c r="AB466" s="174">
        <f t="shared" si="322"/>
        <v>0</v>
      </c>
      <c r="AC466" s="174"/>
      <c r="AD466" s="175"/>
      <c r="AE466" s="173">
        <f t="shared" si="323"/>
        <v>18.741203862336</v>
      </c>
      <c r="AF466" s="174">
        <f t="shared" si="312"/>
        <v>36</v>
      </c>
      <c r="AG466" s="174">
        <f t="shared" si="338"/>
        <v>20.2865</v>
      </c>
      <c r="AH466" s="174">
        <f t="shared" si="324"/>
        <v>363</v>
      </c>
      <c r="AI466" s="174">
        <f t="shared" si="325"/>
        <v>200</v>
      </c>
      <c r="AJ466" s="174">
        <f t="shared" si="326"/>
        <v>1.6666666666666667</v>
      </c>
      <c r="AK466" s="174">
        <f t="shared" si="339"/>
        <v>8552.3283975859758</v>
      </c>
      <c r="AL466" s="174">
        <f t="shared" si="327"/>
        <v>3755.2112133658538</v>
      </c>
      <c r="AM466" s="174">
        <f t="shared" si="328"/>
        <v>4797.117184220122</v>
      </c>
      <c r="AN466" s="174"/>
      <c r="AO466" s="176">
        <v>24</v>
      </c>
      <c r="AP466" s="174">
        <v>36</v>
      </c>
      <c r="AQ466" s="175">
        <f t="shared" si="329"/>
        <v>363</v>
      </c>
      <c r="AR466" s="31">
        <f t="shared" si="330"/>
        <v>1.2</v>
      </c>
      <c r="AS466" s="2">
        <f t="shared" si="331"/>
        <v>0</v>
      </c>
      <c r="AT466" s="33">
        <f t="shared" si="332"/>
        <v>0</v>
      </c>
      <c r="AU466" s="31">
        <f t="shared" si="333"/>
        <v>0</v>
      </c>
      <c r="AV466" s="2">
        <f t="shared" si="334"/>
        <v>0</v>
      </c>
      <c r="AW466" s="33">
        <f t="shared" si="335"/>
        <v>1</v>
      </c>
      <c r="AX466" s="31">
        <f t="shared" si="336"/>
        <v>1</v>
      </c>
      <c r="AY466" s="33">
        <f t="shared" si="337"/>
        <v>1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customHeight="1">
      <c r="A467" s="2"/>
      <c r="B467" s="107">
        <v>392</v>
      </c>
      <c r="C467" s="31">
        <v>7</v>
      </c>
      <c r="D467" s="111" t="s">
        <v>8</v>
      </c>
      <c r="E467" s="2" t="s">
        <v>163</v>
      </c>
      <c r="F467" s="2"/>
      <c r="G467" s="2"/>
      <c r="H467" s="33" t="s">
        <v>81</v>
      </c>
      <c r="I467" s="173">
        <f t="shared" si="341"/>
        <v>795.59746675590475</v>
      </c>
      <c r="J467" s="174">
        <f t="shared" si="342"/>
        <v>19.369086568100212</v>
      </c>
      <c r="K467" s="189">
        <f t="shared" si="343"/>
        <v>385</v>
      </c>
      <c r="L467" s="190">
        <f t="shared" si="313"/>
        <v>234</v>
      </c>
      <c r="M467" s="173">
        <f t="shared" si="311"/>
        <v>14910.454316830499</v>
      </c>
      <c r="N467" s="174">
        <f t="shared" si="314"/>
        <v>6546.9779274081366</v>
      </c>
      <c r="O467" s="174">
        <f t="shared" si="315"/>
        <v>8363.4763894223615</v>
      </c>
      <c r="P467" s="174">
        <f t="shared" si="316"/>
        <v>0</v>
      </c>
      <c r="Q467" s="174"/>
      <c r="R467" s="175"/>
      <c r="S467" s="173">
        <f t="shared" si="340"/>
        <v>10262.79407710317</v>
      </c>
      <c r="T467" s="174">
        <f t="shared" si="317"/>
        <v>4506.2534560390241</v>
      </c>
      <c r="U467" s="174">
        <f t="shared" si="318"/>
        <v>5756.5406210641459</v>
      </c>
      <c r="V467" s="174">
        <f t="shared" si="319"/>
        <v>0</v>
      </c>
      <c r="W467" s="174"/>
      <c r="X467" s="175"/>
      <c r="Y467" s="173">
        <f t="shared" si="344"/>
        <v>20525.58815420634</v>
      </c>
      <c r="Z467" s="174">
        <f t="shared" si="320"/>
        <v>9012.5069120780481</v>
      </c>
      <c r="AA467" s="174">
        <f t="shared" si="321"/>
        <v>11513.081242128292</v>
      </c>
      <c r="AB467" s="174">
        <f t="shared" si="322"/>
        <v>0</v>
      </c>
      <c r="AC467" s="174"/>
      <c r="AD467" s="175"/>
      <c r="AE467" s="173">
        <f t="shared" si="323"/>
        <v>18.741203862336</v>
      </c>
      <c r="AF467" s="174">
        <f t="shared" si="312"/>
        <v>36</v>
      </c>
      <c r="AG467" s="174">
        <f t="shared" si="338"/>
        <v>45.286500000000004</v>
      </c>
      <c r="AH467" s="174">
        <f t="shared" si="324"/>
        <v>363</v>
      </c>
      <c r="AI467" s="174">
        <f t="shared" si="325"/>
        <v>200</v>
      </c>
      <c r="AJ467" s="174">
        <f t="shared" si="326"/>
        <v>1.6666666666666667</v>
      </c>
      <c r="AK467" s="174">
        <f t="shared" si="339"/>
        <v>8552.3283975859758</v>
      </c>
      <c r="AL467" s="174">
        <f t="shared" si="327"/>
        <v>3755.2112133658538</v>
      </c>
      <c r="AM467" s="174">
        <f t="shared" si="328"/>
        <v>4797.117184220122</v>
      </c>
      <c r="AN467" s="174"/>
      <c r="AO467" s="176">
        <v>24</v>
      </c>
      <c r="AP467" s="174">
        <v>36</v>
      </c>
      <c r="AQ467" s="175">
        <f t="shared" si="329"/>
        <v>363</v>
      </c>
      <c r="AR467" s="31">
        <f t="shared" si="330"/>
        <v>1.2</v>
      </c>
      <c r="AS467" s="2">
        <f t="shared" si="331"/>
        <v>0</v>
      </c>
      <c r="AT467" s="33">
        <f t="shared" si="332"/>
        <v>0</v>
      </c>
      <c r="AU467" s="31">
        <f t="shared" si="333"/>
        <v>25</v>
      </c>
      <c r="AV467" s="2">
        <f t="shared" si="334"/>
        <v>0</v>
      </c>
      <c r="AW467" s="33">
        <f t="shared" si="335"/>
        <v>1</v>
      </c>
      <c r="AX467" s="31">
        <f t="shared" si="336"/>
        <v>1</v>
      </c>
      <c r="AY467" s="33">
        <f t="shared" si="337"/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customHeight="1">
      <c r="A468" s="2"/>
      <c r="B468" s="107">
        <v>393</v>
      </c>
      <c r="C468" s="31">
        <v>7</v>
      </c>
      <c r="D468" s="111" t="s">
        <v>8</v>
      </c>
      <c r="E468" s="2" t="s">
        <v>155</v>
      </c>
      <c r="F468" s="2"/>
      <c r="G468" s="2"/>
      <c r="H468" s="33" t="s">
        <v>81</v>
      </c>
      <c r="I468" s="173">
        <f t="shared" si="341"/>
        <v>688.60571533371956</v>
      </c>
      <c r="J468" s="174">
        <f t="shared" si="342"/>
        <v>19.369086568100212</v>
      </c>
      <c r="K468" s="189">
        <f t="shared" si="343"/>
        <v>504</v>
      </c>
      <c r="L468" s="190">
        <f t="shared" si="313"/>
        <v>286</v>
      </c>
      <c r="M468" s="173">
        <f t="shared" si="311"/>
        <v>12905.30009183895</v>
      </c>
      <c r="N468" s="174">
        <f t="shared" si="314"/>
        <v>5420.4145633983808</v>
      </c>
      <c r="O468" s="174">
        <f t="shared" si="315"/>
        <v>7484.885528440569</v>
      </c>
      <c r="P468" s="174">
        <f t="shared" si="316"/>
        <v>0</v>
      </c>
      <c r="Q468" s="174"/>
      <c r="R468" s="175"/>
      <c r="S468" s="173">
        <f t="shared" si="340"/>
        <v>10262.79407710317</v>
      </c>
      <c r="T468" s="174">
        <f t="shared" si="317"/>
        <v>4506.2534560390241</v>
      </c>
      <c r="U468" s="174">
        <f t="shared" si="318"/>
        <v>5756.5406210641459</v>
      </c>
      <c r="V468" s="174">
        <f t="shared" si="319"/>
        <v>0</v>
      </c>
      <c r="W468" s="174"/>
      <c r="X468" s="175"/>
      <c r="Y468" s="173">
        <f t="shared" si="344"/>
        <v>23288.727652317131</v>
      </c>
      <c r="Z468" s="174">
        <f t="shared" si="320"/>
        <v>9012.5069120780481</v>
      </c>
      <c r="AA468" s="174">
        <f t="shared" si="321"/>
        <v>14276.220740239083</v>
      </c>
      <c r="AB468" s="174">
        <f t="shared" si="322"/>
        <v>0</v>
      </c>
      <c r="AC468" s="174"/>
      <c r="AD468" s="175"/>
      <c r="AE468" s="173">
        <f t="shared" si="323"/>
        <v>18.741203862336</v>
      </c>
      <c r="AF468" s="174">
        <f t="shared" si="312"/>
        <v>36</v>
      </c>
      <c r="AG468" s="174">
        <f t="shared" si="338"/>
        <v>20.2865</v>
      </c>
      <c r="AH468" s="174">
        <f t="shared" si="324"/>
        <v>363</v>
      </c>
      <c r="AI468" s="174">
        <f t="shared" si="325"/>
        <v>248</v>
      </c>
      <c r="AJ468" s="174">
        <f t="shared" si="326"/>
        <v>1.6666666666666667</v>
      </c>
      <c r="AK468" s="174">
        <f t="shared" si="339"/>
        <v>8552.3283975859758</v>
      </c>
      <c r="AL468" s="174">
        <f t="shared" si="327"/>
        <v>3755.2112133658538</v>
      </c>
      <c r="AM468" s="174">
        <f t="shared" si="328"/>
        <v>4797.117184220122</v>
      </c>
      <c r="AN468" s="174"/>
      <c r="AO468" s="176">
        <v>24</v>
      </c>
      <c r="AP468" s="174">
        <v>36</v>
      </c>
      <c r="AQ468" s="175">
        <f t="shared" si="329"/>
        <v>363</v>
      </c>
      <c r="AR468" s="31">
        <f t="shared" si="330"/>
        <v>1.2</v>
      </c>
      <c r="AS468" s="2">
        <f t="shared" si="331"/>
        <v>0</v>
      </c>
      <c r="AT468" s="33">
        <f t="shared" si="332"/>
        <v>0</v>
      </c>
      <c r="AU468" s="31">
        <f t="shared" si="333"/>
        <v>0</v>
      </c>
      <c r="AV468" s="2">
        <f t="shared" si="334"/>
        <v>0</v>
      </c>
      <c r="AW468" s="33">
        <f t="shared" si="335"/>
        <v>1.24</v>
      </c>
      <c r="AX468" s="31">
        <f t="shared" si="336"/>
        <v>1</v>
      </c>
      <c r="AY468" s="33">
        <f t="shared" si="337"/>
        <v>1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customHeight="1">
      <c r="A469" s="2"/>
      <c r="B469" s="107">
        <v>394</v>
      </c>
      <c r="C469" s="31">
        <v>4</v>
      </c>
      <c r="D469" s="111" t="s">
        <v>8</v>
      </c>
      <c r="E469" s="2" t="s">
        <v>67</v>
      </c>
      <c r="F469" s="2"/>
      <c r="G469" s="2"/>
      <c r="H469" s="33" t="s">
        <v>81</v>
      </c>
      <c r="I469" s="173">
        <f t="shared" si="341"/>
        <v>510.25604765150632</v>
      </c>
      <c r="J469" s="174">
        <f t="shared" si="342"/>
        <v>10.61831467507422</v>
      </c>
      <c r="K469" s="189">
        <f t="shared" si="343"/>
        <v>709</v>
      </c>
      <c r="L469" s="190">
        <f t="shared" si="313"/>
        <v>363</v>
      </c>
      <c r="M469" s="173">
        <f t="shared" si="311"/>
        <v>9562.8126110267131</v>
      </c>
      <c r="N469" s="174">
        <f t="shared" si="314"/>
        <v>4203.297323984737</v>
      </c>
      <c r="O469" s="174">
        <f t="shared" si="315"/>
        <v>5359.5152870419761</v>
      </c>
      <c r="P469" s="174">
        <f t="shared" si="316"/>
        <v>0</v>
      </c>
      <c r="Q469" s="174"/>
      <c r="R469" s="175"/>
      <c r="S469" s="173">
        <f t="shared" si="340"/>
        <v>7950.0298130103656</v>
      </c>
      <c r="T469" s="174">
        <f t="shared" si="317"/>
        <v>3494.4048783402436</v>
      </c>
      <c r="U469" s="174">
        <f t="shared" si="318"/>
        <v>4455.6249346701215</v>
      </c>
      <c r="V469" s="174">
        <f t="shared" si="319"/>
        <v>0</v>
      </c>
      <c r="W469" s="174"/>
      <c r="X469" s="175"/>
      <c r="Y469" s="173">
        <f t="shared" si="344"/>
        <v>15900.059626020731</v>
      </c>
      <c r="Z469" s="174">
        <f t="shared" si="320"/>
        <v>6988.8097566804872</v>
      </c>
      <c r="AA469" s="174">
        <f t="shared" si="321"/>
        <v>8911.2498693402431</v>
      </c>
      <c r="AB469" s="174">
        <f t="shared" si="322"/>
        <v>0</v>
      </c>
      <c r="AC469" s="174"/>
      <c r="AD469" s="175"/>
      <c r="AE469" s="173">
        <f t="shared" si="323"/>
        <v>18.741203862336</v>
      </c>
      <c r="AF469" s="174">
        <f t="shared" si="312"/>
        <v>36</v>
      </c>
      <c r="AG469" s="174">
        <f t="shared" si="338"/>
        <v>20.2865</v>
      </c>
      <c r="AH469" s="174">
        <f t="shared" si="324"/>
        <v>199</v>
      </c>
      <c r="AI469" s="174">
        <f t="shared" si="325"/>
        <v>200</v>
      </c>
      <c r="AJ469" s="174">
        <f t="shared" si="326"/>
        <v>1.6666666666666667</v>
      </c>
      <c r="AK469" s="174">
        <f t="shared" si="339"/>
        <v>7950.0298130103656</v>
      </c>
      <c r="AL469" s="174">
        <f t="shared" si="327"/>
        <v>3494.4048783402436</v>
      </c>
      <c r="AM469" s="174">
        <f t="shared" si="328"/>
        <v>4455.6249346701215</v>
      </c>
      <c r="AN469" s="174"/>
      <c r="AO469" s="176">
        <v>24</v>
      </c>
      <c r="AP469" s="174">
        <v>36</v>
      </c>
      <c r="AQ469" s="175">
        <f t="shared" si="329"/>
        <v>199</v>
      </c>
      <c r="AR469" s="31">
        <f t="shared" si="330"/>
        <v>1</v>
      </c>
      <c r="AS469" s="2">
        <f t="shared" si="331"/>
        <v>0</v>
      </c>
      <c r="AT469" s="33">
        <f t="shared" si="332"/>
        <v>0</v>
      </c>
      <c r="AU469" s="31">
        <f t="shared" si="333"/>
        <v>0</v>
      </c>
      <c r="AV469" s="2">
        <f t="shared" si="334"/>
        <v>0</v>
      </c>
      <c r="AW469" s="33">
        <f t="shared" si="335"/>
        <v>1</v>
      </c>
      <c r="AX469" s="31">
        <f t="shared" si="336"/>
        <v>1</v>
      </c>
      <c r="AY469" s="33">
        <f t="shared" si="337"/>
        <v>1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customHeight="1">
      <c r="A470" s="2"/>
      <c r="B470" s="107">
        <v>395</v>
      </c>
      <c r="C470" s="31">
        <v>4</v>
      </c>
      <c r="D470" s="111" t="s">
        <v>8</v>
      </c>
      <c r="E470" s="2" t="s">
        <v>148</v>
      </c>
      <c r="F470" s="2"/>
      <c r="G470" s="2"/>
      <c r="H470" s="33" t="s">
        <v>81</v>
      </c>
      <c r="I470" s="173">
        <f t="shared" si="341"/>
        <v>612.3072571818077</v>
      </c>
      <c r="J470" s="174">
        <f t="shared" si="342"/>
        <v>10.61831467507422</v>
      </c>
      <c r="K470" s="189">
        <f t="shared" si="343"/>
        <v>597</v>
      </c>
      <c r="L470" s="190">
        <f t="shared" si="313"/>
        <v>324</v>
      </c>
      <c r="M470" s="173">
        <f t="shared" si="311"/>
        <v>11475.375133232057</v>
      </c>
      <c r="N470" s="174">
        <f t="shared" si="314"/>
        <v>5043.9567887816847</v>
      </c>
      <c r="O470" s="174">
        <f t="shared" si="315"/>
        <v>6431.4183444503715</v>
      </c>
      <c r="P470" s="174">
        <f t="shared" si="316"/>
        <v>0</v>
      </c>
      <c r="Q470" s="174"/>
      <c r="R470" s="175"/>
      <c r="S470" s="173">
        <f t="shared" si="340"/>
        <v>9540.0357756124395</v>
      </c>
      <c r="T470" s="174">
        <f t="shared" si="317"/>
        <v>4193.2858540082925</v>
      </c>
      <c r="U470" s="174">
        <f t="shared" si="318"/>
        <v>5346.749921604146</v>
      </c>
      <c r="V470" s="174">
        <f t="shared" si="319"/>
        <v>0</v>
      </c>
      <c r="W470" s="174"/>
      <c r="X470" s="175"/>
      <c r="Y470" s="173">
        <f t="shared" si="344"/>
        <v>19080.071551224879</v>
      </c>
      <c r="Z470" s="174">
        <f t="shared" si="320"/>
        <v>8386.571708016585</v>
      </c>
      <c r="AA470" s="174">
        <f t="shared" si="321"/>
        <v>10693.499843208292</v>
      </c>
      <c r="AB470" s="174">
        <f t="shared" si="322"/>
        <v>0</v>
      </c>
      <c r="AC470" s="174"/>
      <c r="AD470" s="175"/>
      <c r="AE470" s="173">
        <f t="shared" si="323"/>
        <v>18.741203862336</v>
      </c>
      <c r="AF470" s="174">
        <f t="shared" si="312"/>
        <v>36</v>
      </c>
      <c r="AG470" s="174">
        <f t="shared" si="338"/>
        <v>20.2865</v>
      </c>
      <c r="AH470" s="174">
        <f t="shared" si="324"/>
        <v>199</v>
      </c>
      <c r="AI470" s="174">
        <f t="shared" si="325"/>
        <v>200</v>
      </c>
      <c r="AJ470" s="174">
        <f t="shared" si="326"/>
        <v>1.6666666666666667</v>
      </c>
      <c r="AK470" s="174">
        <f t="shared" si="339"/>
        <v>7950.0298130103656</v>
      </c>
      <c r="AL470" s="174">
        <f t="shared" si="327"/>
        <v>3494.4048783402436</v>
      </c>
      <c r="AM470" s="174">
        <f t="shared" si="328"/>
        <v>4455.6249346701215</v>
      </c>
      <c r="AN470" s="174"/>
      <c r="AO470" s="176">
        <v>24</v>
      </c>
      <c r="AP470" s="174">
        <v>36</v>
      </c>
      <c r="AQ470" s="175">
        <f t="shared" si="329"/>
        <v>199</v>
      </c>
      <c r="AR470" s="31">
        <f t="shared" si="330"/>
        <v>1.2</v>
      </c>
      <c r="AS470" s="2">
        <f t="shared" si="331"/>
        <v>0</v>
      </c>
      <c r="AT470" s="33">
        <f t="shared" si="332"/>
        <v>0</v>
      </c>
      <c r="AU470" s="31">
        <f t="shared" si="333"/>
        <v>0</v>
      </c>
      <c r="AV470" s="2">
        <f t="shared" si="334"/>
        <v>0</v>
      </c>
      <c r="AW470" s="33">
        <f t="shared" si="335"/>
        <v>1</v>
      </c>
      <c r="AX470" s="31">
        <f t="shared" si="336"/>
        <v>1</v>
      </c>
      <c r="AY470" s="33">
        <f t="shared" si="337"/>
        <v>1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customHeight="1">
      <c r="A471" s="2"/>
      <c r="B471" s="107">
        <v>396</v>
      </c>
      <c r="C471" s="31">
        <v>1</v>
      </c>
      <c r="D471" s="111" t="s">
        <v>8</v>
      </c>
      <c r="E471" s="2" t="s">
        <v>67</v>
      </c>
      <c r="F471" s="2"/>
      <c r="G471" s="2"/>
      <c r="H471" s="33" t="s">
        <v>81</v>
      </c>
      <c r="I471" s="173">
        <f t="shared" si="341"/>
        <v>413.24791955750783</v>
      </c>
      <c r="J471" s="174">
        <f t="shared" si="342"/>
        <v>5.3891948853391769</v>
      </c>
      <c r="K471" s="189">
        <f t="shared" si="343"/>
        <v>797</v>
      </c>
      <c r="L471" s="190">
        <f t="shared" si="313"/>
        <v>394</v>
      </c>
      <c r="M471" s="173">
        <f t="shared" si="311"/>
        <v>7744.7635061134824</v>
      </c>
      <c r="N471" s="174">
        <f t="shared" si="314"/>
        <v>3400.888116559941</v>
      </c>
      <c r="O471" s="174">
        <f t="shared" si="315"/>
        <v>4343.875389553541</v>
      </c>
      <c r="P471" s="174">
        <f t="shared" si="316"/>
        <v>0</v>
      </c>
      <c r="Q471" s="174"/>
      <c r="R471" s="175"/>
      <c r="S471" s="173">
        <f t="shared" si="340"/>
        <v>6438.5974370469512</v>
      </c>
      <c r="T471" s="174">
        <f t="shared" si="317"/>
        <v>2827.3231963353664</v>
      </c>
      <c r="U471" s="174">
        <f t="shared" si="318"/>
        <v>3611.2742407115848</v>
      </c>
      <c r="V471" s="174">
        <f t="shared" si="319"/>
        <v>0</v>
      </c>
      <c r="W471" s="174"/>
      <c r="X471" s="175"/>
      <c r="Y471" s="173">
        <f t="shared" si="344"/>
        <v>12877.194874093902</v>
      </c>
      <c r="Z471" s="174">
        <f t="shared" si="320"/>
        <v>5654.6463926707329</v>
      </c>
      <c r="AA471" s="174">
        <f t="shared" si="321"/>
        <v>7222.5484814231695</v>
      </c>
      <c r="AB471" s="174">
        <f t="shared" si="322"/>
        <v>0</v>
      </c>
      <c r="AC471" s="174"/>
      <c r="AD471" s="175"/>
      <c r="AE471" s="173">
        <f t="shared" si="323"/>
        <v>18.741203862336</v>
      </c>
      <c r="AF471" s="174">
        <f t="shared" si="312"/>
        <v>36</v>
      </c>
      <c r="AG471" s="174">
        <f t="shared" si="338"/>
        <v>20.2865</v>
      </c>
      <c r="AH471" s="174">
        <f t="shared" si="324"/>
        <v>101</v>
      </c>
      <c r="AI471" s="174">
        <f t="shared" si="325"/>
        <v>200</v>
      </c>
      <c r="AJ471" s="174">
        <f t="shared" si="326"/>
        <v>1.6666666666666667</v>
      </c>
      <c r="AK471" s="174">
        <f t="shared" si="339"/>
        <v>6438.5974370469512</v>
      </c>
      <c r="AL471" s="174">
        <f t="shared" si="327"/>
        <v>2827.3231963353664</v>
      </c>
      <c r="AM471" s="174">
        <f t="shared" si="328"/>
        <v>3611.2742407115848</v>
      </c>
      <c r="AN471" s="174"/>
      <c r="AO471" s="176">
        <v>24</v>
      </c>
      <c r="AP471" s="174">
        <v>36</v>
      </c>
      <c r="AQ471" s="175">
        <f t="shared" si="329"/>
        <v>101</v>
      </c>
      <c r="AR471" s="31">
        <f t="shared" si="330"/>
        <v>1</v>
      </c>
      <c r="AS471" s="2">
        <f t="shared" si="331"/>
        <v>0</v>
      </c>
      <c r="AT471" s="33">
        <f t="shared" si="332"/>
        <v>0</v>
      </c>
      <c r="AU471" s="31">
        <f t="shared" si="333"/>
        <v>0</v>
      </c>
      <c r="AV471" s="2">
        <f t="shared" si="334"/>
        <v>0</v>
      </c>
      <c r="AW471" s="33">
        <f t="shared" si="335"/>
        <v>1</v>
      </c>
      <c r="AX471" s="31">
        <f t="shared" si="336"/>
        <v>1</v>
      </c>
      <c r="AY471" s="33">
        <f t="shared" si="337"/>
        <v>1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customHeight="1">
      <c r="A472" s="2"/>
      <c r="B472" s="107">
        <v>397</v>
      </c>
      <c r="C472" s="31">
        <v>10</v>
      </c>
      <c r="D472" s="111" t="s">
        <v>8</v>
      </c>
      <c r="E472" s="2" t="s">
        <v>144</v>
      </c>
      <c r="F472" s="2"/>
      <c r="G472" s="2"/>
      <c r="H472" s="33" t="s">
        <v>80</v>
      </c>
      <c r="I472" s="173">
        <f t="shared" si="341"/>
        <v>595.42282825594828</v>
      </c>
      <c r="J472" s="174">
        <f t="shared" si="342"/>
        <v>38.9195915778851</v>
      </c>
      <c r="K472" s="189">
        <f t="shared" si="343"/>
        <v>617</v>
      </c>
      <c r="L472" s="190">
        <f t="shared" si="313"/>
        <v>329</v>
      </c>
      <c r="M472" s="173">
        <f t="shared" si="311"/>
        <v>11158.940608633402</v>
      </c>
      <c r="N472" s="174">
        <f t="shared" si="314"/>
        <v>3141.1090965710932</v>
      </c>
      <c r="O472" s="174">
        <f t="shared" si="315"/>
        <v>4008.9157560311542</v>
      </c>
      <c r="P472" s="174">
        <f t="shared" si="316"/>
        <v>4008.9157560311542</v>
      </c>
      <c r="Q472" s="174"/>
      <c r="R472" s="175"/>
      <c r="S472" s="173">
        <f t="shared" si="340"/>
        <v>9276.9684117780489</v>
      </c>
      <c r="T472" s="174">
        <f t="shared" si="317"/>
        <v>2611.3563006414629</v>
      </c>
      <c r="U472" s="174">
        <f t="shared" si="318"/>
        <v>3332.8060555682923</v>
      </c>
      <c r="V472" s="174">
        <f t="shared" si="319"/>
        <v>3332.8060555682923</v>
      </c>
      <c r="W472" s="174"/>
      <c r="X472" s="175"/>
      <c r="Y472" s="173">
        <f t="shared" si="344"/>
        <v>18553.936823556098</v>
      </c>
      <c r="Z472" s="174">
        <f t="shared" si="320"/>
        <v>5222.7126012829258</v>
      </c>
      <c r="AA472" s="174">
        <f t="shared" si="321"/>
        <v>6665.6121111365846</v>
      </c>
      <c r="AB472" s="174">
        <f t="shared" si="322"/>
        <v>6665.6121111365846</v>
      </c>
      <c r="AC472" s="174"/>
      <c r="AD472" s="175"/>
      <c r="AE472" s="173">
        <f t="shared" si="323"/>
        <v>18.741203862336</v>
      </c>
      <c r="AF472" s="174">
        <f t="shared" si="312"/>
        <v>36</v>
      </c>
      <c r="AG472" s="174">
        <f t="shared" si="338"/>
        <v>20.2865</v>
      </c>
      <c r="AH472" s="174">
        <f t="shared" si="324"/>
        <v>729.4</v>
      </c>
      <c r="AI472" s="174">
        <f t="shared" si="325"/>
        <v>200</v>
      </c>
      <c r="AJ472" s="174">
        <f t="shared" si="326"/>
        <v>1.1111111111111112</v>
      </c>
      <c r="AK472" s="174">
        <f t="shared" si="339"/>
        <v>5944.1623562097557</v>
      </c>
      <c r="AL472" s="174">
        <f t="shared" si="327"/>
        <v>2611.3563006414629</v>
      </c>
      <c r="AM472" s="174">
        <f t="shared" si="328"/>
        <v>3332.8060555682923</v>
      </c>
      <c r="AN472" s="174"/>
      <c r="AO472" s="176">
        <v>24</v>
      </c>
      <c r="AP472" s="174">
        <v>36</v>
      </c>
      <c r="AQ472" s="175">
        <f t="shared" si="329"/>
        <v>521</v>
      </c>
      <c r="AR472" s="31">
        <f t="shared" si="330"/>
        <v>1</v>
      </c>
      <c r="AS472" s="2">
        <f t="shared" si="331"/>
        <v>0</v>
      </c>
      <c r="AT472" s="33">
        <f t="shared" si="332"/>
        <v>0</v>
      </c>
      <c r="AU472" s="31">
        <f t="shared" si="333"/>
        <v>0</v>
      </c>
      <c r="AV472" s="2">
        <f t="shared" si="334"/>
        <v>0</v>
      </c>
      <c r="AW472" s="33">
        <f t="shared" si="335"/>
        <v>1</v>
      </c>
      <c r="AX472" s="31">
        <f t="shared" si="336"/>
        <v>1.5</v>
      </c>
      <c r="AY472" s="33">
        <f t="shared" si="337"/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customHeight="1">
      <c r="A473" s="2"/>
      <c r="B473" s="107">
        <v>398</v>
      </c>
      <c r="C473" s="31">
        <v>10</v>
      </c>
      <c r="D473" s="111" t="s">
        <v>8</v>
      </c>
      <c r="E473" s="2" t="s">
        <v>138</v>
      </c>
      <c r="F473" s="2"/>
      <c r="G473" s="2"/>
      <c r="H473" s="33" t="s">
        <v>80</v>
      </c>
      <c r="I473" s="173">
        <f t="shared" si="341"/>
        <v>719.17379537527324</v>
      </c>
      <c r="J473" s="174">
        <f t="shared" si="342"/>
        <v>38.9195915778851</v>
      </c>
      <c r="K473" s="189">
        <f t="shared" si="343"/>
        <v>473</v>
      </c>
      <c r="L473" s="190">
        <f t="shared" si="313"/>
        <v>272</v>
      </c>
      <c r="M473" s="173">
        <f t="shared" si="311"/>
        <v>13478.182711577912</v>
      </c>
      <c r="N473" s="174">
        <f t="shared" si="314"/>
        <v>3793.9481717314593</v>
      </c>
      <c r="O473" s="174">
        <f t="shared" si="315"/>
        <v>4842.1172699232275</v>
      </c>
      <c r="P473" s="174">
        <f t="shared" si="316"/>
        <v>4842.1172699232275</v>
      </c>
      <c r="Q473" s="174"/>
      <c r="R473" s="175"/>
      <c r="S473" s="173">
        <f t="shared" si="340"/>
        <v>9276.9684117780489</v>
      </c>
      <c r="T473" s="174">
        <f t="shared" si="317"/>
        <v>2611.3563006414629</v>
      </c>
      <c r="U473" s="174">
        <f t="shared" si="318"/>
        <v>3332.8060555682923</v>
      </c>
      <c r="V473" s="174">
        <f t="shared" si="319"/>
        <v>3332.8060555682923</v>
      </c>
      <c r="W473" s="174"/>
      <c r="X473" s="175"/>
      <c r="Y473" s="173">
        <f t="shared" si="344"/>
        <v>18553.936823556098</v>
      </c>
      <c r="Z473" s="174">
        <f t="shared" si="320"/>
        <v>5222.7126012829258</v>
      </c>
      <c r="AA473" s="174">
        <f t="shared" si="321"/>
        <v>6665.6121111365846</v>
      </c>
      <c r="AB473" s="174">
        <f t="shared" si="322"/>
        <v>6665.6121111365846</v>
      </c>
      <c r="AC473" s="174"/>
      <c r="AD473" s="175"/>
      <c r="AE473" s="173">
        <f t="shared" si="323"/>
        <v>18.741203862336</v>
      </c>
      <c r="AF473" s="174">
        <f t="shared" si="312"/>
        <v>36</v>
      </c>
      <c r="AG473" s="174">
        <f t="shared" si="338"/>
        <v>45.286500000000004</v>
      </c>
      <c r="AH473" s="174">
        <f t="shared" si="324"/>
        <v>729.4</v>
      </c>
      <c r="AI473" s="174">
        <f t="shared" si="325"/>
        <v>200</v>
      </c>
      <c r="AJ473" s="174">
        <f t="shared" si="326"/>
        <v>1.1111111111111112</v>
      </c>
      <c r="AK473" s="174">
        <f t="shared" si="339"/>
        <v>5944.1623562097557</v>
      </c>
      <c r="AL473" s="174">
        <f t="shared" si="327"/>
        <v>2611.3563006414629</v>
      </c>
      <c r="AM473" s="174">
        <f t="shared" si="328"/>
        <v>3332.8060555682923</v>
      </c>
      <c r="AN473" s="174"/>
      <c r="AO473" s="176">
        <v>24</v>
      </c>
      <c r="AP473" s="174">
        <v>36</v>
      </c>
      <c r="AQ473" s="175">
        <f t="shared" si="329"/>
        <v>521</v>
      </c>
      <c r="AR473" s="31">
        <f t="shared" si="330"/>
        <v>1</v>
      </c>
      <c r="AS473" s="2">
        <f t="shared" si="331"/>
        <v>0</v>
      </c>
      <c r="AT473" s="33">
        <f t="shared" si="332"/>
        <v>0</v>
      </c>
      <c r="AU473" s="31">
        <f t="shared" si="333"/>
        <v>25</v>
      </c>
      <c r="AV473" s="2">
        <f t="shared" si="334"/>
        <v>0</v>
      </c>
      <c r="AW473" s="33">
        <f t="shared" si="335"/>
        <v>1</v>
      </c>
      <c r="AX473" s="31">
        <f t="shared" si="336"/>
        <v>1.5</v>
      </c>
      <c r="AY473" s="33">
        <f t="shared" si="337"/>
        <v>1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customHeight="1">
      <c r="A474" s="2"/>
      <c r="B474" s="107">
        <v>399</v>
      </c>
      <c r="C474" s="31">
        <v>10</v>
      </c>
      <c r="D474" s="111" t="s">
        <v>8</v>
      </c>
      <c r="E474" s="2" t="s">
        <v>141</v>
      </c>
      <c r="F474" s="2"/>
      <c r="G474" s="2"/>
      <c r="H474" s="33" t="s">
        <v>80</v>
      </c>
      <c r="I474" s="173">
        <f t="shared" si="341"/>
        <v>630.05589223690015</v>
      </c>
      <c r="J474" s="174">
        <f t="shared" si="342"/>
        <v>38.9195915778851</v>
      </c>
      <c r="K474" s="189">
        <f t="shared" si="343"/>
        <v>573</v>
      </c>
      <c r="L474" s="190">
        <f t="shared" si="313"/>
        <v>309</v>
      </c>
      <c r="M474" s="173">
        <f t="shared" si="311"/>
        <v>11808.005921077747</v>
      </c>
      <c r="N474" s="174">
        <f t="shared" si="314"/>
        <v>3141.1090965710932</v>
      </c>
      <c r="O474" s="174">
        <f t="shared" si="315"/>
        <v>4333.4484122533277</v>
      </c>
      <c r="P474" s="174">
        <f t="shared" si="316"/>
        <v>4333.4484122533277</v>
      </c>
      <c r="Q474" s="174"/>
      <c r="R474" s="175"/>
      <c r="S474" s="173">
        <f t="shared" si="340"/>
        <v>9276.9684117780489</v>
      </c>
      <c r="T474" s="174">
        <f t="shared" si="317"/>
        <v>2611.3563006414629</v>
      </c>
      <c r="U474" s="174">
        <f t="shared" si="318"/>
        <v>3332.8060555682923</v>
      </c>
      <c r="V474" s="174">
        <f t="shared" si="319"/>
        <v>3332.8060555682923</v>
      </c>
      <c r="W474" s="174"/>
      <c r="X474" s="175"/>
      <c r="Y474" s="173">
        <f t="shared" si="344"/>
        <v>21753.430636901656</v>
      </c>
      <c r="Z474" s="174">
        <f t="shared" si="320"/>
        <v>5222.7126012829258</v>
      </c>
      <c r="AA474" s="174">
        <f t="shared" si="321"/>
        <v>8265.3590178093655</v>
      </c>
      <c r="AB474" s="174">
        <f t="shared" si="322"/>
        <v>8265.3590178093655</v>
      </c>
      <c r="AC474" s="174"/>
      <c r="AD474" s="175"/>
      <c r="AE474" s="173">
        <f t="shared" si="323"/>
        <v>18.741203862336</v>
      </c>
      <c r="AF474" s="174">
        <f t="shared" si="312"/>
        <v>36</v>
      </c>
      <c r="AG474" s="174">
        <f t="shared" si="338"/>
        <v>20.2865</v>
      </c>
      <c r="AH474" s="174">
        <f t="shared" si="324"/>
        <v>729.4</v>
      </c>
      <c r="AI474" s="174">
        <f t="shared" si="325"/>
        <v>248</v>
      </c>
      <c r="AJ474" s="174">
        <f t="shared" si="326"/>
        <v>1.1111111111111112</v>
      </c>
      <c r="AK474" s="174">
        <f t="shared" si="339"/>
        <v>5944.1623562097557</v>
      </c>
      <c r="AL474" s="174">
        <f t="shared" si="327"/>
        <v>2611.3563006414629</v>
      </c>
      <c r="AM474" s="174">
        <f t="shared" si="328"/>
        <v>3332.8060555682923</v>
      </c>
      <c r="AN474" s="174"/>
      <c r="AO474" s="176">
        <v>24</v>
      </c>
      <c r="AP474" s="174">
        <v>36</v>
      </c>
      <c r="AQ474" s="175">
        <f t="shared" si="329"/>
        <v>521</v>
      </c>
      <c r="AR474" s="31">
        <f t="shared" si="330"/>
        <v>1</v>
      </c>
      <c r="AS474" s="2">
        <f t="shared" si="331"/>
        <v>0</v>
      </c>
      <c r="AT474" s="33">
        <f t="shared" si="332"/>
        <v>0</v>
      </c>
      <c r="AU474" s="31">
        <f t="shared" si="333"/>
        <v>0</v>
      </c>
      <c r="AV474" s="2">
        <f t="shared" si="334"/>
        <v>0</v>
      </c>
      <c r="AW474" s="33">
        <f t="shared" si="335"/>
        <v>1.24</v>
      </c>
      <c r="AX474" s="31">
        <f t="shared" si="336"/>
        <v>1.5</v>
      </c>
      <c r="AY474" s="33">
        <f t="shared" si="337"/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customHeight="1">
      <c r="A475" s="2"/>
      <c r="B475" s="107">
        <v>400</v>
      </c>
      <c r="C475" s="31">
        <v>10</v>
      </c>
      <c r="D475" s="111" t="s">
        <v>8</v>
      </c>
      <c r="E475" s="2" t="s">
        <v>150</v>
      </c>
      <c r="F475" s="2"/>
      <c r="G475" s="2"/>
      <c r="H475" s="33" t="s">
        <v>80</v>
      </c>
      <c r="I475" s="173">
        <f t="shared" si="341"/>
        <v>595.42282825594828</v>
      </c>
      <c r="J475" s="174">
        <f t="shared" si="342"/>
        <v>38.9195915778851</v>
      </c>
      <c r="K475" s="189">
        <f t="shared" si="343"/>
        <v>617</v>
      </c>
      <c r="L475" s="190">
        <f t="shared" si="313"/>
        <v>329</v>
      </c>
      <c r="M475" s="173">
        <f t="shared" si="311"/>
        <v>11158.940608633402</v>
      </c>
      <c r="N475" s="174">
        <f t="shared" si="314"/>
        <v>3141.1090965710932</v>
      </c>
      <c r="O475" s="174">
        <f t="shared" si="315"/>
        <v>4008.9157560311542</v>
      </c>
      <c r="P475" s="174">
        <f t="shared" si="316"/>
        <v>4008.9157560311542</v>
      </c>
      <c r="Q475" s="174"/>
      <c r="R475" s="175"/>
      <c r="S475" s="173">
        <f t="shared" si="340"/>
        <v>9276.9684117780489</v>
      </c>
      <c r="T475" s="174">
        <f t="shared" si="317"/>
        <v>2611.3563006414629</v>
      </c>
      <c r="U475" s="174">
        <f t="shared" si="318"/>
        <v>3332.8060555682923</v>
      </c>
      <c r="V475" s="174">
        <f t="shared" si="319"/>
        <v>3332.8060555682923</v>
      </c>
      <c r="W475" s="174"/>
      <c r="X475" s="175"/>
      <c r="Y475" s="173">
        <f t="shared" si="344"/>
        <v>18553.936823556098</v>
      </c>
      <c r="Z475" s="174">
        <f t="shared" si="320"/>
        <v>5222.7126012829258</v>
      </c>
      <c r="AA475" s="174">
        <f t="shared" si="321"/>
        <v>6665.6121111365846</v>
      </c>
      <c r="AB475" s="174">
        <f t="shared" si="322"/>
        <v>6665.6121111365846</v>
      </c>
      <c r="AC475" s="174"/>
      <c r="AD475" s="175"/>
      <c r="AE475" s="173">
        <f t="shared" si="323"/>
        <v>18.741203862336</v>
      </c>
      <c r="AF475" s="174">
        <f t="shared" si="312"/>
        <v>36</v>
      </c>
      <c r="AG475" s="174">
        <f t="shared" si="338"/>
        <v>20.2865</v>
      </c>
      <c r="AH475" s="174">
        <f t="shared" si="324"/>
        <v>729.4</v>
      </c>
      <c r="AI475" s="174">
        <f t="shared" si="325"/>
        <v>200</v>
      </c>
      <c r="AJ475" s="174">
        <f t="shared" si="326"/>
        <v>1.1111111111111112</v>
      </c>
      <c r="AK475" s="174">
        <f t="shared" si="339"/>
        <v>5944.1623562097557</v>
      </c>
      <c r="AL475" s="174">
        <f t="shared" si="327"/>
        <v>2611.3563006414629</v>
      </c>
      <c r="AM475" s="174">
        <f t="shared" si="328"/>
        <v>3332.8060555682923</v>
      </c>
      <c r="AN475" s="174"/>
      <c r="AO475" s="176">
        <v>24</v>
      </c>
      <c r="AP475" s="174">
        <v>36</v>
      </c>
      <c r="AQ475" s="175">
        <f t="shared" si="329"/>
        <v>521</v>
      </c>
      <c r="AR475" s="31">
        <f t="shared" si="330"/>
        <v>1.2</v>
      </c>
      <c r="AS475" s="2">
        <f t="shared" si="331"/>
        <v>0</v>
      </c>
      <c r="AT475" s="33">
        <f t="shared" si="332"/>
        <v>0</v>
      </c>
      <c r="AU475" s="31">
        <f t="shared" si="333"/>
        <v>0</v>
      </c>
      <c r="AV475" s="2">
        <f t="shared" si="334"/>
        <v>0</v>
      </c>
      <c r="AW475" s="33">
        <f t="shared" si="335"/>
        <v>1</v>
      </c>
      <c r="AX475" s="31">
        <f t="shared" si="336"/>
        <v>1.5</v>
      </c>
      <c r="AY475" s="33">
        <f t="shared" si="337"/>
        <v>1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customHeight="1">
      <c r="A476" s="2"/>
      <c r="B476" s="107">
        <v>401</v>
      </c>
      <c r="C476" s="31">
        <v>10</v>
      </c>
      <c r="D476" s="111" t="s">
        <v>8</v>
      </c>
      <c r="E476" s="2" t="s">
        <v>164</v>
      </c>
      <c r="F476" s="2"/>
      <c r="G476" s="2"/>
      <c r="H476" s="33" t="s">
        <v>80</v>
      </c>
      <c r="I476" s="173">
        <f t="shared" si="341"/>
        <v>719.17379537527324</v>
      </c>
      <c r="J476" s="174">
        <f t="shared" si="342"/>
        <v>38.9195915778851</v>
      </c>
      <c r="K476" s="189">
        <f t="shared" si="343"/>
        <v>473</v>
      </c>
      <c r="L476" s="190">
        <f t="shared" si="313"/>
        <v>272</v>
      </c>
      <c r="M476" s="173">
        <f t="shared" si="311"/>
        <v>13478.182711577912</v>
      </c>
      <c r="N476" s="174">
        <f t="shared" si="314"/>
        <v>3793.9481717314593</v>
      </c>
      <c r="O476" s="174">
        <f t="shared" si="315"/>
        <v>4842.1172699232275</v>
      </c>
      <c r="P476" s="174">
        <f t="shared" si="316"/>
        <v>4842.1172699232275</v>
      </c>
      <c r="Q476" s="174"/>
      <c r="R476" s="175"/>
      <c r="S476" s="173">
        <f t="shared" si="340"/>
        <v>9276.9684117780489</v>
      </c>
      <c r="T476" s="174">
        <f t="shared" si="317"/>
        <v>2611.3563006414629</v>
      </c>
      <c r="U476" s="174">
        <f t="shared" si="318"/>
        <v>3332.8060555682923</v>
      </c>
      <c r="V476" s="174">
        <f t="shared" si="319"/>
        <v>3332.8060555682923</v>
      </c>
      <c r="W476" s="174"/>
      <c r="X476" s="175"/>
      <c r="Y476" s="173">
        <f t="shared" si="344"/>
        <v>18553.936823556098</v>
      </c>
      <c r="Z476" s="174">
        <f t="shared" si="320"/>
        <v>5222.7126012829258</v>
      </c>
      <c r="AA476" s="174">
        <f t="shared" si="321"/>
        <v>6665.6121111365846</v>
      </c>
      <c r="AB476" s="174">
        <f t="shared" si="322"/>
        <v>6665.6121111365846</v>
      </c>
      <c r="AC476" s="174"/>
      <c r="AD476" s="175"/>
      <c r="AE476" s="173">
        <f t="shared" si="323"/>
        <v>18.741203862336</v>
      </c>
      <c r="AF476" s="174">
        <f t="shared" si="312"/>
        <v>36</v>
      </c>
      <c r="AG476" s="174">
        <f t="shared" si="338"/>
        <v>45.286500000000004</v>
      </c>
      <c r="AH476" s="174">
        <f t="shared" si="324"/>
        <v>729.4</v>
      </c>
      <c r="AI476" s="174">
        <f t="shared" si="325"/>
        <v>200</v>
      </c>
      <c r="AJ476" s="174">
        <f t="shared" si="326"/>
        <v>1.1111111111111112</v>
      </c>
      <c r="AK476" s="174">
        <f t="shared" si="339"/>
        <v>5944.1623562097557</v>
      </c>
      <c r="AL476" s="174">
        <f t="shared" si="327"/>
        <v>2611.3563006414629</v>
      </c>
      <c r="AM476" s="174">
        <f t="shared" si="328"/>
        <v>3332.8060555682923</v>
      </c>
      <c r="AN476" s="174"/>
      <c r="AO476" s="176">
        <v>24</v>
      </c>
      <c r="AP476" s="174">
        <v>36</v>
      </c>
      <c r="AQ476" s="175">
        <f t="shared" si="329"/>
        <v>521</v>
      </c>
      <c r="AR476" s="31">
        <f t="shared" si="330"/>
        <v>1.2</v>
      </c>
      <c r="AS476" s="2">
        <f t="shared" si="331"/>
        <v>0</v>
      </c>
      <c r="AT476" s="33">
        <f t="shared" si="332"/>
        <v>0</v>
      </c>
      <c r="AU476" s="31">
        <f t="shared" si="333"/>
        <v>25</v>
      </c>
      <c r="AV476" s="2">
        <f t="shared" si="334"/>
        <v>0</v>
      </c>
      <c r="AW476" s="33">
        <f t="shared" si="335"/>
        <v>1</v>
      </c>
      <c r="AX476" s="31">
        <f t="shared" si="336"/>
        <v>1.5</v>
      </c>
      <c r="AY476" s="33">
        <f t="shared" si="337"/>
        <v>1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customHeight="1">
      <c r="A477" s="2"/>
      <c r="B477" s="107">
        <v>402</v>
      </c>
      <c r="C477" s="31">
        <v>10</v>
      </c>
      <c r="D477" s="111" t="s">
        <v>8</v>
      </c>
      <c r="E477" s="2" t="s">
        <v>156</v>
      </c>
      <c r="F477" s="2"/>
      <c r="G477" s="2"/>
      <c r="H477" s="33" t="s">
        <v>80</v>
      </c>
      <c r="I477" s="173">
        <f t="shared" si="341"/>
        <v>630.05589223690015</v>
      </c>
      <c r="J477" s="174">
        <f t="shared" si="342"/>
        <v>38.9195915778851</v>
      </c>
      <c r="K477" s="189">
        <f t="shared" si="343"/>
        <v>573</v>
      </c>
      <c r="L477" s="190">
        <f t="shared" si="313"/>
        <v>309</v>
      </c>
      <c r="M477" s="173">
        <f t="shared" si="311"/>
        <v>11808.005921077747</v>
      </c>
      <c r="N477" s="174">
        <f t="shared" si="314"/>
        <v>3141.1090965710932</v>
      </c>
      <c r="O477" s="174">
        <f t="shared" si="315"/>
        <v>4333.4484122533277</v>
      </c>
      <c r="P477" s="174">
        <f t="shared" si="316"/>
        <v>4333.4484122533277</v>
      </c>
      <c r="Q477" s="174"/>
      <c r="R477" s="175"/>
      <c r="S477" s="173">
        <f t="shared" si="340"/>
        <v>9276.9684117780489</v>
      </c>
      <c r="T477" s="174">
        <f t="shared" si="317"/>
        <v>2611.3563006414629</v>
      </c>
      <c r="U477" s="174">
        <f t="shared" si="318"/>
        <v>3332.8060555682923</v>
      </c>
      <c r="V477" s="174">
        <f t="shared" si="319"/>
        <v>3332.8060555682923</v>
      </c>
      <c r="W477" s="174"/>
      <c r="X477" s="175"/>
      <c r="Y477" s="173">
        <f t="shared" si="344"/>
        <v>21753.430636901656</v>
      </c>
      <c r="Z477" s="174">
        <f t="shared" si="320"/>
        <v>5222.7126012829258</v>
      </c>
      <c r="AA477" s="174">
        <f t="shared" si="321"/>
        <v>8265.3590178093655</v>
      </c>
      <c r="AB477" s="174">
        <f t="shared" si="322"/>
        <v>8265.3590178093655</v>
      </c>
      <c r="AC477" s="174"/>
      <c r="AD477" s="175"/>
      <c r="AE477" s="173">
        <f t="shared" si="323"/>
        <v>18.741203862336</v>
      </c>
      <c r="AF477" s="174">
        <f t="shared" si="312"/>
        <v>36</v>
      </c>
      <c r="AG477" s="174">
        <f t="shared" si="338"/>
        <v>20.2865</v>
      </c>
      <c r="AH477" s="174">
        <f t="shared" si="324"/>
        <v>729.4</v>
      </c>
      <c r="AI477" s="174">
        <f t="shared" si="325"/>
        <v>248</v>
      </c>
      <c r="AJ477" s="174">
        <f t="shared" si="326"/>
        <v>1.1111111111111112</v>
      </c>
      <c r="AK477" s="174">
        <f t="shared" si="339"/>
        <v>5944.1623562097557</v>
      </c>
      <c r="AL477" s="174">
        <f t="shared" si="327"/>
        <v>2611.3563006414629</v>
      </c>
      <c r="AM477" s="174">
        <f t="shared" si="328"/>
        <v>3332.8060555682923</v>
      </c>
      <c r="AN477" s="174"/>
      <c r="AO477" s="176">
        <v>24</v>
      </c>
      <c r="AP477" s="174">
        <v>36</v>
      </c>
      <c r="AQ477" s="175">
        <f t="shared" si="329"/>
        <v>521</v>
      </c>
      <c r="AR477" s="31">
        <f t="shared" si="330"/>
        <v>1.2</v>
      </c>
      <c r="AS477" s="2">
        <f t="shared" si="331"/>
        <v>0</v>
      </c>
      <c r="AT477" s="33">
        <f t="shared" si="332"/>
        <v>0</v>
      </c>
      <c r="AU477" s="31">
        <f t="shared" si="333"/>
        <v>0</v>
      </c>
      <c r="AV477" s="2">
        <f t="shared" si="334"/>
        <v>0</v>
      </c>
      <c r="AW477" s="33">
        <f t="shared" si="335"/>
        <v>1.24</v>
      </c>
      <c r="AX477" s="31">
        <f t="shared" si="336"/>
        <v>1.5</v>
      </c>
      <c r="AY477" s="33">
        <f t="shared" si="337"/>
        <v>1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customHeight="1">
      <c r="A478" s="2"/>
      <c r="B478" s="107">
        <v>403</v>
      </c>
      <c r="C478" s="31">
        <v>10</v>
      </c>
      <c r="D478" s="111" t="s">
        <v>8</v>
      </c>
      <c r="E478" s="2" t="s">
        <v>92</v>
      </c>
      <c r="F478" s="2"/>
      <c r="G478" s="2"/>
      <c r="H478" s="33" t="s">
        <v>80</v>
      </c>
      <c r="I478" s="173">
        <f t="shared" si="341"/>
        <v>496.42207561998902</v>
      </c>
      <c r="J478" s="174">
        <f t="shared" si="342"/>
        <v>27.799708269917932</v>
      </c>
      <c r="K478" s="189">
        <f t="shared" si="343"/>
        <v>714</v>
      </c>
      <c r="L478" s="190">
        <f t="shared" si="313"/>
        <v>365</v>
      </c>
      <c r="M478" s="173">
        <f t="shared" si="311"/>
        <v>9303.5473209581924</v>
      </c>
      <c r="N478" s="174">
        <f t="shared" si="314"/>
        <v>4087.1825934430904</v>
      </c>
      <c r="O478" s="174">
        <f t="shared" si="315"/>
        <v>5216.3647275151025</v>
      </c>
      <c r="P478" s="174">
        <f t="shared" si="316"/>
        <v>0</v>
      </c>
      <c r="Q478" s="174"/>
      <c r="R478" s="175"/>
      <c r="S478" s="173">
        <f t="shared" si="340"/>
        <v>7132.9948274517064</v>
      </c>
      <c r="T478" s="174">
        <f t="shared" si="317"/>
        <v>3133.6275607697553</v>
      </c>
      <c r="U478" s="174">
        <f t="shared" si="318"/>
        <v>3999.3672666819507</v>
      </c>
      <c r="V478" s="174">
        <f t="shared" si="319"/>
        <v>0</v>
      </c>
      <c r="W478" s="174"/>
      <c r="X478" s="175"/>
      <c r="Y478" s="173">
        <f t="shared" si="344"/>
        <v>17832.487068629263</v>
      </c>
      <c r="Z478" s="174">
        <f t="shared" si="320"/>
        <v>7834.0689019243882</v>
      </c>
      <c r="AA478" s="174">
        <f t="shared" si="321"/>
        <v>9998.4181667048761</v>
      </c>
      <c r="AB478" s="174">
        <f t="shared" si="322"/>
        <v>0</v>
      </c>
      <c r="AC478" s="174"/>
      <c r="AD478" s="175"/>
      <c r="AE478" s="173">
        <f t="shared" si="323"/>
        <v>18.741203862336</v>
      </c>
      <c r="AF478" s="174">
        <f t="shared" si="312"/>
        <v>36</v>
      </c>
      <c r="AG478" s="174">
        <f t="shared" si="338"/>
        <v>20.2865</v>
      </c>
      <c r="AH478" s="174">
        <f t="shared" si="324"/>
        <v>521</v>
      </c>
      <c r="AI478" s="174">
        <f t="shared" si="325"/>
        <v>250</v>
      </c>
      <c r="AJ478" s="174">
        <f t="shared" si="326"/>
        <v>1.6666666666666667</v>
      </c>
      <c r="AK478" s="174">
        <f t="shared" si="339"/>
        <v>5944.1623562097557</v>
      </c>
      <c r="AL478" s="174">
        <f t="shared" si="327"/>
        <v>2611.3563006414629</v>
      </c>
      <c r="AM478" s="174">
        <f t="shared" si="328"/>
        <v>3332.8060555682923</v>
      </c>
      <c r="AN478" s="174"/>
      <c r="AO478" s="176">
        <v>24</v>
      </c>
      <c r="AP478" s="174">
        <v>36</v>
      </c>
      <c r="AQ478" s="175">
        <f t="shared" si="329"/>
        <v>521</v>
      </c>
      <c r="AR478" s="31">
        <f t="shared" si="330"/>
        <v>1</v>
      </c>
      <c r="AS478" s="2">
        <f t="shared" si="331"/>
        <v>0</v>
      </c>
      <c r="AT478" s="33">
        <f t="shared" si="332"/>
        <v>0</v>
      </c>
      <c r="AU478" s="31">
        <f t="shared" si="333"/>
        <v>0</v>
      </c>
      <c r="AV478" s="2">
        <f t="shared" si="334"/>
        <v>0</v>
      </c>
      <c r="AW478" s="33">
        <f t="shared" si="335"/>
        <v>1</v>
      </c>
      <c r="AX478" s="31">
        <f t="shared" si="336"/>
        <v>1</v>
      </c>
      <c r="AY478" s="33">
        <f t="shared" si="337"/>
        <v>1.2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customHeight="1">
      <c r="A479" s="2"/>
      <c r="B479" s="107">
        <v>404</v>
      </c>
      <c r="C479" s="31">
        <v>10</v>
      </c>
      <c r="D479" s="111" t="s">
        <v>8</v>
      </c>
      <c r="E479" s="2" t="s">
        <v>139</v>
      </c>
      <c r="F479" s="2"/>
      <c r="G479" s="2"/>
      <c r="H479" s="33" t="s">
        <v>80</v>
      </c>
      <c r="I479" s="173">
        <f t="shared" si="341"/>
        <v>639.14892923850459</v>
      </c>
      <c r="J479" s="174">
        <f t="shared" si="342"/>
        <v>27.799708269917932</v>
      </c>
      <c r="K479" s="189">
        <f t="shared" si="343"/>
        <v>564</v>
      </c>
      <c r="L479" s="190">
        <f t="shared" si="313"/>
        <v>303</v>
      </c>
      <c r="M479" s="173">
        <f t="shared" si="311"/>
        <v>11978.420381252581</v>
      </c>
      <c r="N479" s="174">
        <f t="shared" si="314"/>
        <v>5262.2929287317484</v>
      </c>
      <c r="O479" s="174">
        <f t="shared" si="315"/>
        <v>6716.1274525208337</v>
      </c>
      <c r="P479" s="174">
        <f t="shared" si="316"/>
        <v>0</v>
      </c>
      <c r="Q479" s="174"/>
      <c r="R479" s="175"/>
      <c r="S479" s="173">
        <f t="shared" si="340"/>
        <v>7132.9948274517064</v>
      </c>
      <c r="T479" s="174">
        <f t="shared" si="317"/>
        <v>3133.6275607697553</v>
      </c>
      <c r="U479" s="174">
        <f t="shared" si="318"/>
        <v>3999.3672666819507</v>
      </c>
      <c r="V479" s="174">
        <f t="shared" si="319"/>
        <v>0</v>
      </c>
      <c r="W479" s="174"/>
      <c r="X479" s="175"/>
      <c r="Y479" s="173">
        <f t="shared" si="344"/>
        <v>17832.487068629263</v>
      </c>
      <c r="Z479" s="174">
        <f t="shared" si="320"/>
        <v>7834.0689019243882</v>
      </c>
      <c r="AA479" s="174">
        <f t="shared" si="321"/>
        <v>9998.4181667048761</v>
      </c>
      <c r="AB479" s="174">
        <f t="shared" si="322"/>
        <v>0</v>
      </c>
      <c r="AC479" s="174"/>
      <c r="AD479" s="175"/>
      <c r="AE479" s="173">
        <f t="shared" si="323"/>
        <v>18.741203862336</v>
      </c>
      <c r="AF479" s="174">
        <f t="shared" si="312"/>
        <v>36</v>
      </c>
      <c r="AG479" s="174">
        <f t="shared" si="338"/>
        <v>45.286500000000004</v>
      </c>
      <c r="AH479" s="174">
        <f t="shared" si="324"/>
        <v>521</v>
      </c>
      <c r="AI479" s="174">
        <f t="shared" si="325"/>
        <v>250</v>
      </c>
      <c r="AJ479" s="174">
        <f t="shared" si="326"/>
        <v>1.6666666666666667</v>
      </c>
      <c r="AK479" s="174">
        <f t="shared" si="339"/>
        <v>5944.1623562097557</v>
      </c>
      <c r="AL479" s="174">
        <f t="shared" si="327"/>
        <v>2611.3563006414629</v>
      </c>
      <c r="AM479" s="174">
        <f t="shared" si="328"/>
        <v>3332.8060555682923</v>
      </c>
      <c r="AN479" s="174"/>
      <c r="AO479" s="176">
        <v>24</v>
      </c>
      <c r="AP479" s="174">
        <v>36</v>
      </c>
      <c r="AQ479" s="175">
        <f t="shared" si="329"/>
        <v>521</v>
      </c>
      <c r="AR479" s="31">
        <f t="shared" si="330"/>
        <v>1</v>
      </c>
      <c r="AS479" s="2">
        <f t="shared" si="331"/>
        <v>0</v>
      </c>
      <c r="AT479" s="33">
        <f t="shared" si="332"/>
        <v>0</v>
      </c>
      <c r="AU479" s="31">
        <f t="shared" si="333"/>
        <v>25</v>
      </c>
      <c r="AV479" s="2">
        <f t="shared" si="334"/>
        <v>0</v>
      </c>
      <c r="AW479" s="33">
        <f t="shared" si="335"/>
        <v>1</v>
      </c>
      <c r="AX479" s="31">
        <f t="shared" si="336"/>
        <v>1</v>
      </c>
      <c r="AY479" s="33">
        <f t="shared" si="337"/>
        <v>1.2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customHeight="1">
      <c r="A480" s="2"/>
      <c r="B480" s="107">
        <v>405</v>
      </c>
      <c r="C480" s="31">
        <v>10</v>
      </c>
      <c r="D480" s="111" t="s">
        <v>8</v>
      </c>
      <c r="E480" s="2" t="s">
        <v>98</v>
      </c>
      <c r="F480" s="2"/>
      <c r="G480" s="2"/>
      <c r="H480" s="33" t="s">
        <v>80</v>
      </c>
      <c r="I480" s="173">
        <f t="shared" si="341"/>
        <v>522.39687360570304</v>
      </c>
      <c r="J480" s="174">
        <f t="shared" si="342"/>
        <v>27.799708269917932</v>
      </c>
      <c r="K480" s="189">
        <f t="shared" si="343"/>
        <v>693</v>
      </c>
      <c r="L480" s="190">
        <f t="shared" si="313"/>
        <v>358</v>
      </c>
      <c r="M480" s="173">
        <f t="shared" si="311"/>
        <v>9790.3463052914522</v>
      </c>
      <c r="N480" s="174">
        <f t="shared" si="314"/>
        <v>4087.1825934430904</v>
      </c>
      <c r="O480" s="174">
        <f t="shared" si="315"/>
        <v>5703.1637118483623</v>
      </c>
      <c r="P480" s="174">
        <f t="shared" si="316"/>
        <v>0</v>
      </c>
      <c r="Q480" s="174"/>
      <c r="R480" s="175"/>
      <c r="S480" s="173">
        <f t="shared" si="340"/>
        <v>7132.9948274517064</v>
      </c>
      <c r="T480" s="174">
        <f t="shared" si="317"/>
        <v>3133.6275607697553</v>
      </c>
      <c r="U480" s="174">
        <f t="shared" si="318"/>
        <v>3999.3672666819507</v>
      </c>
      <c r="V480" s="174">
        <f t="shared" si="319"/>
        <v>0</v>
      </c>
      <c r="W480" s="174"/>
      <c r="X480" s="175"/>
      <c r="Y480" s="173">
        <f t="shared" si="344"/>
        <v>20232.107428638436</v>
      </c>
      <c r="Z480" s="174">
        <f t="shared" si="320"/>
        <v>7834.0689019243882</v>
      </c>
      <c r="AA480" s="174">
        <f t="shared" si="321"/>
        <v>12398.038526714046</v>
      </c>
      <c r="AB480" s="174">
        <f t="shared" si="322"/>
        <v>0</v>
      </c>
      <c r="AC480" s="174"/>
      <c r="AD480" s="175"/>
      <c r="AE480" s="173">
        <f t="shared" si="323"/>
        <v>18.741203862336</v>
      </c>
      <c r="AF480" s="174">
        <f t="shared" si="312"/>
        <v>36</v>
      </c>
      <c r="AG480" s="174">
        <f t="shared" si="338"/>
        <v>20.2865</v>
      </c>
      <c r="AH480" s="174">
        <f t="shared" si="324"/>
        <v>521</v>
      </c>
      <c r="AI480" s="174">
        <f t="shared" si="325"/>
        <v>310</v>
      </c>
      <c r="AJ480" s="174">
        <f t="shared" si="326"/>
        <v>1.6666666666666667</v>
      </c>
      <c r="AK480" s="174">
        <f t="shared" si="339"/>
        <v>5944.1623562097557</v>
      </c>
      <c r="AL480" s="174">
        <f t="shared" si="327"/>
        <v>2611.3563006414629</v>
      </c>
      <c r="AM480" s="174">
        <f t="shared" si="328"/>
        <v>3332.8060555682923</v>
      </c>
      <c r="AN480" s="174"/>
      <c r="AO480" s="176">
        <v>24</v>
      </c>
      <c r="AP480" s="174">
        <v>36</v>
      </c>
      <c r="AQ480" s="175">
        <f t="shared" si="329"/>
        <v>521</v>
      </c>
      <c r="AR480" s="31">
        <f t="shared" si="330"/>
        <v>1</v>
      </c>
      <c r="AS480" s="2">
        <f t="shared" si="331"/>
        <v>0</v>
      </c>
      <c r="AT480" s="33">
        <f t="shared" si="332"/>
        <v>0</v>
      </c>
      <c r="AU480" s="31">
        <f t="shared" si="333"/>
        <v>0</v>
      </c>
      <c r="AV480" s="2">
        <f t="shared" si="334"/>
        <v>0</v>
      </c>
      <c r="AW480" s="33">
        <f t="shared" si="335"/>
        <v>1.24</v>
      </c>
      <c r="AX480" s="31">
        <f t="shared" si="336"/>
        <v>1</v>
      </c>
      <c r="AY480" s="33">
        <f t="shared" si="337"/>
        <v>1.2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customHeight="1">
      <c r="A481" s="2"/>
      <c r="B481" s="107">
        <v>406</v>
      </c>
      <c r="C481" s="31">
        <v>10</v>
      </c>
      <c r="D481" s="111" t="s">
        <v>8</v>
      </c>
      <c r="E481" s="2" t="s">
        <v>151</v>
      </c>
      <c r="F481" s="2"/>
      <c r="G481" s="2"/>
      <c r="H481" s="33" t="s">
        <v>80</v>
      </c>
      <c r="I481" s="173">
        <f t="shared" si="341"/>
        <v>496.42207561998902</v>
      </c>
      <c r="J481" s="174">
        <f t="shared" si="342"/>
        <v>27.799708269917932</v>
      </c>
      <c r="K481" s="189">
        <f t="shared" si="343"/>
        <v>714</v>
      </c>
      <c r="L481" s="190">
        <f t="shared" si="313"/>
        <v>365</v>
      </c>
      <c r="M481" s="173">
        <f t="shared" si="311"/>
        <v>9303.5473209581924</v>
      </c>
      <c r="N481" s="174">
        <f t="shared" si="314"/>
        <v>4087.1825934430904</v>
      </c>
      <c r="O481" s="174">
        <f t="shared" si="315"/>
        <v>5216.3647275151025</v>
      </c>
      <c r="P481" s="174">
        <f t="shared" si="316"/>
        <v>0</v>
      </c>
      <c r="Q481" s="174"/>
      <c r="R481" s="175"/>
      <c r="S481" s="173">
        <f t="shared" si="340"/>
        <v>7132.9948274517064</v>
      </c>
      <c r="T481" s="174">
        <f t="shared" si="317"/>
        <v>3133.6275607697553</v>
      </c>
      <c r="U481" s="174">
        <f t="shared" si="318"/>
        <v>3999.3672666819507</v>
      </c>
      <c r="V481" s="174">
        <f t="shared" si="319"/>
        <v>0</v>
      </c>
      <c r="W481" s="174"/>
      <c r="X481" s="175"/>
      <c r="Y481" s="173">
        <f t="shared" si="344"/>
        <v>17832.487068629263</v>
      </c>
      <c r="Z481" s="174">
        <f t="shared" si="320"/>
        <v>7834.0689019243882</v>
      </c>
      <c r="AA481" s="174">
        <f t="shared" si="321"/>
        <v>9998.4181667048761</v>
      </c>
      <c r="AB481" s="174">
        <f t="shared" si="322"/>
        <v>0</v>
      </c>
      <c r="AC481" s="174"/>
      <c r="AD481" s="175"/>
      <c r="AE481" s="173">
        <f t="shared" si="323"/>
        <v>18.741203862336</v>
      </c>
      <c r="AF481" s="174">
        <f t="shared" si="312"/>
        <v>36</v>
      </c>
      <c r="AG481" s="174">
        <f t="shared" si="338"/>
        <v>20.2865</v>
      </c>
      <c r="AH481" s="174">
        <f t="shared" si="324"/>
        <v>521</v>
      </c>
      <c r="AI481" s="174">
        <f t="shared" si="325"/>
        <v>250</v>
      </c>
      <c r="AJ481" s="174">
        <f t="shared" si="326"/>
        <v>1.6666666666666667</v>
      </c>
      <c r="AK481" s="174">
        <f t="shared" si="339"/>
        <v>5944.1623562097557</v>
      </c>
      <c r="AL481" s="174">
        <f t="shared" si="327"/>
        <v>2611.3563006414629</v>
      </c>
      <c r="AM481" s="174">
        <f t="shared" si="328"/>
        <v>3332.8060555682923</v>
      </c>
      <c r="AN481" s="174"/>
      <c r="AO481" s="176">
        <v>24</v>
      </c>
      <c r="AP481" s="174">
        <v>36</v>
      </c>
      <c r="AQ481" s="175">
        <f t="shared" si="329"/>
        <v>521</v>
      </c>
      <c r="AR481" s="31">
        <f t="shared" si="330"/>
        <v>1.2</v>
      </c>
      <c r="AS481" s="2">
        <f t="shared" si="331"/>
        <v>0</v>
      </c>
      <c r="AT481" s="33">
        <f t="shared" si="332"/>
        <v>0</v>
      </c>
      <c r="AU481" s="31">
        <f t="shared" si="333"/>
        <v>0</v>
      </c>
      <c r="AV481" s="2">
        <f t="shared" si="334"/>
        <v>0</v>
      </c>
      <c r="AW481" s="33">
        <f t="shared" si="335"/>
        <v>1</v>
      </c>
      <c r="AX481" s="31">
        <f t="shared" si="336"/>
        <v>1</v>
      </c>
      <c r="AY481" s="33">
        <f t="shared" si="337"/>
        <v>1.2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customHeight="1">
      <c r="A482" s="2"/>
      <c r="B482" s="107">
        <v>407</v>
      </c>
      <c r="C482" s="31">
        <v>10</v>
      </c>
      <c r="D482" s="111" t="s">
        <v>8</v>
      </c>
      <c r="E482" s="2" t="s">
        <v>165</v>
      </c>
      <c r="F482" s="2"/>
      <c r="G482" s="2"/>
      <c r="H482" s="33" t="s">
        <v>80</v>
      </c>
      <c r="I482" s="173">
        <f t="shared" si="341"/>
        <v>639.14892923850459</v>
      </c>
      <c r="J482" s="174">
        <f t="shared" si="342"/>
        <v>27.799708269917932</v>
      </c>
      <c r="K482" s="189">
        <f t="shared" si="343"/>
        <v>564</v>
      </c>
      <c r="L482" s="190">
        <f t="shared" si="313"/>
        <v>303</v>
      </c>
      <c r="M482" s="173">
        <f t="shared" si="311"/>
        <v>11978.420381252581</v>
      </c>
      <c r="N482" s="174">
        <f t="shared" si="314"/>
        <v>5262.2929287317484</v>
      </c>
      <c r="O482" s="174">
        <f t="shared" si="315"/>
        <v>6716.1274525208337</v>
      </c>
      <c r="P482" s="174">
        <f t="shared" si="316"/>
        <v>0</v>
      </c>
      <c r="Q482" s="174"/>
      <c r="R482" s="175"/>
      <c r="S482" s="173">
        <f t="shared" si="340"/>
        <v>7132.9948274517064</v>
      </c>
      <c r="T482" s="174">
        <f t="shared" si="317"/>
        <v>3133.6275607697553</v>
      </c>
      <c r="U482" s="174">
        <f t="shared" si="318"/>
        <v>3999.3672666819507</v>
      </c>
      <c r="V482" s="174">
        <f t="shared" si="319"/>
        <v>0</v>
      </c>
      <c r="W482" s="174"/>
      <c r="X482" s="175"/>
      <c r="Y482" s="173">
        <f t="shared" si="344"/>
        <v>17832.487068629263</v>
      </c>
      <c r="Z482" s="174">
        <f t="shared" si="320"/>
        <v>7834.0689019243882</v>
      </c>
      <c r="AA482" s="174">
        <f t="shared" si="321"/>
        <v>9998.4181667048761</v>
      </c>
      <c r="AB482" s="174">
        <f t="shared" si="322"/>
        <v>0</v>
      </c>
      <c r="AC482" s="174"/>
      <c r="AD482" s="175"/>
      <c r="AE482" s="173">
        <f t="shared" si="323"/>
        <v>18.741203862336</v>
      </c>
      <c r="AF482" s="174">
        <f t="shared" si="312"/>
        <v>36</v>
      </c>
      <c r="AG482" s="174">
        <f t="shared" si="338"/>
        <v>45.286500000000004</v>
      </c>
      <c r="AH482" s="174">
        <f t="shared" si="324"/>
        <v>521</v>
      </c>
      <c r="AI482" s="174">
        <f t="shared" si="325"/>
        <v>250</v>
      </c>
      <c r="AJ482" s="174">
        <f t="shared" si="326"/>
        <v>1.6666666666666667</v>
      </c>
      <c r="AK482" s="174">
        <f t="shared" si="339"/>
        <v>5944.1623562097557</v>
      </c>
      <c r="AL482" s="174">
        <f t="shared" si="327"/>
        <v>2611.3563006414629</v>
      </c>
      <c r="AM482" s="174">
        <f t="shared" si="328"/>
        <v>3332.8060555682923</v>
      </c>
      <c r="AN482" s="174"/>
      <c r="AO482" s="176">
        <v>24</v>
      </c>
      <c r="AP482" s="174">
        <v>36</v>
      </c>
      <c r="AQ482" s="175">
        <f t="shared" si="329"/>
        <v>521</v>
      </c>
      <c r="AR482" s="31">
        <f t="shared" si="330"/>
        <v>1.2</v>
      </c>
      <c r="AS482" s="2">
        <f t="shared" si="331"/>
        <v>0</v>
      </c>
      <c r="AT482" s="33">
        <f t="shared" si="332"/>
        <v>0</v>
      </c>
      <c r="AU482" s="31">
        <f t="shared" si="333"/>
        <v>25</v>
      </c>
      <c r="AV482" s="2">
        <f t="shared" si="334"/>
        <v>0</v>
      </c>
      <c r="AW482" s="33">
        <f t="shared" si="335"/>
        <v>1</v>
      </c>
      <c r="AX482" s="31">
        <f t="shared" si="336"/>
        <v>1</v>
      </c>
      <c r="AY482" s="33">
        <f t="shared" si="337"/>
        <v>1.2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customHeight="1">
      <c r="A483" s="2"/>
      <c r="B483" s="107">
        <v>408</v>
      </c>
      <c r="C483" s="31">
        <v>10</v>
      </c>
      <c r="D483" s="111" t="s">
        <v>8</v>
      </c>
      <c r="E483" s="2" t="s">
        <v>157</v>
      </c>
      <c r="F483" s="2"/>
      <c r="G483" s="2"/>
      <c r="H483" s="33" t="s">
        <v>80</v>
      </c>
      <c r="I483" s="173">
        <f t="shared" si="341"/>
        <v>522.39687360570304</v>
      </c>
      <c r="J483" s="174">
        <f t="shared" si="342"/>
        <v>27.799708269917932</v>
      </c>
      <c r="K483" s="189">
        <f t="shared" si="343"/>
        <v>693</v>
      </c>
      <c r="L483" s="190">
        <f t="shared" si="313"/>
        <v>358</v>
      </c>
      <c r="M483" s="173">
        <f t="shared" si="311"/>
        <v>9790.3463052914522</v>
      </c>
      <c r="N483" s="174">
        <f t="shared" ref="N483:N514" si="345">T483*(1+((AG483+IF(F483="백어택",8,0))/100)*(IF(AY483=1,$D$58,$D$58+50)/100-1))</f>
        <v>4087.1825934430904</v>
      </c>
      <c r="O483" s="174">
        <f t="shared" ref="O483:O514" si="346">U483*(1+((AG483+IF(F483="백어택",8,0))/100)*(AI483/100-1))</f>
        <v>5703.1637118483623</v>
      </c>
      <c r="P483" s="174">
        <f t="shared" ref="P483:P514" si="347">V483*(1+((AG483+IF(F483="백어택",8,0))/100)*(AI483/100-1))</f>
        <v>0</v>
      </c>
      <c r="Q483" s="174"/>
      <c r="R483" s="175"/>
      <c r="S483" s="173">
        <f t="shared" si="340"/>
        <v>7132.9948274517064</v>
      </c>
      <c r="T483" s="174">
        <f t="shared" ref="T483:T514" si="348">AL483*IF(H483="근접",AR483,1)*AY483*IF(F483="백어택",1.2,1)</f>
        <v>3133.6275607697553</v>
      </c>
      <c r="U483" s="174">
        <f t="shared" ref="U483:U514" si="349">AM483*IF(H483="근접",AR483,1)*AY483*IF(F483="백어택",1.2,1)</f>
        <v>3999.3672666819507</v>
      </c>
      <c r="V483" s="174">
        <f t="shared" ref="V483:V514" si="350">IF(AX483=1,0,AM483*IF(H483="근접",AR483,1)*AY483)*IF(F483="백어택",1.2,1)</f>
        <v>0</v>
      </c>
      <c r="W483" s="174"/>
      <c r="X483" s="175"/>
      <c r="Y483" s="173">
        <f t="shared" si="344"/>
        <v>20232.107428638436</v>
      </c>
      <c r="Z483" s="174">
        <f t="shared" ref="Z483:Z514" si="351">T483*IF(AY483=1,$D$58,$D$58+50)/100</f>
        <v>7834.0689019243882</v>
      </c>
      <c r="AA483" s="174">
        <f t="shared" ref="AA483:AA514" si="352">U483*AI483/100</f>
        <v>12398.038526714046</v>
      </c>
      <c r="AB483" s="174">
        <f t="shared" ref="AB483:AB514" si="353">V483*AI483/100</f>
        <v>0</v>
      </c>
      <c r="AC483" s="174"/>
      <c r="AD483" s="175"/>
      <c r="AE483" s="173">
        <f t="shared" ref="AE483:AE514" si="354">AO483*(1-$D$20/100)*(1-$D$17/100)</f>
        <v>18.741203862336</v>
      </c>
      <c r="AF483" s="174">
        <f t="shared" si="312"/>
        <v>36</v>
      </c>
      <c r="AG483" s="174">
        <f t="shared" si="338"/>
        <v>20.2865</v>
      </c>
      <c r="AH483" s="174">
        <f t="shared" ref="AH483:AH514" si="355">IF(AX483=1,AQ483,AQ483*1.4)</f>
        <v>521</v>
      </c>
      <c r="AI483" s="174">
        <f t="shared" ref="AI483:AI514" si="356">IF(AY483=1,$D$58,$D$58+50)*AW483</f>
        <v>310</v>
      </c>
      <c r="AJ483" s="174">
        <f t="shared" ref="AJ483:AJ514" si="357">10/6/AX483</f>
        <v>1.6666666666666667</v>
      </c>
      <c r="AK483" s="174">
        <f t="shared" si="339"/>
        <v>5944.1623562097557</v>
      </c>
      <c r="AL483" s="174">
        <f t="shared" ref="AL483:AL514" si="358">(IF(H483="근접",$D$61*(VLOOKUP(C483,$B$36:$AG$39,9,FALSE)+VLOOKUP(C483,$B$40:$AG$43,9,FALSE)*$D$54),$D$60*(VLOOKUP(C483,$B$36:$AG$39,9,FALSE)+VLOOKUP(C483,$B$40:$AG$43,9,FALSE)*$D$54)))*$D$59/100</f>
        <v>2611.3563006414629</v>
      </c>
      <c r="AM483" s="174">
        <f t="shared" ref="AM483:AM514" si="359">(IF(H483="근접",$D$61*(VLOOKUP(C483,$B$36:$AG$39,10,FALSE)+VLOOKUP(C483,$B$40:$AG$43,10,FALSE)*$D$54),$D$60*(VLOOKUP(C483,$B$36:$AG$39,10,FALSE)+VLOOKUP(C483,$B$40:$AG$43,10,FALSE)*$D$54)))*$D$59/100</f>
        <v>3332.8060555682923</v>
      </c>
      <c r="AN483" s="174"/>
      <c r="AO483" s="176">
        <v>24</v>
      </c>
      <c r="AP483" s="174">
        <v>36</v>
      </c>
      <c r="AQ483" s="175">
        <f t="shared" ref="AQ483:AQ514" si="360">VLOOKUP(C483,$B$45:$AA$48,9,FALSE)</f>
        <v>521</v>
      </c>
      <c r="AR483" s="31">
        <f t="shared" ref="AR483:AR514" si="361">IF(LEFT(E483,1)*1=1,$S$58,$R$58)</f>
        <v>1.2</v>
      </c>
      <c r="AS483" s="2">
        <f t="shared" ref="AS483:AS514" si="362">IF(LEFT(E483,1)*1=2,$U$58,$T$58)</f>
        <v>0</v>
      </c>
      <c r="AT483" s="33">
        <f t="shared" ref="AT483:AT514" si="363">IF(LEFT(E483,1)*1=3,$W$58,$V$58)</f>
        <v>0</v>
      </c>
      <c r="AU483" s="31">
        <f t="shared" ref="AU483:AU514" si="364">IF(MID(E483,3,1)*1=1,$Y$58,$X$58)</f>
        <v>0</v>
      </c>
      <c r="AV483" s="2">
        <f t="shared" ref="AV483:AV514" si="365">IF(MID(E483,3,1)*1=2,$AA$58,$Z$58)</f>
        <v>0</v>
      </c>
      <c r="AW483" s="33">
        <f t="shared" ref="AW483:AW514" si="366">IF(MID(E483,3,1)*1=3,$AC$58,$AB$58)</f>
        <v>1.24</v>
      </c>
      <c r="AX483" s="31">
        <f t="shared" ref="AX483:AX514" si="367">IF(MID(E483,5,1)*1=1,$AE$58,$AD$58)</f>
        <v>1</v>
      </c>
      <c r="AY483" s="33">
        <f t="shared" ref="AY483:AY514" si="368">IF(MID(E483,5,1)*1=2,$AG$58,$AF$58)</f>
        <v>1.2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customHeight="1">
      <c r="A484" s="2"/>
      <c r="B484" s="107">
        <v>409</v>
      </c>
      <c r="C484" s="31">
        <v>7</v>
      </c>
      <c r="D484" s="111" t="s">
        <v>8</v>
      </c>
      <c r="E484" s="2" t="s">
        <v>67</v>
      </c>
      <c r="F484" s="2"/>
      <c r="G484" s="2"/>
      <c r="H484" s="33" t="s">
        <v>80</v>
      </c>
      <c r="I484" s="173">
        <f t="shared" si="341"/>
        <v>365.94221564875124</v>
      </c>
      <c r="J484" s="174">
        <f t="shared" si="342"/>
        <v>19.369086568100212</v>
      </c>
      <c r="K484" s="189">
        <f t="shared" si="343"/>
        <v>841</v>
      </c>
      <c r="L484" s="190">
        <f t="shared" si="313"/>
        <v>409</v>
      </c>
      <c r="M484" s="173">
        <f t="shared" si="311"/>
        <v>6858.1976653081701</v>
      </c>
      <c r="N484" s="174">
        <f t="shared" si="345"/>
        <v>3011.3414241102118</v>
      </c>
      <c r="O484" s="174">
        <f t="shared" si="346"/>
        <v>3846.8562411979583</v>
      </c>
      <c r="P484" s="174">
        <f t="shared" si="347"/>
        <v>0</v>
      </c>
      <c r="Q484" s="174"/>
      <c r="R484" s="175"/>
      <c r="S484" s="173">
        <f t="shared" si="340"/>
        <v>5701.5522650573166</v>
      </c>
      <c r="T484" s="174">
        <f t="shared" si="348"/>
        <v>2503.4741422439024</v>
      </c>
      <c r="U484" s="174">
        <f t="shared" si="349"/>
        <v>3198.0781228134147</v>
      </c>
      <c r="V484" s="174">
        <f t="shared" si="350"/>
        <v>0</v>
      </c>
      <c r="W484" s="174"/>
      <c r="X484" s="175"/>
      <c r="Y484" s="173">
        <f t="shared" si="344"/>
        <v>11403.104530114633</v>
      </c>
      <c r="Z484" s="174">
        <f t="shared" si="351"/>
        <v>5006.9482844878048</v>
      </c>
      <c r="AA484" s="174">
        <f t="shared" si="352"/>
        <v>6396.1562456268293</v>
      </c>
      <c r="AB484" s="174">
        <f t="shared" si="353"/>
        <v>0</v>
      </c>
      <c r="AC484" s="174"/>
      <c r="AD484" s="175"/>
      <c r="AE484" s="173">
        <f t="shared" si="354"/>
        <v>18.741203862336</v>
      </c>
      <c r="AF484" s="174">
        <f t="shared" si="312"/>
        <v>36</v>
      </c>
      <c r="AG484" s="174">
        <f t="shared" si="338"/>
        <v>20.2865</v>
      </c>
      <c r="AH484" s="174">
        <f t="shared" si="355"/>
        <v>363</v>
      </c>
      <c r="AI484" s="174">
        <f t="shared" si="356"/>
        <v>200</v>
      </c>
      <c r="AJ484" s="174">
        <f t="shared" si="357"/>
        <v>1.6666666666666667</v>
      </c>
      <c r="AK484" s="174">
        <f t="shared" si="339"/>
        <v>5701.5522650573166</v>
      </c>
      <c r="AL484" s="174">
        <f t="shared" si="358"/>
        <v>2503.4741422439024</v>
      </c>
      <c r="AM484" s="174">
        <f t="shared" si="359"/>
        <v>3198.0781228134147</v>
      </c>
      <c r="AN484" s="174"/>
      <c r="AO484" s="176">
        <v>24</v>
      </c>
      <c r="AP484" s="174">
        <v>36</v>
      </c>
      <c r="AQ484" s="175">
        <f t="shared" si="360"/>
        <v>363</v>
      </c>
      <c r="AR484" s="31">
        <f t="shared" si="361"/>
        <v>1</v>
      </c>
      <c r="AS484" s="2">
        <f t="shared" si="362"/>
        <v>0</v>
      </c>
      <c r="AT484" s="33">
        <f t="shared" si="363"/>
        <v>0</v>
      </c>
      <c r="AU484" s="31">
        <f t="shared" si="364"/>
        <v>0</v>
      </c>
      <c r="AV484" s="2">
        <f t="shared" si="365"/>
        <v>0</v>
      </c>
      <c r="AW484" s="33">
        <f t="shared" si="366"/>
        <v>1</v>
      </c>
      <c r="AX484" s="31">
        <f t="shared" si="367"/>
        <v>1</v>
      </c>
      <c r="AY484" s="33">
        <f t="shared" si="368"/>
        <v>1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customHeight="1">
      <c r="A485" s="2"/>
      <c r="B485" s="107">
        <v>410</v>
      </c>
      <c r="C485" s="31">
        <v>7</v>
      </c>
      <c r="D485" s="111" t="s">
        <v>8</v>
      </c>
      <c r="E485" s="2" t="s">
        <v>136</v>
      </c>
      <c r="F485" s="2"/>
      <c r="G485" s="2"/>
      <c r="H485" s="33" t="s">
        <v>80</v>
      </c>
      <c r="I485" s="173">
        <f t="shared" si="341"/>
        <v>441.99859264216923</v>
      </c>
      <c r="J485" s="174">
        <f t="shared" si="342"/>
        <v>19.369086568100212</v>
      </c>
      <c r="K485" s="189">
        <f t="shared" si="343"/>
        <v>767</v>
      </c>
      <c r="L485" s="190">
        <f t="shared" si="313"/>
        <v>387</v>
      </c>
      <c r="M485" s="173">
        <f t="shared" si="311"/>
        <v>8283.5857315724988</v>
      </c>
      <c r="N485" s="174">
        <f t="shared" si="345"/>
        <v>3637.2099596711873</v>
      </c>
      <c r="O485" s="174">
        <f t="shared" si="346"/>
        <v>4646.375771901312</v>
      </c>
      <c r="P485" s="174">
        <f t="shared" si="347"/>
        <v>0</v>
      </c>
      <c r="Q485" s="174"/>
      <c r="R485" s="175"/>
      <c r="S485" s="173">
        <f t="shared" si="340"/>
        <v>5701.5522650573166</v>
      </c>
      <c r="T485" s="174">
        <f t="shared" si="348"/>
        <v>2503.4741422439024</v>
      </c>
      <c r="U485" s="174">
        <f t="shared" si="349"/>
        <v>3198.0781228134147</v>
      </c>
      <c r="V485" s="174">
        <f t="shared" si="350"/>
        <v>0</v>
      </c>
      <c r="W485" s="174"/>
      <c r="X485" s="175"/>
      <c r="Y485" s="173">
        <f t="shared" si="344"/>
        <v>11403.104530114633</v>
      </c>
      <c r="Z485" s="174">
        <f t="shared" si="351"/>
        <v>5006.9482844878048</v>
      </c>
      <c r="AA485" s="174">
        <f t="shared" si="352"/>
        <v>6396.1562456268293</v>
      </c>
      <c r="AB485" s="174">
        <f t="shared" si="353"/>
        <v>0</v>
      </c>
      <c r="AC485" s="174"/>
      <c r="AD485" s="175"/>
      <c r="AE485" s="173">
        <f t="shared" si="354"/>
        <v>18.741203862336</v>
      </c>
      <c r="AF485" s="174">
        <f t="shared" si="312"/>
        <v>36</v>
      </c>
      <c r="AG485" s="174">
        <f t="shared" ref="AG485:AG516" si="369">IF($D$57+AU485&gt;100,100,$D$57+AU485)</f>
        <v>45.286500000000004</v>
      </c>
      <c r="AH485" s="174">
        <f t="shared" si="355"/>
        <v>363</v>
      </c>
      <c r="AI485" s="174">
        <f t="shared" si="356"/>
        <v>200</v>
      </c>
      <c r="AJ485" s="174">
        <f t="shared" si="357"/>
        <v>1.6666666666666667</v>
      </c>
      <c r="AK485" s="174">
        <f t="shared" si="339"/>
        <v>5701.5522650573166</v>
      </c>
      <c r="AL485" s="174">
        <f t="shared" si="358"/>
        <v>2503.4741422439024</v>
      </c>
      <c r="AM485" s="174">
        <f t="shared" si="359"/>
        <v>3198.0781228134147</v>
      </c>
      <c r="AN485" s="174"/>
      <c r="AO485" s="176">
        <v>24</v>
      </c>
      <c r="AP485" s="174">
        <v>36</v>
      </c>
      <c r="AQ485" s="175">
        <f t="shared" si="360"/>
        <v>363</v>
      </c>
      <c r="AR485" s="31">
        <f t="shared" si="361"/>
        <v>1</v>
      </c>
      <c r="AS485" s="2">
        <f t="shared" si="362"/>
        <v>0</v>
      </c>
      <c r="AT485" s="33">
        <f t="shared" si="363"/>
        <v>0</v>
      </c>
      <c r="AU485" s="31">
        <f t="shared" si="364"/>
        <v>25</v>
      </c>
      <c r="AV485" s="2">
        <f t="shared" si="365"/>
        <v>0</v>
      </c>
      <c r="AW485" s="33">
        <f t="shared" si="366"/>
        <v>1</v>
      </c>
      <c r="AX485" s="31">
        <f t="shared" si="367"/>
        <v>1</v>
      </c>
      <c r="AY485" s="33">
        <f t="shared" si="368"/>
        <v>1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customHeight="1">
      <c r="A486" s="2"/>
      <c r="B486" s="107">
        <v>411</v>
      </c>
      <c r="C486" s="31">
        <v>7</v>
      </c>
      <c r="D486" s="111" t="s">
        <v>8</v>
      </c>
      <c r="E486" s="2" t="s">
        <v>91</v>
      </c>
      <c r="F486" s="2"/>
      <c r="G486" s="2"/>
      <c r="H486" s="33" t="s">
        <v>80</v>
      </c>
      <c r="I486" s="173">
        <f t="shared" si="341"/>
        <v>382.55873074095535</v>
      </c>
      <c r="J486" s="174">
        <f t="shared" si="342"/>
        <v>19.369086568100212</v>
      </c>
      <c r="K486" s="189">
        <f t="shared" si="343"/>
        <v>820</v>
      </c>
      <c r="L486" s="190">
        <f t="shared" si="313"/>
        <v>400</v>
      </c>
      <c r="M486" s="173">
        <f t="shared" si="311"/>
        <v>7169.6111621327509</v>
      </c>
      <c r="N486" s="174">
        <f t="shared" si="345"/>
        <v>3011.3414241102118</v>
      </c>
      <c r="O486" s="174">
        <f t="shared" si="346"/>
        <v>4158.2697380225391</v>
      </c>
      <c r="P486" s="174">
        <f t="shared" si="347"/>
        <v>0</v>
      </c>
      <c r="Q486" s="174"/>
      <c r="R486" s="175"/>
      <c r="S486" s="173">
        <f t="shared" ref="S486:S517" si="370">SUM(T486:X486)</f>
        <v>5701.5522650573166</v>
      </c>
      <c r="T486" s="174">
        <f t="shared" si="348"/>
        <v>2503.4741422439024</v>
      </c>
      <c r="U486" s="174">
        <f t="shared" si="349"/>
        <v>3198.0781228134147</v>
      </c>
      <c r="V486" s="174">
        <f t="shared" si="350"/>
        <v>0</v>
      </c>
      <c r="W486" s="174"/>
      <c r="X486" s="175"/>
      <c r="Y486" s="173">
        <f t="shared" si="344"/>
        <v>12938.182029065072</v>
      </c>
      <c r="Z486" s="174">
        <f t="shared" si="351"/>
        <v>5006.9482844878048</v>
      </c>
      <c r="AA486" s="174">
        <f t="shared" si="352"/>
        <v>7931.2337445772682</v>
      </c>
      <c r="AB486" s="174">
        <f t="shared" si="353"/>
        <v>0</v>
      </c>
      <c r="AC486" s="174"/>
      <c r="AD486" s="175"/>
      <c r="AE486" s="173">
        <f t="shared" si="354"/>
        <v>18.741203862336</v>
      </c>
      <c r="AF486" s="174">
        <f t="shared" si="312"/>
        <v>36</v>
      </c>
      <c r="AG486" s="174">
        <f t="shared" si="369"/>
        <v>20.2865</v>
      </c>
      <c r="AH486" s="174">
        <f t="shared" si="355"/>
        <v>363</v>
      </c>
      <c r="AI486" s="174">
        <f t="shared" si="356"/>
        <v>248</v>
      </c>
      <c r="AJ486" s="174">
        <f t="shared" si="357"/>
        <v>1.6666666666666667</v>
      </c>
      <c r="AK486" s="174">
        <f t="shared" si="339"/>
        <v>5701.5522650573166</v>
      </c>
      <c r="AL486" s="174">
        <f t="shared" si="358"/>
        <v>2503.4741422439024</v>
      </c>
      <c r="AM486" s="174">
        <f t="shared" si="359"/>
        <v>3198.0781228134147</v>
      </c>
      <c r="AN486" s="174"/>
      <c r="AO486" s="176">
        <v>24</v>
      </c>
      <c r="AP486" s="174">
        <v>36</v>
      </c>
      <c r="AQ486" s="175">
        <f t="shared" si="360"/>
        <v>363</v>
      </c>
      <c r="AR486" s="31">
        <f t="shared" si="361"/>
        <v>1</v>
      </c>
      <c r="AS486" s="2">
        <f t="shared" si="362"/>
        <v>0</v>
      </c>
      <c r="AT486" s="33">
        <f t="shared" si="363"/>
        <v>0</v>
      </c>
      <c r="AU486" s="31">
        <f t="shared" si="364"/>
        <v>0</v>
      </c>
      <c r="AV486" s="2">
        <f t="shared" si="365"/>
        <v>0</v>
      </c>
      <c r="AW486" s="33">
        <f t="shared" si="366"/>
        <v>1.24</v>
      </c>
      <c r="AX486" s="31">
        <f t="shared" si="367"/>
        <v>1</v>
      </c>
      <c r="AY486" s="33">
        <f t="shared" si="368"/>
        <v>1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customHeight="1">
      <c r="A487" s="2"/>
      <c r="B487" s="107">
        <v>412</v>
      </c>
      <c r="C487" s="31">
        <v>7</v>
      </c>
      <c r="D487" s="111" t="s">
        <v>8</v>
      </c>
      <c r="E487" s="2" t="s">
        <v>148</v>
      </c>
      <c r="F487" s="2"/>
      <c r="G487" s="2"/>
      <c r="H487" s="33" t="s">
        <v>80</v>
      </c>
      <c r="I487" s="173">
        <f t="shared" si="341"/>
        <v>365.94221564875124</v>
      </c>
      <c r="J487" s="174">
        <f t="shared" si="342"/>
        <v>19.369086568100212</v>
      </c>
      <c r="K487" s="189">
        <f t="shared" si="343"/>
        <v>841</v>
      </c>
      <c r="L487" s="190">
        <f t="shared" si="313"/>
        <v>409</v>
      </c>
      <c r="M487" s="173">
        <f t="shared" ref="M487:M550" si="371">SUM(N487:R487)</f>
        <v>6858.1976653081701</v>
      </c>
      <c r="N487" s="174">
        <f t="shared" si="345"/>
        <v>3011.3414241102118</v>
      </c>
      <c r="O487" s="174">
        <f t="shared" si="346"/>
        <v>3846.8562411979583</v>
      </c>
      <c r="P487" s="174">
        <f t="shared" si="347"/>
        <v>0</v>
      </c>
      <c r="Q487" s="174"/>
      <c r="R487" s="175"/>
      <c r="S487" s="173">
        <f t="shared" si="370"/>
        <v>5701.5522650573166</v>
      </c>
      <c r="T487" s="174">
        <f t="shared" si="348"/>
        <v>2503.4741422439024</v>
      </c>
      <c r="U487" s="174">
        <f t="shared" si="349"/>
        <v>3198.0781228134147</v>
      </c>
      <c r="V487" s="174">
        <f t="shared" si="350"/>
        <v>0</v>
      </c>
      <c r="W487" s="174"/>
      <c r="X487" s="175"/>
      <c r="Y487" s="173">
        <f t="shared" si="344"/>
        <v>11403.104530114633</v>
      </c>
      <c r="Z487" s="174">
        <f t="shared" si="351"/>
        <v>5006.9482844878048</v>
      </c>
      <c r="AA487" s="174">
        <f t="shared" si="352"/>
        <v>6396.1562456268293</v>
      </c>
      <c r="AB487" s="174">
        <f t="shared" si="353"/>
        <v>0</v>
      </c>
      <c r="AC487" s="174"/>
      <c r="AD487" s="175"/>
      <c r="AE487" s="173">
        <f t="shared" si="354"/>
        <v>18.741203862336</v>
      </c>
      <c r="AF487" s="174">
        <f t="shared" si="312"/>
        <v>36</v>
      </c>
      <c r="AG487" s="174">
        <f t="shared" si="369"/>
        <v>20.2865</v>
      </c>
      <c r="AH487" s="174">
        <f t="shared" si="355"/>
        <v>363</v>
      </c>
      <c r="AI487" s="174">
        <f t="shared" si="356"/>
        <v>200</v>
      </c>
      <c r="AJ487" s="174">
        <f t="shared" si="357"/>
        <v>1.6666666666666667</v>
      </c>
      <c r="AK487" s="174">
        <f t="shared" si="339"/>
        <v>5701.5522650573166</v>
      </c>
      <c r="AL487" s="174">
        <f t="shared" si="358"/>
        <v>2503.4741422439024</v>
      </c>
      <c r="AM487" s="174">
        <f t="shared" si="359"/>
        <v>3198.0781228134147</v>
      </c>
      <c r="AN487" s="174"/>
      <c r="AO487" s="176">
        <v>24</v>
      </c>
      <c r="AP487" s="174">
        <v>36</v>
      </c>
      <c r="AQ487" s="175">
        <f t="shared" si="360"/>
        <v>363</v>
      </c>
      <c r="AR487" s="31">
        <f t="shared" si="361"/>
        <v>1.2</v>
      </c>
      <c r="AS487" s="2">
        <f t="shared" si="362"/>
        <v>0</v>
      </c>
      <c r="AT487" s="33">
        <f t="shared" si="363"/>
        <v>0</v>
      </c>
      <c r="AU487" s="31">
        <f t="shared" si="364"/>
        <v>0</v>
      </c>
      <c r="AV487" s="2">
        <f t="shared" si="365"/>
        <v>0</v>
      </c>
      <c r="AW487" s="33">
        <f t="shared" si="366"/>
        <v>1</v>
      </c>
      <c r="AX487" s="31">
        <f t="shared" si="367"/>
        <v>1</v>
      </c>
      <c r="AY487" s="33">
        <f t="shared" si="368"/>
        <v>1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customHeight="1">
      <c r="A488" s="2"/>
      <c r="B488" s="107">
        <v>413</v>
      </c>
      <c r="C488" s="31">
        <v>7</v>
      </c>
      <c r="D488" s="111" t="s">
        <v>8</v>
      </c>
      <c r="E488" s="2" t="s">
        <v>163</v>
      </c>
      <c r="F488" s="2"/>
      <c r="G488" s="2"/>
      <c r="H488" s="33" t="s">
        <v>80</v>
      </c>
      <c r="I488" s="173">
        <f t="shared" si="341"/>
        <v>441.99859264216923</v>
      </c>
      <c r="J488" s="174">
        <f t="shared" si="342"/>
        <v>19.369086568100212</v>
      </c>
      <c r="K488" s="189">
        <f t="shared" si="343"/>
        <v>767</v>
      </c>
      <c r="L488" s="190">
        <f t="shared" si="313"/>
        <v>387</v>
      </c>
      <c r="M488" s="173">
        <f t="shared" si="371"/>
        <v>8283.5857315724988</v>
      </c>
      <c r="N488" s="174">
        <f t="shared" si="345"/>
        <v>3637.2099596711873</v>
      </c>
      <c r="O488" s="174">
        <f t="shared" si="346"/>
        <v>4646.375771901312</v>
      </c>
      <c r="P488" s="174">
        <f t="shared" si="347"/>
        <v>0</v>
      </c>
      <c r="Q488" s="174"/>
      <c r="R488" s="175"/>
      <c r="S488" s="173">
        <f t="shared" si="370"/>
        <v>5701.5522650573166</v>
      </c>
      <c r="T488" s="174">
        <f t="shared" si="348"/>
        <v>2503.4741422439024</v>
      </c>
      <c r="U488" s="174">
        <f t="shared" si="349"/>
        <v>3198.0781228134147</v>
      </c>
      <c r="V488" s="174">
        <f t="shared" si="350"/>
        <v>0</v>
      </c>
      <c r="W488" s="174"/>
      <c r="X488" s="175"/>
      <c r="Y488" s="173">
        <f t="shared" si="344"/>
        <v>11403.104530114633</v>
      </c>
      <c r="Z488" s="174">
        <f t="shared" si="351"/>
        <v>5006.9482844878048</v>
      </c>
      <c r="AA488" s="174">
        <f t="shared" si="352"/>
        <v>6396.1562456268293</v>
      </c>
      <c r="AB488" s="174">
        <f t="shared" si="353"/>
        <v>0</v>
      </c>
      <c r="AC488" s="174"/>
      <c r="AD488" s="175"/>
      <c r="AE488" s="173">
        <f t="shared" si="354"/>
        <v>18.741203862336</v>
      </c>
      <c r="AF488" s="174">
        <f t="shared" si="312"/>
        <v>36</v>
      </c>
      <c r="AG488" s="174">
        <f t="shared" si="369"/>
        <v>45.286500000000004</v>
      </c>
      <c r="AH488" s="174">
        <f t="shared" si="355"/>
        <v>363</v>
      </c>
      <c r="AI488" s="174">
        <f t="shared" si="356"/>
        <v>200</v>
      </c>
      <c r="AJ488" s="174">
        <f t="shared" si="357"/>
        <v>1.6666666666666667</v>
      </c>
      <c r="AK488" s="174">
        <f t="shared" si="339"/>
        <v>5701.5522650573166</v>
      </c>
      <c r="AL488" s="174">
        <f t="shared" si="358"/>
        <v>2503.4741422439024</v>
      </c>
      <c r="AM488" s="174">
        <f t="shared" si="359"/>
        <v>3198.0781228134147</v>
      </c>
      <c r="AN488" s="174"/>
      <c r="AO488" s="176">
        <v>24</v>
      </c>
      <c r="AP488" s="174">
        <v>36</v>
      </c>
      <c r="AQ488" s="175">
        <f t="shared" si="360"/>
        <v>363</v>
      </c>
      <c r="AR488" s="31">
        <f t="shared" si="361"/>
        <v>1.2</v>
      </c>
      <c r="AS488" s="2">
        <f t="shared" si="362"/>
        <v>0</v>
      </c>
      <c r="AT488" s="33">
        <f t="shared" si="363"/>
        <v>0</v>
      </c>
      <c r="AU488" s="31">
        <f t="shared" si="364"/>
        <v>25</v>
      </c>
      <c r="AV488" s="2">
        <f t="shared" si="365"/>
        <v>0</v>
      </c>
      <c r="AW488" s="33">
        <f t="shared" si="366"/>
        <v>1</v>
      </c>
      <c r="AX488" s="31">
        <f t="shared" si="367"/>
        <v>1</v>
      </c>
      <c r="AY488" s="33">
        <f t="shared" si="368"/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customHeight="1">
      <c r="A489" s="2"/>
      <c r="B489" s="107">
        <v>414</v>
      </c>
      <c r="C489" s="31">
        <v>7</v>
      </c>
      <c r="D489" s="111" t="s">
        <v>8</v>
      </c>
      <c r="E489" s="2" t="s">
        <v>155</v>
      </c>
      <c r="F489" s="2"/>
      <c r="G489" s="2"/>
      <c r="H489" s="33" t="s">
        <v>80</v>
      </c>
      <c r="I489" s="173">
        <f t="shared" si="341"/>
        <v>382.55873074095535</v>
      </c>
      <c r="J489" s="174">
        <f t="shared" si="342"/>
        <v>19.369086568100212</v>
      </c>
      <c r="K489" s="189">
        <f t="shared" si="343"/>
        <v>820</v>
      </c>
      <c r="L489" s="190">
        <f t="shared" si="313"/>
        <v>400</v>
      </c>
      <c r="M489" s="173">
        <f t="shared" si="371"/>
        <v>7169.6111621327509</v>
      </c>
      <c r="N489" s="174">
        <f t="shared" si="345"/>
        <v>3011.3414241102118</v>
      </c>
      <c r="O489" s="174">
        <f t="shared" si="346"/>
        <v>4158.2697380225391</v>
      </c>
      <c r="P489" s="174">
        <f t="shared" si="347"/>
        <v>0</v>
      </c>
      <c r="Q489" s="174"/>
      <c r="R489" s="175"/>
      <c r="S489" s="173">
        <f t="shared" si="370"/>
        <v>5701.5522650573166</v>
      </c>
      <c r="T489" s="174">
        <f t="shared" si="348"/>
        <v>2503.4741422439024</v>
      </c>
      <c r="U489" s="174">
        <f t="shared" si="349"/>
        <v>3198.0781228134147</v>
      </c>
      <c r="V489" s="174">
        <f t="shared" si="350"/>
        <v>0</v>
      </c>
      <c r="W489" s="174"/>
      <c r="X489" s="175"/>
      <c r="Y489" s="173">
        <f t="shared" si="344"/>
        <v>12938.182029065072</v>
      </c>
      <c r="Z489" s="174">
        <f t="shared" si="351"/>
        <v>5006.9482844878048</v>
      </c>
      <c r="AA489" s="174">
        <f t="shared" si="352"/>
        <v>7931.2337445772682</v>
      </c>
      <c r="AB489" s="174">
        <f t="shared" si="353"/>
        <v>0</v>
      </c>
      <c r="AC489" s="174"/>
      <c r="AD489" s="175"/>
      <c r="AE489" s="173">
        <f t="shared" si="354"/>
        <v>18.741203862336</v>
      </c>
      <c r="AF489" s="174">
        <f t="shared" si="312"/>
        <v>36</v>
      </c>
      <c r="AG489" s="174">
        <f t="shared" si="369"/>
        <v>20.2865</v>
      </c>
      <c r="AH489" s="174">
        <f t="shared" si="355"/>
        <v>363</v>
      </c>
      <c r="AI489" s="174">
        <f t="shared" si="356"/>
        <v>248</v>
      </c>
      <c r="AJ489" s="174">
        <f t="shared" si="357"/>
        <v>1.6666666666666667</v>
      </c>
      <c r="AK489" s="174">
        <f t="shared" si="339"/>
        <v>5701.5522650573166</v>
      </c>
      <c r="AL489" s="174">
        <f t="shared" si="358"/>
        <v>2503.4741422439024</v>
      </c>
      <c r="AM489" s="174">
        <f t="shared" si="359"/>
        <v>3198.0781228134147</v>
      </c>
      <c r="AN489" s="174"/>
      <c r="AO489" s="176">
        <v>24</v>
      </c>
      <c r="AP489" s="174">
        <v>36</v>
      </c>
      <c r="AQ489" s="175">
        <f t="shared" si="360"/>
        <v>363</v>
      </c>
      <c r="AR489" s="31">
        <f t="shared" si="361"/>
        <v>1.2</v>
      </c>
      <c r="AS489" s="2">
        <f t="shared" si="362"/>
        <v>0</v>
      </c>
      <c r="AT489" s="33">
        <f t="shared" si="363"/>
        <v>0</v>
      </c>
      <c r="AU489" s="31">
        <f t="shared" si="364"/>
        <v>0</v>
      </c>
      <c r="AV489" s="2">
        <f t="shared" si="365"/>
        <v>0</v>
      </c>
      <c r="AW489" s="33">
        <f t="shared" si="366"/>
        <v>1.24</v>
      </c>
      <c r="AX489" s="31">
        <f t="shared" si="367"/>
        <v>1</v>
      </c>
      <c r="AY489" s="33">
        <f t="shared" si="368"/>
        <v>1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customHeight="1">
      <c r="A490" s="2"/>
      <c r="B490" s="107">
        <v>415</v>
      </c>
      <c r="C490" s="31">
        <v>4</v>
      </c>
      <c r="D490" s="111" t="s">
        <v>8</v>
      </c>
      <c r="E490" s="2" t="s">
        <v>67</v>
      </c>
      <c r="F490" s="2"/>
      <c r="G490" s="2"/>
      <c r="H490" s="33" t="s">
        <v>80</v>
      </c>
      <c r="I490" s="173">
        <f t="shared" si="341"/>
        <v>340.17069843433762</v>
      </c>
      <c r="J490" s="174">
        <f t="shared" si="342"/>
        <v>10.61831467507422</v>
      </c>
      <c r="K490" s="189">
        <f t="shared" si="343"/>
        <v>856</v>
      </c>
      <c r="L490" s="190">
        <f t="shared" si="313"/>
        <v>412</v>
      </c>
      <c r="M490" s="173">
        <f t="shared" si="371"/>
        <v>6375.2084073511433</v>
      </c>
      <c r="N490" s="174">
        <f t="shared" si="345"/>
        <v>2802.1982159898253</v>
      </c>
      <c r="O490" s="174">
        <f t="shared" si="346"/>
        <v>3573.0101913613175</v>
      </c>
      <c r="P490" s="174">
        <f t="shared" si="347"/>
        <v>0</v>
      </c>
      <c r="Q490" s="174"/>
      <c r="R490" s="175"/>
      <c r="S490" s="173">
        <f t="shared" si="370"/>
        <v>5300.0198753402437</v>
      </c>
      <c r="T490" s="174">
        <f t="shared" si="348"/>
        <v>2329.6032522268292</v>
      </c>
      <c r="U490" s="174">
        <f t="shared" si="349"/>
        <v>2970.4166231134145</v>
      </c>
      <c r="V490" s="174">
        <f t="shared" si="350"/>
        <v>0</v>
      </c>
      <c r="W490" s="174"/>
      <c r="X490" s="175"/>
      <c r="Y490" s="173">
        <f t="shared" si="344"/>
        <v>10600.039750680487</v>
      </c>
      <c r="Z490" s="174">
        <f t="shared" si="351"/>
        <v>4659.2065044536585</v>
      </c>
      <c r="AA490" s="174">
        <f t="shared" si="352"/>
        <v>5940.833246226829</v>
      </c>
      <c r="AB490" s="174">
        <f t="shared" si="353"/>
        <v>0</v>
      </c>
      <c r="AC490" s="174"/>
      <c r="AD490" s="175"/>
      <c r="AE490" s="173">
        <f t="shared" si="354"/>
        <v>18.741203862336</v>
      </c>
      <c r="AF490" s="174">
        <f t="shared" si="312"/>
        <v>36</v>
      </c>
      <c r="AG490" s="174">
        <f t="shared" si="369"/>
        <v>20.2865</v>
      </c>
      <c r="AH490" s="174">
        <f t="shared" si="355"/>
        <v>199</v>
      </c>
      <c r="AI490" s="174">
        <f t="shared" si="356"/>
        <v>200</v>
      </c>
      <c r="AJ490" s="174">
        <f t="shared" si="357"/>
        <v>1.6666666666666667</v>
      </c>
      <c r="AK490" s="174">
        <f t="shared" si="339"/>
        <v>5300.0198753402437</v>
      </c>
      <c r="AL490" s="174">
        <f t="shared" si="358"/>
        <v>2329.6032522268292</v>
      </c>
      <c r="AM490" s="174">
        <f t="shared" si="359"/>
        <v>2970.4166231134145</v>
      </c>
      <c r="AN490" s="174"/>
      <c r="AO490" s="176">
        <v>24</v>
      </c>
      <c r="AP490" s="174">
        <v>36</v>
      </c>
      <c r="AQ490" s="175">
        <f t="shared" si="360"/>
        <v>199</v>
      </c>
      <c r="AR490" s="31">
        <f t="shared" si="361"/>
        <v>1</v>
      </c>
      <c r="AS490" s="2">
        <f t="shared" si="362"/>
        <v>0</v>
      </c>
      <c r="AT490" s="33">
        <f t="shared" si="363"/>
        <v>0</v>
      </c>
      <c r="AU490" s="31">
        <f t="shared" si="364"/>
        <v>0</v>
      </c>
      <c r="AV490" s="2">
        <f t="shared" si="365"/>
        <v>0</v>
      </c>
      <c r="AW490" s="33">
        <f t="shared" si="366"/>
        <v>1</v>
      </c>
      <c r="AX490" s="31">
        <f t="shared" si="367"/>
        <v>1</v>
      </c>
      <c r="AY490" s="33">
        <f t="shared" si="368"/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customHeight="1">
      <c r="A491" s="2"/>
      <c r="B491" s="107">
        <v>416</v>
      </c>
      <c r="C491" s="31">
        <v>4</v>
      </c>
      <c r="D491" s="111" t="s">
        <v>8</v>
      </c>
      <c r="E491" s="2" t="s">
        <v>148</v>
      </c>
      <c r="F491" s="2"/>
      <c r="G491" s="2"/>
      <c r="H491" s="33" t="s">
        <v>80</v>
      </c>
      <c r="I491" s="173">
        <f t="shared" si="341"/>
        <v>340.17069843433762</v>
      </c>
      <c r="J491" s="174">
        <f t="shared" si="342"/>
        <v>10.61831467507422</v>
      </c>
      <c r="K491" s="189">
        <f t="shared" si="343"/>
        <v>856</v>
      </c>
      <c r="L491" s="190">
        <f t="shared" si="313"/>
        <v>412</v>
      </c>
      <c r="M491" s="173">
        <f t="shared" si="371"/>
        <v>6375.2084073511433</v>
      </c>
      <c r="N491" s="174">
        <f t="shared" si="345"/>
        <v>2802.1982159898253</v>
      </c>
      <c r="O491" s="174">
        <f t="shared" si="346"/>
        <v>3573.0101913613175</v>
      </c>
      <c r="P491" s="174">
        <f t="shared" si="347"/>
        <v>0</v>
      </c>
      <c r="Q491" s="174"/>
      <c r="R491" s="175"/>
      <c r="S491" s="173">
        <f t="shared" si="370"/>
        <v>5300.0198753402437</v>
      </c>
      <c r="T491" s="174">
        <f t="shared" si="348"/>
        <v>2329.6032522268292</v>
      </c>
      <c r="U491" s="174">
        <f t="shared" si="349"/>
        <v>2970.4166231134145</v>
      </c>
      <c r="V491" s="174">
        <f t="shared" si="350"/>
        <v>0</v>
      </c>
      <c r="W491" s="174"/>
      <c r="X491" s="175"/>
      <c r="Y491" s="173">
        <f t="shared" si="344"/>
        <v>10600.039750680487</v>
      </c>
      <c r="Z491" s="174">
        <f t="shared" si="351"/>
        <v>4659.2065044536585</v>
      </c>
      <c r="AA491" s="174">
        <f t="shared" si="352"/>
        <v>5940.833246226829</v>
      </c>
      <c r="AB491" s="174">
        <f t="shared" si="353"/>
        <v>0</v>
      </c>
      <c r="AC491" s="174"/>
      <c r="AD491" s="175"/>
      <c r="AE491" s="173">
        <f t="shared" si="354"/>
        <v>18.741203862336</v>
      </c>
      <c r="AF491" s="174">
        <f t="shared" ref="AF491:AF554" si="372">AP491</f>
        <v>36</v>
      </c>
      <c r="AG491" s="174">
        <f t="shared" si="369"/>
        <v>20.2865</v>
      </c>
      <c r="AH491" s="174">
        <f t="shared" si="355"/>
        <v>199</v>
      </c>
      <c r="AI491" s="174">
        <f t="shared" si="356"/>
        <v>200</v>
      </c>
      <c r="AJ491" s="174">
        <f t="shared" si="357"/>
        <v>1.6666666666666667</v>
      </c>
      <c r="AK491" s="174">
        <f t="shared" si="339"/>
        <v>5300.0198753402437</v>
      </c>
      <c r="AL491" s="174">
        <f t="shared" si="358"/>
        <v>2329.6032522268292</v>
      </c>
      <c r="AM491" s="174">
        <f t="shared" si="359"/>
        <v>2970.4166231134145</v>
      </c>
      <c r="AN491" s="174"/>
      <c r="AO491" s="176">
        <v>24</v>
      </c>
      <c r="AP491" s="174">
        <v>36</v>
      </c>
      <c r="AQ491" s="175">
        <f t="shared" si="360"/>
        <v>199</v>
      </c>
      <c r="AR491" s="31">
        <f t="shared" si="361"/>
        <v>1.2</v>
      </c>
      <c r="AS491" s="2">
        <f t="shared" si="362"/>
        <v>0</v>
      </c>
      <c r="AT491" s="33">
        <f t="shared" si="363"/>
        <v>0</v>
      </c>
      <c r="AU491" s="31">
        <f t="shared" si="364"/>
        <v>0</v>
      </c>
      <c r="AV491" s="2">
        <f t="shared" si="365"/>
        <v>0</v>
      </c>
      <c r="AW491" s="33">
        <f t="shared" si="366"/>
        <v>1</v>
      </c>
      <c r="AX491" s="31">
        <f t="shared" si="367"/>
        <v>1</v>
      </c>
      <c r="AY491" s="33">
        <f t="shared" si="368"/>
        <v>1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customHeight="1">
      <c r="A492" s="2"/>
      <c r="B492" s="107">
        <v>417</v>
      </c>
      <c r="C492" s="31">
        <v>1</v>
      </c>
      <c r="D492" s="111" t="s">
        <v>8</v>
      </c>
      <c r="E492" s="2" t="s">
        <v>67</v>
      </c>
      <c r="F492" s="2"/>
      <c r="G492" s="2"/>
      <c r="H492" s="33" t="s">
        <v>80</v>
      </c>
      <c r="I492" s="173">
        <f t="shared" si="341"/>
        <v>275.49861303833848</v>
      </c>
      <c r="J492" s="174">
        <f t="shared" si="342"/>
        <v>5.3891948853391769</v>
      </c>
      <c r="K492" s="189">
        <f t="shared" si="343"/>
        <v>878</v>
      </c>
      <c r="L492" s="190">
        <f t="shared" si="313"/>
        <v>416</v>
      </c>
      <c r="M492" s="173">
        <f t="shared" si="371"/>
        <v>5163.1756707423201</v>
      </c>
      <c r="N492" s="174">
        <f t="shared" si="345"/>
        <v>2267.2587443732932</v>
      </c>
      <c r="O492" s="174">
        <f t="shared" si="346"/>
        <v>2895.9169263690269</v>
      </c>
      <c r="P492" s="174">
        <f t="shared" si="347"/>
        <v>0</v>
      </c>
      <c r="Q492" s="174"/>
      <c r="R492" s="175"/>
      <c r="S492" s="173">
        <f t="shared" si="370"/>
        <v>4292.3982913646341</v>
      </c>
      <c r="T492" s="174">
        <f t="shared" si="348"/>
        <v>1884.8821308902438</v>
      </c>
      <c r="U492" s="174">
        <f t="shared" si="349"/>
        <v>2407.5161604743898</v>
      </c>
      <c r="V492" s="174">
        <f t="shared" si="350"/>
        <v>0</v>
      </c>
      <c r="W492" s="174"/>
      <c r="X492" s="175"/>
      <c r="Y492" s="173">
        <f t="shared" si="344"/>
        <v>8584.7965827292683</v>
      </c>
      <c r="Z492" s="174">
        <f t="shared" si="351"/>
        <v>3769.7642617804877</v>
      </c>
      <c r="AA492" s="174">
        <f t="shared" si="352"/>
        <v>4815.0323209487797</v>
      </c>
      <c r="AB492" s="174">
        <f t="shared" si="353"/>
        <v>0</v>
      </c>
      <c r="AC492" s="174"/>
      <c r="AD492" s="175"/>
      <c r="AE492" s="173">
        <f t="shared" si="354"/>
        <v>18.741203862336</v>
      </c>
      <c r="AF492" s="174">
        <f t="shared" si="372"/>
        <v>36</v>
      </c>
      <c r="AG492" s="174">
        <f t="shared" si="369"/>
        <v>20.2865</v>
      </c>
      <c r="AH492" s="174">
        <f t="shared" si="355"/>
        <v>101</v>
      </c>
      <c r="AI492" s="174">
        <f t="shared" si="356"/>
        <v>200</v>
      </c>
      <c r="AJ492" s="174">
        <f t="shared" si="357"/>
        <v>1.6666666666666667</v>
      </c>
      <c r="AK492" s="174">
        <f t="shared" si="339"/>
        <v>4292.3982913646341</v>
      </c>
      <c r="AL492" s="174">
        <f t="shared" si="358"/>
        <v>1884.8821308902438</v>
      </c>
      <c r="AM492" s="174">
        <f t="shared" si="359"/>
        <v>2407.5161604743898</v>
      </c>
      <c r="AN492" s="174"/>
      <c r="AO492" s="176">
        <v>24</v>
      </c>
      <c r="AP492" s="174">
        <v>36</v>
      </c>
      <c r="AQ492" s="175">
        <f t="shared" si="360"/>
        <v>101</v>
      </c>
      <c r="AR492" s="31">
        <f t="shared" si="361"/>
        <v>1</v>
      </c>
      <c r="AS492" s="2">
        <f t="shared" si="362"/>
        <v>0</v>
      </c>
      <c r="AT492" s="33">
        <f t="shared" si="363"/>
        <v>0</v>
      </c>
      <c r="AU492" s="31">
        <f t="shared" si="364"/>
        <v>0</v>
      </c>
      <c r="AV492" s="2">
        <f t="shared" si="365"/>
        <v>0</v>
      </c>
      <c r="AW492" s="33">
        <f t="shared" si="366"/>
        <v>1</v>
      </c>
      <c r="AX492" s="31">
        <f t="shared" si="367"/>
        <v>1</v>
      </c>
      <c r="AY492" s="33">
        <f t="shared" si="368"/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customHeight="1">
      <c r="A493" s="2"/>
      <c r="B493" s="107">
        <v>418</v>
      </c>
      <c r="C493" s="31">
        <v>10</v>
      </c>
      <c r="D493" s="111" t="s">
        <v>8</v>
      </c>
      <c r="E493" s="2" t="s">
        <v>144</v>
      </c>
      <c r="F493" s="2" t="s">
        <v>149</v>
      </c>
      <c r="G493" s="2"/>
      <c r="H493" s="33" t="s">
        <v>81</v>
      </c>
      <c r="I493" s="173">
        <f t="shared" si="341"/>
        <v>1143.041647921438</v>
      </c>
      <c r="J493" s="174">
        <f t="shared" si="342"/>
        <v>38.9195915778851</v>
      </c>
      <c r="K493" s="189">
        <f t="shared" si="343"/>
        <v>168</v>
      </c>
      <c r="L493" s="190">
        <f t="shared" si="313"/>
        <v>130</v>
      </c>
      <c r="M493" s="173">
        <f t="shared" si="371"/>
        <v>21421.976546836162</v>
      </c>
      <c r="N493" s="174">
        <f t="shared" si="345"/>
        <v>6030.0316811203402</v>
      </c>
      <c r="O493" s="174">
        <f t="shared" si="346"/>
        <v>7695.9724328579114</v>
      </c>
      <c r="P493" s="174">
        <f t="shared" si="347"/>
        <v>7695.9724328579114</v>
      </c>
      <c r="Q493" s="174"/>
      <c r="R493" s="175"/>
      <c r="S493" s="173">
        <f t="shared" si="370"/>
        <v>16698.543141200491</v>
      </c>
      <c r="T493" s="174">
        <f t="shared" si="348"/>
        <v>4700.4413411546348</v>
      </c>
      <c r="U493" s="174">
        <f t="shared" si="349"/>
        <v>5999.0509000229267</v>
      </c>
      <c r="V493" s="174">
        <f t="shared" si="350"/>
        <v>5999.0509000229267</v>
      </c>
      <c r="W493" s="174"/>
      <c r="X493" s="175"/>
      <c r="Y493" s="173">
        <f t="shared" si="344"/>
        <v>33397.086282400982</v>
      </c>
      <c r="Z493" s="174">
        <f t="shared" si="351"/>
        <v>9400.8826823092695</v>
      </c>
      <c r="AA493" s="174">
        <f t="shared" si="352"/>
        <v>11998.101800045853</v>
      </c>
      <c r="AB493" s="174">
        <f t="shared" si="353"/>
        <v>11998.101800045853</v>
      </c>
      <c r="AC493" s="174"/>
      <c r="AD493" s="175"/>
      <c r="AE493" s="173">
        <f t="shared" si="354"/>
        <v>18.741203862336</v>
      </c>
      <c r="AF493" s="174">
        <f t="shared" si="372"/>
        <v>36</v>
      </c>
      <c r="AG493" s="174">
        <f t="shared" si="369"/>
        <v>20.2865</v>
      </c>
      <c r="AH493" s="174">
        <f t="shared" si="355"/>
        <v>729.4</v>
      </c>
      <c r="AI493" s="174">
        <f t="shared" si="356"/>
        <v>200</v>
      </c>
      <c r="AJ493" s="174">
        <f t="shared" si="357"/>
        <v>1.1111111111111112</v>
      </c>
      <c r="AK493" s="174">
        <f t="shared" si="339"/>
        <v>8916.2435343146353</v>
      </c>
      <c r="AL493" s="174">
        <f t="shared" si="358"/>
        <v>3917.0344509621955</v>
      </c>
      <c r="AM493" s="174">
        <f t="shared" si="359"/>
        <v>4999.2090833524389</v>
      </c>
      <c r="AN493" s="174"/>
      <c r="AO493" s="176">
        <v>24</v>
      </c>
      <c r="AP493" s="174">
        <v>36</v>
      </c>
      <c r="AQ493" s="175">
        <f t="shared" si="360"/>
        <v>521</v>
      </c>
      <c r="AR493" s="31">
        <f t="shared" si="361"/>
        <v>1</v>
      </c>
      <c r="AS493" s="2">
        <f t="shared" si="362"/>
        <v>0</v>
      </c>
      <c r="AT493" s="33">
        <f t="shared" si="363"/>
        <v>0</v>
      </c>
      <c r="AU493" s="31">
        <f t="shared" si="364"/>
        <v>0</v>
      </c>
      <c r="AV493" s="2">
        <f t="shared" si="365"/>
        <v>0</v>
      </c>
      <c r="AW493" s="33">
        <f t="shared" si="366"/>
        <v>1</v>
      </c>
      <c r="AX493" s="31">
        <f t="shared" si="367"/>
        <v>1.5</v>
      </c>
      <c r="AY493" s="33">
        <f t="shared" si="368"/>
        <v>1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customHeight="1">
      <c r="A494" s="2"/>
      <c r="B494" s="107">
        <v>419</v>
      </c>
      <c r="C494" s="31">
        <v>10</v>
      </c>
      <c r="D494" s="111" t="s">
        <v>8</v>
      </c>
      <c r="E494" s="2" t="s">
        <v>138</v>
      </c>
      <c r="F494" s="2" t="s">
        <v>149</v>
      </c>
      <c r="G494" s="2"/>
      <c r="H494" s="33" t="s">
        <v>81</v>
      </c>
      <c r="I494" s="173">
        <f t="shared" si="341"/>
        <v>1365.7933887362237</v>
      </c>
      <c r="J494" s="174">
        <f t="shared" si="342"/>
        <v>38.9195915778851</v>
      </c>
      <c r="K494" s="189">
        <f t="shared" si="343"/>
        <v>100</v>
      </c>
      <c r="L494" s="190">
        <f t="shared" si="313"/>
        <v>88</v>
      </c>
      <c r="M494" s="173">
        <f t="shared" si="371"/>
        <v>25596.61233213629</v>
      </c>
      <c r="N494" s="174">
        <f t="shared" si="345"/>
        <v>7205.1420164089996</v>
      </c>
      <c r="O494" s="174">
        <f t="shared" si="346"/>
        <v>9195.7351578636444</v>
      </c>
      <c r="P494" s="174">
        <f t="shared" si="347"/>
        <v>9195.7351578636444</v>
      </c>
      <c r="Q494" s="174"/>
      <c r="R494" s="175"/>
      <c r="S494" s="173">
        <f t="shared" si="370"/>
        <v>16698.543141200491</v>
      </c>
      <c r="T494" s="174">
        <f t="shared" si="348"/>
        <v>4700.4413411546348</v>
      </c>
      <c r="U494" s="174">
        <f t="shared" si="349"/>
        <v>5999.0509000229267</v>
      </c>
      <c r="V494" s="174">
        <f t="shared" si="350"/>
        <v>5999.0509000229267</v>
      </c>
      <c r="W494" s="174"/>
      <c r="X494" s="175"/>
      <c r="Y494" s="173">
        <f t="shared" si="344"/>
        <v>33397.086282400982</v>
      </c>
      <c r="Z494" s="174">
        <f t="shared" si="351"/>
        <v>9400.8826823092695</v>
      </c>
      <c r="AA494" s="174">
        <f t="shared" si="352"/>
        <v>11998.101800045853</v>
      </c>
      <c r="AB494" s="174">
        <f t="shared" si="353"/>
        <v>11998.101800045853</v>
      </c>
      <c r="AC494" s="174"/>
      <c r="AD494" s="175"/>
      <c r="AE494" s="173">
        <f t="shared" si="354"/>
        <v>18.741203862336</v>
      </c>
      <c r="AF494" s="174">
        <f t="shared" si="372"/>
        <v>36</v>
      </c>
      <c r="AG494" s="174">
        <f t="shared" si="369"/>
        <v>45.286500000000004</v>
      </c>
      <c r="AH494" s="174">
        <f t="shared" si="355"/>
        <v>729.4</v>
      </c>
      <c r="AI494" s="174">
        <f t="shared" si="356"/>
        <v>200</v>
      </c>
      <c r="AJ494" s="174">
        <f t="shared" si="357"/>
        <v>1.1111111111111112</v>
      </c>
      <c r="AK494" s="174">
        <f t="shared" si="339"/>
        <v>8916.2435343146353</v>
      </c>
      <c r="AL494" s="174">
        <f t="shared" si="358"/>
        <v>3917.0344509621955</v>
      </c>
      <c r="AM494" s="174">
        <f t="shared" si="359"/>
        <v>4999.2090833524389</v>
      </c>
      <c r="AN494" s="174"/>
      <c r="AO494" s="176">
        <v>24</v>
      </c>
      <c r="AP494" s="174">
        <v>36</v>
      </c>
      <c r="AQ494" s="175">
        <f t="shared" si="360"/>
        <v>521</v>
      </c>
      <c r="AR494" s="31">
        <f t="shared" si="361"/>
        <v>1</v>
      </c>
      <c r="AS494" s="2">
        <f t="shared" si="362"/>
        <v>0</v>
      </c>
      <c r="AT494" s="33">
        <f t="shared" si="363"/>
        <v>0</v>
      </c>
      <c r="AU494" s="31">
        <f t="shared" si="364"/>
        <v>25</v>
      </c>
      <c r="AV494" s="2">
        <f t="shared" si="365"/>
        <v>0</v>
      </c>
      <c r="AW494" s="33">
        <f t="shared" si="366"/>
        <v>1</v>
      </c>
      <c r="AX494" s="31">
        <f t="shared" si="367"/>
        <v>1.5</v>
      </c>
      <c r="AY494" s="33">
        <f t="shared" si="368"/>
        <v>1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customHeight="1">
      <c r="A495" s="2"/>
      <c r="B495" s="107">
        <v>420</v>
      </c>
      <c r="C495" s="31">
        <v>10</v>
      </c>
      <c r="D495" s="111" t="s">
        <v>8</v>
      </c>
      <c r="E495" s="2" t="s">
        <v>141</v>
      </c>
      <c r="F495" s="2" t="s">
        <v>149</v>
      </c>
      <c r="G495" s="2"/>
      <c r="H495" s="33" t="s">
        <v>81</v>
      </c>
      <c r="I495" s="173">
        <f t="shared" si="341"/>
        <v>1229.9648084338457</v>
      </c>
      <c r="J495" s="174">
        <f t="shared" si="342"/>
        <v>38.9195915778851</v>
      </c>
      <c r="K495" s="189">
        <f t="shared" si="343"/>
        <v>133</v>
      </c>
      <c r="L495" s="190">
        <f t="shared" si="313"/>
        <v>106</v>
      </c>
      <c r="M495" s="173">
        <f t="shared" si="371"/>
        <v>23051.02121835775</v>
      </c>
      <c r="N495" s="174">
        <f t="shared" si="345"/>
        <v>6030.0316811203402</v>
      </c>
      <c r="O495" s="174">
        <f t="shared" si="346"/>
        <v>8510.4947686187043</v>
      </c>
      <c r="P495" s="174">
        <f t="shared" si="347"/>
        <v>8510.4947686187043</v>
      </c>
      <c r="Q495" s="174"/>
      <c r="R495" s="175"/>
      <c r="S495" s="173">
        <f t="shared" si="370"/>
        <v>16698.543141200491</v>
      </c>
      <c r="T495" s="174">
        <f t="shared" si="348"/>
        <v>4700.4413411546348</v>
      </c>
      <c r="U495" s="174">
        <f t="shared" si="349"/>
        <v>5999.0509000229267</v>
      </c>
      <c r="V495" s="174">
        <f t="shared" si="350"/>
        <v>5999.0509000229267</v>
      </c>
      <c r="W495" s="174"/>
      <c r="X495" s="175"/>
      <c r="Y495" s="173">
        <f t="shared" si="344"/>
        <v>39156.175146422989</v>
      </c>
      <c r="Z495" s="174">
        <f t="shared" si="351"/>
        <v>9400.8826823092695</v>
      </c>
      <c r="AA495" s="174">
        <f t="shared" si="352"/>
        <v>14877.646232056857</v>
      </c>
      <c r="AB495" s="174">
        <f t="shared" si="353"/>
        <v>14877.646232056857</v>
      </c>
      <c r="AC495" s="174"/>
      <c r="AD495" s="175"/>
      <c r="AE495" s="173">
        <f t="shared" si="354"/>
        <v>18.741203862336</v>
      </c>
      <c r="AF495" s="174">
        <f t="shared" si="372"/>
        <v>36</v>
      </c>
      <c r="AG495" s="174">
        <f t="shared" si="369"/>
        <v>20.2865</v>
      </c>
      <c r="AH495" s="174">
        <f t="shared" si="355"/>
        <v>729.4</v>
      </c>
      <c r="AI495" s="174">
        <f t="shared" si="356"/>
        <v>248</v>
      </c>
      <c r="AJ495" s="174">
        <f t="shared" si="357"/>
        <v>1.1111111111111112</v>
      </c>
      <c r="AK495" s="174">
        <f t="shared" si="339"/>
        <v>8916.2435343146353</v>
      </c>
      <c r="AL495" s="174">
        <f t="shared" si="358"/>
        <v>3917.0344509621955</v>
      </c>
      <c r="AM495" s="174">
        <f t="shared" si="359"/>
        <v>4999.2090833524389</v>
      </c>
      <c r="AN495" s="174"/>
      <c r="AO495" s="176">
        <v>24</v>
      </c>
      <c r="AP495" s="174">
        <v>36</v>
      </c>
      <c r="AQ495" s="175">
        <f t="shared" si="360"/>
        <v>521</v>
      </c>
      <c r="AR495" s="31">
        <f t="shared" si="361"/>
        <v>1</v>
      </c>
      <c r="AS495" s="2">
        <f t="shared" si="362"/>
        <v>0</v>
      </c>
      <c r="AT495" s="33">
        <f t="shared" si="363"/>
        <v>0</v>
      </c>
      <c r="AU495" s="31">
        <f t="shared" si="364"/>
        <v>0</v>
      </c>
      <c r="AV495" s="2">
        <f t="shared" si="365"/>
        <v>0</v>
      </c>
      <c r="AW495" s="33">
        <f t="shared" si="366"/>
        <v>1.24</v>
      </c>
      <c r="AX495" s="31">
        <f t="shared" si="367"/>
        <v>1.5</v>
      </c>
      <c r="AY495" s="33">
        <f t="shared" si="368"/>
        <v>1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customHeight="1">
      <c r="A496" s="2"/>
      <c r="B496" s="107">
        <v>421</v>
      </c>
      <c r="C496" s="31">
        <v>10</v>
      </c>
      <c r="D496" s="111" t="s">
        <v>8</v>
      </c>
      <c r="E496" s="2" t="s">
        <v>150</v>
      </c>
      <c r="F496" s="2" t="s">
        <v>149</v>
      </c>
      <c r="G496" s="2"/>
      <c r="H496" s="33" t="s">
        <v>81</v>
      </c>
      <c r="I496" s="173">
        <f t="shared" si="341"/>
        <v>1371.6499775057259</v>
      </c>
      <c r="J496" s="174">
        <f t="shared" si="342"/>
        <v>38.9195915778851</v>
      </c>
      <c r="K496" s="189">
        <f t="shared" si="343"/>
        <v>97</v>
      </c>
      <c r="L496" s="190">
        <f t="shared" si="313"/>
        <v>85</v>
      </c>
      <c r="M496" s="173">
        <f t="shared" si="371"/>
        <v>25706.371856203397</v>
      </c>
      <c r="N496" s="174">
        <f t="shared" si="345"/>
        <v>7236.0380173444073</v>
      </c>
      <c r="O496" s="174">
        <f t="shared" si="346"/>
        <v>9235.1669194294936</v>
      </c>
      <c r="P496" s="174">
        <f t="shared" si="347"/>
        <v>9235.1669194294936</v>
      </c>
      <c r="Q496" s="174"/>
      <c r="R496" s="175"/>
      <c r="S496" s="173">
        <f t="shared" si="370"/>
        <v>20038.251769440587</v>
      </c>
      <c r="T496" s="174">
        <f t="shared" si="348"/>
        <v>5640.5296093855613</v>
      </c>
      <c r="U496" s="174">
        <f t="shared" si="349"/>
        <v>7198.8610800275119</v>
      </c>
      <c r="V496" s="174">
        <f t="shared" si="350"/>
        <v>7198.8610800275119</v>
      </c>
      <c r="W496" s="174"/>
      <c r="X496" s="175"/>
      <c r="Y496" s="173">
        <f t="shared" si="344"/>
        <v>40076.503538881167</v>
      </c>
      <c r="Z496" s="174">
        <f t="shared" si="351"/>
        <v>11281.059218771123</v>
      </c>
      <c r="AA496" s="174">
        <f t="shared" si="352"/>
        <v>14397.722160055022</v>
      </c>
      <c r="AB496" s="174">
        <f t="shared" si="353"/>
        <v>14397.722160055022</v>
      </c>
      <c r="AC496" s="174"/>
      <c r="AD496" s="175"/>
      <c r="AE496" s="173">
        <f t="shared" si="354"/>
        <v>18.741203862336</v>
      </c>
      <c r="AF496" s="174">
        <f t="shared" si="372"/>
        <v>36</v>
      </c>
      <c r="AG496" s="174">
        <f t="shared" si="369"/>
        <v>20.2865</v>
      </c>
      <c r="AH496" s="174">
        <f t="shared" si="355"/>
        <v>729.4</v>
      </c>
      <c r="AI496" s="174">
        <f t="shared" si="356"/>
        <v>200</v>
      </c>
      <c r="AJ496" s="174">
        <f t="shared" si="357"/>
        <v>1.1111111111111112</v>
      </c>
      <c r="AK496" s="174">
        <f t="shared" si="339"/>
        <v>8916.2435343146353</v>
      </c>
      <c r="AL496" s="174">
        <f t="shared" si="358"/>
        <v>3917.0344509621955</v>
      </c>
      <c r="AM496" s="174">
        <f t="shared" si="359"/>
        <v>4999.2090833524389</v>
      </c>
      <c r="AN496" s="174"/>
      <c r="AO496" s="176">
        <v>24</v>
      </c>
      <c r="AP496" s="174">
        <v>36</v>
      </c>
      <c r="AQ496" s="175">
        <f t="shared" si="360"/>
        <v>521</v>
      </c>
      <c r="AR496" s="31">
        <f t="shared" si="361"/>
        <v>1.2</v>
      </c>
      <c r="AS496" s="2">
        <f t="shared" si="362"/>
        <v>0</v>
      </c>
      <c r="AT496" s="33">
        <f t="shared" si="363"/>
        <v>0</v>
      </c>
      <c r="AU496" s="31">
        <f t="shared" si="364"/>
        <v>0</v>
      </c>
      <c r="AV496" s="2">
        <f t="shared" si="365"/>
        <v>0</v>
      </c>
      <c r="AW496" s="33">
        <f t="shared" si="366"/>
        <v>1</v>
      </c>
      <c r="AX496" s="31">
        <f t="shared" si="367"/>
        <v>1.5</v>
      </c>
      <c r="AY496" s="33">
        <f t="shared" si="368"/>
        <v>1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customHeight="1">
      <c r="A497" s="2"/>
      <c r="B497" s="107">
        <v>422</v>
      </c>
      <c r="C497" s="31">
        <v>10</v>
      </c>
      <c r="D497" s="111" t="s">
        <v>8</v>
      </c>
      <c r="E497" s="2" t="s">
        <v>164</v>
      </c>
      <c r="F497" s="2" t="s">
        <v>149</v>
      </c>
      <c r="G497" s="2"/>
      <c r="H497" s="33" t="s">
        <v>81</v>
      </c>
      <c r="I497" s="173">
        <f t="shared" si="341"/>
        <v>1638.9520664834683</v>
      </c>
      <c r="J497" s="174">
        <f t="shared" si="342"/>
        <v>38.9195915778851</v>
      </c>
      <c r="K497" s="189">
        <f t="shared" si="343"/>
        <v>53</v>
      </c>
      <c r="L497" s="190">
        <f t="shared" si="313"/>
        <v>51</v>
      </c>
      <c r="M497" s="173">
        <f t="shared" si="371"/>
        <v>30715.934798563547</v>
      </c>
      <c r="N497" s="174">
        <f t="shared" si="345"/>
        <v>8646.1704196907995</v>
      </c>
      <c r="O497" s="174">
        <f t="shared" si="346"/>
        <v>11034.882189436374</v>
      </c>
      <c r="P497" s="174">
        <f t="shared" si="347"/>
        <v>11034.882189436374</v>
      </c>
      <c r="Q497" s="174"/>
      <c r="R497" s="175"/>
      <c r="S497" s="173">
        <f t="shared" si="370"/>
        <v>20038.251769440587</v>
      </c>
      <c r="T497" s="174">
        <f t="shared" si="348"/>
        <v>5640.5296093855613</v>
      </c>
      <c r="U497" s="174">
        <f t="shared" si="349"/>
        <v>7198.8610800275119</v>
      </c>
      <c r="V497" s="174">
        <f t="shared" si="350"/>
        <v>7198.8610800275119</v>
      </c>
      <c r="W497" s="174"/>
      <c r="X497" s="175"/>
      <c r="Y497" s="173">
        <f t="shared" si="344"/>
        <v>40076.503538881167</v>
      </c>
      <c r="Z497" s="174">
        <f t="shared" si="351"/>
        <v>11281.059218771123</v>
      </c>
      <c r="AA497" s="174">
        <f t="shared" si="352"/>
        <v>14397.722160055022</v>
      </c>
      <c r="AB497" s="174">
        <f t="shared" si="353"/>
        <v>14397.722160055022</v>
      </c>
      <c r="AC497" s="174"/>
      <c r="AD497" s="175"/>
      <c r="AE497" s="173">
        <f t="shared" si="354"/>
        <v>18.741203862336</v>
      </c>
      <c r="AF497" s="174">
        <f t="shared" si="372"/>
        <v>36</v>
      </c>
      <c r="AG497" s="174">
        <f t="shared" si="369"/>
        <v>45.286500000000004</v>
      </c>
      <c r="AH497" s="174">
        <f t="shared" si="355"/>
        <v>729.4</v>
      </c>
      <c r="AI497" s="174">
        <f t="shared" si="356"/>
        <v>200</v>
      </c>
      <c r="AJ497" s="174">
        <f t="shared" si="357"/>
        <v>1.1111111111111112</v>
      </c>
      <c r="AK497" s="174">
        <f t="shared" si="339"/>
        <v>8916.2435343146353</v>
      </c>
      <c r="AL497" s="174">
        <f t="shared" si="358"/>
        <v>3917.0344509621955</v>
      </c>
      <c r="AM497" s="174">
        <f t="shared" si="359"/>
        <v>4999.2090833524389</v>
      </c>
      <c r="AN497" s="174"/>
      <c r="AO497" s="176">
        <v>24</v>
      </c>
      <c r="AP497" s="174">
        <v>36</v>
      </c>
      <c r="AQ497" s="175">
        <f t="shared" si="360"/>
        <v>521</v>
      </c>
      <c r="AR497" s="31">
        <f t="shared" si="361"/>
        <v>1.2</v>
      </c>
      <c r="AS497" s="2">
        <f t="shared" si="362"/>
        <v>0</v>
      </c>
      <c r="AT497" s="33">
        <f t="shared" si="363"/>
        <v>0</v>
      </c>
      <c r="AU497" s="31">
        <f t="shared" si="364"/>
        <v>25</v>
      </c>
      <c r="AV497" s="2">
        <f t="shared" si="365"/>
        <v>0</v>
      </c>
      <c r="AW497" s="33">
        <f t="shared" si="366"/>
        <v>1</v>
      </c>
      <c r="AX497" s="31">
        <f t="shared" si="367"/>
        <v>1.5</v>
      </c>
      <c r="AY497" s="33">
        <f t="shared" si="368"/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customHeight="1">
      <c r="A498" s="2"/>
      <c r="B498" s="107">
        <v>423</v>
      </c>
      <c r="C498" s="31">
        <v>10</v>
      </c>
      <c r="D498" s="111" t="s">
        <v>8</v>
      </c>
      <c r="E498" s="2" t="s">
        <v>156</v>
      </c>
      <c r="F498" s="2" t="s">
        <v>149</v>
      </c>
      <c r="G498" s="2"/>
      <c r="H498" s="33" t="s">
        <v>81</v>
      </c>
      <c r="I498" s="173">
        <f t="shared" si="341"/>
        <v>1475.9577701206151</v>
      </c>
      <c r="J498" s="174">
        <f t="shared" si="342"/>
        <v>38.9195915778851</v>
      </c>
      <c r="K498" s="189">
        <f t="shared" si="343"/>
        <v>77</v>
      </c>
      <c r="L498" s="190">
        <f t="shared" si="313"/>
        <v>72</v>
      </c>
      <c r="M498" s="173">
        <f t="shared" si="371"/>
        <v>27661.225462029302</v>
      </c>
      <c r="N498" s="174">
        <f t="shared" si="345"/>
        <v>7236.0380173444073</v>
      </c>
      <c r="O498" s="174">
        <f t="shared" si="346"/>
        <v>10212.593722342446</v>
      </c>
      <c r="P498" s="174">
        <f t="shared" si="347"/>
        <v>10212.593722342446</v>
      </c>
      <c r="Q498" s="174"/>
      <c r="R498" s="175"/>
      <c r="S498" s="173">
        <f t="shared" si="370"/>
        <v>20038.251769440587</v>
      </c>
      <c r="T498" s="174">
        <f t="shared" si="348"/>
        <v>5640.5296093855613</v>
      </c>
      <c r="U498" s="174">
        <f t="shared" si="349"/>
        <v>7198.8610800275119</v>
      </c>
      <c r="V498" s="174">
        <f t="shared" si="350"/>
        <v>7198.8610800275119</v>
      </c>
      <c r="W498" s="174"/>
      <c r="X498" s="175"/>
      <c r="Y498" s="173">
        <f t="shared" si="344"/>
        <v>46987.410175707584</v>
      </c>
      <c r="Z498" s="174">
        <f t="shared" si="351"/>
        <v>11281.059218771123</v>
      </c>
      <c r="AA498" s="174">
        <f t="shared" si="352"/>
        <v>17853.175478468231</v>
      </c>
      <c r="AB498" s="174">
        <f t="shared" si="353"/>
        <v>17853.175478468231</v>
      </c>
      <c r="AC498" s="174"/>
      <c r="AD498" s="175"/>
      <c r="AE498" s="173">
        <f t="shared" si="354"/>
        <v>18.741203862336</v>
      </c>
      <c r="AF498" s="174">
        <f t="shared" si="372"/>
        <v>36</v>
      </c>
      <c r="AG498" s="174">
        <f t="shared" si="369"/>
        <v>20.2865</v>
      </c>
      <c r="AH498" s="174">
        <f t="shared" si="355"/>
        <v>729.4</v>
      </c>
      <c r="AI498" s="174">
        <f t="shared" si="356"/>
        <v>248</v>
      </c>
      <c r="AJ498" s="174">
        <f t="shared" si="357"/>
        <v>1.1111111111111112</v>
      </c>
      <c r="AK498" s="174">
        <f t="shared" si="339"/>
        <v>8916.2435343146353</v>
      </c>
      <c r="AL498" s="174">
        <f t="shared" si="358"/>
        <v>3917.0344509621955</v>
      </c>
      <c r="AM498" s="174">
        <f t="shared" si="359"/>
        <v>4999.2090833524389</v>
      </c>
      <c r="AN498" s="174"/>
      <c r="AO498" s="176">
        <v>24</v>
      </c>
      <c r="AP498" s="174">
        <v>36</v>
      </c>
      <c r="AQ498" s="175">
        <f t="shared" si="360"/>
        <v>521</v>
      </c>
      <c r="AR498" s="31">
        <f t="shared" si="361"/>
        <v>1.2</v>
      </c>
      <c r="AS498" s="2">
        <f t="shared" si="362"/>
        <v>0</v>
      </c>
      <c r="AT498" s="33">
        <f t="shared" si="363"/>
        <v>0</v>
      </c>
      <c r="AU498" s="31">
        <f t="shared" si="364"/>
        <v>0</v>
      </c>
      <c r="AV498" s="2">
        <f t="shared" si="365"/>
        <v>0</v>
      </c>
      <c r="AW498" s="33">
        <f t="shared" si="366"/>
        <v>1.24</v>
      </c>
      <c r="AX498" s="31">
        <f t="shared" si="367"/>
        <v>1.5</v>
      </c>
      <c r="AY498" s="33">
        <f t="shared" si="368"/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customHeight="1">
      <c r="A499" s="2"/>
      <c r="B499" s="107">
        <v>424</v>
      </c>
      <c r="C499" s="31">
        <v>10</v>
      </c>
      <c r="D499" s="111" t="s">
        <v>8</v>
      </c>
      <c r="E499" s="2" t="s">
        <v>92</v>
      </c>
      <c r="F499" s="2" t="s">
        <v>149</v>
      </c>
      <c r="G499" s="2"/>
      <c r="H499" s="33" t="s">
        <v>81</v>
      </c>
      <c r="I499" s="173">
        <f t="shared" si="341"/>
        <v>975.77040380024539</v>
      </c>
      <c r="J499" s="174">
        <f t="shared" si="342"/>
        <v>27.799708269917932</v>
      </c>
      <c r="K499" s="189">
        <f t="shared" si="343"/>
        <v>239</v>
      </c>
      <c r="L499" s="190">
        <f t="shared" si="313"/>
        <v>170</v>
      </c>
      <c r="M499" s="173">
        <f t="shared" si="371"/>
        <v>18287.112060454318</v>
      </c>
      <c r="N499" s="174">
        <f t="shared" si="345"/>
        <v>8033.7922213238317</v>
      </c>
      <c r="O499" s="174">
        <f t="shared" si="346"/>
        <v>10253.319839130485</v>
      </c>
      <c r="P499" s="174">
        <f t="shared" si="347"/>
        <v>0</v>
      </c>
      <c r="Q499" s="174"/>
      <c r="R499" s="175"/>
      <c r="S499" s="173">
        <f t="shared" si="370"/>
        <v>12839.390689413074</v>
      </c>
      <c r="T499" s="174">
        <f t="shared" si="348"/>
        <v>5640.5296093855613</v>
      </c>
      <c r="U499" s="174">
        <f t="shared" si="349"/>
        <v>7198.8610800275119</v>
      </c>
      <c r="V499" s="174">
        <f t="shared" si="350"/>
        <v>0</v>
      </c>
      <c r="W499" s="174"/>
      <c r="X499" s="175"/>
      <c r="Y499" s="173">
        <f t="shared" si="344"/>
        <v>32098.476723532687</v>
      </c>
      <c r="Z499" s="174">
        <f t="shared" si="351"/>
        <v>14101.324023463903</v>
      </c>
      <c r="AA499" s="174">
        <f t="shared" si="352"/>
        <v>17997.152700068782</v>
      </c>
      <c r="AB499" s="174">
        <f t="shared" si="353"/>
        <v>0</v>
      </c>
      <c r="AC499" s="174"/>
      <c r="AD499" s="175"/>
      <c r="AE499" s="173">
        <f t="shared" si="354"/>
        <v>18.741203862336</v>
      </c>
      <c r="AF499" s="174">
        <f t="shared" si="372"/>
        <v>36</v>
      </c>
      <c r="AG499" s="174">
        <f t="shared" si="369"/>
        <v>20.2865</v>
      </c>
      <c r="AH499" s="174">
        <f t="shared" si="355"/>
        <v>521</v>
      </c>
      <c r="AI499" s="174">
        <f t="shared" si="356"/>
        <v>250</v>
      </c>
      <c r="AJ499" s="174">
        <f t="shared" si="357"/>
        <v>1.6666666666666667</v>
      </c>
      <c r="AK499" s="174">
        <f t="shared" si="339"/>
        <v>8916.2435343146353</v>
      </c>
      <c r="AL499" s="174">
        <f t="shared" si="358"/>
        <v>3917.0344509621955</v>
      </c>
      <c r="AM499" s="174">
        <f t="shared" si="359"/>
        <v>4999.2090833524389</v>
      </c>
      <c r="AN499" s="174"/>
      <c r="AO499" s="176">
        <v>24</v>
      </c>
      <c r="AP499" s="174">
        <v>36</v>
      </c>
      <c r="AQ499" s="175">
        <f t="shared" si="360"/>
        <v>521</v>
      </c>
      <c r="AR499" s="31">
        <f t="shared" si="361"/>
        <v>1</v>
      </c>
      <c r="AS499" s="2">
        <f t="shared" si="362"/>
        <v>0</v>
      </c>
      <c r="AT499" s="33">
        <f t="shared" si="363"/>
        <v>0</v>
      </c>
      <c r="AU499" s="31">
        <f t="shared" si="364"/>
        <v>0</v>
      </c>
      <c r="AV499" s="2">
        <f t="shared" si="365"/>
        <v>0</v>
      </c>
      <c r="AW499" s="33">
        <f t="shared" si="366"/>
        <v>1</v>
      </c>
      <c r="AX499" s="31">
        <f t="shared" si="367"/>
        <v>1</v>
      </c>
      <c r="AY499" s="33">
        <f t="shared" si="368"/>
        <v>1.2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customHeight="1">
      <c r="A500" s="2"/>
      <c r="B500" s="107">
        <v>425</v>
      </c>
      <c r="C500" s="31">
        <v>10</v>
      </c>
      <c r="D500" s="111" t="s">
        <v>8</v>
      </c>
      <c r="E500" s="2" t="s">
        <v>139</v>
      </c>
      <c r="F500" s="2" t="s">
        <v>149</v>
      </c>
      <c r="G500" s="2"/>
      <c r="H500" s="33" t="s">
        <v>81</v>
      </c>
      <c r="I500" s="173">
        <f t="shared" si="341"/>
        <v>1232.6787403135734</v>
      </c>
      <c r="J500" s="174">
        <f t="shared" si="342"/>
        <v>27.799708269917932</v>
      </c>
      <c r="K500" s="189">
        <f t="shared" si="343"/>
        <v>132</v>
      </c>
      <c r="L500" s="190">
        <f t="shared" si="313"/>
        <v>105</v>
      </c>
      <c r="M500" s="173">
        <f t="shared" si="371"/>
        <v>23101.883568984216</v>
      </c>
      <c r="N500" s="174">
        <f t="shared" si="345"/>
        <v>10148.990824843417</v>
      </c>
      <c r="O500" s="174">
        <f t="shared" si="346"/>
        <v>12952.892744140801</v>
      </c>
      <c r="P500" s="174">
        <f t="shared" si="347"/>
        <v>0</v>
      </c>
      <c r="Q500" s="174"/>
      <c r="R500" s="175"/>
      <c r="S500" s="173">
        <f t="shared" si="370"/>
        <v>12839.390689413074</v>
      </c>
      <c r="T500" s="174">
        <f t="shared" si="348"/>
        <v>5640.5296093855613</v>
      </c>
      <c r="U500" s="174">
        <f t="shared" si="349"/>
        <v>7198.8610800275119</v>
      </c>
      <c r="V500" s="174">
        <f t="shared" si="350"/>
        <v>0</v>
      </c>
      <c r="W500" s="174"/>
      <c r="X500" s="175"/>
      <c r="Y500" s="173">
        <f t="shared" si="344"/>
        <v>32098.476723532687</v>
      </c>
      <c r="Z500" s="174">
        <f t="shared" si="351"/>
        <v>14101.324023463903</v>
      </c>
      <c r="AA500" s="174">
        <f t="shared" si="352"/>
        <v>17997.152700068782</v>
      </c>
      <c r="AB500" s="174">
        <f t="shared" si="353"/>
        <v>0</v>
      </c>
      <c r="AC500" s="174"/>
      <c r="AD500" s="175"/>
      <c r="AE500" s="173">
        <f t="shared" si="354"/>
        <v>18.741203862336</v>
      </c>
      <c r="AF500" s="174">
        <f t="shared" si="372"/>
        <v>36</v>
      </c>
      <c r="AG500" s="174">
        <f t="shared" si="369"/>
        <v>45.286500000000004</v>
      </c>
      <c r="AH500" s="174">
        <f t="shared" si="355"/>
        <v>521</v>
      </c>
      <c r="AI500" s="174">
        <f t="shared" si="356"/>
        <v>250</v>
      </c>
      <c r="AJ500" s="174">
        <f t="shared" si="357"/>
        <v>1.6666666666666667</v>
      </c>
      <c r="AK500" s="174">
        <f t="shared" si="339"/>
        <v>8916.2435343146353</v>
      </c>
      <c r="AL500" s="174">
        <f t="shared" si="358"/>
        <v>3917.0344509621955</v>
      </c>
      <c r="AM500" s="174">
        <f t="shared" si="359"/>
        <v>4999.2090833524389</v>
      </c>
      <c r="AN500" s="174"/>
      <c r="AO500" s="176">
        <v>24</v>
      </c>
      <c r="AP500" s="174">
        <v>36</v>
      </c>
      <c r="AQ500" s="175">
        <f t="shared" si="360"/>
        <v>521</v>
      </c>
      <c r="AR500" s="31">
        <f t="shared" si="361"/>
        <v>1</v>
      </c>
      <c r="AS500" s="2">
        <f t="shared" si="362"/>
        <v>0</v>
      </c>
      <c r="AT500" s="33">
        <f t="shared" si="363"/>
        <v>0</v>
      </c>
      <c r="AU500" s="31">
        <f t="shared" si="364"/>
        <v>25</v>
      </c>
      <c r="AV500" s="2">
        <f t="shared" si="365"/>
        <v>0</v>
      </c>
      <c r="AW500" s="33">
        <f t="shared" si="366"/>
        <v>1</v>
      </c>
      <c r="AX500" s="31">
        <f t="shared" si="367"/>
        <v>1</v>
      </c>
      <c r="AY500" s="33">
        <f t="shared" si="368"/>
        <v>1.2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customHeight="1">
      <c r="A501" s="2"/>
      <c r="B501" s="107">
        <v>426</v>
      </c>
      <c r="C501" s="31">
        <v>10</v>
      </c>
      <c r="D501" s="111" t="s">
        <v>8</v>
      </c>
      <c r="E501" s="2" t="s">
        <v>98</v>
      </c>
      <c r="F501" s="2" t="s">
        <v>149</v>
      </c>
      <c r="G501" s="2"/>
      <c r="H501" s="33" t="s">
        <v>81</v>
      </c>
      <c r="I501" s="173">
        <f t="shared" si="341"/>
        <v>1040.9627741845511</v>
      </c>
      <c r="J501" s="174">
        <f t="shared" si="342"/>
        <v>27.799708269917932</v>
      </c>
      <c r="K501" s="189">
        <f t="shared" si="343"/>
        <v>216</v>
      </c>
      <c r="L501" s="190">
        <f t="shared" si="313"/>
        <v>157</v>
      </c>
      <c r="M501" s="173">
        <f t="shared" si="371"/>
        <v>19508.895564095506</v>
      </c>
      <c r="N501" s="174">
        <f t="shared" si="345"/>
        <v>8033.7922213238317</v>
      </c>
      <c r="O501" s="174">
        <f t="shared" si="346"/>
        <v>11475.103342771674</v>
      </c>
      <c r="P501" s="174">
        <f t="shared" si="347"/>
        <v>0</v>
      </c>
      <c r="Q501" s="174"/>
      <c r="R501" s="175"/>
      <c r="S501" s="173">
        <f t="shared" si="370"/>
        <v>12839.390689413074</v>
      </c>
      <c r="T501" s="174">
        <f t="shared" si="348"/>
        <v>5640.5296093855613</v>
      </c>
      <c r="U501" s="174">
        <f t="shared" si="349"/>
        <v>7198.8610800275119</v>
      </c>
      <c r="V501" s="174">
        <f t="shared" si="350"/>
        <v>0</v>
      </c>
      <c r="W501" s="174"/>
      <c r="X501" s="175"/>
      <c r="Y501" s="173">
        <f t="shared" si="344"/>
        <v>36417.793371549189</v>
      </c>
      <c r="Z501" s="174">
        <f t="shared" si="351"/>
        <v>14101.324023463903</v>
      </c>
      <c r="AA501" s="174">
        <f t="shared" si="352"/>
        <v>22316.469348085284</v>
      </c>
      <c r="AB501" s="174">
        <f t="shared" si="353"/>
        <v>0</v>
      </c>
      <c r="AC501" s="174"/>
      <c r="AD501" s="175"/>
      <c r="AE501" s="173">
        <f t="shared" si="354"/>
        <v>18.741203862336</v>
      </c>
      <c r="AF501" s="174">
        <f t="shared" si="372"/>
        <v>36</v>
      </c>
      <c r="AG501" s="174">
        <f t="shared" si="369"/>
        <v>20.2865</v>
      </c>
      <c r="AH501" s="174">
        <f t="shared" si="355"/>
        <v>521</v>
      </c>
      <c r="AI501" s="174">
        <f t="shared" si="356"/>
        <v>310</v>
      </c>
      <c r="AJ501" s="174">
        <f t="shared" si="357"/>
        <v>1.6666666666666667</v>
      </c>
      <c r="AK501" s="174">
        <f t="shared" si="339"/>
        <v>8916.2435343146353</v>
      </c>
      <c r="AL501" s="174">
        <f t="shared" si="358"/>
        <v>3917.0344509621955</v>
      </c>
      <c r="AM501" s="174">
        <f t="shared" si="359"/>
        <v>4999.2090833524389</v>
      </c>
      <c r="AN501" s="174"/>
      <c r="AO501" s="176">
        <v>24</v>
      </c>
      <c r="AP501" s="174">
        <v>36</v>
      </c>
      <c r="AQ501" s="175">
        <f t="shared" si="360"/>
        <v>521</v>
      </c>
      <c r="AR501" s="31">
        <f t="shared" si="361"/>
        <v>1</v>
      </c>
      <c r="AS501" s="2">
        <f t="shared" si="362"/>
        <v>0</v>
      </c>
      <c r="AT501" s="33">
        <f t="shared" si="363"/>
        <v>0</v>
      </c>
      <c r="AU501" s="31">
        <f t="shared" si="364"/>
        <v>0</v>
      </c>
      <c r="AV501" s="2">
        <f t="shared" si="365"/>
        <v>0</v>
      </c>
      <c r="AW501" s="33">
        <f t="shared" si="366"/>
        <v>1.24</v>
      </c>
      <c r="AX501" s="31">
        <f t="shared" si="367"/>
        <v>1</v>
      </c>
      <c r="AY501" s="33">
        <f t="shared" si="368"/>
        <v>1.2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customHeight="1">
      <c r="A502" s="2"/>
      <c r="B502" s="107">
        <v>427</v>
      </c>
      <c r="C502" s="31">
        <v>10</v>
      </c>
      <c r="D502" s="111" t="s">
        <v>8</v>
      </c>
      <c r="E502" s="2" t="s">
        <v>151</v>
      </c>
      <c r="F502" s="2" t="s">
        <v>149</v>
      </c>
      <c r="G502" s="2"/>
      <c r="H502" s="33" t="s">
        <v>81</v>
      </c>
      <c r="I502" s="173">
        <f t="shared" si="341"/>
        <v>1170.9244845602943</v>
      </c>
      <c r="J502" s="174">
        <f t="shared" si="342"/>
        <v>27.799708269917932</v>
      </c>
      <c r="K502" s="189">
        <f t="shared" si="343"/>
        <v>156</v>
      </c>
      <c r="L502" s="190">
        <f t="shared" si="313"/>
        <v>122</v>
      </c>
      <c r="M502" s="173">
        <f t="shared" si="371"/>
        <v>21944.53447254518</v>
      </c>
      <c r="N502" s="174">
        <f t="shared" si="345"/>
        <v>9640.5506655885983</v>
      </c>
      <c r="O502" s="174">
        <f t="shared" si="346"/>
        <v>12303.983806956583</v>
      </c>
      <c r="P502" s="174">
        <f t="shared" si="347"/>
        <v>0</v>
      </c>
      <c r="Q502" s="174"/>
      <c r="R502" s="175"/>
      <c r="S502" s="173">
        <f t="shared" si="370"/>
        <v>15407.268827295688</v>
      </c>
      <c r="T502" s="174">
        <f t="shared" si="348"/>
        <v>6768.6355312626738</v>
      </c>
      <c r="U502" s="174">
        <f t="shared" si="349"/>
        <v>8638.6332960330146</v>
      </c>
      <c r="V502" s="174">
        <f t="shared" si="350"/>
        <v>0</v>
      </c>
      <c r="W502" s="174"/>
      <c r="X502" s="175"/>
      <c r="Y502" s="173">
        <f t="shared" si="344"/>
        <v>38518.172068239219</v>
      </c>
      <c r="Z502" s="174">
        <f t="shared" si="351"/>
        <v>16921.588828156684</v>
      </c>
      <c r="AA502" s="174">
        <f t="shared" si="352"/>
        <v>21596.583240082538</v>
      </c>
      <c r="AB502" s="174">
        <f t="shared" si="353"/>
        <v>0</v>
      </c>
      <c r="AC502" s="174"/>
      <c r="AD502" s="175"/>
      <c r="AE502" s="173">
        <f t="shared" si="354"/>
        <v>18.741203862336</v>
      </c>
      <c r="AF502" s="174">
        <f t="shared" si="372"/>
        <v>36</v>
      </c>
      <c r="AG502" s="174">
        <f t="shared" si="369"/>
        <v>20.2865</v>
      </c>
      <c r="AH502" s="174">
        <f t="shared" si="355"/>
        <v>521</v>
      </c>
      <c r="AI502" s="174">
        <f t="shared" si="356"/>
        <v>250</v>
      </c>
      <c r="AJ502" s="174">
        <f t="shared" si="357"/>
        <v>1.6666666666666667</v>
      </c>
      <c r="AK502" s="174">
        <f t="shared" si="339"/>
        <v>8916.2435343146353</v>
      </c>
      <c r="AL502" s="174">
        <f t="shared" si="358"/>
        <v>3917.0344509621955</v>
      </c>
      <c r="AM502" s="174">
        <f t="shared" si="359"/>
        <v>4999.2090833524389</v>
      </c>
      <c r="AN502" s="174"/>
      <c r="AO502" s="176">
        <v>24</v>
      </c>
      <c r="AP502" s="174">
        <v>36</v>
      </c>
      <c r="AQ502" s="175">
        <f t="shared" si="360"/>
        <v>521</v>
      </c>
      <c r="AR502" s="31">
        <f t="shared" si="361"/>
        <v>1.2</v>
      </c>
      <c r="AS502" s="2">
        <f t="shared" si="362"/>
        <v>0</v>
      </c>
      <c r="AT502" s="33">
        <f t="shared" si="363"/>
        <v>0</v>
      </c>
      <c r="AU502" s="31">
        <f t="shared" si="364"/>
        <v>0</v>
      </c>
      <c r="AV502" s="2">
        <f t="shared" si="365"/>
        <v>0</v>
      </c>
      <c r="AW502" s="33">
        <f t="shared" si="366"/>
        <v>1</v>
      </c>
      <c r="AX502" s="31">
        <f t="shared" si="367"/>
        <v>1</v>
      </c>
      <c r="AY502" s="33">
        <f t="shared" si="368"/>
        <v>1.2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customHeight="1">
      <c r="A503" s="2"/>
      <c r="B503" s="107">
        <v>428</v>
      </c>
      <c r="C503" s="31">
        <v>10</v>
      </c>
      <c r="D503" s="111" t="s">
        <v>8</v>
      </c>
      <c r="E503" s="2" t="s">
        <v>165</v>
      </c>
      <c r="F503" s="2" t="s">
        <v>149</v>
      </c>
      <c r="G503" s="2"/>
      <c r="H503" s="33" t="s">
        <v>81</v>
      </c>
      <c r="I503" s="173">
        <f t="shared" si="341"/>
        <v>1479.214488376288</v>
      </c>
      <c r="J503" s="174">
        <f t="shared" si="342"/>
        <v>27.799708269917932</v>
      </c>
      <c r="K503" s="189">
        <f t="shared" si="343"/>
        <v>74</v>
      </c>
      <c r="L503" s="190">
        <f t="shared" si="313"/>
        <v>69</v>
      </c>
      <c r="M503" s="173">
        <f t="shared" si="371"/>
        <v>27722.260282781062</v>
      </c>
      <c r="N503" s="174">
        <f t="shared" si="345"/>
        <v>12178.788989812101</v>
      </c>
      <c r="O503" s="174">
        <f t="shared" si="346"/>
        <v>15543.471292968963</v>
      </c>
      <c r="P503" s="174">
        <f t="shared" si="347"/>
        <v>0</v>
      </c>
      <c r="Q503" s="174"/>
      <c r="R503" s="175"/>
      <c r="S503" s="173">
        <f t="shared" si="370"/>
        <v>15407.268827295688</v>
      </c>
      <c r="T503" s="174">
        <f t="shared" si="348"/>
        <v>6768.6355312626738</v>
      </c>
      <c r="U503" s="174">
        <f t="shared" si="349"/>
        <v>8638.6332960330146</v>
      </c>
      <c r="V503" s="174">
        <f t="shared" si="350"/>
        <v>0</v>
      </c>
      <c r="W503" s="174"/>
      <c r="X503" s="175"/>
      <c r="Y503" s="173">
        <f t="shared" si="344"/>
        <v>38518.172068239219</v>
      </c>
      <c r="Z503" s="174">
        <f t="shared" si="351"/>
        <v>16921.588828156684</v>
      </c>
      <c r="AA503" s="174">
        <f t="shared" si="352"/>
        <v>21596.583240082538</v>
      </c>
      <c r="AB503" s="174">
        <f t="shared" si="353"/>
        <v>0</v>
      </c>
      <c r="AC503" s="174"/>
      <c r="AD503" s="175"/>
      <c r="AE503" s="173">
        <f t="shared" si="354"/>
        <v>18.741203862336</v>
      </c>
      <c r="AF503" s="174">
        <f t="shared" si="372"/>
        <v>36</v>
      </c>
      <c r="AG503" s="174">
        <f t="shared" si="369"/>
        <v>45.286500000000004</v>
      </c>
      <c r="AH503" s="174">
        <f t="shared" si="355"/>
        <v>521</v>
      </c>
      <c r="AI503" s="174">
        <f t="shared" si="356"/>
        <v>250</v>
      </c>
      <c r="AJ503" s="174">
        <f t="shared" si="357"/>
        <v>1.6666666666666667</v>
      </c>
      <c r="AK503" s="174">
        <f t="shared" si="339"/>
        <v>8916.2435343146353</v>
      </c>
      <c r="AL503" s="174">
        <f t="shared" si="358"/>
        <v>3917.0344509621955</v>
      </c>
      <c r="AM503" s="174">
        <f t="shared" si="359"/>
        <v>4999.2090833524389</v>
      </c>
      <c r="AN503" s="174"/>
      <c r="AO503" s="176">
        <v>24</v>
      </c>
      <c r="AP503" s="174">
        <v>36</v>
      </c>
      <c r="AQ503" s="175">
        <f t="shared" si="360"/>
        <v>521</v>
      </c>
      <c r="AR503" s="31">
        <f t="shared" si="361"/>
        <v>1.2</v>
      </c>
      <c r="AS503" s="2">
        <f t="shared" si="362"/>
        <v>0</v>
      </c>
      <c r="AT503" s="33">
        <f t="shared" si="363"/>
        <v>0</v>
      </c>
      <c r="AU503" s="31">
        <f t="shared" si="364"/>
        <v>25</v>
      </c>
      <c r="AV503" s="2">
        <f t="shared" si="365"/>
        <v>0</v>
      </c>
      <c r="AW503" s="33">
        <f t="shared" si="366"/>
        <v>1</v>
      </c>
      <c r="AX503" s="31">
        <f t="shared" si="367"/>
        <v>1</v>
      </c>
      <c r="AY503" s="33">
        <f t="shared" si="368"/>
        <v>1.2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customHeight="1">
      <c r="A504" s="2"/>
      <c r="B504" s="107">
        <v>429</v>
      </c>
      <c r="C504" s="31">
        <v>10</v>
      </c>
      <c r="D504" s="111" t="s">
        <v>8</v>
      </c>
      <c r="E504" s="2" t="s">
        <v>157</v>
      </c>
      <c r="F504" s="2" t="s">
        <v>149</v>
      </c>
      <c r="G504" s="2"/>
      <c r="H504" s="33" t="s">
        <v>81</v>
      </c>
      <c r="I504" s="173">
        <f t="shared" si="341"/>
        <v>1249.1553290214613</v>
      </c>
      <c r="J504" s="174">
        <f t="shared" si="342"/>
        <v>27.799708269917932</v>
      </c>
      <c r="K504" s="189">
        <f t="shared" si="343"/>
        <v>127</v>
      </c>
      <c r="L504" s="190">
        <f t="shared" si="313"/>
        <v>102</v>
      </c>
      <c r="M504" s="173">
        <f t="shared" si="371"/>
        <v>23410.674676914608</v>
      </c>
      <c r="N504" s="174">
        <f t="shared" si="345"/>
        <v>9640.5506655885983</v>
      </c>
      <c r="O504" s="174">
        <f t="shared" si="346"/>
        <v>13770.12401132601</v>
      </c>
      <c r="P504" s="174">
        <f t="shared" si="347"/>
        <v>0</v>
      </c>
      <c r="Q504" s="174"/>
      <c r="R504" s="175"/>
      <c r="S504" s="173">
        <f t="shared" si="370"/>
        <v>15407.268827295688</v>
      </c>
      <c r="T504" s="174">
        <f t="shared" si="348"/>
        <v>6768.6355312626738</v>
      </c>
      <c r="U504" s="174">
        <f t="shared" si="349"/>
        <v>8638.6332960330146</v>
      </c>
      <c r="V504" s="174">
        <f t="shared" si="350"/>
        <v>0</v>
      </c>
      <c r="W504" s="174"/>
      <c r="X504" s="175"/>
      <c r="Y504" s="173">
        <f t="shared" si="344"/>
        <v>43701.352045859028</v>
      </c>
      <c r="Z504" s="174">
        <f t="shared" si="351"/>
        <v>16921.588828156684</v>
      </c>
      <c r="AA504" s="174">
        <f t="shared" si="352"/>
        <v>26779.763217702344</v>
      </c>
      <c r="AB504" s="174">
        <f t="shared" si="353"/>
        <v>0</v>
      </c>
      <c r="AC504" s="174"/>
      <c r="AD504" s="175"/>
      <c r="AE504" s="173">
        <f t="shared" si="354"/>
        <v>18.741203862336</v>
      </c>
      <c r="AF504" s="174">
        <f t="shared" si="372"/>
        <v>36</v>
      </c>
      <c r="AG504" s="174">
        <f t="shared" si="369"/>
        <v>20.2865</v>
      </c>
      <c r="AH504" s="174">
        <f t="shared" si="355"/>
        <v>521</v>
      </c>
      <c r="AI504" s="174">
        <f t="shared" si="356"/>
        <v>310</v>
      </c>
      <c r="AJ504" s="174">
        <f t="shared" si="357"/>
        <v>1.6666666666666667</v>
      </c>
      <c r="AK504" s="174">
        <f t="shared" si="339"/>
        <v>8916.2435343146353</v>
      </c>
      <c r="AL504" s="174">
        <f t="shared" si="358"/>
        <v>3917.0344509621955</v>
      </c>
      <c r="AM504" s="174">
        <f t="shared" si="359"/>
        <v>4999.2090833524389</v>
      </c>
      <c r="AN504" s="174"/>
      <c r="AO504" s="176">
        <v>24</v>
      </c>
      <c r="AP504" s="174">
        <v>36</v>
      </c>
      <c r="AQ504" s="175">
        <f t="shared" si="360"/>
        <v>521</v>
      </c>
      <c r="AR504" s="31">
        <f t="shared" si="361"/>
        <v>1.2</v>
      </c>
      <c r="AS504" s="2">
        <f t="shared" si="362"/>
        <v>0</v>
      </c>
      <c r="AT504" s="33">
        <f t="shared" si="363"/>
        <v>0</v>
      </c>
      <c r="AU504" s="31">
        <f t="shared" si="364"/>
        <v>0</v>
      </c>
      <c r="AV504" s="2">
        <f t="shared" si="365"/>
        <v>0</v>
      </c>
      <c r="AW504" s="33">
        <f t="shared" si="366"/>
        <v>1.24</v>
      </c>
      <c r="AX504" s="31">
        <f t="shared" si="367"/>
        <v>1</v>
      </c>
      <c r="AY504" s="33">
        <f t="shared" si="368"/>
        <v>1.2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customHeight="1">
      <c r="A505" s="2"/>
      <c r="B505" s="107">
        <v>430</v>
      </c>
      <c r="C505" s="31">
        <v>7</v>
      </c>
      <c r="D505" s="111" t="s">
        <v>8</v>
      </c>
      <c r="E505" s="2" t="s">
        <v>67</v>
      </c>
      <c r="F505" s="2" t="s">
        <v>149</v>
      </c>
      <c r="G505" s="2"/>
      <c r="H505" s="33" t="s">
        <v>81</v>
      </c>
      <c r="I505" s="173">
        <f t="shared" si="341"/>
        <v>702.50446131596084</v>
      </c>
      <c r="J505" s="174">
        <f t="shared" si="342"/>
        <v>19.369086568100212</v>
      </c>
      <c r="K505" s="189">
        <f t="shared" si="343"/>
        <v>493</v>
      </c>
      <c r="L505" s="190">
        <f t="shared" si="313"/>
        <v>280</v>
      </c>
      <c r="M505" s="173">
        <f t="shared" si="371"/>
        <v>13165.779323722956</v>
      </c>
      <c r="N505" s="174">
        <f t="shared" si="345"/>
        <v>5780.9148398815023</v>
      </c>
      <c r="O505" s="174">
        <f t="shared" si="346"/>
        <v>7384.8644838414548</v>
      </c>
      <c r="P505" s="174">
        <f t="shared" si="347"/>
        <v>0</v>
      </c>
      <c r="Q505" s="174"/>
      <c r="R505" s="175"/>
      <c r="S505" s="173">
        <f t="shared" si="370"/>
        <v>10262.79407710317</v>
      </c>
      <c r="T505" s="174">
        <f t="shared" si="348"/>
        <v>4506.2534560390241</v>
      </c>
      <c r="U505" s="174">
        <f t="shared" si="349"/>
        <v>5756.5406210641459</v>
      </c>
      <c r="V505" s="174">
        <f t="shared" si="350"/>
        <v>0</v>
      </c>
      <c r="W505" s="174"/>
      <c r="X505" s="175"/>
      <c r="Y505" s="173">
        <f t="shared" si="344"/>
        <v>20525.58815420634</v>
      </c>
      <c r="Z505" s="174">
        <f t="shared" si="351"/>
        <v>9012.5069120780481</v>
      </c>
      <c r="AA505" s="174">
        <f t="shared" si="352"/>
        <v>11513.081242128292</v>
      </c>
      <c r="AB505" s="174">
        <f t="shared" si="353"/>
        <v>0</v>
      </c>
      <c r="AC505" s="174"/>
      <c r="AD505" s="175"/>
      <c r="AE505" s="173">
        <f t="shared" si="354"/>
        <v>18.741203862336</v>
      </c>
      <c r="AF505" s="174">
        <f t="shared" si="372"/>
        <v>36</v>
      </c>
      <c r="AG505" s="174">
        <f t="shared" si="369"/>
        <v>20.2865</v>
      </c>
      <c r="AH505" s="174">
        <f t="shared" si="355"/>
        <v>363</v>
      </c>
      <c r="AI505" s="174">
        <f t="shared" si="356"/>
        <v>200</v>
      </c>
      <c r="AJ505" s="174">
        <f t="shared" si="357"/>
        <v>1.6666666666666667</v>
      </c>
      <c r="AK505" s="174">
        <f t="shared" si="339"/>
        <v>8552.3283975859758</v>
      </c>
      <c r="AL505" s="174">
        <f t="shared" si="358"/>
        <v>3755.2112133658538</v>
      </c>
      <c r="AM505" s="174">
        <f t="shared" si="359"/>
        <v>4797.117184220122</v>
      </c>
      <c r="AN505" s="174"/>
      <c r="AO505" s="176">
        <v>24</v>
      </c>
      <c r="AP505" s="174">
        <v>36</v>
      </c>
      <c r="AQ505" s="175">
        <f t="shared" si="360"/>
        <v>363</v>
      </c>
      <c r="AR505" s="31">
        <f t="shared" si="361"/>
        <v>1</v>
      </c>
      <c r="AS505" s="2">
        <f t="shared" si="362"/>
        <v>0</v>
      </c>
      <c r="AT505" s="33">
        <f t="shared" si="363"/>
        <v>0</v>
      </c>
      <c r="AU505" s="31">
        <f t="shared" si="364"/>
        <v>0</v>
      </c>
      <c r="AV505" s="2">
        <f t="shared" si="365"/>
        <v>0</v>
      </c>
      <c r="AW505" s="33">
        <f t="shared" si="366"/>
        <v>1</v>
      </c>
      <c r="AX505" s="31">
        <f t="shared" si="367"/>
        <v>1</v>
      </c>
      <c r="AY505" s="33">
        <f t="shared" si="368"/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customHeight="1">
      <c r="A506" s="2"/>
      <c r="B506" s="107">
        <v>431</v>
      </c>
      <c r="C506" s="31">
        <v>7</v>
      </c>
      <c r="D506" s="111" t="s">
        <v>8</v>
      </c>
      <c r="E506" s="2" t="s">
        <v>136</v>
      </c>
      <c r="F506" s="2" t="s">
        <v>149</v>
      </c>
      <c r="G506" s="2"/>
      <c r="H506" s="33" t="s">
        <v>81</v>
      </c>
      <c r="I506" s="173">
        <f t="shared" si="341"/>
        <v>839.40593990411355</v>
      </c>
      <c r="J506" s="174">
        <f t="shared" si="342"/>
        <v>19.369086568100212</v>
      </c>
      <c r="K506" s="189">
        <f t="shared" si="343"/>
        <v>339</v>
      </c>
      <c r="L506" s="190">
        <f t="shared" si="313"/>
        <v>216</v>
      </c>
      <c r="M506" s="173">
        <f t="shared" si="371"/>
        <v>15731.477842998753</v>
      </c>
      <c r="N506" s="174">
        <f t="shared" si="345"/>
        <v>6907.478203891259</v>
      </c>
      <c r="O506" s="174">
        <f t="shared" si="346"/>
        <v>8823.9996391074928</v>
      </c>
      <c r="P506" s="174">
        <f t="shared" si="347"/>
        <v>0</v>
      </c>
      <c r="Q506" s="174"/>
      <c r="R506" s="175"/>
      <c r="S506" s="173">
        <f t="shared" si="370"/>
        <v>10262.79407710317</v>
      </c>
      <c r="T506" s="174">
        <f t="shared" si="348"/>
        <v>4506.2534560390241</v>
      </c>
      <c r="U506" s="174">
        <f t="shared" si="349"/>
        <v>5756.5406210641459</v>
      </c>
      <c r="V506" s="174">
        <f t="shared" si="350"/>
        <v>0</v>
      </c>
      <c r="W506" s="174"/>
      <c r="X506" s="175"/>
      <c r="Y506" s="173">
        <f t="shared" si="344"/>
        <v>20525.58815420634</v>
      </c>
      <c r="Z506" s="174">
        <f t="shared" si="351"/>
        <v>9012.5069120780481</v>
      </c>
      <c r="AA506" s="174">
        <f t="shared" si="352"/>
        <v>11513.081242128292</v>
      </c>
      <c r="AB506" s="174">
        <f t="shared" si="353"/>
        <v>0</v>
      </c>
      <c r="AC506" s="174"/>
      <c r="AD506" s="175"/>
      <c r="AE506" s="173">
        <f t="shared" si="354"/>
        <v>18.741203862336</v>
      </c>
      <c r="AF506" s="174">
        <f t="shared" si="372"/>
        <v>36</v>
      </c>
      <c r="AG506" s="174">
        <f t="shared" si="369"/>
        <v>45.286500000000004</v>
      </c>
      <c r="AH506" s="174">
        <f t="shared" si="355"/>
        <v>363</v>
      </c>
      <c r="AI506" s="174">
        <f t="shared" si="356"/>
        <v>200</v>
      </c>
      <c r="AJ506" s="174">
        <f t="shared" si="357"/>
        <v>1.6666666666666667</v>
      </c>
      <c r="AK506" s="174">
        <f t="shared" si="339"/>
        <v>8552.3283975859758</v>
      </c>
      <c r="AL506" s="174">
        <f t="shared" si="358"/>
        <v>3755.2112133658538</v>
      </c>
      <c r="AM506" s="174">
        <f t="shared" si="359"/>
        <v>4797.117184220122</v>
      </c>
      <c r="AN506" s="174"/>
      <c r="AO506" s="176">
        <v>24</v>
      </c>
      <c r="AP506" s="174">
        <v>36</v>
      </c>
      <c r="AQ506" s="175">
        <f t="shared" si="360"/>
        <v>363</v>
      </c>
      <c r="AR506" s="31">
        <f t="shared" si="361"/>
        <v>1</v>
      </c>
      <c r="AS506" s="2">
        <f t="shared" si="362"/>
        <v>0</v>
      </c>
      <c r="AT506" s="33">
        <f t="shared" si="363"/>
        <v>0</v>
      </c>
      <c r="AU506" s="31">
        <f t="shared" si="364"/>
        <v>25</v>
      </c>
      <c r="AV506" s="2">
        <f t="shared" si="365"/>
        <v>0</v>
      </c>
      <c r="AW506" s="33">
        <f t="shared" si="366"/>
        <v>1</v>
      </c>
      <c r="AX506" s="31">
        <f t="shared" si="367"/>
        <v>1</v>
      </c>
      <c r="AY506" s="33">
        <f t="shared" si="368"/>
        <v>1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customHeight="1">
      <c r="A507" s="2"/>
      <c r="B507" s="107">
        <v>432</v>
      </c>
      <c r="C507" s="31">
        <v>7</v>
      </c>
      <c r="D507" s="111" t="s">
        <v>8</v>
      </c>
      <c r="E507" s="2" t="s">
        <v>91</v>
      </c>
      <c r="F507" s="2" t="s">
        <v>149</v>
      </c>
      <c r="G507" s="2"/>
      <c r="H507" s="33" t="s">
        <v>81</v>
      </c>
      <c r="I507" s="173">
        <f t="shared" si="341"/>
        <v>744.20911699733222</v>
      </c>
      <c r="J507" s="174">
        <f t="shared" si="342"/>
        <v>19.369086568100212</v>
      </c>
      <c r="K507" s="189">
        <f t="shared" si="343"/>
        <v>441</v>
      </c>
      <c r="L507" s="190">
        <f t="shared" si="313"/>
        <v>255</v>
      </c>
      <c r="M507" s="173">
        <f t="shared" si="371"/>
        <v>13947.374777856066</v>
      </c>
      <c r="N507" s="174">
        <f t="shared" si="345"/>
        <v>5780.9148398815023</v>
      </c>
      <c r="O507" s="174">
        <f t="shared" si="346"/>
        <v>8166.4599379745641</v>
      </c>
      <c r="P507" s="174">
        <f t="shared" si="347"/>
        <v>0</v>
      </c>
      <c r="Q507" s="174"/>
      <c r="R507" s="175"/>
      <c r="S507" s="173">
        <f t="shared" si="370"/>
        <v>10262.79407710317</v>
      </c>
      <c r="T507" s="174">
        <f t="shared" si="348"/>
        <v>4506.2534560390241</v>
      </c>
      <c r="U507" s="174">
        <f t="shared" si="349"/>
        <v>5756.5406210641459</v>
      </c>
      <c r="V507" s="174">
        <f t="shared" si="350"/>
        <v>0</v>
      </c>
      <c r="W507" s="174"/>
      <c r="X507" s="175"/>
      <c r="Y507" s="173">
        <f t="shared" si="344"/>
        <v>23288.727652317131</v>
      </c>
      <c r="Z507" s="174">
        <f t="shared" si="351"/>
        <v>9012.5069120780481</v>
      </c>
      <c r="AA507" s="174">
        <f t="shared" si="352"/>
        <v>14276.220740239083</v>
      </c>
      <c r="AB507" s="174">
        <f t="shared" si="353"/>
        <v>0</v>
      </c>
      <c r="AC507" s="174"/>
      <c r="AD507" s="175"/>
      <c r="AE507" s="173">
        <f t="shared" si="354"/>
        <v>18.741203862336</v>
      </c>
      <c r="AF507" s="174">
        <f t="shared" si="372"/>
        <v>36</v>
      </c>
      <c r="AG507" s="174">
        <f t="shared" si="369"/>
        <v>20.2865</v>
      </c>
      <c r="AH507" s="174">
        <f t="shared" si="355"/>
        <v>363</v>
      </c>
      <c r="AI507" s="174">
        <f t="shared" si="356"/>
        <v>248</v>
      </c>
      <c r="AJ507" s="174">
        <f t="shared" si="357"/>
        <v>1.6666666666666667</v>
      </c>
      <c r="AK507" s="174">
        <f t="shared" si="339"/>
        <v>8552.3283975859758</v>
      </c>
      <c r="AL507" s="174">
        <f t="shared" si="358"/>
        <v>3755.2112133658538</v>
      </c>
      <c r="AM507" s="174">
        <f t="shared" si="359"/>
        <v>4797.117184220122</v>
      </c>
      <c r="AN507" s="174"/>
      <c r="AO507" s="176">
        <v>24</v>
      </c>
      <c r="AP507" s="174">
        <v>36</v>
      </c>
      <c r="AQ507" s="175">
        <f t="shared" si="360"/>
        <v>363</v>
      </c>
      <c r="AR507" s="31">
        <f t="shared" si="361"/>
        <v>1</v>
      </c>
      <c r="AS507" s="2">
        <f t="shared" si="362"/>
        <v>0</v>
      </c>
      <c r="AT507" s="33">
        <f t="shared" si="363"/>
        <v>0</v>
      </c>
      <c r="AU507" s="31">
        <f t="shared" si="364"/>
        <v>0</v>
      </c>
      <c r="AV507" s="2">
        <f t="shared" si="365"/>
        <v>0</v>
      </c>
      <c r="AW507" s="33">
        <f t="shared" si="366"/>
        <v>1.24</v>
      </c>
      <c r="AX507" s="31">
        <f t="shared" si="367"/>
        <v>1</v>
      </c>
      <c r="AY507" s="33">
        <f t="shared" si="368"/>
        <v>1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customHeight="1">
      <c r="A508" s="2"/>
      <c r="B508" s="107">
        <v>433</v>
      </c>
      <c r="C508" s="31">
        <v>7</v>
      </c>
      <c r="D508" s="111" t="s">
        <v>8</v>
      </c>
      <c r="E508" s="2" t="s">
        <v>148</v>
      </c>
      <c r="F508" s="2" t="s">
        <v>149</v>
      </c>
      <c r="G508" s="2"/>
      <c r="H508" s="33" t="s">
        <v>81</v>
      </c>
      <c r="I508" s="173">
        <f t="shared" si="341"/>
        <v>843.00535357915305</v>
      </c>
      <c r="J508" s="174">
        <f t="shared" si="342"/>
        <v>19.369086568100212</v>
      </c>
      <c r="K508" s="189">
        <f t="shared" si="343"/>
        <v>338</v>
      </c>
      <c r="L508" s="190">
        <f t="shared" si="313"/>
        <v>215</v>
      </c>
      <c r="M508" s="173">
        <f t="shared" si="371"/>
        <v>15798.935188467549</v>
      </c>
      <c r="N508" s="174">
        <f t="shared" si="345"/>
        <v>6937.0978078578019</v>
      </c>
      <c r="O508" s="174">
        <f t="shared" si="346"/>
        <v>8861.8373806097461</v>
      </c>
      <c r="P508" s="174">
        <f t="shared" si="347"/>
        <v>0</v>
      </c>
      <c r="Q508" s="174"/>
      <c r="R508" s="175"/>
      <c r="S508" s="173">
        <f t="shared" si="370"/>
        <v>12315.352892523802</v>
      </c>
      <c r="T508" s="174">
        <f t="shared" si="348"/>
        <v>5407.5041472468283</v>
      </c>
      <c r="U508" s="174">
        <f t="shared" si="349"/>
        <v>6907.848745276975</v>
      </c>
      <c r="V508" s="174">
        <f t="shared" si="350"/>
        <v>0</v>
      </c>
      <c r="W508" s="174"/>
      <c r="X508" s="175"/>
      <c r="Y508" s="173">
        <f t="shared" si="344"/>
        <v>24630.705785047605</v>
      </c>
      <c r="Z508" s="174">
        <f t="shared" si="351"/>
        <v>10815.008294493657</v>
      </c>
      <c r="AA508" s="174">
        <f t="shared" si="352"/>
        <v>13815.697490553948</v>
      </c>
      <c r="AB508" s="174">
        <f t="shared" si="353"/>
        <v>0</v>
      </c>
      <c r="AC508" s="174"/>
      <c r="AD508" s="175"/>
      <c r="AE508" s="173">
        <f t="shared" si="354"/>
        <v>18.741203862336</v>
      </c>
      <c r="AF508" s="174">
        <f t="shared" si="372"/>
        <v>36</v>
      </c>
      <c r="AG508" s="174">
        <f t="shared" si="369"/>
        <v>20.2865</v>
      </c>
      <c r="AH508" s="174">
        <f t="shared" si="355"/>
        <v>363</v>
      </c>
      <c r="AI508" s="174">
        <f t="shared" si="356"/>
        <v>200</v>
      </c>
      <c r="AJ508" s="174">
        <f t="shared" si="357"/>
        <v>1.6666666666666667</v>
      </c>
      <c r="AK508" s="174">
        <f t="shared" si="339"/>
        <v>8552.3283975859758</v>
      </c>
      <c r="AL508" s="174">
        <f t="shared" si="358"/>
        <v>3755.2112133658538</v>
      </c>
      <c r="AM508" s="174">
        <f t="shared" si="359"/>
        <v>4797.117184220122</v>
      </c>
      <c r="AN508" s="174"/>
      <c r="AO508" s="176">
        <v>24</v>
      </c>
      <c r="AP508" s="174">
        <v>36</v>
      </c>
      <c r="AQ508" s="175">
        <f t="shared" si="360"/>
        <v>363</v>
      </c>
      <c r="AR508" s="31">
        <f t="shared" si="361"/>
        <v>1.2</v>
      </c>
      <c r="AS508" s="2">
        <f t="shared" si="362"/>
        <v>0</v>
      </c>
      <c r="AT508" s="33">
        <f t="shared" si="363"/>
        <v>0</v>
      </c>
      <c r="AU508" s="31">
        <f t="shared" si="364"/>
        <v>0</v>
      </c>
      <c r="AV508" s="2">
        <f t="shared" si="365"/>
        <v>0</v>
      </c>
      <c r="AW508" s="33">
        <f t="shared" si="366"/>
        <v>1</v>
      </c>
      <c r="AX508" s="31">
        <f t="shared" si="367"/>
        <v>1</v>
      </c>
      <c r="AY508" s="33">
        <f t="shared" si="368"/>
        <v>1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customHeight="1">
      <c r="A509" s="2"/>
      <c r="B509" s="107">
        <v>434</v>
      </c>
      <c r="C509" s="31">
        <v>7</v>
      </c>
      <c r="D509" s="111" t="s">
        <v>8</v>
      </c>
      <c r="E509" s="2" t="s">
        <v>163</v>
      </c>
      <c r="F509" s="2" t="s">
        <v>149</v>
      </c>
      <c r="G509" s="2"/>
      <c r="H509" s="33" t="s">
        <v>81</v>
      </c>
      <c r="I509" s="173">
        <f t="shared" si="341"/>
        <v>1007.287127884936</v>
      </c>
      <c r="J509" s="174">
        <f t="shared" si="342"/>
        <v>19.369086568100212</v>
      </c>
      <c r="K509" s="189">
        <f t="shared" si="343"/>
        <v>223</v>
      </c>
      <c r="L509" s="190">
        <f t="shared" si="313"/>
        <v>162</v>
      </c>
      <c r="M509" s="173">
        <f t="shared" si="371"/>
        <v>18877.7734115985</v>
      </c>
      <c r="N509" s="174">
        <f t="shared" si="345"/>
        <v>8288.9738446695101</v>
      </c>
      <c r="O509" s="174">
        <f t="shared" si="346"/>
        <v>10588.799566928992</v>
      </c>
      <c r="P509" s="174">
        <f t="shared" si="347"/>
        <v>0</v>
      </c>
      <c r="Q509" s="174"/>
      <c r="R509" s="175"/>
      <c r="S509" s="173">
        <f t="shared" si="370"/>
        <v>12315.352892523802</v>
      </c>
      <c r="T509" s="174">
        <f t="shared" si="348"/>
        <v>5407.5041472468283</v>
      </c>
      <c r="U509" s="174">
        <f t="shared" si="349"/>
        <v>6907.848745276975</v>
      </c>
      <c r="V509" s="174">
        <f t="shared" si="350"/>
        <v>0</v>
      </c>
      <c r="W509" s="174"/>
      <c r="X509" s="175"/>
      <c r="Y509" s="173">
        <f t="shared" si="344"/>
        <v>24630.705785047605</v>
      </c>
      <c r="Z509" s="174">
        <f t="shared" si="351"/>
        <v>10815.008294493657</v>
      </c>
      <c r="AA509" s="174">
        <f t="shared" si="352"/>
        <v>13815.697490553948</v>
      </c>
      <c r="AB509" s="174">
        <f t="shared" si="353"/>
        <v>0</v>
      </c>
      <c r="AC509" s="174"/>
      <c r="AD509" s="175"/>
      <c r="AE509" s="173">
        <f t="shared" si="354"/>
        <v>18.741203862336</v>
      </c>
      <c r="AF509" s="174">
        <f t="shared" si="372"/>
        <v>36</v>
      </c>
      <c r="AG509" s="174">
        <f t="shared" si="369"/>
        <v>45.286500000000004</v>
      </c>
      <c r="AH509" s="174">
        <f t="shared" si="355"/>
        <v>363</v>
      </c>
      <c r="AI509" s="174">
        <f t="shared" si="356"/>
        <v>200</v>
      </c>
      <c r="AJ509" s="174">
        <f t="shared" si="357"/>
        <v>1.6666666666666667</v>
      </c>
      <c r="AK509" s="174">
        <f t="shared" si="339"/>
        <v>8552.3283975859758</v>
      </c>
      <c r="AL509" s="174">
        <f t="shared" si="358"/>
        <v>3755.2112133658538</v>
      </c>
      <c r="AM509" s="174">
        <f t="shared" si="359"/>
        <v>4797.117184220122</v>
      </c>
      <c r="AN509" s="174"/>
      <c r="AO509" s="176">
        <v>24</v>
      </c>
      <c r="AP509" s="174">
        <v>36</v>
      </c>
      <c r="AQ509" s="175">
        <f t="shared" si="360"/>
        <v>363</v>
      </c>
      <c r="AR509" s="31">
        <f t="shared" si="361"/>
        <v>1.2</v>
      </c>
      <c r="AS509" s="2">
        <f t="shared" si="362"/>
        <v>0</v>
      </c>
      <c r="AT509" s="33">
        <f t="shared" si="363"/>
        <v>0</v>
      </c>
      <c r="AU509" s="31">
        <f t="shared" si="364"/>
        <v>25</v>
      </c>
      <c r="AV509" s="2">
        <f t="shared" si="365"/>
        <v>0</v>
      </c>
      <c r="AW509" s="33">
        <f t="shared" si="366"/>
        <v>1</v>
      </c>
      <c r="AX509" s="31">
        <f t="shared" si="367"/>
        <v>1</v>
      </c>
      <c r="AY509" s="33">
        <f t="shared" si="368"/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customHeight="1">
      <c r="A510" s="2"/>
      <c r="B510" s="107">
        <v>435</v>
      </c>
      <c r="C510" s="31">
        <v>7</v>
      </c>
      <c r="D510" s="111" t="s">
        <v>8</v>
      </c>
      <c r="E510" s="2" t="s">
        <v>155</v>
      </c>
      <c r="F510" s="2" t="s">
        <v>149</v>
      </c>
      <c r="G510" s="2"/>
      <c r="H510" s="33" t="s">
        <v>81</v>
      </c>
      <c r="I510" s="173">
        <f t="shared" si="341"/>
        <v>893.05094039679864</v>
      </c>
      <c r="J510" s="174">
        <f t="shared" si="342"/>
        <v>19.369086568100212</v>
      </c>
      <c r="K510" s="189">
        <f t="shared" si="343"/>
        <v>304</v>
      </c>
      <c r="L510" s="190">
        <f t="shared" si="313"/>
        <v>202</v>
      </c>
      <c r="M510" s="173">
        <f t="shared" si="371"/>
        <v>16736.84973342728</v>
      </c>
      <c r="N510" s="174">
        <f t="shared" si="345"/>
        <v>6937.0978078578019</v>
      </c>
      <c r="O510" s="174">
        <f t="shared" si="346"/>
        <v>9799.751925569477</v>
      </c>
      <c r="P510" s="174">
        <f t="shared" si="347"/>
        <v>0</v>
      </c>
      <c r="Q510" s="174"/>
      <c r="R510" s="175"/>
      <c r="S510" s="173">
        <f t="shared" si="370"/>
        <v>12315.352892523802</v>
      </c>
      <c r="T510" s="174">
        <f t="shared" si="348"/>
        <v>5407.5041472468283</v>
      </c>
      <c r="U510" s="174">
        <f t="shared" si="349"/>
        <v>6907.848745276975</v>
      </c>
      <c r="V510" s="174">
        <f t="shared" si="350"/>
        <v>0</v>
      </c>
      <c r="W510" s="174"/>
      <c r="X510" s="175"/>
      <c r="Y510" s="173">
        <f t="shared" si="344"/>
        <v>27946.473182780552</v>
      </c>
      <c r="Z510" s="174">
        <f t="shared" si="351"/>
        <v>10815.008294493657</v>
      </c>
      <c r="AA510" s="174">
        <f t="shared" si="352"/>
        <v>17131.464888286897</v>
      </c>
      <c r="AB510" s="174">
        <f t="shared" si="353"/>
        <v>0</v>
      </c>
      <c r="AC510" s="174"/>
      <c r="AD510" s="175"/>
      <c r="AE510" s="173">
        <f t="shared" si="354"/>
        <v>18.741203862336</v>
      </c>
      <c r="AF510" s="174">
        <f t="shared" si="372"/>
        <v>36</v>
      </c>
      <c r="AG510" s="174">
        <f t="shared" si="369"/>
        <v>20.2865</v>
      </c>
      <c r="AH510" s="174">
        <f t="shared" si="355"/>
        <v>363</v>
      </c>
      <c r="AI510" s="174">
        <f t="shared" si="356"/>
        <v>248</v>
      </c>
      <c r="AJ510" s="174">
        <f t="shared" si="357"/>
        <v>1.6666666666666667</v>
      </c>
      <c r="AK510" s="174">
        <f t="shared" si="339"/>
        <v>8552.3283975859758</v>
      </c>
      <c r="AL510" s="174">
        <f t="shared" si="358"/>
        <v>3755.2112133658538</v>
      </c>
      <c r="AM510" s="174">
        <f t="shared" si="359"/>
        <v>4797.117184220122</v>
      </c>
      <c r="AN510" s="174"/>
      <c r="AO510" s="176">
        <v>24</v>
      </c>
      <c r="AP510" s="174">
        <v>36</v>
      </c>
      <c r="AQ510" s="175">
        <f t="shared" si="360"/>
        <v>363</v>
      </c>
      <c r="AR510" s="31">
        <f t="shared" si="361"/>
        <v>1.2</v>
      </c>
      <c r="AS510" s="2">
        <f t="shared" si="362"/>
        <v>0</v>
      </c>
      <c r="AT510" s="33">
        <f t="shared" si="363"/>
        <v>0</v>
      </c>
      <c r="AU510" s="31">
        <f t="shared" si="364"/>
        <v>0</v>
      </c>
      <c r="AV510" s="2">
        <f t="shared" si="365"/>
        <v>0</v>
      </c>
      <c r="AW510" s="33">
        <f t="shared" si="366"/>
        <v>1.24</v>
      </c>
      <c r="AX510" s="31">
        <f t="shared" si="367"/>
        <v>1</v>
      </c>
      <c r="AY510" s="33">
        <f t="shared" si="368"/>
        <v>1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customHeight="1">
      <c r="A511" s="2"/>
      <c r="B511" s="107">
        <v>436</v>
      </c>
      <c r="C511" s="31">
        <v>4</v>
      </c>
      <c r="D511" s="111" t="s">
        <v>8</v>
      </c>
      <c r="E511" s="2" t="s">
        <v>67</v>
      </c>
      <c r="F511" s="2" t="s">
        <v>149</v>
      </c>
      <c r="G511" s="2"/>
      <c r="H511" s="33" t="s">
        <v>81</v>
      </c>
      <c r="I511" s="173">
        <f t="shared" si="341"/>
        <v>653.03051421775479</v>
      </c>
      <c r="J511" s="174">
        <f t="shared" si="342"/>
        <v>10.61831467507422</v>
      </c>
      <c r="K511" s="189">
        <f t="shared" si="343"/>
        <v>551</v>
      </c>
      <c r="L511" s="190">
        <f t="shared" si="313"/>
        <v>298</v>
      </c>
      <c r="M511" s="173">
        <f t="shared" si="371"/>
        <v>12238.57799528105</v>
      </c>
      <c r="N511" s="174">
        <f t="shared" si="345"/>
        <v>5379.4196571023476</v>
      </c>
      <c r="O511" s="174">
        <f t="shared" si="346"/>
        <v>6859.1583381787023</v>
      </c>
      <c r="P511" s="174">
        <f t="shared" si="347"/>
        <v>0</v>
      </c>
      <c r="Q511" s="174"/>
      <c r="R511" s="175"/>
      <c r="S511" s="173">
        <f t="shared" si="370"/>
        <v>9540.0357756124395</v>
      </c>
      <c r="T511" s="174">
        <f t="shared" si="348"/>
        <v>4193.2858540082925</v>
      </c>
      <c r="U511" s="174">
        <f t="shared" si="349"/>
        <v>5346.749921604146</v>
      </c>
      <c r="V511" s="174">
        <f t="shared" si="350"/>
        <v>0</v>
      </c>
      <c r="W511" s="174"/>
      <c r="X511" s="175"/>
      <c r="Y511" s="173">
        <f t="shared" si="344"/>
        <v>19080.071551224879</v>
      </c>
      <c r="Z511" s="174">
        <f t="shared" si="351"/>
        <v>8386.571708016585</v>
      </c>
      <c r="AA511" s="174">
        <f t="shared" si="352"/>
        <v>10693.499843208292</v>
      </c>
      <c r="AB511" s="174">
        <f t="shared" si="353"/>
        <v>0</v>
      </c>
      <c r="AC511" s="174"/>
      <c r="AD511" s="175"/>
      <c r="AE511" s="173">
        <f t="shared" si="354"/>
        <v>18.741203862336</v>
      </c>
      <c r="AF511" s="174">
        <f t="shared" si="372"/>
        <v>36</v>
      </c>
      <c r="AG511" s="174">
        <f t="shared" si="369"/>
        <v>20.2865</v>
      </c>
      <c r="AH511" s="174">
        <f t="shared" si="355"/>
        <v>199</v>
      </c>
      <c r="AI511" s="174">
        <f t="shared" si="356"/>
        <v>200</v>
      </c>
      <c r="AJ511" s="174">
        <f t="shared" si="357"/>
        <v>1.6666666666666667</v>
      </c>
      <c r="AK511" s="174">
        <f t="shared" si="339"/>
        <v>7950.0298130103656</v>
      </c>
      <c r="AL511" s="174">
        <f t="shared" si="358"/>
        <v>3494.4048783402436</v>
      </c>
      <c r="AM511" s="174">
        <f t="shared" si="359"/>
        <v>4455.6249346701215</v>
      </c>
      <c r="AN511" s="174"/>
      <c r="AO511" s="176">
        <v>24</v>
      </c>
      <c r="AP511" s="174">
        <v>36</v>
      </c>
      <c r="AQ511" s="175">
        <f t="shared" si="360"/>
        <v>199</v>
      </c>
      <c r="AR511" s="31">
        <f t="shared" si="361"/>
        <v>1</v>
      </c>
      <c r="AS511" s="2">
        <f t="shared" si="362"/>
        <v>0</v>
      </c>
      <c r="AT511" s="33">
        <f t="shared" si="363"/>
        <v>0</v>
      </c>
      <c r="AU511" s="31">
        <f t="shared" si="364"/>
        <v>0</v>
      </c>
      <c r="AV511" s="2">
        <f t="shared" si="365"/>
        <v>0</v>
      </c>
      <c r="AW511" s="33">
        <f t="shared" si="366"/>
        <v>1</v>
      </c>
      <c r="AX511" s="31">
        <f t="shared" si="367"/>
        <v>1</v>
      </c>
      <c r="AY511" s="33">
        <f t="shared" si="368"/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customHeight="1">
      <c r="A512" s="2"/>
      <c r="B512" s="107">
        <v>437</v>
      </c>
      <c r="C512" s="31">
        <v>4</v>
      </c>
      <c r="D512" s="111" t="s">
        <v>8</v>
      </c>
      <c r="E512" s="2" t="s">
        <v>148</v>
      </c>
      <c r="F512" s="2" t="s">
        <v>149</v>
      </c>
      <c r="G512" s="2"/>
      <c r="H512" s="33" t="s">
        <v>81</v>
      </c>
      <c r="I512" s="173">
        <f t="shared" si="341"/>
        <v>783.63661706130574</v>
      </c>
      <c r="J512" s="174">
        <f t="shared" si="342"/>
        <v>10.61831467507422</v>
      </c>
      <c r="K512" s="189">
        <f t="shared" si="343"/>
        <v>402</v>
      </c>
      <c r="L512" s="190">
        <f t="shared" si="313"/>
        <v>241</v>
      </c>
      <c r="M512" s="173">
        <f t="shared" si="371"/>
        <v>14686.293594337261</v>
      </c>
      <c r="N512" s="174">
        <f t="shared" si="345"/>
        <v>6455.3035885228173</v>
      </c>
      <c r="O512" s="174">
        <f t="shared" si="346"/>
        <v>8230.9900058144431</v>
      </c>
      <c r="P512" s="174">
        <f t="shared" si="347"/>
        <v>0</v>
      </c>
      <c r="Q512" s="174"/>
      <c r="R512" s="175"/>
      <c r="S512" s="173">
        <f t="shared" si="370"/>
        <v>11448.042930734926</v>
      </c>
      <c r="T512" s="174">
        <f t="shared" si="348"/>
        <v>5031.9430248099507</v>
      </c>
      <c r="U512" s="174">
        <f t="shared" si="349"/>
        <v>6416.0999059249752</v>
      </c>
      <c r="V512" s="174">
        <f t="shared" si="350"/>
        <v>0</v>
      </c>
      <c r="W512" s="174"/>
      <c r="X512" s="175"/>
      <c r="Y512" s="173">
        <f t="shared" si="344"/>
        <v>22896.085861469852</v>
      </c>
      <c r="Z512" s="174">
        <f t="shared" si="351"/>
        <v>10063.886049619901</v>
      </c>
      <c r="AA512" s="174">
        <f t="shared" si="352"/>
        <v>12832.19981184995</v>
      </c>
      <c r="AB512" s="174">
        <f t="shared" si="353"/>
        <v>0</v>
      </c>
      <c r="AC512" s="174"/>
      <c r="AD512" s="175"/>
      <c r="AE512" s="173">
        <f t="shared" si="354"/>
        <v>18.741203862336</v>
      </c>
      <c r="AF512" s="174">
        <f t="shared" si="372"/>
        <v>36</v>
      </c>
      <c r="AG512" s="174">
        <f t="shared" si="369"/>
        <v>20.2865</v>
      </c>
      <c r="AH512" s="174">
        <f t="shared" si="355"/>
        <v>199</v>
      </c>
      <c r="AI512" s="174">
        <f t="shared" si="356"/>
        <v>200</v>
      </c>
      <c r="AJ512" s="174">
        <f t="shared" si="357"/>
        <v>1.6666666666666667</v>
      </c>
      <c r="AK512" s="174">
        <f t="shared" si="339"/>
        <v>7950.0298130103656</v>
      </c>
      <c r="AL512" s="174">
        <f t="shared" si="358"/>
        <v>3494.4048783402436</v>
      </c>
      <c r="AM512" s="174">
        <f t="shared" si="359"/>
        <v>4455.6249346701215</v>
      </c>
      <c r="AN512" s="174"/>
      <c r="AO512" s="176">
        <v>24</v>
      </c>
      <c r="AP512" s="174">
        <v>36</v>
      </c>
      <c r="AQ512" s="175">
        <f t="shared" si="360"/>
        <v>199</v>
      </c>
      <c r="AR512" s="31">
        <f t="shared" si="361"/>
        <v>1.2</v>
      </c>
      <c r="AS512" s="2">
        <f t="shared" si="362"/>
        <v>0</v>
      </c>
      <c r="AT512" s="33">
        <f t="shared" si="363"/>
        <v>0</v>
      </c>
      <c r="AU512" s="31">
        <f t="shared" si="364"/>
        <v>0</v>
      </c>
      <c r="AV512" s="2">
        <f t="shared" si="365"/>
        <v>0</v>
      </c>
      <c r="AW512" s="33">
        <f t="shared" si="366"/>
        <v>1</v>
      </c>
      <c r="AX512" s="31">
        <f t="shared" si="367"/>
        <v>1</v>
      </c>
      <c r="AY512" s="33">
        <f t="shared" si="368"/>
        <v>1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customHeight="1">
      <c r="A513" s="2"/>
      <c r="B513" s="107">
        <v>438</v>
      </c>
      <c r="C513" s="31">
        <v>1</v>
      </c>
      <c r="D513" s="111" t="s">
        <v>8</v>
      </c>
      <c r="E513" s="2" t="s">
        <v>67</v>
      </c>
      <c r="F513" s="2" t="s">
        <v>149</v>
      </c>
      <c r="G513" s="2"/>
      <c r="H513" s="33" t="s">
        <v>81</v>
      </c>
      <c r="I513" s="173">
        <f t="shared" si="341"/>
        <v>528.87859467834755</v>
      </c>
      <c r="J513" s="174">
        <f t="shared" si="342"/>
        <v>5.3891948853391769</v>
      </c>
      <c r="K513" s="189">
        <f t="shared" si="343"/>
        <v>687</v>
      </c>
      <c r="L513" s="190">
        <f t="shared" si="313"/>
        <v>357</v>
      </c>
      <c r="M513" s="173">
        <f t="shared" si="371"/>
        <v>9911.8215612926833</v>
      </c>
      <c r="N513" s="174">
        <f t="shared" si="345"/>
        <v>4352.4887667201237</v>
      </c>
      <c r="O513" s="174">
        <f t="shared" si="346"/>
        <v>5559.3327945725596</v>
      </c>
      <c r="P513" s="174">
        <f t="shared" si="347"/>
        <v>0</v>
      </c>
      <c r="Q513" s="174"/>
      <c r="R513" s="175"/>
      <c r="S513" s="173">
        <f t="shared" si="370"/>
        <v>7726.3169244563414</v>
      </c>
      <c r="T513" s="174">
        <f t="shared" si="348"/>
        <v>3392.7878356024398</v>
      </c>
      <c r="U513" s="174">
        <f t="shared" si="349"/>
        <v>4333.5290888539012</v>
      </c>
      <c r="V513" s="174">
        <f t="shared" si="350"/>
        <v>0</v>
      </c>
      <c r="W513" s="174"/>
      <c r="X513" s="175"/>
      <c r="Y513" s="173">
        <f t="shared" si="344"/>
        <v>15452.633848912681</v>
      </c>
      <c r="Z513" s="174">
        <f t="shared" si="351"/>
        <v>6785.5756712048787</v>
      </c>
      <c r="AA513" s="174">
        <f t="shared" si="352"/>
        <v>8667.0581777078023</v>
      </c>
      <c r="AB513" s="174">
        <f t="shared" si="353"/>
        <v>0</v>
      </c>
      <c r="AC513" s="174"/>
      <c r="AD513" s="175"/>
      <c r="AE513" s="173">
        <f t="shared" si="354"/>
        <v>18.741203862336</v>
      </c>
      <c r="AF513" s="174">
        <f t="shared" si="372"/>
        <v>36</v>
      </c>
      <c r="AG513" s="174">
        <f t="shared" si="369"/>
        <v>20.2865</v>
      </c>
      <c r="AH513" s="174">
        <f t="shared" si="355"/>
        <v>101</v>
      </c>
      <c r="AI513" s="174">
        <f t="shared" si="356"/>
        <v>200</v>
      </c>
      <c r="AJ513" s="174">
        <f t="shared" si="357"/>
        <v>1.6666666666666667</v>
      </c>
      <c r="AK513" s="174">
        <f t="shared" si="339"/>
        <v>6438.5974370469512</v>
      </c>
      <c r="AL513" s="174">
        <f t="shared" si="358"/>
        <v>2827.3231963353664</v>
      </c>
      <c r="AM513" s="174">
        <f t="shared" si="359"/>
        <v>3611.2742407115848</v>
      </c>
      <c r="AN513" s="174"/>
      <c r="AO513" s="176">
        <v>24</v>
      </c>
      <c r="AP513" s="174">
        <v>36</v>
      </c>
      <c r="AQ513" s="175">
        <f t="shared" si="360"/>
        <v>101</v>
      </c>
      <c r="AR513" s="31">
        <f t="shared" si="361"/>
        <v>1</v>
      </c>
      <c r="AS513" s="2">
        <f t="shared" si="362"/>
        <v>0</v>
      </c>
      <c r="AT513" s="33">
        <f t="shared" si="363"/>
        <v>0</v>
      </c>
      <c r="AU513" s="31">
        <f t="shared" si="364"/>
        <v>0</v>
      </c>
      <c r="AV513" s="2">
        <f t="shared" si="365"/>
        <v>0</v>
      </c>
      <c r="AW513" s="33">
        <f t="shared" si="366"/>
        <v>1</v>
      </c>
      <c r="AX513" s="31">
        <f t="shared" si="367"/>
        <v>1</v>
      </c>
      <c r="AY513" s="33">
        <f t="shared" si="368"/>
        <v>1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customHeight="1">
      <c r="A514" s="2"/>
      <c r="B514" s="107">
        <v>439</v>
      </c>
      <c r="C514" s="31">
        <v>10</v>
      </c>
      <c r="D514" s="111" t="s">
        <v>8</v>
      </c>
      <c r="E514" s="2" t="s">
        <v>144</v>
      </c>
      <c r="F514" s="2" t="s">
        <v>149</v>
      </c>
      <c r="G514" s="2"/>
      <c r="H514" s="33" t="s">
        <v>80</v>
      </c>
      <c r="I514" s="173">
        <f t="shared" si="341"/>
        <v>762.02776528095853</v>
      </c>
      <c r="J514" s="174">
        <f t="shared" si="342"/>
        <v>38.9195915778851</v>
      </c>
      <c r="K514" s="189">
        <f t="shared" si="343"/>
        <v>424</v>
      </c>
      <c r="L514" s="190">
        <f t="shared" si="313"/>
        <v>248</v>
      </c>
      <c r="M514" s="173">
        <f t="shared" si="371"/>
        <v>14281.317697890772</v>
      </c>
      <c r="N514" s="174">
        <f t="shared" si="345"/>
        <v>4020.0211207468919</v>
      </c>
      <c r="O514" s="174">
        <f t="shared" si="346"/>
        <v>5130.6482885719406</v>
      </c>
      <c r="P514" s="174">
        <f t="shared" si="347"/>
        <v>5130.6482885719406</v>
      </c>
      <c r="Q514" s="174"/>
      <c r="R514" s="175"/>
      <c r="S514" s="173">
        <f t="shared" si="370"/>
        <v>11132.362094133658</v>
      </c>
      <c r="T514" s="174">
        <f t="shared" si="348"/>
        <v>3133.6275607697553</v>
      </c>
      <c r="U514" s="174">
        <f t="shared" si="349"/>
        <v>3999.3672666819507</v>
      </c>
      <c r="V514" s="174">
        <f t="shared" si="350"/>
        <v>3999.3672666819507</v>
      </c>
      <c r="W514" s="174"/>
      <c r="X514" s="175"/>
      <c r="Y514" s="173">
        <f t="shared" si="344"/>
        <v>22264.724188267312</v>
      </c>
      <c r="Z514" s="174">
        <f t="shared" si="351"/>
        <v>6267.2551215395106</v>
      </c>
      <c r="AA514" s="174">
        <f t="shared" si="352"/>
        <v>7998.7345333639005</v>
      </c>
      <c r="AB514" s="174">
        <f t="shared" si="353"/>
        <v>7998.7345333639005</v>
      </c>
      <c r="AC514" s="174"/>
      <c r="AD514" s="175"/>
      <c r="AE514" s="173">
        <f t="shared" si="354"/>
        <v>18.741203862336</v>
      </c>
      <c r="AF514" s="174">
        <f t="shared" si="372"/>
        <v>36</v>
      </c>
      <c r="AG514" s="174">
        <f t="shared" si="369"/>
        <v>20.2865</v>
      </c>
      <c r="AH514" s="174">
        <f t="shared" si="355"/>
        <v>729.4</v>
      </c>
      <c r="AI514" s="174">
        <f t="shared" si="356"/>
        <v>200</v>
      </c>
      <c r="AJ514" s="174">
        <f t="shared" si="357"/>
        <v>1.1111111111111112</v>
      </c>
      <c r="AK514" s="174">
        <f t="shared" si="339"/>
        <v>5944.1623562097557</v>
      </c>
      <c r="AL514" s="174">
        <f t="shared" si="358"/>
        <v>2611.3563006414629</v>
      </c>
      <c r="AM514" s="174">
        <f t="shared" si="359"/>
        <v>3332.8060555682923</v>
      </c>
      <c r="AN514" s="174"/>
      <c r="AO514" s="176">
        <v>24</v>
      </c>
      <c r="AP514" s="174">
        <v>36</v>
      </c>
      <c r="AQ514" s="175">
        <f t="shared" si="360"/>
        <v>521</v>
      </c>
      <c r="AR514" s="31">
        <f t="shared" si="361"/>
        <v>1</v>
      </c>
      <c r="AS514" s="2">
        <f t="shared" si="362"/>
        <v>0</v>
      </c>
      <c r="AT514" s="33">
        <f t="shared" si="363"/>
        <v>0</v>
      </c>
      <c r="AU514" s="31">
        <f t="shared" si="364"/>
        <v>0</v>
      </c>
      <c r="AV514" s="2">
        <f t="shared" si="365"/>
        <v>0</v>
      </c>
      <c r="AW514" s="33">
        <f t="shared" si="366"/>
        <v>1</v>
      </c>
      <c r="AX514" s="31">
        <f t="shared" si="367"/>
        <v>1.5</v>
      </c>
      <c r="AY514" s="33">
        <f t="shared" si="368"/>
        <v>1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customHeight="1">
      <c r="A515" s="2"/>
      <c r="B515" s="107">
        <v>440</v>
      </c>
      <c r="C515" s="31">
        <v>10</v>
      </c>
      <c r="D515" s="111" t="s">
        <v>8</v>
      </c>
      <c r="E515" s="2" t="s">
        <v>138</v>
      </c>
      <c r="F515" s="2" t="s">
        <v>149</v>
      </c>
      <c r="G515" s="2"/>
      <c r="H515" s="33" t="s">
        <v>80</v>
      </c>
      <c r="I515" s="173">
        <f t="shared" si="341"/>
        <v>910.52892582414893</v>
      </c>
      <c r="J515" s="174">
        <f t="shared" si="342"/>
        <v>38.9195915778851</v>
      </c>
      <c r="K515" s="189">
        <f t="shared" si="343"/>
        <v>292</v>
      </c>
      <c r="L515" s="190">
        <f t="shared" ref="L515:L578" si="373">RANK(I515,$I$451:$I$866)</f>
        <v>195</v>
      </c>
      <c r="M515" s="173">
        <f t="shared" si="371"/>
        <v>17064.40822142419</v>
      </c>
      <c r="N515" s="174">
        <f t="shared" ref="N515:N534" si="374">T515*(1+((AG515+IF(F515="백어택",8,0))/100)*(IF(AY515=1,$D$58,$D$58+50)/100-1))</f>
        <v>4803.4280109393312</v>
      </c>
      <c r="O515" s="174">
        <f t="shared" ref="O515:O534" si="375">U515*(1+((AG515+IF(F515="백어택",8,0))/100)*(AI515/100-1))</f>
        <v>6130.4901052424293</v>
      </c>
      <c r="P515" s="174">
        <f t="shared" ref="P515:P534" si="376">V515*(1+((AG515+IF(F515="백어택",8,0))/100)*(AI515/100-1))</f>
        <v>6130.4901052424293</v>
      </c>
      <c r="Q515" s="174"/>
      <c r="R515" s="175"/>
      <c r="S515" s="173">
        <f t="shared" si="370"/>
        <v>11132.362094133658</v>
      </c>
      <c r="T515" s="174">
        <f t="shared" ref="T515:T534" si="377">AL515*IF(H515="근접",AR515,1)*AY515*IF(F515="백어택",1.2,1)</f>
        <v>3133.6275607697553</v>
      </c>
      <c r="U515" s="174">
        <f t="shared" ref="U515:U534" si="378">AM515*IF(H515="근접",AR515,1)*AY515*IF(F515="백어택",1.2,1)</f>
        <v>3999.3672666819507</v>
      </c>
      <c r="V515" s="174">
        <f t="shared" ref="V515:V534" si="379">IF(AX515=1,0,AM515*IF(H515="근접",AR515,1)*AY515)*IF(F515="백어택",1.2,1)</f>
        <v>3999.3672666819507</v>
      </c>
      <c r="W515" s="174"/>
      <c r="X515" s="175"/>
      <c r="Y515" s="173">
        <f t="shared" si="344"/>
        <v>22264.724188267312</v>
      </c>
      <c r="Z515" s="174">
        <f t="shared" ref="Z515:Z534" si="380">T515*IF(AY515=1,$D$58,$D$58+50)/100</f>
        <v>6267.2551215395106</v>
      </c>
      <c r="AA515" s="174">
        <f t="shared" ref="AA515:AA534" si="381">U515*AI515/100</f>
        <v>7998.7345333639005</v>
      </c>
      <c r="AB515" s="174">
        <f t="shared" ref="AB515:AB534" si="382">V515*AI515/100</f>
        <v>7998.7345333639005</v>
      </c>
      <c r="AC515" s="174"/>
      <c r="AD515" s="175"/>
      <c r="AE515" s="173">
        <f t="shared" ref="AE515:AE534" si="383">AO515*(1-$D$20/100)*(1-$D$17/100)</f>
        <v>18.741203862336</v>
      </c>
      <c r="AF515" s="174">
        <f t="shared" si="372"/>
        <v>36</v>
      </c>
      <c r="AG515" s="174">
        <f t="shared" si="369"/>
        <v>45.286500000000004</v>
      </c>
      <c r="AH515" s="174">
        <f t="shared" ref="AH515:AH534" si="384">IF(AX515=1,AQ515,AQ515*1.4)</f>
        <v>729.4</v>
      </c>
      <c r="AI515" s="174">
        <f t="shared" ref="AI515:AI534" si="385">IF(AY515=1,$D$58,$D$58+50)*AW515</f>
        <v>200</v>
      </c>
      <c r="AJ515" s="174">
        <f t="shared" ref="AJ515:AJ534" si="386">10/6/AX515</f>
        <v>1.1111111111111112</v>
      </c>
      <c r="AK515" s="174">
        <f t="shared" si="339"/>
        <v>5944.1623562097557</v>
      </c>
      <c r="AL515" s="174">
        <f t="shared" ref="AL515:AL534" si="387">(IF(H515="근접",$D$61*(VLOOKUP(C515,$B$36:$AG$39,9,FALSE)+VLOOKUP(C515,$B$40:$AG$43,9,FALSE)*$D$54),$D$60*(VLOOKUP(C515,$B$36:$AG$39,9,FALSE)+VLOOKUP(C515,$B$40:$AG$43,9,FALSE)*$D$54)))*$D$59/100</f>
        <v>2611.3563006414629</v>
      </c>
      <c r="AM515" s="174">
        <f t="shared" ref="AM515:AM534" si="388">(IF(H515="근접",$D$61*(VLOOKUP(C515,$B$36:$AG$39,10,FALSE)+VLOOKUP(C515,$B$40:$AG$43,10,FALSE)*$D$54),$D$60*(VLOOKUP(C515,$B$36:$AG$39,10,FALSE)+VLOOKUP(C515,$B$40:$AG$43,10,FALSE)*$D$54)))*$D$59/100</f>
        <v>3332.8060555682923</v>
      </c>
      <c r="AN515" s="174"/>
      <c r="AO515" s="176">
        <v>24</v>
      </c>
      <c r="AP515" s="174">
        <v>36</v>
      </c>
      <c r="AQ515" s="175">
        <f t="shared" ref="AQ515:AQ534" si="389">VLOOKUP(C515,$B$45:$AA$48,9,FALSE)</f>
        <v>521</v>
      </c>
      <c r="AR515" s="31">
        <f t="shared" ref="AR515:AR534" si="390">IF(LEFT(E515,1)*1=1,$S$58,$R$58)</f>
        <v>1</v>
      </c>
      <c r="AS515" s="2">
        <f t="shared" ref="AS515:AS534" si="391">IF(LEFT(E515,1)*1=2,$U$58,$T$58)</f>
        <v>0</v>
      </c>
      <c r="AT515" s="33">
        <f t="shared" ref="AT515:AT534" si="392">IF(LEFT(E515,1)*1=3,$W$58,$V$58)</f>
        <v>0</v>
      </c>
      <c r="AU515" s="31">
        <f t="shared" ref="AU515:AU534" si="393">IF(MID(E515,3,1)*1=1,$Y$58,$X$58)</f>
        <v>25</v>
      </c>
      <c r="AV515" s="2">
        <f t="shared" ref="AV515:AV534" si="394">IF(MID(E515,3,1)*1=2,$AA$58,$Z$58)</f>
        <v>0</v>
      </c>
      <c r="AW515" s="33">
        <f t="shared" ref="AW515:AW534" si="395">IF(MID(E515,3,1)*1=3,$AC$58,$AB$58)</f>
        <v>1</v>
      </c>
      <c r="AX515" s="31">
        <f t="shared" ref="AX515:AX534" si="396">IF(MID(E515,5,1)*1=1,$AE$58,$AD$58)</f>
        <v>1.5</v>
      </c>
      <c r="AY515" s="33">
        <f t="shared" ref="AY515:AY534" si="397">IF(MID(E515,5,1)*1=2,$AG$58,$AF$58)</f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customHeight="1">
      <c r="A516" s="2"/>
      <c r="B516" s="107">
        <v>441</v>
      </c>
      <c r="C516" s="31">
        <v>10</v>
      </c>
      <c r="D516" s="111" t="s">
        <v>8</v>
      </c>
      <c r="E516" s="2" t="s">
        <v>141</v>
      </c>
      <c r="F516" s="2" t="s">
        <v>149</v>
      </c>
      <c r="G516" s="2"/>
      <c r="H516" s="33" t="s">
        <v>80</v>
      </c>
      <c r="I516" s="173">
        <f t="shared" si="341"/>
        <v>819.97653895589713</v>
      </c>
      <c r="J516" s="174">
        <f t="shared" si="342"/>
        <v>38.9195915778851</v>
      </c>
      <c r="K516" s="189">
        <f t="shared" si="343"/>
        <v>360</v>
      </c>
      <c r="L516" s="190">
        <f t="shared" si="373"/>
        <v>227</v>
      </c>
      <c r="M516" s="173">
        <f t="shared" si="371"/>
        <v>15367.347478905165</v>
      </c>
      <c r="N516" s="174">
        <f t="shared" si="374"/>
        <v>4020.0211207468919</v>
      </c>
      <c r="O516" s="174">
        <f t="shared" si="375"/>
        <v>5673.6631790791362</v>
      </c>
      <c r="P516" s="174">
        <f t="shared" si="376"/>
        <v>5673.6631790791362</v>
      </c>
      <c r="Q516" s="174"/>
      <c r="R516" s="175"/>
      <c r="S516" s="173">
        <f t="shared" si="370"/>
        <v>11132.362094133658</v>
      </c>
      <c r="T516" s="174">
        <f t="shared" si="377"/>
        <v>3133.6275607697553</v>
      </c>
      <c r="U516" s="174">
        <f t="shared" si="378"/>
        <v>3999.3672666819507</v>
      </c>
      <c r="V516" s="174">
        <f t="shared" si="379"/>
        <v>3999.3672666819507</v>
      </c>
      <c r="W516" s="174"/>
      <c r="X516" s="175"/>
      <c r="Y516" s="173">
        <f t="shared" si="344"/>
        <v>26104.116764281986</v>
      </c>
      <c r="Z516" s="174">
        <f t="shared" si="380"/>
        <v>6267.2551215395106</v>
      </c>
      <c r="AA516" s="174">
        <f t="shared" si="381"/>
        <v>9918.4308213712375</v>
      </c>
      <c r="AB516" s="174">
        <f t="shared" si="382"/>
        <v>9918.4308213712375</v>
      </c>
      <c r="AC516" s="174"/>
      <c r="AD516" s="175"/>
      <c r="AE516" s="173">
        <f t="shared" si="383"/>
        <v>18.741203862336</v>
      </c>
      <c r="AF516" s="174">
        <f t="shared" si="372"/>
        <v>36</v>
      </c>
      <c r="AG516" s="174">
        <f t="shared" si="369"/>
        <v>20.2865</v>
      </c>
      <c r="AH516" s="174">
        <f t="shared" si="384"/>
        <v>729.4</v>
      </c>
      <c r="AI516" s="174">
        <f t="shared" si="385"/>
        <v>248</v>
      </c>
      <c r="AJ516" s="174">
        <f t="shared" si="386"/>
        <v>1.1111111111111112</v>
      </c>
      <c r="AK516" s="174">
        <f t="shared" si="339"/>
        <v>5944.1623562097557</v>
      </c>
      <c r="AL516" s="174">
        <f t="shared" si="387"/>
        <v>2611.3563006414629</v>
      </c>
      <c r="AM516" s="174">
        <f t="shared" si="388"/>
        <v>3332.8060555682923</v>
      </c>
      <c r="AN516" s="174"/>
      <c r="AO516" s="176">
        <v>24</v>
      </c>
      <c r="AP516" s="174">
        <v>36</v>
      </c>
      <c r="AQ516" s="175">
        <f t="shared" si="389"/>
        <v>521</v>
      </c>
      <c r="AR516" s="31">
        <f t="shared" si="390"/>
        <v>1</v>
      </c>
      <c r="AS516" s="2">
        <f t="shared" si="391"/>
        <v>0</v>
      </c>
      <c r="AT516" s="33">
        <f t="shared" si="392"/>
        <v>0</v>
      </c>
      <c r="AU516" s="31">
        <f t="shared" si="393"/>
        <v>0</v>
      </c>
      <c r="AV516" s="2">
        <f t="shared" si="394"/>
        <v>0</v>
      </c>
      <c r="AW516" s="33">
        <f t="shared" si="395"/>
        <v>1.24</v>
      </c>
      <c r="AX516" s="31">
        <f t="shared" si="396"/>
        <v>1.5</v>
      </c>
      <c r="AY516" s="33">
        <f t="shared" si="397"/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customHeight="1">
      <c r="A517" s="2"/>
      <c r="B517" s="107">
        <v>442</v>
      </c>
      <c r="C517" s="31">
        <v>10</v>
      </c>
      <c r="D517" s="111" t="s">
        <v>8</v>
      </c>
      <c r="E517" s="2" t="s">
        <v>150</v>
      </c>
      <c r="F517" s="2" t="s">
        <v>149</v>
      </c>
      <c r="G517" s="2"/>
      <c r="H517" s="33" t="s">
        <v>80</v>
      </c>
      <c r="I517" s="173">
        <f t="shared" si="341"/>
        <v>762.02776528095853</v>
      </c>
      <c r="J517" s="174">
        <f t="shared" si="342"/>
        <v>38.9195915778851</v>
      </c>
      <c r="K517" s="189">
        <f t="shared" si="343"/>
        <v>424</v>
      </c>
      <c r="L517" s="190">
        <f t="shared" si="373"/>
        <v>248</v>
      </c>
      <c r="M517" s="173">
        <f t="shared" si="371"/>
        <v>14281.317697890772</v>
      </c>
      <c r="N517" s="174">
        <f t="shared" si="374"/>
        <v>4020.0211207468919</v>
      </c>
      <c r="O517" s="174">
        <f t="shared" si="375"/>
        <v>5130.6482885719406</v>
      </c>
      <c r="P517" s="174">
        <f t="shared" si="376"/>
        <v>5130.6482885719406</v>
      </c>
      <c r="Q517" s="174"/>
      <c r="R517" s="175"/>
      <c r="S517" s="173">
        <f t="shared" si="370"/>
        <v>11132.362094133658</v>
      </c>
      <c r="T517" s="174">
        <f t="shared" si="377"/>
        <v>3133.6275607697553</v>
      </c>
      <c r="U517" s="174">
        <f t="shared" si="378"/>
        <v>3999.3672666819507</v>
      </c>
      <c r="V517" s="174">
        <f t="shared" si="379"/>
        <v>3999.3672666819507</v>
      </c>
      <c r="W517" s="174"/>
      <c r="X517" s="175"/>
      <c r="Y517" s="173">
        <f t="shared" si="344"/>
        <v>22264.724188267312</v>
      </c>
      <c r="Z517" s="174">
        <f t="shared" si="380"/>
        <v>6267.2551215395106</v>
      </c>
      <c r="AA517" s="174">
        <f t="shared" si="381"/>
        <v>7998.7345333639005</v>
      </c>
      <c r="AB517" s="174">
        <f t="shared" si="382"/>
        <v>7998.7345333639005</v>
      </c>
      <c r="AC517" s="174"/>
      <c r="AD517" s="175"/>
      <c r="AE517" s="173">
        <f t="shared" si="383"/>
        <v>18.741203862336</v>
      </c>
      <c r="AF517" s="174">
        <f t="shared" si="372"/>
        <v>36</v>
      </c>
      <c r="AG517" s="174">
        <f t="shared" ref="AG517:AG534" si="398">IF($D$57+AU517&gt;100,100,$D$57+AU517)</f>
        <v>20.2865</v>
      </c>
      <c r="AH517" s="174">
        <f t="shared" si="384"/>
        <v>729.4</v>
      </c>
      <c r="AI517" s="174">
        <f t="shared" si="385"/>
        <v>200</v>
      </c>
      <c r="AJ517" s="174">
        <f t="shared" si="386"/>
        <v>1.1111111111111112</v>
      </c>
      <c r="AK517" s="174">
        <f t="shared" ref="AK517:AK580" si="399">SUM(AL517:AN517)</f>
        <v>5944.1623562097557</v>
      </c>
      <c r="AL517" s="174">
        <f t="shared" si="387"/>
        <v>2611.3563006414629</v>
      </c>
      <c r="AM517" s="174">
        <f t="shared" si="388"/>
        <v>3332.8060555682923</v>
      </c>
      <c r="AN517" s="174"/>
      <c r="AO517" s="176">
        <v>24</v>
      </c>
      <c r="AP517" s="174">
        <v>36</v>
      </c>
      <c r="AQ517" s="175">
        <f t="shared" si="389"/>
        <v>521</v>
      </c>
      <c r="AR517" s="31">
        <f t="shared" si="390"/>
        <v>1.2</v>
      </c>
      <c r="AS517" s="2">
        <f t="shared" si="391"/>
        <v>0</v>
      </c>
      <c r="AT517" s="33">
        <f t="shared" si="392"/>
        <v>0</v>
      </c>
      <c r="AU517" s="31">
        <f t="shared" si="393"/>
        <v>0</v>
      </c>
      <c r="AV517" s="2">
        <f t="shared" si="394"/>
        <v>0</v>
      </c>
      <c r="AW517" s="33">
        <f t="shared" si="395"/>
        <v>1</v>
      </c>
      <c r="AX517" s="31">
        <f t="shared" si="396"/>
        <v>1.5</v>
      </c>
      <c r="AY517" s="33">
        <f t="shared" si="397"/>
        <v>1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customHeight="1">
      <c r="A518" s="2"/>
      <c r="B518" s="107">
        <v>443</v>
      </c>
      <c r="C518" s="31">
        <v>10</v>
      </c>
      <c r="D518" s="111" t="s">
        <v>8</v>
      </c>
      <c r="E518" s="2" t="s">
        <v>164</v>
      </c>
      <c r="F518" s="2" t="s">
        <v>149</v>
      </c>
      <c r="G518" s="2"/>
      <c r="H518" s="33" t="s">
        <v>80</v>
      </c>
      <c r="I518" s="173">
        <f t="shared" si="341"/>
        <v>910.52892582414893</v>
      </c>
      <c r="J518" s="174">
        <f t="shared" si="342"/>
        <v>38.9195915778851</v>
      </c>
      <c r="K518" s="189">
        <f t="shared" si="343"/>
        <v>292</v>
      </c>
      <c r="L518" s="190">
        <f t="shared" si="373"/>
        <v>195</v>
      </c>
      <c r="M518" s="173">
        <f t="shared" si="371"/>
        <v>17064.40822142419</v>
      </c>
      <c r="N518" s="174">
        <f t="shared" si="374"/>
        <v>4803.4280109393312</v>
      </c>
      <c r="O518" s="174">
        <f t="shared" si="375"/>
        <v>6130.4901052424293</v>
      </c>
      <c r="P518" s="174">
        <f t="shared" si="376"/>
        <v>6130.4901052424293</v>
      </c>
      <c r="Q518" s="174"/>
      <c r="R518" s="175"/>
      <c r="S518" s="173">
        <f t="shared" ref="S518:S534" si="400">SUM(T518:X518)</f>
        <v>11132.362094133658</v>
      </c>
      <c r="T518" s="174">
        <f t="shared" si="377"/>
        <v>3133.6275607697553</v>
      </c>
      <c r="U518" s="174">
        <f t="shared" si="378"/>
        <v>3999.3672666819507</v>
      </c>
      <c r="V518" s="174">
        <f t="shared" si="379"/>
        <v>3999.3672666819507</v>
      </c>
      <c r="W518" s="174"/>
      <c r="X518" s="175"/>
      <c r="Y518" s="173">
        <f t="shared" si="344"/>
        <v>22264.724188267312</v>
      </c>
      <c r="Z518" s="174">
        <f t="shared" si="380"/>
        <v>6267.2551215395106</v>
      </c>
      <c r="AA518" s="174">
        <f t="shared" si="381"/>
        <v>7998.7345333639005</v>
      </c>
      <c r="AB518" s="174">
        <f t="shared" si="382"/>
        <v>7998.7345333639005</v>
      </c>
      <c r="AC518" s="174"/>
      <c r="AD518" s="175"/>
      <c r="AE518" s="173">
        <f t="shared" si="383"/>
        <v>18.741203862336</v>
      </c>
      <c r="AF518" s="174">
        <f t="shared" si="372"/>
        <v>36</v>
      </c>
      <c r="AG518" s="174">
        <f t="shared" si="398"/>
        <v>45.286500000000004</v>
      </c>
      <c r="AH518" s="174">
        <f t="shared" si="384"/>
        <v>729.4</v>
      </c>
      <c r="AI518" s="174">
        <f t="shared" si="385"/>
        <v>200</v>
      </c>
      <c r="AJ518" s="174">
        <f t="shared" si="386"/>
        <v>1.1111111111111112</v>
      </c>
      <c r="AK518" s="174">
        <f t="shared" si="399"/>
        <v>5944.1623562097557</v>
      </c>
      <c r="AL518" s="174">
        <f t="shared" si="387"/>
        <v>2611.3563006414629</v>
      </c>
      <c r="AM518" s="174">
        <f t="shared" si="388"/>
        <v>3332.8060555682923</v>
      </c>
      <c r="AN518" s="174"/>
      <c r="AO518" s="176">
        <v>24</v>
      </c>
      <c r="AP518" s="174">
        <v>36</v>
      </c>
      <c r="AQ518" s="175">
        <f t="shared" si="389"/>
        <v>521</v>
      </c>
      <c r="AR518" s="31">
        <f t="shared" si="390"/>
        <v>1.2</v>
      </c>
      <c r="AS518" s="2">
        <f t="shared" si="391"/>
        <v>0</v>
      </c>
      <c r="AT518" s="33">
        <f t="shared" si="392"/>
        <v>0</v>
      </c>
      <c r="AU518" s="31">
        <f t="shared" si="393"/>
        <v>25</v>
      </c>
      <c r="AV518" s="2">
        <f t="shared" si="394"/>
        <v>0</v>
      </c>
      <c r="AW518" s="33">
        <f t="shared" si="395"/>
        <v>1</v>
      </c>
      <c r="AX518" s="31">
        <f t="shared" si="396"/>
        <v>1.5</v>
      </c>
      <c r="AY518" s="33">
        <f t="shared" si="397"/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customHeight="1">
      <c r="A519" s="2"/>
      <c r="B519" s="107">
        <v>444</v>
      </c>
      <c r="C519" s="31">
        <v>10</v>
      </c>
      <c r="D519" s="111" t="s">
        <v>8</v>
      </c>
      <c r="E519" s="2" t="s">
        <v>156</v>
      </c>
      <c r="F519" s="2" t="s">
        <v>149</v>
      </c>
      <c r="G519" s="2"/>
      <c r="H519" s="33" t="s">
        <v>80</v>
      </c>
      <c r="I519" s="173">
        <f t="shared" si="341"/>
        <v>819.97653895589713</v>
      </c>
      <c r="J519" s="174">
        <f t="shared" si="342"/>
        <v>38.9195915778851</v>
      </c>
      <c r="K519" s="189">
        <f t="shared" si="343"/>
        <v>360</v>
      </c>
      <c r="L519" s="190">
        <f t="shared" si="373"/>
        <v>227</v>
      </c>
      <c r="M519" s="173">
        <f t="shared" si="371"/>
        <v>15367.347478905165</v>
      </c>
      <c r="N519" s="174">
        <f t="shared" si="374"/>
        <v>4020.0211207468919</v>
      </c>
      <c r="O519" s="174">
        <f t="shared" si="375"/>
        <v>5673.6631790791362</v>
      </c>
      <c r="P519" s="174">
        <f t="shared" si="376"/>
        <v>5673.6631790791362</v>
      </c>
      <c r="Q519" s="174"/>
      <c r="R519" s="175"/>
      <c r="S519" s="173">
        <f t="shared" si="400"/>
        <v>11132.362094133658</v>
      </c>
      <c r="T519" s="174">
        <f t="shared" si="377"/>
        <v>3133.6275607697553</v>
      </c>
      <c r="U519" s="174">
        <f t="shared" si="378"/>
        <v>3999.3672666819507</v>
      </c>
      <c r="V519" s="174">
        <f t="shared" si="379"/>
        <v>3999.3672666819507</v>
      </c>
      <c r="W519" s="174"/>
      <c r="X519" s="175"/>
      <c r="Y519" s="173">
        <f t="shared" si="344"/>
        <v>26104.116764281986</v>
      </c>
      <c r="Z519" s="174">
        <f t="shared" si="380"/>
        <v>6267.2551215395106</v>
      </c>
      <c r="AA519" s="174">
        <f t="shared" si="381"/>
        <v>9918.4308213712375</v>
      </c>
      <c r="AB519" s="174">
        <f t="shared" si="382"/>
        <v>9918.4308213712375</v>
      </c>
      <c r="AC519" s="174"/>
      <c r="AD519" s="175"/>
      <c r="AE519" s="173">
        <f t="shared" si="383"/>
        <v>18.741203862336</v>
      </c>
      <c r="AF519" s="174">
        <f t="shared" si="372"/>
        <v>36</v>
      </c>
      <c r="AG519" s="174">
        <f t="shared" si="398"/>
        <v>20.2865</v>
      </c>
      <c r="AH519" s="174">
        <f t="shared" si="384"/>
        <v>729.4</v>
      </c>
      <c r="AI519" s="174">
        <f t="shared" si="385"/>
        <v>248</v>
      </c>
      <c r="AJ519" s="174">
        <f t="shared" si="386"/>
        <v>1.1111111111111112</v>
      </c>
      <c r="AK519" s="174">
        <f t="shared" si="399"/>
        <v>5944.1623562097557</v>
      </c>
      <c r="AL519" s="174">
        <f t="shared" si="387"/>
        <v>2611.3563006414629</v>
      </c>
      <c r="AM519" s="174">
        <f t="shared" si="388"/>
        <v>3332.8060555682923</v>
      </c>
      <c r="AN519" s="174"/>
      <c r="AO519" s="176">
        <v>24</v>
      </c>
      <c r="AP519" s="174">
        <v>36</v>
      </c>
      <c r="AQ519" s="175">
        <f t="shared" si="389"/>
        <v>521</v>
      </c>
      <c r="AR519" s="31">
        <f t="shared" si="390"/>
        <v>1.2</v>
      </c>
      <c r="AS519" s="2">
        <f t="shared" si="391"/>
        <v>0</v>
      </c>
      <c r="AT519" s="33">
        <f t="shared" si="392"/>
        <v>0</v>
      </c>
      <c r="AU519" s="31">
        <f t="shared" si="393"/>
        <v>0</v>
      </c>
      <c r="AV519" s="2">
        <f t="shared" si="394"/>
        <v>0</v>
      </c>
      <c r="AW519" s="33">
        <f t="shared" si="395"/>
        <v>1.24</v>
      </c>
      <c r="AX519" s="31">
        <f t="shared" si="396"/>
        <v>1.5</v>
      </c>
      <c r="AY519" s="33">
        <f t="shared" si="397"/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customHeight="1">
      <c r="A520" s="2"/>
      <c r="B520" s="107">
        <v>445</v>
      </c>
      <c r="C520" s="31">
        <v>10</v>
      </c>
      <c r="D520" s="111" t="s">
        <v>8</v>
      </c>
      <c r="E520" s="2" t="s">
        <v>92</v>
      </c>
      <c r="F520" s="2" t="s">
        <v>149</v>
      </c>
      <c r="G520" s="2"/>
      <c r="H520" s="33" t="s">
        <v>80</v>
      </c>
      <c r="I520" s="173">
        <f t="shared" si="341"/>
        <v>650.51360253349674</v>
      </c>
      <c r="J520" s="174">
        <f t="shared" si="342"/>
        <v>27.799708269917932</v>
      </c>
      <c r="K520" s="189">
        <f t="shared" si="343"/>
        <v>552</v>
      </c>
      <c r="L520" s="190">
        <f t="shared" si="373"/>
        <v>299</v>
      </c>
      <c r="M520" s="173">
        <f t="shared" si="371"/>
        <v>12191.408040302875</v>
      </c>
      <c r="N520" s="174">
        <f t="shared" si="374"/>
        <v>5355.8614808825523</v>
      </c>
      <c r="O520" s="174">
        <f t="shared" si="375"/>
        <v>6835.5465594203224</v>
      </c>
      <c r="P520" s="174">
        <f t="shared" si="376"/>
        <v>0</v>
      </c>
      <c r="Q520" s="174"/>
      <c r="R520" s="175"/>
      <c r="S520" s="173">
        <f t="shared" si="400"/>
        <v>8559.593792942047</v>
      </c>
      <c r="T520" s="174">
        <f t="shared" si="377"/>
        <v>3760.3530729237063</v>
      </c>
      <c r="U520" s="174">
        <f t="shared" si="378"/>
        <v>4799.2407200183407</v>
      </c>
      <c r="V520" s="174">
        <f t="shared" si="379"/>
        <v>0</v>
      </c>
      <c r="W520" s="174"/>
      <c r="X520" s="175"/>
      <c r="Y520" s="173">
        <f t="shared" si="344"/>
        <v>21398.984482355118</v>
      </c>
      <c r="Z520" s="174">
        <f t="shared" si="380"/>
        <v>9400.8826823092659</v>
      </c>
      <c r="AA520" s="174">
        <f t="shared" si="381"/>
        <v>11998.10180004585</v>
      </c>
      <c r="AB520" s="174">
        <f t="shared" si="382"/>
        <v>0</v>
      </c>
      <c r="AC520" s="174"/>
      <c r="AD520" s="175"/>
      <c r="AE520" s="173">
        <f t="shared" si="383"/>
        <v>18.741203862336</v>
      </c>
      <c r="AF520" s="174">
        <f t="shared" si="372"/>
        <v>36</v>
      </c>
      <c r="AG520" s="174">
        <f t="shared" si="398"/>
        <v>20.2865</v>
      </c>
      <c r="AH520" s="174">
        <f t="shared" si="384"/>
        <v>521</v>
      </c>
      <c r="AI520" s="174">
        <f t="shared" si="385"/>
        <v>250</v>
      </c>
      <c r="AJ520" s="174">
        <f t="shared" si="386"/>
        <v>1.6666666666666667</v>
      </c>
      <c r="AK520" s="174">
        <f t="shared" si="399"/>
        <v>5944.1623562097557</v>
      </c>
      <c r="AL520" s="174">
        <f t="shared" si="387"/>
        <v>2611.3563006414629</v>
      </c>
      <c r="AM520" s="174">
        <f t="shared" si="388"/>
        <v>3332.8060555682923</v>
      </c>
      <c r="AN520" s="174"/>
      <c r="AO520" s="176">
        <v>24</v>
      </c>
      <c r="AP520" s="174">
        <v>36</v>
      </c>
      <c r="AQ520" s="175">
        <f t="shared" si="389"/>
        <v>521</v>
      </c>
      <c r="AR520" s="31">
        <f t="shared" si="390"/>
        <v>1</v>
      </c>
      <c r="AS520" s="2">
        <f t="shared" si="391"/>
        <v>0</v>
      </c>
      <c r="AT520" s="33">
        <f t="shared" si="392"/>
        <v>0</v>
      </c>
      <c r="AU520" s="31">
        <f t="shared" si="393"/>
        <v>0</v>
      </c>
      <c r="AV520" s="2">
        <f t="shared" si="394"/>
        <v>0</v>
      </c>
      <c r="AW520" s="33">
        <f t="shared" si="395"/>
        <v>1</v>
      </c>
      <c r="AX520" s="31">
        <f t="shared" si="396"/>
        <v>1</v>
      </c>
      <c r="AY520" s="33">
        <f t="shared" si="397"/>
        <v>1.2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customHeight="1">
      <c r="A521" s="2"/>
      <c r="B521" s="107">
        <v>446</v>
      </c>
      <c r="C521" s="31">
        <v>10</v>
      </c>
      <c r="D521" s="111" t="s">
        <v>8</v>
      </c>
      <c r="E521" s="2" t="s">
        <v>139</v>
      </c>
      <c r="F521" s="2" t="s">
        <v>149</v>
      </c>
      <c r="G521" s="2"/>
      <c r="H521" s="33" t="s">
        <v>80</v>
      </c>
      <c r="I521" s="173">
        <f t="shared" si="341"/>
        <v>821.78582687571543</v>
      </c>
      <c r="J521" s="174">
        <f t="shared" si="342"/>
        <v>27.799708269917932</v>
      </c>
      <c r="K521" s="189">
        <f t="shared" si="343"/>
        <v>358</v>
      </c>
      <c r="L521" s="190">
        <f t="shared" si="373"/>
        <v>225</v>
      </c>
      <c r="M521" s="173">
        <f t="shared" si="371"/>
        <v>15401.255712656142</v>
      </c>
      <c r="N521" s="174">
        <f t="shared" si="374"/>
        <v>6765.9938832289427</v>
      </c>
      <c r="O521" s="174">
        <f t="shared" si="375"/>
        <v>8635.2618294271997</v>
      </c>
      <c r="P521" s="174">
        <f t="shared" si="376"/>
        <v>0</v>
      </c>
      <c r="Q521" s="174"/>
      <c r="R521" s="175"/>
      <c r="S521" s="173">
        <f t="shared" si="400"/>
        <v>8559.593792942047</v>
      </c>
      <c r="T521" s="174">
        <f t="shared" si="377"/>
        <v>3760.3530729237063</v>
      </c>
      <c r="U521" s="174">
        <f t="shared" si="378"/>
        <v>4799.2407200183407</v>
      </c>
      <c r="V521" s="174">
        <f t="shared" si="379"/>
        <v>0</v>
      </c>
      <c r="W521" s="174"/>
      <c r="X521" s="175"/>
      <c r="Y521" s="173">
        <f t="shared" si="344"/>
        <v>21398.984482355118</v>
      </c>
      <c r="Z521" s="174">
        <f t="shared" si="380"/>
        <v>9400.8826823092659</v>
      </c>
      <c r="AA521" s="174">
        <f t="shared" si="381"/>
        <v>11998.10180004585</v>
      </c>
      <c r="AB521" s="174">
        <f t="shared" si="382"/>
        <v>0</v>
      </c>
      <c r="AC521" s="174"/>
      <c r="AD521" s="175"/>
      <c r="AE521" s="173">
        <f t="shared" si="383"/>
        <v>18.741203862336</v>
      </c>
      <c r="AF521" s="174">
        <f t="shared" si="372"/>
        <v>36</v>
      </c>
      <c r="AG521" s="174">
        <f t="shared" si="398"/>
        <v>45.286500000000004</v>
      </c>
      <c r="AH521" s="174">
        <f t="shared" si="384"/>
        <v>521</v>
      </c>
      <c r="AI521" s="174">
        <f t="shared" si="385"/>
        <v>250</v>
      </c>
      <c r="AJ521" s="174">
        <f t="shared" si="386"/>
        <v>1.6666666666666667</v>
      </c>
      <c r="AK521" s="174">
        <f t="shared" si="399"/>
        <v>5944.1623562097557</v>
      </c>
      <c r="AL521" s="174">
        <f t="shared" si="387"/>
        <v>2611.3563006414629</v>
      </c>
      <c r="AM521" s="174">
        <f t="shared" si="388"/>
        <v>3332.8060555682923</v>
      </c>
      <c r="AN521" s="174"/>
      <c r="AO521" s="176">
        <v>24</v>
      </c>
      <c r="AP521" s="174">
        <v>36</v>
      </c>
      <c r="AQ521" s="175">
        <f t="shared" si="389"/>
        <v>521</v>
      </c>
      <c r="AR521" s="31">
        <f t="shared" si="390"/>
        <v>1</v>
      </c>
      <c r="AS521" s="2">
        <f t="shared" si="391"/>
        <v>0</v>
      </c>
      <c r="AT521" s="33">
        <f t="shared" si="392"/>
        <v>0</v>
      </c>
      <c r="AU521" s="31">
        <f t="shared" si="393"/>
        <v>25</v>
      </c>
      <c r="AV521" s="2">
        <f t="shared" si="394"/>
        <v>0</v>
      </c>
      <c r="AW521" s="33">
        <f t="shared" si="395"/>
        <v>1</v>
      </c>
      <c r="AX521" s="31">
        <f t="shared" si="396"/>
        <v>1</v>
      </c>
      <c r="AY521" s="33">
        <f t="shared" si="397"/>
        <v>1.2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customHeight="1">
      <c r="A522" s="2"/>
      <c r="B522" s="107">
        <v>447</v>
      </c>
      <c r="C522" s="31">
        <v>10</v>
      </c>
      <c r="D522" s="111" t="s">
        <v>8</v>
      </c>
      <c r="E522" s="2" t="s">
        <v>98</v>
      </c>
      <c r="F522" s="2" t="s">
        <v>149</v>
      </c>
      <c r="G522" s="2"/>
      <c r="H522" s="33" t="s">
        <v>80</v>
      </c>
      <c r="I522" s="173">
        <f t="shared" si="341"/>
        <v>693.97518278970063</v>
      </c>
      <c r="J522" s="174">
        <f t="shared" si="342"/>
        <v>27.799708269917932</v>
      </c>
      <c r="K522" s="189">
        <f t="shared" si="343"/>
        <v>502</v>
      </c>
      <c r="L522" s="190">
        <f t="shared" si="373"/>
        <v>284</v>
      </c>
      <c r="M522" s="173">
        <f t="shared" si="371"/>
        <v>13005.930376063669</v>
      </c>
      <c r="N522" s="174">
        <f t="shared" si="374"/>
        <v>5355.8614808825523</v>
      </c>
      <c r="O522" s="174">
        <f t="shared" si="375"/>
        <v>7650.0688951811153</v>
      </c>
      <c r="P522" s="174">
        <f t="shared" si="376"/>
        <v>0</v>
      </c>
      <c r="Q522" s="174"/>
      <c r="R522" s="175"/>
      <c r="S522" s="173">
        <f t="shared" si="400"/>
        <v>8559.593792942047</v>
      </c>
      <c r="T522" s="174">
        <f t="shared" si="377"/>
        <v>3760.3530729237063</v>
      </c>
      <c r="U522" s="174">
        <f t="shared" si="378"/>
        <v>4799.2407200183407</v>
      </c>
      <c r="V522" s="174">
        <f t="shared" si="379"/>
        <v>0</v>
      </c>
      <c r="W522" s="174"/>
      <c r="X522" s="175"/>
      <c r="Y522" s="173">
        <f t="shared" si="344"/>
        <v>24278.528914366121</v>
      </c>
      <c r="Z522" s="174">
        <f t="shared" si="380"/>
        <v>9400.8826823092659</v>
      </c>
      <c r="AA522" s="174">
        <f t="shared" si="381"/>
        <v>14877.646232056855</v>
      </c>
      <c r="AB522" s="174">
        <f t="shared" si="382"/>
        <v>0</v>
      </c>
      <c r="AC522" s="174"/>
      <c r="AD522" s="175"/>
      <c r="AE522" s="173">
        <f t="shared" si="383"/>
        <v>18.741203862336</v>
      </c>
      <c r="AF522" s="174">
        <f t="shared" si="372"/>
        <v>36</v>
      </c>
      <c r="AG522" s="174">
        <f t="shared" si="398"/>
        <v>20.2865</v>
      </c>
      <c r="AH522" s="174">
        <f t="shared" si="384"/>
        <v>521</v>
      </c>
      <c r="AI522" s="174">
        <f t="shared" si="385"/>
        <v>310</v>
      </c>
      <c r="AJ522" s="174">
        <f t="shared" si="386"/>
        <v>1.6666666666666667</v>
      </c>
      <c r="AK522" s="174">
        <f t="shared" si="399"/>
        <v>5944.1623562097557</v>
      </c>
      <c r="AL522" s="174">
        <f t="shared" si="387"/>
        <v>2611.3563006414629</v>
      </c>
      <c r="AM522" s="174">
        <f t="shared" si="388"/>
        <v>3332.8060555682923</v>
      </c>
      <c r="AN522" s="174"/>
      <c r="AO522" s="176">
        <v>24</v>
      </c>
      <c r="AP522" s="174">
        <v>36</v>
      </c>
      <c r="AQ522" s="175">
        <f t="shared" si="389"/>
        <v>521</v>
      </c>
      <c r="AR522" s="31">
        <f t="shared" si="390"/>
        <v>1</v>
      </c>
      <c r="AS522" s="2">
        <f t="shared" si="391"/>
        <v>0</v>
      </c>
      <c r="AT522" s="33">
        <f t="shared" si="392"/>
        <v>0</v>
      </c>
      <c r="AU522" s="31">
        <f t="shared" si="393"/>
        <v>0</v>
      </c>
      <c r="AV522" s="2">
        <f t="shared" si="394"/>
        <v>0</v>
      </c>
      <c r="AW522" s="33">
        <f t="shared" si="395"/>
        <v>1.24</v>
      </c>
      <c r="AX522" s="31">
        <f t="shared" si="396"/>
        <v>1</v>
      </c>
      <c r="AY522" s="33">
        <f t="shared" si="397"/>
        <v>1.2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customHeight="1">
      <c r="A523" s="2"/>
      <c r="B523" s="107">
        <v>448</v>
      </c>
      <c r="C523" s="31">
        <v>10</v>
      </c>
      <c r="D523" s="111" t="s">
        <v>8</v>
      </c>
      <c r="E523" s="2" t="s">
        <v>151</v>
      </c>
      <c r="F523" s="2" t="s">
        <v>149</v>
      </c>
      <c r="G523" s="2"/>
      <c r="H523" s="33" t="s">
        <v>80</v>
      </c>
      <c r="I523" s="173">
        <f t="shared" si="341"/>
        <v>650.51360253349674</v>
      </c>
      <c r="J523" s="174">
        <f t="shared" si="342"/>
        <v>27.799708269917932</v>
      </c>
      <c r="K523" s="189">
        <f t="shared" si="343"/>
        <v>552</v>
      </c>
      <c r="L523" s="190">
        <f t="shared" si="373"/>
        <v>299</v>
      </c>
      <c r="M523" s="173">
        <f t="shared" si="371"/>
        <v>12191.408040302875</v>
      </c>
      <c r="N523" s="174">
        <f t="shared" si="374"/>
        <v>5355.8614808825523</v>
      </c>
      <c r="O523" s="174">
        <f t="shared" si="375"/>
        <v>6835.5465594203224</v>
      </c>
      <c r="P523" s="174">
        <f t="shared" si="376"/>
        <v>0</v>
      </c>
      <c r="Q523" s="174"/>
      <c r="R523" s="175"/>
      <c r="S523" s="173">
        <f t="shared" si="400"/>
        <v>8559.593792942047</v>
      </c>
      <c r="T523" s="174">
        <f t="shared" si="377"/>
        <v>3760.3530729237063</v>
      </c>
      <c r="U523" s="174">
        <f t="shared" si="378"/>
        <v>4799.2407200183407</v>
      </c>
      <c r="V523" s="174">
        <f t="shared" si="379"/>
        <v>0</v>
      </c>
      <c r="W523" s="174"/>
      <c r="X523" s="175"/>
      <c r="Y523" s="173">
        <f t="shared" si="344"/>
        <v>21398.984482355118</v>
      </c>
      <c r="Z523" s="174">
        <f t="shared" si="380"/>
        <v>9400.8826823092659</v>
      </c>
      <c r="AA523" s="174">
        <f t="shared" si="381"/>
        <v>11998.10180004585</v>
      </c>
      <c r="AB523" s="174">
        <f t="shared" si="382"/>
        <v>0</v>
      </c>
      <c r="AC523" s="174"/>
      <c r="AD523" s="175"/>
      <c r="AE523" s="173">
        <f t="shared" si="383"/>
        <v>18.741203862336</v>
      </c>
      <c r="AF523" s="174">
        <f t="shared" si="372"/>
        <v>36</v>
      </c>
      <c r="AG523" s="174">
        <f t="shared" si="398"/>
        <v>20.2865</v>
      </c>
      <c r="AH523" s="174">
        <f t="shared" si="384"/>
        <v>521</v>
      </c>
      <c r="AI523" s="174">
        <f t="shared" si="385"/>
        <v>250</v>
      </c>
      <c r="AJ523" s="174">
        <f t="shared" si="386"/>
        <v>1.6666666666666667</v>
      </c>
      <c r="AK523" s="174">
        <f t="shared" si="399"/>
        <v>5944.1623562097557</v>
      </c>
      <c r="AL523" s="174">
        <f t="shared" si="387"/>
        <v>2611.3563006414629</v>
      </c>
      <c r="AM523" s="174">
        <f t="shared" si="388"/>
        <v>3332.8060555682923</v>
      </c>
      <c r="AN523" s="174"/>
      <c r="AO523" s="176">
        <v>24</v>
      </c>
      <c r="AP523" s="174">
        <v>36</v>
      </c>
      <c r="AQ523" s="175">
        <f t="shared" si="389"/>
        <v>521</v>
      </c>
      <c r="AR523" s="31">
        <f t="shared" si="390"/>
        <v>1.2</v>
      </c>
      <c r="AS523" s="2">
        <f t="shared" si="391"/>
        <v>0</v>
      </c>
      <c r="AT523" s="33">
        <f t="shared" si="392"/>
        <v>0</v>
      </c>
      <c r="AU523" s="31">
        <f t="shared" si="393"/>
        <v>0</v>
      </c>
      <c r="AV523" s="2">
        <f t="shared" si="394"/>
        <v>0</v>
      </c>
      <c r="AW523" s="33">
        <f t="shared" si="395"/>
        <v>1</v>
      </c>
      <c r="AX523" s="31">
        <f t="shared" si="396"/>
        <v>1</v>
      </c>
      <c r="AY523" s="33">
        <f t="shared" si="397"/>
        <v>1.2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customHeight="1">
      <c r="A524" s="2"/>
      <c r="B524" s="107">
        <v>449</v>
      </c>
      <c r="C524" s="31">
        <v>10</v>
      </c>
      <c r="D524" s="111" t="s">
        <v>8</v>
      </c>
      <c r="E524" s="2" t="s">
        <v>165</v>
      </c>
      <c r="F524" s="2" t="s">
        <v>149</v>
      </c>
      <c r="G524" s="2"/>
      <c r="H524" s="33" t="s">
        <v>80</v>
      </c>
      <c r="I524" s="173">
        <f t="shared" ref="I524:I587" si="401">M524/AE524</f>
        <v>821.78582687571543</v>
      </c>
      <c r="J524" s="174">
        <f t="shared" ref="J524:J587" si="402">AH524/AE524</f>
        <v>27.799708269917932</v>
      </c>
      <c r="K524" s="189">
        <f t="shared" ref="K524:K587" si="403">RANK(I524,$I$76:$I$977)</f>
        <v>358</v>
      </c>
      <c r="L524" s="190">
        <f t="shared" si="373"/>
        <v>225</v>
      </c>
      <c r="M524" s="173">
        <f t="shared" si="371"/>
        <v>15401.255712656142</v>
      </c>
      <c r="N524" s="174">
        <f t="shared" si="374"/>
        <v>6765.9938832289427</v>
      </c>
      <c r="O524" s="174">
        <f t="shared" si="375"/>
        <v>8635.2618294271997</v>
      </c>
      <c r="P524" s="174">
        <f t="shared" si="376"/>
        <v>0</v>
      </c>
      <c r="Q524" s="174"/>
      <c r="R524" s="175"/>
      <c r="S524" s="173">
        <f t="shared" si="400"/>
        <v>8559.593792942047</v>
      </c>
      <c r="T524" s="174">
        <f t="shared" si="377"/>
        <v>3760.3530729237063</v>
      </c>
      <c r="U524" s="174">
        <f t="shared" si="378"/>
        <v>4799.2407200183407</v>
      </c>
      <c r="V524" s="174">
        <f t="shared" si="379"/>
        <v>0</v>
      </c>
      <c r="W524" s="174"/>
      <c r="X524" s="175"/>
      <c r="Y524" s="173">
        <f t="shared" ref="Y524:Y587" si="404">SUM(Z524:AD524)</f>
        <v>21398.984482355118</v>
      </c>
      <c r="Z524" s="174">
        <f t="shared" si="380"/>
        <v>9400.8826823092659</v>
      </c>
      <c r="AA524" s="174">
        <f t="shared" si="381"/>
        <v>11998.10180004585</v>
      </c>
      <c r="AB524" s="174">
        <f t="shared" si="382"/>
        <v>0</v>
      </c>
      <c r="AC524" s="174"/>
      <c r="AD524" s="175"/>
      <c r="AE524" s="173">
        <f t="shared" si="383"/>
        <v>18.741203862336</v>
      </c>
      <c r="AF524" s="174">
        <f t="shared" si="372"/>
        <v>36</v>
      </c>
      <c r="AG524" s="174">
        <f t="shared" si="398"/>
        <v>45.286500000000004</v>
      </c>
      <c r="AH524" s="174">
        <f t="shared" si="384"/>
        <v>521</v>
      </c>
      <c r="AI524" s="174">
        <f t="shared" si="385"/>
        <v>250</v>
      </c>
      <c r="AJ524" s="174">
        <f t="shared" si="386"/>
        <v>1.6666666666666667</v>
      </c>
      <c r="AK524" s="174">
        <f t="shared" si="399"/>
        <v>5944.1623562097557</v>
      </c>
      <c r="AL524" s="174">
        <f t="shared" si="387"/>
        <v>2611.3563006414629</v>
      </c>
      <c r="AM524" s="174">
        <f t="shared" si="388"/>
        <v>3332.8060555682923</v>
      </c>
      <c r="AN524" s="174"/>
      <c r="AO524" s="176">
        <v>24</v>
      </c>
      <c r="AP524" s="174">
        <v>36</v>
      </c>
      <c r="AQ524" s="175">
        <f t="shared" si="389"/>
        <v>521</v>
      </c>
      <c r="AR524" s="31">
        <f t="shared" si="390"/>
        <v>1.2</v>
      </c>
      <c r="AS524" s="2">
        <f t="shared" si="391"/>
        <v>0</v>
      </c>
      <c r="AT524" s="33">
        <f t="shared" si="392"/>
        <v>0</v>
      </c>
      <c r="AU524" s="31">
        <f t="shared" si="393"/>
        <v>25</v>
      </c>
      <c r="AV524" s="2">
        <f t="shared" si="394"/>
        <v>0</v>
      </c>
      <c r="AW524" s="33">
        <f t="shared" si="395"/>
        <v>1</v>
      </c>
      <c r="AX524" s="31">
        <f t="shared" si="396"/>
        <v>1</v>
      </c>
      <c r="AY524" s="33">
        <f t="shared" si="397"/>
        <v>1.2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customHeight="1">
      <c r="A525" s="2"/>
      <c r="B525" s="107">
        <v>450</v>
      </c>
      <c r="C525" s="31">
        <v>10</v>
      </c>
      <c r="D525" s="111" t="s">
        <v>8</v>
      </c>
      <c r="E525" s="2" t="s">
        <v>157</v>
      </c>
      <c r="F525" s="2" t="s">
        <v>149</v>
      </c>
      <c r="G525" s="2"/>
      <c r="H525" s="33" t="s">
        <v>80</v>
      </c>
      <c r="I525" s="173">
        <f t="shared" si="401"/>
        <v>693.97518278970063</v>
      </c>
      <c r="J525" s="174">
        <f t="shared" si="402"/>
        <v>27.799708269917932</v>
      </c>
      <c r="K525" s="189">
        <f t="shared" si="403"/>
        <v>502</v>
      </c>
      <c r="L525" s="190">
        <f t="shared" si="373"/>
        <v>284</v>
      </c>
      <c r="M525" s="173">
        <f t="shared" si="371"/>
        <v>13005.930376063669</v>
      </c>
      <c r="N525" s="174">
        <f t="shared" si="374"/>
        <v>5355.8614808825523</v>
      </c>
      <c r="O525" s="174">
        <f t="shared" si="375"/>
        <v>7650.0688951811153</v>
      </c>
      <c r="P525" s="174">
        <f t="shared" si="376"/>
        <v>0</v>
      </c>
      <c r="Q525" s="174"/>
      <c r="R525" s="175"/>
      <c r="S525" s="173">
        <f t="shared" si="400"/>
        <v>8559.593792942047</v>
      </c>
      <c r="T525" s="174">
        <f t="shared" si="377"/>
        <v>3760.3530729237063</v>
      </c>
      <c r="U525" s="174">
        <f t="shared" si="378"/>
        <v>4799.2407200183407</v>
      </c>
      <c r="V525" s="174">
        <f t="shared" si="379"/>
        <v>0</v>
      </c>
      <c r="W525" s="174"/>
      <c r="X525" s="175"/>
      <c r="Y525" s="173">
        <f t="shared" si="404"/>
        <v>24278.528914366121</v>
      </c>
      <c r="Z525" s="174">
        <f t="shared" si="380"/>
        <v>9400.8826823092659</v>
      </c>
      <c r="AA525" s="174">
        <f t="shared" si="381"/>
        <v>14877.646232056855</v>
      </c>
      <c r="AB525" s="174">
        <f t="shared" si="382"/>
        <v>0</v>
      </c>
      <c r="AC525" s="174"/>
      <c r="AD525" s="175"/>
      <c r="AE525" s="173">
        <f t="shared" si="383"/>
        <v>18.741203862336</v>
      </c>
      <c r="AF525" s="174">
        <f t="shared" si="372"/>
        <v>36</v>
      </c>
      <c r="AG525" s="174">
        <f t="shared" si="398"/>
        <v>20.2865</v>
      </c>
      <c r="AH525" s="174">
        <f t="shared" si="384"/>
        <v>521</v>
      </c>
      <c r="AI525" s="174">
        <f t="shared" si="385"/>
        <v>310</v>
      </c>
      <c r="AJ525" s="174">
        <f t="shared" si="386"/>
        <v>1.6666666666666667</v>
      </c>
      <c r="AK525" s="174">
        <f t="shared" si="399"/>
        <v>5944.1623562097557</v>
      </c>
      <c r="AL525" s="174">
        <f t="shared" si="387"/>
        <v>2611.3563006414629</v>
      </c>
      <c r="AM525" s="174">
        <f t="shared" si="388"/>
        <v>3332.8060555682923</v>
      </c>
      <c r="AN525" s="174"/>
      <c r="AO525" s="176">
        <v>24</v>
      </c>
      <c r="AP525" s="174">
        <v>36</v>
      </c>
      <c r="AQ525" s="175">
        <f t="shared" si="389"/>
        <v>521</v>
      </c>
      <c r="AR525" s="31">
        <f t="shared" si="390"/>
        <v>1.2</v>
      </c>
      <c r="AS525" s="2">
        <f t="shared" si="391"/>
        <v>0</v>
      </c>
      <c r="AT525" s="33">
        <f t="shared" si="392"/>
        <v>0</v>
      </c>
      <c r="AU525" s="31">
        <f t="shared" si="393"/>
        <v>0</v>
      </c>
      <c r="AV525" s="2">
        <f t="shared" si="394"/>
        <v>0</v>
      </c>
      <c r="AW525" s="33">
        <f t="shared" si="395"/>
        <v>1.24</v>
      </c>
      <c r="AX525" s="31">
        <f t="shared" si="396"/>
        <v>1</v>
      </c>
      <c r="AY525" s="33">
        <f t="shared" si="397"/>
        <v>1.2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customHeight="1">
      <c r="A526" s="2"/>
      <c r="B526" s="107">
        <v>451</v>
      </c>
      <c r="C526" s="31">
        <v>7</v>
      </c>
      <c r="D526" s="111" t="s">
        <v>8</v>
      </c>
      <c r="E526" s="2" t="s">
        <v>67</v>
      </c>
      <c r="F526" s="2" t="s">
        <v>149</v>
      </c>
      <c r="G526" s="2"/>
      <c r="H526" s="33" t="s">
        <v>80</v>
      </c>
      <c r="I526" s="173">
        <f t="shared" si="401"/>
        <v>468.33630754397393</v>
      </c>
      <c r="J526" s="174">
        <f t="shared" si="402"/>
        <v>19.369086568100212</v>
      </c>
      <c r="K526" s="189">
        <f t="shared" si="403"/>
        <v>752</v>
      </c>
      <c r="L526" s="190">
        <f t="shared" si="373"/>
        <v>382</v>
      </c>
      <c r="M526" s="173">
        <f t="shared" si="371"/>
        <v>8777.1862158153053</v>
      </c>
      <c r="N526" s="174">
        <f t="shared" si="374"/>
        <v>3853.9432265876681</v>
      </c>
      <c r="O526" s="174">
        <f t="shared" si="375"/>
        <v>4923.2429892276368</v>
      </c>
      <c r="P526" s="174">
        <f t="shared" si="376"/>
        <v>0</v>
      </c>
      <c r="Q526" s="174"/>
      <c r="R526" s="175"/>
      <c r="S526" s="173">
        <f t="shared" si="400"/>
        <v>6841.8627180687799</v>
      </c>
      <c r="T526" s="174">
        <f t="shared" si="377"/>
        <v>3004.1689706926827</v>
      </c>
      <c r="U526" s="174">
        <f t="shared" si="378"/>
        <v>3837.6937473760972</v>
      </c>
      <c r="V526" s="174">
        <f t="shared" si="379"/>
        <v>0</v>
      </c>
      <c r="W526" s="174"/>
      <c r="X526" s="175"/>
      <c r="Y526" s="173">
        <f t="shared" si="404"/>
        <v>13683.72543613756</v>
      </c>
      <c r="Z526" s="174">
        <f t="shared" si="380"/>
        <v>6008.3379413853654</v>
      </c>
      <c r="AA526" s="174">
        <f t="shared" si="381"/>
        <v>7675.3874947521945</v>
      </c>
      <c r="AB526" s="174">
        <f t="shared" si="382"/>
        <v>0</v>
      </c>
      <c r="AC526" s="174"/>
      <c r="AD526" s="175"/>
      <c r="AE526" s="173">
        <f t="shared" si="383"/>
        <v>18.741203862336</v>
      </c>
      <c r="AF526" s="174">
        <f t="shared" si="372"/>
        <v>36</v>
      </c>
      <c r="AG526" s="174">
        <f t="shared" si="398"/>
        <v>20.2865</v>
      </c>
      <c r="AH526" s="174">
        <f t="shared" si="384"/>
        <v>363</v>
      </c>
      <c r="AI526" s="174">
        <f t="shared" si="385"/>
        <v>200</v>
      </c>
      <c r="AJ526" s="174">
        <f t="shared" si="386"/>
        <v>1.6666666666666667</v>
      </c>
      <c r="AK526" s="174">
        <f t="shared" si="399"/>
        <v>5701.5522650573166</v>
      </c>
      <c r="AL526" s="174">
        <f t="shared" si="387"/>
        <v>2503.4741422439024</v>
      </c>
      <c r="AM526" s="174">
        <f t="shared" si="388"/>
        <v>3198.0781228134147</v>
      </c>
      <c r="AN526" s="174"/>
      <c r="AO526" s="176">
        <v>24</v>
      </c>
      <c r="AP526" s="174">
        <v>36</v>
      </c>
      <c r="AQ526" s="175">
        <f t="shared" si="389"/>
        <v>363</v>
      </c>
      <c r="AR526" s="31">
        <f t="shared" si="390"/>
        <v>1</v>
      </c>
      <c r="AS526" s="2">
        <f t="shared" si="391"/>
        <v>0</v>
      </c>
      <c r="AT526" s="33">
        <f t="shared" si="392"/>
        <v>0</v>
      </c>
      <c r="AU526" s="31">
        <f t="shared" si="393"/>
        <v>0</v>
      </c>
      <c r="AV526" s="2">
        <f t="shared" si="394"/>
        <v>0</v>
      </c>
      <c r="AW526" s="33">
        <f t="shared" si="395"/>
        <v>1</v>
      </c>
      <c r="AX526" s="31">
        <f t="shared" si="396"/>
        <v>1</v>
      </c>
      <c r="AY526" s="33">
        <f t="shared" si="397"/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customHeight="1">
      <c r="A527" s="2"/>
      <c r="B527" s="107">
        <v>452</v>
      </c>
      <c r="C527" s="31">
        <v>7</v>
      </c>
      <c r="D527" s="111" t="s">
        <v>8</v>
      </c>
      <c r="E527" s="2" t="s">
        <v>136</v>
      </c>
      <c r="F527" s="2" t="s">
        <v>149</v>
      </c>
      <c r="G527" s="2"/>
      <c r="H527" s="33" t="s">
        <v>80</v>
      </c>
      <c r="I527" s="173">
        <f t="shared" si="401"/>
        <v>559.60395993607563</v>
      </c>
      <c r="J527" s="174">
        <f t="shared" si="402"/>
        <v>19.369086568100212</v>
      </c>
      <c r="K527" s="189">
        <f t="shared" si="403"/>
        <v>652</v>
      </c>
      <c r="L527" s="190">
        <f t="shared" si="373"/>
        <v>343</v>
      </c>
      <c r="M527" s="173">
        <f t="shared" si="371"/>
        <v>10487.651895332501</v>
      </c>
      <c r="N527" s="174">
        <f t="shared" si="374"/>
        <v>4604.9854692608396</v>
      </c>
      <c r="O527" s="174">
        <f t="shared" si="375"/>
        <v>5882.6664260716616</v>
      </c>
      <c r="P527" s="174">
        <f t="shared" si="376"/>
        <v>0</v>
      </c>
      <c r="Q527" s="174"/>
      <c r="R527" s="175"/>
      <c r="S527" s="173">
        <f t="shared" si="400"/>
        <v>6841.8627180687799</v>
      </c>
      <c r="T527" s="174">
        <f t="shared" si="377"/>
        <v>3004.1689706926827</v>
      </c>
      <c r="U527" s="174">
        <f t="shared" si="378"/>
        <v>3837.6937473760972</v>
      </c>
      <c r="V527" s="174">
        <f t="shared" si="379"/>
        <v>0</v>
      </c>
      <c r="W527" s="174"/>
      <c r="X527" s="175"/>
      <c r="Y527" s="173">
        <f t="shared" si="404"/>
        <v>13683.72543613756</v>
      </c>
      <c r="Z527" s="174">
        <f t="shared" si="380"/>
        <v>6008.3379413853654</v>
      </c>
      <c r="AA527" s="174">
        <f t="shared" si="381"/>
        <v>7675.3874947521945</v>
      </c>
      <c r="AB527" s="174">
        <f t="shared" si="382"/>
        <v>0</v>
      </c>
      <c r="AC527" s="174"/>
      <c r="AD527" s="175"/>
      <c r="AE527" s="173">
        <f t="shared" si="383"/>
        <v>18.741203862336</v>
      </c>
      <c r="AF527" s="174">
        <f t="shared" si="372"/>
        <v>36</v>
      </c>
      <c r="AG527" s="174">
        <f t="shared" si="398"/>
        <v>45.286500000000004</v>
      </c>
      <c r="AH527" s="174">
        <f t="shared" si="384"/>
        <v>363</v>
      </c>
      <c r="AI527" s="174">
        <f t="shared" si="385"/>
        <v>200</v>
      </c>
      <c r="AJ527" s="174">
        <f t="shared" si="386"/>
        <v>1.6666666666666667</v>
      </c>
      <c r="AK527" s="174">
        <f t="shared" si="399"/>
        <v>5701.5522650573166</v>
      </c>
      <c r="AL527" s="174">
        <f t="shared" si="387"/>
        <v>2503.4741422439024</v>
      </c>
      <c r="AM527" s="174">
        <f t="shared" si="388"/>
        <v>3198.0781228134147</v>
      </c>
      <c r="AN527" s="174"/>
      <c r="AO527" s="176">
        <v>24</v>
      </c>
      <c r="AP527" s="174">
        <v>36</v>
      </c>
      <c r="AQ527" s="175">
        <f t="shared" si="389"/>
        <v>363</v>
      </c>
      <c r="AR527" s="31">
        <f t="shared" si="390"/>
        <v>1</v>
      </c>
      <c r="AS527" s="2">
        <f t="shared" si="391"/>
        <v>0</v>
      </c>
      <c r="AT527" s="33">
        <f t="shared" si="392"/>
        <v>0</v>
      </c>
      <c r="AU527" s="31">
        <f t="shared" si="393"/>
        <v>25</v>
      </c>
      <c r="AV527" s="2">
        <f t="shared" si="394"/>
        <v>0</v>
      </c>
      <c r="AW527" s="33">
        <f t="shared" si="395"/>
        <v>1</v>
      </c>
      <c r="AX527" s="31">
        <f t="shared" si="396"/>
        <v>1</v>
      </c>
      <c r="AY527" s="33">
        <f t="shared" si="397"/>
        <v>1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customHeight="1">
      <c r="A528" s="2"/>
      <c r="B528" s="107">
        <v>453</v>
      </c>
      <c r="C528" s="31">
        <v>7</v>
      </c>
      <c r="D528" s="111" t="s">
        <v>8</v>
      </c>
      <c r="E528" s="2" t="s">
        <v>91</v>
      </c>
      <c r="F528" s="2" t="s">
        <v>149</v>
      </c>
      <c r="G528" s="2"/>
      <c r="H528" s="33" t="s">
        <v>80</v>
      </c>
      <c r="I528" s="173">
        <f t="shared" si="401"/>
        <v>496.13941133155475</v>
      </c>
      <c r="J528" s="174">
        <f t="shared" si="402"/>
        <v>19.369086568100212</v>
      </c>
      <c r="K528" s="189">
        <f t="shared" si="403"/>
        <v>716</v>
      </c>
      <c r="L528" s="190">
        <f t="shared" si="373"/>
        <v>367</v>
      </c>
      <c r="M528" s="173">
        <f t="shared" si="371"/>
        <v>9298.2498519040437</v>
      </c>
      <c r="N528" s="174">
        <f t="shared" si="374"/>
        <v>3853.9432265876681</v>
      </c>
      <c r="O528" s="174">
        <f t="shared" si="375"/>
        <v>5444.3066253163761</v>
      </c>
      <c r="P528" s="174">
        <f t="shared" si="376"/>
        <v>0</v>
      </c>
      <c r="Q528" s="174"/>
      <c r="R528" s="175"/>
      <c r="S528" s="173">
        <f t="shared" si="400"/>
        <v>6841.8627180687799</v>
      </c>
      <c r="T528" s="174">
        <f t="shared" si="377"/>
        <v>3004.1689706926827</v>
      </c>
      <c r="U528" s="174">
        <f t="shared" si="378"/>
        <v>3837.6937473760972</v>
      </c>
      <c r="V528" s="174">
        <f t="shared" si="379"/>
        <v>0</v>
      </c>
      <c r="W528" s="174"/>
      <c r="X528" s="175"/>
      <c r="Y528" s="173">
        <f t="shared" si="404"/>
        <v>15525.818434878087</v>
      </c>
      <c r="Z528" s="174">
        <f t="shared" si="380"/>
        <v>6008.3379413853654</v>
      </c>
      <c r="AA528" s="174">
        <f t="shared" si="381"/>
        <v>9517.4804934927215</v>
      </c>
      <c r="AB528" s="174">
        <f t="shared" si="382"/>
        <v>0</v>
      </c>
      <c r="AC528" s="174"/>
      <c r="AD528" s="175"/>
      <c r="AE528" s="173">
        <f t="shared" si="383"/>
        <v>18.741203862336</v>
      </c>
      <c r="AF528" s="174">
        <f t="shared" si="372"/>
        <v>36</v>
      </c>
      <c r="AG528" s="174">
        <f t="shared" si="398"/>
        <v>20.2865</v>
      </c>
      <c r="AH528" s="174">
        <f t="shared" si="384"/>
        <v>363</v>
      </c>
      <c r="AI528" s="174">
        <f t="shared" si="385"/>
        <v>248</v>
      </c>
      <c r="AJ528" s="174">
        <f t="shared" si="386"/>
        <v>1.6666666666666667</v>
      </c>
      <c r="AK528" s="174">
        <f t="shared" si="399"/>
        <v>5701.5522650573166</v>
      </c>
      <c r="AL528" s="174">
        <f t="shared" si="387"/>
        <v>2503.4741422439024</v>
      </c>
      <c r="AM528" s="174">
        <f t="shared" si="388"/>
        <v>3198.0781228134147</v>
      </c>
      <c r="AN528" s="174"/>
      <c r="AO528" s="176">
        <v>24</v>
      </c>
      <c r="AP528" s="174">
        <v>36</v>
      </c>
      <c r="AQ528" s="175">
        <f t="shared" si="389"/>
        <v>363</v>
      </c>
      <c r="AR528" s="31">
        <f t="shared" si="390"/>
        <v>1</v>
      </c>
      <c r="AS528" s="2">
        <f t="shared" si="391"/>
        <v>0</v>
      </c>
      <c r="AT528" s="33">
        <f t="shared" si="392"/>
        <v>0</v>
      </c>
      <c r="AU528" s="31">
        <f t="shared" si="393"/>
        <v>0</v>
      </c>
      <c r="AV528" s="2">
        <f t="shared" si="394"/>
        <v>0</v>
      </c>
      <c r="AW528" s="33">
        <f t="shared" si="395"/>
        <v>1.24</v>
      </c>
      <c r="AX528" s="31">
        <f t="shared" si="396"/>
        <v>1</v>
      </c>
      <c r="AY528" s="33">
        <f t="shared" si="397"/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customHeight="1">
      <c r="A529" s="2"/>
      <c r="B529" s="107">
        <v>454</v>
      </c>
      <c r="C529" s="31">
        <v>7</v>
      </c>
      <c r="D529" s="111" t="s">
        <v>8</v>
      </c>
      <c r="E529" s="2" t="s">
        <v>148</v>
      </c>
      <c r="F529" s="2" t="s">
        <v>149</v>
      </c>
      <c r="G529" s="2"/>
      <c r="H529" s="33" t="s">
        <v>80</v>
      </c>
      <c r="I529" s="173">
        <f t="shared" si="401"/>
        <v>468.33630754397393</v>
      </c>
      <c r="J529" s="174">
        <f t="shared" si="402"/>
        <v>19.369086568100212</v>
      </c>
      <c r="K529" s="189">
        <f t="shared" si="403"/>
        <v>752</v>
      </c>
      <c r="L529" s="190">
        <f t="shared" si="373"/>
        <v>382</v>
      </c>
      <c r="M529" s="173">
        <f t="shared" si="371"/>
        <v>8777.1862158153053</v>
      </c>
      <c r="N529" s="174">
        <f t="shared" si="374"/>
        <v>3853.9432265876681</v>
      </c>
      <c r="O529" s="174">
        <f t="shared" si="375"/>
        <v>4923.2429892276368</v>
      </c>
      <c r="P529" s="174">
        <f t="shared" si="376"/>
        <v>0</v>
      </c>
      <c r="Q529" s="174"/>
      <c r="R529" s="175"/>
      <c r="S529" s="173">
        <f t="shared" si="400"/>
        <v>6841.8627180687799</v>
      </c>
      <c r="T529" s="174">
        <f t="shared" si="377"/>
        <v>3004.1689706926827</v>
      </c>
      <c r="U529" s="174">
        <f t="shared" si="378"/>
        <v>3837.6937473760972</v>
      </c>
      <c r="V529" s="174">
        <f t="shared" si="379"/>
        <v>0</v>
      </c>
      <c r="W529" s="174"/>
      <c r="X529" s="175"/>
      <c r="Y529" s="173">
        <f t="shared" si="404"/>
        <v>13683.72543613756</v>
      </c>
      <c r="Z529" s="174">
        <f t="shared" si="380"/>
        <v>6008.3379413853654</v>
      </c>
      <c r="AA529" s="174">
        <f t="shared" si="381"/>
        <v>7675.3874947521945</v>
      </c>
      <c r="AB529" s="174">
        <f t="shared" si="382"/>
        <v>0</v>
      </c>
      <c r="AC529" s="174"/>
      <c r="AD529" s="175"/>
      <c r="AE529" s="173">
        <f t="shared" si="383"/>
        <v>18.741203862336</v>
      </c>
      <c r="AF529" s="174">
        <f t="shared" si="372"/>
        <v>36</v>
      </c>
      <c r="AG529" s="174">
        <f t="shared" si="398"/>
        <v>20.2865</v>
      </c>
      <c r="AH529" s="174">
        <f t="shared" si="384"/>
        <v>363</v>
      </c>
      <c r="AI529" s="174">
        <f t="shared" si="385"/>
        <v>200</v>
      </c>
      <c r="AJ529" s="174">
        <f t="shared" si="386"/>
        <v>1.6666666666666667</v>
      </c>
      <c r="AK529" s="174">
        <f t="shared" si="399"/>
        <v>5701.5522650573166</v>
      </c>
      <c r="AL529" s="174">
        <f t="shared" si="387"/>
        <v>2503.4741422439024</v>
      </c>
      <c r="AM529" s="174">
        <f t="shared" si="388"/>
        <v>3198.0781228134147</v>
      </c>
      <c r="AN529" s="174"/>
      <c r="AO529" s="176">
        <v>24</v>
      </c>
      <c r="AP529" s="174">
        <v>36</v>
      </c>
      <c r="AQ529" s="175">
        <f t="shared" si="389"/>
        <v>363</v>
      </c>
      <c r="AR529" s="31">
        <f t="shared" si="390"/>
        <v>1.2</v>
      </c>
      <c r="AS529" s="2">
        <f t="shared" si="391"/>
        <v>0</v>
      </c>
      <c r="AT529" s="33">
        <f t="shared" si="392"/>
        <v>0</v>
      </c>
      <c r="AU529" s="31">
        <f t="shared" si="393"/>
        <v>0</v>
      </c>
      <c r="AV529" s="2">
        <f t="shared" si="394"/>
        <v>0</v>
      </c>
      <c r="AW529" s="33">
        <f t="shared" si="395"/>
        <v>1</v>
      </c>
      <c r="AX529" s="31">
        <f t="shared" si="396"/>
        <v>1</v>
      </c>
      <c r="AY529" s="33">
        <f t="shared" si="397"/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customHeight="1">
      <c r="A530" s="2"/>
      <c r="B530" s="107">
        <v>455</v>
      </c>
      <c r="C530" s="31">
        <v>7</v>
      </c>
      <c r="D530" s="111" t="s">
        <v>8</v>
      </c>
      <c r="E530" s="2" t="s">
        <v>163</v>
      </c>
      <c r="F530" s="2" t="s">
        <v>149</v>
      </c>
      <c r="G530" s="2"/>
      <c r="H530" s="33" t="s">
        <v>80</v>
      </c>
      <c r="I530" s="173">
        <f t="shared" si="401"/>
        <v>559.60395993607563</v>
      </c>
      <c r="J530" s="174">
        <f t="shared" si="402"/>
        <v>19.369086568100212</v>
      </c>
      <c r="K530" s="189">
        <f t="shared" si="403"/>
        <v>652</v>
      </c>
      <c r="L530" s="190">
        <f t="shared" si="373"/>
        <v>343</v>
      </c>
      <c r="M530" s="173">
        <f t="shared" si="371"/>
        <v>10487.651895332501</v>
      </c>
      <c r="N530" s="174">
        <f t="shared" si="374"/>
        <v>4604.9854692608396</v>
      </c>
      <c r="O530" s="174">
        <f t="shared" si="375"/>
        <v>5882.6664260716616</v>
      </c>
      <c r="P530" s="174">
        <f t="shared" si="376"/>
        <v>0</v>
      </c>
      <c r="Q530" s="174"/>
      <c r="R530" s="175"/>
      <c r="S530" s="173">
        <f t="shared" si="400"/>
        <v>6841.8627180687799</v>
      </c>
      <c r="T530" s="174">
        <f t="shared" si="377"/>
        <v>3004.1689706926827</v>
      </c>
      <c r="U530" s="174">
        <f t="shared" si="378"/>
        <v>3837.6937473760972</v>
      </c>
      <c r="V530" s="174">
        <f t="shared" si="379"/>
        <v>0</v>
      </c>
      <c r="W530" s="174"/>
      <c r="X530" s="175"/>
      <c r="Y530" s="173">
        <f t="shared" si="404"/>
        <v>13683.72543613756</v>
      </c>
      <c r="Z530" s="174">
        <f t="shared" si="380"/>
        <v>6008.3379413853654</v>
      </c>
      <c r="AA530" s="174">
        <f t="shared" si="381"/>
        <v>7675.3874947521945</v>
      </c>
      <c r="AB530" s="174">
        <f t="shared" si="382"/>
        <v>0</v>
      </c>
      <c r="AC530" s="174"/>
      <c r="AD530" s="175"/>
      <c r="AE530" s="173">
        <f t="shared" si="383"/>
        <v>18.741203862336</v>
      </c>
      <c r="AF530" s="174">
        <f t="shared" si="372"/>
        <v>36</v>
      </c>
      <c r="AG530" s="174">
        <f t="shared" si="398"/>
        <v>45.286500000000004</v>
      </c>
      <c r="AH530" s="174">
        <f t="shared" si="384"/>
        <v>363</v>
      </c>
      <c r="AI530" s="174">
        <f t="shared" si="385"/>
        <v>200</v>
      </c>
      <c r="AJ530" s="174">
        <f t="shared" si="386"/>
        <v>1.6666666666666667</v>
      </c>
      <c r="AK530" s="174">
        <f t="shared" si="399"/>
        <v>5701.5522650573166</v>
      </c>
      <c r="AL530" s="174">
        <f t="shared" si="387"/>
        <v>2503.4741422439024</v>
      </c>
      <c r="AM530" s="174">
        <f t="shared" si="388"/>
        <v>3198.0781228134147</v>
      </c>
      <c r="AN530" s="174"/>
      <c r="AO530" s="176">
        <v>24</v>
      </c>
      <c r="AP530" s="174">
        <v>36</v>
      </c>
      <c r="AQ530" s="175">
        <f t="shared" si="389"/>
        <v>363</v>
      </c>
      <c r="AR530" s="31">
        <f t="shared" si="390"/>
        <v>1.2</v>
      </c>
      <c r="AS530" s="2">
        <f t="shared" si="391"/>
        <v>0</v>
      </c>
      <c r="AT530" s="33">
        <f t="shared" si="392"/>
        <v>0</v>
      </c>
      <c r="AU530" s="31">
        <f t="shared" si="393"/>
        <v>25</v>
      </c>
      <c r="AV530" s="2">
        <f t="shared" si="394"/>
        <v>0</v>
      </c>
      <c r="AW530" s="33">
        <f t="shared" si="395"/>
        <v>1</v>
      </c>
      <c r="AX530" s="31">
        <f t="shared" si="396"/>
        <v>1</v>
      </c>
      <c r="AY530" s="33">
        <f t="shared" si="397"/>
        <v>1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customHeight="1">
      <c r="A531" s="2"/>
      <c r="B531" s="107">
        <v>456</v>
      </c>
      <c r="C531" s="31">
        <v>7</v>
      </c>
      <c r="D531" s="111" t="s">
        <v>8</v>
      </c>
      <c r="E531" s="2" t="s">
        <v>155</v>
      </c>
      <c r="F531" s="2" t="s">
        <v>149</v>
      </c>
      <c r="G531" s="2"/>
      <c r="H531" s="33" t="s">
        <v>80</v>
      </c>
      <c r="I531" s="173">
        <f t="shared" si="401"/>
        <v>496.13941133155475</v>
      </c>
      <c r="J531" s="174">
        <f t="shared" si="402"/>
        <v>19.369086568100212</v>
      </c>
      <c r="K531" s="189">
        <f t="shared" si="403"/>
        <v>716</v>
      </c>
      <c r="L531" s="190">
        <f t="shared" si="373"/>
        <v>367</v>
      </c>
      <c r="M531" s="173">
        <f t="shared" si="371"/>
        <v>9298.2498519040437</v>
      </c>
      <c r="N531" s="174">
        <f t="shared" si="374"/>
        <v>3853.9432265876681</v>
      </c>
      <c r="O531" s="174">
        <f t="shared" si="375"/>
        <v>5444.3066253163761</v>
      </c>
      <c r="P531" s="174">
        <f t="shared" si="376"/>
        <v>0</v>
      </c>
      <c r="Q531" s="174"/>
      <c r="R531" s="175"/>
      <c r="S531" s="173">
        <f t="shared" si="400"/>
        <v>6841.8627180687799</v>
      </c>
      <c r="T531" s="174">
        <f t="shared" si="377"/>
        <v>3004.1689706926827</v>
      </c>
      <c r="U531" s="174">
        <f t="shared" si="378"/>
        <v>3837.6937473760972</v>
      </c>
      <c r="V531" s="174">
        <f t="shared" si="379"/>
        <v>0</v>
      </c>
      <c r="W531" s="174"/>
      <c r="X531" s="175"/>
      <c r="Y531" s="173">
        <f t="shared" si="404"/>
        <v>15525.818434878087</v>
      </c>
      <c r="Z531" s="174">
        <f t="shared" si="380"/>
        <v>6008.3379413853654</v>
      </c>
      <c r="AA531" s="174">
        <f t="shared" si="381"/>
        <v>9517.4804934927215</v>
      </c>
      <c r="AB531" s="174">
        <f t="shared" si="382"/>
        <v>0</v>
      </c>
      <c r="AC531" s="174"/>
      <c r="AD531" s="175"/>
      <c r="AE531" s="173">
        <f t="shared" si="383"/>
        <v>18.741203862336</v>
      </c>
      <c r="AF531" s="174">
        <f t="shared" si="372"/>
        <v>36</v>
      </c>
      <c r="AG531" s="174">
        <f t="shared" si="398"/>
        <v>20.2865</v>
      </c>
      <c r="AH531" s="174">
        <f t="shared" si="384"/>
        <v>363</v>
      </c>
      <c r="AI531" s="174">
        <f t="shared" si="385"/>
        <v>248</v>
      </c>
      <c r="AJ531" s="174">
        <f t="shared" si="386"/>
        <v>1.6666666666666667</v>
      </c>
      <c r="AK531" s="174">
        <f t="shared" si="399"/>
        <v>5701.5522650573166</v>
      </c>
      <c r="AL531" s="174">
        <f t="shared" si="387"/>
        <v>2503.4741422439024</v>
      </c>
      <c r="AM531" s="174">
        <f t="shared" si="388"/>
        <v>3198.0781228134147</v>
      </c>
      <c r="AN531" s="174"/>
      <c r="AO531" s="176">
        <v>24</v>
      </c>
      <c r="AP531" s="174">
        <v>36</v>
      </c>
      <c r="AQ531" s="175">
        <f t="shared" si="389"/>
        <v>363</v>
      </c>
      <c r="AR531" s="31">
        <f t="shared" si="390"/>
        <v>1.2</v>
      </c>
      <c r="AS531" s="2">
        <f t="shared" si="391"/>
        <v>0</v>
      </c>
      <c r="AT531" s="33">
        <f t="shared" si="392"/>
        <v>0</v>
      </c>
      <c r="AU531" s="31">
        <f t="shared" si="393"/>
        <v>0</v>
      </c>
      <c r="AV531" s="2">
        <f t="shared" si="394"/>
        <v>0</v>
      </c>
      <c r="AW531" s="33">
        <f t="shared" si="395"/>
        <v>1.24</v>
      </c>
      <c r="AX531" s="31">
        <f t="shared" si="396"/>
        <v>1</v>
      </c>
      <c r="AY531" s="33">
        <f t="shared" si="397"/>
        <v>1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customHeight="1">
      <c r="A532" s="2"/>
      <c r="B532" s="107">
        <v>457</v>
      </c>
      <c r="C532" s="31">
        <v>4</v>
      </c>
      <c r="D532" s="111" t="s">
        <v>8</v>
      </c>
      <c r="E532" s="2" t="s">
        <v>67</v>
      </c>
      <c r="F532" s="2" t="s">
        <v>149</v>
      </c>
      <c r="G532" s="2"/>
      <c r="H532" s="33" t="s">
        <v>80</v>
      </c>
      <c r="I532" s="173">
        <f t="shared" si="401"/>
        <v>435.35367614516986</v>
      </c>
      <c r="J532" s="174">
        <f t="shared" si="402"/>
        <v>10.61831467507422</v>
      </c>
      <c r="K532" s="189">
        <f t="shared" si="403"/>
        <v>778</v>
      </c>
      <c r="L532" s="190">
        <f t="shared" si="373"/>
        <v>389</v>
      </c>
      <c r="M532" s="173">
        <f t="shared" si="371"/>
        <v>8159.0519968540339</v>
      </c>
      <c r="N532" s="174">
        <f t="shared" si="374"/>
        <v>3586.2797714015655</v>
      </c>
      <c r="O532" s="174">
        <f t="shared" si="375"/>
        <v>4572.7722254524688</v>
      </c>
      <c r="P532" s="174">
        <f t="shared" si="376"/>
        <v>0</v>
      </c>
      <c r="Q532" s="174"/>
      <c r="R532" s="175"/>
      <c r="S532" s="173">
        <f t="shared" si="400"/>
        <v>6360.0238504082927</v>
      </c>
      <c r="T532" s="174">
        <f t="shared" si="377"/>
        <v>2795.5239026721952</v>
      </c>
      <c r="U532" s="174">
        <f t="shared" si="378"/>
        <v>3564.4999477360975</v>
      </c>
      <c r="V532" s="174">
        <f t="shared" si="379"/>
        <v>0</v>
      </c>
      <c r="W532" s="174"/>
      <c r="X532" s="175"/>
      <c r="Y532" s="173">
        <f t="shared" si="404"/>
        <v>12720.047700816585</v>
      </c>
      <c r="Z532" s="174">
        <f t="shared" si="380"/>
        <v>5591.0478053443903</v>
      </c>
      <c r="AA532" s="174">
        <f t="shared" si="381"/>
        <v>7128.999895472195</v>
      </c>
      <c r="AB532" s="174">
        <f t="shared" si="382"/>
        <v>0</v>
      </c>
      <c r="AC532" s="174"/>
      <c r="AD532" s="175"/>
      <c r="AE532" s="173">
        <f t="shared" si="383"/>
        <v>18.741203862336</v>
      </c>
      <c r="AF532" s="174">
        <f t="shared" si="372"/>
        <v>36</v>
      </c>
      <c r="AG532" s="174">
        <f t="shared" si="398"/>
        <v>20.2865</v>
      </c>
      <c r="AH532" s="174">
        <f t="shared" si="384"/>
        <v>199</v>
      </c>
      <c r="AI532" s="174">
        <f t="shared" si="385"/>
        <v>200</v>
      </c>
      <c r="AJ532" s="174">
        <f t="shared" si="386"/>
        <v>1.6666666666666667</v>
      </c>
      <c r="AK532" s="174">
        <f t="shared" si="399"/>
        <v>5300.0198753402437</v>
      </c>
      <c r="AL532" s="174">
        <f t="shared" si="387"/>
        <v>2329.6032522268292</v>
      </c>
      <c r="AM532" s="174">
        <f t="shared" si="388"/>
        <v>2970.4166231134145</v>
      </c>
      <c r="AN532" s="174"/>
      <c r="AO532" s="176">
        <v>24</v>
      </c>
      <c r="AP532" s="174">
        <v>36</v>
      </c>
      <c r="AQ532" s="175">
        <f t="shared" si="389"/>
        <v>199</v>
      </c>
      <c r="AR532" s="31">
        <f t="shared" si="390"/>
        <v>1</v>
      </c>
      <c r="AS532" s="2">
        <f t="shared" si="391"/>
        <v>0</v>
      </c>
      <c r="AT532" s="33">
        <f t="shared" si="392"/>
        <v>0</v>
      </c>
      <c r="AU532" s="31">
        <f t="shared" si="393"/>
        <v>0</v>
      </c>
      <c r="AV532" s="2">
        <f t="shared" si="394"/>
        <v>0</v>
      </c>
      <c r="AW532" s="33">
        <f t="shared" si="395"/>
        <v>1</v>
      </c>
      <c r="AX532" s="31">
        <f t="shared" si="396"/>
        <v>1</v>
      </c>
      <c r="AY532" s="33">
        <f t="shared" si="397"/>
        <v>1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customHeight="1">
      <c r="A533" s="2"/>
      <c r="B533" s="107">
        <v>458</v>
      </c>
      <c r="C533" s="31">
        <v>4</v>
      </c>
      <c r="D533" s="111" t="s">
        <v>8</v>
      </c>
      <c r="E533" s="2" t="s">
        <v>148</v>
      </c>
      <c r="F533" s="2" t="s">
        <v>149</v>
      </c>
      <c r="G533" s="2"/>
      <c r="H533" s="33" t="s">
        <v>80</v>
      </c>
      <c r="I533" s="173">
        <f t="shared" si="401"/>
        <v>435.35367614516986</v>
      </c>
      <c r="J533" s="174">
        <f t="shared" si="402"/>
        <v>10.61831467507422</v>
      </c>
      <c r="K533" s="189">
        <f t="shared" si="403"/>
        <v>778</v>
      </c>
      <c r="L533" s="190">
        <f t="shared" si="373"/>
        <v>389</v>
      </c>
      <c r="M533" s="173">
        <f t="shared" si="371"/>
        <v>8159.0519968540339</v>
      </c>
      <c r="N533" s="174">
        <f t="shared" si="374"/>
        <v>3586.2797714015655</v>
      </c>
      <c r="O533" s="174">
        <f t="shared" si="375"/>
        <v>4572.7722254524688</v>
      </c>
      <c r="P533" s="174">
        <f t="shared" si="376"/>
        <v>0</v>
      </c>
      <c r="Q533" s="174"/>
      <c r="R533" s="175"/>
      <c r="S533" s="173">
        <f t="shared" si="400"/>
        <v>6360.0238504082927</v>
      </c>
      <c r="T533" s="174">
        <f t="shared" si="377"/>
        <v>2795.5239026721952</v>
      </c>
      <c r="U533" s="174">
        <f t="shared" si="378"/>
        <v>3564.4999477360975</v>
      </c>
      <c r="V533" s="174">
        <f t="shared" si="379"/>
        <v>0</v>
      </c>
      <c r="W533" s="174"/>
      <c r="X533" s="175"/>
      <c r="Y533" s="173">
        <f t="shared" si="404"/>
        <v>12720.047700816585</v>
      </c>
      <c r="Z533" s="174">
        <f t="shared" si="380"/>
        <v>5591.0478053443903</v>
      </c>
      <c r="AA533" s="174">
        <f t="shared" si="381"/>
        <v>7128.999895472195</v>
      </c>
      <c r="AB533" s="174">
        <f t="shared" si="382"/>
        <v>0</v>
      </c>
      <c r="AC533" s="174"/>
      <c r="AD533" s="175"/>
      <c r="AE533" s="173">
        <f t="shared" si="383"/>
        <v>18.741203862336</v>
      </c>
      <c r="AF533" s="174">
        <f t="shared" si="372"/>
        <v>36</v>
      </c>
      <c r="AG533" s="174">
        <f t="shared" si="398"/>
        <v>20.2865</v>
      </c>
      <c r="AH533" s="174">
        <f t="shared" si="384"/>
        <v>199</v>
      </c>
      <c r="AI533" s="174">
        <f t="shared" si="385"/>
        <v>200</v>
      </c>
      <c r="AJ533" s="174">
        <f t="shared" si="386"/>
        <v>1.6666666666666667</v>
      </c>
      <c r="AK533" s="174">
        <f t="shared" si="399"/>
        <v>5300.0198753402437</v>
      </c>
      <c r="AL533" s="174">
        <f t="shared" si="387"/>
        <v>2329.6032522268292</v>
      </c>
      <c r="AM533" s="174">
        <f t="shared" si="388"/>
        <v>2970.4166231134145</v>
      </c>
      <c r="AN533" s="174"/>
      <c r="AO533" s="176">
        <v>24</v>
      </c>
      <c r="AP533" s="174">
        <v>36</v>
      </c>
      <c r="AQ533" s="175">
        <f t="shared" si="389"/>
        <v>199</v>
      </c>
      <c r="AR533" s="31">
        <f t="shared" si="390"/>
        <v>1.2</v>
      </c>
      <c r="AS533" s="2">
        <f t="shared" si="391"/>
        <v>0</v>
      </c>
      <c r="AT533" s="33">
        <f t="shared" si="392"/>
        <v>0</v>
      </c>
      <c r="AU533" s="31">
        <f t="shared" si="393"/>
        <v>0</v>
      </c>
      <c r="AV533" s="2">
        <f t="shared" si="394"/>
        <v>0</v>
      </c>
      <c r="AW533" s="33">
        <f t="shared" si="395"/>
        <v>1</v>
      </c>
      <c r="AX533" s="31">
        <f t="shared" si="396"/>
        <v>1</v>
      </c>
      <c r="AY533" s="33">
        <f t="shared" si="397"/>
        <v>1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customHeight="1">
      <c r="A534" s="2"/>
      <c r="B534" s="107">
        <v>459</v>
      </c>
      <c r="C534" s="31">
        <v>1</v>
      </c>
      <c r="D534" s="111" t="s">
        <v>8</v>
      </c>
      <c r="E534" s="2" t="s">
        <v>67</v>
      </c>
      <c r="F534" s="2" t="s">
        <v>149</v>
      </c>
      <c r="G534" s="2"/>
      <c r="H534" s="33" t="s">
        <v>80</v>
      </c>
      <c r="I534" s="173">
        <f t="shared" si="401"/>
        <v>352.58572978556498</v>
      </c>
      <c r="J534" s="174">
        <f t="shared" si="402"/>
        <v>5.3891948853391769</v>
      </c>
      <c r="K534" s="189">
        <f t="shared" si="403"/>
        <v>847</v>
      </c>
      <c r="L534" s="190">
        <f t="shared" si="373"/>
        <v>411</v>
      </c>
      <c r="M534" s="173">
        <f t="shared" si="371"/>
        <v>6607.8810408617883</v>
      </c>
      <c r="N534" s="174">
        <f t="shared" si="374"/>
        <v>2901.6591778134152</v>
      </c>
      <c r="O534" s="174">
        <f t="shared" si="375"/>
        <v>3706.2218630483735</v>
      </c>
      <c r="P534" s="174">
        <f t="shared" si="376"/>
        <v>0</v>
      </c>
      <c r="Q534" s="174"/>
      <c r="R534" s="175"/>
      <c r="S534" s="173">
        <f t="shared" si="400"/>
        <v>5150.877949637561</v>
      </c>
      <c r="T534" s="174">
        <f t="shared" si="377"/>
        <v>2261.8585570682926</v>
      </c>
      <c r="U534" s="174">
        <f t="shared" si="378"/>
        <v>2889.0193925692679</v>
      </c>
      <c r="V534" s="174">
        <f t="shared" si="379"/>
        <v>0</v>
      </c>
      <c r="W534" s="174"/>
      <c r="X534" s="175"/>
      <c r="Y534" s="173">
        <f t="shared" si="404"/>
        <v>10301.75589927512</v>
      </c>
      <c r="Z534" s="174">
        <f t="shared" si="380"/>
        <v>4523.7171141365852</v>
      </c>
      <c r="AA534" s="174">
        <f t="shared" si="381"/>
        <v>5778.0387851385349</v>
      </c>
      <c r="AB534" s="174">
        <f t="shared" si="382"/>
        <v>0</v>
      </c>
      <c r="AC534" s="174"/>
      <c r="AD534" s="175"/>
      <c r="AE534" s="173">
        <f t="shared" si="383"/>
        <v>18.741203862336</v>
      </c>
      <c r="AF534" s="174">
        <f t="shared" si="372"/>
        <v>36</v>
      </c>
      <c r="AG534" s="174">
        <f t="shared" si="398"/>
        <v>20.2865</v>
      </c>
      <c r="AH534" s="174">
        <f t="shared" si="384"/>
        <v>101</v>
      </c>
      <c r="AI534" s="174">
        <f t="shared" si="385"/>
        <v>200</v>
      </c>
      <c r="AJ534" s="174">
        <f t="shared" si="386"/>
        <v>1.6666666666666667</v>
      </c>
      <c r="AK534" s="174">
        <f t="shared" si="399"/>
        <v>4292.3982913646341</v>
      </c>
      <c r="AL534" s="174">
        <f t="shared" si="387"/>
        <v>1884.8821308902438</v>
      </c>
      <c r="AM534" s="174">
        <f t="shared" si="388"/>
        <v>2407.5161604743898</v>
      </c>
      <c r="AN534" s="174"/>
      <c r="AO534" s="176">
        <v>24</v>
      </c>
      <c r="AP534" s="174">
        <v>36</v>
      </c>
      <c r="AQ534" s="175">
        <f t="shared" si="389"/>
        <v>101</v>
      </c>
      <c r="AR534" s="31">
        <f t="shared" si="390"/>
        <v>1</v>
      </c>
      <c r="AS534" s="2">
        <f t="shared" si="391"/>
        <v>0</v>
      </c>
      <c r="AT534" s="33">
        <f t="shared" si="392"/>
        <v>0</v>
      </c>
      <c r="AU534" s="31">
        <f t="shared" si="393"/>
        <v>0</v>
      </c>
      <c r="AV534" s="2">
        <f t="shared" si="394"/>
        <v>0</v>
      </c>
      <c r="AW534" s="33">
        <f t="shared" si="395"/>
        <v>1</v>
      </c>
      <c r="AX534" s="31">
        <f t="shared" si="396"/>
        <v>1</v>
      </c>
      <c r="AY534" s="33">
        <f t="shared" si="397"/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customHeight="1">
      <c r="A535" s="2"/>
      <c r="B535" s="107">
        <v>460</v>
      </c>
      <c r="C535" s="31">
        <v>10</v>
      </c>
      <c r="D535" s="111" t="s">
        <v>11</v>
      </c>
      <c r="E535" s="2" t="s">
        <v>67</v>
      </c>
      <c r="F535" s="2"/>
      <c r="G535" s="2"/>
      <c r="H535" s="33">
        <f t="shared" ref="H535:H556" si="405">IF(AX535=1,5,1)</f>
        <v>5</v>
      </c>
      <c r="I535" s="173">
        <f t="shared" si="401"/>
        <v>552.40479695292936</v>
      </c>
      <c r="J535" s="174">
        <f t="shared" si="402"/>
        <v>25.270521759372617</v>
      </c>
      <c r="K535" s="189">
        <f t="shared" si="403"/>
        <v>657</v>
      </c>
      <c r="L535" s="190">
        <f t="shared" si="373"/>
        <v>347</v>
      </c>
      <c r="M535" s="173">
        <f t="shared" si="371"/>
        <v>12940.913642783968</v>
      </c>
      <c r="N535" s="174">
        <f t="shared" ref="N535:N556" si="406">T535*(1+(AG535/100)*(AI535/100-1))</f>
        <v>11984.053467292088</v>
      </c>
      <c r="O535" s="174">
        <f t="shared" ref="O535:O556" si="407">U535*(1+(AG535/100)*(AI535/100-1))</f>
        <v>956.8601754918792</v>
      </c>
      <c r="P535" s="174"/>
      <c r="Q535" s="174"/>
      <c r="R535" s="175"/>
      <c r="S535" s="173">
        <f t="shared" ref="S535:S556" si="408">T535</f>
        <v>9962.9247399268297</v>
      </c>
      <c r="T535" s="174">
        <f t="shared" ref="T535:T556" si="409">H535*AL535*AX535</f>
        <v>9962.9247399268297</v>
      </c>
      <c r="U535" s="174">
        <f t="shared" ref="U535:U556" si="410">AM535*AV535</f>
        <v>795.48426090365842</v>
      </c>
      <c r="V535" s="174"/>
      <c r="W535" s="174"/>
      <c r="X535" s="175"/>
      <c r="Y535" s="173">
        <f t="shared" si="404"/>
        <v>21516.818001660977</v>
      </c>
      <c r="Z535" s="174">
        <f t="shared" ref="Z535:Z556" si="411">T535*$D$58/100</f>
        <v>19925.849479853659</v>
      </c>
      <c r="AA535" s="174">
        <f t="shared" ref="AA535:AA556" si="412">U535*$D$58/100</f>
        <v>1590.9685218073168</v>
      </c>
      <c r="AB535" s="174"/>
      <c r="AC535" s="174"/>
      <c r="AD535" s="175"/>
      <c r="AE535" s="173">
        <f t="shared" ref="AE535:AE556" si="413">AO535*(1-$D$20/100)*(1-$D$17/100)-AR535</f>
        <v>23.426504827919999</v>
      </c>
      <c r="AF535" s="174">
        <f t="shared" si="372"/>
        <v>36</v>
      </c>
      <c r="AG535" s="174">
        <f t="shared" ref="AG535:AG556" si="414">IF($D$57+AS535&gt;100,100,$D$57+AS535)</f>
        <v>20.2865</v>
      </c>
      <c r="AH535" s="174">
        <f t="shared" ref="AH535:AH556" si="415">AQ535</f>
        <v>592</v>
      </c>
      <c r="AI535" s="174">
        <f t="shared" ref="AI535:AI556" si="416">$D$58</f>
        <v>200</v>
      </c>
      <c r="AJ535" s="174">
        <f t="shared" ref="AJ535:AJ556" si="417">10/IF(AX535=1,7,6)</f>
        <v>1.4285714285714286</v>
      </c>
      <c r="AK535" s="174">
        <f t="shared" si="399"/>
        <v>2788.0692088890246</v>
      </c>
      <c r="AL535" s="174">
        <f t="shared" ref="AL535:AL556" si="418">(VLOOKUP(C535,$B$36:$AG$39,14,FALSE)+VLOOKUP(C535,$B$40:$AG$43,14,FALSE)*$D$54)*$D$59/100</f>
        <v>1992.5849479853659</v>
      </c>
      <c r="AM535" s="174">
        <f t="shared" ref="AM535:AM556" si="419">(VLOOKUP(C535,$B$36:$AG$39,15,FALSE)+VLOOKUP(C535,$B$40:$AG$43,15,FALSE)*$D$54)*$D$59/100</f>
        <v>795.48426090365842</v>
      </c>
      <c r="AN535" s="174"/>
      <c r="AO535" s="176">
        <v>30</v>
      </c>
      <c r="AP535" s="174">
        <v>36</v>
      </c>
      <c r="AQ535" s="175">
        <f t="shared" ref="AQ535:AQ556" si="420">VLOOKUP(C535,$B$45:$AA$48,14,FALSE)</f>
        <v>592</v>
      </c>
      <c r="AR535" s="31">
        <f t="shared" ref="AR535:AR556" si="421">IF(LEFT(E535,1)*1=1,$S$61,$R$61)</f>
        <v>0</v>
      </c>
      <c r="AS535" s="2">
        <f t="shared" ref="AS535:AS556" si="422">IF(LEFT(E535,1)*1=2,$U$61,$T$61)</f>
        <v>0</v>
      </c>
      <c r="AT535" s="33">
        <f t="shared" ref="AT535:AT556" si="423">IF(LEFT(E535,1)*1=3,$W$61,$V$61)</f>
        <v>0</v>
      </c>
      <c r="AU535" s="31">
        <f t="shared" ref="AU535:AU556" si="424">IF(MID(E535,3,1)*1=1,$Y$61,$X$61)</f>
        <v>0</v>
      </c>
      <c r="AV535" s="2">
        <f t="shared" ref="AV535:AV556" si="425">IF(MID(E535,3,1)*1=2,$AA$61,$Z$61)</f>
        <v>1</v>
      </c>
      <c r="AW535" s="33">
        <f t="shared" ref="AW535:AW556" si="426">IF(MID(E535,3,1)*1=3,$AC$61,$AB$61)</f>
        <v>0</v>
      </c>
      <c r="AX535" s="31">
        <f t="shared" ref="AX535:AX556" si="427">IF(MID(E535,5,1)*1=1,$AE$61,$AD$61)</f>
        <v>1</v>
      </c>
      <c r="AY535" s="33">
        <f t="shared" ref="AY535:AY556" si="428">IF(MID(E535,5,1)*1=2,$AG$61,$AF$61)</f>
        <v>0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customHeight="1">
      <c r="A536" s="2"/>
      <c r="B536" s="107">
        <v>461</v>
      </c>
      <c r="C536" s="31">
        <v>10</v>
      </c>
      <c r="D536" s="111" t="s">
        <v>11</v>
      </c>
      <c r="E536" s="2" t="s">
        <v>89</v>
      </c>
      <c r="F536" s="2"/>
      <c r="G536" s="2"/>
      <c r="H536" s="33">
        <f t="shared" si="405"/>
        <v>5</v>
      </c>
      <c r="I536" s="173">
        <f t="shared" si="401"/>
        <v>572.82739482914951</v>
      </c>
      <c r="J536" s="174">
        <f t="shared" si="402"/>
        <v>25.270521759372617</v>
      </c>
      <c r="K536" s="189">
        <f t="shared" si="403"/>
        <v>641</v>
      </c>
      <c r="L536" s="190">
        <f t="shared" si="373"/>
        <v>339</v>
      </c>
      <c r="M536" s="173">
        <f t="shared" si="371"/>
        <v>13419.343730529907</v>
      </c>
      <c r="N536" s="174">
        <f t="shared" si="406"/>
        <v>11984.053467292088</v>
      </c>
      <c r="O536" s="174">
        <f t="shared" si="407"/>
        <v>1435.2902632378186</v>
      </c>
      <c r="P536" s="174"/>
      <c r="Q536" s="174"/>
      <c r="R536" s="175"/>
      <c r="S536" s="173">
        <f t="shared" si="408"/>
        <v>9962.9247399268297</v>
      </c>
      <c r="T536" s="174">
        <f t="shared" si="409"/>
        <v>9962.9247399268297</v>
      </c>
      <c r="U536" s="174">
        <f t="shared" si="410"/>
        <v>1193.2263913554875</v>
      </c>
      <c r="V536" s="174"/>
      <c r="W536" s="174"/>
      <c r="X536" s="175"/>
      <c r="Y536" s="173">
        <f t="shared" si="404"/>
        <v>22312.302262564634</v>
      </c>
      <c r="Z536" s="174">
        <f t="shared" si="411"/>
        <v>19925.849479853659</v>
      </c>
      <c r="AA536" s="174">
        <f t="shared" si="412"/>
        <v>2386.452782710975</v>
      </c>
      <c r="AB536" s="174"/>
      <c r="AC536" s="174"/>
      <c r="AD536" s="175"/>
      <c r="AE536" s="173">
        <f t="shared" si="413"/>
        <v>23.426504827919999</v>
      </c>
      <c r="AF536" s="174">
        <f t="shared" si="372"/>
        <v>36</v>
      </c>
      <c r="AG536" s="174">
        <f t="shared" si="414"/>
        <v>20.2865</v>
      </c>
      <c r="AH536" s="174">
        <f t="shared" si="415"/>
        <v>592</v>
      </c>
      <c r="AI536" s="174">
        <f t="shared" si="416"/>
        <v>200</v>
      </c>
      <c r="AJ536" s="174">
        <f t="shared" si="417"/>
        <v>1.4285714285714286</v>
      </c>
      <c r="AK536" s="174">
        <f t="shared" si="399"/>
        <v>2788.0692088890246</v>
      </c>
      <c r="AL536" s="174">
        <f t="shared" si="418"/>
        <v>1992.5849479853659</v>
      </c>
      <c r="AM536" s="174">
        <f t="shared" si="419"/>
        <v>795.48426090365842</v>
      </c>
      <c r="AN536" s="174"/>
      <c r="AO536" s="176">
        <v>30</v>
      </c>
      <c r="AP536" s="174">
        <v>36</v>
      </c>
      <c r="AQ536" s="175">
        <f t="shared" si="420"/>
        <v>592</v>
      </c>
      <c r="AR536" s="31">
        <f t="shared" si="421"/>
        <v>0</v>
      </c>
      <c r="AS536" s="2">
        <f t="shared" si="422"/>
        <v>0</v>
      </c>
      <c r="AT536" s="33">
        <f t="shared" si="423"/>
        <v>0</v>
      </c>
      <c r="AU536" s="31">
        <f t="shared" si="424"/>
        <v>0</v>
      </c>
      <c r="AV536" s="2">
        <f t="shared" si="425"/>
        <v>1.5</v>
      </c>
      <c r="AW536" s="33">
        <f t="shared" si="426"/>
        <v>0</v>
      </c>
      <c r="AX536" s="31">
        <f t="shared" si="427"/>
        <v>1</v>
      </c>
      <c r="AY536" s="33">
        <f t="shared" si="428"/>
        <v>0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customHeight="1">
      <c r="A537" s="2"/>
      <c r="B537" s="107">
        <v>462</v>
      </c>
      <c r="C537" s="31">
        <v>10</v>
      </c>
      <c r="D537" s="111" t="s">
        <v>11</v>
      </c>
      <c r="E537" s="2" t="s">
        <v>148</v>
      </c>
      <c r="F537" s="2"/>
      <c r="G537" s="2"/>
      <c r="H537" s="33">
        <f t="shared" si="405"/>
        <v>5</v>
      </c>
      <c r="I537" s="173">
        <f t="shared" si="401"/>
        <v>702.29887673411531</v>
      </c>
      <c r="J537" s="174">
        <f t="shared" si="402"/>
        <v>32.127633836613249</v>
      </c>
      <c r="K537" s="189">
        <f t="shared" si="403"/>
        <v>494</v>
      </c>
      <c r="L537" s="190">
        <f t="shared" si="373"/>
        <v>281</v>
      </c>
      <c r="M537" s="173">
        <f t="shared" si="371"/>
        <v>12940.913642783968</v>
      </c>
      <c r="N537" s="174">
        <f t="shared" si="406"/>
        <v>11984.053467292088</v>
      </c>
      <c r="O537" s="174">
        <f t="shared" si="407"/>
        <v>956.8601754918792</v>
      </c>
      <c r="P537" s="174"/>
      <c r="Q537" s="174"/>
      <c r="R537" s="175"/>
      <c r="S537" s="173">
        <f t="shared" si="408"/>
        <v>9962.9247399268297</v>
      </c>
      <c r="T537" s="174">
        <f t="shared" si="409"/>
        <v>9962.9247399268297</v>
      </c>
      <c r="U537" s="174">
        <f t="shared" si="410"/>
        <v>795.48426090365842</v>
      </c>
      <c r="V537" s="174"/>
      <c r="W537" s="174"/>
      <c r="X537" s="175"/>
      <c r="Y537" s="173">
        <f t="shared" si="404"/>
        <v>21516.818001660977</v>
      </c>
      <c r="Z537" s="174">
        <f t="shared" si="411"/>
        <v>19925.849479853659</v>
      </c>
      <c r="AA537" s="174">
        <f t="shared" si="412"/>
        <v>1590.9685218073168</v>
      </c>
      <c r="AB537" s="174"/>
      <c r="AC537" s="174"/>
      <c r="AD537" s="175"/>
      <c r="AE537" s="173">
        <f t="shared" si="413"/>
        <v>18.426504827919999</v>
      </c>
      <c r="AF537" s="174">
        <f t="shared" si="372"/>
        <v>36</v>
      </c>
      <c r="AG537" s="174">
        <f t="shared" si="414"/>
        <v>20.2865</v>
      </c>
      <c r="AH537" s="174">
        <f t="shared" si="415"/>
        <v>592</v>
      </c>
      <c r="AI537" s="174">
        <f t="shared" si="416"/>
        <v>200</v>
      </c>
      <c r="AJ537" s="174">
        <f t="shared" si="417"/>
        <v>1.4285714285714286</v>
      </c>
      <c r="AK537" s="174">
        <f t="shared" si="399"/>
        <v>2788.0692088890246</v>
      </c>
      <c r="AL537" s="174">
        <f t="shared" si="418"/>
        <v>1992.5849479853659</v>
      </c>
      <c r="AM537" s="174">
        <f t="shared" si="419"/>
        <v>795.48426090365842</v>
      </c>
      <c r="AN537" s="174"/>
      <c r="AO537" s="176">
        <v>30</v>
      </c>
      <c r="AP537" s="174">
        <v>36</v>
      </c>
      <c r="AQ537" s="175">
        <f t="shared" si="420"/>
        <v>592</v>
      </c>
      <c r="AR537" s="31">
        <f t="shared" si="421"/>
        <v>5</v>
      </c>
      <c r="AS537" s="2">
        <f t="shared" si="422"/>
        <v>0</v>
      </c>
      <c r="AT537" s="33">
        <f t="shared" si="423"/>
        <v>0</v>
      </c>
      <c r="AU537" s="31">
        <f t="shared" si="424"/>
        <v>0</v>
      </c>
      <c r="AV537" s="2">
        <f t="shared" si="425"/>
        <v>1</v>
      </c>
      <c r="AW537" s="33">
        <f t="shared" si="426"/>
        <v>0</v>
      </c>
      <c r="AX537" s="31">
        <f t="shared" si="427"/>
        <v>1</v>
      </c>
      <c r="AY537" s="33">
        <f t="shared" si="428"/>
        <v>0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customHeight="1">
      <c r="A538" s="2"/>
      <c r="B538" s="107">
        <v>463</v>
      </c>
      <c r="C538" s="31">
        <v>10</v>
      </c>
      <c r="D538" s="111" t="s">
        <v>11</v>
      </c>
      <c r="E538" s="2" t="s">
        <v>152</v>
      </c>
      <c r="F538" s="2"/>
      <c r="G538" s="2"/>
      <c r="H538" s="33">
        <f t="shared" si="405"/>
        <v>5</v>
      </c>
      <c r="I538" s="173">
        <f t="shared" si="401"/>
        <v>728.26311098330495</v>
      </c>
      <c r="J538" s="174">
        <f t="shared" si="402"/>
        <v>32.127633836613249</v>
      </c>
      <c r="K538" s="189">
        <f t="shared" si="403"/>
        <v>466</v>
      </c>
      <c r="L538" s="190">
        <f t="shared" si="373"/>
        <v>265</v>
      </c>
      <c r="M538" s="173">
        <f t="shared" si="371"/>
        <v>13419.343730529907</v>
      </c>
      <c r="N538" s="174">
        <f t="shared" si="406"/>
        <v>11984.053467292088</v>
      </c>
      <c r="O538" s="174">
        <f t="shared" si="407"/>
        <v>1435.2902632378186</v>
      </c>
      <c r="P538" s="174"/>
      <c r="Q538" s="174"/>
      <c r="R538" s="175"/>
      <c r="S538" s="173">
        <f t="shared" si="408"/>
        <v>9962.9247399268297</v>
      </c>
      <c r="T538" s="174">
        <f t="shared" si="409"/>
        <v>9962.9247399268297</v>
      </c>
      <c r="U538" s="174">
        <f t="shared" si="410"/>
        <v>1193.2263913554875</v>
      </c>
      <c r="V538" s="174"/>
      <c r="W538" s="174"/>
      <c r="X538" s="175"/>
      <c r="Y538" s="173">
        <f t="shared" si="404"/>
        <v>22312.302262564634</v>
      </c>
      <c r="Z538" s="174">
        <f t="shared" si="411"/>
        <v>19925.849479853659</v>
      </c>
      <c r="AA538" s="174">
        <f t="shared" si="412"/>
        <v>2386.452782710975</v>
      </c>
      <c r="AB538" s="174"/>
      <c r="AC538" s="174"/>
      <c r="AD538" s="175"/>
      <c r="AE538" s="173">
        <f t="shared" si="413"/>
        <v>18.426504827919999</v>
      </c>
      <c r="AF538" s="174">
        <f t="shared" si="372"/>
        <v>36</v>
      </c>
      <c r="AG538" s="174">
        <f t="shared" si="414"/>
        <v>20.2865</v>
      </c>
      <c r="AH538" s="174">
        <f t="shared" si="415"/>
        <v>592</v>
      </c>
      <c r="AI538" s="174">
        <f t="shared" si="416"/>
        <v>200</v>
      </c>
      <c r="AJ538" s="174">
        <f t="shared" si="417"/>
        <v>1.4285714285714286</v>
      </c>
      <c r="AK538" s="174">
        <f t="shared" si="399"/>
        <v>2788.0692088890246</v>
      </c>
      <c r="AL538" s="174">
        <f t="shared" si="418"/>
        <v>1992.5849479853659</v>
      </c>
      <c r="AM538" s="174">
        <f t="shared" si="419"/>
        <v>795.48426090365842</v>
      </c>
      <c r="AN538" s="174"/>
      <c r="AO538" s="176">
        <v>30</v>
      </c>
      <c r="AP538" s="174">
        <v>36</v>
      </c>
      <c r="AQ538" s="175">
        <f t="shared" si="420"/>
        <v>592</v>
      </c>
      <c r="AR538" s="31">
        <f t="shared" si="421"/>
        <v>5</v>
      </c>
      <c r="AS538" s="2">
        <f t="shared" si="422"/>
        <v>0</v>
      </c>
      <c r="AT538" s="33">
        <f t="shared" si="423"/>
        <v>0</v>
      </c>
      <c r="AU538" s="31">
        <f t="shared" si="424"/>
        <v>0</v>
      </c>
      <c r="AV538" s="2">
        <f t="shared" si="425"/>
        <v>1.5</v>
      </c>
      <c r="AW538" s="33">
        <f t="shared" si="426"/>
        <v>0</v>
      </c>
      <c r="AX538" s="31">
        <f t="shared" si="427"/>
        <v>1</v>
      </c>
      <c r="AY538" s="33">
        <f t="shared" si="428"/>
        <v>0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customHeight="1">
      <c r="A539" s="2"/>
      <c r="B539" s="107">
        <v>464</v>
      </c>
      <c r="C539" s="31">
        <v>10</v>
      </c>
      <c r="D539" s="111" t="s">
        <v>11</v>
      </c>
      <c r="E539" s="2" t="s">
        <v>79</v>
      </c>
      <c r="F539" s="2"/>
      <c r="G539" s="2"/>
      <c r="H539" s="33">
        <f t="shared" si="405"/>
        <v>5</v>
      </c>
      <c r="I539" s="173">
        <f t="shared" si="401"/>
        <v>621.29093092718199</v>
      </c>
      <c r="J539" s="174">
        <f t="shared" si="402"/>
        <v>25.270521759372617</v>
      </c>
      <c r="K539" s="189">
        <f t="shared" si="403"/>
        <v>583</v>
      </c>
      <c r="L539" s="190">
        <f t="shared" si="373"/>
        <v>316</v>
      </c>
      <c r="M539" s="173">
        <f t="shared" si="371"/>
        <v>14554.674992908538</v>
      </c>
      <c r="N539" s="174">
        <f t="shared" si="406"/>
        <v>13478.492178281111</v>
      </c>
      <c r="O539" s="174">
        <f t="shared" si="407"/>
        <v>1076.1828146274279</v>
      </c>
      <c r="P539" s="174"/>
      <c r="Q539" s="174"/>
      <c r="R539" s="175"/>
      <c r="S539" s="173">
        <f t="shared" si="408"/>
        <v>9962.9247399268297</v>
      </c>
      <c r="T539" s="174">
        <f t="shared" si="409"/>
        <v>9962.9247399268297</v>
      </c>
      <c r="U539" s="174">
        <f t="shared" si="410"/>
        <v>795.48426090365842</v>
      </c>
      <c r="V539" s="174"/>
      <c r="W539" s="174"/>
      <c r="X539" s="175"/>
      <c r="Y539" s="173">
        <f t="shared" si="404"/>
        <v>21516.818001660977</v>
      </c>
      <c r="Z539" s="174">
        <f t="shared" si="411"/>
        <v>19925.849479853659</v>
      </c>
      <c r="AA539" s="174">
        <f t="shared" si="412"/>
        <v>1590.9685218073168</v>
      </c>
      <c r="AB539" s="174"/>
      <c r="AC539" s="174"/>
      <c r="AD539" s="175"/>
      <c r="AE539" s="173">
        <f t="shared" si="413"/>
        <v>23.426504827919999</v>
      </c>
      <c r="AF539" s="174">
        <f t="shared" si="372"/>
        <v>36</v>
      </c>
      <c r="AG539" s="174">
        <f t="shared" si="414"/>
        <v>35.286500000000004</v>
      </c>
      <c r="AH539" s="174">
        <f t="shared" si="415"/>
        <v>592</v>
      </c>
      <c r="AI539" s="174">
        <f t="shared" si="416"/>
        <v>200</v>
      </c>
      <c r="AJ539" s="174">
        <f t="shared" si="417"/>
        <v>1.4285714285714286</v>
      </c>
      <c r="AK539" s="174">
        <f t="shared" si="399"/>
        <v>2788.0692088890246</v>
      </c>
      <c r="AL539" s="174">
        <f t="shared" si="418"/>
        <v>1992.5849479853659</v>
      </c>
      <c r="AM539" s="174">
        <f t="shared" si="419"/>
        <v>795.48426090365842</v>
      </c>
      <c r="AN539" s="174"/>
      <c r="AO539" s="176">
        <v>30</v>
      </c>
      <c r="AP539" s="174">
        <v>36</v>
      </c>
      <c r="AQ539" s="175">
        <f t="shared" si="420"/>
        <v>592</v>
      </c>
      <c r="AR539" s="31">
        <f t="shared" si="421"/>
        <v>0</v>
      </c>
      <c r="AS539" s="2">
        <f t="shared" si="422"/>
        <v>15</v>
      </c>
      <c r="AT539" s="33">
        <f t="shared" si="423"/>
        <v>0</v>
      </c>
      <c r="AU539" s="31">
        <f t="shared" si="424"/>
        <v>0</v>
      </c>
      <c r="AV539" s="2">
        <f t="shared" si="425"/>
        <v>1</v>
      </c>
      <c r="AW539" s="33">
        <f t="shared" si="426"/>
        <v>0</v>
      </c>
      <c r="AX539" s="31">
        <f t="shared" si="427"/>
        <v>1</v>
      </c>
      <c r="AY539" s="33">
        <f t="shared" si="428"/>
        <v>0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customHeight="1">
      <c r="A540" s="2"/>
      <c r="B540" s="107">
        <v>465</v>
      </c>
      <c r="C540" s="31">
        <v>10</v>
      </c>
      <c r="D540" s="111" t="s">
        <v>11</v>
      </c>
      <c r="E540" s="2" t="s">
        <v>101</v>
      </c>
      <c r="F540" s="2"/>
      <c r="G540" s="2"/>
      <c r="H540" s="33">
        <f t="shared" si="405"/>
        <v>5</v>
      </c>
      <c r="I540" s="173">
        <f t="shared" si="401"/>
        <v>644.26027318571676</v>
      </c>
      <c r="J540" s="174">
        <f t="shared" si="402"/>
        <v>25.270521759372617</v>
      </c>
      <c r="K540" s="189">
        <f t="shared" si="403"/>
        <v>558</v>
      </c>
      <c r="L540" s="190">
        <f t="shared" si="373"/>
        <v>302</v>
      </c>
      <c r="M540" s="173">
        <f t="shared" si="371"/>
        <v>15092.766400222252</v>
      </c>
      <c r="N540" s="174">
        <f t="shared" si="406"/>
        <v>13478.492178281111</v>
      </c>
      <c r="O540" s="174">
        <f t="shared" si="407"/>
        <v>1614.2742219411416</v>
      </c>
      <c r="P540" s="174"/>
      <c r="Q540" s="174"/>
      <c r="R540" s="175"/>
      <c r="S540" s="173">
        <f t="shared" si="408"/>
        <v>9962.9247399268297</v>
      </c>
      <c r="T540" s="174">
        <f t="shared" si="409"/>
        <v>9962.9247399268297</v>
      </c>
      <c r="U540" s="174">
        <f t="shared" si="410"/>
        <v>1193.2263913554875</v>
      </c>
      <c r="V540" s="174"/>
      <c r="W540" s="174"/>
      <c r="X540" s="175"/>
      <c r="Y540" s="173">
        <f t="shared" si="404"/>
        <v>22312.302262564634</v>
      </c>
      <c r="Z540" s="174">
        <f t="shared" si="411"/>
        <v>19925.849479853659</v>
      </c>
      <c r="AA540" s="174">
        <f t="shared" si="412"/>
        <v>2386.452782710975</v>
      </c>
      <c r="AB540" s="174"/>
      <c r="AC540" s="174"/>
      <c r="AD540" s="175"/>
      <c r="AE540" s="173">
        <f t="shared" si="413"/>
        <v>23.426504827919999</v>
      </c>
      <c r="AF540" s="174">
        <f t="shared" si="372"/>
        <v>36</v>
      </c>
      <c r="AG540" s="174">
        <f t="shared" si="414"/>
        <v>35.286500000000004</v>
      </c>
      <c r="AH540" s="174">
        <f t="shared" si="415"/>
        <v>592</v>
      </c>
      <c r="AI540" s="174">
        <f t="shared" si="416"/>
        <v>200</v>
      </c>
      <c r="AJ540" s="174">
        <f t="shared" si="417"/>
        <v>1.4285714285714286</v>
      </c>
      <c r="AK540" s="174">
        <f t="shared" si="399"/>
        <v>2788.0692088890246</v>
      </c>
      <c r="AL540" s="174">
        <f t="shared" si="418"/>
        <v>1992.5849479853659</v>
      </c>
      <c r="AM540" s="174">
        <f t="shared" si="419"/>
        <v>795.48426090365842</v>
      </c>
      <c r="AN540" s="174"/>
      <c r="AO540" s="176">
        <v>30</v>
      </c>
      <c r="AP540" s="174">
        <v>36</v>
      </c>
      <c r="AQ540" s="175">
        <f t="shared" si="420"/>
        <v>592</v>
      </c>
      <c r="AR540" s="31">
        <f t="shared" si="421"/>
        <v>0</v>
      </c>
      <c r="AS540" s="2">
        <f t="shared" si="422"/>
        <v>15</v>
      </c>
      <c r="AT540" s="33">
        <f t="shared" si="423"/>
        <v>0</v>
      </c>
      <c r="AU540" s="31">
        <f t="shared" si="424"/>
        <v>0</v>
      </c>
      <c r="AV540" s="2">
        <f t="shared" si="425"/>
        <v>1.5</v>
      </c>
      <c r="AW540" s="33">
        <f t="shared" si="426"/>
        <v>0</v>
      </c>
      <c r="AX540" s="31">
        <f t="shared" si="427"/>
        <v>1</v>
      </c>
      <c r="AY540" s="33">
        <f t="shared" si="428"/>
        <v>0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customHeight="1">
      <c r="A541" s="2"/>
      <c r="B541" s="107">
        <v>466</v>
      </c>
      <c r="C541" s="31">
        <v>10</v>
      </c>
      <c r="D541" s="111" t="s">
        <v>11</v>
      </c>
      <c r="E541" s="2" t="s">
        <v>144</v>
      </c>
      <c r="F541" s="2"/>
      <c r="G541" s="2"/>
      <c r="H541" s="33">
        <f t="shared" si="405"/>
        <v>1</v>
      </c>
      <c r="I541" s="173">
        <f t="shared" si="401"/>
        <v>654.71671719302719</v>
      </c>
      <c r="J541" s="174">
        <f t="shared" si="402"/>
        <v>25.270521759372617</v>
      </c>
      <c r="K541" s="189">
        <f t="shared" si="403"/>
        <v>546</v>
      </c>
      <c r="L541" s="190">
        <f t="shared" si="373"/>
        <v>297</v>
      </c>
      <c r="M541" s="173">
        <f t="shared" si="371"/>
        <v>15337.724336242383</v>
      </c>
      <c r="N541" s="174">
        <f t="shared" si="406"/>
        <v>14380.864160750503</v>
      </c>
      <c r="O541" s="174">
        <f t="shared" si="407"/>
        <v>956.8601754918792</v>
      </c>
      <c r="P541" s="174"/>
      <c r="Q541" s="174"/>
      <c r="R541" s="175"/>
      <c r="S541" s="173">
        <f t="shared" si="408"/>
        <v>11955.509687912196</v>
      </c>
      <c r="T541" s="174">
        <f t="shared" si="409"/>
        <v>11955.509687912196</v>
      </c>
      <c r="U541" s="174">
        <f t="shared" si="410"/>
        <v>795.48426090365842</v>
      </c>
      <c r="V541" s="174"/>
      <c r="W541" s="174"/>
      <c r="X541" s="175"/>
      <c r="Y541" s="173">
        <f t="shared" si="404"/>
        <v>25501.987897631709</v>
      </c>
      <c r="Z541" s="174">
        <f t="shared" si="411"/>
        <v>23911.019375824391</v>
      </c>
      <c r="AA541" s="174">
        <f t="shared" si="412"/>
        <v>1590.9685218073168</v>
      </c>
      <c r="AB541" s="174"/>
      <c r="AC541" s="174"/>
      <c r="AD541" s="175"/>
      <c r="AE541" s="173">
        <f t="shared" si="413"/>
        <v>23.426504827919999</v>
      </c>
      <c r="AF541" s="174">
        <f t="shared" si="372"/>
        <v>36</v>
      </c>
      <c r="AG541" s="174">
        <f t="shared" si="414"/>
        <v>20.2865</v>
      </c>
      <c r="AH541" s="174">
        <f t="shared" si="415"/>
        <v>592</v>
      </c>
      <c r="AI541" s="174">
        <f t="shared" si="416"/>
        <v>200</v>
      </c>
      <c r="AJ541" s="174">
        <f t="shared" si="417"/>
        <v>1.6666666666666667</v>
      </c>
      <c r="AK541" s="174">
        <f t="shared" si="399"/>
        <v>2788.0692088890246</v>
      </c>
      <c r="AL541" s="174">
        <f t="shared" si="418"/>
        <v>1992.5849479853659</v>
      </c>
      <c r="AM541" s="174">
        <f t="shared" si="419"/>
        <v>795.48426090365842</v>
      </c>
      <c r="AN541" s="174"/>
      <c r="AO541" s="176">
        <v>30</v>
      </c>
      <c r="AP541" s="174">
        <v>36</v>
      </c>
      <c r="AQ541" s="175">
        <f t="shared" si="420"/>
        <v>592</v>
      </c>
      <c r="AR541" s="31">
        <f t="shared" si="421"/>
        <v>0</v>
      </c>
      <c r="AS541" s="2">
        <f t="shared" si="422"/>
        <v>0</v>
      </c>
      <c r="AT541" s="33">
        <f t="shared" si="423"/>
        <v>0</v>
      </c>
      <c r="AU541" s="31">
        <f t="shared" si="424"/>
        <v>0</v>
      </c>
      <c r="AV541" s="2">
        <f t="shared" si="425"/>
        <v>1</v>
      </c>
      <c r="AW541" s="33">
        <f t="shared" si="426"/>
        <v>0</v>
      </c>
      <c r="AX541" s="31">
        <f t="shared" si="427"/>
        <v>6</v>
      </c>
      <c r="AY541" s="33">
        <f t="shared" si="428"/>
        <v>0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customHeight="1">
      <c r="A542" s="2"/>
      <c r="B542" s="107">
        <v>467</v>
      </c>
      <c r="C542" s="31">
        <v>10</v>
      </c>
      <c r="D542" s="111" t="s">
        <v>11</v>
      </c>
      <c r="E542" s="2" t="s">
        <v>140</v>
      </c>
      <c r="F542" s="2"/>
      <c r="G542" s="2"/>
      <c r="H542" s="33">
        <f t="shared" si="405"/>
        <v>1</v>
      </c>
      <c r="I542" s="173">
        <f t="shared" si="401"/>
        <v>675.13931506924723</v>
      </c>
      <c r="J542" s="174">
        <f t="shared" si="402"/>
        <v>25.270521759372617</v>
      </c>
      <c r="K542" s="189">
        <f t="shared" si="403"/>
        <v>526</v>
      </c>
      <c r="L542" s="190">
        <f t="shared" si="373"/>
        <v>292</v>
      </c>
      <c r="M542" s="173">
        <f t="shared" si="371"/>
        <v>15816.154423988322</v>
      </c>
      <c r="N542" s="174">
        <f t="shared" si="406"/>
        <v>14380.864160750503</v>
      </c>
      <c r="O542" s="174">
        <f t="shared" si="407"/>
        <v>1435.2902632378186</v>
      </c>
      <c r="P542" s="174"/>
      <c r="Q542" s="174"/>
      <c r="R542" s="175"/>
      <c r="S542" s="173">
        <f t="shared" si="408"/>
        <v>11955.509687912196</v>
      </c>
      <c r="T542" s="174">
        <f t="shared" si="409"/>
        <v>11955.509687912196</v>
      </c>
      <c r="U542" s="174">
        <f t="shared" si="410"/>
        <v>1193.2263913554875</v>
      </c>
      <c r="V542" s="174"/>
      <c r="W542" s="174"/>
      <c r="X542" s="175"/>
      <c r="Y542" s="173">
        <f t="shared" si="404"/>
        <v>26297.472158535365</v>
      </c>
      <c r="Z542" s="174">
        <f t="shared" si="411"/>
        <v>23911.019375824391</v>
      </c>
      <c r="AA542" s="174">
        <f t="shared" si="412"/>
        <v>2386.452782710975</v>
      </c>
      <c r="AB542" s="174"/>
      <c r="AC542" s="174"/>
      <c r="AD542" s="175"/>
      <c r="AE542" s="173">
        <f t="shared" si="413"/>
        <v>23.426504827919999</v>
      </c>
      <c r="AF542" s="174">
        <f t="shared" si="372"/>
        <v>36</v>
      </c>
      <c r="AG542" s="174">
        <f t="shared" si="414"/>
        <v>20.2865</v>
      </c>
      <c r="AH542" s="174">
        <f t="shared" si="415"/>
        <v>592</v>
      </c>
      <c r="AI542" s="174">
        <f t="shared" si="416"/>
        <v>200</v>
      </c>
      <c r="AJ542" s="174">
        <f t="shared" si="417"/>
        <v>1.6666666666666667</v>
      </c>
      <c r="AK542" s="174">
        <f t="shared" si="399"/>
        <v>2788.0692088890246</v>
      </c>
      <c r="AL542" s="174">
        <f t="shared" si="418"/>
        <v>1992.5849479853659</v>
      </c>
      <c r="AM542" s="174">
        <f t="shared" si="419"/>
        <v>795.48426090365842</v>
      </c>
      <c r="AN542" s="174"/>
      <c r="AO542" s="176">
        <v>30</v>
      </c>
      <c r="AP542" s="174">
        <v>36</v>
      </c>
      <c r="AQ542" s="175">
        <f t="shared" si="420"/>
        <v>592</v>
      </c>
      <c r="AR542" s="31">
        <f t="shared" si="421"/>
        <v>0</v>
      </c>
      <c r="AS542" s="2">
        <f t="shared" si="422"/>
        <v>0</v>
      </c>
      <c r="AT542" s="33">
        <f t="shared" si="423"/>
        <v>0</v>
      </c>
      <c r="AU542" s="31">
        <f t="shared" si="424"/>
        <v>0</v>
      </c>
      <c r="AV542" s="2">
        <f t="shared" si="425"/>
        <v>1.5</v>
      </c>
      <c r="AW542" s="33">
        <f t="shared" si="426"/>
        <v>0</v>
      </c>
      <c r="AX542" s="31">
        <f t="shared" si="427"/>
        <v>6</v>
      </c>
      <c r="AY542" s="33">
        <f t="shared" si="428"/>
        <v>0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customHeight="1">
      <c r="A543" s="2"/>
      <c r="B543" s="107">
        <v>468</v>
      </c>
      <c r="C543" s="31">
        <v>10</v>
      </c>
      <c r="D543" s="111" t="s">
        <v>11</v>
      </c>
      <c r="E543" s="2" t="s">
        <v>150</v>
      </c>
      <c r="F543" s="2"/>
      <c r="G543" s="2"/>
      <c r="H543" s="33">
        <f t="shared" si="405"/>
        <v>1</v>
      </c>
      <c r="I543" s="173">
        <f t="shared" si="401"/>
        <v>832.37295838126238</v>
      </c>
      <c r="J543" s="174">
        <f t="shared" si="402"/>
        <v>32.127633836613249</v>
      </c>
      <c r="K543" s="189">
        <f t="shared" si="403"/>
        <v>345</v>
      </c>
      <c r="L543" s="190">
        <f t="shared" si="373"/>
        <v>217</v>
      </c>
      <c r="M543" s="173">
        <f t="shared" si="371"/>
        <v>15337.724336242383</v>
      </c>
      <c r="N543" s="174">
        <f t="shared" si="406"/>
        <v>14380.864160750503</v>
      </c>
      <c r="O543" s="174">
        <f t="shared" si="407"/>
        <v>956.8601754918792</v>
      </c>
      <c r="P543" s="174"/>
      <c r="Q543" s="174"/>
      <c r="R543" s="175"/>
      <c r="S543" s="173">
        <f t="shared" si="408"/>
        <v>11955.509687912196</v>
      </c>
      <c r="T543" s="174">
        <f t="shared" si="409"/>
        <v>11955.509687912196</v>
      </c>
      <c r="U543" s="174">
        <f t="shared" si="410"/>
        <v>795.48426090365842</v>
      </c>
      <c r="V543" s="174"/>
      <c r="W543" s="174"/>
      <c r="X543" s="175"/>
      <c r="Y543" s="173">
        <f t="shared" si="404"/>
        <v>25501.987897631709</v>
      </c>
      <c r="Z543" s="174">
        <f t="shared" si="411"/>
        <v>23911.019375824391</v>
      </c>
      <c r="AA543" s="174">
        <f t="shared" si="412"/>
        <v>1590.9685218073168</v>
      </c>
      <c r="AB543" s="174"/>
      <c r="AC543" s="174"/>
      <c r="AD543" s="175"/>
      <c r="AE543" s="173">
        <f t="shared" si="413"/>
        <v>18.426504827919999</v>
      </c>
      <c r="AF543" s="174">
        <f t="shared" si="372"/>
        <v>36</v>
      </c>
      <c r="AG543" s="174">
        <f t="shared" si="414"/>
        <v>20.2865</v>
      </c>
      <c r="AH543" s="174">
        <f t="shared" si="415"/>
        <v>592</v>
      </c>
      <c r="AI543" s="174">
        <f t="shared" si="416"/>
        <v>200</v>
      </c>
      <c r="AJ543" s="174">
        <f t="shared" si="417"/>
        <v>1.6666666666666667</v>
      </c>
      <c r="AK543" s="174">
        <f t="shared" si="399"/>
        <v>2788.0692088890246</v>
      </c>
      <c r="AL543" s="174">
        <f t="shared" si="418"/>
        <v>1992.5849479853659</v>
      </c>
      <c r="AM543" s="174">
        <f t="shared" si="419"/>
        <v>795.48426090365842</v>
      </c>
      <c r="AN543" s="174"/>
      <c r="AO543" s="176">
        <v>30</v>
      </c>
      <c r="AP543" s="174">
        <v>36</v>
      </c>
      <c r="AQ543" s="175">
        <f t="shared" si="420"/>
        <v>592</v>
      </c>
      <c r="AR543" s="31">
        <f t="shared" si="421"/>
        <v>5</v>
      </c>
      <c r="AS543" s="2">
        <f t="shared" si="422"/>
        <v>0</v>
      </c>
      <c r="AT543" s="33">
        <f t="shared" si="423"/>
        <v>0</v>
      </c>
      <c r="AU543" s="31">
        <f t="shared" si="424"/>
        <v>0</v>
      </c>
      <c r="AV543" s="2">
        <f t="shared" si="425"/>
        <v>1</v>
      </c>
      <c r="AW543" s="33">
        <f t="shared" si="426"/>
        <v>0</v>
      </c>
      <c r="AX543" s="31">
        <f t="shared" si="427"/>
        <v>6</v>
      </c>
      <c r="AY543" s="33">
        <f t="shared" si="428"/>
        <v>0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customHeight="1">
      <c r="A544" s="2"/>
      <c r="B544" s="107">
        <v>469</v>
      </c>
      <c r="C544" s="31">
        <v>10</v>
      </c>
      <c r="D544" s="111" t="s">
        <v>11</v>
      </c>
      <c r="E544" s="2" t="s">
        <v>153</v>
      </c>
      <c r="F544" s="2"/>
      <c r="G544" s="2"/>
      <c r="H544" s="33">
        <f t="shared" si="405"/>
        <v>1</v>
      </c>
      <c r="I544" s="173">
        <f t="shared" si="401"/>
        <v>858.33719263045202</v>
      </c>
      <c r="J544" s="174">
        <f t="shared" si="402"/>
        <v>32.127633836613249</v>
      </c>
      <c r="K544" s="189">
        <f t="shared" si="403"/>
        <v>333</v>
      </c>
      <c r="L544" s="190">
        <f t="shared" si="373"/>
        <v>212</v>
      </c>
      <c r="M544" s="173">
        <f t="shared" si="371"/>
        <v>15816.154423988322</v>
      </c>
      <c r="N544" s="174">
        <f t="shared" si="406"/>
        <v>14380.864160750503</v>
      </c>
      <c r="O544" s="174">
        <f t="shared" si="407"/>
        <v>1435.2902632378186</v>
      </c>
      <c r="P544" s="174"/>
      <c r="Q544" s="174"/>
      <c r="R544" s="175"/>
      <c r="S544" s="173">
        <f t="shared" si="408"/>
        <v>11955.509687912196</v>
      </c>
      <c r="T544" s="174">
        <f t="shared" si="409"/>
        <v>11955.509687912196</v>
      </c>
      <c r="U544" s="174">
        <f t="shared" si="410"/>
        <v>1193.2263913554875</v>
      </c>
      <c r="V544" s="174"/>
      <c r="W544" s="174"/>
      <c r="X544" s="175"/>
      <c r="Y544" s="173">
        <f t="shared" si="404"/>
        <v>26297.472158535365</v>
      </c>
      <c r="Z544" s="174">
        <f t="shared" si="411"/>
        <v>23911.019375824391</v>
      </c>
      <c r="AA544" s="174">
        <f t="shared" si="412"/>
        <v>2386.452782710975</v>
      </c>
      <c r="AB544" s="174"/>
      <c r="AC544" s="174"/>
      <c r="AD544" s="175"/>
      <c r="AE544" s="173">
        <f t="shared" si="413"/>
        <v>18.426504827919999</v>
      </c>
      <c r="AF544" s="174">
        <f t="shared" si="372"/>
        <v>36</v>
      </c>
      <c r="AG544" s="174">
        <f t="shared" si="414"/>
        <v>20.2865</v>
      </c>
      <c r="AH544" s="174">
        <f t="shared" si="415"/>
        <v>592</v>
      </c>
      <c r="AI544" s="174">
        <f t="shared" si="416"/>
        <v>200</v>
      </c>
      <c r="AJ544" s="174">
        <f t="shared" si="417"/>
        <v>1.6666666666666667</v>
      </c>
      <c r="AK544" s="174">
        <f t="shared" si="399"/>
        <v>2788.0692088890246</v>
      </c>
      <c r="AL544" s="174">
        <f t="shared" si="418"/>
        <v>1992.5849479853659</v>
      </c>
      <c r="AM544" s="174">
        <f t="shared" si="419"/>
        <v>795.48426090365842</v>
      </c>
      <c r="AN544" s="174"/>
      <c r="AO544" s="176">
        <v>30</v>
      </c>
      <c r="AP544" s="174">
        <v>36</v>
      </c>
      <c r="AQ544" s="175">
        <f t="shared" si="420"/>
        <v>592</v>
      </c>
      <c r="AR544" s="31">
        <f t="shared" si="421"/>
        <v>5</v>
      </c>
      <c r="AS544" s="2">
        <f t="shared" si="422"/>
        <v>0</v>
      </c>
      <c r="AT544" s="33">
        <f t="shared" si="423"/>
        <v>0</v>
      </c>
      <c r="AU544" s="31">
        <f t="shared" si="424"/>
        <v>0</v>
      </c>
      <c r="AV544" s="2">
        <f t="shared" si="425"/>
        <v>1.5</v>
      </c>
      <c r="AW544" s="33">
        <f t="shared" si="426"/>
        <v>0</v>
      </c>
      <c r="AX544" s="31">
        <f t="shared" si="427"/>
        <v>6</v>
      </c>
      <c r="AY544" s="33">
        <f t="shared" si="428"/>
        <v>0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customHeight="1">
      <c r="A545" s="2"/>
      <c r="B545" s="107">
        <v>470</v>
      </c>
      <c r="C545" s="31">
        <v>10</v>
      </c>
      <c r="D545" s="111" t="s">
        <v>11</v>
      </c>
      <c r="E545" s="2" t="s">
        <v>161</v>
      </c>
      <c r="F545" s="2"/>
      <c r="G545" s="2"/>
      <c r="H545" s="33">
        <f t="shared" si="405"/>
        <v>1</v>
      </c>
      <c r="I545" s="173">
        <f t="shared" si="401"/>
        <v>736.36138020920453</v>
      </c>
      <c r="J545" s="174">
        <f t="shared" si="402"/>
        <v>25.270521759372617</v>
      </c>
      <c r="K545" s="189">
        <f t="shared" si="403"/>
        <v>451</v>
      </c>
      <c r="L545" s="190">
        <f t="shared" si="373"/>
        <v>260</v>
      </c>
      <c r="M545" s="173">
        <f t="shared" si="371"/>
        <v>17250.373428564762</v>
      </c>
      <c r="N545" s="174">
        <f t="shared" si="406"/>
        <v>16174.190613937333</v>
      </c>
      <c r="O545" s="174">
        <f t="shared" si="407"/>
        <v>1076.1828146274279</v>
      </c>
      <c r="P545" s="174"/>
      <c r="Q545" s="174"/>
      <c r="R545" s="175"/>
      <c r="S545" s="173">
        <f t="shared" si="408"/>
        <v>11955.509687912196</v>
      </c>
      <c r="T545" s="174">
        <f t="shared" si="409"/>
        <v>11955.509687912196</v>
      </c>
      <c r="U545" s="174">
        <f t="shared" si="410"/>
        <v>795.48426090365842</v>
      </c>
      <c r="V545" s="174"/>
      <c r="W545" s="174"/>
      <c r="X545" s="175"/>
      <c r="Y545" s="173">
        <f t="shared" si="404"/>
        <v>25501.987897631709</v>
      </c>
      <c r="Z545" s="174">
        <f t="shared" si="411"/>
        <v>23911.019375824391</v>
      </c>
      <c r="AA545" s="174">
        <f t="shared" si="412"/>
        <v>1590.9685218073168</v>
      </c>
      <c r="AB545" s="174"/>
      <c r="AC545" s="174"/>
      <c r="AD545" s="175"/>
      <c r="AE545" s="173">
        <f t="shared" si="413"/>
        <v>23.426504827919999</v>
      </c>
      <c r="AF545" s="174">
        <f t="shared" si="372"/>
        <v>36</v>
      </c>
      <c r="AG545" s="174">
        <f t="shared" si="414"/>
        <v>35.286500000000004</v>
      </c>
      <c r="AH545" s="174">
        <f t="shared" si="415"/>
        <v>592</v>
      </c>
      <c r="AI545" s="174">
        <f t="shared" si="416"/>
        <v>200</v>
      </c>
      <c r="AJ545" s="174">
        <f t="shared" si="417"/>
        <v>1.6666666666666667</v>
      </c>
      <c r="AK545" s="174">
        <f t="shared" si="399"/>
        <v>2788.0692088890246</v>
      </c>
      <c r="AL545" s="174">
        <f t="shared" si="418"/>
        <v>1992.5849479853659</v>
      </c>
      <c r="AM545" s="174">
        <f t="shared" si="419"/>
        <v>795.48426090365842</v>
      </c>
      <c r="AN545" s="174"/>
      <c r="AO545" s="176">
        <v>30</v>
      </c>
      <c r="AP545" s="174">
        <v>36</v>
      </c>
      <c r="AQ545" s="175">
        <f t="shared" si="420"/>
        <v>592</v>
      </c>
      <c r="AR545" s="31">
        <f t="shared" si="421"/>
        <v>0</v>
      </c>
      <c r="AS545" s="2">
        <f t="shared" si="422"/>
        <v>15</v>
      </c>
      <c r="AT545" s="33">
        <f t="shared" si="423"/>
        <v>0</v>
      </c>
      <c r="AU545" s="31">
        <f t="shared" si="424"/>
        <v>0</v>
      </c>
      <c r="AV545" s="2">
        <f t="shared" si="425"/>
        <v>1</v>
      </c>
      <c r="AW545" s="33">
        <f t="shared" si="426"/>
        <v>0</v>
      </c>
      <c r="AX545" s="31">
        <f t="shared" si="427"/>
        <v>6</v>
      </c>
      <c r="AY545" s="33">
        <f t="shared" si="428"/>
        <v>0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customHeight="1">
      <c r="A546" s="2"/>
      <c r="B546" s="107">
        <v>471</v>
      </c>
      <c r="C546" s="31">
        <v>10</v>
      </c>
      <c r="D546" s="111" t="s">
        <v>11</v>
      </c>
      <c r="E546" s="2" t="s">
        <v>162</v>
      </c>
      <c r="F546" s="2"/>
      <c r="G546" s="2"/>
      <c r="H546" s="33">
        <f t="shared" si="405"/>
        <v>1</v>
      </c>
      <c r="I546" s="173">
        <f t="shared" si="401"/>
        <v>759.33072246773929</v>
      </c>
      <c r="J546" s="174">
        <f t="shared" si="402"/>
        <v>25.270521759372617</v>
      </c>
      <c r="K546" s="189">
        <f t="shared" si="403"/>
        <v>429</v>
      </c>
      <c r="L546" s="190">
        <f t="shared" si="373"/>
        <v>250</v>
      </c>
      <c r="M546" s="173">
        <f t="shared" si="371"/>
        <v>17788.464835878476</v>
      </c>
      <c r="N546" s="174">
        <f t="shared" si="406"/>
        <v>16174.190613937333</v>
      </c>
      <c r="O546" s="174">
        <f t="shared" si="407"/>
        <v>1614.2742219411416</v>
      </c>
      <c r="P546" s="174"/>
      <c r="Q546" s="174"/>
      <c r="R546" s="175"/>
      <c r="S546" s="173">
        <f t="shared" si="408"/>
        <v>11955.509687912196</v>
      </c>
      <c r="T546" s="174">
        <f t="shared" si="409"/>
        <v>11955.509687912196</v>
      </c>
      <c r="U546" s="174">
        <f t="shared" si="410"/>
        <v>1193.2263913554875</v>
      </c>
      <c r="V546" s="174"/>
      <c r="W546" s="174"/>
      <c r="X546" s="175"/>
      <c r="Y546" s="173">
        <f t="shared" si="404"/>
        <v>26297.472158535365</v>
      </c>
      <c r="Z546" s="174">
        <f t="shared" si="411"/>
        <v>23911.019375824391</v>
      </c>
      <c r="AA546" s="174">
        <f t="shared" si="412"/>
        <v>2386.452782710975</v>
      </c>
      <c r="AB546" s="174"/>
      <c r="AC546" s="174"/>
      <c r="AD546" s="175"/>
      <c r="AE546" s="173">
        <f t="shared" si="413"/>
        <v>23.426504827919999</v>
      </c>
      <c r="AF546" s="174">
        <f t="shared" si="372"/>
        <v>36</v>
      </c>
      <c r="AG546" s="174">
        <f t="shared" si="414"/>
        <v>35.286500000000004</v>
      </c>
      <c r="AH546" s="174">
        <f t="shared" si="415"/>
        <v>592</v>
      </c>
      <c r="AI546" s="174">
        <f t="shared" si="416"/>
        <v>200</v>
      </c>
      <c r="AJ546" s="174">
        <f t="shared" si="417"/>
        <v>1.6666666666666667</v>
      </c>
      <c r="AK546" s="174">
        <f t="shared" si="399"/>
        <v>2788.0692088890246</v>
      </c>
      <c r="AL546" s="174">
        <f t="shared" si="418"/>
        <v>1992.5849479853659</v>
      </c>
      <c r="AM546" s="174">
        <f t="shared" si="419"/>
        <v>795.48426090365842</v>
      </c>
      <c r="AN546" s="174"/>
      <c r="AO546" s="176">
        <v>30</v>
      </c>
      <c r="AP546" s="174">
        <v>36</v>
      </c>
      <c r="AQ546" s="175">
        <f t="shared" si="420"/>
        <v>592</v>
      </c>
      <c r="AR546" s="31">
        <f t="shared" si="421"/>
        <v>0</v>
      </c>
      <c r="AS546" s="2">
        <f t="shared" si="422"/>
        <v>15</v>
      </c>
      <c r="AT546" s="33">
        <f t="shared" si="423"/>
        <v>0</v>
      </c>
      <c r="AU546" s="31">
        <f t="shared" si="424"/>
        <v>0</v>
      </c>
      <c r="AV546" s="2">
        <f t="shared" si="425"/>
        <v>1.5</v>
      </c>
      <c r="AW546" s="33">
        <f t="shared" si="426"/>
        <v>0</v>
      </c>
      <c r="AX546" s="31">
        <f t="shared" si="427"/>
        <v>6</v>
      </c>
      <c r="AY546" s="33">
        <f t="shared" si="428"/>
        <v>0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customHeight="1">
      <c r="A547" s="2"/>
      <c r="B547" s="107">
        <v>472</v>
      </c>
      <c r="C547" s="31">
        <v>7</v>
      </c>
      <c r="D547" s="111" t="s">
        <v>11</v>
      </c>
      <c r="E547" s="2" t="s">
        <v>67</v>
      </c>
      <c r="F547" s="2"/>
      <c r="G547" s="2"/>
      <c r="H547" s="33">
        <f t="shared" si="405"/>
        <v>5</v>
      </c>
      <c r="I547" s="173">
        <f t="shared" si="401"/>
        <v>530.31154500777052</v>
      </c>
      <c r="J547" s="174">
        <f t="shared" si="402"/>
        <v>17.586917170374186</v>
      </c>
      <c r="K547" s="189">
        <f t="shared" si="403"/>
        <v>686</v>
      </c>
      <c r="L547" s="190">
        <f t="shared" si="373"/>
        <v>356</v>
      </c>
      <c r="M547" s="173">
        <f t="shared" si="371"/>
        <v>12423.345969426249</v>
      </c>
      <c r="N547" s="174">
        <f t="shared" si="406"/>
        <v>11504.18939927831</v>
      </c>
      <c r="O547" s="174">
        <f t="shared" si="407"/>
        <v>919.15657014793953</v>
      </c>
      <c r="P547" s="174"/>
      <c r="Q547" s="174"/>
      <c r="R547" s="175"/>
      <c r="S547" s="173">
        <f t="shared" si="408"/>
        <v>9563.9904721463408</v>
      </c>
      <c r="T547" s="174">
        <f t="shared" si="409"/>
        <v>9563.9904721463408</v>
      </c>
      <c r="U547" s="174">
        <f t="shared" si="410"/>
        <v>764.13942557804864</v>
      </c>
      <c r="V547" s="174"/>
      <c r="W547" s="174"/>
      <c r="X547" s="175"/>
      <c r="Y547" s="173">
        <f t="shared" si="404"/>
        <v>20656.259795448779</v>
      </c>
      <c r="Z547" s="174">
        <f t="shared" si="411"/>
        <v>19127.980944292682</v>
      </c>
      <c r="AA547" s="174">
        <f t="shared" si="412"/>
        <v>1528.2788511560973</v>
      </c>
      <c r="AB547" s="174"/>
      <c r="AC547" s="174"/>
      <c r="AD547" s="175"/>
      <c r="AE547" s="173">
        <f t="shared" si="413"/>
        <v>23.426504827919999</v>
      </c>
      <c r="AF547" s="174">
        <f t="shared" si="372"/>
        <v>36</v>
      </c>
      <c r="AG547" s="174">
        <f t="shared" si="414"/>
        <v>20.2865</v>
      </c>
      <c r="AH547" s="174">
        <f t="shared" si="415"/>
        <v>412</v>
      </c>
      <c r="AI547" s="174">
        <f t="shared" si="416"/>
        <v>200</v>
      </c>
      <c r="AJ547" s="174">
        <f t="shared" si="417"/>
        <v>1.4285714285714286</v>
      </c>
      <c r="AK547" s="174">
        <f t="shared" si="399"/>
        <v>2676.9375200073168</v>
      </c>
      <c r="AL547" s="174">
        <f t="shared" si="418"/>
        <v>1912.7980944292681</v>
      </c>
      <c r="AM547" s="174">
        <f t="shared" si="419"/>
        <v>764.13942557804864</v>
      </c>
      <c r="AN547" s="174"/>
      <c r="AO547" s="176">
        <v>30</v>
      </c>
      <c r="AP547" s="174">
        <v>36</v>
      </c>
      <c r="AQ547" s="175">
        <f t="shared" si="420"/>
        <v>412</v>
      </c>
      <c r="AR547" s="31">
        <f t="shared" si="421"/>
        <v>0</v>
      </c>
      <c r="AS547" s="2">
        <f t="shared" si="422"/>
        <v>0</v>
      </c>
      <c r="AT547" s="33">
        <f t="shared" si="423"/>
        <v>0</v>
      </c>
      <c r="AU547" s="31">
        <f t="shared" si="424"/>
        <v>0</v>
      </c>
      <c r="AV547" s="2">
        <f t="shared" si="425"/>
        <v>1</v>
      </c>
      <c r="AW547" s="33">
        <f t="shared" si="426"/>
        <v>0</v>
      </c>
      <c r="AX547" s="31">
        <f t="shared" si="427"/>
        <v>1</v>
      </c>
      <c r="AY547" s="33">
        <f t="shared" si="428"/>
        <v>0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customHeight="1">
      <c r="A548" s="2"/>
      <c r="B548" s="107">
        <v>473</v>
      </c>
      <c r="C548" s="31">
        <v>7</v>
      </c>
      <c r="D548" s="111" t="s">
        <v>11</v>
      </c>
      <c r="E548" s="2" t="s">
        <v>89</v>
      </c>
      <c r="F548" s="2"/>
      <c r="G548" s="2"/>
      <c r="H548" s="33">
        <f t="shared" si="405"/>
        <v>5</v>
      </c>
      <c r="I548" s="173">
        <f t="shared" si="401"/>
        <v>549.92942178665044</v>
      </c>
      <c r="J548" s="174">
        <f t="shared" si="402"/>
        <v>17.586917170374186</v>
      </c>
      <c r="K548" s="189">
        <f t="shared" si="403"/>
        <v>664</v>
      </c>
      <c r="L548" s="190">
        <f t="shared" si="373"/>
        <v>351</v>
      </c>
      <c r="M548" s="173">
        <f t="shared" si="371"/>
        <v>12882.92425450022</v>
      </c>
      <c r="N548" s="174">
        <f t="shared" si="406"/>
        <v>11504.18939927831</v>
      </c>
      <c r="O548" s="174">
        <f t="shared" si="407"/>
        <v>1378.7348552219091</v>
      </c>
      <c r="P548" s="174"/>
      <c r="Q548" s="174"/>
      <c r="R548" s="175"/>
      <c r="S548" s="173">
        <f t="shared" si="408"/>
        <v>9563.9904721463408</v>
      </c>
      <c r="T548" s="174">
        <f t="shared" si="409"/>
        <v>9563.9904721463408</v>
      </c>
      <c r="U548" s="174">
        <f t="shared" si="410"/>
        <v>1146.2091383670729</v>
      </c>
      <c r="V548" s="174"/>
      <c r="W548" s="174"/>
      <c r="X548" s="175"/>
      <c r="Y548" s="173">
        <f t="shared" si="404"/>
        <v>21420.399221026826</v>
      </c>
      <c r="Z548" s="174">
        <f t="shared" si="411"/>
        <v>19127.980944292682</v>
      </c>
      <c r="AA548" s="174">
        <f t="shared" si="412"/>
        <v>2292.4182767341458</v>
      </c>
      <c r="AB548" s="174"/>
      <c r="AC548" s="174"/>
      <c r="AD548" s="175"/>
      <c r="AE548" s="173">
        <f t="shared" si="413"/>
        <v>23.426504827919999</v>
      </c>
      <c r="AF548" s="174">
        <f t="shared" si="372"/>
        <v>36</v>
      </c>
      <c r="AG548" s="174">
        <f t="shared" si="414"/>
        <v>20.2865</v>
      </c>
      <c r="AH548" s="174">
        <f t="shared" si="415"/>
        <v>412</v>
      </c>
      <c r="AI548" s="174">
        <f t="shared" si="416"/>
        <v>200</v>
      </c>
      <c r="AJ548" s="174">
        <f t="shared" si="417"/>
        <v>1.4285714285714286</v>
      </c>
      <c r="AK548" s="174">
        <f t="shared" si="399"/>
        <v>2676.9375200073168</v>
      </c>
      <c r="AL548" s="174">
        <f t="shared" si="418"/>
        <v>1912.7980944292681</v>
      </c>
      <c r="AM548" s="174">
        <f t="shared" si="419"/>
        <v>764.13942557804864</v>
      </c>
      <c r="AN548" s="174"/>
      <c r="AO548" s="176">
        <v>30</v>
      </c>
      <c r="AP548" s="174">
        <v>36</v>
      </c>
      <c r="AQ548" s="175">
        <f t="shared" si="420"/>
        <v>412</v>
      </c>
      <c r="AR548" s="31">
        <f t="shared" si="421"/>
        <v>0</v>
      </c>
      <c r="AS548" s="2">
        <f t="shared" si="422"/>
        <v>0</v>
      </c>
      <c r="AT548" s="33">
        <f t="shared" si="423"/>
        <v>0</v>
      </c>
      <c r="AU548" s="31">
        <f t="shared" si="424"/>
        <v>0</v>
      </c>
      <c r="AV548" s="2">
        <f t="shared" si="425"/>
        <v>1.5</v>
      </c>
      <c r="AW548" s="33">
        <f t="shared" si="426"/>
        <v>0</v>
      </c>
      <c r="AX548" s="31">
        <f t="shared" si="427"/>
        <v>1</v>
      </c>
      <c r="AY548" s="33">
        <f t="shared" si="428"/>
        <v>0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customHeight="1">
      <c r="A549" s="2"/>
      <c r="B549" s="107">
        <v>474</v>
      </c>
      <c r="C549" s="31">
        <v>7</v>
      </c>
      <c r="D549" s="111" t="s">
        <v>11</v>
      </c>
      <c r="E549" s="2" t="s">
        <v>148</v>
      </c>
      <c r="F549" s="2"/>
      <c r="G549" s="2"/>
      <c r="H549" s="33">
        <f t="shared" si="405"/>
        <v>5</v>
      </c>
      <c r="I549" s="173">
        <f t="shared" si="401"/>
        <v>674.21065934339799</v>
      </c>
      <c r="J549" s="174">
        <f t="shared" si="402"/>
        <v>22.359096521426789</v>
      </c>
      <c r="K549" s="189">
        <f t="shared" si="403"/>
        <v>529</v>
      </c>
      <c r="L549" s="190">
        <f t="shared" si="373"/>
        <v>293</v>
      </c>
      <c r="M549" s="173">
        <f t="shared" si="371"/>
        <v>12423.345969426249</v>
      </c>
      <c r="N549" s="174">
        <f t="shared" si="406"/>
        <v>11504.18939927831</v>
      </c>
      <c r="O549" s="174">
        <f t="shared" si="407"/>
        <v>919.15657014793953</v>
      </c>
      <c r="P549" s="174"/>
      <c r="Q549" s="174"/>
      <c r="R549" s="175"/>
      <c r="S549" s="173">
        <f t="shared" si="408"/>
        <v>9563.9904721463408</v>
      </c>
      <c r="T549" s="174">
        <f t="shared" si="409"/>
        <v>9563.9904721463408</v>
      </c>
      <c r="U549" s="174">
        <f t="shared" si="410"/>
        <v>764.13942557804864</v>
      </c>
      <c r="V549" s="174"/>
      <c r="W549" s="174"/>
      <c r="X549" s="175"/>
      <c r="Y549" s="173">
        <f t="shared" si="404"/>
        <v>20656.259795448779</v>
      </c>
      <c r="Z549" s="174">
        <f t="shared" si="411"/>
        <v>19127.980944292682</v>
      </c>
      <c r="AA549" s="174">
        <f t="shared" si="412"/>
        <v>1528.2788511560973</v>
      </c>
      <c r="AB549" s="174"/>
      <c r="AC549" s="174"/>
      <c r="AD549" s="175"/>
      <c r="AE549" s="173">
        <f t="shared" si="413"/>
        <v>18.426504827919999</v>
      </c>
      <c r="AF549" s="174">
        <f t="shared" si="372"/>
        <v>36</v>
      </c>
      <c r="AG549" s="174">
        <f t="shared" si="414"/>
        <v>20.2865</v>
      </c>
      <c r="AH549" s="174">
        <f t="shared" si="415"/>
        <v>412</v>
      </c>
      <c r="AI549" s="174">
        <f t="shared" si="416"/>
        <v>200</v>
      </c>
      <c r="AJ549" s="174">
        <f t="shared" si="417"/>
        <v>1.4285714285714286</v>
      </c>
      <c r="AK549" s="174">
        <f t="shared" si="399"/>
        <v>2676.9375200073168</v>
      </c>
      <c r="AL549" s="174">
        <f t="shared" si="418"/>
        <v>1912.7980944292681</v>
      </c>
      <c r="AM549" s="174">
        <f t="shared" si="419"/>
        <v>764.13942557804864</v>
      </c>
      <c r="AN549" s="174"/>
      <c r="AO549" s="176">
        <v>30</v>
      </c>
      <c r="AP549" s="174">
        <v>36</v>
      </c>
      <c r="AQ549" s="175">
        <f t="shared" si="420"/>
        <v>412</v>
      </c>
      <c r="AR549" s="31">
        <f t="shared" si="421"/>
        <v>5</v>
      </c>
      <c r="AS549" s="2">
        <f t="shared" si="422"/>
        <v>0</v>
      </c>
      <c r="AT549" s="33">
        <f t="shared" si="423"/>
        <v>0</v>
      </c>
      <c r="AU549" s="31">
        <f t="shared" si="424"/>
        <v>0</v>
      </c>
      <c r="AV549" s="2">
        <f t="shared" si="425"/>
        <v>1</v>
      </c>
      <c r="AW549" s="33">
        <f t="shared" si="426"/>
        <v>0</v>
      </c>
      <c r="AX549" s="31">
        <f t="shared" si="427"/>
        <v>1</v>
      </c>
      <c r="AY549" s="33">
        <f t="shared" si="428"/>
        <v>0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customHeight="1">
      <c r="A550" s="2"/>
      <c r="B550" s="107">
        <v>475</v>
      </c>
      <c r="C550" s="31">
        <v>7</v>
      </c>
      <c r="D550" s="111" t="s">
        <v>11</v>
      </c>
      <c r="E550" s="2" t="s">
        <v>152</v>
      </c>
      <c r="F550" s="2"/>
      <c r="G550" s="2"/>
      <c r="H550" s="33">
        <f t="shared" si="405"/>
        <v>5</v>
      </c>
      <c r="I550" s="173">
        <f t="shared" si="401"/>
        <v>699.15181282670073</v>
      </c>
      <c r="J550" s="174">
        <f t="shared" si="402"/>
        <v>22.359096521426789</v>
      </c>
      <c r="K550" s="189">
        <f t="shared" si="403"/>
        <v>500</v>
      </c>
      <c r="L550" s="190">
        <f t="shared" si="373"/>
        <v>282</v>
      </c>
      <c r="M550" s="173">
        <f t="shared" si="371"/>
        <v>12882.92425450022</v>
      </c>
      <c r="N550" s="174">
        <f t="shared" si="406"/>
        <v>11504.18939927831</v>
      </c>
      <c r="O550" s="174">
        <f t="shared" si="407"/>
        <v>1378.7348552219091</v>
      </c>
      <c r="P550" s="174"/>
      <c r="Q550" s="174"/>
      <c r="R550" s="175"/>
      <c r="S550" s="173">
        <f t="shared" si="408"/>
        <v>9563.9904721463408</v>
      </c>
      <c r="T550" s="174">
        <f t="shared" si="409"/>
        <v>9563.9904721463408</v>
      </c>
      <c r="U550" s="174">
        <f t="shared" si="410"/>
        <v>1146.2091383670729</v>
      </c>
      <c r="V550" s="174"/>
      <c r="W550" s="174"/>
      <c r="X550" s="175"/>
      <c r="Y550" s="173">
        <f t="shared" si="404"/>
        <v>21420.399221026826</v>
      </c>
      <c r="Z550" s="174">
        <f t="shared" si="411"/>
        <v>19127.980944292682</v>
      </c>
      <c r="AA550" s="174">
        <f t="shared" si="412"/>
        <v>2292.4182767341458</v>
      </c>
      <c r="AB550" s="174"/>
      <c r="AC550" s="174"/>
      <c r="AD550" s="175"/>
      <c r="AE550" s="173">
        <f t="shared" si="413"/>
        <v>18.426504827919999</v>
      </c>
      <c r="AF550" s="174">
        <f t="shared" si="372"/>
        <v>36</v>
      </c>
      <c r="AG550" s="174">
        <f t="shared" si="414"/>
        <v>20.2865</v>
      </c>
      <c r="AH550" s="174">
        <f t="shared" si="415"/>
        <v>412</v>
      </c>
      <c r="AI550" s="174">
        <f t="shared" si="416"/>
        <v>200</v>
      </c>
      <c r="AJ550" s="174">
        <f t="shared" si="417"/>
        <v>1.4285714285714286</v>
      </c>
      <c r="AK550" s="174">
        <f t="shared" si="399"/>
        <v>2676.9375200073168</v>
      </c>
      <c r="AL550" s="174">
        <f t="shared" si="418"/>
        <v>1912.7980944292681</v>
      </c>
      <c r="AM550" s="174">
        <f t="shared" si="419"/>
        <v>764.13942557804864</v>
      </c>
      <c r="AN550" s="174"/>
      <c r="AO550" s="176">
        <v>30</v>
      </c>
      <c r="AP550" s="174">
        <v>36</v>
      </c>
      <c r="AQ550" s="175">
        <f t="shared" si="420"/>
        <v>412</v>
      </c>
      <c r="AR550" s="31">
        <f t="shared" si="421"/>
        <v>5</v>
      </c>
      <c r="AS550" s="2">
        <f t="shared" si="422"/>
        <v>0</v>
      </c>
      <c r="AT550" s="33">
        <f t="shared" si="423"/>
        <v>0</v>
      </c>
      <c r="AU550" s="31">
        <f t="shared" si="424"/>
        <v>0</v>
      </c>
      <c r="AV550" s="2">
        <f t="shared" si="425"/>
        <v>1.5</v>
      </c>
      <c r="AW550" s="33">
        <f t="shared" si="426"/>
        <v>0</v>
      </c>
      <c r="AX550" s="31">
        <f t="shared" si="427"/>
        <v>1</v>
      </c>
      <c r="AY550" s="33">
        <f t="shared" si="428"/>
        <v>0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customHeight="1">
      <c r="A551" s="2"/>
      <c r="B551" s="107">
        <v>476</v>
      </c>
      <c r="C551" s="31">
        <v>7</v>
      </c>
      <c r="D551" s="111" t="s">
        <v>11</v>
      </c>
      <c r="E551" s="2" t="s">
        <v>79</v>
      </c>
      <c r="F551" s="2"/>
      <c r="G551" s="2"/>
      <c r="H551" s="33">
        <f t="shared" si="405"/>
        <v>5</v>
      </c>
      <c r="I551" s="173">
        <f t="shared" si="401"/>
        <v>596.44260023937625</v>
      </c>
      <c r="J551" s="174">
        <f t="shared" si="402"/>
        <v>17.586917170374186</v>
      </c>
      <c r="K551" s="189">
        <f t="shared" si="403"/>
        <v>616</v>
      </c>
      <c r="L551" s="190">
        <f t="shared" si="373"/>
        <v>328</v>
      </c>
      <c r="M551" s="173">
        <f t="shared" ref="M551:M614" si="429">SUM(N551:R551)</f>
        <v>13972.565454084905</v>
      </c>
      <c r="N551" s="174">
        <f t="shared" si="406"/>
        <v>12938.787970100258</v>
      </c>
      <c r="O551" s="174">
        <f t="shared" si="407"/>
        <v>1033.7774839846468</v>
      </c>
      <c r="P551" s="174"/>
      <c r="Q551" s="174"/>
      <c r="R551" s="175"/>
      <c r="S551" s="173">
        <f t="shared" si="408"/>
        <v>9563.9904721463408</v>
      </c>
      <c r="T551" s="174">
        <f t="shared" si="409"/>
        <v>9563.9904721463408</v>
      </c>
      <c r="U551" s="174">
        <f t="shared" si="410"/>
        <v>764.13942557804864</v>
      </c>
      <c r="V551" s="174"/>
      <c r="W551" s="174"/>
      <c r="X551" s="175"/>
      <c r="Y551" s="173">
        <f t="shared" si="404"/>
        <v>20656.259795448779</v>
      </c>
      <c r="Z551" s="174">
        <f t="shared" si="411"/>
        <v>19127.980944292682</v>
      </c>
      <c r="AA551" s="174">
        <f t="shared" si="412"/>
        <v>1528.2788511560973</v>
      </c>
      <c r="AB551" s="174"/>
      <c r="AC551" s="174"/>
      <c r="AD551" s="175"/>
      <c r="AE551" s="173">
        <f t="shared" si="413"/>
        <v>23.426504827919999</v>
      </c>
      <c r="AF551" s="174">
        <f t="shared" si="372"/>
        <v>36</v>
      </c>
      <c r="AG551" s="174">
        <f t="shared" si="414"/>
        <v>35.286500000000004</v>
      </c>
      <c r="AH551" s="174">
        <f t="shared" si="415"/>
        <v>412</v>
      </c>
      <c r="AI551" s="174">
        <f t="shared" si="416"/>
        <v>200</v>
      </c>
      <c r="AJ551" s="174">
        <f t="shared" si="417"/>
        <v>1.4285714285714286</v>
      </c>
      <c r="AK551" s="174">
        <f t="shared" si="399"/>
        <v>2676.9375200073168</v>
      </c>
      <c r="AL551" s="174">
        <f t="shared" si="418"/>
        <v>1912.7980944292681</v>
      </c>
      <c r="AM551" s="174">
        <f t="shared" si="419"/>
        <v>764.13942557804864</v>
      </c>
      <c r="AN551" s="174"/>
      <c r="AO551" s="176">
        <v>30</v>
      </c>
      <c r="AP551" s="174">
        <v>36</v>
      </c>
      <c r="AQ551" s="175">
        <f t="shared" si="420"/>
        <v>412</v>
      </c>
      <c r="AR551" s="31">
        <f t="shared" si="421"/>
        <v>0</v>
      </c>
      <c r="AS551" s="2">
        <f t="shared" si="422"/>
        <v>15</v>
      </c>
      <c r="AT551" s="33">
        <f t="shared" si="423"/>
        <v>0</v>
      </c>
      <c r="AU551" s="31">
        <f t="shared" si="424"/>
        <v>0</v>
      </c>
      <c r="AV551" s="2">
        <f t="shared" si="425"/>
        <v>1</v>
      </c>
      <c r="AW551" s="33">
        <f t="shared" si="426"/>
        <v>0</v>
      </c>
      <c r="AX551" s="31">
        <f t="shared" si="427"/>
        <v>1</v>
      </c>
      <c r="AY551" s="33">
        <f t="shared" si="428"/>
        <v>0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customHeight="1">
      <c r="A552" s="2"/>
      <c r="B552" s="107">
        <v>477</v>
      </c>
      <c r="C552" s="31">
        <v>7</v>
      </c>
      <c r="D552" s="111" t="s">
        <v>11</v>
      </c>
      <c r="E552" s="2" t="s">
        <v>101</v>
      </c>
      <c r="F552" s="2"/>
      <c r="G552" s="2"/>
      <c r="H552" s="33">
        <f t="shared" si="405"/>
        <v>5</v>
      </c>
      <c r="I552" s="173">
        <f t="shared" si="401"/>
        <v>618.50687085034201</v>
      </c>
      <c r="J552" s="174">
        <f t="shared" si="402"/>
        <v>17.586917170374186</v>
      </c>
      <c r="K552" s="189">
        <f t="shared" si="403"/>
        <v>592</v>
      </c>
      <c r="L552" s="190">
        <f t="shared" si="373"/>
        <v>320</v>
      </c>
      <c r="M552" s="173">
        <f t="shared" si="429"/>
        <v>14489.454196077229</v>
      </c>
      <c r="N552" s="174">
        <f t="shared" si="406"/>
        <v>12938.787970100258</v>
      </c>
      <c r="O552" s="174">
        <f t="shared" si="407"/>
        <v>1550.6662259769701</v>
      </c>
      <c r="P552" s="174"/>
      <c r="Q552" s="174"/>
      <c r="R552" s="175"/>
      <c r="S552" s="173">
        <f t="shared" si="408"/>
        <v>9563.9904721463408</v>
      </c>
      <c r="T552" s="174">
        <f t="shared" si="409"/>
        <v>9563.9904721463408</v>
      </c>
      <c r="U552" s="174">
        <f t="shared" si="410"/>
        <v>1146.2091383670729</v>
      </c>
      <c r="V552" s="174"/>
      <c r="W552" s="174"/>
      <c r="X552" s="175"/>
      <c r="Y552" s="173">
        <f t="shared" si="404"/>
        <v>21420.399221026826</v>
      </c>
      <c r="Z552" s="174">
        <f t="shared" si="411"/>
        <v>19127.980944292682</v>
      </c>
      <c r="AA552" s="174">
        <f t="shared" si="412"/>
        <v>2292.4182767341458</v>
      </c>
      <c r="AB552" s="174"/>
      <c r="AC552" s="174"/>
      <c r="AD552" s="175"/>
      <c r="AE552" s="173">
        <f t="shared" si="413"/>
        <v>23.426504827919999</v>
      </c>
      <c r="AF552" s="174">
        <f t="shared" si="372"/>
        <v>36</v>
      </c>
      <c r="AG552" s="174">
        <f t="shared" si="414"/>
        <v>35.286500000000004</v>
      </c>
      <c r="AH552" s="174">
        <f t="shared" si="415"/>
        <v>412</v>
      </c>
      <c r="AI552" s="174">
        <f t="shared" si="416"/>
        <v>200</v>
      </c>
      <c r="AJ552" s="174">
        <f t="shared" si="417"/>
        <v>1.4285714285714286</v>
      </c>
      <c r="AK552" s="174">
        <f t="shared" si="399"/>
        <v>2676.9375200073168</v>
      </c>
      <c r="AL552" s="174">
        <f t="shared" si="418"/>
        <v>1912.7980944292681</v>
      </c>
      <c r="AM552" s="174">
        <f t="shared" si="419"/>
        <v>764.13942557804864</v>
      </c>
      <c r="AN552" s="174"/>
      <c r="AO552" s="176">
        <v>30</v>
      </c>
      <c r="AP552" s="174">
        <v>36</v>
      </c>
      <c r="AQ552" s="175">
        <f t="shared" si="420"/>
        <v>412</v>
      </c>
      <c r="AR552" s="31">
        <f t="shared" si="421"/>
        <v>0</v>
      </c>
      <c r="AS552" s="2">
        <f t="shared" si="422"/>
        <v>15</v>
      </c>
      <c r="AT552" s="33">
        <f t="shared" si="423"/>
        <v>0</v>
      </c>
      <c r="AU552" s="31">
        <f t="shared" si="424"/>
        <v>0</v>
      </c>
      <c r="AV552" s="2">
        <f t="shared" si="425"/>
        <v>1.5</v>
      </c>
      <c r="AW552" s="33">
        <f t="shared" si="426"/>
        <v>0</v>
      </c>
      <c r="AX552" s="31">
        <f t="shared" si="427"/>
        <v>1</v>
      </c>
      <c r="AY552" s="33">
        <f t="shared" si="428"/>
        <v>0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customHeight="1">
      <c r="A553" s="2"/>
      <c r="B553" s="107">
        <v>478</v>
      </c>
      <c r="C553" s="31">
        <v>4</v>
      </c>
      <c r="D553" s="111" t="s">
        <v>11</v>
      </c>
      <c r="E553" s="2" t="s">
        <v>67</v>
      </c>
      <c r="F553" s="2"/>
      <c r="G553" s="2"/>
      <c r="H553" s="33">
        <f t="shared" si="405"/>
        <v>5</v>
      </c>
      <c r="I553" s="173">
        <f t="shared" si="401"/>
        <v>492.65024330120747</v>
      </c>
      <c r="J553" s="174">
        <f t="shared" si="402"/>
        <v>9.689879120570243</v>
      </c>
      <c r="K553" s="189">
        <f t="shared" si="403"/>
        <v>721</v>
      </c>
      <c r="L553" s="190">
        <f t="shared" si="373"/>
        <v>371</v>
      </c>
      <c r="M553" s="173">
        <f t="shared" si="429"/>
        <v>11541.073303171699</v>
      </c>
      <c r="N553" s="174">
        <f t="shared" si="406"/>
        <v>10686.0788502542</v>
      </c>
      <c r="O553" s="174">
        <f t="shared" si="407"/>
        <v>854.99445291749851</v>
      </c>
      <c r="P553" s="174"/>
      <c r="Q553" s="174"/>
      <c r="R553" s="175"/>
      <c r="S553" s="173">
        <f t="shared" si="408"/>
        <v>8883.8555035304871</v>
      </c>
      <c r="T553" s="174">
        <f t="shared" si="409"/>
        <v>8883.8555035304871</v>
      </c>
      <c r="U553" s="174">
        <f t="shared" si="410"/>
        <v>710.7983463792682</v>
      </c>
      <c r="V553" s="174"/>
      <c r="W553" s="174"/>
      <c r="X553" s="175"/>
      <c r="Y553" s="173">
        <f t="shared" si="404"/>
        <v>19189.30769981951</v>
      </c>
      <c r="Z553" s="174">
        <f t="shared" si="411"/>
        <v>17767.711007060974</v>
      </c>
      <c r="AA553" s="174">
        <f t="shared" si="412"/>
        <v>1421.5966927585364</v>
      </c>
      <c r="AB553" s="174"/>
      <c r="AC553" s="174"/>
      <c r="AD553" s="175"/>
      <c r="AE553" s="173">
        <f t="shared" si="413"/>
        <v>23.426504827919999</v>
      </c>
      <c r="AF553" s="174">
        <f t="shared" si="372"/>
        <v>36</v>
      </c>
      <c r="AG553" s="174">
        <f t="shared" si="414"/>
        <v>20.2865</v>
      </c>
      <c r="AH553" s="174">
        <f t="shared" si="415"/>
        <v>227</v>
      </c>
      <c r="AI553" s="174">
        <f t="shared" si="416"/>
        <v>200</v>
      </c>
      <c r="AJ553" s="174">
        <f t="shared" si="417"/>
        <v>1.4285714285714286</v>
      </c>
      <c r="AK553" s="174">
        <f t="shared" si="399"/>
        <v>2487.5694470853659</v>
      </c>
      <c r="AL553" s="174">
        <f t="shared" si="418"/>
        <v>1776.7711007060975</v>
      </c>
      <c r="AM553" s="174">
        <f t="shared" si="419"/>
        <v>710.7983463792682</v>
      </c>
      <c r="AN553" s="174"/>
      <c r="AO553" s="176">
        <v>30</v>
      </c>
      <c r="AP553" s="174">
        <v>36</v>
      </c>
      <c r="AQ553" s="175">
        <f t="shared" si="420"/>
        <v>227</v>
      </c>
      <c r="AR553" s="31">
        <f t="shared" si="421"/>
        <v>0</v>
      </c>
      <c r="AS553" s="2">
        <f t="shared" si="422"/>
        <v>0</v>
      </c>
      <c r="AT553" s="33">
        <f t="shared" si="423"/>
        <v>0</v>
      </c>
      <c r="AU553" s="31">
        <f t="shared" si="424"/>
        <v>0</v>
      </c>
      <c r="AV553" s="2">
        <f t="shared" si="425"/>
        <v>1</v>
      </c>
      <c r="AW553" s="33">
        <f t="shared" si="426"/>
        <v>0</v>
      </c>
      <c r="AX553" s="31">
        <f t="shared" si="427"/>
        <v>1</v>
      </c>
      <c r="AY553" s="33">
        <f t="shared" si="428"/>
        <v>0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customHeight="1">
      <c r="A554" s="2"/>
      <c r="B554" s="107">
        <v>479</v>
      </c>
      <c r="C554" s="31">
        <v>4</v>
      </c>
      <c r="D554" s="111" t="s">
        <v>11</v>
      </c>
      <c r="E554" s="2" t="s">
        <v>148</v>
      </c>
      <c r="F554" s="2"/>
      <c r="G554" s="2"/>
      <c r="H554" s="33">
        <f t="shared" si="405"/>
        <v>5</v>
      </c>
      <c r="I554" s="173">
        <f t="shared" si="401"/>
        <v>626.33002899630571</v>
      </c>
      <c r="J554" s="174">
        <f t="shared" si="402"/>
        <v>12.319210947485148</v>
      </c>
      <c r="K554" s="189">
        <f t="shared" si="403"/>
        <v>577</v>
      </c>
      <c r="L554" s="190">
        <f t="shared" si="373"/>
        <v>312</v>
      </c>
      <c r="M554" s="173">
        <f t="shared" si="429"/>
        <v>11541.073303171699</v>
      </c>
      <c r="N554" s="174">
        <f t="shared" si="406"/>
        <v>10686.0788502542</v>
      </c>
      <c r="O554" s="174">
        <f t="shared" si="407"/>
        <v>854.99445291749851</v>
      </c>
      <c r="P554" s="174"/>
      <c r="Q554" s="174"/>
      <c r="R554" s="175"/>
      <c r="S554" s="173">
        <f t="shared" si="408"/>
        <v>8883.8555035304871</v>
      </c>
      <c r="T554" s="174">
        <f t="shared" si="409"/>
        <v>8883.8555035304871</v>
      </c>
      <c r="U554" s="174">
        <f t="shared" si="410"/>
        <v>710.7983463792682</v>
      </c>
      <c r="V554" s="174"/>
      <c r="W554" s="174"/>
      <c r="X554" s="175"/>
      <c r="Y554" s="173">
        <f t="shared" si="404"/>
        <v>19189.30769981951</v>
      </c>
      <c r="Z554" s="174">
        <f t="shared" si="411"/>
        <v>17767.711007060974</v>
      </c>
      <c r="AA554" s="174">
        <f t="shared" si="412"/>
        <v>1421.5966927585364</v>
      </c>
      <c r="AB554" s="174"/>
      <c r="AC554" s="174"/>
      <c r="AD554" s="175"/>
      <c r="AE554" s="173">
        <f t="shared" si="413"/>
        <v>18.426504827919999</v>
      </c>
      <c r="AF554" s="174">
        <f t="shared" si="372"/>
        <v>36</v>
      </c>
      <c r="AG554" s="174">
        <f t="shared" si="414"/>
        <v>20.2865</v>
      </c>
      <c r="AH554" s="174">
        <f t="shared" si="415"/>
        <v>227</v>
      </c>
      <c r="AI554" s="174">
        <f t="shared" si="416"/>
        <v>200</v>
      </c>
      <c r="AJ554" s="174">
        <f t="shared" si="417"/>
        <v>1.4285714285714286</v>
      </c>
      <c r="AK554" s="174">
        <f t="shared" si="399"/>
        <v>2487.5694470853659</v>
      </c>
      <c r="AL554" s="174">
        <f t="shared" si="418"/>
        <v>1776.7711007060975</v>
      </c>
      <c r="AM554" s="174">
        <f t="shared" si="419"/>
        <v>710.7983463792682</v>
      </c>
      <c r="AN554" s="174"/>
      <c r="AO554" s="176">
        <v>30</v>
      </c>
      <c r="AP554" s="174">
        <v>36</v>
      </c>
      <c r="AQ554" s="175">
        <f t="shared" si="420"/>
        <v>227</v>
      </c>
      <c r="AR554" s="31">
        <f t="shared" si="421"/>
        <v>5</v>
      </c>
      <c r="AS554" s="2">
        <f t="shared" si="422"/>
        <v>0</v>
      </c>
      <c r="AT554" s="33">
        <f t="shared" si="423"/>
        <v>0</v>
      </c>
      <c r="AU554" s="31">
        <f t="shared" si="424"/>
        <v>0</v>
      </c>
      <c r="AV554" s="2">
        <f t="shared" si="425"/>
        <v>1</v>
      </c>
      <c r="AW554" s="33">
        <f t="shared" si="426"/>
        <v>0</v>
      </c>
      <c r="AX554" s="31">
        <f t="shared" si="427"/>
        <v>1</v>
      </c>
      <c r="AY554" s="33">
        <f t="shared" si="428"/>
        <v>0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customHeight="1">
      <c r="A555" s="2"/>
      <c r="B555" s="107">
        <v>480</v>
      </c>
      <c r="C555" s="31">
        <v>4</v>
      </c>
      <c r="D555" s="111" t="s">
        <v>11</v>
      </c>
      <c r="E555" s="2" t="s">
        <v>79</v>
      </c>
      <c r="F555" s="2"/>
      <c r="G555" s="2"/>
      <c r="H555" s="33">
        <f t="shared" si="405"/>
        <v>5</v>
      </c>
      <c r="I555" s="173">
        <f t="shared" si="401"/>
        <v>554.08484859372243</v>
      </c>
      <c r="J555" s="174">
        <f t="shared" si="402"/>
        <v>9.689879120570243</v>
      </c>
      <c r="K555" s="189">
        <f t="shared" si="403"/>
        <v>655</v>
      </c>
      <c r="L555" s="190">
        <f t="shared" si="373"/>
        <v>346</v>
      </c>
      <c r="M555" s="173">
        <f t="shared" si="429"/>
        <v>12980.27138065816</v>
      </c>
      <c r="N555" s="174">
        <f t="shared" si="406"/>
        <v>12018.657175783772</v>
      </c>
      <c r="O555" s="174">
        <f t="shared" si="407"/>
        <v>961.61420487438863</v>
      </c>
      <c r="P555" s="174"/>
      <c r="Q555" s="174"/>
      <c r="R555" s="175"/>
      <c r="S555" s="173">
        <f t="shared" si="408"/>
        <v>8883.8555035304871</v>
      </c>
      <c r="T555" s="174">
        <f t="shared" si="409"/>
        <v>8883.8555035304871</v>
      </c>
      <c r="U555" s="174">
        <f t="shared" si="410"/>
        <v>710.7983463792682</v>
      </c>
      <c r="V555" s="174"/>
      <c r="W555" s="174"/>
      <c r="X555" s="175"/>
      <c r="Y555" s="173">
        <f t="shared" si="404"/>
        <v>19189.30769981951</v>
      </c>
      <c r="Z555" s="174">
        <f t="shared" si="411"/>
        <v>17767.711007060974</v>
      </c>
      <c r="AA555" s="174">
        <f t="shared" si="412"/>
        <v>1421.5966927585364</v>
      </c>
      <c r="AB555" s="174"/>
      <c r="AC555" s="174"/>
      <c r="AD555" s="175"/>
      <c r="AE555" s="173">
        <f t="shared" si="413"/>
        <v>23.426504827919999</v>
      </c>
      <c r="AF555" s="174">
        <f t="shared" ref="AF555:AF618" si="430">AP555</f>
        <v>36</v>
      </c>
      <c r="AG555" s="174">
        <f t="shared" si="414"/>
        <v>35.286500000000004</v>
      </c>
      <c r="AH555" s="174">
        <f t="shared" si="415"/>
        <v>227</v>
      </c>
      <c r="AI555" s="174">
        <f t="shared" si="416"/>
        <v>200</v>
      </c>
      <c r="AJ555" s="174">
        <f t="shared" si="417"/>
        <v>1.4285714285714286</v>
      </c>
      <c r="AK555" s="174">
        <f t="shared" si="399"/>
        <v>2487.5694470853659</v>
      </c>
      <c r="AL555" s="174">
        <f t="shared" si="418"/>
        <v>1776.7711007060975</v>
      </c>
      <c r="AM555" s="174">
        <f t="shared" si="419"/>
        <v>710.7983463792682</v>
      </c>
      <c r="AN555" s="174"/>
      <c r="AO555" s="176">
        <v>30</v>
      </c>
      <c r="AP555" s="174">
        <v>36</v>
      </c>
      <c r="AQ555" s="175">
        <f t="shared" si="420"/>
        <v>227</v>
      </c>
      <c r="AR555" s="31">
        <f t="shared" si="421"/>
        <v>0</v>
      </c>
      <c r="AS555" s="2">
        <f t="shared" si="422"/>
        <v>15</v>
      </c>
      <c r="AT555" s="33">
        <f t="shared" si="423"/>
        <v>0</v>
      </c>
      <c r="AU555" s="31">
        <f t="shared" si="424"/>
        <v>0</v>
      </c>
      <c r="AV555" s="2">
        <f t="shared" si="425"/>
        <v>1</v>
      </c>
      <c r="AW555" s="33">
        <f t="shared" si="426"/>
        <v>0</v>
      </c>
      <c r="AX555" s="31">
        <f t="shared" si="427"/>
        <v>1</v>
      </c>
      <c r="AY555" s="33">
        <f t="shared" si="428"/>
        <v>0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customHeight="1">
      <c r="A556" s="2"/>
      <c r="B556" s="107">
        <v>481</v>
      </c>
      <c r="C556" s="31">
        <v>1</v>
      </c>
      <c r="D556" s="111" t="s">
        <v>11</v>
      </c>
      <c r="E556" s="2" t="s">
        <v>67</v>
      </c>
      <c r="F556" s="2"/>
      <c r="G556" s="2"/>
      <c r="H556" s="33">
        <f t="shared" si="405"/>
        <v>5</v>
      </c>
      <c r="I556" s="173">
        <f t="shared" si="401"/>
        <v>399.28321465847557</v>
      </c>
      <c r="J556" s="174">
        <f t="shared" si="402"/>
        <v>4.8662829063656732</v>
      </c>
      <c r="K556" s="189">
        <f t="shared" si="403"/>
        <v>809</v>
      </c>
      <c r="L556" s="190">
        <f t="shared" si="373"/>
        <v>398</v>
      </c>
      <c r="M556" s="173">
        <f t="shared" si="429"/>
        <v>9353.8101559041952</v>
      </c>
      <c r="N556" s="174">
        <f t="shared" si="406"/>
        <v>8661.1135317631433</v>
      </c>
      <c r="O556" s="174">
        <f t="shared" si="407"/>
        <v>692.69662414105142</v>
      </c>
      <c r="P556" s="174"/>
      <c r="Q556" s="174"/>
      <c r="R556" s="175"/>
      <c r="S556" s="173">
        <f t="shared" si="408"/>
        <v>7200.4036460975612</v>
      </c>
      <c r="T556" s="174">
        <f t="shared" si="409"/>
        <v>7200.4036460975612</v>
      </c>
      <c r="U556" s="174">
        <f t="shared" si="410"/>
        <v>575.87229168780482</v>
      </c>
      <c r="V556" s="174"/>
      <c r="W556" s="174"/>
      <c r="X556" s="175"/>
      <c r="Y556" s="173">
        <f t="shared" si="404"/>
        <v>15552.551875570733</v>
      </c>
      <c r="Z556" s="174">
        <f t="shared" si="411"/>
        <v>14400.807292195122</v>
      </c>
      <c r="AA556" s="174">
        <f t="shared" si="412"/>
        <v>1151.7445833756096</v>
      </c>
      <c r="AB556" s="174"/>
      <c r="AC556" s="174"/>
      <c r="AD556" s="175"/>
      <c r="AE556" s="173">
        <f t="shared" si="413"/>
        <v>23.426504827919999</v>
      </c>
      <c r="AF556" s="174">
        <f t="shared" si="430"/>
        <v>36</v>
      </c>
      <c r="AG556" s="174">
        <f t="shared" si="414"/>
        <v>20.2865</v>
      </c>
      <c r="AH556" s="174">
        <f t="shared" si="415"/>
        <v>114</v>
      </c>
      <c r="AI556" s="174">
        <f t="shared" si="416"/>
        <v>200</v>
      </c>
      <c r="AJ556" s="174">
        <f t="shared" si="417"/>
        <v>1.4285714285714286</v>
      </c>
      <c r="AK556" s="174">
        <f t="shared" si="399"/>
        <v>2015.9530209073171</v>
      </c>
      <c r="AL556" s="174">
        <f t="shared" si="418"/>
        <v>1440.0807292195122</v>
      </c>
      <c r="AM556" s="174">
        <f t="shared" si="419"/>
        <v>575.87229168780482</v>
      </c>
      <c r="AN556" s="174"/>
      <c r="AO556" s="176">
        <v>30</v>
      </c>
      <c r="AP556" s="174">
        <v>36</v>
      </c>
      <c r="AQ556" s="175">
        <f t="shared" si="420"/>
        <v>114</v>
      </c>
      <c r="AR556" s="31">
        <f t="shared" si="421"/>
        <v>0</v>
      </c>
      <c r="AS556" s="2">
        <f t="shared" si="422"/>
        <v>0</v>
      </c>
      <c r="AT556" s="33">
        <f t="shared" si="423"/>
        <v>0</v>
      </c>
      <c r="AU556" s="31">
        <f t="shared" si="424"/>
        <v>0</v>
      </c>
      <c r="AV556" s="2">
        <f t="shared" si="425"/>
        <v>1</v>
      </c>
      <c r="AW556" s="33">
        <f t="shared" si="426"/>
        <v>0</v>
      </c>
      <c r="AX556" s="31">
        <f t="shared" si="427"/>
        <v>1</v>
      </c>
      <c r="AY556" s="33">
        <f t="shared" si="428"/>
        <v>0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482</v>
      </c>
      <c r="C557" s="31">
        <v>10</v>
      </c>
      <c r="D557" s="111" t="s">
        <v>14</v>
      </c>
      <c r="E557" s="2" t="s">
        <v>144</v>
      </c>
      <c r="F557" s="2"/>
      <c r="G557" s="2"/>
      <c r="H557" s="33" t="s">
        <v>81</v>
      </c>
      <c r="I557" s="173">
        <f t="shared" si="401"/>
        <v>1014.1252543744714</v>
      </c>
      <c r="J557" s="174">
        <f t="shared" si="402"/>
        <v>23.370963958203561</v>
      </c>
      <c r="K557" s="189">
        <f t="shared" si="403"/>
        <v>221</v>
      </c>
      <c r="L557" s="190">
        <f t="shared" si="373"/>
        <v>160</v>
      </c>
      <c r="M557" s="173">
        <f t="shared" si="429"/>
        <v>28508.892201262985</v>
      </c>
      <c r="N557" s="174">
        <f t="shared" ref="N557:N620" si="431">T557*(1+((AG557+IF(F557="백어택",8,0))/100)*(AI557/100-1))</f>
        <v>5316.7890164357777</v>
      </c>
      <c r="O557" s="174">
        <f t="shared" ref="O557:O588" si="432">U557*(1+((AG557+IF(F557="백어택",8,0))/100)*(AI557/100-1))</f>
        <v>5316.7890164357777</v>
      </c>
      <c r="P557" s="174">
        <f t="shared" ref="P557:P588" si="433">V557*(1+((AG557+IF(F557="백어택",8,0))/100)*(AI557*IF(AX557=1,AW557,1)/100-1))</f>
        <v>7184.4795929178117</v>
      </c>
      <c r="Q557" s="174">
        <f t="shared" ref="Q557:Q588" si="434">W557*(1+((AG557+IF(F557="백어택",8,0))/100)*(AI557*AW557/100-1))</f>
        <v>10690.834575473618</v>
      </c>
      <c r="R557" s="175"/>
      <c r="S557" s="173">
        <f t="shared" ref="S557:S620" si="435">SUM(T557:X557)</f>
        <v>23700.824449346339</v>
      </c>
      <c r="T557" s="174">
        <f t="shared" ref="T557:T588" si="436">AL557*AY557*IF(F557="백어택",1.2,1)</f>
        <v>4420.1045141689028</v>
      </c>
      <c r="U557" s="174">
        <f t="shared" ref="U557:U588" si="437">AM557*AY557*IF(F557="백어택",1.2,1)</f>
        <v>4420.1045141689028</v>
      </c>
      <c r="V557" s="174">
        <f t="shared" ref="V557:V588" si="438">AN557*AY557*IF(F557="백어택",1.2,1)</f>
        <v>5972.8062525036567</v>
      </c>
      <c r="W557" s="174">
        <f t="shared" ref="W557:W588" si="439">(T557+U557+V557)*IF(AX557=1,0,0.6)*IF(F557="백어택",1.2,1)</f>
        <v>8887.8091685048767</v>
      </c>
      <c r="X557" s="175"/>
      <c r="Y557" s="173">
        <f t="shared" si="404"/>
        <v>47401.648898692678</v>
      </c>
      <c r="Z557" s="174">
        <f t="shared" ref="Z557:Z588" si="440">T557*AI557/100</f>
        <v>8840.2090283378056</v>
      </c>
      <c r="AA557" s="174">
        <f t="shared" ref="AA557:AA588" si="441">U557*AI557/100</f>
        <v>8840.2090283378056</v>
      </c>
      <c r="AB557" s="174">
        <f t="shared" ref="AB557:AB588" si="442">V557*AI557*IF(AX557=1,AW557,1)/100</f>
        <v>11945.612505007313</v>
      </c>
      <c r="AC557" s="174">
        <f t="shared" ref="AC557:AC588" si="443">W557*AI557*AW557/100</f>
        <v>17775.618337009753</v>
      </c>
      <c r="AD557" s="175"/>
      <c r="AE557" s="173">
        <f t="shared" ref="AE557:AE588" si="444">AO557*(1-$D$20/100)*(1-$D$17/100)</f>
        <v>28.111805793504001</v>
      </c>
      <c r="AF557" s="174">
        <f t="shared" si="430"/>
        <v>36</v>
      </c>
      <c r="AG557" s="174">
        <f t="shared" ref="AG557:AG620" si="445">IF($D$57+AU557&gt;100,100,$D$57+AU557)</f>
        <v>20.2865</v>
      </c>
      <c r="AH557" s="174">
        <f t="shared" ref="AH557:AH588" si="446">AQ557*AS557</f>
        <v>657</v>
      </c>
      <c r="AI557" s="174">
        <f t="shared" ref="AI557:AI588" si="447">$D$58+IF(H557="근접",AR557,0)+IF(AY557=1,0,50)</f>
        <v>200</v>
      </c>
      <c r="AJ557" s="174">
        <f t="shared" ref="AJ557:AJ588" si="448">10/3</f>
        <v>3.3333333333333335</v>
      </c>
      <c r="AK557" s="174">
        <f t="shared" si="399"/>
        <v>14813.015280841462</v>
      </c>
      <c r="AL557" s="174">
        <f t="shared" ref="AL557:AL588" si="449">(IF(H557="근접",$D$61*(VLOOKUP(C557,$B$36:$AG$39,19,FALSE)+VLOOKUP(C557,$B$40:$AG$43,19,FALSE)*$D$54),$D$60*(VLOOKUP(C557,$B$36:$AG$39,19,FALSE)+VLOOKUP(C557,$B$40:$AG$43,19,FALSE)*$D$54)))*$D$59/100</f>
        <v>4420.1045141689028</v>
      </c>
      <c r="AM557" s="174">
        <f t="shared" ref="AM557:AM588" si="450">(IF(H557="근접",$D$61*(VLOOKUP(C557,$B$36:$AG$39,20,FALSE)+VLOOKUP(C557,$B$40:$AG$43,20,FALSE)*$D$54),$D$60*(VLOOKUP(C557,$B$36:$AG$39,20,FALSE)+VLOOKUP(C557,$B$40:$AG$43,20,FALSE)*$D$54)))*$D$59/100</f>
        <v>4420.1045141689028</v>
      </c>
      <c r="AN557" s="174">
        <f t="shared" ref="AN557:AN588" si="451">(IF(H557="근접",$D$61*(VLOOKUP(C557,$B$36:$AG$39,21,FALSE)+VLOOKUP(C557,$B$40:$AG$43,21,FALSE)*$D$54),$D$60*(VLOOKUP(C557,$B$36:$AG$39,21,FALSE)+VLOOKUP(C557,$B$40:$AG$43,21,FALSE)*$D$54)))*$D$59/100</f>
        <v>5972.8062525036567</v>
      </c>
      <c r="AO557" s="176">
        <v>36</v>
      </c>
      <c r="AP557" s="174">
        <v>36</v>
      </c>
      <c r="AQ557" s="175">
        <f t="shared" ref="AQ557:AQ588" si="452">VLOOKUP(C557,$B$45:$AA$48,19,FALSE)</f>
        <v>657</v>
      </c>
      <c r="AR557" s="31">
        <f t="shared" ref="AR557:AR588" si="453">IF(LEFT(E557,1)*1=1,$S$64,$R$64)</f>
        <v>0</v>
      </c>
      <c r="AS557" s="2">
        <f t="shared" ref="AS557:AS588" si="454">IF(LEFT(E557,1)*1=2,$U$64,$T$64)</f>
        <v>1</v>
      </c>
      <c r="AT557" s="33">
        <f t="shared" ref="AT557:AT588" si="455">IF(LEFT(E557,1)*1=3,$W$64,$V$64)</f>
        <v>0</v>
      </c>
      <c r="AU557" s="31">
        <f t="shared" ref="AU557:AU588" si="456">IF(MID(E557,3,1)*1=1,$Y$64,$X$64)</f>
        <v>0</v>
      </c>
      <c r="AV557" s="2">
        <f t="shared" ref="AV557:AV588" si="457">IF(MID(E557,3,1)*1=2,$AA$64,$Z$64)</f>
        <v>0</v>
      </c>
      <c r="AW557" s="33">
        <f t="shared" ref="AW557:AW588" si="458">IF(MID(E557,3,1)*1=3,$AC$64,$AB$64)</f>
        <v>1</v>
      </c>
      <c r="AX557" s="31">
        <f t="shared" ref="AX557:AX588" si="459">IF(MID(E557,5,1)*1=1,$AE$64,$AD$64)</f>
        <v>0.6</v>
      </c>
      <c r="AY557" s="33">
        <f t="shared" ref="AY557:AY588" si="460">IF(MID(E557,5,1)*1=2,$AG$64,$AF$64)</f>
        <v>1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483</v>
      </c>
      <c r="C558" s="31">
        <v>10</v>
      </c>
      <c r="D558" s="111" t="s">
        <v>14</v>
      </c>
      <c r="E558" s="2" t="s">
        <v>138</v>
      </c>
      <c r="F558" s="2"/>
      <c r="G558" s="2"/>
      <c r="H558" s="33" t="s">
        <v>81</v>
      </c>
      <c r="I558" s="173">
        <f t="shared" si="401"/>
        <v>1224.8981287981333</v>
      </c>
      <c r="J558" s="174">
        <f t="shared" si="402"/>
        <v>23.370963958203561</v>
      </c>
      <c r="K558" s="189">
        <f t="shared" si="403"/>
        <v>134</v>
      </c>
      <c r="L558" s="190">
        <f t="shared" si="373"/>
        <v>107</v>
      </c>
      <c r="M558" s="173">
        <f t="shared" si="429"/>
        <v>34434.09831359957</v>
      </c>
      <c r="N558" s="174">
        <f t="shared" si="431"/>
        <v>6421.8151449780034</v>
      </c>
      <c r="O558" s="174">
        <f t="shared" si="432"/>
        <v>6421.8151449780034</v>
      </c>
      <c r="P558" s="174">
        <f t="shared" si="433"/>
        <v>8677.6811560437254</v>
      </c>
      <c r="Q558" s="174">
        <f t="shared" si="434"/>
        <v>12912.786867599838</v>
      </c>
      <c r="R558" s="175"/>
      <c r="S558" s="173">
        <f t="shared" si="435"/>
        <v>23700.824449346339</v>
      </c>
      <c r="T558" s="174">
        <f t="shared" si="436"/>
        <v>4420.1045141689028</v>
      </c>
      <c r="U558" s="174">
        <f t="shared" si="437"/>
        <v>4420.1045141689028</v>
      </c>
      <c r="V558" s="174">
        <f t="shared" si="438"/>
        <v>5972.8062525036567</v>
      </c>
      <c r="W558" s="174">
        <f t="shared" si="439"/>
        <v>8887.8091685048767</v>
      </c>
      <c r="X558" s="175"/>
      <c r="Y558" s="173">
        <f t="shared" si="404"/>
        <v>47401.648898692678</v>
      </c>
      <c r="Z558" s="174">
        <f t="shared" si="440"/>
        <v>8840.2090283378056</v>
      </c>
      <c r="AA558" s="174">
        <f t="shared" si="441"/>
        <v>8840.2090283378056</v>
      </c>
      <c r="AB558" s="174">
        <f t="shared" si="442"/>
        <v>11945.612505007313</v>
      </c>
      <c r="AC558" s="174">
        <f t="shared" si="443"/>
        <v>17775.618337009753</v>
      </c>
      <c r="AD558" s="175"/>
      <c r="AE558" s="173">
        <f t="shared" si="444"/>
        <v>28.111805793504001</v>
      </c>
      <c r="AF558" s="174">
        <f t="shared" si="430"/>
        <v>36</v>
      </c>
      <c r="AG558" s="174">
        <f t="shared" si="445"/>
        <v>45.286500000000004</v>
      </c>
      <c r="AH558" s="174">
        <f t="shared" si="446"/>
        <v>657</v>
      </c>
      <c r="AI558" s="174">
        <f t="shared" si="447"/>
        <v>200</v>
      </c>
      <c r="AJ558" s="174">
        <f t="shared" si="448"/>
        <v>3.3333333333333335</v>
      </c>
      <c r="AK558" s="174">
        <f t="shared" si="399"/>
        <v>14813.015280841462</v>
      </c>
      <c r="AL558" s="174">
        <f t="shared" si="449"/>
        <v>4420.1045141689028</v>
      </c>
      <c r="AM558" s="174">
        <f t="shared" si="450"/>
        <v>4420.1045141689028</v>
      </c>
      <c r="AN558" s="174">
        <f t="shared" si="451"/>
        <v>5972.8062525036567</v>
      </c>
      <c r="AO558" s="176">
        <v>36</v>
      </c>
      <c r="AP558" s="174">
        <v>36</v>
      </c>
      <c r="AQ558" s="175">
        <f t="shared" si="452"/>
        <v>657</v>
      </c>
      <c r="AR558" s="31">
        <f t="shared" si="453"/>
        <v>0</v>
      </c>
      <c r="AS558" s="2">
        <f t="shared" si="454"/>
        <v>1</v>
      </c>
      <c r="AT558" s="33">
        <f t="shared" si="455"/>
        <v>0</v>
      </c>
      <c r="AU558" s="31">
        <f t="shared" si="456"/>
        <v>25</v>
      </c>
      <c r="AV558" s="2">
        <f t="shared" si="457"/>
        <v>0</v>
      </c>
      <c r="AW558" s="33">
        <f t="shared" si="458"/>
        <v>1</v>
      </c>
      <c r="AX558" s="31">
        <f t="shared" si="459"/>
        <v>0.6</v>
      </c>
      <c r="AY558" s="33">
        <f t="shared" si="460"/>
        <v>1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484</v>
      </c>
      <c r="C559" s="31">
        <v>10</v>
      </c>
      <c r="D559" s="111" t="s">
        <v>14</v>
      </c>
      <c r="E559" s="2" t="s">
        <v>141</v>
      </c>
      <c r="F559" s="2"/>
      <c r="G559" s="2"/>
      <c r="H559" s="33" t="s">
        <v>81</v>
      </c>
      <c r="I559" s="173">
        <f t="shared" si="401"/>
        <v>1060.304368678024</v>
      </c>
      <c r="J559" s="174">
        <f t="shared" si="402"/>
        <v>23.370963958203561</v>
      </c>
      <c r="K559" s="189">
        <f t="shared" si="403"/>
        <v>209</v>
      </c>
      <c r="L559" s="190">
        <f t="shared" si="373"/>
        <v>153</v>
      </c>
      <c r="M559" s="173">
        <f t="shared" si="429"/>
        <v>29807.07049428048</v>
      </c>
      <c r="N559" s="174">
        <f t="shared" si="431"/>
        <v>5316.7890164357777</v>
      </c>
      <c r="O559" s="174">
        <f t="shared" si="432"/>
        <v>5316.7890164357777</v>
      </c>
      <c r="P559" s="174">
        <f t="shared" si="433"/>
        <v>7184.4795929178117</v>
      </c>
      <c r="Q559" s="174">
        <f t="shared" si="434"/>
        <v>11989.012868491112</v>
      </c>
      <c r="R559" s="175"/>
      <c r="S559" s="173">
        <f t="shared" si="435"/>
        <v>23700.824449346339</v>
      </c>
      <c r="T559" s="174">
        <f t="shared" si="436"/>
        <v>4420.1045141689028</v>
      </c>
      <c r="U559" s="174">
        <f t="shared" si="437"/>
        <v>4420.1045141689028</v>
      </c>
      <c r="V559" s="174">
        <f t="shared" si="438"/>
        <v>5972.8062525036567</v>
      </c>
      <c r="W559" s="174">
        <f t="shared" si="439"/>
        <v>8887.8091685048767</v>
      </c>
      <c r="X559" s="175"/>
      <c r="Y559" s="173">
        <f t="shared" si="404"/>
        <v>53800.87150001619</v>
      </c>
      <c r="Z559" s="174">
        <f t="shared" si="440"/>
        <v>8840.2090283378056</v>
      </c>
      <c r="AA559" s="174">
        <f t="shared" si="441"/>
        <v>8840.2090283378056</v>
      </c>
      <c r="AB559" s="174">
        <f t="shared" si="442"/>
        <v>11945.612505007313</v>
      </c>
      <c r="AC559" s="174">
        <f t="shared" si="443"/>
        <v>24174.840938333269</v>
      </c>
      <c r="AD559" s="175"/>
      <c r="AE559" s="173">
        <f t="shared" si="444"/>
        <v>28.111805793504001</v>
      </c>
      <c r="AF559" s="174">
        <f t="shared" si="430"/>
        <v>36</v>
      </c>
      <c r="AG559" s="174">
        <f t="shared" si="445"/>
        <v>20.2865</v>
      </c>
      <c r="AH559" s="174">
        <f t="shared" si="446"/>
        <v>657</v>
      </c>
      <c r="AI559" s="174">
        <f t="shared" si="447"/>
        <v>200</v>
      </c>
      <c r="AJ559" s="174">
        <f t="shared" si="448"/>
        <v>3.3333333333333335</v>
      </c>
      <c r="AK559" s="174">
        <f t="shared" si="399"/>
        <v>14813.015280841462</v>
      </c>
      <c r="AL559" s="174">
        <f t="shared" si="449"/>
        <v>4420.1045141689028</v>
      </c>
      <c r="AM559" s="174">
        <f t="shared" si="450"/>
        <v>4420.1045141689028</v>
      </c>
      <c r="AN559" s="174">
        <f t="shared" si="451"/>
        <v>5972.8062525036567</v>
      </c>
      <c r="AO559" s="176">
        <v>36</v>
      </c>
      <c r="AP559" s="174">
        <v>36</v>
      </c>
      <c r="AQ559" s="175">
        <f t="shared" si="452"/>
        <v>657</v>
      </c>
      <c r="AR559" s="31">
        <f t="shared" si="453"/>
        <v>0</v>
      </c>
      <c r="AS559" s="2">
        <f t="shared" si="454"/>
        <v>1</v>
      </c>
      <c r="AT559" s="33">
        <f t="shared" si="455"/>
        <v>0</v>
      </c>
      <c r="AU559" s="31">
        <f t="shared" si="456"/>
        <v>0</v>
      </c>
      <c r="AV559" s="2">
        <f t="shared" si="457"/>
        <v>0</v>
      </c>
      <c r="AW559" s="33">
        <f t="shared" si="458"/>
        <v>1.36</v>
      </c>
      <c r="AX559" s="31">
        <f t="shared" si="459"/>
        <v>0.6</v>
      </c>
      <c r="AY559" s="33">
        <f t="shared" si="460"/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485</v>
      </c>
      <c r="C560" s="31">
        <v>10</v>
      </c>
      <c r="D560" s="111" t="s">
        <v>14</v>
      </c>
      <c r="E560" s="2" t="s">
        <v>150</v>
      </c>
      <c r="F560" s="2"/>
      <c r="G560" s="2"/>
      <c r="H560" s="33" t="s">
        <v>81</v>
      </c>
      <c r="I560" s="173">
        <f t="shared" si="401"/>
        <v>1099.6421327143837</v>
      </c>
      <c r="J560" s="174">
        <f t="shared" si="402"/>
        <v>23.370963958203561</v>
      </c>
      <c r="K560" s="189">
        <f t="shared" si="403"/>
        <v>188</v>
      </c>
      <c r="L560" s="190">
        <f t="shared" si="373"/>
        <v>137</v>
      </c>
      <c r="M560" s="173">
        <f t="shared" si="429"/>
        <v>30912.926077221309</v>
      </c>
      <c r="N560" s="174">
        <f t="shared" si="431"/>
        <v>5765.1312675692152</v>
      </c>
      <c r="O560" s="174">
        <f t="shared" si="432"/>
        <v>5765.1312675692152</v>
      </c>
      <c r="P560" s="174">
        <f t="shared" si="433"/>
        <v>7790.3162631248888</v>
      </c>
      <c r="Q560" s="174">
        <f t="shared" si="434"/>
        <v>11592.34727895799</v>
      </c>
      <c r="R560" s="175"/>
      <c r="S560" s="173">
        <f t="shared" si="435"/>
        <v>23700.824449346339</v>
      </c>
      <c r="T560" s="174">
        <f t="shared" si="436"/>
        <v>4420.1045141689028</v>
      </c>
      <c r="U560" s="174">
        <f t="shared" si="437"/>
        <v>4420.1045141689028</v>
      </c>
      <c r="V560" s="174">
        <f t="shared" si="438"/>
        <v>5972.8062525036567</v>
      </c>
      <c r="W560" s="174">
        <f t="shared" si="439"/>
        <v>8887.8091685048767</v>
      </c>
      <c r="X560" s="175"/>
      <c r="Y560" s="173">
        <f t="shared" si="404"/>
        <v>59252.061123365856</v>
      </c>
      <c r="Z560" s="174">
        <f t="shared" si="440"/>
        <v>11050.261285422259</v>
      </c>
      <c r="AA560" s="174">
        <f t="shared" si="441"/>
        <v>11050.261285422259</v>
      </c>
      <c r="AB560" s="174">
        <f t="shared" si="442"/>
        <v>14932.015631259143</v>
      </c>
      <c r="AC560" s="174">
        <f t="shared" si="443"/>
        <v>22219.522921262193</v>
      </c>
      <c r="AD560" s="175"/>
      <c r="AE560" s="173">
        <f t="shared" si="444"/>
        <v>28.111805793504001</v>
      </c>
      <c r="AF560" s="174">
        <f t="shared" si="430"/>
        <v>36</v>
      </c>
      <c r="AG560" s="174">
        <f t="shared" si="445"/>
        <v>20.2865</v>
      </c>
      <c r="AH560" s="174">
        <f t="shared" si="446"/>
        <v>657</v>
      </c>
      <c r="AI560" s="174">
        <f t="shared" si="447"/>
        <v>250</v>
      </c>
      <c r="AJ560" s="174">
        <f t="shared" si="448"/>
        <v>3.3333333333333335</v>
      </c>
      <c r="AK560" s="174">
        <f t="shared" si="399"/>
        <v>14813.015280841462</v>
      </c>
      <c r="AL560" s="174">
        <f t="shared" si="449"/>
        <v>4420.1045141689028</v>
      </c>
      <c r="AM560" s="174">
        <f t="shared" si="450"/>
        <v>4420.1045141689028</v>
      </c>
      <c r="AN560" s="174">
        <f t="shared" si="451"/>
        <v>5972.8062525036567</v>
      </c>
      <c r="AO560" s="176">
        <v>36</v>
      </c>
      <c r="AP560" s="174">
        <v>36</v>
      </c>
      <c r="AQ560" s="175">
        <f t="shared" si="452"/>
        <v>657</v>
      </c>
      <c r="AR560" s="31">
        <f t="shared" si="453"/>
        <v>50</v>
      </c>
      <c r="AS560" s="2">
        <f t="shared" si="454"/>
        <v>1</v>
      </c>
      <c r="AT560" s="33">
        <f t="shared" si="455"/>
        <v>0</v>
      </c>
      <c r="AU560" s="31">
        <f t="shared" si="456"/>
        <v>0</v>
      </c>
      <c r="AV560" s="2">
        <f t="shared" si="457"/>
        <v>0</v>
      </c>
      <c r="AW560" s="33">
        <f t="shared" si="458"/>
        <v>1</v>
      </c>
      <c r="AX560" s="31">
        <f t="shared" si="459"/>
        <v>0.6</v>
      </c>
      <c r="AY560" s="33">
        <f t="shared" si="460"/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486</v>
      </c>
      <c r="C561" s="31">
        <v>10</v>
      </c>
      <c r="D561" s="111" t="s">
        <v>14</v>
      </c>
      <c r="E561" s="2" t="s">
        <v>164</v>
      </c>
      <c r="F561" s="2"/>
      <c r="G561" s="2"/>
      <c r="H561" s="33" t="s">
        <v>81</v>
      </c>
      <c r="I561" s="173">
        <f t="shared" si="401"/>
        <v>1415.8014443498764</v>
      </c>
      <c r="J561" s="174">
        <f t="shared" si="402"/>
        <v>23.370963958203561</v>
      </c>
      <c r="K561" s="189">
        <f t="shared" si="403"/>
        <v>81</v>
      </c>
      <c r="L561" s="190">
        <f t="shared" si="373"/>
        <v>74</v>
      </c>
      <c r="M561" s="173">
        <f t="shared" si="429"/>
        <v>39800.735245726188</v>
      </c>
      <c r="N561" s="174">
        <f t="shared" si="431"/>
        <v>7422.6704603825538</v>
      </c>
      <c r="O561" s="174">
        <f t="shared" si="432"/>
        <v>7422.6704603825538</v>
      </c>
      <c r="P561" s="174">
        <f t="shared" si="433"/>
        <v>10030.11860781376</v>
      </c>
      <c r="Q561" s="174">
        <f t="shared" si="434"/>
        <v>14925.275717147319</v>
      </c>
      <c r="R561" s="175"/>
      <c r="S561" s="173">
        <f t="shared" si="435"/>
        <v>23700.824449346339</v>
      </c>
      <c r="T561" s="174">
        <f t="shared" si="436"/>
        <v>4420.1045141689028</v>
      </c>
      <c r="U561" s="174">
        <f t="shared" si="437"/>
        <v>4420.1045141689028</v>
      </c>
      <c r="V561" s="174">
        <f t="shared" si="438"/>
        <v>5972.8062525036567</v>
      </c>
      <c r="W561" s="174">
        <f t="shared" si="439"/>
        <v>8887.8091685048767</v>
      </c>
      <c r="X561" s="175"/>
      <c r="Y561" s="173">
        <f t="shared" si="404"/>
        <v>59252.061123365856</v>
      </c>
      <c r="Z561" s="174">
        <f t="shared" si="440"/>
        <v>11050.261285422259</v>
      </c>
      <c r="AA561" s="174">
        <f t="shared" si="441"/>
        <v>11050.261285422259</v>
      </c>
      <c r="AB561" s="174">
        <f t="shared" si="442"/>
        <v>14932.015631259143</v>
      </c>
      <c r="AC561" s="174">
        <f t="shared" si="443"/>
        <v>22219.522921262193</v>
      </c>
      <c r="AD561" s="175"/>
      <c r="AE561" s="173">
        <f t="shared" si="444"/>
        <v>28.111805793504001</v>
      </c>
      <c r="AF561" s="174">
        <f t="shared" si="430"/>
        <v>36</v>
      </c>
      <c r="AG561" s="174">
        <f t="shared" si="445"/>
        <v>45.286500000000004</v>
      </c>
      <c r="AH561" s="174">
        <f t="shared" si="446"/>
        <v>657</v>
      </c>
      <c r="AI561" s="174">
        <f t="shared" si="447"/>
        <v>250</v>
      </c>
      <c r="AJ561" s="174">
        <f t="shared" si="448"/>
        <v>3.3333333333333335</v>
      </c>
      <c r="AK561" s="174">
        <f t="shared" si="399"/>
        <v>14813.015280841462</v>
      </c>
      <c r="AL561" s="174">
        <f t="shared" si="449"/>
        <v>4420.1045141689028</v>
      </c>
      <c r="AM561" s="174">
        <f t="shared" si="450"/>
        <v>4420.1045141689028</v>
      </c>
      <c r="AN561" s="174">
        <f t="shared" si="451"/>
        <v>5972.8062525036567</v>
      </c>
      <c r="AO561" s="176">
        <v>36</v>
      </c>
      <c r="AP561" s="174">
        <v>36</v>
      </c>
      <c r="AQ561" s="175">
        <f t="shared" si="452"/>
        <v>657</v>
      </c>
      <c r="AR561" s="31">
        <f t="shared" si="453"/>
        <v>50</v>
      </c>
      <c r="AS561" s="2">
        <f t="shared" si="454"/>
        <v>1</v>
      </c>
      <c r="AT561" s="33">
        <f t="shared" si="455"/>
        <v>0</v>
      </c>
      <c r="AU561" s="31">
        <f t="shared" si="456"/>
        <v>25</v>
      </c>
      <c r="AV561" s="2">
        <f t="shared" si="457"/>
        <v>0</v>
      </c>
      <c r="AW561" s="33">
        <f t="shared" si="458"/>
        <v>1</v>
      </c>
      <c r="AX561" s="31">
        <f t="shared" si="459"/>
        <v>0.6</v>
      </c>
      <c r="AY561" s="33">
        <f t="shared" si="460"/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487</v>
      </c>
      <c r="C562" s="31">
        <v>10</v>
      </c>
      <c r="D562" s="111" t="s">
        <v>14</v>
      </c>
      <c r="E562" s="2" t="s">
        <v>156</v>
      </c>
      <c r="F562" s="2"/>
      <c r="G562" s="2"/>
      <c r="H562" s="33" t="s">
        <v>81</v>
      </c>
      <c r="I562" s="173">
        <f t="shared" si="401"/>
        <v>1157.3660255938246</v>
      </c>
      <c r="J562" s="174">
        <f t="shared" si="402"/>
        <v>23.370963958203561</v>
      </c>
      <c r="K562" s="189">
        <f t="shared" si="403"/>
        <v>164</v>
      </c>
      <c r="L562" s="190">
        <f t="shared" si="373"/>
        <v>128</v>
      </c>
      <c r="M562" s="173">
        <f t="shared" si="429"/>
        <v>32535.648943493179</v>
      </c>
      <c r="N562" s="174">
        <f t="shared" si="431"/>
        <v>5765.1312675692152</v>
      </c>
      <c r="O562" s="174">
        <f t="shared" si="432"/>
        <v>5765.1312675692152</v>
      </c>
      <c r="P562" s="174">
        <f t="shared" si="433"/>
        <v>7790.3162631248888</v>
      </c>
      <c r="Q562" s="174">
        <f t="shared" si="434"/>
        <v>13215.070145229858</v>
      </c>
      <c r="R562" s="175"/>
      <c r="S562" s="173">
        <f t="shared" si="435"/>
        <v>23700.824449346339</v>
      </c>
      <c r="T562" s="174">
        <f t="shared" si="436"/>
        <v>4420.1045141689028</v>
      </c>
      <c r="U562" s="174">
        <f t="shared" si="437"/>
        <v>4420.1045141689028</v>
      </c>
      <c r="V562" s="174">
        <f t="shared" si="438"/>
        <v>5972.8062525036567</v>
      </c>
      <c r="W562" s="174">
        <f t="shared" si="439"/>
        <v>8887.8091685048767</v>
      </c>
      <c r="X562" s="175"/>
      <c r="Y562" s="173">
        <f t="shared" si="404"/>
        <v>67251.089375020238</v>
      </c>
      <c r="Z562" s="174">
        <f t="shared" si="440"/>
        <v>11050.261285422259</v>
      </c>
      <c r="AA562" s="174">
        <f t="shared" si="441"/>
        <v>11050.261285422259</v>
      </c>
      <c r="AB562" s="174">
        <f t="shared" si="442"/>
        <v>14932.015631259143</v>
      </c>
      <c r="AC562" s="174">
        <f t="shared" si="443"/>
        <v>30218.551172916581</v>
      </c>
      <c r="AD562" s="175"/>
      <c r="AE562" s="173">
        <f t="shared" si="444"/>
        <v>28.111805793504001</v>
      </c>
      <c r="AF562" s="174">
        <f t="shared" si="430"/>
        <v>36</v>
      </c>
      <c r="AG562" s="174">
        <f t="shared" si="445"/>
        <v>20.2865</v>
      </c>
      <c r="AH562" s="174">
        <f t="shared" si="446"/>
        <v>657</v>
      </c>
      <c r="AI562" s="174">
        <f t="shared" si="447"/>
        <v>250</v>
      </c>
      <c r="AJ562" s="174">
        <f t="shared" si="448"/>
        <v>3.3333333333333335</v>
      </c>
      <c r="AK562" s="174">
        <f t="shared" si="399"/>
        <v>14813.015280841462</v>
      </c>
      <c r="AL562" s="174">
        <f t="shared" si="449"/>
        <v>4420.1045141689028</v>
      </c>
      <c r="AM562" s="174">
        <f t="shared" si="450"/>
        <v>4420.1045141689028</v>
      </c>
      <c r="AN562" s="174">
        <f t="shared" si="451"/>
        <v>5972.8062525036567</v>
      </c>
      <c r="AO562" s="176">
        <v>36</v>
      </c>
      <c r="AP562" s="174">
        <v>36</v>
      </c>
      <c r="AQ562" s="175">
        <f t="shared" si="452"/>
        <v>657</v>
      </c>
      <c r="AR562" s="31">
        <f t="shared" si="453"/>
        <v>50</v>
      </c>
      <c r="AS562" s="2">
        <f t="shared" si="454"/>
        <v>1</v>
      </c>
      <c r="AT562" s="33">
        <f t="shared" si="455"/>
        <v>0</v>
      </c>
      <c r="AU562" s="31">
        <f t="shared" si="456"/>
        <v>0</v>
      </c>
      <c r="AV562" s="2">
        <f t="shared" si="457"/>
        <v>0</v>
      </c>
      <c r="AW562" s="33">
        <f t="shared" si="458"/>
        <v>1.36</v>
      </c>
      <c r="AX562" s="31">
        <f t="shared" si="459"/>
        <v>0.6</v>
      </c>
      <c r="AY562" s="33">
        <f t="shared" si="460"/>
        <v>1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488</v>
      </c>
      <c r="C563" s="31">
        <v>10</v>
      </c>
      <c r="D563" s="111" t="s">
        <v>14</v>
      </c>
      <c r="E563" s="2" t="s">
        <v>161</v>
      </c>
      <c r="F563" s="2"/>
      <c r="G563" s="2"/>
      <c r="H563" s="33" t="s">
        <v>81</v>
      </c>
      <c r="I563" s="173">
        <f t="shared" si="401"/>
        <v>1014.1252543744714</v>
      </c>
      <c r="J563" s="174">
        <f t="shared" si="402"/>
        <v>11.68548197910178</v>
      </c>
      <c r="K563" s="189">
        <f t="shared" si="403"/>
        <v>221</v>
      </c>
      <c r="L563" s="190">
        <f t="shared" si="373"/>
        <v>160</v>
      </c>
      <c r="M563" s="173">
        <f t="shared" si="429"/>
        <v>28508.892201262985</v>
      </c>
      <c r="N563" s="174">
        <f t="shared" si="431"/>
        <v>5316.7890164357777</v>
      </c>
      <c r="O563" s="174">
        <f t="shared" si="432"/>
        <v>5316.7890164357777</v>
      </c>
      <c r="P563" s="174">
        <f t="shared" si="433"/>
        <v>7184.4795929178117</v>
      </c>
      <c r="Q563" s="174">
        <f t="shared" si="434"/>
        <v>10690.834575473618</v>
      </c>
      <c r="R563" s="175"/>
      <c r="S563" s="173">
        <f t="shared" si="435"/>
        <v>23700.824449346339</v>
      </c>
      <c r="T563" s="174">
        <f t="shared" si="436"/>
        <v>4420.1045141689028</v>
      </c>
      <c r="U563" s="174">
        <f t="shared" si="437"/>
        <v>4420.1045141689028</v>
      </c>
      <c r="V563" s="174">
        <f t="shared" si="438"/>
        <v>5972.8062525036567</v>
      </c>
      <c r="W563" s="174">
        <f t="shared" si="439"/>
        <v>8887.8091685048767</v>
      </c>
      <c r="X563" s="175"/>
      <c r="Y563" s="173">
        <f t="shared" si="404"/>
        <v>47401.648898692678</v>
      </c>
      <c r="Z563" s="174">
        <f t="shared" si="440"/>
        <v>8840.2090283378056</v>
      </c>
      <c r="AA563" s="174">
        <f t="shared" si="441"/>
        <v>8840.2090283378056</v>
      </c>
      <c r="AB563" s="174">
        <f t="shared" si="442"/>
        <v>11945.612505007313</v>
      </c>
      <c r="AC563" s="174">
        <f t="shared" si="443"/>
        <v>17775.618337009753</v>
      </c>
      <c r="AD563" s="175"/>
      <c r="AE563" s="173">
        <f t="shared" si="444"/>
        <v>28.111805793504001</v>
      </c>
      <c r="AF563" s="174">
        <f t="shared" si="430"/>
        <v>36</v>
      </c>
      <c r="AG563" s="174">
        <f t="shared" si="445"/>
        <v>20.2865</v>
      </c>
      <c r="AH563" s="174">
        <f t="shared" si="446"/>
        <v>328.5</v>
      </c>
      <c r="AI563" s="174">
        <f t="shared" si="447"/>
        <v>200</v>
      </c>
      <c r="AJ563" s="174">
        <f t="shared" si="448"/>
        <v>3.3333333333333335</v>
      </c>
      <c r="AK563" s="174">
        <f t="shared" si="399"/>
        <v>14813.015280841462</v>
      </c>
      <c r="AL563" s="174">
        <f t="shared" si="449"/>
        <v>4420.1045141689028</v>
      </c>
      <c r="AM563" s="174">
        <f t="shared" si="450"/>
        <v>4420.1045141689028</v>
      </c>
      <c r="AN563" s="174">
        <f t="shared" si="451"/>
        <v>5972.8062525036567</v>
      </c>
      <c r="AO563" s="176">
        <v>36</v>
      </c>
      <c r="AP563" s="174">
        <v>36</v>
      </c>
      <c r="AQ563" s="175">
        <f t="shared" si="452"/>
        <v>657</v>
      </c>
      <c r="AR563" s="31">
        <f t="shared" si="453"/>
        <v>0</v>
      </c>
      <c r="AS563" s="2">
        <f t="shared" si="454"/>
        <v>0.5</v>
      </c>
      <c r="AT563" s="33">
        <f t="shared" si="455"/>
        <v>0</v>
      </c>
      <c r="AU563" s="31">
        <f t="shared" si="456"/>
        <v>0</v>
      </c>
      <c r="AV563" s="2">
        <f t="shared" si="457"/>
        <v>0</v>
      </c>
      <c r="AW563" s="33">
        <f t="shared" si="458"/>
        <v>1</v>
      </c>
      <c r="AX563" s="31">
        <f t="shared" si="459"/>
        <v>0.6</v>
      </c>
      <c r="AY563" s="33">
        <f t="shared" si="460"/>
        <v>1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489</v>
      </c>
      <c r="C564" s="31">
        <v>10</v>
      </c>
      <c r="D564" s="111" t="s">
        <v>14</v>
      </c>
      <c r="E564" s="2" t="s">
        <v>169</v>
      </c>
      <c r="F564" s="2"/>
      <c r="G564" s="2"/>
      <c r="H564" s="33" t="s">
        <v>81</v>
      </c>
      <c r="I564" s="173">
        <f t="shared" si="401"/>
        <v>1224.8981287981333</v>
      </c>
      <c r="J564" s="174">
        <f t="shared" si="402"/>
        <v>11.68548197910178</v>
      </c>
      <c r="K564" s="189">
        <f t="shared" si="403"/>
        <v>134</v>
      </c>
      <c r="L564" s="190">
        <f t="shared" si="373"/>
        <v>107</v>
      </c>
      <c r="M564" s="173">
        <f t="shared" si="429"/>
        <v>34434.09831359957</v>
      </c>
      <c r="N564" s="174">
        <f t="shared" si="431"/>
        <v>6421.8151449780034</v>
      </c>
      <c r="O564" s="174">
        <f t="shared" si="432"/>
        <v>6421.8151449780034</v>
      </c>
      <c r="P564" s="174">
        <f t="shared" si="433"/>
        <v>8677.6811560437254</v>
      </c>
      <c r="Q564" s="174">
        <f t="shared" si="434"/>
        <v>12912.786867599838</v>
      </c>
      <c r="R564" s="175"/>
      <c r="S564" s="173">
        <f t="shared" si="435"/>
        <v>23700.824449346339</v>
      </c>
      <c r="T564" s="174">
        <f t="shared" si="436"/>
        <v>4420.1045141689028</v>
      </c>
      <c r="U564" s="174">
        <f t="shared" si="437"/>
        <v>4420.1045141689028</v>
      </c>
      <c r="V564" s="174">
        <f t="shared" si="438"/>
        <v>5972.8062525036567</v>
      </c>
      <c r="W564" s="174">
        <f t="shared" si="439"/>
        <v>8887.8091685048767</v>
      </c>
      <c r="X564" s="175"/>
      <c r="Y564" s="173">
        <f t="shared" si="404"/>
        <v>47401.648898692678</v>
      </c>
      <c r="Z564" s="174">
        <f t="shared" si="440"/>
        <v>8840.2090283378056</v>
      </c>
      <c r="AA564" s="174">
        <f t="shared" si="441"/>
        <v>8840.2090283378056</v>
      </c>
      <c r="AB564" s="174">
        <f t="shared" si="442"/>
        <v>11945.612505007313</v>
      </c>
      <c r="AC564" s="174">
        <f t="shared" si="443"/>
        <v>17775.618337009753</v>
      </c>
      <c r="AD564" s="175"/>
      <c r="AE564" s="173">
        <f t="shared" si="444"/>
        <v>28.111805793504001</v>
      </c>
      <c r="AF564" s="174">
        <f t="shared" si="430"/>
        <v>36</v>
      </c>
      <c r="AG564" s="174">
        <f t="shared" si="445"/>
        <v>45.286500000000004</v>
      </c>
      <c r="AH564" s="174">
        <f t="shared" si="446"/>
        <v>328.5</v>
      </c>
      <c r="AI564" s="174">
        <f t="shared" si="447"/>
        <v>200</v>
      </c>
      <c r="AJ564" s="174">
        <f t="shared" si="448"/>
        <v>3.3333333333333335</v>
      </c>
      <c r="AK564" s="174">
        <f t="shared" si="399"/>
        <v>14813.015280841462</v>
      </c>
      <c r="AL564" s="174">
        <f t="shared" si="449"/>
        <v>4420.1045141689028</v>
      </c>
      <c r="AM564" s="174">
        <f t="shared" si="450"/>
        <v>4420.1045141689028</v>
      </c>
      <c r="AN564" s="174">
        <f t="shared" si="451"/>
        <v>5972.8062525036567</v>
      </c>
      <c r="AO564" s="176">
        <v>36</v>
      </c>
      <c r="AP564" s="174">
        <v>36</v>
      </c>
      <c r="AQ564" s="175">
        <f t="shared" si="452"/>
        <v>657</v>
      </c>
      <c r="AR564" s="31">
        <f t="shared" si="453"/>
        <v>0</v>
      </c>
      <c r="AS564" s="2">
        <f t="shared" si="454"/>
        <v>0.5</v>
      </c>
      <c r="AT564" s="33">
        <f t="shared" si="455"/>
        <v>0</v>
      </c>
      <c r="AU564" s="31">
        <f t="shared" si="456"/>
        <v>25</v>
      </c>
      <c r="AV564" s="2">
        <f t="shared" si="457"/>
        <v>0</v>
      </c>
      <c r="AW564" s="33">
        <f t="shared" si="458"/>
        <v>1</v>
      </c>
      <c r="AX564" s="31">
        <f t="shared" si="459"/>
        <v>0.6</v>
      </c>
      <c r="AY564" s="33">
        <f t="shared" si="460"/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490</v>
      </c>
      <c r="C565" s="31">
        <v>10</v>
      </c>
      <c r="D565" s="111" t="s">
        <v>14</v>
      </c>
      <c r="E565" s="2" t="s">
        <v>171</v>
      </c>
      <c r="F565" s="2"/>
      <c r="G565" s="2"/>
      <c r="H565" s="33" t="s">
        <v>81</v>
      </c>
      <c r="I565" s="173">
        <f t="shared" si="401"/>
        <v>1060.304368678024</v>
      </c>
      <c r="J565" s="174">
        <f t="shared" si="402"/>
        <v>11.68548197910178</v>
      </c>
      <c r="K565" s="189">
        <f t="shared" si="403"/>
        <v>209</v>
      </c>
      <c r="L565" s="190">
        <f t="shared" si="373"/>
        <v>153</v>
      </c>
      <c r="M565" s="173">
        <f t="shared" si="429"/>
        <v>29807.07049428048</v>
      </c>
      <c r="N565" s="174">
        <f t="shared" si="431"/>
        <v>5316.7890164357777</v>
      </c>
      <c r="O565" s="174">
        <f t="shared" si="432"/>
        <v>5316.7890164357777</v>
      </c>
      <c r="P565" s="174">
        <f t="shared" si="433"/>
        <v>7184.4795929178117</v>
      </c>
      <c r="Q565" s="174">
        <f t="shared" si="434"/>
        <v>11989.012868491112</v>
      </c>
      <c r="R565" s="175"/>
      <c r="S565" s="173">
        <f t="shared" si="435"/>
        <v>23700.824449346339</v>
      </c>
      <c r="T565" s="174">
        <f t="shared" si="436"/>
        <v>4420.1045141689028</v>
      </c>
      <c r="U565" s="174">
        <f t="shared" si="437"/>
        <v>4420.1045141689028</v>
      </c>
      <c r="V565" s="174">
        <f t="shared" si="438"/>
        <v>5972.8062525036567</v>
      </c>
      <c r="W565" s="174">
        <f t="shared" si="439"/>
        <v>8887.8091685048767</v>
      </c>
      <c r="X565" s="175"/>
      <c r="Y565" s="173">
        <f t="shared" si="404"/>
        <v>53800.87150001619</v>
      </c>
      <c r="Z565" s="174">
        <f t="shared" si="440"/>
        <v>8840.2090283378056</v>
      </c>
      <c r="AA565" s="174">
        <f t="shared" si="441"/>
        <v>8840.2090283378056</v>
      </c>
      <c r="AB565" s="174">
        <f t="shared" si="442"/>
        <v>11945.612505007313</v>
      </c>
      <c r="AC565" s="174">
        <f t="shared" si="443"/>
        <v>24174.840938333269</v>
      </c>
      <c r="AD565" s="175"/>
      <c r="AE565" s="173">
        <f t="shared" si="444"/>
        <v>28.111805793504001</v>
      </c>
      <c r="AF565" s="174">
        <f t="shared" si="430"/>
        <v>36</v>
      </c>
      <c r="AG565" s="174">
        <f t="shared" si="445"/>
        <v>20.2865</v>
      </c>
      <c r="AH565" s="174">
        <f t="shared" si="446"/>
        <v>328.5</v>
      </c>
      <c r="AI565" s="174">
        <f t="shared" si="447"/>
        <v>200</v>
      </c>
      <c r="AJ565" s="174">
        <f t="shared" si="448"/>
        <v>3.3333333333333335</v>
      </c>
      <c r="AK565" s="174">
        <f t="shared" si="399"/>
        <v>14813.015280841462</v>
      </c>
      <c r="AL565" s="174">
        <f t="shared" si="449"/>
        <v>4420.1045141689028</v>
      </c>
      <c r="AM565" s="174">
        <f t="shared" si="450"/>
        <v>4420.1045141689028</v>
      </c>
      <c r="AN565" s="174">
        <f t="shared" si="451"/>
        <v>5972.8062525036567</v>
      </c>
      <c r="AO565" s="176">
        <v>36</v>
      </c>
      <c r="AP565" s="174">
        <v>36</v>
      </c>
      <c r="AQ565" s="175">
        <f t="shared" si="452"/>
        <v>657</v>
      </c>
      <c r="AR565" s="31">
        <f t="shared" si="453"/>
        <v>0</v>
      </c>
      <c r="AS565" s="2">
        <f t="shared" si="454"/>
        <v>0.5</v>
      </c>
      <c r="AT565" s="33">
        <f t="shared" si="455"/>
        <v>0</v>
      </c>
      <c r="AU565" s="31">
        <f t="shared" si="456"/>
        <v>0</v>
      </c>
      <c r="AV565" s="2">
        <f t="shared" si="457"/>
        <v>0</v>
      </c>
      <c r="AW565" s="33">
        <f t="shared" si="458"/>
        <v>1.36</v>
      </c>
      <c r="AX565" s="31">
        <f t="shared" si="459"/>
        <v>0.6</v>
      </c>
      <c r="AY565" s="33">
        <f t="shared" si="460"/>
        <v>1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491</v>
      </c>
      <c r="C566" s="31">
        <v>10</v>
      </c>
      <c r="D566" s="111" t="s">
        <v>14</v>
      </c>
      <c r="E566" s="2" t="s">
        <v>92</v>
      </c>
      <c r="F566" s="2"/>
      <c r="G566" s="2"/>
      <c r="H566" s="33" t="s">
        <v>81</v>
      </c>
      <c r="I566" s="173">
        <f t="shared" si="401"/>
        <v>824.73159953578772</v>
      </c>
      <c r="J566" s="174">
        <f t="shared" si="402"/>
        <v>23.370963958203561</v>
      </c>
      <c r="K566" s="189">
        <f t="shared" si="403"/>
        <v>354</v>
      </c>
      <c r="L566" s="190">
        <f t="shared" si="373"/>
        <v>222</v>
      </c>
      <c r="M566" s="173">
        <f t="shared" si="429"/>
        <v>23184.69455791598</v>
      </c>
      <c r="N566" s="174">
        <f t="shared" si="431"/>
        <v>6918.1575210830579</v>
      </c>
      <c r="O566" s="174">
        <f t="shared" si="432"/>
        <v>6918.1575210830579</v>
      </c>
      <c r="P566" s="174">
        <f t="shared" si="433"/>
        <v>9348.3795157498662</v>
      </c>
      <c r="Q566" s="174">
        <f t="shared" si="434"/>
        <v>0</v>
      </c>
      <c r="R566" s="175"/>
      <c r="S566" s="173">
        <f t="shared" si="435"/>
        <v>17775.618337009753</v>
      </c>
      <c r="T566" s="174">
        <f t="shared" si="436"/>
        <v>5304.1254170026832</v>
      </c>
      <c r="U566" s="174">
        <f t="shared" si="437"/>
        <v>5304.1254170026832</v>
      </c>
      <c r="V566" s="174">
        <f t="shared" si="438"/>
        <v>7167.3675030043878</v>
      </c>
      <c r="W566" s="174">
        <f t="shared" si="439"/>
        <v>0</v>
      </c>
      <c r="X566" s="175"/>
      <c r="Y566" s="173">
        <f t="shared" si="404"/>
        <v>44439.045842524385</v>
      </c>
      <c r="Z566" s="174">
        <f t="shared" si="440"/>
        <v>13260.313542506708</v>
      </c>
      <c r="AA566" s="174">
        <f t="shared" si="441"/>
        <v>13260.313542506708</v>
      </c>
      <c r="AB566" s="174">
        <f t="shared" si="442"/>
        <v>17918.418757510968</v>
      </c>
      <c r="AC566" s="174">
        <f t="shared" si="443"/>
        <v>0</v>
      </c>
      <c r="AD566" s="175"/>
      <c r="AE566" s="173">
        <f t="shared" si="444"/>
        <v>28.111805793504001</v>
      </c>
      <c r="AF566" s="174">
        <f t="shared" si="430"/>
        <v>36</v>
      </c>
      <c r="AG566" s="174">
        <f t="shared" si="445"/>
        <v>20.2865</v>
      </c>
      <c r="AH566" s="174">
        <f t="shared" si="446"/>
        <v>657</v>
      </c>
      <c r="AI566" s="174">
        <f t="shared" si="447"/>
        <v>250</v>
      </c>
      <c r="AJ566" s="174">
        <f t="shared" si="448"/>
        <v>3.3333333333333335</v>
      </c>
      <c r="AK566" s="174">
        <f t="shared" si="399"/>
        <v>14813.015280841462</v>
      </c>
      <c r="AL566" s="174">
        <f t="shared" si="449"/>
        <v>4420.1045141689028</v>
      </c>
      <c r="AM566" s="174">
        <f t="shared" si="450"/>
        <v>4420.1045141689028</v>
      </c>
      <c r="AN566" s="174">
        <f t="shared" si="451"/>
        <v>5972.8062525036567</v>
      </c>
      <c r="AO566" s="176">
        <v>36</v>
      </c>
      <c r="AP566" s="174">
        <v>36</v>
      </c>
      <c r="AQ566" s="175">
        <f t="shared" si="452"/>
        <v>657</v>
      </c>
      <c r="AR566" s="31">
        <f t="shared" si="453"/>
        <v>0</v>
      </c>
      <c r="AS566" s="2">
        <f t="shared" si="454"/>
        <v>1</v>
      </c>
      <c r="AT566" s="33">
        <f t="shared" si="455"/>
        <v>0</v>
      </c>
      <c r="AU566" s="31">
        <f t="shared" si="456"/>
        <v>0</v>
      </c>
      <c r="AV566" s="2">
        <f t="shared" si="457"/>
        <v>0</v>
      </c>
      <c r="AW566" s="33">
        <f t="shared" si="458"/>
        <v>1</v>
      </c>
      <c r="AX566" s="31">
        <f t="shared" si="459"/>
        <v>1</v>
      </c>
      <c r="AY566" s="33">
        <f t="shared" si="460"/>
        <v>1.2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492</v>
      </c>
      <c r="C567" s="31">
        <v>10</v>
      </c>
      <c r="D567" s="111" t="s">
        <v>14</v>
      </c>
      <c r="E567" s="2" t="s">
        <v>139</v>
      </c>
      <c r="F567" s="2"/>
      <c r="G567" s="2"/>
      <c r="H567" s="33" t="s">
        <v>81</v>
      </c>
      <c r="I567" s="173">
        <f t="shared" si="401"/>
        <v>1061.8510832624072</v>
      </c>
      <c r="J567" s="174">
        <f t="shared" si="402"/>
        <v>23.370963958203561</v>
      </c>
      <c r="K567" s="189">
        <f t="shared" si="403"/>
        <v>207</v>
      </c>
      <c r="L567" s="190">
        <f t="shared" si="373"/>
        <v>151</v>
      </c>
      <c r="M567" s="173">
        <f t="shared" si="429"/>
        <v>29850.551434294641</v>
      </c>
      <c r="N567" s="174">
        <f t="shared" si="431"/>
        <v>8907.2045524590649</v>
      </c>
      <c r="O567" s="174">
        <f t="shared" si="432"/>
        <v>8907.2045524590649</v>
      </c>
      <c r="P567" s="174">
        <f t="shared" si="433"/>
        <v>12036.142329376511</v>
      </c>
      <c r="Q567" s="174">
        <f t="shared" si="434"/>
        <v>0</v>
      </c>
      <c r="R567" s="175"/>
      <c r="S567" s="173">
        <f t="shared" si="435"/>
        <v>17775.618337009753</v>
      </c>
      <c r="T567" s="174">
        <f t="shared" si="436"/>
        <v>5304.1254170026832</v>
      </c>
      <c r="U567" s="174">
        <f t="shared" si="437"/>
        <v>5304.1254170026832</v>
      </c>
      <c r="V567" s="174">
        <f t="shared" si="438"/>
        <v>7167.3675030043878</v>
      </c>
      <c r="W567" s="174">
        <f t="shared" si="439"/>
        <v>0</v>
      </c>
      <c r="X567" s="175"/>
      <c r="Y567" s="173">
        <f t="shared" si="404"/>
        <v>44439.045842524385</v>
      </c>
      <c r="Z567" s="174">
        <f t="shared" si="440"/>
        <v>13260.313542506708</v>
      </c>
      <c r="AA567" s="174">
        <f t="shared" si="441"/>
        <v>13260.313542506708</v>
      </c>
      <c r="AB567" s="174">
        <f t="shared" si="442"/>
        <v>17918.418757510968</v>
      </c>
      <c r="AC567" s="174">
        <f t="shared" si="443"/>
        <v>0</v>
      </c>
      <c r="AD567" s="175"/>
      <c r="AE567" s="173">
        <f t="shared" si="444"/>
        <v>28.111805793504001</v>
      </c>
      <c r="AF567" s="174">
        <f t="shared" si="430"/>
        <v>36</v>
      </c>
      <c r="AG567" s="174">
        <f t="shared" si="445"/>
        <v>45.286500000000004</v>
      </c>
      <c r="AH567" s="174">
        <f t="shared" si="446"/>
        <v>657</v>
      </c>
      <c r="AI567" s="174">
        <f t="shared" si="447"/>
        <v>250</v>
      </c>
      <c r="AJ567" s="174">
        <f t="shared" si="448"/>
        <v>3.3333333333333335</v>
      </c>
      <c r="AK567" s="174">
        <f t="shared" si="399"/>
        <v>14813.015280841462</v>
      </c>
      <c r="AL567" s="174">
        <f t="shared" si="449"/>
        <v>4420.1045141689028</v>
      </c>
      <c r="AM567" s="174">
        <f t="shared" si="450"/>
        <v>4420.1045141689028</v>
      </c>
      <c r="AN567" s="174">
        <f t="shared" si="451"/>
        <v>5972.8062525036567</v>
      </c>
      <c r="AO567" s="176">
        <v>36</v>
      </c>
      <c r="AP567" s="174">
        <v>36</v>
      </c>
      <c r="AQ567" s="175">
        <f t="shared" si="452"/>
        <v>657</v>
      </c>
      <c r="AR567" s="31">
        <f t="shared" si="453"/>
        <v>0</v>
      </c>
      <c r="AS567" s="2">
        <f t="shared" si="454"/>
        <v>1</v>
      </c>
      <c r="AT567" s="33">
        <f t="shared" si="455"/>
        <v>0</v>
      </c>
      <c r="AU567" s="31">
        <f t="shared" si="456"/>
        <v>25</v>
      </c>
      <c r="AV567" s="2">
        <f t="shared" si="457"/>
        <v>0</v>
      </c>
      <c r="AW567" s="33">
        <f t="shared" si="458"/>
        <v>1</v>
      </c>
      <c r="AX567" s="31">
        <f t="shared" si="459"/>
        <v>1</v>
      </c>
      <c r="AY567" s="33">
        <f t="shared" si="460"/>
        <v>1.2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493</v>
      </c>
      <c r="C568" s="31">
        <v>10</v>
      </c>
      <c r="D568" s="111" t="s">
        <v>14</v>
      </c>
      <c r="E568" s="2" t="s">
        <v>98</v>
      </c>
      <c r="F568" s="2"/>
      <c r="G568" s="2"/>
      <c r="H568" s="33" t="s">
        <v>81</v>
      </c>
      <c r="I568" s="173">
        <f t="shared" si="401"/>
        <v>871.28169372965408</v>
      </c>
      <c r="J568" s="174">
        <f t="shared" si="402"/>
        <v>23.370963958203561</v>
      </c>
      <c r="K568" s="189">
        <f t="shared" si="403"/>
        <v>321</v>
      </c>
      <c r="L568" s="190">
        <f t="shared" si="373"/>
        <v>207</v>
      </c>
      <c r="M568" s="173">
        <f t="shared" si="429"/>
        <v>24493.301765563268</v>
      </c>
      <c r="N568" s="174">
        <f t="shared" si="431"/>
        <v>6918.1575210830579</v>
      </c>
      <c r="O568" s="174">
        <f t="shared" si="432"/>
        <v>6918.1575210830579</v>
      </c>
      <c r="P568" s="174">
        <f t="shared" si="433"/>
        <v>10656.986723397153</v>
      </c>
      <c r="Q568" s="174">
        <f t="shared" si="434"/>
        <v>0</v>
      </c>
      <c r="R568" s="175"/>
      <c r="S568" s="173">
        <f t="shared" si="435"/>
        <v>17775.618337009753</v>
      </c>
      <c r="T568" s="174">
        <f t="shared" si="436"/>
        <v>5304.1254170026832</v>
      </c>
      <c r="U568" s="174">
        <f t="shared" si="437"/>
        <v>5304.1254170026832</v>
      </c>
      <c r="V568" s="174">
        <f t="shared" si="438"/>
        <v>7167.3675030043878</v>
      </c>
      <c r="W568" s="174">
        <f t="shared" si="439"/>
        <v>0</v>
      </c>
      <c r="X568" s="175"/>
      <c r="Y568" s="173">
        <f t="shared" si="404"/>
        <v>50889.676595228339</v>
      </c>
      <c r="Z568" s="174">
        <f t="shared" si="440"/>
        <v>13260.313542506708</v>
      </c>
      <c r="AA568" s="174">
        <f t="shared" si="441"/>
        <v>13260.313542506708</v>
      </c>
      <c r="AB568" s="174">
        <f t="shared" si="442"/>
        <v>24369.049510214922</v>
      </c>
      <c r="AC568" s="174">
        <f t="shared" si="443"/>
        <v>0</v>
      </c>
      <c r="AD568" s="175"/>
      <c r="AE568" s="173">
        <f t="shared" si="444"/>
        <v>28.111805793504001</v>
      </c>
      <c r="AF568" s="174">
        <f t="shared" si="430"/>
        <v>36</v>
      </c>
      <c r="AG568" s="174">
        <f t="shared" si="445"/>
        <v>20.2865</v>
      </c>
      <c r="AH568" s="174">
        <f t="shared" si="446"/>
        <v>657</v>
      </c>
      <c r="AI568" s="174">
        <f t="shared" si="447"/>
        <v>250</v>
      </c>
      <c r="AJ568" s="174">
        <f t="shared" si="448"/>
        <v>3.3333333333333335</v>
      </c>
      <c r="AK568" s="174">
        <f t="shared" si="399"/>
        <v>14813.015280841462</v>
      </c>
      <c r="AL568" s="174">
        <f t="shared" si="449"/>
        <v>4420.1045141689028</v>
      </c>
      <c r="AM568" s="174">
        <f t="shared" si="450"/>
        <v>4420.1045141689028</v>
      </c>
      <c r="AN568" s="174">
        <f t="shared" si="451"/>
        <v>5972.8062525036567</v>
      </c>
      <c r="AO568" s="176">
        <v>36</v>
      </c>
      <c r="AP568" s="174">
        <v>36</v>
      </c>
      <c r="AQ568" s="175">
        <f t="shared" si="452"/>
        <v>657</v>
      </c>
      <c r="AR568" s="31">
        <f t="shared" si="453"/>
        <v>0</v>
      </c>
      <c r="AS568" s="2">
        <f t="shared" si="454"/>
        <v>1</v>
      </c>
      <c r="AT568" s="33">
        <f t="shared" si="455"/>
        <v>0</v>
      </c>
      <c r="AU568" s="31">
        <f t="shared" si="456"/>
        <v>0</v>
      </c>
      <c r="AV568" s="2">
        <f t="shared" si="457"/>
        <v>0</v>
      </c>
      <c r="AW568" s="33">
        <f t="shared" si="458"/>
        <v>1.36</v>
      </c>
      <c r="AX568" s="31">
        <f t="shared" si="459"/>
        <v>1</v>
      </c>
      <c r="AY568" s="33">
        <f t="shared" si="460"/>
        <v>1.2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494</v>
      </c>
      <c r="C569" s="31">
        <v>10</v>
      </c>
      <c r="D569" s="111" t="s">
        <v>14</v>
      </c>
      <c r="E569" s="2" t="s">
        <v>151</v>
      </c>
      <c r="F569" s="2"/>
      <c r="G569" s="2"/>
      <c r="H569" s="33" t="s">
        <v>81</v>
      </c>
      <c r="I569" s="173">
        <f t="shared" si="401"/>
        <v>888.86925829072186</v>
      </c>
      <c r="J569" s="174">
        <f t="shared" si="402"/>
        <v>23.370963958203561</v>
      </c>
      <c r="K569" s="189">
        <f t="shared" si="403"/>
        <v>311</v>
      </c>
      <c r="L569" s="190">
        <f t="shared" si="373"/>
        <v>203</v>
      </c>
      <c r="M569" s="173">
        <f t="shared" si="429"/>
        <v>24987.71996488472</v>
      </c>
      <c r="N569" s="174">
        <f t="shared" si="431"/>
        <v>7456.1682224431815</v>
      </c>
      <c r="O569" s="174">
        <f t="shared" si="432"/>
        <v>7456.1682224431815</v>
      </c>
      <c r="P569" s="174">
        <f t="shared" si="433"/>
        <v>10075.383519998357</v>
      </c>
      <c r="Q569" s="174">
        <f t="shared" si="434"/>
        <v>0</v>
      </c>
      <c r="R569" s="175"/>
      <c r="S569" s="173">
        <f t="shared" si="435"/>
        <v>17775.618337009753</v>
      </c>
      <c r="T569" s="174">
        <f t="shared" si="436"/>
        <v>5304.1254170026832</v>
      </c>
      <c r="U569" s="174">
        <f t="shared" si="437"/>
        <v>5304.1254170026832</v>
      </c>
      <c r="V569" s="174">
        <f t="shared" si="438"/>
        <v>7167.3675030043878</v>
      </c>
      <c r="W569" s="174">
        <f t="shared" si="439"/>
        <v>0</v>
      </c>
      <c r="X569" s="175"/>
      <c r="Y569" s="173">
        <f t="shared" si="404"/>
        <v>53326.855011029256</v>
      </c>
      <c r="Z569" s="174">
        <f t="shared" si="440"/>
        <v>15912.376251008049</v>
      </c>
      <c r="AA569" s="174">
        <f t="shared" si="441"/>
        <v>15912.376251008049</v>
      </c>
      <c r="AB569" s="174">
        <f t="shared" si="442"/>
        <v>21502.102509013162</v>
      </c>
      <c r="AC569" s="174">
        <f t="shared" si="443"/>
        <v>0</v>
      </c>
      <c r="AD569" s="175"/>
      <c r="AE569" s="173">
        <f t="shared" si="444"/>
        <v>28.111805793504001</v>
      </c>
      <c r="AF569" s="174">
        <f t="shared" si="430"/>
        <v>36</v>
      </c>
      <c r="AG569" s="174">
        <f t="shared" si="445"/>
        <v>20.2865</v>
      </c>
      <c r="AH569" s="174">
        <f t="shared" si="446"/>
        <v>657</v>
      </c>
      <c r="AI569" s="174">
        <f t="shared" si="447"/>
        <v>300</v>
      </c>
      <c r="AJ569" s="174">
        <f t="shared" si="448"/>
        <v>3.3333333333333335</v>
      </c>
      <c r="AK569" s="174">
        <f t="shared" si="399"/>
        <v>14813.015280841462</v>
      </c>
      <c r="AL569" s="174">
        <f t="shared" si="449"/>
        <v>4420.1045141689028</v>
      </c>
      <c r="AM569" s="174">
        <f t="shared" si="450"/>
        <v>4420.1045141689028</v>
      </c>
      <c r="AN569" s="174">
        <f t="shared" si="451"/>
        <v>5972.8062525036567</v>
      </c>
      <c r="AO569" s="176">
        <v>36</v>
      </c>
      <c r="AP569" s="174">
        <v>36</v>
      </c>
      <c r="AQ569" s="175">
        <f t="shared" si="452"/>
        <v>657</v>
      </c>
      <c r="AR569" s="31">
        <f t="shared" si="453"/>
        <v>50</v>
      </c>
      <c r="AS569" s="2">
        <f t="shared" si="454"/>
        <v>1</v>
      </c>
      <c r="AT569" s="33">
        <f t="shared" si="455"/>
        <v>0</v>
      </c>
      <c r="AU569" s="31">
        <f t="shared" si="456"/>
        <v>0</v>
      </c>
      <c r="AV569" s="2">
        <f t="shared" si="457"/>
        <v>0</v>
      </c>
      <c r="AW569" s="33">
        <f t="shared" si="458"/>
        <v>1</v>
      </c>
      <c r="AX569" s="31">
        <f t="shared" si="459"/>
        <v>1</v>
      </c>
      <c r="AY569" s="33">
        <f t="shared" si="460"/>
        <v>1.2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495</v>
      </c>
      <c r="C570" s="31">
        <v>10</v>
      </c>
      <c r="D570" s="111" t="s">
        <v>14</v>
      </c>
      <c r="E570" s="2" t="s">
        <v>165</v>
      </c>
      <c r="F570" s="2"/>
      <c r="G570" s="2"/>
      <c r="H570" s="33" t="s">
        <v>81</v>
      </c>
      <c r="I570" s="173">
        <f t="shared" si="401"/>
        <v>1205.0285699262147</v>
      </c>
      <c r="J570" s="174">
        <f t="shared" si="402"/>
        <v>23.370963958203561</v>
      </c>
      <c r="K570" s="189">
        <f t="shared" si="403"/>
        <v>143</v>
      </c>
      <c r="L570" s="190">
        <f t="shared" si="373"/>
        <v>112</v>
      </c>
      <c r="M570" s="173">
        <f t="shared" si="429"/>
        <v>33875.529133389602</v>
      </c>
      <c r="N570" s="174">
        <f t="shared" si="431"/>
        <v>10108.230930944525</v>
      </c>
      <c r="O570" s="174">
        <f t="shared" si="432"/>
        <v>10108.230930944525</v>
      </c>
      <c r="P570" s="174">
        <f t="shared" si="433"/>
        <v>13659.067271500553</v>
      </c>
      <c r="Q570" s="174">
        <f t="shared" si="434"/>
        <v>0</v>
      </c>
      <c r="R570" s="175"/>
      <c r="S570" s="173">
        <f t="shared" si="435"/>
        <v>17775.618337009753</v>
      </c>
      <c r="T570" s="174">
        <f t="shared" si="436"/>
        <v>5304.1254170026832</v>
      </c>
      <c r="U570" s="174">
        <f t="shared" si="437"/>
        <v>5304.1254170026832</v>
      </c>
      <c r="V570" s="174">
        <f t="shared" si="438"/>
        <v>7167.3675030043878</v>
      </c>
      <c r="W570" s="174">
        <f t="shared" si="439"/>
        <v>0</v>
      </c>
      <c r="X570" s="175"/>
      <c r="Y570" s="173">
        <f t="shared" si="404"/>
        <v>53326.855011029256</v>
      </c>
      <c r="Z570" s="174">
        <f t="shared" si="440"/>
        <v>15912.376251008049</v>
      </c>
      <c r="AA570" s="174">
        <f t="shared" si="441"/>
        <v>15912.376251008049</v>
      </c>
      <c r="AB570" s="174">
        <f t="shared" si="442"/>
        <v>21502.102509013162</v>
      </c>
      <c r="AC570" s="174">
        <f t="shared" si="443"/>
        <v>0</v>
      </c>
      <c r="AD570" s="175"/>
      <c r="AE570" s="173">
        <f t="shared" si="444"/>
        <v>28.111805793504001</v>
      </c>
      <c r="AF570" s="174">
        <f t="shared" si="430"/>
        <v>36</v>
      </c>
      <c r="AG570" s="174">
        <f t="shared" si="445"/>
        <v>45.286500000000004</v>
      </c>
      <c r="AH570" s="174">
        <f t="shared" si="446"/>
        <v>657</v>
      </c>
      <c r="AI570" s="174">
        <f t="shared" si="447"/>
        <v>300</v>
      </c>
      <c r="AJ570" s="174">
        <f t="shared" si="448"/>
        <v>3.3333333333333335</v>
      </c>
      <c r="AK570" s="174">
        <f t="shared" si="399"/>
        <v>14813.015280841462</v>
      </c>
      <c r="AL570" s="174">
        <f t="shared" si="449"/>
        <v>4420.1045141689028</v>
      </c>
      <c r="AM570" s="174">
        <f t="shared" si="450"/>
        <v>4420.1045141689028</v>
      </c>
      <c r="AN570" s="174">
        <f t="shared" si="451"/>
        <v>5972.8062525036567</v>
      </c>
      <c r="AO570" s="176">
        <v>36</v>
      </c>
      <c r="AP570" s="174">
        <v>36</v>
      </c>
      <c r="AQ570" s="175">
        <f t="shared" si="452"/>
        <v>657</v>
      </c>
      <c r="AR570" s="31">
        <f t="shared" si="453"/>
        <v>50</v>
      </c>
      <c r="AS570" s="2">
        <f t="shared" si="454"/>
        <v>1</v>
      </c>
      <c r="AT570" s="33">
        <f t="shared" si="455"/>
        <v>0</v>
      </c>
      <c r="AU570" s="31">
        <f t="shared" si="456"/>
        <v>25</v>
      </c>
      <c r="AV570" s="2">
        <f t="shared" si="457"/>
        <v>0</v>
      </c>
      <c r="AW570" s="33">
        <f t="shared" si="458"/>
        <v>1</v>
      </c>
      <c r="AX570" s="31">
        <f t="shared" si="459"/>
        <v>1</v>
      </c>
      <c r="AY570" s="33">
        <f t="shared" si="460"/>
        <v>1.2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496</v>
      </c>
      <c r="C571" s="31">
        <v>10</v>
      </c>
      <c r="D571" s="111" t="s">
        <v>14</v>
      </c>
      <c r="E571" s="2" t="s">
        <v>157</v>
      </c>
      <c r="F571" s="2"/>
      <c r="G571" s="2"/>
      <c r="H571" s="33" t="s">
        <v>81</v>
      </c>
      <c r="I571" s="173">
        <f t="shared" si="401"/>
        <v>944.72937132336153</v>
      </c>
      <c r="J571" s="174">
        <f t="shared" si="402"/>
        <v>23.370963958203561</v>
      </c>
      <c r="K571" s="189">
        <f t="shared" si="403"/>
        <v>260</v>
      </c>
      <c r="L571" s="190">
        <f t="shared" si="373"/>
        <v>179</v>
      </c>
      <c r="M571" s="173">
        <f t="shared" si="429"/>
        <v>26558.048614061467</v>
      </c>
      <c r="N571" s="174">
        <f t="shared" si="431"/>
        <v>7456.1682224431815</v>
      </c>
      <c r="O571" s="174">
        <f t="shared" si="432"/>
        <v>7456.1682224431815</v>
      </c>
      <c r="P571" s="174">
        <f t="shared" si="433"/>
        <v>11645.712169175104</v>
      </c>
      <c r="Q571" s="174">
        <f t="shared" si="434"/>
        <v>0</v>
      </c>
      <c r="R571" s="175"/>
      <c r="S571" s="173">
        <f t="shared" si="435"/>
        <v>17775.618337009753</v>
      </c>
      <c r="T571" s="174">
        <f t="shared" si="436"/>
        <v>5304.1254170026832</v>
      </c>
      <c r="U571" s="174">
        <f t="shared" si="437"/>
        <v>5304.1254170026832</v>
      </c>
      <c r="V571" s="174">
        <f t="shared" si="438"/>
        <v>7167.3675030043878</v>
      </c>
      <c r="W571" s="174">
        <f t="shared" si="439"/>
        <v>0</v>
      </c>
      <c r="X571" s="175"/>
      <c r="Y571" s="173">
        <f t="shared" si="404"/>
        <v>61067.611914274006</v>
      </c>
      <c r="Z571" s="174">
        <f t="shared" si="440"/>
        <v>15912.376251008049</v>
      </c>
      <c r="AA571" s="174">
        <f t="shared" si="441"/>
        <v>15912.376251008049</v>
      </c>
      <c r="AB571" s="174">
        <f t="shared" si="442"/>
        <v>29242.859412257905</v>
      </c>
      <c r="AC571" s="174">
        <f t="shared" si="443"/>
        <v>0</v>
      </c>
      <c r="AD571" s="175"/>
      <c r="AE571" s="173">
        <f t="shared" si="444"/>
        <v>28.111805793504001</v>
      </c>
      <c r="AF571" s="174">
        <f t="shared" si="430"/>
        <v>36</v>
      </c>
      <c r="AG571" s="174">
        <f t="shared" si="445"/>
        <v>20.2865</v>
      </c>
      <c r="AH571" s="174">
        <f t="shared" si="446"/>
        <v>657</v>
      </c>
      <c r="AI571" s="174">
        <f t="shared" si="447"/>
        <v>300</v>
      </c>
      <c r="AJ571" s="174">
        <f t="shared" si="448"/>
        <v>3.3333333333333335</v>
      </c>
      <c r="AK571" s="174">
        <f t="shared" si="399"/>
        <v>14813.015280841462</v>
      </c>
      <c r="AL571" s="174">
        <f t="shared" si="449"/>
        <v>4420.1045141689028</v>
      </c>
      <c r="AM571" s="174">
        <f t="shared" si="450"/>
        <v>4420.1045141689028</v>
      </c>
      <c r="AN571" s="174">
        <f t="shared" si="451"/>
        <v>5972.8062525036567</v>
      </c>
      <c r="AO571" s="176">
        <v>36</v>
      </c>
      <c r="AP571" s="174">
        <v>36</v>
      </c>
      <c r="AQ571" s="175">
        <f t="shared" si="452"/>
        <v>657</v>
      </c>
      <c r="AR571" s="31">
        <f t="shared" si="453"/>
        <v>50</v>
      </c>
      <c r="AS571" s="2">
        <f t="shared" si="454"/>
        <v>1</v>
      </c>
      <c r="AT571" s="33">
        <f t="shared" si="455"/>
        <v>0</v>
      </c>
      <c r="AU571" s="31">
        <f t="shared" si="456"/>
        <v>0</v>
      </c>
      <c r="AV571" s="2">
        <f t="shared" si="457"/>
        <v>0</v>
      </c>
      <c r="AW571" s="33">
        <f t="shared" si="458"/>
        <v>1.36</v>
      </c>
      <c r="AX571" s="31">
        <f t="shared" si="459"/>
        <v>1</v>
      </c>
      <c r="AY571" s="33">
        <f t="shared" si="460"/>
        <v>1.2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497</v>
      </c>
      <c r="C572" s="31">
        <v>10</v>
      </c>
      <c r="D572" s="111" t="s">
        <v>14</v>
      </c>
      <c r="E572" s="2" t="s">
        <v>99</v>
      </c>
      <c r="F572" s="2"/>
      <c r="G572" s="2"/>
      <c r="H572" s="33" t="s">
        <v>81</v>
      </c>
      <c r="I572" s="173">
        <f t="shared" si="401"/>
        <v>824.73159953578772</v>
      </c>
      <c r="J572" s="174">
        <f t="shared" si="402"/>
        <v>11.68548197910178</v>
      </c>
      <c r="K572" s="189">
        <f t="shared" si="403"/>
        <v>354</v>
      </c>
      <c r="L572" s="190">
        <f t="shared" si="373"/>
        <v>222</v>
      </c>
      <c r="M572" s="173">
        <f t="shared" si="429"/>
        <v>23184.69455791598</v>
      </c>
      <c r="N572" s="174">
        <f t="shared" si="431"/>
        <v>6918.1575210830579</v>
      </c>
      <c r="O572" s="174">
        <f t="shared" si="432"/>
        <v>6918.1575210830579</v>
      </c>
      <c r="P572" s="174">
        <f t="shared" si="433"/>
        <v>9348.3795157498662</v>
      </c>
      <c r="Q572" s="174">
        <f t="shared" si="434"/>
        <v>0</v>
      </c>
      <c r="R572" s="175"/>
      <c r="S572" s="173">
        <f t="shared" si="435"/>
        <v>17775.618337009753</v>
      </c>
      <c r="T572" s="174">
        <f t="shared" si="436"/>
        <v>5304.1254170026832</v>
      </c>
      <c r="U572" s="174">
        <f t="shared" si="437"/>
        <v>5304.1254170026832</v>
      </c>
      <c r="V572" s="174">
        <f t="shared" si="438"/>
        <v>7167.3675030043878</v>
      </c>
      <c r="W572" s="174">
        <f t="shared" si="439"/>
        <v>0</v>
      </c>
      <c r="X572" s="175"/>
      <c r="Y572" s="173">
        <f t="shared" si="404"/>
        <v>44439.045842524385</v>
      </c>
      <c r="Z572" s="174">
        <f t="shared" si="440"/>
        <v>13260.313542506708</v>
      </c>
      <c r="AA572" s="174">
        <f t="shared" si="441"/>
        <v>13260.313542506708</v>
      </c>
      <c r="AB572" s="174">
        <f t="shared" si="442"/>
        <v>17918.418757510968</v>
      </c>
      <c r="AC572" s="174">
        <f t="shared" si="443"/>
        <v>0</v>
      </c>
      <c r="AD572" s="175"/>
      <c r="AE572" s="173">
        <f t="shared" si="444"/>
        <v>28.111805793504001</v>
      </c>
      <c r="AF572" s="174">
        <f t="shared" si="430"/>
        <v>36</v>
      </c>
      <c r="AG572" s="174">
        <f t="shared" si="445"/>
        <v>20.2865</v>
      </c>
      <c r="AH572" s="174">
        <f t="shared" si="446"/>
        <v>328.5</v>
      </c>
      <c r="AI572" s="174">
        <f t="shared" si="447"/>
        <v>250</v>
      </c>
      <c r="AJ572" s="174">
        <f t="shared" si="448"/>
        <v>3.3333333333333335</v>
      </c>
      <c r="AK572" s="174">
        <f t="shared" si="399"/>
        <v>14813.015280841462</v>
      </c>
      <c r="AL572" s="174">
        <f t="shared" si="449"/>
        <v>4420.1045141689028</v>
      </c>
      <c r="AM572" s="174">
        <f t="shared" si="450"/>
        <v>4420.1045141689028</v>
      </c>
      <c r="AN572" s="174">
        <f t="shared" si="451"/>
        <v>5972.8062525036567</v>
      </c>
      <c r="AO572" s="176">
        <v>36</v>
      </c>
      <c r="AP572" s="174">
        <v>36</v>
      </c>
      <c r="AQ572" s="175">
        <f t="shared" si="452"/>
        <v>657</v>
      </c>
      <c r="AR572" s="31">
        <f t="shared" si="453"/>
        <v>0</v>
      </c>
      <c r="AS572" s="2">
        <f t="shared" si="454"/>
        <v>0.5</v>
      </c>
      <c r="AT572" s="33">
        <f t="shared" si="455"/>
        <v>0</v>
      </c>
      <c r="AU572" s="31">
        <f t="shared" si="456"/>
        <v>0</v>
      </c>
      <c r="AV572" s="2">
        <f t="shared" si="457"/>
        <v>0</v>
      </c>
      <c r="AW572" s="33">
        <f t="shared" si="458"/>
        <v>1</v>
      </c>
      <c r="AX572" s="31">
        <f t="shared" si="459"/>
        <v>1</v>
      </c>
      <c r="AY572" s="33">
        <f t="shared" si="460"/>
        <v>1.2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498</v>
      </c>
      <c r="C573" s="31">
        <v>10</v>
      </c>
      <c r="D573" s="111" t="s">
        <v>14</v>
      </c>
      <c r="E573" s="2" t="s">
        <v>170</v>
      </c>
      <c r="F573" s="2"/>
      <c r="G573" s="2"/>
      <c r="H573" s="33" t="s">
        <v>81</v>
      </c>
      <c r="I573" s="173">
        <f t="shared" si="401"/>
        <v>1061.8510832624072</v>
      </c>
      <c r="J573" s="174">
        <f t="shared" si="402"/>
        <v>11.68548197910178</v>
      </c>
      <c r="K573" s="189">
        <f t="shared" si="403"/>
        <v>207</v>
      </c>
      <c r="L573" s="190">
        <f t="shared" si="373"/>
        <v>151</v>
      </c>
      <c r="M573" s="173">
        <f t="shared" si="429"/>
        <v>29850.551434294641</v>
      </c>
      <c r="N573" s="174">
        <f t="shared" si="431"/>
        <v>8907.2045524590649</v>
      </c>
      <c r="O573" s="174">
        <f t="shared" si="432"/>
        <v>8907.2045524590649</v>
      </c>
      <c r="P573" s="174">
        <f t="shared" si="433"/>
        <v>12036.142329376511</v>
      </c>
      <c r="Q573" s="174">
        <f t="shared" si="434"/>
        <v>0</v>
      </c>
      <c r="R573" s="175"/>
      <c r="S573" s="173">
        <f t="shared" si="435"/>
        <v>17775.618337009753</v>
      </c>
      <c r="T573" s="174">
        <f t="shared" si="436"/>
        <v>5304.1254170026832</v>
      </c>
      <c r="U573" s="174">
        <f t="shared" si="437"/>
        <v>5304.1254170026832</v>
      </c>
      <c r="V573" s="174">
        <f t="shared" si="438"/>
        <v>7167.3675030043878</v>
      </c>
      <c r="W573" s="174">
        <f t="shared" si="439"/>
        <v>0</v>
      </c>
      <c r="X573" s="175"/>
      <c r="Y573" s="173">
        <f t="shared" si="404"/>
        <v>44439.045842524385</v>
      </c>
      <c r="Z573" s="174">
        <f t="shared" si="440"/>
        <v>13260.313542506708</v>
      </c>
      <c r="AA573" s="174">
        <f t="shared" si="441"/>
        <v>13260.313542506708</v>
      </c>
      <c r="AB573" s="174">
        <f t="shared" si="442"/>
        <v>17918.418757510968</v>
      </c>
      <c r="AC573" s="174">
        <f t="shared" si="443"/>
        <v>0</v>
      </c>
      <c r="AD573" s="175"/>
      <c r="AE573" s="173">
        <f t="shared" si="444"/>
        <v>28.111805793504001</v>
      </c>
      <c r="AF573" s="174">
        <f t="shared" si="430"/>
        <v>36</v>
      </c>
      <c r="AG573" s="174">
        <f t="shared" si="445"/>
        <v>45.286500000000004</v>
      </c>
      <c r="AH573" s="174">
        <f t="shared" si="446"/>
        <v>328.5</v>
      </c>
      <c r="AI573" s="174">
        <f t="shared" si="447"/>
        <v>250</v>
      </c>
      <c r="AJ573" s="174">
        <f t="shared" si="448"/>
        <v>3.3333333333333335</v>
      </c>
      <c r="AK573" s="174">
        <f t="shared" si="399"/>
        <v>14813.015280841462</v>
      </c>
      <c r="AL573" s="174">
        <f t="shared" si="449"/>
        <v>4420.1045141689028</v>
      </c>
      <c r="AM573" s="174">
        <f t="shared" si="450"/>
        <v>4420.1045141689028</v>
      </c>
      <c r="AN573" s="174">
        <f t="shared" si="451"/>
        <v>5972.8062525036567</v>
      </c>
      <c r="AO573" s="176">
        <v>36</v>
      </c>
      <c r="AP573" s="174">
        <v>36</v>
      </c>
      <c r="AQ573" s="175">
        <f t="shared" si="452"/>
        <v>657</v>
      </c>
      <c r="AR573" s="31">
        <f t="shared" si="453"/>
        <v>0</v>
      </c>
      <c r="AS573" s="2">
        <f t="shared" si="454"/>
        <v>0.5</v>
      </c>
      <c r="AT573" s="33">
        <f t="shared" si="455"/>
        <v>0</v>
      </c>
      <c r="AU573" s="31">
        <f t="shared" si="456"/>
        <v>25</v>
      </c>
      <c r="AV573" s="2">
        <f t="shared" si="457"/>
        <v>0</v>
      </c>
      <c r="AW573" s="33">
        <f t="shared" si="458"/>
        <v>1</v>
      </c>
      <c r="AX573" s="31">
        <f t="shared" si="459"/>
        <v>1</v>
      </c>
      <c r="AY573" s="33">
        <f t="shared" si="460"/>
        <v>1.2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499</v>
      </c>
      <c r="C574" s="31">
        <v>10</v>
      </c>
      <c r="D574" s="111" t="s">
        <v>14</v>
      </c>
      <c r="E574" s="2" t="s">
        <v>108</v>
      </c>
      <c r="F574" s="2"/>
      <c r="G574" s="2"/>
      <c r="H574" s="33" t="s">
        <v>81</v>
      </c>
      <c r="I574" s="173">
        <f t="shared" si="401"/>
        <v>871.28169372965408</v>
      </c>
      <c r="J574" s="174">
        <f t="shared" si="402"/>
        <v>11.68548197910178</v>
      </c>
      <c r="K574" s="189">
        <f t="shared" si="403"/>
        <v>321</v>
      </c>
      <c r="L574" s="190">
        <f t="shared" si="373"/>
        <v>207</v>
      </c>
      <c r="M574" s="173">
        <f t="shared" si="429"/>
        <v>24493.301765563268</v>
      </c>
      <c r="N574" s="174">
        <f t="shared" si="431"/>
        <v>6918.1575210830579</v>
      </c>
      <c r="O574" s="174">
        <f t="shared" si="432"/>
        <v>6918.1575210830579</v>
      </c>
      <c r="P574" s="174">
        <f t="shared" si="433"/>
        <v>10656.986723397153</v>
      </c>
      <c r="Q574" s="174">
        <f t="shared" si="434"/>
        <v>0</v>
      </c>
      <c r="R574" s="175"/>
      <c r="S574" s="173">
        <f t="shared" si="435"/>
        <v>17775.618337009753</v>
      </c>
      <c r="T574" s="174">
        <f t="shared" si="436"/>
        <v>5304.1254170026832</v>
      </c>
      <c r="U574" s="174">
        <f t="shared" si="437"/>
        <v>5304.1254170026832</v>
      </c>
      <c r="V574" s="174">
        <f t="shared" si="438"/>
        <v>7167.3675030043878</v>
      </c>
      <c r="W574" s="174">
        <f t="shared" si="439"/>
        <v>0</v>
      </c>
      <c r="X574" s="175"/>
      <c r="Y574" s="173">
        <f t="shared" si="404"/>
        <v>50889.676595228339</v>
      </c>
      <c r="Z574" s="174">
        <f t="shared" si="440"/>
        <v>13260.313542506708</v>
      </c>
      <c r="AA574" s="174">
        <f t="shared" si="441"/>
        <v>13260.313542506708</v>
      </c>
      <c r="AB574" s="174">
        <f t="shared" si="442"/>
        <v>24369.049510214922</v>
      </c>
      <c r="AC574" s="174">
        <f t="shared" si="443"/>
        <v>0</v>
      </c>
      <c r="AD574" s="175"/>
      <c r="AE574" s="173">
        <f t="shared" si="444"/>
        <v>28.111805793504001</v>
      </c>
      <c r="AF574" s="174">
        <f t="shared" si="430"/>
        <v>36</v>
      </c>
      <c r="AG574" s="174">
        <f t="shared" si="445"/>
        <v>20.2865</v>
      </c>
      <c r="AH574" s="174">
        <f t="shared" si="446"/>
        <v>328.5</v>
      </c>
      <c r="AI574" s="174">
        <f t="shared" si="447"/>
        <v>250</v>
      </c>
      <c r="AJ574" s="174">
        <f t="shared" si="448"/>
        <v>3.3333333333333335</v>
      </c>
      <c r="AK574" s="174">
        <f t="shared" si="399"/>
        <v>14813.015280841462</v>
      </c>
      <c r="AL574" s="174">
        <f t="shared" si="449"/>
        <v>4420.1045141689028</v>
      </c>
      <c r="AM574" s="174">
        <f t="shared" si="450"/>
        <v>4420.1045141689028</v>
      </c>
      <c r="AN574" s="174">
        <f t="shared" si="451"/>
        <v>5972.8062525036567</v>
      </c>
      <c r="AO574" s="176">
        <v>36</v>
      </c>
      <c r="AP574" s="174">
        <v>36</v>
      </c>
      <c r="AQ574" s="175">
        <f t="shared" si="452"/>
        <v>657</v>
      </c>
      <c r="AR574" s="31">
        <f t="shared" si="453"/>
        <v>0</v>
      </c>
      <c r="AS574" s="2">
        <f t="shared" si="454"/>
        <v>0.5</v>
      </c>
      <c r="AT574" s="33">
        <f t="shared" si="455"/>
        <v>0</v>
      </c>
      <c r="AU574" s="31">
        <f t="shared" si="456"/>
        <v>0</v>
      </c>
      <c r="AV574" s="2">
        <f t="shared" si="457"/>
        <v>0</v>
      </c>
      <c r="AW574" s="33">
        <f t="shared" si="458"/>
        <v>1.36</v>
      </c>
      <c r="AX574" s="31">
        <f t="shared" si="459"/>
        <v>1</v>
      </c>
      <c r="AY574" s="33">
        <f t="shared" si="460"/>
        <v>1.2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500</v>
      </c>
      <c r="C575" s="31">
        <v>7</v>
      </c>
      <c r="D575" s="111" t="s">
        <v>14</v>
      </c>
      <c r="E575" s="2" t="s">
        <v>67</v>
      </c>
      <c r="F575" s="1"/>
      <c r="G575" s="1"/>
      <c r="H575" s="33" t="s">
        <v>81</v>
      </c>
      <c r="I575" s="173">
        <f t="shared" si="401"/>
        <v>607.85773947897394</v>
      </c>
      <c r="J575" s="174">
        <f t="shared" si="402"/>
        <v>16.292087508154079</v>
      </c>
      <c r="K575" s="189">
        <f t="shared" si="403"/>
        <v>600</v>
      </c>
      <c r="L575" s="190">
        <f t="shared" si="373"/>
        <v>325</v>
      </c>
      <c r="M575" s="173">
        <f t="shared" si="429"/>
        <v>17087.978722311265</v>
      </c>
      <c r="N575" s="174">
        <f t="shared" si="431"/>
        <v>5100.1284668295775</v>
      </c>
      <c r="O575" s="174">
        <f t="shared" si="432"/>
        <v>5100.1284668295775</v>
      </c>
      <c r="P575" s="174">
        <f t="shared" si="433"/>
        <v>6887.7217886521084</v>
      </c>
      <c r="Q575" s="174">
        <f t="shared" si="434"/>
        <v>0</v>
      </c>
      <c r="R575" s="175"/>
      <c r="S575" s="173">
        <f t="shared" si="435"/>
        <v>14206.065287718291</v>
      </c>
      <c r="T575" s="174">
        <f t="shared" si="436"/>
        <v>4239.9840936676828</v>
      </c>
      <c r="U575" s="174">
        <f t="shared" si="437"/>
        <v>4239.9840936676828</v>
      </c>
      <c r="V575" s="174">
        <f t="shared" si="438"/>
        <v>5726.0971003829254</v>
      </c>
      <c r="W575" s="174">
        <f t="shared" si="439"/>
        <v>0</v>
      </c>
      <c r="X575" s="175"/>
      <c r="Y575" s="173">
        <f t="shared" si="404"/>
        <v>28412.130575436582</v>
      </c>
      <c r="Z575" s="174">
        <f t="shared" si="440"/>
        <v>8479.9681873353657</v>
      </c>
      <c r="AA575" s="174">
        <f t="shared" si="441"/>
        <v>8479.9681873353657</v>
      </c>
      <c r="AB575" s="174">
        <f t="shared" si="442"/>
        <v>11452.194200765851</v>
      </c>
      <c r="AC575" s="174">
        <f t="shared" si="443"/>
        <v>0</v>
      </c>
      <c r="AD575" s="175"/>
      <c r="AE575" s="173">
        <f t="shared" si="444"/>
        <v>28.111805793504001</v>
      </c>
      <c r="AF575" s="174">
        <f t="shared" si="430"/>
        <v>36</v>
      </c>
      <c r="AG575" s="174">
        <f t="shared" si="445"/>
        <v>20.2865</v>
      </c>
      <c r="AH575" s="174">
        <f t="shared" si="446"/>
        <v>458</v>
      </c>
      <c r="AI575" s="174">
        <f t="shared" si="447"/>
        <v>200</v>
      </c>
      <c r="AJ575" s="174">
        <f t="shared" si="448"/>
        <v>3.3333333333333335</v>
      </c>
      <c r="AK575" s="174">
        <f t="shared" si="399"/>
        <v>14206.065287718291</v>
      </c>
      <c r="AL575" s="174">
        <f t="shared" si="449"/>
        <v>4239.9840936676828</v>
      </c>
      <c r="AM575" s="174">
        <f t="shared" si="450"/>
        <v>4239.9840936676828</v>
      </c>
      <c r="AN575" s="174">
        <f t="shared" si="451"/>
        <v>5726.0971003829254</v>
      </c>
      <c r="AO575" s="176">
        <v>36</v>
      </c>
      <c r="AP575" s="174">
        <v>36</v>
      </c>
      <c r="AQ575" s="175">
        <f t="shared" si="452"/>
        <v>458</v>
      </c>
      <c r="AR575" s="31">
        <f t="shared" si="453"/>
        <v>0</v>
      </c>
      <c r="AS575" s="2">
        <f t="shared" si="454"/>
        <v>1</v>
      </c>
      <c r="AT575" s="33">
        <f t="shared" si="455"/>
        <v>0</v>
      </c>
      <c r="AU575" s="31">
        <f t="shared" si="456"/>
        <v>0</v>
      </c>
      <c r="AV575" s="2">
        <f t="shared" si="457"/>
        <v>0</v>
      </c>
      <c r="AW575" s="33">
        <f t="shared" si="458"/>
        <v>1</v>
      </c>
      <c r="AX575" s="31">
        <f t="shared" si="459"/>
        <v>1</v>
      </c>
      <c r="AY575" s="33">
        <f t="shared" si="460"/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501</v>
      </c>
      <c r="C576" s="31">
        <v>7</v>
      </c>
      <c r="D576" s="111" t="s">
        <v>14</v>
      </c>
      <c r="E576" s="2" t="s">
        <v>136</v>
      </c>
      <c r="F576" s="2"/>
      <c r="G576" s="2"/>
      <c r="H576" s="33" t="s">
        <v>81</v>
      </c>
      <c r="I576" s="173">
        <f t="shared" si="401"/>
        <v>734.19314276175578</v>
      </c>
      <c r="J576" s="174">
        <f t="shared" si="402"/>
        <v>16.292087508154079</v>
      </c>
      <c r="K576" s="189">
        <f t="shared" si="403"/>
        <v>455</v>
      </c>
      <c r="L576" s="190">
        <f t="shared" si="373"/>
        <v>261</v>
      </c>
      <c r="M576" s="173">
        <f t="shared" si="429"/>
        <v>20639.495044240837</v>
      </c>
      <c r="N576" s="174">
        <f t="shared" si="431"/>
        <v>6160.1244902464987</v>
      </c>
      <c r="O576" s="174">
        <f t="shared" si="432"/>
        <v>6160.1244902464987</v>
      </c>
      <c r="P576" s="174">
        <f t="shared" si="433"/>
        <v>8319.2460637478398</v>
      </c>
      <c r="Q576" s="174">
        <f t="shared" si="434"/>
        <v>0</v>
      </c>
      <c r="R576" s="175"/>
      <c r="S576" s="173">
        <f t="shared" si="435"/>
        <v>14206.065287718291</v>
      </c>
      <c r="T576" s="174">
        <f t="shared" si="436"/>
        <v>4239.9840936676828</v>
      </c>
      <c r="U576" s="174">
        <f t="shared" si="437"/>
        <v>4239.9840936676828</v>
      </c>
      <c r="V576" s="174">
        <f t="shared" si="438"/>
        <v>5726.0971003829254</v>
      </c>
      <c r="W576" s="174">
        <f t="shared" si="439"/>
        <v>0</v>
      </c>
      <c r="X576" s="175"/>
      <c r="Y576" s="173">
        <f t="shared" si="404"/>
        <v>28412.130575436582</v>
      </c>
      <c r="Z576" s="174">
        <f t="shared" si="440"/>
        <v>8479.9681873353657</v>
      </c>
      <c r="AA576" s="174">
        <f t="shared" si="441"/>
        <v>8479.9681873353657</v>
      </c>
      <c r="AB576" s="174">
        <f t="shared" si="442"/>
        <v>11452.194200765851</v>
      </c>
      <c r="AC576" s="174">
        <f t="shared" si="443"/>
        <v>0</v>
      </c>
      <c r="AD576" s="175"/>
      <c r="AE576" s="173">
        <f t="shared" si="444"/>
        <v>28.111805793504001</v>
      </c>
      <c r="AF576" s="174">
        <f t="shared" si="430"/>
        <v>36</v>
      </c>
      <c r="AG576" s="174">
        <f t="shared" si="445"/>
        <v>45.286500000000004</v>
      </c>
      <c r="AH576" s="174">
        <f t="shared" si="446"/>
        <v>458</v>
      </c>
      <c r="AI576" s="174">
        <f t="shared" si="447"/>
        <v>200</v>
      </c>
      <c r="AJ576" s="174">
        <f t="shared" si="448"/>
        <v>3.3333333333333335</v>
      </c>
      <c r="AK576" s="174">
        <f t="shared" si="399"/>
        <v>14206.065287718291</v>
      </c>
      <c r="AL576" s="174">
        <f t="shared" si="449"/>
        <v>4239.9840936676828</v>
      </c>
      <c r="AM576" s="174">
        <f t="shared" si="450"/>
        <v>4239.9840936676828</v>
      </c>
      <c r="AN576" s="174">
        <f t="shared" si="451"/>
        <v>5726.0971003829254</v>
      </c>
      <c r="AO576" s="176">
        <v>36</v>
      </c>
      <c r="AP576" s="174">
        <v>36</v>
      </c>
      <c r="AQ576" s="175">
        <f t="shared" si="452"/>
        <v>458</v>
      </c>
      <c r="AR576" s="31">
        <f t="shared" si="453"/>
        <v>0</v>
      </c>
      <c r="AS576" s="2">
        <f t="shared" si="454"/>
        <v>1</v>
      </c>
      <c r="AT576" s="33">
        <f t="shared" si="455"/>
        <v>0</v>
      </c>
      <c r="AU576" s="31">
        <f t="shared" si="456"/>
        <v>25</v>
      </c>
      <c r="AV576" s="2">
        <f t="shared" si="457"/>
        <v>0</v>
      </c>
      <c r="AW576" s="33">
        <f t="shared" si="458"/>
        <v>1</v>
      </c>
      <c r="AX576" s="31">
        <f t="shared" si="459"/>
        <v>1</v>
      </c>
      <c r="AY576" s="33">
        <f t="shared" si="460"/>
        <v>1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502</v>
      </c>
      <c r="C577" s="31">
        <v>7</v>
      </c>
      <c r="D577" s="111" t="s">
        <v>14</v>
      </c>
      <c r="E577" s="2" t="s">
        <v>91</v>
      </c>
      <c r="F577" s="2"/>
      <c r="G577" s="2"/>
      <c r="H577" s="33" t="s">
        <v>81</v>
      </c>
      <c r="I577" s="173">
        <f t="shared" si="401"/>
        <v>637.60928876390369</v>
      </c>
      <c r="J577" s="174">
        <f t="shared" si="402"/>
        <v>16.292087508154079</v>
      </c>
      <c r="K577" s="189">
        <f t="shared" si="403"/>
        <v>566</v>
      </c>
      <c r="L577" s="190">
        <f t="shared" si="373"/>
        <v>305</v>
      </c>
      <c r="M577" s="173">
        <f t="shared" si="429"/>
        <v>17924.348497865074</v>
      </c>
      <c r="N577" s="174">
        <f t="shared" si="431"/>
        <v>5100.1284668295775</v>
      </c>
      <c r="O577" s="174">
        <f t="shared" si="432"/>
        <v>5100.1284668295775</v>
      </c>
      <c r="P577" s="174">
        <f t="shared" si="433"/>
        <v>7724.091564205919</v>
      </c>
      <c r="Q577" s="174">
        <f t="shared" si="434"/>
        <v>0</v>
      </c>
      <c r="R577" s="175"/>
      <c r="S577" s="173">
        <f t="shared" si="435"/>
        <v>14206.065287718291</v>
      </c>
      <c r="T577" s="174">
        <f t="shared" si="436"/>
        <v>4239.9840936676828</v>
      </c>
      <c r="U577" s="174">
        <f t="shared" si="437"/>
        <v>4239.9840936676828</v>
      </c>
      <c r="V577" s="174">
        <f t="shared" si="438"/>
        <v>5726.0971003829254</v>
      </c>
      <c r="W577" s="174">
        <f t="shared" si="439"/>
        <v>0</v>
      </c>
      <c r="X577" s="175"/>
      <c r="Y577" s="173">
        <f t="shared" si="404"/>
        <v>32534.92048771229</v>
      </c>
      <c r="Z577" s="174">
        <f t="shared" si="440"/>
        <v>8479.9681873353657</v>
      </c>
      <c r="AA577" s="174">
        <f t="shared" si="441"/>
        <v>8479.9681873353657</v>
      </c>
      <c r="AB577" s="174">
        <f t="shared" si="442"/>
        <v>15574.984113041559</v>
      </c>
      <c r="AC577" s="174">
        <f t="shared" si="443"/>
        <v>0</v>
      </c>
      <c r="AD577" s="175"/>
      <c r="AE577" s="173">
        <f t="shared" si="444"/>
        <v>28.111805793504001</v>
      </c>
      <c r="AF577" s="174">
        <f t="shared" si="430"/>
        <v>36</v>
      </c>
      <c r="AG577" s="174">
        <f t="shared" si="445"/>
        <v>20.2865</v>
      </c>
      <c r="AH577" s="174">
        <f t="shared" si="446"/>
        <v>458</v>
      </c>
      <c r="AI577" s="174">
        <f t="shared" si="447"/>
        <v>200</v>
      </c>
      <c r="AJ577" s="174">
        <f t="shared" si="448"/>
        <v>3.3333333333333335</v>
      </c>
      <c r="AK577" s="174">
        <f t="shared" si="399"/>
        <v>14206.065287718291</v>
      </c>
      <c r="AL577" s="174">
        <f t="shared" si="449"/>
        <v>4239.9840936676828</v>
      </c>
      <c r="AM577" s="174">
        <f t="shared" si="450"/>
        <v>4239.9840936676828</v>
      </c>
      <c r="AN577" s="174">
        <f t="shared" si="451"/>
        <v>5726.0971003829254</v>
      </c>
      <c r="AO577" s="176">
        <v>36</v>
      </c>
      <c r="AP577" s="174">
        <v>36</v>
      </c>
      <c r="AQ577" s="175">
        <f t="shared" si="452"/>
        <v>458</v>
      </c>
      <c r="AR577" s="31">
        <f t="shared" si="453"/>
        <v>0</v>
      </c>
      <c r="AS577" s="2">
        <f t="shared" si="454"/>
        <v>1</v>
      </c>
      <c r="AT577" s="33">
        <f t="shared" si="455"/>
        <v>0</v>
      </c>
      <c r="AU577" s="31">
        <f t="shared" si="456"/>
        <v>0</v>
      </c>
      <c r="AV577" s="2">
        <f t="shared" si="457"/>
        <v>0</v>
      </c>
      <c r="AW577" s="33">
        <f t="shared" si="458"/>
        <v>1.36</v>
      </c>
      <c r="AX577" s="31">
        <f t="shared" si="459"/>
        <v>1</v>
      </c>
      <c r="AY577" s="33">
        <f t="shared" si="460"/>
        <v>1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503</v>
      </c>
      <c r="C578" s="31">
        <v>7</v>
      </c>
      <c r="D578" s="111" t="s">
        <v>14</v>
      </c>
      <c r="E578" s="2" t="s">
        <v>148</v>
      </c>
      <c r="F578" s="2"/>
      <c r="G578" s="2"/>
      <c r="H578" s="33" t="s">
        <v>81</v>
      </c>
      <c r="I578" s="173">
        <f t="shared" si="401"/>
        <v>659.11580265289695</v>
      </c>
      <c r="J578" s="174">
        <f t="shared" si="402"/>
        <v>16.292087508154079</v>
      </c>
      <c r="K578" s="189">
        <f t="shared" si="403"/>
        <v>542</v>
      </c>
      <c r="L578" s="190">
        <f t="shared" si="373"/>
        <v>295</v>
      </c>
      <c r="M578" s="173">
        <f t="shared" si="429"/>
        <v>18528.935439607747</v>
      </c>
      <c r="N578" s="174">
        <f t="shared" si="431"/>
        <v>5530.2006534105249</v>
      </c>
      <c r="O578" s="174">
        <f t="shared" si="432"/>
        <v>5530.2006534105249</v>
      </c>
      <c r="P578" s="174">
        <f t="shared" si="433"/>
        <v>7468.534132786699</v>
      </c>
      <c r="Q578" s="174">
        <f t="shared" si="434"/>
        <v>0</v>
      </c>
      <c r="R578" s="175"/>
      <c r="S578" s="173">
        <f t="shared" si="435"/>
        <v>14206.065287718291</v>
      </c>
      <c r="T578" s="174">
        <f t="shared" si="436"/>
        <v>4239.9840936676828</v>
      </c>
      <c r="U578" s="174">
        <f t="shared" si="437"/>
        <v>4239.9840936676828</v>
      </c>
      <c r="V578" s="174">
        <f t="shared" si="438"/>
        <v>5726.0971003829254</v>
      </c>
      <c r="W578" s="174">
        <f t="shared" si="439"/>
        <v>0</v>
      </c>
      <c r="X578" s="175"/>
      <c r="Y578" s="173">
        <f t="shared" si="404"/>
        <v>35515.163219295726</v>
      </c>
      <c r="Z578" s="174">
        <f t="shared" si="440"/>
        <v>10599.960234169208</v>
      </c>
      <c r="AA578" s="174">
        <f t="shared" si="441"/>
        <v>10599.960234169208</v>
      </c>
      <c r="AB578" s="174">
        <f t="shared" si="442"/>
        <v>14315.242750957312</v>
      </c>
      <c r="AC578" s="174">
        <f t="shared" si="443"/>
        <v>0</v>
      </c>
      <c r="AD578" s="175"/>
      <c r="AE578" s="173">
        <f t="shared" si="444"/>
        <v>28.111805793504001</v>
      </c>
      <c r="AF578" s="174">
        <f t="shared" si="430"/>
        <v>36</v>
      </c>
      <c r="AG578" s="174">
        <f t="shared" si="445"/>
        <v>20.2865</v>
      </c>
      <c r="AH578" s="174">
        <f t="shared" si="446"/>
        <v>458</v>
      </c>
      <c r="AI578" s="174">
        <f t="shared" si="447"/>
        <v>250</v>
      </c>
      <c r="AJ578" s="174">
        <f t="shared" si="448"/>
        <v>3.3333333333333335</v>
      </c>
      <c r="AK578" s="174">
        <f t="shared" si="399"/>
        <v>14206.065287718291</v>
      </c>
      <c r="AL578" s="174">
        <f t="shared" si="449"/>
        <v>4239.9840936676828</v>
      </c>
      <c r="AM578" s="174">
        <f t="shared" si="450"/>
        <v>4239.9840936676828</v>
      </c>
      <c r="AN578" s="174">
        <f t="shared" si="451"/>
        <v>5726.0971003829254</v>
      </c>
      <c r="AO578" s="176">
        <v>36</v>
      </c>
      <c r="AP578" s="174">
        <v>36</v>
      </c>
      <c r="AQ578" s="175">
        <f t="shared" si="452"/>
        <v>458</v>
      </c>
      <c r="AR578" s="31">
        <f t="shared" si="453"/>
        <v>50</v>
      </c>
      <c r="AS578" s="2">
        <f t="shared" si="454"/>
        <v>1</v>
      </c>
      <c r="AT578" s="33">
        <f t="shared" si="455"/>
        <v>0</v>
      </c>
      <c r="AU578" s="31">
        <f t="shared" si="456"/>
        <v>0</v>
      </c>
      <c r="AV578" s="2">
        <f t="shared" si="457"/>
        <v>0</v>
      </c>
      <c r="AW578" s="33">
        <f t="shared" si="458"/>
        <v>1</v>
      </c>
      <c r="AX578" s="31">
        <f t="shared" si="459"/>
        <v>1</v>
      </c>
      <c r="AY578" s="33">
        <f t="shared" si="460"/>
        <v>1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504</v>
      </c>
      <c r="C579" s="31">
        <v>7</v>
      </c>
      <c r="D579" s="111" t="s">
        <v>14</v>
      </c>
      <c r="E579" s="2" t="s">
        <v>163</v>
      </c>
      <c r="F579" s="2"/>
      <c r="G579" s="2"/>
      <c r="H579" s="33" t="s">
        <v>81</v>
      </c>
      <c r="I579" s="173">
        <f t="shared" si="401"/>
        <v>848.61890757706988</v>
      </c>
      <c r="J579" s="174">
        <f t="shared" si="402"/>
        <v>16.292087508154079</v>
      </c>
      <c r="K579" s="189">
        <f t="shared" si="403"/>
        <v>336</v>
      </c>
      <c r="L579" s="190">
        <f t="shared" ref="L579:L642" si="461">RANK(I579,$I$451:$I$866)</f>
        <v>213</v>
      </c>
      <c r="M579" s="173">
        <f t="shared" si="429"/>
        <v>23856.209922502108</v>
      </c>
      <c r="N579" s="174">
        <f t="shared" si="431"/>
        <v>7120.1946885359057</v>
      </c>
      <c r="O579" s="174">
        <f t="shared" si="432"/>
        <v>7120.1946885359057</v>
      </c>
      <c r="P579" s="174">
        <f t="shared" si="433"/>
        <v>9615.820545430297</v>
      </c>
      <c r="Q579" s="174">
        <f t="shared" si="434"/>
        <v>0</v>
      </c>
      <c r="R579" s="175"/>
      <c r="S579" s="173">
        <f t="shared" si="435"/>
        <v>14206.065287718291</v>
      </c>
      <c r="T579" s="174">
        <f t="shared" si="436"/>
        <v>4239.9840936676828</v>
      </c>
      <c r="U579" s="174">
        <f t="shared" si="437"/>
        <v>4239.9840936676828</v>
      </c>
      <c r="V579" s="174">
        <f t="shared" si="438"/>
        <v>5726.0971003829254</v>
      </c>
      <c r="W579" s="174">
        <f t="shared" si="439"/>
        <v>0</v>
      </c>
      <c r="X579" s="175"/>
      <c r="Y579" s="173">
        <f t="shared" si="404"/>
        <v>35515.163219295726</v>
      </c>
      <c r="Z579" s="174">
        <f t="shared" si="440"/>
        <v>10599.960234169208</v>
      </c>
      <c r="AA579" s="174">
        <f t="shared" si="441"/>
        <v>10599.960234169208</v>
      </c>
      <c r="AB579" s="174">
        <f t="shared" si="442"/>
        <v>14315.242750957312</v>
      </c>
      <c r="AC579" s="174">
        <f t="shared" si="443"/>
        <v>0</v>
      </c>
      <c r="AD579" s="175"/>
      <c r="AE579" s="173">
        <f t="shared" si="444"/>
        <v>28.111805793504001</v>
      </c>
      <c r="AF579" s="174">
        <f t="shared" si="430"/>
        <v>36</v>
      </c>
      <c r="AG579" s="174">
        <f t="shared" si="445"/>
        <v>45.286500000000004</v>
      </c>
      <c r="AH579" s="174">
        <f t="shared" si="446"/>
        <v>458</v>
      </c>
      <c r="AI579" s="174">
        <f t="shared" si="447"/>
        <v>250</v>
      </c>
      <c r="AJ579" s="174">
        <f t="shared" si="448"/>
        <v>3.3333333333333335</v>
      </c>
      <c r="AK579" s="174">
        <f t="shared" si="399"/>
        <v>14206.065287718291</v>
      </c>
      <c r="AL579" s="174">
        <f t="shared" si="449"/>
        <v>4239.9840936676828</v>
      </c>
      <c r="AM579" s="174">
        <f t="shared" si="450"/>
        <v>4239.9840936676828</v>
      </c>
      <c r="AN579" s="174">
        <f t="shared" si="451"/>
        <v>5726.0971003829254</v>
      </c>
      <c r="AO579" s="176">
        <v>36</v>
      </c>
      <c r="AP579" s="174">
        <v>36</v>
      </c>
      <c r="AQ579" s="175">
        <f t="shared" si="452"/>
        <v>458</v>
      </c>
      <c r="AR579" s="31">
        <f t="shared" si="453"/>
        <v>50</v>
      </c>
      <c r="AS579" s="2">
        <f t="shared" si="454"/>
        <v>1</v>
      </c>
      <c r="AT579" s="33">
        <f t="shared" si="455"/>
        <v>0</v>
      </c>
      <c r="AU579" s="31">
        <f t="shared" si="456"/>
        <v>25</v>
      </c>
      <c r="AV579" s="2">
        <f t="shared" si="457"/>
        <v>0</v>
      </c>
      <c r="AW579" s="33">
        <f t="shared" si="458"/>
        <v>1</v>
      </c>
      <c r="AX579" s="31">
        <f t="shared" si="459"/>
        <v>1</v>
      </c>
      <c r="AY579" s="33">
        <f t="shared" si="460"/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505</v>
      </c>
      <c r="C580" s="31">
        <v>7</v>
      </c>
      <c r="D580" s="111" t="s">
        <v>14</v>
      </c>
      <c r="E580" s="2" t="s">
        <v>155</v>
      </c>
      <c r="F580" s="2"/>
      <c r="G580" s="2"/>
      <c r="H580" s="33" t="s">
        <v>81</v>
      </c>
      <c r="I580" s="173">
        <f t="shared" si="401"/>
        <v>696.30523925905936</v>
      </c>
      <c r="J580" s="174">
        <f t="shared" si="402"/>
        <v>16.292087508154079</v>
      </c>
      <c r="K580" s="189">
        <f t="shared" si="403"/>
        <v>501</v>
      </c>
      <c r="L580" s="190">
        <f t="shared" si="461"/>
        <v>283</v>
      </c>
      <c r="M580" s="173">
        <f t="shared" si="429"/>
        <v>19574.397659050013</v>
      </c>
      <c r="N580" s="174">
        <f t="shared" si="431"/>
        <v>5530.2006534105249</v>
      </c>
      <c r="O580" s="174">
        <f t="shared" si="432"/>
        <v>5530.2006534105249</v>
      </c>
      <c r="P580" s="174">
        <f t="shared" si="433"/>
        <v>8513.9963522289636</v>
      </c>
      <c r="Q580" s="174">
        <f t="shared" si="434"/>
        <v>0</v>
      </c>
      <c r="R580" s="175"/>
      <c r="S580" s="173">
        <f t="shared" si="435"/>
        <v>14206.065287718291</v>
      </c>
      <c r="T580" s="174">
        <f t="shared" si="436"/>
        <v>4239.9840936676828</v>
      </c>
      <c r="U580" s="174">
        <f t="shared" si="437"/>
        <v>4239.9840936676828</v>
      </c>
      <c r="V580" s="174">
        <f t="shared" si="438"/>
        <v>5726.0971003829254</v>
      </c>
      <c r="W580" s="174">
        <f t="shared" si="439"/>
        <v>0</v>
      </c>
      <c r="X580" s="175"/>
      <c r="Y580" s="173">
        <f t="shared" si="404"/>
        <v>40668.650609640361</v>
      </c>
      <c r="Z580" s="174">
        <f t="shared" si="440"/>
        <v>10599.960234169208</v>
      </c>
      <c r="AA580" s="174">
        <f t="shared" si="441"/>
        <v>10599.960234169208</v>
      </c>
      <c r="AB580" s="174">
        <f t="shared" si="442"/>
        <v>19468.730141301945</v>
      </c>
      <c r="AC580" s="174">
        <f t="shared" si="443"/>
        <v>0</v>
      </c>
      <c r="AD580" s="175"/>
      <c r="AE580" s="173">
        <f t="shared" si="444"/>
        <v>28.111805793504001</v>
      </c>
      <c r="AF580" s="174">
        <f t="shared" si="430"/>
        <v>36</v>
      </c>
      <c r="AG580" s="174">
        <f t="shared" si="445"/>
        <v>20.2865</v>
      </c>
      <c r="AH580" s="174">
        <f t="shared" si="446"/>
        <v>458</v>
      </c>
      <c r="AI580" s="174">
        <f t="shared" si="447"/>
        <v>250</v>
      </c>
      <c r="AJ580" s="174">
        <f t="shared" si="448"/>
        <v>3.3333333333333335</v>
      </c>
      <c r="AK580" s="174">
        <f t="shared" si="399"/>
        <v>14206.065287718291</v>
      </c>
      <c r="AL580" s="174">
        <f t="shared" si="449"/>
        <v>4239.9840936676828</v>
      </c>
      <c r="AM580" s="174">
        <f t="shared" si="450"/>
        <v>4239.9840936676828</v>
      </c>
      <c r="AN580" s="174">
        <f t="shared" si="451"/>
        <v>5726.0971003829254</v>
      </c>
      <c r="AO580" s="176">
        <v>36</v>
      </c>
      <c r="AP580" s="174">
        <v>36</v>
      </c>
      <c r="AQ580" s="175">
        <f t="shared" si="452"/>
        <v>458</v>
      </c>
      <c r="AR580" s="31">
        <f t="shared" si="453"/>
        <v>50</v>
      </c>
      <c r="AS580" s="2">
        <f t="shared" si="454"/>
        <v>1</v>
      </c>
      <c r="AT580" s="33">
        <f t="shared" si="455"/>
        <v>0</v>
      </c>
      <c r="AU580" s="31">
        <f t="shared" si="456"/>
        <v>0</v>
      </c>
      <c r="AV580" s="2">
        <f t="shared" si="457"/>
        <v>0</v>
      </c>
      <c r="AW580" s="33">
        <f t="shared" si="458"/>
        <v>1.36</v>
      </c>
      <c r="AX580" s="31">
        <f t="shared" si="459"/>
        <v>1</v>
      </c>
      <c r="AY580" s="33">
        <f t="shared" si="460"/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506</v>
      </c>
      <c r="C581" s="31">
        <v>7</v>
      </c>
      <c r="D581" s="111" t="s">
        <v>14</v>
      </c>
      <c r="E581" s="2" t="s">
        <v>79</v>
      </c>
      <c r="F581" s="2"/>
      <c r="G581" s="2"/>
      <c r="H581" s="33" t="s">
        <v>81</v>
      </c>
      <c r="I581" s="173">
        <f t="shared" si="401"/>
        <v>607.85773947897394</v>
      </c>
      <c r="J581" s="174">
        <f t="shared" si="402"/>
        <v>8.1460437540770396</v>
      </c>
      <c r="K581" s="189">
        <f t="shared" si="403"/>
        <v>600</v>
      </c>
      <c r="L581" s="190">
        <f t="shared" si="461"/>
        <v>325</v>
      </c>
      <c r="M581" s="173">
        <f t="shared" si="429"/>
        <v>17087.978722311265</v>
      </c>
      <c r="N581" s="174">
        <f t="shared" si="431"/>
        <v>5100.1284668295775</v>
      </c>
      <c r="O581" s="174">
        <f t="shared" si="432"/>
        <v>5100.1284668295775</v>
      </c>
      <c r="P581" s="174">
        <f t="shared" si="433"/>
        <v>6887.7217886521084</v>
      </c>
      <c r="Q581" s="174">
        <f t="shared" si="434"/>
        <v>0</v>
      </c>
      <c r="R581" s="175"/>
      <c r="S581" s="173">
        <f t="shared" si="435"/>
        <v>14206.065287718291</v>
      </c>
      <c r="T581" s="174">
        <f t="shared" si="436"/>
        <v>4239.9840936676828</v>
      </c>
      <c r="U581" s="174">
        <f t="shared" si="437"/>
        <v>4239.9840936676828</v>
      </c>
      <c r="V581" s="174">
        <f t="shared" si="438"/>
        <v>5726.0971003829254</v>
      </c>
      <c r="W581" s="174">
        <f t="shared" si="439"/>
        <v>0</v>
      </c>
      <c r="X581" s="175"/>
      <c r="Y581" s="173">
        <f t="shared" si="404"/>
        <v>28412.130575436582</v>
      </c>
      <c r="Z581" s="174">
        <f t="shared" si="440"/>
        <v>8479.9681873353657</v>
      </c>
      <c r="AA581" s="174">
        <f t="shared" si="441"/>
        <v>8479.9681873353657</v>
      </c>
      <c r="AB581" s="174">
        <f t="shared" si="442"/>
        <v>11452.194200765851</v>
      </c>
      <c r="AC581" s="174">
        <f t="shared" si="443"/>
        <v>0</v>
      </c>
      <c r="AD581" s="175"/>
      <c r="AE581" s="173">
        <f t="shared" si="444"/>
        <v>28.111805793504001</v>
      </c>
      <c r="AF581" s="174">
        <f t="shared" si="430"/>
        <v>36</v>
      </c>
      <c r="AG581" s="174">
        <f t="shared" si="445"/>
        <v>20.2865</v>
      </c>
      <c r="AH581" s="174">
        <f t="shared" si="446"/>
        <v>229</v>
      </c>
      <c r="AI581" s="174">
        <f t="shared" si="447"/>
        <v>200</v>
      </c>
      <c r="AJ581" s="174">
        <f t="shared" si="448"/>
        <v>3.3333333333333335</v>
      </c>
      <c r="AK581" s="174">
        <f t="shared" ref="AK581:AK644" si="462">SUM(AL581:AN581)</f>
        <v>14206.065287718291</v>
      </c>
      <c r="AL581" s="174">
        <f t="shared" si="449"/>
        <v>4239.9840936676828</v>
      </c>
      <c r="AM581" s="174">
        <f t="shared" si="450"/>
        <v>4239.9840936676828</v>
      </c>
      <c r="AN581" s="174">
        <f t="shared" si="451"/>
        <v>5726.0971003829254</v>
      </c>
      <c r="AO581" s="176">
        <v>36</v>
      </c>
      <c r="AP581" s="174">
        <v>36</v>
      </c>
      <c r="AQ581" s="175">
        <f t="shared" si="452"/>
        <v>458</v>
      </c>
      <c r="AR581" s="31">
        <f t="shared" si="453"/>
        <v>0</v>
      </c>
      <c r="AS581" s="2">
        <f t="shared" si="454"/>
        <v>0.5</v>
      </c>
      <c r="AT581" s="33">
        <f t="shared" si="455"/>
        <v>0</v>
      </c>
      <c r="AU581" s="31">
        <f t="shared" si="456"/>
        <v>0</v>
      </c>
      <c r="AV581" s="2">
        <f t="shared" si="457"/>
        <v>0</v>
      </c>
      <c r="AW581" s="33">
        <f t="shared" si="458"/>
        <v>1</v>
      </c>
      <c r="AX581" s="31">
        <f t="shared" si="459"/>
        <v>1</v>
      </c>
      <c r="AY581" s="33">
        <f t="shared" si="460"/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507</v>
      </c>
      <c r="C582" s="31">
        <v>7</v>
      </c>
      <c r="D582" s="111" t="s">
        <v>14</v>
      </c>
      <c r="E582" s="2" t="s">
        <v>168</v>
      </c>
      <c r="F582" s="2"/>
      <c r="G582" s="2"/>
      <c r="H582" s="33" t="s">
        <v>81</v>
      </c>
      <c r="I582" s="173">
        <f t="shared" si="401"/>
        <v>734.19314276175578</v>
      </c>
      <c r="J582" s="174">
        <f t="shared" si="402"/>
        <v>8.1460437540770396</v>
      </c>
      <c r="K582" s="189">
        <f t="shared" si="403"/>
        <v>455</v>
      </c>
      <c r="L582" s="190">
        <f t="shared" si="461"/>
        <v>261</v>
      </c>
      <c r="M582" s="173">
        <f t="shared" si="429"/>
        <v>20639.495044240837</v>
      </c>
      <c r="N582" s="174">
        <f t="shared" si="431"/>
        <v>6160.1244902464987</v>
      </c>
      <c r="O582" s="174">
        <f t="shared" si="432"/>
        <v>6160.1244902464987</v>
      </c>
      <c r="P582" s="174">
        <f t="shared" si="433"/>
        <v>8319.2460637478398</v>
      </c>
      <c r="Q582" s="174">
        <f t="shared" si="434"/>
        <v>0</v>
      </c>
      <c r="R582" s="175"/>
      <c r="S582" s="173">
        <f t="shared" si="435"/>
        <v>14206.065287718291</v>
      </c>
      <c r="T582" s="174">
        <f t="shared" si="436"/>
        <v>4239.9840936676828</v>
      </c>
      <c r="U582" s="174">
        <f t="shared" si="437"/>
        <v>4239.9840936676828</v>
      </c>
      <c r="V582" s="174">
        <f t="shared" si="438"/>
        <v>5726.0971003829254</v>
      </c>
      <c r="W582" s="174">
        <f t="shared" si="439"/>
        <v>0</v>
      </c>
      <c r="X582" s="175"/>
      <c r="Y582" s="173">
        <f t="shared" si="404"/>
        <v>28412.130575436582</v>
      </c>
      <c r="Z582" s="174">
        <f t="shared" si="440"/>
        <v>8479.9681873353657</v>
      </c>
      <c r="AA582" s="174">
        <f t="shared" si="441"/>
        <v>8479.9681873353657</v>
      </c>
      <c r="AB582" s="174">
        <f t="shared" si="442"/>
        <v>11452.194200765851</v>
      </c>
      <c r="AC582" s="174">
        <f t="shared" si="443"/>
        <v>0</v>
      </c>
      <c r="AD582" s="175"/>
      <c r="AE582" s="173">
        <f t="shared" si="444"/>
        <v>28.111805793504001</v>
      </c>
      <c r="AF582" s="174">
        <f t="shared" si="430"/>
        <v>36</v>
      </c>
      <c r="AG582" s="174">
        <f t="shared" si="445"/>
        <v>45.286500000000004</v>
      </c>
      <c r="AH582" s="174">
        <f t="shared" si="446"/>
        <v>229</v>
      </c>
      <c r="AI582" s="174">
        <f t="shared" si="447"/>
        <v>200</v>
      </c>
      <c r="AJ582" s="174">
        <f t="shared" si="448"/>
        <v>3.3333333333333335</v>
      </c>
      <c r="AK582" s="174">
        <f t="shared" si="462"/>
        <v>14206.065287718291</v>
      </c>
      <c r="AL582" s="174">
        <f t="shared" si="449"/>
        <v>4239.9840936676828</v>
      </c>
      <c r="AM582" s="174">
        <f t="shared" si="450"/>
        <v>4239.9840936676828</v>
      </c>
      <c r="AN582" s="174">
        <f t="shared" si="451"/>
        <v>5726.0971003829254</v>
      </c>
      <c r="AO582" s="176">
        <v>36</v>
      </c>
      <c r="AP582" s="174">
        <v>36</v>
      </c>
      <c r="AQ582" s="175">
        <f t="shared" si="452"/>
        <v>458</v>
      </c>
      <c r="AR582" s="31">
        <f t="shared" si="453"/>
        <v>0</v>
      </c>
      <c r="AS582" s="2">
        <f t="shared" si="454"/>
        <v>0.5</v>
      </c>
      <c r="AT582" s="33">
        <f t="shared" si="455"/>
        <v>0</v>
      </c>
      <c r="AU582" s="31">
        <f t="shared" si="456"/>
        <v>25</v>
      </c>
      <c r="AV582" s="2">
        <f t="shared" si="457"/>
        <v>0</v>
      </c>
      <c r="AW582" s="33">
        <f t="shared" si="458"/>
        <v>1</v>
      </c>
      <c r="AX582" s="31">
        <f t="shared" si="459"/>
        <v>1</v>
      </c>
      <c r="AY582" s="33">
        <f t="shared" si="460"/>
        <v>1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508</v>
      </c>
      <c r="C583" s="31">
        <v>7</v>
      </c>
      <c r="D583" s="111" t="s">
        <v>14</v>
      </c>
      <c r="E583" s="2" t="s">
        <v>103</v>
      </c>
      <c r="F583" s="2"/>
      <c r="G583" s="2"/>
      <c r="H583" s="33" t="s">
        <v>81</v>
      </c>
      <c r="I583" s="173">
        <f t="shared" si="401"/>
        <v>637.60928876390369</v>
      </c>
      <c r="J583" s="174">
        <f t="shared" si="402"/>
        <v>8.1460437540770396</v>
      </c>
      <c r="K583" s="189">
        <f t="shared" si="403"/>
        <v>566</v>
      </c>
      <c r="L583" s="190">
        <f t="shared" si="461"/>
        <v>305</v>
      </c>
      <c r="M583" s="173">
        <f t="shared" si="429"/>
        <v>17924.348497865074</v>
      </c>
      <c r="N583" s="174">
        <f t="shared" si="431"/>
        <v>5100.1284668295775</v>
      </c>
      <c r="O583" s="174">
        <f t="shared" si="432"/>
        <v>5100.1284668295775</v>
      </c>
      <c r="P583" s="174">
        <f t="shared" si="433"/>
        <v>7724.091564205919</v>
      </c>
      <c r="Q583" s="174">
        <f t="shared" si="434"/>
        <v>0</v>
      </c>
      <c r="R583" s="175"/>
      <c r="S583" s="173">
        <f t="shared" si="435"/>
        <v>14206.065287718291</v>
      </c>
      <c r="T583" s="174">
        <f t="shared" si="436"/>
        <v>4239.9840936676828</v>
      </c>
      <c r="U583" s="174">
        <f t="shared" si="437"/>
        <v>4239.9840936676828</v>
      </c>
      <c r="V583" s="174">
        <f t="shared" si="438"/>
        <v>5726.0971003829254</v>
      </c>
      <c r="W583" s="174">
        <f t="shared" si="439"/>
        <v>0</v>
      </c>
      <c r="X583" s="175"/>
      <c r="Y583" s="173">
        <f t="shared" si="404"/>
        <v>32534.92048771229</v>
      </c>
      <c r="Z583" s="174">
        <f t="shared" si="440"/>
        <v>8479.9681873353657</v>
      </c>
      <c r="AA583" s="174">
        <f t="shared" si="441"/>
        <v>8479.9681873353657</v>
      </c>
      <c r="AB583" s="174">
        <f t="shared" si="442"/>
        <v>15574.984113041559</v>
      </c>
      <c r="AC583" s="174">
        <f t="shared" si="443"/>
        <v>0</v>
      </c>
      <c r="AD583" s="175"/>
      <c r="AE583" s="173">
        <f t="shared" si="444"/>
        <v>28.111805793504001</v>
      </c>
      <c r="AF583" s="174">
        <f t="shared" si="430"/>
        <v>36</v>
      </c>
      <c r="AG583" s="174">
        <f t="shared" si="445"/>
        <v>20.2865</v>
      </c>
      <c r="AH583" s="174">
        <f t="shared" si="446"/>
        <v>229</v>
      </c>
      <c r="AI583" s="174">
        <f t="shared" si="447"/>
        <v>200</v>
      </c>
      <c r="AJ583" s="174">
        <f t="shared" si="448"/>
        <v>3.3333333333333335</v>
      </c>
      <c r="AK583" s="174">
        <f t="shared" si="462"/>
        <v>14206.065287718291</v>
      </c>
      <c r="AL583" s="174">
        <f t="shared" si="449"/>
        <v>4239.9840936676828</v>
      </c>
      <c r="AM583" s="174">
        <f t="shared" si="450"/>
        <v>4239.9840936676828</v>
      </c>
      <c r="AN583" s="174">
        <f t="shared" si="451"/>
        <v>5726.0971003829254</v>
      </c>
      <c r="AO583" s="176">
        <v>36</v>
      </c>
      <c r="AP583" s="174">
        <v>36</v>
      </c>
      <c r="AQ583" s="175">
        <f t="shared" si="452"/>
        <v>458</v>
      </c>
      <c r="AR583" s="31">
        <f t="shared" si="453"/>
        <v>0</v>
      </c>
      <c r="AS583" s="2">
        <f t="shared" si="454"/>
        <v>0.5</v>
      </c>
      <c r="AT583" s="33">
        <f t="shared" si="455"/>
        <v>0</v>
      </c>
      <c r="AU583" s="31">
        <f t="shared" si="456"/>
        <v>0</v>
      </c>
      <c r="AV583" s="2">
        <f t="shared" si="457"/>
        <v>0</v>
      </c>
      <c r="AW583" s="33">
        <f t="shared" si="458"/>
        <v>1.36</v>
      </c>
      <c r="AX583" s="31">
        <f t="shared" si="459"/>
        <v>1</v>
      </c>
      <c r="AY583" s="33">
        <f t="shared" si="460"/>
        <v>1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509</v>
      </c>
      <c r="C584" s="31">
        <v>4</v>
      </c>
      <c r="D584" s="111" t="s">
        <v>14</v>
      </c>
      <c r="E584" s="2" t="s">
        <v>67</v>
      </c>
      <c r="F584" s="1"/>
      <c r="G584" s="1"/>
      <c r="H584" s="33" t="s">
        <v>81</v>
      </c>
      <c r="I584" s="173">
        <f t="shared" si="401"/>
        <v>565.20253133463552</v>
      </c>
      <c r="J584" s="174">
        <f t="shared" si="402"/>
        <v>8.9642053538315025</v>
      </c>
      <c r="K584" s="189">
        <f t="shared" si="403"/>
        <v>647</v>
      </c>
      <c r="L584" s="190">
        <f t="shared" si="461"/>
        <v>341</v>
      </c>
      <c r="M584" s="173">
        <f t="shared" si="429"/>
        <v>15888.863794876133</v>
      </c>
      <c r="N584" s="174">
        <f t="shared" si="431"/>
        <v>4742.3062050905255</v>
      </c>
      <c r="O584" s="174">
        <f t="shared" si="432"/>
        <v>4742.3062050905255</v>
      </c>
      <c r="P584" s="174">
        <f t="shared" si="433"/>
        <v>6404.2513846950824</v>
      </c>
      <c r="Q584" s="174">
        <f t="shared" si="434"/>
        <v>0</v>
      </c>
      <c r="R584" s="175"/>
      <c r="S584" s="173">
        <f t="shared" si="435"/>
        <v>13209.182904878049</v>
      </c>
      <c r="T584" s="174">
        <f t="shared" si="436"/>
        <v>3942.5090971060972</v>
      </c>
      <c r="U584" s="174">
        <f t="shared" si="437"/>
        <v>3942.5090971060972</v>
      </c>
      <c r="V584" s="174">
        <f t="shared" si="438"/>
        <v>5324.1647106658538</v>
      </c>
      <c r="W584" s="174">
        <f t="shared" si="439"/>
        <v>0</v>
      </c>
      <c r="X584" s="175"/>
      <c r="Y584" s="173">
        <f t="shared" si="404"/>
        <v>26418.365809756098</v>
      </c>
      <c r="Z584" s="174">
        <f t="shared" si="440"/>
        <v>7885.0181942121944</v>
      </c>
      <c r="AA584" s="174">
        <f t="shared" si="441"/>
        <v>7885.0181942121944</v>
      </c>
      <c r="AB584" s="174">
        <f t="shared" si="442"/>
        <v>10648.329421331708</v>
      </c>
      <c r="AC584" s="174">
        <f t="shared" si="443"/>
        <v>0</v>
      </c>
      <c r="AD584" s="175"/>
      <c r="AE584" s="173">
        <f t="shared" si="444"/>
        <v>28.111805793504001</v>
      </c>
      <c r="AF584" s="174">
        <f t="shared" si="430"/>
        <v>36</v>
      </c>
      <c r="AG584" s="174">
        <f t="shared" si="445"/>
        <v>20.2865</v>
      </c>
      <c r="AH584" s="174">
        <f t="shared" si="446"/>
        <v>252</v>
      </c>
      <c r="AI584" s="174">
        <f t="shared" si="447"/>
        <v>200</v>
      </c>
      <c r="AJ584" s="174">
        <f t="shared" si="448"/>
        <v>3.3333333333333335</v>
      </c>
      <c r="AK584" s="174">
        <f t="shared" si="462"/>
        <v>13209.182904878049</v>
      </c>
      <c r="AL584" s="174">
        <f t="shared" si="449"/>
        <v>3942.5090971060972</v>
      </c>
      <c r="AM584" s="174">
        <f t="shared" si="450"/>
        <v>3942.5090971060972</v>
      </c>
      <c r="AN584" s="174">
        <f t="shared" si="451"/>
        <v>5324.1647106658538</v>
      </c>
      <c r="AO584" s="176">
        <v>36</v>
      </c>
      <c r="AP584" s="174">
        <v>36</v>
      </c>
      <c r="AQ584" s="175">
        <f t="shared" si="452"/>
        <v>252</v>
      </c>
      <c r="AR584" s="31">
        <f t="shared" si="453"/>
        <v>0</v>
      </c>
      <c r="AS584" s="2">
        <f t="shared" si="454"/>
        <v>1</v>
      </c>
      <c r="AT584" s="33">
        <f t="shared" si="455"/>
        <v>0</v>
      </c>
      <c r="AU584" s="31">
        <f t="shared" si="456"/>
        <v>0</v>
      </c>
      <c r="AV584" s="2">
        <f t="shared" si="457"/>
        <v>0</v>
      </c>
      <c r="AW584" s="33">
        <f t="shared" si="458"/>
        <v>1</v>
      </c>
      <c r="AX584" s="31">
        <f t="shared" si="459"/>
        <v>1</v>
      </c>
      <c r="AY584" s="33">
        <f t="shared" si="460"/>
        <v>1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510</v>
      </c>
      <c r="C585" s="31">
        <v>4</v>
      </c>
      <c r="D585" s="111" t="s">
        <v>14</v>
      </c>
      <c r="E585" s="2" t="s">
        <v>148</v>
      </c>
      <c r="F585" s="2"/>
      <c r="G585" s="2"/>
      <c r="H585" s="33" t="s">
        <v>81</v>
      </c>
      <c r="I585" s="173">
        <f t="shared" si="401"/>
        <v>612.86366185185943</v>
      </c>
      <c r="J585" s="174">
        <f t="shared" si="402"/>
        <v>8.9642053538315025</v>
      </c>
      <c r="K585" s="189">
        <f t="shared" si="403"/>
        <v>596</v>
      </c>
      <c r="L585" s="190">
        <f t="shared" si="461"/>
        <v>323</v>
      </c>
      <c r="M585" s="173">
        <f t="shared" si="429"/>
        <v>17228.70423987518</v>
      </c>
      <c r="N585" s="174">
        <f t="shared" si="431"/>
        <v>5142.2047590827406</v>
      </c>
      <c r="O585" s="174">
        <f t="shared" si="432"/>
        <v>5142.2047590827406</v>
      </c>
      <c r="P585" s="174">
        <f t="shared" si="433"/>
        <v>6944.2947217096971</v>
      </c>
      <c r="Q585" s="174">
        <f t="shared" si="434"/>
        <v>0</v>
      </c>
      <c r="R585" s="175"/>
      <c r="S585" s="173">
        <f t="shared" si="435"/>
        <v>13209.182904878049</v>
      </c>
      <c r="T585" s="174">
        <f t="shared" si="436"/>
        <v>3942.5090971060972</v>
      </c>
      <c r="U585" s="174">
        <f t="shared" si="437"/>
        <v>3942.5090971060972</v>
      </c>
      <c r="V585" s="174">
        <f t="shared" si="438"/>
        <v>5324.1647106658538</v>
      </c>
      <c r="W585" s="174">
        <f t="shared" si="439"/>
        <v>0</v>
      </c>
      <c r="X585" s="175"/>
      <c r="Y585" s="173">
        <f t="shared" si="404"/>
        <v>33022.957262195123</v>
      </c>
      <c r="Z585" s="174">
        <f t="shared" si="440"/>
        <v>9856.2727427652426</v>
      </c>
      <c r="AA585" s="174">
        <f t="shared" si="441"/>
        <v>9856.2727427652426</v>
      </c>
      <c r="AB585" s="174">
        <f t="shared" si="442"/>
        <v>13310.411776664634</v>
      </c>
      <c r="AC585" s="174">
        <f t="shared" si="443"/>
        <v>0</v>
      </c>
      <c r="AD585" s="175"/>
      <c r="AE585" s="173">
        <f t="shared" si="444"/>
        <v>28.111805793504001</v>
      </c>
      <c r="AF585" s="174">
        <f t="shared" si="430"/>
        <v>36</v>
      </c>
      <c r="AG585" s="174">
        <f t="shared" si="445"/>
        <v>20.2865</v>
      </c>
      <c r="AH585" s="174">
        <f t="shared" si="446"/>
        <v>252</v>
      </c>
      <c r="AI585" s="174">
        <f t="shared" si="447"/>
        <v>250</v>
      </c>
      <c r="AJ585" s="174">
        <f t="shared" si="448"/>
        <v>3.3333333333333335</v>
      </c>
      <c r="AK585" s="174">
        <f t="shared" si="462"/>
        <v>13209.182904878049</v>
      </c>
      <c r="AL585" s="174">
        <f t="shared" si="449"/>
        <v>3942.5090971060972</v>
      </c>
      <c r="AM585" s="174">
        <f t="shared" si="450"/>
        <v>3942.5090971060972</v>
      </c>
      <c r="AN585" s="174">
        <f t="shared" si="451"/>
        <v>5324.1647106658538</v>
      </c>
      <c r="AO585" s="176">
        <v>36</v>
      </c>
      <c r="AP585" s="174">
        <v>36</v>
      </c>
      <c r="AQ585" s="175">
        <f t="shared" si="452"/>
        <v>252</v>
      </c>
      <c r="AR585" s="31">
        <f t="shared" si="453"/>
        <v>50</v>
      </c>
      <c r="AS585" s="2">
        <f t="shared" si="454"/>
        <v>1</v>
      </c>
      <c r="AT585" s="33">
        <f t="shared" si="455"/>
        <v>0</v>
      </c>
      <c r="AU585" s="31">
        <f t="shared" si="456"/>
        <v>0</v>
      </c>
      <c r="AV585" s="2">
        <f t="shared" si="457"/>
        <v>0</v>
      </c>
      <c r="AW585" s="33">
        <f t="shared" si="458"/>
        <v>1</v>
      </c>
      <c r="AX585" s="31">
        <f t="shared" si="459"/>
        <v>1</v>
      </c>
      <c r="AY585" s="33">
        <f t="shared" si="460"/>
        <v>1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511</v>
      </c>
      <c r="C586" s="31">
        <v>4</v>
      </c>
      <c r="D586" s="111" t="s">
        <v>14</v>
      </c>
      <c r="E586" s="2" t="s">
        <v>79</v>
      </c>
      <c r="F586" s="2"/>
      <c r="G586" s="2"/>
      <c r="H586" s="33" t="s">
        <v>81</v>
      </c>
      <c r="I586" s="173">
        <f t="shared" si="401"/>
        <v>565.20253133463552</v>
      </c>
      <c r="J586" s="174">
        <f t="shared" si="402"/>
        <v>4.4821026769157513</v>
      </c>
      <c r="K586" s="189">
        <f t="shared" si="403"/>
        <v>647</v>
      </c>
      <c r="L586" s="190">
        <f t="shared" si="461"/>
        <v>341</v>
      </c>
      <c r="M586" s="173">
        <f t="shared" si="429"/>
        <v>15888.863794876133</v>
      </c>
      <c r="N586" s="174">
        <f t="shared" si="431"/>
        <v>4742.3062050905255</v>
      </c>
      <c r="O586" s="174">
        <f t="shared" si="432"/>
        <v>4742.3062050905255</v>
      </c>
      <c r="P586" s="174">
        <f t="shared" si="433"/>
        <v>6404.2513846950824</v>
      </c>
      <c r="Q586" s="174">
        <f t="shared" si="434"/>
        <v>0</v>
      </c>
      <c r="R586" s="175"/>
      <c r="S586" s="173">
        <f t="shared" si="435"/>
        <v>13209.182904878049</v>
      </c>
      <c r="T586" s="174">
        <f t="shared" si="436"/>
        <v>3942.5090971060972</v>
      </c>
      <c r="U586" s="174">
        <f t="shared" si="437"/>
        <v>3942.5090971060972</v>
      </c>
      <c r="V586" s="174">
        <f t="shared" si="438"/>
        <v>5324.1647106658538</v>
      </c>
      <c r="W586" s="174">
        <f t="shared" si="439"/>
        <v>0</v>
      </c>
      <c r="X586" s="175"/>
      <c r="Y586" s="173">
        <f t="shared" si="404"/>
        <v>26418.365809756098</v>
      </c>
      <c r="Z586" s="174">
        <f t="shared" si="440"/>
        <v>7885.0181942121944</v>
      </c>
      <c r="AA586" s="174">
        <f t="shared" si="441"/>
        <v>7885.0181942121944</v>
      </c>
      <c r="AB586" s="174">
        <f t="shared" si="442"/>
        <v>10648.329421331708</v>
      </c>
      <c r="AC586" s="174">
        <f t="shared" si="443"/>
        <v>0</v>
      </c>
      <c r="AD586" s="175"/>
      <c r="AE586" s="173">
        <f t="shared" si="444"/>
        <v>28.111805793504001</v>
      </c>
      <c r="AF586" s="174">
        <f t="shared" si="430"/>
        <v>36</v>
      </c>
      <c r="AG586" s="174">
        <f t="shared" si="445"/>
        <v>20.2865</v>
      </c>
      <c r="AH586" s="174">
        <f t="shared" si="446"/>
        <v>126</v>
      </c>
      <c r="AI586" s="174">
        <f t="shared" si="447"/>
        <v>200</v>
      </c>
      <c r="AJ586" s="174">
        <f t="shared" si="448"/>
        <v>3.3333333333333335</v>
      </c>
      <c r="AK586" s="174">
        <f t="shared" si="462"/>
        <v>13209.182904878049</v>
      </c>
      <c r="AL586" s="174">
        <f t="shared" si="449"/>
        <v>3942.5090971060972</v>
      </c>
      <c r="AM586" s="174">
        <f t="shared" si="450"/>
        <v>3942.5090971060972</v>
      </c>
      <c r="AN586" s="174">
        <f t="shared" si="451"/>
        <v>5324.1647106658538</v>
      </c>
      <c r="AO586" s="176">
        <v>36</v>
      </c>
      <c r="AP586" s="174">
        <v>36</v>
      </c>
      <c r="AQ586" s="175">
        <f t="shared" si="452"/>
        <v>252</v>
      </c>
      <c r="AR586" s="31">
        <f t="shared" si="453"/>
        <v>0</v>
      </c>
      <c r="AS586" s="2">
        <f t="shared" si="454"/>
        <v>0.5</v>
      </c>
      <c r="AT586" s="33">
        <f t="shared" si="455"/>
        <v>0</v>
      </c>
      <c r="AU586" s="31">
        <f t="shared" si="456"/>
        <v>0</v>
      </c>
      <c r="AV586" s="2">
        <f t="shared" si="457"/>
        <v>0</v>
      </c>
      <c r="AW586" s="33">
        <f t="shared" si="458"/>
        <v>1</v>
      </c>
      <c r="AX586" s="31">
        <f t="shared" si="459"/>
        <v>1</v>
      </c>
      <c r="AY586" s="33">
        <f t="shared" si="460"/>
        <v>1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512</v>
      </c>
      <c r="C587" s="31">
        <v>1</v>
      </c>
      <c r="D587" s="111" t="s">
        <v>14</v>
      </c>
      <c r="E587" s="2" t="s">
        <v>67</v>
      </c>
      <c r="F587" s="1"/>
      <c r="G587" s="1"/>
      <c r="H587" s="33" t="s">
        <v>81</v>
      </c>
      <c r="I587" s="173">
        <f t="shared" si="401"/>
        <v>442.09987732200472</v>
      </c>
      <c r="J587" s="174">
        <f t="shared" si="402"/>
        <v>4.5176749203833362</v>
      </c>
      <c r="K587" s="189">
        <f t="shared" si="403"/>
        <v>766</v>
      </c>
      <c r="L587" s="190">
        <f t="shared" si="461"/>
        <v>386</v>
      </c>
      <c r="M587" s="173">
        <f t="shared" si="429"/>
        <v>12428.225892608139</v>
      </c>
      <c r="N587" s="174">
        <f t="shared" si="431"/>
        <v>3621.6866903682057</v>
      </c>
      <c r="O587" s="174">
        <f t="shared" si="432"/>
        <v>3621.6866903682057</v>
      </c>
      <c r="P587" s="174">
        <f t="shared" si="433"/>
        <v>5184.852511871728</v>
      </c>
      <c r="Q587" s="174">
        <f t="shared" si="434"/>
        <v>0</v>
      </c>
      <c r="R587" s="175"/>
      <c r="S587" s="173">
        <f t="shared" si="435"/>
        <v>10332.186814487195</v>
      </c>
      <c r="T587" s="174">
        <f t="shared" si="436"/>
        <v>3010.8837570036585</v>
      </c>
      <c r="U587" s="174">
        <f t="shared" si="437"/>
        <v>3010.8837570036585</v>
      </c>
      <c r="V587" s="174">
        <f t="shared" si="438"/>
        <v>4310.4193004798772</v>
      </c>
      <c r="W587" s="174">
        <f t="shared" si="439"/>
        <v>0</v>
      </c>
      <c r="X587" s="175"/>
      <c r="Y587" s="173">
        <f t="shared" si="404"/>
        <v>20664.37362897439</v>
      </c>
      <c r="Z587" s="174">
        <f t="shared" si="440"/>
        <v>6021.767514007317</v>
      </c>
      <c r="AA587" s="174">
        <f t="shared" si="441"/>
        <v>6021.767514007317</v>
      </c>
      <c r="AB587" s="174">
        <f t="shared" si="442"/>
        <v>8620.8386009597543</v>
      </c>
      <c r="AC587" s="174">
        <f t="shared" si="443"/>
        <v>0</v>
      </c>
      <c r="AD587" s="175"/>
      <c r="AE587" s="173">
        <f t="shared" si="444"/>
        <v>28.111805793504001</v>
      </c>
      <c r="AF587" s="174">
        <f t="shared" si="430"/>
        <v>36</v>
      </c>
      <c r="AG587" s="174">
        <f t="shared" si="445"/>
        <v>20.2865</v>
      </c>
      <c r="AH587" s="174">
        <f t="shared" si="446"/>
        <v>127</v>
      </c>
      <c r="AI587" s="174">
        <f t="shared" si="447"/>
        <v>200</v>
      </c>
      <c r="AJ587" s="174">
        <f t="shared" si="448"/>
        <v>3.3333333333333335</v>
      </c>
      <c r="AK587" s="174">
        <f t="shared" si="462"/>
        <v>10332.186814487195</v>
      </c>
      <c r="AL587" s="174">
        <f t="shared" si="449"/>
        <v>3010.8837570036585</v>
      </c>
      <c r="AM587" s="174">
        <f t="shared" si="450"/>
        <v>3010.8837570036585</v>
      </c>
      <c r="AN587" s="174">
        <f t="shared" si="451"/>
        <v>4310.4193004798772</v>
      </c>
      <c r="AO587" s="176">
        <v>36</v>
      </c>
      <c r="AP587" s="174">
        <v>36</v>
      </c>
      <c r="AQ587" s="175">
        <f t="shared" si="452"/>
        <v>127</v>
      </c>
      <c r="AR587" s="31">
        <f t="shared" si="453"/>
        <v>0</v>
      </c>
      <c r="AS587" s="2">
        <f t="shared" si="454"/>
        <v>1</v>
      </c>
      <c r="AT587" s="33">
        <f t="shared" si="455"/>
        <v>0</v>
      </c>
      <c r="AU587" s="31">
        <f t="shared" si="456"/>
        <v>0</v>
      </c>
      <c r="AV587" s="2">
        <f t="shared" si="457"/>
        <v>0</v>
      </c>
      <c r="AW587" s="33">
        <f t="shared" si="458"/>
        <v>1</v>
      </c>
      <c r="AX587" s="31">
        <f t="shared" si="459"/>
        <v>1</v>
      </c>
      <c r="AY587" s="33">
        <f t="shared" si="460"/>
        <v>1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513</v>
      </c>
      <c r="C588" s="31">
        <v>10</v>
      </c>
      <c r="D588" s="111" t="s">
        <v>14</v>
      </c>
      <c r="E588" s="2" t="s">
        <v>144</v>
      </c>
      <c r="F588" s="2"/>
      <c r="G588" s="2"/>
      <c r="H588" s="33" t="s">
        <v>80</v>
      </c>
      <c r="I588" s="173">
        <f t="shared" ref="I588:I651" si="463">M588/AE588</f>
        <v>676.08350291631427</v>
      </c>
      <c r="J588" s="174">
        <f t="shared" ref="J588:J651" si="464">AH588/AE588</f>
        <v>23.370963958203561</v>
      </c>
      <c r="K588" s="189">
        <f t="shared" ref="K588:K651" si="465">RANK(I588,$I$76:$I$977)</f>
        <v>522</v>
      </c>
      <c r="L588" s="190">
        <f t="shared" si="461"/>
        <v>289</v>
      </c>
      <c r="M588" s="173">
        <f t="shared" si="429"/>
        <v>19005.928134175323</v>
      </c>
      <c r="N588" s="174">
        <f t="shared" si="431"/>
        <v>3544.5260109571846</v>
      </c>
      <c r="O588" s="174">
        <f t="shared" si="432"/>
        <v>3544.5260109571846</v>
      </c>
      <c r="P588" s="174">
        <f t="shared" si="433"/>
        <v>4789.6530619452087</v>
      </c>
      <c r="Q588" s="174">
        <f t="shared" si="434"/>
        <v>7127.2230503157461</v>
      </c>
      <c r="R588" s="175"/>
      <c r="S588" s="173">
        <f t="shared" si="435"/>
        <v>15800.549632897561</v>
      </c>
      <c r="T588" s="174">
        <f t="shared" si="436"/>
        <v>2946.7363427792679</v>
      </c>
      <c r="U588" s="174">
        <f t="shared" si="437"/>
        <v>2946.7363427792679</v>
      </c>
      <c r="V588" s="174">
        <f t="shared" si="438"/>
        <v>3981.8708350024385</v>
      </c>
      <c r="W588" s="174">
        <f t="shared" si="439"/>
        <v>5925.2061123365847</v>
      </c>
      <c r="X588" s="175"/>
      <c r="Y588" s="173">
        <f t="shared" ref="Y588:Y651" si="466">SUM(Z588:AD588)</f>
        <v>31601.099265795121</v>
      </c>
      <c r="Z588" s="174">
        <f t="shared" si="440"/>
        <v>5893.4726855585359</v>
      </c>
      <c r="AA588" s="174">
        <f t="shared" si="441"/>
        <v>5893.4726855585359</v>
      </c>
      <c r="AB588" s="174">
        <f t="shared" si="442"/>
        <v>7963.7416700048771</v>
      </c>
      <c r="AC588" s="174">
        <f t="shared" si="443"/>
        <v>11850.412224673169</v>
      </c>
      <c r="AD588" s="175"/>
      <c r="AE588" s="173">
        <f t="shared" si="444"/>
        <v>28.111805793504001</v>
      </c>
      <c r="AF588" s="174">
        <f t="shared" si="430"/>
        <v>36</v>
      </c>
      <c r="AG588" s="174">
        <f t="shared" si="445"/>
        <v>20.2865</v>
      </c>
      <c r="AH588" s="174">
        <f t="shared" si="446"/>
        <v>657</v>
      </c>
      <c r="AI588" s="174">
        <f t="shared" si="447"/>
        <v>200</v>
      </c>
      <c r="AJ588" s="174">
        <f t="shared" si="448"/>
        <v>3.3333333333333335</v>
      </c>
      <c r="AK588" s="174">
        <f t="shared" si="462"/>
        <v>9875.3435205609749</v>
      </c>
      <c r="AL588" s="174">
        <f t="shared" si="449"/>
        <v>2946.7363427792679</v>
      </c>
      <c r="AM588" s="174">
        <f t="shared" si="450"/>
        <v>2946.7363427792679</v>
      </c>
      <c r="AN588" s="174">
        <f t="shared" si="451"/>
        <v>3981.8708350024385</v>
      </c>
      <c r="AO588" s="176">
        <v>36</v>
      </c>
      <c r="AP588" s="174">
        <v>36</v>
      </c>
      <c r="AQ588" s="175">
        <f t="shared" si="452"/>
        <v>657</v>
      </c>
      <c r="AR588" s="31">
        <f t="shared" si="453"/>
        <v>0</v>
      </c>
      <c r="AS588" s="2">
        <f t="shared" si="454"/>
        <v>1</v>
      </c>
      <c r="AT588" s="33">
        <f t="shared" si="455"/>
        <v>0</v>
      </c>
      <c r="AU588" s="31">
        <f t="shared" si="456"/>
        <v>0</v>
      </c>
      <c r="AV588" s="2">
        <f t="shared" si="457"/>
        <v>0</v>
      </c>
      <c r="AW588" s="33">
        <f t="shared" si="458"/>
        <v>1</v>
      </c>
      <c r="AX588" s="31">
        <f t="shared" si="459"/>
        <v>0.6</v>
      </c>
      <c r="AY588" s="33">
        <f t="shared" si="460"/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514</v>
      </c>
      <c r="C589" s="31">
        <v>10</v>
      </c>
      <c r="D589" s="111" t="s">
        <v>14</v>
      </c>
      <c r="E589" s="2" t="s">
        <v>138</v>
      </c>
      <c r="F589" s="2"/>
      <c r="G589" s="2"/>
      <c r="H589" s="33" t="s">
        <v>80</v>
      </c>
      <c r="I589" s="173">
        <f t="shared" si="463"/>
        <v>816.59875253208884</v>
      </c>
      <c r="J589" s="174">
        <f t="shared" si="464"/>
        <v>23.370963958203561</v>
      </c>
      <c r="K589" s="189">
        <f t="shared" si="465"/>
        <v>362</v>
      </c>
      <c r="L589" s="190">
        <f t="shared" si="461"/>
        <v>229</v>
      </c>
      <c r="M589" s="173">
        <f t="shared" si="429"/>
        <v>22956.065542399716</v>
      </c>
      <c r="N589" s="174">
        <f t="shared" si="431"/>
        <v>4281.2100966520011</v>
      </c>
      <c r="O589" s="174">
        <f t="shared" ref="O589:O620" si="467">U589*(1+((AG589+IF(F589="백어택",8,0))/100)*(AI589/100-1))</f>
        <v>4281.2100966520011</v>
      </c>
      <c r="P589" s="174">
        <f t="shared" ref="P589:P620" si="468">V589*(1+((AG589+IF(F589="백어택",8,0))/100)*(AI589*IF(AX589=1,AW589,1)/100-1))</f>
        <v>5785.1207706958185</v>
      </c>
      <c r="Q589" s="174">
        <f t="shared" ref="Q589:Q620" si="469">W589*(1+((AG589+IF(F589="백어택",8,0))/100)*(AI589*AW589/100-1))</f>
        <v>8608.5245783998926</v>
      </c>
      <c r="R589" s="175"/>
      <c r="S589" s="173">
        <f t="shared" si="435"/>
        <v>15800.549632897561</v>
      </c>
      <c r="T589" s="174">
        <f t="shared" ref="T589:T620" si="470">AL589*AY589*IF(F589="백어택",1.2,1)</f>
        <v>2946.7363427792679</v>
      </c>
      <c r="U589" s="174">
        <f t="shared" ref="U589:U620" si="471">AM589*AY589*IF(F589="백어택",1.2,1)</f>
        <v>2946.7363427792679</v>
      </c>
      <c r="V589" s="174">
        <f t="shared" ref="V589:V620" si="472">AN589*AY589*IF(F589="백어택",1.2,1)</f>
        <v>3981.8708350024385</v>
      </c>
      <c r="W589" s="174">
        <f t="shared" ref="W589:W620" si="473">(T589+U589+V589)*IF(AX589=1,0,0.6)*IF(F589="백어택",1.2,1)</f>
        <v>5925.2061123365847</v>
      </c>
      <c r="X589" s="175"/>
      <c r="Y589" s="173">
        <f t="shared" si="466"/>
        <v>31601.099265795121</v>
      </c>
      <c r="Z589" s="174">
        <f t="shared" ref="Z589:Z620" si="474">T589*AI589/100</f>
        <v>5893.4726855585359</v>
      </c>
      <c r="AA589" s="174">
        <f t="shared" ref="AA589:AA620" si="475">U589*AI589/100</f>
        <v>5893.4726855585359</v>
      </c>
      <c r="AB589" s="174">
        <f t="shared" ref="AB589:AB620" si="476">V589*AI589*IF(AX589=1,AW589,1)/100</f>
        <v>7963.7416700048771</v>
      </c>
      <c r="AC589" s="174">
        <f t="shared" ref="AC589:AC620" si="477">W589*AI589*AW589/100</f>
        <v>11850.412224673169</v>
      </c>
      <c r="AD589" s="175"/>
      <c r="AE589" s="173">
        <f t="shared" ref="AE589:AE620" si="478">AO589*(1-$D$20/100)*(1-$D$17/100)</f>
        <v>28.111805793504001</v>
      </c>
      <c r="AF589" s="174">
        <f t="shared" si="430"/>
        <v>36</v>
      </c>
      <c r="AG589" s="174">
        <f t="shared" si="445"/>
        <v>45.286500000000004</v>
      </c>
      <c r="AH589" s="174">
        <f t="shared" ref="AH589:AH620" si="479">AQ589*AS589</f>
        <v>657</v>
      </c>
      <c r="AI589" s="174">
        <f t="shared" ref="AI589:AI620" si="480">$D$58+IF(H589="근접",AR589,0)+IF(AY589=1,0,50)</f>
        <v>200</v>
      </c>
      <c r="AJ589" s="174">
        <f t="shared" ref="AJ589:AJ620" si="481">10/3</f>
        <v>3.3333333333333335</v>
      </c>
      <c r="AK589" s="174">
        <f t="shared" si="462"/>
        <v>9875.3435205609749</v>
      </c>
      <c r="AL589" s="174">
        <f t="shared" ref="AL589:AL620" si="482">(IF(H589="근접",$D$61*(VLOOKUP(C589,$B$36:$AG$39,19,FALSE)+VLOOKUP(C589,$B$40:$AG$43,19,FALSE)*$D$54),$D$60*(VLOOKUP(C589,$B$36:$AG$39,19,FALSE)+VLOOKUP(C589,$B$40:$AG$43,19,FALSE)*$D$54)))*$D$59/100</f>
        <v>2946.7363427792679</v>
      </c>
      <c r="AM589" s="174">
        <f t="shared" ref="AM589:AM620" si="483">(IF(H589="근접",$D$61*(VLOOKUP(C589,$B$36:$AG$39,20,FALSE)+VLOOKUP(C589,$B$40:$AG$43,20,FALSE)*$D$54),$D$60*(VLOOKUP(C589,$B$36:$AG$39,20,FALSE)+VLOOKUP(C589,$B$40:$AG$43,20,FALSE)*$D$54)))*$D$59/100</f>
        <v>2946.7363427792679</v>
      </c>
      <c r="AN589" s="174">
        <f t="shared" ref="AN589:AN620" si="484">(IF(H589="근접",$D$61*(VLOOKUP(C589,$B$36:$AG$39,21,FALSE)+VLOOKUP(C589,$B$40:$AG$43,21,FALSE)*$D$54),$D$60*(VLOOKUP(C589,$B$36:$AG$39,21,FALSE)+VLOOKUP(C589,$B$40:$AG$43,21,FALSE)*$D$54)))*$D$59/100</f>
        <v>3981.8708350024385</v>
      </c>
      <c r="AO589" s="176">
        <v>36</v>
      </c>
      <c r="AP589" s="174">
        <v>36</v>
      </c>
      <c r="AQ589" s="175">
        <f t="shared" ref="AQ589:AQ620" si="485">VLOOKUP(C589,$B$45:$AA$48,19,FALSE)</f>
        <v>657</v>
      </c>
      <c r="AR589" s="31">
        <f t="shared" ref="AR589:AR620" si="486">IF(LEFT(E589,1)*1=1,$S$64,$R$64)</f>
        <v>0</v>
      </c>
      <c r="AS589" s="2">
        <f t="shared" ref="AS589:AS620" si="487">IF(LEFT(E589,1)*1=2,$U$64,$T$64)</f>
        <v>1</v>
      </c>
      <c r="AT589" s="33">
        <f t="shared" ref="AT589:AT620" si="488">IF(LEFT(E589,1)*1=3,$W$64,$V$64)</f>
        <v>0</v>
      </c>
      <c r="AU589" s="31">
        <f t="shared" ref="AU589:AU620" si="489">IF(MID(E589,3,1)*1=1,$Y$64,$X$64)</f>
        <v>25</v>
      </c>
      <c r="AV589" s="2">
        <f t="shared" ref="AV589:AV620" si="490">IF(MID(E589,3,1)*1=2,$AA$64,$Z$64)</f>
        <v>0</v>
      </c>
      <c r="AW589" s="33">
        <f t="shared" ref="AW589:AW620" si="491">IF(MID(E589,3,1)*1=3,$AC$64,$AB$64)</f>
        <v>1</v>
      </c>
      <c r="AX589" s="31">
        <f t="shared" ref="AX589:AX620" si="492">IF(MID(E589,5,1)*1=1,$AE$64,$AD$64)</f>
        <v>0.6</v>
      </c>
      <c r="AY589" s="33">
        <f t="shared" ref="AY589:AY620" si="493">IF(MID(E589,5,1)*1=2,$AG$64,$AF$64)</f>
        <v>1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515</v>
      </c>
      <c r="C590" s="31">
        <v>10</v>
      </c>
      <c r="D590" s="111" t="s">
        <v>14</v>
      </c>
      <c r="E590" s="2" t="s">
        <v>141</v>
      </c>
      <c r="F590" s="2"/>
      <c r="G590" s="2"/>
      <c r="H590" s="33" t="s">
        <v>80</v>
      </c>
      <c r="I590" s="173">
        <f t="shared" si="463"/>
        <v>706.86957911868285</v>
      </c>
      <c r="J590" s="174">
        <f t="shared" si="464"/>
        <v>23.370963958203561</v>
      </c>
      <c r="K590" s="189">
        <f t="shared" si="465"/>
        <v>484</v>
      </c>
      <c r="L590" s="190">
        <f t="shared" si="461"/>
        <v>277</v>
      </c>
      <c r="M590" s="173">
        <f t="shared" si="429"/>
        <v>19871.380329520322</v>
      </c>
      <c r="N590" s="174">
        <f t="shared" si="431"/>
        <v>3544.5260109571846</v>
      </c>
      <c r="O590" s="174">
        <f t="shared" si="467"/>
        <v>3544.5260109571846</v>
      </c>
      <c r="P590" s="174">
        <f t="shared" si="468"/>
        <v>4789.6530619452087</v>
      </c>
      <c r="Q590" s="174">
        <f t="shared" si="469"/>
        <v>7992.6752456607419</v>
      </c>
      <c r="R590" s="175"/>
      <c r="S590" s="173">
        <f t="shared" si="435"/>
        <v>15800.549632897561</v>
      </c>
      <c r="T590" s="174">
        <f t="shared" si="470"/>
        <v>2946.7363427792679</v>
      </c>
      <c r="U590" s="174">
        <f t="shared" si="471"/>
        <v>2946.7363427792679</v>
      </c>
      <c r="V590" s="174">
        <f t="shared" si="472"/>
        <v>3981.8708350024385</v>
      </c>
      <c r="W590" s="174">
        <f t="shared" si="473"/>
        <v>5925.2061123365847</v>
      </c>
      <c r="X590" s="175"/>
      <c r="Y590" s="173">
        <f t="shared" si="466"/>
        <v>35867.24766667746</v>
      </c>
      <c r="Z590" s="174">
        <f t="shared" si="474"/>
        <v>5893.4726855585359</v>
      </c>
      <c r="AA590" s="174">
        <f t="shared" si="475"/>
        <v>5893.4726855585359</v>
      </c>
      <c r="AB590" s="174">
        <f t="shared" si="476"/>
        <v>7963.7416700048771</v>
      </c>
      <c r="AC590" s="174">
        <f t="shared" si="477"/>
        <v>16116.560625555512</v>
      </c>
      <c r="AD590" s="175"/>
      <c r="AE590" s="173">
        <f t="shared" si="478"/>
        <v>28.111805793504001</v>
      </c>
      <c r="AF590" s="174">
        <f t="shared" si="430"/>
        <v>36</v>
      </c>
      <c r="AG590" s="174">
        <f t="shared" si="445"/>
        <v>20.2865</v>
      </c>
      <c r="AH590" s="174">
        <f t="shared" si="479"/>
        <v>657</v>
      </c>
      <c r="AI590" s="174">
        <f t="shared" si="480"/>
        <v>200</v>
      </c>
      <c r="AJ590" s="174">
        <f t="shared" si="481"/>
        <v>3.3333333333333335</v>
      </c>
      <c r="AK590" s="174">
        <f t="shared" si="462"/>
        <v>9875.3435205609749</v>
      </c>
      <c r="AL590" s="174">
        <f t="shared" si="482"/>
        <v>2946.7363427792679</v>
      </c>
      <c r="AM590" s="174">
        <f t="shared" si="483"/>
        <v>2946.7363427792679</v>
      </c>
      <c r="AN590" s="174">
        <f t="shared" si="484"/>
        <v>3981.8708350024385</v>
      </c>
      <c r="AO590" s="176">
        <v>36</v>
      </c>
      <c r="AP590" s="174">
        <v>36</v>
      </c>
      <c r="AQ590" s="175">
        <f t="shared" si="485"/>
        <v>657</v>
      </c>
      <c r="AR590" s="31">
        <f t="shared" si="486"/>
        <v>0</v>
      </c>
      <c r="AS590" s="2">
        <f t="shared" si="487"/>
        <v>1</v>
      </c>
      <c r="AT590" s="33">
        <f t="shared" si="488"/>
        <v>0</v>
      </c>
      <c r="AU590" s="31">
        <f t="shared" si="489"/>
        <v>0</v>
      </c>
      <c r="AV590" s="2">
        <f t="shared" si="490"/>
        <v>0</v>
      </c>
      <c r="AW590" s="33">
        <f t="shared" si="491"/>
        <v>1.36</v>
      </c>
      <c r="AX590" s="31">
        <f t="shared" si="492"/>
        <v>0.6</v>
      </c>
      <c r="AY590" s="33">
        <f t="shared" si="493"/>
        <v>1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516</v>
      </c>
      <c r="C591" s="31">
        <v>10</v>
      </c>
      <c r="D591" s="111" t="s">
        <v>14</v>
      </c>
      <c r="E591" s="2" t="s">
        <v>150</v>
      </c>
      <c r="F591" s="2"/>
      <c r="G591" s="2"/>
      <c r="H591" s="33" t="s">
        <v>80</v>
      </c>
      <c r="I591" s="173">
        <f t="shared" si="463"/>
        <v>676.08350291631427</v>
      </c>
      <c r="J591" s="174">
        <f t="shared" si="464"/>
        <v>23.370963958203561</v>
      </c>
      <c r="K591" s="189">
        <f t="shared" si="465"/>
        <v>522</v>
      </c>
      <c r="L591" s="190">
        <f t="shared" si="461"/>
        <v>289</v>
      </c>
      <c r="M591" s="173">
        <f t="shared" si="429"/>
        <v>19005.928134175323</v>
      </c>
      <c r="N591" s="174">
        <f t="shared" si="431"/>
        <v>3544.5260109571846</v>
      </c>
      <c r="O591" s="174">
        <f t="shared" si="467"/>
        <v>3544.5260109571846</v>
      </c>
      <c r="P591" s="174">
        <f t="shared" si="468"/>
        <v>4789.6530619452087</v>
      </c>
      <c r="Q591" s="174">
        <f t="shared" si="469"/>
        <v>7127.2230503157461</v>
      </c>
      <c r="R591" s="175"/>
      <c r="S591" s="173">
        <f t="shared" si="435"/>
        <v>15800.549632897561</v>
      </c>
      <c r="T591" s="174">
        <f t="shared" si="470"/>
        <v>2946.7363427792679</v>
      </c>
      <c r="U591" s="174">
        <f t="shared" si="471"/>
        <v>2946.7363427792679</v>
      </c>
      <c r="V591" s="174">
        <f t="shared" si="472"/>
        <v>3981.8708350024385</v>
      </c>
      <c r="W591" s="174">
        <f t="shared" si="473"/>
        <v>5925.2061123365847</v>
      </c>
      <c r="X591" s="175"/>
      <c r="Y591" s="173">
        <f t="shared" si="466"/>
        <v>31601.099265795121</v>
      </c>
      <c r="Z591" s="174">
        <f t="shared" si="474"/>
        <v>5893.4726855585359</v>
      </c>
      <c r="AA591" s="174">
        <f t="shared" si="475"/>
        <v>5893.4726855585359</v>
      </c>
      <c r="AB591" s="174">
        <f t="shared" si="476"/>
        <v>7963.7416700048771</v>
      </c>
      <c r="AC591" s="174">
        <f t="shared" si="477"/>
        <v>11850.412224673169</v>
      </c>
      <c r="AD591" s="175"/>
      <c r="AE591" s="173">
        <f t="shared" si="478"/>
        <v>28.111805793504001</v>
      </c>
      <c r="AF591" s="174">
        <f t="shared" si="430"/>
        <v>36</v>
      </c>
      <c r="AG591" s="174">
        <f t="shared" si="445"/>
        <v>20.2865</v>
      </c>
      <c r="AH591" s="174">
        <f t="shared" si="479"/>
        <v>657</v>
      </c>
      <c r="AI591" s="174">
        <f t="shared" si="480"/>
        <v>200</v>
      </c>
      <c r="AJ591" s="174">
        <f t="shared" si="481"/>
        <v>3.3333333333333335</v>
      </c>
      <c r="AK591" s="174">
        <f t="shared" si="462"/>
        <v>9875.3435205609749</v>
      </c>
      <c r="AL591" s="174">
        <f t="shared" si="482"/>
        <v>2946.7363427792679</v>
      </c>
      <c r="AM591" s="174">
        <f t="shared" si="483"/>
        <v>2946.7363427792679</v>
      </c>
      <c r="AN591" s="174">
        <f t="shared" si="484"/>
        <v>3981.8708350024385</v>
      </c>
      <c r="AO591" s="176">
        <v>36</v>
      </c>
      <c r="AP591" s="174">
        <v>36</v>
      </c>
      <c r="AQ591" s="175">
        <f t="shared" si="485"/>
        <v>657</v>
      </c>
      <c r="AR591" s="31">
        <f t="shared" si="486"/>
        <v>50</v>
      </c>
      <c r="AS591" s="2">
        <f t="shared" si="487"/>
        <v>1</v>
      </c>
      <c r="AT591" s="33">
        <f t="shared" si="488"/>
        <v>0</v>
      </c>
      <c r="AU591" s="31">
        <f t="shared" si="489"/>
        <v>0</v>
      </c>
      <c r="AV591" s="2">
        <f t="shared" si="490"/>
        <v>0</v>
      </c>
      <c r="AW591" s="33">
        <f t="shared" si="491"/>
        <v>1</v>
      </c>
      <c r="AX591" s="31">
        <f t="shared" si="492"/>
        <v>0.6</v>
      </c>
      <c r="AY591" s="33">
        <f t="shared" si="493"/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517</v>
      </c>
      <c r="C592" s="31">
        <v>10</v>
      </c>
      <c r="D592" s="111" t="s">
        <v>14</v>
      </c>
      <c r="E592" s="2" t="s">
        <v>164</v>
      </c>
      <c r="F592" s="2"/>
      <c r="G592" s="2"/>
      <c r="H592" s="33" t="s">
        <v>80</v>
      </c>
      <c r="I592" s="173">
        <f t="shared" si="463"/>
        <v>816.59875253208884</v>
      </c>
      <c r="J592" s="174">
        <f t="shared" si="464"/>
        <v>23.370963958203561</v>
      </c>
      <c r="K592" s="189">
        <f t="shared" si="465"/>
        <v>362</v>
      </c>
      <c r="L592" s="190">
        <f t="shared" si="461"/>
        <v>229</v>
      </c>
      <c r="M592" s="173">
        <f t="shared" si="429"/>
        <v>22956.065542399716</v>
      </c>
      <c r="N592" s="174">
        <f t="shared" si="431"/>
        <v>4281.2100966520011</v>
      </c>
      <c r="O592" s="174">
        <f t="shared" si="467"/>
        <v>4281.2100966520011</v>
      </c>
      <c r="P592" s="174">
        <f t="shared" si="468"/>
        <v>5785.1207706958185</v>
      </c>
      <c r="Q592" s="174">
        <f t="shared" si="469"/>
        <v>8608.5245783998926</v>
      </c>
      <c r="R592" s="175"/>
      <c r="S592" s="173">
        <f t="shared" si="435"/>
        <v>15800.549632897561</v>
      </c>
      <c r="T592" s="174">
        <f t="shared" si="470"/>
        <v>2946.7363427792679</v>
      </c>
      <c r="U592" s="174">
        <f t="shared" si="471"/>
        <v>2946.7363427792679</v>
      </c>
      <c r="V592" s="174">
        <f t="shared" si="472"/>
        <v>3981.8708350024385</v>
      </c>
      <c r="W592" s="174">
        <f t="shared" si="473"/>
        <v>5925.2061123365847</v>
      </c>
      <c r="X592" s="175"/>
      <c r="Y592" s="173">
        <f t="shared" si="466"/>
        <v>31601.099265795121</v>
      </c>
      <c r="Z592" s="174">
        <f t="shared" si="474"/>
        <v>5893.4726855585359</v>
      </c>
      <c r="AA592" s="174">
        <f t="shared" si="475"/>
        <v>5893.4726855585359</v>
      </c>
      <c r="AB592" s="174">
        <f t="shared" si="476"/>
        <v>7963.7416700048771</v>
      </c>
      <c r="AC592" s="174">
        <f t="shared" si="477"/>
        <v>11850.412224673169</v>
      </c>
      <c r="AD592" s="175"/>
      <c r="AE592" s="173">
        <f t="shared" si="478"/>
        <v>28.111805793504001</v>
      </c>
      <c r="AF592" s="174">
        <f t="shared" si="430"/>
        <v>36</v>
      </c>
      <c r="AG592" s="174">
        <f t="shared" si="445"/>
        <v>45.286500000000004</v>
      </c>
      <c r="AH592" s="174">
        <f t="shared" si="479"/>
        <v>657</v>
      </c>
      <c r="AI592" s="174">
        <f t="shared" si="480"/>
        <v>200</v>
      </c>
      <c r="AJ592" s="174">
        <f t="shared" si="481"/>
        <v>3.3333333333333335</v>
      </c>
      <c r="AK592" s="174">
        <f t="shared" si="462"/>
        <v>9875.3435205609749</v>
      </c>
      <c r="AL592" s="174">
        <f t="shared" si="482"/>
        <v>2946.7363427792679</v>
      </c>
      <c r="AM592" s="174">
        <f t="shared" si="483"/>
        <v>2946.7363427792679</v>
      </c>
      <c r="AN592" s="174">
        <f t="shared" si="484"/>
        <v>3981.8708350024385</v>
      </c>
      <c r="AO592" s="176">
        <v>36</v>
      </c>
      <c r="AP592" s="174">
        <v>36</v>
      </c>
      <c r="AQ592" s="175">
        <f t="shared" si="485"/>
        <v>657</v>
      </c>
      <c r="AR592" s="31">
        <f t="shared" si="486"/>
        <v>50</v>
      </c>
      <c r="AS592" s="2">
        <f t="shared" si="487"/>
        <v>1</v>
      </c>
      <c r="AT592" s="33">
        <f t="shared" si="488"/>
        <v>0</v>
      </c>
      <c r="AU592" s="31">
        <f t="shared" si="489"/>
        <v>25</v>
      </c>
      <c r="AV592" s="2">
        <f t="shared" si="490"/>
        <v>0</v>
      </c>
      <c r="AW592" s="33">
        <f t="shared" si="491"/>
        <v>1</v>
      </c>
      <c r="AX592" s="31">
        <f t="shared" si="492"/>
        <v>0.6</v>
      </c>
      <c r="AY592" s="33">
        <f t="shared" si="493"/>
        <v>1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518</v>
      </c>
      <c r="C593" s="31">
        <v>10</v>
      </c>
      <c r="D593" s="111" t="s">
        <v>14</v>
      </c>
      <c r="E593" s="2" t="s">
        <v>156</v>
      </c>
      <c r="F593" s="2"/>
      <c r="G593" s="2"/>
      <c r="H593" s="33" t="s">
        <v>80</v>
      </c>
      <c r="I593" s="173">
        <f t="shared" si="463"/>
        <v>706.86957911868285</v>
      </c>
      <c r="J593" s="174">
        <f t="shared" si="464"/>
        <v>23.370963958203561</v>
      </c>
      <c r="K593" s="189">
        <f t="shared" si="465"/>
        <v>484</v>
      </c>
      <c r="L593" s="190">
        <f t="shared" si="461"/>
        <v>277</v>
      </c>
      <c r="M593" s="173">
        <f t="shared" si="429"/>
        <v>19871.380329520322</v>
      </c>
      <c r="N593" s="174">
        <f t="shared" si="431"/>
        <v>3544.5260109571846</v>
      </c>
      <c r="O593" s="174">
        <f t="shared" si="467"/>
        <v>3544.5260109571846</v>
      </c>
      <c r="P593" s="174">
        <f t="shared" si="468"/>
        <v>4789.6530619452087</v>
      </c>
      <c r="Q593" s="174">
        <f t="shared" si="469"/>
        <v>7992.6752456607419</v>
      </c>
      <c r="R593" s="175"/>
      <c r="S593" s="173">
        <f t="shared" si="435"/>
        <v>15800.549632897561</v>
      </c>
      <c r="T593" s="174">
        <f t="shared" si="470"/>
        <v>2946.7363427792679</v>
      </c>
      <c r="U593" s="174">
        <f t="shared" si="471"/>
        <v>2946.7363427792679</v>
      </c>
      <c r="V593" s="174">
        <f t="shared" si="472"/>
        <v>3981.8708350024385</v>
      </c>
      <c r="W593" s="174">
        <f t="shared" si="473"/>
        <v>5925.2061123365847</v>
      </c>
      <c r="X593" s="175"/>
      <c r="Y593" s="173">
        <f t="shared" si="466"/>
        <v>35867.24766667746</v>
      </c>
      <c r="Z593" s="174">
        <f t="shared" si="474"/>
        <v>5893.4726855585359</v>
      </c>
      <c r="AA593" s="174">
        <f t="shared" si="475"/>
        <v>5893.4726855585359</v>
      </c>
      <c r="AB593" s="174">
        <f t="shared" si="476"/>
        <v>7963.7416700048771</v>
      </c>
      <c r="AC593" s="174">
        <f t="shared" si="477"/>
        <v>16116.560625555512</v>
      </c>
      <c r="AD593" s="175"/>
      <c r="AE593" s="173">
        <f t="shared" si="478"/>
        <v>28.111805793504001</v>
      </c>
      <c r="AF593" s="174">
        <f t="shared" si="430"/>
        <v>36</v>
      </c>
      <c r="AG593" s="174">
        <f t="shared" si="445"/>
        <v>20.2865</v>
      </c>
      <c r="AH593" s="174">
        <f t="shared" si="479"/>
        <v>657</v>
      </c>
      <c r="AI593" s="174">
        <f t="shared" si="480"/>
        <v>200</v>
      </c>
      <c r="AJ593" s="174">
        <f t="shared" si="481"/>
        <v>3.3333333333333335</v>
      </c>
      <c r="AK593" s="174">
        <f t="shared" si="462"/>
        <v>9875.3435205609749</v>
      </c>
      <c r="AL593" s="174">
        <f t="shared" si="482"/>
        <v>2946.7363427792679</v>
      </c>
      <c r="AM593" s="174">
        <f t="shared" si="483"/>
        <v>2946.7363427792679</v>
      </c>
      <c r="AN593" s="174">
        <f t="shared" si="484"/>
        <v>3981.8708350024385</v>
      </c>
      <c r="AO593" s="176">
        <v>36</v>
      </c>
      <c r="AP593" s="174">
        <v>36</v>
      </c>
      <c r="AQ593" s="175">
        <f t="shared" si="485"/>
        <v>657</v>
      </c>
      <c r="AR593" s="31">
        <f t="shared" si="486"/>
        <v>50</v>
      </c>
      <c r="AS593" s="2">
        <f t="shared" si="487"/>
        <v>1</v>
      </c>
      <c r="AT593" s="33">
        <f t="shared" si="488"/>
        <v>0</v>
      </c>
      <c r="AU593" s="31">
        <f t="shared" si="489"/>
        <v>0</v>
      </c>
      <c r="AV593" s="2">
        <f t="shared" si="490"/>
        <v>0</v>
      </c>
      <c r="AW593" s="33">
        <f t="shared" si="491"/>
        <v>1.36</v>
      </c>
      <c r="AX593" s="31">
        <f t="shared" si="492"/>
        <v>0.6</v>
      </c>
      <c r="AY593" s="33">
        <f t="shared" si="493"/>
        <v>1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519</v>
      </c>
      <c r="C594" s="31">
        <v>10</v>
      </c>
      <c r="D594" s="111" t="s">
        <v>14</v>
      </c>
      <c r="E594" s="2" t="s">
        <v>161</v>
      </c>
      <c r="F594" s="2"/>
      <c r="G594" s="2"/>
      <c r="H594" s="33" t="s">
        <v>80</v>
      </c>
      <c r="I594" s="173">
        <f t="shared" si="463"/>
        <v>676.08350291631427</v>
      </c>
      <c r="J594" s="174">
        <f t="shared" si="464"/>
        <v>11.68548197910178</v>
      </c>
      <c r="K594" s="189">
        <f t="shared" si="465"/>
        <v>522</v>
      </c>
      <c r="L594" s="190">
        <f t="shared" si="461"/>
        <v>289</v>
      </c>
      <c r="M594" s="173">
        <f t="shared" si="429"/>
        <v>19005.928134175323</v>
      </c>
      <c r="N594" s="174">
        <f t="shared" si="431"/>
        <v>3544.5260109571846</v>
      </c>
      <c r="O594" s="174">
        <f t="shared" si="467"/>
        <v>3544.5260109571846</v>
      </c>
      <c r="P594" s="174">
        <f t="shared" si="468"/>
        <v>4789.6530619452087</v>
      </c>
      <c r="Q594" s="174">
        <f t="shared" si="469"/>
        <v>7127.2230503157461</v>
      </c>
      <c r="R594" s="175"/>
      <c r="S594" s="173">
        <f t="shared" si="435"/>
        <v>15800.549632897561</v>
      </c>
      <c r="T594" s="174">
        <f t="shared" si="470"/>
        <v>2946.7363427792679</v>
      </c>
      <c r="U594" s="174">
        <f t="shared" si="471"/>
        <v>2946.7363427792679</v>
      </c>
      <c r="V594" s="174">
        <f t="shared" si="472"/>
        <v>3981.8708350024385</v>
      </c>
      <c r="W594" s="174">
        <f t="shared" si="473"/>
        <v>5925.2061123365847</v>
      </c>
      <c r="X594" s="175"/>
      <c r="Y594" s="173">
        <f t="shared" si="466"/>
        <v>31601.099265795121</v>
      </c>
      <c r="Z594" s="174">
        <f t="shared" si="474"/>
        <v>5893.4726855585359</v>
      </c>
      <c r="AA594" s="174">
        <f t="shared" si="475"/>
        <v>5893.4726855585359</v>
      </c>
      <c r="AB594" s="174">
        <f t="shared" si="476"/>
        <v>7963.7416700048771</v>
      </c>
      <c r="AC594" s="174">
        <f t="shared" si="477"/>
        <v>11850.412224673169</v>
      </c>
      <c r="AD594" s="175"/>
      <c r="AE594" s="173">
        <f t="shared" si="478"/>
        <v>28.111805793504001</v>
      </c>
      <c r="AF594" s="174">
        <f t="shared" si="430"/>
        <v>36</v>
      </c>
      <c r="AG594" s="174">
        <f t="shared" si="445"/>
        <v>20.2865</v>
      </c>
      <c r="AH594" s="174">
        <f t="shared" si="479"/>
        <v>328.5</v>
      </c>
      <c r="AI594" s="174">
        <f t="shared" si="480"/>
        <v>200</v>
      </c>
      <c r="AJ594" s="174">
        <f t="shared" si="481"/>
        <v>3.3333333333333335</v>
      </c>
      <c r="AK594" s="174">
        <f t="shared" si="462"/>
        <v>9875.3435205609749</v>
      </c>
      <c r="AL594" s="174">
        <f t="shared" si="482"/>
        <v>2946.7363427792679</v>
      </c>
      <c r="AM594" s="174">
        <f t="shared" si="483"/>
        <v>2946.7363427792679</v>
      </c>
      <c r="AN594" s="174">
        <f t="shared" si="484"/>
        <v>3981.8708350024385</v>
      </c>
      <c r="AO594" s="176">
        <v>36</v>
      </c>
      <c r="AP594" s="174">
        <v>36</v>
      </c>
      <c r="AQ594" s="175">
        <f t="shared" si="485"/>
        <v>657</v>
      </c>
      <c r="AR594" s="31">
        <f t="shared" si="486"/>
        <v>0</v>
      </c>
      <c r="AS594" s="2">
        <f t="shared" si="487"/>
        <v>0.5</v>
      </c>
      <c r="AT594" s="33">
        <f t="shared" si="488"/>
        <v>0</v>
      </c>
      <c r="AU594" s="31">
        <f t="shared" si="489"/>
        <v>0</v>
      </c>
      <c r="AV594" s="2">
        <f t="shared" si="490"/>
        <v>0</v>
      </c>
      <c r="AW594" s="33">
        <f t="shared" si="491"/>
        <v>1</v>
      </c>
      <c r="AX594" s="31">
        <f t="shared" si="492"/>
        <v>0.6</v>
      </c>
      <c r="AY594" s="33">
        <f t="shared" si="493"/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520</v>
      </c>
      <c r="C595" s="31">
        <v>10</v>
      </c>
      <c r="D595" s="111" t="s">
        <v>14</v>
      </c>
      <c r="E595" s="2" t="s">
        <v>169</v>
      </c>
      <c r="F595" s="2"/>
      <c r="G595" s="2"/>
      <c r="H595" s="33" t="s">
        <v>80</v>
      </c>
      <c r="I595" s="173">
        <f t="shared" si="463"/>
        <v>816.59875253208884</v>
      </c>
      <c r="J595" s="174">
        <f t="shared" si="464"/>
        <v>11.68548197910178</v>
      </c>
      <c r="K595" s="189">
        <f t="shared" si="465"/>
        <v>362</v>
      </c>
      <c r="L595" s="190">
        <f t="shared" si="461"/>
        <v>229</v>
      </c>
      <c r="M595" s="173">
        <f t="shared" si="429"/>
        <v>22956.065542399716</v>
      </c>
      <c r="N595" s="174">
        <f t="shared" si="431"/>
        <v>4281.2100966520011</v>
      </c>
      <c r="O595" s="174">
        <f t="shared" si="467"/>
        <v>4281.2100966520011</v>
      </c>
      <c r="P595" s="174">
        <f t="shared" si="468"/>
        <v>5785.1207706958185</v>
      </c>
      <c r="Q595" s="174">
        <f t="shared" si="469"/>
        <v>8608.5245783998926</v>
      </c>
      <c r="R595" s="175"/>
      <c r="S595" s="173">
        <f t="shared" si="435"/>
        <v>15800.549632897561</v>
      </c>
      <c r="T595" s="174">
        <f t="shared" si="470"/>
        <v>2946.7363427792679</v>
      </c>
      <c r="U595" s="174">
        <f t="shared" si="471"/>
        <v>2946.7363427792679</v>
      </c>
      <c r="V595" s="174">
        <f t="shared" si="472"/>
        <v>3981.8708350024385</v>
      </c>
      <c r="W595" s="174">
        <f t="shared" si="473"/>
        <v>5925.2061123365847</v>
      </c>
      <c r="X595" s="175"/>
      <c r="Y595" s="173">
        <f t="shared" si="466"/>
        <v>31601.099265795121</v>
      </c>
      <c r="Z595" s="174">
        <f t="shared" si="474"/>
        <v>5893.4726855585359</v>
      </c>
      <c r="AA595" s="174">
        <f t="shared" si="475"/>
        <v>5893.4726855585359</v>
      </c>
      <c r="AB595" s="174">
        <f t="shared" si="476"/>
        <v>7963.7416700048771</v>
      </c>
      <c r="AC595" s="174">
        <f t="shared" si="477"/>
        <v>11850.412224673169</v>
      </c>
      <c r="AD595" s="175"/>
      <c r="AE595" s="173">
        <f t="shared" si="478"/>
        <v>28.111805793504001</v>
      </c>
      <c r="AF595" s="174">
        <f t="shared" si="430"/>
        <v>36</v>
      </c>
      <c r="AG595" s="174">
        <f t="shared" si="445"/>
        <v>45.286500000000004</v>
      </c>
      <c r="AH595" s="174">
        <f t="shared" si="479"/>
        <v>328.5</v>
      </c>
      <c r="AI595" s="174">
        <f t="shared" si="480"/>
        <v>200</v>
      </c>
      <c r="AJ595" s="174">
        <f t="shared" si="481"/>
        <v>3.3333333333333335</v>
      </c>
      <c r="AK595" s="174">
        <f t="shared" si="462"/>
        <v>9875.3435205609749</v>
      </c>
      <c r="AL595" s="174">
        <f t="shared" si="482"/>
        <v>2946.7363427792679</v>
      </c>
      <c r="AM595" s="174">
        <f t="shared" si="483"/>
        <v>2946.7363427792679</v>
      </c>
      <c r="AN595" s="174">
        <f t="shared" si="484"/>
        <v>3981.8708350024385</v>
      </c>
      <c r="AO595" s="176">
        <v>36</v>
      </c>
      <c r="AP595" s="174">
        <v>36</v>
      </c>
      <c r="AQ595" s="175">
        <f t="shared" si="485"/>
        <v>657</v>
      </c>
      <c r="AR595" s="31">
        <f t="shared" si="486"/>
        <v>0</v>
      </c>
      <c r="AS595" s="2">
        <f t="shared" si="487"/>
        <v>0.5</v>
      </c>
      <c r="AT595" s="33">
        <f t="shared" si="488"/>
        <v>0</v>
      </c>
      <c r="AU595" s="31">
        <f t="shared" si="489"/>
        <v>25</v>
      </c>
      <c r="AV595" s="2">
        <f t="shared" si="490"/>
        <v>0</v>
      </c>
      <c r="AW595" s="33">
        <f t="shared" si="491"/>
        <v>1</v>
      </c>
      <c r="AX595" s="31">
        <f t="shared" si="492"/>
        <v>0.6</v>
      </c>
      <c r="AY595" s="33">
        <f t="shared" si="493"/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521</v>
      </c>
      <c r="C596" s="31">
        <v>10</v>
      </c>
      <c r="D596" s="111" t="s">
        <v>14</v>
      </c>
      <c r="E596" s="2" t="s">
        <v>171</v>
      </c>
      <c r="F596" s="2"/>
      <c r="G596" s="2"/>
      <c r="H596" s="33" t="s">
        <v>80</v>
      </c>
      <c r="I596" s="173">
        <f t="shared" si="463"/>
        <v>706.86957911868285</v>
      </c>
      <c r="J596" s="174">
        <f t="shared" si="464"/>
        <v>11.68548197910178</v>
      </c>
      <c r="K596" s="189">
        <f t="shared" si="465"/>
        <v>484</v>
      </c>
      <c r="L596" s="190">
        <f t="shared" si="461"/>
        <v>277</v>
      </c>
      <c r="M596" s="173">
        <f t="shared" si="429"/>
        <v>19871.380329520322</v>
      </c>
      <c r="N596" s="174">
        <f t="shared" si="431"/>
        <v>3544.5260109571846</v>
      </c>
      <c r="O596" s="174">
        <f t="shared" si="467"/>
        <v>3544.5260109571846</v>
      </c>
      <c r="P596" s="174">
        <f t="shared" si="468"/>
        <v>4789.6530619452087</v>
      </c>
      <c r="Q596" s="174">
        <f t="shared" si="469"/>
        <v>7992.6752456607419</v>
      </c>
      <c r="R596" s="175"/>
      <c r="S596" s="173">
        <f t="shared" si="435"/>
        <v>15800.549632897561</v>
      </c>
      <c r="T596" s="174">
        <f t="shared" si="470"/>
        <v>2946.7363427792679</v>
      </c>
      <c r="U596" s="174">
        <f t="shared" si="471"/>
        <v>2946.7363427792679</v>
      </c>
      <c r="V596" s="174">
        <f t="shared" si="472"/>
        <v>3981.8708350024385</v>
      </c>
      <c r="W596" s="174">
        <f t="shared" si="473"/>
        <v>5925.2061123365847</v>
      </c>
      <c r="X596" s="175"/>
      <c r="Y596" s="173">
        <f t="shared" si="466"/>
        <v>35867.24766667746</v>
      </c>
      <c r="Z596" s="174">
        <f t="shared" si="474"/>
        <v>5893.4726855585359</v>
      </c>
      <c r="AA596" s="174">
        <f t="shared" si="475"/>
        <v>5893.4726855585359</v>
      </c>
      <c r="AB596" s="174">
        <f t="shared" si="476"/>
        <v>7963.7416700048771</v>
      </c>
      <c r="AC596" s="174">
        <f t="shared" si="477"/>
        <v>16116.560625555512</v>
      </c>
      <c r="AD596" s="175"/>
      <c r="AE596" s="173">
        <f t="shared" si="478"/>
        <v>28.111805793504001</v>
      </c>
      <c r="AF596" s="174">
        <f t="shared" si="430"/>
        <v>36</v>
      </c>
      <c r="AG596" s="174">
        <f t="shared" si="445"/>
        <v>20.2865</v>
      </c>
      <c r="AH596" s="174">
        <f t="shared" si="479"/>
        <v>328.5</v>
      </c>
      <c r="AI596" s="174">
        <f t="shared" si="480"/>
        <v>200</v>
      </c>
      <c r="AJ596" s="174">
        <f t="shared" si="481"/>
        <v>3.3333333333333335</v>
      </c>
      <c r="AK596" s="174">
        <f t="shared" si="462"/>
        <v>9875.3435205609749</v>
      </c>
      <c r="AL596" s="174">
        <f t="shared" si="482"/>
        <v>2946.7363427792679</v>
      </c>
      <c r="AM596" s="174">
        <f t="shared" si="483"/>
        <v>2946.7363427792679</v>
      </c>
      <c r="AN596" s="174">
        <f t="shared" si="484"/>
        <v>3981.8708350024385</v>
      </c>
      <c r="AO596" s="176">
        <v>36</v>
      </c>
      <c r="AP596" s="174">
        <v>36</v>
      </c>
      <c r="AQ596" s="175">
        <f t="shared" si="485"/>
        <v>657</v>
      </c>
      <c r="AR596" s="31">
        <f t="shared" si="486"/>
        <v>0</v>
      </c>
      <c r="AS596" s="2">
        <f t="shared" si="487"/>
        <v>0.5</v>
      </c>
      <c r="AT596" s="33">
        <f t="shared" si="488"/>
        <v>0</v>
      </c>
      <c r="AU596" s="31">
        <f t="shared" si="489"/>
        <v>0</v>
      </c>
      <c r="AV596" s="2">
        <f t="shared" si="490"/>
        <v>0</v>
      </c>
      <c r="AW596" s="33">
        <f t="shared" si="491"/>
        <v>1.36</v>
      </c>
      <c r="AX596" s="31">
        <f t="shared" si="492"/>
        <v>0.6</v>
      </c>
      <c r="AY596" s="33">
        <f t="shared" si="493"/>
        <v>1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522</v>
      </c>
      <c r="C597" s="31">
        <v>10</v>
      </c>
      <c r="D597" s="111" t="s">
        <v>14</v>
      </c>
      <c r="E597" s="2" t="s">
        <v>92</v>
      </c>
      <c r="F597" s="2"/>
      <c r="G597" s="2"/>
      <c r="H597" s="33" t="s">
        <v>80</v>
      </c>
      <c r="I597" s="173">
        <f t="shared" si="463"/>
        <v>549.82106635719185</v>
      </c>
      <c r="J597" s="174">
        <f t="shared" si="464"/>
        <v>23.370963958203561</v>
      </c>
      <c r="K597" s="189">
        <f t="shared" si="465"/>
        <v>665</v>
      </c>
      <c r="L597" s="190">
        <f t="shared" si="461"/>
        <v>352</v>
      </c>
      <c r="M597" s="173">
        <f t="shared" si="429"/>
        <v>15456.463038610655</v>
      </c>
      <c r="N597" s="174">
        <f t="shared" si="431"/>
        <v>4612.1050140553707</v>
      </c>
      <c r="O597" s="174">
        <f t="shared" si="467"/>
        <v>4612.1050140553707</v>
      </c>
      <c r="P597" s="174">
        <f t="shared" si="468"/>
        <v>6232.2530104999123</v>
      </c>
      <c r="Q597" s="174">
        <f t="shared" si="469"/>
        <v>0</v>
      </c>
      <c r="R597" s="175"/>
      <c r="S597" s="173">
        <f t="shared" si="435"/>
        <v>11850.412224673169</v>
      </c>
      <c r="T597" s="174">
        <f t="shared" si="470"/>
        <v>3536.0836113351215</v>
      </c>
      <c r="U597" s="174">
        <f t="shared" si="471"/>
        <v>3536.0836113351215</v>
      </c>
      <c r="V597" s="174">
        <f t="shared" si="472"/>
        <v>4778.2450020029264</v>
      </c>
      <c r="W597" s="174">
        <f t="shared" si="473"/>
        <v>0</v>
      </c>
      <c r="X597" s="175"/>
      <c r="Y597" s="173">
        <f t="shared" si="466"/>
        <v>29626.030561682925</v>
      </c>
      <c r="Z597" s="174">
        <f t="shared" si="474"/>
        <v>8840.2090283378038</v>
      </c>
      <c r="AA597" s="174">
        <f t="shared" si="475"/>
        <v>8840.2090283378038</v>
      </c>
      <c r="AB597" s="174">
        <f t="shared" si="476"/>
        <v>11945.612505007317</v>
      </c>
      <c r="AC597" s="174">
        <f t="shared" si="477"/>
        <v>0</v>
      </c>
      <c r="AD597" s="175"/>
      <c r="AE597" s="173">
        <f t="shared" si="478"/>
        <v>28.111805793504001</v>
      </c>
      <c r="AF597" s="174">
        <f t="shared" si="430"/>
        <v>36</v>
      </c>
      <c r="AG597" s="174">
        <f t="shared" si="445"/>
        <v>20.2865</v>
      </c>
      <c r="AH597" s="174">
        <f t="shared" si="479"/>
        <v>657</v>
      </c>
      <c r="AI597" s="174">
        <f t="shared" si="480"/>
        <v>250</v>
      </c>
      <c r="AJ597" s="174">
        <f t="shared" si="481"/>
        <v>3.3333333333333335</v>
      </c>
      <c r="AK597" s="174">
        <f t="shared" si="462"/>
        <v>9875.3435205609749</v>
      </c>
      <c r="AL597" s="174">
        <f t="shared" si="482"/>
        <v>2946.7363427792679</v>
      </c>
      <c r="AM597" s="174">
        <f t="shared" si="483"/>
        <v>2946.7363427792679</v>
      </c>
      <c r="AN597" s="174">
        <f t="shared" si="484"/>
        <v>3981.8708350024385</v>
      </c>
      <c r="AO597" s="176">
        <v>36</v>
      </c>
      <c r="AP597" s="174">
        <v>36</v>
      </c>
      <c r="AQ597" s="175">
        <f t="shared" si="485"/>
        <v>657</v>
      </c>
      <c r="AR597" s="31">
        <f t="shared" si="486"/>
        <v>0</v>
      </c>
      <c r="AS597" s="2">
        <f t="shared" si="487"/>
        <v>1</v>
      </c>
      <c r="AT597" s="33">
        <f t="shared" si="488"/>
        <v>0</v>
      </c>
      <c r="AU597" s="31">
        <f t="shared" si="489"/>
        <v>0</v>
      </c>
      <c r="AV597" s="2">
        <f t="shared" si="490"/>
        <v>0</v>
      </c>
      <c r="AW597" s="33">
        <f t="shared" si="491"/>
        <v>1</v>
      </c>
      <c r="AX597" s="31">
        <f t="shared" si="492"/>
        <v>1</v>
      </c>
      <c r="AY597" s="33">
        <f t="shared" si="493"/>
        <v>1.2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523</v>
      </c>
      <c r="C598" s="31">
        <v>10</v>
      </c>
      <c r="D598" s="111" t="s">
        <v>14</v>
      </c>
      <c r="E598" s="2" t="s">
        <v>139</v>
      </c>
      <c r="F598" s="2"/>
      <c r="G598" s="2"/>
      <c r="H598" s="33" t="s">
        <v>80</v>
      </c>
      <c r="I598" s="173">
        <f t="shared" si="463"/>
        <v>707.90072217493821</v>
      </c>
      <c r="J598" s="174">
        <f t="shared" si="464"/>
        <v>23.370963958203561</v>
      </c>
      <c r="K598" s="189">
        <f t="shared" si="465"/>
        <v>481</v>
      </c>
      <c r="L598" s="190">
        <f t="shared" si="461"/>
        <v>274</v>
      </c>
      <c r="M598" s="173">
        <f t="shared" si="429"/>
        <v>19900.367622863094</v>
      </c>
      <c r="N598" s="174">
        <f t="shared" si="431"/>
        <v>5938.1363683060417</v>
      </c>
      <c r="O598" s="174">
        <f t="shared" si="467"/>
        <v>5938.1363683060417</v>
      </c>
      <c r="P598" s="174">
        <f t="shared" si="468"/>
        <v>8024.0948862510095</v>
      </c>
      <c r="Q598" s="174">
        <f t="shared" si="469"/>
        <v>0</v>
      </c>
      <c r="R598" s="175"/>
      <c r="S598" s="173">
        <f t="shared" si="435"/>
        <v>11850.412224673169</v>
      </c>
      <c r="T598" s="174">
        <f t="shared" si="470"/>
        <v>3536.0836113351215</v>
      </c>
      <c r="U598" s="174">
        <f t="shared" si="471"/>
        <v>3536.0836113351215</v>
      </c>
      <c r="V598" s="174">
        <f t="shared" si="472"/>
        <v>4778.2450020029264</v>
      </c>
      <c r="W598" s="174">
        <f t="shared" si="473"/>
        <v>0</v>
      </c>
      <c r="X598" s="175"/>
      <c r="Y598" s="173">
        <f t="shared" si="466"/>
        <v>29626.030561682925</v>
      </c>
      <c r="Z598" s="174">
        <f t="shared" si="474"/>
        <v>8840.2090283378038</v>
      </c>
      <c r="AA598" s="174">
        <f t="shared" si="475"/>
        <v>8840.2090283378038</v>
      </c>
      <c r="AB598" s="174">
        <f t="shared" si="476"/>
        <v>11945.612505007317</v>
      </c>
      <c r="AC598" s="174">
        <f t="shared" si="477"/>
        <v>0</v>
      </c>
      <c r="AD598" s="175"/>
      <c r="AE598" s="173">
        <f t="shared" si="478"/>
        <v>28.111805793504001</v>
      </c>
      <c r="AF598" s="174">
        <f t="shared" si="430"/>
        <v>36</v>
      </c>
      <c r="AG598" s="174">
        <f t="shared" si="445"/>
        <v>45.286500000000004</v>
      </c>
      <c r="AH598" s="174">
        <f t="shared" si="479"/>
        <v>657</v>
      </c>
      <c r="AI598" s="174">
        <f t="shared" si="480"/>
        <v>250</v>
      </c>
      <c r="AJ598" s="174">
        <f t="shared" si="481"/>
        <v>3.3333333333333335</v>
      </c>
      <c r="AK598" s="174">
        <f t="shared" si="462"/>
        <v>9875.3435205609749</v>
      </c>
      <c r="AL598" s="174">
        <f t="shared" si="482"/>
        <v>2946.7363427792679</v>
      </c>
      <c r="AM598" s="174">
        <f t="shared" si="483"/>
        <v>2946.7363427792679</v>
      </c>
      <c r="AN598" s="174">
        <f t="shared" si="484"/>
        <v>3981.8708350024385</v>
      </c>
      <c r="AO598" s="176">
        <v>36</v>
      </c>
      <c r="AP598" s="174">
        <v>36</v>
      </c>
      <c r="AQ598" s="175">
        <f t="shared" si="485"/>
        <v>657</v>
      </c>
      <c r="AR598" s="31">
        <f t="shared" si="486"/>
        <v>0</v>
      </c>
      <c r="AS598" s="2">
        <f t="shared" si="487"/>
        <v>1</v>
      </c>
      <c r="AT598" s="33">
        <f t="shared" si="488"/>
        <v>0</v>
      </c>
      <c r="AU598" s="31">
        <f t="shared" si="489"/>
        <v>25</v>
      </c>
      <c r="AV598" s="2">
        <f t="shared" si="490"/>
        <v>0</v>
      </c>
      <c r="AW598" s="33">
        <f t="shared" si="491"/>
        <v>1</v>
      </c>
      <c r="AX598" s="31">
        <f t="shared" si="492"/>
        <v>1</v>
      </c>
      <c r="AY598" s="33">
        <f t="shared" si="493"/>
        <v>1.2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524</v>
      </c>
      <c r="C599" s="31">
        <v>10</v>
      </c>
      <c r="D599" s="111" t="s">
        <v>14</v>
      </c>
      <c r="E599" s="2" t="s">
        <v>98</v>
      </c>
      <c r="F599" s="2"/>
      <c r="G599" s="2"/>
      <c r="H599" s="33" t="s">
        <v>80</v>
      </c>
      <c r="I599" s="173">
        <f t="shared" si="463"/>
        <v>580.85446248643609</v>
      </c>
      <c r="J599" s="174">
        <f t="shared" si="464"/>
        <v>23.370963958203561</v>
      </c>
      <c r="K599" s="189">
        <f t="shared" si="465"/>
        <v>626</v>
      </c>
      <c r="L599" s="190">
        <f t="shared" si="461"/>
        <v>334</v>
      </c>
      <c r="M599" s="173">
        <f t="shared" si="429"/>
        <v>16328.867843708846</v>
      </c>
      <c r="N599" s="174">
        <f t="shared" si="431"/>
        <v>4612.1050140553707</v>
      </c>
      <c r="O599" s="174">
        <f t="shared" si="467"/>
        <v>4612.1050140553707</v>
      </c>
      <c r="P599" s="174">
        <f t="shared" si="468"/>
        <v>7104.6578155981033</v>
      </c>
      <c r="Q599" s="174">
        <f t="shared" si="469"/>
        <v>0</v>
      </c>
      <c r="R599" s="175"/>
      <c r="S599" s="173">
        <f t="shared" si="435"/>
        <v>11850.412224673169</v>
      </c>
      <c r="T599" s="174">
        <f t="shared" si="470"/>
        <v>3536.0836113351215</v>
      </c>
      <c r="U599" s="174">
        <f t="shared" si="471"/>
        <v>3536.0836113351215</v>
      </c>
      <c r="V599" s="174">
        <f t="shared" si="472"/>
        <v>4778.2450020029264</v>
      </c>
      <c r="W599" s="174">
        <f t="shared" si="473"/>
        <v>0</v>
      </c>
      <c r="X599" s="175"/>
      <c r="Y599" s="173">
        <f t="shared" si="466"/>
        <v>33926.451063485561</v>
      </c>
      <c r="Z599" s="174">
        <f t="shared" si="474"/>
        <v>8840.2090283378038</v>
      </c>
      <c r="AA599" s="174">
        <f t="shared" si="475"/>
        <v>8840.2090283378038</v>
      </c>
      <c r="AB599" s="174">
        <f t="shared" si="476"/>
        <v>16246.033006809952</v>
      </c>
      <c r="AC599" s="174">
        <f t="shared" si="477"/>
        <v>0</v>
      </c>
      <c r="AD599" s="175"/>
      <c r="AE599" s="173">
        <f t="shared" si="478"/>
        <v>28.111805793504001</v>
      </c>
      <c r="AF599" s="174">
        <f t="shared" si="430"/>
        <v>36</v>
      </c>
      <c r="AG599" s="174">
        <f t="shared" si="445"/>
        <v>20.2865</v>
      </c>
      <c r="AH599" s="174">
        <f t="shared" si="479"/>
        <v>657</v>
      </c>
      <c r="AI599" s="174">
        <f t="shared" si="480"/>
        <v>250</v>
      </c>
      <c r="AJ599" s="174">
        <f t="shared" si="481"/>
        <v>3.3333333333333335</v>
      </c>
      <c r="AK599" s="174">
        <f t="shared" si="462"/>
        <v>9875.3435205609749</v>
      </c>
      <c r="AL599" s="174">
        <f t="shared" si="482"/>
        <v>2946.7363427792679</v>
      </c>
      <c r="AM599" s="174">
        <f t="shared" si="483"/>
        <v>2946.7363427792679</v>
      </c>
      <c r="AN599" s="174">
        <f t="shared" si="484"/>
        <v>3981.8708350024385</v>
      </c>
      <c r="AO599" s="176">
        <v>36</v>
      </c>
      <c r="AP599" s="174">
        <v>36</v>
      </c>
      <c r="AQ599" s="175">
        <f t="shared" si="485"/>
        <v>657</v>
      </c>
      <c r="AR599" s="31">
        <f t="shared" si="486"/>
        <v>0</v>
      </c>
      <c r="AS599" s="2">
        <f t="shared" si="487"/>
        <v>1</v>
      </c>
      <c r="AT599" s="33">
        <f t="shared" si="488"/>
        <v>0</v>
      </c>
      <c r="AU599" s="31">
        <f t="shared" si="489"/>
        <v>0</v>
      </c>
      <c r="AV599" s="2">
        <f t="shared" si="490"/>
        <v>0</v>
      </c>
      <c r="AW599" s="33">
        <f t="shared" si="491"/>
        <v>1.36</v>
      </c>
      <c r="AX599" s="31">
        <f t="shared" si="492"/>
        <v>1</v>
      </c>
      <c r="AY599" s="33">
        <f t="shared" si="493"/>
        <v>1.2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525</v>
      </c>
      <c r="C600" s="31">
        <v>10</v>
      </c>
      <c r="D600" s="111" t="s">
        <v>14</v>
      </c>
      <c r="E600" s="2" t="s">
        <v>151</v>
      </c>
      <c r="F600" s="2"/>
      <c r="G600" s="2"/>
      <c r="H600" s="33" t="s">
        <v>80</v>
      </c>
      <c r="I600" s="173">
        <f t="shared" si="463"/>
        <v>549.82106635719185</v>
      </c>
      <c r="J600" s="174">
        <f t="shared" si="464"/>
        <v>23.370963958203561</v>
      </c>
      <c r="K600" s="189">
        <f t="shared" si="465"/>
        <v>665</v>
      </c>
      <c r="L600" s="190">
        <f t="shared" si="461"/>
        <v>352</v>
      </c>
      <c r="M600" s="173">
        <f t="shared" si="429"/>
        <v>15456.463038610655</v>
      </c>
      <c r="N600" s="174">
        <f t="shared" si="431"/>
        <v>4612.1050140553707</v>
      </c>
      <c r="O600" s="174">
        <f t="shared" si="467"/>
        <v>4612.1050140553707</v>
      </c>
      <c r="P600" s="174">
        <f t="shared" si="468"/>
        <v>6232.2530104999123</v>
      </c>
      <c r="Q600" s="174">
        <f t="shared" si="469"/>
        <v>0</v>
      </c>
      <c r="R600" s="175"/>
      <c r="S600" s="173">
        <f t="shared" si="435"/>
        <v>11850.412224673169</v>
      </c>
      <c r="T600" s="174">
        <f t="shared" si="470"/>
        <v>3536.0836113351215</v>
      </c>
      <c r="U600" s="174">
        <f t="shared" si="471"/>
        <v>3536.0836113351215</v>
      </c>
      <c r="V600" s="174">
        <f t="shared" si="472"/>
        <v>4778.2450020029264</v>
      </c>
      <c r="W600" s="174">
        <f t="shared" si="473"/>
        <v>0</v>
      </c>
      <c r="X600" s="175"/>
      <c r="Y600" s="173">
        <f t="shared" si="466"/>
        <v>29626.030561682925</v>
      </c>
      <c r="Z600" s="174">
        <f t="shared" si="474"/>
        <v>8840.2090283378038</v>
      </c>
      <c r="AA600" s="174">
        <f t="shared" si="475"/>
        <v>8840.2090283378038</v>
      </c>
      <c r="AB600" s="174">
        <f t="shared" si="476"/>
        <v>11945.612505007317</v>
      </c>
      <c r="AC600" s="174">
        <f t="shared" si="477"/>
        <v>0</v>
      </c>
      <c r="AD600" s="175"/>
      <c r="AE600" s="173">
        <f t="shared" si="478"/>
        <v>28.111805793504001</v>
      </c>
      <c r="AF600" s="174">
        <f t="shared" si="430"/>
        <v>36</v>
      </c>
      <c r="AG600" s="174">
        <f t="shared" si="445"/>
        <v>20.2865</v>
      </c>
      <c r="AH600" s="174">
        <f t="shared" si="479"/>
        <v>657</v>
      </c>
      <c r="AI600" s="174">
        <f t="shared" si="480"/>
        <v>250</v>
      </c>
      <c r="AJ600" s="174">
        <f t="shared" si="481"/>
        <v>3.3333333333333335</v>
      </c>
      <c r="AK600" s="174">
        <f t="shared" si="462"/>
        <v>9875.3435205609749</v>
      </c>
      <c r="AL600" s="174">
        <f t="shared" si="482"/>
        <v>2946.7363427792679</v>
      </c>
      <c r="AM600" s="174">
        <f t="shared" si="483"/>
        <v>2946.7363427792679</v>
      </c>
      <c r="AN600" s="174">
        <f t="shared" si="484"/>
        <v>3981.8708350024385</v>
      </c>
      <c r="AO600" s="176">
        <v>36</v>
      </c>
      <c r="AP600" s="174">
        <v>36</v>
      </c>
      <c r="AQ600" s="175">
        <f t="shared" si="485"/>
        <v>657</v>
      </c>
      <c r="AR600" s="31">
        <f t="shared" si="486"/>
        <v>50</v>
      </c>
      <c r="AS600" s="2">
        <f t="shared" si="487"/>
        <v>1</v>
      </c>
      <c r="AT600" s="33">
        <f t="shared" si="488"/>
        <v>0</v>
      </c>
      <c r="AU600" s="31">
        <f t="shared" si="489"/>
        <v>0</v>
      </c>
      <c r="AV600" s="2">
        <f t="shared" si="490"/>
        <v>0</v>
      </c>
      <c r="AW600" s="33">
        <f t="shared" si="491"/>
        <v>1</v>
      </c>
      <c r="AX600" s="31">
        <f t="shared" si="492"/>
        <v>1</v>
      </c>
      <c r="AY600" s="33">
        <f t="shared" si="493"/>
        <v>1.2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526</v>
      </c>
      <c r="C601" s="31">
        <v>10</v>
      </c>
      <c r="D601" s="111" t="s">
        <v>14</v>
      </c>
      <c r="E601" s="2" t="s">
        <v>165</v>
      </c>
      <c r="F601" s="2"/>
      <c r="G601" s="2"/>
      <c r="H601" s="33" t="s">
        <v>80</v>
      </c>
      <c r="I601" s="173">
        <f t="shared" si="463"/>
        <v>707.90072217493821</v>
      </c>
      <c r="J601" s="174">
        <f t="shared" si="464"/>
        <v>23.370963958203561</v>
      </c>
      <c r="K601" s="189">
        <f t="shared" si="465"/>
        <v>481</v>
      </c>
      <c r="L601" s="190">
        <f t="shared" si="461"/>
        <v>274</v>
      </c>
      <c r="M601" s="173">
        <f t="shared" si="429"/>
        <v>19900.367622863094</v>
      </c>
      <c r="N601" s="174">
        <f t="shared" si="431"/>
        <v>5938.1363683060417</v>
      </c>
      <c r="O601" s="174">
        <f t="shared" si="467"/>
        <v>5938.1363683060417</v>
      </c>
      <c r="P601" s="174">
        <f t="shared" si="468"/>
        <v>8024.0948862510095</v>
      </c>
      <c r="Q601" s="174">
        <f t="shared" si="469"/>
        <v>0</v>
      </c>
      <c r="R601" s="175"/>
      <c r="S601" s="173">
        <f t="shared" si="435"/>
        <v>11850.412224673169</v>
      </c>
      <c r="T601" s="174">
        <f t="shared" si="470"/>
        <v>3536.0836113351215</v>
      </c>
      <c r="U601" s="174">
        <f t="shared" si="471"/>
        <v>3536.0836113351215</v>
      </c>
      <c r="V601" s="174">
        <f t="shared" si="472"/>
        <v>4778.2450020029264</v>
      </c>
      <c r="W601" s="174">
        <f t="shared" si="473"/>
        <v>0</v>
      </c>
      <c r="X601" s="175"/>
      <c r="Y601" s="173">
        <f t="shared" si="466"/>
        <v>29626.030561682925</v>
      </c>
      <c r="Z601" s="174">
        <f t="shared" si="474"/>
        <v>8840.2090283378038</v>
      </c>
      <c r="AA601" s="174">
        <f t="shared" si="475"/>
        <v>8840.2090283378038</v>
      </c>
      <c r="AB601" s="174">
        <f t="shared" si="476"/>
        <v>11945.612505007317</v>
      </c>
      <c r="AC601" s="174">
        <f t="shared" si="477"/>
        <v>0</v>
      </c>
      <c r="AD601" s="175"/>
      <c r="AE601" s="173">
        <f t="shared" si="478"/>
        <v>28.111805793504001</v>
      </c>
      <c r="AF601" s="174">
        <f t="shared" si="430"/>
        <v>36</v>
      </c>
      <c r="AG601" s="174">
        <f t="shared" si="445"/>
        <v>45.286500000000004</v>
      </c>
      <c r="AH601" s="174">
        <f t="shared" si="479"/>
        <v>657</v>
      </c>
      <c r="AI601" s="174">
        <f t="shared" si="480"/>
        <v>250</v>
      </c>
      <c r="AJ601" s="174">
        <f t="shared" si="481"/>
        <v>3.3333333333333335</v>
      </c>
      <c r="AK601" s="174">
        <f t="shared" si="462"/>
        <v>9875.3435205609749</v>
      </c>
      <c r="AL601" s="174">
        <f t="shared" si="482"/>
        <v>2946.7363427792679</v>
      </c>
      <c r="AM601" s="174">
        <f t="shared" si="483"/>
        <v>2946.7363427792679</v>
      </c>
      <c r="AN601" s="174">
        <f t="shared" si="484"/>
        <v>3981.8708350024385</v>
      </c>
      <c r="AO601" s="176">
        <v>36</v>
      </c>
      <c r="AP601" s="174">
        <v>36</v>
      </c>
      <c r="AQ601" s="175">
        <f t="shared" si="485"/>
        <v>657</v>
      </c>
      <c r="AR601" s="31">
        <f t="shared" si="486"/>
        <v>50</v>
      </c>
      <c r="AS601" s="2">
        <f t="shared" si="487"/>
        <v>1</v>
      </c>
      <c r="AT601" s="33">
        <f t="shared" si="488"/>
        <v>0</v>
      </c>
      <c r="AU601" s="31">
        <f t="shared" si="489"/>
        <v>25</v>
      </c>
      <c r="AV601" s="2">
        <f t="shared" si="490"/>
        <v>0</v>
      </c>
      <c r="AW601" s="33">
        <f t="shared" si="491"/>
        <v>1</v>
      </c>
      <c r="AX601" s="31">
        <f t="shared" si="492"/>
        <v>1</v>
      </c>
      <c r="AY601" s="33">
        <f t="shared" si="493"/>
        <v>1.2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527</v>
      </c>
      <c r="C602" s="31">
        <v>10</v>
      </c>
      <c r="D602" s="111" t="s">
        <v>14</v>
      </c>
      <c r="E602" s="2" t="s">
        <v>157</v>
      </c>
      <c r="F602" s="2"/>
      <c r="G602" s="2"/>
      <c r="H602" s="33" t="s">
        <v>80</v>
      </c>
      <c r="I602" s="173">
        <f t="shared" si="463"/>
        <v>580.85446248643609</v>
      </c>
      <c r="J602" s="174">
        <f t="shared" si="464"/>
        <v>23.370963958203561</v>
      </c>
      <c r="K602" s="189">
        <f t="shared" si="465"/>
        <v>626</v>
      </c>
      <c r="L602" s="190">
        <f t="shared" si="461"/>
        <v>334</v>
      </c>
      <c r="M602" s="173">
        <f t="shared" si="429"/>
        <v>16328.867843708846</v>
      </c>
      <c r="N602" s="174">
        <f t="shared" si="431"/>
        <v>4612.1050140553707</v>
      </c>
      <c r="O602" s="174">
        <f t="shared" si="467"/>
        <v>4612.1050140553707</v>
      </c>
      <c r="P602" s="174">
        <f t="shared" si="468"/>
        <v>7104.6578155981033</v>
      </c>
      <c r="Q602" s="174">
        <f t="shared" si="469"/>
        <v>0</v>
      </c>
      <c r="R602" s="175"/>
      <c r="S602" s="173">
        <f t="shared" si="435"/>
        <v>11850.412224673169</v>
      </c>
      <c r="T602" s="174">
        <f t="shared" si="470"/>
        <v>3536.0836113351215</v>
      </c>
      <c r="U602" s="174">
        <f t="shared" si="471"/>
        <v>3536.0836113351215</v>
      </c>
      <c r="V602" s="174">
        <f t="shared" si="472"/>
        <v>4778.2450020029264</v>
      </c>
      <c r="W602" s="174">
        <f t="shared" si="473"/>
        <v>0</v>
      </c>
      <c r="X602" s="175"/>
      <c r="Y602" s="173">
        <f t="shared" si="466"/>
        <v>33926.451063485561</v>
      </c>
      <c r="Z602" s="174">
        <f t="shared" si="474"/>
        <v>8840.2090283378038</v>
      </c>
      <c r="AA602" s="174">
        <f t="shared" si="475"/>
        <v>8840.2090283378038</v>
      </c>
      <c r="AB602" s="174">
        <f t="shared" si="476"/>
        <v>16246.033006809952</v>
      </c>
      <c r="AC602" s="174">
        <f t="shared" si="477"/>
        <v>0</v>
      </c>
      <c r="AD602" s="175"/>
      <c r="AE602" s="173">
        <f t="shared" si="478"/>
        <v>28.111805793504001</v>
      </c>
      <c r="AF602" s="174">
        <f t="shared" si="430"/>
        <v>36</v>
      </c>
      <c r="AG602" s="174">
        <f t="shared" si="445"/>
        <v>20.2865</v>
      </c>
      <c r="AH602" s="174">
        <f t="shared" si="479"/>
        <v>657</v>
      </c>
      <c r="AI602" s="174">
        <f t="shared" si="480"/>
        <v>250</v>
      </c>
      <c r="AJ602" s="174">
        <f t="shared" si="481"/>
        <v>3.3333333333333335</v>
      </c>
      <c r="AK602" s="174">
        <f t="shared" si="462"/>
        <v>9875.3435205609749</v>
      </c>
      <c r="AL602" s="174">
        <f t="shared" si="482"/>
        <v>2946.7363427792679</v>
      </c>
      <c r="AM602" s="174">
        <f t="shared" si="483"/>
        <v>2946.7363427792679</v>
      </c>
      <c r="AN602" s="174">
        <f t="shared" si="484"/>
        <v>3981.8708350024385</v>
      </c>
      <c r="AO602" s="176">
        <v>36</v>
      </c>
      <c r="AP602" s="174">
        <v>36</v>
      </c>
      <c r="AQ602" s="175">
        <f t="shared" si="485"/>
        <v>657</v>
      </c>
      <c r="AR602" s="31">
        <f t="shared" si="486"/>
        <v>50</v>
      </c>
      <c r="AS602" s="2">
        <f t="shared" si="487"/>
        <v>1</v>
      </c>
      <c r="AT602" s="33">
        <f t="shared" si="488"/>
        <v>0</v>
      </c>
      <c r="AU602" s="31">
        <f t="shared" si="489"/>
        <v>0</v>
      </c>
      <c r="AV602" s="2">
        <f t="shared" si="490"/>
        <v>0</v>
      </c>
      <c r="AW602" s="33">
        <f t="shared" si="491"/>
        <v>1.36</v>
      </c>
      <c r="AX602" s="31">
        <f t="shared" si="492"/>
        <v>1</v>
      </c>
      <c r="AY602" s="33">
        <f t="shared" si="493"/>
        <v>1.2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customHeight="1">
      <c r="A603" s="2"/>
      <c r="B603" s="107">
        <v>528</v>
      </c>
      <c r="C603" s="31">
        <v>10</v>
      </c>
      <c r="D603" s="111" t="s">
        <v>14</v>
      </c>
      <c r="E603" s="2" t="s">
        <v>99</v>
      </c>
      <c r="F603" s="2"/>
      <c r="G603" s="2"/>
      <c r="H603" s="33" t="s">
        <v>80</v>
      </c>
      <c r="I603" s="173">
        <f t="shared" si="463"/>
        <v>549.82106635719185</v>
      </c>
      <c r="J603" s="174">
        <f t="shared" si="464"/>
        <v>11.68548197910178</v>
      </c>
      <c r="K603" s="189">
        <f t="shared" si="465"/>
        <v>665</v>
      </c>
      <c r="L603" s="190">
        <f t="shared" si="461"/>
        <v>352</v>
      </c>
      <c r="M603" s="173">
        <f t="shared" si="429"/>
        <v>15456.463038610655</v>
      </c>
      <c r="N603" s="174">
        <f t="shared" si="431"/>
        <v>4612.1050140553707</v>
      </c>
      <c r="O603" s="174">
        <f t="shared" si="467"/>
        <v>4612.1050140553707</v>
      </c>
      <c r="P603" s="174">
        <f t="shared" si="468"/>
        <v>6232.2530104999123</v>
      </c>
      <c r="Q603" s="174">
        <f t="shared" si="469"/>
        <v>0</v>
      </c>
      <c r="R603" s="175"/>
      <c r="S603" s="173">
        <f t="shared" si="435"/>
        <v>11850.412224673169</v>
      </c>
      <c r="T603" s="174">
        <f t="shared" si="470"/>
        <v>3536.0836113351215</v>
      </c>
      <c r="U603" s="174">
        <f t="shared" si="471"/>
        <v>3536.0836113351215</v>
      </c>
      <c r="V603" s="174">
        <f t="shared" si="472"/>
        <v>4778.2450020029264</v>
      </c>
      <c r="W603" s="174">
        <f t="shared" si="473"/>
        <v>0</v>
      </c>
      <c r="X603" s="175"/>
      <c r="Y603" s="173">
        <f t="shared" si="466"/>
        <v>29626.030561682925</v>
      </c>
      <c r="Z603" s="174">
        <f t="shared" si="474"/>
        <v>8840.2090283378038</v>
      </c>
      <c r="AA603" s="174">
        <f t="shared" si="475"/>
        <v>8840.2090283378038</v>
      </c>
      <c r="AB603" s="174">
        <f t="shared" si="476"/>
        <v>11945.612505007317</v>
      </c>
      <c r="AC603" s="174">
        <f t="shared" si="477"/>
        <v>0</v>
      </c>
      <c r="AD603" s="175"/>
      <c r="AE603" s="173">
        <f t="shared" si="478"/>
        <v>28.111805793504001</v>
      </c>
      <c r="AF603" s="174">
        <f t="shared" si="430"/>
        <v>36</v>
      </c>
      <c r="AG603" s="174">
        <f t="shared" si="445"/>
        <v>20.2865</v>
      </c>
      <c r="AH603" s="174">
        <f t="shared" si="479"/>
        <v>328.5</v>
      </c>
      <c r="AI603" s="174">
        <f t="shared" si="480"/>
        <v>250</v>
      </c>
      <c r="AJ603" s="174">
        <f t="shared" si="481"/>
        <v>3.3333333333333335</v>
      </c>
      <c r="AK603" s="174">
        <f t="shared" si="462"/>
        <v>9875.3435205609749</v>
      </c>
      <c r="AL603" s="174">
        <f t="shared" si="482"/>
        <v>2946.7363427792679</v>
      </c>
      <c r="AM603" s="174">
        <f t="shared" si="483"/>
        <v>2946.7363427792679</v>
      </c>
      <c r="AN603" s="174">
        <f t="shared" si="484"/>
        <v>3981.8708350024385</v>
      </c>
      <c r="AO603" s="176">
        <v>36</v>
      </c>
      <c r="AP603" s="174">
        <v>36</v>
      </c>
      <c r="AQ603" s="175">
        <f t="shared" si="485"/>
        <v>657</v>
      </c>
      <c r="AR603" s="31">
        <f t="shared" si="486"/>
        <v>0</v>
      </c>
      <c r="AS603" s="2">
        <f t="shared" si="487"/>
        <v>0.5</v>
      </c>
      <c r="AT603" s="33">
        <f t="shared" si="488"/>
        <v>0</v>
      </c>
      <c r="AU603" s="31">
        <f t="shared" si="489"/>
        <v>0</v>
      </c>
      <c r="AV603" s="2">
        <f t="shared" si="490"/>
        <v>0</v>
      </c>
      <c r="AW603" s="33">
        <f t="shared" si="491"/>
        <v>1</v>
      </c>
      <c r="AX603" s="31">
        <f t="shared" si="492"/>
        <v>1</v>
      </c>
      <c r="AY603" s="33">
        <f t="shared" si="493"/>
        <v>1.2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529</v>
      </c>
      <c r="C604" s="31">
        <v>10</v>
      </c>
      <c r="D604" s="111" t="s">
        <v>14</v>
      </c>
      <c r="E604" s="2" t="s">
        <v>170</v>
      </c>
      <c r="F604" s="2"/>
      <c r="G604" s="2"/>
      <c r="H604" s="33" t="s">
        <v>80</v>
      </c>
      <c r="I604" s="173">
        <f t="shared" si="463"/>
        <v>707.90072217493821</v>
      </c>
      <c r="J604" s="174">
        <f t="shared" si="464"/>
        <v>11.68548197910178</v>
      </c>
      <c r="K604" s="189">
        <f t="shared" si="465"/>
        <v>481</v>
      </c>
      <c r="L604" s="190">
        <f t="shared" si="461"/>
        <v>274</v>
      </c>
      <c r="M604" s="173">
        <f t="shared" si="429"/>
        <v>19900.367622863094</v>
      </c>
      <c r="N604" s="174">
        <f t="shared" si="431"/>
        <v>5938.1363683060417</v>
      </c>
      <c r="O604" s="174">
        <f t="shared" si="467"/>
        <v>5938.1363683060417</v>
      </c>
      <c r="P604" s="174">
        <f t="shared" si="468"/>
        <v>8024.0948862510095</v>
      </c>
      <c r="Q604" s="174">
        <f t="shared" si="469"/>
        <v>0</v>
      </c>
      <c r="R604" s="175"/>
      <c r="S604" s="173">
        <f t="shared" si="435"/>
        <v>11850.412224673169</v>
      </c>
      <c r="T604" s="174">
        <f t="shared" si="470"/>
        <v>3536.0836113351215</v>
      </c>
      <c r="U604" s="174">
        <f t="shared" si="471"/>
        <v>3536.0836113351215</v>
      </c>
      <c r="V604" s="174">
        <f t="shared" si="472"/>
        <v>4778.2450020029264</v>
      </c>
      <c r="W604" s="174">
        <f t="shared" si="473"/>
        <v>0</v>
      </c>
      <c r="X604" s="175"/>
      <c r="Y604" s="173">
        <f t="shared" si="466"/>
        <v>29626.030561682925</v>
      </c>
      <c r="Z604" s="174">
        <f t="shared" si="474"/>
        <v>8840.2090283378038</v>
      </c>
      <c r="AA604" s="174">
        <f t="shared" si="475"/>
        <v>8840.2090283378038</v>
      </c>
      <c r="AB604" s="174">
        <f t="shared" si="476"/>
        <v>11945.612505007317</v>
      </c>
      <c r="AC604" s="174">
        <f t="shared" si="477"/>
        <v>0</v>
      </c>
      <c r="AD604" s="175"/>
      <c r="AE604" s="173">
        <f t="shared" si="478"/>
        <v>28.111805793504001</v>
      </c>
      <c r="AF604" s="174">
        <f t="shared" si="430"/>
        <v>36</v>
      </c>
      <c r="AG604" s="174">
        <f t="shared" si="445"/>
        <v>45.286500000000004</v>
      </c>
      <c r="AH604" s="174">
        <f t="shared" si="479"/>
        <v>328.5</v>
      </c>
      <c r="AI604" s="174">
        <f t="shared" si="480"/>
        <v>250</v>
      </c>
      <c r="AJ604" s="174">
        <f t="shared" si="481"/>
        <v>3.3333333333333335</v>
      </c>
      <c r="AK604" s="174">
        <f t="shared" si="462"/>
        <v>9875.3435205609749</v>
      </c>
      <c r="AL604" s="174">
        <f t="shared" si="482"/>
        <v>2946.7363427792679</v>
      </c>
      <c r="AM604" s="174">
        <f t="shared" si="483"/>
        <v>2946.7363427792679</v>
      </c>
      <c r="AN604" s="174">
        <f t="shared" si="484"/>
        <v>3981.8708350024385</v>
      </c>
      <c r="AO604" s="176">
        <v>36</v>
      </c>
      <c r="AP604" s="174">
        <v>36</v>
      </c>
      <c r="AQ604" s="175">
        <f t="shared" si="485"/>
        <v>657</v>
      </c>
      <c r="AR604" s="31">
        <f t="shared" si="486"/>
        <v>0</v>
      </c>
      <c r="AS604" s="2">
        <f t="shared" si="487"/>
        <v>0.5</v>
      </c>
      <c r="AT604" s="33">
        <f t="shared" si="488"/>
        <v>0</v>
      </c>
      <c r="AU604" s="31">
        <f t="shared" si="489"/>
        <v>25</v>
      </c>
      <c r="AV604" s="2">
        <f t="shared" si="490"/>
        <v>0</v>
      </c>
      <c r="AW604" s="33">
        <f t="shared" si="491"/>
        <v>1</v>
      </c>
      <c r="AX604" s="31">
        <f t="shared" si="492"/>
        <v>1</v>
      </c>
      <c r="AY604" s="33">
        <f t="shared" si="493"/>
        <v>1.2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530</v>
      </c>
      <c r="C605" s="31">
        <v>10</v>
      </c>
      <c r="D605" s="111" t="s">
        <v>14</v>
      </c>
      <c r="E605" s="2" t="s">
        <v>108</v>
      </c>
      <c r="F605" s="2"/>
      <c r="G605" s="2"/>
      <c r="H605" s="33" t="s">
        <v>80</v>
      </c>
      <c r="I605" s="173">
        <f t="shared" si="463"/>
        <v>580.85446248643609</v>
      </c>
      <c r="J605" s="174">
        <f t="shared" si="464"/>
        <v>11.68548197910178</v>
      </c>
      <c r="K605" s="189">
        <f t="shared" si="465"/>
        <v>626</v>
      </c>
      <c r="L605" s="190">
        <f t="shared" si="461"/>
        <v>334</v>
      </c>
      <c r="M605" s="173">
        <f t="shared" si="429"/>
        <v>16328.867843708846</v>
      </c>
      <c r="N605" s="174">
        <f t="shared" si="431"/>
        <v>4612.1050140553707</v>
      </c>
      <c r="O605" s="174">
        <f t="shared" si="467"/>
        <v>4612.1050140553707</v>
      </c>
      <c r="P605" s="174">
        <f t="shared" si="468"/>
        <v>7104.6578155981033</v>
      </c>
      <c r="Q605" s="174">
        <f t="shared" si="469"/>
        <v>0</v>
      </c>
      <c r="R605" s="175"/>
      <c r="S605" s="173">
        <f t="shared" si="435"/>
        <v>11850.412224673169</v>
      </c>
      <c r="T605" s="174">
        <f t="shared" si="470"/>
        <v>3536.0836113351215</v>
      </c>
      <c r="U605" s="174">
        <f t="shared" si="471"/>
        <v>3536.0836113351215</v>
      </c>
      <c r="V605" s="174">
        <f t="shared" si="472"/>
        <v>4778.2450020029264</v>
      </c>
      <c r="W605" s="174">
        <f t="shared" si="473"/>
        <v>0</v>
      </c>
      <c r="X605" s="175"/>
      <c r="Y605" s="173">
        <f t="shared" si="466"/>
        <v>33926.451063485561</v>
      </c>
      <c r="Z605" s="174">
        <f t="shared" si="474"/>
        <v>8840.2090283378038</v>
      </c>
      <c r="AA605" s="174">
        <f t="shared" si="475"/>
        <v>8840.2090283378038</v>
      </c>
      <c r="AB605" s="174">
        <f t="shared" si="476"/>
        <v>16246.033006809952</v>
      </c>
      <c r="AC605" s="174">
        <f t="shared" si="477"/>
        <v>0</v>
      </c>
      <c r="AD605" s="175"/>
      <c r="AE605" s="173">
        <f t="shared" si="478"/>
        <v>28.111805793504001</v>
      </c>
      <c r="AF605" s="174">
        <f t="shared" si="430"/>
        <v>36</v>
      </c>
      <c r="AG605" s="174">
        <f t="shared" si="445"/>
        <v>20.2865</v>
      </c>
      <c r="AH605" s="174">
        <f t="shared" si="479"/>
        <v>328.5</v>
      </c>
      <c r="AI605" s="174">
        <f t="shared" si="480"/>
        <v>250</v>
      </c>
      <c r="AJ605" s="174">
        <f t="shared" si="481"/>
        <v>3.3333333333333335</v>
      </c>
      <c r="AK605" s="174">
        <f t="shared" si="462"/>
        <v>9875.3435205609749</v>
      </c>
      <c r="AL605" s="174">
        <f t="shared" si="482"/>
        <v>2946.7363427792679</v>
      </c>
      <c r="AM605" s="174">
        <f t="shared" si="483"/>
        <v>2946.7363427792679</v>
      </c>
      <c r="AN605" s="174">
        <f t="shared" si="484"/>
        <v>3981.8708350024385</v>
      </c>
      <c r="AO605" s="176">
        <v>36</v>
      </c>
      <c r="AP605" s="174">
        <v>36</v>
      </c>
      <c r="AQ605" s="175">
        <f t="shared" si="485"/>
        <v>657</v>
      </c>
      <c r="AR605" s="31">
        <f t="shared" si="486"/>
        <v>0</v>
      </c>
      <c r="AS605" s="2">
        <f t="shared" si="487"/>
        <v>0.5</v>
      </c>
      <c r="AT605" s="33">
        <f t="shared" si="488"/>
        <v>0</v>
      </c>
      <c r="AU605" s="31">
        <f t="shared" si="489"/>
        <v>0</v>
      </c>
      <c r="AV605" s="2">
        <f t="shared" si="490"/>
        <v>0</v>
      </c>
      <c r="AW605" s="33">
        <f t="shared" si="491"/>
        <v>1.36</v>
      </c>
      <c r="AX605" s="31">
        <f t="shared" si="492"/>
        <v>1</v>
      </c>
      <c r="AY605" s="33">
        <f t="shared" si="493"/>
        <v>1.2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531</v>
      </c>
      <c r="C606" s="31">
        <v>7</v>
      </c>
      <c r="D606" s="111" t="s">
        <v>14</v>
      </c>
      <c r="E606" s="2" t="s">
        <v>67</v>
      </c>
      <c r="F606" s="1"/>
      <c r="G606" s="1"/>
      <c r="H606" s="33" t="s">
        <v>80</v>
      </c>
      <c r="I606" s="173">
        <f t="shared" si="463"/>
        <v>405.23849298598265</v>
      </c>
      <c r="J606" s="174">
        <f t="shared" si="464"/>
        <v>16.292087508154079</v>
      </c>
      <c r="K606" s="189">
        <f t="shared" si="465"/>
        <v>803</v>
      </c>
      <c r="L606" s="190">
        <f t="shared" si="461"/>
        <v>395</v>
      </c>
      <c r="M606" s="173">
        <f t="shared" si="429"/>
        <v>11391.985814874177</v>
      </c>
      <c r="N606" s="174">
        <f t="shared" si="431"/>
        <v>3400.0856445530517</v>
      </c>
      <c r="O606" s="174">
        <f t="shared" si="467"/>
        <v>3400.0856445530517</v>
      </c>
      <c r="P606" s="174">
        <f t="shared" si="468"/>
        <v>4591.8145257680726</v>
      </c>
      <c r="Q606" s="174">
        <f t="shared" si="469"/>
        <v>0</v>
      </c>
      <c r="R606" s="175"/>
      <c r="S606" s="173">
        <f t="shared" si="435"/>
        <v>9470.7101918121953</v>
      </c>
      <c r="T606" s="174">
        <f t="shared" si="470"/>
        <v>2826.6560624451217</v>
      </c>
      <c r="U606" s="174">
        <f t="shared" si="471"/>
        <v>2826.6560624451217</v>
      </c>
      <c r="V606" s="174">
        <f t="shared" si="472"/>
        <v>3817.3980669219509</v>
      </c>
      <c r="W606" s="174">
        <f t="shared" si="473"/>
        <v>0</v>
      </c>
      <c r="X606" s="175"/>
      <c r="Y606" s="173">
        <f t="shared" si="466"/>
        <v>18941.420383624391</v>
      </c>
      <c r="Z606" s="174">
        <f t="shared" si="474"/>
        <v>5653.3121248902435</v>
      </c>
      <c r="AA606" s="174">
        <f t="shared" si="475"/>
        <v>5653.3121248902435</v>
      </c>
      <c r="AB606" s="174">
        <f t="shared" si="476"/>
        <v>7634.7961338439018</v>
      </c>
      <c r="AC606" s="174">
        <f t="shared" si="477"/>
        <v>0</v>
      </c>
      <c r="AD606" s="175"/>
      <c r="AE606" s="173">
        <f t="shared" si="478"/>
        <v>28.111805793504001</v>
      </c>
      <c r="AF606" s="174">
        <f t="shared" si="430"/>
        <v>36</v>
      </c>
      <c r="AG606" s="174">
        <f t="shared" si="445"/>
        <v>20.2865</v>
      </c>
      <c r="AH606" s="174">
        <f t="shared" si="479"/>
        <v>458</v>
      </c>
      <c r="AI606" s="174">
        <f t="shared" si="480"/>
        <v>200</v>
      </c>
      <c r="AJ606" s="174">
        <f t="shared" si="481"/>
        <v>3.3333333333333335</v>
      </c>
      <c r="AK606" s="174">
        <f t="shared" si="462"/>
        <v>9470.7101918121953</v>
      </c>
      <c r="AL606" s="174">
        <f t="shared" si="482"/>
        <v>2826.6560624451217</v>
      </c>
      <c r="AM606" s="174">
        <f t="shared" si="483"/>
        <v>2826.6560624451217</v>
      </c>
      <c r="AN606" s="174">
        <f t="shared" si="484"/>
        <v>3817.3980669219509</v>
      </c>
      <c r="AO606" s="176">
        <v>36</v>
      </c>
      <c r="AP606" s="174">
        <v>36</v>
      </c>
      <c r="AQ606" s="175">
        <f t="shared" si="485"/>
        <v>458</v>
      </c>
      <c r="AR606" s="31">
        <f t="shared" si="486"/>
        <v>0</v>
      </c>
      <c r="AS606" s="2">
        <f t="shared" si="487"/>
        <v>1</v>
      </c>
      <c r="AT606" s="33">
        <f t="shared" si="488"/>
        <v>0</v>
      </c>
      <c r="AU606" s="31">
        <f t="shared" si="489"/>
        <v>0</v>
      </c>
      <c r="AV606" s="2">
        <f t="shared" si="490"/>
        <v>0</v>
      </c>
      <c r="AW606" s="33">
        <f t="shared" si="491"/>
        <v>1</v>
      </c>
      <c r="AX606" s="31">
        <f t="shared" si="492"/>
        <v>1</v>
      </c>
      <c r="AY606" s="33">
        <f t="shared" si="493"/>
        <v>1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532</v>
      </c>
      <c r="C607" s="31">
        <v>7</v>
      </c>
      <c r="D607" s="111" t="s">
        <v>14</v>
      </c>
      <c r="E607" s="2" t="s">
        <v>136</v>
      </c>
      <c r="F607" s="2"/>
      <c r="G607" s="2"/>
      <c r="H607" s="33" t="s">
        <v>80</v>
      </c>
      <c r="I607" s="173">
        <f t="shared" si="463"/>
        <v>489.46209517450387</v>
      </c>
      <c r="J607" s="174">
        <f t="shared" si="464"/>
        <v>16.292087508154079</v>
      </c>
      <c r="K607" s="189">
        <f t="shared" si="465"/>
        <v>726</v>
      </c>
      <c r="L607" s="190">
        <f t="shared" si="461"/>
        <v>372</v>
      </c>
      <c r="M607" s="173">
        <f t="shared" si="429"/>
        <v>13759.663362827225</v>
      </c>
      <c r="N607" s="174">
        <f t="shared" si="431"/>
        <v>4106.7496601643315</v>
      </c>
      <c r="O607" s="174">
        <f t="shared" si="467"/>
        <v>4106.7496601643315</v>
      </c>
      <c r="P607" s="174">
        <f t="shared" si="468"/>
        <v>5546.1640424985608</v>
      </c>
      <c r="Q607" s="174">
        <f t="shared" si="469"/>
        <v>0</v>
      </c>
      <c r="R607" s="175"/>
      <c r="S607" s="173">
        <f t="shared" si="435"/>
        <v>9470.7101918121953</v>
      </c>
      <c r="T607" s="174">
        <f t="shared" si="470"/>
        <v>2826.6560624451217</v>
      </c>
      <c r="U607" s="174">
        <f t="shared" si="471"/>
        <v>2826.6560624451217</v>
      </c>
      <c r="V607" s="174">
        <f t="shared" si="472"/>
        <v>3817.3980669219509</v>
      </c>
      <c r="W607" s="174">
        <f t="shared" si="473"/>
        <v>0</v>
      </c>
      <c r="X607" s="175"/>
      <c r="Y607" s="173">
        <f t="shared" si="466"/>
        <v>18941.420383624391</v>
      </c>
      <c r="Z607" s="174">
        <f t="shared" si="474"/>
        <v>5653.3121248902435</v>
      </c>
      <c r="AA607" s="174">
        <f t="shared" si="475"/>
        <v>5653.3121248902435</v>
      </c>
      <c r="AB607" s="174">
        <f t="shared" si="476"/>
        <v>7634.7961338439018</v>
      </c>
      <c r="AC607" s="174">
        <f t="shared" si="477"/>
        <v>0</v>
      </c>
      <c r="AD607" s="175"/>
      <c r="AE607" s="173">
        <f t="shared" si="478"/>
        <v>28.111805793504001</v>
      </c>
      <c r="AF607" s="174">
        <f t="shared" si="430"/>
        <v>36</v>
      </c>
      <c r="AG607" s="174">
        <f t="shared" si="445"/>
        <v>45.286500000000004</v>
      </c>
      <c r="AH607" s="174">
        <f t="shared" si="479"/>
        <v>458</v>
      </c>
      <c r="AI607" s="174">
        <f t="shared" si="480"/>
        <v>200</v>
      </c>
      <c r="AJ607" s="174">
        <f t="shared" si="481"/>
        <v>3.3333333333333335</v>
      </c>
      <c r="AK607" s="174">
        <f t="shared" si="462"/>
        <v>9470.7101918121953</v>
      </c>
      <c r="AL607" s="174">
        <f t="shared" si="482"/>
        <v>2826.6560624451217</v>
      </c>
      <c r="AM607" s="174">
        <f t="shared" si="483"/>
        <v>2826.6560624451217</v>
      </c>
      <c r="AN607" s="174">
        <f t="shared" si="484"/>
        <v>3817.3980669219509</v>
      </c>
      <c r="AO607" s="176">
        <v>36</v>
      </c>
      <c r="AP607" s="174">
        <v>36</v>
      </c>
      <c r="AQ607" s="175">
        <f t="shared" si="485"/>
        <v>458</v>
      </c>
      <c r="AR607" s="31">
        <f t="shared" si="486"/>
        <v>0</v>
      </c>
      <c r="AS607" s="2">
        <f t="shared" si="487"/>
        <v>1</v>
      </c>
      <c r="AT607" s="33">
        <f t="shared" si="488"/>
        <v>0</v>
      </c>
      <c r="AU607" s="31">
        <f t="shared" si="489"/>
        <v>25</v>
      </c>
      <c r="AV607" s="2">
        <f t="shared" si="490"/>
        <v>0</v>
      </c>
      <c r="AW607" s="33">
        <f t="shared" si="491"/>
        <v>1</v>
      </c>
      <c r="AX607" s="31">
        <f t="shared" si="492"/>
        <v>1</v>
      </c>
      <c r="AY607" s="33">
        <f t="shared" si="493"/>
        <v>1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533</v>
      </c>
      <c r="C608" s="31">
        <v>7</v>
      </c>
      <c r="D608" s="111" t="s">
        <v>14</v>
      </c>
      <c r="E608" s="2" t="s">
        <v>91</v>
      </c>
      <c r="F608" s="2"/>
      <c r="G608" s="2"/>
      <c r="H608" s="33" t="s">
        <v>80</v>
      </c>
      <c r="I608" s="173">
        <f t="shared" si="463"/>
        <v>425.07285917593583</v>
      </c>
      <c r="J608" s="174">
        <f t="shared" si="464"/>
        <v>16.292087508154079</v>
      </c>
      <c r="K608" s="189">
        <f t="shared" si="465"/>
        <v>783</v>
      </c>
      <c r="L608" s="190">
        <f t="shared" si="461"/>
        <v>391</v>
      </c>
      <c r="M608" s="173">
        <f t="shared" si="429"/>
        <v>11949.565665243383</v>
      </c>
      <c r="N608" s="174">
        <f t="shared" si="431"/>
        <v>3400.0856445530517</v>
      </c>
      <c r="O608" s="174">
        <f t="shared" si="467"/>
        <v>3400.0856445530517</v>
      </c>
      <c r="P608" s="174">
        <f t="shared" si="468"/>
        <v>5149.3943761372802</v>
      </c>
      <c r="Q608" s="174">
        <f t="shared" si="469"/>
        <v>0</v>
      </c>
      <c r="R608" s="175"/>
      <c r="S608" s="173">
        <f t="shared" si="435"/>
        <v>9470.7101918121953</v>
      </c>
      <c r="T608" s="174">
        <f t="shared" si="470"/>
        <v>2826.6560624451217</v>
      </c>
      <c r="U608" s="174">
        <f t="shared" si="471"/>
        <v>2826.6560624451217</v>
      </c>
      <c r="V608" s="174">
        <f t="shared" si="472"/>
        <v>3817.3980669219509</v>
      </c>
      <c r="W608" s="174">
        <f t="shared" si="473"/>
        <v>0</v>
      </c>
      <c r="X608" s="175"/>
      <c r="Y608" s="173">
        <f t="shared" si="466"/>
        <v>21689.946991808196</v>
      </c>
      <c r="Z608" s="174">
        <f t="shared" si="474"/>
        <v>5653.3121248902435</v>
      </c>
      <c r="AA608" s="174">
        <f t="shared" si="475"/>
        <v>5653.3121248902435</v>
      </c>
      <c r="AB608" s="174">
        <f t="shared" si="476"/>
        <v>10383.322742027707</v>
      </c>
      <c r="AC608" s="174">
        <f t="shared" si="477"/>
        <v>0</v>
      </c>
      <c r="AD608" s="175"/>
      <c r="AE608" s="173">
        <f t="shared" si="478"/>
        <v>28.111805793504001</v>
      </c>
      <c r="AF608" s="174">
        <f t="shared" si="430"/>
        <v>36</v>
      </c>
      <c r="AG608" s="174">
        <f t="shared" si="445"/>
        <v>20.2865</v>
      </c>
      <c r="AH608" s="174">
        <f t="shared" si="479"/>
        <v>458</v>
      </c>
      <c r="AI608" s="174">
        <f t="shared" si="480"/>
        <v>200</v>
      </c>
      <c r="AJ608" s="174">
        <f t="shared" si="481"/>
        <v>3.3333333333333335</v>
      </c>
      <c r="AK608" s="174">
        <f t="shared" si="462"/>
        <v>9470.7101918121953</v>
      </c>
      <c r="AL608" s="174">
        <f t="shared" si="482"/>
        <v>2826.6560624451217</v>
      </c>
      <c r="AM608" s="174">
        <f t="shared" si="483"/>
        <v>2826.6560624451217</v>
      </c>
      <c r="AN608" s="174">
        <f t="shared" si="484"/>
        <v>3817.3980669219509</v>
      </c>
      <c r="AO608" s="176">
        <v>36</v>
      </c>
      <c r="AP608" s="174">
        <v>36</v>
      </c>
      <c r="AQ608" s="175">
        <f t="shared" si="485"/>
        <v>458</v>
      </c>
      <c r="AR608" s="31">
        <f t="shared" si="486"/>
        <v>0</v>
      </c>
      <c r="AS608" s="2">
        <f t="shared" si="487"/>
        <v>1</v>
      </c>
      <c r="AT608" s="33">
        <f t="shared" si="488"/>
        <v>0</v>
      </c>
      <c r="AU608" s="31">
        <f t="shared" si="489"/>
        <v>0</v>
      </c>
      <c r="AV608" s="2">
        <f t="shared" si="490"/>
        <v>0</v>
      </c>
      <c r="AW608" s="33">
        <f t="shared" si="491"/>
        <v>1.36</v>
      </c>
      <c r="AX608" s="31">
        <f t="shared" si="492"/>
        <v>1</v>
      </c>
      <c r="AY608" s="33">
        <f t="shared" si="493"/>
        <v>1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534</v>
      </c>
      <c r="C609" s="31">
        <v>7</v>
      </c>
      <c r="D609" s="111" t="s">
        <v>14</v>
      </c>
      <c r="E609" s="2" t="s">
        <v>148</v>
      </c>
      <c r="F609" s="2"/>
      <c r="G609" s="2"/>
      <c r="H609" s="33" t="s">
        <v>80</v>
      </c>
      <c r="I609" s="173">
        <f t="shared" si="463"/>
        <v>405.23849298598265</v>
      </c>
      <c r="J609" s="174">
        <f t="shared" si="464"/>
        <v>16.292087508154079</v>
      </c>
      <c r="K609" s="189">
        <f t="shared" si="465"/>
        <v>803</v>
      </c>
      <c r="L609" s="190">
        <f t="shared" si="461"/>
        <v>395</v>
      </c>
      <c r="M609" s="173">
        <f t="shared" si="429"/>
        <v>11391.985814874177</v>
      </c>
      <c r="N609" s="174">
        <f t="shared" si="431"/>
        <v>3400.0856445530517</v>
      </c>
      <c r="O609" s="174">
        <f t="shared" si="467"/>
        <v>3400.0856445530517</v>
      </c>
      <c r="P609" s="174">
        <f t="shared" si="468"/>
        <v>4591.8145257680726</v>
      </c>
      <c r="Q609" s="174">
        <f t="shared" si="469"/>
        <v>0</v>
      </c>
      <c r="R609" s="175"/>
      <c r="S609" s="173">
        <f t="shared" si="435"/>
        <v>9470.7101918121953</v>
      </c>
      <c r="T609" s="174">
        <f t="shared" si="470"/>
        <v>2826.6560624451217</v>
      </c>
      <c r="U609" s="174">
        <f t="shared" si="471"/>
        <v>2826.6560624451217</v>
      </c>
      <c r="V609" s="174">
        <f t="shared" si="472"/>
        <v>3817.3980669219509</v>
      </c>
      <c r="W609" s="174">
        <f t="shared" si="473"/>
        <v>0</v>
      </c>
      <c r="X609" s="175"/>
      <c r="Y609" s="173">
        <f t="shared" si="466"/>
        <v>18941.420383624391</v>
      </c>
      <c r="Z609" s="174">
        <f t="shared" si="474"/>
        <v>5653.3121248902435</v>
      </c>
      <c r="AA609" s="174">
        <f t="shared" si="475"/>
        <v>5653.3121248902435</v>
      </c>
      <c r="AB609" s="174">
        <f t="shared" si="476"/>
        <v>7634.7961338439018</v>
      </c>
      <c r="AC609" s="174">
        <f t="shared" si="477"/>
        <v>0</v>
      </c>
      <c r="AD609" s="175"/>
      <c r="AE609" s="173">
        <f t="shared" si="478"/>
        <v>28.111805793504001</v>
      </c>
      <c r="AF609" s="174">
        <f t="shared" si="430"/>
        <v>36</v>
      </c>
      <c r="AG609" s="174">
        <f t="shared" si="445"/>
        <v>20.2865</v>
      </c>
      <c r="AH609" s="174">
        <f t="shared" si="479"/>
        <v>458</v>
      </c>
      <c r="AI609" s="174">
        <f t="shared" si="480"/>
        <v>200</v>
      </c>
      <c r="AJ609" s="174">
        <f t="shared" si="481"/>
        <v>3.3333333333333335</v>
      </c>
      <c r="AK609" s="174">
        <f t="shared" si="462"/>
        <v>9470.7101918121953</v>
      </c>
      <c r="AL609" s="174">
        <f t="shared" si="482"/>
        <v>2826.6560624451217</v>
      </c>
      <c r="AM609" s="174">
        <f t="shared" si="483"/>
        <v>2826.6560624451217</v>
      </c>
      <c r="AN609" s="174">
        <f t="shared" si="484"/>
        <v>3817.3980669219509</v>
      </c>
      <c r="AO609" s="176">
        <v>36</v>
      </c>
      <c r="AP609" s="174">
        <v>36</v>
      </c>
      <c r="AQ609" s="175">
        <f t="shared" si="485"/>
        <v>458</v>
      </c>
      <c r="AR609" s="31">
        <f t="shared" si="486"/>
        <v>50</v>
      </c>
      <c r="AS609" s="2">
        <f t="shared" si="487"/>
        <v>1</v>
      </c>
      <c r="AT609" s="33">
        <f t="shared" si="488"/>
        <v>0</v>
      </c>
      <c r="AU609" s="31">
        <f t="shared" si="489"/>
        <v>0</v>
      </c>
      <c r="AV609" s="2">
        <f t="shared" si="490"/>
        <v>0</v>
      </c>
      <c r="AW609" s="33">
        <f t="shared" si="491"/>
        <v>1</v>
      </c>
      <c r="AX609" s="31">
        <f t="shared" si="492"/>
        <v>1</v>
      </c>
      <c r="AY609" s="33">
        <f t="shared" si="493"/>
        <v>1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535</v>
      </c>
      <c r="C610" s="31">
        <v>7</v>
      </c>
      <c r="D610" s="111" t="s">
        <v>14</v>
      </c>
      <c r="E610" s="2" t="s">
        <v>163</v>
      </c>
      <c r="F610" s="2"/>
      <c r="G610" s="2"/>
      <c r="H610" s="33" t="s">
        <v>80</v>
      </c>
      <c r="I610" s="173">
        <f t="shared" si="463"/>
        <v>489.46209517450387</v>
      </c>
      <c r="J610" s="174">
        <f t="shared" si="464"/>
        <v>16.292087508154079</v>
      </c>
      <c r="K610" s="189">
        <f t="shared" si="465"/>
        <v>726</v>
      </c>
      <c r="L610" s="190">
        <f t="shared" si="461"/>
        <v>372</v>
      </c>
      <c r="M610" s="173">
        <f t="shared" si="429"/>
        <v>13759.663362827225</v>
      </c>
      <c r="N610" s="174">
        <f t="shared" si="431"/>
        <v>4106.7496601643315</v>
      </c>
      <c r="O610" s="174">
        <f t="shared" si="467"/>
        <v>4106.7496601643315</v>
      </c>
      <c r="P610" s="174">
        <f t="shared" si="468"/>
        <v>5546.1640424985608</v>
      </c>
      <c r="Q610" s="174">
        <f t="shared" si="469"/>
        <v>0</v>
      </c>
      <c r="R610" s="175"/>
      <c r="S610" s="173">
        <f t="shared" si="435"/>
        <v>9470.7101918121953</v>
      </c>
      <c r="T610" s="174">
        <f t="shared" si="470"/>
        <v>2826.6560624451217</v>
      </c>
      <c r="U610" s="174">
        <f t="shared" si="471"/>
        <v>2826.6560624451217</v>
      </c>
      <c r="V610" s="174">
        <f t="shared" si="472"/>
        <v>3817.3980669219509</v>
      </c>
      <c r="W610" s="174">
        <f t="shared" si="473"/>
        <v>0</v>
      </c>
      <c r="X610" s="175"/>
      <c r="Y610" s="173">
        <f t="shared" si="466"/>
        <v>18941.420383624391</v>
      </c>
      <c r="Z610" s="174">
        <f t="shared" si="474"/>
        <v>5653.3121248902435</v>
      </c>
      <c r="AA610" s="174">
        <f t="shared" si="475"/>
        <v>5653.3121248902435</v>
      </c>
      <c r="AB610" s="174">
        <f t="shared" si="476"/>
        <v>7634.7961338439018</v>
      </c>
      <c r="AC610" s="174">
        <f t="shared" si="477"/>
        <v>0</v>
      </c>
      <c r="AD610" s="175"/>
      <c r="AE610" s="173">
        <f t="shared" si="478"/>
        <v>28.111805793504001</v>
      </c>
      <c r="AF610" s="174">
        <f t="shared" si="430"/>
        <v>36</v>
      </c>
      <c r="AG610" s="174">
        <f t="shared" si="445"/>
        <v>45.286500000000004</v>
      </c>
      <c r="AH610" s="174">
        <f t="shared" si="479"/>
        <v>458</v>
      </c>
      <c r="AI610" s="174">
        <f t="shared" si="480"/>
        <v>200</v>
      </c>
      <c r="AJ610" s="174">
        <f t="shared" si="481"/>
        <v>3.3333333333333335</v>
      </c>
      <c r="AK610" s="174">
        <f t="shared" si="462"/>
        <v>9470.7101918121953</v>
      </c>
      <c r="AL610" s="174">
        <f t="shared" si="482"/>
        <v>2826.6560624451217</v>
      </c>
      <c r="AM610" s="174">
        <f t="shared" si="483"/>
        <v>2826.6560624451217</v>
      </c>
      <c r="AN610" s="174">
        <f t="shared" si="484"/>
        <v>3817.3980669219509</v>
      </c>
      <c r="AO610" s="176">
        <v>36</v>
      </c>
      <c r="AP610" s="174">
        <v>36</v>
      </c>
      <c r="AQ610" s="175">
        <f t="shared" si="485"/>
        <v>458</v>
      </c>
      <c r="AR610" s="31">
        <f t="shared" si="486"/>
        <v>50</v>
      </c>
      <c r="AS610" s="2">
        <f t="shared" si="487"/>
        <v>1</v>
      </c>
      <c r="AT610" s="33">
        <f t="shared" si="488"/>
        <v>0</v>
      </c>
      <c r="AU610" s="31">
        <f t="shared" si="489"/>
        <v>25</v>
      </c>
      <c r="AV610" s="2">
        <f t="shared" si="490"/>
        <v>0</v>
      </c>
      <c r="AW610" s="33">
        <f t="shared" si="491"/>
        <v>1</v>
      </c>
      <c r="AX610" s="31">
        <f t="shared" si="492"/>
        <v>1</v>
      </c>
      <c r="AY610" s="33">
        <f t="shared" si="493"/>
        <v>1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536</v>
      </c>
      <c r="C611" s="31">
        <v>7</v>
      </c>
      <c r="D611" s="111" t="s">
        <v>14</v>
      </c>
      <c r="E611" s="2" t="s">
        <v>155</v>
      </c>
      <c r="F611" s="2"/>
      <c r="G611" s="2"/>
      <c r="H611" s="33" t="s">
        <v>80</v>
      </c>
      <c r="I611" s="173">
        <f t="shared" si="463"/>
        <v>425.07285917593583</v>
      </c>
      <c r="J611" s="174">
        <f t="shared" si="464"/>
        <v>16.292087508154079</v>
      </c>
      <c r="K611" s="189">
        <f t="shared" si="465"/>
        <v>783</v>
      </c>
      <c r="L611" s="190">
        <f t="shared" si="461"/>
        <v>391</v>
      </c>
      <c r="M611" s="173">
        <f t="shared" si="429"/>
        <v>11949.565665243383</v>
      </c>
      <c r="N611" s="174">
        <f t="shared" si="431"/>
        <v>3400.0856445530517</v>
      </c>
      <c r="O611" s="174">
        <f t="shared" si="467"/>
        <v>3400.0856445530517</v>
      </c>
      <c r="P611" s="174">
        <f t="shared" si="468"/>
        <v>5149.3943761372802</v>
      </c>
      <c r="Q611" s="174">
        <f t="shared" si="469"/>
        <v>0</v>
      </c>
      <c r="R611" s="175"/>
      <c r="S611" s="173">
        <f t="shared" si="435"/>
        <v>9470.7101918121953</v>
      </c>
      <c r="T611" s="174">
        <f t="shared" si="470"/>
        <v>2826.6560624451217</v>
      </c>
      <c r="U611" s="174">
        <f t="shared" si="471"/>
        <v>2826.6560624451217</v>
      </c>
      <c r="V611" s="174">
        <f t="shared" si="472"/>
        <v>3817.3980669219509</v>
      </c>
      <c r="W611" s="174">
        <f t="shared" si="473"/>
        <v>0</v>
      </c>
      <c r="X611" s="175"/>
      <c r="Y611" s="173">
        <f t="shared" si="466"/>
        <v>21689.946991808196</v>
      </c>
      <c r="Z611" s="174">
        <f t="shared" si="474"/>
        <v>5653.3121248902435</v>
      </c>
      <c r="AA611" s="174">
        <f t="shared" si="475"/>
        <v>5653.3121248902435</v>
      </c>
      <c r="AB611" s="174">
        <f t="shared" si="476"/>
        <v>10383.322742027707</v>
      </c>
      <c r="AC611" s="174">
        <f t="shared" si="477"/>
        <v>0</v>
      </c>
      <c r="AD611" s="175"/>
      <c r="AE611" s="173">
        <f t="shared" si="478"/>
        <v>28.111805793504001</v>
      </c>
      <c r="AF611" s="174">
        <f t="shared" si="430"/>
        <v>36</v>
      </c>
      <c r="AG611" s="174">
        <f t="shared" si="445"/>
        <v>20.2865</v>
      </c>
      <c r="AH611" s="174">
        <f t="shared" si="479"/>
        <v>458</v>
      </c>
      <c r="AI611" s="174">
        <f t="shared" si="480"/>
        <v>200</v>
      </c>
      <c r="AJ611" s="174">
        <f t="shared" si="481"/>
        <v>3.3333333333333335</v>
      </c>
      <c r="AK611" s="174">
        <f t="shared" si="462"/>
        <v>9470.7101918121953</v>
      </c>
      <c r="AL611" s="174">
        <f t="shared" si="482"/>
        <v>2826.6560624451217</v>
      </c>
      <c r="AM611" s="174">
        <f t="shared" si="483"/>
        <v>2826.6560624451217</v>
      </c>
      <c r="AN611" s="174">
        <f t="shared" si="484"/>
        <v>3817.3980669219509</v>
      </c>
      <c r="AO611" s="176">
        <v>36</v>
      </c>
      <c r="AP611" s="174">
        <v>36</v>
      </c>
      <c r="AQ611" s="175">
        <f t="shared" si="485"/>
        <v>458</v>
      </c>
      <c r="AR611" s="31">
        <f t="shared" si="486"/>
        <v>50</v>
      </c>
      <c r="AS611" s="2">
        <f t="shared" si="487"/>
        <v>1</v>
      </c>
      <c r="AT611" s="33">
        <f t="shared" si="488"/>
        <v>0</v>
      </c>
      <c r="AU611" s="31">
        <f t="shared" si="489"/>
        <v>0</v>
      </c>
      <c r="AV611" s="2">
        <f t="shared" si="490"/>
        <v>0</v>
      </c>
      <c r="AW611" s="33">
        <f t="shared" si="491"/>
        <v>1.36</v>
      </c>
      <c r="AX611" s="31">
        <f t="shared" si="492"/>
        <v>1</v>
      </c>
      <c r="AY611" s="33">
        <f t="shared" si="493"/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537</v>
      </c>
      <c r="C612" s="31">
        <v>7</v>
      </c>
      <c r="D612" s="111" t="s">
        <v>14</v>
      </c>
      <c r="E612" s="2" t="s">
        <v>79</v>
      </c>
      <c r="F612" s="2"/>
      <c r="G612" s="2"/>
      <c r="H612" s="33" t="s">
        <v>80</v>
      </c>
      <c r="I612" s="173">
        <f t="shared" si="463"/>
        <v>405.23849298598265</v>
      </c>
      <c r="J612" s="174">
        <f t="shared" si="464"/>
        <v>8.1460437540770396</v>
      </c>
      <c r="K612" s="189">
        <f t="shared" si="465"/>
        <v>803</v>
      </c>
      <c r="L612" s="190">
        <f t="shared" si="461"/>
        <v>395</v>
      </c>
      <c r="M612" s="173">
        <f t="shared" si="429"/>
        <v>11391.985814874177</v>
      </c>
      <c r="N612" s="174">
        <f t="shared" si="431"/>
        <v>3400.0856445530517</v>
      </c>
      <c r="O612" s="174">
        <f t="shared" si="467"/>
        <v>3400.0856445530517</v>
      </c>
      <c r="P612" s="174">
        <f t="shared" si="468"/>
        <v>4591.8145257680726</v>
      </c>
      <c r="Q612" s="174">
        <f t="shared" si="469"/>
        <v>0</v>
      </c>
      <c r="R612" s="175"/>
      <c r="S612" s="173">
        <f t="shared" si="435"/>
        <v>9470.7101918121953</v>
      </c>
      <c r="T612" s="174">
        <f t="shared" si="470"/>
        <v>2826.6560624451217</v>
      </c>
      <c r="U612" s="174">
        <f t="shared" si="471"/>
        <v>2826.6560624451217</v>
      </c>
      <c r="V612" s="174">
        <f t="shared" si="472"/>
        <v>3817.3980669219509</v>
      </c>
      <c r="W612" s="174">
        <f t="shared" si="473"/>
        <v>0</v>
      </c>
      <c r="X612" s="175"/>
      <c r="Y612" s="173">
        <f t="shared" si="466"/>
        <v>18941.420383624391</v>
      </c>
      <c r="Z612" s="174">
        <f t="shared" si="474"/>
        <v>5653.3121248902435</v>
      </c>
      <c r="AA612" s="174">
        <f t="shared" si="475"/>
        <v>5653.3121248902435</v>
      </c>
      <c r="AB612" s="174">
        <f t="shared" si="476"/>
        <v>7634.7961338439018</v>
      </c>
      <c r="AC612" s="174">
        <f t="shared" si="477"/>
        <v>0</v>
      </c>
      <c r="AD612" s="175"/>
      <c r="AE612" s="173">
        <f t="shared" si="478"/>
        <v>28.111805793504001</v>
      </c>
      <c r="AF612" s="174">
        <f t="shared" si="430"/>
        <v>36</v>
      </c>
      <c r="AG612" s="174">
        <f t="shared" si="445"/>
        <v>20.2865</v>
      </c>
      <c r="AH612" s="174">
        <f t="shared" si="479"/>
        <v>229</v>
      </c>
      <c r="AI612" s="174">
        <f t="shared" si="480"/>
        <v>200</v>
      </c>
      <c r="AJ612" s="174">
        <f t="shared" si="481"/>
        <v>3.3333333333333335</v>
      </c>
      <c r="AK612" s="174">
        <f t="shared" si="462"/>
        <v>9470.7101918121953</v>
      </c>
      <c r="AL612" s="174">
        <f t="shared" si="482"/>
        <v>2826.6560624451217</v>
      </c>
      <c r="AM612" s="174">
        <f t="shared" si="483"/>
        <v>2826.6560624451217</v>
      </c>
      <c r="AN612" s="174">
        <f t="shared" si="484"/>
        <v>3817.3980669219509</v>
      </c>
      <c r="AO612" s="176">
        <v>36</v>
      </c>
      <c r="AP612" s="174">
        <v>36</v>
      </c>
      <c r="AQ612" s="175">
        <f t="shared" si="485"/>
        <v>458</v>
      </c>
      <c r="AR612" s="31">
        <f t="shared" si="486"/>
        <v>0</v>
      </c>
      <c r="AS612" s="2">
        <f t="shared" si="487"/>
        <v>0.5</v>
      </c>
      <c r="AT612" s="33">
        <f t="shared" si="488"/>
        <v>0</v>
      </c>
      <c r="AU612" s="31">
        <f t="shared" si="489"/>
        <v>0</v>
      </c>
      <c r="AV612" s="2">
        <f t="shared" si="490"/>
        <v>0</v>
      </c>
      <c r="AW612" s="33">
        <f t="shared" si="491"/>
        <v>1</v>
      </c>
      <c r="AX612" s="31">
        <f t="shared" si="492"/>
        <v>1</v>
      </c>
      <c r="AY612" s="33">
        <f t="shared" si="493"/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538</v>
      </c>
      <c r="C613" s="31">
        <v>7</v>
      </c>
      <c r="D613" s="111" t="s">
        <v>14</v>
      </c>
      <c r="E613" s="2" t="s">
        <v>168</v>
      </c>
      <c r="F613" s="2"/>
      <c r="G613" s="2"/>
      <c r="H613" s="33" t="s">
        <v>80</v>
      </c>
      <c r="I613" s="173">
        <f t="shared" si="463"/>
        <v>489.46209517450387</v>
      </c>
      <c r="J613" s="174">
        <f t="shared" si="464"/>
        <v>8.1460437540770396</v>
      </c>
      <c r="K613" s="189">
        <f t="shared" si="465"/>
        <v>726</v>
      </c>
      <c r="L613" s="190">
        <f t="shared" si="461"/>
        <v>372</v>
      </c>
      <c r="M613" s="173">
        <f t="shared" si="429"/>
        <v>13759.663362827225</v>
      </c>
      <c r="N613" s="174">
        <f t="shared" si="431"/>
        <v>4106.7496601643315</v>
      </c>
      <c r="O613" s="174">
        <f t="shared" si="467"/>
        <v>4106.7496601643315</v>
      </c>
      <c r="P613" s="174">
        <f t="shared" si="468"/>
        <v>5546.1640424985608</v>
      </c>
      <c r="Q613" s="174">
        <f t="shared" si="469"/>
        <v>0</v>
      </c>
      <c r="R613" s="175"/>
      <c r="S613" s="173">
        <f t="shared" si="435"/>
        <v>9470.7101918121953</v>
      </c>
      <c r="T613" s="174">
        <f t="shared" si="470"/>
        <v>2826.6560624451217</v>
      </c>
      <c r="U613" s="174">
        <f t="shared" si="471"/>
        <v>2826.6560624451217</v>
      </c>
      <c r="V613" s="174">
        <f t="shared" si="472"/>
        <v>3817.3980669219509</v>
      </c>
      <c r="W613" s="174">
        <f t="shared" si="473"/>
        <v>0</v>
      </c>
      <c r="X613" s="175"/>
      <c r="Y613" s="173">
        <f t="shared" si="466"/>
        <v>18941.420383624391</v>
      </c>
      <c r="Z613" s="174">
        <f t="shared" si="474"/>
        <v>5653.3121248902435</v>
      </c>
      <c r="AA613" s="174">
        <f t="shared" si="475"/>
        <v>5653.3121248902435</v>
      </c>
      <c r="AB613" s="174">
        <f t="shared" si="476"/>
        <v>7634.7961338439018</v>
      </c>
      <c r="AC613" s="174">
        <f t="shared" si="477"/>
        <v>0</v>
      </c>
      <c r="AD613" s="175"/>
      <c r="AE613" s="173">
        <f t="shared" si="478"/>
        <v>28.111805793504001</v>
      </c>
      <c r="AF613" s="174">
        <f t="shared" si="430"/>
        <v>36</v>
      </c>
      <c r="AG613" s="174">
        <f t="shared" si="445"/>
        <v>45.286500000000004</v>
      </c>
      <c r="AH613" s="174">
        <f t="shared" si="479"/>
        <v>229</v>
      </c>
      <c r="AI613" s="174">
        <f t="shared" si="480"/>
        <v>200</v>
      </c>
      <c r="AJ613" s="174">
        <f t="shared" si="481"/>
        <v>3.3333333333333335</v>
      </c>
      <c r="AK613" s="174">
        <f t="shared" si="462"/>
        <v>9470.7101918121953</v>
      </c>
      <c r="AL613" s="174">
        <f t="shared" si="482"/>
        <v>2826.6560624451217</v>
      </c>
      <c r="AM613" s="174">
        <f t="shared" si="483"/>
        <v>2826.6560624451217</v>
      </c>
      <c r="AN613" s="174">
        <f t="shared" si="484"/>
        <v>3817.3980669219509</v>
      </c>
      <c r="AO613" s="176">
        <v>36</v>
      </c>
      <c r="AP613" s="174">
        <v>36</v>
      </c>
      <c r="AQ613" s="175">
        <f t="shared" si="485"/>
        <v>458</v>
      </c>
      <c r="AR613" s="31">
        <f t="shared" si="486"/>
        <v>0</v>
      </c>
      <c r="AS613" s="2">
        <f t="shared" si="487"/>
        <v>0.5</v>
      </c>
      <c r="AT613" s="33">
        <f t="shared" si="488"/>
        <v>0</v>
      </c>
      <c r="AU613" s="31">
        <f t="shared" si="489"/>
        <v>25</v>
      </c>
      <c r="AV613" s="2">
        <f t="shared" si="490"/>
        <v>0</v>
      </c>
      <c r="AW613" s="33">
        <f t="shared" si="491"/>
        <v>1</v>
      </c>
      <c r="AX613" s="31">
        <f t="shared" si="492"/>
        <v>1</v>
      </c>
      <c r="AY613" s="33">
        <f t="shared" si="493"/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539</v>
      </c>
      <c r="C614" s="31">
        <v>7</v>
      </c>
      <c r="D614" s="111" t="s">
        <v>14</v>
      </c>
      <c r="E614" s="2" t="s">
        <v>103</v>
      </c>
      <c r="F614" s="2"/>
      <c r="G614" s="2"/>
      <c r="H614" s="33" t="s">
        <v>80</v>
      </c>
      <c r="I614" s="173">
        <f t="shared" si="463"/>
        <v>425.07285917593583</v>
      </c>
      <c r="J614" s="174">
        <f t="shared" si="464"/>
        <v>8.1460437540770396</v>
      </c>
      <c r="K614" s="189">
        <f t="shared" si="465"/>
        <v>783</v>
      </c>
      <c r="L614" s="190">
        <f t="shared" si="461"/>
        <v>391</v>
      </c>
      <c r="M614" s="173">
        <f t="shared" si="429"/>
        <v>11949.565665243383</v>
      </c>
      <c r="N614" s="174">
        <f t="shared" si="431"/>
        <v>3400.0856445530517</v>
      </c>
      <c r="O614" s="174">
        <f t="shared" si="467"/>
        <v>3400.0856445530517</v>
      </c>
      <c r="P614" s="174">
        <f t="shared" si="468"/>
        <v>5149.3943761372802</v>
      </c>
      <c r="Q614" s="174">
        <f t="shared" si="469"/>
        <v>0</v>
      </c>
      <c r="R614" s="175"/>
      <c r="S614" s="173">
        <f t="shared" si="435"/>
        <v>9470.7101918121953</v>
      </c>
      <c r="T614" s="174">
        <f t="shared" si="470"/>
        <v>2826.6560624451217</v>
      </c>
      <c r="U614" s="174">
        <f t="shared" si="471"/>
        <v>2826.6560624451217</v>
      </c>
      <c r="V614" s="174">
        <f t="shared" si="472"/>
        <v>3817.3980669219509</v>
      </c>
      <c r="W614" s="174">
        <f t="shared" si="473"/>
        <v>0</v>
      </c>
      <c r="X614" s="175"/>
      <c r="Y614" s="173">
        <f t="shared" si="466"/>
        <v>21689.946991808196</v>
      </c>
      <c r="Z614" s="174">
        <f t="shared" si="474"/>
        <v>5653.3121248902435</v>
      </c>
      <c r="AA614" s="174">
        <f t="shared" si="475"/>
        <v>5653.3121248902435</v>
      </c>
      <c r="AB614" s="174">
        <f t="shared" si="476"/>
        <v>10383.322742027707</v>
      </c>
      <c r="AC614" s="174">
        <f t="shared" si="477"/>
        <v>0</v>
      </c>
      <c r="AD614" s="175"/>
      <c r="AE614" s="173">
        <f t="shared" si="478"/>
        <v>28.111805793504001</v>
      </c>
      <c r="AF614" s="174">
        <f t="shared" si="430"/>
        <v>36</v>
      </c>
      <c r="AG614" s="174">
        <f t="shared" si="445"/>
        <v>20.2865</v>
      </c>
      <c r="AH614" s="174">
        <f t="shared" si="479"/>
        <v>229</v>
      </c>
      <c r="AI614" s="174">
        <f t="shared" si="480"/>
        <v>200</v>
      </c>
      <c r="AJ614" s="174">
        <f t="shared" si="481"/>
        <v>3.3333333333333335</v>
      </c>
      <c r="AK614" s="174">
        <f t="shared" si="462"/>
        <v>9470.7101918121953</v>
      </c>
      <c r="AL614" s="174">
        <f t="shared" si="482"/>
        <v>2826.6560624451217</v>
      </c>
      <c r="AM614" s="174">
        <f t="shared" si="483"/>
        <v>2826.6560624451217</v>
      </c>
      <c r="AN614" s="174">
        <f t="shared" si="484"/>
        <v>3817.3980669219509</v>
      </c>
      <c r="AO614" s="176">
        <v>36</v>
      </c>
      <c r="AP614" s="174">
        <v>36</v>
      </c>
      <c r="AQ614" s="175">
        <f t="shared" si="485"/>
        <v>458</v>
      </c>
      <c r="AR614" s="31">
        <f t="shared" si="486"/>
        <v>0</v>
      </c>
      <c r="AS614" s="2">
        <f t="shared" si="487"/>
        <v>0.5</v>
      </c>
      <c r="AT614" s="33">
        <f t="shared" si="488"/>
        <v>0</v>
      </c>
      <c r="AU614" s="31">
        <f t="shared" si="489"/>
        <v>0</v>
      </c>
      <c r="AV614" s="2">
        <f t="shared" si="490"/>
        <v>0</v>
      </c>
      <c r="AW614" s="33">
        <f t="shared" si="491"/>
        <v>1.36</v>
      </c>
      <c r="AX614" s="31">
        <f t="shared" si="492"/>
        <v>1</v>
      </c>
      <c r="AY614" s="33">
        <f t="shared" si="493"/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540</v>
      </c>
      <c r="C615" s="31">
        <v>4</v>
      </c>
      <c r="D615" s="111" t="s">
        <v>14</v>
      </c>
      <c r="E615" s="2" t="s">
        <v>67</v>
      </c>
      <c r="F615" s="1"/>
      <c r="G615" s="1"/>
      <c r="H615" s="33" t="s">
        <v>80</v>
      </c>
      <c r="I615" s="173">
        <f t="shared" si="463"/>
        <v>376.8016875564237</v>
      </c>
      <c r="J615" s="174">
        <f t="shared" si="464"/>
        <v>8.9642053538315025</v>
      </c>
      <c r="K615" s="189">
        <f t="shared" si="465"/>
        <v>828</v>
      </c>
      <c r="L615" s="190">
        <f t="shared" si="461"/>
        <v>405</v>
      </c>
      <c r="M615" s="173">
        <f t="shared" ref="M615:M678" si="494">SUM(N615:R615)</f>
        <v>10592.575863250757</v>
      </c>
      <c r="N615" s="174">
        <f t="shared" si="431"/>
        <v>3161.5374700603506</v>
      </c>
      <c r="O615" s="174">
        <f t="shared" si="467"/>
        <v>3161.5374700603506</v>
      </c>
      <c r="P615" s="174">
        <f t="shared" si="468"/>
        <v>4269.5009231300555</v>
      </c>
      <c r="Q615" s="174">
        <f t="shared" si="469"/>
        <v>0</v>
      </c>
      <c r="R615" s="175"/>
      <c r="S615" s="173">
        <f t="shared" si="435"/>
        <v>8806.1219365853649</v>
      </c>
      <c r="T615" s="174">
        <f t="shared" si="470"/>
        <v>2628.3393980707315</v>
      </c>
      <c r="U615" s="174">
        <f t="shared" si="471"/>
        <v>2628.3393980707315</v>
      </c>
      <c r="V615" s="174">
        <f t="shared" si="472"/>
        <v>3549.4431404439028</v>
      </c>
      <c r="W615" s="174">
        <f t="shared" si="473"/>
        <v>0</v>
      </c>
      <c r="X615" s="175"/>
      <c r="Y615" s="173">
        <f t="shared" si="466"/>
        <v>17612.24387317073</v>
      </c>
      <c r="Z615" s="174">
        <f t="shared" si="474"/>
        <v>5256.678796141463</v>
      </c>
      <c r="AA615" s="174">
        <f t="shared" si="475"/>
        <v>5256.678796141463</v>
      </c>
      <c r="AB615" s="174">
        <f t="shared" si="476"/>
        <v>7098.8862808878057</v>
      </c>
      <c r="AC615" s="174">
        <f t="shared" si="477"/>
        <v>0</v>
      </c>
      <c r="AD615" s="175"/>
      <c r="AE615" s="173">
        <f t="shared" si="478"/>
        <v>28.111805793504001</v>
      </c>
      <c r="AF615" s="174">
        <f t="shared" si="430"/>
        <v>36</v>
      </c>
      <c r="AG615" s="174">
        <f t="shared" si="445"/>
        <v>20.2865</v>
      </c>
      <c r="AH615" s="174">
        <f t="shared" si="479"/>
        <v>252</v>
      </c>
      <c r="AI615" s="174">
        <f t="shared" si="480"/>
        <v>200</v>
      </c>
      <c r="AJ615" s="174">
        <f t="shared" si="481"/>
        <v>3.3333333333333335</v>
      </c>
      <c r="AK615" s="174">
        <f t="shared" si="462"/>
        <v>8806.1219365853649</v>
      </c>
      <c r="AL615" s="174">
        <f t="shared" si="482"/>
        <v>2628.3393980707315</v>
      </c>
      <c r="AM615" s="174">
        <f t="shared" si="483"/>
        <v>2628.3393980707315</v>
      </c>
      <c r="AN615" s="174">
        <f t="shared" si="484"/>
        <v>3549.4431404439028</v>
      </c>
      <c r="AO615" s="176">
        <v>36</v>
      </c>
      <c r="AP615" s="174">
        <v>36</v>
      </c>
      <c r="AQ615" s="175">
        <f t="shared" si="485"/>
        <v>252</v>
      </c>
      <c r="AR615" s="31">
        <f t="shared" si="486"/>
        <v>0</v>
      </c>
      <c r="AS615" s="2">
        <f t="shared" si="487"/>
        <v>1</v>
      </c>
      <c r="AT615" s="33">
        <f t="shared" si="488"/>
        <v>0</v>
      </c>
      <c r="AU615" s="31">
        <f t="shared" si="489"/>
        <v>0</v>
      </c>
      <c r="AV615" s="2">
        <f t="shared" si="490"/>
        <v>0</v>
      </c>
      <c r="AW615" s="33">
        <f t="shared" si="491"/>
        <v>1</v>
      </c>
      <c r="AX615" s="31">
        <f t="shared" si="492"/>
        <v>1</v>
      </c>
      <c r="AY615" s="33">
        <f t="shared" si="493"/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541</v>
      </c>
      <c r="C616" s="31">
        <v>4</v>
      </c>
      <c r="D616" s="111" t="s">
        <v>14</v>
      </c>
      <c r="E616" s="2" t="s">
        <v>148</v>
      </c>
      <c r="F616" s="2"/>
      <c r="G616" s="2"/>
      <c r="H616" s="33" t="s">
        <v>80</v>
      </c>
      <c r="I616" s="173">
        <f t="shared" si="463"/>
        <v>376.8016875564237</v>
      </c>
      <c r="J616" s="174">
        <f t="shared" si="464"/>
        <v>8.9642053538315025</v>
      </c>
      <c r="K616" s="189">
        <f t="shared" si="465"/>
        <v>828</v>
      </c>
      <c r="L616" s="190">
        <f t="shared" si="461"/>
        <v>405</v>
      </c>
      <c r="M616" s="173">
        <f t="shared" si="494"/>
        <v>10592.575863250757</v>
      </c>
      <c r="N616" s="174">
        <f t="shared" si="431"/>
        <v>3161.5374700603506</v>
      </c>
      <c r="O616" s="174">
        <f t="shared" si="467"/>
        <v>3161.5374700603506</v>
      </c>
      <c r="P616" s="174">
        <f t="shared" si="468"/>
        <v>4269.5009231300555</v>
      </c>
      <c r="Q616" s="174">
        <f t="shared" si="469"/>
        <v>0</v>
      </c>
      <c r="R616" s="175"/>
      <c r="S616" s="173">
        <f t="shared" si="435"/>
        <v>8806.1219365853649</v>
      </c>
      <c r="T616" s="174">
        <f t="shared" si="470"/>
        <v>2628.3393980707315</v>
      </c>
      <c r="U616" s="174">
        <f t="shared" si="471"/>
        <v>2628.3393980707315</v>
      </c>
      <c r="V616" s="174">
        <f t="shared" si="472"/>
        <v>3549.4431404439028</v>
      </c>
      <c r="W616" s="174">
        <f t="shared" si="473"/>
        <v>0</v>
      </c>
      <c r="X616" s="175"/>
      <c r="Y616" s="173">
        <f t="shared" si="466"/>
        <v>17612.24387317073</v>
      </c>
      <c r="Z616" s="174">
        <f t="shared" si="474"/>
        <v>5256.678796141463</v>
      </c>
      <c r="AA616" s="174">
        <f t="shared" si="475"/>
        <v>5256.678796141463</v>
      </c>
      <c r="AB616" s="174">
        <f t="shared" si="476"/>
        <v>7098.8862808878057</v>
      </c>
      <c r="AC616" s="174">
        <f t="shared" si="477"/>
        <v>0</v>
      </c>
      <c r="AD616" s="175"/>
      <c r="AE616" s="173">
        <f t="shared" si="478"/>
        <v>28.111805793504001</v>
      </c>
      <c r="AF616" s="174">
        <f t="shared" si="430"/>
        <v>36</v>
      </c>
      <c r="AG616" s="174">
        <f t="shared" si="445"/>
        <v>20.2865</v>
      </c>
      <c r="AH616" s="174">
        <f t="shared" si="479"/>
        <v>252</v>
      </c>
      <c r="AI616" s="174">
        <f t="shared" si="480"/>
        <v>200</v>
      </c>
      <c r="AJ616" s="174">
        <f t="shared" si="481"/>
        <v>3.3333333333333335</v>
      </c>
      <c r="AK616" s="174">
        <f t="shared" si="462"/>
        <v>8806.1219365853649</v>
      </c>
      <c r="AL616" s="174">
        <f t="shared" si="482"/>
        <v>2628.3393980707315</v>
      </c>
      <c r="AM616" s="174">
        <f t="shared" si="483"/>
        <v>2628.3393980707315</v>
      </c>
      <c r="AN616" s="174">
        <f t="shared" si="484"/>
        <v>3549.4431404439028</v>
      </c>
      <c r="AO616" s="176">
        <v>36</v>
      </c>
      <c r="AP616" s="174">
        <v>36</v>
      </c>
      <c r="AQ616" s="175">
        <f t="shared" si="485"/>
        <v>252</v>
      </c>
      <c r="AR616" s="31">
        <f t="shared" si="486"/>
        <v>50</v>
      </c>
      <c r="AS616" s="2">
        <f t="shared" si="487"/>
        <v>1</v>
      </c>
      <c r="AT616" s="33">
        <f t="shared" si="488"/>
        <v>0</v>
      </c>
      <c r="AU616" s="31">
        <f t="shared" si="489"/>
        <v>0</v>
      </c>
      <c r="AV616" s="2">
        <f t="shared" si="490"/>
        <v>0</v>
      </c>
      <c r="AW616" s="33">
        <f t="shared" si="491"/>
        <v>1</v>
      </c>
      <c r="AX616" s="31">
        <f t="shared" si="492"/>
        <v>1</v>
      </c>
      <c r="AY616" s="33">
        <f t="shared" si="493"/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542</v>
      </c>
      <c r="C617" s="31">
        <v>4</v>
      </c>
      <c r="D617" s="111" t="s">
        <v>14</v>
      </c>
      <c r="E617" s="2" t="s">
        <v>79</v>
      </c>
      <c r="F617" s="2"/>
      <c r="G617" s="2"/>
      <c r="H617" s="33" t="s">
        <v>80</v>
      </c>
      <c r="I617" s="173">
        <f t="shared" si="463"/>
        <v>376.8016875564237</v>
      </c>
      <c r="J617" s="174">
        <f t="shared" si="464"/>
        <v>4.4821026769157513</v>
      </c>
      <c r="K617" s="189">
        <f t="shared" si="465"/>
        <v>828</v>
      </c>
      <c r="L617" s="190">
        <f t="shared" si="461"/>
        <v>405</v>
      </c>
      <c r="M617" s="173">
        <f t="shared" si="494"/>
        <v>10592.575863250757</v>
      </c>
      <c r="N617" s="174">
        <f t="shared" si="431"/>
        <v>3161.5374700603506</v>
      </c>
      <c r="O617" s="174">
        <f t="shared" si="467"/>
        <v>3161.5374700603506</v>
      </c>
      <c r="P617" s="174">
        <f t="shared" si="468"/>
        <v>4269.5009231300555</v>
      </c>
      <c r="Q617" s="174">
        <f t="shared" si="469"/>
        <v>0</v>
      </c>
      <c r="R617" s="175"/>
      <c r="S617" s="173">
        <f t="shared" si="435"/>
        <v>8806.1219365853649</v>
      </c>
      <c r="T617" s="174">
        <f t="shared" si="470"/>
        <v>2628.3393980707315</v>
      </c>
      <c r="U617" s="174">
        <f t="shared" si="471"/>
        <v>2628.3393980707315</v>
      </c>
      <c r="V617" s="174">
        <f t="shared" si="472"/>
        <v>3549.4431404439028</v>
      </c>
      <c r="W617" s="174">
        <f t="shared" si="473"/>
        <v>0</v>
      </c>
      <c r="X617" s="175"/>
      <c r="Y617" s="173">
        <f t="shared" si="466"/>
        <v>17612.24387317073</v>
      </c>
      <c r="Z617" s="174">
        <f t="shared" si="474"/>
        <v>5256.678796141463</v>
      </c>
      <c r="AA617" s="174">
        <f t="shared" si="475"/>
        <v>5256.678796141463</v>
      </c>
      <c r="AB617" s="174">
        <f t="shared" si="476"/>
        <v>7098.8862808878057</v>
      </c>
      <c r="AC617" s="174">
        <f t="shared" si="477"/>
        <v>0</v>
      </c>
      <c r="AD617" s="175"/>
      <c r="AE617" s="173">
        <f t="shared" si="478"/>
        <v>28.111805793504001</v>
      </c>
      <c r="AF617" s="174">
        <f t="shared" si="430"/>
        <v>36</v>
      </c>
      <c r="AG617" s="174">
        <f t="shared" si="445"/>
        <v>20.2865</v>
      </c>
      <c r="AH617" s="174">
        <f t="shared" si="479"/>
        <v>126</v>
      </c>
      <c r="AI617" s="174">
        <f t="shared" si="480"/>
        <v>200</v>
      </c>
      <c r="AJ617" s="174">
        <f t="shared" si="481"/>
        <v>3.3333333333333335</v>
      </c>
      <c r="AK617" s="174">
        <f t="shared" si="462"/>
        <v>8806.1219365853649</v>
      </c>
      <c r="AL617" s="174">
        <f t="shared" si="482"/>
        <v>2628.3393980707315</v>
      </c>
      <c r="AM617" s="174">
        <f t="shared" si="483"/>
        <v>2628.3393980707315</v>
      </c>
      <c r="AN617" s="174">
        <f t="shared" si="484"/>
        <v>3549.4431404439028</v>
      </c>
      <c r="AO617" s="176">
        <v>36</v>
      </c>
      <c r="AP617" s="174">
        <v>36</v>
      </c>
      <c r="AQ617" s="175">
        <f t="shared" si="485"/>
        <v>252</v>
      </c>
      <c r="AR617" s="31">
        <f t="shared" si="486"/>
        <v>0</v>
      </c>
      <c r="AS617" s="2">
        <f t="shared" si="487"/>
        <v>0.5</v>
      </c>
      <c r="AT617" s="33">
        <f t="shared" si="488"/>
        <v>0</v>
      </c>
      <c r="AU617" s="31">
        <f t="shared" si="489"/>
        <v>0</v>
      </c>
      <c r="AV617" s="2">
        <f t="shared" si="490"/>
        <v>0</v>
      </c>
      <c r="AW617" s="33">
        <f t="shared" si="491"/>
        <v>1</v>
      </c>
      <c r="AX617" s="31">
        <f t="shared" si="492"/>
        <v>1</v>
      </c>
      <c r="AY617" s="33">
        <f t="shared" si="493"/>
        <v>1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543</v>
      </c>
      <c r="C618" s="31">
        <v>1</v>
      </c>
      <c r="D618" s="111" t="s">
        <v>14</v>
      </c>
      <c r="E618" s="2" t="s">
        <v>67</v>
      </c>
      <c r="F618" s="1"/>
      <c r="G618" s="1"/>
      <c r="H618" s="33" t="s">
        <v>80</v>
      </c>
      <c r="I618" s="173">
        <f t="shared" si="463"/>
        <v>294.73325154800307</v>
      </c>
      <c r="J618" s="174">
        <f t="shared" si="464"/>
        <v>4.5176749203833362</v>
      </c>
      <c r="K618" s="189">
        <f t="shared" si="465"/>
        <v>872</v>
      </c>
      <c r="L618" s="190">
        <f t="shared" si="461"/>
        <v>415</v>
      </c>
      <c r="M618" s="173">
        <f t="shared" si="494"/>
        <v>8285.4839284054251</v>
      </c>
      <c r="N618" s="174">
        <f t="shared" si="431"/>
        <v>2414.4577935788038</v>
      </c>
      <c r="O618" s="174">
        <f t="shared" si="467"/>
        <v>2414.4577935788038</v>
      </c>
      <c r="P618" s="174">
        <f t="shared" si="468"/>
        <v>3456.5683412478184</v>
      </c>
      <c r="Q618" s="174">
        <f t="shared" si="469"/>
        <v>0</v>
      </c>
      <c r="R618" s="175"/>
      <c r="S618" s="173">
        <f t="shared" si="435"/>
        <v>6888.1245429914634</v>
      </c>
      <c r="T618" s="174">
        <f t="shared" si="470"/>
        <v>2007.2558380024391</v>
      </c>
      <c r="U618" s="174">
        <f t="shared" si="471"/>
        <v>2007.2558380024391</v>
      </c>
      <c r="V618" s="174">
        <f t="shared" si="472"/>
        <v>2873.6128669865848</v>
      </c>
      <c r="W618" s="174">
        <f t="shared" si="473"/>
        <v>0</v>
      </c>
      <c r="X618" s="175"/>
      <c r="Y618" s="173">
        <f t="shared" si="466"/>
        <v>13776.249085982927</v>
      </c>
      <c r="Z618" s="174">
        <f t="shared" si="474"/>
        <v>4014.5116760048782</v>
      </c>
      <c r="AA618" s="174">
        <f t="shared" si="475"/>
        <v>4014.5116760048782</v>
      </c>
      <c r="AB618" s="174">
        <f t="shared" si="476"/>
        <v>5747.2257339731696</v>
      </c>
      <c r="AC618" s="174">
        <f t="shared" si="477"/>
        <v>0</v>
      </c>
      <c r="AD618" s="175"/>
      <c r="AE618" s="173">
        <f t="shared" si="478"/>
        <v>28.111805793504001</v>
      </c>
      <c r="AF618" s="174">
        <f t="shared" si="430"/>
        <v>36</v>
      </c>
      <c r="AG618" s="174">
        <f t="shared" si="445"/>
        <v>20.2865</v>
      </c>
      <c r="AH618" s="174">
        <f t="shared" si="479"/>
        <v>127</v>
      </c>
      <c r="AI618" s="174">
        <f t="shared" si="480"/>
        <v>200</v>
      </c>
      <c r="AJ618" s="174">
        <f t="shared" si="481"/>
        <v>3.3333333333333335</v>
      </c>
      <c r="AK618" s="174">
        <f t="shared" si="462"/>
        <v>6888.1245429914634</v>
      </c>
      <c r="AL618" s="174">
        <f t="shared" si="482"/>
        <v>2007.2558380024391</v>
      </c>
      <c r="AM618" s="174">
        <f t="shared" si="483"/>
        <v>2007.2558380024391</v>
      </c>
      <c r="AN618" s="174">
        <f t="shared" si="484"/>
        <v>2873.6128669865848</v>
      </c>
      <c r="AO618" s="176">
        <v>36</v>
      </c>
      <c r="AP618" s="174">
        <v>36</v>
      </c>
      <c r="AQ618" s="175">
        <f t="shared" si="485"/>
        <v>127</v>
      </c>
      <c r="AR618" s="31">
        <f t="shared" si="486"/>
        <v>0</v>
      </c>
      <c r="AS618" s="2">
        <f t="shared" si="487"/>
        <v>1</v>
      </c>
      <c r="AT618" s="33">
        <f t="shared" si="488"/>
        <v>0</v>
      </c>
      <c r="AU618" s="31">
        <f t="shared" si="489"/>
        <v>0</v>
      </c>
      <c r="AV618" s="2">
        <f t="shared" si="490"/>
        <v>0</v>
      </c>
      <c r="AW618" s="33">
        <f t="shared" si="491"/>
        <v>1</v>
      </c>
      <c r="AX618" s="31">
        <f t="shared" si="492"/>
        <v>1</v>
      </c>
      <c r="AY618" s="33">
        <f t="shared" si="493"/>
        <v>1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customHeight="1">
      <c r="A619" s="2"/>
      <c r="B619" s="107">
        <v>544</v>
      </c>
      <c r="C619" s="31">
        <v>10</v>
      </c>
      <c r="D619" s="111" t="s">
        <v>14</v>
      </c>
      <c r="E619" s="2" t="s">
        <v>144</v>
      </c>
      <c r="F619" s="2" t="s">
        <v>149</v>
      </c>
      <c r="G619" s="2"/>
      <c r="H619" s="33" t="s">
        <v>81</v>
      </c>
      <c r="I619" s="173">
        <f t="shared" si="463"/>
        <v>1395.2286207051554</v>
      </c>
      <c r="J619" s="174">
        <f t="shared" si="464"/>
        <v>23.370963958203561</v>
      </c>
      <c r="K619" s="189">
        <f t="shared" si="465"/>
        <v>85</v>
      </c>
      <c r="L619" s="190">
        <f t="shared" si="461"/>
        <v>75</v>
      </c>
      <c r="M619" s="173">
        <f t="shared" si="494"/>
        <v>39222.396022801782</v>
      </c>
      <c r="N619" s="174">
        <f t="shared" si="431"/>
        <v>6804.476853083147</v>
      </c>
      <c r="O619" s="174">
        <f t="shared" si="467"/>
        <v>6804.476853083147</v>
      </c>
      <c r="P619" s="174">
        <f t="shared" si="468"/>
        <v>9194.7649117417241</v>
      </c>
      <c r="Q619" s="174">
        <f t="shared" si="469"/>
        <v>16418.67740489377</v>
      </c>
      <c r="R619" s="175"/>
      <c r="S619" s="173">
        <f t="shared" si="435"/>
        <v>30574.063539656774</v>
      </c>
      <c r="T619" s="174">
        <f t="shared" si="470"/>
        <v>5304.1254170026832</v>
      </c>
      <c r="U619" s="174">
        <f t="shared" si="471"/>
        <v>5304.1254170026832</v>
      </c>
      <c r="V619" s="174">
        <f t="shared" si="472"/>
        <v>7167.3675030043878</v>
      </c>
      <c r="W619" s="174">
        <f t="shared" si="473"/>
        <v>12798.445202647021</v>
      </c>
      <c r="X619" s="175"/>
      <c r="Y619" s="173">
        <f t="shared" si="466"/>
        <v>61148.127079313548</v>
      </c>
      <c r="Z619" s="174">
        <f t="shared" si="474"/>
        <v>10608.250834005366</v>
      </c>
      <c r="AA619" s="174">
        <f t="shared" si="475"/>
        <v>10608.250834005366</v>
      </c>
      <c r="AB619" s="174">
        <f t="shared" si="476"/>
        <v>14334.735006008774</v>
      </c>
      <c r="AC619" s="174">
        <f t="shared" si="477"/>
        <v>25596.890405294042</v>
      </c>
      <c r="AD619" s="175"/>
      <c r="AE619" s="173">
        <f t="shared" si="478"/>
        <v>28.111805793504001</v>
      </c>
      <c r="AF619" s="174">
        <f t="shared" ref="AF619:AF682" si="495">AP619</f>
        <v>36</v>
      </c>
      <c r="AG619" s="174">
        <f t="shared" si="445"/>
        <v>20.2865</v>
      </c>
      <c r="AH619" s="174">
        <f t="shared" si="479"/>
        <v>657</v>
      </c>
      <c r="AI619" s="174">
        <f t="shared" si="480"/>
        <v>200</v>
      </c>
      <c r="AJ619" s="174">
        <f t="shared" si="481"/>
        <v>3.3333333333333335</v>
      </c>
      <c r="AK619" s="174">
        <f t="shared" si="462"/>
        <v>14813.015280841462</v>
      </c>
      <c r="AL619" s="174">
        <f t="shared" si="482"/>
        <v>4420.1045141689028</v>
      </c>
      <c r="AM619" s="174">
        <f t="shared" si="483"/>
        <v>4420.1045141689028</v>
      </c>
      <c r="AN619" s="174">
        <f t="shared" si="484"/>
        <v>5972.8062525036567</v>
      </c>
      <c r="AO619" s="176">
        <v>36</v>
      </c>
      <c r="AP619" s="174">
        <v>36</v>
      </c>
      <c r="AQ619" s="175">
        <f t="shared" si="485"/>
        <v>657</v>
      </c>
      <c r="AR619" s="31">
        <f t="shared" si="486"/>
        <v>0</v>
      </c>
      <c r="AS619" s="2">
        <f t="shared" si="487"/>
        <v>1</v>
      </c>
      <c r="AT619" s="33">
        <f t="shared" si="488"/>
        <v>0</v>
      </c>
      <c r="AU619" s="31">
        <f t="shared" si="489"/>
        <v>0</v>
      </c>
      <c r="AV619" s="2">
        <f t="shared" si="490"/>
        <v>0</v>
      </c>
      <c r="AW619" s="33">
        <f t="shared" si="491"/>
        <v>1</v>
      </c>
      <c r="AX619" s="31">
        <f t="shared" si="492"/>
        <v>0.6</v>
      </c>
      <c r="AY619" s="33">
        <f t="shared" si="493"/>
        <v>1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545</v>
      </c>
      <c r="C620" s="31">
        <v>10</v>
      </c>
      <c r="D620" s="111" t="s">
        <v>14</v>
      </c>
      <c r="E620" s="2" t="s">
        <v>138</v>
      </c>
      <c r="F620" s="2" t="s">
        <v>149</v>
      </c>
      <c r="G620" s="2"/>
      <c r="H620" s="33" t="s">
        <v>81</v>
      </c>
      <c r="I620" s="173">
        <f t="shared" si="463"/>
        <v>1667.1256287116794</v>
      </c>
      <c r="J620" s="174">
        <f t="shared" si="464"/>
        <v>23.370963958203561</v>
      </c>
      <c r="K620" s="189">
        <f t="shared" si="465"/>
        <v>46</v>
      </c>
      <c r="L620" s="190">
        <f t="shared" si="461"/>
        <v>45</v>
      </c>
      <c r="M620" s="173">
        <f t="shared" si="494"/>
        <v>46865.911907715985</v>
      </c>
      <c r="N620" s="174">
        <f t="shared" si="431"/>
        <v>8130.508207333819</v>
      </c>
      <c r="O620" s="174">
        <f t="shared" si="467"/>
        <v>8130.508207333819</v>
      </c>
      <c r="P620" s="174">
        <f t="shared" si="468"/>
        <v>10986.606787492821</v>
      </c>
      <c r="Q620" s="174">
        <f t="shared" si="469"/>
        <v>19618.288705555526</v>
      </c>
      <c r="R620" s="175"/>
      <c r="S620" s="173">
        <f t="shared" si="435"/>
        <v>30574.063539656774</v>
      </c>
      <c r="T620" s="174">
        <f t="shared" si="470"/>
        <v>5304.1254170026832</v>
      </c>
      <c r="U620" s="174">
        <f t="shared" si="471"/>
        <v>5304.1254170026832</v>
      </c>
      <c r="V620" s="174">
        <f t="shared" si="472"/>
        <v>7167.3675030043878</v>
      </c>
      <c r="W620" s="174">
        <f t="shared" si="473"/>
        <v>12798.445202647021</v>
      </c>
      <c r="X620" s="175"/>
      <c r="Y620" s="173">
        <f t="shared" si="466"/>
        <v>61148.127079313548</v>
      </c>
      <c r="Z620" s="174">
        <f t="shared" si="474"/>
        <v>10608.250834005366</v>
      </c>
      <c r="AA620" s="174">
        <f t="shared" si="475"/>
        <v>10608.250834005366</v>
      </c>
      <c r="AB620" s="174">
        <f t="shared" si="476"/>
        <v>14334.735006008774</v>
      </c>
      <c r="AC620" s="174">
        <f t="shared" si="477"/>
        <v>25596.890405294042</v>
      </c>
      <c r="AD620" s="175"/>
      <c r="AE620" s="173">
        <f t="shared" si="478"/>
        <v>28.111805793504001</v>
      </c>
      <c r="AF620" s="174">
        <f t="shared" si="495"/>
        <v>36</v>
      </c>
      <c r="AG620" s="174">
        <f t="shared" si="445"/>
        <v>45.286500000000004</v>
      </c>
      <c r="AH620" s="174">
        <f t="shared" si="479"/>
        <v>657</v>
      </c>
      <c r="AI620" s="174">
        <f t="shared" si="480"/>
        <v>200</v>
      </c>
      <c r="AJ620" s="174">
        <f t="shared" si="481"/>
        <v>3.3333333333333335</v>
      </c>
      <c r="AK620" s="174">
        <f t="shared" si="462"/>
        <v>14813.015280841462</v>
      </c>
      <c r="AL620" s="174">
        <f t="shared" si="482"/>
        <v>4420.1045141689028</v>
      </c>
      <c r="AM620" s="174">
        <f t="shared" si="483"/>
        <v>4420.1045141689028</v>
      </c>
      <c r="AN620" s="174">
        <f t="shared" si="484"/>
        <v>5972.8062525036567</v>
      </c>
      <c r="AO620" s="176">
        <v>36</v>
      </c>
      <c r="AP620" s="174">
        <v>36</v>
      </c>
      <c r="AQ620" s="175">
        <f t="shared" si="485"/>
        <v>657</v>
      </c>
      <c r="AR620" s="31">
        <f t="shared" si="486"/>
        <v>0</v>
      </c>
      <c r="AS620" s="2">
        <f t="shared" si="487"/>
        <v>1</v>
      </c>
      <c r="AT620" s="33">
        <f t="shared" si="488"/>
        <v>0</v>
      </c>
      <c r="AU620" s="31">
        <f t="shared" si="489"/>
        <v>25</v>
      </c>
      <c r="AV620" s="2">
        <f t="shared" si="490"/>
        <v>0</v>
      </c>
      <c r="AW620" s="33">
        <f t="shared" si="491"/>
        <v>1</v>
      </c>
      <c r="AX620" s="31">
        <f t="shared" si="492"/>
        <v>0.6</v>
      </c>
      <c r="AY620" s="33">
        <f t="shared" si="493"/>
        <v>1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546</v>
      </c>
      <c r="C621" s="31">
        <v>10</v>
      </c>
      <c r="D621" s="111" t="s">
        <v>14</v>
      </c>
      <c r="E621" s="2" t="s">
        <v>141</v>
      </c>
      <c r="F621" s="2" t="s">
        <v>149</v>
      </c>
      <c r="G621" s="2"/>
      <c r="H621" s="33" t="s">
        <v>81</v>
      </c>
      <c r="I621" s="173">
        <f t="shared" si="463"/>
        <v>1487.9500632465656</v>
      </c>
      <c r="J621" s="174">
        <f t="shared" si="464"/>
        <v>23.370963958203561</v>
      </c>
      <c r="K621" s="189">
        <f t="shared" si="465"/>
        <v>70</v>
      </c>
      <c r="L621" s="190">
        <f t="shared" si="461"/>
        <v>65</v>
      </c>
      <c r="M621" s="173">
        <f t="shared" si="494"/>
        <v>41828.963208419445</v>
      </c>
      <c r="N621" s="174">
        <f t="shared" ref="N621:N684" si="496">T621*(1+((AG621+IF(F621="백어택",8,0))/100)*(AI621/100-1))</f>
        <v>6804.476853083147</v>
      </c>
      <c r="O621" s="174">
        <f t="shared" ref="O621:O652" si="497">U621*(1+((AG621+IF(F621="백어택",8,0))/100)*(AI621/100-1))</f>
        <v>6804.476853083147</v>
      </c>
      <c r="P621" s="174">
        <f t="shared" ref="P621:P652" si="498">V621*(1+((AG621+IF(F621="백어택",8,0))/100)*(AI621*IF(AX621=1,AW621,1)/100-1))</f>
        <v>9194.7649117417241</v>
      </c>
      <c r="Q621" s="174">
        <f t="shared" ref="Q621:Q652" si="499">W621*(1+((AG621+IF(F621="백어택",8,0))/100)*(AI621*AW621/100-1))</f>
        <v>19025.244590511429</v>
      </c>
      <c r="R621" s="175"/>
      <c r="S621" s="173">
        <f t="shared" ref="S621:S684" si="500">SUM(T621:X621)</f>
        <v>30574.063539656774</v>
      </c>
      <c r="T621" s="174">
        <f t="shared" ref="T621:T652" si="501">AL621*AY621*IF(F621="백어택",1.2,1)</f>
        <v>5304.1254170026832</v>
      </c>
      <c r="U621" s="174">
        <f t="shared" ref="U621:U652" si="502">AM621*AY621*IF(F621="백어택",1.2,1)</f>
        <v>5304.1254170026832</v>
      </c>
      <c r="V621" s="174">
        <f t="shared" ref="V621:V652" si="503">AN621*AY621*IF(F621="백어택",1.2,1)</f>
        <v>7167.3675030043878</v>
      </c>
      <c r="W621" s="174">
        <f t="shared" ref="W621:W652" si="504">(T621+U621+V621)*IF(AX621=1,0,0.6)*IF(F621="백어택",1.2,1)</f>
        <v>12798.445202647021</v>
      </c>
      <c r="X621" s="175"/>
      <c r="Y621" s="173">
        <f t="shared" si="466"/>
        <v>70363.007625219412</v>
      </c>
      <c r="Z621" s="174">
        <f t="shared" ref="Z621:Z652" si="505">T621*AI621/100</f>
        <v>10608.250834005366</v>
      </c>
      <c r="AA621" s="174">
        <f t="shared" ref="AA621:AA652" si="506">U621*AI621/100</f>
        <v>10608.250834005366</v>
      </c>
      <c r="AB621" s="174">
        <f t="shared" ref="AB621:AB652" si="507">V621*AI621*IF(AX621=1,AW621,1)/100</f>
        <v>14334.735006008774</v>
      </c>
      <c r="AC621" s="174">
        <f t="shared" ref="AC621:AC652" si="508">W621*AI621*AW621/100</f>
        <v>34811.770951199898</v>
      </c>
      <c r="AD621" s="175"/>
      <c r="AE621" s="173">
        <f t="shared" ref="AE621:AE652" si="509">AO621*(1-$D$20/100)*(1-$D$17/100)</f>
        <v>28.111805793504001</v>
      </c>
      <c r="AF621" s="174">
        <f t="shared" si="495"/>
        <v>36</v>
      </c>
      <c r="AG621" s="174">
        <f t="shared" ref="AG621:AG684" si="510">IF($D$57+AU621&gt;100,100,$D$57+AU621)</f>
        <v>20.2865</v>
      </c>
      <c r="AH621" s="174">
        <f t="shared" ref="AH621:AH652" si="511">AQ621*AS621</f>
        <v>657</v>
      </c>
      <c r="AI621" s="174">
        <f t="shared" ref="AI621:AI652" si="512">$D$58+IF(H621="근접",AR621,0)+IF(AY621=1,0,50)</f>
        <v>200</v>
      </c>
      <c r="AJ621" s="174">
        <f t="shared" ref="AJ621:AJ652" si="513">10/3</f>
        <v>3.3333333333333335</v>
      </c>
      <c r="AK621" s="174">
        <f t="shared" si="462"/>
        <v>14813.015280841462</v>
      </c>
      <c r="AL621" s="174">
        <f t="shared" ref="AL621:AL652" si="514">(IF(H621="근접",$D$61*(VLOOKUP(C621,$B$36:$AG$39,19,FALSE)+VLOOKUP(C621,$B$40:$AG$43,19,FALSE)*$D$54),$D$60*(VLOOKUP(C621,$B$36:$AG$39,19,FALSE)+VLOOKUP(C621,$B$40:$AG$43,19,FALSE)*$D$54)))*$D$59/100</f>
        <v>4420.1045141689028</v>
      </c>
      <c r="AM621" s="174">
        <f t="shared" ref="AM621:AM652" si="515">(IF(H621="근접",$D$61*(VLOOKUP(C621,$B$36:$AG$39,20,FALSE)+VLOOKUP(C621,$B$40:$AG$43,20,FALSE)*$D$54),$D$60*(VLOOKUP(C621,$B$36:$AG$39,20,FALSE)+VLOOKUP(C621,$B$40:$AG$43,20,FALSE)*$D$54)))*$D$59/100</f>
        <v>4420.1045141689028</v>
      </c>
      <c r="AN621" s="174">
        <f t="shared" ref="AN621:AN652" si="516">(IF(H621="근접",$D$61*(VLOOKUP(C621,$B$36:$AG$39,21,FALSE)+VLOOKUP(C621,$B$40:$AG$43,21,FALSE)*$D$54),$D$60*(VLOOKUP(C621,$B$36:$AG$39,21,FALSE)+VLOOKUP(C621,$B$40:$AG$43,21,FALSE)*$D$54)))*$D$59/100</f>
        <v>5972.8062525036567</v>
      </c>
      <c r="AO621" s="176">
        <v>36</v>
      </c>
      <c r="AP621" s="174">
        <v>36</v>
      </c>
      <c r="AQ621" s="175">
        <f t="shared" ref="AQ621:AQ652" si="517">VLOOKUP(C621,$B$45:$AA$48,19,FALSE)</f>
        <v>657</v>
      </c>
      <c r="AR621" s="31">
        <f t="shared" ref="AR621:AR652" si="518">IF(LEFT(E621,1)*1=1,$S$64,$R$64)</f>
        <v>0</v>
      </c>
      <c r="AS621" s="2">
        <f t="shared" ref="AS621:AS652" si="519">IF(LEFT(E621,1)*1=2,$U$64,$T$64)</f>
        <v>1</v>
      </c>
      <c r="AT621" s="33">
        <f t="shared" ref="AT621:AT652" si="520">IF(LEFT(E621,1)*1=3,$W$64,$V$64)</f>
        <v>0</v>
      </c>
      <c r="AU621" s="31">
        <f t="shared" ref="AU621:AU652" si="521">IF(MID(E621,3,1)*1=1,$Y$64,$X$64)</f>
        <v>0</v>
      </c>
      <c r="AV621" s="2">
        <f t="shared" ref="AV621:AV652" si="522">IF(MID(E621,3,1)*1=2,$AA$64,$Z$64)</f>
        <v>0</v>
      </c>
      <c r="AW621" s="33">
        <f t="shared" ref="AW621:AW652" si="523">IF(MID(E621,3,1)*1=3,$AC$64,$AB$64)</f>
        <v>1.36</v>
      </c>
      <c r="AX621" s="31">
        <f t="shared" ref="AX621:AX652" si="524">IF(MID(E621,5,1)*1=1,$AE$64,$AD$64)</f>
        <v>0.6</v>
      </c>
      <c r="AY621" s="33">
        <f t="shared" ref="AY621:AY652" si="525">IF(MID(E621,5,1)*1=2,$AG$64,$AF$64)</f>
        <v>1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547</v>
      </c>
      <c r="C622" s="31">
        <v>10</v>
      </c>
      <c r="D622" s="111" t="s">
        <v>14</v>
      </c>
      <c r="E622" s="2" t="s">
        <v>150</v>
      </c>
      <c r="F622" s="2" t="s">
        <v>149</v>
      </c>
      <c r="G622" s="2"/>
      <c r="H622" s="33" t="s">
        <v>81</v>
      </c>
      <c r="I622" s="173">
        <f t="shared" si="463"/>
        <v>1549.0489150446863</v>
      </c>
      <c r="J622" s="174">
        <f t="shared" si="464"/>
        <v>23.370963958203561</v>
      </c>
      <c r="K622" s="189">
        <f t="shared" si="465"/>
        <v>63</v>
      </c>
      <c r="L622" s="190">
        <f t="shared" si="461"/>
        <v>59</v>
      </c>
      <c r="M622" s="173">
        <f t="shared" si="494"/>
        <v>43546.562264374297</v>
      </c>
      <c r="N622" s="174">
        <f t="shared" si="496"/>
        <v>7554.6525711233789</v>
      </c>
      <c r="O622" s="174">
        <f t="shared" si="497"/>
        <v>7554.6525711233789</v>
      </c>
      <c r="P622" s="174">
        <f t="shared" si="498"/>
        <v>10208.463616110392</v>
      </c>
      <c r="Q622" s="174">
        <f t="shared" si="499"/>
        <v>18228.793506017144</v>
      </c>
      <c r="R622" s="175"/>
      <c r="S622" s="173">
        <f t="shared" si="500"/>
        <v>30574.063539656774</v>
      </c>
      <c r="T622" s="174">
        <f t="shared" si="501"/>
        <v>5304.1254170026832</v>
      </c>
      <c r="U622" s="174">
        <f t="shared" si="502"/>
        <v>5304.1254170026832</v>
      </c>
      <c r="V622" s="174">
        <f t="shared" si="503"/>
        <v>7167.3675030043878</v>
      </c>
      <c r="W622" s="174">
        <f t="shared" si="504"/>
        <v>12798.445202647021</v>
      </c>
      <c r="X622" s="175"/>
      <c r="Y622" s="173">
        <f t="shared" si="466"/>
        <v>76435.158849141939</v>
      </c>
      <c r="Z622" s="174">
        <f t="shared" si="505"/>
        <v>13260.313542506708</v>
      </c>
      <c r="AA622" s="174">
        <f t="shared" si="506"/>
        <v>13260.313542506708</v>
      </c>
      <c r="AB622" s="174">
        <f t="shared" si="507"/>
        <v>17918.418757510968</v>
      </c>
      <c r="AC622" s="174">
        <f t="shared" si="508"/>
        <v>31996.113006617554</v>
      </c>
      <c r="AD622" s="175"/>
      <c r="AE622" s="173">
        <f t="shared" si="509"/>
        <v>28.111805793504001</v>
      </c>
      <c r="AF622" s="174">
        <f t="shared" si="495"/>
        <v>36</v>
      </c>
      <c r="AG622" s="174">
        <f t="shared" si="510"/>
        <v>20.2865</v>
      </c>
      <c r="AH622" s="174">
        <f t="shared" si="511"/>
        <v>657</v>
      </c>
      <c r="AI622" s="174">
        <f t="shared" si="512"/>
        <v>250</v>
      </c>
      <c r="AJ622" s="174">
        <f t="shared" si="513"/>
        <v>3.3333333333333335</v>
      </c>
      <c r="AK622" s="174">
        <f t="shared" si="462"/>
        <v>14813.015280841462</v>
      </c>
      <c r="AL622" s="174">
        <f t="shared" si="514"/>
        <v>4420.1045141689028</v>
      </c>
      <c r="AM622" s="174">
        <f t="shared" si="515"/>
        <v>4420.1045141689028</v>
      </c>
      <c r="AN622" s="174">
        <f t="shared" si="516"/>
        <v>5972.8062525036567</v>
      </c>
      <c r="AO622" s="176">
        <v>36</v>
      </c>
      <c r="AP622" s="174">
        <v>36</v>
      </c>
      <c r="AQ622" s="175">
        <f t="shared" si="517"/>
        <v>657</v>
      </c>
      <c r="AR622" s="31">
        <f t="shared" si="518"/>
        <v>50</v>
      </c>
      <c r="AS622" s="2">
        <f t="shared" si="519"/>
        <v>1</v>
      </c>
      <c r="AT622" s="33">
        <f t="shared" si="520"/>
        <v>0</v>
      </c>
      <c r="AU622" s="31">
        <f t="shared" si="521"/>
        <v>0</v>
      </c>
      <c r="AV622" s="2">
        <f t="shared" si="522"/>
        <v>0</v>
      </c>
      <c r="AW622" s="33">
        <f t="shared" si="523"/>
        <v>1</v>
      </c>
      <c r="AX622" s="31">
        <f t="shared" si="524"/>
        <v>0.6</v>
      </c>
      <c r="AY622" s="33">
        <f t="shared" si="525"/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548</v>
      </c>
      <c r="C623" s="31">
        <v>10</v>
      </c>
      <c r="D623" s="111" t="s">
        <v>14</v>
      </c>
      <c r="E623" s="2" t="s">
        <v>164</v>
      </c>
      <c r="F623" s="2" t="s">
        <v>149</v>
      </c>
      <c r="G623" s="2"/>
      <c r="H623" s="33" t="s">
        <v>81</v>
      </c>
      <c r="I623" s="173">
        <f t="shared" si="463"/>
        <v>1956.8944270544716</v>
      </c>
      <c r="J623" s="174">
        <f t="shared" si="464"/>
        <v>23.370963958203561</v>
      </c>
      <c r="K623" s="189">
        <f t="shared" si="465"/>
        <v>28</v>
      </c>
      <c r="L623" s="190">
        <f t="shared" si="461"/>
        <v>28</v>
      </c>
      <c r="M623" s="173">
        <f t="shared" si="494"/>
        <v>55011.836091745587</v>
      </c>
      <c r="N623" s="174">
        <f t="shared" si="496"/>
        <v>9543.6996024993859</v>
      </c>
      <c r="O623" s="174">
        <f t="shared" si="497"/>
        <v>9543.6996024993859</v>
      </c>
      <c r="P623" s="174">
        <f t="shared" si="498"/>
        <v>12896.226429737037</v>
      </c>
      <c r="Q623" s="174">
        <f t="shared" si="499"/>
        <v>23028.210457009776</v>
      </c>
      <c r="R623" s="175"/>
      <c r="S623" s="173">
        <f t="shared" si="500"/>
        <v>30574.063539656774</v>
      </c>
      <c r="T623" s="174">
        <f t="shared" si="501"/>
        <v>5304.1254170026832</v>
      </c>
      <c r="U623" s="174">
        <f t="shared" si="502"/>
        <v>5304.1254170026832</v>
      </c>
      <c r="V623" s="174">
        <f t="shared" si="503"/>
        <v>7167.3675030043878</v>
      </c>
      <c r="W623" s="174">
        <f t="shared" si="504"/>
        <v>12798.445202647021</v>
      </c>
      <c r="X623" s="175"/>
      <c r="Y623" s="173">
        <f t="shared" si="466"/>
        <v>76435.158849141939</v>
      </c>
      <c r="Z623" s="174">
        <f t="shared" si="505"/>
        <v>13260.313542506708</v>
      </c>
      <c r="AA623" s="174">
        <f t="shared" si="506"/>
        <v>13260.313542506708</v>
      </c>
      <c r="AB623" s="174">
        <f t="shared" si="507"/>
        <v>17918.418757510968</v>
      </c>
      <c r="AC623" s="174">
        <f t="shared" si="508"/>
        <v>31996.113006617554</v>
      </c>
      <c r="AD623" s="175"/>
      <c r="AE623" s="173">
        <f t="shared" si="509"/>
        <v>28.111805793504001</v>
      </c>
      <c r="AF623" s="174">
        <f t="shared" si="495"/>
        <v>36</v>
      </c>
      <c r="AG623" s="174">
        <f t="shared" si="510"/>
        <v>45.286500000000004</v>
      </c>
      <c r="AH623" s="174">
        <f t="shared" si="511"/>
        <v>657</v>
      </c>
      <c r="AI623" s="174">
        <f t="shared" si="512"/>
        <v>250</v>
      </c>
      <c r="AJ623" s="174">
        <f t="shared" si="513"/>
        <v>3.3333333333333335</v>
      </c>
      <c r="AK623" s="174">
        <f t="shared" si="462"/>
        <v>14813.015280841462</v>
      </c>
      <c r="AL623" s="174">
        <f t="shared" si="514"/>
        <v>4420.1045141689028</v>
      </c>
      <c r="AM623" s="174">
        <f t="shared" si="515"/>
        <v>4420.1045141689028</v>
      </c>
      <c r="AN623" s="174">
        <f t="shared" si="516"/>
        <v>5972.8062525036567</v>
      </c>
      <c r="AO623" s="176">
        <v>36</v>
      </c>
      <c r="AP623" s="174">
        <v>36</v>
      </c>
      <c r="AQ623" s="175">
        <f t="shared" si="517"/>
        <v>657</v>
      </c>
      <c r="AR623" s="31">
        <f t="shared" si="518"/>
        <v>50</v>
      </c>
      <c r="AS623" s="2">
        <f t="shared" si="519"/>
        <v>1</v>
      </c>
      <c r="AT623" s="33">
        <f t="shared" si="520"/>
        <v>0</v>
      </c>
      <c r="AU623" s="31">
        <f t="shared" si="521"/>
        <v>25</v>
      </c>
      <c r="AV623" s="2">
        <f t="shared" si="522"/>
        <v>0</v>
      </c>
      <c r="AW623" s="33">
        <f t="shared" si="523"/>
        <v>1</v>
      </c>
      <c r="AX623" s="31">
        <f t="shared" si="524"/>
        <v>0.6</v>
      </c>
      <c r="AY623" s="33">
        <f t="shared" si="525"/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549</v>
      </c>
      <c r="C624" s="31">
        <v>10</v>
      </c>
      <c r="D624" s="111" t="s">
        <v>14</v>
      </c>
      <c r="E624" s="2" t="s">
        <v>156</v>
      </c>
      <c r="F624" s="2" t="s">
        <v>149</v>
      </c>
      <c r="G624" s="2"/>
      <c r="H624" s="33" t="s">
        <v>81</v>
      </c>
      <c r="I624" s="173">
        <f t="shared" si="463"/>
        <v>1664.9507182214488</v>
      </c>
      <c r="J624" s="174">
        <f t="shared" si="464"/>
        <v>23.370963958203561</v>
      </c>
      <c r="K624" s="189">
        <f t="shared" si="465"/>
        <v>48</v>
      </c>
      <c r="L624" s="190">
        <f t="shared" si="461"/>
        <v>47</v>
      </c>
      <c r="M624" s="173">
        <f t="shared" si="494"/>
        <v>46804.771246396369</v>
      </c>
      <c r="N624" s="174">
        <f t="shared" si="496"/>
        <v>7554.6525711233789</v>
      </c>
      <c r="O624" s="174">
        <f t="shared" si="497"/>
        <v>7554.6525711233789</v>
      </c>
      <c r="P624" s="174">
        <f t="shared" si="498"/>
        <v>10208.463616110392</v>
      </c>
      <c r="Q624" s="174">
        <f t="shared" si="499"/>
        <v>21487.002488039216</v>
      </c>
      <c r="R624" s="175"/>
      <c r="S624" s="173">
        <f t="shared" si="500"/>
        <v>30574.063539656774</v>
      </c>
      <c r="T624" s="174">
        <f t="shared" si="501"/>
        <v>5304.1254170026832</v>
      </c>
      <c r="U624" s="174">
        <f t="shared" si="502"/>
        <v>5304.1254170026832</v>
      </c>
      <c r="V624" s="174">
        <f t="shared" si="503"/>
        <v>7167.3675030043878</v>
      </c>
      <c r="W624" s="174">
        <f t="shared" si="504"/>
        <v>12798.445202647021</v>
      </c>
      <c r="X624" s="175"/>
      <c r="Y624" s="173">
        <f t="shared" si="466"/>
        <v>87953.759531524265</v>
      </c>
      <c r="Z624" s="174">
        <f t="shared" si="505"/>
        <v>13260.313542506708</v>
      </c>
      <c r="AA624" s="174">
        <f t="shared" si="506"/>
        <v>13260.313542506708</v>
      </c>
      <c r="AB624" s="174">
        <f t="shared" si="507"/>
        <v>17918.418757510968</v>
      </c>
      <c r="AC624" s="174">
        <f t="shared" si="508"/>
        <v>43514.713688999873</v>
      </c>
      <c r="AD624" s="175"/>
      <c r="AE624" s="173">
        <f t="shared" si="509"/>
        <v>28.111805793504001</v>
      </c>
      <c r="AF624" s="174">
        <f t="shared" si="495"/>
        <v>36</v>
      </c>
      <c r="AG624" s="174">
        <f t="shared" si="510"/>
        <v>20.2865</v>
      </c>
      <c r="AH624" s="174">
        <f t="shared" si="511"/>
        <v>657</v>
      </c>
      <c r="AI624" s="174">
        <f t="shared" si="512"/>
        <v>250</v>
      </c>
      <c r="AJ624" s="174">
        <f t="shared" si="513"/>
        <v>3.3333333333333335</v>
      </c>
      <c r="AK624" s="174">
        <f t="shared" si="462"/>
        <v>14813.015280841462</v>
      </c>
      <c r="AL624" s="174">
        <f t="shared" si="514"/>
        <v>4420.1045141689028</v>
      </c>
      <c r="AM624" s="174">
        <f t="shared" si="515"/>
        <v>4420.1045141689028</v>
      </c>
      <c r="AN624" s="174">
        <f t="shared" si="516"/>
        <v>5972.8062525036567</v>
      </c>
      <c r="AO624" s="176">
        <v>36</v>
      </c>
      <c r="AP624" s="174">
        <v>36</v>
      </c>
      <c r="AQ624" s="175">
        <f t="shared" si="517"/>
        <v>657</v>
      </c>
      <c r="AR624" s="31">
        <f t="shared" si="518"/>
        <v>50</v>
      </c>
      <c r="AS624" s="2">
        <f t="shared" si="519"/>
        <v>1</v>
      </c>
      <c r="AT624" s="33">
        <f t="shared" si="520"/>
        <v>0</v>
      </c>
      <c r="AU624" s="31">
        <f t="shared" si="521"/>
        <v>0</v>
      </c>
      <c r="AV624" s="2">
        <f t="shared" si="522"/>
        <v>0</v>
      </c>
      <c r="AW624" s="33">
        <f t="shared" si="523"/>
        <v>1.36</v>
      </c>
      <c r="AX624" s="31">
        <f t="shared" si="524"/>
        <v>0.6</v>
      </c>
      <c r="AY624" s="33">
        <f t="shared" si="525"/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550</v>
      </c>
      <c r="C625" s="31">
        <v>10</v>
      </c>
      <c r="D625" s="111" t="s">
        <v>14</v>
      </c>
      <c r="E625" s="2" t="s">
        <v>161</v>
      </c>
      <c r="F625" s="2" t="s">
        <v>149</v>
      </c>
      <c r="G625" s="2"/>
      <c r="H625" s="33" t="s">
        <v>81</v>
      </c>
      <c r="I625" s="173">
        <f t="shared" si="463"/>
        <v>1395.2286207051554</v>
      </c>
      <c r="J625" s="174">
        <f t="shared" si="464"/>
        <v>11.68548197910178</v>
      </c>
      <c r="K625" s="189">
        <f t="shared" si="465"/>
        <v>85</v>
      </c>
      <c r="L625" s="190">
        <f t="shared" si="461"/>
        <v>75</v>
      </c>
      <c r="M625" s="173">
        <f t="shared" si="494"/>
        <v>39222.396022801782</v>
      </c>
      <c r="N625" s="174">
        <f t="shared" si="496"/>
        <v>6804.476853083147</v>
      </c>
      <c r="O625" s="174">
        <f t="shared" si="497"/>
        <v>6804.476853083147</v>
      </c>
      <c r="P625" s="174">
        <f t="shared" si="498"/>
        <v>9194.7649117417241</v>
      </c>
      <c r="Q625" s="174">
        <f t="shared" si="499"/>
        <v>16418.67740489377</v>
      </c>
      <c r="R625" s="175"/>
      <c r="S625" s="173">
        <f t="shared" si="500"/>
        <v>30574.063539656774</v>
      </c>
      <c r="T625" s="174">
        <f t="shared" si="501"/>
        <v>5304.1254170026832</v>
      </c>
      <c r="U625" s="174">
        <f t="shared" si="502"/>
        <v>5304.1254170026832</v>
      </c>
      <c r="V625" s="174">
        <f t="shared" si="503"/>
        <v>7167.3675030043878</v>
      </c>
      <c r="W625" s="174">
        <f t="shared" si="504"/>
        <v>12798.445202647021</v>
      </c>
      <c r="X625" s="175"/>
      <c r="Y625" s="173">
        <f t="shared" si="466"/>
        <v>61148.127079313548</v>
      </c>
      <c r="Z625" s="174">
        <f t="shared" si="505"/>
        <v>10608.250834005366</v>
      </c>
      <c r="AA625" s="174">
        <f t="shared" si="506"/>
        <v>10608.250834005366</v>
      </c>
      <c r="AB625" s="174">
        <f t="shared" si="507"/>
        <v>14334.735006008774</v>
      </c>
      <c r="AC625" s="174">
        <f t="shared" si="508"/>
        <v>25596.890405294042</v>
      </c>
      <c r="AD625" s="175"/>
      <c r="AE625" s="173">
        <f t="shared" si="509"/>
        <v>28.111805793504001</v>
      </c>
      <c r="AF625" s="174">
        <f t="shared" si="495"/>
        <v>36</v>
      </c>
      <c r="AG625" s="174">
        <f t="shared" si="510"/>
        <v>20.2865</v>
      </c>
      <c r="AH625" s="174">
        <f t="shared" si="511"/>
        <v>328.5</v>
      </c>
      <c r="AI625" s="174">
        <f t="shared" si="512"/>
        <v>200</v>
      </c>
      <c r="AJ625" s="174">
        <f t="shared" si="513"/>
        <v>3.3333333333333335</v>
      </c>
      <c r="AK625" s="174">
        <f t="shared" si="462"/>
        <v>14813.015280841462</v>
      </c>
      <c r="AL625" s="174">
        <f t="shared" si="514"/>
        <v>4420.1045141689028</v>
      </c>
      <c r="AM625" s="174">
        <f t="shared" si="515"/>
        <v>4420.1045141689028</v>
      </c>
      <c r="AN625" s="174">
        <f t="shared" si="516"/>
        <v>5972.8062525036567</v>
      </c>
      <c r="AO625" s="176">
        <v>36</v>
      </c>
      <c r="AP625" s="174">
        <v>36</v>
      </c>
      <c r="AQ625" s="175">
        <f t="shared" si="517"/>
        <v>657</v>
      </c>
      <c r="AR625" s="31">
        <f t="shared" si="518"/>
        <v>0</v>
      </c>
      <c r="AS625" s="2">
        <f t="shared" si="519"/>
        <v>0.5</v>
      </c>
      <c r="AT625" s="33">
        <f t="shared" si="520"/>
        <v>0</v>
      </c>
      <c r="AU625" s="31">
        <f t="shared" si="521"/>
        <v>0</v>
      </c>
      <c r="AV625" s="2">
        <f t="shared" si="522"/>
        <v>0</v>
      </c>
      <c r="AW625" s="33">
        <f t="shared" si="523"/>
        <v>1</v>
      </c>
      <c r="AX625" s="31">
        <f t="shared" si="524"/>
        <v>0.6</v>
      </c>
      <c r="AY625" s="33">
        <f t="shared" si="525"/>
        <v>1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551</v>
      </c>
      <c r="C626" s="31">
        <v>10</v>
      </c>
      <c r="D626" s="111" t="s">
        <v>14</v>
      </c>
      <c r="E626" s="2" t="s">
        <v>169</v>
      </c>
      <c r="F626" s="2" t="s">
        <v>149</v>
      </c>
      <c r="G626" s="2"/>
      <c r="H626" s="33" t="s">
        <v>81</v>
      </c>
      <c r="I626" s="173">
        <f t="shared" si="463"/>
        <v>1667.1256287116794</v>
      </c>
      <c r="J626" s="174">
        <f t="shared" si="464"/>
        <v>11.68548197910178</v>
      </c>
      <c r="K626" s="189">
        <f t="shared" si="465"/>
        <v>46</v>
      </c>
      <c r="L626" s="190">
        <f t="shared" si="461"/>
        <v>45</v>
      </c>
      <c r="M626" s="173">
        <f t="shared" si="494"/>
        <v>46865.911907715985</v>
      </c>
      <c r="N626" s="174">
        <f t="shared" si="496"/>
        <v>8130.508207333819</v>
      </c>
      <c r="O626" s="174">
        <f t="shared" si="497"/>
        <v>8130.508207333819</v>
      </c>
      <c r="P626" s="174">
        <f t="shared" si="498"/>
        <v>10986.606787492821</v>
      </c>
      <c r="Q626" s="174">
        <f t="shared" si="499"/>
        <v>19618.288705555526</v>
      </c>
      <c r="R626" s="175"/>
      <c r="S626" s="173">
        <f t="shared" si="500"/>
        <v>30574.063539656774</v>
      </c>
      <c r="T626" s="174">
        <f t="shared" si="501"/>
        <v>5304.1254170026832</v>
      </c>
      <c r="U626" s="174">
        <f t="shared" si="502"/>
        <v>5304.1254170026832</v>
      </c>
      <c r="V626" s="174">
        <f t="shared" si="503"/>
        <v>7167.3675030043878</v>
      </c>
      <c r="W626" s="174">
        <f t="shared" si="504"/>
        <v>12798.445202647021</v>
      </c>
      <c r="X626" s="175"/>
      <c r="Y626" s="173">
        <f t="shared" si="466"/>
        <v>61148.127079313548</v>
      </c>
      <c r="Z626" s="174">
        <f t="shared" si="505"/>
        <v>10608.250834005366</v>
      </c>
      <c r="AA626" s="174">
        <f t="shared" si="506"/>
        <v>10608.250834005366</v>
      </c>
      <c r="AB626" s="174">
        <f t="shared" si="507"/>
        <v>14334.735006008774</v>
      </c>
      <c r="AC626" s="174">
        <f t="shared" si="508"/>
        <v>25596.890405294042</v>
      </c>
      <c r="AD626" s="175"/>
      <c r="AE626" s="173">
        <f t="shared" si="509"/>
        <v>28.111805793504001</v>
      </c>
      <c r="AF626" s="174">
        <f t="shared" si="495"/>
        <v>36</v>
      </c>
      <c r="AG626" s="174">
        <f t="shared" si="510"/>
        <v>45.286500000000004</v>
      </c>
      <c r="AH626" s="174">
        <f t="shared" si="511"/>
        <v>328.5</v>
      </c>
      <c r="AI626" s="174">
        <f t="shared" si="512"/>
        <v>200</v>
      </c>
      <c r="AJ626" s="174">
        <f t="shared" si="513"/>
        <v>3.3333333333333335</v>
      </c>
      <c r="AK626" s="174">
        <f t="shared" si="462"/>
        <v>14813.015280841462</v>
      </c>
      <c r="AL626" s="174">
        <f t="shared" si="514"/>
        <v>4420.1045141689028</v>
      </c>
      <c r="AM626" s="174">
        <f t="shared" si="515"/>
        <v>4420.1045141689028</v>
      </c>
      <c r="AN626" s="174">
        <f t="shared" si="516"/>
        <v>5972.8062525036567</v>
      </c>
      <c r="AO626" s="176">
        <v>36</v>
      </c>
      <c r="AP626" s="174">
        <v>36</v>
      </c>
      <c r="AQ626" s="175">
        <f t="shared" si="517"/>
        <v>657</v>
      </c>
      <c r="AR626" s="31">
        <f t="shared" si="518"/>
        <v>0</v>
      </c>
      <c r="AS626" s="2">
        <f t="shared" si="519"/>
        <v>0.5</v>
      </c>
      <c r="AT626" s="33">
        <f t="shared" si="520"/>
        <v>0</v>
      </c>
      <c r="AU626" s="31">
        <f t="shared" si="521"/>
        <v>25</v>
      </c>
      <c r="AV626" s="2">
        <f t="shared" si="522"/>
        <v>0</v>
      </c>
      <c r="AW626" s="33">
        <f t="shared" si="523"/>
        <v>1</v>
      </c>
      <c r="AX626" s="31">
        <f t="shared" si="524"/>
        <v>0.6</v>
      </c>
      <c r="AY626" s="33">
        <f t="shared" si="525"/>
        <v>1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552</v>
      </c>
      <c r="C627" s="31">
        <v>10</v>
      </c>
      <c r="D627" s="111" t="s">
        <v>14</v>
      </c>
      <c r="E627" s="2" t="s">
        <v>171</v>
      </c>
      <c r="F627" s="2" t="s">
        <v>149</v>
      </c>
      <c r="G627" s="2"/>
      <c r="H627" s="33" t="s">
        <v>81</v>
      </c>
      <c r="I627" s="173">
        <f t="shared" si="463"/>
        <v>1487.9500632465656</v>
      </c>
      <c r="J627" s="174">
        <f t="shared" si="464"/>
        <v>11.68548197910178</v>
      </c>
      <c r="K627" s="189">
        <f t="shared" si="465"/>
        <v>70</v>
      </c>
      <c r="L627" s="190">
        <f t="shared" si="461"/>
        <v>65</v>
      </c>
      <c r="M627" s="173">
        <f t="shared" si="494"/>
        <v>41828.963208419445</v>
      </c>
      <c r="N627" s="174">
        <f t="shared" si="496"/>
        <v>6804.476853083147</v>
      </c>
      <c r="O627" s="174">
        <f t="shared" si="497"/>
        <v>6804.476853083147</v>
      </c>
      <c r="P627" s="174">
        <f t="shared" si="498"/>
        <v>9194.7649117417241</v>
      </c>
      <c r="Q627" s="174">
        <f t="shared" si="499"/>
        <v>19025.244590511429</v>
      </c>
      <c r="R627" s="175"/>
      <c r="S627" s="173">
        <f t="shared" si="500"/>
        <v>30574.063539656774</v>
      </c>
      <c r="T627" s="174">
        <f t="shared" si="501"/>
        <v>5304.1254170026832</v>
      </c>
      <c r="U627" s="174">
        <f t="shared" si="502"/>
        <v>5304.1254170026832</v>
      </c>
      <c r="V627" s="174">
        <f t="shared" si="503"/>
        <v>7167.3675030043878</v>
      </c>
      <c r="W627" s="174">
        <f t="shared" si="504"/>
        <v>12798.445202647021</v>
      </c>
      <c r="X627" s="175"/>
      <c r="Y627" s="173">
        <f t="shared" si="466"/>
        <v>70363.007625219412</v>
      </c>
      <c r="Z627" s="174">
        <f t="shared" si="505"/>
        <v>10608.250834005366</v>
      </c>
      <c r="AA627" s="174">
        <f t="shared" si="506"/>
        <v>10608.250834005366</v>
      </c>
      <c r="AB627" s="174">
        <f t="shared" si="507"/>
        <v>14334.735006008774</v>
      </c>
      <c r="AC627" s="174">
        <f t="shared" si="508"/>
        <v>34811.770951199898</v>
      </c>
      <c r="AD627" s="175"/>
      <c r="AE627" s="173">
        <f t="shared" si="509"/>
        <v>28.111805793504001</v>
      </c>
      <c r="AF627" s="174">
        <f t="shared" si="495"/>
        <v>36</v>
      </c>
      <c r="AG627" s="174">
        <f t="shared" si="510"/>
        <v>20.2865</v>
      </c>
      <c r="AH627" s="174">
        <f t="shared" si="511"/>
        <v>328.5</v>
      </c>
      <c r="AI627" s="174">
        <f t="shared" si="512"/>
        <v>200</v>
      </c>
      <c r="AJ627" s="174">
        <f t="shared" si="513"/>
        <v>3.3333333333333335</v>
      </c>
      <c r="AK627" s="174">
        <f t="shared" si="462"/>
        <v>14813.015280841462</v>
      </c>
      <c r="AL627" s="174">
        <f t="shared" si="514"/>
        <v>4420.1045141689028</v>
      </c>
      <c r="AM627" s="174">
        <f t="shared" si="515"/>
        <v>4420.1045141689028</v>
      </c>
      <c r="AN627" s="174">
        <f t="shared" si="516"/>
        <v>5972.8062525036567</v>
      </c>
      <c r="AO627" s="176">
        <v>36</v>
      </c>
      <c r="AP627" s="174">
        <v>36</v>
      </c>
      <c r="AQ627" s="175">
        <f t="shared" si="517"/>
        <v>657</v>
      </c>
      <c r="AR627" s="31">
        <f t="shared" si="518"/>
        <v>0</v>
      </c>
      <c r="AS627" s="2">
        <f t="shared" si="519"/>
        <v>0.5</v>
      </c>
      <c r="AT627" s="33">
        <f t="shared" si="520"/>
        <v>0</v>
      </c>
      <c r="AU627" s="31">
        <f t="shared" si="521"/>
        <v>0</v>
      </c>
      <c r="AV627" s="2">
        <f t="shared" si="522"/>
        <v>0</v>
      </c>
      <c r="AW627" s="33">
        <f t="shared" si="523"/>
        <v>1.36</v>
      </c>
      <c r="AX627" s="31">
        <f t="shared" si="524"/>
        <v>0.6</v>
      </c>
      <c r="AY627" s="33">
        <f t="shared" si="525"/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553</v>
      </c>
      <c r="C628" s="31">
        <v>10</v>
      </c>
      <c r="D628" s="111" t="s">
        <v>14</v>
      </c>
      <c r="E628" s="2" t="s">
        <v>92</v>
      </c>
      <c r="F628" s="2" t="s">
        <v>149</v>
      </c>
      <c r="G628" s="2"/>
      <c r="H628" s="33" t="s">
        <v>81</v>
      </c>
      <c r="I628" s="173">
        <f t="shared" si="463"/>
        <v>1080.7318011939672</v>
      </c>
      <c r="J628" s="174">
        <f t="shared" si="464"/>
        <v>23.370963958203561</v>
      </c>
      <c r="K628" s="189">
        <f t="shared" si="465"/>
        <v>199</v>
      </c>
      <c r="L628" s="190">
        <f t="shared" si="461"/>
        <v>144</v>
      </c>
      <c r="M628" s="173">
        <f t="shared" si="494"/>
        <v>30381.322510028578</v>
      </c>
      <c r="N628" s="174">
        <f t="shared" si="496"/>
        <v>9065.5830853480547</v>
      </c>
      <c r="O628" s="174">
        <f t="shared" si="497"/>
        <v>9065.5830853480547</v>
      </c>
      <c r="P628" s="174">
        <f t="shared" si="498"/>
        <v>12250.156339332469</v>
      </c>
      <c r="Q628" s="174">
        <f t="shared" si="499"/>
        <v>0</v>
      </c>
      <c r="R628" s="175"/>
      <c r="S628" s="173">
        <f t="shared" si="500"/>
        <v>21330.742004411703</v>
      </c>
      <c r="T628" s="174">
        <f t="shared" si="501"/>
        <v>6364.9505004032198</v>
      </c>
      <c r="U628" s="174">
        <f t="shared" si="502"/>
        <v>6364.9505004032198</v>
      </c>
      <c r="V628" s="174">
        <f t="shared" si="503"/>
        <v>8600.8410036052646</v>
      </c>
      <c r="W628" s="174">
        <f t="shared" si="504"/>
        <v>0</v>
      </c>
      <c r="X628" s="175"/>
      <c r="Y628" s="173">
        <f t="shared" si="466"/>
        <v>53326.855011029256</v>
      </c>
      <c r="Z628" s="174">
        <f t="shared" si="505"/>
        <v>15912.376251008049</v>
      </c>
      <c r="AA628" s="174">
        <f t="shared" si="506"/>
        <v>15912.376251008049</v>
      </c>
      <c r="AB628" s="174">
        <f t="shared" si="507"/>
        <v>21502.102509013162</v>
      </c>
      <c r="AC628" s="174">
        <f t="shared" si="508"/>
        <v>0</v>
      </c>
      <c r="AD628" s="175"/>
      <c r="AE628" s="173">
        <f t="shared" si="509"/>
        <v>28.111805793504001</v>
      </c>
      <c r="AF628" s="174">
        <f t="shared" si="495"/>
        <v>36</v>
      </c>
      <c r="AG628" s="174">
        <f t="shared" si="510"/>
        <v>20.2865</v>
      </c>
      <c r="AH628" s="174">
        <f t="shared" si="511"/>
        <v>657</v>
      </c>
      <c r="AI628" s="174">
        <f t="shared" si="512"/>
        <v>250</v>
      </c>
      <c r="AJ628" s="174">
        <f t="shared" si="513"/>
        <v>3.3333333333333335</v>
      </c>
      <c r="AK628" s="174">
        <f t="shared" si="462"/>
        <v>14813.015280841462</v>
      </c>
      <c r="AL628" s="174">
        <f t="shared" si="514"/>
        <v>4420.1045141689028</v>
      </c>
      <c r="AM628" s="174">
        <f t="shared" si="515"/>
        <v>4420.1045141689028</v>
      </c>
      <c r="AN628" s="174">
        <f t="shared" si="516"/>
        <v>5972.8062525036567</v>
      </c>
      <c r="AO628" s="176">
        <v>36</v>
      </c>
      <c r="AP628" s="174">
        <v>36</v>
      </c>
      <c r="AQ628" s="175">
        <f t="shared" si="517"/>
        <v>657</v>
      </c>
      <c r="AR628" s="31">
        <f t="shared" si="518"/>
        <v>0</v>
      </c>
      <c r="AS628" s="2">
        <f t="shared" si="519"/>
        <v>1</v>
      </c>
      <c r="AT628" s="33">
        <f t="shared" si="520"/>
        <v>0</v>
      </c>
      <c r="AU628" s="31">
        <f t="shared" si="521"/>
        <v>0</v>
      </c>
      <c r="AV628" s="2">
        <f t="shared" si="522"/>
        <v>0</v>
      </c>
      <c r="AW628" s="33">
        <f t="shared" si="523"/>
        <v>1</v>
      </c>
      <c r="AX628" s="31">
        <f t="shared" si="524"/>
        <v>1</v>
      </c>
      <c r="AY628" s="33">
        <f t="shared" si="525"/>
        <v>1.2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554</v>
      </c>
      <c r="C629" s="31">
        <v>10</v>
      </c>
      <c r="D629" s="111" t="s">
        <v>14</v>
      </c>
      <c r="E629" s="2" t="s">
        <v>139</v>
      </c>
      <c r="F629" s="2" t="s">
        <v>149</v>
      </c>
      <c r="G629" s="2"/>
      <c r="H629" s="33" t="s">
        <v>81</v>
      </c>
      <c r="I629" s="173">
        <f t="shared" si="463"/>
        <v>1365.2751816659104</v>
      </c>
      <c r="J629" s="174">
        <f t="shared" si="464"/>
        <v>23.370963958203561</v>
      </c>
      <c r="K629" s="189">
        <f t="shared" si="465"/>
        <v>103</v>
      </c>
      <c r="L629" s="190">
        <f t="shared" si="461"/>
        <v>89</v>
      </c>
      <c r="M629" s="173">
        <f t="shared" si="494"/>
        <v>38380.350761682967</v>
      </c>
      <c r="N629" s="174">
        <f t="shared" si="496"/>
        <v>11452.439522999262</v>
      </c>
      <c r="O629" s="174">
        <f t="shared" si="497"/>
        <v>11452.439522999262</v>
      </c>
      <c r="P629" s="174">
        <f t="shared" si="498"/>
        <v>15475.471715684444</v>
      </c>
      <c r="Q629" s="174">
        <f t="shared" si="499"/>
        <v>0</v>
      </c>
      <c r="R629" s="175"/>
      <c r="S629" s="173">
        <f t="shared" si="500"/>
        <v>21330.742004411703</v>
      </c>
      <c r="T629" s="174">
        <f t="shared" si="501"/>
        <v>6364.9505004032198</v>
      </c>
      <c r="U629" s="174">
        <f t="shared" si="502"/>
        <v>6364.9505004032198</v>
      </c>
      <c r="V629" s="174">
        <f t="shared" si="503"/>
        <v>8600.8410036052646</v>
      </c>
      <c r="W629" s="174">
        <f t="shared" si="504"/>
        <v>0</v>
      </c>
      <c r="X629" s="175"/>
      <c r="Y629" s="173">
        <f t="shared" si="466"/>
        <v>53326.855011029256</v>
      </c>
      <c r="Z629" s="174">
        <f t="shared" si="505"/>
        <v>15912.376251008049</v>
      </c>
      <c r="AA629" s="174">
        <f t="shared" si="506"/>
        <v>15912.376251008049</v>
      </c>
      <c r="AB629" s="174">
        <f t="shared" si="507"/>
        <v>21502.102509013162</v>
      </c>
      <c r="AC629" s="174">
        <f t="shared" si="508"/>
        <v>0</v>
      </c>
      <c r="AD629" s="175"/>
      <c r="AE629" s="173">
        <f t="shared" si="509"/>
        <v>28.111805793504001</v>
      </c>
      <c r="AF629" s="174">
        <f t="shared" si="495"/>
        <v>36</v>
      </c>
      <c r="AG629" s="174">
        <f t="shared" si="510"/>
        <v>45.286500000000004</v>
      </c>
      <c r="AH629" s="174">
        <f t="shared" si="511"/>
        <v>657</v>
      </c>
      <c r="AI629" s="174">
        <f t="shared" si="512"/>
        <v>250</v>
      </c>
      <c r="AJ629" s="174">
        <f t="shared" si="513"/>
        <v>3.3333333333333335</v>
      </c>
      <c r="AK629" s="174">
        <f t="shared" si="462"/>
        <v>14813.015280841462</v>
      </c>
      <c r="AL629" s="174">
        <f t="shared" si="514"/>
        <v>4420.1045141689028</v>
      </c>
      <c r="AM629" s="174">
        <f t="shared" si="515"/>
        <v>4420.1045141689028</v>
      </c>
      <c r="AN629" s="174">
        <f t="shared" si="516"/>
        <v>5972.8062525036567</v>
      </c>
      <c r="AO629" s="176">
        <v>36</v>
      </c>
      <c r="AP629" s="174">
        <v>36</v>
      </c>
      <c r="AQ629" s="175">
        <f t="shared" si="517"/>
        <v>657</v>
      </c>
      <c r="AR629" s="31">
        <f t="shared" si="518"/>
        <v>0</v>
      </c>
      <c r="AS629" s="2">
        <f t="shared" si="519"/>
        <v>1</v>
      </c>
      <c r="AT629" s="33">
        <f t="shared" si="520"/>
        <v>0</v>
      </c>
      <c r="AU629" s="31">
        <f t="shared" si="521"/>
        <v>25</v>
      </c>
      <c r="AV629" s="2">
        <f t="shared" si="522"/>
        <v>0</v>
      </c>
      <c r="AW629" s="33">
        <f t="shared" si="523"/>
        <v>1</v>
      </c>
      <c r="AX629" s="31">
        <f t="shared" si="524"/>
        <v>1</v>
      </c>
      <c r="AY629" s="33">
        <f t="shared" si="525"/>
        <v>1.2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555</v>
      </c>
      <c r="C630" s="31">
        <v>10</v>
      </c>
      <c r="D630" s="111" t="s">
        <v>14</v>
      </c>
      <c r="E630" s="2" t="s">
        <v>98</v>
      </c>
      <c r="F630" s="2" t="s">
        <v>149</v>
      </c>
      <c r="G630" s="2"/>
      <c r="H630" s="33" t="s">
        <v>81</v>
      </c>
      <c r="I630" s="173">
        <f t="shared" si="463"/>
        <v>1158.6204013614556</v>
      </c>
      <c r="J630" s="174">
        <f t="shared" si="464"/>
        <v>23.370963958203561</v>
      </c>
      <c r="K630" s="189">
        <f t="shared" si="465"/>
        <v>162</v>
      </c>
      <c r="L630" s="190">
        <f t="shared" si="461"/>
        <v>126</v>
      </c>
      <c r="M630" s="173">
        <f t="shared" si="494"/>
        <v>32570.911711464898</v>
      </c>
      <c r="N630" s="174">
        <f t="shared" si="496"/>
        <v>9065.5830853480547</v>
      </c>
      <c r="O630" s="174">
        <f t="shared" si="497"/>
        <v>9065.5830853480547</v>
      </c>
      <c r="P630" s="174">
        <f t="shared" si="498"/>
        <v>14439.74554076879</v>
      </c>
      <c r="Q630" s="174">
        <f t="shared" si="499"/>
        <v>0</v>
      </c>
      <c r="R630" s="175"/>
      <c r="S630" s="173">
        <f t="shared" si="500"/>
        <v>21330.742004411703</v>
      </c>
      <c r="T630" s="174">
        <f t="shared" si="501"/>
        <v>6364.9505004032198</v>
      </c>
      <c r="U630" s="174">
        <f t="shared" si="502"/>
        <v>6364.9505004032198</v>
      </c>
      <c r="V630" s="174">
        <f t="shared" si="503"/>
        <v>8600.8410036052646</v>
      </c>
      <c r="W630" s="174">
        <f t="shared" si="504"/>
        <v>0</v>
      </c>
      <c r="X630" s="175"/>
      <c r="Y630" s="173">
        <f t="shared" si="466"/>
        <v>61067.611914274006</v>
      </c>
      <c r="Z630" s="174">
        <f t="shared" si="505"/>
        <v>15912.376251008049</v>
      </c>
      <c r="AA630" s="174">
        <f t="shared" si="506"/>
        <v>15912.376251008049</v>
      </c>
      <c r="AB630" s="174">
        <f t="shared" si="507"/>
        <v>29242.859412257905</v>
      </c>
      <c r="AC630" s="174">
        <f t="shared" si="508"/>
        <v>0</v>
      </c>
      <c r="AD630" s="175"/>
      <c r="AE630" s="173">
        <f t="shared" si="509"/>
        <v>28.111805793504001</v>
      </c>
      <c r="AF630" s="174">
        <f t="shared" si="495"/>
        <v>36</v>
      </c>
      <c r="AG630" s="174">
        <f t="shared" si="510"/>
        <v>20.2865</v>
      </c>
      <c r="AH630" s="174">
        <f t="shared" si="511"/>
        <v>657</v>
      </c>
      <c r="AI630" s="174">
        <f t="shared" si="512"/>
        <v>250</v>
      </c>
      <c r="AJ630" s="174">
        <f t="shared" si="513"/>
        <v>3.3333333333333335</v>
      </c>
      <c r="AK630" s="174">
        <f t="shared" si="462"/>
        <v>14813.015280841462</v>
      </c>
      <c r="AL630" s="174">
        <f t="shared" si="514"/>
        <v>4420.1045141689028</v>
      </c>
      <c r="AM630" s="174">
        <f t="shared" si="515"/>
        <v>4420.1045141689028</v>
      </c>
      <c r="AN630" s="174">
        <f t="shared" si="516"/>
        <v>5972.8062525036567</v>
      </c>
      <c r="AO630" s="176">
        <v>36</v>
      </c>
      <c r="AP630" s="174">
        <v>36</v>
      </c>
      <c r="AQ630" s="175">
        <f t="shared" si="517"/>
        <v>657</v>
      </c>
      <c r="AR630" s="31">
        <f t="shared" si="518"/>
        <v>0</v>
      </c>
      <c r="AS630" s="2">
        <f t="shared" si="519"/>
        <v>1</v>
      </c>
      <c r="AT630" s="33">
        <f t="shared" si="520"/>
        <v>0</v>
      </c>
      <c r="AU630" s="31">
        <f t="shared" si="521"/>
        <v>0</v>
      </c>
      <c r="AV630" s="2">
        <f t="shared" si="522"/>
        <v>0</v>
      </c>
      <c r="AW630" s="33">
        <f t="shared" si="523"/>
        <v>1.36</v>
      </c>
      <c r="AX630" s="31">
        <f t="shared" si="524"/>
        <v>1</v>
      </c>
      <c r="AY630" s="33">
        <f t="shared" si="525"/>
        <v>1.2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556</v>
      </c>
      <c r="C631" s="31">
        <v>10</v>
      </c>
      <c r="D631" s="111" t="s">
        <v>14</v>
      </c>
      <c r="E631" s="2" t="s">
        <v>151</v>
      </c>
      <c r="F631" s="2" t="s">
        <v>149</v>
      </c>
      <c r="G631" s="2"/>
      <c r="H631" s="33" t="s">
        <v>81</v>
      </c>
      <c r="I631" s="173">
        <f t="shared" si="463"/>
        <v>1188.0482856168953</v>
      </c>
      <c r="J631" s="174">
        <f t="shared" si="464"/>
        <v>23.370963958203561</v>
      </c>
      <c r="K631" s="189">
        <f t="shared" si="465"/>
        <v>150</v>
      </c>
      <c r="L631" s="190">
        <f t="shared" si="461"/>
        <v>117</v>
      </c>
      <c r="M631" s="173">
        <f t="shared" si="494"/>
        <v>33398.182678567537</v>
      </c>
      <c r="N631" s="174">
        <f t="shared" si="496"/>
        <v>9965.793946996333</v>
      </c>
      <c r="O631" s="174">
        <f t="shared" si="497"/>
        <v>9965.793946996333</v>
      </c>
      <c r="P631" s="174">
        <f t="shared" si="498"/>
        <v>13466.594784574869</v>
      </c>
      <c r="Q631" s="174">
        <f t="shared" si="499"/>
        <v>0</v>
      </c>
      <c r="R631" s="175"/>
      <c r="S631" s="173">
        <f t="shared" si="500"/>
        <v>21330.742004411703</v>
      </c>
      <c r="T631" s="174">
        <f t="shared" si="501"/>
        <v>6364.9505004032198</v>
      </c>
      <c r="U631" s="174">
        <f t="shared" si="502"/>
        <v>6364.9505004032198</v>
      </c>
      <c r="V631" s="174">
        <f t="shared" si="503"/>
        <v>8600.8410036052646</v>
      </c>
      <c r="W631" s="174">
        <f t="shared" si="504"/>
        <v>0</v>
      </c>
      <c r="X631" s="175"/>
      <c r="Y631" s="173">
        <f t="shared" si="466"/>
        <v>63992.226013235108</v>
      </c>
      <c r="Z631" s="174">
        <f t="shared" si="505"/>
        <v>19094.851501209658</v>
      </c>
      <c r="AA631" s="174">
        <f t="shared" si="506"/>
        <v>19094.851501209658</v>
      </c>
      <c r="AB631" s="174">
        <f t="shared" si="507"/>
        <v>25802.523010815792</v>
      </c>
      <c r="AC631" s="174">
        <f t="shared" si="508"/>
        <v>0</v>
      </c>
      <c r="AD631" s="175"/>
      <c r="AE631" s="173">
        <f t="shared" si="509"/>
        <v>28.111805793504001</v>
      </c>
      <c r="AF631" s="174">
        <f t="shared" si="495"/>
        <v>36</v>
      </c>
      <c r="AG631" s="174">
        <f t="shared" si="510"/>
        <v>20.2865</v>
      </c>
      <c r="AH631" s="174">
        <f t="shared" si="511"/>
        <v>657</v>
      </c>
      <c r="AI631" s="174">
        <f t="shared" si="512"/>
        <v>300</v>
      </c>
      <c r="AJ631" s="174">
        <f t="shared" si="513"/>
        <v>3.3333333333333335</v>
      </c>
      <c r="AK631" s="174">
        <f t="shared" si="462"/>
        <v>14813.015280841462</v>
      </c>
      <c r="AL631" s="174">
        <f t="shared" si="514"/>
        <v>4420.1045141689028</v>
      </c>
      <c r="AM631" s="174">
        <f t="shared" si="515"/>
        <v>4420.1045141689028</v>
      </c>
      <c r="AN631" s="174">
        <f t="shared" si="516"/>
        <v>5972.8062525036567</v>
      </c>
      <c r="AO631" s="176">
        <v>36</v>
      </c>
      <c r="AP631" s="174">
        <v>36</v>
      </c>
      <c r="AQ631" s="175">
        <f t="shared" si="517"/>
        <v>657</v>
      </c>
      <c r="AR631" s="31">
        <f t="shared" si="518"/>
        <v>50</v>
      </c>
      <c r="AS631" s="2">
        <f t="shared" si="519"/>
        <v>1</v>
      </c>
      <c r="AT631" s="33">
        <f t="shared" si="520"/>
        <v>0</v>
      </c>
      <c r="AU631" s="31">
        <f t="shared" si="521"/>
        <v>0</v>
      </c>
      <c r="AV631" s="2">
        <f t="shared" si="522"/>
        <v>0</v>
      </c>
      <c r="AW631" s="33">
        <f t="shared" si="523"/>
        <v>1</v>
      </c>
      <c r="AX631" s="31">
        <f t="shared" si="524"/>
        <v>1</v>
      </c>
      <c r="AY631" s="33">
        <f t="shared" si="525"/>
        <v>1.2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557</v>
      </c>
      <c r="C632" s="31">
        <v>10</v>
      </c>
      <c r="D632" s="111" t="s">
        <v>14</v>
      </c>
      <c r="E632" s="2" t="s">
        <v>165</v>
      </c>
      <c r="F632" s="2" t="s">
        <v>149</v>
      </c>
      <c r="G632" s="2"/>
      <c r="H632" s="33" t="s">
        <v>81</v>
      </c>
      <c r="I632" s="173">
        <f t="shared" si="463"/>
        <v>1567.439459579487</v>
      </c>
      <c r="J632" s="174">
        <f t="shared" si="464"/>
        <v>23.370963958203561</v>
      </c>
      <c r="K632" s="189">
        <f t="shared" si="465"/>
        <v>61</v>
      </c>
      <c r="L632" s="190">
        <f t="shared" si="461"/>
        <v>58</v>
      </c>
      <c r="M632" s="173">
        <f t="shared" si="494"/>
        <v>44063.553680773402</v>
      </c>
      <c r="N632" s="174">
        <f t="shared" si="496"/>
        <v>13148.269197197946</v>
      </c>
      <c r="O632" s="174">
        <f t="shared" si="497"/>
        <v>13148.269197197946</v>
      </c>
      <c r="P632" s="174">
        <f t="shared" si="498"/>
        <v>17767.015286377507</v>
      </c>
      <c r="Q632" s="174">
        <f t="shared" si="499"/>
        <v>0</v>
      </c>
      <c r="R632" s="175"/>
      <c r="S632" s="173">
        <f t="shared" si="500"/>
        <v>21330.742004411703</v>
      </c>
      <c r="T632" s="174">
        <f t="shared" si="501"/>
        <v>6364.9505004032198</v>
      </c>
      <c r="U632" s="174">
        <f t="shared" si="502"/>
        <v>6364.9505004032198</v>
      </c>
      <c r="V632" s="174">
        <f t="shared" si="503"/>
        <v>8600.8410036052646</v>
      </c>
      <c r="W632" s="174">
        <f t="shared" si="504"/>
        <v>0</v>
      </c>
      <c r="X632" s="175"/>
      <c r="Y632" s="173">
        <f t="shared" si="466"/>
        <v>63992.226013235108</v>
      </c>
      <c r="Z632" s="174">
        <f t="shared" si="505"/>
        <v>19094.851501209658</v>
      </c>
      <c r="AA632" s="174">
        <f t="shared" si="506"/>
        <v>19094.851501209658</v>
      </c>
      <c r="AB632" s="174">
        <f t="shared" si="507"/>
        <v>25802.523010815792</v>
      </c>
      <c r="AC632" s="174">
        <f t="shared" si="508"/>
        <v>0</v>
      </c>
      <c r="AD632" s="175"/>
      <c r="AE632" s="173">
        <f t="shared" si="509"/>
        <v>28.111805793504001</v>
      </c>
      <c r="AF632" s="174">
        <f t="shared" si="495"/>
        <v>36</v>
      </c>
      <c r="AG632" s="174">
        <f t="shared" si="510"/>
        <v>45.286500000000004</v>
      </c>
      <c r="AH632" s="174">
        <f t="shared" si="511"/>
        <v>657</v>
      </c>
      <c r="AI632" s="174">
        <f t="shared" si="512"/>
        <v>300</v>
      </c>
      <c r="AJ632" s="174">
        <f t="shared" si="513"/>
        <v>3.3333333333333335</v>
      </c>
      <c r="AK632" s="174">
        <f t="shared" si="462"/>
        <v>14813.015280841462</v>
      </c>
      <c r="AL632" s="174">
        <f t="shared" si="514"/>
        <v>4420.1045141689028</v>
      </c>
      <c r="AM632" s="174">
        <f t="shared" si="515"/>
        <v>4420.1045141689028</v>
      </c>
      <c r="AN632" s="174">
        <f t="shared" si="516"/>
        <v>5972.8062525036567</v>
      </c>
      <c r="AO632" s="176">
        <v>36</v>
      </c>
      <c r="AP632" s="174">
        <v>36</v>
      </c>
      <c r="AQ632" s="175">
        <f t="shared" si="517"/>
        <v>657</v>
      </c>
      <c r="AR632" s="31">
        <f t="shared" si="518"/>
        <v>50</v>
      </c>
      <c r="AS632" s="2">
        <f t="shared" si="519"/>
        <v>1</v>
      </c>
      <c r="AT632" s="33">
        <f t="shared" si="520"/>
        <v>0</v>
      </c>
      <c r="AU632" s="31">
        <f t="shared" si="521"/>
        <v>25</v>
      </c>
      <c r="AV632" s="2">
        <f t="shared" si="522"/>
        <v>0</v>
      </c>
      <c r="AW632" s="33">
        <f t="shared" si="523"/>
        <v>1</v>
      </c>
      <c r="AX632" s="31">
        <f t="shared" si="524"/>
        <v>1</v>
      </c>
      <c r="AY632" s="33">
        <f t="shared" si="525"/>
        <v>1.2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558</v>
      </c>
      <c r="C633" s="31">
        <v>10</v>
      </c>
      <c r="D633" s="111" t="s">
        <v>14</v>
      </c>
      <c r="E633" s="2" t="s">
        <v>157</v>
      </c>
      <c r="F633" s="2" t="s">
        <v>149</v>
      </c>
      <c r="G633" s="2"/>
      <c r="H633" s="33" t="s">
        <v>81</v>
      </c>
      <c r="I633" s="173">
        <f t="shared" si="463"/>
        <v>1281.5146058178818</v>
      </c>
      <c r="J633" s="174">
        <f t="shared" si="464"/>
        <v>23.370963958203561</v>
      </c>
      <c r="K633" s="189">
        <f t="shared" si="465"/>
        <v>124</v>
      </c>
      <c r="L633" s="190">
        <f t="shared" si="461"/>
        <v>100</v>
      </c>
      <c r="M633" s="173">
        <f t="shared" si="494"/>
        <v>36025.689720291128</v>
      </c>
      <c r="N633" s="174">
        <f t="shared" si="496"/>
        <v>9965.793946996333</v>
      </c>
      <c r="O633" s="174">
        <f t="shared" si="497"/>
        <v>9965.793946996333</v>
      </c>
      <c r="P633" s="174">
        <f t="shared" si="498"/>
        <v>16094.101826298462</v>
      </c>
      <c r="Q633" s="174">
        <f t="shared" si="499"/>
        <v>0</v>
      </c>
      <c r="R633" s="175"/>
      <c r="S633" s="173">
        <f t="shared" si="500"/>
        <v>21330.742004411703</v>
      </c>
      <c r="T633" s="174">
        <f t="shared" si="501"/>
        <v>6364.9505004032198</v>
      </c>
      <c r="U633" s="174">
        <f t="shared" si="502"/>
        <v>6364.9505004032198</v>
      </c>
      <c r="V633" s="174">
        <f t="shared" si="503"/>
        <v>8600.8410036052646</v>
      </c>
      <c r="W633" s="174">
        <f t="shared" si="504"/>
        <v>0</v>
      </c>
      <c r="X633" s="175"/>
      <c r="Y633" s="173">
        <f t="shared" si="466"/>
        <v>73281.134297128796</v>
      </c>
      <c r="Z633" s="174">
        <f t="shared" si="505"/>
        <v>19094.851501209658</v>
      </c>
      <c r="AA633" s="174">
        <f t="shared" si="506"/>
        <v>19094.851501209658</v>
      </c>
      <c r="AB633" s="174">
        <f t="shared" si="507"/>
        <v>35091.43129470948</v>
      </c>
      <c r="AC633" s="174">
        <f t="shared" si="508"/>
        <v>0</v>
      </c>
      <c r="AD633" s="175"/>
      <c r="AE633" s="173">
        <f t="shared" si="509"/>
        <v>28.111805793504001</v>
      </c>
      <c r="AF633" s="174">
        <f t="shared" si="495"/>
        <v>36</v>
      </c>
      <c r="AG633" s="174">
        <f t="shared" si="510"/>
        <v>20.2865</v>
      </c>
      <c r="AH633" s="174">
        <f t="shared" si="511"/>
        <v>657</v>
      </c>
      <c r="AI633" s="174">
        <f t="shared" si="512"/>
        <v>300</v>
      </c>
      <c r="AJ633" s="174">
        <f t="shared" si="513"/>
        <v>3.3333333333333335</v>
      </c>
      <c r="AK633" s="174">
        <f t="shared" si="462"/>
        <v>14813.015280841462</v>
      </c>
      <c r="AL633" s="174">
        <f t="shared" si="514"/>
        <v>4420.1045141689028</v>
      </c>
      <c r="AM633" s="174">
        <f t="shared" si="515"/>
        <v>4420.1045141689028</v>
      </c>
      <c r="AN633" s="174">
        <f t="shared" si="516"/>
        <v>5972.8062525036567</v>
      </c>
      <c r="AO633" s="176">
        <v>36</v>
      </c>
      <c r="AP633" s="174">
        <v>36</v>
      </c>
      <c r="AQ633" s="175">
        <f t="shared" si="517"/>
        <v>657</v>
      </c>
      <c r="AR633" s="31">
        <f t="shared" si="518"/>
        <v>50</v>
      </c>
      <c r="AS633" s="2">
        <f t="shared" si="519"/>
        <v>1</v>
      </c>
      <c r="AT633" s="33">
        <f t="shared" si="520"/>
        <v>0</v>
      </c>
      <c r="AU633" s="31">
        <f t="shared" si="521"/>
        <v>0</v>
      </c>
      <c r="AV633" s="2">
        <f t="shared" si="522"/>
        <v>0</v>
      </c>
      <c r="AW633" s="33">
        <f t="shared" si="523"/>
        <v>1.36</v>
      </c>
      <c r="AX633" s="31">
        <f t="shared" si="524"/>
        <v>1</v>
      </c>
      <c r="AY633" s="33">
        <f t="shared" si="525"/>
        <v>1.2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559</v>
      </c>
      <c r="C634" s="31">
        <v>10</v>
      </c>
      <c r="D634" s="111" t="s">
        <v>14</v>
      </c>
      <c r="E634" s="2" t="s">
        <v>99</v>
      </c>
      <c r="F634" s="2" t="s">
        <v>149</v>
      </c>
      <c r="G634" s="2"/>
      <c r="H634" s="33" t="s">
        <v>81</v>
      </c>
      <c r="I634" s="173">
        <f t="shared" si="463"/>
        <v>1080.7318011939672</v>
      </c>
      <c r="J634" s="174">
        <f t="shared" si="464"/>
        <v>11.68548197910178</v>
      </c>
      <c r="K634" s="189">
        <f t="shared" si="465"/>
        <v>199</v>
      </c>
      <c r="L634" s="190">
        <f t="shared" si="461"/>
        <v>144</v>
      </c>
      <c r="M634" s="173">
        <f t="shared" si="494"/>
        <v>30381.322510028578</v>
      </c>
      <c r="N634" s="174">
        <f t="shared" si="496"/>
        <v>9065.5830853480547</v>
      </c>
      <c r="O634" s="174">
        <f t="shared" si="497"/>
        <v>9065.5830853480547</v>
      </c>
      <c r="P634" s="174">
        <f t="shared" si="498"/>
        <v>12250.156339332469</v>
      </c>
      <c r="Q634" s="174">
        <f t="shared" si="499"/>
        <v>0</v>
      </c>
      <c r="R634" s="175"/>
      <c r="S634" s="173">
        <f t="shared" si="500"/>
        <v>21330.742004411703</v>
      </c>
      <c r="T634" s="174">
        <f t="shared" si="501"/>
        <v>6364.9505004032198</v>
      </c>
      <c r="U634" s="174">
        <f t="shared" si="502"/>
        <v>6364.9505004032198</v>
      </c>
      <c r="V634" s="174">
        <f t="shared" si="503"/>
        <v>8600.8410036052646</v>
      </c>
      <c r="W634" s="174">
        <f t="shared" si="504"/>
        <v>0</v>
      </c>
      <c r="X634" s="175"/>
      <c r="Y634" s="173">
        <f t="shared" si="466"/>
        <v>53326.855011029256</v>
      </c>
      <c r="Z634" s="174">
        <f t="shared" si="505"/>
        <v>15912.376251008049</v>
      </c>
      <c r="AA634" s="174">
        <f t="shared" si="506"/>
        <v>15912.376251008049</v>
      </c>
      <c r="AB634" s="174">
        <f t="shared" si="507"/>
        <v>21502.102509013162</v>
      </c>
      <c r="AC634" s="174">
        <f t="shared" si="508"/>
        <v>0</v>
      </c>
      <c r="AD634" s="175"/>
      <c r="AE634" s="173">
        <f t="shared" si="509"/>
        <v>28.111805793504001</v>
      </c>
      <c r="AF634" s="174">
        <f t="shared" si="495"/>
        <v>36</v>
      </c>
      <c r="AG634" s="174">
        <f t="shared" si="510"/>
        <v>20.2865</v>
      </c>
      <c r="AH634" s="174">
        <f t="shared" si="511"/>
        <v>328.5</v>
      </c>
      <c r="AI634" s="174">
        <f t="shared" si="512"/>
        <v>250</v>
      </c>
      <c r="AJ634" s="174">
        <f t="shared" si="513"/>
        <v>3.3333333333333335</v>
      </c>
      <c r="AK634" s="174">
        <f t="shared" si="462"/>
        <v>14813.015280841462</v>
      </c>
      <c r="AL634" s="174">
        <f t="shared" si="514"/>
        <v>4420.1045141689028</v>
      </c>
      <c r="AM634" s="174">
        <f t="shared" si="515"/>
        <v>4420.1045141689028</v>
      </c>
      <c r="AN634" s="174">
        <f t="shared" si="516"/>
        <v>5972.8062525036567</v>
      </c>
      <c r="AO634" s="176">
        <v>36</v>
      </c>
      <c r="AP634" s="174">
        <v>36</v>
      </c>
      <c r="AQ634" s="175">
        <f t="shared" si="517"/>
        <v>657</v>
      </c>
      <c r="AR634" s="31">
        <f t="shared" si="518"/>
        <v>0</v>
      </c>
      <c r="AS634" s="2">
        <f t="shared" si="519"/>
        <v>0.5</v>
      </c>
      <c r="AT634" s="33">
        <f t="shared" si="520"/>
        <v>0</v>
      </c>
      <c r="AU634" s="31">
        <f t="shared" si="521"/>
        <v>0</v>
      </c>
      <c r="AV634" s="2">
        <f t="shared" si="522"/>
        <v>0</v>
      </c>
      <c r="AW634" s="33">
        <f t="shared" si="523"/>
        <v>1</v>
      </c>
      <c r="AX634" s="31">
        <f t="shared" si="524"/>
        <v>1</v>
      </c>
      <c r="AY634" s="33">
        <f t="shared" si="525"/>
        <v>1.2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customHeight="1">
      <c r="A635" s="2"/>
      <c r="B635" s="107">
        <v>560</v>
      </c>
      <c r="C635" s="31">
        <v>10</v>
      </c>
      <c r="D635" s="111" t="s">
        <v>14</v>
      </c>
      <c r="E635" s="2" t="s">
        <v>170</v>
      </c>
      <c r="F635" s="2" t="s">
        <v>149</v>
      </c>
      <c r="G635" s="2"/>
      <c r="H635" s="33" t="s">
        <v>81</v>
      </c>
      <c r="I635" s="173">
        <f t="shared" si="463"/>
        <v>1365.2751816659104</v>
      </c>
      <c r="J635" s="174">
        <f t="shared" si="464"/>
        <v>11.68548197910178</v>
      </c>
      <c r="K635" s="189">
        <f t="shared" si="465"/>
        <v>103</v>
      </c>
      <c r="L635" s="190">
        <f t="shared" si="461"/>
        <v>89</v>
      </c>
      <c r="M635" s="173">
        <f t="shared" si="494"/>
        <v>38380.350761682967</v>
      </c>
      <c r="N635" s="174">
        <f t="shared" si="496"/>
        <v>11452.439522999262</v>
      </c>
      <c r="O635" s="174">
        <f t="shared" si="497"/>
        <v>11452.439522999262</v>
      </c>
      <c r="P635" s="174">
        <f t="shared" si="498"/>
        <v>15475.471715684444</v>
      </c>
      <c r="Q635" s="174">
        <f t="shared" si="499"/>
        <v>0</v>
      </c>
      <c r="R635" s="175"/>
      <c r="S635" s="173">
        <f t="shared" si="500"/>
        <v>21330.742004411703</v>
      </c>
      <c r="T635" s="174">
        <f t="shared" si="501"/>
        <v>6364.9505004032198</v>
      </c>
      <c r="U635" s="174">
        <f t="shared" si="502"/>
        <v>6364.9505004032198</v>
      </c>
      <c r="V635" s="174">
        <f t="shared" si="503"/>
        <v>8600.8410036052646</v>
      </c>
      <c r="W635" s="174">
        <f t="shared" si="504"/>
        <v>0</v>
      </c>
      <c r="X635" s="175"/>
      <c r="Y635" s="173">
        <f t="shared" si="466"/>
        <v>53326.855011029256</v>
      </c>
      <c r="Z635" s="174">
        <f t="shared" si="505"/>
        <v>15912.376251008049</v>
      </c>
      <c r="AA635" s="174">
        <f t="shared" si="506"/>
        <v>15912.376251008049</v>
      </c>
      <c r="AB635" s="174">
        <f t="shared" si="507"/>
        <v>21502.102509013162</v>
      </c>
      <c r="AC635" s="174">
        <f t="shared" si="508"/>
        <v>0</v>
      </c>
      <c r="AD635" s="175"/>
      <c r="AE635" s="173">
        <f t="shared" si="509"/>
        <v>28.111805793504001</v>
      </c>
      <c r="AF635" s="174">
        <f t="shared" si="495"/>
        <v>36</v>
      </c>
      <c r="AG635" s="174">
        <f t="shared" si="510"/>
        <v>45.286500000000004</v>
      </c>
      <c r="AH635" s="174">
        <f t="shared" si="511"/>
        <v>328.5</v>
      </c>
      <c r="AI635" s="174">
        <f t="shared" si="512"/>
        <v>250</v>
      </c>
      <c r="AJ635" s="174">
        <f t="shared" si="513"/>
        <v>3.3333333333333335</v>
      </c>
      <c r="AK635" s="174">
        <f t="shared" si="462"/>
        <v>14813.015280841462</v>
      </c>
      <c r="AL635" s="174">
        <f t="shared" si="514"/>
        <v>4420.1045141689028</v>
      </c>
      <c r="AM635" s="174">
        <f t="shared" si="515"/>
        <v>4420.1045141689028</v>
      </c>
      <c r="AN635" s="174">
        <f t="shared" si="516"/>
        <v>5972.8062525036567</v>
      </c>
      <c r="AO635" s="176">
        <v>36</v>
      </c>
      <c r="AP635" s="174">
        <v>36</v>
      </c>
      <c r="AQ635" s="175">
        <f t="shared" si="517"/>
        <v>657</v>
      </c>
      <c r="AR635" s="31">
        <f t="shared" si="518"/>
        <v>0</v>
      </c>
      <c r="AS635" s="2">
        <f t="shared" si="519"/>
        <v>0.5</v>
      </c>
      <c r="AT635" s="33">
        <f t="shared" si="520"/>
        <v>0</v>
      </c>
      <c r="AU635" s="31">
        <f t="shared" si="521"/>
        <v>25</v>
      </c>
      <c r="AV635" s="2">
        <f t="shared" si="522"/>
        <v>0</v>
      </c>
      <c r="AW635" s="33">
        <f t="shared" si="523"/>
        <v>1</v>
      </c>
      <c r="AX635" s="31">
        <f t="shared" si="524"/>
        <v>1</v>
      </c>
      <c r="AY635" s="33">
        <f t="shared" si="525"/>
        <v>1.2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561</v>
      </c>
      <c r="C636" s="31">
        <v>10</v>
      </c>
      <c r="D636" s="111" t="s">
        <v>14</v>
      </c>
      <c r="E636" s="2" t="s">
        <v>108</v>
      </c>
      <c r="F636" s="2" t="s">
        <v>149</v>
      </c>
      <c r="G636" s="2"/>
      <c r="H636" s="33" t="s">
        <v>81</v>
      </c>
      <c r="I636" s="173">
        <f t="shared" si="463"/>
        <v>1158.6204013614556</v>
      </c>
      <c r="J636" s="174">
        <f t="shared" si="464"/>
        <v>11.68548197910178</v>
      </c>
      <c r="K636" s="189">
        <f t="shared" si="465"/>
        <v>162</v>
      </c>
      <c r="L636" s="190">
        <f t="shared" si="461"/>
        <v>126</v>
      </c>
      <c r="M636" s="173">
        <f t="shared" si="494"/>
        <v>32570.911711464898</v>
      </c>
      <c r="N636" s="174">
        <f t="shared" si="496"/>
        <v>9065.5830853480547</v>
      </c>
      <c r="O636" s="174">
        <f t="shared" si="497"/>
        <v>9065.5830853480547</v>
      </c>
      <c r="P636" s="174">
        <f t="shared" si="498"/>
        <v>14439.74554076879</v>
      </c>
      <c r="Q636" s="174">
        <f t="shared" si="499"/>
        <v>0</v>
      </c>
      <c r="R636" s="175"/>
      <c r="S636" s="173">
        <f t="shared" si="500"/>
        <v>21330.742004411703</v>
      </c>
      <c r="T636" s="174">
        <f t="shared" si="501"/>
        <v>6364.9505004032198</v>
      </c>
      <c r="U636" s="174">
        <f t="shared" si="502"/>
        <v>6364.9505004032198</v>
      </c>
      <c r="V636" s="174">
        <f t="shared" si="503"/>
        <v>8600.8410036052646</v>
      </c>
      <c r="W636" s="174">
        <f t="shared" si="504"/>
        <v>0</v>
      </c>
      <c r="X636" s="175"/>
      <c r="Y636" s="173">
        <f t="shared" si="466"/>
        <v>61067.611914274006</v>
      </c>
      <c r="Z636" s="174">
        <f t="shared" si="505"/>
        <v>15912.376251008049</v>
      </c>
      <c r="AA636" s="174">
        <f t="shared" si="506"/>
        <v>15912.376251008049</v>
      </c>
      <c r="AB636" s="174">
        <f t="shared" si="507"/>
        <v>29242.859412257905</v>
      </c>
      <c r="AC636" s="174">
        <f t="shared" si="508"/>
        <v>0</v>
      </c>
      <c r="AD636" s="175"/>
      <c r="AE636" s="173">
        <f t="shared" si="509"/>
        <v>28.111805793504001</v>
      </c>
      <c r="AF636" s="174">
        <f t="shared" si="495"/>
        <v>36</v>
      </c>
      <c r="AG636" s="174">
        <f t="shared" si="510"/>
        <v>20.2865</v>
      </c>
      <c r="AH636" s="174">
        <f t="shared" si="511"/>
        <v>328.5</v>
      </c>
      <c r="AI636" s="174">
        <f t="shared" si="512"/>
        <v>250</v>
      </c>
      <c r="AJ636" s="174">
        <f t="shared" si="513"/>
        <v>3.3333333333333335</v>
      </c>
      <c r="AK636" s="174">
        <f t="shared" si="462"/>
        <v>14813.015280841462</v>
      </c>
      <c r="AL636" s="174">
        <f t="shared" si="514"/>
        <v>4420.1045141689028</v>
      </c>
      <c r="AM636" s="174">
        <f t="shared" si="515"/>
        <v>4420.1045141689028</v>
      </c>
      <c r="AN636" s="174">
        <f t="shared" si="516"/>
        <v>5972.8062525036567</v>
      </c>
      <c r="AO636" s="176">
        <v>36</v>
      </c>
      <c r="AP636" s="174">
        <v>36</v>
      </c>
      <c r="AQ636" s="175">
        <f t="shared" si="517"/>
        <v>657</v>
      </c>
      <c r="AR636" s="31">
        <f t="shared" si="518"/>
        <v>0</v>
      </c>
      <c r="AS636" s="2">
        <f t="shared" si="519"/>
        <v>0.5</v>
      </c>
      <c r="AT636" s="33">
        <f t="shared" si="520"/>
        <v>0</v>
      </c>
      <c r="AU636" s="31">
        <f t="shared" si="521"/>
        <v>0</v>
      </c>
      <c r="AV636" s="2">
        <f t="shared" si="522"/>
        <v>0</v>
      </c>
      <c r="AW636" s="33">
        <f t="shared" si="523"/>
        <v>1.36</v>
      </c>
      <c r="AX636" s="31">
        <f t="shared" si="524"/>
        <v>1</v>
      </c>
      <c r="AY636" s="33">
        <f t="shared" si="525"/>
        <v>1.2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562</v>
      </c>
      <c r="C637" s="31">
        <v>7</v>
      </c>
      <c r="D637" s="111" t="s">
        <v>14</v>
      </c>
      <c r="E637" s="2" t="s">
        <v>67</v>
      </c>
      <c r="F637" s="2" t="s">
        <v>149</v>
      </c>
      <c r="G637" s="1"/>
      <c r="H637" s="33" t="s">
        <v>81</v>
      </c>
      <c r="I637" s="173">
        <f t="shared" si="463"/>
        <v>777.94208223535668</v>
      </c>
      <c r="J637" s="174">
        <f t="shared" si="464"/>
        <v>16.292087508154079</v>
      </c>
      <c r="K637" s="189">
        <f t="shared" si="465"/>
        <v>408</v>
      </c>
      <c r="L637" s="190">
        <f t="shared" si="461"/>
        <v>243</v>
      </c>
      <c r="M637" s="173">
        <f t="shared" si="494"/>
        <v>21869.356734394467</v>
      </c>
      <c r="N637" s="174">
        <f t="shared" si="496"/>
        <v>6527.1926331875893</v>
      </c>
      <c r="O637" s="174">
        <f t="shared" si="497"/>
        <v>6527.1926331875893</v>
      </c>
      <c r="P637" s="174">
        <f t="shared" si="498"/>
        <v>8814.9714680192901</v>
      </c>
      <c r="Q637" s="174">
        <f t="shared" si="499"/>
        <v>0</v>
      </c>
      <c r="R637" s="175"/>
      <c r="S637" s="173">
        <f t="shared" si="500"/>
        <v>17047.278345261948</v>
      </c>
      <c r="T637" s="174">
        <f t="shared" si="501"/>
        <v>5087.980912401219</v>
      </c>
      <c r="U637" s="174">
        <f t="shared" si="502"/>
        <v>5087.980912401219</v>
      </c>
      <c r="V637" s="174">
        <f t="shared" si="503"/>
        <v>6871.3165204595107</v>
      </c>
      <c r="W637" s="174">
        <f t="shared" si="504"/>
        <v>0</v>
      </c>
      <c r="X637" s="175"/>
      <c r="Y637" s="173">
        <f t="shared" si="466"/>
        <v>34094.556690523896</v>
      </c>
      <c r="Z637" s="174">
        <f t="shared" si="505"/>
        <v>10175.961824802438</v>
      </c>
      <c r="AA637" s="174">
        <f t="shared" si="506"/>
        <v>10175.961824802438</v>
      </c>
      <c r="AB637" s="174">
        <f t="shared" si="507"/>
        <v>13742.633040919021</v>
      </c>
      <c r="AC637" s="174">
        <f t="shared" si="508"/>
        <v>0</v>
      </c>
      <c r="AD637" s="175"/>
      <c r="AE637" s="173">
        <f t="shared" si="509"/>
        <v>28.111805793504001</v>
      </c>
      <c r="AF637" s="174">
        <f t="shared" si="495"/>
        <v>36</v>
      </c>
      <c r="AG637" s="174">
        <f t="shared" si="510"/>
        <v>20.2865</v>
      </c>
      <c r="AH637" s="174">
        <f t="shared" si="511"/>
        <v>458</v>
      </c>
      <c r="AI637" s="174">
        <f t="shared" si="512"/>
        <v>200</v>
      </c>
      <c r="AJ637" s="174">
        <f t="shared" si="513"/>
        <v>3.3333333333333335</v>
      </c>
      <c r="AK637" s="174">
        <f t="shared" si="462"/>
        <v>14206.065287718291</v>
      </c>
      <c r="AL637" s="174">
        <f t="shared" si="514"/>
        <v>4239.9840936676828</v>
      </c>
      <c r="AM637" s="174">
        <f t="shared" si="515"/>
        <v>4239.9840936676828</v>
      </c>
      <c r="AN637" s="174">
        <f t="shared" si="516"/>
        <v>5726.0971003829254</v>
      </c>
      <c r="AO637" s="176">
        <v>36</v>
      </c>
      <c r="AP637" s="174">
        <v>36</v>
      </c>
      <c r="AQ637" s="175">
        <f t="shared" si="517"/>
        <v>458</v>
      </c>
      <c r="AR637" s="31">
        <f t="shared" si="518"/>
        <v>0</v>
      </c>
      <c r="AS637" s="2">
        <f t="shared" si="519"/>
        <v>1</v>
      </c>
      <c r="AT637" s="33">
        <f t="shared" si="520"/>
        <v>0</v>
      </c>
      <c r="AU637" s="31">
        <f t="shared" si="521"/>
        <v>0</v>
      </c>
      <c r="AV637" s="2">
        <f t="shared" si="522"/>
        <v>0</v>
      </c>
      <c r="AW637" s="33">
        <f t="shared" si="523"/>
        <v>1</v>
      </c>
      <c r="AX637" s="31">
        <f t="shared" si="524"/>
        <v>1</v>
      </c>
      <c r="AY637" s="33">
        <f t="shared" si="525"/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563</v>
      </c>
      <c r="C638" s="31">
        <v>7</v>
      </c>
      <c r="D638" s="111" t="s">
        <v>14</v>
      </c>
      <c r="E638" s="2" t="s">
        <v>136</v>
      </c>
      <c r="F638" s="2" t="s">
        <v>149</v>
      </c>
      <c r="G638" s="2"/>
      <c r="H638" s="33" t="s">
        <v>81</v>
      </c>
      <c r="I638" s="173">
        <f t="shared" si="463"/>
        <v>929.54456617469509</v>
      </c>
      <c r="J638" s="174">
        <f t="shared" si="464"/>
        <v>16.292087508154079</v>
      </c>
      <c r="K638" s="189">
        <f t="shared" si="465"/>
        <v>278</v>
      </c>
      <c r="L638" s="190">
        <f t="shared" si="461"/>
        <v>189</v>
      </c>
      <c r="M638" s="173">
        <f t="shared" si="494"/>
        <v>26131.176320709958</v>
      </c>
      <c r="N638" s="174">
        <f t="shared" si="496"/>
        <v>7799.1878612878954</v>
      </c>
      <c r="O638" s="174">
        <f t="shared" si="497"/>
        <v>7799.1878612878954</v>
      </c>
      <c r="P638" s="174">
        <f t="shared" si="498"/>
        <v>10532.800598134168</v>
      </c>
      <c r="Q638" s="174">
        <f t="shared" si="499"/>
        <v>0</v>
      </c>
      <c r="R638" s="175"/>
      <c r="S638" s="173">
        <f t="shared" si="500"/>
        <v>17047.278345261948</v>
      </c>
      <c r="T638" s="174">
        <f t="shared" si="501"/>
        <v>5087.980912401219</v>
      </c>
      <c r="U638" s="174">
        <f t="shared" si="502"/>
        <v>5087.980912401219</v>
      </c>
      <c r="V638" s="174">
        <f t="shared" si="503"/>
        <v>6871.3165204595107</v>
      </c>
      <c r="W638" s="174">
        <f t="shared" si="504"/>
        <v>0</v>
      </c>
      <c r="X638" s="175"/>
      <c r="Y638" s="173">
        <f t="shared" si="466"/>
        <v>34094.556690523896</v>
      </c>
      <c r="Z638" s="174">
        <f t="shared" si="505"/>
        <v>10175.961824802438</v>
      </c>
      <c r="AA638" s="174">
        <f t="shared" si="506"/>
        <v>10175.961824802438</v>
      </c>
      <c r="AB638" s="174">
        <f t="shared" si="507"/>
        <v>13742.633040919021</v>
      </c>
      <c r="AC638" s="174">
        <f t="shared" si="508"/>
        <v>0</v>
      </c>
      <c r="AD638" s="175"/>
      <c r="AE638" s="173">
        <f t="shared" si="509"/>
        <v>28.111805793504001</v>
      </c>
      <c r="AF638" s="174">
        <f t="shared" si="495"/>
        <v>36</v>
      </c>
      <c r="AG638" s="174">
        <f t="shared" si="510"/>
        <v>45.286500000000004</v>
      </c>
      <c r="AH638" s="174">
        <f t="shared" si="511"/>
        <v>458</v>
      </c>
      <c r="AI638" s="174">
        <f t="shared" si="512"/>
        <v>200</v>
      </c>
      <c r="AJ638" s="174">
        <f t="shared" si="513"/>
        <v>3.3333333333333335</v>
      </c>
      <c r="AK638" s="174">
        <f t="shared" si="462"/>
        <v>14206.065287718291</v>
      </c>
      <c r="AL638" s="174">
        <f t="shared" si="514"/>
        <v>4239.9840936676828</v>
      </c>
      <c r="AM638" s="174">
        <f t="shared" si="515"/>
        <v>4239.9840936676828</v>
      </c>
      <c r="AN638" s="174">
        <f t="shared" si="516"/>
        <v>5726.0971003829254</v>
      </c>
      <c r="AO638" s="176">
        <v>36</v>
      </c>
      <c r="AP638" s="174">
        <v>36</v>
      </c>
      <c r="AQ638" s="175">
        <f t="shared" si="517"/>
        <v>458</v>
      </c>
      <c r="AR638" s="31">
        <f t="shared" si="518"/>
        <v>0</v>
      </c>
      <c r="AS638" s="2">
        <f t="shared" si="519"/>
        <v>1</v>
      </c>
      <c r="AT638" s="33">
        <f t="shared" si="520"/>
        <v>0</v>
      </c>
      <c r="AU638" s="31">
        <f t="shared" si="521"/>
        <v>25</v>
      </c>
      <c r="AV638" s="2">
        <f t="shared" si="522"/>
        <v>0</v>
      </c>
      <c r="AW638" s="33">
        <f t="shared" si="523"/>
        <v>1</v>
      </c>
      <c r="AX638" s="31">
        <f t="shared" si="524"/>
        <v>1</v>
      </c>
      <c r="AY638" s="33">
        <f t="shared" si="525"/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564</v>
      </c>
      <c r="C639" s="31">
        <v>7</v>
      </c>
      <c r="D639" s="111" t="s">
        <v>14</v>
      </c>
      <c r="E639" s="2" t="s">
        <v>91</v>
      </c>
      <c r="F639" s="2" t="s">
        <v>149</v>
      </c>
      <c r="G639" s="2"/>
      <c r="H639" s="33" t="s">
        <v>81</v>
      </c>
      <c r="I639" s="173">
        <f t="shared" si="463"/>
        <v>827.72300248368958</v>
      </c>
      <c r="J639" s="174">
        <f t="shared" si="464"/>
        <v>16.292087508154079</v>
      </c>
      <c r="K639" s="189">
        <f t="shared" si="465"/>
        <v>352</v>
      </c>
      <c r="L639" s="190">
        <f t="shared" si="461"/>
        <v>220</v>
      </c>
      <c r="M639" s="173">
        <f t="shared" si="494"/>
        <v>23268.788296637511</v>
      </c>
      <c r="N639" s="174">
        <f t="shared" si="496"/>
        <v>6527.1926331875893</v>
      </c>
      <c r="O639" s="174">
        <f t="shared" si="497"/>
        <v>6527.1926331875893</v>
      </c>
      <c r="P639" s="174">
        <f t="shared" si="498"/>
        <v>10214.403030262331</v>
      </c>
      <c r="Q639" s="174">
        <f t="shared" si="499"/>
        <v>0</v>
      </c>
      <c r="R639" s="175"/>
      <c r="S639" s="173">
        <f t="shared" si="500"/>
        <v>17047.278345261948</v>
      </c>
      <c r="T639" s="174">
        <f t="shared" si="501"/>
        <v>5087.980912401219</v>
      </c>
      <c r="U639" s="174">
        <f t="shared" si="502"/>
        <v>5087.980912401219</v>
      </c>
      <c r="V639" s="174">
        <f t="shared" si="503"/>
        <v>6871.3165204595107</v>
      </c>
      <c r="W639" s="174">
        <f t="shared" si="504"/>
        <v>0</v>
      </c>
      <c r="X639" s="175"/>
      <c r="Y639" s="173">
        <f t="shared" si="466"/>
        <v>39041.90458525475</v>
      </c>
      <c r="Z639" s="174">
        <f t="shared" si="505"/>
        <v>10175.961824802438</v>
      </c>
      <c r="AA639" s="174">
        <f t="shared" si="506"/>
        <v>10175.961824802438</v>
      </c>
      <c r="AB639" s="174">
        <f t="shared" si="507"/>
        <v>18689.980935649874</v>
      </c>
      <c r="AC639" s="174">
        <f t="shared" si="508"/>
        <v>0</v>
      </c>
      <c r="AD639" s="175"/>
      <c r="AE639" s="173">
        <f t="shared" si="509"/>
        <v>28.111805793504001</v>
      </c>
      <c r="AF639" s="174">
        <f t="shared" si="495"/>
        <v>36</v>
      </c>
      <c r="AG639" s="174">
        <f t="shared" si="510"/>
        <v>20.2865</v>
      </c>
      <c r="AH639" s="174">
        <f t="shared" si="511"/>
        <v>458</v>
      </c>
      <c r="AI639" s="174">
        <f t="shared" si="512"/>
        <v>200</v>
      </c>
      <c r="AJ639" s="174">
        <f t="shared" si="513"/>
        <v>3.3333333333333335</v>
      </c>
      <c r="AK639" s="174">
        <f t="shared" si="462"/>
        <v>14206.065287718291</v>
      </c>
      <c r="AL639" s="174">
        <f t="shared" si="514"/>
        <v>4239.9840936676828</v>
      </c>
      <c r="AM639" s="174">
        <f t="shared" si="515"/>
        <v>4239.9840936676828</v>
      </c>
      <c r="AN639" s="174">
        <f t="shared" si="516"/>
        <v>5726.0971003829254</v>
      </c>
      <c r="AO639" s="176">
        <v>36</v>
      </c>
      <c r="AP639" s="174">
        <v>36</v>
      </c>
      <c r="AQ639" s="175">
        <f t="shared" si="517"/>
        <v>458</v>
      </c>
      <c r="AR639" s="31">
        <f t="shared" si="518"/>
        <v>0</v>
      </c>
      <c r="AS639" s="2">
        <f t="shared" si="519"/>
        <v>1</v>
      </c>
      <c r="AT639" s="33">
        <f t="shared" si="520"/>
        <v>0</v>
      </c>
      <c r="AU639" s="31">
        <f t="shared" si="521"/>
        <v>0</v>
      </c>
      <c r="AV639" s="2">
        <f t="shared" si="522"/>
        <v>0</v>
      </c>
      <c r="AW639" s="33">
        <f t="shared" si="523"/>
        <v>1.36</v>
      </c>
      <c r="AX639" s="31">
        <f t="shared" si="524"/>
        <v>1</v>
      </c>
      <c r="AY639" s="33">
        <f t="shared" si="525"/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565</v>
      </c>
      <c r="C640" s="31">
        <v>7</v>
      </c>
      <c r="D640" s="111" t="s">
        <v>14</v>
      </c>
      <c r="E640" s="2" t="s">
        <v>148</v>
      </c>
      <c r="F640" s="2" t="s">
        <v>149</v>
      </c>
      <c r="G640" s="2"/>
      <c r="H640" s="33" t="s">
        <v>81</v>
      </c>
      <c r="I640" s="173">
        <f t="shared" si="463"/>
        <v>863.7081554743587</v>
      </c>
      <c r="J640" s="174">
        <f t="shared" si="464"/>
        <v>16.292087508154079</v>
      </c>
      <c r="K640" s="189">
        <f t="shared" si="465"/>
        <v>324</v>
      </c>
      <c r="L640" s="190">
        <f t="shared" si="461"/>
        <v>209</v>
      </c>
      <c r="M640" s="173">
        <f t="shared" si="494"/>
        <v>24280.39592896073</v>
      </c>
      <c r="N640" s="174">
        <f t="shared" si="496"/>
        <v>7246.7984935807754</v>
      </c>
      <c r="O640" s="174">
        <f t="shared" si="497"/>
        <v>7246.7984935807754</v>
      </c>
      <c r="P640" s="174">
        <f t="shared" si="498"/>
        <v>9786.7989417991794</v>
      </c>
      <c r="Q640" s="174">
        <f t="shared" si="499"/>
        <v>0</v>
      </c>
      <c r="R640" s="175"/>
      <c r="S640" s="173">
        <f t="shared" si="500"/>
        <v>17047.278345261948</v>
      </c>
      <c r="T640" s="174">
        <f t="shared" si="501"/>
        <v>5087.980912401219</v>
      </c>
      <c r="U640" s="174">
        <f t="shared" si="502"/>
        <v>5087.980912401219</v>
      </c>
      <c r="V640" s="174">
        <f t="shared" si="503"/>
        <v>6871.3165204595107</v>
      </c>
      <c r="W640" s="174">
        <f t="shared" si="504"/>
        <v>0</v>
      </c>
      <c r="X640" s="175"/>
      <c r="Y640" s="173">
        <f t="shared" si="466"/>
        <v>42618.19586315487</v>
      </c>
      <c r="Z640" s="174">
        <f t="shared" si="505"/>
        <v>12719.952281003047</v>
      </c>
      <c r="AA640" s="174">
        <f t="shared" si="506"/>
        <v>12719.952281003047</v>
      </c>
      <c r="AB640" s="174">
        <f t="shared" si="507"/>
        <v>17178.291301148776</v>
      </c>
      <c r="AC640" s="174">
        <f t="shared" si="508"/>
        <v>0</v>
      </c>
      <c r="AD640" s="175"/>
      <c r="AE640" s="173">
        <f t="shared" si="509"/>
        <v>28.111805793504001</v>
      </c>
      <c r="AF640" s="174">
        <f t="shared" si="495"/>
        <v>36</v>
      </c>
      <c r="AG640" s="174">
        <f t="shared" si="510"/>
        <v>20.2865</v>
      </c>
      <c r="AH640" s="174">
        <f t="shared" si="511"/>
        <v>458</v>
      </c>
      <c r="AI640" s="174">
        <f t="shared" si="512"/>
        <v>250</v>
      </c>
      <c r="AJ640" s="174">
        <f t="shared" si="513"/>
        <v>3.3333333333333335</v>
      </c>
      <c r="AK640" s="174">
        <f t="shared" si="462"/>
        <v>14206.065287718291</v>
      </c>
      <c r="AL640" s="174">
        <f t="shared" si="514"/>
        <v>4239.9840936676828</v>
      </c>
      <c r="AM640" s="174">
        <f t="shared" si="515"/>
        <v>4239.9840936676828</v>
      </c>
      <c r="AN640" s="174">
        <f t="shared" si="516"/>
        <v>5726.0971003829254</v>
      </c>
      <c r="AO640" s="176">
        <v>36</v>
      </c>
      <c r="AP640" s="174">
        <v>36</v>
      </c>
      <c r="AQ640" s="175">
        <f t="shared" si="517"/>
        <v>458</v>
      </c>
      <c r="AR640" s="31">
        <f t="shared" si="518"/>
        <v>50</v>
      </c>
      <c r="AS640" s="2">
        <f t="shared" si="519"/>
        <v>1</v>
      </c>
      <c r="AT640" s="33">
        <f t="shared" si="520"/>
        <v>0</v>
      </c>
      <c r="AU640" s="31">
        <f t="shared" si="521"/>
        <v>0</v>
      </c>
      <c r="AV640" s="2">
        <f t="shared" si="522"/>
        <v>0</v>
      </c>
      <c r="AW640" s="33">
        <f t="shared" si="523"/>
        <v>1</v>
      </c>
      <c r="AX640" s="31">
        <f t="shared" si="524"/>
        <v>1</v>
      </c>
      <c r="AY640" s="33">
        <f t="shared" si="525"/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566</v>
      </c>
      <c r="C641" s="31">
        <v>7</v>
      </c>
      <c r="D641" s="111" t="s">
        <v>14</v>
      </c>
      <c r="E641" s="2" t="s">
        <v>163</v>
      </c>
      <c r="F641" s="2" t="s">
        <v>149</v>
      </c>
      <c r="G641" s="2"/>
      <c r="H641" s="33" t="s">
        <v>81</v>
      </c>
      <c r="I641" s="173">
        <f t="shared" si="463"/>
        <v>1091.1118813833662</v>
      </c>
      <c r="J641" s="174">
        <f t="shared" si="464"/>
        <v>16.292087508154079</v>
      </c>
      <c r="K641" s="189">
        <f t="shared" si="465"/>
        <v>194</v>
      </c>
      <c r="L641" s="190">
        <f t="shared" si="461"/>
        <v>141</v>
      </c>
      <c r="M641" s="173">
        <f t="shared" si="494"/>
        <v>30673.125308433962</v>
      </c>
      <c r="N641" s="174">
        <f t="shared" si="496"/>
        <v>9154.7913357312318</v>
      </c>
      <c r="O641" s="174">
        <f t="shared" si="497"/>
        <v>9154.7913357312318</v>
      </c>
      <c r="P641" s="174">
        <f t="shared" si="498"/>
        <v>12363.542636971497</v>
      </c>
      <c r="Q641" s="174">
        <f t="shared" si="499"/>
        <v>0</v>
      </c>
      <c r="R641" s="175"/>
      <c r="S641" s="173">
        <f t="shared" si="500"/>
        <v>17047.278345261948</v>
      </c>
      <c r="T641" s="174">
        <f t="shared" si="501"/>
        <v>5087.980912401219</v>
      </c>
      <c r="U641" s="174">
        <f t="shared" si="502"/>
        <v>5087.980912401219</v>
      </c>
      <c r="V641" s="174">
        <f t="shared" si="503"/>
        <v>6871.3165204595107</v>
      </c>
      <c r="W641" s="174">
        <f t="shared" si="504"/>
        <v>0</v>
      </c>
      <c r="X641" s="175"/>
      <c r="Y641" s="173">
        <f t="shared" si="466"/>
        <v>42618.19586315487</v>
      </c>
      <c r="Z641" s="174">
        <f t="shared" si="505"/>
        <v>12719.952281003047</v>
      </c>
      <c r="AA641" s="174">
        <f t="shared" si="506"/>
        <v>12719.952281003047</v>
      </c>
      <c r="AB641" s="174">
        <f t="shared" si="507"/>
        <v>17178.291301148776</v>
      </c>
      <c r="AC641" s="174">
        <f t="shared" si="508"/>
        <v>0</v>
      </c>
      <c r="AD641" s="175"/>
      <c r="AE641" s="173">
        <f t="shared" si="509"/>
        <v>28.111805793504001</v>
      </c>
      <c r="AF641" s="174">
        <f t="shared" si="495"/>
        <v>36</v>
      </c>
      <c r="AG641" s="174">
        <f t="shared" si="510"/>
        <v>45.286500000000004</v>
      </c>
      <c r="AH641" s="174">
        <f t="shared" si="511"/>
        <v>458</v>
      </c>
      <c r="AI641" s="174">
        <f t="shared" si="512"/>
        <v>250</v>
      </c>
      <c r="AJ641" s="174">
        <f t="shared" si="513"/>
        <v>3.3333333333333335</v>
      </c>
      <c r="AK641" s="174">
        <f t="shared" si="462"/>
        <v>14206.065287718291</v>
      </c>
      <c r="AL641" s="174">
        <f t="shared" si="514"/>
        <v>4239.9840936676828</v>
      </c>
      <c r="AM641" s="174">
        <f t="shared" si="515"/>
        <v>4239.9840936676828</v>
      </c>
      <c r="AN641" s="174">
        <f t="shared" si="516"/>
        <v>5726.0971003829254</v>
      </c>
      <c r="AO641" s="176">
        <v>36</v>
      </c>
      <c r="AP641" s="174">
        <v>36</v>
      </c>
      <c r="AQ641" s="175">
        <f t="shared" si="517"/>
        <v>458</v>
      </c>
      <c r="AR641" s="31">
        <f t="shared" si="518"/>
        <v>50</v>
      </c>
      <c r="AS641" s="2">
        <f t="shared" si="519"/>
        <v>1</v>
      </c>
      <c r="AT641" s="33">
        <f t="shared" si="520"/>
        <v>0</v>
      </c>
      <c r="AU641" s="31">
        <f t="shared" si="521"/>
        <v>25</v>
      </c>
      <c r="AV641" s="2">
        <f t="shared" si="522"/>
        <v>0</v>
      </c>
      <c r="AW641" s="33">
        <f t="shared" si="523"/>
        <v>1</v>
      </c>
      <c r="AX641" s="31">
        <f t="shared" si="524"/>
        <v>1</v>
      </c>
      <c r="AY641" s="33">
        <f t="shared" si="525"/>
        <v>1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567</v>
      </c>
      <c r="C642" s="31">
        <v>7</v>
      </c>
      <c r="D642" s="111" t="s">
        <v>14</v>
      </c>
      <c r="E642" s="2" t="s">
        <v>155</v>
      </c>
      <c r="F642" s="2" t="s">
        <v>149</v>
      </c>
      <c r="G642" s="2"/>
      <c r="H642" s="33" t="s">
        <v>81</v>
      </c>
      <c r="I642" s="173">
        <f t="shared" si="463"/>
        <v>925.93430578477455</v>
      </c>
      <c r="J642" s="174">
        <f t="shared" si="464"/>
        <v>16.292087508154079</v>
      </c>
      <c r="K642" s="189">
        <f t="shared" si="465"/>
        <v>282</v>
      </c>
      <c r="L642" s="190">
        <f t="shared" si="461"/>
        <v>193</v>
      </c>
      <c r="M642" s="173">
        <f t="shared" si="494"/>
        <v>26029.685381764531</v>
      </c>
      <c r="N642" s="174">
        <f t="shared" si="496"/>
        <v>7246.7984935807754</v>
      </c>
      <c r="O642" s="174">
        <f t="shared" si="497"/>
        <v>7246.7984935807754</v>
      </c>
      <c r="P642" s="174">
        <f t="shared" si="498"/>
        <v>11536.088394602981</v>
      </c>
      <c r="Q642" s="174">
        <f t="shared" si="499"/>
        <v>0</v>
      </c>
      <c r="R642" s="175"/>
      <c r="S642" s="173">
        <f t="shared" si="500"/>
        <v>17047.278345261948</v>
      </c>
      <c r="T642" s="174">
        <f t="shared" si="501"/>
        <v>5087.980912401219</v>
      </c>
      <c r="U642" s="174">
        <f t="shared" si="502"/>
        <v>5087.980912401219</v>
      </c>
      <c r="V642" s="174">
        <f t="shared" si="503"/>
        <v>6871.3165204595107</v>
      </c>
      <c r="W642" s="174">
        <f t="shared" si="504"/>
        <v>0</v>
      </c>
      <c r="X642" s="175"/>
      <c r="Y642" s="173">
        <f t="shared" si="466"/>
        <v>48802.380731568424</v>
      </c>
      <c r="Z642" s="174">
        <f t="shared" si="505"/>
        <v>12719.952281003047</v>
      </c>
      <c r="AA642" s="174">
        <f t="shared" si="506"/>
        <v>12719.952281003047</v>
      </c>
      <c r="AB642" s="174">
        <f t="shared" si="507"/>
        <v>23362.476169562335</v>
      </c>
      <c r="AC642" s="174">
        <f t="shared" si="508"/>
        <v>0</v>
      </c>
      <c r="AD642" s="175"/>
      <c r="AE642" s="173">
        <f t="shared" si="509"/>
        <v>28.111805793504001</v>
      </c>
      <c r="AF642" s="174">
        <f t="shared" si="495"/>
        <v>36</v>
      </c>
      <c r="AG642" s="174">
        <f t="shared" si="510"/>
        <v>20.2865</v>
      </c>
      <c r="AH642" s="174">
        <f t="shared" si="511"/>
        <v>458</v>
      </c>
      <c r="AI642" s="174">
        <f t="shared" si="512"/>
        <v>250</v>
      </c>
      <c r="AJ642" s="174">
        <f t="shared" si="513"/>
        <v>3.3333333333333335</v>
      </c>
      <c r="AK642" s="174">
        <f t="shared" si="462"/>
        <v>14206.065287718291</v>
      </c>
      <c r="AL642" s="174">
        <f t="shared" si="514"/>
        <v>4239.9840936676828</v>
      </c>
      <c r="AM642" s="174">
        <f t="shared" si="515"/>
        <v>4239.9840936676828</v>
      </c>
      <c r="AN642" s="174">
        <f t="shared" si="516"/>
        <v>5726.0971003829254</v>
      </c>
      <c r="AO642" s="176">
        <v>36</v>
      </c>
      <c r="AP642" s="174">
        <v>36</v>
      </c>
      <c r="AQ642" s="175">
        <f t="shared" si="517"/>
        <v>458</v>
      </c>
      <c r="AR642" s="31">
        <f t="shared" si="518"/>
        <v>50</v>
      </c>
      <c r="AS642" s="2">
        <f t="shared" si="519"/>
        <v>1</v>
      </c>
      <c r="AT642" s="33">
        <f t="shared" si="520"/>
        <v>0</v>
      </c>
      <c r="AU642" s="31">
        <f t="shared" si="521"/>
        <v>0</v>
      </c>
      <c r="AV642" s="2">
        <f t="shared" si="522"/>
        <v>0</v>
      </c>
      <c r="AW642" s="33">
        <f t="shared" si="523"/>
        <v>1.36</v>
      </c>
      <c r="AX642" s="31">
        <f t="shared" si="524"/>
        <v>1</v>
      </c>
      <c r="AY642" s="33">
        <f t="shared" si="525"/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568</v>
      </c>
      <c r="C643" s="31">
        <v>7</v>
      </c>
      <c r="D643" s="111" t="s">
        <v>14</v>
      </c>
      <c r="E643" s="2" t="s">
        <v>79</v>
      </c>
      <c r="F643" s="2" t="s">
        <v>149</v>
      </c>
      <c r="G643" s="2"/>
      <c r="H643" s="33" t="s">
        <v>81</v>
      </c>
      <c r="I643" s="173">
        <f t="shared" si="463"/>
        <v>777.94208223535668</v>
      </c>
      <c r="J643" s="174">
        <f t="shared" si="464"/>
        <v>8.1460437540770396</v>
      </c>
      <c r="K643" s="189">
        <f t="shared" si="465"/>
        <v>408</v>
      </c>
      <c r="L643" s="190">
        <f t="shared" ref="L643:L706" si="526">RANK(I643,$I$451:$I$866)</f>
        <v>243</v>
      </c>
      <c r="M643" s="173">
        <f t="shared" si="494"/>
        <v>21869.356734394467</v>
      </c>
      <c r="N643" s="174">
        <f t="shared" si="496"/>
        <v>6527.1926331875893</v>
      </c>
      <c r="O643" s="174">
        <f t="shared" si="497"/>
        <v>6527.1926331875893</v>
      </c>
      <c r="P643" s="174">
        <f t="shared" si="498"/>
        <v>8814.9714680192901</v>
      </c>
      <c r="Q643" s="174">
        <f t="shared" si="499"/>
        <v>0</v>
      </c>
      <c r="R643" s="175"/>
      <c r="S643" s="173">
        <f t="shared" si="500"/>
        <v>17047.278345261948</v>
      </c>
      <c r="T643" s="174">
        <f t="shared" si="501"/>
        <v>5087.980912401219</v>
      </c>
      <c r="U643" s="174">
        <f t="shared" si="502"/>
        <v>5087.980912401219</v>
      </c>
      <c r="V643" s="174">
        <f t="shared" si="503"/>
        <v>6871.3165204595107</v>
      </c>
      <c r="W643" s="174">
        <f t="shared" si="504"/>
        <v>0</v>
      </c>
      <c r="X643" s="175"/>
      <c r="Y643" s="173">
        <f t="shared" si="466"/>
        <v>34094.556690523896</v>
      </c>
      <c r="Z643" s="174">
        <f t="shared" si="505"/>
        <v>10175.961824802438</v>
      </c>
      <c r="AA643" s="174">
        <f t="shared" si="506"/>
        <v>10175.961824802438</v>
      </c>
      <c r="AB643" s="174">
        <f t="shared" si="507"/>
        <v>13742.633040919021</v>
      </c>
      <c r="AC643" s="174">
        <f t="shared" si="508"/>
        <v>0</v>
      </c>
      <c r="AD643" s="175"/>
      <c r="AE643" s="173">
        <f t="shared" si="509"/>
        <v>28.111805793504001</v>
      </c>
      <c r="AF643" s="174">
        <f t="shared" si="495"/>
        <v>36</v>
      </c>
      <c r="AG643" s="174">
        <f t="shared" si="510"/>
        <v>20.2865</v>
      </c>
      <c r="AH643" s="174">
        <f t="shared" si="511"/>
        <v>229</v>
      </c>
      <c r="AI643" s="174">
        <f t="shared" si="512"/>
        <v>200</v>
      </c>
      <c r="AJ643" s="174">
        <f t="shared" si="513"/>
        <v>3.3333333333333335</v>
      </c>
      <c r="AK643" s="174">
        <f t="shared" si="462"/>
        <v>14206.065287718291</v>
      </c>
      <c r="AL643" s="174">
        <f t="shared" si="514"/>
        <v>4239.9840936676828</v>
      </c>
      <c r="AM643" s="174">
        <f t="shared" si="515"/>
        <v>4239.9840936676828</v>
      </c>
      <c r="AN643" s="174">
        <f t="shared" si="516"/>
        <v>5726.0971003829254</v>
      </c>
      <c r="AO643" s="176">
        <v>36</v>
      </c>
      <c r="AP643" s="174">
        <v>36</v>
      </c>
      <c r="AQ643" s="175">
        <f t="shared" si="517"/>
        <v>458</v>
      </c>
      <c r="AR643" s="31">
        <f t="shared" si="518"/>
        <v>0</v>
      </c>
      <c r="AS643" s="2">
        <f t="shared" si="519"/>
        <v>0.5</v>
      </c>
      <c r="AT643" s="33">
        <f t="shared" si="520"/>
        <v>0</v>
      </c>
      <c r="AU643" s="31">
        <f t="shared" si="521"/>
        <v>0</v>
      </c>
      <c r="AV643" s="2">
        <f t="shared" si="522"/>
        <v>0</v>
      </c>
      <c r="AW643" s="33">
        <f t="shared" si="523"/>
        <v>1</v>
      </c>
      <c r="AX643" s="31">
        <f t="shared" si="524"/>
        <v>1</v>
      </c>
      <c r="AY643" s="33">
        <f t="shared" si="525"/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569</v>
      </c>
      <c r="C644" s="31">
        <v>7</v>
      </c>
      <c r="D644" s="111" t="s">
        <v>14</v>
      </c>
      <c r="E644" s="2" t="s">
        <v>168</v>
      </c>
      <c r="F644" s="2" t="s">
        <v>149</v>
      </c>
      <c r="G644" s="2"/>
      <c r="H644" s="33" t="s">
        <v>81</v>
      </c>
      <c r="I644" s="173">
        <f t="shared" si="463"/>
        <v>929.54456617469509</v>
      </c>
      <c r="J644" s="174">
        <f t="shared" si="464"/>
        <v>8.1460437540770396</v>
      </c>
      <c r="K644" s="189">
        <f t="shared" si="465"/>
        <v>278</v>
      </c>
      <c r="L644" s="190">
        <f t="shared" si="526"/>
        <v>189</v>
      </c>
      <c r="M644" s="173">
        <f t="shared" si="494"/>
        <v>26131.176320709958</v>
      </c>
      <c r="N644" s="174">
        <f t="shared" si="496"/>
        <v>7799.1878612878954</v>
      </c>
      <c r="O644" s="174">
        <f t="shared" si="497"/>
        <v>7799.1878612878954</v>
      </c>
      <c r="P644" s="174">
        <f t="shared" si="498"/>
        <v>10532.800598134168</v>
      </c>
      <c r="Q644" s="174">
        <f t="shared" si="499"/>
        <v>0</v>
      </c>
      <c r="R644" s="175"/>
      <c r="S644" s="173">
        <f t="shared" si="500"/>
        <v>17047.278345261948</v>
      </c>
      <c r="T644" s="174">
        <f t="shared" si="501"/>
        <v>5087.980912401219</v>
      </c>
      <c r="U644" s="174">
        <f t="shared" si="502"/>
        <v>5087.980912401219</v>
      </c>
      <c r="V644" s="174">
        <f t="shared" si="503"/>
        <v>6871.3165204595107</v>
      </c>
      <c r="W644" s="174">
        <f t="shared" si="504"/>
        <v>0</v>
      </c>
      <c r="X644" s="175"/>
      <c r="Y644" s="173">
        <f t="shared" si="466"/>
        <v>34094.556690523896</v>
      </c>
      <c r="Z644" s="174">
        <f t="shared" si="505"/>
        <v>10175.961824802438</v>
      </c>
      <c r="AA644" s="174">
        <f t="shared" si="506"/>
        <v>10175.961824802438</v>
      </c>
      <c r="AB644" s="174">
        <f t="shared" si="507"/>
        <v>13742.633040919021</v>
      </c>
      <c r="AC644" s="174">
        <f t="shared" si="508"/>
        <v>0</v>
      </c>
      <c r="AD644" s="175"/>
      <c r="AE644" s="173">
        <f t="shared" si="509"/>
        <v>28.111805793504001</v>
      </c>
      <c r="AF644" s="174">
        <f t="shared" si="495"/>
        <v>36</v>
      </c>
      <c r="AG644" s="174">
        <f t="shared" si="510"/>
        <v>45.286500000000004</v>
      </c>
      <c r="AH644" s="174">
        <f t="shared" si="511"/>
        <v>229</v>
      </c>
      <c r="AI644" s="174">
        <f t="shared" si="512"/>
        <v>200</v>
      </c>
      <c r="AJ644" s="174">
        <f t="shared" si="513"/>
        <v>3.3333333333333335</v>
      </c>
      <c r="AK644" s="174">
        <f t="shared" si="462"/>
        <v>14206.065287718291</v>
      </c>
      <c r="AL644" s="174">
        <f t="shared" si="514"/>
        <v>4239.9840936676828</v>
      </c>
      <c r="AM644" s="174">
        <f t="shared" si="515"/>
        <v>4239.9840936676828</v>
      </c>
      <c r="AN644" s="174">
        <f t="shared" si="516"/>
        <v>5726.0971003829254</v>
      </c>
      <c r="AO644" s="176">
        <v>36</v>
      </c>
      <c r="AP644" s="174">
        <v>36</v>
      </c>
      <c r="AQ644" s="175">
        <f t="shared" si="517"/>
        <v>458</v>
      </c>
      <c r="AR644" s="31">
        <f t="shared" si="518"/>
        <v>0</v>
      </c>
      <c r="AS644" s="2">
        <f t="shared" si="519"/>
        <v>0.5</v>
      </c>
      <c r="AT644" s="33">
        <f t="shared" si="520"/>
        <v>0</v>
      </c>
      <c r="AU644" s="31">
        <f t="shared" si="521"/>
        <v>25</v>
      </c>
      <c r="AV644" s="2">
        <f t="shared" si="522"/>
        <v>0</v>
      </c>
      <c r="AW644" s="33">
        <f t="shared" si="523"/>
        <v>1</v>
      </c>
      <c r="AX644" s="31">
        <f t="shared" si="524"/>
        <v>1</v>
      </c>
      <c r="AY644" s="33">
        <f t="shared" si="525"/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570</v>
      </c>
      <c r="C645" s="31">
        <v>7</v>
      </c>
      <c r="D645" s="111" t="s">
        <v>14</v>
      </c>
      <c r="E645" s="2" t="s">
        <v>103</v>
      </c>
      <c r="F645" s="2" t="s">
        <v>149</v>
      </c>
      <c r="G645" s="2"/>
      <c r="H645" s="33" t="s">
        <v>81</v>
      </c>
      <c r="I645" s="173">
        <f t="shared" si="463"/>
        <v>827.72300248368958</v>
      </c>
      <c r="J645" s="174">
        <f t="shared" si="464"/>
        <v>8.1460437540770396</v>
      </c>
      <c r="K645" s="189">
        <f t="shared" si="465"/>
        <v>352</v>
      </c>
      <c r="L645" s="190">
        <f t="shared" si="526"/>
        <v>220</v>
      </c>
      <c r="M645" s="173">
        <f t="shared" si="494"/>
        <v>23268.788296637511</v>
      </c>
      <c r="N645" s="174">
        <f t="shared" si="496"/>
        <v>6527.1926331875893</v>
      </c>
      <c r="O645" s="174">
        <f t="shared" si="497"/>
        <v>6527.1926331875893</v>
      </c>
      <c r="P645" s="174">
        <f t="shared" si="498"/>
        <v>10214.403030262331</v>
      </c>
      <c r="Q645" s="174">
        <f t="shared" si="499"/>
        <v>0</v>
      </c>
      <c r="R645" s="175"/>
      <c r="S645" s="173">
        <f t="shared" si="500"/>
        <v>17047.278345261948</v>
      </c>
      <c r="T645" s="174">
        <f t="shared" si="501"/>
        <v>5087.980912401219</v>
      </c>
      <c r="U645" s="174">
        <f t="shared" si="502"/>
        <v>5087.980912401219</v>
      </c>
      <c r="V645" s="174">
        <f t="shared" si="503"/>
        <v>6871.3165204595107</v>
      </c>
      <c r="W645" s="174">
        <f t="shared" si="504"/>
        <v>0</v>
      </c>
      <c r="X645" s="175"/>
      <c r="Y645" s="173">
        <f t="shared" si="466"/>
        <v>39041.90458525475</v>
      </c>
      <c r="Z645" s="174">
        <f t="shared" si="505"/>
        <v>10175.961824802438</v>
      </c>
      <c r="AA645" s="174">
        <f t="shared" si="506"/>
        <v>10175.961824802438</v>
      </c>
      <c r="AB645" s="174">
        <f t="shared" si="507"/>
        <v>18689.980935649874</v>
      </c>
      <c r="AC645" s="174">
        <f t="shared" si="508"/>
        <v>0</v>
      </c>
      <c r="AD645" s="175"/>
      <c r="AE645" s="173">
        <f t="shared" si="509"/>
        <v>28.111805793504001</v>
      </c>
      <c r="AF645" s="174">
        <f t="shared" si="495"/>
        <v>36</v>
      </c>
      <c r="AG645" s="174">
        <f t="shared" si="510"/>
        <v>20.2865</v>
      </c>
      <c r="AH645" s="174">
        <f t="shared" si="511"/>
        <v>229</v>
      </c>
      <c r="AI645" s="174">
        <f t="shared" si="512"/>
        <v>200</v>
      </c>
      <c r="AJ645" s="174">
        <f t="shared" si="513"/>
        <v>3.3333333333333335</v>
      </c>
      <c r="AK645" s="174">
        <f t="shared" ref="AK645:AK708" si="527">SUM(AL645:AN645)</f>
        <v>14206.065287718291</v>
      </c>
      <c r="AL645" s="174">
        <f t="shared" si="514"/>
        <v>4239.9840936676828</v>
      </c>
      <c r="AM645" s="174">
        <f t="shared" si="515"/>
        <v>4239.9840936676828</v>
      </c>
      <c r="AN645" s="174">
        <f t="shared" si="516"/>
        <v>5726.0971003829254</v>
      </c>
      <c r="AO645" s="176">
        <v>36</v>
      </c>
      <c r="AP645" s="174">
        <v>36</v>
      </c>
      <c r="AQ645" s="175">
        <f t="shared" si="517"/>
        <v>458</v>
      </c>
      <c r="AR645" s="31">
        <f t="shared" si="518"/>
        <v>0</v>
      </c>
      <c r="AS645" s="2">
        <f t="shared" si="519"/>
        <v>0.5</v>
      </c>
      <c r="AT645" s="33">
        <f t="shared" si="520"/>
        <v>0</v>
      </c>
      <c r="AU645" s="31">
        <f t="shared" si="521"/>
        <v>0</v>
      </c>
      <c r="AV645" s="2">
        <f t="shared" si="522"/>
        <v>0</v>
      </c>
      <c r="AW645" s="33">
        <f t="shared" si="523"/>
        <v>1.36</v>
      </c>
      <c r="AX645" s="31">
        <f t="shared" si="524"/>
        <v>1</v>
      </c>
      <c r="AY645" s="33">
        <f t="shared" si="525"/>
        <v>1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571</v>
      </c>
      <c r="C646" s="31">
        <v>4</v>
      </c>
      <c r="D646" s="111" t="s">
        <v>14</v>
      </c>
      <c r="E646" s="2" t="s">
        <v>67</v>
      </c>
      <c r="F646" s="2" t="s">
        <v>149</v>
      </c>
      <c r="G646" s="1"/>
      <c r="H646" s="33" t="s">
        <v>81</v>
      </c>
      <c r="I646" s="173">
        <f t="shared" si="463"/>
        <v>723.35154355038071</v>
      </c>
      <c r="J646" s="174">
        <f t="shared" si="464"/>
        <v>8.9642053538315025</v>
      </c>
      <c r="K646" s="189">
        <f t="shared" si="465"/>
        <v>468</v>
      </c>
      <c r="L646" s="190">
        <f t="shared" si="526"/>
        <v>267</v>
      </c>
      <c r="M646" s="173">
        <f t="shared" si="494"/>
        <v>20334.718112719653</v>
      </c>
      <c r="N646" s="174">
        <f t="shared" si="496"/>
        <v>6069.2483194308152</v>
      </c>
      <c r="O646" s="174">
        <f t="shared" si="497"/>
        <v>6069.2483194308152</v>
      </c>
      <c r="P646" s="174">
        <f t="shared" si="498"/>
        <v>8196.2214738580205</v>
      </c>
      <c r="Q646" s="174">
        <f t="shared" si="499"/>
        <v>0</v>
      </c>
      <c r="R646" s="175"/>
      <c r="S646" s="173">
        <f t="shared" si="500"/>
        <v>15851.019485853656</v>
      </c>
      <c r="T646" s="174">
        <f t="shared" si="501"/>
        <v>4731.0109165273161</v>
      </c>
      <c r="U646" s="174">
        <f t="shared" si="502"/>
        <v>4731.0109165273161</v>
      </c>
      <c r="V646" s="174">
        <f t="shared" si="503"/>
        <v>6388.9976527990248</v>
      </c>
      <c r="W646" s="174">
        <f t="shared" si="504"/>
        <v>0</v>
      </c>
      <c r="X646" s="175"/>
      <c r="Y646" s="173">
        <f t="shared" si="466"/>
        <v>31702.038971707312</v>
      </c>
      <c r="Z646" s="174">
        <f t="shared" si="505"/>
        <v>9462.0218330546322</v>
      </c>
      <c r="AA646" s="174">
        <f t="shared" si="506"/>
        <v>9462.0218330546322</v>
      </c>
      <c r="AB646" s="174">
        <f t="shared" si="507"/>
        <v>12777.99530559805</v>
      </c>
      <c r="AC646" s="174">
        <f t="shared" si="508"/>
        <v>0</v>
      </c>
      <c r="AD646" s="175"/>
      <c r="AE646" s="173">
        <f t="shared" si="509"/>
        <v>28.111805793504001</v>
      </c>
      <c r="AF646" s="174">
        <f t="shared" si="495"/>
        <v>36</v>
      </c>
      <c r="AG646" s="174">
        <f t="shared" si="510"/>
        <v>20.2865</v>
      </c>
      <c r="AH646" s="174">
        <f t="shared" si="511"/>
        <v>252</v>
      </c>
      <c r="AI646" s="174">
        <f t="shared" si="512"/>
        <v>200</v>
      </c>
      <c r="AJ646" s="174">
        <f t="shared" si="513"/>
        <v>3.3333333333333335</v>
      </c>
      <c r="AK646" s="174">
        <f t="shared" si="527"/>
        <v>13209.182904878049</v>
      </c>
      <c r="AL646" s="174">
        <f t="shared" si="514"/>
        <v>3942.5090971060972</v>
      </c>
      <c r="AM646" s="174">
        <f t="shared" si="515"/>
        <v>3942.5090971060972</v>
      </c>
      <c r="AN646" s="174">
        <f t="shared" si="516"/>
        <v>5324.1647106658538</v>
      </c>
      <c r="AO646" s="176">
        <v>36</v>
      </c>
      <c r="AP646" s="174">
        <v>36</v>
      </c>
      <c r="AQ646" s="175">
        <f t="shared" si="517"/>
        <v>252</v>
      </c>
      <c r="AR646" s="31">
        <f t="shared" si="518"/>
        <v>0</v>
      </c>
      <c r="AS646" s="2">
        <f t="shared" si="519"/>
        <v>1</v>
      </c>
      <c r="AT646" s="33">
        <f t="shared" si="520"/>
        <v>0</v>
      </c>
      <c r="AU646" s="31">
        <f t="shared" si="521"/>
        <v>0</v>
      </c>
      <c r="AV646" s="2">
        <f t="shared" si="522"/>
        <v>0</v>
      </c>
      <c r="AW646" s="33">
        <f t="shared" si="523"/>
        <v>1</v>
      </c>
      <c r="AX646" s="31">
        <f t="shared" si="524"/>
        <v>1</v>
      </c>
      <c r="AY646" s="33">
        <f t="shared" si="525"/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572</v>
      </c>
      <c r="C647" s="31">
        <v>4</v>
      </c>
      <c r="D647" s="111" t="s">
        <v>14</v>
      </c>
      <c r="E647" s="2" t="s">
        <v>148</v>
      </c>
      <c r="F647" s="2" t="s">
        <v>149</v>
      </c>
      <c r="G647" s="2"/>
      <c r="H647" s="33" t="s">
        <v>81</v>
      </c>
      <c r="I647" s="173">
        <f t="shared" si="463"/>
        <v>803.09915314545833</v>
      </c>
      <c r="J647" s="174">
        <f t="shared" si="464"/>
        <v>8.9642053538315025</v>
      </c>
      <c r="K647" s="189">
        <f t="shared" si="465"/>
        <v>378</v>
      </c>
      <c r="L647" s="190">
        <f t="shared" si="526"/>
        <v>233</v>
      </c>
      <c r="M647" s="173">
        <f t="shared" si="494"/>
        <v>22576.567426152651</v>
      </c>
      <c r="N647" s="174">
        <f t="shared" si="496"/>
        <v>6738.3670208825652</v>
      </c>
      <c r="O647" s="174">
        <f t="shared" si="497"/>
        <v>6738.3670208825652</v>
      </c>
      <c r="P647" s="174">
        <f t="shared" si="498"/>
        <v>9099.8333843875189</v>
      </c>
      <c r="Q647" s="174">
        <f t="shared" si="499"/>
        <v>0</v>
      </c>
      <c r="R647" s="175"/>
      <c r="S647" s="173">
        <f t="shared" si="500"/>
        <v>15851.019485853656</v>
      </c>
      <c r="T647" s="174">
        <f t="shared" si="501"/>
        <v>4731.0109165273161</v>
      </c>
      <c r="U647" s="174">
        <f t="shared" si="502"/>
        <v>4731.0109165273161</v>
      </c>
      <c r="V647" s="174">
        <f t="shared" si="503"/>
        <v>6388.9976527990248</v>
      </c>
      <c r="W647" s="174">
        <f t="shared" si="504"/>
        <v>0</v>
      </c>
      <c r="X647" s="175"/>
      <c r="Y647" s="173">
        <f t="shared" si="466"/>
        <v>39627.548714634147</v>
      </c>
      <c r="Z647" s="174">
        <f t="shared" si="505"/>
        <v>11827.527291318291</v>
      </c>
      <c r="AA647" s="174">
        <f t="shared" si="506"/>
        <v>11827.527291318291</v>
      </c>
      <c r="AB647" s="174">
        <f t="shared" si="507"/>
        <v>15972.494131997562</v>
      </c>
      <c r="AC647" s="174">
        <f t="shared" si="508"/>
        <v>0</v>
      </c>
      <c r="AD647" s="175"/>
      <c r="AE647" s="173">
        <f t="shared" si="509"/>
        <v>28.111805793504001</v>
      </c>
      <c r="AF647" s="174">
        <f t="shared" si="495"/>
        <v>36</v>
      </c>
      <c r="AG647" s="174">
        <f t="shared" si="510"/>
        <v>20.2865</v>
      </c>
      <c r="AH647" s="174">
        <f t="shared" si="511"/>
        <v>252</v>
      </c>
      <c r="AI647" s="174">
        <f t="shared" si="512"/>
        <v>250</v>
      </c>
      <c r="AJ647" s="174">
        <f t="shared" si="513"/>
        <v>3.3333333333333335</v>
      </c>
      <c r="AK647" s="174">
        <f t="shared" si="527"/>
        <v>13209.182904878049</v>
      </c>
      <c r="AL647" s="174">
        <f t="shared" si="514"/>
        <v>3942.5090971060972</v>
      </c>
      <c r="AM647" s="174">
        <f t="shared" si="515"/>
        <v>3942.5090971060972</v>
      </c>
      <c r="AN647" s="174">
        <f t="shared" si="516"/>
        <v>5324.1647106658538</v>
      </c>
      <c r="AO647" s="176">
        <v>36</v>
      </c>
      <c r="AP647" s="174">
        <v>36</v>
      </c>
      <c r="AQ647" s="175">
        <f t="shared" si="517"/>
        <v>252</v>
      </c>
      <c r="AR647" s="31">
        <f t="shared" si="518"/>
        <v>50</v>
      </c>
      <c r="AS647" s="2">
        <f t="shared" si="519"/>
        <v>1</v>
      </c>
      <c r="AT647" s="33">
        <f t="shared" si="520"/>
        <v>0</v>
      </c>
      <c r="AU647" s="31">
        <f t="shared" si="521"/>
        <v>0</v>
      </c>
      <c r="AV647" s="2">
        <f t="shared" si="522"/>
        <v>0</v>
      </c>
      <c r="AW647" s="33">
        <f t="shared" si="523"/>
        <v>1</v>
      </c>
      <c r="AX647" s="31">
        <f t="shared" si="524"/>
        <v>1</v>
      </c>
      <c r="AY647" s="33">
        <f t="shared" si="525"/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573</v>
      </c>
      <c r="C648" s="31">
        <v>4</v>
      </c>
      <c r="D648" s="111" t="s">
        <v>14</v>
      </c>
      <c r="E648" s="2" t="s">
        <v>79</v>
      </c>
      <c r="F648" s="2" t="s">
        <v>149</v>
      </c>
      <c r="G648" s="2"/>
      <c r="H648" s="33" t="s">
        <v>81</v>
      </c>
      <c r="I648" s="173">
        <f t="shared" si="463"/>
        <v>723.35154355038071</v>
      </c>
      <c r="J648" s="174">
        <f t="shared" si="464"/>
        <v>4.4821026769157513</v>
      </c>
      <c r="K648" s="189">
        <f t="shared" si="465"/>
        <v>468</v>
      </c>
      <c r="L648" s="190">
        <f t="shared" si="526"/>
        <v>267</v>
      </c>
      <c r="M648" s="173">
        <f t="shared" si="494"/>
        <v>20334.718112719653</v>
      </c>
      <c r="N648" s="174">
        <f t="shared" si="496"/>
        <v>6069.2483194308152</v>
      </c>
      <c r="O648" s="174">
        <f t="shared" si="497"/>
        <v>6069.2483194308152</v>
      </c>
      <c r="P648" s="174">
        <f t="shared" si="498"/>
        <v>8196.2214738580205</v>
      </c>
      <c r="Q648" s="174">
        <f t="shared" si="499"/>
        <v>0</v>
      </c>
      <c r="R648" s="175"/>
      <c r="S648" s="173">
        <f t="shared" si="500"/>
        <v>15851.019485853656</v>
      </c>
      <c r="T648" s="174">
        <f t="shared" si="501"/>
        <v>4731.0109165273161</v>
      </c>
      <c r="U648" s="174">
        <f t="shared" si="502"/>
        <v>4731.0109165273161</v>
      </c>
      <c r="V648" s="174">
        <f t="shared" si="503"/>
        <v>6388.9976527990248</v>
      </c>
      <c r="W648" s="174">
        <f t="shared" si="504"/>
        <v>0</v>
      </c>
      <c r="X648" s="175"/>
      <c r="Y648" s="173">
        <f t="shared" si="466"/>
        <v>31702.038971707312</v>
      </c>
      <c r="Z648" s="174">
        <f t="shared" si="505"/>
        <v>9462.0218330546322</v>
      </c>
      <c r="AA648" s="174">
        <f t="shared" si="506"/>
        <v>9462.0218330546322</v>
      </c>
      <c r="AB648" s="174">
        <f t="shared" si="507"/>
        <v>12777.99530559805</v>
      </c>
      <c r="AC648" s="174">
        <f t="shared" si="508"/>
        <v>0</v>
      </c>
      <c r="AD648" s="175"/>
      <c r="AE648" s="173">
        <f t="shared" si="509"/>
        <v>28.111805793504001</v>
      </c>
      <c r="AF648" s="174">
        <f t="shared" si="495"/>
        <v>36</v>
      </c>
      <c r="AG648" s="174">
        <f t="shared" si="510"/>
        <v>20.2865</v>
      </c>
      <c r="AH648" s="174">
        <f t="shared" si="511"/>
        <v>126</v>
      </c>
      <c r="AI648" s="174">
        <f t="shared" si="512"/>
        <v>200</v>
      </c>
      <c r="AJ648" s="174">
        <f t="shared" si="513"/>
        <v>3.3333333333333335</v>
      </c>
      <c r="AK648" s="174">
        <f t="shared" si="527"/>
        <v>13209.182904878049</v>
      </c>
      <c r="AL648" s="174">
        <f t="shared" si="514"/>
        <v>3942.5090971060972</v>
      </c>
      <c r="AM648" s="174">
        <f t="shared" si="515"/>
        <v>3942.5090971060972</v>
      </c>
      <c r="AN648" s="174">
        <f t="shared" si="516"/>
        <v>5324.1647106658538</v>
      </c>
      <c r="AO648" s="176">
        <v>36</v>
      </c>
      <c r="AP648" s="174">
        <v>36</v>
      </c>
      <c r="AQ648" s="175">
        <f t="shared" si="517"/>
        <v>252</v>
      </c>
      <c r="AR648" s="31">
        <f t="shared" si="518"/>
        <v>0</v>
      </c>
      <c r="AS648" s="2">
        <f t="shared" si="519"/>
        <v>0.5</v>
      </c>
      <c r="AT648" s="33">
        <f t="shared" si="520"/>
        <v>0</v>
      </c>
      <c r="AU648" s="31">
        <f t="shared" si="521"/>
        <v>0</v>
      </c>
      <c r="AV648" s="2">
        <f t="shared" si="522"/>
        <v>0</v>
      </c>
      <c r="AW648" s="33">
        <f t="shared" si="523"/>
        <v>1</v>
      </c>
      <c r="AX648" s="31">
        <f t="shared" si="524"/>
        <v>1</v>
      </c>
      <c r="AY648" s="33">
        <f t="shared" si="525"/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574</v>
      </c>
      <c r="C649" s="31">
        <v>1</v>
      </c>
      <c r="D649" s="111" t="s">
        <v>14</v>
      </c>
      <c r="E649" s="2" t="s">
        <v>67</v>
      </c>
      <c r="F649" s="2" t="s">
        <v>149</v>
      </c>
      <c r="G649" s="1"/>
      <c r="H649" s="33" t="s">
        <v>81</v>
      </c>
      <c r="I649" s="173">
        <f t="shared" si="463"/>
        <v>565.8036030184868</v>
      </c>
      <c r="J649" s="174">
        <f t="shared" si="464"/>
        <v>4.5176749203833362</v>
      </c>
      <c r="K649" s="189">
        <f t="shared" si="465"/>
        <v>644</v>
      </c>
      <c r="L649" s="190">
        <f t="shared" si="526"/>
        <v>340</v>
      </c>
      <c r="M649" s="173">
        <f t="shared" si="494"/>
        <v>15905.761005320535</v>
      </c>
      <c r="N649" s="174">
        <f t="shared" si="496"/>
        <v>4635.0688691141977</v>
      </c>
      <c r="O649" s="174">
        <f t="shared" si="497"/>
        <v>4635.0688691141977</v>
      </c>
      <c r="P649" s="174">
        <f t="shared" si="498"/>
        <v>6635.6232670921399</v>
      </c>
      <c r="Q649" s="174">
        <f t="shared" si="499"/>
        <v>0</v>
      </c>
      <c r="R649" s="175"/>
      <c r="S649" s="173">
        <f t="shared" si="500"/>
        <v>12398.624177384632</v>
      </c>
      <c r="T649" s="174">
        <f t="shared" si="501"/>
        <v>3613.06050840439</v>
      </c>
      <c r="U649" s="174">
        <f t="shared" si="502"/>
        <v>3613.06050840439</v>
      </c>
      <c r="V649" s="174">
        <f t="shared" si="503"/>
        <v>5172.5031605758522</v>
      </c>
      <c r="W649" s="174">
        <f t="shared" si="504"/>
        <v>0</v>
      </c>
      <c r="X649" s="175"/>
      <c r="Y649" s="173">
        <f t="shared" si="466"/>
        <v>24797.248354769265</v>
      </c>
      <c r="Z649" s="174">
        <f t="shared" si="505"/>
        <v>7226.12101680878</v>
      </c>
      <c r="AA649" s="174">
        <f t="shared" si="506"/>
        <v>7226.12101680878</v>
      </c>
      <c r="AB649" s="174">
        <f t="shared" si="507"/>
        <v>10345.006321151704</v>
      </c>
      <c r="AC649" s="174">
        <f t="shared" si="508"/>
        <v>0</v>
      </c>
      <c r="AD649" s="175"/>
      <c r="AE649" s="173">
        <f t="shared" si="509"/>
        <v>28.111805793504001</v>
      </c>
      <c r="AF649" s="174">
        <f t="shared" si="495"/>
        <v>36</v>
      </c>
      <c r="AG649" s="174">
        <f t="shared" si="510"/>
        <v>20.2865</v>
      </c>
      <c r="AH649" s="174">
        <f t="shared" si="511"/>
        <v>127</v>
      </c>
      <c r="AI649" s="174">
        <f t="shared" si="512"/>
        <v>200</v>
      </c>
      <c r="AJ649" s="174">
        <f t="shared" si="513"/>
        <v>3.3333333333333335</v>
      </c>
      <c r="AK649" s="174">
        <f t="shared" si="527"/>
        <v>10332.186814487195</v>
      </c>
      <c r="AL649" s="174">
        <f t="shared" si="514"/>
        <v>3010.8837570036585</v>
      </c>
      <c r="AM649" s="174">
        <f t="shared" si="515"/>
        <v>3010.8837570036585</v>
      </c>
      <c r="AN649" s="174">
        <f t="shared" si="516"/>
        <v>4310.4193004798772</v>
      </c>
      <c r="AO649" s="176">
        <v>36</v>
      </c>
      <c r="AP649" s="174">
        <v>36</v>
      </c>
      <c r="AQ649" s="175">
        <f t="shared" si="517"/>
        <v>127</v>
      </c>
      <c r="AR649" s="31">
        <f t="shared" si="518"/>
        <v>0</v>
      </c>
      <c r="AS649" s="2">
        <f t="shared" si="519"/>
        <v>1</v>
      </c>
      <c r="AT649" s="33">
        <f t="shared" si="520"/>
        <v>0</v>
      </c>
      <c r="AU649" s="31">
        <f t="shared" si="521"/>
        <v>0</v>
      </c>
      <c r="AV649" s="2">
        <f t="shared" si="522"/>
        <v>0</v>
      </c>
      <c r="AW649" s="33">
        <f t="shared" si="523"/>
        <v>1</v>
      </c>
      <c r="AX649" s="31">
        <f t="shared" si="524"/>
        <v>1</v>
      </c>
      <c r="AY649" s="33">
        <f t="shared" si="525"/>
        <v>1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575</v>
      </c>
      <c r="C650" s="31">
        <v>10</v>
      </c>
      <c r="D650" s="111" t="s">
        <v>14</v>
      </c>
      <c r="E650" s="2" t="s">
        <v>144</v>
      </c>
      <c r="F650" s="2" t="s">
        <v>149</v>
      </c>
      <c r="G650" s="2"/>
      <c r="H650" s="33" t="s">
        <v>80</v>
      </c>
      <c r="I650" s="173">
        <f t="shared" si="463"/>
        <v>930.15241380343718</v>
      </c>
      <c r="J650" s="174">
        <f t="shared" si="464"/>
        <v>23.370963958203561</v>
      </c>
      <c r="K650" s="189">
        <f t="shared" si="465"/>
        <v>274</v>
      </c>
      <c r="L650" s="190">
        <f t="shared" si="526"/>
        <v>185</v>
      </c>
      <c r="M650" s="173">
        <f t="shared" si="494"/>
        <v>26148.264015201195</v>
      </c>
      <c r="N650" s="174">
        <f t="shared" si="496"/>
        <v>4536.3179020554307</v>
      </c>
      <c r="O650" s="174">
        <f t="shared" si="497"/>
        <v>4536.3179020554307</v>
      </c>
      <c r="P650" s="174">
        <f t="shared" si="498"/>
        <v>6129.8432744944839</v>
      </c>
      <c r="Q650" s="174">
        <f t="shared" si="499"/>
        <v>10945.784936595848</v>
      </c>
      <c r="R650" s="175"/>
      <c r="S650" s="173">
        <f t="shared" si="500"/>
        <v>20382.709026437849</v>
      </c>
      <c r="T650" s="174">
        <f t="shared" si="501"/>
        <v>3536.0836113351215</v>
      </c>
      <c r="U650" s="174">
        <f t="shared" si="502"/>
        <v>3536.0836113351215</v>
      </c>
      <c r="V650" s="174">
        <f t="shared" si="503"/>
        <v>4778.2450020029264</v>
      </c>
      <c r="W650" s="174">
        <f t="shared" si="504"/>
        <v>8532.2968017646817</v>
      </c>
      <c r="X650" s="175"/>
      <c r="Y650" s="173">
        <f t="shared" si="466"/>
        <v>40765.418052875699</v>
      </c>
      <c r="Z650" s="174">
        <f t="shared" si="505"/>
        <v>7072.1672226702431</v>
      </c>
      <c r="AA650" s="174">
        <f t="shared" si="506"/>
        <v>7072.1672226702431</v>
      </c>
      <c r="AB650" s="174">
        <f t="shared" si="507"/>
        <v>9556.4900040058528</v>
      </c>
      <c r="AC650" s="174">
        <f t="shared" si="508"/>
        <v>17064.593603529363</v>
      </c>
      <c r="AD650" s="175"/>
      <c r="AE650" s="173">
        <f t="shared" si="509"/>
        <v>28.111805793504001</v>
      </c>
      <c r="AF650" s="174">
        <f t="shared" si="495"/>
        <v>36</v>
      </c>
      <c r="AG650" s="174">
        <f t="shared" si="510"/>
        <v>20.2865</v>
      </c>
      <c r="AH650" s="174">
        <f t="shared" si="511"/>
        <v>657</v>
      </c>
      <c r="AI650" s="174">
        <f t="shared" si="512"/>
        <v>200</v>
      </c>
      <c r="AJ650" s="174">
        <f t="shared" si="513"/>
        <v>3.3333333333333335</v>
      </c>
      <c r="AK650" s="174">
        <f t="shared" si="527"/>
        <v>9875.3435205609749</v>
      </c>
      <c r="AL650" s="174">
        <f t="shared" si="514"/>
        <v>2946.7363427792679</v>
      </c>
      <c r="AM650" s="174">
        <f t="shared" si="515"/>
        <v>2946.7363427792679</v>
      </c>
      <c r="AN650" s="174">
        <f t="shared" si="516"/>
        <v>3981.8708350024385</v>
      </c>
      <c r="AO650" s="176">
        <v>36</v>
      </c>
      <c r="AP650" s="174">
        <v>36</v>
      </c>
      <c r="AQ650" s="175">
        <f t="shared" si="517"/>
        <v>657</v>
      </c>
      <c r="AR650" s="31">
        <f t="shared" si="518"/>
        <v>0</v>
      </c>
      <c r="AS650" s="2">
        <f t="shared" si="519"/>
        <v>1</v>
      </c>
      <c r="AT650" s="33">
        <f t="shared" si="520"/>
        <v>0</v>
      </c>
      <c r="AU650" s="31">
        <f t="shared" si="521"/>
        <v>0</v>
      </c>
      <c r="AV650" s="2">
        <f t="shared" si="522"/>
        <v>0</v>
      </c>
      <c r="AW650" s="33">
        <f t="shared" si="523"/>
        <v>1</v>
      </c>
      <c r="AX650" s="31">
        <f t="shared" si="524"/>
        <v>0.6</v>
      </c>
      <c r="AY650" s="33">
        <f t="shared" si="525"/>
        <v>1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576</v>
      </c>
      <c r="C651" s="31">
        <v>10</v>
      </c>
      <c r="D651" s="111" t="s">
        <v>14</v>
      </c>
      <c r="E651" s="2" t="s">
        <v>138</v>
      </c>
      <c r="F651" s="2" t="s">
        <v>149</v>
      </c>
      <c r="G651" s="2"/>
      <c r="H651" s="33" t="s">
        <v>80</v>
      </c>
      <c r="I651" s="173">
        <f t="shared" si="463"/>
        <v>1111.4170858077862</v>
      </c>
      <c r="J651" s="174">
        <f t="shared" si="464"/>
        <v>23.370963958203561</v>
      </c>
      <c r="K651" s="189">
        <f t="shared" si="465"/>
        <v>180</v>
      </c>
      <c r="L651" s="190">
        <f t="shared" si="526"/>
        <v>134</v>
      </c>
      <c r="M651" s="173">
        <f t="shared" si="494"/>
        <v>31243.941271810658</v>
      </c>
      <c r="N651" s="174">
        <f t="shared" si="496"/>
        <v>5420.3388048892111</v>
      </c>
      <c r="O651" s="174">
        <f t="shared" si="497"/>
        <v>5420.3388048892111</v>
      </c>
      <c r="P651" s="174">
        <f t="shared" si="498"/>
        <v>7324.4045249952169</v>
      </c>
      <c r="Q651" s="174">
        <f t="shared" si="499"/>
        <v>13078.85913703702</v>
      </c>
      <c r="R651" s="175"/>
      <c r="S651" s="173">
        <f t="shared" si="500"/>
        <v>20382.709026437849</v>
      </c>
      <c r="T651" s="174">
        <f t="shared" si="501"/>
        <v>3536.0836113351215</v>
      </c>
      <c r="U651" s="174">
        <f t="shared" si="502"/>
        <v>3536.0836113351215</v>
      </c>
      <c r="V651" s="174">
        <f t="shared" si="503"/>
        <v>4778.2450020029264</v>
      </c>
      <c r="W651" s="174">
        <f t="shared" si="504"/>
        <v>8532.2968017646817</v>
      </c>
      <c r="X651" s="175"/>
      <c r="Y651" s="173">
        <f t="shared" si="466"/>
        <v>40765.418052875699</v>
      </c>
      <c r="Z651" s="174">
        <f t="shared" si="505"/>
        <v>7072.1672226702431</v>
      </c>
      <c r="AA651" s="174">
        <f t="shared" si="506"/>
        <v>7072.1672226702431</v>
      </c>
      <c r="AB651" s="174">
        <f t="shared" si="507"/>
        <v>9556.4900040058528</v>
      </c>
      <c r="AC651" s="174">
        <f t="shared" si="508"/>
        <v>17064.593603529363</v>
      </c>
      <c r="AD651" s="175"/>
      <c r="AE651" s="173">
        <f t="shared" si="509"/>
        <v>28.111805793504001</v>
      </c>
      <c r="AF651" s="174">
        <f t="shared" si="495"/>
        <v>36</v>
      </c>
      <c r="AG651" s="174">
        <f t="shared" si="510"/>
        <v>45.286500000000004</v>
      </c>
      <c r="AH651" s="174">
        <f t="shared" si="511"/>
        <v>657</v>
      </c>
      <c r="AI651" s="174">
        <f t="shared" si="512"/>
        <v>200</v>
      </c>
      <c r="AJ651" s="174">
        <f t="shared" si="513"/>
        <v>3.3333333333333335</v>
      </c>
      <c r="AK651" s="174">
        <f t="shared" si="527"/>
        <v>9875.3435205609749</v>
      </c>
      <c r="AL651" s="174">
        <f t="shared" si="514"/>
        <v>2946.7363427792679</v>
      </c>
      <c r="AM651" s="174">
        <f t="shared" si="515"/>
        <v>2946.7363427792679</v>
      </c>
      <c r="AN651" s="174">
        <f t="shared" si="516"/>
        <v>3981.8708350024385</v>
      </c>
      <c r="AO651" s="176">
        <v>36</v>
      </c>
      <c r="AP651" s="174">
        <v>36</v>
      </c>
      <c r="AQ651" s="175">
        <f t="shared" si="517"/>
        <v>657</v>
      </c>
      <c r="AR651" s="31">
        <f t="shared" si="518"/>
        <v>0</v>
      </c>
      <c r="AS651" s="2">
        <f t="shared" si="519"/>
        <v>1</v>
      </c>
      <c r="AT651" s="33">
        <f t="shared" si="520"/>
        <v>0</v>
      </c>
      <c r="AU651" s="31">
        <f t="shared" si="521"/>
        <v>25</v>
      </c>
      <c r="AV651" s="2">
        <f t="shared" si="522"/>
        <v>0</v>
      </c>
      <c r="AW651" s="33">
        <f t="shared" si="523"/>
        <v>1</v>
      </c>
      <c r="AX651" s="31">
        <f t="shared" si="524"/>
        <v>0.6</v>
      </c>
      <c r="AY651" s="33">
        <f t="shared" si="525"/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577</v>
      </c>
      <c r="C652" s="31">
        <v>10</v>
      </c>
      <c r="D652" s="111" t="s">
        <v>14</v>
      </c>
      <c r="E652" s="2" t="s">
        <v>141</v>
      </c>
      <c r="F652" s="2" t="s">
        <v>149</v>
      </c>
      <c r="G652" s="2"/>
      <c r="H652" s="33" t="s">
        <v>80</v>
      </c>
      <c r="I652" s="173">
        <f t="shared" ref="I652:I715" si="528">M652/AE652</f>
        <v>991.96670883104389</v>
      </c>
      <c r="J652" s="174">
        <f t="shared" ref="J652:J715" si="529">AH652/AE652</f>
        <v>23.370963958203561</v>
      </c>
      <c r="K652" s="189">
        <f t="shared" ref="K652:K715" si="530">RANK(I652,$I$76:$I$977)</f>
        <v>233</v>
      </c>
      <c r="L652" s="190">
        <f t="shared" si="526"/>
        <v>166</v>
      </c>
      <c r="M652" s="173">
        <f t="shared" si="494"/>
        <v>27885.975472279635</v>
      </c>
      <c r="N652" s="174">
        <f t="shared" si="496"/>
        <v>4536.3179020554307</v>
      </c>
      <c r="O652" s="174">
        <f t="shared" si="497"/>
        <v>4536.3179020554307</v>
      </c>
      <c r="P652" s="174">
        <f t="shared" si="498"/>
        <v>6129.8432744944839</v>
      </c>
      <c r="Q652" s="174">
        <f t="shared" si="499"/>
        <v>12683.496393674288</v>
      </c>
      <c r="R652" s="175"/>
      <c r="S652" s="173">
        <f t="shared" si="500"/>
        <v>20382.709026437849</v>
      </c>
      <c r="T652" s="174">
        <f t="shared" si="501"/>
        <v>3536.0836113351215</v>
      </c>
      <c r="U652" s="174">
        <f t="shared" si="502"/>
        <v>3536.0836113351215</v>
      </c>
      <c r="V652" s="174">
        <f t="shared" si="503"/>
        <v>4778.2450020029264</v>
      </c>
      <c r="W652" s="174">
        <f t="shared" si="504"/>
        <v>8532.2968017646817</v>
      </c>
      <c r="X652" s="175"/>
      <c r="Y652" s="173">
        <f t="shared" ref="Y652:Y715" si="531">SUM(Z652:AD652)</f>
        <v>46908.67175014627</v>
      </c>
      <c r="Z652" s="174">
        <f t="shared" si="505"/>
        <v>7072.1672226702431</v>
      </c>
      <c r="AA652" s="174">
        <f t="shared" si="506"/>
        <v>7072.1672226702431</v>
      </c>
      <c r="AB652" s="174">
        <f t="shared" si="507"/>
        <v>9556.4900040058528</v>
      </c>
      <c r="AC652" s="174">
        <f t="shared" si="508"/>
        <v>23207.847300799935</v>
      </c>
      <c r="AD652" s="175"/>
      <c r="AE652" s="173">
        <f t="shared" si="509"/>
        <v>28.111805793504001</v>
      </c>
      <c r="AF652" s="174">
        <f t="shared" si="495"/>
        <v>36</v>
      </c>
      <c r="AG652" s="174">
        <f t="shared" si="510"/>
        <v>20.2865</v>
      </c>
      <c r="AH652" s="174">
        <f t="shared" si="511"/>
        <v>657</v>
      </c>
      <c r="AI652" s="174">
        <f t="shared" si="512"/>
        <v>200</v>
      </c>
      <c r="AJ652" s="174">
        <f t="shared" si="513"/>
        <v>3.3333333333333335</v>
      </c>
      <c r="AK652" s="174">
        <f t="shared" si="527"/>
        <v>9875.3435205609749</v>
      </c>
      <c r="AL652" s="174">
        <f t="shared" si="514"/>
        <v>2946.7363427792679</v>
      </c>
      <c r="AM652" s="174">
        <f t="shared" si="515"/>
        <v>2946.7363427792679</v>
      </c>
      <c r="AN652" s="174">
        <f t="shared" si="516"/>
        <v>3981.8708350024385</v>
      </c>
      <c r="AO652" s="176">
        <v>36</v>
      </c>
      <c r="AP652" s="174">
        <v>36</v>
      </c>
      <c r="AQ652" s="175">
        <f t="shared" si="517"/>
        <v>657</v>
      </c>
      <c r="AR652" s="31">
        <f t="shared" si="518"/>
        <v>0</v>
      </c>
      <c r="AS652" s="2">
        <f t="shared" si="519"/>
        <v>1</v>
      </c>
      <c r="AT652" s="33">
        <f t="shared" si="520"/>
        <v>0</v>
      </c>
      <c r="AU652" s="31">
        <f t="shared" si="521"/>
        <v>0</v>
      </c>
      <c r="AV652" s="2">
        <f t="shared" si="522"/>
        <v>0</v>
      </c>
      <c r="AW652" s="33">
        <f t="shared" si="523"/>
        <v>1.36</v>
      </c>
      <c r="AX652" s="31">
        <f t="shared" si="524"/>
        <v>0.6</v>
      </c>
      <c r="AY652" s="33">
        <f t="shared" si="525"/>
        <v>1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578</v>
      </c>
      <c r="C653" s="31">
        <v>10</v>
      </c>
      <c r="D653" s="111" t="s">
        <v>14</v>
      </c>
      <c r="E653" s="2" t="s">
        <v>150</v>
      </c>
      <c r="F653" s="2" t="s">
        <v>149</v>
      </c>
      <c r="G653" s="2"/>
      <c r="H653" s="33" t="s">
        <v>80</v>
      </c>
      <c r="I653" s="173">
        <f t="shared" si="528"/>
        <v>930.15241380343718</v>
      </c>
      <c r="J653" s="174">
        <f t="shared" si="529"/>
        <v>23.370963958203561</v>
      </c>
      <c r="K653" s="189">
        <f t="shared" si="530"/>
        <v>274</v>
      </c>
      <c r="L653" s="190">
        <f t="shared" si="526"/>
        <v>185</v>
      </c>
      <c r="M653" s="173">
        <f t="shared" si="494"/>
        <v>26148.264015201195</v>
      </c>
      <c r="N653" s="174">
        <f t="shared" si="496"/>
        <v>4536.3179020554307</v>
      </c>
      <c r="O653" s="174">
        <f t="shared" ref="O653:O680" si="532">U653*(1+((AG653+IF(F653="백어택",8,0))/100)*(AI653/100-1))</f>
        <v>4536.3179020554307</v>
      </c>
      <c r="P653" s="174">
        <f t="shared" ref="P653:P680" si="533">V653*(1+((AG653+IF(F653="백어택",8,0))/100)*(AI653*IF(AX653=1,AW653,1)/100-1))</f>
        <v>6129.8432744944839</v>
      </c>
      <c r="Q653" s="174">
        <f t="shared" ref="Q653:Q680" si="534">W653*(1+((AG653+IF(F653="백어택",8,0))/100)*(AI653*AW653/100-1))</f>
        <v>10945.784936595848</v>
      </c>
      <c r="R653" s="175"/>
      <c r="S653" s="173">
        <f t="shared" si="500"/>
        <v>20382.709026437849</v>
      </c>
      <c r="T653" s="174">
        <f t="shared" ref="T653:T680" si="535">AL653*AY653*IF(F653="백어택",1.2,1)</f>
        <v>3536.0836113351215</v>
      </c>
      <c r="U653" s="174">
        <f t="shared" ref="U653:U680" si="536">AM653*AY653*IF(F653="백어택",1.2,1)</f>
        <v>3536.0836113351215</v>
      </c>
      <c r="V653" s="174">
        <f t="shared" ref="V653:V680" si="537">AN653*AY653*IF(F653="백어택",1.2,1)</f>
        <v>4778.2450020029264</v>
      </c>
      <c r="W653" s="174">
        <f t="shared" ref="W653:W680" si="538">(T653+U653+V653)*IF(AX653=1,0,0.6)*IF(F653="백어택",1.2,1)</f>
        <v>8532.2968017646817</v>
      </c>
      <c r="X653" s="175"/>
      <c r="Y653" s="173">
        <f t="shared" si="531"/>
        <v>40765.418052875699</v>
      </c>
      <c r="Z653" s="174">
        <f t="shared" ref="Z653:Z680" si="539">T653*AI653/100</f>
        <v>7072.1672226702431</v>
      </c>
      <c r="AA653" s="174">
        <f t="shared" ref="AA653:AA680" si="540">U653*AI653/100</f>
        <v>7072.1672226702431</v>
      </c>
      <c r="AB653" s="174">
        <f t="shared" ref="AB653:AB680" si="541">V653*AI653*IF(AX653=1,AW653,1)/100</f>
        <v>9556.4900040058528</v>
      </c>
      <c r="AC653" s="174">
        <f t="shared" ref="AC653:AC680" si="542">W653*AI653*AW653/100</f>
        <v>17064.593603529363</v>
      </c>
      <c r="AD653" s="175"/>
      <c r="AE653" s="173">
        <f t="shared" ref="AE653:AE680" si="543">AO653*(1-$D$20/100)*(1-$D$17/100)</f>
        <v>28.111805793504001</v>
      </c>
      <c r="AF653" s="174">
        <f t="shared" si="495"/>
        <v>36</v>
      </c>
      <c r="AG653" s="174">
        <f t="shared" si="510"/>
        <v>20.2865</v>
      </c>
      <c r="AH653" s="174">
        <f t="shared" ref="AH653:AH680" si="544">AQ653*AS653</f>
        <v>657</v>
      </c>
      <c r="AI653" s="174">
        <f t="shared" ref="AI653:AI680" si="545">$D$58+IF(H653="근접",AR653,0)+IF(AY653=1,0,50)</f>
        <v>200</v>
      </c>
      <c r="AJ653" s="174">
        <f t="shared" ref="AJ653:AJ680" si="546">10/3</f>
        <v>3.3333333333333335</v>
      </c>
      <c r="AK653" s="174">
        <f t="shared" si="527"/>
        <v>9875.3435205609749</v>
      </c>
      <c r="AL653" s="174">
        <f t="shared" ref="AL653:AL680" si="547">(IF(H653="근접",$D$61*(VLOOKUP(C653,$B$36:$AG$39,19,FALSE)+VLOOKUP(C653,$B$40:$AG$43,19,FALSE)*$D$54),$D$60*(VLOOKUP(C653,$B$36:$AG$39,19,FALSE)+VLOOKUP(C653,$B$40:$AG$43,19,FALSE)*$D$54)))*$D$59/100</f>
        <v>2946.7363427792679</v>
      </c>
      <c r="AM653" s="174">
        <f t="shared" ref="AM653:AM680" si="548">(IF(H653="근접",$D$61*(VLOOKUP(C653,$B$36:$AG$39,20,FALSE)+VLOOKUP(C653,$B$40:$AG$43,20,FALSE)*$D$54),$D$60*(VLOOKUP(C653,$B$36:$AG$39,20,FALSE)+VLOOKUP(C653,$B$40:$AG$43,20,FALSE)*$D$54)))*$D$59/100</f>
        <v>2946.7363427792679</v>
      </c>
      <c r="AN653" s="174">
        <f t="shared" ref="AN653:AN680" si="549">(IF(H653="근접",$D$61*(VLOOKUP(C653,$B$36:$AG$39,21,FALSE)+VLOOKUP(C653,$B$40:$AG$43,21,FALSE)*$D$54),$D$60*(VLOOKUP(C653,$B$36:$AG$39,21,FALSE)+VLOOKUP(C653,$B$40:$AG$43,21,FALSE)*$D$54)))*$D$59/100</f>
        <v>3981.8708350024385</v>
      </c>
      <c r="AO653" s="176">
        <v>36</v>
      </c>
      <c r="AP653" s="174">
        <v>36</v>
      </c>
      <c r="AQ653" s="175">
        <f t="shared" ref="AQ653:AQ680" si="550">VLOOKUP(C653,$B$45:$AA$48,19,FALSE)</f>
        <v>657</v>
      </c>
      <c r="AR653" s="31">
        <f t="shared" ref="AR653:AR680" si="551">IF(LEFT(E653,1)*1=1,$S$64,$R$64)</f>
        <v>50</v>
      </c>
      <c r="AS653" s="2">
        <f t="shared" ref="AS653:AS680" si="552">IF(LEFT(E653,1)*1=2,$U$64,$T$64)</f>
        <v>1</v>
      </c>
      <c r="AT653" s="33">
        <f t="shared" ref="AT653:AT680" si="553">IF(LEFT(E653,1)*1=3,$W$64,$V$64)</f>
        <v>0</v>
      </c>
      <c r="AU653" s="31">
        <f t="shared" ref="AU653:AU680" si="554">IF(MID(E653,3,1)*1=1,$Y$64,$X$64)</f>
        <v>0</v>
      </c>
      <c r="AV653" s="2">
        <f t="shared" ref="AV653:AV680" si="555">IF(MID(E653,3,1)*1=2,$AA$64,$Z$64)</f>
        <v>0</v>
      </c>
      <c r="AW653" s="33">
        <f t="shared" ref="AW653:AW680" si="556">IF(MID(E653,3,1)*1=3,$AC$64,$AB$64)</f>
        <v>1</v>
      </c>
      <c r="AX653" s="31">
        <f t="shared" ref="AX653:AX680" si="557">IF(MID(E653,5,1)*1=1,$AE$64,$AD$64)</f>
        <v>0.6</v>
      </c>
      <c r="AY653" s="33">
        <f t="shared" ref="AY653:AY680" si="558">IF(MID(E653,5,1)*1=2,$AG$64,$AF$64)</f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579</v>
      </c>
      <c r="C654" s="31">
        <v>10</v>
      </c>
      <c r="D654" s="111" t="s">
        <v>14</v>
      </c>
      <c r="E654" s="2" t="s">
        <v>164</v>
      </c>
      <c r="F654" s="2" t="s">
        <v>149</v>
      </c>
      <c r="G654" s="2"/>
      <c r="H654" s="33" t="s">
        <v>80</v>
      </c>
      <c r="I654" s="173">
        <f t="shared" si="528"/>
        <v>1111.4170858077862</v>
      </c>
      <c r="J654" s="174">
        <f t="shared" si="529"/>
        <v>23.370963958203561</v>
      </c>
      <c r="K654" s="189">
        <f t="shared" si="530"/>
        <v>180</v>
      </c>
      <c r="L654" s="190">
        <f t="shared" si="526"/>
        <v>134</v>
      </c>
      <c r="M654" s="173">
        <f t="shared" si="494"/>
        <v>31243.941271810658</v>
      </c>
      <c r="N654" s="174">
        <f t="shared" si="496"/>
        <v>5420.3388048892111</v>
      </c>
      <c r="O654" s="174">
        <f t="shared" si="532"/>
        <v>5420.3388048892111</v>
      </c>
      <c r="P654" s="174">
        <f t="shared" si="533"/>
        <v>7324.4045249952169</v>
      </c>
      <c r="Q654" s="174">
        <f t="shared" si="534"/>
        <v>13078.85913703702</v>
      </c>
      <c r="R654" s="175"/>
      <c r="S654" s="173">
        <f t="shared" si="500"/>
        <v>20382.709026437849</v>
      </c>
      <c r="T654" s="174">
        <f t="shared" si="535"/>
        <v>3536.0836113351215</v>
      </c>
      <c r="U654" s="174">
        <f t="shared" si="536"/>
        <v>3536.0836113351215</v>
      </c>
      <c r="V654" s="174">
        <f t="shared" si="537"/>
        <v>4778.2450020029264</v>
      </c>
      <c r="W654" s="174">
        <f t="shared" si="538"/>
        <v>8532.2968017646817</v>
      </c>
      <c r="X654" s="175"/>
      <c r="Y654" s="173">
        <f t="shared" si="531"/>
        <v>40765.418052875699</v>
      </c>
      <c r="Z654" s="174">
        <f t="shared" si="539"/>
        <v>7072.1672226702431</v>
      </c>
      <c r="AA654" s="174">
        <f t="shared" si="540"/>
        <v>7072.1672226702431</v>
      </c>
      <c r="AB654" s="174">
        <f t="shared" si="541"/>
        <v>9556.4900040058528</v>
      </c>
      <c r="AC654" s="174">
        <f t="shared" si="542"/>
        <v>17064.593603529363</v>
      </c>
      <c r="AD654" s="175"/>
      <c r="AE654" s="173">
        <f t="shared" si="543"/>
        <v>28.111805793504001</v>
      </c>
      <c r="AF654" s="174">
        <f t="shared" si="495"/>
        <v>36</v>
      </c>
      <c r="AG654" s="174">
        <f t="shared" si="510"/>
        <v>45.286500000000004</v>
      </c>
      <c r="AH654" s="174">
        <f t="shared" si="544"/>
        <v>657</v>
      </c>
      <c r="AI654" s="174">
        <f t="shared" si="545"/>
        <v>200</v>
      </c>
      <c r="AJ654" s="174">
        <f t="shared" si="546"/>
        <v>3.3333333333333335</v>
      </c>
      <c r="AK654" s="174">
        <f t="shared" si="527"/>
        <v>9875.3435205609749</v>
      </c>
      <c r="AL654" s="174">
        <f t="shared" si="547"/>
        <v>2946.7363427792679</v>
      </c>
      <c r="AM654" s="174">
        <f t="shared" si="548"/>
        <v>2946.7363427792679</v>
      </c>
      <c r="AN654" s="174">
        <f t="shared" si="549"/>
        <v>3981.8708350024385</v>
      </c>
      <c r="AO654" s="176">
        <v>36</v>
      </c>
      <c r="AP654" s="174">
        <v>36</v>
      </c>
      <c r="AQ654" s="175">
        <f t="shared" si="550"/>
        <v>657</v>
      </c>
      <c r="AR654" s="31">
        <f t="shared" si="551"/>
        <v>50</v>
      </c>
      <c r="AS654" s="2">
        <f t="shared" si="552"/>
        <v>1</v>
      </c>
      <c r="AT654" s="33">
        <f t="shared" si="553"/>
        <v>0</v>
      </c>
      <c r="AU654" s="31">
        <f t="shared" si="554"/>
        <v>25</v>
      </c>
      <c r="AV654" s="2">
        <f t="shared" si="555"/>
        <v>0</v>
      </c>
      <c r="AW654" s="33">
        <f t="shared" si="556"/>
        <v>1</v>
      </c>
      <c r="AX654" s="31">
        <f t="shared" si="557"/>
        <v>0.6</v>
      </c>
      <c r="AY654" s="33">
        <f t="shared" si="558"/>
        <v>1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580</v>
      </c>
      <c r="C655" s="31">
        <v>10</v>
      </c>
      <c r="D655" s="111" t="s">
        <v>14</v>
      </c>
      <c r="E655" s="2" t="s">
        <v>156</v>
      </c>
      <c r="F655" s="2" t="s">
        <v>149</v>
      </c>
      <c r="G655" s="2"/>
      <c r="H655" s="33" t="s">
        <v>80</v>
      </c>
      <c r="I655" s="173">
        <f t="shared" si="528"/>
        <v>991.96670883104389</v>
      </c>
      <c r="J655" s="174">
        <f t="shared" si="529"/>
        <v>23.370963958203561</v>
      </c>
      <c r="K655" s="189">
        <f t="shared" si="530"/>
        <v>233</v>
      </c>
      <c r="L655" s="190">
        <f t="shared" si="526"/>
        <v>166</v>
      </c>
      <c r="M655" s="173">
        <f t="shared" si="494"/>
        <v>27885.975472279635</v>
      </c>
      <c r="N655" s="174">
        <f t="shared" si="496"/>
        <v>4536.3179020554307</v>
      </c>
      <c r="O655" s="174">
        <f t="shared" si="532"/>
        <v>4536.3179020554307</v>
      </c>
      <c r="P655" s="174">
        <f t="shared" si="533"/>
        <v>6129.8432744944839</v>
      </c>
      <c r="Q655" s="174">
        <f t="shared" si="534"/>
        <v>12683.496393674288</v>
      </c>
      <c r="R655" s="175"/>
      <c r="S655" s="173">
        <f t="shared" si="500"/>
        <v>20382.709026437849</v>
      </c>
      <c r="T655" s="174">
        <f t="shared" si="535"/>
        <v>3536.0836113351215</v>
      </c>
      <c r="U655" s="174">
        <f t="shared" si="536"/>
        <v>3536.0836113351215</v>
      </c>
      <c r="V655" s="174">
        <f t="shared" si="537"/>
        <v>4778.2450020029264</v>
      </c>
      <c r="W655" s="174">
        <f t="shared" si="538"/>
        <v>8532.2968017646817</v>
      </c>
      <c r="X655" s="175"/>
      <c r="Y655" s="173">
        <f t="shared" si="531"/>
        <v>46908.67175014627</v>
      </c>
      <c r="Z655" s="174">
        <f t="shared" si="539"/>
        <v>7072.1672226702431</v>
      </c>
      <c r="AA655" s="174">
        <f t="shared" si="540"/>
        <v>7072.1672226702431</v>
      </c>
      <c r="AB655" s="174">
        <f t="shared" si="541"/>
        <v>9556.4900040058528</v>
      </c>
      <c r="AC655" s="174">
        <f t="shared" si="542"/>
        <v>23207.847300799935</v>
      </c>
      <c r="AD655" s="175"/>
      <c r="AE655" s="173">
        <f t="shared" si="543"/>
        <v>28.111805793504001</v>
      </c>
      <c r="AF655" s="174">
        <f t="shared" si="495"/>
        <v>36</v>
      </c>
      <c r="AG655" s="174">
        <f t="shared" si="510"/>
        <v>20.2865</v>
      </c>
      <c r="AH655" s="174">
        <f t="shared" si="544"/>
        <v>657</v>
      </c>
      <c r="AI655" s="174">
        <f t="shared" si="545"/>
        <v>200</v>
      </c>
      <c r="AJ655" s="174">
        <f t="shared" si="546"/>
        <v>3.3333333333333335</v>
      </c>
      <c r="AK655" s="174">
        <f t="shared" si="527"/>
        <v>9875.3435205609749</v>
      </c>
      <c r="AL655" s="174">
        <f t="shared" si="547"/>
        <v>2946.7363427792679</v>
      </c>
      <c r="AM655" s="174">
        <f t="shared" si="548"/>
        <v>2946.7363427792679</v>
      </c>
      <c r="AN655" s="174">
        <f t="shared" si="549"/>
        <v>3981.8708350024385</v>
      </c>
      <c r="AO655" s="176">
        <v>36</v>
      </c>
      <c r="AP655" s="174">
        <v>36</v>
      </c>
      <c r="AQ655" s="175">
        <f t="shared" si="550"/>
        <v>657</v>
      </c>
      <c r="AR655" s="31">
        <f t="shared" si="551"/>
        <v>50</v>
      </c>
      <c r="AS655" s="2">
        <f t="shared" si="552"/>
        <v>1</v>
      </c>
      <c r="AT655" s="33">
        <f t="shared" si="553"/>
        <v>0</v>
      </c>
      <c r="AU655" s="31">
        <f t="shared" si="554"/>
        <v>0</v>
      </c>
      <c r="AV655" s="2">
        <f t="shared" si="555"/>
        <v>0</v>
      </c>
      <c r="AW655" s="33">
        <f t="shared" si="556"/>
        <v>1.36</v>
      </c>
      <c r="AX655" s="31">
        <f t="shared" si="557"/>
        <v>0.6</v>
      </c>
      <c r="AY655" s="33">
        <f t="shared" si="558"/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581</v>
      </c>
      <c r="C656" s="31">
        <v>10</v>
      </c>
      <c r="D656" s="111" t="s">
        <v>14</v>
      </c>
      <c r="E656" s="2" t="s">
        <v>161</v>
      </c>
      <c r="F656" s="2" t="s">
        <v>149</v>
      </c>
      <c r="G656" s="2"/>
      <c r="H656" s="33" t="s">
        <v>80</v>
      </c>
      <c r="I656" s="173">
        <f t="shared" si="528"/>
        <v>930.15241380343718</v>
      </c>
      <c r="J656" s="174">
        <f t="shared" si="529"/>
        <v>11.68548197910178</v>
      </c>
      <c r="K656" s="189">
        <f t="shared" si="530"/>
        <v>274</v>
      </c>
      <c r="L656" s="190">
        <f t="shared" si="526"/>
        <v>185</v>
      </c>
      <c r="M656" s="173">
        <f t="shared" si="494"/>
        <v>26148.264015201195</v>
      </c>
      <c r="N656" s="174">
        <f t="shared" si="496"/>
        <v>4536.3179020554307</v>
      </c>
      <c r="O656" s="174">
        <f t="shared" si="532"/>
        <v>4536.3179020554307</v>
      </c>
      <c r="P656" s="174">
        <f t="shared" si="533"/>
        <v>6129.8432744944839</v>
      </c>
      <c r="Q656" s="174">
        <f t="shared" si="534"/>
        <v>10945.784936595848</v>
      </c>
      <c r="R656" s="175"/>
      <c r="S656" s="173">
        <f t="shared" si="500"/>
        <v>20382.709026437849</v>
      </c>
      <c r="T656" s="174">
        <f t="shared" si="535"/>
        <v>3536.0836113351215</v>
      </c>
      <c r="U656" s="174">
        <f t="shared" si="536"/>
        <v>3536.0836113351215</v>
      </c>
      <c r="V656" s="174">
        <f t="shared" si="537"/>
        <v>4778.2450020029264</v>
      </c>
      <c r="W656" s="174">
        <f t="shared" si="538"/>
        <v>8532.2968017646817</v>
      </c>
      <c r="X656" s="175"/>
      <c r="Y656" s="173">
        <f t="shared" si="531"/>
        <v>40765.418052875699</v>
      </c>
      <c r="Z656" s="174">
        <f t="shared" si="539"/>
        <v>7072.1672226702431</v>
      </c>
      <c r="AA656" s="174">
        <f t="shared" si="540"/>
        <v>7072.1672226702431</v>
      </c>
      <c r="AB656" s="174">
        <f t="shared" si="541"/>
        <v>9556.4900040058528</v>
      </c>
      <c r="AC656" s="174">
        <f t="shared" si="542"/>
        <v>17064.593603529363</v>
      </c>
      <c r="AD656" s="175"/>
      <c r="AE656" s="173">
        <f t="shared" si="543"/>
        <v>28.111805793504001</v>
      </c>
      <c r="AF656" s="174">
        <f t="shared" si="495"/>
        <v>36</v>
      </c>
      <c r="AG656" s="174">
        <f t="shared" si="510"/>
        <v>20.2865</v>
      </c>
      <c r="AH656" s="174">
        <f t="shared" si="544"/>
        <v>328.5</v>
      </c>
      <c r="AI656" s="174">
        <f t="shared" si="545"/>
        <v>200</v>
      </c>
      <c r="AJ656" s="174">
        <f t="shared" si="546"/>
        <v>3.3333333333333335</v>
      </c>
      <c r="AK656" s="174">
        <f t="shared" si="527"/>
        <v>9875.3435205609749</v>
      </c>
      <c r="AL656" s="174">
        <f t="shared" si="547"/>
        <v>2946.7363427792679</v>
      </c>
      <c r="AM656" s="174">
        <f t="shared" si="548"/>
        <v>2946.7363427792679</v>
      </c>
      <c r="AN656" s="174">
        <f t="shared" si="549"/>
        <v>3981.8708350024385</v>
      </c>
      <c r="AO656" s="176">
        <v>36</v>
      </c>
      <c r="AP656" s="174">
        <v>36</v>
      </c>
      <c r="AQ656" s="175">
        <f t="shared" si="550"/>
        <v>657</v>
      </c>
      <c r="AR656" s="31">
        <f t="shared" si="551"/>
        <v>0</v>
      </c>
      <c r="AS656" s="2">
        <f t="shared" si="552"/>
        <v>0.5</v>
      </c>
      <c r="AT656" s="33">
        <f t="shared" si="553"/>
        <v>0</v>
      </c>
      <c r="AU656" s="31">
        <f t="shared" si="554"/>
        <v>0</v>
      </c>
      <c r="AV656" s="2">
        <f t="shared" si="555"/>
        <v>0</v>
      </c>
      <c r="AW656" s="33">
        <f t="shared" si="556"/>
        <v>1</v>
      </c>
      <c r="AX656" s="31">
        <f t="shared" si="557"/>
        <v>0.6</v>
      </c>
      <c r="AY656" s="33">
        <f t="shared" si="558"/>
        <v>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582</v>
      </c>
      <c r="C657" s="31">
        <v>10</v>
      </c>
      <c r="D657" s="111" t="s">
        <v>14</v>
      </c>
      <c r="E657" s="2" t="s">
        <v>169</v>
      </c>
      <c r="F657" s="2" t="s">
        <v>149</v>
      </c>
      <c r="G657" s="2"/>
      <c r="H657" s="33" t="s">
        <v>80</v>
      </c>
      <c r="I657" s="173">
        <f t="shared" si="528"/>
        <v>1111.4170858077862</v>
      </c>
      <c r="J657" s="174">
        <f t="shared" si="529"/>
        <v>11.68548197910178</v>
      </c>
      <c r="K657" s="189">
        <f t="shared" si="530"/>
        <v>180</v>
      </c>
      <c r="L657" s="190">
        <f t="shared" si="526"/>
        <v>134</v>
      </c>
      <c r="M657" s="173">
        <f t="shared" si="494"/>
        <v>31243.941271810658</v>
      </c>
      <c r="N657" s="174">
        <f t="shared" si="496"/>
        <v>5420.3388048892111</v>
      </c>
      <c r="O657" s="174">
        <f t="shared" si="532"/>
        <v>5420.3388048892111</v>
      </c>
      <c r="P657" s="174">
        <f t="shared" si="533"/>
        <v>7324.4045249952169</v>
      </c>
      <c r="Q657" s="174">
        <f t="shared" si="534"/>
        <v>13078.85913703702</v>
      </c>
      <c r="R657" s="175"/>
      <c r="S657" s="173">
        <f t="shared" si="500"/>
        <v>20382.709026437849</v>
      </c>
      <c r="T657" s="174">
        <f t="shared" si="535"/>
        <v>3536.0836113351215</v>
      </c>
      <c r="U657" s="174">
        <f t="shared" si="536"/>
        <v>3536.0836113351215</v>
      </c>
      <c r="V657" s="174">
        <f t="shared" si="537"/>
        <v>4778.2450020029264</v>
      </c>
      <c r="W657" s="174">
        <f t="shared" si="538"/>
        <v>8532.2968017646817</v>
      </c>
      <c r="X657" s="175"/>
      <c r="Y657" s="173">
        <f t="shared" si="531"/>
        <v>40765.418052875699</v>
      </c>
      <c r="Z657" s="174">
        <f t="shared" si="539"/>
        <v>7072.1672226702431</v>
      </c>
      <c r="AA657" s="174">
        <f t="shared" si="540"/>
        <v>7072.1672226702431</v>
      </c>
      <c r="AB657" s="174">
        <f t="shared" si="541"/>
        <v>9556.4900040058528</v>
      </c>
      <c r="AC657" s="174">
        <f t="shared" si="542"/>
        <v>17064.593603529363</v>
      </c>
      <c r="AD657" s="175"/>
      <c r="AE657" s="173">
        <f t="shared" si="543"/>
        <v>28.111805793504001</v>
      </c>
      <c r="AF657" s="174">
        <f t="shared" si="495"/>
        <v>36</v>
      </c>
      <c r="AG657" s="174">
        <f t="shared" si="510"/>
        <v>45.286500000000004</v>
      </c>
      <c r="AH657" s="174">
        <f t="shared" si="544"/>
        <v>328.5</v>
      </c>
      <c r="AI657" s="174">
        <f t="shared" si="545"/>
        <v>200</v>
      </c>
      <c r="AJ657" s="174">
        <f t="shared" si="546"/>
        <v>3.3333333333333335</v>
      </c>
      <c r="AK657" s="174">
        <f t="shared" si="527"/>
        <v>9875.3435205609749</v>
      </c>
      <c r="AL657" s="174">
        <f t="shared" si="547"/>
        <v>2946.7363427792679</v>
      </c>
      <c r="AM657" s="174">
        <f t="shared" si="548"/>
        <v>2946.7363427792679</v>
      </c>
      <c r="AN657" s="174">
        <f t="shared" si="549"/>
        <v>3981.8708350024385</v>
      </c>
      <c r="AO657" s="176">
        <v>36</v>
      </c>
      <c r="AP657" s="174">
        <v>36</v>
      </c>
      <c r="AQ657" s="175">
        <f t="shared" si="550"/>
        <v>657</v>
      </c>
      <c r="AR657" s="31">
        <f t="shared" si="551"/>
        <v>0</v>
      </c>
      <c r="AS657" s="2">
        <f t="shared" si="552"/>
        <v>0.5</v>
      </c>
      <c r="AT657" s="33">
        <f t="shared" si="553"/>
        <v>0</v>
      </c>
      <c r="AU657" s="31">
        <f t="shared" si="554"/>
        <v>25</v>
      </c>
      <c r="AV657" s="2">
        <f t="shared" si="555"/>
        <v>0</v>
      </c>
      <c r="AW657" s="33">
        <f t="shared" si="556"/>
        <v>1</v>
      </c>
      <c r="AX657" s="31">
        <f t="shared" si="557"/>
        <v>0.6</v>
      </c>
      <c r="AY657" s="33">
        <f t="shared" si="558"/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583</v>
      </c>
      <c r="C658" s="31">
        <v>10</v>
      </c>
      <c r="D658" s="111" t="s">
        <v>14</v>
      </c>
      <c r="E658" s="2" t="s">
        <v>171</v>
      </c>
      <c r="F658" s="2" t="s">
        <v>149</v>
      </c>
      <c r="G658" s="2"/>
      <c r="H658" s="33" t="s">
        <v>80</v>
      </c>
      <c r="I658" s="173">
        <f t="shared" si="528"/>
        <v>991.96670883104389</v>
      </c>
      <c r="J658" s="174">
        <f t="shared" si="529"/>
        <v>11.68548197910178</v>
      </c>
      <c r="K658" s="189">
        <f t="shared" si="530"/>
        <v>233</v>
      </c>
      <c r="L658" s="190">
        <f t="shared" si="526"/>
        <v>166</v>
      </c>
      <c r="M658" s="173">
        <f t="shared" si="494"/>
        <v>27885.975472279635</v>
      </c>
      <c r="N658" s="174">
        <f t="shared" si="496"/>
        <v>4536.3179020554307</v>
      </c>
      <c r="O658" s="174">
        <f t="shared" si="532"/>
        <v>4536.3179020554307</v>
      </c>
      <c r="P658" s="174">
        <f t="shared" si="533"/>
        <v>6129.8432744944839</v>
      </c>
      <c r="Q658" s="174">
        <f t="shared" si="534"/>
        <v>12683.496393674288</v>
      </c>
      <c r="R658" s="175"/>
      <c r="S658" s="173">
        <f t="shared" si="500"/>
        <v>20382.709026437849</v>
      </c>
      <c r="T658" s="174">
        <f t="shared" si="535"/>
        <v>3536.0836113351215</v>
      </c>
      <c r="U658" s="174">
        <f t="shared" si="536"/>
        <v>3536.0836113351215</v>
      </c>
      <c r="V658" s="174">
        <f t="shared" si="537"/>
        <v>4778.2450020029264</v>
      </c>
      <c r="W658" s="174">
        <f t="shared" si="538"/>
        <v>8532.2968017646817</v>
      </c>
      <c r="X658" s="175"/>
      <c r="Y658" s="173">
        <f t="shared" si="531"/>
        <v>46908.67175014627</v>
      </c>
      <c r="Z658" s="174">
        <f t="shared" si="539"/>
        <v>7072.1672226702431</v>
      </c>
      <c r="AA658" s="174">
        <f t="shared" si="540"/>
        <v>7072.1672226702431</v>
      </c>
      <c r="AB658" s="174">
        <f t="shared" si="541"/>
        <v>9556.4900040058528</v>
      </c>
      <c r="AC658" s="174">
        <f t="shared" si="542"/>
        <v>23207.847300799935</v>
      </c>
      <c r="AD658" s="175"/>
      <c r="AE658" s="173">
        <f t="shared" si="543"/>
        <v>28.111805793504001</v>
      </c>
      <c r="AF658" s="174">
        <f t="shared" si="495"/>
        <v>36</v>
      </c>
      <c r="AG658" s="174">
        <f t="shared" si="510"/>
        <v>20.2865</v>
      </c>
      <c r="AH658" s="174">
        <f t="shared" si="544"/>
        <v>328.5</v>
      </c>
      <c r="AI658" s="174">
        <f t="shared" si="545"/>
        <v>200</v>
      </c>
      <c r="AJ658" s="174">
        <f t="shared" si="546"/>
        <v>3.3333333333333335</v>
      </c>
      <c r="AK658" s="174">
        <f t="shared" si="527"/>
        <v>9875.3435205609749</v>
      </c>
      <c r="AL658" s="174">
        <f t="shared" si="547"/>
        <v>2946.7363427792679</v>
      </c>
      <c r="AM658" s="174">
        <f t="shared" si="548"/>
        <v>2946.7363427792679</v>
      </c>
      <c r="AN658" s="174">
        <f t="shared" si="549"/>
        <v>3981.8708350024385</v>
      </c>
      <c r="AO658" s="176">
        <v>36</v>
      </c>
      <c r="AP658" s="174">
        <v>36</v>
      </c>
      <c r="AQ658" s="175">
        <f t="shared" si="550"/>
        <v>657</v>
      </c>
      <c r="AR658" s="31">
        <f t="shared" si="551"/>
        <v>0</v>
      </c>
      <c r="AS658" s="2">
        <f t="shared" si="552"/>
        <v>0.5</v>
      </c>
      <c r="AT658" s="33">
        <f t="shared" si="553"/>
        <v>0</v>
      </c>
      <c r="AU658" s="31">
        <f t="shared" si="554"/>
        <v>0</v>
      </c>
      <c r="AV658" s="2">
        <f t="shared" si="555"/>
        <v>0</v>
      </c>
      <c r="AW658" s="33">
        <f t="shared" si="556"/>
        <v>1.36</v>
      </c>
      <c r="AX658" s="31">
        <f t="shared" si="557"/>
        <v>0.6</v>
      </c>
      <c r="AY658" s="33">
        <f t="shared" si="558"/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584</v>
      </c>
      <c r="C659" s="31">
        <v>10</v>
      </c>
      <c r="D659" s="111" t="s">
        <v>14</v>
      </c>
      <c r="E659" s="2" t="s">
        <v>92</v>
      </c>
      <c r="F659" s="2" t="s">
        <v>149</v>
      </c>
      <c r="G659" s="2"/>
      <c r="H659" s="33" t="s">
        <v>80</v>
      </c>
      <c r="I659" s="173">
        <f t="shared" si="528"/>
        <v>720.48786746264477</v>
      </c>
      <c r="J659" s="174">
        <f t="shared" si="529"/>
        <v>23.370963958203561</v>
      </c>
      <c r="K659" s="189">
        <f t="shared" si="530"/>
        <v>470</v>
      </c>
      <c r="L659" s="190">
        <f t="shared" si="526"/>
        <v>269</v>
      </c>
      <c r="M659" s="173">
        <f t="shared" si="494"/>
        <v>20254.215006685721</v>
      </c>
      <c r="N659" s="174">
        <f t="shared" si="496"/>
        <v>6043.7220568987022</v>
      </c>
      <c r="O659" s="174">
        <f t="shared" si="532"/>
        <v>6043.7220568987022</v>
      </c>
      <c r="P659" s="174">
        <f t="shared" si="533"/>
        <v>8166.7708928883158</v>
      </c>
      <c r="Q659" s="174">
        <f t="shared" si="534"/>
        <v>0</v>
      </c>
      <c r="R659" s="175"/>
      <c r="S659" s="173">
        <f t="shared" si="500"/>
        <v>14220.494669607804</v>
      </c>
      <c r="T659" s="174">
        <f t="shared" si="535"/>
        <v>4243.3003336021457</v>
      </c>
      <c r="U659" s="174">
        <f t="shared" si="536"/>
        <v>4243.3003336021457</v>
      </c>
      <c r="V659" s="174">
        <f t="shared" si="537"/>
        <v>5733.8940024035119</v>
      </c>
      <c r="W659" s="174">
        <f t="shared" si="538"/>
        <v>0</v>
      </c>
      <c r="X659" s="175"/>
      <c r="Y659" s="173">
        <f t="shared" si="531"/>
        <v>35551.236674019507</v>
      </c>
      <c r="Z659" s="174">
        <f t="shared" si="539"/>
        <v>10608.250834005363</v>
      </c>
      <c r="AA659" s="174">
        <f t="shared" si="540"/>
        <v>10608.250834005363</v>
      </c>
      <c r="AB659" s="174">
        <f t="shared" si="541"/>
        <v>14334.735006008779</v>
      </c>
      <c r="AC659" s="174">
        <f t="shared" si="542"/>
        <v>0</v>
      </c>
      <c r="AD659" s="175"/>
      <c r="AE659" s="173">
        <f t="shared" si="543"/>
        <v>28.111805793504001</v>
      </c>
      <c r="AF659" s="174">
        <f t="shared" si="495"/>
        <v>36</v>
      </c>
      <c r="AG659" s="174">
        <f t="shared" si="510"/>
        <v>20.2865</v>
      </c>
      <c r="AH659" s="174">
        <f t="shared" si="544"/>
        <v>657</v>
      </c>
      <c r="AI659" s="174">
        <f t="shared" si="545"/>
        <v>250</v>
      </c>
      <c r="AJ659" s="174">
        <f t="shared" si="546"/>
        <v>3.3333333333333335</v>
      </c>
      <c r="AK659" s="174">
        <f t="shared" si="527"/>
        <v>9875.3435205609749</v>
      </c>
      <c r="AL659" s="174">
        <f t="shared" si="547"/>
        <v>2946.7363427792679</v>
      </c>
      <c r="AM659" s="174">
        <f t="shared" si="548"/>
        <v>2946.7363427792679</v>
      </c>
      <c r="AN659" s="174">
        <f t="shared" si="549"/>
        <v>3981.8708350024385</v>
      </c>
      <c r="AO659" s="176">
        <v>36</v>
      </c>
      <c r="AP659" s="174">
        <v>36</v>
      </c>
      <c r="AQ659" s="175">
        <f t="shared" si="550"/>
        <v>657</v>
      </c>
      <c r="AR659" s="31">
        <f t="shared" si="551"/>
        <v>0</v>
      </c>
      <c r="AS659" s="2">
        <f t="shared" si="552"/>
        <v>1</v>
      </c>
      <c r="AT659" s="33">
        <f t="shared" si="553"/>
        <v>0</v>
      </c>
      <c r="AU659" s="31">
        <f t="shared" si="554"/>
        <v>0</v>
      </c>
      <c r="AV659" s="2">
        <f t="shared" si="555"/>
        <v>0</v>
      </c>
      <c r="AW659" s="33">
        <f t="shared" si="556"/>
        <v>1</v>
      </c>
      <c r="AX659" s="31">
        <f t="shared" si="557"/>
        <v>1</v>
      </c>
      <c r="AY659" s="33">
        <f t="shared" si="558"/>
        <v>1.2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585</v>
      </c>
      <c r="C660" s="31">
        <v>10</v>
      </c>
      <c r="D660" s="111" t="s">
        <v>14</v>
      </c>
      <c r="E660" s="2" t="s">
        <v>139</v>
      </c>
      <c r="F660" s="2" t="s">
        <v>149</v>
      </c>
      <c r="G660" s="2"/>
      <c r="H660" s="33" t="s">
        <v>80</v>
      </c>
      <c r="I660" s="173">
        <f t="shared" si="528"/>
        <v>910.18345444394038</v>
      </c>
      <c r="J660" s="174">
        <f t="shared" si="529"/>
        <v>23.370963958203561</v>
      </c>
      <c r="K660" s="189">
        <f t="shared" si="530"/>
        <v>294</v>
      </c>
      <c r="L660" s="190">
        <f t="shared" si="526"/>
        <v>197</v>
      </c>
      <c r="M660" s="173">
        <f t="shared" si="494"/>
        <v>25586.900507788647</v>
      </c>
      <c r="N660" s="174">
        <f t="shared" si="496"/>
        <v>7634.9596819995068</v>
      </c>
      <c r="O660" s="174">
        <f t="shared" si="532"/>
        <v>7634.9596819995068</v>
      </c>
      <c r="P660" s="174">
        <f t="shared" si="533"/>
        <v>10316.981143789633</v>
      </c>
      <c r="Q660" s="174">
        <f t="shared" si="534"/>
        <v>0</v>
      </c>
      <c r="R660" s="175"/>
      <c r="S660" s="173">
        <f t="shared" si="500"/>
        <v>14220.494669607804</v>
      </c>
      <c r="T660" s="174">
        <f t="shared" si="535"/>
        <v>4243.3003336021457</v>
      </c>
      <c r="U660" s="174">
        <f t="shared" si="536"/>
        <v>4243.3003336021457</v>
      </c>
      <c r="V660" s="174">
        <f t="shared" si="537"/>
        <v>5733.8940024035119</v>
      </c>
      <c r="W660" s="174">
        <f t="shared" si="538"/>
        <v>0</v>
      </c>
      <c r="X660" s="175"/>
      <c r="Y660" s="173">
        <f t="shared" si="531"/>
        <v>35551.236674019507</v>
      </c>
      <c r="Z660" s="174">
        <f t="shared" si="539"/>
        <v>10608.250834005363</v>
      </c>
      <c r="AA660" s="174">
        <f t="shared" si="540"/>
        <v>10608.250834005363</v>
      </c>
      <c r="AB660" s="174">
        <f t="shared" si="541"/>
        <v>14334.735006008779</v>
      </c>
      <c r="AC660" s="174">
        <f t="shared" si="542"/>
        <v>0</v>
      </c>
      <c r="AD660" s="175"/>
      <c r="AE660" s="173">
        <f t="shared" si="543"/>
        <v>28.111805793504001</v>
      </c>
      <c r="AF660" s="174">
        <f t="shared" si="495"/>
        <v>36</v>
      </c>
      <c r="AG660" s="174">
        <f t="shared" si="510"/>
        <v>45.286500000000004</v>
      </c>
      <c r="AH660" s="174">
        <f t="shared" si="544"/>
        <v>657</v>
      </c>
      <c r="AI660" s="174">
        <f t="shared" si="545"/>
        <v>250</v>
      </c>
      <c r="AJ660" s="174">
        <f t="shared" si="546"/>
        <v>3.3333333333333335</v>
      </c>
      <c r="AK660" s="174">
        <f t="shared" si="527"/>
        <v>9875.3435205609749</v>
      </c>
      <c r="AL660" s="174">
        <f t="shared" si="547"/>
        <v>2946.7363427792679</v>
      </c>
      <c r="AM660" s="174">
        <f t="shared" si="548"/>
        <v>2946.7363427792679</v>
      </c>
      <c r="AN660" s="174">
        <f t="shared" si="549"/>
        <v>3981.8708350024385</v>
      </c>
      <c r="AO660" s="176">
        <v>36</v>
      </c>
      <c r="AP660" s="174">
        <v>36</v>
      </c>
      <c r="AQ660" s="175">
        <f t="shared" si="550"/>
        <v>657</v>
      </c>
      <c r="AR660" s="31">
        <f t="shared" si="551"/>
        <v>0</v>
      </c>
      <c r="AS660" s="2">
        <f t="shared" si="552"/>
        <v>1</v>
      </c>
      <c r="AT660" s="33">
        <f t="shared" si="553"/>
        <v>0</v>
      </c>
      <c r="AU660" s="31">
        <f t="shared" si="554"/>
        <v>25</v>
      </c>
      <c r="AV660" s="2">
        <f t="shared" si="555"/>
        <v>0</v>
      </c>
      <c r="AW660" s="33">
        <f t="shared" si="556"/>
        <v>1</v>
      </c>
      <c r="AX660" s="31">
        <f t="shared" si="557"/>
        <v>1</v>
      </c>
      <c r="AY660" s="33">
        <f t="shared" si="558"/>
        <v>1.2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586</v>
      </c>
      <c r="C661" s="31">
        <v>10</v>
      </c>
      <c r="D661" s="111" t="s">
        <v>14</v>
      </c>
      <c r="E661" s="2" t="s">
        <v>98</v>
      </c>
      <c r="F661" s="2" t="s">
        <v>149</v>
      </c>
      <c r="G661" s="2"/>
      <c r="H661" s="33" t="s">
        <v>80</v>
      </c>
      <c r="I661" s="173">
        <f t="shared" si="528"/>
        <v>772.41360090763726</v>
      </c>
      <c r="J661" s="174">
        <f t="shared" si="529"/>
        <v>23.370963958203561</v>
      </c>
      <c r="K661" s="189">
        <f t="shared" si="530"/>
        <v>413</v>
      </c>
      <c r="L661" s="190">
        <f t="shared" si="526"/>
        <v>245</v>
      </c>
      <c r="M661" s="173">
        <f t="shared" si="494"/>
        <v>21713.941140976603</v>
      </c>
      <c r="N661" s="174">
        <f t="shared" si="496"/>
        <v>6043.7220568987022</v>
      </c>
      <c r="O661" s="174">
        <f t="shared" si="532"/>
        <v>6043.7220568987022</v>
      </c>
      <c r="P661" s="174">
        <f t="shared" si="533"/>
        <v>9626.4970271791972</v>
      </c>
      <c r="Q661" s="174">
        <f t="shared" si="534"/>
        <v>0</v>
      </c>
      <c r="R661" s="175"/>
      <c r="S661" s="173">
        <f t="shared" si="500"/>
        <v>14220.494669607804</v>
      </c>
      <c r="T661" s="174">
        <f t="shared" si="535"/>
        <v>4243.3003336021457</v>
      </c>
      <c r="U661" s="174">
        <f t="shared" si="536"/>
        <v>4243.3003336021457</v>
      </c>
      <c r="V661" s="174">
        <f t="shared" si="537"/>
        <v>5733.8940024035119</v>
      </c>
      <c r="W661" s="174">
        <f t="shared" si="538"/>
        <v>0</v>
      </c>
      <c r="X661" s="175"/>
      <c r="Y661" s="173">
        <f t="shared" si="531"/>
        <v>40711.741276182671</v>
      </c>
      <c r="Z661" s="174">
        <f t="shared" si="539"/>
        <v>10608.250834005363</v>
      </c>
      <c r="AA661" s="174">
        <f t="shared" si="540"/>
        <v>10608.250834005363</v>
      </c>
      <c r="AB661" s="174">
        <f t="shared" si="541"/>
        <v>19495.239608171942</v>
      </c>
      <c r="AC661" s="174">
        <f t="shared" si="542"/>
        <v>0</v>
      </c>
      <c r="AD661" s="175"/>
      <c r="AE661" s="173">
        <f t="shared" si="543"/>
        <v>28.111805793504001</v>
      </c>
      <c r="AF661" s="174">
        <f t="shared" si="495"/>
        <v>36</v>
      </c>
      <c r="AG661" s="174">
        <f t="shared" si="510"/>
        <v>20.2865</v>
      </c>
      <c r="AH661" s="174">
        <f t="shared" si="544"/>
        <v>657</v>
      </c>
      <c r="AI661" s="174">
        <f t="shared" si="545"/>
        <v>250</v>
      </c>
      <c r="AJ661" s="174">
        <f t="shared" si="546"/>
        <v>3.3333333333333335</v>
      </c>
      <c r="AK661" s="174">
        <f t="shared" si="527"/>
        <v>9875.3435205609749</v>
      </c>
      <c r="AL661" s="174">
        <f t="shared" si="547"/>
        <v>2946.7363427792679</v>
      </c>
      <c r="AM661" s="174">
        <f t="shared" si="548"/>
        <v>2946.7363427792679</v>
      </c>
      <c r="AN661" s="174">
        <f t="shared" si="549"/>
        <v>3981.8708350024385</v>
      </c>
      <c r="AO661" s="176">
        <v>36</v>
      </c>
      <c r="AP661" s="174">
        <v>36</v>
      </c>
      <c r="AQ661" s="175">
        <f t="shared" si="550"/>
        <v>657</v>
      </c>
      <c r="AR661" s="31">
        <f t="shared" si="551"/>
        <v>0</v>
      </c>
      <c r="AS661" s="2">
        <f t="shared" si="552"/>
        <v>1</v>
      </c>
      <c r="AT661" s="33">
        <f t="shared" si="553"/>
        <v>0</v>
      </c>
      <c r="AU661" s="31">
        <f t="shared" si="554"/>
        <v>0</v>
      </c>
      <c r="AV661" s="2">
        <f t="shared" si="555"/>
        <v>0</v>
      </c>
      <c r="AW661" s="33">
        <f t="shared" si="556"/>
        <v>1.36</v>
      </c>
      <c r="AX661" s="31">
        <f t="shared" si="557"/>
        <v>1</v>
      </c>
      <c r="AY661" s="33">
        <f t="shared" si="558"/>
        <v>1.2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587</v>
      </c>
      <c r="C662" s="31">
        <v>10</v>
      </c>
      <c r="D662" s="111" t="s">
        <v>14</v>
      </c>
      <c r="E662" s="2" t="s">
        <v>151</v>
      </c>
      <c r="F662" s="2" t="s">
        <v>149</v>
      </c>
      <c r="G662" s="2"/>
      <c r="H662" s="33" t="s">
        <v>80</v>
      </c>
      <c r="I662" s="173">
        <f t="shared" si="528"/>
        <v>720.48786746264477</v>
      </c>
      <c r="J662" s="174">
        <f t="shared" si="529"/>
        <v>23.370963958203561</v>
      </c>
      <c r="K662" s="189">
        <f t="shared" si="530"/>
        <v>470</v>
      </c>
      <c r="L662" s="190">
        <f t="shared" si="526"/>
        <v>269</v>
      </c>
      <c r="M662" s="173">
        <f t="shared" si="494"/>
        <v>20254.215006685721</v>
      </c>
      <c r="N662" s="174">
        <f t="shared" si="496"/>
        <v>6043.7220568987022</v>
      </c>
      <c r="O662" s="174">
        <f t="shared" si="532"/>
        <v>6043.7220568987022</v>
      </c>
      <c r="P662" s="174">
        <f t="shared" si="533"/>
        <v>8166.7708928883158</v>
      </c>
      <c r="Q662" s="174">
        <f t="shared" si="534"/>
        <v>0</v>
      </c>
      <c r="R662" s="175"/>
      <c r="S662" s="173">
        <f t="shared" si="500"/>
        <v>14220.494669607804</v>
      </c>
      <c r="T662" s="174">
        <f t="shared" si="535"/>
        <v>4243.3003336021457</v>
      </c>
      <c r="U662" s="174">
        <f t="shared" si="536"/>
        <v>4243.3003336021457</v>
      </c>
      <c r="V662" s="174">
        <f t="shared" si="537"/>
        <v>5733.8940024035119</v>
      </c>
      <c r="W662" s="174">
        <f t="shared" si="538"/>
        <v>0</v>
      </c>
      <c r="X662" s="175"/>
      <c r="Y662" s="173">
        <f t="shared" si="531"/>
        <v>35551.236674019507</v>
      </c>
      <c r="Z662" s="174">
        <f t="shared" si="539"/>
        <v>10608.250834005363</v>
      </c>
      <c r="AA662" s="174">
        <f t="shared" si="540"/>
        <v>10608.250834005363</v>
      </c>
      <c r="AB662" s="174">
        <f t="shared" si="541"/>
        <v>14334.735006008779</v>
      </c>
      <c r="AC662" s="174">
        <f t="shared" si="542"/>
        <v>0</v>
      </c>
      <c r="AD662" s="175"/>
      <c r="AE662" s="173">
        <f t="shared" si="543"/>
        <v>28.111805793504001</v>
      </c>
      <c r="AF662" s="174">
        <f t="shared" si="495"/>
        <v>36</v>
      </c>
      <c r="AG662" s="174">
        <f t="shared" si="510"/>
        <v>20.2865</v>
      </c>
      <c r="AH662" s="174">
        <f t="shared" si="544"/>
        <v>657</v>
      </c>
      <c r="AI662" s="174">
        <f t="shared" si="545"/>
        <v>250</v>
      </c>
      <c r="AJ662" s="174">
        <f t="shared" si="546"/>
        <v>3.3333333333333335</v>
      </c>
      <c r="AK662" s="174">
        <f t="shared" si="527"/>
        <v>9875.3435205609749</v>
      </c>
      <c r="AL662" s="174">
        <f t="shared" si="547"/>
        <v>2946.7363427792679</v>
      </c>
      <c r="AM662" s="174">
        <f t="shared" si="548"/>
        <v>2946.7363427792679</v>
      </c>
      <c r="AN662" s="174">
        <f t="shared" si="549"/>
        <v>3981.8708350024385</v>
      </c>
      <c r="AO662" s="176">
        <v>36</v>
      </c>
      <c r="AP662" s="174">
        <v>36</v>
      </c>
      <c r="AQ662" s="175">
        <f t="shared" si="550"/>
        <v>657</v>
      </c>
      <c r="AR662" s="31">
        <f t="shared" si="551"/>
        <v>50</v>
      </c>
      <c r="AS662" s="2">
        <f t="shared" si="552"/>
        <v>1</v>
      </c>
      <c r="AT662" s="33">
        <f t="shared" si="553"/>
        <v>0</v>
      </c>
      <c r="AU662" s="31">
        <f t="shared" si="554"/>
        <v>0</v>
      </c>
      <c r="AV662" s="2">
        <f t="shared" si="555"/>
        <v>0</v>
      </c>
      <c r="AW662" s="33">
        <f t="shared" si="556"/>
        <v>1</v>
      </c>
      <c r="AX662" s="31">
        <f t="shared" si="557"/>
        <v>1</v>
      </c>
      <c r="AY662" s="33">
        <f t="shared" si="558"/>
        <v>1.2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588</v>
      </c>
      <c r="C663" s="31">
        <v>10</v>
      </c>
      <c r="D663" s="111" t="s">
        <v>14</v>
      </c>
      <c r="E663" s="2" t="s">
        <v>165</v>
      </c>
      <c r="F663" s="2" t="s">
        <v>149</v>
      </c>
      <c r="G663" s="2"/>
      <c r="H663" s="33" t="s">
        <v>80</v>
      </c>
      <c r="I663" s="173">
        <f t="shared" si="528"/>
        <v>910.18345444394038</v>
      </c>
      <c r="J663" s="174">
        <f t="shared" si="529"/>
        <v>23.370963958203561</v>
      </c>
      <c r="K663" s="189">
        <f t="shared" si="530"/>
        <v>294</v>
      </c>
      <c r="L663" s="190">
        <f t="shared" si="526"/>
        <v>197</v>
      </c>
      <c r="M663" s="173">
        <f t="shared" si="494"/>
        <v>25586.900507788647</v>
      </c>
      <c r="N663" s="174">
        <f t="shared" si="496"/>
        <v>7634.9596819995068</v>
      </c>
      <c r="O663" s="174">
        <f t="shared" si="532"/>
        <v>7634.9596819995068</v>
      </c>
      <c r="P663" s="174">
        <f t="shared" si="533"/>
        <v>10316.981143789633</v>
      </c>
      <c r="Q663" s="174">
        <f t="shared" si="534"/>
        <v>0</v>
      </c>
      <c r="R663" s="175"/>
      <c r="S663" s="173">
        <f t="shared" si="500"/>
        <v>14220.494669607804</v>
      </c>
      <c r="T663" s="174">
        <f t="shared" si="535"/>
        <v>4243.3003336021457</v>
      </c>
      <c r="U663" s="174">
        <f t="shared" si="536"/>
        <v>4243.3003336021457</v>
      </c>
      <c r="V663" s="174">
        <f t="shared" si="537"/>
        <v>5733.8940024035119</v>
      </c>
      <c r="W663" s="174">
        <f t="shared" si="538"/>
        <v>0</v>
      </c>
      <c r="X663" s="175"/>
      <c r="Y663" s="173">
        <f t="shared" si="531"/>
        <v>35551.236674019507</v>
      </c>
      <c r="Z663" s="174">
        <f t="shared" si="539"/>
        <v>10608.250834005363</v>
      </c>
      <c r="AA663" s="174">
        <f t="shared" si="540"/>
        <v>10608.250834005363</v>
      </c>
      <c r="AB663" s="174">
        <f t="shared" si="541"/>
        <v>14334.735006008779</v>
      </c>
      <c r="AC663" s="174">
        <f t="shared" si="542"/>
        <v>0</v>
      </c>
      <c r="AD663" s="175"/>
      <c r="AE663" s="173">
        <f t="shared" si="543"/>
        <v>28.111805793504001</v>
      </c>
      <c r="AF663" s="174">
        <f t="shared" si="495"/>
        <v>36</v>
      </c>
      <c r="AG663" s="174">
        <f t="shared" si="510"/>
        <v>45.286500000000004</v>
      </c>
      <c r="AH663" s="174">
        <f t="shared" si="544"/>
        <v>657</v>
      </c>
      <c r="AI663" s="174">
        <f t="shared" si="545"/>
        <v>250</v>
      </c>
      <c r="AJ663" s="174">
        <f t="shared" si="546"/>
        <v>3.3333333333333335</v>
      </c>
      <c r="AK663" s="174">
        <f t="shared" si="527"/>
        <v>9875.3435205609749</v>
      </c>
      <c r="AL663" s="174">
        <f t="shared" si="547"/>
        <v>2946.7363427792679</v>
      </c>
      <c r="AM663" s="174">
        <f t="shared" si="548"/>
        <v>2946.7363427792679</v>
      </c>
      <c r="AN663" s="174">
        <f t="shared" si="549"/>
        <v>3981.8708350024385</v>
      </c>
      <c r="AO663" s="176">
        <v>36</v>
      </c>
      <c r="AP663" s="174">
        <v>36</v>
      </c>
      <c r="AQ663" s="175">
        <f t="shared" si="550"/>
        <v>657</v>
      </c>
      <c r="AR663" s="31">
        <f t="shared" si="551"/>
        <v>50</v>
      </c>
      <c r="AS663" s="2">
        <f t="shared" si="552"/>
        <v>1</v>
      </c>
      <c r="AT663" s="33">
        <f t="shared" si="553"/>
        <v>0</v>
      </c>
      <c r="AU663" s="31">
        <f t="shared" si="554"/>
        <v>25</v>
      </c>
      <c r="AV663" s="2">
        <f t="shared" si="555"/>
        <v>0</v>
      </c>
      <c r="AW663" s="33">
        <f t="shared" si="556"/>
        <v>1</v>
      </c>
      <c r="AX663" s="31">
        <f t="shared" si="557"/>
        <v>1</v>
      </c>
      <c r="AY663" s="33">
        <f t="shared" si="558"/>
        <v>1.2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589</v>
      </c>
      <c r="C664" s="31">
        <v>10</v>
      </c>
      <c r="D664" s="111" t="s">
        <v>14</v>
      </c>
      <c r="E664" s="2" t="s">
        <v>157</v>
      </c>
      <c r="F664" s="2" t="s">
        <v>149</v>
      </c>
      <c r="G664" s="2"/>
      <c r="H664" s="33" t="s">
        <v>80</v>
      </c>
      <c r="I664" s="173">
        <f t="shared" si="528"/>
        <v>772.41360090763726</v>
      </c>
      <c r="J664" s="174">
        <f t="shared" si="529"/>
        <v>23.370963958203561</v>
      </c>
      <c r="K664" s="189">
        <f t="shared" si="530"/>
        <v>413</v>
      </c>
      <c r="L664" s="190">
        <f t="shared" si="526"/>
        <v>245</v>
      </c>
      <c r="M664" s="173">
        <f t="shared" si="494"/>
        <v>21713.941140976603</v>
      </c>
      <c r="N664" s="174">
        <f t="shared" si="496"/>
        <v>6043.7220568987022</v>
      </c>
      <c r="O664" s="174">
        <f t="shared" si="532"/>
        <v>6043.7220568987022</v>
      </c>
      <c r="P664" s="174">
        <f t="shared" si="533"/>
        <v>9626.4970271791972</v>
      </c>
      <c r="Q664" s="174">
        <f t="shared" si="534"/>
        <v>0</v>
      </c>
      <c r="R664" s="175"/>
      <c r="S664" s="173">
        <f t="shared" si="500"/>
        <v>14220.494669607804</v>
      </c>
      <c r="T664" s="174">
        <f t="shared" si="535"/>
        <v>4243.3003336021457</v>
      </c>
      <c r="U664" s="174">
        <f t="shared" si="536"/>
        <v>4243.3003336021457</v>
      </c>
      <c r="V664" s="174">
        <f t="shared" si="537"/>
        <v>5733.8940024035119</v>
      </c>
      <c r="W664" s="174">
        <f t="shared" si="538"/>
        <v>0</v>
      </c>
      <c r="X664" s="175"/>
      <c r="Y664" s="173">
        <f t="shared" si="531"/>
        <v>40711.741276182671</v>
      </c>
      <c r="Z664" s="174">
        <f t="shared" si="539"/>
        <v>10608.250834005363</v>
      </c>
      <c r="AA664" s="174">
        <f t="shared" si="540"/>
        <v>10608.250834005363</v>
      </c>
      <c r="AB664" s="174">
        <f t="shared" si="541"/>
        <v>19495.239608171942</v>
      </c>
      <c r="AC664" s="174">
        <f t="shared" si="542"/>
        <v>0</v>
      </c>
      <c r="AD664" s="175"/>
      <c r="AE664" s="173">
        <f t="shared" si="543"/>
        <v>28.111805793504001</v>
      </c>
      <c r="AF664" s="174">
        <f t="shared" si="495"/>
        <v>36</v>
      </c>
      <c r="AG664" s="174">
        <f t="shared" si="510"/>
        <v>20.2865</v>
      </c>
      <c r="AH664" s="174">
        <f t="shared" si="544"/>
        <v>657</v>
      </c>
      <c r="AI664" s="174">
        <f t="shared" si="545"/>
        <v>250</v>
      </c>
      <c r="AJ664" s="174">
        <f t="shared" si="546"/>
        <v>3.3333333333333335</v>
      </c>
      <c r="AK664" s="174">
        <f t="shared" si="527"/>
        <v>9875.3435205609749</v>
      </c>
      <c r="AL664" s="174">
        <f t="shared" si="547"/>
        <v>2946.7363427792679</v>
      </c>
      <c r="AM664" s="174">
        <f t="shared" si="548"/>
        <v>2946.7363427792679</v>
      </c>
      <c r="AN664" s="174">
        <f t="shared" si="549"/>
        <v>3981.8708350024385</v>
      </c>
      <c r="AO664" s="176">
        <v>36</v>
      </c>
      <c r="AP664" s="174">
        <v>36</v>
      </c>
      <c r="AQ664" s="175">
        <f t="shared" si="550"/>
        <v>657</v>
      </c>
      <c r="AR664" s="31">
        <f t="shared" si="551"/>
        <v>50</v>
      </c>
      <c r="AS664" s="2">
        <f t="shared" si="552"/>
        <v>1</v>
      </c>
      <c r="AT664" s="33">
        <f t="shared" si="553"/>
        <v>0</v>
      </c>
      <c r="AU664" s="31">
        <f t="shared" si="554"/>
        <v>0</v>
      </c>
      <c r="AV664" s="2">
        <f t="shared" si="555"/>
        <v>0</v>
      </c>
      <c r="AW664" s="33">
        <f t="shared" si="556"/>
        <v>1.36</v>
      </c>
      <c r="AX664" s="31">
        <f t="shared" si="557"/>
        <v>1</v>
      </c>
      <c r="AY664" s="33">
        <f t="shared" si="558"/>
        <v>1.2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590</v>
      </c>
      <c r="C665" s="31">
        <v>10</v>
      </c>
      <c r="D665" s="111" t="s">
        <v>14</v>
      </c>
      <c r="E665" s="2" t="s">
        <v>99</v>
      </c>
      <c r="F665" s="2" t="s">
        <v>149</v>
      </c>
      <c r="G665" s="2"/>
      <c r="H665" s="33" t="s">
        <v>80</v>
      </c>
      <c r="I665" s="173">
        <f t="shared" si="528"/>
        <v>720.48786746264477</v>
      </c>
      <c r="J665" s="174">
        <f t="shared" si="529"/>
        <v>11.68548197910178</v>
      </c>
      <c r="K665" s="189">
        <f t="shared" si="530"/>
        <v>470</v>
      </c>
      <c r="L665" s="190">
        <f t="shared" si="526"/>
        <v>269</v>
      </c>
      <c r="M665" s="173">
        <f t="shared" si="494"/>
        <v>20254.215006685721</v>
      </c>
      <c r="N665" s="174">
        <f t="shared" si="496"/>
        <v>6043.7220568987022</v>
      </c>
      <c r="O665" s="174">
        <f t="shared" si="532"/>
        <v>6043.7220568987022</v>
      </c>
      <c r="P665" s="174">
        <f t="shared" si="533"/>
        <v>8166.7708928883158</v>
      </c>
      <c r="Q665" s="174">
        <f t="shared" si="534"/>
        <v>0</v>
      </c>
      <c r="R665" s="175"/>
      <c r="S665" s="173">
        <f t="shared" si="500"/>
        <v>14220.494669607804</v>
      </c>
      <c r="T665" s="174">
        <f t="shared" si="535"/>
        <v>4243.3003336021457</v>
      </c>
      <c r="U665" s="174">
        <f t="shared" si="536"/>
        <v>4243.3003336021457</v>
      </c>
      <c r="V665" s="174">
        <f t="shared" si="537"/>
        <v>5733.8940024035119</v>
      </c>
      <c r="W665" s="174">
        <f t="shared" si="538"/>
        <v>0</v>
      </c>
      <c r="X665" s="175"/>
      <c r="Y665" s="173">
        <f t="shared" si="531"/>
        <v>35551.236674019507</v>
      </c>
      <c r="Z665" s="174">
        <f t="shared" si="539"/>
        <v>10608.250834005363</v>
      </c>
      <c r="AA665" s="174">
        <f t="shared" si="540"/>
        <v>10608.250834005363</v>
      </c>
      <c r="AB665" s="174">
        <f t="shared" si="541"/>
        <v>14334.735006008779</v>
      </c>
      <c r="AC665" s="174">
        <f t="shared" si="542"/>
        <v>0</v>
      </c>
      <c r="AD665" s="175"/>
      <c r="AE665" s="173">
        <f t="shared" si="543"/>
        <v>28.111805793504001</v>
      </c>
      <c r="AF665" s="174">
        <f t="shared" si="495"/>
        <v>36</v>
      </c>
      <c r="AG665" s="174">
        <f t="shared" si="510"/>
        <v>20.2865</v>
      </c>
      <c r="AH665" s="174">
        <f t="shared" si="544"/>
        <v>328.5</v>
      </c>
      <c r="AI665" s="174">
        <f t="shared" si="545"/>
        <v>250</v>
      </c>
      <c r="AJ665" s="174">
        <f t="shared" si="546"/>
        <v>3.3333333333333335</v>
      </c>
      <c r="AK665" s="174">
        <f t="shared" si="527"/>
        <v>9875.3435205609749</v>
      </c>
      <c r="AL665" s="174">
        <f t="shared" si="547"/>
        <v>2946.7363427792679</v>
      </c>
      <c r="AM665" s="174">
        <f t="shared" si="548"/>
        <v>2946.7363427792679</v>
      </c>
      <c r="AN665" s="174">
        <f t="shared" si="549"/>
        <v>3981.8708350024385</v>
      </c>
      <c r="AO665" s="176">
        <v>36</v>
      </c>
      <c r="AP665" s="174">
        <v>36</v>
      </c>
      <c r="AQ665" s="175">
        <f t="shared" si="550"/>
        <v>657</v>
      </c>
      <c r="AR665" s="31">
        <f t="shared" si="551"/>
        <v>0</v>
      </c>
      <c r="AS665" s="2">
        <f t="shared" si="552"/>
        <v>0.5</v>
      </c>
      <c r="AT665" s="33">
        <f t="shared" si="553"/>
        <v>0</v>
      </c>
      <c r="AU665" s="31">
        <f t="shared" si="554"/>
        <v>0</v>
      </c>
      <c r="AV665" s="2">
        <f t="shared" si="555"/>
        <v>0</v>
      </c>
      <c r="AW665" s="33">
        <f t="shared" si="556"/>
        <v>1</v>
      </c>
      <c r="AX665" s="31">
        <f t="shared" si="557"/>
        <v>1</v>
      </c>
      <c r="AY665" s="33">
        <f t="shared" si="558"/>
        <v>1.2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591</v>
      </c>
      <c r="C666" s="31">
        <v>10</v>
      </c>
      <c r="D666" s="111" t="s">
        <v>14</v>
      </c>
      <c r="E666" s="2" t="s">
        <v>170</v>
      </c>
      <c r="F666" s="2" t="s">
        <v>149</v>
      </c>
      <c r="G666" s="2"/>
      <c r="H666" s="33" t="s">
        <v>80</v>
      </c>
      <c r="I666" s="173">
        <f t="shared" si="528"/>
        <v>910.18345444394038</v>
      </c>
      <c r="J666" s="174">
        <f t="shared" si="529"/>
        <v>11.68548197910178</v>
      </c>
      <c r="K666" s="189">
        <f t="shared" si="530"/>
        <v>294</v>
      </c>
      <c r="L666" s="190">
        <f t="shared" si="526"/>
        <v>197</v>
      </c>
      <c r="M666" s="173">
        <f t="shared" si="494"/>
        <v>25586.900507788647</v>
      </c>
      <c r="N666" s="174">
        <f t="shared" si="496"/>
        <v>7634.9596819995068</v>
      </c>
      <c r="O666" s="174">
        <f t="shared" si="532"/>
        <v>7634.9596819995068</v>
      </c>
      <c r="P666" s="174">
        <f t="shared" si="533"/>
        <v>10316.981143789633</v>
      </c>
      <c r="Q666" s="174">
        <f t="shared" si="534"/>
        <v>0</v>
      </c>
      <c r="R666" s="175"/>
      <c r="S666" s="173">
        <f t="shared" si="500"/>
        <v>14220.494669607804</v>
      </c>
      <c r="T666" s="174">
        <f t="shared" si="535"/>
        <v>4243.3003336021457</v>
      </c>
      <c r="U666" s="174">
        <f t="shared" si="536"/>
        <v>4243.3003336021457</v>
      </c>
      <c r="V666" s="174">
        <f t="shared" si="537"/>
        <v>5733.8940024035119</v>
      </c>
      <c r="W666" s="174">
        <f t="shared" si="538"/>
        <v>0</v>
      </c>
      <c r="X666" s="175"/>
      <c r="Y666" s="173">
        <f t="shared" si="531"/>
        <v>35551.236674019507</v>
      </c>
      <c r="Z666" s="174">
        <f t="shared" si="539"/>
        <v>10608.250834005363</v>
      </c>
      <c r="AA666" s="174">
        <f t="shared" si="540"/>
        <v>10608.250834005363</v>
      </c>
      <c r="AB666" s="174">
        <f t="shared" si="541"/>
        <v>14334.735006008779</v>
      </c>
      <c r="AC666" s="174">
        <f t="shared" si="542"/>
        <v>0</v>
      </c>
      <c r="AD666" s="175"/>
      <c r="AE666" s="173">
        <f t="shared" si="543"/>
        <v>28.111805793504001</v>
      </c>
      <c r="AF666" s="174">
        <f t="shared" si="495"/>
        <v>36</v>
      </c>
      <c r="AG666" s="174">
        <f t="shared" si="510"/>
        <v>45.286500000000004</v>
      </c>
      <c r="AH666" s="174">
        <f t="shared" si="544"/>
        <v>328.5</v>
      </c>
      <c r="AI666" s="174">
        <f t="shared" si="545"/>
        <v>250</v>
      </c>
      <c r="AJ666" s="174">
        <f t="shared" si="546"/>
        <v>3.3333333333333335</v>
      </c>
      <c r="AK666" s="174">
        <f t="shared" si="527"/>
        <v>9875.3435205609749</v>
      </c>
      <c r="AL666" s="174">
        <f t="shared" si="547"/>
        <v>2946.7363427792679</v>
      </c>
      <c r="AM666" s="174">
        <f t="shared" si="548"/>
        <v>2946.7363427792679</v>
      </c>
      <c r="AN666" s="174">
        <f t="shared" si="549"/>
        <v>3981.8708350024385</v>
      </c>
      <c r="AO666" s="176">
        <v>36</v>
      </c>
      <c r="AP666" s="174">
        <v>36</v>
      </c>
      <c r="AQ666" s="175">
        <f t="shared" si="550"/>
        <v>657</v>
      </c>
      <c r="AR666" s="31">
        <f t="shared" si="551"/>
        <v>0</v>
      </c>
      <c r="AS666" s="2">
        <f t="shared" si="552"/>
        <v>0.5</v>
      </c>
      <c r="AT666" s="33">
        <f t="shared" si="553"/>
        <v>0</v>
      </c>
      <c r="AU666" s="31">
        <f t="shared" si="554"/>
        <v>25</v>
      </c>
      <c r="AV666" s="2">
        <f t="shared" si="555"/>
        <v>0</v>
      </c>
      <c r="AW666" s="33">
        <f t="shared" si="556"/>
        <v>1</v>
      </c>
      <c r="AX666" s="31">
        <f t="shared" si="557"/>
        <v>1</v>
      </c>
      <c r="AY666" s="33">
        <f t="shared" si="558"/>
        <v>1.2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592</v>
      </c>
      <c r="C667" s="31">
        <v>10</v>
      </c>
      <c r="D667" s="111" t="s">
        <v>14</v>
      </c>
      <c r="E667" s="2" t="s">
        <v>108</v>
      </c>
      <c r="F667" s="2" t="s">
        <v>149</v>
      </c>
      <c r="G667" s="2"/>
      <c r="H667" s="33" t="s">
        <v>80</v>
      </c>
      <c r="I667" s="173">
        <f t="shared" si="528"/>
        <v>772.41360090763726</v>
      </c>
      <c r="J667" s="174">
        <f t="shared" si="529"/>
        <v>11.68548197910178</v>
      </c>
      <c r="K667" s="189">
        <f t="shared" si="530"/>
        <v>413</v>
      </c>
      <c r="L667" s="190">
        <f t="shared" si="526"/>
        <v>245</v>
      </c>
      <c r="M667" s="173">
        <f t="shared" si="494"/>
        <v>21713.941140976603</v>
      </c>
      <c r="N667" s="174">
        <f t="shared" si="496"/>
        <v>6043.7220568987022</v>
      </c>
      <c r="O667" s="174">
        <f t="shared" si="532"/>
        <v>6043.7220568987022</v>
      </c>
      <c r="P667" s="174">
        <f t="shared" si="533"/>
        <v>9626.4970271791972</v>
      </c>
      <c r="Q667" s="174">
        <f t="shared" si="534"/>
        <v>0</v>
      </c>
      <c r="R667" s="175"/>
      <c r="S667" s="173">
        <f t="shared" si="500"/>
        <v>14220.494669607804</v>
      </c>
      <c r="T667" s="174">
        <f t="shared" si="535"/>
        <v>4243.3003336021457</v>
      </c>
      <c r="U667" s="174">
        <f t="shared" si="536"/>
        <v>4243.3003336021457</v>
      </c>
      <c r="V667" s="174">
        <f t="shared" si="537"/>
        <v>5733.8940024035119</v>
      </c>
      <c r="W667" s="174">
        <f t="shared" si="538"/>
        <v>0</v>
      </c>
      <c r="X667" s="175"/>
      <c r="Y667" s="173">
        <f t="shared" si="531"/>
        <v>40711.741276182671</v>
      </c>
      <c r="Z667" s="174">
        <f t="shared" si="539"/>
        <v>10608.250834005363</v>
      </c>
      <c r="AA667" s="174">
        <f t="shared" si="540"/>
        <v>10608.250834005363</v>
      </c>
      <c r="AB667" s="174">
        <f t="shared" si="541"/>
        <v>19495.239608171942</v>
      </c>
      <c r="AC667" s="174">
        <f t="shared" si="542"/>
        <v>0</v>
      </c>
      <c r="AD667" s="175"/>
      <c r="AE667" s="173">
        <f t="shared" si="543"/>
        <v>28.111805793504001</v>
      </c>
      <c r="AF667" s="174">
        <f t="shared" si="495"/>
        <v>36</v>
      </c>
      <c r="AG667" s="174">
        <f t="shared" si="510"/>
        <v>20.2865</v>
      </c>
      <c r="AH667" s="174">
        <f t="shared" si="544"/>
        <v>328.5</v>
      </c>
      <c r="AI667" s="174">
        <f t="shared" si="545"/>
        <v>250</v>
      </c>
      <c r="AJ667" s="174">
        <f t="shared" si="546"/>
        <v>3.3333333333333335</v>
      </c>
      <c r="AK667" s="174">
        <f t="shared" si="527"/>
        <v>9875.3435205609749</v>
      </c>
      <c r="AL667" s="174">
        <f t="shared" si="547"/>
        <v>2946.7363427792679</v>
      </c>
      <c r="AM667" s="174">
        <f t="shared" si="548"/>
        <v>2946.7363427792679</v>
      </c>
      <c r="AN667" s="174">
        <f t="shared" si="549"/>
        <v>3981.8708350024385</v>
      </c>
      <c r="AO667" s="176">
        <v>36</v>
      </c>
      <c r="AP667" s="174">
        <v>36</v>
      </c>
      <c r="AQ667" s="175">
        <f t="shared" si="550"/>
        <v>657</v>
      </c>
      <c r="AR667" s="31">
        <f t="shared" si="551"/>
        <v>0</v>
      </c>
      <c r="AS667" s="2">
        <f t="shared" si="552"/>
        <v>0.5</v>
      </c>
      <c r="AT667" s="33">
        <f t="shared" si="553"/>
        <v>0</v>
      </c>
      <c r="AU667" s="31">
        <f t="shared" si="554"/>
        <v>0</v>
      </c>
      <c r="AV667" s="2">
        <f t="shared" si="555"/>
        <v>0</v>
      </c>
      <c r="AW667" s="33">
        <f t="shared" si="556"/>
        <v>1.36</v>
      </c>
      <c r="AX667" s="31">
        <f t="shared" si="557"/>
        <v>1</v>
      </c>
      <c r="AY667" s="33">
        <f t="shared" si="558"/>
        <v>1.2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593</v>
      </c>
      <c r="C668" s="31">
        <v>7</v>
      </c>
      <c r="D668" s="111" t="s">
        <v>14</v>
      </c>
      <c r="E668" s="2" t="s">
        <v>67</v>
      </c>
      <c r="F668" s="2" t="s">
        <v>149</v>
      </c>
      <c r="G668" s="1"/>
      <c r="H668" s="33" t="s">
        <v>80</v>
      </c>
      <c r="I668" s="173">
        <f t="shared" si="528"/>
        <v>518.62805482357123</v>
      </c>
      <c r="J668" s="174">
        <f t="shared" si="529"/>
        <v>16.292087508154079</v>
      </c>
      <c r="K668" s="189">
        <f t="shared" si="530"/>
        <v>698</v>
      </c>
      <c r="L668" s="190">
        <f t="shared" si="526"/>
        <v>360</v>
      </c>
      <c r="M668" s="173">
        <f t="shared" si="494"/>
        <v>14579.57115626298</v>
      </c>
      <c r="N668" s="174">
        <f t="shared" si="496"/>
        <v>4351.4617554583929</v>
      </c>
      <c r="O668" s="174">
        <f t="shared" si="532"/>
        <v>4351.4617554583929</v>
      </c>
      <c r="P668" s="174">
        <f t="shared" si="533"/>
        <v>5876.6476453461937</v>
      </c>
      <c r="Q668" s="174">
        <f t="shared" si="534"/>
        <v>0</v>
      </c>
      <c r="R668" s="175"/>
      <c r="S668" s="173">
        <f t="shared" si="500"/>
        <v>11364.852230174634</v>
      </c>
      <c r="T668" s="174">
        <f t="shared" si="535"/>
        <v>3391.9872749341462</v>
      </c>
      <c r="U668" s="174">
        <f t="shared" si="536"/>
        <v>3391.9872749341462</v>
      </c>
      <c r="V668" s="174">
        <f t="shared" si="537"/>
        <v>4580.8776803063411</v>
      </c>
      <c r="W668" s="174">
        <f t="shared" si="538"/>
        <v>0</v>
      </c>
      <c r="X668" s="175"/>
      <c r="Y668" s="173">
        <f t="shared" si="531"/>
        <v>22729.704460349269</v>
      </c>
      <c r="Z668" s="174">
        <f t="shared" si="539"/>
        <v>6783.9745498682923</v>
      </c>
      <c r="AA668" s="174">
        <f t="shared" si="540"/>
        <v>6783.9745498682923</v>
      </c>
      <c r="AB668" s="174">
        <f t="shared" si="541"/>
        <v>9161.7553606126821</v>
      </c>
      <c r="AC668" s="174">
        <f t="shared" si="542"/>
        <v>0</v>
      </c>
      <c r="AD668" s="175"/>
      <c r="AE668" s="173">
        <f t="shared" si="543"/>
        <v>28.111805793504001</v>
      </c>
      <c r="AF668" s="174">
        <f t="shared" si="495"/>
        <v>36</v>
      </c>
      <c r="AG668" s="174">
        <f t="shared" si="510"/>
        <v>20.2865</v>
      </c>
      <c r="AH668" s="174">
        <f t="shared" si="544"/>
        <v>458</v>
      </c>
      <c r="AI668" s="174">
        <f t="shared" si="545"/>
        <v>200</v>
      </c>
      <c r="AJ668" s="174">
        <f t="shared" si="546"/>
        <v>3.3333333333333335</v>
      </c>
      <c r="AK668" s="174">
        <f t="shared" si="527"/>
        <v>9470.7101918121953</v>
      </c>
      <c r="AL668" s="174">
        <f t="shared" si="547"/>
        <v>2826.6560624451217</v>
      </c>
      <c r="AM668" s="174">
        <f t="shared" si="548"/>
        <v>2826.6560624451217</v>
      </c>
      <c r="AN668" s="174">
        <f t="shared" si="549"/>
        <v>3817.3980669219509</v>
      </c>
      <c r="AO668" s="176">
        <v>36</v>
      </c>
      <c r="AP668" s="174">
        <v>36</v>
      </c>
      <c r="AQ668" s="175">
        <f t="shared" si="550"/>
        <v>458</v>
      </c>
      <c r="AR668" s="31">
        <f t="shared" si="551"/>
        <v>0</v>
      </c>
      <c r="AS668" s="2">
        <f t="shared" si="552"/>
        <v>1</v>
      </c>
      <c r="AT668" s="33">
        <f t="shared" si="553"/>
        <v>0</v>
      </c>
      <c r="AU668" s="31">
        <f t="shared" si="554"/>
        <v>0</v>
      </c>
      <c r="AV668" s="2">
        <f t="shared" si="555"/>
        <v>0</v>
      </c>
      <c r="AW668" s="33">
        <f t="shared" si="556"/>
        <v>1</v>
      </c>
      <c r="AX668" s="31">
        <f t="shared" si="557"/>
        <v>1</v>
      </c>
      <c r="AY668" s="33">
        <f t="shared" si="558"/>
        <v>1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594</v>
      </c>
      <c r="C669" s="31">
        <v>7</v>
      </c>
      <c r="D669" s="111" t="s">
        <v>14</v>
      </c>
      <c r="E669" s="2" t="s">
        <v>136</v>
      </c>
      <c r="F669" s="2" t="s">
        <v>149</v>
      </c>
      <c r="G669" s="2"/>
      <c r="H669" s="33" t="s">
        <v>80</v>
      </c>
      <c r="I669" s="173">
        <f t="shared" si="528"/>
        <v>619.69637744979684</v>
      </c>
      <c r="J669" s="174">
        <f t="shared" si="529"/>
        <v>16.292087508154079</v>
      </c>
      <c r="K669" s="189">
        <f t="shared" si="530"/>
        <v>589</v>
      </c>
      <c r="L669" s="190">
        <f t="shared" si="526"/>
        <v>317</v>
      </c>
      <c r="M669" s="173">
        <f t="shared" si="494"/>
        <v>17420.784213806641</v>
      </c>
      <c r="N669" s="174">
        <f t="shared" si="496"/>
        <v>5199.4585741919309</v>
      </c>
      <c r="O669" s="174">
        <f t="shared" si="532"/>
        <v>5199.4585741919309</v>
      </c>
      <c r="P669" s="174">
        <f t="shared" si="533"/>
        <v>7021.8670654227799</v>
      </c>
      <c r="Q669" s="174">
        <f t="shared" si="534"/>
        <v>0</v>
      </c>
      <c r="R669" s="175"/>
      <c r="S669" s="173">
        <f t="shared" si="500"/>
        <v>11364.852230174634</v>
      </c>
      <c r="T669" s="174">
        <f t="shared" si="535"/>
        <v>3391.9872749341462</v>
      </c>
      <c r="U669" s="174">
        <f t="shared" si="536"/>
        <v>3391.9872749341462</v>
      </c>
      <c r="V669" s="174">
        <f t="shared" si="537"/>
        <v>4580.8776803063411</v>
      </c>
      <c r="W669" s="174">
        <f t="shared" si="538"/>
        <v>0</v>
      </c>
      <c r="X669" s="175"/>
      <c r="Y669" s="173">
        <f t="shared" si="531"/>
        <v>22729.704460349269</v>
      </c>
      <c r="Z669" s="174">
        <f t="shared" si="539"/>
        <v>6783.9745498682923</v>
      </c>
      <c r="AA669" s="174">
        <f t="shared" si="540"/>
        <v>6783.9745498682923</v>
      </c>
      <c r="AB669" s="174">
        <f t="shared" si="541"/>
        <v>9161.7553606126821</v>
      </c>
      <c r="AC669" s="174">
        <f t="shared" si="542"/>
        <v>0</v>
      </c>
      <c r="AD669" s="175"/>
      <c r="AE669" s="173">
        <f t="shared" si="543"/>
        <v>28.111805793504001</v>
      </c>
      <c r="AF669" s="174">
        <f t="shared" si="495"/>
        <v>36</v>
      </c>
      <c r="AG669" s="174">
        <f t="shared" si="510"/>
        <v>45.286500000000004</v>
      </c>
      <c r="AH669" s="174">
        <f t="shared" si="544"/>
        <v>458</v>
      </c>
      <c r="AI669" s="174">
        <f t="shared" si="545"/>
        <v>200</v>
      </c>
      <c r="AJ669" s="174">
        <f t="shared" si="546"/>
        <v>3.3333333333333335</v>
      </c>
      <c r="AK669" s="174">
        <f t="shared" si="527"/>
        <v>9470.7101918121953</v>
      </c>
      <c r="AL669" s="174">
        <f t="shared" si="547"/>
        <v>2826.6560624451217</v>
      </c>
      <c r="AM669" s="174">
        <f t="shared" si="548"/>
        <v>2826.6560624451217</v>
      </c>
      <c r="AN669" s="174">
        <f t="shared" si="549"/>
        <v>3817.3980669219509</v>
      </c>
      <c r="AO669" s="176">
        <v>36</v>
      </c>
      <c r="AP669" s="174">
        <v>36</v>
      </c>
      <c r="AQ669" s="175">
        <f t="shared" si="550"/>
        <v>458</v>
      </c>
      <c r="AR669" s="31">
        <f t="shared" si="551"/>
        <v>0</v>
      </c>
      <c r="AS669" s="2">
        <f t="shared" si="552"/>
        <v>1</v>
      </c>
      <c r="AT669" s="33">
        <f t="shared" si="553"/>
        <v>0</v>
      </c>
      <c r="AU669" s="31">
        <f t="shared" si="554"/>
        <v>25</v>
      </c>
      <c r="AV669" s="2">
        <f t="shared" si="555"/>
        <v>0</v>
      </c>
      <c r="AW669" s="33">
        <f t="shared" si="556"/>
        <v>1</v>
      </c>
      <c r="AX669" s="31">
        <f t="shared" si="557"/>
        <v>1</v>
      </c>
      <c r="AY669" s="33">
        <f t="shared" si="558"/>
        <v>1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595</v>
      </c>
      <c r="C670" s="31">
        <v>7</v>
      </c>
      <c r="D670" s="111" t="s">
        <v>14</v>
      </c>
      <c r="E670" s="2" t="s">
        <v>91</v>
      </c>
      <c r="F670" s="2" t="s">
        <v>149</v>
      </c>
      <c r="G670" s="2"/>
      <c r="H670" s="33" t="s">
        <v>80</v>
      </c>
      <c r="I670" s="173">
        <f t="shared" si="528"/>
        <v>551.81533498912631</v>
      </c>
      <c r="J670" s="174">
        <f t="shared" si="529"/>
        <v>16.292087508154079</v>
      </c>
      <c r="K670" s="189">
        <f t="shared" si="530"/>
        <v>658</v>
      </c>
      <c r="L670" s="190">
        <f t="shared" si="526"/>
        <v>348</v>
      </c>
      <c r="M670" s="173">
        <f t="shared" si="494"/>
        <v>15512.525531091673</v>
      </c>
      <c r="N670" s="174">
        <f t="shared" si="496"/>
        <v>4351.4617554583929</v>
      </c>
      <c r="O670" s="174">
        <f t="shared" si="532"/>
        <v>4351.4617554583929</v>
      </c>
      <c r="P670" s="174">
        <f t="shared" si="533"/>
        <v>6809.6020201748879</v>
      </c>
      <c r="Q670" s="174">
        <f t="shared" si="534"/>
        <v>0</v>
      </c>
      <c r="R670" s="175"/>
      <c r="S670" s="173">
        <f t="shared" si="500"/>
        <v>11364.852230174634</v>
      </c>
      <c r="T670" s="174">
        <f t="shared" si="535"/>
        <v>3391.9872749341462</v>
      </c>
      <c r="U670" s="174">
        <f t="shared" si="536"/>
        <v>3391.9872749341462</v>
      </c>
      <c r="V670" s="174">
        <f t="shared" si="537"/>
        <v>4580.8776803063411</v>
      </c>
      <c r="W670" s="174">
        <f t="shared" si="538"/>
        <v>0</v>
      </c>
      <c r="X670" s="175"/>
      <c r="Y670" s="173">
        <f t="shared" si="531"/>
        <v>26027.936390169831</v>
      </c>
      <c r="Z670" s="174">
        <f t="shared" si="539"/>
        <v>6783.9745498682923</v>
      </c>
      <c r="AA670" s="174">
        <f t="shared" si="540"/>
        <v>6783.9745498682923</v>
      </c>
      <c r="AB670" s="174">
        <f t="shared" si="541"/>
        <v>12459.987290433248</v>
      </c>
      <c r="AC670" s="174">
        <f t="shared" si="542"/>
        <v>0</v>
      </c>
      <c r="AD670" s="175"/>
      <c r="AE670" s="173">
        <f t="shared" si="543"/>
        <v>28.111805793504001</v>
      </c>
      <c r="AF670" s="174">
        <f t="shared" si="495"/>
        <v>36</v>
      </c>
      <c r="AG670" s="174">
        <f t="shared" si="510"/>
        <v>20.2865</v>
      </c>
      <c r="AH670" s="174">
        <f t="shared" si="544"/>
        <v>458</v>
      </c>
      <c r="AI670" s="174">
        <f t="shared" si="545"/>
        <v>200</v>
      </c>
      <c r="AJ670" s="174">
        <f t="shared" si="546"/>
        <v>3.3333333333333335</v>
      </c>
      <c r="AK670" s="174">
        <f t="shared" si="527"/>
        <v>9470.7101918121953</v>
      </c>
      <c r="AL670" s="174">
        <f t="shared" si="547"/>
        <v>2826.6560624451217</v>
      </c>
      <c r="AM670" s="174">
        <f t="shared" si="548"/>
        <v>2826.6560624451217</v>
      </c>
      <c r="AN670" s="174">
        <f t="shared" si="549"/>
        <v>3817.3980669219509</v>
      </c>
      <c r="AO670" s="176">
        <v>36</v>
      </c>
      <c r="AP670" s="174">
        <v>36</v>
      </c>
      <c r="AQ670" s="175">
        <f t="shared" si="550"/>
        <v>458</v>
      </c>
      <c r="AR670" s="31">
        <f t="shared" si="551"/>
        <v>0</v>
      </c>
      <c r="AS670" s="2">
        <f t="shared" si="552"/>
        <v>1</v>
      </c>
      <c r="AT670" s="33">
        <f t="shared" si="553"/>
        <v>0</v>
      </c>
      <c r="AU670" s="31">
        <f t="shared" si="554"/>
        <v>0</v>
      </c>
      <c r="AV670" s="2">
        <f t="shared" si="555"/>
        <v>0</v>
      </c>
      <c r="AW670" s="33">
        <f t="shared" si="556"/>
        <v>1.36</v>
      </c>
      <c r="AX670" s="31">
        <f t="shared" si="557"/>
        <v>1</v>
      </c>
      <c r="AY670" s="33">
        <f t="shared" si="558"/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596</v>
      </c>
      <c r="C671" s="31">
        <v>7</v>
      </c>
      <c r="D671" s="111" t="s">
        <v>14</v>
      </c>
      <c r="E671" s="2" t="s">
        <v>148</v>
      </c>
      <c r="F671" s="2" t="s">
        <v>149</v>
      </c>
      <c r="G671" s="2"/>
      <c r="H671" s="33" t="s">
        <v>80</v>
      </c>
      <c r="I671" s="173">
        <f t="shared" si="528"/>
        <v>518.62805482357123</v>
      </c>
      <c r="J671" s="174">
        <f t="shared" si="529"/>
        <v>16.292087508154079</v>
      </c>
      <c r="K671" s="189">
        <f t="shared" si="530"/>
        <v>698</v>
      </c>
      <c r="L671" s="190">
        <f t="shared" si="526"/>
        <v>360</v>
      </c>
      <c r="M671" s="173">
        <f t="shared" si="494"/>
        <v>14579.57115626298</v>
      </c>
      <c r="N671" s="174">
        <f t="shared" si="496"/>
        <v>4351.4617554583929</v>
      </c>
      <c r="O671" s="174">
        <f t="shared" si="532"/>
        <v>4351.4617554583929</v>
      </c>
      <c r="P671" s="174">
        <f t="shared" si="533"/>
        <v>5876.6476453461937</v>
      </c>
      <c r="Q671" s="174">
        <f t="shared" si="534"/>
        <v>0</v>
      </c>
      <c r="R671" s="175"/>
      <c r="S671" s="173">
        <f t="shared" si="500"/>
        <v>11364.852230174634</v>
      </c>
      <c r="T671" s="174">
        <f t="shared" si="535"/>
        <v>3391.9872749341462</v>
      </c>
      <c r="U671" s="174">
        <f t="shared" si="536"/>
        <v>3391.9872749341462</v>
      </c>
      <c r="V671" s="174">
        <f t="shared" si="537"/>
        <v>4580.8776803063411</v>
      </c>
      <c r="W671" s="174">
        <f t="shared" si="538"/>
        <v>0</v>
      </c>
      <c r="X671" s="175"/>
      <c r="Y671" s="173">
        <f t="shared" si="531"/>
        <v>22729.704460349269</v>
      </c>
      <c r="Z671" s="174">
        <f t="shared" si="539"/>
        <v>6783.9745498682923</v>
      </c>
      <c r="AA671" s="174">
        <f t="shared" si="540"/>
        <v>6783.9745498682923</v>
      </c>
      <c r="AB671" s="174">
        <f t="shared" si="541"/>
        <v>9161.7553606126821</v>
      </c>
      <c r="AC671" s="174">
        <f t="shared" si="542"/>
        <v>0</v>
      </c>
      <c r="AD671" s="175"/>
      <c r="AE671" s="173">
        <f t="shared" si="543"/>
        <v>28.111805793504001</v>
      </c>
      <c r="AF671" s="174">
        <f t="shared" si="495"/>
        <v>36</v>
      </c>
      <c r="AG671" s="174">
        <f t="shared" si="510"/>
        <v>20.2865</v>
      </c>
      <c r="AH671" s="174">
        <f t="shared" si="544"/>
        <v>458</v>
      </c>
      <c r="AI671" s="174">
        <f t="shared" si="545"/>
        <v>200</v>
      </c>
      <c r="AJ671" s="174">
        <f t="shared" si="546"/>
        <v>3.3333333333333335</v>
      </c>
      <c r="AK671" s="174">
        <f t="shared" si="527"/>
        <v>9470.7101918121953</v>
      </c>
      <c r="AL671" s="174">
        <f t="shared" si="547"/>
        <v>2826.6560624451217</v>
      </c>
      <c r="AM671" s="174">
        <f t="shared" si="548"/>
        <v>2826.6560624451217</v>
      </c>
      <c r="AN671" s="174">
        <f t="shared" si="549"/>
        <v>3817.3980669219509</v>
      </c>
      <c r="AO671" s="176">
        <v>36</v>
      </c>
      <c r="AP671" s="174">
        <v>36</v>
      </c>
      <c r="AQ671" s="175">
        <f t="shared" si="550"/>
        <v>458</v>
      </c>
      <c r="AR671" s="31">
        <f t="shared" si="551"/>
        <v>50</v>
      </c>
      <c r="AS671" s="2">
        <f t="shared" si="552"/>
        <v>1</v>
      </c>
      <c r="AT671" s="33">
        <f t="shared" si="553"/>
        <v>0</v>
      </c>
      <c r="AU671" s="31">
        <f t="shared" si="554"/>
        <v>0</v>
      </c>
      <c r="AV671" s="2">
        <f t="shared" si="555"/>
        <v>0</v>
      </c>
      <c r="AW671" s="33">
        <f t="shared" si="556"/>
        <v>1</v>
      </c>
      <c r="AX671" s="31">
        <f t="shared" si="557"/>
        <v>1</v>
      </c>
      <c r="AY671" s="33">
        <f t="shared" si="558"/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597</v>
      </c>
      <c r="C672" s="31">
        <v>7</v>
      </c>
      <c r="D672" s="111" t="s">
        <v>14</v>
      </c>
      <c r="E672" s="2" t="s">
        <v>163</v>
      </c>
      <c r="F672" s="2" t="s">
        <v>149</v>
      </c>
      <c r="G672" s="2"/>
      <c r="H672" s="33" t="s">
        <v>80</v>
      </c>
      <c r="I672" s="173">
        <f t="shared" si="528"/>
        <v>619.69637744979684</v>
      </c>
      <c r="J672" s="174">
        <f t="shared" si="529"/>
        <v>16.292087508154079</v>
      </c>
      <c r="K672" s="189">
        <f t="shared" si="530"/>
        <v>589</v>
      </c>
      <c r="L672" s="190">
        <f t="shared" si="526"/>
        <v>317</v>
      </c>
      <c r="M672" s="173">
        <f t="shared" si="494"/>
        <v>17420.784213806641</v>
      </c>
      <c r="N672" s="174">
        <f t="shared" si="496"/>
        <v>5199.4585741919309</v>
      </c>
      <c r="O672" s="174">
        <f t="shared" si="532"/>
        <v>5199.4585741919309</v>
      </c>
      <c r="P672" s="174">
        <f t="shared" si="533"/>
        <v>7021.8670654227799</v>
      </c>
      <c r="Q672" s="174">
        <f t="shared" si="534"/>
        <v>0</v>
      </c>
      <c r="R672" s="175"/>
      <c r="S672" s="173">
        <f t="shared" si="500"/>
        <v>11364.852230174634</v>
      </c>
      <c r="T672" s="174">
        <f t="shared" si="535"/>
        <v>3391.9872749341462</v>
      </c>
      <c r="U672" s="174">
        <f t="shared" si="536"/>
        <v>3391.9872749341462</v>
      </c>
      <c r="V672" s="174">
        <f t="shared" si="537"/>
        <v>4580.8776803063411</v>
      </c>
      <c r="W672" s="174">
        <f t="shared" si="538"/>
        <v>0</v>
      </c>
      <c r="X672" s="175"/>
      <c r="Y672" s="173">
        <f t="shared" si="531"/>
        <v>22729.704460349269</v>
      </c>
      <c r="Z672" s="174">
        <f t="shared" si="539"/>
        <v>6783.9745498682923</v>
      </c>
      <c r="AA672" s="174">
        <f t="shared" si="540"/>
        <v>6783.9745498682923</v>
      </c>
      <c r="AB672" s="174">
        <f t="shared" si="541"/>
        <v>9161.7553606126821</v>
      </c>
      <c r="AC672" s="174">
        <f t="shared" si="542"/>
        <v>0</v>
      </c>
      <c r="AD672" s="175"/>
      <c r="AE672" s="173">
        <f t="shared" si="543"/>
        <v>28.111805793504001</v>
      </c>
      <c r="AF672" s="174">
        <f t="shared" si="495"/>
        <v>36</v>
      </c>
      <c r="AG672" s="174">
        <f t="shared" si="510"/>
        <v>45.286500000000004</v>
      </c>
      <c r="AH672" s="174">
        <f t="shared" si="544"/>
        <v>458</v>
      </c>
      <c r="AI672" s="174">
        <f t="shared" si="545"/>
        <v>200</v>
      </c>
      <c r="AJ672" s="174">
        <f t="shared" si="546"/>
        <v>3.3333333333333335</v>
      </c>
      <c r="AK672" s="174">
        <f t="shared" si="527"/>
        <v>9470.7101918121953</v>
      </c>
      <c r="AL672" s="174">
        <f t="shared" si="547"/>
        <v>2826.6560624451217</v>
      </c>
      <c r="AM672" s="174">
        <f t="shared" si="548"/>
        <v>2826.6560624451217</v>
      </c>
      <c r="AN672" s="174">
        <f t="shared" si="549"/>
        <v>3817.3980669219509</v>
      </c>
      <c r="AO672" s="176">
        <v>36</v>
      </c>
      <c r="AP672" s="174">
        <v>36</v>
      </c>
      <c r="AQ672" s="175">
        <f t="shared" si="550"/>
        <v>458</v>
      </c>
      <c r="AR672" s="31">
        <f t="shared" si="551"/>
        <v>50</v>
      </c>
      <c r="AS672" s="2">
        <f t="shared" si="552"/>
        <v>1</v>
      </c>
      <c r="AT672" s="33">
        <f t="shared" si="553"/>
        <v>0</v>
      </c>
      <c r="AU672" s="31">
        <f t="shared" si="554"/>
        <v>25</v>
      </c>
      <c r="AV672" s="2">
        <f t="shared" si="555"/>
        <v>0</v>
      </c>
      <c r="AW672" s="33">
        <f t="shared" si="556"/>
        <v>1</v>
      </c>
      <c r="AX672" s="31">
        <f t="shared" si="557"/>
        <v>1</v>
      </c>
      <c r="AY672" s="33">
        <f t="shared" si="558"/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598</v>
      </c>
      <c r="C673" s="31">
        <v>7</v>
      </c>
      <c r="D673" s="111" t="s">
        <v>14</v>
      </c>
      <c r="E673" s="2" t="s">
        <v>155</v>
      </c>
      <c r="F673" s="2" t="s">
        <v>149</v>
      </c>
      <c r="G673" s="2"/>
      <c r="H673" s="33" t="s">
        <v>80</v>
      </c>
      <c r="I673" s="173">
        <f t="shared" si="528"/>
        <v>551.81533498912631</v>
      </c>
      <c r="J673" s="174">
        <f t="shared" si="529"/>
        <v>16.292087508154079</v>
      </c>
      <c r="K673" s="189">
        <f t="shared" si="530"/>
        <v>658</v>
      </c>
      <c r="L673" s="190">
        <f t="shared" si="526"/>
        <v>348</v>
      </c>
      <c r="M673" s="173">
        <f t="shared" si="494"/>
        <v>15512.525531091673</v>
      </c>
      <c r="N673" s="174">
        <f t="shared" si="496"/>
        <v>4351.4617554583929</v>
      </c>
      <c r="O673" s="174">
        <f t="shared" si="532"/>
        <v>4351.4617554583929</v>
      </c>
      <c r="P673" s="174">
        <f t="shared" si="533"/>
        <v>6809.6020201748879</v>
      </c>
      <c r="Q673" s="174">
        <f t="shared" si="534"/>
        <v>0</v>
      </c>
      <c r="R673" s="175"/>
      <c r="S673" s="173">
        <f t="shared" si="500"/>
        <v>11364.852230174634</v>
      </c>
      <c r="T673" s="174">
        <f t="shared" si="535"/>
        <v>3391.9872749341462</v>
      </c>
      <c r="U673" s="174">
        <f t="shared" si="536"/>
        <v>3391.9872749341462</v>
      </c>
      <c r="V673" s="174">
        <f t="shared" si="537"/>
        <v>4580.8776803063411</v>
      </c>
      <c r="W673" s="174">
        <f t="shared" si="538"/>
        <v>0</v>
      </c>
      <c r="X673" s="175"/>
      <c r="Y673" s="173">
        <f t="shared" si="531"/>
        <v>26027.936390169831</v>
      </c>
      <c r="Z673" s="174">
        <f t="shared" si="539"/>
        <v>6783.9745498682923</v>
      </c>
      <c r="AA673" s="174">
        <f t="shared" si="540"/>
        <v>6783.9745498682923</v>
      </c>
      <c r="AB673" s="174">
        <f t="shared" si="541"/>
        <v>12459.987290433248</v>
      </c>
      <c r="AC673" s="174">
        <f t="shared" si="542"/>
        <v>0</v>
      </c>
      <c r="AD673" s="175"/>
      <c r="AE673" s="173">
        <f t="shared" si="543"/>
        <v>28.111805793504001</v>
      </c>
      <c r="AF673" s="174">
        <f t="shared" si="495"/>
        <v>36</v>
      </c>
      <c r="AG673" s="174">
        <f t="shared" si="510"/>
        <v>20.2865</v>
      </c>
      <c r="AH673" s="174">
        <f t="shared" si="544"/>
        <v>458</v>
      </c>
      <c r="AI673" s="174">
        <f t="shared" si="545"/>
        <v>200</v>
      </c>
      <c r="AJ673" s="174">
        <f t="shared" si="546"/>
        <v>3.3333333333333335</v>
      </c>
      <c r="AK673" s="174">
        <f t="shared" si="527"/>
        <v>9470.7101918121953</v>
      </c>
      <c r="AL673" s="174">
        <f t="shared" si="547"/>
        <v>2826.6560624451217</v>
      </c>
      <c r="AM673" s="174">
        <f t="shared" si="548"/>
        <v>2826.6560624451217</v>
      </c>
      <c r="AN673" s="174">
        <f t="shared" si="549"/>
        <v>3817.3980669219509</v>
      </c>
      <c r="AO673" s="176">
        <v>36</v>
      </c>
      <c r="AP673" s="174">
        <v>36</v>
      </c>
      <c r="AQ673" s="175">
        <f t="shared" si="550"/>
        <v>458</v>
      </c>
      <c r="AR673" s="31">
        <f t="shared" si="551"/>
        <v>50</v>
      </c>
      <c r="AS673" s="2">
        <f t="shared" si="552"/>
        <v>1</v>
      </c>
      <c r="AT673" s="33">
        <f t="shared" si="553"/>
        <v>0</v>
      </c>
      <c r="AU673" s="31">
        <f t="shared" si="554"/>
        <v>0</v>
      </c>
      <c r="AV673" s="2">
        <f t="shared" si="555"/>
        <v>0</v>
      </c>
      <c r="AW673" s="33">
        <f t="shared" si="556"/>
        <v>1.36</v>
      </c>
      <c r="AX673" s="31">
        <f t="shared" si="557"/>
        <v>1</v>
      </c>
      <c r="AY673" s="33">
        <f t="shared" si="558"/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599</v>
      </c>
      <c r="C674" s="31">
        <v>7</v>
      </c>
      <c r="D674" s="111" t="s">
        <v>14</v>
      </c>
      <c r="E674" s="2" t="s">
        <v>79</v>
      </c>
      <c r="F674" s="2" t="s">
        <v>149</v>
      </c>
      <c r="G674" s="2"/>
      <c r="H674" s="33" t="s">
        <v>80</v>
      </c>
      <c r="I674" s="173">
        <f t="shared" si="528"/>
        <v>518.62805482357123</v>
      </c>
      <c r="J674" s="174">
        <f t="shared" si="529"/>
        <v>8.1460437540770396</v>
      </c>
      <c r="K674" s="189">
        <f t="shared" si="530"/>
        <v>698</v>
      </c>
      <c r="L674" s="190">
        <f t="shared" si="526"/>
        <v>360</v>
      </c>
      <c r="M674" s="173">
        <f t="shared" si="494"/>
        <v>14579.57115626298</v>
      </c>
      <c r="N674" s="174">
        <f t="shared" si="496"/>
        <v>4351.4617554583929</v>
      </c>
      <c r="O674" s="174">
        <f t="shared" si="532"/>
        <v>4351.4617554583929</v>
      </c>
      <c r="P674" s="174">
        <f t="shared" si="533"/>
        <v>5876.6476453461937</v>
      </c>
      <c r="Q674" s="174">
        <f t="shared" si="534"/>
        <v>0</v>
      </c>
      <c r="R674" s="175"/>
      <c r="S674" s="173">
        <f t="shared" si="500"/>
        <v>11364.852230174634</v>
      </c>
      <c r="T674" s="174">
        <f t="shared" si="535"/>
        <v>3391.9872749341462</v>
      </c>
      <c r="U674" s="174">
        <f t="shared" si="536"/>
        <v>3391.9872749341462</v>
      </c>
      <c r="V674" s="174">
        <f t="shared" si="537"/>
        <v>4580.8776803063411</v>
      </c>
      <c r="W674" s="174">
        <f t="shared" si="538"/>
        <v>0</v>
      </c>
      <c r="X674" s="175"/>
      <c r="Y674" s="173">
        <f t="shared" si="531"/>
        <v>22729.704460349269</v>
      </c>
      <c r="Z674" s="174">
        <f t="shared" si="539"/>
        <v>6783.9745498682923</v>
      </c>
      <c r="AA674" s="174">
        <f t="shared" si="540"/>
        <v>6783.9745498682923</v>
      </c>
      <c r="AB674" s="174">
        <f t="shared" si="541"/>
        <v>9161.7553606126821</v>
      </c>
      <c r="AC674" s="174">
        <f t="shared" si="542"/>
        <v>0</v>
      </c>
      <c r="AD674" s="175"/>
      <c r="AE674" s="173">
        <f t="shared" si="543"/>
        <v>28.111805793504001</v>
      </c>
      <c r="AF674" s="174">
        <f t="shared" si="495"/>
        <v>36</v>
      </c>
      <c r="AG674" s="174">
        <f t="shared" si="510"/>
        <v>20.2865</v>
      </c>
      <c r="AH674" s="174">
        <f t="shared" si="544"/>
        <v>229</v>
      </c>
      <c r="AI674" s="174">
        <f t="shared" si="545"/>
        <v>200</v>
      </c>
      <c r="AJ674" s="174">
        <f t="shared" si="546"/>
        <v>3.3333333333333335</v>
      </c>
      <c r="AK674" s="174">
        <f t="shared" si="527"/>
        <v>9470.7101918121953</v>
      </c>
      <c r="AL674" s="174">
        <f t="shared" si="547"/>
        <v>2826.6560624451217</v>
      </c>
      <c r="AM674" s="174">
        <f t="shared" si="548"/>
        <v>2826.6560624451217</v>
      </c>
      <c r="AN674" s="174">
        <f t="shared" si="549"/>
        <v>3817.3980669219509</v>
      </c>
      <c r="AO674" s="176">
        <v>36</v>
      </c>
      <c r="AP674" s="174">
        <v>36</v>
      </c>
      <c r="AQ674" s="175">
        <f t="shared" si="550"/>
        <v>458</v>
      </c>
      <c r="AR674" s="31">
        <f t="shared" si="551"/>
        <v>0</v>
      </c>
      <c r="AS674" s="2">
        <f t="shared" si="552"/>
        <v>0.5</v>
      </c>
      <c r="AT674" s="33">
        <f t="shared" si="553"/>
        <v>0</v>
      </c>
      <c r="AU674" s="31">
        <f t="shared" si="554"/>
        <v>0</v>
      </c>
      <c r="AV674" s="2">
        <f t="shared" si="555"/>
        <v>0</v>
      </c>
      <c r="AW674" s="33">
        <f t="shared" si="556"/>
        <v>1</v>
      </c>
      <c r="AX674" s="31">
        <f t="shared" si="557"/>
        <v>1</v>
      </c>
      <c r="AY674" s="33">
        <f t="shared" si="558"/>
        <v>1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600</v>
      </c>
      <c r="C675" s="31">
        <v>7</v>
      </c>
      <c r="D675" s="111" t="s">
        <v>14</v>
      </c>
      <c r="E675" s="2" t="s">
        <v>168</v>
      </c>
      <c r="F675" s="2" t="s">
        <v>149</v>
      </c>
      <c r="G675" s="2"/>
      <c r="H675" s="33" t="s">
        <v>80</v>
      </c>
      <c r="I675" s="173">
        <f t="shared" si="528"/>
        <v>619.69637744979684</v>
      </c>
      <c r="J675" s="174">
        <f t="shared" si="529"/>
        <v>8.1460437540770396</v>
      </c>
      <c r="K675" s="189">
        <f t="shared" si="530"/>
        <v>589</v>
      </c>
      <c r="L675" s="190">
        <f t="shared" si="526"/>
        <v>317</v>
      </c>
      <c r="M675" s="173">
        <f t="shared" si="494"/>
        <v>17420.784213806641</v>
      </c>
      <c r="N675" s="174">
        <f t="shared" si="496"/>
        <v>5199.4585741919309</v>
      </c>
      <c r="O675" s="174">
        <f t="shared" si="532"/>
        <v>5199.4585741919309</v>
      </c>
      <c r="P675" s="174">
        <f t="shared" si="533"/>
        <v>7021.8670654227799</v>
      </c>
      <c r="Q675" s="174">
        <f t="shared" si="534"/>
        <v>0</v>
      </c>
      <c r="R675" s="175"/>
      <c r="S675" s="173">
        <f t="shared" si="500"/>
        <v>11364.852230174634</v>
      </c>
      <c r="T675" s="174">
        <f t="shared" si="535"/>
        <v>3391.9872749341462</v>
      </c>
      <c r="U675" s="174">
        <f t="shared" si="536"/>
        <v>3391.9872749341462</v>
      </c>
      <c r="V675" s="174">
        <f t="shared" si="537"/>
        <v>4580.8776803063411</v>
      </c>
      <c r="W675" s="174">
        <f t="shared" si="538"/>
        <v>0</v>
      </c>
      <c r="X675" s="175"/>
      <c r="Y675" s="173">
        <f t="shared" si="531"/>
        <v>22729.704460349269</v>
      </c>
      <c r="Z675" s="174">
        <f t="shared" si="539"/>
        <v>6783.9745498682923</v>
      </c>
      <c r="AA675" s="174">
        <f t="shared" si="540"/>
        <v>6783.9745498682923</v>
      </c>
      <c r="AB675" s="174">
        <f t="shared" si="541"/>
        <v>9161.7553606126821</v>
      </c>
      <c r="AC675" s="174">
        <f t="shared" si="542"/>
        <v>0</v>
      </c>
      <c r="AD675" s="175"/>
      <c r="AE675" s="173">
        <f t="shared" si="543"/>
        <v>28.111805793504001</v>
      </c>
      <c r="AF675" s="174">
        <f t="shared" si="495"/>
        <v>36</v>
      </c>
      <c r="AG675" s="174">
        <f t="shared" si="510"/>
        <v>45.286500000000004</v>
      </c>
      <c r="AH675" s="174">
        <f t="shared" si="544"/>
        <v>229</v>
      </c>
      <c r="AI675" s="174">
        <f t="shared" si="545"/>
        <v>200</v>
      </c>
      <c r="AJ675" s="174">
        <f t="shared" si="546"/>
        <v>3.3333333333333335</v>
      </c>
      <c r="AK675" s="174">
        <f t="shared" si="527"/>
        <v>9470.7101918121953</v>
      </c>
      <c r="AL675" s="174">
        <f t="shared" si="547"/>
        <v>2826.6560624451217</v>
      </c>
      <c r="AM675" s="174">
        <f t="shared" si="548"/>
        <v>2826.6560624451217</v>
      </c>
      <c r="AN675" s="174">
        <f t="shared" si="549"/>
        <v>3817.3980669219509</v>
      </c>
      <c r="AO675" s="176">
        <v>36</v>
      </c>
      <c r="AP675" s="174">
        <v>36</v>
      </c>
      <c r="AQ675" s="175">
        <f t="shared" si="550"/>
        <v>458</v>
      </c>
      <c r="AR675" s="31">
        <f t="shared" si="551"/>
        <v>0</v>
      </c>
      <c r="AS675" s="2">
        <f t="shared" si="552"/>
        <v>0.5</v>
      </c>
      <c r="AT675" s="33">
        <f t="shared" si="553"/>
        <v>0</v>
      </c>
      <c r="AU675" s="31">
        <f t="shared" si="554"/>
        <v>25</v>
      </c>
      <c r="AV675" s="2">
        <f t="shared" si="555"/>
        <v>0</v>
      </c>
      <c r="AW675" s="33">
        <f t="shared" si="556"/>
        <v>1</v>
      </c>
      <c r="AX675" s="31">
        <f t="shared" si="557"/>
        <v>1</v>
      </c>
      <c r="AY675" s="33">
        <f t="shared" si="558"/>
        <v>1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customHeight="1">
      <c r="A676" s="2"/>
      <c r="B676" s="107">
        <v>601</v>
      </c>
      <c r="C676" s="31">
        <v>7</v>
      </c>
      <c r="D676" s="111" t="s">
        <v>14</v>
      </c>
      <c r="E676" s="2" t="s">
        <v>103</v>
      </c>
      <c r="F676" s="2" t="s">
        <v>149</v>
      </c>
      <c r="G676" s="2"/>
      <c r="H676" s="33" t="s">
        <v>80</v>
      </c>
      <c r="I676" s="173">
        <f t="shared" si="528"/>
        <v>551.81533498912631</v>
      </c>
      <c r="J676" s="174">
        <f t="shared" si="529"/>
        <v>8.1460437540770396</v>
      </c>
      <c r="K676" s="189">
        <f t="shared" si="530"/>
        <v>658</v>
      </c>
      <c r="L676" s="190">
        <f t="shared" si="526"/>
        <v>348</v>
      </c>
      <c r="M676" s="173">
        <f t="shared" si="494"/>
        <v>15512.525531091673</v>
      </c>
      <c r="N676" s="174">
        <f t="shared" si="496"/>
        <v>4351.4617554583929</v>
      </c>
      <c r="O676" s="174">
        <f t="shared" si="532"/>
        <v>4351.4617554583929</v>
      </c>
      <c r="P676" s="174">
        <f t="shared" si="533"/>
        <v>6809.6020201748879</v>
      </c>
      <c r="Q676" s="174">
        <f t="shared" si="534"/>
        <v>0</v>
      </c>
      <c r="R676" s="175"/>
      <c r="S676" s="173">
        <f t="shared" si="500"/>
        <v>11364.852230174634</v>
      </c>
      <c r="T676" s="174">
        <f t="shared" si="535"/>
        <v>3391.9872749341462</v>
      </c>
      <c r="U676" s="174">
        <f t="shared" si="536"/>
        <v>3391.9872749341462</v>
      </c>
      <c r="V676" s="174">
        <f t="shared" si="537"/>
        <v>4580.8776803063411</v>
      </c>
      <c r="W676" s="174">
        <f t="shared" si="538"/>
        <v>0</v>
      </c>
      <c r="X676" s="175"/>
      <c r="Y676" s="173">
        <f t="shared" si="531"/>
        <v>26027.936390169831</v>
      </c>
      <c r="Z676" s="174">
        <f t="shared" si="539"/>
        <v>6783.9745498682923</v>
      </c>
      <c r="AA676" s="174">
        <f t="shared" si="540"/>
        <v>6783.9745498682923</v>
      </c>
      <c r="AB676" s="174">
        <f t="shared" si="541"/>
        <v>12459.987290433248</v>
      </c>
      <c r="AC676" s="174">
        <f t="shared" si="542"/>
        <v>0</v>
      </c>
      <c r="AD676" s="175"/>
      <c r="AE676" s="173">
        <f t="shared" si="543"/>
        <v>28.111805793504001</v>
      </c>
      <c r="AF676" s="174">
        <f t="shared" si="495"/>
        <v>36</v>
      </c>
      <c r="AG676" s="174">
        <f t="shared" si="510"/>
        <v>20.2865</v>
      </c>
      <c r="AH676" s="174">
        <f t="shared" si="544"/>
        <v>229</v>
      </c>
      <c r="AI676" s="174">
        <f t="shared" si="545"/>
        <v>200</v>
      </c>
      <c r="AJ676" s="174">
        <f t="shared" si="546"/>
        <v>3.3333333333333335</v>
      </c>
      <c r="AK676" s="174">
        <f t="shared" si="527"/>
        <v>9470.7101918121953</v>
      </c>
      <c r="AL676" s="174">
        <f t="shared" si="547"/>
        <v>2826.6560624451217</v>
      </c>
      <c r="AM676" s="174">
        <f t="shared" si="548"/>
        <v>2826.6560624451217</v>
      </c>
      <c r="AN676" s="174">
        <f t="shared" si="549"/>
        <v>3817.3980669219509</v>
      </c>
      <c r="AO676" s="176">
        <v>36</v>
      </c>
      <c r="AP676" s="174">
        <v>36</v>
      </c>
      <c r="AQ676" s="175">
        <f t="shared" si="550"/>
        <v>458</v>
      </c>
      <c r="AR676" s="31">
        <f t="shared" si="551"/>
        <v>0</v>
      </c>
      <c r="AS676" s="2">
        <f t="shared" si="552"/>
        <v>0.5</v>
      </c>
      <c r="AT676" s="33">
        <f t="shared" si="553"/>
        <v>0</v>
      </c>
      <c r="AU676" s="31">
        <f t="shared" si="554"/>
        <v>0</v>
      </c>
      <c r="AV676" s="2">
        <f t="shared" si="555"/>
        <v>0</v>
      </c>
      <c r="AW676" s="33">
        <f t="shared" si="556"/>
        <v>1.36</v>
      </c>
      <c r="AX676" s="31">
        <f t="shared" si="557"/>
        <v>1</v>
      </c>
      <c r="AY676" s="33">
        <f t="shared" si="558"/>
        <v>1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602</v>
      </c>
      <c r="C677" s="31">
        <v>4</v>
      </c>
      <c r="D677" s="111" t="s">
        <v>14</v>
      </c>
      <c r="E677" s="2" t="s">
        <v>67</v>
      </c>
      <c r="F677" s="2" t="s">
        <v>149</v>
      </c>
      <c r="G677" s="1"/>
      <c r="H677" s="33" t="s">
        <v>80</v>
      </c>
      <c r="I677" s="173">
        <f t="shared" si="528"/>
        <v>482.23436236692044</v>
      </c>
      <c r="J677" s="174">
        <f t="shared" si="529"/>
        <v>8.9642053538315025</v>
      </c>
      <c r="K677" s="189">
        <f t="shared" si="530"/>
        <v>739</v>
      </c>
      <c r="L677" s="190">
        <f t="shared" si="526"/>
        <v>378</v>
      </c>
      <c r="M677" s="173">
        <f t="shared" si="494"/>
        <v>13556.478741813102</v>
      </c>
      <c r="N677" s="174">
        <f t="shared" si="496"/>
        <v>4046.1655462872104</v>
      </c>
      <c r="O677" s="174">
        <f t="shared" si="532"/>
        <v>4046.1655462872104</v>
      </c>
      <c r="P677" s="174">
        <f t="shared" si="533"/>
        <v>5464.1476492386801</v>
      </c>
      <c r="Q677" s="174">
        <f t="shared" si="534"/>
        <v>0</v>
      </c>
      <c r="R677" s="175"/>
      <c r="S677" s="173">
        <f t="shared" si="500"/>
        <v>10567.346323902439</v>
      </c>
      <c r="T677" s="174">
        <f t="shared" si="535"/>
        <v>3154.0072776848779</v>
      </c>
      <c r="U677" s="174">
        <f t="shared" si="536"/>
        <v>3154.0072776848779</v>
      </c>
      <c r="V677" s="174">
        <f t="shared" si="537"/>
        <v>4259.3317685326829</v>
      </c>
      <c r="W677" s="174">
        <f t="shared" si="538"/>
        <v>0</v>
      </c>
      <c r="X677" s="175"/>
      <c r="Y677" s="173">
        <f t="shared" si="531"/>
        <v>21134.692647804877</v>
      </c>
      <c r="Z677" s="174">
        <f t="shared" si="539"/>
        <v>6308.0145553697548</v>
      </c>
      <c r="AA677" s="174">
        <f t="shared" si="540"/>
        <v>6308.0145553697548</v>
      </c>
      <c r="AB677" s="174">
        <f t="shared" si="541"/>
        <v>8518.6635370653657</v>
      </c>
      <c r="AC677" s="174">
        <f t="shared" si="542"/>
        <v>0</v>
      </c>
      <c r="AD677" s="175"/>
      <c r="AE677" s="173">
        <f t="shared" si="543"/>
        <v>28.111805793504001</v>
      </c>
      <c r="AF677" s="174">
        <f t="shared" si="495"/>
        <v>36</v>
      </c>
      <c r="AG677" s="174">
        <f t="shared" si="510"/>
        <v>20.2865</v>
      </c>
      <c r="AH677" s="174">
        <f t="shared" si="544"/>
        <v>252</v>
      </c>
      <c r="AI677" s="174">
        <f t="shared" si="545"/>
        <v>200</v>
      </c>
      <c r="AJ677" s="174">
        <f t="shared" si="546"/>
        <v>3.3333333333333335</v>
      </c>
      <c r="AK677" s="174">
        <f t="shared" si="527"/>
        <v>8806.1219365853649</v>
      </c>
      <c r="AL677" s="174">
        <f t="shared" si="547"/>
        <v>2628.3393980707315</v>
      </c>
      <c r="AM677" s="174">
        <f t="shared" si="548"/>
        <v>2628.3393980707315</v>
      </c>
      <c r="AN677" s="174">
        <f t="shared" si="549"/>
        <v>3549.4431404439028</v>
      </c>
      <c r="AO677" s="176">
        <v>36</v>
      </c>
      <c r="AP677" s="174">
        <v>36</v>
      </c>
      <c r="AQ677" s="175">
        <f t="shared" si="550"/>
        <v>252</v>
      </c>
      <c r="AR677" s="31">
        <f t="shared" si="551"/>
        <v>0</v>
      </c>
      <c r="AS677" s="2">
        <f t="shared" si="552"/>
        <v>1</v>
      </c>
      <c r="AT677" s="33">
        <f t="shared" si="553"/>
        <v>0</v>
      </c>
      <c r="AU677" s="31">
        <f t="shared" si="554"/>
        <v>0</v>
      </c>
      <c r="AV677" s="2">
        <f t="shared" si="555"/>
        <v>0</v>
      </c>
      <c r="AW677" s="33">
        <f t="shared" si="556"/>
        <v>1</v>
      </c>
      <c r="AX677" s="31">
        <f t="shared" si="557"/>
        <v>1</v>
      </c>
      <c r="AY677" s="33">
        <f t="shared" si="558"/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603</v>
      </c>
      <c r="C678" s="31">
        <v>4</v>
      </c>
      <c r="D678" s="111" t="s">
        <v>14</v>
      </c>
      <c r="E678" s="2" t="s">
        <v>148</v>
      </c>
      <c r="F678" s="2" t="s">
        <v>149</v>
      </c>
      <c r="G678" s="2"/>
      <c r="H678" s="33" t="s">
        <v>80</v>
      </c>
      <c r="I678" s="173">
        <f t="shared" si="528"/>
        <v>482.23436236692044</v>
      </c>
      <c r="J678" s="174">
        <f t="shared" si="529"/>
        <v>8.9642053538315025</v>
      </c>
      <c r="K678" s="189">
        <f t="shared" si="530"/>
        <v>739</v>
      </c>
      <c r="L678" s="190">
        <f t="shared" si="526"/>
        <v>378</v>
      </c>
      <c r="M678" s="173">
        <f t="shared" si="494"/>
        <v>13556.478741813102</v>
      </c>
      <c r="N678" s="174">
        <f t="shared" si="496"/>
        <v>4046.1655462872104</v>
      </c>
      <c r="O678" s="174">
        <f t="shared" si="532"/>
        <v>4046.1655462872104</v>
      </c>
      <c r="P678" s="174">
        <f t="shared" si="533"/>
        <v>5464.1476492386801</v>
      </c>
      <c r="Q678" s="174">
        <f t="shared" si="534"/>
        <v>0</v>
      </c>
      <c r="R678" s="175"/>
      <c r="S678" s="173">
        <f t="shared" si="500"/>
        <v>10567.346323902439</v>
      </c>
      <c r="T678" s="174">
        <f t="shared" si="535"/>
        <v>3154.0072776848779</v>
      </c>
      <c r="U678" s="174">
        <f t="shared" si="536"/>
        <v>3154.0072776848779</v>
      </c>
      <c r="V678" s="174">
        <f t="shared" si="537"/>
        <v>4259.3317685326829</v>
      </c>
      <c r="W678" s="174">
        <f t="shared" si="538"/>
        <v>0</v>
      </c>
      <c r="X678" s="175"/>
      <c r="Y678" s="173">
        <f t="shared" si="531"/>
        <v>21134.692647804877</v>
      </c>
      <c r="Z678" s="174">
        <f t="shared" si="539"/>
        <v>6308.0145553697548</v>
      </c>
      <c r="AA678" s="174">
        <f t="shared" si="540"/>
        <v>6308.0145553697548</v>
      </c>
      <c r="AB678" s="174">
        <f t="shared" si="541"/>
        <v>8518.6635370653657</v>
      </c>
      <c r="AC678" s="174">
        <f t="shared" si="542"/>
        <v>0</v>
      </c>
      <c r="AD678" s="175"/>
      <c r="AE678" s="173">
        <f t="shared" si="543"/>
        <v>28.111805793504001</v>
      </c>
      <c r="AF678" s="174">
        <f t="shared" si="495"/>
        <v>36</v>
      </c>
      <c r="AG678" s="174">
        <f t="shared" si="510"/>
        <v>20.2865</v>
      </c>
      <c r="AH678" s="174">
        <f t="shared" si="544"/>
        <v>252</v>
      </c>
      <c r="AI678" s="174">
        <f t="shared" si="545"/>
        <v>200</v>
      </c>
      <c r="AJ678" s="174">
        <f t="shared" si="546"/>
        <v>3.3333333333333335</v>
      </c>
      <c r="AK678" s="174">
        <f t="shared" si="527"/>
        <v>8806.1219365853649</v>
      </c>
      <c r="AL678" s="174">
        <f t="shared" si="547"/>
        <v>2628.3393980707315</v>
      </c>
      <c r="AM678" s="174">
        <f t="shared" si="548"/>
        <v>2628.3393980707315</v>
      </c>
      <c r="AN678" s="174">
        <f t="shared" si="549"/>
        <v>3549.4431404439028</v>
      </c>
      <c r="AO678" s="176">
        <v>36</v>
      </c>
      <c r="AP678" s="174">
        <v>36</v>
      </c>
      <c r="AQ678" s="175">
        <f t="shared" si="550"/>
        <v>252</v>
      </c>
      <c r="AR678" s="31">
        <f t="shared" si="551"/>
        <v>50</v>
      </c>
      <c r="AS678" s="2">
        <f t="shared" si="552"/>
        <v>1</v>
      </c>
      <c r="AT678" s="33">
        <f t="shared" si="553"/>
        <v>0</v>
      </c>
      <c r="AU678" s="31">
        <f t="shared" si="554"/>
        <v>0</v>
      </c>
      <c r="AV678" s="2">
        <f t="shared" si="555"/>
        <v>0</v>
      </c>
      <c r="AW678" s="33">
        <f t="shared" si="556"/>
        <v>1</v>
      </c>
      <c r="AX678" s="31">
        <f t="shared" si="557"/>
        <v>1</v>
      </c>
      <c r="AY678" s="33">
        <f t="shared" si="558"/>
        <v>1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604</v>
      </c>
      <c r="C679" s="31">
        <v>4</v>
      </c>
      <c r="D679" s="111" t="s">
        <v>14</v>
      </c>
      <c r="E679" s="2" t="s">
        <v>79</v>
      </c>
      <c r="F679" s="2" t="s">
        <v>149</v>
      </c>
      <c r="G679" s="2"/>
      <c r="H679" s="33" t="s">
        <v>80</v>
      </c>
      <c r="I679" s="173">
        <f t="shared" si="528"/>
        <v>482.23436236692044</v>
      </c>
      <c r="J679" s="174">
        <f t="shared" si="529"/>
        <v>4.4821026769157513</v>
      </c>
      <c r="K679" s="189">
        <f t="shared" si="530"/>
        <v>739</v>
      </c>
      <c r="L679" s="190">
        <f t="shared" si="526"/>
        <v>378</v>
      </c>
      <c r="M679" s="173">
        <f t="shared" ref="M679:M742" si="559">SUM(N679:R679)</f>
        <v>13556.478741813102</v>
      </c>
      <c r="N679" s="174">
        <f t="shared" si="496"/>
        <v>4046.1655462872104</v>
      </c>
      <c r="O679" s="174">
        <f t="shared" si="532"/>
        <v>4046.1655462872104</v>
      </c>
      <c r="P679" s="174">
        <f t="shared" si="533"/>
        <v>5464.1476492386801</v>
      </c>
      <c r="Q679" s="174">
        <f t="shared" si="534"/>
        <v>0</v>
      </c>
      <c r="R679" s="175"/>
      <c r="S679" s="173">
        <f t="shared" si="500"/>
        <v>10567.346323902439</v>
      </c>
      <c r="T679" s="174">
        <f t="shared" si="535"/>
        <v>3154.0072776848779</v>
      </c>
      <c r="U679" s="174">
        <f t="shared" si="536"/>
        <v>3154.0072776848779</v>
      </c>
      <c r="V679" s="174">
        <f t="shared" si="537"/>
        <v>4259.3317685326829</v>
      </c>
      <c r="W679" s="174">
        <f t="shared" si="538"/>
        <v>0</v>
      </c>
      <c r="X679" s="175"/>
      <c r="Y679" s="173">
        <f t="shared" si="531"/>
        <v>21134.692647804877</v>
      </c>
      <c r="Z679" s="174">
        <f t="shared" si="539"/>
        <v>6308.0145553697548</v>
      </c>
      <c r="AA679" s="174">
        <f t="shared" si="540"/>
        <v>6308.0145553697548</v>
      </c>
      <c r="AB679" s="174">
        <f t="shared" si="541"/>
        <v>8518.6635370653657</v>
      </c>
      <c r="AC679" s="174">
        <f t="shared" si="542"/>
        <v>0</v>
      </c>
      <c r="AD679" s="175"/>
      <c r="AE679" s="173">
        <f t="shared" si="543"/>
        <v>28.111805793504001</v>
      </c>
      <c r="AF679" s="174">
        <f t="shared" si="495"/>
        <v>36</v>
      </c>
      <c r="AG679" s="174">
        <f t="shared" si="510"/>
        <v>20.2865</v>
      </c>
      <c r="AH679" s="174">
        <f t="shared" si="544"/>
        <v>126</v>
      </c>
      <c r="AI679" s="174">
        <f t="shared" si="545"/>
        <v>200</v>
      </c>
      <c r="AJ679" s="174">
        <f t="shared" si="546"/>
        <v>3.3333333333333335</v>
      </c>
      <c r="AK679" s="174">
        <f t="shared" si="527"/>
        <v>8806.1219365853649</v>
      </c>
      <c r="AL679" s="174">
        <f t="shared" si="547"/>
        <v>2628.3393980707315</v>
      </c>
      <c r="AM679" s="174">
        <f t="shared" si="548"/>
        <v>2628.3393980707315</v>
      </c>
      <c r="AN679" s="174">
        <f t="shared" si="549"/>
        <v>3549.4431404439028</v>
      </c>
      <c r="AO679" s="176">
        <v>36</v>
      </c>
      <c r="AP679" s="174">
        <v>36</v>
      </c>
      <c r="AQ679" s="175">
        <f t="shared" si="550"/>
        <v>252</v>
      </c>
      <c r="AR679" s="31">
        <f t="shared" si="551"/>
        <v>0</v>
      </c>
      <c r="AS679" s="2">
        <f t="shared" si="552"/>
        <v>0.5</v>
      </c>
      <c r="AT679" s="33">
        <f t="shared" si="553"/>
        <v>0</v>
      </c>
      <c r="AU679" s="31">
        <f t="shared" si="554"/>
        <v>0</v>
      </c>
      <c r="AV679" s="2">
        <f t="shared" si="555"/>
        <v>0</v>
      </c>
      <c r="AW679" s="33">
        <f t="shared" si="556"/>
        <v>1</v>
      </c>
      <c r="AX679" s="31">
        <f t="shared" si="557"/>
        <v>1</v>
      </c>
      <c r="AY679" s="33">
        <f t="shared" si="558"/>
        <v>1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605</v>
      </c>
      <c r="C680" s="31">
        <v>1</v>
      </c>
      <c r="D680" s="111" t="s">
        <v>14</v>
      </c>
      <c r="E680" s="2" t="s">
        <v>67</v>
      </c>
      <c r="F680" s="2" t="s">
        <v>149</v>
      </c>
      <c r="G680" s="1"/>
      <c r="H680" s="33" t="s">
        <v>80</v>
      </c>
      <c r="I680" s="173">
        <f t="shared" si="528"/>
        <v>377.20240201232463</v>
      </c>
      <c r="J680" s="174">
        <f t="shared" si="529"/>
        <v>4.5176749203833362</v>
      </c>
      <c r="K680" s="189">
        <f t="shared" si="530"/>
        <v>827</v>
      </c>
      <c r="L680" s="190">
        <f t="shared" si="526"/>
        <v>404</v>
      </c>
      <c r="M680" s="173">
        <f t="shared" si="559"/>
        <v>10603.840670213693</v>
      </c>
      <c r="N680" s="174">
        <f t="shared" si="496"/>
        <v>3090.0459127427989</v>
      </c>
      <c r="O680" s="174">
        <f t="shared" si="532"/>
        <v>3090.0459127427989</v>
      </c>
      <c r="P680" s="174">
        <f t="shared" si="533"/>
        <v>4423.7488447280939</v>
      </c>
      <c r="Q680" s="174">
        <f t="shared" si="534"/>
        <v>0</v>
      </c>
      <c r="R680" s="175"/>
      <c r="S680" s="173">
        <f t="shared" si="500"/>
        <v>8265.7494515897561</v>
      </c>
      <c r="T680" s="174">
        <f t="shared" si="535"/>
        <v>2408.707005602927</v>
      </c>
      <c r="U680" s="174">
        <f t="shared" si="536"/>
        <v>2408.707005602927</v>
      </c>
      <c r="V680" s="174">
        <f t="shared" si="537"/>
        <v>3448.3354403839016</v>
      </c>
      <c r="W680" s="174">
        <f t="shared" si="538"/>
        <v>0</v>
      </c>
      <c r="X680" s="175"/>
      <c r="Y680" s="173">
        <f t="shared" si="531"/>
        <v>16531.498903179512</v>
      </c>
      <c r="Z680" s="174">
        <f t="shared" si="539"/>
        <v>4817.414011205854</v>
      </c>
      <c r="AA680" s="174">
        <f t="shared" si="540"/>
        <v>4817.414011205854</v>
      </c>
      <c r="AB680" s="174">
        <f t="shared" si="541"/>
        <v>6896.6708807678033</v>
      </c>
      <c r="AC680" s="174">
        <f t="shared" si="542"/>
        <v>0</v>
      </c>
      <c r="AD680" s="175"/>
      <c r="AE680" s="173">
        <f t="shared" si="543"/>
        <v>28.111805793504001</v>
      </c>
      <c r="AF680" s="174">
        <f t="shared" si="495"/>
        <v>36</v>
      </c>
      <c r="AG680" s="174">
        <f t="shared" si="510"/>
        <v>20.2865</v>
      </c>
      <c r="AH680" s="174">
        <f t="shared" si="544"/>
        <v>127</v>
      </c>
      <c r="AI680" s="174">
        <f t="shared" si="545"/>
        <v>200</v>
      </c>
      <c r="AJ680" s="174">
        <f t="shared" si="546"/>
        <v>3.3333333333333335</v>
      </c>
      <c r="AK680" s="174">
        <f t="shared" si="527"/>
        <v>6888.1245429914634</v>
      </c>
      <c r="AL680" s="174">
        <f t="shared" si="547"/>
        <v>2007.2558380024391</v>
      </c>
      <c r="AM680" s="174">
        <f t="shared" si="548"/>
        <v>2007.2558380024391</v>
      </c>
      <c r="AN680" s="174">
        <f t="shared" si="549"/>
        <v>2873.6128669865848</v>
      </c>
      <c r="AO680" s="176">
        <v>36</v>
      </c>
      <c r="AP680" s="174">
        <v>36</v>
      </c>
      <c r="AQ680" s="175">
        <f t="shared" si="550"/>
        <v>127</v>
      </c>
      <c r="AR680" s="31">
        <f t="shared" si="551"/>
        <v>0</v>
      </c>
      <c r="AS680" s="2">
        <f t="shared" si="552"/>
        <v>1</v>
      </c>
      <c r="AT680" s="33">
        <f t="shared" si="553"/>
        <v>0</v>
      </c>
      <c r="AU680" s="31">
        <f t="shared" si="554"/>
        <v>0</v>
      </c>
      <c r="AV680" s="2">
        <f t="shared" si="555"/>
        <v>0</v>
      </c>
      <c r="AW680" s="33">
        <f t="shared" si="556"/>
        <v>1</v>
      </c>
      <c r="AX680" s="31">
        <f t="shared" si="557"/>
        <v>1</v>
      </c>
      <c r="AY680" s="33">
        <f t="shared" si="558"/>
        <v>1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customHeight="1">
      <c r="A681" s="2"/>
      <c r="B681" s="107">
        <v>606</v>
      </c>
      <c r="C681" s="31">
        <v>10</v>
      </c>
      <c r="D681" s="111" t="s">
        <v>18</v>
      </c>
      <c r="E681" s="2" t="s">
        <v>164</v>
      </c>
      <c r="F681" s="2"/>
      <c r="G681" s="2"/>
      <c r="H681" s="33" t="s">
        <v>81</v>
      </c>
      <c r="I681" s="173">
        <f t="shared" si="528"/>
        <v>1821.4368003781503</v>
      </c>
      <c r="J681" s="174">
        <f t="shared" si="529"/>
        <v>35.343110702862127</v>
      </c>
      <c r="K681" s="189">
        <f t="shared" si="530"/>
        <v>31</v>
      </c>
      <c r="L681" s="190">
        <f t="shared" si="526"/>
        <v>31</v>
      </c>
      <c r="M681" s="173">
        <f t="shared" si="559"/>
        <v>26850.171196735315</v>
      </c>
      <c r="N681" s="174">
        <f t="shared" si="496"/>
        <v>26850.171196735315</v>
      </c>
      <c r="O681" s="174">
        <f t="shared" ref="O681:O712" si="560">U681*(1+(($D$57+IF(F681="백어택",8,0))/100)*(AI681/100-1))</f>
        <v>0</v>
      </c>
      <c r="P681" s="174"/>
      <c r="Q681" s="174"/>
      <c r="R681" s="175"/>
      <c r="S681" s="173">
        <f t="shared" si="500"/>
        <v>16751.36159111049</v>
      </c>
      <c r="T681" s="174">
        <f t="shared" ref="T681:T712" si="561">AL681*IF(H681="근접",AT681,IF(AV681=1,AT681,1))*AX681*IF(F681="백어택",1.2,1)</f>
        <v>16751.36159111049</v>
      </c>
      <c r="U681" s="174">
        <f t="shared" ref="U681:U712" si="562">IF(AX681=1,AM681*IF(H681="근접",AT681,IF(AV681=1,AT681,1)),0)*AY681*IF(AX681=1,1,0)*IF(F681="백어택",1.2,1)</f>
        <v>0</v>
      </c>
      <c r="V681" s="174"/>
      <c r="W681" s="174"/>
      <c r="X681" s="175"/>
      <c r="Y681" s="173">
        <f t="shared" si="531"/>
        <v>33502.72318222098</v>
      </c>
      <c r="Z681" s="174">
        <f t="shared" ref="Z681:Z712" si="563">T681*$D$58/100</f>
        <v>33502.72318222098</v>
      </c>
      <c r="AA681" s="174">
        <f t="shared" ref="AA681:AA712" si="564">U681*$D$58/100</f>
        <v>0</v>
      </c>
      <c r="AB681" s="174"/>
      <c r="AC681" s="174"/>
      <c r="AD681" s="175"/>
      <c r="AE681" s="173">
        <f t="shared" ref="AE681:AE712" si="565">(AO681*(1-$D$20/100)*(1-$D$17/100)-AR681)*IF(AW681="보스대상",1,POWER(0.85,AW681))</f>
        <v>14.741203862336</v>
      </c>
      <c r="AF681" s="174">
        <f t="shared" si="495"/>
        <v>36</v>
      </c>
      <c r="AG681" s="174">
        <f t="shared" si="510"/>
        <v>60.286500000000004</v>
      </c>
      <c r="AH681" s="174">
        <f t="shared" ref="AH681:AH744" si="566">AQ681</f>
        <v>521</v>
      </c>
      <c r="AI681" s="174">
        <f t="shared" ref="AI681:AI744" si="567">$D$58</f>
        <v>200</v>
      </c>
      <c r="AJ681" s="174">
        <f t="shared" ref="AJ681:AJ712" si="568">10*AS681/IF(AX681=1,IF(AY681=1,4.5,4),4)</f>
        <v>2.5</v>
      </c>
      <c r="AK681" s="174">
        <f t="shared" si="527"/>
        <v>10018.663941062196</v>
      </c>
      <c r="AL681" s="174">
        <f t="shared" ref="AL681:AL712" si="569">IF(AV681=1,$D$61*(VLOOKUP(C681,$B$36:$AG$39,25,FALSE)+VLOOKUP(C681,$B$40:$AG$43,25,FALSE)*$D$54),(IF(H681="근접",$D$61*(VLOOKUP(C681,$B$36:$AG$39,25,FALSE)+VLOOKUP(C681,$B$40:$AG$43,25,FALSE)*$D$54),$D$60*(VLOOKUP(C681,$B$36:$AG$39,25,FALSE)+VLOOKUP(C681,$B$40:$AG$43,25,FALSE)*$D$54))))*$D$59/100</f>
        <v>5982.6291396823181</v>
      </c>
      <c r="AM681" s="174">
        <f t="shared" ref="AM681:AM712" si="570">(IF(AV681=1,$D$61*(VLOOKUP(C681,$B$36:$AG$39,26,FALSE)+VLOOKUP(C681,$B$40:$AG$43,26,FALSE)*$D$54),IF(H681="근접",$D$61*(VLOOKUP(C681,$B$36:$AG$39,26,FALSE)+VLOOKUP(C681,$B$40:$AG$43,26,FALSE)*$D$54),$D$60*(VLOOKUP(C681,$B$36:$AG$39,26,FALSE)+VLOOKUP(C681,$B$40:$AG$43,26,FALSE)*$D$54))))*$D$59/100</f>
        <v>4036.0348013798775</v>
      </c>
      <c r="AN681" s="174"/>
      <c r="AO681" s="176">
        <v>24</v>
      </c>
      <c r="AP681" s="174">
        <v>36</v>
      </c>
      <c r="AQ681" s="175">
        <f t="shared" ref="AQ681:AQ712" si="571">VLOOKUP(C681,$B$45:$AA$48,25,FALSE)</f>
        <v>521</v>
      </c>
      <c r="AR681" s="31">
        <f t="shared" ref="AR681:AR712" si="572">IF(LEFT(E681,1)*1=1,$S$68,$R$68)</f>
        <v>4</v>
      </c>
      <c r="AS681" s="2">
        <f t="shared" ref="AS681:AS712" si="573">IF(LEFT(E681,1)*1=2,$U$68,$T$68)</f>
        <v>1</v>
      </c>
      <c r="AT681" s="33">
        <f t="shared" ref="AT681:AT712" si="574">IF(LEFT(E681,1)*1=3,$W$68,$V$68)</f>
        <v>1</v>
      </c>
      <c r="AU681" s="31">
        <f t="shared" ref="AU681:AU712" si="575">IF(MID(E681,3,1)*1=1,$Y$68,$X$68)</f>
        <v>40</v>
      </c>
      <c r="AV681" s="2">
        <f t="shared" ref="AV681:AV712" si="576">IF(MID(E681,3,1)*1=2,$AA$68,$Z$68)</f>
        <v>0</v>
      </c>
      <c r="AW681" s="33" t="str">
        <f t="shared" ref="AW681:AW712" si="577">IF(MID(E681,3,1)*1=3,$AC$68,$AB$68)</f>
        <v>보스대상</v>
      </c>
      <c r="AX681" s="31">
        <f t="shared" ref="AX681:AX712" si="578">IF(MID(E681,5,1)*1=1,$AE$68,$AD$68)</f>
        <v>2.8</v>
      </c>
      <c r="AY681" s="33">
        <f t="shared" ref="AY681:AY712" si="579">IF(MID(E681,5,1)*1=2,$AG$68,$AF$68)</f>
        <v>1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customHeight="1">
      <c r="A682" s="2"/>
      <c r="B682" s="107">
        <v>607</v>
      </c>
      <c r="C682" s="31">
        <v>10</v>
      </c>
      <c r="D682" s="111" t="s">
        <v>18</v>
      </c>
      <c r="E682" s="2" t="s">
        <v>153</v>
      </c>
      <c r="F682" s="2"/>
      <c r="G682" s="2"/>
      <c r="H682" s="33" t="s">
        <v>81</v>
      </c>
      <c r="I682" s="173">
        <f t="shared" si="528"/>
        <v>1366.8915204255279</v>
      </c>
      <c r="J682" s="174">
        <f t="shared" si="529"/>
        <v>35.343110702862127</v>
      </c>
      <c r="K682" s="189">
        <f t="shared" si="530"/>
        <v>98</v>
      </c>
      <c r="L682" s="190">
        <f t="shared" si="526"/>
        <v>86</v>
      </c>
      <c r="M682" s="173">
        <f t="shared" si="559"/>
        <v>20149.626560291119</v>
      </c>
      <c r="N682" s="174">
        <f t="shared" si="496"/>
        <v>20149.626560291119</v>
      </c>
      <c r="O682" s="174">
        <f t="shared" si="560"/>
        <v>0</v>
      </c>
      <c r="P682" s="174"/>
      <c r="Q682" s="174"/>
      <c r="R682" s="175"/>
      <c r="S682" s="173">
        <f t="shared" si="500"/>
        <v>16751.36159111049</v>
      </c>
      <c r="T682" s="174">
        <f t="shared" si="561"/>
        <v>16751.36159111049</v>
      </c>
      <c r="U682" s="174">
        <f t="shared" si="562"/>
        <v>0</v>
      </c>
      <c r="V682" s="174"/>
      <c r="W682" s="174"/>
      <c r="X682" s="175"/>
      <c r="Y682" s="173">
        <f t="shared" si="531"/>
        <v>33502.72318222098</v>
      </c>
      <c r="Z682" s="174">
        <f t="shared" si="563"/>
        <v>33502.72318222098</v>
      </c>
      <c r="AA682" s="174">
        <f t="shared" si="564"/>
        <v>0</v>
      </c>
      <c r="AB682" s="174"/>
      <c r="AC682" s="174"/>
      <c r="AD682" s="175"/>
      <c r="AE682" s="173">
        <f t="shared" si="565"/>
        <v>14.741203862336</v>
      </c>
      <c r="AF682" s="174">
        <f t="shared" si="495"/>
        <v>36</v>
      </c>
      <c r="AG682" s="174">
        <f t="shared" si="510"/>
        <v>20.2865</v>
      </c>
      <c r="AH682" s="174">
        <f t="shared" si="566"/>
        <v>521</v>
      </c>
      <c r="AI682" s="174">
        <f t="shared" si="567"/>
        <v>200</v>
      </c>
      <c r="AJ682" s="174">
        <f t="shared" si="568"/>
        <v>2.5</v>
      </c>
      <c r="AK682" s="174">
        <f t="shared" si="527"/>
        <v>10018.663941062196</v>
      </c>
      <c r="AL682" s="174">
        <f t="shared" si="569"/>
        <v>5982.6291396823181</v>
      </c>
      <c r="AM682" s="174">
        <f t="shared" si="570"/>
        <v>4036.0348013798775</v>
      </c>
      <c r="AN682" s="174"/>
      <c r="AO682" s="176">
        <v>24</v>
      </c>
      <c r="AP682" s="174">
        <v>36</v>
      </c>
      <c r="AQ682" s="175">
        <f t="shared" si="571"/>
        <v>521</v>
      </c>
      <c r="AR682" s="31">
        <f t="shared" si="572"/>
        <v>4</v>
      </c>
      <c r="AS682" s="2">
        <f t="shared" si="573"/>
        <v>1</v>
      </c>
      <c r="AT682" s="33">
        <f t="shared" si="574"/>
        <v>1</v>
      </c>
      <c r="AU682" s="31">
        <f t="shared" si="575"/>
        <v>0</v>
      </c>
      <c r="AV682" s="2">
        <f t="shared" si="576"/>
        <v>1</v>
      </c>
      <c r="AW682" s="33" t="str">
        <f t="shared" si="577"/>
        <v>보스대상</v>
      </c>
      <c r="AX682" s="31">
        <f t="shared" si="578"/>
        <v>2.8</v>
      </c>
      <c r="AY682" s="33">
        <f t="shared" si="579"/>
        <v>1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customHeight="1">
      <c r="A683" s="2"/>
      <c r="B683" s="107">
        <v>608</v>
      </c>
      <c r="C683" s="31">
        <v>10</v>
      </c>
      <c r="D683" s="111" t="s">
        <v>18</v>
      </c>
      <c r="E683" s="2" t="s">
        <v>156</v>
      </c>
      <c r="F683" s="2"/>
      <c r="G683" s="2" t="s">
        <v>186</v>
      </c>
      <c r="H683" s="33" t="s">
        <v>81</v>
      </c>
      <c r="I683" s="173">
        <f t="shared" si="528"/>
        <v>3080.6291516411088</v>
      </c>
      <c r="J683" s="174">
        <f t="shared" si="529"/>
        <v>79.654468195852701</v>
      </c>
      <c r="K683" s="189">
        <f t="shared" si="530"/>
        <v>9</v>
      </c>
      <c r="L683" s="190">
        <f t="shared" si="526"/>
        <v>9</v>
      </c>
      <c r="M683" s="173">
        <f t="shared" si="559"/>
        <v>20149.626560291119</v>
      </c>
      <c r="N683" s="174">
        <f t="shared" si="496"/>
        <v>20149.626560291119</v>
      </c>
      <c r="O683" s="174">
        <f t="shared" si="560"/>
        <v>0</v>
      </c>
      <c r="P683" s="174"/>
      <c r="Q683" s="174"/>
      <c r="R683" s="175"/>
      <c r="S683" s="173">
        <f t="shared" si="500"/>
        <v>16751.36159111049</v>
      </c>
      <c r="T683" s="174">
        <f t="shared" si="561"/>
        <v>16751.36159111049</v>
      </c>
      <c r="U683" s="174">
        <f t="shared" si="562"/>
        <v>0</v>
      </c>
      <c r="V683" s="174"/>
      <c r="W683" s="174"/>
      <c r="X683" s="175"/>
      <c r="Y683" s="173">
        <f t="shared" si="531"/>
        <v>33502.72318222098</v>
      </c>
      <c r="Z683" s="174">
        <f t="shared" si="563"/>
        <v>33502.72318222098</v>
      </c>
      <c r="AA683" s="174">
        <f t="shared" si="564"/>
        <v>0</v>
      </c>
      <c r="AB683" s="174"/>
      <c r="AC683" s="174"/>
      <c r="AD683" s="175"/>
      <c r="AE683" s="173">
        <f t="shared" si="565"/>
        <v>6.5407504663640008</v>
      </c>
      <c r="AF683" s="174">
        <f t="shared" ref="AF683:AF746" si="580">AP683</f>
        <v>36</v>
      </c>
      <c r="AG683" s="174">
        <f t="shared" si="510"/>
        <v>20.2865</v>
      </c>
      <c r="AH683" s="174">
        <f t="shared" si="566"/>
        <v>521</v>
      </c>
      <c r="AI683" s="174">
        <f t="shared" si="567"/>
        <v>200</v>
      </c>
      <c r="AJ683" s="174">
        <f t="shared" si="568"/>
        <v>2.5</v>
      </c>
      <c r="AK683" s="174">
        <f t="shared" si="527"/>
        <v>10018.663941062196</v>
      </c>
      <c r="AL683" s="174">
        <f t="shared" si="569"/>
        <v>5982.6291396823181</v>
      </c>
      <c r="AM683" s="174">
        <f t="shared" si="570"/>
        <v>4036.0348013798775</v>
      </c>
      <c r="AN683" s="174"/>
      <c r="AO683" s="176">
        <v>24</v>
      </c>
      <c r="AP683" s="174">
        <v>36</v>
      </c>
      <c r="AQ683" s="175">
        <f t="shared" si="571"/>
        <v>521</v>
      </c>
      <c r="AR683" s="31">
        <f t="shared" si="572"/>
        <v>4</v>
      </c>
      <c r="AS683" s="2">
        <f t="shared" si="573"/>
        <v>1</v>
      </c>
      <c r="AT683" s="33">
        <f t="shared" si="574"/>
        <v>1</v>
      </c>
      <c r="AU683" s="31">
        <f t="shared" si="575"/>
        <v>0</v>
      </c>
      <c r="AV683" s="2">
        <f t="shared" si="576"/>
        <v>0</v>
      </c>
      <c r="AW683" s="33">
        <f t="shared" si="577"/>
        <v>5</v>
      </c>
      <c r="AX683" s="31">
        <f t="shared" si="578"/>
        <v>2.8</v>
      </c>
      <c r="AY683" s="33">
        <f t="shared" si="579"/>
        <v>1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customHeight="1">
      <c r="A684" s="2"/>
      <c r="B684" s="107">
        <v>609</v>
      </c>
      <c r="C684" s="31">
        <v>10</v>
      </c>
      <c r="D684" s="111" t="s">
        <v>18</v>
      </c>
      <c r="E684" s="2" t="s">
        <v>169</v>
      </c>
      <c r="F684" s="2"/>
      <c r="G684" s="2"/>
      <c r="H684" s="33" t="s">
        <v>81</v>
      </c>
      <c r="I684" s="173">
        <f t="shared" si="528"/>
        <v>1432.6812404349232</v>
      </c>
      <c r="J684" s="174">
        <f t="shared" si="529"/>
        <v>27.799708269917932</v>
      </c>
      <c r="K684" s="189">
        <f t="shared" si="530"/>
        <v>80</v>
      </c>
      <c r="L684" s="190">
        <f t="shared" si="526"/>
        <v>73</v>
      </c>
      <c r="M684" s="173">
        <f t="shared" si="559"/>
        <v>26850.171196735315</v>
      </c>
      <c r="N684" s="174">
        <f t="shared" si="496"/>
        <v>26850.171196735315</v>
      </c>
      <c r="O684" s="174">
        <f t="shared" si="560"/>
        <v>0</v>
      </c>
      <c r="P684" s="174"/>
      <c r="Q684" s="174"/>
      <c r="R684" s="175"/>
      <c r="S684" s="173">
        <f t="shared" si="500"/>
        <v>16751.36159111049</v>
      </c>
      <c r="T684" s="174">
        <f t="shared" si="561"/>
        <v>16751.36159111049</v>
      </c>
      <c r="U684" s="174">
        <f t="shared" si="562"/>
        <v>0</v>
      </c>
      <c r="V684" s="174"/>
      <c r="W684" s="174"/>
      <c r="X684" s="175"/>
      <c r="Y684" s="173">
        <f t="shared" si="531"/>
        <v>33502.72318222098</v>
      </c>
      <c r="Z684" s="174">
        <f t="shared" si="563"/>
        <v>33502.72318222098</v>
      </c>
      <c r="AA684" s="174">
        <f t="shared" si="564"/>
        <v>0</v>
      </c>
      <c r="AB684" s="174"/>
      <c r="AC684" s="174"/>
      <c r="AD684" s="175"/>
      <c r="AE684" s="173">
        <f t="shared" si="565"/>
        <v>18.741203862336</v>
      </c>
      <c r="AF684" s="174">
        <f t="shared" si="580"/>
        <v>36</v>
      </c>
      <c r="AG684" s="174">
        <f t="shared" si="510"/>
        <v>60.286500000000004</v>
      </c>
      <c r="AH684" s="174">
        <f t="shared" si="566"/>
        <v>521</v>
      </c>
      <c r="AI684" s="174">
        <f t="shared" si="567"/>
        <v>200</v>
      </c>
      <c r="AJ684" s="174">
        <f t="shared" si="568"/>
        <v>2</v>
      </c>
      <c r="AK684" s="174">
        <f t="shared" si="527"/>
        <v>10018.663941062196</v>
      </c>
      <c r="AL684" s="174">
        <f t="shared" si="569"/>
        <v>5982.6291396823181</v>
      </c>
      <c r="AM684" s="174">
        <f t="shared" si="570"/>
        <v>4036.0348013798775</v>
      </c>
      <c r="AN684" s="174"/>
      <c r="AO684" s="176">
        <v>24</v>
      </c>
      <c r="AP684" s="174">
        <v>36</v>
      </c>
      <c r="AQ684" s="175">
        <f t="shared" si="571"/>
        <v>521</v>
      </c>
      <c r="AR684" s="31">
        <f t="shared" si="572"/>
        <v>0</v>
      </c>
      <c r="AS684" s="2">
        <f t="shared" si="573"/>
        <v>0.8</v>
      </c>
      <c r="AT684" s="33">
        <f t="shared" si="574"/>
        <v>1</v>
      </c>
      <c r="AU684" s="31">
        <f t="shared" si="575"/>
        <v>40</v>
      </c>
      <c r="AV684" s="2">
        <f t="shared" si="576"/>
        <v>0</v>
      </c>
      <c r="AW684" s="33" t="str">
        <f t="shared" si="577"/>
        <v>보스대상</v>
      </c>
      <c r="AX684" s="31">
        <f t="shared" si="578"/>
        <v>2.8</v>
      </c>
      <c r="AY684" s="33">
        <f t="shared" si="579"/>
        <v>1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customHeight="1">
      <c r="A685" s="2"/>
      <c r="B685" s="107">
        <v>610</v>
      </c>
      <c r="C685" s="31">
        <v>10</v>
      </c>
      <c r="D685" s="111" t="s">
        <v>18</v>
      </c>
      <c r="E685" s="2" t="s">
        <v>162</v>
      </c>
      <c r="F685" s="2"/>
      <c r="G685" s="2"/>
      <c r="H685" s="33" t="s">
        <v>81</v>
      </c>
      <c r="I685" s="173">
        <f t="shared" si="528"/>
        <v>1075.1511326753994</v>
      </c>
      <c r="J685" s="174">
        <f t="shared" si="529"/>
        <v>27.799708269917932</v>
      </c>
      <c r="K685" s="189">
        <f t="shared" si="530"/>
        <v>203</v>
      </c>
      <c r="L685" s="190">
        <f t="shared" si="526"/>
        <v>147</v>
      </c>
      <c r="M685" s="173">
        <f t="shared" si="559"/>
        <v>20149.626560291119</v>
      </c>
      <c r="N685" s="174">
        <f t="shared" ref="N685:N748" si="581">T685*(1+((AG685+IF(F685="백어택",8,0))/100)*(AI685/100-1))</f>
        <v>20149.626560291119</v>
      </c>
      <c r="O685" s="174">
        <f t="shared" si="560"/>
        <v>0</v>
      </c>
      <c r="P685" s="174"/>
      <c r="Q685" s="174"/>
      <c r="R685" s="175"/>
      <c r="S685" s="173">
        <f t="shared" ref="S685:S748" si="582">SUM(T685:X685)</f>
        <v>16751.36159111049</v>
      </c>
      <c r="T685" s="174">
        <f t="shared" si="561"/>
        <v>16751.36159111049</v>
      </c>
      <c r="U685" s="174">
        <f t="shared" si="562"/>
        <v>0</v>
      </c>
      <c r="V685" s="174"/>
      <c r="W685" s="174"/>
      <c r="X685" s="175"/>
      <c r="Y685" s="173">
        <f t="shared" si="531"/>
        <v>33502.72318222098</v>
      </c>
      <c r="Z685" s="174">
        <f t="shared" si="563"/>
        <v>33502.72318222098</v>
      </c>
      <c r="AA685" s="174">
        <f t="shared" si="564"/>
        <v>0</v>
      </c>
      <c r="AB685" s="174"/>
      <c r="AC685" s="174"/>
      <c r="AD685" s="175"/>
      <c r="AE685" s="173">
        <f t="shared" si="565"/>
        <v>18.741203862336</v>
      </c>
      <c r="AF685" s="174">
        <f t="shared" si="580"/>
        <v>36</v>
      </c>
      <c r="AG685" s="174">
        <f t="shared" ref="AG685:AG748" si="583">IF($D$57+AU685&gt;100,100,$D$57+AU685)</f>
        <v>20.2865</v>
      </c>
      <c r="AH685" s="174">
        <f t="shared" si="566"/>
        <v>521</v>
      </c>
      <c r="AI685" s="174">
        <f t="shared" si="567"/>
        <v>200</v>
      </c>
      <c r="AJ685" s="174">
        <f t="shared" si="568"/>
        <v>2</v>
      </c>
      <c r="AK685" s="174">
        <f t="shared" si="527"/>
        <v>10018.663941062196</v>
      </c>
      <c r="AL685" s="174">
        <f t="shared" si="569"/>
        <v>5982.6291396823181</v>
      </c>
      <c r="AM685" s="174">
        <f t="shared" si="570"/>
        <v>4036.0348013798775</v>
      </c>
      <c r="AN685" s="174"/>
      <c r="AO685" s="176">
        <v>24</v>
      </c>
      <c r="AP685" s="174">
        <v>36</v>
      </c>
      <c r="AQ685" s="175">
        <f t="shared" si="571"/>
        <v>521</v>
      </c>
      <c r="AR685" s="31">
        <f t="shared" si="572"/>
        <v>0</v>
      </c>
      <c r="AS685" s="2">
        <f t="shared" si="573"/>
        <v>0.8</v>
      </c>
      <c r="AT685" s="33">
        <f t="shared" si="574"/>
        <v>1</v>
      </c>
      <c r="AU685" s="31">
        <f t="shared" si="575"/>
        <v>0</v>
      </c>
      <c r="AV685" s="2">
        <f t="shared" si="576"/>
        <v>1</v>
      </c>
      <c r="AW685" s="33" t="str">
        <f t="shared" si="577"/>
        <v>보스대상</v>
      </c>
      <c r="AX685" s="31">
        <f t="shared" si="578"/>
        <v>2.8</v>
      </c>
      <c r="AY685" s="33">
        <f t="shared" si="579"/>
        <v>1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customHeight="1">
      <c r="A686" s="2"/>
      <c r="B686" s="107">
        <v>611</v>
      </c>
      <c r="C686" s="31">
        <v>10</v>
      </c>
      <c r="D686" s="111" t="s">
        <v>18</v>
      </c>
      <c r="E686" s="2" t="s">
        <v>171</v>
      </c>
      <c r="F686" s="2"/>
      <c r="G686" s="2" t="s">
        <v>186</v>
      </c>
      <c r="H686" s="33" t="s">
        <v>81</v>
      </c>
      <c r="I686" s="173">
        <f t="shared" si="528"/>
        <v>2423.1198103479992</v>
      </c>
      <c r="J686" s="174">
        <f t="shared" si="529"/>
        <v>62.653539380189279</v>
      </c>
      <c r="K686" s="189">
        <f t="shared" si="530"/>
        <v>14</v>
      </c>
      <c r="L686" s="190">
        <f t="shared" si="526"/>
        <v>14</v>
      </c>
      <c r="M686" s="173">
        <f t="shared" si="559"/>
        <v>20149.626560291119</v>
      </c>
      <c r="N686" s="174">
        <f t="shared" si="581"/>
        <v>20149.626560291119</v>
      </c>
      <c r="O686" s="174">
        <f t="shared" si="560"/>
        <v>0</v>
      </c>
      <c r="P686" s="174"/>
      <c r="Q686" s="174"/>
      <c r="R686" s="175"/>
      <c r="S686" s="173">
        <f t="shared" si="582"/>
        <v>16751.36159111049</v>
      </c>
      <c r="T686" s="174">
        <f t="shared" si="561"/>
        <v>16751.36159111049</v>
      </c>
      <c r="U686" s="174">
        <f t="shared" si="562"/>
        <v>0</v>
      </c>
      <c r="V686" s="174"/>
      <c r="W686" s="174"/>
      <c r="X686" s="175"/>
      <c r="Y686" s="173">
        <f t="shared" si="531"/>
        <v>33502.72318222098</v>
      </c>
      <c r="Z686" s="174">
        <f t="shared" si="563"/>
        <v>33502.72318222098</v>
      </c>
      <c r="AA686" s="174">
        <f t="shared" si="564"/>
        <v>0</v>
      </c>
      <c r="AB686" s="174"/>
      <c r="AC686" s="174"/>
      <c r="AD686" s="175"/>
      <c r="AE686" s="173">
        <f t="shared" si="565"/>
        <v>8.3155717163639995</v>
      </c>
      <c r="AF686" s="174">
        <f t="shared" si="580"/>
        <v>36</v>
      </c>
      <c r="AG686" s="174">
        <f t="shared" si="583"/>
        <v>20.2865</v>
      </c>
      <c r="AH686" s="174">
        <f t="shared" si="566"/>
        <v>521</v>
      </c>
      <c r="AI686" s="174">
        <f t="shared" si="567"/>
        <v>200</v>
      </c>
      <c r="AJ686" s="174">
        <f t="shared" si="568"/>
        <v>2</v>
      </c>
      <c r="AK686" s="174">
        <f t="shared" si="527"/>
        <v>10018.663941062196</v>
      </c>
      <c r="AL686" s="174">
        <f t="shared" si="569"/>
        <v>5982.6291396823181</v>
      </c>
      <c r="AM686" s="174">
        <f t="shared" si="570"/>
        <v>4036.0348013798775</v>
      </c>
      <c r="AN686" s="174"/>
      <c r="AO686" s="176">
        <v>24</v>
      </c>
      <c r="AP686" s="174">
        <v>36</v>
      </c>
      <c r="AQ686" s="175">
        <f t="shared" si="571"/>
        <v>521</v>
      </c>
      <c r="AR686" s="31">
        <f t="shared" si="572"/>
        <v>0</v>
      </c>
      <c r="AS686" s="2">
        <f t="shared" si="573"/>
        <v>0.8</v>
      </c>
      <c r="AT686" s="33">
        <f t="shared" si="574"/>
        <v>1</v>
      </c>
      <c r="AU686" s="31">
        <f t="shared" si="575"/>
        <v>0</v>
      </c>
      <c r="AV686" s="2">
        <f t="shared" si="576"/>
        <v>0</v>
      </c>
      <c r="AW686" s="33">
        <f t="shared" si="577"/>
        <v>5</v>
      </c>
      <c r="AX686" s="31">
        <f t="shared" si="578"/>
        <v>2.8</v>
      </c>
      <c r="AY686" s="33">
        <f t="shared" si="579"/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customHeight="1">
      <c r="A687" s="2"/>
      <c r="B687" s="107">
        <v>612</v>
      </c>
      <c r="C687" s="31">
        <v>10</v>
      </c>
      <c r="D687" s="111" t="s">
        <v>18</v>
      </c>
      <c r="E687" s="2" t="s">
        <v>182</v>
      </c>
      <c r="F687" s="2"/>
      <c r="G687" s="2"/>
      <c r="H687" s="33" t="s">
        <v>81</v>
      </c>
      <c r="I687" s="173">
        <f t="shared" si="528"/>
        <v>1719.2174885219079</v>
      </c>
      <c r="J687" s="174">
        <f t="shared" si="529"/>
        <v>27.799708269917932</v>
      </c>
      <c r="K687" s="189">
        <f t="shared" si="530"/>
        <v>43</v>
      </c>
      <c r="L687" s="190">
        <f t="shared" si="526"/>
        <v>42</v>
      </c>
      <c r="M687" s="173">
        <f t="shared" si="559"/>
        <v>32220.205436082379</v>
      </c>
      <c r="N687" s="174">
        <f t="shared" si="581"/>
        <v>32220.205436082379</v>
      </c>
      <c r="O687" s="174">
        <f t="shared" si="560"/>
        <v>0</v>
      </c>
      <c r="P687" s="174"/>
      <c r="Q687" s="174"/>
      <c r="R687" s="175"/>
      <c r="S687" s="173">
        <f t="shared" si="582"/>
        <v>20101.633909332588</v>
      </c>
      <c r="T687" s="174">
        <f t="shared" si="561"/>
        <v>20101.633909332588</v>
      </c>
      <c r="U687" s="174">
        <f t="shared" si="562"/>
        <v>0</v>
      </c>
      <c r="V687" s="174"/>
      <c r="W687" s="174"/>
      <c r="X687" s="175"/>
      <c r="Y687" s="173">
        <f t="shared" si="531"/>
        <v>40203.267818665176</v>
      </c>
      <c r="Z687" s="174">
        <f t="shared" si="563"/>
        <v>40203.267818665176</v>
      </c>
      <c r="AA687" s="174">
        <f t="shared" si="564"/>
        <v>0</v>
      </c>
      <c r="AB687" s="174"/>
      <c r="AC687" s="174"/>
      <c r="AD687" s="175"/>
      <c r="AE687" s="173">
        <f t="shared" si="565"/>
        <v>18.741203862336</v>
      </c>
      <c r="AF687" s="174">
        <f t="shared" si="580"/>
        <v>36</v>
      </c>
      <c r="AG687" s="174">
        <f t="shared" si="583"/>
        <v>60.286500000000004</v>
      </c>
      <c r="AH687" s="174">
        <f t="shared" si="566"/>
        <v>521</v>
      </c>
      <c r="AI687" s="174">
        <f t="shared" si="567"/>
        <v>200</v>
      </c>
      <c r="AJ687" s="174">
        <f t="shared" si="568"/>
        <v>2.5</v>
      </c>
      <c r="AK687" s="174">
        <f t="shared" si="527"/>
        <v>10018.663941062196</v>
      </c>
      <c r="AL687" s="174">
        <f t="shared" si="569"/>
        <v>5982.6291396823181</v>
      </c>
      <c r="AM687" s="174">
        <f t="shared" si="570"/>
        <v>4036.0348013798775</v>
      </c>
      <c r="AN687" s="174"/>
      <c r="AO687" s="176">
        <v>24</v>
      </c>
      <c r="AP687" s="174">
        <v>36</v>
      </c>
      <c r="AQ687" s="175">
        <f t="shared" si="571"/>
        <v>521</v>
      </c>
      <c r="AR687" s="31">
        <f t="shared" si="572"/>
        <v>0</v>
      </c>
      <c r="AS687" s="2">
        <f t="shared" si="573"/>
        <v>1</v>
      </c>
      <c r="AT687" s="33">
        <f t="shared" si="574"/>
        <v>1.2</v>
      </c>
      <c r="AU687" s="31">
        <f t="shared" si="575"/>
        <v>40</v>
      </c>
      <c r="AV687" s="2">
        <f t="shared" si="576"/>
        <v>0</v>
      </c>
      <c r="AW687" s="33" t="str">
        <f t="shared" si="577"/>
        <v>보스대상</v>
      </c>
      <c r="AX687" s="31">
        <f t="shared" si="578"/>
        <v>2.8</v>
      </c>
      <c r="AY687" s="33">
        <f t="shared" si="579"/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customHeight="1">
      <c r="A688" s="2"/>
      <c r="B688" s="107">
        <v>613</v>
      </c>
      <c r="C688" s="31">
        <v>10</v>
      </c>
      <c r="D688" s="111" t="s">
        <v>18</v>
      </c>
      <c r="E688" s="2" t="s">
        <v>159</v>
      </c>
      <c r="F688" s="2"/>
      <c r="G688" s="2"/>
      <c r="H688" s="33" t="s">
        <v>81</v>
      </c>
      <c r="I688" s="173">
        <f t="shared" si="528"/>
        <v>1290.1813592104793</v>
      </c>
      <c r="J688" s="174">
        <f t="shared" si="529"/>
        <v>27.799708269917932</v>
      </c>
      <c r="K688" s="189">
        <f t="shared" si="530"/>
        <v>119</v>
      </c>
      <c r="L688" s="190">
        <f t="shared" si="526"/>
        <v>97</v>
      </c>
      <c r="M688" s="173">
        <f t="shared" si="559"/>
        <v>24179.551872349344</v>
      </c>
      <c r="N688" s="174">
        <f t="shared" si="581"/>
        <v>24179.551872349344</v>
      </c>
      <c r="O688" s="174">
        <f t="shared" si="560"/>
        <v>0</v>
      </c>
      <c r="P688" s="174"/>
      <c r="Q688" s="174"/>
      <c r="R688" s="175"/>
      <c r="S688" s="173">
        <f t="shared" si="582"/>
        <v>20101.633909332588</v>
      </c>
      <c r="T688" s="174">
        <f t="shared" si="561"/>
        <v>20101.633909332588</v>
      </c>
      <c r="U688" s="174">
        <f t="shared" si="562"/>
        <v>0</v>
      </c>
      <c r="V688" s="174"/>
      <c r="W688" s="174"/>
      <c r="X688" s="175"/>
      <c r="Y688" s="173">
        <f t="shared" si="531"/>
        <v>40203.267818665176</v>
      </c>
      <c r="Z688" s="174">
        <f t="shared" si="563"/>
        <v>40203.267818665176</v>
      </c>
      <c r="AA688" s="174">
        <f t="shared" si="564"/>
        <v>0</v>
      </c>
      <c r="AB688" s="174"/>
      <c r="AC688" s="174"/>
      <c r="AD688" s="175"/>
      <c r="AE688" s="173">
        <f t="shared" si="565"/>
        <v>18.741203862336</v>
      </c>
      <c r="AF688" s="174">
        <f t="shared" si="580"/>
        <v>36</v>
      </c>
      <c r="AG688" s="174">
        <f t="shared" si="583"/>
        <v>20.2865</v>
      </c>
      <c r="AH688" s="174">
        <f t="shared" si="566"/>
        <v>521</v>
      </c>
      <c r="AI688" s="174">
        <f t="shared" si="567"/>
        <v>200</v>
      </c>
      <c r="AJ688" s="174">
        <f t="shared" si="568"/>
        <v>2.5</v>
      </c>
      <c r="AK688" s="174">
        <f t="shared" si="527"/>
        <v>10018.663941062196</v>
      </c>
      <c r="AL688" s="174">
        <f t="shared" si="569"/>
        <v>5982.6291396823181</v>
      </c>
      <c r="AM688" s="174">
        <f t="shared" si="570"/>
        <v>4036.0348013798775</v>
      </c>
      <c r="AN688" s="174"/>
      <c r="AO688" s="176">
        <v>24</v>
      </c>
      <c r="AP688" s="174">
        <v>36</v>
      </c>
      <c r="AQ688" s="175">
        <f t="shared" si="571"/>
        <v>521</v>
      </c>
      <c r="AR688" s="31">
        <f t="shared" si="572"/>
        <v>0</v>
      </c>
      <c r="AS688" s="2">
        <f t="shared" si="573"/>
        <v>1</v>
      </c>
      <c r="AT688" s="33">
        <f t="shared" si="574"/>
        <v>1.2</v>
      </c>
      <c r="AU688" s="31">
        <f t="shared" si="575"/>
        <v>0</v>
      </c>
      <c r="AV688" s="2">
        <f t="shared" si="576"/>
        <v>1</v>
      </c>
      <c r="AW688" s="33" t="str">
        <f t="shared" si="577"/>
        <v>보스대상</v>
      </c>
      <c r="AX688" s="31">
        <f t="shared" si="578"/>
        <v>2.8</v>
      </c>
      <c r="AY688" s="33">
        <f t="shared" si="579"/>
        <v>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customHeight="1">
      <c r="A689" s="2"/>
      <c r="B689" s="107">
        <v>614</v>
      </c>
      <c r="C689" s="31">
        <v>10</v>
      </c>
      <c r="D689" s="111" t="s">
        <v>18</v>
      </c>
      <c r="E689" s="2" t="s">
        <v>147</v>
      </c>
      <c r="F689" s="2"/>
      <c r="G689" s="2" t="s">
        <v>186</v>
      </c>
      <c r="H689" s="33" t="s">
        <v>81</v>
      </c>
      <c r="I689" s="173">
        <f t="shared" si="528"/>
        <v>2907.7437724175988</v>
      </c>
      <c r="J689" s="174">
        <f t="shared" si="529"/>
        <v>62.653539380189279</v>
      </c>
      <c r="K689" s="189">
        <f t="shared" si="530"/>
        <v>10</v>
      </c>
      <c r="L689" s="190">
        <f t="shared" si="526"/>
        <v>10</v>
      </c>
      <c r="M689" s="173">
        <f t="shared" si="559"/>
        <v>24179.551872349344</v>
      </c>
      <c r="N689" s="174">
        <f t="shared" si="581"/>
        <v>24179.551872349344</v>
      </c>
      <c r="O689" s="174">
        <f t="shared" si="560"/>
        <v>0</v>
      </c>
      <c r="P689" s="174"/>
      <c r="Q689" s="174"/>
      <c r="R689" s="175"/>
      <c r="S689" s="173">
        <f t="shared" si="582"/>
        <v>20101.633909332588</v>
      </c>
      <c r="T689" s="174">
        <f t="shared" si="561"/>
        <v>20101.633909332588</v>
      </c>
      <c r="U689" s="174">
        <f t="shared" si="562"/>
        <v>0</v>
      </c>
      <c r="V689" s="174"/>
      <c r="W689" s="174"/>
      <c r="X689" s="175"/>
      <c r="Y689" s="173">
        <f t="shared" si="531"/>
        <v>40203.267818665176</v>
      </c>
      <c r="Z689" s="174">
        <f t="shared" si="563"/>
        <v>40203.267818665176</v>
      </c>
      <c r="AA689" s="174">
        <f t="shared" si="564"/>
        <v>0</v>
      </c>
      <c r="AB689" s="174"/>
      <c r="AC689" s="174"/>
      <c r="AD689" s="175"/>
      <c r="AE689" s="173">
        <f t="shared" si="565"/>
        <v>8.3155717163639995</v>
      </c>
      <c r="AF689" s="174">
        <f t="shared" si="580"/>
        <v>36</v>
      </c>
      <c r="AG689" s="174">
        <f t="shared" si="583"/>
        <v>20.2865</v>
      </c>
      <c r="AH689" s="174">
        <f t="shared" si="566"/>
        <v>521</v>
      </c>
      <c r="AI689" s="174">
        <f t="shared" si="567"/>
        <v>200</v>
      </c>
      <c r="AJ689" s="174">
        <f t="shared" si="568"/>
        <v>2.5</v>
      </c>
      <c r="AK689" s="174">
        <f t="shared" si="527"/>
        <v>10018.663941062196</v>
      </c>
      <c r="AL689" s="174">
        <f t="shared" si="569"/>
        <v>5982.6291396823181</v>
      </c>
      <c r="AM689" s="174">
        <f t="shared" si="570"/>
        <v>4036.0348013798775</v>
      </c>
      <c r="AN689" s="174"/>
      <c r="AO689" s="176">
        <v>24</v>
      </c>
      <c r="AP689" s="174">
        <v>36</v>
      </c>
      <c r="AQ689" s="175">
        <f t="shared" si="571"/>
        <v>521</v>
      </c>
      <c r="AR689" s="31">
        <f t="shared" si="572"/>
        <v>0</v>
      </c>
      <c r="AS689" s="2">
        <f t="shared" si="573"/>
        <v>1</v>
      </c>
      <c r="AT689" s="33">
        <f t="shared" si="574"/>
        <v>1.2</v>
      </c>
      <c r="AU689" s="31">
        <f t="shared" si="575"/>
        <v>0</v>
      </c>
      <c r="AV689" s="2">
        <f t="shared" si="576"/>
        <v>0</v>
      </c>
      <c r="AW689" s="33">
        <f t="shared" si="577"/>
        <v>5</v>
      </c>
      <c r="AX689" s="31">
        <f t="shared" si="578"/>
        <v>2.8</v>
      </c>
      <c r="AY689" s="33">
        <f t="shared" si="579"/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customHeight="1">
      <c r="A690" s="2"/>
      <c r="B690" s="107">
        <v>615</v>
      </c>
      <c r="C690" s="31">
        <v>10</v>
      </c>
      <c r="D690" s="111" t="s">
        <v>18</v>
      </c>
      <c r="E690" s="2" t="s">
        <v>165</v>
      </c>
      <c r="F690" s="2"/>
      <c r="G690" s="2"/>
      <c r="H690" s="33" t="s">
        <v>81</v>
      </c>
      <c r="I690" s="173">
        <f t="shared" si="528"/>
        <v>1638.5203057787937</v>
      </c>
      <c r="J690" s="174">
        <f t="shared" si="529"/>
        <v>35.343110702862127</v>
      </c>
      <c r="K690" s="189">
        <f t="shared" si="530"/>
        <v>54</v>
      </c>
      <c r="L690" s="190">
        <f t="shared" si="526"/>
        <v>52</v>
      </c>
      <c r="M690" s="173">
        <f t="shared" si="559"/>
        <v>24153.761860062317</v>
      </c>
      <c r="N690" s="174">
        <f t="shared" si="581"/>
        <v>9589.346855976899</v>
      </c>
      <c r="O690" s="174">
        <f t="shared" si="560"/>
        <v>14564.41500408542</v>
      </c>
      <c r="P690" s="174"/>
      <c r="Q690" s="174"/>
      <c r="R690" s="175"/>
      <c r="S690" s="173">
        <f t="shared" si="582"/>
        <v>18090.733543821952</v>
      </c>
      <c r="T690" s="174">
        <f t="shared" si="561"/>
        <v>5982.6291396823181</v>
      </c>
      <c r="U690" s="174">
        <f t="shared" si="562"/>
        <v>12108.104404139633</v>
      </c>
      <c r="V690" s="174"/>
      <c r="W690" s="174"/>
      <c r="X690" s="175"/>
      <c r="Y690" s="173">
        <f t="shared" si="531"/>
        <v>36181.467087643905</v>
      </c>
      <c r="Z690" s="174">
        <f t="shared" si="563"/>
        <v>11965.258279364636</v>
      </c>
      <c r="AA690" s="174">
        <f t="shared" si="564"/>
        <v>24216.208808279265</v>
      </c>
      <c r="AB690" s="174"/>
      <c r="AC690" s="174"/>
      <c r="AD690" s="175"/>
      <c r="AE690" s="173">
        <f t="shared" si="565"/>
        <v>14.741203862336</v>
      </c>
      <c r="AF690" s="174">
        <f t="shared" si="580"/>
        <v>36</v>
      </c>
      <c r="AG690" s="174">
        <f t="shared" si="583"/>
        <v>60.286500000000004</v>
      </c>
      <c r="AH690" s="174">
        <f t="shared" si="566"/>
        <v>521</v>
      </c>
      <c r="AI690" s="174">
        <f t="shared" si="567"/>
        <v>200</v>
      </c>
      <c r="AJ690" s="174">
        <f t="shared" si="568"/>
        <v>2.5</v>
      </c>
      <c r="AK690" s="174">
        <f t="shared" si="527"/>
        <v>10018.663941062196</v>
      </c>
      <c r="AL690" s="174">
        <f t="shared" si="569"/>
        <v>5982.6291396823181</v>
      </c>
      <c r="AM690" s="174">
        <f t="shared" si="570"/>
        <v>4036.0348013798775</v>
      </c>
      <c r="AN690" s="174"/>
      <c r="AO690" s="176">
        <v>24</v>
      </c>
      <c r="AP690" s="174">
        <v>36</v>
      </c>
      <c r="AQ690" s="175">
        <f t="shared" si="571"/>
        <v>521</v>
      </c>
      <c r="AR690" s="31">
        <f t="shared" si="572"/>
        <v>4</v>
      </c>
      <c r="AS690" s="2">
        <f t="shared" si="573"/>
        <v>1</v>
      </c>
      <c r="AT690" s="33">
        <f t="shared" si="574"/>
        <v>1</v>
      </c>
      <c r="AU690" s="31">
        <f t="shared" si="575"/>
        <v>40</v>
      </c>
      <c r="AV690" s="2">
        <f t="shared" si="576"/>
        <v>0</v>
      </c>
      <c r="AW690" s="33" t="str">
        <f t="shared" si="577"/>
        <v>보스대상</v>
      </c>
      <c r="AX690" s="31">
        <f t="shared" si="578"/>
        <v>1</v>
      </c>
      <c r="AY690" s="33">
        <f t="shared" si="579"/>
        <v>3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customHeight="1">
      <c r="A691" s="2"/>
      <c r="B691" s="107">
        <v>616</v>
      </c>
      <c r="C691" s="31">
        <v>10</v>
      </c>
      <c r="D691" s="111" t="s">
        <v>18</v>
      </c>
      <c r="E691" s="2" t="s">
        <v>154</v>
      </c>
      <c r="F691" s="2"/>
      <c r="G691" s="2"/>
      <c r="H691" s="33" t="s">
        <v>81</v>
      </c>
      <c r="I691" s="173">
        <f t="shared" si="528"/>
        <v>1476.1827057957144</v>
      </c>
      <c r="J691" s="174">
        <f t="shared" si="529"/>
        <v>35.343110702862127</v>
      </c>
      <c r="K691" s="189">
        <f t="shared" si="530"/>
        <v>75</v>
      </c>
      <c r="L691" s="190">
        <f t="shared" si="526"/>
        <v>70</v>
      </c>
      <c r="M691" s="173">
        <f t="shared" si="559"/>
        <v>21760.710204189392</v>
      </c>
      <c r="N691" s="174">
        <f t="shared" si="581"/>
        <v>7196.2952001039721</v>
      </c>
      <c r="O691" s="174">
        <f t="shared" si="560"/>
        <v>14564.41500408542</v>
      </c>
      <c r="P691" s="174"/>
      <c r="Q691" s="174"/>
      <c r="R691" s="175"/>
      <c r="S691" s="173">
        <f t="shared" si="582"/>
        <v>18090.733543821952</v>
      </c>
      <c r="T691" s="174">
        <f t="shared" si="561"/>
        <v>5982.6291396823181</v>
      </c>
      <c r="U691" s="174">
        <f t="shared" si="562"/>
        <v>12108.104404139633</v>
      </c>
      <c r="V691" s="174"/>
      <c r="W691" s="174"/>
      <c r="X691" s="175"/>
      <c r="Y691" s="173">
        <f t="shared" si="531"/>
        <v>36181.467087643905</v>
      </c>
      <c r="Z691" s="174">
        <f t="shared" si="563"/>
        <v>11965.258279364636</v>
      </c>
      <c r="AA691" s="174">
        <f t="shared" si="564"/>
        <v>24216.208808279265</v>
      </c>
      <c r="AB691" s="174"/>
      <c r="AC691" s="174"/>
      <c r="AD691" s="175"/>
      <c r="AE691" s="173">
        <f t="shared" si="565"/>
        <v>14.741203862336</v>
      </c>
      <c r="AF691" s="174">
        <f t="shared" si="580"/>
        <v>36</v>
      </c>
      <c r="AG691" s="174">
        <f t="shared" si="583"/>
        <v>20.2865</v>
      </c>
      <c r="AH691" s="174">
        <f t="shared" si="566"/>
        <v>521</v>
      </c>
      <c r="AI691" s="174">
        <f t="shared" si="567"/>
        <v>200</v>
      </c>
      <c r="AJ691" s="174">
        <f t="shared" si="568"/>
        <v>2.5</v>
      </c>
      <c r="AK691" s="174">
        <f t="shared" si="527"/>
        <v>10018.663941062196</v>
      </c>
      <c r="AL691" s="174">
        <f t="shared" si="569"/>
        <v>5982.6291396823181</v>
      </c>
      <c r="AM691" s="174">
        <f t="shared" si="570"/>
        <v>4036.0348013798775</v>
      </c>
      <c r="AN691" s="174"/>
      <c r="AO691" s="176">
        <v>24</v>
      </c>
      <c r="AP691" s="174">
        <v>36</v>
      </c>
      <c r="AQ691" s="175">
        <f t="shared" si="571"/>
        <v>521</v>
      </c>
      <c r="AR691" s="31">
        <f t="shared" si="572"/>
        <v>4</v>
      </c>
      <c r="AS691" s="2">
        <f t="shared" si="573"/>
        <v>1</v>
      </c>
      <c r="AT691" s="33">
        <f t="shared" si="574"/>
        <v>1</v>
      </c>
      <c r="AU691" s="31">
        <f t="shared" si="575"/>
        <v>0</v>
      </c>
      <c r="AV691" s="2">
        <f t="shared" si="576"/>
        <v>1</v>
      </c>
      <c r="AW691" s="33" t="str">
        <f t="shared" si="577"/>
        <v>보스대상</v>
      </c>
      <c r="AX691" s="31">
        <f t="shared" si="578"/>
        <v>1</v>
      </c>
      <c r="AY691" s="33">
        <f t="shared" si="579"/>
        <v>3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customHeight="1">
      <c r="A692" s="2"/>
      <c r="B692" s="107">
        <v>617</v>
      </c>
      <c r="C692" s="31">
        <v>10</v>
      </c>
      <c r="D692" s="111" t="s">
        <v>18</v>
      </c>
      <c r="E692" s="2" t="s">
        <v>157</v>
      </c>
      <c r="F692" s="2"/>
      <c r="G692" s="2" t="s">
        <v>186</v>
      </c>
      <c r="H692" s="33" t="s">
        <v>81</v>
      </c>
      <c r="I692" s="173">
        <f t="shared" si="528"/>
        <v>3326.9439517826704</v>
      </c>
      <c r="J692" s="174">
        <f t="shared" si="529"/>
        <v>79.654468195852701</v>
      </c>
      <c r="K692" s="189">
        <f t="shared" si="530"/>
        <v>6</v>
      </c>
      <c r="L692" s="190">
        <f t="shared" si="526"/>
        <v>6</v>
      </c>
      <c r="M692" s="173">
        <f t="shared" si="559"/>
        <v>21760.710204189392</v>
      </c>
      <c r="N692" s="174">
        <f t="shared" si="581"/>
        <v>7196.2952001039721</v>
      </c>
      <c r="O692" s="174">
        <f t="shared" si="560"/>
        <v>14564.41500408542</v>
      </c>
      <c r="P692" s="174"/>
      <c r="Q692" s="174"/>
      <c r="R692" s="175"/>
      <c r="S692" s="173">
        <f t="shared" si="582"/>
        <v>18090.733543821952</v>
      </c>
      <c r="T692" s="174">
        <f t="shared" si="561"/>
        <v>5982.6291396823181</v>
      </c>
      <c r="U692" s="174">
        <f t="shared" si="562"/>
        <v>12108.104404139633</v>
      </c>
      <c r="V692" s="174"/>
      <c r="W692" s="174"/>
      <c r="X692" s="175"/>
      <c r="Y692" s="173">
        <f t="shared" si="531"/>
        <v>36181.467087643905</v>
      </c>
      <c r="Z692" s="174">
        <f t="shared" si="563"/>
        <v>11965.258279364636</v>
      </c>
      <c r="AA692" s="174">
        <f t="shared" si="564"/>
        <v>24216.208808279265</v>
      </c>
      <c r="AB692" s="174"/>
      <c r="AC692" s="174"/>
      <c r="AD692" s="175"/>
      <c r="AE692" s="173">
        <f t="shared" si="565"/>
        <v>6.5407504663640008</v>
      </c>
      <c r="AF692" s="174">
        <f t="shared" si="580"/>
        <v>36</v>
      </c>
      <c r="AG692" s="174">
        <f t="shared" si="583"/>
        <v>20.2865</v>
      </c>
      <c r="AH692" s="174">
        <f t="shared" si="566"/>
        <v>521</v>
      </c>
      <c r="AI692" s="174">
        <f t="shared" si="567"/>
        <v>200</v>
      </c>
      <c r="AJ692" s="174">
        <f t="shared" si="568"/>
        <v>2.5</v>
      </c>
      <c r="AK692" s="174">
        <f t="shared" si="527"/>
        <v>10018.663941062196</v>
      </c>
      <c r="AL692" s="174">
        <f t="shared" si="569"/>
        <v>5982.6291396823181</v>
      </c>
      <c r="AM692" s="174">
        <f t="shared" si="570"/>
        <v>4036.0348013798775</v>
      </c>
      <c r="AN692" s="174"/>
      <c r="AO692" s="176">
        <v>24</v>
      </c>
      <c r="AP692" s="174">
        <v>36</v>
      </c>
      <c r="AQ692" s="175">
        <f t="shared" si="571"/>
        <v>521</v>
      </c>
      <c r="AR692" s="31">
        <f t="shared" si="572"/>
        <v>4</v>
      </c>
      <c r="AS692" s="2">
        <f t="shared" si="573"/>
        <v>1</v>
      </c>
      <c r="AT692" s="33">
        <f t="shared" si="574"/>
        <v>1</v>
      </c>
      <c r="AU692" s="31">
        <f t="shared" si="575"/>
        <v>0</v>
      </c>
      <c r="AV692" s="2">
        <f t="shared" si="576"/>
        <v>0</v>
      </c>
      <c r="AW692" s="33">
        <f t="shared" si="577"/>
        <v>5</v>
      </c>
      <c r="AX692" s="31">
        <f t="shared" si="578"/>
        <v>1</v>
      </c>
      <c r="AY692" s="33">
        <f t="shared" si="579"/>
        <v>3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customHeight="1">
      <c r="A693" s="2"/>
      <c r="B693" s="107">
        <v>618</v>
      </c>
      <c r="C693" s="31">
        <v>10</v>
      </c>
      <c r="D693" s="111" t="s">
        <v>18</v>
      </c>
      <c r="E693" s="2" t="s">
        <v>170</v>
      </c>
      <c r="F693" s="2"/>
      <c r="G693" s="2"/>
      <c r="H693" s="33" t="s">
        <v>81</v>
      </c>
      <c r="I693" s="173">
        <f t="shared" si="528"/>
        <v>1288.8052463163201</v>
      </c>
      <c r="J693" s="174">
        <f t="shared" si="529"/>
        <v>27.799708269917932</v>
      </c>
      <c r="K693" s="189">
        <f t="shared" si="530"/>
        <v>122</v>
      </c>
      <c r="L693" s="190">
        <f t="shared" si="526"/>
        <v>99</v>
      </c>
      <c r="M693" s="173">
        <f t="shared" si="559"/>
        <v>24153.761860062317</v>
      </c>
      <c r="N693" s="174">
        <f t="shared" si="581"/>
        <v>9589.346855976899</v>
      </c>
      <c r="O693" s="174">
        <f t="shared" si="560"/>
        <v>14564.41500408542</v>
      </c>
      <c r="P693" s="174"/>
      <c r="Q693" s="174"/>
      <c r="R693" s="175"/>
      <c r="S693" s="173">
        <f t="shared" si="582"/>
        <v>18090.733543821952</v>
      </c>
      <c r="T693" s="174">
        <f t="shared" si="561"/>
        <v>5982.6291396823181</v>
      </c>
      <c r="U693" s="174">
        <f t="shared" si="562"/>
        <v>12108.104404139633</v>
      </c>
      <c r="V693" s="174"/>
      <c r="W693" s="174"/>
      <c r="X693" s="175"/>
      <c r="Y693" s="173">
        <f t="shared" si="531"/>
        <v>36181.467087643905</v>
      </c>
      <c r="Z693" s="174">
        <f t="shared" si="563"/>
        <v>11965.258279364636</v>
      </c>
      <c r="AA693" s="174">
        <f t="shared" si="564"/>
        <v>24216.208808279265</v>
      </c>
      <c r="AB693" s="174"/>
      <c r="AC693" s="174"/>
      <c r="AD693" s="175"/>
      <c r="AE693" s="173">
        <f t="shared" si="565"/>
        <v>18.741203862336</v>
      </c>
      <c r="AF693" s="174">
        <f t="shared" si="580"/>
        <v>36</v>
      </c>
      <c r="AG693" s="174">
        <f t="shared" si="583"/>
        <v>60.286500000000004</v>
      </c>
      <c r="AH693" s="174">
        <f t="shared" si="566"/>
        <v>521</v>
      </c>
      <c r="AI693" s="174">
        <f t="shared" si="567"/>
        <v>200</v>
      </c>
      <c r="AJ693" s="174">
        <f t="shared" si="568"/>
        <v>2</v>
      </c>
      <c r="AK693" s="174">
        <f t="shared" si="527"/>
        <v>10018.663941062196</v>
      </c>
      <c r="AL693" s="174">
        <f t="shared" si="569"/>
        <v>5982.6291396823181</v>
      </c>
      <c r="AM693" s="174">
        <f t="shared" si="570"/>
        <v>4036.0348013798775</v>
      </c>
      <c r="AN693" s="174"/>
      <c r="AO693" s="176">
        <v>24</v>
      </c>
      <c r="AP693" s="174">
        <v>36</v>
      </c>
      <c r="AQ693" s="175">
        <f t="shared" si="571"/>
        <v>521</v>
      </c>
      <c r="AR693" s="31">
        <f t="shared" si="572"/>
        <v>0</v>
      </c>
      <c r="AS693" s="2">
        <f t="shared" si="573"/>
        <v>0.8</v>
      </c>
      <c r="AT693" s="33">
        <f t="shared" si="574"/>
        <v>1</v>
      </c>
      <c r="AU693" s="31">
        <f t="shared" si="575"/>
        <v>40</v>
      </c>
      <c r="AV693" s="2">
        <f t="shared" si="576"/>
        <v>0</v>
      </c>
      <c r="AW693" s="33" t="str">
        <f t="shared" si="577"/>
        <v>보스대상</v>
      </c>
      <c r="AX693" s="31">
        <f t="shared" si="578"/>
        <v>1</v>
      </c>
      <c r="AY693" s="33">
        <f t="shared" si="579"/>
        <v>3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customHeight="1">
      <c r="A694" s="2"/>
      <c r="B694" s="107">
        <v>619</v>
      </c>
      <c r="C694" s="31">
        <v>10</v>
      </c>
      <c r="D694" s="111" t="s">
        <v>18</v>
      </c>
      <c r="E694" s="2" t="s">
        <v>102</v>
      </c>
      <c r="F694" s="2"/>
      <c r="G694" s="2"/>
      <c r="H694" s="33" t="s">
        <v>81</v>
      </c>
      <c r="I694" s="173">
        <f t="shared" si="528"/>
        <v>1161.1159221164901</v>
      </c>
      <c r="J694" s="174">
        <f t="shared" si="529"/>
        <v>27.799708269917932</v>
      </c>
      <c r="K694" s="189">
        <f t="shared" si="530"/>
        <v>160</v>
      </c>
      <c r="L694" s="190">
        <f t="shared" si="526"/>
        <v>124</v>
      </c>
      <c r="M694" s="173">
        <f t="shared" si="559"/>
        <v>21760.710204189392</v>
      </c>
      <c r="N694" s="174">
        <f t="shared" si="581"/>
        <v>7196.2952001039721</v>
      </c>
      <c r="O694" s="174">
        <f t="shared" si="560"/>
        <v>14564.41500408542</v>
      </c>
      <c r="P694" s="174"/>
      <c r="Q694" s="174"/>
      <c r="R694" s="175"/>
      <c r="S694" s="173">
        <f t="shared" si="582"/>
        <v>18090.733543821952</v>
      </c>
      <c r="T694" s="174">
        <f t="shared" si="561"/>
        <v>5982.6291396823181</v>
      </c>
      <c r="U694" s="174">
        <f t="shared" si="562"/>
        <v>12108.104404139633</v>
      </c>
      <c r="V694" s="174"/>
      <c r="W694" s="174"/>
      <c r="X694" s="175"/>
      <c r="Y694" s="173">
        <f t="shared" si="531"/>
        <v>36181.467087643905</v>
      </c>
      <c r="Z694" s="174">
        <f t="shared" si="563"/>
        <v>11965.258279364636</v>
      </c>
      <c r="AA694" s="174">
        <f t="shared" si="564"/>
        <v>24216.208808279265</v>
      </c>
      <c r="AB694" s="174"/>
      <c r="AC694" s="174"/>
      <c r="AD694" s="175"/>
      <c r="AE694" s="173">
        <f t="shared" si="565"/>
        <v>18.741203862336</v>
      </c>
      <c r="AF694" s="174">
        <f t="shared" si="580"/>
        <v>36</v>
      </c>
      <c r="AG694" s="174">
        <f t="shared" si="583"/>
        <v>20.2865</v>
      </c>
      <c r="AH694" s="174">
        <f t="shared" si="566"/>
        <v>521</v>
      </c>
      <c r="AI694" s="174">
        <f t="shared" si="567"/>
        <v>200</v>
      </c>
      <c r="AJ694" s="174">
        <f t="shared" si="568"/>
        <v>2</v>
      </c>
      <c r="AK694" s="174">
        <f t="shared" si="527"/>
        <v>10018.663941062196</v>
      </c>
      <c r="AL694" s="174">
        <f t="shared" si="569"/>
        <v>5982.6291396823181</v>
      </c>
      <c r="AM694" s="174">
        <f t="shared" si="570"/>
        <v>4036.0348013798775</v>
      </c>
      <c r="AN694" s="174"/>
      <c r="AO694" s="176">
        <v>24</v>
      </c>
      <c r="AP694" s="174">
        <v>36</v>
      </c>
      <c r="AQ694" s="175">
        <f t="shared" si="571"/>
        <v>521</v>
      </c>
      <c r="AR694" s="31">
        <f t="shared" si="572"/>
        <v>0</v>
      </c>
      <c r="AS694" s="2">
        <f t="shared" si="573"/>
        <v>0.8</v>
      </c>
      <c r="AT694" s="33">
        <f t="shared" si="574"/>
        <v>1</v>
      </c>
      <c r="AU694" s="31">
        <f t="shared" si="575"/>
        <v>0</v>
      </c>
      <c r="AV694" s="2">
        <f t="shared" si="576"/>
        <v>1</v>
      </c>
      <c r="AW694" s="33" t="str">
        <f t="shared" si="577"/>
        <v>보스대상</v>
      </c>
      <c r="AX694" s="31">
        <f t="shared" si="578"/>
        <v>1</v>
      </c>
      <c r="AY694" s="33">
        <f t="shared" si="579"/>
        <v>3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customHeight="1">
      <c r="A695" s="2"/>
      <c r="B695" s="107">
        <v>620</v>
      </c>
      <c r="C695" s="31">
        <v>10</v>
      </c>
      <c r="D695" s="111" t="s">
        <v>18</v>
      </c>
      <c r="E695" s="2" t="s">
        <v>108</v>
      </c>
      <c r="F695" s="2"/>
      <c r="G695" s="2" t="s">
        <v>186</v>
      </c>
      <c r="H695" s="33" t="s">
        <v>81</v>
      </c>
      <c r="I695" s="173">
        <f t="shared" si="528"/>
        <v>2616.8627902477288</v>
      </c>
      <c r="J695" s="174">
        <f t="shared" si="529"/>
        <v>62.653539380189279</v>
      </c>
      <c r="K695" s="189">
        <f t="shared" si="530"/>
        <v>13</v>
      </c>
      <c r="L695" s="190">
        <f t="shared" si="526"/>
        <v>13</v>
      </c>
      <c r="M695" s="173">
        <f t="shared" si="559"/>
        <v>21760.710204189392</v>
      </c>
      <c r="N695" s="174">
        <f t="shared" si="581"/>
        <v>7196.2952001039721</v>
      </c>
      <c r="O695" s="174">
        <f t="shared" si="560"/>
        <v>14564.41500408542</v>
      </c>
      <c r="P695" s="174"/>
      <c r="Q695" s="174"/>
      <c r="R695" s="175"/>
      <c r="S695" s="173">
        <f t="shared" si="582"/>
        <v>18090.733543821952</v>
      </c>
      <c r="T695" s="174">
        <f t="shared" si="561"/>
        <v>5982.6291396823181</v>
      </c>
      <c r="U695" s="174">
        <f t="shared" si="562"/>
        <v>12108.104404139633</v>
      </c>
      <c r="V695" s="174"/>
      <c r="W695" s="174"/>
      <c r="X695" s="175"/>
      <c r="Y695" s="173">
        <f t="shared" si="531"/>
        <v>36181.467087643905</v>
      </c>
      <c r="Z695" s="174">
        <f t="shared" si="563"/>
        <v>11965.258279364636</v>
      </c>
      <c r="AA695" s="174">
        <f t="shared" si="564"/>
        <v>24216.208808279265</v>
      </c>
      <c r="AB695" s="174"/>
      <c r="AC695" s="174"/>
      <c r="AD695" s="175"/>
      <c r="AE695" s="173">
        <f t="shared" si="565"/>
        <v>8.3155717163639995</v>
      </c>
      <c r="AF695" s="174">
        <f t="shared" si="580"/>
        <v>36</v>
      </c>
      <c r="AG695" s="174">
        <f t="shared" si="583"/>
        <v>20.2865</v>
      </c>
      <c r="AH695" s="174">
        <f t="shared" si="566"/>
        <v>521</v>
      </c>
      <c r="AI695" s="174">
        <f t="shared" si="567"/>
        <v>200</v>
      </c>
      <c r="AJ695" s="174">
        <f t="shared" si="568"/>
        <v>2</v>
      </c>
      <c r="AK695" s="174">
        <f t="shared" si="527"/>
        <v>10018.663941062196</v>
      </c>
      <c r="AL695" s="174">
        <f t="shared" si="569"/>
        <v>5982.6291396823181</v>
      </c>
      <c r="AM695" s="174">
        <f t="shared" si="570"/>
        <v>4036.0348013798775</v>
      </c>
      <c r="AN695" s="174"/>
      <c r="AO695" s="176">
        <v>24</v>
      </c>
      <c r="AP695" s="174">
        <v>36</v>
      </c>
      <c r="AQ695" s="175">
        <f t="shared" si="571"/>
        <v>521</v>
      </c>
      <c r="AR695" s="31">
        <f t="shared" si="572"/>
        <v>0</v>
      </c>
      <c r="AS695" s="2">
        <f t="shared" si="573"/>
        <v>0.8</v>
      </c>
      <c r="AT695" s="33">
        <f t="shared" si="574"/>
        <v>1</v>
      </c>
      <c r="AU695" s="31">
        <f t="shared" si="575"/>
        <v>0</v>
      </c>
      <c r="AV695" s="2">
        <f t="shared" si="576"/>
        <v>0</v>
      </c>
      <c r="AW695" s="33">
        <f t="shared" si="577"/>
        <v>5</v>
      </c>
      <c r="AX695" s="31">
        <f t="shared" si="578"/>
        <v>1</v>
      </c>
      <c r="AY695" s="33">
        <f t="shared" si="579"/>
        <v>3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customHeight="1">
      <c r="A696" s="2"/>
      <c r="B696" s="107">
        <v>621</v>
      </c>
      <c r="C696" s="31">
        <v>10</v>
      </c>
      <c r="D696" s="111" t="s">
        <v>18</v>
      </c>
      <c r="E696" s="2" t="s">
        <v>145</v>
      </c>
      <c r="F696" s="2"/>
      <c r="G696" s="2"/>
      <c r="H696" s="33" t="s">
        <v>81</v>
      </c>
      <c r="I696" s="173">
        <f t="shared" si="528"/>
        <v>1546.5662955795842</v>
      </c>
      <c r="J696" s="174">
        <f t="shared" si="529"/>
        <v>27.799708269917932</v>
      </c>
      <c r="K696" s="189">
        <f t="shared" si="530"/>
        <v>65</v>
      </c>
      <c r="L696" s="190">
        <f t="shared" si="526"/>
        <v>61</v>
      </c>
      <c r="M696" s="173">
        <f t="shared" si="559"/>
        <v>28984.514232074784</v>
      </c>
      <c r="N696" s="174">
        <f t="shared" si="581"/>
        <v>11507.216227172277</v>
      </c>
      <c r="O696" s="174">
        <f t="shared" si="560"/>
        <v>17477.298004902506</v>
      </c>
      <c r="P696" s="174"/>
      <c r="Q696" s="174"/>
      <c r="R696" s="175"/>
      <c r="S696" s="173">
        <f t="shared" si="582"/>
        <v>21708.880252586343</v>
      </c>
      <c r="T696" s="174">
        <f t="shared" si="561"/>
        <v>7179.1549676187815</v>
      </c>
      <c r="U696" s="174">
        <f t="shared" si="562"/>
        <v>14529.725284967561</v>
      </c>
      <c r="V696" s="174"/>
      <c r="W696" s="174"/>
      <c r="X696" s="175"/>
      <c r="Y696" s="173">
        <f t="shared" si="531"/>
        <v>43417.760505172686</v>
      </c>
      <c r="Z696" s="174">
        <f t="shared" si="563"/>
        <v>14358.309935237563</v>
      </c>
      <c r="AA696" s="174">
        <f t="shared" si="564"/>
        <v>29059.450569935121</v>
      </c>
      <c r="AB696" s="174"/>
      <c r="AC696" s="174"/>
      <c r="AD696" s="175"/>
      <c r="AE696" s="173">
        <f t="shared" si="565"/>
        <v>18.741203862336</v>
      </c>
      <c r="AF696" s="174">
        <f t="shared" si="580"/>
        <v>36</v>
      </c>
      <c r="AG696" s="174">
        <f t="shared" si="583"/>
        <v>60.286500000000004</v>
      </c>
      <c r="AH696" s="174">
        <f t="shared" si="566"/>
        <v>521</v>
      </c>
      <c r="AI696" s="174">
        <f t="shared" si="567"/>
        <v>200</v>
      </c>
      <c r="AJ696" s="174">
        <f t="shared" si="568"/>
        <v>2.5</v>
      </c>
      <c r="AK696" s="174">
        <f t="shared" si="527"/>
        <v>10018.663941062196</v>
      </c>
      <c r="AL696" s="174">
        <f t="shared" si="569"/>
        <v>5982.6291396823181</v>
      </c>
      <c r="AM696" s="174">
        <f t="shared" si="570"/>
        <v>4036.0348013798775</v>
      </c>
      <c r="AN696" s="174"/>
      <c r="AO696" s="176">
        <v>24</v>
      </c>
      <c r="AP696" s="174">
        <v>36</v>
      </c>
      <c r="AQ696" s="175">
        <f t="shared" si="571"/>
        <v>521</v>
      </c>
      <c r="AR696" s="31">
        <f t="shared" si="572"/>
        <v>0</v>
      </c>
      <c r="AS696" s="2">
        <f t="shared" si="573"/>
        <v>1</v>
      </c>
      <c r="AT696" s="33">
        <f t="shared" si="574"/>
        <v>1.2</v>
      </c>
      <c r="AU696" s="31">
        <f t="shared" si="575"/>
        <v>40</v>
      </c>
      <c r="AV696" s="2">
        <f t="shared" si="576"/>
        <v>0</v>
      </c>
      <c r="AW696" s="33" t="str">
        <f t="shared" si="577"/>
        <v>보스대상</v>
      </c>
      <c r="AX696" s="31">
        <f t="shared" si="578"/>
        <v>1</v>
      </c>
      <c r="AY696" s="33">
        <f t="shared" si="579"/>
        <v>3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customHeight="1">
      <c r="A697" s="2"/>
      <c r="B697" s="107">
        <v>622</v>
      </c>
      <c r="C697" s="31">
        <v>10</v>
      </c>
      <c r="D697" s="111" t="s">
        <v>18</v>
      </c>
      <c r="E697" s="2" t="s">
        <v>132</v>
      </c>
      <c r="F697" s="2"/>
      <c r="G697" s="2"/>
      <c r="H697" s="33" t="s">
        <v>81</v>
      </c>
      <c r="I697" s="173">
        <f t="shared" si="528"/>
        <v>1393.3391065397882</v>
      </c>
      <c r="J697" s="174">
        <f t="shared" si="529"/>
        <v>27.799708269917932</v>
      </c>
      <c r="K697" s="189">
        <f t="shared" si="530"/>
        <v>88</v>
      </c>
      <c r="L697" s="190">
        <f t="shared" si="526"/>
        <v>78</v>
      </c>
      <c r="M697" s="173">
        <f t="shared" si="559"/>
        <v>26112.852245027272</v>
      </c>
      <c r="N697" s="174">
        <f t="shared" si="581"/>
        <v>8635.5542401247658</v>
      </c>
      <c r="O697" s="174">
        <f t="shared" si="560"/>
        <v>17477.298004902506</v>
      </c>
      <c r="P697" s="174"/>
      <c r="Q697" s="174"/>
      <c r="R697" s="175"/>
      <c r="S697" s="173">
        <f t="shared" si="582"/>
        <v>21708.880252586343</v>
      </c>
      <c r="T697" s="174">
        <f t="shared" si="561"/>
        <v>7179.1549676187815</v>
      </c>
      <c r="U697" s="174">
        <f t="shared" si="562"/>
        <v>14529.725284967561</v>
      </c>
      <c r="V697" s="174"/>
      <c r="W697" s="174"/>
      <c r="X697" s="175"/>
      <c r="Y697" s="173">
        <f t="shared" si="531"/>
        <v>43417.760505172686</v>
      </c>
      <c r="Z697" s="174">
        <f t="shared" si="563"/>
        <v>14358.309935237563</v>
      </c>
      <c r="AA697" s="174">
        <f t="shared" si="564"/>
        <v>29059.450569935121</v>
      </c>
      <c r="AB697" s="174"/>
      <c r="AC697" s="174"/>
      <c r="AD697" s="175"/>
      <c r="AE697" s="173">
        <f t="shared" si="565"/>
        <v>18.741203862336</v>
      </c>
      <c r="AF697" s="174">
        <f t="shared" si="580"/>
        <v>36</v>
      </c>
      <c r="AG697" s="174">
        <f t="shared" si="583"/>
        <v>20.2865</v>
      </c>
      <c r="AH697" s="174">
        <f t="shared" si="566"/>
        <v>521</v>
      </c>
      <c r="AI697" s="174">
        <f t="shared" si="567"/>
        <v>200</v>
      </c>
      <c r="AJ697" s="174">
        <f t="shared" si="568"/>
        <v>2.5</v>
      </c>
      <c r="AK697" s="174">
        <f t="shared" si="527"/>
        <v>10018.663941062196</v>
      </c>
      <c r="AL697" s="174">
        <f t="shared" si="569"/>
        <v>5982.6291396823181</v>
      </c>
      <c r="AM697" s="174">
        <f t="shared" si="570"/>
        <v>4036.0348013798775</v>
      </c>
      <c r="AN697" s="174"/>
      <c r="AO697" s="176">
        <v>24</v>
      </c>
      <c r="AP697" s="174">
        <v>36</v>
      </c>
      <c r="AQ697" s="175">
        <f t="shared" si="571"/>
        <v>521</v>
      </c>
      <c r="AR697" s="31">
        <f t="shared" si="572"/>
        <v>0</v>
      </c>
      <c r="AS697" s="2">
        <f t="shared" si="573"/>
        <v>1</v>
      </c>
      <c r="AT697" s="33">
        <f t="shared" si="574"/>
        <v>1.2</v>
      </c>
      <c r="AU697" s="31">
        <f t="shared" si="575"/>
        <v>0</v>
      </c>
      <c r="AV697" s="2">
        <f t="shared" si="576"/>
        <v>1</v>
      </c>
      <c r="AW697" s="33" t="str">
        <f t="shared" si="577"/>
        <v>보스대상</v>
      </c>
      <c r="AX697" s="31">
        <f t="shared" si="578"/>
        <v>1</v>
      </c>
      <c r="AY697" s="33">
        <f t="shared" si="579"/>
        <v>3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customHeight="1">
      <c r="A698" s="2"/>
      <c r="B698" s="107">
        <v>623</v>
      </c>
      <c r="C698" s="31">
        <v>10</v>
      </c>
      <c r="D698" s="111" t="s">
        <v>18</v>
      </c>
      <c r="E698" s="2" t="s">
        <v>135</v>
      </c>
      <c r="F698" s="2"/>
      <c r="G698" s="2" t="s">
        <v>186</v>
      </c>
      <c r="H698" s="33" t="s">
        <v>81</v>
      </c>
      <c r="I698" s="173">
        <f t="shared" si="528"/>
        <v>3140.2353482972749</v>
      </c>
      <c r="J698" s="174">
        <f t="shared" si="529"/>
        <v>62.653539380189279</v>
      </c>
      <c r="K698" s="189">
        <f t="shared" si="530"/>
        <v>7</v>
      </c>
      <c r="L698" s="190">
        <f t="shared" si="526"/>
        <v>7</v>
      </c>
      <c r="M698" s="173">
        <f t="shared" si="559"/>
        <v>26112.852245027272</v>
      </c>
      <c r="N698" s="174">
        <f t="shared" si="581"/>
        <v>8635.5542401247658</v>
      </c>
      <c r="O698" s="174">
        <f t="shared" si="560"/>
        <v>17477.298004902506</v>
      </c>
      <c r="P698" s="174"/>
      <c r="Q698" s="174"/>
      <c r="R698" s="175"/>
      <c r="S698" s="173">
        <f t="shared" si="582"/>
        <v>21708.880252586343</v>
      </c>
      <c r="T698" s="174">
        <f t="shared" si="561"/>
        <v>7179.1549676187815</v>
      </c>
      <c r="U698" s="174">
        <f t="shared" si="562"/>
        <v>14529.725284967561</v>
      </c>
      <c r="V698" s="174"/>
      <c r="W698" s="174"/>
      <c r="X698" s="175"/>
      <c r="Y698" s="173">
        <f t="shared" si="531"/>
        <v>43417.760505172686</v>
      </c>
      <c r="Z698" s="174">
        <f t="shared" si="563"/>
        <v>14358.309935237563</v>
      </c>
      <c r="AA698" s="174">
        <f t="shared" si="564"/>
        <v>29059.450569935121</v>
      </c>
      <c r="AB698" s="174"/>
      <c r="AC698" s="174"/>
      <c r="AD698" s="175"/>
      <c r="AE698" s="173">
        <f t="shared" si="565"/>
        <v>8.3155717163639995</v>
      </c>
      <c r="AF698" s="174">
        <f t="shared" si="580"/>
        <v>36</v>
      </c>
      <c r="AG698" s="174">
        <f t="shared" si="583"/>
        <v>20.2865</v>
      </c>
      <c r="AH698" s="174">
        <f t="shared" si="566"/>
        <v>521</v>
      </c>
      <c r="AI698" s="174">
        <f t="shared" si="567"/>
        <v>200</v>
      </c>
      <c r="AJ698" s="174">
        <f t="shared" si="568"/>
        <v>2.5</v>
      </c>
      <c r="AK698" s="174">
        <f t="shared" si="527"/>
        <v>10018.663941062196</v>
      </c>
      <c r="AL698" s="174">
        <f t="shared" si="569"/>
        <v>5982.6291396823181</v>
      </c>
      <c r="AM698" s="174">
        <f t="shared" si="570"/>
        <v>4036.0348013798775</v>
      </c>
      <c r="AN698" s="174"/>
      <c r="AO698" s="176">
        <v>24</v>
      </c>
      <c r="AP698" s="174">
        <v>36</v>
      </c>
      <c r="AQ698" s="175">
        <f t="shared" si="571"/>
        <v>521</v>
      </c>
      <c r="AR698" s="31">
        <f t="shared" si="572"/>
        <v>0</v>
      </c>
      <c r="AS698" s="2">
        <f t="shared" si="573"/>
        <v>1</v>
      </c>
      <c r="AT698" s="33">
        <f t="shared" si="574"/>
        <v>1.2</v>
      </c>
      <c r="AU698" s="31">
        <f t="shared" si="575"/>
        <v>0</v>
      </c>
      <c r="AV698" s="2">
        <f t="shared" si="576"/>
        <v>0</v>
      </c>
      <c r="AW698" s="33">
        <f t="shared" si="577"/>
        <v>5</v>
      </c>
      <c r="AX698" s="31">
        <f t="shared" si="578"/>
        <v>1</v>
      </c>
      <c r="AY698" s="33">
        <f t="shared" si="579"/>
        <v>3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customHeight="1">
      <c r="A699" s="2"/>
      <c r="B699" s="107">
        <v>624</v>
      </c>
      <c r="C699" s="31">
        <v>7</v>
      </c>
      <c r="D699" s="111" t="s">
        <v>18</v>
      </c>
      <c r="E699" s="2" t="s">
        <v>163</v>
      </c>
      <c r="F699" s="2"/>
      <c r="G699" s="2"/>
      <c r="H699" s="33" t="s">
        <v>81</v>
      </c>
      <c r="I699" s="173">
        <f t="shared" si="528"/>
        <v>939.54133040112606</v>
      </c>
      <c r="J699" s="174">
        <f t="shared" si="529"/>
        <v>24.624854482032536</v>
      </c>
      <c r="K699" s="189">
        <f t="shared" si="530"/>
        <v>267</v>
      </c>
      <c r="L699" s="190">
        <f t="shared" si="526"/>
        <v>181</v>
      </c>
      <c r="M699" s="173">
        <f t="shared" si="559"/>
        <v>13849.970288533385</v>
      </c>
      <c r="N699" s="174">
        <f t="shared" si="581"/>
        <v>9191.9819528629014</v>
      </c>
      <c r="O699" s="174">
        <f t="shared" si="560"/>
        <v>4657.9883356704831</v>
      </c>
      <c r="P699" s="174"/>
      <c r="Q699" s="174"/>
      <c r="R699" s="175"/>
      <c r="S699" s="173">
        <f t="shared" si="582"/>
        <v>9607.1315513451227</v>
      </c>
      <c r="T699" s="174">
        <f t="shared" si="561"/>
        <v>5734.7199875615861</v>
      </c>
      <c r="U699" s="174">
        <f t="shared" si="562"/>
        <v>3872.4115637835362</v>
      </c>
      <c r="V699" s="174"/>
      <c r="W699" s="174"/>
      <c r="X699" s="175"/>
      <c r="Y699" s="173">
        <f t="shared" si="531"/>
        <v>19214.263102690245</v>
      </c>
      <c r="Z699" s="174">
        <f t="shared" si="563"/>
        <v>11469.439975123172</v>
      </c>
      <c r="AA699" s="174">
        <f t="shared" si="564"/>
        <v>7744.8231275670723</v>
      </c>
      <c r="AB699" s="174"/>
      <c r="AC699" s="174"/>
      <c r="AD699" s="175"/>
      <c r="AE699" s="173">
        <f t="shared" si="565"/>
        <v>14.741203862336</v>
      </c>
      <c r="AF699" s="174">
        <f t="shared" si="580"/>
        <v>36</v>
      </c>
      <c r="AG699" s="174">
        <f t="shared" si="583"/>
        <v>60.286500000000004</v>
      </c>
      <c r="AH699" s="174">
        <f t="shared" si="566"/>
        <v>363</v>
      </c>
      <c r="AI699" s="174">
        <f t="shared" si="567"/>
        <v>200</v>
      </c>
      <c r="AJ699" s="174">
        <f t="shared" si="568"/>
        <v>2.2222222222222223</v>
      </c>
      <c r="AK699" s="174">
        <f t="shared" si="527"/>
        <v>9607.1315513451227</v>
      </c>
      <c r="AL699" s="174">
        <f t="shared" si="569"/>
        <v>5734.7199875615861</v>
      </c>
      <c r="AM699" s="174">
        <f t="shared" si="570"/>
        <v>3872.4115637835362</v>
      </c>
      <c r="AN699" s="174"/>
      <c r="AO699" s="176">
        <v>24</v>
      </c>
      <c r="AP699" s="174">
        <v>36</v>
      </c>
      <c r="AQ699" s="175">
        <f t="shared" si="571"/>
        <v>363</v>
      </c>
      <c r="AR699" s="31">
        <f t="shared" si="572"/>
        <v>4</v>
      </c>
      <c r="AS699" s="2">
        <f t="shared" si="573"/>
        <v>1</v>
      </c>
      <c r="AT699" s="33">
        <f t="shared" si="574"/>
        <v>1</v>
      </c>
      <c r="AU699" s="31">
        <f t="shared" si="575"/>
        <v>40</v>
      </c>
      <c r="AV699" s="2">
        <f t="shared" si="576"/>
        <v>0</v>
      </c>
      <c r="AW699" s="33" t="str">
        <f t="shared" si="577"/>
        <v>보스대상</v>
      </c>
      <c r="AX699" s="31">
        <f t="shared" si="578"/>
        <v>1</v>
      </c>
      <c r="AY699" s="33">
        <f t="shared" si="579"/>
        <v>1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customHeight="1">
      <c r="A700" s="2"/>
      <c r="B700" s="107">
        <v>625</v>
      </c>
      <c r="C700" s="31">
        <v>7</v>
      </c>
      <c r="D700" s="111" t="s">
        <v>18</v>
      </c>
      <c r="E700" s="2" t="s">
        <v>152</v>
      </c>
      <c r="F700" s="2"/>
      <c r="G700" s="2"/>
      <c r="H700" s="33" t="s">
        <v>81</v>
      </c>
      <c r="I700" s="173">
        <f t="shared" si="528"/>
        <v>783.93070209379005</v>
      </c>
      <c r="J700" s="174">
        <f t="shared" si="529"/>
        <v>24.624854482032536</v>
      </c>
      <c r="K700" s="189">
        <f t="shared" si="530"/>
        <v>400</v>
      </c>
      <c r="L700" s="190">
        <f t="shared" si="526"/>
        <v>239</v>
      </c>
      <c r="M700" s="173">
        <f t="shared" si="559"/>
        <v>11556.082293508751</v>
      </c>
      <c r="N700" s="174">
        <f t="shared" si="581"/>
        <v>6898.0939578382677</v>
      </c>
      <c r="O700" s="174">
        <f t="shared" si="560"/>
        <v>4657.9883356704831</v>
      </c>
      <c r="P700" s="174"/>
      <c r="Q700" s="174"/>
      <c r="R700" s="175"/>
      <c r="S700" s="173">
        <f t="shared" si="582"/>
        <v>9607.1315513451227</v>
      </c>
      <c r="T700" s="174">
        <f t="shared" si="561"/>
        <v>5734.7199875615861</v>
      </c>
      <c r="U700" s="174">
        <f t="shared" si="562"/>
        <v>3872.4115637835362</v>
      </c>
      <c r="V700" s="174"/>
      <c r="W700" s="174"/>
      <c r="X700" s="175"/>
      <c r="Y700" s="173">
        <f t="shared" si="531"/>
        <v>19214.263102690245</v>
      </c>
      <c r="Z700" s="174">
        <f t="shared" si="563"/>
        <v>11469.439975123172</v>
      </c>
      <c r="AA700" s="174">
        <f t="shared" si="564"/>
        <v>7744.8231275670723</v>
      </c>
      <c r="AB700" s="174"/>
      <c r="AC700" s="174"/>
      <c r="AD700" s="175"/>
      <c r="AE700" s="173">
        <f t="shared" si="565"/>
        <v>14.741203862336</v>
      </c>
      <c r="AF700" s="174">
        <f t="shared" si="580"/>
        <v>36</v>
      </c>
      <c r="AG700" s="174">
        <f t="shared" si="583"/>
        <v>20.2865</v>
      </c>
      <c r="AH700" s="174">
        <f t="shared" si="566"/>
        <v>363</v>
      </c>
      <c r="AI700" s="174">
        <f t="shared" si="567"/>
        <v>200</v>
      </c>
      <c r="AJ700" s="174">
        <f t="shared" si="568"/>
        <v>2.2222222222222223</v>
      </c>
      <c r="AK700" s="174">
        <f t="shared" si="527"/>
        <v>9607.1315513451227</v>
      </c>
      <c r="AL700" s="174">
        <f t="shared" si="569"/>
        <v>5734.7199875615861</v>
      </c>
      <c r="AM700" s="174">
        <f t="shared" si="570"/>
        <v>3872.4115637835362</v>
      </c>
      <c r="AN700" s="174"/>
      <c r="AO700" s="176">
        <v>24</v>
      </c>
      <c r="AP700" s="174">
        <v>36</v>
      </c>
      <c r="AQ700" s="175">
        <f t="shared" si="571"/>
        <v>363</v>
      </c>
      <c r="AR700" s="31">
        <f t="shared" si="572"/>
        <v>4</v>
      </c>
      <c r="AS700" s="2">
        <f t="shared" si="573"/>
        <v>1</v>
      </c>
      <c r="AT700" s="33">
        <f t="shared" si="574"/>
        <v>1</v>
      </c>
      <c r="AU700" s="31">
        <f t="shared" si="575"/>
        <v>0</v>
      </c>
      <c r="AV700" s="2">
        <f t="shared" si="576"/>
        <v>1</v>
      </c>
      <c r="AW700" s="33" t="str">
        <f t="shared" si="577"/>
        <v>보스대상</v>
      </c>
      <c r="AX700" s="31">
        <f t="shared" si="578"/>
        <v>1</v>
      </c>
      <c r="AY700" s="33">
        <f t="shared" si="579"/>
        <v>1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customHeight="1">
      <c r="A701" s="2"/>
      <c r="B701" s="107">
        <v>626</v>
      </c>
      <c r="C701" s="31">
        <v>7</v>
      </c>
      <c r="D701" s="111" t="s">
        <v>18</v>
      </c>
      <c r="E701" s="2" t="s">
        <v>155</v>
      </c>
      <c r="F701" s="2"/>
      <c r="G701" s="2" t="s">
        <v>186</v>
      </c>
      <c r="H701" s="33" t="s">
        <v>81</v>
      </c>
      <c r="I701" s="173">
        <f t="shared" si="528"/>
        <v>1766.7823215296532</v>
      </c>
      <c r="J701" s="174">
        <f t="shared" si="529"/>
        <v>55.498218723789883</v>
      </c>
      <c r="K701" s="189">
        <f t="shared" si="530"/>
        <v>37</v>
      </c>
      <c r="L701" s="190">
        <f t="shared" si="526"/>
        <v>37</v>
      </c>
      <c r="M701" s="173">
        <f t="shared" si="559"/>
        <v>11556.082293508751</v>
      </c>
      <c r="N701" s="174">
        <f t="shared" si="581"/>
        <v>6898.0939578382677</v>
      </c>
      <c r="O701" s="174">
        <f t="shared" si="560"/>
        <v>4657.9883356704831</v>
      </c>
      <c r="P701" s="174"/>
      <c r="Q701" s="174"/>
      <c r="R701" s="175"/>
      <c r="S701" s="173">
        <f t="shared" si="582"/>
        <v>9607.1315513451227</v>
      </c>
      <c r="T701" s="174">
        <f t="shared" si="561"/>
        <v>5734.7199875615861</v>
      </c>
      <c r="U701" s="174">
        <f t="shared" si="562"/>
        <v>3872.4115637835362</v>
      </c>
      <c r="V701" s="174"/>
      <c r="W701" s="174"/>
      <c r="X701" s="175"/>
      <c r="Y701" s="173">
        <f t="shared" si="531"/>
        <v>19214.263102690245</v>
      </c>
      <c r="Z701" s="174">
        <f t="shared" si="563"/>
        <v>11469.439975123172</v>
      </c>
      <c r="AA701" s="174">
        <f t="shared" si="564"/>
        <v>7744.8231275670723</v>
      </c>
      <c r="AB701" s="174"/>
      <c r="AC701" s="174"/>
      <c r="AD701" s="175"/>
      <c r="AE701" s="173">
        <f t="shared" si="565"/>
        <v>6.5407504663640008</v>
      </c>
      <c r="AF701" s="174">
        <f t="shared" si="580"/>
        <v>36</v>
      </c>
      <c r="AG701" s="174">
        <f t="shared" si="583"/>
        <v>20.2865</v>
      </c>
      <c r="AH701" s="174">
        <f t="shared" si="566"/>
        <v>363</v>
      </c>
      <c r="AI701" s="174">
        <f t="shared" si="567"/>
        <v>200</v>
      </c>
      <c r="AJ701" s="174">
        <f t="shared" si="568"/>
        <v>2.2222222222222223</v>
      </c>
      <c r="AK701" s="174">
        <f t="shared" si="527"/>
        <v>9607.1315513451227</v>
      </c>
      <c r="AL701" s="174">
        <f t="shared" si="569"/>
        <v>5734.7199875615861</v>
      </c>
      <c r="AM701" s="174">
        <f t="shared" si="570"/>
        <v>3872.4115637835362</v>
      </c>
      <c r="AN701" s="174"/>
      <c r="AO701" s="176">
        <v>24</v>
      </c>
      <c r="AP701" s="174">
        <v>36</v>
      </c>
      <c r="AQ701" s="175">
        <f t="shared" si="571"/>
        <v>363</v>
      </c>
      <c r="AR701" s="31">
        <f t="shared" si="572"/>
        <v>4</v>
      </c>
      <c r="AS701" s="2">
        <f t="shared" si="573"/>
        <v>1</v>
      </c>
      <c r="AT701" s="33">
        <f t="shared" si="574"/>
        <v>1</v>
      </c>
      <c r="AU701" s="31">
        <f t="shared" si="575"/>
        <v>0</v>
      </c>
      <c r="AV701" s="2">
        <f t="shared" si="576"/>
        <v>0</v>
      </c>
      <c r="AW701" s="33">
        <f t="shared" si="577"/>
        <v>5</v>
      </c>
      <c r="AX701" s="31">
        <f t="shared" si="578"/>
        <v>1</v>
      </c>
      <c r="AY701" s="33">
        <f t="shared" si="579"/>
        <v>1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customHeight="1">
      <c r="A702" s="2"/>
      <c r="B702" s="107">
        <v>627</v>
      </c>
      <c r="C702" s="31">
        <v>7</v>
      </c>
      <c r="D702" s="111" t="s">
        <v>18</v>
      </c>
      <c r="E702" s="2" t="s">
        <v>168</v>
      </c>
      <c r="F702" s="2"/>
      <c r="G702" s="2"/>
      <c r="H702" s="33" t="s">
        <v>81</v>
      </c>
      <c r="I702" s="173">
        <f t="shared" si="528"/>
        <v>739.01177268379877</v>
      </c>
      <c r="J702" s="174">
        <f t="shared" si="529"/>
        <v>19.369086568100212</v>
      </c>
      <c r="K702" s="189">
        <f t="shared" si="530"/>
        <v>447</v>
      </c>
      <c r="L702" s="190">
        <f t="shared" si="526"/>
        <v>258</v>
      </c>
      <c r="M702" s="173">
        <f t="shared" si="559"/>
        <v>13849.970288533385</v>
      </c>
      <c r="N702" s="174">
        <f t="shared" si="581"/>
        <v>9191.9819528629014</v>
      </c>
      <c r="O702" s="174">
        <f t="shared" si="560"/>
        <v>4657.9883356704831</v>
      </c>
      <c r="P702" s="174"/>
      <c r="Q702" s="174"/>
      <c r="R702" s="175"/>
      <c r="S702" s="173">
        <f t="shared" si="582"/>
        <v>9607.1315513451227</v>
      </c>
      <c r="T702" s="174">
        <f t="shared" si="561"/>
        <v>5734.7199875615861</v>
      </c>
      <c r="U702" s="174">
        <f t="shared" si="562"/>
        <v>3872.4115637835362</v>
      </c>
      <c r="V702" s="174"/>
      <c r="W702" s="174"/>
      <c r="X702" s="175"/>
      <c r="Y702" s="173">
        <f t="shared" si="531"/>
        <v>19214.263102690245</v>
      </c>
      <c r="Z702" s="174">
        <f t="shared" si="563"/>
        <v>11469.439975123172</v>
      </c>
      <c r="AA702" s="174">
        <f t="shared" si="564"/>
        <v>7744.8231275670723</v>
      </c>
      <c r="AB702" s="174"/>
      <c r="AC702" s="174"/>
      <c r="AD702" s="175"/>
      <c r="AE702" s="173">
        <f t="shared" si="565"/>
        <v>18.741203862336</v>
      </c>
      <c r="AF702" s="174">
        <f t="shared" si="580"/>
        <v>36</v>
      </c>
      <c r="AG702" s="174">
        <f t="shared" si="583"/>
        <v>60.286500000000004</v>
      </c>
      <c r="AH702" s="174">
        <f t="shared" si="566"/>
        <v>363</v>
      </c>
      <c r="AI702" s="174">
        <f t="shared" si="567"/>
        <v>200</v>
      </c>
      <c r="AJ702" s="174">
        <f t="shared" si="568"/>
        <v>1.7777777777777777</v>
      </c>
      <c r="AK702" s="174">
        <f t="shared" si="527"/>
        <v>9607.1315513451227</v>
      </c>
      <c r="AL702" s="174">
        <f t="shared" si="569"/>
        <v>5734.7199875615861</v>
      </c>
      <c r="AM702" s="174">
        <f t="shared" si="570"/>
        <v>3872.4115637835362</v>
      </c>
      <c r="AN702" s="174"/>
      <c r="AO702" s="176">
        <v>24</v>
      </c>
      <c r="AP702" s="174">
        <v>36</v>
      </c>
      <c r="AQ702" s="175">
        <f t="shared" si="571"/>
        <v>363</v>
      </c>
      <c r="AR702" s="31">
        <f t="shared" si="572"/>
        <v>0</v>
      </c>
      <c r="AS702" s="2">
        <f t="shared" si="573"/>
        <v>0.8</v>
      </c>
      <c r="AT702" s="33">
        <f t="shared" si="574"/>
        <v>1</v>
      </c>
      <c r="AU702" s="31">
        <f t="shared" si="575"/>
        <v>40</v>
      </c>
      <c r="AV702" s="2">
        <f t="shared" si="576"/>
        <v>0</v>
      </c>
      <c r="AW702" s="33" t="str">
        <f t="shared" si="577"/>
        <v>보스대상</v>
      </c>
      <c r="AX702" s="31">
        <f t="shared" si="578"/>
        <v>1</v>
      </c>
      <c r="AY702" s="33">
        <f t="shared" si="579"/>
        <v>1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customHeight="1">
      <c r="A703" s="2"/>
      <c r="B703" s="107">
        <v>628</v>
      </c>
      <c r="C703" s="31">
        <v>7</v>
      </c>
      <c r="D703" s="111" t="s">
        <v>18</v>
      </c>
      <c r="E703" s="2" t="s">
        <v>101</v>
      </c>
      <c r="F703" s="2"/>
      <c r="G703" s="2"/>
      <c r="H703" s="33" t="s">
        <v>81</v>
      </c>
      <c r="I703" s="173">
        <f t="shared" si="528"/>
        <v>616.61365931421767</v>
      </c>
      <c r="J703" s="174">
        <f t="shared" si="529"/>
        <v>19.369086568100212</v>
      </c>
      <c r="K703" s="189">
        <f t="shared" si="530"/>
        <v>593</v>
      </c>
      <c r="L703" s="190">
        <f t="shared" si="526"/>
        <v>321</v>
      </c>
      <c r="M703" s="173">
        <f t="shared" si="559"/>
        <v>11556.082293508751</v>
      </c>
      <c r="N703" s="174">
        <f t="shared" si="581"/>
        <v>6898.0939578382677</v>
      </c>
      <c r="O703" s="174">
        <f t="shared" si="560"/>
        <v>4657.9883356704831</v>
      </c>
      <c r="P703" s="174"/>
      <c r="Q703" s="174"/>
      <c r="R703" s="175"/>
      <c r="S703" s="173">
        <f t="shared" si="582"/>
        <v>9607.1315513451227</v>
      </c>
      <c r="T703" s="174">
        <f t="shared" si="561"/>
        <v>5734.7199875615861</v>
      </c>
      <c r="U703" s="174">
        <f t="shared" si="562"/>
        <v>3872.4115637835362</v>
      </c>
      <c r="V703" s="174"/>
      <c r="W703" s="174"/>
      <c r="X703" s="175"/>
      <c r="Y703" s="173">
        <f t="shared" si="531"/>
        <v>19214.263102690245</v>
      </c>
      <c r="Z703" s="174">
        <f t="shared" si="563"/>
        <v>11469.439975123172</v>
      </c>
      <c r="AA703" s="174">
        <f t="shared" si="564"/>
        <v>7744.8231275670723</v>
      </c>
      <c r="AB703" s="174"/>
      <c r="AC703" s="174"/>
      <c r="AD703" s="175"/>
      <c r="AE703" s="173">
        <f t="shared" si="565"/>
        <v>18.741203862336</v>
      </c>
      <c r="AF703" s="174">
        <f t="shared" si="580"/>
        <v>36</v>
      </c>
      <c r="AG703" s="174">
        <f t="shared" si="583"/>
        <v>20.2865</v>
      </c>
      <c r="AH703" s="174">
        <f t="shared" si="566"/>
        <v>363</v>
      </c>
      <c r="AI703" s="174">
        <f t="shared" si="567"/>
        <v>200</v>
      </c>
      <c r="AJ703" s="174">
        <f t="shared" si="568"/>
        <v>1.7777777777777777</v>
      </c>
      <c r="AK703" s="174">
        <f t="shared" si="527"/>
        <v>9607.1315513451227</v>
      </c>
      <c r="AL703" s="174">
        <f t="shared" si="569"/>
        <v>5734.7199875615861</v>
      </c>
      <c r="AM703" s="174">
        <f t="shared" si="570"/>
        <v>3872.4115637835362</v>
      </c>
      <c r="AN703" s="174"/>
      <c r="AO703" s="176">
        <v>24</v>
      </c>
      <c r="AP703" s="174">
        <v>36</v>
      </c>
      <c r="AQ703" s="175">
        <f t="shared" si="571"/>
        <v>363</v>
      </c>
      <c r="AR703" s="31">
        <f t="shared" si="572"/>
        <v>0</v>
      </c>
      <c r="AS703" s="2">
        <f t="shared" si="573"/>
        <v>0.8</v>
      </c>
      <c r="AT703" s="33">
        <f t="shared" si="574"/>
        <v>1</v>
      </c>
      <c r="AU703" s="31">
        <f t="shared" si="575"/>
        <v>0</v>
      </c>
      <c r="AV703" s="2">
        <f t="shared" si="576"/>
        <v>1</v>
      </c>
      <c r="AW703" s="33" t="str">
        <f t="shared" si="577"/>
        <v>보스대상</v>
      </c>
      <c r="AX703" s="31">
        <f t="shared" si="578"/>
        <v>1</v>
      </c>
      <c r="AY703" s="33">
        <f t="shared" si="579"/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customHeight="1">
      <c r="A704" s="2"/>
      <c r="B704" s="107">
        <v>629</v>
      </c>
      <c r="C704" s="31">
        <v>7</v>
      </c>
      <c r="D704" s="111" t="s">
        <v>18</v>
      </c>
      <c r="E704" s="2" t="s">
        <v>103</v>
      </c>
      <c r="F704" s="2"/>
      <c r="G704" s="2" t="s">
        <v>186</v>
      </c>
      <c r="H704" s="33" t="s">
        <v>81</v>
      </c>
      <c r="I704" s="173">
        <f t="shared" si="528"/>
        <v>1389.6918561555826</v>
      </c>
      <c r="J704" s="174">
        <f t="shared" si="529"/>
        <v>43.653041833030152</v>
      </c>
      <c r="K704" s="189">
        <f t="shared" si="530"/>
        <v>90</v>
      </c>
      <c r="L704" s="190">
        <f t="shared" si="526"/>
        <v>80</v>
      </c>
      <c r="M704" s="173">
        <f t="shared" si="559"/>
        <v>11556.082293508751</v>
      </c>
      <c r="N704" s="174">
        <f t="shared" si="581"/>
        <v>6898.0939578382677</v>
      </c>
      <c r="O704" s="174">
        <f t="shared" si="560"/>
        <v>4657.9883356704831</v>
      </c>
      <c r="P704" s="174"/>
      <c r="Q704" s="174"/>
      <c r="R704" s="175"/>
      <c r="S704" s="173">
        <f t="shared" si="582"/>
        <v>9607.1315513451227</v>
      </c>
      <c r="T704" s="174">
        <f t="shared" si="561"/>
        <v>5734.7199875615861</v>
      </c>
      <c r="U704" s="174">
        <f t="shared" si="562"/>
        <v>3872.4115637835362</v>
      </c>
      <c r="V704" s="174"/>
      <c r="W704" s="174"/>
      <c r="X704" s="175"/>
      <c r="Y704" s="173">
        <f t="shared" si="531"/>
        <v>19214.263102690245</v>
      </c>
      <c r="Z704" s="174">
        <f t="shared" si="563"/>
        <v>11469.439975123172</v>
      </c>
      <c r="AA704" s="174">
        <f t="shared" si="564"/>
        <v>7744.8231275670723</v>
      </c>
      <c r="AB704" s="174"/>
      <c r="AC704" s="174"/>
      <c r="AD704" s="175"/>
      <c r="AE704" s="173">
        <f t="shared" si="565"/>
        <v>8.3155717163639995</v>
      </c>
      <c r="AF704" s="174">
        <f t="shared" si="580"/>
        <v>36</v>
      </c>
      <c r="AG704" s="174">
        <f t="shared" si="583"/>
        <v>20.2865</v>
      </c>
      <c r="AH704" s="174">
        <f t="shared" si="566"/>
        <v>363</v>
      </c>
      <c r="AI704" s="174">
        <f t="shared" si="567"/>
        <v>200</v>
      </c>
      <c r="AJ704" s="174">
        <f t="shared" si="568"/>
        <v>1.7777777777777777</v>
      </c>
      <c r="AK704" s="174">
        <f t="shared" si="527"/>
        <v>9607.1315513451227</v>
      </c>
      <c r="AL704" s="174">
        <f t="shared" si="569"/>
        <v>5734.7199875615861</v>
      </c>
      <c r="AM704" s="174">
        <f t="shared" si="570"/>
        <v>3872.4115637835362</v>
      </c>
      <c r="AN704" s="174"/>
      <c r="AO704" s="176">
        <v>24</v>
      </c>
      <c r="AP704" s="174">
        <v>36</v>
      </c>
      <c r="AQ704" s="175">
        <f t="shared" si="571"/>
        <v>363</v>
      </c>
      <c r="AR704" s="31">
        <f t="shared" si="572"/>
        <v>0</v>
      </c>
      <c r="AS704" s="2">
        <f t="shared" si="573"/>
        <v>0.8</v>
      </c>
      <c r="AT704" s="33">
        <f t="shared" si="574"/>
        <v>1</v>
      </c>
      <c r="AU704" s="31">
        <f t="shared" si="575"/>
        <v>0</v>
      </c>
      <c r="AV704" s="2">
        <f t="shared" si="576"/>
        <v>0</v>
      </c>
      <c r="AW704" s="33">
        <f t="shared" si="577"/>
        <v>5</v>
      </c>
      <c r="AX704" s="31">
        <f t="shared" si="578"/>
        <v>1</v>
      </c>
      <c r="AY704" s="33">
        <f t="shared" si="579"/>
        <v>1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customHeight="1">
      <c r="A705" s="2"/>
      <c r="B705" s="107">
        <v>630</v>
      </c>
      <c r="C705" s="31">
        <v>7</v>
      </c>
      <c r="D705" s="111" t="s">
        <v>18</v>
      </c>
      <c r="E705" s="2" t="s">
        <v>179</v>
      </c>
      <c r="F705" s="2"/>
      <c r="G705" s="2"/>
      <c r="H705" s="33" t="s">
        <v>81</v>
      </c>
      <c r="I705" s="173">
        <f t="shared" si="528"/>
        <v>886.8141272205587</v>
      </c>
      <c r="J705" s="174">
        <f t="shared" si="529"/>
        <v>19.369086568100212</v>
      </c>
      <c r="K705" s="189">
        <f t="shared" si="530"/>
        <v>312</v>
      </c>
      <c r="L705" s="190">
        <f t="shared" si="526"/>
        <v>204</v>
      </c>
      <c r="M705" s="173">
        <f t="shared" si="559"/>
        <v>16619.964346240064</v>
      </c>
      <c r="N705" s="174">
        <f t="shared" si="581"/>
        <v>11030.378343435481</v>
      </c>
      <c r="O705" s="174">
        <f t="shared" si="560"/>
        <v>5589.5860028045809</v>
      </c>
      <c r="P705" s="174"/>
      <c r="Q705" s="174"/>
      <c r="R705" s="175"/>
      <c r="S705" s="173">
        <f t="shared" si="582"/>
        <v>11528.557861614147</v>
      </c>
      <c r="T705" s="174">
        <f t="shared" si="561"/>
        <v>6881.6639850739029</v>
      </c>
      <c r="U705" s="174">
        <f t="shared" si="562"/>
        <v>4646.8938765402436</v>
      </c>
      <c r="V705" s="174"/>
      <c r="W705" s="174"/>
      <c r="X705" s="175"/>
      <c r="Y705" s="173">
        <f t="shared" si="531"/>
        <v>23057.115723228293</v>
      </c>
      <c r="Z705" s="174">
        <f t="shared" si="563"/>
        <v>13763.327970147806</v>
      </c>
      <c r="AA705" s="174">
        <f t="shared" si="564"/>
        <v>9293.7877530804872</v>
      </c>
      <c r="AB705" s="174"/>
      <c r="AC705" s="174"/>
      <c r="AD705" s="175"/>
      <c r="AE705" s="173">
        <f t="shared" si="565"/>
        <v>18.741203862336</v>
      </c>
      <c r="AF705" s="174">
        <f t="shared" si="580"/>
        <v>36</v>
      </c>
      <c r="AG705" s="174">
        <f t="shared" si="583"/>
        <v>60.286500000000004</v>
      </c>
      <c r="AH705" s="174">
        <f t="shared" si="566"/>
        <v>363</v>
      </c>
      <c r="AI705" s="174">
        <f t="shared" si="567"/>
        <v>200</v>
      </c>
      <c r="AJ705" s="174">
        <f t="shared" si="568"/>
        <v>2.2222222222222223</v>
      </c>
      <c r="AK705" s="174">
        <f t="shared" si="527"/>
        <v>9607.1315513451227</v>
      </c>
      <c r="AL705" s="174">
        <f t="shared" si="569"/>
        <v>5734.7199875615861</v>
      </c>
      <c r="AM705" s="174">
        <f t="shared" si="570"/>
        <v>3872.4115637835362</v>
      </c>
      <c r="AN705" s="174"/>
      <c r="AO705" s="176">
        <v>24</v>
      </c>
      <c r="AP705" s="174">
        <v>36</v>
      </c>
      <c r="AQ705" s="175">
        <f t="shared" si="571"/>
        <v>363</v>
      </c>
      <c r="AR705" s="31">
        <f t="shared" si="572"/>
        <v>0</v>
      </c>
      <c r="AS705" s="2">
        <f t="shared" si="573"/>
        <v>1</v>
      </c>
      <c r="AT705" s="33">
        <f t="shared" si="574"/>
        <v>1.2</v>
      </c>
      <c r="AU705" s="31">
        <f t="shared" si="575"/>
        <v>40</v>
      </c>
      <c r="AV705" s="2">
        <f t="shared" si="576"/>
        <v>0</v>
      </c>
      <c r="AW705" s="33" t="str">
        <f t="shared" si="577"/>
        <v>보스대상</v>
      </c>
      <c r="AX705" s="31">
        <f t="shared" si="578"/>
        <v>1</v>
      </c>
      <c r="AY705" s="33">
        <f t="shared" si="579"/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customHeight="1">
      <c r="A706" s="2"/>
      <c r="B706" s="107">
        <v>631</v>
      </c>
      <c r="C706" s="31">
        <v>7</v>
      </c>
      <c r="D706" s="111" t="s">
        <v>18</v>
      </c>
      <c r="E706" s="2" t="s">
        <v>117</v>
      </c>
      <c r="F706" s="2"/>
      <c r="G706" s="2"/>
      <c r="H706" s="33" t="s">
        <v>81</v>
      </c>
      <c r="I706" s="173">
        <f t="shared" si="528"/>
        <v>739.93639117706118</v>
      </c>
      <c r="J706" s="174">
        <f t="shared" si="529"/>
        <v>19.369086568100212</v>
      </c>
      <c r="K706" s="189">
        <f t="shared" si="530"/>
        <v>444</v>
      </c>
      <c r="L706" s="190">
        <f t="shared" si="526"/>
        <v>256</v>
      </c>
      <c r="M706" s="173">
        <f t="shared" si="559"/>
        <v>13867.298752210501</v>
      </c>
      <c r="N706" s="174">
        <f t="shared" si="581"/>
        <v>8277.7127494059205</v>
      </c>
      <c r="O706" s="174">
        <f t="shared" si="560"/>
        <v>5589.5860028045809</v>
      </c>
      <c r="P706" s="174"/>
      <c r="Q706" s="174"/>
      <c r="R706" s="175"/>
      <c r="S706" s="173">
        <f t="shared" si="582"/>
        <v>11528.557861614147</v>
      </c>
      <c r="T706" s="174">
        <f t="shared" si="561"/>
        <v>6881.6639850739029</v>
      </c>
      <c r="U706" s="174">
        <f t="shared" si="562"/>
        <v>4646.8938765402436</v>
      </c>
      <c r="V706" s="174"/>
      <c r="W706" s="174"/>
      <c r="X706" s="175"/>
      <c r="Y706" s="173">
        <f t="shared" si="531"/>
        <v>23057.115723228293</v>
      </c>
      <c r="Z706" s="174">
        <f t="shared" si="563"/>
        <v>13763.327970147806</v>
      </c>
      <c r="AA706" s="174">
        <f t="shared" si="564"/>
        <v>9293.7877530804872</v>
      </c>
      <c r="AB706" s="174"/>
      <c r="AC706" s="174"/>
      <c r="AD706" s="175"/>
      <c r="AE706" s="173">
        <f t="shared" si="565"/>
        <v>18.741203862336</v>
      </c>
      <c r="AF706" s="174">
        <f t="shared" si="580"/>
        <v>36</v>
      </c>
      <c r="AG706" s="174">
        <f t="shared" si="583"/>
        <v>20.2865</v>
      </c>
      <c r="AH706" s="174">
        <f t="shared" si="566"/>
        <v>363</v>
      </c>
      <c r="AI706" s="174">
        <f t="shared" si="567"/>
        <v>200</v>
      </c>
      <c r="AJ706" s="174">
        <f t="shared" si="568"/>
        <v>2.2222222222222223</v>
      </c>
      <c r="AK706" s="174">
        <f t="shared" si="527"/>
        <v>9607.1315513451227</v>
      </c>
      <c r="AL706" s="174">
        <f t="shared" si="569"/>
        <v>5734.7199875615861</v>
      </c>
      <c r="AM706" s="174">
        <f t="shared" si="570"/>
        <v>3872.4115637835362</v>
      </c>
      <c r="AN706" s="174"/>
      <c r="AO706" s="176">
        <v>24</v>
      </c>
      <c r="AP706" s="174">
        <v>36</v>
      </c>
      <c r="AQ706" s="175">
        <f t="shared" si="571"/>
        <v>363</v>
      </c>
      <c r="AR706" s="31">
        <f t="shared" si="572"/>
        <v>0</v>
      </c>
      <c r="AS706" s="2">
        <f t="shared" si="573"/>
        <v>1</v>
      </c>
      <c r="AT706" s="33">
        <f t="shared" si="574"/>
        <v>1.2</v>
      </c>
      <c r="AU706" s="31">
        <f t="shared" si="575"/>
        <v>0</v>
      </c>
      <c r="AV706" s="2">
        <f t="shared" si="576"/>
        <v>1</v>
      </c>
      <c r="AW706" s="33" t="str">
        <f t="shared" si="577"/>
        <v>보스대상</v>
      </c>
      <c r="AX706" s="31">
        <f t="shared" si="578"/>
        <v>1</v>
      </c>
      <c r="AY706" s="33">
        <f t="shared" si="579"/>
        <v>1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customHeight="1">
      <c r="A707" s="2"/>
      <c r="B707" s="107">
        <v>632</v>
      </c>
      <c r="C707" s="31">
        <v>7</v>
      </c>
      <c r="D707" s="111" t="s">
        <v>18</v>
      </c>
      <c r="E707" s="2" t="s">
        <v>134</v>
      </c>
      <c r="F707" s="2"/>
      <c r="G707" s="2" t="s">
        <v>186</v>
      </c>
      <c r="H707" s="33" t="s">
        <v>81</v>
      </c>
      <c r="I707" s="173">
        <f t="shared" si="528"/>
        <v>1667.6302273866993</v>
      </c>
      <c r="J707" s="174">
        <f t="shared" si="529"/>
        <v>43.653041833030152</v>
      </c>
      <c r="K707" s="189">
        <f t="shared" si="530"/>
        <v>45</v>
      </c>
      <c r="L707" s="190">
        <f t="shared" ref="L707:L770" si="584">RANK(I707,$I$451:$I$866)</f>
        <v>44</v>
      </c>
      <c r="M707" s="173">
        <f t="shared" si="559"/>
        <v>13867.298752210501</v>
      </c>
      <c r="N707" s="174">
        <f t="shared" si="581"/>
        <v>8277.7127494059205</v>
      </c>
      <c r="O707" s="174">
        <f t="shared" si="560"/>
        <v>5589.5860028045809</v>
      </c>
      <c r="P707" s="174"/>
      <c r="Q707" s="174"/>
      <c r="R707" s="175"/>
      <c r="S707" s="173">
        <f t="shared" si="582"/>
        <v>11528.557861614147</v>
      </c>
      <c r="T707" s="174">
        <f t="shared" si="561"/>
        <v>6881.6639850739029</v>
      </c>
      <c r="U707" s="174">
        <f t="shared" si="562"/>
        <v>4646.8938765402436</v>
      </c>
      <c r="V707" s="174"/>
      <c r="W707" s="174"/>
      <c r="X707" s="175"/>
      <c r="Y707" s="173">
        <f t="shared" si="531"/>
        <v>23057.115723228293</v>
      </c>
      <c r="Z707" s="174">
        <f t="shared" si="563"/>
        <v>13763.327970147806</v>
      </c>
      <c r="AA707" s="174">
        <f t="shared" si="564"/>
        <v>9293.7877530804872</v>
      </c>
      <c r="AB707" s="174"/>
      <c r="AC707" s="174"/>
      <c r="AD707" s="175"/>
      <c r="AE707" s="173">
        <f t="shared" si="565"/>
        <v>8.3155717163639995</v>
      </c>
      <c r="AF707" s="174">
        <f t="shared" si="580"/>
        <v>36</v>
      </c>
      <c r="AG707" s="174">
        <f t="shared" si="583"/>
        <v>20.2865</v>
      </c>
      <c r="AH707" s="174">
        <f t="shared" si="566"/>
        <v>363</v>
      </c>
      <c r="AI707" s="174">
        <f t="shared" si="567"/>
        <v>200</v>
      </c>
      <c r="AJ707" s="174">
        <f t="shared" si="568"/>
        <v>2.2222222222222223</v>
      </c>
      <c r="AK707" s="174">
        <f t="shared" si="527"/>
        <v>9607.1315513451227</v>
      </c>
      <c r="AL707" s="174">
        <f t="shared" si="569"/>
        <v>5734.7199875615861</v>
      </c>
      <c r="AM707" s="174">
        <f t="shared" si="570"/>
        <v>3872.4115637835362</v>
      </c>
      <c r="AN707" s="174"/>
      <c r="AO707" s="176">
        <v>24</v>
      </c>
      <c r="AP707" s="174">
        <v>36</v>
      </c>
      <c r="AQ707" s="175">
        <f t="shared" si="571"/>
        <v>363</v>
      </c>
      <c r="AR707" s="31">
        <f t="shared" si="572"/>
        <v>0</v>
      </c>
      <c r="AS707" s="2">
        <f t="shared" si="573"/>
        <v>1</v>
      </c>
      <c r="AT707" s="33">
        <f t="shared" si="574"/>
        <v>1.2</v>
      </c>
      <c r="AU707" s="31">
        <f t="shared" si="575"/>
        <v>0</v>
      </c>
      <c r="AV707" s="2">
        <f t="shared" si="576"/>
        <v>0</v>
      </c>
      <c r="AW707" s="33">
        <f t="shared" si="577"/>
        <v>5</v>
      </c>
      <c r="AX707" s="31">
        <f t="shared" si="578"/>
        <v>1</v>
      </c>
      <c r="AY707" s="33">
        <f t="shared" si="579"/>
        <v>1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customHeight="1">
      <c r="A708" s="2"/>
      <c r="B708" s="107">
        <v>633</v>
      </c>
      <c r="C708" s="31">
        <v>4</v>
      </c>
      <c r="D708" s="111" t="s">
        <v>18</v>
      </c>
      <c r="E708" s="2" t="s">
        <v>148</v>
      </c>
      <c r="F708" s="2"/>
      <c r="G708" s="2"/>
      <c r="H708" s="33" t="s">
        <v>81</v>
      </c>
      <c r="I708" s="173">
        <f t="shared" si="528"/>
        <v>728.60376477788213</v>
      </c>
      <c r="J708" s="174">
        <f t="shared" si="529"/>
        <v>13.499575873070178</v>
      </c>
      <c r="K708" s="189">
        <f t="shared" si="530"/>
        <v>465</v>
      </c>
      <c r="L708" s="190">
        <f t="shared" si="584"/>
        <v>264</v>
      </c>
      <c r="M708" s="173">
        <f t="shared" si="559"/>
        <v>10740.496631456266</v>
      </c>
      <c r="N708" s="174">
        <f t="shared" si="581"/>
        <v>6410.9255911525197</v>
      </c>
      <c r="O708" s="174">
        <f t="shared" si="560"/>
        <v>4329.5710403037456</v>
      </c>
      <c r="P708" s="174"/>
      <c r="Q708" s="174"/>
      <c r="R708" s="175"/>
      <c r="S708" s="173">
        <f t="shared" si="582"/>
        <v>8929.0956436975594</v>
      </c>
      <c r="T708" s="174">
        <f t="shared" si="561"/>
        <v>5329.7133021182917</v>
      </c>
      <c r="U708" s="174">
        <f t="shared" si="562"/>
        <v>3599.3823415792676</v>
      </c>
      <c r="V708" s="174"/>
      <c r="W708" s="174"/>
      <c r="X708" s="175"/>
      <c r="Y708" s="173">
        <f t="shared" si="531"/>
        <v>17858.191287395119</v>
      </c>
      <c r="Z708" s="174">
        <f t="shared" si="563"/>
        <v>10659.426604236583</v>
      </c>
      <c r="AA708" s="174">
        <f t="shared" si="564"/>
        <v>7198.7646831585353</v>
      </c>
      <c r="AB708" s="174"/>
      <c r="AC708" s="174"/>
      <c r="AD708" s="175"/>
      <c r="AE708" s="173">
        <f t="shared" si="565"/>
        <v>14.741203862336</v>
      </c>
      <c r="AF708" s="174">
        <f t="shared" si="580"/>
        <v>36</v>
      </c>
      <c r="AG708" s="174">
        <f t="shared" si="583"/>
        <v>20.2865</v>
      </c>
      <c r="AH708" s="174">
        <f t="shared" si="566"/>
        <v>199</v>
      </c>
      <c r="AI708" s="174">
        <f t="shared" si="567"/>
        <v>200</v>
      </c>
      <c r="AJ708" s="174">
        <f t="shared" si="568"/>
        <v>2.2222222222222223</v>
      </c>
      <c r="AK708" s="174">
        <f t="shared" si="527"/>
        <v>8929.0956436975594</v>
      </c>
      <c r="AL708" s="174">
        <f t="shared" si="569"/>
        <v>5329.7133021182917</v>
      </c>
      <c r="AM708" s="174">
        <f t="shared" si="570"/>
        <v>3599.3823415792676</v>
      </c>
      <c r="AN708" s="174"/>
      <c r="AO708" s="176">
        <v>24</v>
      </c>
      <c r="AP708" s="174">
        <v>36</v>
      </c>
      <c r="AQ708" s="175">
        <f t="shared" si="571"/>
        <v>199</v>
      </c>
      <c r="AR708" s="31">
        <f t="shared" si="572"/>
        <v>4</v>
      </c>
      <c r="AS708" s="2">
        <f t="shared" si="573"/>
        <v>1</v>
      </c>
      <c r="AT708" s="33">
        <f t="shared" si="574"/>
        <v>1</v>
      </c>
      <c r="AU708" s="31">
        <f t="shared" si="575"/>
        <v>0</v>
      </c>
      <c r="AV708" s="2">
        <f t="shared" si="576"/>
        <v>0</v>
      </c>
      <c r="AW708" s="33" t="str">
        <f t="shared" si="577"/>
        <v>보스대상</v>
      </c>
      <c r="AX708" s="31">
        <f t="shared" si="578"/>
        <v>1</v>
      </c>
      <c r="AY708" s="33">
        <f t="shared" si="579"/>
        <v>1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customHeight="1">
      <c r="A709" s="2"/>
      <c r="B709" s="107">
        <v>634</v>
      </c>
      <c r="C709" s="31">
        <v>4</v>
      </c>
      <c r="D709" s="111" t="s">
        <v>18</v>
      </c>
      <c r="E709" s="2" t="s">
        <v>79</v>
      </c>
      <c r="F709" s="2"/>
      <c r="G709" s="2"/>
      <c r="H709" s="33" t="s">
        <v>81</v>
      </c>
      <c r="I709" s="173">
        <f t="shared" si="528"/>
        <v>573.09534170541349</v>
      </c>
      <c r="J709" s="174">
        <f t="shared" si="529"/>
        <v>10.61831467507422</v>
      </c>
      <c r="K709" s="189">
        <f t="shared" si="530"/>
        <v>639</v>
      </c>
      <c r="L709" s="190">
        <f t="shared" si="584"/>
        <v>338</v>
      </c>
      <c r="M709" s="173">
        <f t="shared" si="559"/>
        <v>10740.496631456266</v>
      </c>
      <c r="N709" s="174">
        <f t="shared" si="581"/>
        <v>6410.9255911525197</v>
      </c>
      <c r="O709" s="174">
        <f t="shared" si="560"/>
        <v>4329.5710403037456</v>
      </c>
      <c r="P709" s="174"/>
      <c r="Q709" s="174"/>
      <c r="R709" s="175"/>
      <c r="S709" s="173">
        <f t="shared" si="582"/>
        <v>8929.0956436975594</v>
      </c>
      <c r="T709" s="174">
        <f t="shared" si="561"/>
        <v>5329.7133021182917</v>
      </c>
      <c r="U709" s="174">
        <f t="shared" si="562"/>
        <v>3599.3823415792676</v>
      </c>
      <c r="V709" s="174"/>
      <c r="W709" s="174"/>
      <c r="X709" s="175"/>
      <c r="Y709" s="173">
        <f t="shared" si="531"/>
        <v>17858.191287395119</v>
      </c>
      <c r="Z709" s="174">
        <f t="shared" si="563"/>
        <v>10659.426604236583</v>
      </c>
      <c r="AA709" s="174">
        <f t="shared" si="564"/>
        <v>7198.7646831585353</v>
      </c>
      <c r="AB709" s="174"/>
      <c r="AC709" s="174"/>
      <c r="AD709" s="175"/>
      <c r="AE709" s="173">
        <f t="shared" si="565"/>
        <v>18.741203862336</v>
      </c>
      <c r="AF709" s="174">
        <f t="shared" si="580"/>
        <v>36</v>
      </c>
      <c r="AG709" s="174">
        <f t="shared" si="583"/>
        <v>20.2865</v>
      </c>
      <c r="AH709" s="174">
        <f t="shared" si="566"/>
        <v>199</v>
      </c>
      <c r="AI709" s="174">
        <f t="shared" si="567"/>
        <v>200</v>
      </c>
      <c r="AJ709" s="174">
        <f t="shared" si="568"/>
        <v>1.7777777777777777</v>
      </c>
      <c r="AK709" s="174">
        <f t="shared" ref="AK709:AK772" si="585">SUM(AL709:AN709)</f>
        <v>8929.0956436975594</v>
      </c>
      <c r="AL709" s="174">
        <f t="shared" si="569"/>
        <v>5329.7133021182917</v>
      </c>
      <c r="AM709" s="174">
        <f t="shared" si="570"/>
        <v>3599.3823415792676</v>
      </c>
      <c r="AN709" s="174"/>
      <c r="AO709" s="176">
        <v>24</v>
      </c>
      <c r="AP709" s="174">
        <v>36</v>
      </c>
      <c r="AQ709" s="175">
        <f t="shared" si="571"/>
        <v>199</v>
      </c>
      <c r="AR709" s="31">
        <f t="shared" si="572"/>
        <v>0</v>
      </c>
      <c r="AS709" s="2">
        <f t="shared" si="573"/>
        <v>0.8</v>
      </c>
      <c r="AT709" s="33">
        <f t="shared" si="574"/>
        <v>1</v>
      </c>
      <c r="AU709" s="31">
        <f t="shared" si="575"/>
        <v>0</v>
      </c>
      <c r="AV709" s="2">
        <f t="shared" si="576"/>
        <v>0</v>
      </c>
      <c r="AW709" s="33" t="str">
        <f t="shared" si="577"/>
        <v>보스대상</v>
      </c>
      <c r="AX709" s="31">
        <f t="shared" si="578"/>
        <v>1</v>
      </c>
      <c r="AY709" s="33">
        <f t="shared" si="579"/>
        <v>1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customHeight="1">
      <c r="A710" s="2"/>
      <c r="B710" s="107">
        <v>635</v>
      </c>
      <c r="C710" s="31">
        <v>4</v>
      </c>
      <c r="D710" s="111" t="s">
        <v>18</v>
      </c>
      <c r="E710" s="2" t="s">
        <v>87</v>
      </c>
      <c r="F710" s="2"/>
      <c r="G710" s="2"/>
      <c r="H710" s="33" t="s">
        <v>81</v>
      </c>
      <c r="I710" s="173">
        <f t="shared" si="528"/>
        <v>687.71441004649625</v>
      </c>
      <c r="J710" s="174">
        <f t="shared" si="529"/>
        <v>10.61831467507422</v>
      </c>
      <c r="K710" s="189">
        <f t="shared" si="530"/>
        <v>507</v>
      </c>
      <c r="L710" s="190">
        <f t="shared" si="584"/>
        <v>287</v>
      </c>
      <c r="M710" s="173">
        <f t="shared" si="559"/>
        <v>12888.595957747519</v>
      </c>
      <c r="N710" s="174">
        <f t="shared" si="581"/>
        <v>7693.1107093830224</v>
      </c>
      <c r="O710" s="174">
        <f t="shared" si="560"/>
        <v>5195.4852483644954</v>
      </c>
      <c r="P710" s="174"/>
      <c r="Q710" s="174"/>
      <c r="R710" s="175"/>
      <c r="S710" s="173">
        <f t="shared" si="582"/>
        <v>10714.91477243707</v>
      </c>
      <c r="T710" s="174">
        <f t="shared" si="561"/>
        <v>6395.6559625419495</v>
      </c>
      <c r="U710" s="174">
        <f t="shared" si="562"/>
        <v>4319.258809895121</v>
      </c>
      <c r="V710" s="174"/>
      <c r="W710" s="174"/>
      <c r="X710" s="175"/>
      <c r="Y710" s="173">
        <f t="shared" si="531"/>
        <v>21429.829544874141</v>
      </c>
      <c r="Z710" s="174">
        <f t="shared" si="563"/>
        <v>12791.311925083899</v>
      </c>
      <c r="AA710" s="174">
        <f t="shared" si="564"/>
        <v>8638.517619790242</v>
      </c>
      <c r="AB710" s="174"/>
      <c r="AC710" s="174"/>
      <c r="AD710" s="175"/>
      <c r="AE710" s="173">
        <f t="shared" si="565"/>
        <v>18.741203862336</v>
      </c>
      <c r="AF710" s="174">
        <f t="shared" si="580"/>
        <v>36</v>
      </c>
      <c r="AG710" s="174">
        <f t="shared" si="583"/>
        <v>20.2865</v>
      </c>
      <c r="AH710" s="174">
        <f t="shared" si="566"/>
        <v>199</v>
      </c>
      <c r="AI710" s="174">
        <f t="shared" si="567"/>
        <v>200</v>
      </c>
      <c r="AJ710" s="174">
        <f t="shared" si="568"/>
        <v>2.2222222222222223</v>
      </c>
      <c r="AK710" s="174">
        <f t="shared" si="585"/>
        <v>8929.0956436975594</v>
      </c>
      <c r="AL710" s="174">
        <f t="shared" si="569"/>
        <v>5329.7133021182917</v>
      </c>
      <c r="AM710" s="174">
        <f t="shared" si="570"/>
        <v>3599.3823415792676</v>
      </c>
      <c r="AN710" s="174"/>
      <c r="AO710" s="176">
        <v>24</v>
      </c>
      <c r="AP710" s="174">
        <v>36</v>
      </c>
      <c r="AQ710" s="175">
        <f t="shared" si="571"/>
        <v>199</v>
      </c>
      <c r="AR710" s="31">
        <f t="shared" si="572"/>
        <v>0</v>
      </c>
      <c r="AS710" s="2">
        <f t="shared" si="573"/>
        <v>1</v>
      </c>
      <c r="AT710" s="33">
        <f t="shared" si="574"/>
        <v>1.2</v>
      </c>
      <c r="AU710" s="31">
        <f t="shared" si="575"/>
        <v>0</v>
      </c>
      <c r="AV710" s="2">
        <f t="shared" si="576"/>
        <v>0</v>
      </c>
      <c r="AW710" s="33" t="str">
        <f t="shared" si="577"/>
        <v>보스대상</v>
      </c>
      <c r="AX710" s="31">
        <f t="shared" si="578"/>
        <v>1</v>
      </c>
      <c r="AY710" s="33">
        <f t="shared" si="579"/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customHeight="1">
      <c r="A711" s="2"/>
      <c r="B711" s="107">
        <v>636</v>
      </c>
      <c r="C711" s="31">
        <v>1</v>
      </c>
      <c r="D711" s="111" t="s">
        <v>18</v>
      </c>
      <c r="E711" s="2" t="s">
        <v>67</v>
      </c>
      <c r="F711" s="2"/>
      <c r="G711" s="1"/>
      <c r="H711" s="33" t="s">
        <v>81</v>
      </c>
      <c r="I711" s="173">
        <f t="shared" si="528"/>
        <v>464.35344783327207</v>
      </c>
      <c r="J711" s="174">
        <f t="shared" si="529"/>
        <v>5.3891948853391769</v>
      </c>
      <c r="K711" s="189">
        <f t="shared" si="530"/>
        <v>754</v>
      </c>
      <c r="L711" s="190">
        <f t="shared" si="584"/>
        <v>384</v>
      </c>
      <c r="M711" s="173">
        <f t="shared" si="559"/>
        <v>8702.5426300219569</v>
      </c>
      <c r="N711" s="174">
        <f t="shared" si="581"/>
        <v>5195.2246810578845</v>
      </c>
      <c r="O711" s="174">
        <f t="shared" si="560"/>
        <v>3507.3179489640725</v>
      </c>
      <c r="P711" s="174"/>
      <c r="Q711" s="174"/>
      <c r="R711" s="175"/>
      <c r="S711" s="173">
        <f t="shared" si="582"/>
        <v>7234.845664328047</v>
      </c>
      <c r="T711" s="174">
        <f t="shared" si="561"/>
        <v>4319.0421876585351</v>
      </c>
      <c r="U711" s="174">
        <f t="shared" si="562"/>
        <v>2915.8034766695118</v>
      </c>
      <c r="V711" s="174"/>
      <c r="W711" s="174"/>
      <c r="X711" s="175"/>
      <c r="Y711" s="173">
        <f t="shared" si="531"/>
        <v>14469.691328656094</v>
      </c>
      <c r="Z711" s="174">
        <f t="shared" si="563"/>
        <v>8638.0843753170702</v>
      </c>
      <c r="AA711" s="174">
        <f t="shared" si="564"/>
        <v>5831.6069533390237</v>
      </c>
      <c r="AB711" s="174"/>
      <c r="AC711" s="174"/>
      <c r="AD711" s="175"/>
      <c r="AE711" s="173">
        <f t="shared" si="565"/>
        <v>18.741203862336</v>
      </c>
      <c r="AF711" s="174">
        <f t="shared" si="580"/>
        <v>36</v>
      </c>
      <c r="AG711" s="174">
        <f t="shared" si="583"/>
        <v>20.2865</v>
      </c>
      <c r="AH711" s="174">
        <f t="shared" si="566"/>
        <v>101</v>
      </c>
      <c r="AI711" s="174">
        <f t="shared" si="567"/>
        <v>200</v>
      </c>
      <c r="AJ711" s="174">
        <f t="shared" si="568"/>
        <v>2.2222222222222223</v>
      </c>
      <c r="AK711" s="174">
        <f t="shared" si="585"/>
        <v>7234.845664328047</v>
      </c>
      <c r="AL711" s="174">
        <f t="shared" si="569"/>
        <v>4319.0421876585351</v>
      </c>
      <c r="AM711" s="174">
        <f t="shared" si="570"/>
        <v>2915.8034766695118</v>
      </c>
      <c r="AN711" s="174"/>
      <c r="AO711" s="176">
        <v>24</v>
      </c>
      <c r="AP711" s="174">
        <v>36</v>
      </c>
      <c r="AQ711" s="175">
        <f t="shared" si="571"/>
        <v>101</v>
      </c>
      <c r="AR711" s="31">
        <f t="shared" si="572"/>
        <v>0</v>
      </c>
      <c r="AS711" s="2">
        <f t="shared" si="573"/>
        <v>1</v>
      </c>
      <c r="AT711" s="33">
        <f t="shared" si="574"/>
        <v>1</v>
      </c>
      <c r="AU711" s="31">
        <f t="shared" si="575"/>
        <v>0</v>
      </c>
      <c r="AV711" s="2">
        <f t="shared" si="576"/>
        <v>0</v>
      </c>
      <c r="AW711" s="33" t="str">
        <f t="shared" si="577"/>
        <v>보스대상</v>
      </c>
      <c r="AX711" s="31">
        <f t="shared" si="578"/>
        <v>1</v>
      </c>
      <c r="AY711" s="33">
        <f t="shared" si="579"/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customHeight="1">
      <c r="A712" s="2"/>
      <c r="B712" s="107">
        <v>637</v>
      </c>
      <c r="C712" s="31">
        <v>10</v>
      </c>
      <c r="D712" s="111" t="s">
        <v>18</v>
      </c>
      <c r="E712" s="2" t="s">
        <v>164</v>
      </c>
      <c r="F712" s="2"/>
      <c r="G712" s="2"/>
      <c r="H712" s="33" t="s">
        <v>80</v>
      </c>
      <c r="I712" s="173">
        <f t="shared" si="528"/>
        <v>1214.2912002520998</v>
      </c>
      <c r="J712" s="174">
        <f t="shared" si="529"/>
        <v>35.343110702862127</v>
      </c>
      <c r="K712" s="189">
        <f t="shared" si="530"/>
        <v>141</v>
      </c>
      <c r="L712" s="190">
        <f t="shared" si="584"/>
        <v>111</v>
      </c>
      <c r="M712" s="173">
        <f t="shared" si="559"/>
        <v>17900.114131156872</v>
      </c>
      <c r="N712" s="174">
        <f t="shared" si="581"/>
        <v>17900.114131156872</v>
      </c>
      <c r="O712" s="174">
        <f t="shared" si="560"/>
        <v>0</v>
      </c>
      <c r="P712" s="174"/>
      <c r="Q712" s="174"/>
      <c r="R712" s="175"/>
      <c r="S712" s="173">
        <f t="shared" si="582"/>
        <v>11167.574394073657</v>
      </c>
      <c r="T712" s="174">
        <f t="shared" si="561"/>
        <v>11167.574394073657</v>
      </c>
      <c r="U712" s="174">
        <f t="shared" si="562"/>
        <v>0</v>
      </c>
      <c r="V712" s="174"/>
      <c r="W712" s="174"/>
      <c r="X712" s="175"/>
      <c r="Y712" s="173">
        <f t="shared" si="531"/>
        <v>22335.148788147319</v>
      </c>
      <c r="Z712" s="174">
        <f t="shared" si="563"/>
        <v>22335.148788147319</v>
      </c>
      <c r="AA712" s="174">
        <f t="shared" si="564"/>
        <v>0</v>
      </c>
      <c r="AB712" s="174"/>
      <c r="AC712" s="174"/>
      <c r="AD712" s="175"/>
      <c r="AE712" s="173">
        <f t="shared" si="565"/>
        <v>14.741203862336</v>
      </c>
      <c r="AF712" s="174">
        <f t="shared" si="580"/>
        <v>36</v>
      </c>
      <c r="AG712" s="174">
        <f t="shared" si="583"/>
        <v>60.286500000000004</v>
      </c>
      <c r="AH712" s="174">
        <f t="shared" si="566"/>
        <v>521</v>
      </c>
      <c r="AI712" s="174">
        <f t="shared" si="567"/>
        <v>200</v>
      </c>
      <c r="AJ712" s="174">
        <f t="shared" si="568"/>
        <v>2.5</v>
      </c>
      <c r="AK712" s="174">
        <f t="shared" si="585"/>
        <v>6679.1092940414637</v>
      </c>
      <c r="AL712" s="174">
        <f t="shared" si="569"/>
        <v>3988.4194264548778</v>
      </c>
      <c r="AM712" s="174">
        <f t="shared" si="570"/>
        <v>2690.6898675865855</v>
      </c>
      <c r="AN712" s="174"/>
      <c r="AO712" s="176">
        <v>24</v>
      </c>
      <c r="AP712" s="174">
        <v>36</v>
      </c>
      <c r="AQ712" s="175">
        <f t="shared" si="571"/>
        <v>521</v>
      </c>
      <c r="AR712" s="31">
        <f t="shared" si="572"/>
        <v>4</v>
      </c>
      <c r="AS712" s="2">
        <f t="shared" si="573"/>
        <v>1</v>
      </c>
      <c r="AT712" s="33">
        <f t="shared" si="574"/>
        <v>1</v>
      </c>
      <c r="AU712" s="31">
        <f t="shared" si="575"/>
        <v>40</v>
      </c>
      <c r="AV712" s="2">
        <f t="shared" si="576"/>
        <v>0</v>
      </c>
      <c r="AW712" s="33" t="str">
        <f t="shared" si="577"/>
        <v>보스대상</v>
      </c>
      <c r="AX712" s="31">
        <f t="shared" si="578"/>
        <v>2.8</v>
      </c>
      <c r="AY712" s="33">
        <f t="shared" si="579"/>
        <v>1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customHeight="1">
      <c r="A713" s="2"/>
      <c r="B713" s="107">
        <v>638</v>
      </c>
      <c r="C713" s="31">
        <v>10</v>
      </c>
      <c r="D713" s="111" t="s">
        <v>18</v>
      </c>
      <c r="E713" s="2" t="s">
        <v>153</v>
      </c>
      <c r="F713" s="2"/>
      <c r="G713" s="2"/>
      <c r="H713" s="33" t="s">
        <v>80</v>
      </c>
      <c r="I713" s="173">
        <f t="shared" si="528"/>
        <v>1366.8915204255279</v>
      </c>
      <c r="J713" s="174">
        <f t="shared" si="529"/>
        <v>35.343110702862127</v>
      </c>
      <c r="K713" s="189">
        <f t="shared" si="530"/>
        <v>98</v>
      </c>
      <c r="L713" s="190">
        <f t="shared" si="584"/>
        <v>86</v>
      </c>
      <c r="M713" s="173">
        <f t="shared" si="559"/>
        <v>20149.626560291119</v>
      </c>
      <c r="N713" s="174">
        <f t="shared" si="581"/>
        <v>20149.626560291119</v>
      </c>
      <c r="O713" s="174">
        <f t="shared" ref="O713:O744" si="586">U713*(1+(($D$57+IF(F713="백어택",8,0))/100)*(AI713/100-1))</f>
        <v>0</v>
      </c>
      <c r="P713" s="174"/>
      <c r="Q713" s="174"/>
      <c r="R713" s="175"/>
      <c r="S713" s="173">
        <f t="shared" si="582"/>
        <v>16751.36159111049</v>
      </c>
      <c r="T713" s="174">
        <f t="shared" ref="T713:T744" si="587">AL713*IF(H713="근접",AT713,IF(AV713=1,AT713,1))*AX713*IF(F713="백어택",1.2,1)</f>
        <v>16751.36159111049</v>
      </c>
      <c r="U713" s="174">
        <f t="shared" ref="U713:U744" si="588">IF(AX713=1,AM713*IF(H713="근접",AT713,IF(AV713=1,AT713,1)),0)*AY713*IF(AX713=1,1,0)*IF(F713="백어택",1.2,1)</f>
        <v>0</v>
      </c>
      <c r="V713" s="174"/>
      <c r="W713" s="174"/>
      <c r="X713" s="175"/>
      <c r="Y713" s="173">
        <f t="shared" si="531"/>
        <v>33502.72318222098</v>
      </c>
      <c r="Z713" s="174">
        <f t="shared" ref="Z713:Z744" si="589">T713*$D$58/100</f>
        <v>33502.72318222098</v>
      </c>
      <c r="AA713" s="174">
        <f t="shared" ref="AA713:AA744" si="590">U713*$D$58/100</f>
        <v>0</v>
      </c>
      <c r="AB713" s="174"/>
      <c r="AC713" s="174"/>
      <c r="AD713" s="175"/>
      <c r="AE713" s="173">
        <f t="shared" ref="AE713:AE744" si="591">(AO713*(1-$D$20/100)*(1-$D$17/100)-AR713)*IF(AW713="보스대상",1,POWER(0.85,AW713))</f>
        <v>14.741203862336</v>
      </c>
      <c r="AF713" s="174">
        <f t="shared" si="580"/>
        <v>36</v>
      </c>
      <c r="AG713" s="174">
        <f t="shared" si="583"/>
        <v>20.2865</v>
      </c>
      <c r="AH713" s="174">
        <f t="shared" si="566"/>
        <v>521</v>
      </c>
      <c r="AI713" s="174">
        <f t="shared" si="567"/>
        <v>200</v>
      </c>
      <c r="AJ713" s="174">
        <f t="shared" ref="AJ713:AJ744" si="592">10*AS713/IF(AX713=1,IF(AY713=1,4.5,4),4)</f>
        <v>2.5</v>
      </c>
      <c r="AK713" s="174">
        <f t="shared" si="585"/>
        <v>10018.663941062196</v>
      </c>
      <c r="AL713" s="174">
        <f t="shared" ref="AL713:AL744" si="593">IF(AV713=1,$D$61*(VLOOKUP(C713,$B$36:$AG$39,25,FALSE)+VLOOKUP(C713,$B$40:$AG$43,25,FALSE)*$D$54),(IF(H713="근접",$D$61*(VLOOKUP(C713,$B$36:$AG$39,25,FALSE)+VLOOKUP(C713,$B$40:$AG$43,25,FALSE)*$D$54),$D$60*(VLOOKUP(C713,$B$36:$AG$39,25,FALSE)+VLOOKUP(C713,$B$40:$AG$43,25,FALSE)*$D$54))))*$D$59/100</f>
        <v>5982.6291396823181</v>
      </c>
      <c r="AM713" s="174">
        <f t="shared" ref="AM713:AM744" si="594">(IF(AV713=1,$D$61*(VLOOKUP(C713,$B$36:$AG$39,26,FALSE)+VLOOKUP(C713,$B$40:$AG$43,26,FALSE)*$D$54),IF(H713="근접",$D$61*(VLOOKUP(C713,$B$36:$AG$39,26,FALSE)+VLOOKUP(C713,$B$40:$AG$43,26,FALSE)*$D$54),$D$60*(VLOOKUP(C713,$B$36:$AG$39,26,FALSE)+VLOOKUP(C713,$B$40:$AG$43,26,FALSE)*$D$54))))*$D$59/100</f>
        <v>4036.0348013798775</v>
      </c>
      <c r="AN713" s="174"/>
      <c r="AO713" s="176">
        <v>24</v>
      </c>
      <c r="AP713" s="174">
        <v>36</v>
      </c>
      <c r="AQ713" s="175">
        <f t="shared" ref="AQ713:AQ744" si="595">VLOOKUP(C713,$B$45:$AA$48,25,FALSE)</f>
        <v>521</v>
      </c>
      <c r="AR713" s="31">
        <f t="shared" ref="AR713:AR744" si="596">IF(LEFT(E713,1)*1=1,$S$68,$R$68)</f>
        <v>4</v>
      </c>
      <c r="AS713" s="2">
        <f t="shared" ref="AS713:AS744" si="597">IF(LEFT(E713,1)*1=2,$U$68,$T$68)</f>
        <v>1</v>
      </c>
      <c r="AT713" s="33">
        <f t="shared" ref="AT713:AT744" si="598">IF(LEFT(E713,1)*1=3,$W$68,$V$68)</f>
        <v>1</v>
      </c>
      <c r="AU713" s="31">
        <f t="shared" ref="AU713:AU744" si="599">IF(MID(E713,3,1)*1=1,$Y$68,$X$68)</f>
        <v>0</v>
      </c>
      <c r="AV713" s="2">
        <f t="shared" ref="AV713:AV744" si="600">IF(MID(E713,3,1)*1=2,$AA$68,$Z$68)</f>
        <v>1</v>
      </c>
      <c r="AW713" s="33" t="str">
        <f t="shared" ref="AW713:AW744" si="601">IF(MID(E713,3,1)*1=3,$AC$68,$AB$68)</f>
        <v>보스대상</v>
      </c>
      <c r="AX713" s="31">
        <f t="shared" ref="AX713:AX744" si="602">IF(MID(E713,5,1)*1=1,$AE$68,$AD$68)</f>
        <v>2.8</v>
      </c>
      <c r="AY713" s="33">
        <f t="shared" ref="AY713:AY744" si="603">IF(MID(E713,5,1)*1=2,$AG$68,$AF$68)</f>
        <v>1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customHeight="1">
      <c r="A714" s="2"/>
      <c r="B714" s="107">
        <v>639</v>
      </c>
      <c r="C714" s="31">
        <v>10</v>
      </c>
      <c r="D714" s="111" t="s">
        <v>18</v>
      </c>
      <c r="E714" s="2" t="s">
        <v>156</v>
      </c>
      <c r="F714" s="2"/>
      <c r="G714" s="2" t="s">
        <v>186</v>
      </c>
      <c r="H714" s="33" t="s">
        <v>80</v>
      </c>
      <c r="I714" s="173">
        <f t="shared" si="528"/>
        <v>2053.7527677607391</v>
      </c>
      <c r="J714" s="174">
        <f t="shared" si="529"/>
        <v>79.654468195852701</v>
      </c>
      <c r="K714" s="189">
        <f t="shared" si="530"/>
        <v>25</v>
      </c>
      <c r="L714" s="190">
        <f t="shared" si="584"/>
        <v>25</v>
      </c>
      <c r="M714" s="173">
        <f t="shared" si="559"/>
        <v>13433.08437352741</v>
      </c>
      <c r="N714" s="174">
        <f t="shared" si="581"/>
        <v>13433.08437352741</v>
      </c>
      <c r="O714" s="174">
        <f t="shared" si="586"/>
        <v>0</v>
      </c>
      <c r="P714" s="174"/>
      <c r="Q714" s="174"/>
      <c r="R714" s="175"/>
      <c r="S714" s="173">
        <f t="shared" si="582"/>
        <v>11167.574394073657</v>
      </c>
      <c r="T714" s="174">
        <f t="shared" si="587"/>
        <v>11167.574394073657</v>
      </c>
      <c r="U714" s="174">
        <f t="shared" si="588"/>
        <v>0</v>
      </c>
      <c r="V714" s="174"/>
      <c r="W714" s="174"/>
      <c r="X714" s="175"/>
      <c r="Y714" s="173">
        <f t="shared" si="531"/>
        <v>22335.148788147319</v>
      </c>
      <c r="Z714" s="174">
        <f t="shared" si="589"/>
        <v>22335.148788147319</v>
      </c>
      <c r="AA714" s="174">
        <f t="shared" si="590"/>
        <v>0</v>
      </c>
      <c r="AB714" s="174"/>
      <c r="AC714" s="174"/>
      <c r="AD714" s="175"/>
      <c r="AE714" s="173">
        <f t="shared" si="591"/>
        <v>6.5407504663640008</v>
      </c>
      <c r="AF714" s="174">
        <f t="shared" si="580"/>
        <v>36</v>
      </c>
      <c r="AG714" s="174">
        <f t="shared" si="583"/>
        <v>20.2865</v>
      </c>
      <c r="AH714" s="174">
        <f t="shared" si="566"/>
        <v>521</v>
      </c>
      <c r="AI714" s="174">
        <f t="shared" si="567"/>
        <v>200</v>
      </c>
      <c r="AJ714" s="174">
        <f t="shared" si="592"/>
        <v>2.5</v>
      </c>
      <c r="AK714" s="174">
        <f t="shared" si="585"/>
        <v>6679.1092940414637</v>
      </c>
      <c r="AL714" s="174">
        <f t="shared" si="593"/>
        <v>3988.4194264548778</v>
      </c>
      <c r="AM714" s="174">
        <f t="shared" si="594"/>
        <v>2690.6898675865855</v>
      </c>
      <c r="AN714" s="174"/>
      <c r="AO714" s="176">
        <v>24</v>
      </c>
      <c r="AP714" s="174">
        <v>36</v>
      </c>
      <c r="AQ714" s="175">
        <f t="shared" si="595"/>
        <v>521</v>
      </c>
      <c r="AR714" s="31">
        <f t="shared" si="596"/>
        <v>4</v>
      </c>
      <c r="AS714" s="2">
        <f t="shared" si="597"/>
        <v>1</v>
      </c>
      <c r="AT714" s="33">
        <f t="shared" si="598"/>
        <v>1</v>
      </c>
      <c r="AU714" s="31">
        <f t="shared" si="599"/>
        <v>0</v>
      </c>
      <c r="AV714" s="2">
        <f t="shared" si="600"/>
        <v>0</v>
      </c>
      <c r="AW714" s="33">
        <f t="shared" si="601"/>
        <v>5</v>
      </c>
      <c r="AX714" s="31">
        <f t="shared" si="602"/>
        <v>2.8</v>
      </c>
      <c r="AY714" s="33">
        <f t="shared" si="603"/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customHeight="1">
      <c r="A715" s="2"/>
      <c r="B715" s="107">
        <v>640</v>
      </c>
      <c r="C715" s="31">
        <v>10</v>
      </c>
      <c r="D715" s="111" t="s">
        <v>18</v>
      </c>
      <c r="E715" s="2" t="s">
        <v>169</v>
      </c>
      <c r="F715" s="2"/>
      <c r="G715" s="2"/>
      <c r="H715" s="33" t="s">
        <v>80</v>
      </c>
      <c r="I715" s="173">
        <f t="shared" si="528"/>
        <v>955.12082695661525</v>
      </c>
      <c r="J715" s="174">
        <f t="shared" si="529"/>
        <v>27.799708269917932</v>
      </c>
      <c r="K715" s="189">
        <f t="shared" si="530"/>
        <v>249</v>
      </c>
      <c r="L715" s="190">
        <f t="shared" si="584"/>
        <v>173</v>
      </c>
      <c r="M715" s="173">
        <f t="shared" si="559"/>
        <v>17900.114131156872</v>
      </c>
      <c r="N715" s="174">
        <f t="shared" si="581"/>
        <v>17900.114131156872</v>
      </c>
      <c r="O715" s="174">
        <f t="shared" si="586"/>
        <v>0</v>
      </c>
      <c r="P715" s="174"/>
      <c r="Q715" s="174"/>
      <c r="R715" s="175"/>
      <c r="S715" s="173">
        <f t="shared" si="582"/>
        <v>11167.574394073657</v>
      </c>
      <c r="T715" s="174">
        <f t="shared" si="587"/>
        <v>11167.574394073657</v>
      </c>
      <c r="U715" s="174">
        <f t="shared" si="588"/>
        <v>0</v>
      </c>
      <c r="V715" s="174"/>
      <c r="W715" s="174"/>
      <c r="X715" s="175"/>
      <c r="Y715" s="173">
        <f t="shared" si="531"/>
        <v>22335.148788147319</v>
      </c>
      <c r="Z715" s="174">
        <f t="shared" si="589"/>
        <v>22335.148788147319</v>
      </c>
      <c r="AA715" s="174">
        <f t="shared" si="590"/>
        <v>0</v>
      </c>
      <c r="AB715" s="174"/>
      <c r="AC715" s="174"/>
      <c r="AD715" s="175"/>
      <c r="AE715" s="173">
        <f t="shared" si="591"/>
        <v>18.741203862336</v>
      </c>
      <c r="AF715" s="174">
        <f t="shared" si="580"/>
        <v>36</v>
      </c>
      <c r="AG715" s="174">
        <f t="shared" si="583"/>
        <v>60.286500000000004</v>
      </c>
      <c r="AH715" s="174">
        <f t="shared" si="566"/>
        <v>521</v>
      </c>
      <c r="AI715" s="174">
        <f t="shared" si="567"/>
        <v>200</v>
      </c>
      <c r="AJ715" s="174">
        <f t="shared" si="592"/>
        <v>2</v>
      </c>
      <c r="AK715" s="174">
        <f t="shared" si="585"/>
        <v>6679.1092940414637</v>
      </c>
      <c r="AL715" s="174">
        <f t="shared" si="593"/>
        <v>3988.4194264548778</v>
      </c>
      <c r="AM715" s="174">
        <f t="shared" si="594"/>
        <v>2690.6898675865855</v>
      </c>
      <c r="AN715" s="174"/>
      <c r="AO715" s="176">
        <v>24</v>
      </c>
      <c r="AP715" s="174">
        <v>36</v>
      </c>
      <c r="AQ715" s="175">
        <f t="shared" si="595"/>
        <v>521</v>
      </c>
      <c r="AR715" s="31">
        <f t="shared" si="596"/>
        <v>0</v>
      </c>
      <c r="AS715" s="2">
        <f t="shared" si="597"/>
        <v>0.8</v>
      </c>
      <c r="AT715" s="33">
        <f t="shared" si="598"/>
        <v>1</v>
      </c>
      <c r="AU715" s="31">
        <f t="shared" si="599"/>
        <v>40</v>
      </c>
      <c r="AV715" s="2">
        <f t="shared" si="600"/>
        <v>0</v>
      </c>
      <c r="AW715" s="33" t="str">
        <f t="shared" si="601"/>
        <v>보스대상</v>
      </c>
      <c r="AX715" s="31">
        <f t="shared" si="602"/>
        <v>2.8</v>
      </c>
      <c r="AY715" s="33">
        <f t="shared" si="603"/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customHeight="1">
      <c r="A716" s="2"/>
      <c r="B716" s="107">
        <v>641</v>
      </c>
      <c r="C716" s="31">
        <v>10</v>
      </c>
      <c r="D716" s="111" t="s">
        <v>18</v>
      </c>
      <c r="E716" s="2" t="s">
        <v>162</v>
      </c>
      <c r="F716" s="2"/>
      <c r="G716" s="2"/>
      <c r="H716" s="33" t="s">
        <v>80</v>
      </c>
      <c r="I716" s="173">
        <f t="shared" ref="I716:I779" si="604">M716/AE716</f>
        <v>1075.1511326753994</v>
      </c>
      <c r="J716" s="174">
        <f t="shared" ref="J716:J779" si="605">AH716/AE716</f>
        <v>27.799708269917932</v>
      </c>
      <c r="K716" s="189">
        <f t="shared" ref="K716:K779" si="606">RANK(I716,$I$76:$I$977)</f>
        <v>203</v>
      </c>
      <c r="L716" s="190">
        <f t="shared" si="584"/>
        <v>147</v>
      </c>
      <c r="M716" s="173">
        <f t="shared" si="559"/>
        <v>20149.626560291119</v>
      </c>
      <c r="N716" s="174">
        <f t="shared" si="581"/>
        <v>20149.626560291119</v>
      </c>
      <c r="O716" s="174">
        <f t="shared" si="586"/>
        <v>0</v>
      </c>
      <c r="P716" s="174"/>
      <c r="Q716" s="174"/>
      <c r="R716" s="175"/>
      <c r="S716" s="173">
        <f t="shared" si="582"/>
        <v>16751.36159111049</v>
      </c>
      <c r="T716" s="174">
        <f t="shared" si="587"/>
        <v>16751.36159111049</v>
      </c>
      <c r="U716" s="174">
        <f t="shared" si="588"/>
        <v>0</v>
      </c>
      <c r="V716" s="174"/>
      <c r="W716" s="174"/>
      <c r="X716" s="175"/>
      <c r="Y716" s="173">
        <f t="shared" ref="Y716:Y779" si="607">SUM(Z716:AD716)</f>
        <v>33502.72318222098</v>
      </c>
      <c r="Z716" s="174">
        <f t="shared" si="589"/>
        <v>33502.72318222098</v>
      </c>
      <c r="AA716" s="174">
        <f t="shared" si="590"/>
        <v>0</v>
      </c>
      <c r="AB716" s="174"/>
      <c r="AC716" s="174"/>
      <c r="AD716" s="175"/>
      <c r="AE716" s="173">
        <f t="shared" si="591"/>
        <v>18.741203862336</v>
      </c>
      <c r="AF716" s="174">
        <f t="shared" si="580"/>
        <v>36</v>
      </c>
      <c r="AG716" s="174">
        <f t="shared" si="583"/>
        <v>20.2865</v>
      </c>
      <c r="AH716" s="174">
        <f t="shared" si="566"/>
        <v>521</v>
      </c>
      <c r="AI716" s="174">
        <f t="shared" si="567"/>
        <v>200</v>
      </c>
      <c r="AJ716" s="174">
        <f t="shared" si="592"/>
        <v>2</v>
      </c>
      <c r="AK716" s="174">
        <f t="shared" si="585"/>
        <v>10018.663941062196</v>
      </c>
      <c r="AL716" s="174">
        <f t="shared" si="593"/>
        <v>5982.6291396823181</v>
      </c>
      <c r="AM716" s="174">
        <f t="shared" si="594"/>
        <v>4036.0348013798775</v>
      </c>
      <c r="AN716" s="174"/>
      <c r="AO716" s="176">
        <v>24</v>
      </c>
      <c r="AP716" s="174">
        <v>36</v>
      </c>
      <c r="AQ716" s="175">
        <f t="shared" si="595"/>
        <v>521</v>
      </c>
      <c r="AR716" s="31">
        <f t="shared" si="596"/>
        <v>0</v>
      </c>
      <c r="AS716" s="2">
        <f t="shared" si="597"/>
        <v>0.8</v>
      </c>
      <c r="AT716" s="33">
        <f t="shared" si="598"/>
        <v>1</v>
      </c>
      <c r="AU716" s="31">
        <f t="shared" si="599"/>
        <v>0</v>
      </c>
      <c r="AV716" s="2">
        <f t="shared" si="600"/>
        <v>1</v>
      </c>
      <c r="AW716" s="33" t="str">
        <f t="shared" si="601"/>
        <v>보스대상</v>
      </c>
      <c r="AX716" s="31">
        <f t="shared" si="602"/>
        <v>2.8</v>
      </c>
      <c r="AY716" s="33">
        <f t="shared" si="603"/>
        <v>1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customHeight="1">
      <c r="A717" s="2"/>
      <c r="B717" s="107">
        <v>642</v>
      </c>
      <c r="C717" s="31">
        <v>10</v>
      </c>
      <c r="D717" s="111" t="s">
        <v>18</v>
      </c>
      <c r="E717" s="2" t="s">
        <v>171</v>
      </c>
      <c r="F717" s="2"/>
      <c r="G717" s="2" t="s">
        <v>186</v>
      </c>
      <c r="H717" s="33" t="s">
        <v>80</v>
      </c>
      <c r="I717" s="173">
        <f t="shared" si="604"/>
        <v>1615.4132068986657</v>
      </c>
      <c r="J717" s="174">
        <f t="shared" si="605"/>
        <v>62.653539380189279</v>
      </c>
      <c r="K717" s="189">
        <f t="shared" si="606"/>
        <v>55</v>
      </c>
      <c r="L717" s="190">
        <f t="shared" si="584"/>
        <v>53</v>
      </c>
      <c r="M717" s="173">
        <f t="shared" si="559"/>
        <v>13433.08437352741</v>
      </c>
      <c r="N717" s="174">
        <f t="shared" si="581"/>
        <v>13433.08437352741</v>
      </c>
      <c r="O717" s="174">
        <f t="shared" si="586"/>
        <v>0</v>
      </c>
      <c r="P717" s="174"/>
      <c r="Q717" s="174"/>
      <c r="R717" s="175"/>
      <c r="S717" s="173">
        <f t="shared" si="582"/>
        <v>11167.574394073657</v>
      </c>
      <c r="T717" s="174">
        <f t="shared" si="587"/>
        <v>11167.574394073657</v>
      </c>
      <c r="U717" s="174">
        <f t="shared" si="588"/>
        <v>0</v>
      </c>
      <c r="V717" s="174"/>
      <c r="W717" s="174"/>
      <c r="X717" s="175"/>
      <c r="Y717" s="173">
        <f t="shared" si="607"/>
        <v>22335.148788147319</v>
      </c>
      <c r="Z717" s="174">
        <f t="shared" si="589"/>
        <v>22335.148788147319</v>
      </c>
      <c r="AA717" s="174">
        <f t="shared" si="590"/>
        <v>0</v>
      </c>
      <c r="AB717" s="174"/>
      <c r="AC717" s="174"/>
      <c r="AD717" s="175"/>
      <c r="AE717" s="173">
        <f t="shared" si="591"/>
        <v>8.3155717163639995</v>
      </c>
      <c r="AF717" s="174">
        <f t="shared" si="580"/>
        <v>36</v>
      </c>
      <c r="AG717" s="174">
        <f t="shared" si="583"/>
        <v>20.2865</v>
      </c>
      <c r="AH717" s="174">
        <f t="shared" si="566"/>
        <v>521</v>
      </c>
      <c r="AI717" s="174">
        <f t="shared" si="567"/>
        <v>200</v>
      </c>
      <c r="AJ717" s="174">
        <f t="shared" si="592"/>
        <v>2</v>
      </c>
      <c r="AK717" s="174">
        <f t="shared" si="585"/>
        <v>6679.1092940414637</v>
      </c>
      <c r="AL717" s="174">
        <f t="shared" si="593"/>
        <v>3988.4194264548778</v>
      </c>
      <c r="AM717" s="174">
        <f t="shared" si="594"/>
        <v>2690.6898675865855</v>
      </c>
      <c r="AN717" s="174"/>
      <c r="AO717" s="176">
        <v>24</v>
      </c>
      <c r="AP717" s="174">
        <v>36</v>
      </c>
      <c r="AQ717" s="175">
        <f t="shared" si="595"/>
        <v>521</v>
      </c>
      <c r="AR717" s="31">
        <f t="shared" si="596"/>
        <v>0</v>
      </c>
      <c r="AS717" s="2">
        <f t="shared" si="597"/>
        <v>0.8</v>
      </c>
      <c r="AT717" s="33">
        <f t="shared" si="598"/>
        <v>1</v>
      </c>
      <c r="AU717" s="31">
        <f t="shared" si="599"/>
        <v>0</v>
      </c>
      <c r="AV717" s="2">
        <f t="shared" si="600"/>
        <v>0</v>
      </c>
      <c r="AW717" s="33">
        <f t="shared" si="601"/>
        <v>5</v>
      </c>
      <c r="AX717" s="31">
        <f t="shared" si="602"/>
        <v>2.8</v>
      </c>
      <c r="AY717" s="33">
        <f t="shared" si="603"/>
        <v>1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customHeight="1">
      <c r="A718" s="2"/>
      <c r="B718" s="107">
        <v>643</v>
      </c>
      <c r="C718" s="31">
        <v>10</v>
      </c>
      <c r="D718" s="111" t="s">
        <v>18</v>
      </c>
      <c r="E718" s="2" t="s">
        <v>182</v>
      </c>
      <c r="F718" s="2"/>
      <c r="G718" s="2"/>
      <c r="H718" s="33" t="s">
        <v>80</v>
      </c>
      <c r="I718" s="173">
        <f t="shared" si="604"/>
        <v>955.12082695661525</v>
      </c>
      <c r="J718" s="174">
        <f t="shared" si="605"/>
        <v>27.799708269917932</v>
      </c>
      <c r="K718" s="189">
        <f t="shared" si="606"/>
        <v>249</v>
      </c>
      <c r="L718" s="190">
        <f t="shared" si="584"/>
        <v>173</v>
      </c>
      <c r="M718" s="173">
        <f t="shared" si="559"/>
        <v>17900.114131156872</v>
      </c>
      <c r="N718" s="174">
        <f t="shared" si="581"/>
        <v>17900.114131156872</v>
      </c>
      <c r="O718" s="174">
        <f t="shared" si="586"/>
        <v>0</v>
      </c>
      <c r="P718" s="174"/>
      <c r="Q718" s="174"/>
      <c r="R718" s="175"/>
      <c r="S718" s="173">
        <f t="shared" si="582"/>
        <v>11167.574394073657</v>
      </c>
      <c r="T718" s="174">
        <f t="shared" si="587"/>
        <v>11167.574394073657</v>
      </c>
      <c r="U718" s="174">
        <f t="shared" si="588"/>
        <v>0</v>
      </c>
      <c r="V718" s="174"/>
      <c r="W718" s="174"/>
      <c r="X718" s="175"/>
      <c r="Y718" s="173">
        <f t="shared" si="607"/>
        <v>22335.148788147319</v>
      </c>
      <c r="Z718" s="174">
        <f t="shared" si="589"/>
        <v>22335.148788147319</v>
      </c>
      <c r="AA718" s="174">
        <f t="shared" si="590"/>
        <v>0</v>
      </c>
      <c r="AB718" s="174"/>
      <c r="AC718" s="174"/>
      <c r="AD718" s="175"/>
      <c r="AE718" s="173">
        <f t="shared" si="591"/>
        <v>18.741203862336</v>
      </c>
      <c r="AF718" s="174">
        <f t="shared" si="580"/>
        <v>36</v>
      </c>
      <c r="AG718" s="174">
        <f t="shared" si="583"/>
        <v>60.286500000000004</v>
      </c>
      <c r="AH718" s="174">
        <f t="shared" si="566"/>
        <v>521</v>
      </c>
      <c r="AI718" s="174">
        <f t="shared" si="567"/>
        <v>200</v>
      </c>
      <c r="AJ718" s="174">
        <f t="shared" si="592"/>
        <v>2.5</v>
      </c>
      <c r="AK718" s="174">
        <f t="shared" si="585"/>
        <v>6679.1092940414637</v>
      </c>
      <c r="AL718" s="174">
        <f t="shared" si="593"/>
        <v>3988.4194264548778</v>
      </c>
      <c r="AM718" s="174">
        <f t="shared" si="594"/>
        <v>2690.6898675865855</v>
      </c>
      <c r="AN718" s="174"/>
      <c r="AO718" s="176">
        <v>24</v>
      </c>
      <c r="AP718" s="174">
        <v>36</v>
      </c>
      <c r="AQ718" s="175">
        <f t="shared" si="595"/>
        <v>521</v>
      </c>
      <c r="AR718" s="31">
        <f t="shared" si="596"/>
        <v>0</v>
      </c>
      <c r="AS718" s="2">
        <f t="shared" si="597"/>
        <v>1</v>
      </c>
      <c r="AT718" s="33">
        <f t="shared" si="598"/>
        <v>1.2</v>
      </c>
      <c r="AU718" s="31">
        <f t="shared" si="599"/>
        <v>40</v>
      </c>
      <c r="AV718" s="2">
        <f t="shared" si="600"/>
        <v>0</v>
      </c>
      <c r="AW718" s="33" t="str">
        <f t="shared" si="601"/>
        <v>보스대상</v>
      </c>
      <c r="AX718" s="31">
        <f t="shared" si="602"/>
        <v>2.8</v>
      </c>
      <c r="AY718" s="33">
        <f t="shared" si="603"/>
        <v>1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customHeight="1">
      <c r="A719" s="2"/>
      <c r="B719" s="107">
        <v>644</v>
      </c>
      <c r="C719" s="31">
        <v>10</v>
      </c>
      <c r="D719" s="111" t="s">
        <v>18</v>
      </c>
      <c r="E719" s="2" t="s">
        <v>159</v>
      </c>
      <c r="F719" s="2"/>
      <c r="G719" s="2"/>
      <c r="H719" s="33" t="s">
        <v>80</v>
      </c>
      <c r="I719" s="173">
        <f t="shared" si="604"/>
        <v>1290.1813592104793</v>
      </c>
      <c r="J719" s="174">
        <f t="shared" si="605"/>
        <v>27.799708269917932</v>
      </c>
      <c r="K719" s="189">
        <f t="shared" si="606"/>
        <v>119</v>
      </c>
      <c r="L719" s="190">
        <f t="shared" si="584"/>
        <v>97</v>
      </c>
      <c r="M719" s="173">
        <f t="shared" si="559"/>
        <v>24179.551872349344</v>
      </c>
      <c r="N719" s="174">
        <f t="shared" si="581"/>
        <v>24179.551872349344</v>
      </c>
      <c r="O719" s="174">
        <f t="shared" si="586"/>
        <v>0</v>
      </c>
      <c r="P719" s="174"/>
      <c r="Q719" s="174"/>
      <c r="R719" s="175"/>
      <c r="S719" s="173">
        <f t="shared" si="582"/>
        <v>20101.633909332588</v>
      </c>
      <c r="T719" s="174">
        <f t="shared" si="587"/>
        <v>20101.633909332588</v>
      </c>
      <c r="U719" s="174">
        <f t="shared" si="588"/>
        <v>0</v>
      </c>
      <c r="V719" s="174"/>
      <c r="W719" s="174"/>
      <c r="X719" s="175"/>
      <c r="Y719" s="173">
        <f t="shared" si="607"/>
        <v>40203.267818665176</v>
      </c>
      <c r="Z719" s="174">
        <f t="shared" si="589"/>
        <v>40203.267818665176</v>
      </c>
      <c r="AA719" s="174">
        <f t="shared" si="590"/>
        <v>0</v>
      </c>
      <c r="AB719" s="174"/>
      <c r="AC719" s="174"/>
      <c r="AD719" s="175"/>
      <c r="AE719" s="173">
        <f t="shared" si="591"/>
        <v>18.741203862336</v>
      </c>
      <c r="AF719" s="174">
        <f t="shared" si="580"/>
        <v>36</v>
      </c>
      <c r="AG719" s="174">
        <f t="shared" si="583"/>
        <v>20.2865</v>
      </c>
      <c r="AH719" s="174">
        <f t="shared" si="566"/>
        <v>521</v>
      </c>
      <c r="AI719" s="174">
        <f t="shared" si="567"/>
        <v>200</v>
      </c>
      <c r="AJ719" s="174">
        <f t="shared" si="592"/>
        <v>2.5</v>
      </c>
      <c r="AK719" s="174">
        <f t="shared" si="585"/>
        <v>10018.663941062196</v>
      </c>
      <c r="AL719" s="174">
        <f t="shared" si="593"/>
        <v>5982.6291396823181</v>
      </c>
      <c r="AM719" s="174">
        <f t="shared" si="594"/>
        <v>4036.0348013798775</v>
      </c>
      <c r="AN719" s="174"/>
      <c r="AO719" s="176">
        <v>24</v>
      </c>
      <c r="AP719" s="174">
        <v>36</v>
      </c>
      <c r="AQ719" s="175">
        <f t="shared" si="595"/>
        <v>521</v>
      </c>
      <c r="AR719" s="31">
        <f t="shared" si="596"/>
        <v>0</v>
      </c>
      <c r="AS719" s="2">
        <f t="shared" si="597"/>
        <v>1</v>
      </c>
      <c r="AT719" s="33">
        <f t="shared" si="598"/>
        <v>1.2</v>
      </c>
      <c r="AU719" s="31">
        <f t="shared" si="599"/>
        <v>0</v>
      </c>
      <c r="AV719" s="2">
        <f t="shared" si="600"/>
        <v>1</v>
      </c>
      <c r="AW719" s="33" t="str">
        <f t="shared" si="601"/>
        <v>보스대상</v>
      </c>
      <c r="AX719" s="31">
        <f t="shared" si="602"/>
        <v>2.8</v>
      </c>
      <c r="AY719" s="33">
        <f t="shared" si="603"/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customHeight="1">
      <c r="A720" s="2"/>
      <c r="B720" s="107">
        <v>645</v>
      </c>
      <c r="C720" s="31">
        <v>10</v>
      </c>
      <c r="D720" s="111" t="s">
        <v>18</v>
      </c>
      <c r="E720" s="2" t="s">
        <v>147</v>
      </c>
      <c r="F720" s="2"/>
      <c r="G720" s="2" t="s">
        <v>186</v>
      </c>
      <c r="H720" s="33" t="s">
        <v>80</v>
      </c>
      <c r="I720" s="173">
        <f t="shared" si="604"/>
        <v>1615.4132068986657</v>
      </c>
      <c r="J720" s="174">
        <f t="shared" si="605"/>
        <v>62.653539380189279</v>
      </c>
      <c r="K720" s="189">
        <f t="shared" si="606"/>
        <v>55</v>
      </c>
      <c r="L720" s="190">
        <f t="shared" si="584"/>
        <v>53</v>
      </c>
      <c r="M720" s="173">
        <f t="shared" si="559"/>
        <v>13433.08437352741</v>
      </c>
      <c r="N720" s="174">
        <f t="shared" si="581"/>
        <v>13433.08437352741</v>
      </c>
      <c r="O720" s="174">
        <f t="shared" si="586"/>
        <v>0</v>
      </c>
      <c r="P720" s="174"/>
      <c r="Q720" s="174"/>
      <c r="R720" s="175"/>
      <c r="S720" s="173">
        <f t="shared" si="582"/>
        <v>11167.574394073657</v>
      </c>
      <c r="T720" s="174">
        <f t="shared" si="587"/>
        <v>11167.574394073657</v>
      </c>
      <c r="U720" s="174">
        <f t="shared" si="588"/>
        <v>0</v>
      </c>
      <c r="V720" s="174"/>
      <c r="W720" s="174"/>
      <c r="X720" s="175"/>
      <c r="Y720" s="173">
        <f t="shared" si="607"/>
        <v>22335.148788147319</v>
      </c>
      <c r="Z720" s="174">
        <f t="shared" si="589"/>
        <v>22335.148788147319</v>
      </c>
      <c r="AA720" s="174">
        <f t="shared" si="590"/>
        <v>0</v>
      </c>
      <c r="AB720" s="174"/>
      <c r="AC720" s="174"/>
      <c r="AD720" s="175"/>
      <c r="AE720" s="173">
        <f t="shared" si="591"/>
        <v>8.3155717163639995</v>
      </c>
      <c r="AF720" s="174">
        <f t="shared" si="580"/>
        <v>36</v>
      </c>
      <c r="AG720" s="174">
        <f t="shared" si="583"/>
        <v>20.2865</v>
      </c>
      <c r="AH720" s="174">
        <f t="shared" si="566"/>
        <v>521</v>
      </c>
      <c r="AI720" s="174">
        <f t="shared" si="567"/>
        <v>200</v>
      </c>
      <c r="AJ720" s="174">
        <f t="shared" si="592"/>
        <v>2.5</v>
      </c>
      <c r="AK720" s="174">
        <f t="shared" si="585"/>
        <v>6679.1092940414637</v>
      </c>
      <c r="AL720" s="174">
        <f t="shared" si="593"/>
        <v>3988.4194264548778</v>
      </c>
      <c r="AM720" s="174">
        <f t="shared" si="594"/>
        <v>2690.6898675865855</v>
      </c>
      <c r="AN720" s="174"/>
      <c r="AO720" s="176">
        <v>24</v>
      </c>
      <c r="AP720" s="174">
        <v>36</v>
      </c>
      <c r="AQ720" s="175">
        <f t="shared" si="595"/>
        <v>521</v>
      </c>
      <c r="AR720" s="31">
        <f t="shared" si="596"/>
        <v>0</v>
      </c>
      <c r="AS720" s="2">
        <f t="shared" si="597"/>
        <v>1</v>
      </c>
      <c r="AT720" s="33">
        <f t="shared" si="598"/>
        <v>1.2</v>
      </c>
      <c r="AU720" s="31">
        <f t="shared" si="599"/>
        <v>0</v>
      </c>
      <c r="AV720" s="2">
        <f t="shared" si="600"/>
        <v>0</v>
      </c>
      <c r="AW720" s="33">
        <f t="shared" si="601"/>
        <v>5</v>
      </c>
      <c r="AX720" s="31">
        <f t="shared" si="602"/>
        <v>2.8</v>
      </c>
      <c r="AY720" s="33">
        <f t="shared" si="603"/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customHeight="1">
      <c r="A721" s="2"/>
      <c r="B721" s="107">
        <v>646</v>
      </c>
      <c r="C721" s="31">
        <v>10</v>
      </c>
      <c r="D721" s="111" t="s">
        <v>18</v>
      </c>
      <c r="E721" s="2" t="s">
        <v>165</v>
      </c>
      <c r="F721" s="2"/>
      <c r="G721" s="2"/>
      <c r="H721" s="33" t="s">
        <v>80</v>
      </c>
      <c r="I721" s="173">
        <f t="shared" si="604"/>
        <v>1092.3468705191958</v>
      </c>
      <c r="J721" s="174">
        <f t="shared" si="605"/>
        <v>35.343110702862127</v>
      </c>
      <c r="K721" s="189">
        <f t="shared" si="606"/>
        <v>193</v>
      </c>
      <c r="L721" s="190">
        <f t="shared" si="584"/>
        <v>140</v>
      </c>
      <c r="M721" s="173">
        <f t="shared" si="559"/>
        <v>16102.507906708212</v>
      </c>
      <c r="N721" s="174">
        <f t="shared" si="581"/>
        <v>6392.8979039845972</v>
      </c>
      <c r="O721" s="174">
        <f t="shared" si="586"/>
        <v>9709.6100027236153</v>
      </c>
      <c r="P721" s="174"/>
      <c r="Q721" s="174"/>
      <c r="R721" s="175"/>
      <c r="S721" s="173">
        <f t="shared" si="582"/>
        <v>12060.489029214634</v>
      </c>
      <c r="T721" s="174">
        <f t="shared" si="587"/>
        <v>3988.4194264548778</v>
      </c>
      <c r="U721" s="174">
        <f t="shared" si="588"/>
        <v>8072.0696027597569</v>
      </c>
      <c r="V721" s="174"/>
      <c r="W721" s="174"/>
      <c r="X721" s="175"/>
      <c r="Y721" s="173">
        <f t="shared" si="607"/>
        <v>24120.978058429268</v>
      </c>
      <c r="Z721" s="174">
        <f t="shared" si="589"/>
        <v>7976.8388529097556</v>
      </c>
      <c r="AA721" s="174">
        <f t="shared" si="590"/>
        <v>16144.139205519512</v>
      </c>
      <c r="AB721" s="174"/>
      <c r="AC721" s="174"/>
      <c r="AD721" s="175"/>
      <c r="AE721" s="173">
        <f t="shared" si="591"/>
        <v>14.741203862336</v>
      </c>
      <c r="AF721" s="174">
        <f t="shared" si="580"/>
        <v>36</v>
      </c>
      <c r="AG721" s="174">
        <f t="shared" si="583"/>
        <v>60.286500000000004</v>
      </c>
      <c r="AH721" s="174">
        <f t="shared" si="566"/>
        <v>521</v>
      </c>
      <c r="AI721" s="174">
        <f t="shared" si="567"/>
        <v>200</v>
      </c>
      <c r="AJ721" s="174">
        <f t="shared" si="592"/>
        <v>2.5</v>
      </c>
      <c r="AK721" s="174">
        <f t="shared" si="585"/>
        <v>6679.1092940414637</v>
      </c>
      <c r="AL721" s="174">
        <f t="shared" si="593"/>
        <v>3988.4194264548778</v>
      </c>
      <c r="AM721" s="174">
        <f t="shared" si="594"/>
        <v>2690.6898675865855</v>
      </c>
      <c r="AN721" s="174"/>
      <c r="AO721" s="176">
        <v>24</v>
      </c>
      <c r="AP721" s="174">
        <v>36</v>
      </c>
      <c r="AQ721" s="175">
        <f t="shared" si="595"/>
        <v>521</v>
      </c>
      <c r="AR721" s="31">
        <f t="shared" si="596"/>
        <v>4</v>
      </c>
      <c r="AS721" s="2">
        <f t="shared" si="597"/>
        <v>1</v>
      </c>
      <c r="AT721" s="33">
        <f t="shared" si="598"/>
        <v>1</v>
      </c>
      <c r="AU721" s="31">
        <f t="shared" si="599"/>
        <v>40</v>
      </c>
      <c r="AV721" s="2">
        <f t="shared" si="600"/>
        <v>0</v>
      </c>
      <c r="AW721" s="33" t="str">
        <f t="shared" si="601"/>
        <v>보스대상</v>
      </c>
      <c r="AX721" s="31">
        <f t="shared" si="602"/>
        <v>1</v>
      </c>
      <c r="AY721" s="33">
        <f t="shared" si="603"/>
        <v>3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customHeight="1">
      <c r="A722" s="2"/>
      <c r="B722" s="107">
        <v>647</v>
      </c>
      <c r="C722" s="31">
        <v>10</v>
      </c>
      <c r="D722" s="111" t="s">
        <v>18</v>
      </c>
      <c r="E722" s="2" t="s">
        <v>154</v>
      </c>
      <c r="F722" s="2"/>
      <c r="G722" s="2"/>
      <c r="H722" s="33" t="s">
        <v>80</v>
      </c>
      <c r="I722" s="173">
        <f t="shared" si="604"/>
        <v>1476.1827057957144</v>
      </c>
      <c r="J722" s="174">
        <f t="shared" si="605"/>
        <v>35.343110702862127</v>
      </c>
      <c r="K722" s="189">
        <f t="shared" si="606"/>
        <v>75</v>
      </c>
      <c r="L722" s="190">
        <f t="shared" si="584"/>
        <v>70</v>
      </c>
      <c r="M722" s="173">
        <f t="shared" si="559"/>
        <v>21760.710204189392</v>
      </c>
      <c r="N722" s="174">
        <f t="shared" si="581"/>
        <v>7196.2952001039721</v>
      </c>
      <c r="O722" s="174">
        <f t="shared" si="586"/>
        <v>14564.41500408542</v>
      </c>
      <c r="P722" s="174"/>
      <c r="Q722" s="174"/>
      <c r="R722" s="175"/>
      <c r="S722" s="173">
        <f t="shared" si="582"/>
        <v>18090.733543821952</v>
      </c>
      <c r="T722" s="174">
        <f t="shared" si="587"/>
        <v>5982.6291396823181</v>
      </c>
      <c r="U722" s="174">
        <f t="shared" si="588"/>
        <v>12108.104404139633</v>
      </c>
      <c r="V722" s="174"/>
      <c r="W722" s="174"/>
      <c r="X722" s="175"/>
      <c r="Y722" s="173">
        <f t="shared" si="607"/>
        <v>36181.467087643905</v>
      </c>
      <c r="Z722" s="174">
        <f t="shared" si="589"/>
        <v>11965.258279364636</v>
      </c>
      <c r="AA722" s="174">
        <f t="shared" si="590"/>
        <v>24216.208808279265</v>
      </c>
      <c r="AB722" s="174"/>
      <c r="AC722" s="174"/>
      <c r="AD722" s="175"/>
      <c r="AE722" s="173">
        <f t="shared" si="591"/>
        <v>14.741203862336</v>
      </c>
      <c r="AF722" s="174">
        <f t="shared" si="580"/>
        <v>36</v>
      </c>
      <c r="AG722" s="174">
        <f t="shared" si="583"/>
        <v>20.2865</v>
      </c>
      <c r="AH722" s="174">
        <f t="shared" si="566"/>
        <v>521</v>
      </c>
      <c r="AI722" s="174">
        <f t="shared" si="567"/>
        <v>200</v>
      </c>
      <c r="AJ722" s="174">
        <f t="shared" si="592"/>
        <v>2.5</v>
      </c>
      <c r="AK722" s="174">
        <f t="shared" si="585"/>
        <v>10018.663941062196</v>
      </c>
      <c r="AL722" s="174">
        <f t="shared" si="593"/>
        <v>5982.6291396823181</v>
      </c>
      <c r="AM722" s="174">
        <f t="shared" si="594"/>
        <v>4036.0348013798775</v>
      </c>
      <c r="AN722" s="174"/>
      <c r="AO722" s="176">
        <v>24</v>
      </c>
      <c r="AP722" s="174">
        <v>36</v>
      </c>
      <c r="AQ722" s="175">
        <f t="shared" si="595"/>
        <v>521</v>
      </c>
      <c r="AR722" s="31">
        <f t="shared" si="596"/>
        <v>4</v>
      </c>
      <c r="AS722" s="2">
        <f t="shared" si="597"/>
        <v>1</v>
      </c>
      <c r="AT722" s="33">
        <f t="shared" si="598"/>
        <v>1</v>
      </c>
      <c r="AU722" s="31">
        <f t="shared" si="599"/>
        <v>0</v>
      </c>
      <c r="AV722" s="2">
        <f t="shared" si="600"/>
        <v>1</v>
      </c>
      <c r="AW722" s="33" t="str">
        <f t="shared" si="601"/>
        <v>보스대상</v>
      </c>
      <c r="AX722" s="31">
        <f t="shared" si="602"/>
        <v>1</v>
      </c>
      <c r="AY722" s="33">
        <f t="shared" si="603"/>
        <v>3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customHeight="1">
      <c r="A723" s="2"/>
      <c r="B723" s="107">
        <v>648</v>
      </c>
      <c r="C723" s="31">
        <v>10</v>
      </c>
      <c r="D723" s="111" t="s">
        <v>18</v>
      </c>
      <c r="E723" s="2" t="s">
        <v>157</v>
      </c>
      <c r="F723" s="2"/>
      <c r="G723" s="2" t="s">
        <v>186</v>
      </c>
      <c r="H723" s="33" t="s">
        <v>80</v>
      </c>
      <c r="I723" s="173">
        <f t="shared" si="604"/>
        <v>2217.9626345217803</v>
      </c>
      <c r="J723" s="174">
        <f t="shared" si="605"/>
        <v>79.654468195852701</v>
      </c>
      <c r="K723" s="189">
        <f t="shared" si="606"/>
        <v>19</v>
      </c>
      <c r="L723" s="190">
        <f t="shared" si="584"/>
        <v>19</v>
      </c>
      <c r="M723" s="173">
        <f t="shared" si="559"/>
        <v>14507.140136126261</v>
      </c>
      <c r="N723" s="174">
        <f t="shared" si="581"/>
        <v>4797.5301334026472</v>
      </c>
      <c r="O723" s="174">
        <f t="shared" si="586"/>
        <v>9709.6100027236153</v>
      </c>
      <c r="P723" s="174"/>
      <c r="Q723" s="174"/>
      <c r="R723" s="175"/>
      <c r="S723" s="173">
        <f t="shared" si="582"/>
        <v>12060.489029214634</v>
      </c>
      <c r="T723" s="174">
        <f t="shared" si="587"/>
        <v>3988.4194264548778</v>
      </c>
      <c r="U723" s="174">
        <f t="shared" si="588"/>
        <v>8072.0696027597569</v>
      </c>
      <c r="V723" s="174"/>
      <c r="W723" s="174"/>
      <c r="X723" s="175"/>
      <c r="Y723" s="173">
        <f t="shared" si="607"/>
        <v>24120.978058429268</v>
      </c>
      <c r="Z723" s="174">
        <f t="shared" si="589"/>
        <v>7976.8388529097556</v>
      </c>
      <c r="AA723" s="174">
        <f t="shared" si="590"/>
        <v>16144.139205519512</v>
      </c>
      <c r="AB723" s="174"/>
      <c r="AC723" s="174"/>
      <c r="AD723" s="175"/>
      <c r="AE723" s="173">
        <f t="shared" si="591"/>
        <v>6.5407504663640008</v>
      </c>
      <c r="AF723" s="174">
        <f t="shared" si="580"/>
        <v>36</v>
      </c>
      <c r="AG723" s="174">
        <f t="shared" si="583"/>
        <v>20.2865</v>
      </c>
      <c r="AH723" s="174">
        <f t="shared" si="566"/>
        <v>521</v>
      </c>
      <c r="AI723" s="174">
        <f t="shared" si="567"/>
        <v>200</v>
      </c>
      <c r="AJ723" s="174">
        <f t="shared" si="592"/>
        <v>2.5</v>
      </c>
      <c r="AK723" s="174">
        <f t="shared" si="585"/>
        <v>6679.1092940414637</v>
      </c>
      <c r="AL723" s="174">
        <f t="shared" si="593"/>
        <v>3988.4194264548778</v>
      </c>
      <c r="AM723" s="174">
        <f t="shared" si="594"/>
        <v>2690.6898675865855</v>
      </c>
      <c r="AN723" s="174"/>
      <c r="AO723" s="176">
        <v>24</v>
      </c>
      <c r="AP723" s="174">
        <v>36</v>
      </c>
      <c r="AQ723" s="175">
        <f t="shared" si="595"/>
        <v>521</v>
      </c>
      <c r="AR723" s="31">
        <f t="shared" si="596"/>
        <v>4</v>
      </c>
      <c r="AS723" s="2">
        <f t="shared" si="597"/>
        <v>1</v>
      </c>
      <c r="AT723" s="33">
        <f t="shared" si="598"/>
        <v>1</v>
      </c>
      <c r="AU723" s="31">
        <f t="shared" si="599"/>
        <v>0</v>
      </c>
      <c r="AV723" s="2">
        <f t="shared" si="600"/>
        <v>0</v>
      </c>
      <c r="AW723" s="33">
        <f t="shared" si="601"/>
        <v>5</v>
      </c>
      <c r="AX723" s="31">
        <f t="shared" si="602"/>
        <v>1</v>
      </c>
      <c r="AY723" s="33">
        <f t="shared" si="603"/>
        <v>3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customHeight="1">
      <c r="A724" s="2"/>
      <c r="B724" s="107">
        <v>649</v>
      </c>
      <c r="C724" s="31">
        <v>10</v>
      </c>
      <c r="D724" s="111" t="s">
        <v>18</v>
      </c>
      <c r="E724" s="2" t="s">
        <v>170</v>
      </c>
      <c r="F724" s="2"/>
      <c r="G724" s="2"/>
      <c r="H724" s="33" t="s">
        <v>80</v>
      </c>
      <c r="I724" s="173">
        <f t="shared" si="604"/>
        <v>859.20349754421341</v>
      </c>
      <c r="J724" s="174">
        <f t="shared" si="605"/>
        <v>27.799708269917932</v>
      </c>
      <c r="K724" s="189">
        <f t="shared" si="606"/>
        <v>330</v>
      </c>
      <c r="L724" s="190">
        <f t="shared" si="584"/>
        <v>210</v>
      </c>
      <c r="M724" s="173">
        <f t="shared" si="559"/>
        <v>16102.507906708212</v>
      </c>
      <c r="N724" s="174">
        <f t="shared" si="581"/>
        <v>6392.8979039845972</v>
      </c>
      <c r="O724" s="174">
        <f t="shared" si="586"/>
        <v>9709.6100027236153</v>
      </c>
      <c r="P724" s="174"/>
      <c r="Q724" s="174"/>
      <c r="R724" s="175"/>
      <c r="S724" s="173">
        <f t="shared" si="582"/>
        <v>12060.489029214634</v>
      </c>
      <c r="T724" s="174">
        <f t="shared" si="587"/>
        <v>3988.4194264548778</v>
      </c>
      <c r="U724" s="174">
        <f t="shared" si="588"/>
        <v>8072.0696027597569</v>
      </c>
      <c r="V724" s="174"/>
      <c r="W724" s="174"/>
      <c r="X724" s="175"/>
      <c r="Y724" s="173">
        <f t="shared" si="607"/>
        <v>24120.978058429268</v>
      </c>
      <c r="Z724" s="174">
        <f t="shared" si="589"/>
        <v>7976.8388529097556</v>
      </c>
      <c r="AA724" s="174">
        <f t="shared" si="590"/>
        <v>16144.139205519512</v>
      </c>
      <c r="AB724" s="174"/>
      <c r="AC724" s="174"/>
      <c r="AD724" s="175"/>
      <c r="AE724" s="173">
        <f t="shared" si="591"/>
        <v>18.741203862336</v>
      </c>
      <c r="AF724" s="174">
        <f t="shared" si="580"/>
        <v>36</v>
      </c>
      <c r="AG724" s="174">
        <f t="shared" si="583"/>
        <v>60.286500000000004</v>
      </c>
      <c r="AH724" s="174">
        <f t="shared" si="566"/>
        <v>521</v>
      </c>
      <c r="AI724" s="174">
        <f t="shared" si="567"/>
        <v>200</v>
      </c>
      <c r="AJ724" s="174">
        <f t="shared" si="592"/>
        <v>2</v>
      </c>
      <c r="AK724" s="174">
        <f t="shared" si="585"/>
        <v>6679.1092940414637</v>
      </c>
      <c r="AL724" s="174">
        <f t="shared" si="593"/>
        <v>3988.4194264548778</v>
      </c>
      <c r="AM724" s="174">
        <f t="shared" si="594"/>
        <v>2690.6898675865855</v>
      </c>
      <c r="AN724" s="174"/>
      <c r="AO724" s="176">
        <v>24</v>
      </c>
      <c r="AP724" s="174">
        <v>36</v>
      </c>
      <c r="AQ724" s="175">
        <f t="shared" si="595"/>
        <v>521</v>
      </c>
      <c r="AR724" s="31">
        <f t="shared" si="596"/>
        <v>0</v>
      </c>
      <c r="AS724" s="2">
        <f t="shared" si="597"/>
        <v>0.8</v>
      </c>
      <c r="AT724" s="33">
        <f t="shared" si="598"/>
        <v>1</v>
      </c>
      <c r="AU724" s="31">
        <f t="shared" si="599"/>
        <v>40</v>
      </c>
      <c r="AV724" s="2">
        <f t="shared" si="600"/>
        <v>0</v>
      </c>
      <c r="AW724" s="33" t="str">
        <f t="shared" si="601"/>
        <v>보스대상</v>
      </c>
      <c r="AX724" s="31">
        <f t="shared" si="602"/>
        <v>1</v>
      </c>
      <c r="AY724" s="33">
        <f t="shared" si="603"/>
        <v>3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customHeight="1">
      <c r="A725" s="2"/>
      <c r="B725" s="107">
        <v>650</v>
      </c>
      <c r="C725" s="31">
        <v>10</v>
      </c>
      <c r="D725" s="111" t="s">
        <v>18</v>
      </c>
      <c r="E725" s="2" t="s">
        <v>102</v>
      </c>
      <c r="F725" s="2"/>
      <c r="G725" s="2"/>
      <c r="H725" s="33" t="s">
        <v>80</v>
      </c>
      <c r="I725" s="173">
        <f t="shared" si="604"/>
        <v>1161.1159221164901</v>
      </c>
      <c r="J725" s="174">
        <f t="shared" si="605"/>
        <v>27.799708269917932</v>
      </c>
      <c r="K725" s="189">
        <f t="shared" si="606"/>
        <v>160</v>
      </c>
      <c r="L725" s="190">
        <f t="shared" si="584"/>
        <v>124</v>
      </c>
      <c r="M725" s="173">
        <f t="shared" si="559"/>
        <v>21760.710204189392</v>
      </c>
      <c r="N725" s="174">
        <f t="shared" si="581"/>
        <v>7196.2952001039721</v>
      </c>
      <c r="O725" s="174">
        <f t="shared" si="586"/>
        <v>14564.41500408542</v>
      </c>
      <c r="P725" s="174"/>
      <c r="Q725" s="174"/>
      <c r="R725" s="175"/>
      <c r="S725" s="173">
        <f t="shared" si="582"/>
        <v>18090.733543821952</v>
      </c>
      <c r="T725" s="174">
        <f t="shared" si="587"/>
        <v>5982.6291396823181</v>
      </c>
      <c r="U725" s="174">
        <f t="shared" si="588"/>
        <v>12108.104404139633</v>
      </c>
      <c r="V725" s="174"/>
      <c r="W725" s="174"/>
      <c r="X725" s="175"/>
      <c r="Y725" s="173">
        <f t="shared" si="607"/>
        <v>36181.467087643905</v>
      </c>
      <c r="Z725" s="174">
        <f t="shared" si="589"/>
        <v>11965.258279364636</v>
      </c>
      <c r="AA725" s="174">
        <f t="shared" si="590"/>
        <v>24216.208808279265</v>
      </c>
      <c r="AB725" s="174"/>
      <c r="AC725" s="174"/>
      <c r="AD725" s="175"/>
      <c r="AE725" s="173">
        <f t="shared" si="591"/>
        <v>18.741203862336</v>
      </c>
      <c r="AF725" s="174">
        <f t="shared" si="580"/>
        <v>36</v>
      </c>
      <c r="AG725" s="174">
        <f t="shared" si="583"/>
        <v>20.2865</v>
      </c>
      <c r="AH725" s="174">
        <f t="shared" si="566"/>
        <v>521</v>
      </c>
      <c r="AI725" s="174">
        <f t="shared" si="567"/>
        <v>200</v>
      </c>
      <c r="AJ725" s="174">
        <f t="shared" si="592"/>
        <v>2</v>
      </c>
      <c r="AK725" s="174">
        <f t="shared" si="585"/>
        <v>10018.663941062196</v>
      </c>
      <c r="AL725" s="174">
        <f t="shared" si="593"/>
        <v>5982.6291396823181</v>
      </c>
      <c r="AM725" s="174">
        <f t="shared" si="594"/>
        <v>4036.0348013798775</v>
      </c>
      <c r="AN725" s="174"/>
      <c r="AO725" s="176">
        <v>24</v>
      </c>
      <c r="AP725" s="174">
        <v>36</v>
      </c>
      <c r="AQ725" s="175">
        <f t="shared" si="595"/>
        <v>521</v>
      </c>
      <c r="AR725" s="31">
        <f t="shared" si="596"/>
        <v>0</v>
      </c>
      <c r="AS725" s="2">
        <f t="shared" si="597"/>
        <v>0.8</v>
      </c>
      <c r="AT725" s="33">
        <f t="shared" si="598"/>
        <v>1</v>
      </c>
      <c r="AU725" s="31">
        <f t="shared" si="599"/>
        <v>0</v>
      </c>
      <c r="AV725" s="2">
        <f t="shared" si="600"/>
        <v>1</v>
      </c>
      <c r="AW725" s="33" t="str">
        <f t="shared" si="601"/>
        <v>보스대상</v>
      </c>
      <c r="AX725" s="31">
        <f t="shared" si="602"/>
        <v>1</v>
      </c>
      <c r="AY725" s="33">
        <f t="shared" si="603"/>
        <v>3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customHeight="1">
      <c r="A726" s="2"/>
      <c r="B726" s="107">
        <v>651</v>
      </c>
      <c r="C726" s="31">
        <v>10</v>
      </c>
      <c r="D726" s="111" t="s">
        <v>18</v>
      </c>
      <c r="E726" s="2" t="s">
        <v>108</v>
      </c>
      <c r="F726" s="2"/>
      <c r="G726" s="2" t="s">
        <v>186</v>
      </c>
      <c r="H726" s="33" t="s">
        <v>80</v>
      </c>
      <c r="I726" s="173">
        <f t="shared" si="604"/>
        <v>1744.575193498486</v>
      </c>
      <c r="J726" s="174">
        <f t="shared" si="605"/>
        <v>62.653539380189279</v>
      </c>
      <c r="K726" s="189">
        <f t="shared" si="606"/>
        <v>40</v>
      </c>
      <c r="L726" s="190">
        <f t="shared" si="584"/>
        <v>40</v>
      </c>
      <c r="M726" s="173">
        <f t="shared" si="559"/>
        <v>14507.140136126261</v>
      </c>
      <c r="N726" s="174">
        <f t="shared" si="581"/>
        <v>4797.5301334026472</v>
      </c>
      <c r="O726" s="174">
        <f t="shared" si="586"/>
        <v>9709.6100027236153</v>
      </c>
      <c r="P726" s="174"/>
      <c r="Q726" s="174"/>
      <c r="R726" s="175"/>
      <c r="S726" s="173">
        <f t="shared" si="582"/>
        <v>12060.489029214634</v>
      </c>
      <c r="T726" s="174">
        <f t="shared" si="587"/>
        <v>3988.4194264548778</v>
      </c>
      <c r="U726" s="174">
        <f t="shared" si="588"/>
        <v>8072.0696027597569</v>
      </c>
      <c r="V726" s="174"/>
      <c r="W726" s="174"/>
      <c r="X726" s="175"/>
      <c r="Y726" s="173">
        <f t="shared" si="607"/>
        <v>24120.978058429268</v>
      </c>
      <c r="Z726" s="174">
        <f t="shared" si="589"/>
        <v>7976.8388529097556</v>
      </c>
      <c r="AA726" s="174">
        <f t="shared" si="590"/>
        <v>16144.139205519512</v>
      </c>
      <c r="AB726" s="174"/>
      <c r="AC726" s="174"/>
      <c r="AD726" s="175"/>
      <c r="AE726" s="173">
        <f t="shared" si="591"/>
        <v>8.3155717163639995</v>
      </c>
      <c r="AF726" s="174">
        <f t="shared" si="580"/>
        <v>36</v>
      </c>
      <c r="AG726" s="174">
        <f t="shared" si="583"/>
        <v>20.2865</v>
      </c>
      <c r="AH726" s="174">
        <f t="shared" si="566"/>
        <v>521</v>
      </c>
      <c r="AI726" s="174">
        <f t="shared" si="567"/>
        <v>200</v>
      </c>
      <c r="AJ726" s="174">
        <f t="shared" si="592"/>
        <v>2</v>
      </c>
      <c r="AK726" s="174">
        <f t="shared" si="585"/>
        <v>6679.1092940414637</v>
      </c>
      <c r="AL726" s="174">
        <f t="shared" si="593"/>
        <v>3988.4194264548778</v>
      </c>
      <c r="AM726" s="174">
        <f t="shared" si="594"/>
        <v>2690.6898675865855</v>
      </c>
      <c r="AN726" s="174"/>
      <c r="AO726" s="176">
        <v>24</v>
      </c>
      <c r="AP726" s="174">
        <v>36</v>
      </c>
      <c r="AQ726" s="175">
        <f t="shared" si="595"/>
        <v>521</v>
      </c>
      <c r="AR726" s="31">
        <f t="shared" si="596"/>
        <v>0</v>
      </c>
      <c r="AS726" s="2">
        <f t="shared" si="597"/>
        <v>0.8</v>
      </c>
      <c r="AT726" s="33">
        <f t="shared" si="598"/>
        <v>1</v>
      </c>
      <c r="AU726" s="31">
        <f t="shared" si="599"/>
        <v>0</v>
      </c>
      <c r="AV726" s="2">
        <f t="shared" si="600"/>
        <v>0</v>
      </c>
      <c r="AW726" s="33">
        <f t="shared" si="601"/>
        <v>5</v>
      </c>
      <c r="AX726" s="31">
        <f t="shared" si="602"/>
        <v>1</v>
      </c>
      <c r="AY726" s="33">
        <f t="shared" si="603"/>
        <v>3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customHeight="1">
      <c r="A727" s="2"/>
      <c r="B727" s="107">
        <v>652</v>
      </c>
      <c r="C727" s="31">
        <v>10</v>
      </c>
      <c r="D727" s="111" t="s">
        <v>18</v>
      </c>
      <c r="E727" s="2" t="s">
        <v>145</v>
      </c>
      <c r="F727" s="2"/>
      <c r="G727" s="2"/>
      <c r="H727" s="33" t="s">
        <v>80</v>
      </c>
      <c r="I727" s="173">
        <f t="shared" si="604"/>
        <v>859.20349754421341</v>
      </c>
      <c r="J727" s="174">
        <f t="shared" si="605"/>
        <v>27.799708269917932</v>
      </c>
      <c r="K727" s="189">
        <f t="shared" si="606"/>
        <v>330</v>
      </c>
      <c r="L727" s="190">
        <f t="shared" si="584"/>
        <v>210</v>
      </c>
      <c r="M727" s="173">
        <f t="shared" si="559"/>
        <v>16102.507906708212</v>
      </c>
      <c r="N727" s="174">
        <f t="shared" si="581"/>
        <v>6392.8979039845972</v>
      </c>
      <c r="O727" s="174">
        <f t="shared" si="586"/>
        <v>9709.6100027236153</v>
      </c>
      <c r="P727" s="174"/>
      <c r="Q727" s="174"/>
      <c r="R727" s="175"/>
      <c r="S727" s="173">
        <f t="shared" si="582"/>
        <v>12060.489029214634</v>
      </c>
      <c r="T727" s="174">
        <f t="shared" si="587"/>
        <v>3988.4194264548778</v>
      </c>
      <c r="U727" s="174">
        <f t="shared" si="588"/>
        <v>8072.0696027597569</v>
      </c>
      <c r="V727" s="174"/>
      <c r="W727" s="174"/>
      <c r="X727" s="175"/>
      <c r="Y727" s="173">
        <f t="shared" si="607"/>
        <v>24120.978058429268</v>
      </c>
      <c r="Z727" s="174">
        <f t="shared" si="589"/>
        <v>7976.8388529097556</v>
      </c>
      <c r="AA727" s="174">
        <f t="shared" si="590"/>
        <v>16144.139205519512</v>
      </c>
      <c r="AB727" s="174"/>
      <c r="AC727" s="174"/>
      <c r="AD727" s="175"/>
      <c r="AE727" s="173">
        <f t="shared" si="591"/>
        <v>18.741203862336</v>
      </c>
      <c r="AF727" s="174">
        <f t="shared" si="580"/>
        <v>36</v>
      </c>
      <c r="AG727" s="174">
        <f t="shared" si="583"/>
        <v>60.286500000000004</v>
      </c>
      <c r="AH727" s="174">
        <f t="shared" si="566"/>
        <v>521</v>
      </c>
      <c r="AI727" s="174">
        <f t="shared" si="567"/>
        <v>200</v>
      </c>
      <c r="AJ727" s="174">
        <f t="shared" si="592"/>
        <v>2.5</v>
      </c>
      <c r="AK727" s="174">
        <f t="shared" si="585"/>
        <v>6679.1092940414637</v>
      </c>
      <c r="AL727" s="174">
        <f t="shared" si="593"/>
        <v>3988.4194264548778</v>
      </c>
      <c r="AM727" s="174">
        <f t="shared" si="594"/>
        <v>2690.6898675865855</v>
      </c>
      <c r="AN727" s="174"/>
      <c r="AO727" s="176">
        <v>24</v>
      </c>
      <c r="AP727" s="174">
        <v>36</v>
      </c>
      <c r="AQ727" s="175">
        <f t="shared" si="595"/>
        <v>521</v>
      </c>
      <c r="AR727" s="31">
        <f t="shared" si="596"/>
        <v>0</v>
      </c>
      <c r="AS727" s="2">
        <f t="shared" si="597"/>
        <v>1</v>
      </c>
      <c r="AT727" s="33">
        <f t="shared" si="598"/>
        <v>1.2</v>
      </c>
      <c r="AU727" s="31">
        <f t="shared" si="599"/>
        <v>40</v>
      </c>
      <c r="AV727" s="2">
        <f t="shared" si="600"/>
        <v>0</v>
      </c>
      <c r="AW727" s="33" t="str">
        <f t="shared" si="601"/>
        <v>보스대상</v>
      </c>
      <c r="AX727" s="31">
        <f t="shared" si="602"/>
        <v>1</v>
      </c>
      <c r="AY727" s="33">
        <f t="shared" si="603"/>
        <v>3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customHeight="1">
      <c r="A728" s="2"/>
      <c r="B728" s="107">
        <v>653</v>
      </c>
      <c r="C728" s="31">
        <v>10</v>
      </c>
      <c r="D728" s="111" t="s">
        <v>18</v>
      </c>
      <c r="E728" s="2" t="s">
        <v>132</v>
      </c>
      <c r="F728" s="2"/>
      <c r="G728" s="2"/>
      <c r="H728" s="33" t="s">
        <v>80</v>
      </c>
      <c r="I728" s="173">
        <f t="shared" si="604"/>
        <v>1393.3391065397882</v>
      </c>
      <c r="J728" s="174">
        <f t="shared" si="605"/>
        <v>27.799708269917932</v>
      </c>
      <c r="K728" s="189">
        <f t="shared" si="606"/>
        <v>88</v>
      </c>
      <c r="L728" s="190">
        <f t="shared" si="584"/>
        <v>78</v>
      </c>
      <c r="M728" s="173">
        <f t="shared" si="559"/>
        <v>26112.852245027272</v>
      </c>
      <c r="N728" s="174">
        <f t="shared" si="581"/>
        <v>8635.5542401247658</v>
      </c>
      <c r="O728" s="174">
        <f t="shared" si="586"/>
        <v>17477.298004902506</v>
      </c>
      <c r="P728" s="174"/>
      <c r="Q728" s="174"/>
      <c r="R728" s="175"/>
      <c r="S728" s="173">
        <f t="shared" si="582"/>
        <v>21708.880252586343</v>
      </c>
      <c r="T728" s="174">
        <f t="shared" si="587"/>
        <v>7179.1549676187815</v>
      </c>
      <c r="U728" s="174">
        <f t="shared" si="588"/>
        <v>14529.725284967561</v>
      </c>
      <c r="V728" s="174"/>
      <c r="W728" s="174"/>
      <c r="X728" s="175"/>
      <c r="Y728" s="173">
        <f t="shared" si="607"/>
        <v>43417.760505172686</v>
      </c>
      <c r="Z728" s="174">
        <f t="shared" si="589"/>
        <v>14358.309935237563</v>
      </c>
      <c r="AA728" s="174">
        <f t="shared" si="590"/>
        <v>29059.450569935121</v>
      </c>
      <c r="AB728" s="174"/>
      <c r="AC728" s="174"/>
      <c r="AD728" s="175"/>
      <c r="AE728" s="173">
        <f t="shared" si="591"/>
        <v>18.741203862336</v>
      </c>
      <c r="AF728" s="174">
        <f t="shared" si="580"/>
        <v>36</v>
      </c>
      <c r="AG728" s="174">
        <f t="shared" si="583"/>
        <v>20.2865</v>
      </c>
      <c r="AH728" s="174">
        <f t="shared" si="566"/>
        <v>521</v>
      </c>
      <c r="AI728" s="174">
        <f t="shared" si="567"/>
        <v>200</v>
      </c>
      <c r="AJ728" s="174">
        <f t="shared" si="592"/>
        <v>2.5</v>
      </c>
      <c r="AK728" s="174">
        <f t="shared" si="585"/>
        <v>10018.663941062196</v>
      </c>
      <c r="AL728" s="174">
        <f t="shared" si="593"/>
        <v>5982.6291396823181</v>
      </c>
      <c r="AM728" s="174">
        <f t="shared" si="594"/>
        <v>4036.0348013798775</v>
      </c>
      <c r="AN728" s="174"/>
      <c r="AO728" s="176">
        <v>24</v>
      </c>
      <c r="AP728" s="174">
        <v>36</v>
      </c>
      <c r="AQ728" s="175">
        <f t="shared" si="595"/>
        <v>521</v>
      </c>
      <c r="AR728" s="31">
        <f t="shared" si="596"/>
        <v>0</v>
      </c>
      <c r="AS728" s="2">
        <f t="shared" si="597"/>
        <v>1</v>
      </c>
      <c r="AT728" s="33">
        <f t="shared" si="598"/>
        <v>1.2</v>
      </c>
      <c r="AU728" s="31">
        <f t="shared" si="599"/>
        <v>0</v>
      </c>
      <c r="AV728" s="2">
        <f t="shared" si="600"/>
        <v>1</v>
      </c>
      <c r="AW728" s="33" t="str">
        <f t="shared" si="601"/>
        <v>보스대상</v>
      </c>
      <c r="AX728" s="31">
        <f t="shared" si="602"/>
        <v>1</v>
      </c>
      <c r="AY728" s="33">
        <f t="shared" si="603"/>
        <v>3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customHeight="1">
      <c r="A729" s="2"/>
      <c r="B729" s="107">
        <v>654</v>
      </c>
      <c r="C729" s="31">
        <v>10</v>
      </c>
      <c r="D729" s="111" t="s">
        <v>18</v>
      </c>
      <c r="E729" s="2" t="s">
        <v>135</v>
      </c>
      <c r="F729" s="2"/>
      <c r="G729" s="2" t="s">
        <v>186</v>
      </c>
      <c r="H729" s="33" t="s">
        <v>80</v>
      </c>
      <c r="I729" s="173">
        <f t="shared" si="604"/>
        <v>1744.575193498486</v>
      </c>
      <c r="J729" s="174">
        <f t="shared" si="605"/>
        <v>62.653539380189279</v>
      </c>
      <c r="K729" s="189">
        <f t="shared" si="606"/>
        <v>40</v>
      </c>
      <c r="L729" s="190">
        <f t="shared" si="584"/>
        <v>40</v>
      </c>
      <c r="M729" s="173">
        <f t="shared" si="559"/>
        <v>14507.140136126261</v>
      </c>
      <c r="N729" s="174">
        <f t="shared" si="581"/>
        <v>4797.5301334026472</v>
      </c>
      <c r="O729" s="174">
        <f t="shared" si="586"/>
        <v>9709.6100027236153</v>
      </c>
      <c r="P729" s="174"/>
      <c r="Q729" s="174"/>
      <c r="R729" s="175"/>
      <c r="S729" s="173">
        <f t="shared" si="582"/>
        <v>12060.489029214634</v>
      </c>
      <c r="T729" s="174">
        <f t="shared" si="587"/>
        <v>3988.4194264548778</v>
      </c>
      <c r="U729" s="174">
        <f t="shared" si="588"/>
        <v>8072.0696027597569</v>
      </c>
      <c r="V729" s="174"/>
      <c r="W729" s="174"/>
      <c r="X729" s="175"/>
      <c r="Y729" s="173">
        <f t="shared" si="607"/>
        <v>24120.978058429268</v>
      </c>
      <c r="Z729" s="174">
        <f t="shared" si="589"/>
        <v>7976.8388529097556</v>
      </c>
      <c r="AA729" s="174">
        <f t="shared" si="590"/>
        <v>16144.139205519512</v>
      </c>
      <c r="AB729" s="174"/>
      <c r="AC729" s="174"/>
      <c r="AD729" s="175"/>
      <c r="AE729" s="173">
        <f t="shared" si="591"/>
        <v>8.3155717163639995</v>
      </c>
      <c r="AF729" s="174">
        <f t="shared" si="580"/>
        <v>36</v>
      </c>
      <c r="AG729" s="174">
        <f t="shared" si="583"/>
        <v>20.2865</v>
      </c>
      <c r="AH729" s="174">
        <f t="shared" si="566"/>
        <v>521</v>
      </c>
      <c r="AI729" s="174">
        <f t="shared" si="567"/>
        <v>200</v>
      </c>
      <c r="AJ729" s="174">
        <f t="shared" si="592"/>
        <v>2.5</v>
      </c>
      <c r="AK729" s="174">
        <f t="shared" si="585"/>
        <v>6679.1092940414637</v>
      </c>
      <c r="AL729" s="174">
        <f t="shared" si="593"/>
        <v>3988.4194264548778</v>
      </c>
      <c r="AM729" s="174">
        <f t="shared" si="594"/>
        <v>2690.6898675865855</v>
      </c>
      <c r="AN729" s="174"/>
      <c r="AO729" s="176">
        <v>24</v>
      </c>
      <c r="AP729" s="174">
        <v>36</v>
      </c>
      <c r="AQ729" s="175">
        <f t="shared" si="595"/>
        <v>521</v>
      </c>
      <c r="AR729" s="31">
        <f t="shared" si="596"/>
        <v>0</v>
      </c>
      <c r="AS729" s="2">
        <f t="shared" si="597"/>
        <v>1</v>
      </c>
      <c r="AT729" s="33">
        <f t="shared" si="598"/>
        <v>1.2</v>
      </c>
      <c r="AU729" s="31">
        <f t="shared" si="599"/>
        <v>0</v>
      </c>
      <c r="AV729" s="2">
        <f t="shared" si="600"/>
        <v>0</v>
      </c>
      <c r="AW729" s="33">
        <f t="shared" si="601"/>
        <v>5</v>
      </c>
      <c r="AX729" s="31">
        <f t="shared" si="602"/>
        <v>1</v>
      </c>
      <c r="AY729" s="33">
        <f t="shared" si="603"/>
        <v>3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customHeight="1">
      <c r="A730" s="2"/>
      <c r="B730" s="107">
        <v>655</v>
      </c>
      <c r="C730" s="31">
        <v>7</v>
      </c>
      <c r="D730" s="111" t="s">
        <v>18</v>
      </c>
      <c r="E730" s="2" t="s">
        <v>163</v>
      </c>
      <c r="F730" s="2"/>
      <c r="G730" s="2"/>
      <c r="H730" s="33" t="s">
        <v>80</v>
      </c>
      <c r="I730" s="173">
        <f t="shared" si="604"/>
        <v>626.36088693408396</v>
      </c>
      <c r="J730" s="174">
        <f t="shared" si="605"/>
        <v>24.624854482032536</v>
      </c>
      <c r="K730" s="189">
        <f t="shared" si="606"/>
        <v>576</v>
      </c>
      <c r="L730" s="190">
        <f t="shared" si="584"/>
        <v>311</v>
      </c>
      <c r="M730" s="173">
        <f t="shared" si="559"/>
        <v>9233.3135256889218</v>
      </c>
      <c r="N730" s="174">
        <f t="shared" si="581"/>
        <v>6127.9879685752667</v>
      </c>
      <c r="O730" s="174">
        <f t="shared" si="586"/>
        <v>3105.325557113656</v>
      </c>
      <c r="P730" s="174"/>
      <c r="Q730" s="174"/>
      <c r="R730" s="175"/>
      <c r="S730" s="173">
        <f t="shared" si="582"/>
        <v>6404.7543675634142</v>
      </c>
      <c r="T730" s="174">
        <f t="shared" si="587"/>
        <v>3823.14665837439</v>
      </c>
      <c r="U730" s="174">
        <f t="shared" si="588"/>
        <v>2581.6077091890243</v>
      </c>
      <c r="V730" s="174"/>
      <c r="W730" s="174"/>
      <c r="X730" s="175"/>
      <c r="Y730" s="173">
        <f t="shared" si="607"/>
        <v>12809.508735126828</v>
      </c>
      <c r="Z730" s="174">
        <f t="shared" si="589"/>
        <v>7646.2933167487799</v>
      </c>
      <c r="AA730" s="174">
        <f t="shared" si="590"/>
        <v>5163.2154183780485</v>
      </c>
      <c r="AB730" s="174"/>
      <c r="AC730" s="174"/>
      <c r="AD730" s="175"/>
      <c r="AE730" s="173">
        <f t="shared" si="591"/>
        <v>14.741203862336</v>
      </c>
      <c r="AF730" s="174">
        <f t="shared" si="580"/>
        <v>36</v>
      </c>
      <c r="AG730" s="174">
        <f t="shared" si="583"/>
        <v>60.286500000000004</v>
      </c>
      <c r="AH730" s="174">
        <f t="shared" si="566"/>
        <v>363</v>
      </c>
      <c r="AI730" s="174">
        <f t="shared" si="567"/>
        <v>200</v>
      </c>
      <c r="AJ730" s="174">
        <f t="shared" si="592"/>
        <v>2.2222222222222223</v>
      </c>
      <c r="AK730" s="174">
        <f t="shared" si="585"/>
        <v>6404.7543675634142</v>
      </c>
      <c r="AL730" s="174">
        <f t="shared" si="593"/>
        <v>3823.14665837439</v>
      </c>
      <c r="AM730" s="174">
        <f t="shared" si="594"/>
        <v>2581.6077091890243</v>
      </c>
      <c r="AN730" s="174"/>
      <c r="AO730" s="176">
        <v>24</v>
      </c>
      <c r="AP730" s="174">
        <v>36</v>
      </c>
      <c r="AQ730" s="175">
        <f t="shared" si="595"/>
        <v>363</v>
      </c>
      <c r="AR730" s="31">
        <f t="shared" si="596"/>
        <v>4</v>
      </c>
      <c r="AS730" s="2">
        <f t="shared" si="597"/>
        <v>1</v>
      </c>
      <c r="AT730" s="33">
        <f t="shared" si="598"/>
        <v>1</v>
      </c>
      <c r="AU730" s="31">
        <f t="shared" si="599"/>
        <v>40</v>
      </c>
      <c r="AV730" s="2">
        <f t="shared" si="600"/>
        <v>0</v>
      </c>
      <c r="AW730" s="33" t="str">
        <f t="shared" si="601"/>
        <v>보스대상</v>
      </c>
      <c r="AX730" s="31">
        <f t="shared" si="602"/>
        <v>1</v>
      </c>
      <c r="AY730" s="33">
        <f t="shared" si="603"/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customHeight="1">
      <c r="A731" s="2"/>
      <c r="B731" s="107">
        <v>656</v>
      </c>
      <c r="C731" s="31">
        <v>7</v>
      </c>
      <c r="D731" s="111" t="s">
        <v>18</v>
      </c>
      <c r="E731" s="2" t="s">
        <v>152</v>
      </c>
      <c r="F731" s="2"/>
      <c r="G731" s="2"/>
      <c r="H731" s="33" t="s">
        <v>80</v>
      </c>
      <c r="I731" s="173">
        <f t="shared" si="604"/>
        <v>783.93070209379005</v>
      </c>
      <c r="J731" s="174">
        <f t="shared" si="605"/>
        <v>24.624854482032536</v>
      </c>
      <c r="K731" s="189">
        <f t="shared" si="606"/>
        <v>400</v>
      </c>
      <c r="L731" s="190">
        <f t="shared" si="584"/>
        <v>239</v>
      </c>
      <c r="M731" s="173">
        <f t="shared" si="559"/>
        <v>11556.082293508751</v>
      </c>
      <c r="N731" s="174">
        <f t="shared" si="581"/>
        <v>6898.0939578382677</v>
      </c>
      <c r="O731" s="174">
        <f t="shared" si="586"/>
        <v>4657.9883356704831</v>
      </c>
      <c r="P731" s="174"/>
      <c r="Q731" s="174"/>
      <c r="R731" s="175"/>
      <c r="S731" s="173">
        <f t="shared" si="582"/>
        <v>9607.1315513451227</v>
      </c>
      <c r="T731" s="174">
        <f t="shared" si="587"/>
        <v>5734.7199875615861</v>
      </c>
      <c r="U731" s="174">
        <f t="shared" si="588"/>
        <v>3872.4115637835362</v>
      </c>
      <c r="V731" s="174"/>
      <c r="W731" s="174"/>
      <c r="X731" s="175"/>
      <c r="Y731" s="173">
        <f t="shared" si="607"/>
        <v>19214.263102690245</v>
      </c>
      <c r="Z731" s="174">
        <f t="shared" si="589"/>
        <v>11469.439975123172</v>
      </c>
      <c r="AA731" s="174">
        <f t="shared" si="590"/>
        <v>7744.8231275670723</v>
      </c>
      <c r="AB731" s="174"/>
      <c r="AC731" s="174"/>
      <c r="AD731" s="175"/>
      <c r="AE731" s="173">
        <f t="shared" si="591"/>
        <v>14.741203862336</v>
      </c>
      <c r="AF731" s="174">
        <f t="shared" si="580"/>
        <v>36</v>
      </c>
      <c r="AG731" s="174">
        <f t="shared" si="583"/>
        <v>20.2865</v>
      </c>
      <c r="AH731" s="174">
        <f t="shared" si="566"/>
        <v>363</v>
      </c>
      <c r="AI731" s="174">
        <f t="shared" si="567"/>
        <v>200</v>
      </c>
      <c r="AJ731" s="174">
        <f t="shared" si="592"/>
        <v>2.2222222222222223</v>
      </c>
      <c r="AK731" s="174">
        <f t="shared" si="585"/>
        <v>9607.1315513451227</v>
      </c>
      <c r="AL731" s="174">
        <f t="shared" si="593"/>
        <v>5734.7199875615861</v>
      </c>
      <c r="AM731" s="174">
        <f t="shared" si="594"/>
        <v>3872.4115637835362</v>
      </c>
      <c r="AN731" s="174"/>
      <c r="AO731" s="176">
        <v>24</v>
      </c>
      <c r="AP731" s="174">
        <v>36</v>
      </c>
      <c r="AQ731" s="175">
        <f t="shared" si="595"/>
        <v>363</v>
      </c>
      <c r="AR731" s="31">
        <f t="shared" si="596"/>
        <v>4</v>
      </c>
      <c r="AS731" s="2">
        <f t="shared" si="597"/>
        <v>1</v>
      </c>
      <c r="AT731" s="33">
        <f t="shared" si="598"/>
        <v>1</v>
      </c>
      <c r="AU731" s="31">
        <f t="shared" si="599"/>
        <v>0</v>
      </c>
      <c r="AV731" s="2">
        <f t="shared" si="600"/>
        <v>1</v>
      </c>
      <c r="AW731" s="33" t="str">
        <f t="shared" si="601"/>
        <v>보스대상</v>
      </c>
      <c r="AX731" s="31">
        <f t="shared" si="602"/>
        <v>1</v>
      </c>
      <c r="AY731" s="33">
        <f t="shared" si="603"/>
        <v>1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customHeight="1">
      <c r="A732" s="2"/>
      <c r="B732" s="107">
        <v>657</v>
      </c>
      <c r="C732" s="31">
        <v>7</v>
      </c>
      <c r="D732" s="111" t="s">
        <v>18</v>
      </c>
      <c r="E732" s="2" t="s">
        <v>155</v>
      </c>
      <c r="F732" s="2"/>
      <c r="G732" s="2" t="s">
        <v>186</v>
      </c>
      <c r="H732" s="33" t="s">
        <v>80</v>
      </c>
      <c r="I732" s="173">
        <f t="shared" si="604"/>
        <v>1177.8548810197688</v>
      </c>
      <c r="J732" s="174">
        <f t="shared" si="605"/>
        <v>55.498218723789883</v>
      </c>
      <c r="K732" s="189">
        <f t="shared" si="606"/>
        <v>154</v>
      </c>
      <c r="L732" s="190">
        <f t="shared" si="584"/>
        <v>121</v>
      </c>
      <c r="M732" s="173">
        <f t="shared" si="559"/>
        <v>7704.0548623391669</v>
      </c>
      <c r="N732" s="174">
        <f t="shared" si="581"/>
        <v>4598.7293052255109</v>
      </c>
      <c r="O732" s="174">
        <f t="shared" si="586"/>
        <v>3105.325557113656</v>
      </c>
      <c r="P732" s="174"/>
      <c r="Q732" s="174"/>
      <c r="R732" s="175"/>
      <c r="S732" s="173">
        <f t="shared" si="582"/>
        <v>6404.7543675634142</v>
      </c>
      <c r="T732" s="174">
        <f t="shared" si="587"/>
        <v>3823.14665837439</v>
      </c>
      <c r="U732" s="174">
        <f t="shared" si="588"/>
        <v>2581.6077091890243</v>
      </c>
      <c r="V732" s="174"/>
      <c r="W732" s="174"/>
      <c r="X732" s="175"/>
      <c r="Y732" s="173">
        <f t="shared" si="607"/>
        <v>12809.508735126828</v>
      </c>
      <c r="Z732" s="174">
        <f t="shared" si="589"/>
        <v>7646.2933167487799</v>
      </c>
      <c r="AA732" s="174">
        <f t="shared" si="590"/>
        <v>5163.2154183780485</v>
      </c>
      <c r="AB732" s="174"/>
      <c r="AC732" s="174"/>
      <c r="AD732" s="175"/>
      <c r="AE732" s="173">
        <f t="shared" si="591"/>
        <v>6.5407504663640008</v>
      </c>
      <c r="AF732" s="174">
        <f t="shared" si="580"/>
        <v>36</v>
      </c>
      <c r="AG732" s="174">
        <f t="shared" si="583"/>
        <v>20.2865</v>
      </c>
      <c r="AH732" s="174">
        <f t="shared" si="566"/>
        <v>363</v>
      </c>
      <c r="AI732" s="174">
        <f t="shared" si="567"/>
        <v>200</v>
      </c>
      <c r="AJ732" s="174">
        <f t="shared" si="592"/>
        <v>2.2222222222222223</v>
      </c>
      <c r="AK732" s="174">
        <f t="shared" si="585"/>
        <v>6404.7543675634142</v>
      </c>
      <c r="AL732" s="174">
        <f t="shared" si="593"/>
        <v>3823.14665837439</v>
      </c>
      <c r="AM732" s="174">
        <f t="shared" si="594"/>
        <v>2581.6077091890243</v>
      </c>
      <c r="AN732" s="174"/>
      <c r="AO732" s="176">
        <v>24</v>
      </c>
      <c r="AP732" s="174">
        <v>36</v>
      </c>
      <c r="AQ732" s="175">
        <f t="shared" si="595"/>
        <v>363</v>
      </c>
      <c r="AR732" s="31">
        <f t="shared" si="596"/>
        <v>4</v>
      </c>
      <c r="AS732" s="2">
        <f t="shared" si="597"/>
        <v>1</v>
      </c>
      <c r="AT732" s="33">
        <f t="shared" si="598"/>
        <v>1</v>
      </c>
      <c r="AU732" s="31">
        <f t="shared" si="599"/>
        <v>0</v>
      </c>
      <c r="AV732" s="2">
        <f t="shared" si="600"/>
        <v>0</v>
      </c>
      <c r="AW732" s="33">
        <f t="shared" si="601"/>
        <v>5</v>
      </c>
      <c r="AX732" s="31">
        <f t="shared" si="602"/>
        <v>1</v>
      </c>
      <c r="AY732" s="33">
        <f t="shared" si="603"/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customHeight="1">
      <c r="A733" s="2"/>
      <c r="B733" s="107">
        <v>658</v>
      </c>
      <c r="C733" s="31">
        <v>7</v>
      </c>
      <c r="D733" s="111" t="s">
        <v>18</v>
      </c>
      <c r="E733" s="2" t="s">
        <v>168</v>
      </c>
      <c r="F733" s="2"/>
      <c r="G733" s="2"/>
      <c r="H733" s="33" t="s">
        <v>80</v>
      </c>
      <c r="I733" s="173">
        <f t="shared" si="604"/>
        <v>492.67451512253245</v>
      </c>
      <c r="J733" s="174">
        <f t="shared" si="605"/>
        <v>19.369086568100212</v>
      </c>
      <c r="K733" s="189">
        <f t="shared" si="606"/>
        <v>719</v>
      </c>
      <c r="L733" s="190">
        <f t="shared" si="584"/>
        <v>369</v>
      </c>
      <c r="M733" s="173">
        <f t="shared" si="559"/>
        <v>9233.3135256889218</v>
      </c>
      <c r="N733" s="174">
        <f t="shared" si="581"/>
        <v>6127.9879685752667</v>
      </c>
      <c r="O733" s="174">
        <f t="shared" si="586"/>
        <v>3105.325557113656</v>
      </c>
      <c r="P733" s="174"/>
      <c r="Q733" s="174"/>
      <c r="R733" s="175"/>
      <c r="S733" s="173">
        <f t="shared" si="582"/>
        <v>6404.7543675634142</v>
      </c>
      <c r="T733" s="174">
        <f t="shared" si="587"/>
        <v>3823.14665837439</v>
      </c>
      <c r="U733" s="174">
        <f t="shared" si="588"/>
        <v>2581.6077091890243</v>
      </c>
      <c r="V733" s="174"/>
      <c r="W733" s="174"/>
      <c r="X733" s="175"/>
      <c r="Y733" s="173">
        <f t="shared" si="607"/>
        <v>12809.508735126828</v>
      </c>
      <c r="Z733" s="174">
        <f t="shared" si="589"/>
        <v>7646.2933167487799</v>
      </c>
      <c r="AA733" s="174">
        <f t="shared" si="590"/>
        <v>5163.2154183780485</v>
      </c>
      <c r="AB733" s="174"/>
      <c r="AC733" s="174"/>
      <c r="AD733" s="175"/>
      <c r="AE733" s="173">
        <f t="shared" si="591"/>
        <v>18.741203862336</v>
      </c>
      <c r="AF733" s="174">
        <f t="shared" si="580"/>
        <v>36</v>
      </c>
      <c r="AG733" s="174">
        <f t="shared" si="583"/>
        <v>60.286500000000004</v>
      </c>
      <c r="AH733" s="174">
        <f t="shared" si="566"/>
        <v>363</v>
      </c>
      <c r="AI733" s="174">
        <f t="shared" si="567"/>
        <v>200</v>
      </c>
      <c r="AJ733" s="174">
        <f t="shared" si="592"/>
        <v>1.7777777777777777</v>
      </c>
      <c r="AK733" s="174">
        <f t="shared" si="585"/>
        <v>6404.7543675634142</v>
      </c>
      <c r="AL733" s="174">
        <f t="shared" si="593"/>
        <v>3823.14665837439</v>
      </c>
      <c r="AM733" s="174">
        <f t="shared" si="594"/>
        <v>2581.6077091890243</v>
      </c>
      <c r="AN733" s="174"/>
      <c r="AO733" s="176">
        <v>24</v>
      </c>
      <c r="AP733" s="174">
        <v>36</v>
      </c>
      <c r="AQ733" s="175">
        <f t="shared" si="595"/>
        <v>363</v>
      </c>
      <c r="AR733" s="31">
        <f t="shared" si="596"/>
        <v>0</v>
      </c>
      <c r="AS733" s="2">
        <f t="shared" si="597"/>
        <v>0.8</v>
      </c>
      <c r="AT733" s="33">
        <f t="shared" si="598"/>
        <v>1</v>
      </c>
      <c r="AU733" s="31">
        <f t="shared" si="599"/>
        <v>40</v>
      </c>
      <c r="AV733" s="2">
        <f t="shared" si="600"/>
        <v>0</v>
      </c>
      <c r="AW733" s="33" t="str">
        <f t="shared" si="601"/>
        <v>보스대상</v>
      </c>
      <c r="AX733" s="31">
        <f t="shared" si="602"/>
        <v>1</v>
      </c>
      <c r="AY733" s="33">
        <f t="shared" si="603"/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customHeight="1">
      <c r="A734" s="2"/>
      <c r="B734" s="107">
        <v>659</v>
      </c>
      <c r="C734" s="31">
        <v>7</v>
      </c>
      <c r="D734" s="111" t="s">
        <v>18</v>
      </c>
      <c r="E734" s="2" t="s">
        <v>101</v>
      </c>
      <c r="F734" s="2"/>
      <c r="G734" s="2"/>
      <c r="H734" s="33" t="s">
        <v>80</v>
      </c>
      <c r="I734" s="173">
        <f t="shared" si="604"/>
        <v>616.61365931421767</v>
      </c>
      <c r="J734" s="174">
        <f t="shared" si="605"/>
        <v>19.369086568100212</v>
      </c>
      <c r="K734" s="189">
        <f t="shared" si="606"/>
        <v>593</v>
      </c>
      <c r="L734" s="190">
        <f t="shared" si="584"/>
        <v>321</v>
      </c>
      <c r="M734" s="173">
        <f t="shared" si="559"/>
        <v>11556.082293508751</v>
      </c>
      <c r="N734" s="174">
        <f t="shared" si="581"/>
        <v>6898.0939578382677</v>
      </c>
      <c r="O734" s="174">
        <f t="shared" si="586"/>
        <v>4657.9883356704831</v>
      </c>
      <c r="P734" s="174"/>
      <c r="Q734" s="174"/>
      <c r="R734" s="175"/>
      <c r="S734" s="173">
        <f t="shared" si="582"/>
        <v>9607.1315513451227</v>
      </c>
      <c r="T734" s="174">
        <f t="shared" si="587"/>
        <v>5734.7199875615861</v>
      </c>
      <c r="U734" s="174">
        <f t="shared" si="588"/>
        <v>3872.4115637835362</v>
      </c>
      <c r="V734" s="174"/>
      <c r="W734" s="174"/>
      <c r="X734" s="175"/>
      <c r="Y734" s="173">
        <f t="shared" si="607"/>
        <v>19214.263102690245</v>
      </c>
      <c r="Z734" s="174">
        <f t="shared" si="589"/>
        <v>11469.439975123172</v>
      </c>
      <c r="AA734" s="174">
        <f t="shared" si="590"/>
        <v>7744.8231275670723</v>
      </c>
      <c r="AB734" s="174"/>
      <c r="AC734" s="174"/>
      <c r="AD734" s="175"/>
      <c r="AE734" s="173">
        <f t="shared" si="591"/>
        <v>18.741203862336</v>
      </c>
      <c r="AF734" s="174">
        <f t="shared" si="580"/>
        <v>36</v>
      </c>
      <c r="AG734" s="174">
        <f t="shared" si="583"/>
        <v>20.2865</v>
      </c>
      <c r="AH734" s="174">
        <f t="shared" si="566"/>
        <v>363</v>
      </c>
      <c r="AI734" s="174">
        <f t="shared" si="567"/>
        <v>200</v>
      </c>
      <c r="AJ734" s="174">
        <f t="shared" si="592"/>
        <v>1.7777777777777777</v>
      </c>
      <c r="AK734" s="174">
        <f t="shared" si="585"/>
        <v>9607.1315513451227</v>
      </c>
      <c r="AL734" s="174">
        <f t="shared" si="593"/>
        <v>5734.7199875615861</v>
      </c>
      <c r="AM734" s="174">
        <f t="shared" si="594"/>
        <v>3872.4115637835362</v>
      </c>
      <c r="AN734" s="174"/>
      <c r="AO734" s="176">
        <v>24</v>
      </c>
      <c r="AP734" s="174">
        <v>36</v>
      </c>
      <c r="AQ734" s="175">
        <f t="shared" si="595"/>
        <v>363</v>
      </c>
      <c r="AR734" s="31">
        <f t="shared" si="596"/>
        <v>0</v>
      </c>
      <c r="AS734" s="2">
        <f t="shared" si="597"/>
        <v>0.8</v>
      </c>
      <c r="AT734" s="33">
        <f t="shared" si="598"/>
        <v>1</v>
      </c>
      <c r="AU734" s="31">
        <f t="shared" si="599"/>
        <v>0</v>
      </c>
      <c r="AV734" s="2">
        <f t="shared" si="600"/>
        <v>1</v>
      </c>
      <c r="AW734" s="33" t="str">
        <f t="shared" si="601"/>
        <v>보스대상</v>
      </c>
      <c r="AX734" s="31">
        <f t="shared" si="602"/>
        <v>1</v>
      </c>
      <c r="AY734" s="33">
        <f t="shared" si="603"/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customHeight="1">
      <c r="A735" s="2"/>
      <c r="B735" s="107">
        <v>660</v>
      </c>
      <c r="C735" s="31">
        <v>7</v>
      </c>
      <c r="D735" s="111" t="s">
        <v>18</v>
      </c>
      <c r="E735" s="2" t="s">
        <v>103</v>
      </c>
      <c r="F735" s="2"/>
      <c r="G735" s="2" t="s">
        <v>186</v>
      </c>
      <c r="H735" s="33" t="s">
        <v>80</v>
      </c>
      <c r="I735" s="173">
        <f t="shared" si="604"/>
        <v>926.46123743705505</v>
      </c>
      <c r="J735" s="174">
        <f t="shared" si="605"/>
        <v>43.653041833030152</v>
      </c>
      <c r="K735" s="189">
        <f t="shared" si="606"/>
        <v>280</v>
      </c>
      <c r="L735" s="190">
        <f t="shared" si="584"/>
        <v>191</v>
      </c>
      <c r="M735" s="173">
        <f t="shared" si="559"/>
        <v>7704.0548623391669</v>
      </c>
      <c r="N735" s="174">
        <f t="shared" si="581"/>
        <v>4598.7293052255109</v>
      </c>
      <c r="O735" s="174">
        <f t="shared" si="586"/>
        <v>3105.325557113656</v>
      </c>
      <c r="P735" s="174"/>
      <c r="Q735" s="174"/>
      <c r="R735" s="175"/>
      <c r="S735" s="173">
        <f t="shared" si="582"/>
        <v>6404.7543675634142</v>
      </c>
      <c r="T735" s="174">
        <f t="shared" si="587"/>
        <v>3823.14665837439</v>
      </c>
      <c r="U735" s="174">
        <f t="shared" si="588"/>
        <v>2581.6077091890243</v>
      </c>
      <c r="V735" s="174"/>
      <c r="W735" s="174"/>
      <c r="X735" s="175"/>
      <c r="Y735" s="173">
        <f t="shared" si="607"/>
        <v>12809.508735126828</v>
      </c>
      <c r="Z735" s="174">
        <f t="shared" si="589"/>
        <v>7646.2933167487799</v>
      </c>
      <c r="AA735" s="174">
        <f t="shared" si="590"/>
        <v>5163.2154183780485</v>
      </c>
      <c r="AB735" s="174"/>
      <c r="AC735" s="174"/>
      <c r="AD735" s="175"/>
      <c r="AE735" s="173">
        <f t="shared" si="591"/>
        <v>8.3155717163639995</v>
      </c>
      <c r="AF735" s="174">
        <f t="shared" si="580"/>
        <v>36</v>
      </c>
      <c r="AG735" s="174">
        <f t="shared" si="583"/>
        <v>20.2865</v>
      </c>
      <c r="AH735" s="174">
        <f t="shared" si="566"/>
        <v>363</v>
      </c>
      <c r="AI735" s="174">
        <f t="shared" si="567"/>
        <v>200</v>
      </c>
      <c r="AJ735" s="174">
        <f t="shared" si="592"/>
        <v>1.7777777777777777</v>
      </c>
      <c r="AK735" s="174">
        <f t="shared" si="585"/>
        <v>6404.7543675634142</v>
      </c>
      <c r="AL735" s="174">
        <f t="shared" si="593"/>
        <v>3823.14665837439</v>
      </c>
      <c r="AM735" s="174">
        <f t="shared" si="594"/>
        <v>2581.6077091890243</v>
      </c>
      <c r="AN735" s="174"/>
      <c r="AO735" s="176">
        <v>24</v>
      </c>
      <c r="AP735" s="174">
        <v>36</v>
      </c>
      <c r="AQ735" s="175">
        <f t="shared" si="595"/>
        <v>363</v>
      </c>
      <c r="AR735" s="31">
        <f t="shared" si="596"/>
        <v>0</v>
      </c>
      <c r="AS735" s="2">
        <f t="shared" si="597"/>
        <v>0.8</v>
      </c>
      <c r="AT735" s="33">
        <f t="shared" si="598"/>
        <v>1</v>
      </c>
      <c r="AU735" s="31">
        <f t="shared" si="599"/>
        <v>0</v>
      </c>
      <c r="AV735" s="2">
        <f t="shared" si="600"/>
        <v>0</v>
      </c>
      <c r="AW735" s="33">
        <f t="shared" si="601"/>
        <v>5</v>
      </c>
      <c r="AX735" s="31">
        <f t="shared" si="602"/>
        <v>1</v>
      </c>
      <c r="AY735" s="33">
        <f t="shared" si="603"/>
        <v>1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customHeight="1">
      <c r="A736" s="2"/>
      <c r="B736" s="107">
        <v>661</v>
      </c>
      <c r="C736" s="31">
        <v>7</v>
      </c>
      <c r="D736" s="111" t="s">
        <v>18</v>
      </c>
      <c r="E736" s="2" t="s">
        <v>179</v>
      </c>
      <c r="F736" s="2"/>
      <c r="G736" s="2"/>
      <c r="H736" s="33" t="s">
        <v>80</v>
      </c>
      <c r="I736" s="173">
        <f t="shared" si="604"/>
        <v>492.67451512253245</v>
      </c>
      <c r="J736" s="174">
        <f t="shared" si="605"/>
        <v>19.369086568100212</v>
      </c>
      <c r="K736" s="189">
        <f t="shared" si="606"/>
        <v>719</v>
      </c>
      <c r="L736" s="190">
        <f t="shared" si="584"/>
        <v>369</v>
      </c>
      <c r="M736" s="173">
        <f t="shared" si="559"/>
        <v>9233.3135256889218</v>
      </c>
      <c r="N736" s="174">
        <f t="shared" si="581"/>
        <v>6127.9879685752667</v>
      </c>
      <c r="O736" s="174">
        <f t="shared" si="586"/>
        <v>3105.325557113656</v>
      </c>
      <c r="P736" s="174"/>
      <c r="Q736" s="174"/>
      <c r="R736" s="175"/>
      <c r="S736" s="173">
        <f t="shared" si="582"/>
        <v>6404.7543675634142</v>
      </c>
      <c r="T736" s="174">
        <f t="shared" si="587"/>
        <v>3823.14665837439</v>
      </c>
      <c r="U736" s="174">
        <f t="shared" si="588"/>
        <v>2581.6077091890243</v>
      </c>
      <c r="V736" s="174"/>
      <c r="W736" s="174"/>
      <c r="X736" s="175"/>
      <c r="Y736" s="173">
        <f t="shared" si="607"/>
        <v>12809.508735126828</v>
      </c>
      <c r="Z736" s="174">
        <f t="shared" si="589"/>
        <v>7646.2933167487799</v>
      </c>
      <c r="AA736" s="174">
        <f t="shared" si="590"/>
        <v>5163.2154183780485</v>
      </c>
      <c r="AB736" s="174"/>
      <c r="AC736" s="174"/>
      <c r="AD736" s="175"/>
      <c r="AE736" s="173">
        <f t="shared" si="591"/>
        <v>18.741203862336</v>
      </c>
      <c r="AF736" s="174">
        <f t="shared" si="580"/>
        <v>36</v>
      </c>
      <c r="AG736" s="174">
        <f t="shared" si="583"/>
        <v>60.286500000000004</v>
      </c>
      <c r="AH736" s="174">
        <f t="shared" si="566"/>
        <v>363</v>
      </c>
      <c r="AI736" s="174">
        <f t="shared" si="567"/>
        <v>200</v>
      </c>
      <c r="AJ736" s="174">
        <f t="shared" si="592"/>
        <v>2.2222222222222223</v>
      </c>
      <c r="AK736" s="174">
        <f t="shared" si="585"/>
        <v>6404.7543675634142</v>
      </c>
      <c r="AL736" s="174">
        <f t="shared" si="593"/>
        <v>3823.14665837439</v>
      </c>
      <c r="AM736" s="174">
        <f t="shared" si="594"/>
        <v>2581.6077091890243</v>
      </c>
      <c r="AN736" s="174"/>
      <c r="AO736" s="176">
        <v>24</v>
      </c>
      <c r="AP736" s="174">
        <v>36</v>
      </c>
      <c r="AQ736" s="175">
        <f t="shared" si="595"/>
        <v>363</v>
      </c>
      <c r="AR736" s="31">
        <f t="shared" si="596"/>
        <v>0</v>
      </c>
      <c r="AS736" s="2">
        <f t="shared" si="597"/>
        <v>1</v>
      </c>
      <c r="AT736" s="33">
        <f t="shared" si="598"/>
        <v>1.2</v>
      </c>
      <c r="AU736" s="31">
        <f t="shared" si="599"/>
        <v>40</v>
      </c>
      <c r="AV736" s="2">
        <f t="shared" si="600"/>
        <v>0</v>
      </c>
      <c r="AW736" s="33" t="str">
        <f t="shared" si="601"/>
        <v>보스대상</v>
      </c>
      <c r="AX736" s="31">
        <f t="shared" si="602"/>
        <v>1</v>
      </c>
      <c r="AY736" s="33">
        <f t="shared" si="603"/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customHeight="1">
      <c r="A737" s="2"/>
      <c r="B737" s="107">
        <v>662</v>
      </c>
      <c r="C737" s="31">
        <v>7</v>
      </c>
      <c r="D737" s="111" t="s">
        <v>18</v>
      </c>
      <c r="E737" s="2" t="s">
        <v>117</v>
      </c>
      <c r="F737" s="2"/>
      <c r="G737" s="2"/>
      <c r="H737" s="33" t="s">
        <v>80</v>
      </c>
      <c r="I737" s="173">
        <f t="shared" si="604"/>
        <v>739.93639117706118</v>
      </c>
      <c r="J737" s="174">
        <f t="shared" si="605"/>
        <v>19.369086568100212</v>
      </c>
      <c r="K737" s="189">
        <f t="shared" si="606"/>
        <v>444</v>
      </c>
      <c r="L737" s="190">
        <f t="shared" si="584"/>
        <v>256</v>
      </c>
      <c r="M737" s="173">
        <f t="shared" si="559"/>
        <v>13867.298752210501</v>
      </c>
      <c r="N737" s="174">
        <f t="shared" si="581"/>
        <v>8277.7127494059205</v>
      </c>
      <c r="O737" s="174">
        <f t="shared" si="586"/>
        <v>5589.5860028045809</v>
      </c>
      <c r="P737" s="174"/>
      <c r="Q737" s="174"/>
      <c r="R737" s="175"/>
      <c r="S737" s="173">
        <f t="shared" si="582"/>
        <v>11528.557861614147</v>
      </c>
      <c r="T737" s="174">
        <f t="shared" si="587"/>
        <v>6881.6639850739029</v>
      </c>
      <c r="U737" s="174">
        <f t="shared" si="588"/>
        <v>4646.8938765402436</v>
      </c>
      <c r="V737" s="174"/>
      <c r="W737" s="174"/>
      <c r="X737" s="175"/>
      <c r="Y737" s="173">
        <f t="shared" si="607"/>
        <v>23057.115723228293</v>
      </c>
      <c r="Z737" s="174">
        <f t="shared" si="589"/>
        <v>13763.327970147806</v>
      </c>
      <c r="AA737" s="174">
        <f t="shared" si="590"/>
        <v>9293.7877530804872</v>
      </c>
      <c r="AB737" s="174"/>
      <c r="AC737" s="174"/>
      <c r="AD737" s="175"/>
      <c r="AE737" s="173">
        <f t="shared" si="591"/>
        <v>18.741203862336</v>
      </c>
      <c r="AF737" s="174">
        <f t="shared" si="580"/>
        <v>36</v>
      </c>
      <c r="AG737" s="174">
        <f t="shared" si="583"/>
        <v>20.2865</v>
      </c>
      <c r="AH737" s="174">
        <f t="shared" si="566"/>
        <v>363</v>
      </c>
      <c r="AI737" s="174">
        <f t="shared" si="567"/>
        <v>200</v>
      </c>
      <c r="AJ737" s="174">
        <f t="shared" si="592"/>
        <v>2.2222222222222223</v>
      </c>
      <c r="AK737" s="174">
        <f t="shared" si="585"/>
        <v>9607.1315513451227</v>
      </c>
      <c r="AL737" s="174">
        <f t="shared" si="593"/>
        <v>5734.7199875615861</v>
      </c>
      <c r="AM737" s="174">
        <f t="shared" si="594"/>
        <v>3872.4115637835362</v>
      </c>
      <c r="AN737" s="174"/>
      <c r="AO737" s="176">
        <v>24</v>
      </c>
      <c r="AP737" s="174">
        <v>36</v>
      </c>
      <c r="AQ737" s="175">
        <f t="shared" si="595"/>
        <v>363</v>
      </c>
      <c r="AR737" s="31">
        <f t="shared" si="596"/>
        <v>0</v>
      </c>
      <c r="AS737" s="2">
        <f t="shared" si="597"/>
        <v>1</v>
      </c>
      <c r="AT737" s="33">
        <f t="shared" si="598"/>
        <v>1.2</v>
      </c>
      <c r="AU737" s="31">
        <f t="shared" si="599"/>
        <v>0</v>
      </c>
      <c r="AV737" s="2">
        <f t="shared" si="600"/>
        <v>1</v>
      </c>
      <c r="AW737" s="33" t="str">
        <f t="shared" si="601"/>
        <v>보스대상</v>
      </c>
      <c r="AX737" s="31">
        <f t="shared" si="602"/>
        <v>1</v>
      </c>
      <c r="AY737" s="33">
        <f t="shared" si="603"/>
        <v>1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customHeight="1">
      <c r="A738" s="2"/>
      <c r="B738" s="107">
        <v>663</v>
      </c>
      <c r="C738" s="31">
        <v>7</v>
      </c>
      <c r="D738" s="111" t="s">
        <v>18</v>
      </c>
      <c r="E738" s="2" t="s">
        <v>134</v>
      </c>
      <c r="F738" s="2"/>
      <c r="G738" s="2" t="s">
        <v>186</v>
      </c>
      <c r="H738" s="33" t="s">
        <v>80</v>
      </c>
      <c r="I738" s="173">
        <f t="shared" si="604"/>
        <v>926.46123743705505</v>
      </c>
      <c r="J738" s="174">
        <f t="shared" si="605"/>
        <v>43.653041833030152</v>
      </c>
      <c r="K738" s="189">
        <f t="shared" si="606"/>
        <v>280</v>
      </c>
      <c r="L738" s="190">
        <f t="shared" si="584"/>
        <v>191</v>
      </c>
      <c r="M738" s="173">
        <f t="shared" si="559"/>
        <v>7704.0548623391669</v>
      </c>
      <c r="N738" s="174">
        <f t="shared" si="581"/>
        <v>4598.7293052255109</v>
      </c>
      <c r="O738" s="174">
        <f t="shared" si="586"/>
        <v>3105.325557113656</v>
      </c>
      <c r="P738" s="174"/>
      <c r="Q738" s="174"/>
      <c r="R738" s="175"/>
      <c r="S738" s="173">
        <f t="shared" si="582"/>
        <v>6404.7543675634142</v>
      </c>
      <c r="T738" s="174">
        <f t="shared" si="587"/>
        <v>3823.14665837439</v>
      </c>
      <c r="U738" s="174">
        <f t="shared" si="588"/>
        <v>2581.6077091890243</v>
      </c>
      <c r="V738" s="174"/>
      <c r="W738" s="174"/>
      <c r="X738" s="175"/>
      <c r="Y738" s="173">
        <f t="shared" si="607"/>
        <v>12809.508735126828</v>
      </c>
      <c r="Z738" s="174">
        <f t="shared" si="589"/>
        <v>7646.2933167487799</v>
      </c>
      <c r="AA738" s="174">
        <f t="shared" si="590"/>
        <v>5163.2154183780485</v>
      </c>
      <c r="AB738" s="174"/>
      <c r="AC738" s="174"/>
      <c r="AD738" s="175"/>
      <c r="AE738" s="173">
        <f t="shared" si="591"/>
        <v>8.3155717163639995</v>
      </c>
      <c r="AF738" s="174">
        <f t="shared" si="580"/>
        <v>36</v>
      </c>
      <c r="AG738" s="174">
        <f t="shared" si="583"/>
        <v>20.2865</v>
      </c>
      <c r="AH738" s="174">
        <f t="shared" si="566"/>
        <v>363</v>
      </c>
      <c r="AI738" s="174">
        <f t="shared" si="567"/>
        <v>200</v>
      </c>
      <c r="AJ738" s="174">
        <f t="shared" si="592"/>
        <v>2.2222222222222223</v>
      </c>
      <c r="AK738" s="174">
        <f t="shared" si="585"/>
        <v>6404.7543675634142</v>
      </c>
      <c r="AL738" s="174">
        <f t="shared" si="593"/>
        <v>3823.14665837439</v>
      </c>
      <c r="AM738" s="174">
        <f t="shared" si="594"/>
        <v>2581.6077091890243</v>
      </c>
      <c r="AN738" s="174"/>
      <c r="AO738" s="176">
        <v>24</v>
      </c>
      <c r="AP738" s="174">
        <v>36</v>
      </c>
      <c r="AQ738" s="175">
        <f t="shared" si="595"/>
        <v>363</v>
      </c>
      <c r="AR738" s="31">
        <f t="shared" si="596"/>
        <v>0</v>
      </c>
      <c r="AS738" s="2">
        <f t="shared" si="597"/>
        <v>1</v>
      </c>
      <c r="AT738" s="33">
        <f t="shared" si="598"/>
        <v>1.2</v>
      </c>
      <c r="AU738" s="31">
        <f t="shared" si="599"/>
        <v>0</v>
      </c>
      <c r="AV738" s="2">
        <f t="shared" si="600"/>
        <v>0</v>
      </c>
      <c r="AW738" s="33">
        <f t="shared" si="601"/>
        <v>5</v>
      </c>
      <c r="AX738" s="31">
        <f t="shared" si="602"/>
        <v>1</v>
      </c>
      <c r="AY738" s="33">
        <f t="shared" si="603"/>
        <v>1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customHeight="1">
      <c r="A739" s="2"/>
      <c r="B739" s="107">
        <v>664</v>
      </c>
      <c r="C739" s="31">
        <v>4</v>
      </c>
      <c r="D739" s="111" t="s">
        <v>18</v>
      </c>
      <c r="E739" s="2" t="s">
        <v>148</v>
      </c>
      <c r="F739" s="2"/>
      <c r="G739" s="2"/>
      <c r="H739" s="33" t="s">
        <v>80</v>
      </c>
      <c r="I739" s="173">
        <f t="shared" si="604"/>
        <v>485.73584318525474</v>
      </c>
      <c r="J739" s="174">
        <f t="shared" si="605"/>
        <v>13.499575873070178</v>
      </c>
      <c r="K739" s="189">
        <f t="shared" si="606"/>
        <v>734</v>
      </c>
      <c r="L739" s="190">
        <f t="shared" si="584"/>
        <v>377</v>
      </c>
      <c r="M739" s="173">
        <f t="shared" si="559"/>
        <v>7160.3310876375108</v>
      </c>
      <c r="N739" s="174">
        <f t="shared" si="581"/>
        <v>4273.9503941016801</v>
      </c>
      <c r="O739" s="174">
        <f t="shared" si="586"/>
        <v>2886.3806935358307</v>
      </c>
      <c r="P739" s="174"/>
      <c r="Q739" s="174"/>
      <c r="R739" s="175"/>
      <c r="S739" s="173">
        <f t="shared" si="582"/>
        <v>5952.7304291317068</v>
      </c>
      <c r="T739" s="174">
        <f t="shared" si="587"/>
        <v>3553.1422014121949</v>
      </c>
      <c r="U739" s="174">
        <f t="shared" si="588"/>
        <v>2399.5882277195119</v>
      </c>
      <c r="V739" s="174"/>
      <c r="W739" s="174"/>
      <c r="X739" s="175"/>
      <c r="Y739" s="173">
        <f t="shared" si="607"/>
        <v>11905.460858263414</v>
      </c>
      <c r="Z739" s="174">
        <f t="shared" si="589"/>
        <v>7106.2844028243899</v>
      </c>
      <c r="AA739" s="174">
        <f t="shared" si="590"/>
        <v>4799.1764554390238</v>
      </c>
      <c r="AB739" s="174"/>
      <c r="AC739" s="174"/>
      <c r="AD739" s="175"/>
      <c r="AE739" s="173">
        <f t="shared" si="591"/>
        <v>14.741203862336</v>
      </c>
      <c r="AF739" s="174">
        <f t="shared" si="580"/>
        <v>36</v>
      </c>
      <c r="AG739" s="174">
        <f t="shared" si="583"/>
        <v>20.2865</v>
      </c>
      <c r="AH739" s="174">
        <f t="shared" si="566"/>
        <v>199</v>
      </c>
      <c r="AI739" s="174">
        <f t="shared" si="567"/>
        <v>200</v>
      </c>
      <c r="AJ739" s="174">
        <f t="shared" si="592"/>
        <v>2.2222222222222223</v>
      </c>
      <c r="AK739" s="174">
        <f t="shared" si="585"/>
        <v>5952.7304291317068</v>
      </c>
      <c r="AL739" s="174">
        <f t="shared" si="593"/>
        <v>3553.1422014121949</v>
      </c>
      <c r="AM739" s="174">
        <f t="shared" si="594"/>
        <v>2399.5882277195119</v>
      </c>
      <c r="AN739" s="174"/>
      <c r="AO739" s="176">
        <v>24</v>
      </c>
      <c r="AP739" s="174">
        <v>36</v>
      </c>
      <c r="AQ739" s="175">
        <f t="shared" si="595"/>
        <v>199</v>
      </c>
      <c r="AR739" s="31">
        <f t="shared" si="596"/>
        <v>4</v>
      </c>
      <c r="AS739" s="2">
        <f t="shared" si="597"/>
        <v>1</v>
      </c>
      <c r="AT739" s="33">
        <f t="shared" si="598"/>
        <v>1</v>
      </c>
      <c r="AU739" s="31">
        <f t="shared" si="599"/>
        <v>0</v>
      </c>
      <c r="AV739" s="2">
        <f t="shared" si="600"/>
        <v>0</v>
      </c>
      <c r="AW739" s="33" t="str">
        <f t="shared" si="601"/>
        <v>보스대상</v>
      </c>
      <c r="AX739" s="31">
        <f t="shared" si="602"/>
        <v>1</v>
      </c>
      <c r="AY739" s="33">
        <f t="shared" si="603"/>
        <v>1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customHeight="1">
      <c r="A740" s="2"/>
      <c r="B740" s="107">
        <v>665</v>
      </c>
      <c r="C740" s="31">
        <v>4</v>
      </c>
      <c r="D740" s="111" t="s">
        <v>18</v>
      </c>
      <c r="E740" s="2" t="s">
        <v>79</v>
      </c>
      <c r="F740" s="2"/>
      <c r="G740" s="2"/>
      <c r="H740" s="33" t="s">
        <v>80</v>
      </c>
      <c r="I740" s="173">
        <f t="shared" si="604"/>
        <v>382.06356113694238</v>
      </c>
      <c r="J740" s="174">
        <f t="shared" si="605"/>
        <v>10.61831467507422</v>
      </c>
      <c r="K740" s="189">
        <f t="shared" si="606"/>
        <v>824</v>
      </c>
      <c r="L740" s="190">
        <f t="shared" si="584"/>
        <v>402</v>
      </c>
      <c r="M740" s="173">
        <f t="shared" si="559"/>
        <v>7160.3310876375108</v>
      </c>
      <c r="N740" s="174">
        <f t="shared" si="581"/>
        <v>4273.9503941016801</v>
      </c>
      <c r="O740" s="174">
        <f t="shared" si="586"/>
        <v>2886.3806935358307</v>
      </c>
      <c r="P740" s="174"/>
      <c r="Q740" s="174"/>
      <c r="R740" s="175"/>
      <c r="S740" s="173">
        <f t="shared" si="582"/>
        <v>5952.7304291317068</v>
      </c>
      <c r="T740" s="174">
        <f t="shared" si="587"/>
        <v>3553.1422014121949</v>
      </c>
      <c r="U740" s="174">
        <f t="shared" si="588"/>
        <v>2399.5882277195119</v>
      </c>
      <c r="V740" s="174"/>
      <c r="W740" s="174"/>
      <c r="X740" s="175"/>
      <c r="Y740" s="173">
        <f t="shared" si="607"/>
        <v>11905.460858263414</v>
      </c>
      <c r="Z740" s="174">
        <f t="shared" si="589"/>
        <v>7106.2844028243899</v>
      </c>
      <c r="AA740" s="174">
        <f t="shared" si="590"/>
        <v>4799.1764554390238</v>
      </c>
      <c r="AB740" s="174"/>
      <c r="AC740" s="174"/>
      <c r="AD740" s="175"/>
      <c r="AE740" s="173">
        <f t="shared" si="591"/>
        <v>18.741203862336</v>
      </c>
      <c r="AF740" s="174">
        <f t="shared" si="580"/>
        <v>36</v>
      </c>
      <c r="AG740" s="174">
        <f t="shared" si="583"/>
        <v>20.2865</v>
      </c>
      <c r="AH740" s="174">
        <f t="shared" si="566"/>
        <v>199</v>
      </c>
      <c r="AI740" s="174">
        <f t="shared" si="567"/>
        <v>200</v>
      </c>
      <c r="AJ740" s="174">
        <f t="shared" si="592"/>
        <v>1.7777777777777777</v>
      </c>
      <c r="AK740" s="174">
        <f t="shared" si="585"/>
        <v>5952.7304291317068</v>
      </c>
      <c r="AL740" s="174">
        <f t="shared" si="593"/>
        <v>3553.1422014121949</v>
      </c>
      <c r="AM740" s="174">
        <f t="shared" si="594"/>
        <v>2399.5882277195119</v>
      </c>
      <c r="AN740" s="174"/>
      <c r="AO740" s="176">
        <v>24</v>
      </c>
      <c r="AP740" s="174">
        <v>36</v>
      </c>
      <c r="AQ740" s="175">
        <f t="shared" si="595"/>
        <v>199</v>
      </c>
      <c r="AR740" s="31">
        <f t="shared" si="596"/>
        <v>0</v>
      </c>
      <c r="AS740" s="2">
        <f t="shared" si="597"/>
        <v>0.8</v>
      </c>
      <c r="AT740" s="33">
        <f t="shared" si="598"/>
        <v>1</v>
      </c>
      <c r="AU740" s="31">
        <f t="shared" si="599"/>
        <v>0</v>
      </c>
      <c r="AV740" s="2">
        <f t="shared" si="600"/>
        <v>0</v>
      </c>
      <c r="AW740" s="33" t="str">
        <f t="shared" si="601"/>
        <v>보스대상</v>
      </c>
      <c r="AX740" s="31">
        <f t="shared" si="602"/>
        <v>1</v>
      </c>
      <c r="AY740" s="33">
        <f t="shared" si="603"/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customHeight="1">
      <c r="A741" s="2"/>
      <c r="B741" s="107">
        <v>666</v>
      </c>
      <c r="C741" s="31">
        <v>4</v>
      </c>
      <c r="D741" s="111" t="s">
        <v>18</v>
      </c>
      <c r="E741" s="2" t="s">
        <v>87</v>
      </c>
      <c r="F741" s="2"/>
      <c r="G741" s="2"/>
      <c r="H741" s="33" t="s">
        <v>80</v>
      </c>
      <c r="I741" s="173">
        <f t="shared" si="604"/>
        <v>382.06356113694238</v>
      </c>
      <c r="J741" s="174">
        <f t="shared" si="605"/>
        <v>10.61831467507422</v>
      </c>
      <c r="K741" s="189">
        <f t="shared" si="606"/>
        <v>824</v>
      </c>
      <c r="L741" s="190">
        <f t="shared" si="584"/>
        <v>402</v>
      </c>
      <c r="M741" s="173">
        <f t="shared" si="559"/>
        <v>7160.3310876375108</v>
      </c>
      <c r="N741" s="174">
        <f t="shared" si="581"/>
        <v>4273.9503941016801</v>
      </c>
      <c r="O741" s="174">
        <f t="shared" si="586"/>
        <v>2886.3806935358307</v>
      </c>
      <c r="P741" s="174"/>
      <c r="Q741" s="174"/>
      <c r="R741" s="175"/>
      <c r="S741" s="173">
        <f t="shared" si="582"/>
        <v>5952.7304291317068</v>
      </c>
      <c r="T741" s="174">
        <f t="shared" si="587"/>
        <v>3553.1422014121949</v>
      </c>
      <c r="U741" s="174">
        <f t="shared" si="588"/>
        <v>2399.5882277195119</v>
      </c>
      <c r="V741" s="174"/>
      <c r="W741" s="174"/>
      <c r="X741" s="175"/>
      <c r="Y741" s="173">
        <f t="shared" si="607"/>
        <v>11905.460858263414</v>
      </c>
      <c r="Z741" s="174">
        <f t="shared" si="589"/>
        <v>7106.2844028243899</v>
      </c>
      <c r="AA741" s="174">
        <f t="shared" si="590"/>
        <v>4799.1764554390238</v>
      </c>
      <c r="AB741" s="174"/>
      <c r="AC741" s="174"/>
      <c r="AD741" s="175"/>
      <c r="AE741" s="173">
        <f t="shared" si="591"/>
        <v>18.741203862336</v>
      </c>
      <c r="AF741" s="174">
        <f t="shared" si="580"/>
        <v>36</v>
      </c>
      <c r="AG741" s="174">
        <f t="shared" si="583"/>
        <v>20.2865</v>
      </c>
      <c r="AH741" s="174">
        <f t="shared" si="566"/>
        <v>199</v>
      </c>
      <c r="AI741" s="174">
        <f t="shared" si="567"/>
        <v>200</v>
      </c>
      <c r="AJ741" s="174">
        <f t="shared" si="592"/>
        <v>2.2222222222222223</v>
      </c>
      <c r="AK741" s="174">
        <f t="shared" si="585"/>
        <v>5952.7304291317068</v>
      </c>
      <c r="AL741" s="174">
        <f t="shared" si="593"/>
        <v>3553.1422014121949</v>
      </c>
      <c r="AM741" s="174">
        <f t="shared" si="594"/>
        <v>2399.5882277195119</v>
      </c>
      <c r="AN741" s="174"/>
      <c r="AO741" s="176">
        <v>24</v>
      </c>
      <c r="AP741" s="174">
        <v>36</v>
      </c>
      <c r="AQ741" s="175">
        <f t="shared" si="595"/>
        <v>199</v>
      </c>
      <c r="AR741" s="31">
        <f t="shared" si="596"/>
        <v>0</v>
      </c>
      <c r="AS741" s="2">
        <f t="shared" si="597"/>
        <v>1</v>
      </c>
      <c r="AT741" s="33">
        <f t="shared" si="598"/>
        <v>1.2</v>
      </c>
      <c r="AU741" s="31">
        <f t="shared" si="599"/>
        <v>0</v>
      </c>
      <c r="AV741" s="2">
        <f t="shared" si="600"/>
        <v>0</v>
      </c>
      <c r="AW741" s="33" t="str">
        <f t="shared" si="601"/>
        <v>보스대상</v>
      </c>
      <c r="AX741" s="31">
        <f t="shared" si="602"/>
        <v>1</v>
      </c>
      <c r="AY741" s="33">
        <f t="shared" si="603"/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customHeight="1">
      <c r="A742" s="2"/>
      <c r="B742" s="107">
        <v>667</v>
      </c>
      <c r="C742" s="31">
        <v>1</v>
      </c>
      <c r="D742" s="111" t="s">
        <v>18</v>
      </c>
      <c r="E742" s="2" t="s">
        <v>67</v>
      </c>
      <c r="F742" s="2"/>
      <c r="G742" s="1"/>
      <c r="H742" s="33" t="s">
        <v>80</v>
      </c>
      <c r="I742" s="173">
        <f t="shared" si="604"/>
        <v>309.56896522218142</v>
      </c>
      <c r="J742" s="174">
        <f t="shared" si="605"/>
        <v>5.3891948853391769</v>
      </c>
      <c r="K742" s="189">
        <f t="shared" si="606"/>
        <v>866</v>
      </c>
      <c r="L742" s="190">
        <f t="shared" si="584"/>
        <v>414</v>
      </c>
      <c r="M742" s="173">
        <f t="shared" si="559"/>
        <v>5801.6950866813058</v>
      </c>
      <c r="N742" s="174">
        <f t="shared" si="581"/>
        <v>3463.4831207052571</v>
      </c>
      <c r="O742" s="174">
        <f t="shared" si="586"/>
        <v>2338.2119659760483</v>
      </c>
      <c r="P742" s="174"/>
      <c r="Q742" s="174"/>
      <c r="R742" s="175"/>
      <c r="S742" s="173">
        <f t="shared" si="582"/>
        <v>4823.2304428853658</v>
      </c>
      <c r="T742" s="174">
        <f t="shared" si="587"/>
        <v>2879.3614584390243</v>
      </c>
      <c r="U742" s="174">
        <f t="shared" si="588"/>
        <v>1943.8689844463413</v>
      </c>
      <c r="V742" s="174"/>
      <c r="W742" s="174"/>
      <c r="X742" s="175"/>
      <c r="Y742" s="173">
        <f t="shared" si="607"/>
        <v>9646.4608857707317</v>
      </c>
      <c r="Z742" s="174">
        <f t="shared" si="589"/>
        <v>5758.7229168780486</v>
      </c>
      <c r="AA742" s="174">
        <f t="shared" si="590"/>
        <v>3887.7379688926826</v>
      </c>
      <c r="AB742" s="174"/>
      <c r="AC742" s="174"/>
      <c r="AD742" s="175"/>
      <c r="AE742" s="173">
        <f t="shared" si="591"/>
        <v>18.741203862336</v>
      </c>
      <c r="AF742" s="174">
        <f t="shared" si="580"/>
        <v>36</v>
      </c>
      <c r="AG742" s="174">
        <f t="shared" si="583"/>
        <v>20.2865</v>
      </c>
      <c r="AH742" s="174">
        <f t="shared" si="566"/>
        <v>101</v>
      </c>
      <c r="AI742" s="174">
        <f t="shared" si="567"/>
        <v>200</v>
      </c>
      <c r="AJ742" s="174">
        <f t="shared" si="592"/>
        <v>2.2222222222222223</v>
      </c>
      <c r="AK742" s="174">
        <f t="shared" si="585"/>
        <v>4823.2304428853658</v>
      </c>
      <c r="AL742" s="174">
        <f t="shared" si="593"/>
        <v>2879.3614584390243</v>
      </c>
      <c r="AM742" s="174">
        <f t="shared" si="594"/>
        <v>1943.8689844463413</v>
      </c>
      <c r="AN742" s="174"/>
      <c r="AO742" s="176">
        <v>24</v>
      </c>
      <c r="AP742" s="174">
        <v>36</v>
      </c>
      <c r="AQ742" s="175">
        <f t="shared" si="595"/>
        <v>101</v>
      </c>
      <c r="AR742" s="31">
        <f t="shared" si="596"/>
        <v>0</v>
      </c>
      <c r="AS742" s="2">
        <f t="shared" si="597"/>
        <v>1</v>
      </c>
      <c r="AT742" s="33">
        <f t="shared" si="598"/>
        <v>1</v>
      </c>
      <c r="AU742" s="31">
        <f t="shared" si="599"/>
        <v>0</v>
      </c>
      <c r="AV742" s="2">
        <f t="shared" si="600"/>
        <v>0</v>
      </c>
      <c r="AW742" s="33" t="str">
        <f t="shared" si="601"/>
        <v>보스대상</v>
      </c>
      <c r="AX742" s="31">
        <f t="shared" si="602"/>
        <v>1</v>
      </c>
      <c r="AY742" s="33">
        <f t="shared" si="603"/>
        <v>1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customHeight="1">
      <c r="A743" s="2"/>
      <c r="B743" s="107">
        <v>668</v>
      </c>
      <c r="C743" s="31">
        <v>10</v>
      </c>
      <c r="D743" s="111" t="s">
        <v>18</v>
      </c>
      <c r="E743" s="2" t="s">
        <v>164</v>
      </c>
      <c r="F743" s="2" t="s">
        <v>149</v>
      </c>
      <c r="G743" s="2"/>
      <c r="H743" s="33" t="s">
        <v>81</v>
      </c>
      <c r="I743" s="173">
        <f t="shared" si="604"/>
        <v>2294.8150276424099</v>
      </c>
      <c r="J743" s="174">
        <f t="shared" si="605"/>
        <v>35.343110702862127</v>
      </c>
      <c r="K743" s="189">
        <f t="shared" si="606"/>
        <v>15</v>
      </c>
      <c r="L743" s="190">
        <f t="shared" si="584"/>
        <v>15</v>
      </c>
      <c r="M743" s="173">
        <f t="shared" ref="M743:M806" si="608">SUM(N743:R743)</f>
        <v>33828.336148828988</v>
      </c>
      <c r="N743" s="174">
        <f t="shared" si="581"/>
        <v>33828.336148828988</v>
      </c>
      <c r="O743" s="174">
        <f t="shared" si="586"/>
        <v>0</v>
      </c>
      <c r="P743" s="174"/>
      <c r="Q743" s="174"/>
      <c r="R743" s="175"/>
      <c r="S743" s="173">
        <f t="shared" si="582"/>
        <v>20101.633909332588</v>
      </c>
      <c r="T743" s="174">
        <f t="shared" si="587"/>
        <v>20101.633909332588</v>
      </c>
      <c r="U743" s="174">
        <f t="shared" si="588"/>
        <v>0</v>
      </c>
      <c r="V743" s="174"/>
      <c r="W743" s="174"/>
      <c r="X743" s="175"/>
      <c r="Y743" s="173">
        <f t="shared" si="607"/>
        <v>40203.267818665176</v>
      </c>
      <c r="Z743" s="174">
        <f t="shared" si="589"/>
        <v>40203.267818665176</v>
      </c>
      <c r="AA743" s="174">
        <f t="shared" si="590"/>
        <v>0</v>
      </c>
      <c r="AB743" s="174"/>
      <c r="AC743" s="174"/>
      <c r="AD743" s="175"/>
      <c r="AE743" s="173">
        <f t="shared" si="591"/>
        <v>14.741203862336</v>
      </c>
      <c r="AF743" s="174">
        <f t="shared" si="580"/>
        <v>36</v>
      </c>
      <c r="AG743" s="174">
        <f t="shared" si="583"/>
        <v>60.286500000000004</v>
      </c>
      <c r="AH743" s="174">
        <f t="shared" si="566"/>
        <v>521</v>
      </c>
      <c r="AI743" s="174">
        <f t="shared" si="567"/>
        <v>200</v>
      </c>
      <c r="AJ743" s="174">
        <f t="shared" si="592"/>
        <v>2.5</v>
      </c>
      <c r="AK743" s="174">
        <f t="shared" si="585"/>
        <v>10018.663941062196</v>
      </c>
      <c r="AL743" s="174">
        <f t="shared" si="593"/>
        <v>5982.6291396823181</v>
      </c>
      <c r="AM743" s="174">
        <f t="shared" si="594"/>
        <v>4036.0348013798775</v>
      </c>
      <c r="AN743" s="174"/>
      <c r="AO743" s="176">
        <v>24</v>
      </c>
      <c r="AP743" s="174">
        <v>36</v>
      </c>
      <c r="AQ743" s="175">
        <f t="shared" si="595"/>
        <v>521</v>
      </c>
      <c r="AR743" s="31">
        <f t="shared" si="596"/>
        <v>4</v>
      </c>
      <c r="AS743" s="2">
        <f t="shared" si="597"/>
        <v>1</v>
      </c>
      <c r="AT743" s="33">
        <f t="shared" si="598"/>
        <v>1</v>
      </c>
      <c r="AU743" s="31">
        <f t="shared" si="599"/>
        <v>40</v>
      </c>
      <c r="AV743" s="2">
        <f t="shared" si="600"/>
        <v>0</v>
      </c>
      <c r="AW743" s="33" t="str">
        <f t="shared" si="601"/>
        <v>보스대상</v>
      </c>
      <c r="AX743" s="31">
        <f t="shared" si="602"/>
        <v>2.8</v>
      </c>
      <c r="AY743" s="33">
        <f t="shared" si="603"/>
        <v>1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customHeight="1">
      <c r="A744" s="2"/>
      <c r="B744" s="107">
        <v>669</v>
      </c>
      <c r="C744" s="31">
        <v>10</v>
      </c>
      <c r="D744" s="111" t="s">
        <v>18</v>
      </c>
      <c r="E744" s="2" t="s">
        <v>153</v>
      </c>
      <c r="F744" s="2" t="s">
        <v>149</v>
      </c>
      <c r="G744" s="2"/>
      <c r="H744" s="33" t="s">
        <v>81</v>
      </c>
      <c r="I744" s="173">
        <f t="shared" si="604"/>
        <v>1749.3606916992628</v>
      </c>
      <c r="J744" s="174">
        <f t="shared" si="605"/>
        <v>35.343110702862127</v>
      </c>
      <c r="K744" s="189">
        <f t="shared" si="606"/>
        <v>38</v>
      </c>
      <c r="L744" s="190">
        <f t="shared" si="584"/>
        <v>38</v>
      </c>
      <c r="M744" s="173">
        <f t="shared" si="608"/>
        <v>25787.68258509595</v>
      </c>
      <c r="N744" s="174">
        <f t="shared" si="581"/>
        <v>25787.68258509595</v>
      </c>
      <c r="O744" s="174">
        <f t="shared" si="586"/>
        <v>0</v>
      </c>
      <c r="P744" s="174"/>
      <c r="Q744" s="174"/>
      <c r="R744" s="175"/>
      <c r="S744" s="173">
        <f t="shared" si="582"/>
        <v>20101.633909332588</v>
      </c>
      <c r="T744" s="174">
        <f t="shared" si="587"/>
        <v>20101.633909332588</v>
      </c>
      <c r="U744" s="174">
        <f t="shared" si="588"/>
        <v>0</v>
      </c>
      <c r="V744" s="174"/>
      <c r="W744" s="174"/>
      <c r="X744" s="175"/>
      <c r="Y744" s="173">
        <f t="shared" si="607"/>
        <v>40203.267818665176</v>
      </c>
      <c r="Z744" s="174">
        <f t="shared" si="589"/>
        <v>40203.267818665176</v>
      </c>
      <c r="AA744" s="174">
        <f t="shared" si="590"/>
        <v>0</v>
      </c>
      <c r="AB744" s="174"/>
      <c r="AC744" s="174"/>
      <c r="AD744" s="175"/>
      <c r="AE744" s="173">
        <f t="shared" si="591"/>
        <v>14.741203862336</v>
      </c>
      <c r="AF744" s="174">
        <f t="shared" si="580"/>
        <v>36</v>
      </c>
      <c r="AG744" s="174">
        <f t="shared" si="583"/>
        <v>20.2865</v>
      </c>
      <c r="AH744" s="174">
        <f t="shared" si="566"/>
        <v>521</v>
      </c>
      <c r="AI744" s="174">
        <f t="shared" si="567"/>
        <v>200</v>
      </c>
      <c r="AJ744" s="174">
        <f t="shared" si="592"/>
        <v>2.5</v>
      </c>
      <c r="AK744" s="174">
        <f t="shared" si="585"/>
        <v>10018.663941062196</v>
      </c>
      <c r="AL744" s="174">
        <f t="shared" si="593"/>
        <v>5982.6291396823181</v>
      </c>
      <c r="AM744" s="174">
        <f t="shared" si="594"/>
        <v>4036.0348013798775</v>
      </c>
      <c r="AN744" s="174"/>
      <c r="AO744" s="176">
        <v>24</v>
      </c>
      <c r="AP744" s="174">
        <v>36</v>
      </c>
      <c r="AQ744" s="175">
        <f t="shared" si="595"/>
        <v>521</v>
      </c>
      <c r="AR744" s="31">
        <f t="shared" si="596"/>
        <v>4</v>
      </c>
      <c r="AS744" s="2">
        <f t="shared" si="597"/>
        <v>1</v>
      </c>
      <c r="AT744" s="33">
        <f t="shared" si="598"/>
        <v>1</v>
      </c>
      <c r="AU744" s="31">
        <f t="shared" si="599"/>
        <v>0</v>
      </c>
      <c r="AV744" s="2">
        <f t="shared" si="600"/>
        <v>1</v>
      </c>
      <c r="AW744" s="33" t="str">
        <f t="shared" si="601"/>
        <v>보스대상</v>
      </c>
      <c r="AX744" s="31">
        <f t="shared" si="602"/>
        <v>2.8</v>
      </c>
      <c r="AY744" s="33">
        <f t="shared" si="603"/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customHeight="1">
      <c r="A745" s="2"/>
      <c r="B745" s="107">
        <v>670</v>
      </c>
      <c r="C745" s="31">
        <v>10</v>
      </c>
      <c r="D745" s="111" t="s">
        <v>18</v>
      </c>
      <c r="E745" s="2" t="s">
        <v>156</v>
      </c>
      <c r="F745" s="2" t="s">
        <v>149</v>
      </c>
      <c r="G745" s="2" t="s">
        <v>186</v>
      </c>
      <c r="H745" s="33" t="s">
        <v>81</v>
      </c>
      <c r="I745" s="173">
        <f t="shared" si="604"/>
        <v>3942.6183153920724</v>
      </c>
      <c r="J745" s="174">
        <f t="shared" si="605"/>
        <v>79.654468195852701</v>
      </c>
      <c r="K745" s="189">
        <f t="shared" si="606"/>
        <v>3</v>
      </c>
      <c r="L745" s="190">
        <f t="shared" si="584"/>
        <v>3</v>
      </c>
      <c r="M745" s="173">
        <f t="shared" si="608"/>
        <v>25787.68258509595</v>
      </c>
      <c r="N745" s="174">
        <f t="shared" si="581"/>
        <v>25787.68258509595</v>
      </c>
      <c r="O745" s="174">
        <f t="shared" ref="O745:O776" si="609">U745*(1+(($D$57+IF(F745="백어택",8,0))/100)*(AI745/100-1))</f>
        <v>0</v>
      </c>
      <c r="P745" s="174"/>
      <c r="Q745" s="174"/>
      <c r="R745" s="175"/>
      <c r="S745" s="173">
        <f t="shared" si="582"/>
        <v>20101.633909332588</v>
      </c>
      <c r="T745" s="174">
        <f t="shared" ref="T745:T776" si="610">AL745*IF(H745="근접",AT745,IF(AV745=1,AT745,1))*AX745*IF(F745="백어택",1.2,1)</f>
        <v>20101.633909332588</v>
      </c>
      <c r="U745" s="174">
        <f t="shared" ref="U745:U776" si="611">IF(AX745=1,AM745*IF(H745="근접",AT745,IF(AV745=1,AT745,1)),0)*AY745*IF(AX745=1,1,0)*IF(F745="백어택",1.2,1)</f>
        <v>0</v>
      </c>
      <c r="V745" s="174"/>
      <c r="W745" s="174"/>
      <c r="X745" s="175"/>
      <c r="Y745" s="173">
        <f t="shared" si="607"/>
        <v>40203.267818665176</v>
      </c>
      <c r="Z745" s="174">
        <f t="shared" ref="Z745:Z776" si="612">T745*$D$58/100</f>
        <v>40203.267818665176</v>
      </c>
      <c r="AA745" s="174">
        <f t="shared" ref="AA745:AA776" si="613">U745*$D$58/100</f>
        <v>0</v>
      </c>
      <c r="AB745" s="174"/>
      <c r="AC745" s="174"/>
      <c r="AD745" s="175"/>
      <c r="AE745" s="173">
        <f t="shared" ref="AE745:AE776" si="614">(AO745*(1-$D$20/100)*(1-$D$17/100)-AR745)*IF(AW745="보스대상",1,POWER(0.85,AW745))</f>
        <v>6.5407504663640008</v>
      </c>
      <c r="AF745" s="174">
        <f t="shared" si="580"/>
        <v>36</v>
      </c>
      <c r="AG745" s="174">
        <f t="shared" si="583"/>
        <v>20.2865</v>
      </c>
      <c r="AH745" s="174">
        <f t="shared" ref="AH745:AH808" si="615">AQ745</f>
        <v>521</v>
      </c>
      <c r="AI745" s="174">
        <f t="shared" ref="AI745:AI808" si="616">$D$58</f>
        <v>200</v>
      </c>
      <c r="AJ745" s="174">
        <f t="shared" ref="AJ745:AJ776" si="617">10*AS745/IF(AX745=1,IF(AY745=1,4.5,4),4)</f>
        <v>2.5</v>
      </c>
      <c r="AK745" s="174">
        <f t="shared" si="585"/>
        <v>10018.663941062196</v>
      </c>
      <c r="AL745" s="174">
        <f t="shared" ref="AL745:AL776" si="618">IF(AV745=1,$D$61*(VLOOKUP(C745,$B$36:$AG$39,25,FALSE)+VLOOKUP(C745,$B$40:$AG$43,25,FALSE)*$D$54),(IF(H745="근접",$D$61*(VLOOKUP(C745,$B$36:$AG$39,25,FALSE)+VLOOKUP(C745,$B$40:$AG$43,25,FALSE)*$D$54),$D$60*(VLOOKUP(C745,$B$36:$AG$39,25,FALSE)+VLOOKUP(C745,$B$40:$AG$43,25,FALSE)*$D$54))))*$D$59/100</f>
        <v>5982.6291396823181</v>
      </c>
      <c r="AM745" s="174">
        <f t="shared" ref="AM745:AM776" si="619">(IF(AV745=1,$D$61*(VLOOKUP(C745,$B$36:$AG$39,26,FALSE)+VLOOKUP(C745,$B$40:$AG$43,26,FALSE)*$D$54),IF(H745="근접",$D$61*(VLOOKUP(C745,$B$36:$AG$39,26,FALSE)+VLOOKUP(C745,$B$40:$AG$43,26,FALSE)*$D$54),$D$60*(VLOOKUP(C745,$B$36:$AG$39,26,FALSE)+VLOOKUP(C745,$B$40:$AG$43,26,FALSE)*$D$54))))*$D$59/100</f>
        <v>4036.0348013798775</v>
      </c>
      <c r="AN745" s="174"/>
      <c r="AO745" s="176">
        <v>24</v>
      </c>
      <c r="AP745" s="174">
        <v>36</v>
      </c>
      <c r="AQ745" s="175">
        <f t="shared" ref="AQ745:AQ776" si="620">VLOOKUP(C745,$B$45:$AA$48,25,FALSE)</f>
        <v>521</v>
      </c>
      <c r="AR745" s="31">
        <f t="shared" ref="AR745:AR776" si="621">IF(LEFT(E745,1)*1=1,$S$68,$R$68)</f>
        <v>4</v>
      </c>
      <c r="AS745" s="2">
        <f t="shared" ref="AS745:AS776" si="622">IF(LEFT(E745,1)*1=2,$U$68,$T$68)</f>
        <v>1</v>
      </c>
      <c r="AT745" s="33">
        <f t="shared" ref="AT745:AT776" si="623">IF(LEFT(E745,1)*1=3,$W$68,$V$68)</f>
        <v>1</v>
      </c>
      <c r="AU745" s="31">
        <f t="shared" ref="AU745:AU776" si="624">IF(MID(E745,3,1)*1=1,$Y$68,$X$68)</f>
        <v>0</v>
      </c>
      <c r="AV745" s="2">
        <f t="shared" ref="AV745:AV776" si="625">IF(MID(E745,3,1)*1=2,$AA$68,$Z$68)</f>
        <v>0</v>
      </c>
      <c r="AW745" s="33">
        <f t="shared" ref="AW745:AW776" si="626">IF(MID(E745,3,1)*1=3,$AC$68,$AB$68)</f>
        <v>5</v>
      </c>
      <c r="AX745" s="31">
        <f t="shared" ref="AX745:AX776" si="627">IF(MID(E745,5,1)*1=1,$AE$68,$AD$68)</f>
        <v>2.8</v>
      </c>
      <c r="AY745" s="33">
        <f t="shared" ref="AY745:AY776" si="628">IF(MID(E745,5,1)*1=2,$AG$68,$AF$68)</f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customHeight="1">
      <c r="A746" s="2"/>
      <c r="B746" s="107">
        <v>671</v>
      </c>
      <c r="C746" s="31">
        <v>10</v>
      </c>
      <c r="D746" s="111" t="s">
        <v>18</v>
      </c>
      <c r="E746" s="2" t="s">
        <v>169</v>
      </c>
      <c r="F746" s="2" t="s">
        <v>149</v>
      </c>
      <c r="G746" s="2"/>
      <c r="H746" s="33" t="s">
        <v>81</v>
      </c>
      <c r="I746" s="173">
        <f t="shared" si="604"/>
        <v>1805.0247143841939</v>
      </c>
      <c r="J746" s="174">
        <f t="shared" si="605"/>
        <v>27.799708269917932</v>
      </c>
      <c r="K746" s="189">
        <f t="shared" si="606"/>
        <v>32</v>
      </c>
      <c r="L746" s="190">
        <f t="shared" si="584"/>
        <v>32</v>
      </c>
      <c r="M746" s="173">
        <f t="shared" si="608"/>
        <v>33828.336148828988</v>
      </c>
      <c r="N746" s="174">
        <f t="shared" si="581"/>
        <v>33828.336148828988</v>
      </c>
      <c r="O746" s="174">
        <f t="shared" si="609"/>
        <v>0</v>
      </c>
      <c r="P746" s="174"/>
      <c r="Q746" s="174"/>
      <c r="R746" s="175"/>
      <c r="S746" s="173">
        <f t="shared" si="582"/>
        <v>20101.633909332588</v>
      </c>
      <c r="T746" s="174">
        <f t="shared" si="610"/>
        <v>20101.633909332588</v>
      </c>
      <c r="U746" s="174">
        <f t="shared" si="611"/>
        <v>0</v>
      </c>
      <c r="V746" s="174"/>
      <c r="W746" s="174"/>
      <c r="X746" s="175"/>
      <c r="Y746" s="173">
        <f t="shared" si="607"/>
        <v>40203.267818665176</v>
      </c>
      <c r="Z746" s="174">
        <f t="shared" si="612"/>
        <v>40203.267818665176</v>
      </c>
      <c r="AA746" s="174">
        <f t="shared" si="613"/>
        <v>0</v>
      </c>
      <c r="AB746" s="174"/>
      <c r="AC746" s="174"/>
      <c r="AD746" s="175"/>
      <c r="AE746" s="173">
        <f t="shared" si="614"/>
        <v>18.741203862336</v>
      </c>
      <c r="AF746" s="174">
        <f t="shared" si="580"/>
        <v>36</v>
      </c>
      <c r="AG746" s="174">
        <f t="shared" si="583"/>
        <v>60.286500000000004</v>
      </c>
      <c r="AH746" s="174">
        <f t="shared" si="615"/>
        <v>521</v>
      </c>
      <c r="AI746" s="174">
        <f t="shared" si="616"/>
        <v>200</v>
      </c>
      <c r="AJ746" s="174">
        <f t="shared" si="617"/>
        <v>2</v>
      </c>
      <c r="AK746" s="174">
        <f t="shared" si="585"/>
        <v>10018.663941062196</v>
      </c>
      <c r="AL746" s="174">
        <f t="shared" si="618"/>
        <v>5982.6291396823181</v>
      </c>
      <c r="AM746" s="174">
        <f t="shared" si="619"/>
        <v>4036.0348013798775</v>
      </c>
      <c r="AN746" s="174"/>
      <c r="AO746" s="176">
        <v>24</v>
      </c>
      <c r="AP746" s="174">
        <v>36</v>
      </c>
      <c r="AQ746" s="175">
        <f t="shared" si="620"/>
        <v>521</v>
      </c>
      <c r="AR746" s="31">
        <f t="shared" si="621"/>
        <v>0</v>
      </c>
      <c r="AS746" s="2">
        <f t="shared" si="622"/>
        <v>0.8</v>
      </c>
      <c r="AT746" s="33">
        <f t="shared" si="623"/>
        <v>1</v>
      </c>
      <c r="AU746" s="31">
        <f t="shared" si="624"/>
        <v>40</v>
      </c>
      <c r="AV746" s="2">
        <f t="shared" si="625"/>
        <v>0</v>
      </c>
      <c r="AW746" s="33" t="str">
        <f t="shared" si="626"/>
        <v>보스대상</v>
      </c>
      <c r="AX746" s="31">
        <f t="shared" si="627"/>
        <v>2.8</v>
      </c>
      <c r="AY746" s="33">
        <f t="shared" si="628"/>
        <v>1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customHeight="1">
      <c r="A747" s="2"/>
      <c r="B747" s="107">
        <v>672</v>
      </c>
      <c r="C747" s="31">
        <v>10</v>
      </c>
      <c r="D747" s="111" t="s">
        <v>18</v>
      </c>
      <c r="E747" s="2" t="s">
        <v>162</v>
      </c>
      <c r="F747" s="2" t="s">
        <v>149</v>
      </c>
      <c r="G747" s="2"/>
      <c r="H747" s="33" t="s">
        <v>81</v>
      </c>
      <c r="I747" s="173">
        <f t="shared" si="604"/>
        <v>1375.9885850727649</v>
      </c>
      <c r="J747" s="174">
        <f t="shared" si="605"/>
        <v>27.799708269917932</v>
      </c>
      <c r="K747" s="189">
        <f t="shared" si="606"/>
        <v>93</v>
      </c>
      <c r="L747" s="190">
        <f t="shared" si="584"/>
        <v>83</v>
      </c>
      <c r="M747" s="173">
        <f t="shared" si="608"/>
        <v>25787.68258509595</v>
      </c>
      <c r="N747" s="174">
        <f t="shared" si="581"/>
        <v>25787.68258509595</v>
      </c>
      <c r="O747" s="174">
        <f t="shared" si="609"/>
        <v>0</v>
      </c>
      <c r="P747" s="174"/>
      <c r="Q747" s="174"/>
      <c r="R747" s="175"/>
      <c r="S747" s="173">
        <f t="shared" si="582"/>
        <v>20101.633909332588</v>
      </c>
      <c r="T747" s="174">
        <f t="shared" si="610"/>
        <v>20101.633909332588</v>
      </c>
      <c r="U747" s="174">
        <f t="shared" si="611"/>
        <v>0</v>
      </c>
      <c r="V747" s="174"/>
      <c r="W747" s="174"/>
      <c r="X747" s="175"/>
      <c r="Y747" s="173">
        <f t="shared" si="607"/>
        <v>40203.267818665176</v>
      </c>
      <c r="Z747" s="174">
        <f t="shared" si="612"/>
        <v>40203.267818665176</v>
      </c>
      <c r="AA747" s="174">
        <f t="shared" si="613"/>
        <v>0</v>
      </c>
      <c r="AB747" s="174"/>
      <c r="AC747" s="174"/>
      <c r="AD747" s="175"/>
      <c r="AE747" s="173">
        <f t="shared" si="614"/>
        <v>18.741203862336</v>
      </c>
      <c r="AF747" s="174">
        <f t="shared" ref="AF747:AF810" si="629">AP747</f>
        <v>36</v>
      </c>
      <c r="AG747" s="174">
        <f t="shared" si="583"/>
        <v>20.2865</v>
      </c>
      <c r="AH747" s="174">
        <f t="shared" si="615"/>
        <v>521</v>
      </c>
      <c r="AI747" s="174">
        <f t="shared" si="616"/>
        <v>200</v>
      </c>
      <c r="AJ747" s="174">
        <f t="shared" si="617"/>
        <v>2</v>
      </c>
      <c r="AK747" s="174">
        <f t="shared" si="585"/>
        <v>10018.663941062196</v>
      </c>
      <c r="AL747" s="174">
        <f t="shared" si="618"/>
        <v>5982.6291396823181</v>
      </c>
      <c r="AM747" s="174">
        <f t="shared" si="619"/>
        <v>4036.0348013798775</v>
      </c>
      <c r="AN747" s="174"/>
      <c r="AO747" s="176">
        <v>24</v>
      </c>
      <c r="AP747" s="174">
        <v>36</v>
      </c>
      <c r="AQ747" s="175">
        <f t="shared" si="620"/>
        <v>521</v>
      </c>
      <c r="AR747" s="31">
        <f t="shared" si="621"/>
        <v>0</v>
      </c>
      <c r="AS747" s="2">
        <f t="shared" si="622"/>
        <v>0.8</v>
      </c>
      <c r="AT747" s="33">
        <f t="shared" si="623"/>
        <v>1</v>
      </c>
      <c r="AU747" s="31">
        <f t="shared" si="624"/>
        <v>0</v>
      </c>
      <c r="AV747" s="2">
        <f t="shared" si="625"/>
        <v>1</v>
      </c>
      <c r="AW747" s="33" t="str">
        <f t="shared" si="626"/>
        <v>보스대상</v>
      </c>
      <c r="AX747" s="31">
        <f t="shared" si="627"/>
        <v>2.8</v>
      </c>
      <c r="AY747" s="33">
        <f t="shared" si="628"/>
        <v>1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customHeight="1">
      <c r="A748" s="2"/>
      <c r="B748" s="107">
        <v>673</v>
      </c>
      <c r="C748" s="31">
        <v>10</v>
      </c>
      <c r="D748" s="111" t="s">
        <v>18</v>
      </c>
      <c r="E748" s="2" t="s">
        <v>171</v>
      </c>
      <c r="F748" s="2" t="s">
        <v>149</v>
      </c>
      <c r="G748" s="2" t="s">
        <v>186</v>
      </c>
      <c r="H748" s="33" t="s">
        <v>81</v>
      </c>
      <c r="I748" s="173">
        <f t="shared" si="604"/>
        <v>3101.1316437027454</v>
      </c>
      <c r="J748" s="174">
        <f t="shared" si="605"/>
        <v>62.653539380189279</v>
      </c>
      <c r="K748" s="189">
        <f t="shared" si="606"/>
        <v>8</v>
      </c>
      <c r="L748" s="190">
        <f t="shared" si="584"/>
        <v>8</v>
      </c>
      <c r="M748" s="173">
        <f t="shared" si="608"/>
        <v>25787.68258509595</v>
      </c>
      <c r="N748" s="174">
        <f t="shared" si="581"/>
        <v>25787.68258509595</v>
      </c>
      <c r="O748" s="174">
        <f t="shared" si="609"/>
        <v>0</v>
      </c>
      <c r="P748" s="174"/>
      <c r="Q748" s="174"/>
      <c r="R748" s="175"/>
      <c r="S748" s="173">
        <f t="shared" si="582"/>
        <v>20101.633909332588</v>
      </c>
      <c r="T748" s="174">
        <f t="shared" si="610"/>
        <v>20101.633909332588</v>
      </c>
      <c r="U748" s="174">
        <f t="shared" si="611"/>
        <v>0</v>
      </c>
      <c r="V748" s="174"/>
      <c r="W748" s="174"/>
      <c r="X748" s="175"/>
      <c r="Y748" s="173">
        <f t="shared" si="607"/>
        <v>40203.267818665176</v>
      </c>
      <c r="Z748" s="174">
        <f t="shared" si="612"/>
        <v>40203.267818665176</v>
      </c>
      <c r="AA748" s="174">
        <f t="shared" si="613"/>
        <v>0</v>
      </c>
      <c r="AB748" s="174"/>
      <c r="AC748" s="174"/>
      <c r="AD748" s="175"/>
      <c r="AE748" s="173">
        <f t="shared" si="614"/>
        <v>8.3155717163639995</v>
      </c>
      <c r="AF748" s="174">
        <f t="shared" si="629"/>
        <v>36</v>
      </c>
      <c r="AG748" s="174">
        <f t="shared" si="583"/>
        <v>20.2865</v>
      </c>
      <c r="AH748" s="174">
        <f t="shared" si="615"/>
        <v>521</v>
      </c>
      <c r="AI748" s="174">
        <f t="shared" si="616"/>
        <v>200</v>
      </c>
      <c r="AJ748" s="174">
        <f t="shared" si="617"/>
        <v>2</v>
      </c>
      <c r="AK748" s="174">
        <f t="shared" si="585"/>
        <v>10018.663941062196</v>
      </c>
      <c r="AL748" s="174">
        <f t="shared" si="618"/>
        <v>5982.6291396823181</v>
      </c>
      <c r="AM748" s="174">
        <f t="shared" si="619"/>
        <v>4036.0348013798775</v>
      </c>
      <c r="AN748" s="174"/>
      <c r="AO748" s="176">
        <v>24</v>
      </c>
      <c r="AP748" s="174">
        <v>36</v>
      </c>
      <c r="AQ748" s="175">
        <f t="shared" si="620"/>
        <v>521</v>
      </c>
      <c r="AR748" s="31">
        <f t="shared" si="621"/>
        <v>0</v>
      </c>
      <c r="AS748" s="2">
        <f t="shared" si="622"/>
        <v>0.8</v>
      </c>
      <c r="AT748" s="33">
        <f t="shared" si="623"/>
        <v>1</v>
      </c>
      <c r="AU748" s="31">
        <f t="shared" si="624"/>
        <v>0</v>
      </c>
      <c r="AV748" s="2">
        <f t="shared" si="625"/>
        <v>0</v>
      </c>
      <c r="AW748" s="33">
        <f t="shared" si="626"/>
        <v>5</v>
      </c>
      <c r="AX748" s="31">
        <f t="shared" si="627"/>
        <v>2.8</v>
      </c>
      <c r="AY748" s="33">
        <f t="shared" si="628"/>
        <v>1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customHeight="1">
      <c r="A749" s="2"/>
      <c r="B749" s="107">
        <v>674</v>
      </c>
      <c r="C749" s="31">
        <v>10</v>
      </c>
      <c r="D749" s="111" t="s">
        <v>18</v>
      </c>
      <c r="E749" s="2" t="s">
        <v>182</v>
      </c>
      <c r="F749" s="2" t="s">
        <v>149</v>
      </c>
      <c r="G749" s="2"/>
      <c r="H749" s="33" t="s">
        <v>81</v>
      </c>
      <c r="I749" s="173">
        <f t="shared" si="604"/>
        <v>2166.0296572610323</v>
      </c>
      <c r="J749" s="174">
        <f t="shared" si="605"/>
        <v>27.799708269917932</v>
      </c>
      <c r="K749" s="189">
        <f t="shared" si="606"/>
        <v>20</v>
      </c>
      <c r="L749" s="190">
        <f t="shared" si="584"/>
        <v>20</v>
      </c>
      <c r="M749" s="173">
        <f t="shared" si="608"/>
        <v>40594.003378594782</v>
      </c>
      <c r="N749" s="174">
        <f t="shared" ref="N749:N812" si="630">T749*(1+((AG749+IF(F749="백어택",8,0))/100)*(AI749/100-1))</f>
        <v>40594.003378594782</v>
      </c>
      <c r="O749" s="174">
        <f t="shared" si="609"/>
        <v>0</v>
      </c>
      <c r="P749" s="174"/>
      <c r="Q749" s="174"/>
      <c r="R749" s="175"/>
      <c r="S749" s="173">
        <f t="shared" ref="S749:S812" si="631">SUM(T749:X749)</f>
        <v>24121.960691199103</v>
      </c>
      <c r="T749" s="174">
        <f t="shared" si="610"/>
        <v>24121.960691199103</v>
      </c>
      <c r="U749" s="174">
        <f t="shared" si="611"/>
        <v>0</v>
      </c>
      <c r="V749" s="174"/>
      <c r="W749" s="174"/>
      <c r="X749" s="175"/>
      <c r="Y749" s="173">
        <f t="shared" si="607"/>
        <v>48243.921382398206</v>
      </c>
      <c r="Z749" s="174">
        <f t="shared" si="612"/>
        <v>48243.921382398206</v>
      </c>
      <c r="AA749" s="174">
        <f t="shared" si="613"/>
        <v>0</v>
      </c>
      <c r="AB749" s="174"/>
      <c r="AC749" s="174"/>
      <c r="AD749" s="175"/>
      <c r="AE749" s="173">
        <f t="shared" si="614"/>
        <v>18.741203862336</v>
      </c>
      <c r="AF749" s="174">
        <f t="shared" si="629"/>
        <v>36</v>
      </c>
      <c r="AG749" s="174">
        <f t="shared" ref="AG749:AG804" si="632">IF($D$57+AU749&gt;100,100,$D$57+AU749)</f>
        <v>60.286500000000004</v>
      </c>
      <c r="AH749" s="174">
        <f t="shared" si="615"/>
        <v>521</v>
      </c>
      <c r="AI749" s="174">
        <f t="shared" si="616"/>
        <v>200</v>
      </c>
      <c r="AJ749" s="174">
        <f t="shared" si="617"/>
        <v>2.5</v>
      </c>
      <c r="AK749" s="174">
        <f t="shared" si="585"/>
        <v>10018.663941062196</v>
      </c>
      <c r="AL749" s="174">
        <f t="shared" si="618"/>
        <v>5982.6291396823181</v>
      </c>
      <c r="AM749" s="174">
        <f t="shared" si="619"/>
        <v>4036.0348013798775</v>
      </c>
      <c r="AN749" s="174"/>
      <c r="AO749" s="176">
        <v>24</v>
      </c>
      <c r="AP749" s="174">
        <v>36</v>
      </c>
      <c r="AQ749" s="175">
        <f t="shared" si="620"/>
        <v>521</v>
      </c>
      <c r="AR749" s="31">
        <f t="shared" si="621"/>
        <v>0</v>
      </c>
      <c r="AS749" s="2">
        <f t="shared" si="622"/>
        <v>1</v>
      </c>
      <c r="AT749" s="33">
        <f t="shared" si="623"/>
        <v>1.2</v>
      </c>
      <c r="AU749" s="31">
        <f t="shared" si="624"/>
        <v>40</v>
      </c>
      <c r="AV749" s="2">
        <f t="shared" si="625"/>
        <v>0</v>
      </c>
      <c r="AW749" s="33" t="str">
        <f t="shared" si="626"/>
        <v>보스대상</v>
      </c>
      <c r="AX749" s="31">
        <f t="shared" si="627"/>
        <v>2.8</v>
      </c>
      <c r="AY749" s="33">
        <f t="shared" si="628"/>
        <v>1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customHeight="1">
      <c r="A750" s="2"/>
      <c r="B750" s="107">
        <v>675</v>
      </c>
      <c r="C750" s="31">
        <v>10</v>
      </c>
      <c r="D750" s="111" t="s">
        <v>18</v>
      </c>
      <c r="E750" s="2" t="s">
        <v>159</v>
      </c>
      <c r="F750" s="2" t="s">
        <v>149</v>
      </c>
      <c r="G750" s="2"/>
      <c r="H750" s="33" t="s">
        <v>81</v>
      </c>
      <c r="I750" s="173">
        <f t="shared" si="604"/>
        <v>1651.1863020873175</v>
      </c>
      <c r="J750" s="174">
        <f t="shared" si="605"/>
        <v>27.799708269917932</v>
      </c>
      <c r="K750" s="189">
        <f t="shared" si="606"/>
        <v>50</v>
      </c>
      <c r="L750" s="190">
        <f t="shared" si="584"/>
        <v>48</v>
      </c>
      <c r="M750" s="173">
        <f t="shared" si="608"/>
        <v>30945.219102115134</v>
      </c>
      <c r="N750" s="174">
        <f t="shared" si="630"/>
        <v>30945.219102115134</v>
      </c>
      <c r="O750" s="174">
        <f t="shared" si="609"/>
        <v>0</v>
      </c>
      <c r="P750" s="174"/>
      <c r="Q750" s="174"/>
      <c r="R750" s="175"/>
      <c r="S750" s="173">
        <f t="shared" si="631"/>
        <v>24121.960691199103</v>
      </c>
      <c r="T750" s="174">
        <f t="shared" si="610"/>
        <v>24121.960691199103</v>
      </c>
      <c r="U750" s="174">
        <f t="shared" si="611"/>
        <v>0</v>
      </c>
      <c r="V750" s="174"/>
      <c r="W750" s="174"/>
      <c r="X750" s="175"/>
      <c r="Y750" s="173">
        <f t="shared" si="607"/>
        <v>48243.921382398206</v>
      </c>
      <c r="Z750" s="174">
        <f t="shared" si="612"/>
        <v>48243.921382398206</v>
      </c>
      <c r="AA750" s="174">
        <f t="shared" si="613"/>
        <v>0</v>
      </c>
      <c r="AB750" s="174"/>
      <c r="AC750" s="174"/>
      <c r="AD750" s="175"/>
      <c r="AE750" s="173">
        <f t="shared" si="614"/>
        <v>18.741203862336</v>
      </c>
      <c r="AF750" s="174">
        <f t="shared" si="629"/>
        <v>36</v>
      </c>
      <c r="AG750" s="174">
        <f t="shared" si="632"/>
        <v>20.2865</v>
      </c>
      <c r="AH750" s="174">
        <f t="shared" si="615"/>
        <v>521</v>
      </c>
      <c r="AI750" s="174">
        <f t="shared" si="616"/>
        <v>200</v>
      </c>
      <c r="AJ750" s="174">
        <f t="shared" si="617"/>
        <v>2.5</v>
      </c>
      <c r="AK750" s="174">
        <f t="shared" si="585"/>
        <v>10018.663941062196</v>
      </c>
      <c r="AL750" s="174">
        <f t="shared" si="618"/>
        <v>5982.6291396823181</v>
      </c>
      <c r="AM750" s="174">
        <f t="shared" si="619"/>
        <v>4036.0348013798775</v>
      </c>
      <c r="AN750" s="174"/>
      <c r="AO750" s="176">
        <v>24</v>
      </c>
      <c r="AP750" s="174">
        <v>36</v>
      </c>
      <c r="AQ750" s="175">
        <f t="shared" si="620"/>
        <v>521</v>
      </c>
      <c r="AR750" s="31">
        <f t="shared" si="621"/>
        <v>0</v>
      </c>
      <c r="AS750" s="2">
        <f t="shared" si="622"/>
        <v>1</v>
      </c>
      <c r="AT750" s="33">
        <f t="shared" si="623"/>
        <v>1.2</v>
      </c>
      <c r="AU750" s="31">
        <f t="shared" si="624"/>
        <v>0</v>
      </c>
      <c r="AV750" s="2">
        <f t="shared" si="625"/>
        <v>1</v>
      </c>
      <c r="AW750" s="33" t="str">
        <f t="shared" si="626"/>
        <v>보스대상</v>
      </c>
      <c r="AX750" s="31">
        <f t="shared" si="627"/>
        <v>2.8</v>
      </c>
      <c r="AY750" s="33">
        <f t="shared" si="628"/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customHeight="1">
      <c r="A751" s="2"/>
      <c r="B751" s="107">
        <v>676</v>
      </c>
      <c r="C751" s="31">
        <v>10</v>
      </c>
      <c r="D751" s="111" t="s">
        <v>18</v>
      </c>
      <c r="E751" s="2" t="s">
        <v>147</v>
      </c>
      <c r="F751" s="2" t="s">
        <v>149</v>
      </c>
      <c r="G751" s="2" t="s">
        <v>186</v>
      </c>
      <c r="H751" s="33" t="s">
        <v>81</v>
      </c>
      <c r="I751" s="173">
        <f t="shared" si="604"/>
        <v>3721.3579724432939</v>
      </c>
      <c r="J751" s="174">
        <f t="shared" si="605"/>
        <v>62.653539380189279</v>
      </c>
      <c r="K751" s="189">
        <f t="shared" si="606"/>
        <v>4</v>
      </c>
      <c r="L751" s="190">
        <f t="shared" si="584"/>
        <v>4</v>
      </c>
      <c r="M751" s="173">
        <f t="shared" si="608"/>
        <v>30945.219102115134</v>
      </c>
      <c r="N751" s="174">
        <f t="shared" si="630"/>
        <v>30945.219102115134</v>
      </c>
      <c r="O751" s="174">
        <f t="shared" si="609"/>
        <v>0</v>
      </c>
      <c r="P751" s="174"/>
      <c r="Q751" s="174"/>
      <c r="R751" s="175"/>
      <c r="S751" s="173">
        <f t="shared" si="631"/>
        <v>24121.960691199103</v>
      </c>
      <c r="T751" s="174">
        <f t="shared" si="610"/>
        <v>24121.960691199103</v>
      </c>
      <c r="U751" s="174">
        <f t="shared" si="611"/>
        <v>0</v>
      </c>
      <c r="V751" s="174"/>
      <c r="W751" s="174"/>
      <c r="X751" s="175"/>
      <c r="Y751" s="173">
        <f t="shared" si="607"/>
        <v>48243.921382398206</v>
      </c>
      <c r="Z751" s="174">
        <f t="shared" si="612"/>
        <v>48243.921382398206</v>
      </c>
      <c r="AA751" s="174">
        <f t="shared" si="613"/>
        <v>0</v>
      </c>
      <c r="AB751" s="174"/>
      <c r="AC751" s="174"/>
      <c r="AD751" s="175"/>
      <c r="AE751" s="173">
        <f t="shared" si="614"/>
        <v>8.3155717163639995</v>
      </c>
      <c r="AF751" s="174">
        <f t="shared" si="629"/>
        <v>36</v>
      </c>
      <c r="AG751" s="174">
        <f t="shared" si="632"/>
        <v>20.2865</v>
      </c>
      <c r="AH751" s="174">
        <f t="shared" si="615"/>
        <v>521</v>
      </c>
      <c r="AI751" s="174">
        <f t="shared" si="616"/>
        <v>200</v>
      </c>
      <c r="AJ751" s="174">
        <f t="shared" si="617"/>
        <v>2.5</v>
      </c>
      <c r="AK751" s="174">
        <f t="shared" si="585"/>
        <v>10018.663941062196</v>
      </c>
      <c r="AL751" s="174">
        <f t="shared" si="618"/>
        <v>5982.6291396823181</v>
      </c>
      <c r="AM751" s="174">
        <f t="shared" si="619"/>
        <v>4036.0348013798775</v>
      </c>
      <c r="AN751" s="174"/>
      <c r="AO751" s="176">
        <v>24</v>
      </c>
      <c r="AP751" s="174">
        <v>36</v>
      </c>
      <c r="AQ751" s="175">
        <f t="shared" si="620"/>
        <v>521</v>
      </c>
      <c r="AR751" s="31">
        <f t="shared" si="621"/>
        <v>0</v>
      </c>
      <c r="AS751" s="2">
        <f t="shared" si="622"/>
        <v>1</v>
      </c>
      <c r="AT751" s="33">
        <f t="shared" si="623"/>
        <v>1.2</v>
      </c>
      <c r="AU751" s="31">
        <f t="shared" si="624"/>
        <v>0</v>
      </c>
      <c r="AV751" s="2">
        <f t="shared" si="625"/>
        <v>0</v>
      </c>
      <c r="AW751" s="33">
        <f t="shared" si="626"/>
        <v>5</v>
      </c>
      <c r="AX751" s="31">
        <f t="shared" si="627"/>
        <v>2.8</v>
      </c>
      <c r="AY751" s="33">
        <f t="shared" si="628"/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customHeight="1">
      <c r="A752" s="2"/>
      <c r="B752" s="107">
        <v>677</v>
      </c>
      <c r="C752" s="31">
        <v>10</v>
      </c>
      <c r="D752" s="111" t="s">
        <v>18</v>
      </c>
      <c r="E752" s="2" t="s">
        <v>165</v>
      </c>
      <c r="F752" s="2" t="s">
        <v>149</v>
      </c>
      <c r="G752" s="2"/>
      <c r="H752" s="33" t="s">
        <v>81</v>
      </c>
      <c r="I752" s="173">
        <f t="shared" si="604"/>
        <v>2084.0377040558324</v>
      </c>
      <c r="J752" s="174">
        <f t="shared" si="605"/>
        <v>35.343110702862127</v>
      </c>
      <c r="K752" s="189">
        <f t="shared" si="606"/>
        <v>22</v>
      </c>
      <c r="L752" s="190">
        <f t="shared" si="584"/>
        <v>22</v>
      </c>
      <c r="M752" s="173">
        <f t="shared" si="608"/>
        <v>30721.224652281686</v>
      </c>
      <c r="N752" s="174">
        <f t="shared" si="630"/>
        <v>12081.548624581781</v>
      </c>
      <c r="O752" s="174">
        <f t="shared" si="609"/>
        <v>18639.676027699905</v>
      </c>
      <c r="P752" s="174"/>
      <c r="Q752" s="174"/>
      <c r="R752" s="175"/>
      <c r="S752" s="173">
        <f t="shared" si="631"/>
        <v>21708.880252586339</v>
      </c>
      <c r="T752" s="174">
        <f t="shared" si="610"/>
        <v>7179.1549676187815</v>
      </c>
      <c r="U752" s="174">
        <f t="shared" si="611"/>
        <v>14529.725284967559</v>
      </c>
      <c r="V752" s="174"/>
      <c r="W752" s="174"/>
      <c r="X752" s="175"/>
      <c r="Y752" s="173">
        <f t="shared" si="607"/>
        <v>43417.760505172686</v>
      </c>
      <c r="Z752" s="174">
        <f t="shared" si="612"/>
        <v>14358.309935237563</v>
      </c>
      <c r="AA752" s="174">
        <f t="shared" si="613"/>
        <v>29059.450569935121</v>
      </c>
      <c r="AB752" s="174"/>
      <c r="AC752" s="174"/>
      <c r="AD752" s="175"/>
      <c r="AE752" s="173">
        <f t="shared" si="614"/>
        <v>14.741203862336</v>
      </c>
      <c r="AF752" s="174">
        <f t="shared" si="629"/>
        <v>36</v>
      </c>
      <c r="AG752" s="174">
        <f t="shared" si="632"/>
        <v>60.286500000000004</v>
      </c>
      <c r="AH752" s="174">
        <f t="shared" si="615"/>
        <v>521</v>
      </c>
      <c r="AI752" s="174">
        <f t="shared" si="616"/>
        <v>200</v>
      </c>
      <c r="AJ752" s="174">
        <f t="shared" si="617"/>
        <v>2.5</v>
      </c>
      <c r="AK752" s="174">
        <f t="shared" si="585"/>
        <v>10018.663941062196</v>
      </c>
      <c r="AL752" s="174">
        <f t="shared" si="618"/>
        <v>5982.6291396823181</v>
      </c>
      <c r="AM752" s="174">
        <f t="shared" si="619"/>
        <v>4036.0348013798775</v>
      </c>
      <c r="AN752" s="174"/>
      <c r="AO752" s="176">
        <v>24</v>
      </c>
      <c r="AP752" s="174">
        <v>36</v>
      </c>
      <c r="AQ752" s="175">
        <f t="shared" si="620"/>
        <v>521</v>
      </c>
      <c r="AR752" s="31">
        <f t="shared" si="621"/>
        <v>4</v>
      </c>
      <c r="AS752" s="2">
        <f t="shared" si="622"/>
        <v>1</v>
      </c>
      <c r="AT752" s="33">
        <f t="shared" si="623"/>
        <v>1</v>
      </c>
      <c r="AU752" s="31">
        <f t="shared" si="624"/>
        <v>40</v>
      </c>
      <c r="AV752" s="2">
        <f t="shared" si="625"/>
        <v>0</v>
      </c>
      <c r="AW752" s="33" t="str">
        <f t="shared" si="626"/>
        <v>보스대상</v>
      </c>
      <c r="AX752" s="31">
        <f t="shared" si="627"/>
        <v>1</v>
      </c>
      <c r="AY752" s="33">
        <f t="shared" si="628"/>
        <v>3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customHeight="1">
      <c r="A753" s="2"/>
      <c r="B753" s="107">
        <v>678</v>
      </c>
      <c r="C753" s="31">
        <v>10</v>
      </c>
      <c r="D753" s="111" t="s">
        <v>18</v>
      </c>
      <c r="E753" s="2" t="s">
        <v>154</v>
      </c>
      <c r="F753" s="2" t="s">
        <v>149</v>
      </c>
      <c r="G753" s="2"/>
      <c r="H753" s="33" t="s">
        <v>81</v>
      </c>
      <c r="I753" s="173">
        <f t="shared" si="604"/>
        <v>1889.2325840761371</v>
      </c>
      <c r="J753" s="174">
        <f t="shared" si="605"/>
        <v>35.343110702862127</v>
      </c>
      <c r="K753" s="189">
        <f t="shared" si="606"/>
        <v>29</v>
      </c>
      <c r="L753" s="190">
        <f t="shared" si="584"/>
        <v>29</v>
      </c>
      <c r="M753" s="173">
        <f t="shared" si="608"/>
        <v>27849.562665234174</v>
      </c>
      <c r="N753" s="174">
        <f t="shared" si="630"/>
        <v>9209.8866375342677</v>
      </c>
      <c r="O753" s="174">
        <f t="shared" si="609"/>
        <v>18639.676027699905</v>
      </c>
      <c r="P753" s="174"/>
      <c r="Q753" s="174"/>
      <c r="R753" s="175"/>
      <c r="S753" s="173">
        <f t="shared" si="631"/>
        <v>21708.880252586339</v>
      </c>
      <c r="T753" s="174">
        <f t="shared" si="610"/>
        <v>7179.1549676187815</v>
      </c>
      <c r="U753" s="174">
        <f t="shared" si="611"/>
        <v>14529.725284967559</v>
      </c>
      <c r="V753" s="174"/>
      <c r="W753" s="174"/>
      <c r="X753" s="175"/>
      <c r="Y753" s="173">
        <f t="shared" si="607"/>
        <v>43417.760505172686</v>
      </c>
      <c r="Z753" s="174">
        <f t="shared" si="612"/>
        <v>14358.309935237563</v>
      </c>
      <c r="AA753" s="174">
        <f t="shared" si="613"/>
        <v>29059.450569935121</v>
      </c>
      <c r="AB753" s="174"/>
      <c r="AC753" s="174"/>
      <c r="AD753" s="175"/>
      <c r="AE753" s="173">
        <f t="shared" si="614"/>
        <v>14.741203862336</v>
      </c>
      <c r="AF753" s="174">
        <f t="shared" si="629"/>
        <v>36</v>
      </c>
      <c r="AG753" s="174">
        <f t="shared" si="632"/>
        <v>20.2865</v>
      </c>
      <c r="AH753" s="174">
        <f t="shared" si="615"/>
        <v>521</v>
      </c>
      <c r="AI753" s="174">
        <f t="shared" si="616"/>
        <v>200</v>
      </c>
      <c r="AJ753" s="174">
        <f t="shared" si="617"/>
        <v>2.5</v>
      </c>
      <c r="AK753" s="174">
        <f t="shared" si="585"/>
        <v>10018.663941062196</v>
      </c>
      <c r="AL753" s="174">
        <f t="shared" si="618"/>
        <v>5982.6291396823181</v>
      </c>
      <c r="AM753" s="174">
        <f t="shared" si="619"/>
        <v>4036.0348013798775</v>
      </c>
      <c r="AN753" s="174"/>
      <c r="AO753" s="176">
        <v>24</v>
      </c>
      <c r="AP753" s="174">
        <v>36</v>
      </c>
      <c r="AQ753" s="175">
        <f t="shared" si="620"/>
        <v>521</v>
      </c>
      <c r="AR753" s="31">
        <f t="shared" si="621"/>
        <v>4</v>
      </c>
      <c r="AS753" s="2">
        <f t="shared" si="622"/>
        <v>1</v>
      </c>
      <c r="AT753" s="33">
        <f t="shared" si="623"/>
        <v>1</v>
      </c>
      <c r="AU753" s="31">
        <f t="shared" si="624"/>
        <v>0</v>
      </c>
      <c r="AV753" s="2">
        <f t="shared" si="625"/>
        <v>1</v>
      </c>
      <c r="AW753" s="33" t="str">
        <f t="shared" si="626"/>
        <v>보스대상</v>
      </c>
      <c r="AX753" s="31">
        <f t="shared" si="627"/>
        <v>1</v>
      </c>
      <c r="AY753" s="33">
        <f t="shared" si="628"/>
        <v>3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customHeight="1">
      <c r="A754" s="2"/>
      <c r="B754" s="107">
        <v>679</v>
      </c>
      <c r="C754" s="31">
        <v>10</v>
      </c>
      <c r="D754" s="194" t="s">
        <v>18</v>
      </c>
      <c r="E754" s="168" t="s">
        <v>157</v>
      </c>
      <c r="F754" s="168" t="s">
        <v>149</v>
      </c>
      <c r="G754" s="168" t="s">
        <v>186</v>
      </c>
      <c r="H754" s="33" t="s">
        <v>81</v>
      </c>
      <c r="I754" s="173">
        <f t="shared" si="604"/>
        <v>4257.8543255015402</v>
      </c>
      <c r="J754" s="177">
        <f t="shared" si="605"/>
        <v>79.654468195852701</v>
      </c>
      <c r="K754" s="191">
        <f t="shared" si="606"/>
        <v>1</v>
      </c>
      <c r="L754" s="190">
        <f t="shared" si="584"/>
        <v>1</v>
      </c>
      <c r="M754" s="173">
        <f t="shared" si="608"/>
        <v>27849.562665234174</v>
      </c>
      <c r="N754" s="174">
        <f t="shared" si="630"/>
        <v>9209.8866375342677</v>
      </c>
      <c r="O754" s="177">
        <f t="shared" si="609"/>
        <v>18639.676027699905</v>
      </c>
      <c r="P754" s="177"/>
      <c r="Q754" s="177"/>
      <c r="R754" s="175"/>
      <c r="S754" s="173">
        <f t="shared" si="631"/>
        <v>21708.880252586339</v>
      </c>
      <c r="T754" s="177">
        <f t="shared" si="610"/>
        <v>7179.1549676187815</v>
      </c>
      <c r="U754" s="177">
        <f t="shared" si="611"/>
        <v>14529.725284967559</v>
      </c>
      <c r="V754" s="177"/>
      <c r="W754" s="177"/>
      <c r="X754" s="175"/>
      <c r="Y754" s="173">
        <f t="shared" si="607"/>
        <v>43417.760505172686</v>
      </c>
      <c r="Z754" s="177">
        <f t="shared" si="612"/>
        <v>14358.309935237563</v>
      </c>
      <c r="AA754" s="177">
        <f t="shared" si="613"/>
        <v>29059.450569935121</v>
      </c>
      <c r="AB754" s="177"/>
      <c r="AC754" s="177"/>
      <c r="AD754" s="175"/>
      <c r="AE754" s="173">
        <f t="shared" si="614"/>
        <v>6.5407504663640008</v>
      </c>
      <c r="AF754" s="177">
        <f t="shared" si="629"/>
        <v>36</v>
      </c>
      <c r="AG754" s="177">
        <f t="shared" si="632"/>
        <v>20.2865</v>
      </c>
      <c r="AH754" s="177">
        <f t="shared" si="615"/>
        <v>521</v>
      </c>
      <c r="AI754" s="177">
        <f t="shared" si="616"/>
        <v>200</v>
      </c>
      <c r="AJ754" s="177">
        <f t="shared" si="617"/>
        <v>2.5</v>
      </c>
      <c r="AK754" s="177">
        <f t="shared" si="585"/>
        <v>10018.663941062196</v>
      </c>
      <c r="AL754" s="177">
        <f t="shared" si="618"/>
        <v>5982.6291396823181</v>
      </c>
      <c r="AM754" s="177">
        <f t="shared" si="619"/>
        <v>4036.0348013798775</v>
      </c>
      <c r="AN754" s="177"/>
      <c r="AO754" s="178">
        <v>24</v>
      </c>
      <c r="AP754" s="177">
        <v>36</v>
      </c>
      <c r="AQ754" s="175">
        <f t="shared" si="620"/>
        <v>521</v>
      </c>
      <c r="AR754" s="31">
        <f t="shared" si="621"/>
        <v>4</v>
      </c>
      <c r="AS754" s="2">
        <f t="shared" si="622"/>
        <v>1</v>
      </c>
      <c r="AT754" s="33">
        <f t="shared" si="623"/>
        <v>1</v>
      </c>
      <c r="AU754" s="31">
        <f t="shared" si="624"/>
        <v>0</v>
      </c>
      <c r="AV754" s="2">
        <f t="shared" si="625"/>
        <v>0</v>
      </c>
      <c r="AW754" s="33">
        <f t="shared" si="626"/>
        <v>5</v>
      </c>
      <c r="AX754" s="31">
        <f t="shared" si="627"/>
        <v>1</v>
      </c>
      <c r="AY754" s="33">
        <f t="shared" si="628"/>
        <v>3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customHeight="1">
      <c r="A755" s="2"/>
      <c r="B755" s="107">
        <v>680</v>
      </c>
      <c r="C755" s="31">
        <v>10</v>
      </c>
      <c r="D755" s="111" t="s">
        <v>18</v>
      </c>
      <c r="E755" s="2" t="s">
        <v>170</v>
      </c>
      <c r="F755" s="2" t="s">
        <v>149</v>
      </c>
      <c r="G755" s="2"/>
      <c r="H755" s="33" t="s">
        <v>81</v>
      </c>
      <c r="I755" s="173">
        <f t="shared" si="604"/>
        <v>1639.2343244300228</v>
      </c>
      <c r="J755" s="174">
        <f t="shared" si="605"/>
        <v>27.799708269917932</v>
      </c>
      <c r="K755" s="189">
        <f t="shared" si="606"/>
        <v>52</v>
      </c>
      <c r="L755" s="190">
        <f t="shared" si="584"/>
        <v>50</v>
      </c>
      <c r="M755" s="173">
        <f t="shared" si="608"/>
        <v>30721.224652281686</v>
      </c>
      <c r="N755" s="174">
        <f t="shared" si="630"/>
        <v>12081.548624581781</v>
      </c>
      <c r="O755" s="174">
        <f t="shared" si="609"/>
        <v>18639.676027699905</v>
      </c>
      <c r="P755" s="174"/>
      <c r="Q755" s="174"/>
      <c r="R755" s="175"/>
      <c r="S755" s="173">
        <f t="shared" si="631"/>
        <v>21708.880252586339</v>
      </c>
      <c r="T755" s="174">
        <f t="shared" si="610"/>
        <v>7179.1549676187815</v>
      </c>
      <c r="U755" s="174">
        <f t="shared" si="611"/>
        <v>14529.725284967559</v>
      </c>
      <c r="V755" s="174"/>
      <c r="W755" s="174"/>
      <c r="X755" s="175"/>
      <c r="Y755" s="173">
        <f t="shared" si="607"/>
        <v>43417.760505172686</v>
      </c>
      <c r="Z755" s="174">
        <f t="shared" si="612"/>
        <v>14358.309935237563</v>
      </c>
      <c r="AA755" s="174">
        <f t="shared" si="613"/>
        <v>29059.450569935121</v>
      </c>
      <c r="AB755" s="174"/>
      <c r="AC755" s="174"/>
      <c r="AD755" s="175"/>
      <c r="AE755" s="173">
        <f t="shared" si="614"/>
        <v>18.741203862336</v>
      </c>
      <c r="AF755" s="174">
        <f t="shared" si="629"/>
        <v>36</v>
      </c>
      <c r="AG755" s="174">
        <f t="shared" si="632"/>
        <v>60.286500000000004</v>
      </c>
      <c r="AH755" s="174">
        <f t="shared" si="615"/>
        <v>521</v>
      </c>
      <c r="AI755" s="174">
        <f t="shared" si="616"/>
        <v>200</v>
      </c>
      <c r="AJ755" s="174">
        <f t="shared" si="617"/>
        <v>2</v>
      </c>
      <c r="AK755" s="174">
        <f t="shared" si="585"/>
        <v>10018.663941062196</v>
      </c>
      <c r="AL755" s="174">
        <f t="shared" si="618"/>
        <v>5982.6291396823181</v>
      </c>
      <c r="AM755" s="174">
        <f t="shared" si="619"/>
        <v>4036.0348013798775</v>
      </c>
      <c r="AN755" s="174"/>
      <c r="AO755" s="176">
        <v>24</v>
      </c>
      <c r="AP755" s="174">
        <v>36</v>
      </c>
      <c r="AQ755" s="175">
        <f t="shared" si="620"/>
        <v>521</v>
      </c>
      <c r="AR755" s="31">
        <f t="shared" si="621"/>
        <v>0</v>
      </c>
      <c r="AS755" s="2">
        <f t="shared" si="622"/>
        <v>0.8</v>
      </c>
      <c r="AT755" s="33">
        <f t="shared" si="623"/>
        <v>1</v>
      </c>
      <c r="AU755" s="31">
        <f t="shared" si="624"/>
        <v>40</v>
      </c>
      <c r="AV755" s="2">
        <f t="shared" si="625"/>
        <v>0</v>
      </c>
      <c r="AW755" s="33" t="str">
        <f t="shared" si="626"/>
        <v>보스대상</v>
      </c>
      <c r="AX755" s="31">
        <f t="shared" si="627"/>
        <v>1</v>
      </c>
      <c r="AY755" s="33">
        <f t="shared" si="628"/>
        <v>3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customHeight="1">
      <c r="A756" s="2"/>
      <c r="B756" s="107">
        <v>681</v>
      </c>
      <c r="C756" s="31">
        <v>10</v>
      </c>
      <c r="D756" s="111" t="s">
        <v>18</v>
      </c>
      <c r="E756" s="2" t="s">
        <v>102</v>
      </c>
      <c r="F756" s="2" t="s">
        <v>149</v>
      </c>
      <c r="G756" s="2"/>
      <c r="H756" s="33" t="s">
        <v>81</v>
      </c>
      <c r="I756" s="173">
        <f t="shared" si="604"/>
        <v>1486.0071353902267</v>
      </c>
      <c r="J756" s="174">
        <f t="shared" si="605"/>
        <v>27.799708269917932</v>
      </c>
      <c r="K756" s="189">
        <f t="shared" si="606"/>
        <v>72</v>
      </c>
      <c r="L756" s="190">
        <f t="shared" si="584"/>
        <v>67</v>
      </c>
      <c r="M756" s="173">
        <f t="shared" si="608"/>
        <v>27849.562665234174</v>
      </c>
      <c r="N756" s="174">
        <f t="shared" si="630"/>
        <v>9209.8866375342677</v>
      </c>
      <c r="O756" s="174">
        <f t="shared" si="609"/>
        <v>18639.676027699905</v>
      </c>
      <c r="P756" s="174"/>
      <c r="Q756" s="174"/>
      <c r="R756" s="175"/>
      <c r="S756" s="173">
        <f t="shared" si="631"/>
        <v>21708.880252586339</v>
      </c>
      <c r="T756" s="174">
        <f t="shared" si="610"/>
        <v>7179.1549676187815</v>
      </c>
      <c r="U756" s="174">
        <f t="shared" si="611"/>
        <v>14529.725284967559</v>
      </c>
      <c r="V756" s="174"/>
      <c r="W756" s="174"/>
      <c r="X756" s="175"/>
      <c r="Y756" s="173">
        <f t="shared" si="607"/>
        <v>43417.760505172686</v>
      </c>
      <c r="Z756" s="174">
        <f t="shared" si="612"/>
        <v>14358.309935237563</v>
      </c>
      <c r="AA756" s="174">
        <f t="shared" si="613"/>
        <v>29059.450569935121</v>
      </c>
      <c r="AB756" s="174"/>
      <c r="AC756" s="174"/>
      <c r="AD756" s="175"/>
      <c r="AE756" s="173">
        <f t="shared" si="614"/>
        <v>18.741203862336</v>
      </c>
      <c r="AF756" s="174">
        <f t="shared" si="629"/>
        <v>36</v>
      </c>
      <c r="AG756" s="174">
        <f t="shared" si="632"/>
        <v>20.2865</v>
      </c>
      <c r="AH756" s="174">
        <f t="shared" si="615"/>
        <v>521</v>
      </c>
      <c r="AI756" s="174">
        <f t="shared" si="616"/>
        <v>200</v>
      </c>
      <c r="AJ756" s="174">
        <f t="shared" si="617"/>
        <v>2</v>
      </c>
      <c r="AK756" s="174">
        <f t="shared" si="585"/>
        <v>10018.663941062196</v>
      </c>
      <c r="AL756" s="174">
        <f t="shared" si="618"/>
        <v>5982.6291396823181</v>
      </c>
      <c r="AM756" s="174">
        <f t="shared" si="619"/>
        <v>4036.0348013798775</v>
      </c>
      <c r="AN756" s="174"/>
      <c r="AO756" s="176">
        <v>24</v>
      </c>
      <c r="AP756" s="174">
        <v>36</v>
      </c>
      <c r="AQ756" s="175">
        <f t="shared" si="620"/>
        <v>521</v>
      </c>
      <c r="AR756" s="31">
        <f t="shared" si="621"/>
        <v>0</v>
      </c>
      <c r="AS756" s="2">
        <f t="shared" si="622"/>
        <v>0.8</v>
      </c>
      <c r="AT756" s="33">
        <f t="shared" si="623"/>
        <v>1</v>
      </c>
      <c r="AU756" s="31">
        <f t="shared" si="624"/>
        <v>0</v>
      </c>
      <c r="AV756" s="2">
        <f t="shared" si="625"/>
        <v>1</v>
      </c>
      <c r="AW756" s="33" t="str">
        <f t="shared" si="626"/>
        <v>보스대상</v>
      </c>
      <c r="AX756" s="31">
        <f t="shared" si="627"/>
        <v>1</v>
      </c>
      <c r="AY756" s="33">
        <f t="shared" si="628"/>
        <v>3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customHeight="1">
      <c r="A757" s="2"/>
      <c r="B757" s="107">
        <v>682</v>
      </c>
      <c r="C757" s="31">
        <v>10</v>
      </c>
      <c r="D757" s="111" t="s">
        <v>18</v>
      </c>
      <c r="E757" s="2" t="s">
        <v>108</v>
      </c>
      <c r="F757" s="2" t="s">
        <v>149</v>
      </c>
      <c r="G757" s="2" t="s">
        <v>186</v>
      </c>
      <c r="H757" s="33" t="s">
        <v>81</v>
      </c>
      <c r="I757" s="173">
        <f t="shared" si="604"/>
        <v>3349.0857412040277</v>
      </c>
      <c r="J757" s="174">
        <f t="shared" si="605"/>
        <v>62.653539380189279</v>
      </c>
      <c r="K757" s="189">
        <f t="shared" si="606"/>
        <v>5</v>
      </c>
      <c r="L757" s="190">
        <f t="shared" si="584"/>
        <v>5</v>
      </c>
      <c r="M757" s="173">
        <f t="shared" si="608"/>
        <v>27849.562665234174</v>
      </c>
      <c r="N757" s="174">
        <f t="shared" si="630"/>
        <v>9209.8866375342677</v>
      </c>
      <c r="O757" s="174">
        <f t="shared" si="609"/>
        <v>18639.676027699905</v>
      </c>
      <c r="P757" s="174"/>
      <c r="Q757" s="174"/>
      <c r="R757" s="175"/>
      <c r="S757" s="173">
        <f t="shared" si="631"/>
        <v>21708.880252586339</v>
      </c>
      <c r="T757" s="174">
        <f t="shared" si="610"/>
        <v>7179.1549676187815</v>
      </c>
      <c r="U757" s="174">
        <f t="shared" si="611"/>
        <v>14529.725284967559</v>
      </c>
      <c r="V757" s="174"/>
      <c r="W757" s="174"/>
      <c r="X757" s="175"/>
      <c r="Y757" s="173">
        <f t="shared" si="607"/>
        <v>43417.760505172686</v>
      </c>
      <c r="Z757" s="174">
        <f t="shared" si="612"/>
        <v>14358.309935237563</v>
      </c>
      <c r="AA757" s="174">
        <f t="shared" si="613"/>
        <v>29059.450569935121</v>
      </c>
      <c r="AB757" s="174"/>
      <c r="AC757" s="174"/>
      <c r="AD757" s="175"/>
      <c r="AE757" s="173">
        <f t="shared" si="614"/>
        <v>8.3155717163639995</v>
      </c>
      <c r="AF757" s="174">
        <f t="shared" si="629"/>
        <v>36</v>
      </c>
      <c r="AG757" s="174">
        <f t="shared" si="632"/>
        <v>20.2865</v>
      </c>
      <c r="AH757" s="174">
        <f t="shared" si="615"/>
        <v>521</v>
      </c>
      <c r="AI757" s="174">
        <f t="shared" si="616"/>
        <v>200</v>
      </c>
      <c r="AJ757" s="174">
        <f t="shared" si="617"/>
        <v>2</v>
      </c>
      <c r="AK757" s="174">
        <f t="shared" si="585"/>
        <v>10018.663941062196</v>
      </c>
      <c r="AL757" s="174">
        <f t="shared" si="618"/>
        <v>5982.6291396823181</v>
      </c>
      <c r="AM757" s="174">
        <f t="shared" si="619"/>
        <v>4036.0348013798775</v>
      </c>
      <c r="AN757" s="174"/>
      <c r="AO757" s="176">
        <v>24</v>
      </c>
      <c r="AP757" s="174">
        <v>36</v>
      </c>
      <c r="AQ757" s="175">
        <f t="shared" si="620"/>
        <v>521</v>
      </c>
      <c r="AR757" s="31">
        <f t="shared" si="621"/>
        <v>0</v>
      </c>
      <c r="AS757" s="2">
        <f t="shared" si="622"/>
        <v>0.8</v>
      </c>
      <c r="AT757" s="33">
        <f t="shared" si="623"/>
        <v>1</v>
      </c>
      <c r="AU757" s="31">
        <f t="shared" si="624"/>
        <v>0</v>
      </c>
      <c r="AV757" s="2">
        <f t="shared" si="625"/>
        <v>0</v>
      </c>
      <c r="AW757" s="33">
        <f t="shared" si="626"/>
        <v>5</v>
      </c>
      <c r="AX757" s="31">
        <f t="shared" si="627"/>
        <v>1</v>
      </c>
      <c r="AY757" s="33">
        <f t="shared" si="628"/>
        <v>3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customHeight="1">
      <c r="A758" s="2"/>
      <c r="B758" s="107">
        <v>683</v>
      </c>
      <c r="C758" s="31">
        <v>10</v>
      </c>
      <c r="D758" s="111" t="s">
        <v>18</v>
      </c>
      <c r="E758" s="2" t="s">
        <v>145</v>
      </c>
      <c r="F758" s="2" t="s">
        <v>149</v>
      </c>
      <c r="G758" s="2"/>
      <c r="H758" s="33" t="s">
        <v>81</v>
      </c>
      <c r="I758" s="173">
        <f t="shared" si="604"/>
        <v>1967.0811893160276</v>
      </c>
      <c r="J758" s="174">
        <f t="shared" si="605"/>
        <v>27.799708269917932</v>
      </c>
      <c r="K758" s="189">
        <f t="shared" si="606"/>
        <v>27</v>
      </c>
      <c r="L758" s="190">
        <f t="shared" si="584"/>
        <v>27</v>
      </c>
      <c r="M758" s="173">
        <f t="shared" si="608"/>
        <v>36865.469582738027</v>
      </c>
      <c r="N758" s="174">
        <f t="shared" si="630"/>
        <v>14497.858349498138</v>
      </c>
      <c r="O758" s="174">
        <f t="shared" si="609"/>
        <v>22367.611233239888</v>
      </c>
      <c r="P758" s="174"/>
      <c r="Q758" s="174"/>
      <c r="R758" s="175"/>
      <c r="S758" s="173">
        <f t="shared" si="631"/>
        <v>26050.656303103609</v>
      </c>
      <c r="T758" s="174">
        <f t="shared" si="610"/>
        <v>8614.9859611425381</v>
      </c>
      <c r="U758" s="174">
        <f t="shared" si="611"/>
        <v>17435.670341961071</v>
      </c>
      <c r="V758" s="174"/>
      <c r="W758" s="174"/>
      <c r="X758" s="175"/>
      <c r="Y758" s="173">
        <f t="shared" si="607"/>
        <v>52101.312606207219</v>
      </c>
      <c r="Z758" s="174">
        <f t="shared" si="612"/>
        <v>17229.971922285076</v>
      </c>
      <c r="AA758" s="174">
        <f t="shared" si="613"/>
        <v>34871.340683922142</v>
      </c>
      <c r="AB758" s="174"/>
      <c r="AC758" s="174"/>
      <c r="AD758" s="175"/>
      <c r="AE758" s="173">
        <f t="shared" si="614"/>
        <v>18.741203862336</v>
      </c>
      <c r="AF758" s="174">
        <f t="shared" si="629"/>
        <v>36</v>
      </c>
      <c r="AG758" s="174">
        <f t="shared" si="632"/>
        <v>60.286500000000004</v>
      </c>
      <c r="AH758" s="174">
        <f t="shared" si="615"/>
        <v>521</v>
      </c>
      <c r="AI758" s="174">
        <f t="shared" si="616"/>
        <v>200</v>
      </c>
      <c r="AJ758" s="174">
        <f t="shared" si="617"/>
        <v>2.5</v>
      </c>
      <c r="AK758" s="174">
        <f t="shared" si="585"/>
        <v>10018.663941062196</v>
      </c>
      <c r="AL758" s="174">
        <f t="shared" si="618"/>
        <v>5982.6291396823181</v>
      </c>
      <c r="AM758" s="174">
        <f t="shared" si="619"/>
        <v>4036.0348013798775</v>
      </c>
      <c r="AN758" s="174"/>
      <c r="AO758" s="176">
        <v>24</v>
      </c>
      <c r="AP758" s="174">
        <v>36</v>
      </c>
      <c r="AQ758" s="175">
        <f t="shared" si="620"/>
        <v>521</v>
      </c>
      <c r="AR758" s="31">
        <f t="shared" si="621"/>
        <v>0</v>
      </c>
      <c r="AS758" s="2">
        <f t="shared" si="622"/>
        <v>1</v>
      </c>
      <c r="AT758" s="33">
        <f t="shared" si="623"/>
        <v>1.2</v>
      </c>
      <c r="AU758" s="31">
        <f t="shared" si="624"/>
        <v>40</v>
      </c>
      <c r="AV758" s="2">
        <f t="shared" si="625"/>
        <v>0</v>
      </c>
      <c r="AW758" s="33" t="str">
        <f t="shared" si="626"/>
        <v>보스대상</v>
      </c>
      <c r="AX758" s="31">
        <f t="shared" si="627"/>
        <v>1</v>
      </c>
      <c r="AY758" s="33">
        <f t="shared" si="628"/>
        <v>3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customHeight="1">
      <c r="A759" s="2"/>
      <c r="B759" s="107">
        <v>684</v>
      </c>
      <c r="C759" s="31">
        <v>10</v>
      </c>
      <c r="D759" s="111" t="s">
        <v>18</v>
      </c>
      <c r="E759" s="2" t="s">
        <v>132</v>
      </c>
      <c r="F759" s="2" t="s">
        <v>149</v>
      </c>
      <c r="G759" s="2"/>
      <c r="H759" s="33" t="s">
        <v>81</v>
      </c>
      <c r="I759" s="173">
        <f t="shared" si="604"/>
        <v>1783.2085624682722</v>
      </c>
      <c r="J759" s="174">
        <f t="shared" si="605"/>
        <v>27.799708269917932</v>
      </c>
      <c r="K759" s="189">
        <f t="shared" si="606"/>
        <v>33</v>
      </c>
      <c r="L759" s="190">
        <f t="shared" si="584"/>
        <v>33</v>
      </c>
      <c r="M759" s="173">
        <f t="shared" si="608"/>
        <v>33419.475198281012</v>
      </c>
      <c r="N759" s="174">
        <f t="shared" si="630"/>
        <v>11051.863965041122</v>
      </c>
      <c r="O759" s="174">
        <f t="shared" si="609"/>
        <v>22367.611233239888</v>
      </c>
      <c r="P759" s="174"/>
      <c r="Q759" s="174"/>
      <c r="R759" s="175"/>
      <c r="S759" s="173">
        <f t="shared" si="631"/>
        <v>26050.656303103609</v>
      </c>
      <c r="T759" s="174">
        <f t="shared" si="610"/>
        <v>8614.9859611425381</v>
      </c>
      <c r="U759" s="174">
        <f t="shared" si="611"/>
        <v>17435.670341961071</v>
      </c>
      <c r="V759" s="174"/>
      <c r="W759" s="174"/>
      <c r="X759" s="175"/>
      <c r="Y759" s="173">
        <f t="shared" si="607"/>
        <v>52101.312606207219</v>
      </c>
      <c r="Z759" s="174">
        <f t="shared" si="612"/>
        <v>17229.971922285076</v>
      </c>
      <c r="AA759" s="174">
        <f t="shared" si="613"/>
        <v>34871.340683922142</v>
      </c>
      <c r="AB759" s="174"/>
      <c r="AC759" s="174"/>
      <c r="AD759" s="175"/>
      <c r="AE759" s="173">
        <f t="shared" si="614"/>
        <v>18.741203862336</v>
      </c>
      <c r="AF759" s="174">
        <f t="shared" si="629"/>
        <v>36</v>
      </c>
      <c r="AG759" s="174">
        <f t="shared" si="632"/>
        <v>20.2865</v>
      </c>
      <c r="AH759" s="174">
        <f t="shared" si="615"/>
        <v>521</v>
      </c>
      <c r="AI759" s="174">
        <f t="shared" si="616"/>
        <v>200</v>
      </c>
      <c r="AJ759" s="174">
        <f t="shared" si="617"/>
        <v>2.5</v>
      </c>
      <c r="AK759" s="174">
        <f t="shared" si="585"/>
        <v>10018.663941062196</v>
      </c>
      <c r="AL759" s="174">
        <f t="shared" si="618"/>
        <v>5982.6291396823181</v>
      </c>
      <c r="AM759" s="174">
        <f t="shared" si="619"/>
        <v>4036.0348013798775</v>
      </c>
      <c r="AN759" s="174"/>
      <c r="AO759" s="176">
        <v>24</v>
      </c>
      <c r="AP759" s="174">
        <v>36</v>
      </c>
      <c r="AQ759" s="175">
        <f t="shared" si="620"/>
        <v>521</v>
      </c>
      <c r="AR759" s="31">
        <f t="shared" si="621"/>
        <v>0</v>
      </c>
      <c r="AS759" s="2">
        <f t="shared" si="622"/>
        <v>1</v>
      </c>
      <c r="AT759" s="33">
        <f t="shared" si="623"/>
        <v>1.2</v>
      </c>
      <c r="AU759" s="31">
        <f t="shared" si="624"/>
        <v>0</v>
      </c>
      <c r="AV759" s="2">
        <f t="shared" si="625"/>
        <v>1</v>
      </c>
      <c r="AW759" s="33" t="str">
        <f t="shared" si="626"/>
        <v>보스대상</v>
      </c>
      <c r="AX759" s="31">
        <f t="shared" si="627"/>
        <v>1</v>
      </c>
      <c r="AY759" s="33">
        <f t="shared" si="628"/>
        <v>3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customHeight="1">
      <c r="A760" s="2"/>
      <c r="B760" s="107">
        <v>685</v>
      </c>
      <c r="C760" s="31">
        <v>10</v>
      </c>
      <c r="D760" s="111" t="s">
        <v>18</v>
      </c>
      <c r="E760" s="2" t="s">
        <v>135</v>
      </c>
      <c r="F760" s="2" t="s">
        <v>149</v>
      </c>
      <c r="G760" s="2" t="s">
        <v>186</v>
      </c>
      <c r="H760" s="33" t="s">
        <v>81</v>
      </c>
      <c r="I760" s="173">
        <f t="shared" si="604"/>
        <v>4018.9028894448338</v>
      </c>
      <c r="J760" s="174">
        <f t="shared" si="605"/>
        <v>62.653539380189279</v>
      </c>
      <c r="K760" s="189">
        <f t="shared" si="606"/>
        <v>2</v>
      </c>
      <c r="L760" s="190">
        <f t="shared" si="584"/>
        <v>2</v>
      </c>
      <c r="M760" s="173">
        <f t="shared" si="608"/>
        <v>33419.475198281012</v>
      </c>
      <c r="N760" s="174">
        <f t="shared" si="630"/>
        <v>11051.863965041122</v>
      </c>
      <c r="O760" s="174">
        <f t="shared" si="609"/>
        <v>22367.611233239888</v>
      </c>
      <c r="P760" s="174"/>
      <c r="Q760" s="174"/>
      <c r="R760" s="175"/>
      <c r="S760" s="173">
        <f t="shared" si="631"/>
        <v>26050.656303103609</v>
      </c>
      <c r="T760" s="174">
        <f t="shared" si="610"/>
        <v>8614.9859611425381</v>
      </c>
      <c r="U760" s="174">
        <f t="shared" si="611"/>
        <v>17435.670341961071</v>
      </c>
      <c r="V760" s="174"/>
      <c r="W760" s="174"/>
      <c r="X760" s="175"/>
      <c r="Y760" s="173">
        <f t="shared" si="607"/>
        <v>52101.312606207219</v>
      </c>
      <c r="Z760" s="174">
        <f t="shared" si="612"/>
        <v>17229.971922285076</v>
      </c>
      <c r="AA760" s="174">
        <f t="shared" si="613"/>
        <v>34871.340683922142</v>
      </c>
      <c r="AB760" s="174"/>
      <c r="AC760" s="174"/>
      <c r="AD760" s="175"/>
      <c r="AE760" s="173">
        <f t="shared" si="614"/>
        <v>8.3155717163639995</v>
      </c>
      <c r="AF760" s="174">
        <f t="shared" si="629"/>
        <v>36</v>
      </c>
      <c r="AG760" s="174">
        <f t="shared" si="632"/>
        <v>20.2865</v>
      </c>
      <c r="AH760" s="174">
        <f t="shared" si="615"/>
        <v>521</v>
      </c>
      <c r="AI760" s="174">
        <f t="shared" si="616"/>
        <v>200</v>
      </c>
      <c r="AJ760" s="174">
        <f t="shared" si="617"/>
        <v>2.5</v>
      </c>
      <c r="AK760" s="174">
        <f t="shared" si="585"/>
        <v>10018.663941062196</v>
      </c>
      <c r="AL760" s="174">
        <f t="shared" si="618"/>
        <v>5982.6291396823181</v>
      </c>
      <c r="AM760" s="174">
        <f t="shared" si="619"/>
        <v>4036.0348013798775</v>
      </c>
      <c r="AN760" s="174"/>
      <c r="AO760" s="176">
        <v>24</v>
      </c>
      <c r="AP760" s="174">
        <v>36</v>
      </c>
      <c r="AQ760" s="175">
        <f t="shared" si="620"/>
        <v>521</v>
      </c>
      <c r="AR760" s="31">
        <f t="shared" si="621"/>
        <v>0</v>
      </c>
      <c r="AS760" s="2">
        <f t="shared" si="622"/>
        <v>1</v>
      </c>
      <c r="AT760" s="33">
        <f t="shared" si="623"/>
        <v>1.2</v>
      </c>
      <c r="AU760" s="31">
        <f t="shared" si="624"/>
        <v>0</v>
      </c>
      <c r="AV760" s="2">
        <f t="shared" si="625"/>
        <v>0</v>
      </c>
      <c r="AW760" s="33">
        <f t="shared" si="626"/>
        <v>5</v>
      </c>
      <c r="AX760" s="31">
        <f t="shared" si="627"/>
        <v>1</v>
      </c>
      <c r="AY760" s="33">
        <f t="shared" si="628"/>
        <v>3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customHeight="1">
      <c r="A761" s="2"/>
      <c r="B761" s="107">
        <v>686</v>
      </c>
      <c r="C761" s="31">
        <v>7</v>
      </c>
      <c r="D761" s="111" t="s">
        <v>18</v>
      </c>
      <c r="E761" s="2" t="s">
        <v>163</v>
      </c>
      <c r="F761" s="2" t="s">
        <v>149</v>
      </c>
      <c r="G761" s="2"/>
      <c r="H761" s="33" t="s">
        <v>81</v>
      </c>
      <c r="I761" s="173">
        <f t="shared" si="604"/>
        <v>1190.014678515498</v>
      </c>
      <c r="J761" s="174">
        <f t="shared" si="605"/>
        <v>24.624854482032536</v>
      </c>
      <c r="K761" s="189">
        <f t="shared" si="606"/>
        <v>149</v>
      </c>
      <c r="L761" s="190">
        <f t="shared" si="584"/>
        <v>116</v>
      </c>
      <c r="M761" s="173">
        <f t="shared" si="608"/>
        <v>17542.248975169194</v>
      </c>
      <c r="N761" s="174">
        <f t="shared" si="630"/>
        <v>11580.911462241394</v>
      </c>
      <c r="O761" s="174">
        <f t="shared" si="609"/>
        <v>5961.3375129277993</v>
      </c>
      <c r="P761" s="174"/>
      <c r="Q761" s="174"/>
      <c r="R761" s="175"/>
      <c r="S761" s="173">
        <f t="shared" si="631"/>
        <v>11528.557861614147</v>
      </c>
      <c r="T761" s="174">
        <f t="shared" si="610"/>
        <v>6881.6639850739029</v>
      </c>
      <c r="U761" s="174">
        <f t="shared" si="611"/>
        <v>4646.8938765402436</v>
      </c>
      <c r="V761" s="174"/>
      <c r="W761" s="174"/>
      <c r="X761" s="175"/>
      <c r="Y761" s="173">
        <f t="shared" si="607"/>
        <v>23057.115723228293</v>
      </c>
      <c r="Z761" s="174">
        <f t="shared" si="612"/>
        <v>13763.327970147806</v>
      </c>
      <c r="AA761" s="174">
        <f t="shared" si="613"/>
        <v>9293.7877530804872</v>
      </c>
      <c r="AB761" s="174"/>
      <c r="AC761" s="174"/>
      <c r="AD761" s="175"/>
      <c r="AE761" s="173">
        <f t="shared" si="614"/>
        <v>14.741203862336</v>
      </c>
      <c r="AF761" s="174">
        <f t="shared" si="629"/>
        <v>36</v>
      </c>
      <c r="AG761" s="174">
        <f t="shared" si="632"/>
        <v>60.286500000000004</v>
      </c>
      <c r="AH761" s="174">
        <f t="shared" si="615"/>
        <v>363</v>
      </c>
      <c r="AI761" s="174">
        <f t="shared" si="616"/>
        <v>200</v>
      </c>
      <c r="AJ761" s="174">
        <f t="shared" si="617"/>
        <v>2.2222222222222223</v>
      </c>
      <c r="AK761" s="174">
        <f t="shared" si="585"/>
        <v>9607.1315513451227</v>
      </c>
      <c r="AL761" s="174">
        <f t="shared" si="618"/>
        <v>5734.7199875615861</v>
      </c>
      <c r="AM761" s="174">
        <f t="shared" si="619"/>
        <v>3872.4115637835362</v>
      </c>
      <c r="AN761" s="174"/>
      <c r="AO761" s="176">
        <v>24</v>
      </c>
      <c r="AP761" s="174">
        <v>36</v>
      </c>
      <c r="AQ761" s="175">
        <f t="shared" si="620"/>
        <v>363</v>
      </c>
      <c r="AR761" s="31">
        <f t="shared" si="621"/>
        <v>4</v>
      </c>
      <c r="AS761" s="2">
        <f t="shared" si="622"/>
        <v>1</v>
      </c>
      <c r="AT761" s="33">
        <f t="shared" si="623"/>
        <v>1</v>
      </c>
      <c r="AU761" s="31">
        <f t="shared" si="624"/>
        <v>40</v>
      </c>
      <c r="AV761" s="2">
        <f t="shared" si="625"/>
        <v>0</v>
      </c>
      <c r="AW761" s="33" t="str">
        <f t="shared" si="626"/>
        <v>보스대상</v>
      </c>
      <c r="AX761" s="31">
        <f t="shared" si="627"/>
        <v>1</v>
      </c>
      <c r="AY761" s="33">
        <f t="shared" si="628"/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customHeight="1">
      <c r="A762" s="2"/>
      <c r="B762" s="107">
        <v>687</v>
      </c>
      <c r="C762" s="31">
        <v>7</v>
      </c>
      <c r="D762" s="111" t="s">
        <v>18</v>
      </c>
      <c r="E762" s="2" t="s">
        <v>152</v>
      </c>
      <c r="F762" s="2" t="s">
        <v>149</v>
      </c>
      <c r="G762" s="2"/>
      <c r="H762" s="33" t="s">
        <v>81</v>
      </c>
      <c r="I762" s="173">
        <f t="shared" si="604"/>
        <v>1003.2819245466947</v>
      </c>
      <c r="J762" s="174">
        <f t="shared" si="605"/>
        <v>24.624854482032536</v>
      </c>
      <c r="K762" s="189">
        <f t="shared" si="606"/>
        <v>224</v>
      </c>
      <c r="L762" s="190">
        <f t="shared" si="584"/>
        <v>163</v>
      </c>
      <c r="M762" s="173">
        <f t="shared" si="608"/>
        <v>14789.583381139631</v>
      </c>
      <c r="N762" s="174">
        <f t="shared" si="630"/>
        <v>8828.2458682118322</v>
      </c>
      <c r="O762" s="174">
        <f t="shared" si="609"/>
        <v>5961.3375129277993</v>
      </c>
      <c r="P762" s="174"/>
      <c r="Q762" s="174"/>
      <c r="R762" s="175"/>
      <c r="S762" s="173">
        <f t="shared" si="631"/>
        <v>11528.557861614147</v>
      </c>
      <c r="T762" s="174">
        <f t="shared" si="610"/>
        <v>6881.6639850739029</v>
      </c>
      <c r="U762" s="174">
        <f t="shared" si="611"/>
        <v>4646.8938765402436</v>
      </c>
      <c r="V762" s="174"/>
      <c r="W762" s="174"/>
      <c r="X762" s="175"/>
      <c r="Y762" s="173">
        <f t="shared" si="607"/>
        <v>23057.115723228293</v>
      </c>
      <c r="Z762" s="174">
        <f t="shared" si="612"/>
        <v>13763.327970147806</v>
      </c>
      <c r="AA762" s="174">
        <f t="shared" si="613"/>
        <v>9293.7877530804872</v>
      </c>
      <c r="AB762" s="174"/>
      <c r="AC762" s="174"/>
      <c r="AD762" s="175"/>
      <c r="AE762" s="173">
        <f t="shared" si="614"/>
        <v>14.741203862336</v>
      </c>
      <c r="AF762" s="174">
        <f t="shared" si="629"/>
        <v>36</v>
      </c>
      <c r="AG762" s="174">
        <f t="shared" si="632"/>
        <v>20.2865</v>
      </c>
      <c r="AH762" s="174">
        <f t="shared" si="615"/>
        <v>363</v>
      </c>
      <c r="AI762" s="174">
        <f t="shared" si="616"/>
        <v>200</v>
      </c>
      <c r="AJ762" s="174">
        <f t="shared" si="617"/>
        <v>2.2222222222222223</v>
      </c>
      <c r="AK762" s="174">
        <f t="shared" si="585"/>
        <v>9607.1315513451227</v>
      </c>
      <c r="AL762" s="174">
        <f t="shared" si="618"/>
        <v>5734.7199875615861</v>
      </c>
      <c r="AM762" s="174">
        <f t="shared" si="619"/>
        <v>3872.4115637835362</v>
      </c>
      <c r="AN762" s="174"/>
      <c r="AO762" s="176">
        <v>24</v>
      </c>
      <c r="AP762" s="174">
        <v>36</v>
      </c>
      <c r="AQ762" s="175">
        <f t="shared" si="620"/>
        <v>363</v>
      </c>
      <c r="AR762" s="31">
        <f t="shared" si="621"/>
        <v>4</v>
      </c>
      <c r="AS762" s="2">
        <f t="shared" si="622"/>
        <v>1</v>
      </c>
      <c r="AT762" s="33">
        <f t="shared" si="623"/>
        <v>1</v>
      </c>
      <c r="AU762" s="31">
        <f t="shared" si="624"/>
        <v>0</v>
      </c>
      <c r="AV762" s="2">
        <f t="shared" si="625"/>
        <v>1</v>
      </c>
      <c r="AW762" s="33" t="str">
        <f t="shared" si="626"/>
        <v>보스대상</v>
      </c>
      <c r="AX762" s="31">
        <f t="shared" si="627"/>
        <v>1</v>
      </c>
      <c r="AY762" s="33">
        <f t="shared" si="628"/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customHeight="1">
      <c r="A763" s="2"/>
      <c r="B763" s="107">
        <v>688</v>
      </c>
      <c r="C763" s="31">
        <v>7</v>
      </c>
      <c r="D763" s="111" t="s">
        <v>18</v>
      </c>
      <c r="E763" s="2" t="s">
        <v>155</v>
      </c>
      <c r="F763" s="2" t="s">
        <v>149</v>
      </c>
      <c r="G763" s="2" t="s">
        <v>186</v>
      </c>
      <c r="H763" s="33" t="s">
        <v>81</v>
      </c>
      <c r="I763" s="173">
        <f t="shared" si="604"/>
        <v>2261.1447198903998</v>
      </c>
      <c r="J763" s="174">
        <f t="shared" si="605"/>
        <v>55.498218723789883</v>
      </c>
      <c r="K763" s="189">
        <f t="shared" si="606"/>
        <v>16</v>
      </c>
      <c r="L763" s="190">
        <f t="shared" si="584"/>
        <v>16</v>
      </c>
      <c r="M763" s="173">
        <f t="shared" si="608"/>
        <v>14789.583381139631</v>
      </c>
      <c r="N763" s="174">
        <f t="shared" si="630"/>
        <v>8828.2458682118322</v>
      </c>
      <c r="O763" s="174">
        <f t="shared" si="609"/>
        <v>5961.3375129277993</v>
      </c>
      <c r="P763" s="174"/>
      <c r="Q763" s="174"/>
      <c r="R763" s="175"/>
      <c r="S763" s="173">
        <f t="shared" si="631"/>
        <v>11528.557861614147</v>
      </c>
      <c r="T763" s="174">
        <f t="shared" si="610"/>
        <v>6881.6639850739029</v>
      </c>
      <c r="U763" s="174">
        <f t="shared" si="611"/>
        <v>4646.8938765402436</v>
      </c>
      <c r="V763" s="174"/>
      <c r="W763" s="174"/>
      <c r="X763" s="175"/>
      <c r="Y763" s="173">
        <f t="shared" si="607"/>
        <v>23057.115723228293</v>
      </c>
      <c r="Z763" s="174">
        <f t="shared" si="612"/>
        <v>13763.327970147806</v>
      </c>
      <c r="AA763" s="174">
        <f t="shared" si="613"/>
        <v>9293.7877530804872</v>
      </c>
      <c r="AB763" s="174"/>
      <c r="AC763" s="174"/>
      <c r="AD763" s="175"/>
      <c r="AE763" s="173">
        <f t="shared" si="614"/>
        <v>6.5407504663640008</v>
      </c>
      <c r="AF763" s="174">
        <f t="shared" si="629"/>
        <v>36</v>
      </c>
      <c r="AG763" s="174">
        <f t="shared" si="632"/>
        <v>20.2865</v>
      </c>
      <c r="AH763" s="174">
        <f t="shared" si="615"/>
        <v>363</v>
      </c>
      <c r="AI763" s="174">
        <f t="shared" si="616"/>
        <v>200</v>
      </c>
      <c r="AJ763" s="174">
        <f t="shared" si="617"/>
        <v>2.2222222222222223</v>
      </c>
      <c r="AK763" s="174">
        <f t="shared" si="585"/>
        <v>9607.1315513451227</v>
      </c>
      <c r="AL763" s="174">
        <f t="shared" si="618"/>
        <v>5734.7199875615861</v>
      </c>
      <c r="AM763" s="174">
        <f t="shared" si="619"/>
        <v>3872.4115637835362</v>
      </c>
      <c r="AN763" s="174"/>
      <c r="AO763" s="176">
        <v>24</v>
      </c>
      <c r="AP763" s="174">
        <v>36</v>
      </c>
      <c r="AQ763" s="175">
        <f t="shared" si="620"/>
        <v>363</v>
      </c>
      <c r="AR763" s="31">
        <f t="shared" si="621"/>
        <v>4</v>
      </c>
      <c r="AS763" s="2">
        <f t="shared" si="622"/>
        <v>1</v>
      </c>
      <c r="AT763" s="33">
        <f t="shared" si="623"/>
        <v>1</v>
      </c>
      <c r="AU763" s="31">
        <f t="shared" si="624"/>
        <v>0</v>
      </c>
      <c r="AV763" s="2">
        <f t="shared" si="625"/>
        <v>0</v>
      </c>
      <c r="AW763" s="33">
        <f t="shared" si="626"/>
        <v>5</v>
      </c>
      <c r="AX763" s="31">
        <f t="shared" si="627"/>
        <v>1</v>
      </c>
      <c r="AY763" s="33">
        <f t="shared" si="628"/>
        <v>1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customHeight="1">
      <c r="A764" s="2"/>
      <c r="B764" s="107">
        <v>689</v>
      </c>
      <c r="C764" s="31">
        <v>7</v>
      </c>
      <c r="D764" s="111" t="s">
        <v>18</v>
      </c>
      <c r="E764" s="2" t="s">
        <v>168</v>
      </c>
      <c r="F764" s="2" t="s">
        <v>149</v>
      </c>
      <c r="G764" s="2"/>
      <c r="H764" s="33" t="s">
        <v>81</v>
      </c>
      <c r="I764" s="173">
        <f t="shared" si="604"/>
        <v>936.02572727057657</v>
      </c>
      <c r="J764" s="174">
        <f t="shared" si="605"/>
        <v>19.369086568100212</v>
      </c>
      <c r="K764" s="189">
        <f t="shared" si="606"/>
        <v>271</v>
      </c>
      <c r="L764" s="190">
        <f t="shared" si="584"/>
        <v>182</v>
      </c>
      <c r="M764" s="173">
        <f t="shared" si="608"/>
        <v>17542.248975169194</v>
      </c>
      <c r="N764" s="174">
        <f t="shared" si="630"/>
        <v>11580.911462241394</v>
      </c>
      <c r="O764" s="174">
        <f t="shared" si="609"/>
        <v>5961.3375129277993</v>
      </c>
      <c r="P764" s="174"/>
      <c r="Q764" s="174"/>
      <c r="R764" s="175"/>
      <c r="S764" s="173">
        <f t="shared" si="631"/>
        <v>11528.557861614147</v>
      </c>
      <c r="T764" s="174">
        <f t="shared" si="610"/>
        <v>6881.6639850739029</v>
      </c>
      <c r="U764" s="174">
        <f t="shared" si="611"/>
        <v>4646.8938765402436</v>
      </c>
      <c r="V764" s="174"/>
      <c r="W764" s="174"/>
      <c r="X764" s="175"/>
      <c r="Y764" s="173">
        <f t="shared" si="607"/>
        <v>23057.115723228293</v>
      </c>
      <c r="Z764" s="174">
        <f t="shared" si="612"/>
        <v>13763.327970147806</v>
      </c>
      <c r="AA764" s="174">
        <f t="shared" si="613"/>
        <v>9293.7877530804872</v>
      </c>
      <c r="AB764" s="174"/>
      <c r="AC764" s="174"/>
      <c r="AD764" s="175"/>
      <c r="AE764" s="173">
        <f t="shared" si="614"/>
        <v>18.741203862336</v>
      </c>
      <c r="AF764" s="174">
        <f t="shared" si="629"/>
        <v>36</v>
      </c>
      <c r="AG764" s="174">
        <f t="shared" si="632"/>
        <v>60.286500000000004</v>
      </c>
      <c r="AH764" s="174">
        <f t="shared" si="615"/>
        <v>363</v>
      </c>
      <c r="AI764" s="174">
        <f t="shared" si="616"/>
        <v>200</v>
      </c>
      <c r="AJ764" s="174">
        <f t="shared" si="617"/>
        <v>1.7777777777777777</v>
      </c>
      <c r="AK764" s="174">
        <f t="shared" si="585"/>
        <v>9607.1315513451227</v>
      </c>
      <c r="AL764" s="174">
        <f t="shared" si="618"/>
        <v>5734.7199875615861</v>
      </c>
      <c r="AM764" s="174">
        <f t="shared" si="619"/>
        <v>3872.4115637835362</v>
      </c>
      <c r="AN764" s="174"/>
      <c r="AO764" s="176">
        <v>24</v>
      </c>
      <c r="AP764" s="174">
        <v>36</v>
      </c>
      <c r="AQ764" s="175">
        <f t="shared" si="620"/>
        <v>363</v>
      </c>
      <c r="AR764" s="31">
        <f t="shared" si="621"/>
        <v>0</v>
      </c>
      <c r="AS764" s="2">
        <f t="shared" si="622"/>
        <v>0.8</v>
      </c>
      <c r="AT764" s="33">
        <f t="shared" si="623"/>
        <v>1</v>
      </c>
      <c r="AU764" s="31">
        <f t="shared" si="624"/>
        <v>40</v>
      </c>
      <c r="AV764" s="2">
        <f t="shared" si="625"/>
        <v>0</v>
      </c>
      <c r="AW764" s="33" t="str">
        <f t="shared" si="626"/>
        <v>보스대상</v>
      </c>
      <c r="AX764" s="31">
        <f t="shared" si="627"/>
        <v>1</v>
      </c>
      <c r="AY764" s="33">
        <f t="shared" si="628"/>
        <v>1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customHeight="1">
      <c r="A765" s="2"/>
      <c r="B765" s="107">
        <v>690</v>
      </c>
      <c r="C765" s="31">
        <v>7</v>
      </c>
      <c r="D765" s="111" t="s">
        <v>18</v>
      </c>
      <c r="E765" s="2" t="s">
        <v>101</v>
      </c>
      <c r="F765" s="2" t="s">
        <v>149</v>
      </c>
      <c r="G765" s="2"/>
      <c r="H765" s="33" t="s">
        <v>81</v>
      </c>
      <c r="I765" s="173">
        <f t="shared" si="604"/>
        <v>789.14799122707916</v>
      </c>
      <c r="J765" s="174">
        <f t="shared" si="605"/>
        <v>19.369086568100212</v>
      </c>
      <c r="K765" s="189">
        <f t="shared" si="606"/>
        <v>393</v>
      </c>
      <c r="L765" s="190">
        <f t="shared" si="584"/>
        <v>236</v>
      </c>
      <c r="M765" s="173">
        <f t="shared" si="608"/>
        <v>14789.583381139631</v>
      </c>
      <c r="N765" s="174">
        <f t="shared" si="630"/>
        <v>8828.2458682118322</v>
      </c>
      <c r="O765" s="174">
        <f t="shared" si="609"/>
        <v>5961.3375129277993</v>
      </c>
      <c r="P765" s="174"/>
      <c r="Q765" s="174"/>
      <c r="R765" s="175"/>
      <c r="S765" s="173">
        <f t="shared" si="631"/>
        <v>11528.557861614147</v>
      </c>
      <c r="T765" s="174">
        <f t="shared" si="610"/>
        <v>6881.6639850739029</v>
      </c>
      <c r="U765" s="174">
        <f t="shared" si="611"/>
        <v>4646.8938765402436</v>
      </c>
      <c r="V765" s="174"/>
      <c r="W765" s="174"/>
      <c r="X765" s="175"/>
      <c r="Y765" s="173">
        <f t="shared" si="607"/>
        <v>23057.115723228293</v>
      </c>
      <c r="Z765" s="174">
        <f t="shared" si="612"/>
        <v>13763.327970147806</v>
      </c>
      <c r="AA765" s="174">
        <f t="shared" si="613"/>
        <v>9293.7877530804872</v>
      </c>
      <c r="AB765" s="174"/>
      <c r="AC765" s="174"/>
      <c r="AD765" s="175"/>
      <c r="AE765" s="173">
        <f t="shared" si="614"/>
        <v>18.741203862336</v>
      </c>
      <c r="AF765" s="174">
        <f t="shared" si="629"/>
        <v>36</v>
      </c>
      <c r="AG765" s="174">
        <f t="shared" si="632"/>
        <v>20.2865</v>
      </c>
      <c r="AH765" s="174">
        <f t="shared" si="615"/>
        <v>363</v>
      </c>
      <c r="AI765" s="174">
        <f t="shared" si="616"/>
        <v>200</v>
      </c>
      <c r="AJ765" s="174">
        <f t="shared" si="617"/>
        <v>1.7777777777777777</v>
      </c>
      <c r="AK765" s="174">
        <f t="shared" si="585"/>
        <v>9607.1315513451227</v>
      </c>
      <c r="AL765" s="174">
        <f t="shared" si="618"/>
        <v>5734.7199875615861</v>
      </c>
      <c r="AM765" s="174">
        <f t="shared" si="619"/>
        <v>3872.4115637835362</v>
      </c>
      <c r="AN765" s="174"/>
      <c r="AO765" s="176">
        <v>24</v>
      </c>
      <c r="AP765" s="174">
        <v>36</v>
      </c>
      <c r="AQ765" s="175">
        <f t="shared" si="620"/>
        <v>363</v>
      </c>
      <c r="AR765" s="31">
        <f t="shared" si="621"/>
        <v>0</v>
      </c>
      <c r="AS765" s="2">
        <f t="shared" si="622"/>
        <v>0.8</v>
      </c>
      <c r="AT765" s="33">
        <f t="shared" si="623"/>
        <v>1</v>
      </c>
      <c r="AU765" s="31">
        <f t="shared" si="624"/>
        <v>0</v>
      </c>
      <c r="AV765" s="2">
        <f t="shared" si="625"/>
        <v>1</v>
      </c>
      <c r="AW765" s="33" t="str">
        <f t="shared" si="626"/>
        <v>보스대상</v>
      </c>
      <c r="AX765" s="31">
        <f t="shared" si="627"/>
        <v>1</v>
      </c>
      <c r="AY765" s="33">
        <f t="shared" si="628"/>
        <v>1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customHeight="1">
      <c r="A766" s="2"/>
      <c r="B766" s="107">
        <v>691</v>
      </c>
      <c r="C766" s="31">
        <v>7</v>
      </c>
      <c r="D766" s="111" t="s">
        <v>18</v>
      </c>
      <c r="E766" s="2" t="s">
        <v>103</v>
      </c>
      <c r="F766" s="2" t="s">
        <v>149</v>
      </c>
      <c r="G766" s="2" t="s">
        <v>186</v>
      </c>
      <c r="H766" s="33" t="s">
        <v>81</v>
      </c>
      <c r="I766" s="173">
        <f t="shared" si="604"/>
        <v>1778.5407769420822</v>
      </c>
      <c r="J766" s="174">
        <f t="shared" si="605"/>
        <v>43.653041833030152</v>
      </c>
      <c r="K766" s="189">
        <f t="shared" si="606"/>
        <v>35</v>
      </c>
      <c r="L766" s="190">
        <f t="shared" si="584"/>
        <v>35</v>
      </c>
      <c r="M766" s="173">
        <f t="shared" si="608"/>
        <v>14789.583381139631</v>
      </c>
      <c r="N766" s="174">
        <f t="shared" si="630"/>
        <v>8828.2458682118322</v>
      </c>
      <c r="O766" s="174">
        <f t="shared" si="609"/>
        <v>5961.3375129277993</v>
      </c>
      <c r="P766" s="174"/>
      <c r="Q766" s="174"/>
      <c r="R766" s="175"/>
      <c r="S766" s="173">
        <f t="shared" si="631"/>
        <v>11528.557861614147</v>
      </c>
      <c r="T766" s="174">
        <f t="shared" si="610"/>
        <v>6881.6639850739029</v>
      </c>
      <c r="U766" s="174">
        <f t="shared" si="611"/>
        <v>4646.8938765402436</v>
      </c>
      <c r="V766" s="174"/>
      <c r="W766" s="174"/>
      <c r="X766" s="175"/>
      <c r="Y766" s="173">
        <f t="shared" si="607"/>
        <v>23057.115723228293</v>
      </c>
      <c r="Z766" s="174">
        <f t="shared" si="612"/>
        <v>13763.327970147806</v>
      </c>
      <c r="AA766" s="174">
        <f t="shared" si="613"/>
        <v>9293.7877530804872</v>
      </c>
      <c r="AB766" s="174"/>
      <c r="AC766" s="174"/>
      <c r="AD766" s="175"/>
      <c r="AE766" s="173">
        <f t="shared" si="614"/>
        <v>8.3155717163639995</v>
      </c>
      <c r="AF766" s="174">
        <f t="shared" si="629"/>
        <v>36</v>
      </c>
      <c r="AG766" s="174">
        <f t="shared" si="632"/>
        <v>20.2865</v>
      </c>
      <c r="AH766" s="174">
        <f t="shared" si="615"/>
        <v>363</v>
      </c>
      <c r="AI766" s="174">
        <f t="shared" si="616"/>
        <v>200</v>
      </c>
      <c r="AJ766" s="174">
        <f t="shared" si="617"/>
        <v>1.7777777777777777</v>
      </c>
      <c r="AK766" s="174">
        <f t="shared" si="585"/>
        <v>9607.1315513451227</v>
      </c>
      <c r="AL766" s="174">
        <f t="shared" si="618"/>
        <v>5734.7199875615861</v>
      </c>
      <c r="AM766" s="174">
        <f t="shared" si="619"/>
        <v>3872.4115637835362</v>
      </c>
      <c r="AN766" s="174"/>
      <c r="AO766" s="176">
        <v>24</v>
      </c>
      <c r="AP766" s="174">
        <v>36</v>
      </c>
      <c r="AQ766" s="175">
        <f t="shared" si="620"/>
        <v>363</v>
      </c>
      <c r="AR766" s="31">
        <f t="shared" si="621"/>
        <v>0</v>
      </c>
      <c r="AS766" s="2">
        <f t="shared" si="622"/>
        <v>0.8</v>
      </c>
      <c r="AT766" s="33">
        <f t="shared" si="623"/>
        <v>1</v>
      </c>
      <c r="AU766" s="31">
        <f t="shared" si="624"/>
        <v>0</v>
      </c>
      <c r="AV766" s="2">
        <f t="shared" si="625"/>
        <v>0</v>
      </c>
      <c r="AW766" s="33">
        <f t="shared" si="626"/>
        <v>5</v>
      </c>
      <c r="AX766" s="31">
        <f t="shared" si="627"/>
        <v>1</v>
      </c>
      <c r="AY766" s="33">
        <f t="shared" si="628"/>
        <v>1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customHeight="1">
      <c r="A767" s="2"/>
      <c r="B767" s="107">
        <v>692</v>
      </c>
      <c r="C767" s="31">
        <v>7</v>
      </c>
      <c r="D767" s="111" t="s">
        <v>18</v>
      </c>
      <c r="E767" s="2" t="s">
        <v>179</v>
      </c>
      <c r="F767" s="2" t="s">
        <v>149</v>
      </c>
      <c r="G767" s="2"/>
      <c r="H767" s="33" t="s">
        <v>81</v>
      </c>
      <c r="I767" s="173">
        <f t="shared" si="604"/>
        <v>1123.2308727246918</v>
      </c>
      <c r="J767" s="174">
        <f t="shared" si="605"/>
        <v>19.369086568100212</v>
      </c>
      <c r="K767" s="189">
        <f t="shared" si="606"/>
        <v>178</v>
      </c>
      <c r="L767" s="190">
        <f t="shared" si="584"/>
        <v>133</v>
      </c>
      <c r="M767" s="173">
        <f t="shared" si="608"/>
        <v>21050.698770203031</v>
      </c>
      <c r="N767" s="174">
        <f t="shared" si="630"/>
        <v>13897.093754689673</v>
      </c>
      <c r="O767" s="174">
        <f t="shared" si="609"/>
        <v>7153.6050155133589</v>
      </c>
      <c r="P767" s="174"/>
      <c r="Q767" s="174"/>
      <c r="R767" s="175"/>
      <c r="S767" s="173">
        <f t="shared" si="631"/>
        <v>13834.269433936975</v>
      </c>
      <c r="T767" s="174">
        <f t="shared" si="610"/>
        <v>8257.9967820886832</v>
      </c>
      <c r="U767" s="174">
        <f t="shared" si="611"/>
        <v>5576.2726518482923</v>
      </c>
      <c r="V767" s="174"/>
      <c r="W767" s="174"/>
      <c r="X767" s="175"/>
      <c r="Y767" s="173">
        <f t="shared" si="607"/>
        <v>27668.538867873951</v>
      </c>
      <c r="Z767" s="174">
        <f t="shared" si="612"/>
        <v>16515.993564177366</v>
      </c>
      <c r="AA767" s="174">
        <f t="shared" si="613"/>
        <v>11152.545303696585</v>
      </c>
      <c r="AB767" s="174"/>
      <c r="AC767" s="174"/>
      <c r="AD767" s="175"/>
      <c r="AE767" s="173">
        <f t="shared" si="614"/>
        <v>18.741203862336</v>
      </c>
      <c r="AF767" s="174">
        <f t="shared" si="629"/>
        <v>36</v>
      </c>
      <c r="AG767" s="174">
        <f t="shared" si="632"/>
        <v>60.286500000000004</v>
      </c>
      <c r="AH767" s="174">
        <f t="shared" si="615"/>
        <v>363</v>
      </c>
      <c r="AI767" s="174">
        <f t="shared" si="616"/>
        <v>200</v>
      </c>
      <c r="AJ767" s="174">
        <f t="shared" si="617"/>
        <v>2.2222222222222223</v>
      </c>
      <c r="AK767" s="174">
        <f t="shared" si="585"/>
        <v>9607.1315513451227</v>
      </c>
      <c r="AL767" s="174">
        <f t="shared" si="618"/>
        <v>5734.7199875615861</v>
      </c>
      <c r="AM767" s="174">
        <f t="shared" si="619"/>
        <v>3872.4115637835362</v>
      </c>
      <c r="AN767" s="174"/>
      <c r="AO767" s="176">
        <v>24</v>
      </c>
      <c r="AP767" s="174">
        <v>36</v>
      </c>
      <c r="AQ767" s="175">
        <f t="shared" si="620"/>
        <v>363</v>
      </c>
      <c r="AR767" s="31">
        <f t="shared" si="621"/>
        <v>0</v>
      </c>
      <c r="AS767" s="2">
        <f t="shared" si="622"/>
        <v>1</v>
      </c>
      <c r="AT767" s="33">
        <f t="shared" si="623"/>
        <v>1.2</v>
      </c>
      <c r="AU767" s="31">
        <f t="shared" si="624"/>
        <v>40</v>
      </c>
      <c r="AV767" s="2">
        <f t="shared" si="625"/>
        <v>0</v>
      </c>
      <c r="AW767" s="33" t="str">
        <f t="shared" si="626"/>
        <v>보스대상</v>
      </c>
      <c r="AX767" s="31">
        <f t="shared" si="627"/>
        <v>1</v>
      </c>
      <c r="AY767" s="33">
        <f t="shared" si="628"/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customHeight="1">
      <c r="A768" s="2"/>
      <c r="B768" s="107">
        <v>693</v>
      </c>
      <c r="C768" s="31">
        <v>7</v>
      </c>
      <c r="D768" s="111" t="s">
        <v>18</v>
      </c>
      <c r="E768" s="2" t="s">
        <v>117</v>
      </c>
      <c r="F768" s="2" t="s">
        <v>149</v>
      </c>
      <c r="G768" s="2"/>
      <c r="H768" s="33" t="s">
        <v>81</v>
      </c>
      <c r="I768" s="173">
        <f t="shared" si="604"/>
        <v>946.97758947249486</v>
      </c>
      <c r="J768" s="174">
        <f t="shared" si="605"/>
        <v>19.369086568100212</v>
      </c>
      <c r="K768" s="189">
        <f t="shared" si="606"/>
        <v>257</v>
      </c>
      <c r="L768" s="190">
        <f t="shared" si="584"/>
        <v>176</v>
      </c>
      <c r="M768" s="173">
        <f t="shared" si="608"/>
        <v>17747.500057367557</v>
      </c>
      <c r="N768" s="174">
        <f t="shared" si="630"/>
        <v>10593.895041854197</v>
      </c>
      <c r="O768" s="174">
        <f t="shared" si="609"/>
        <v>7153.6050155133589</v>
      </c>
      <c r="P768" s="174"/>
      <c r="Q768" s="174"/>
      <c r="R768" s="175"/>
      <c r="S768" s="173">
        <f t="shared" si="631"/>
        <v>13834.269433936975</v>
      </c>
      <c r="T768" s="174">
        <f t="shared" si="610"/>
        <v>8257.9967820886832</v>
      </c>
      <c r="U768" s="174">
        <f t="shared" si="611"/>
        <v>5576.2726518482923</v>
      </c>
      <c r="V768" s="174"/>
      <c r="W768" s="174"/>
      <c r="X768" s="175"/>
      <c r="Y768" s="173">
        <f t="shared" si="607"/>
        <v>27668.538867873951</v>
      </c>
      <c r="Z768" s="174">
        <f t="shared" si="612"/>
        <v>16515.993564177366</v>
      </c>
      <c r="AA768" s="174">
        <f t="shared" si="613"/>
        <v>11152.545303696585</v>
      </c>
      <c r="AB768" s="174"/>
      <c r="AC768" s="174"/>
      <c r="AD768" s="175"/>
      <c r="AE768" s="173">
        <f t="shared" si="614"/>
        <v>18.741203862336</v>
      </c>
      <c r="AF768" s="174">
        <f t="shared" si="629"/>
        <v>36</v>
      </c>
      <c r="AG768" s="174">
        <f t="shared" si="632"/>
        <v>20.2865</v>
      </c>
      <c r="AH768" s="174">
        <f t="shared" si="615"/>
        <v>363</v>
      </c>
      <c r="AI768" s="174">
        <f t="shared" si="616"/>
        <v>200</v>
      </c>
      <c r="AJ768" s="174">
        <f t="shared" si="617"/>
        <v>2.2222222222222223</v>
      </c>
      <c r="AK768" s="174">
        <f t="shared" si="585"/>
        <v>9607.1315513451227</v>
      </c>
      <c r="AL768" s="174">
        <f t="shared" si="618"/>
        <v>5734.7199875615861</v>
      </c>
      <c r="AM768" s="174">
        <f t="shared" si="619"/>
        <v>3872.4115637835362</v>
      </c>
      <c r="AN768" s="174"/>
      <c r="AO768" s="176">
        <v>24</v>
      </c>
      <c r="AP768" s="174">
        <v>36</v>
      </c>
      <c r="AQ768" s="175">
        <f t="shared" si="620"/>
        <v>363</v>
      </c>
      <c r="AR768" s="31">
        <f t="shared" si="621"/>
        <v>0</v>
      </c>
      <c r="AS768" s="2">
        <f t="shared" si="622"/>
        <v>1</v>
      </c>
      <c r="AT768" s="33">
        <f t="shared" si="623"/>
        <v>1.2</v>
      </c>
      <c r="AU768" s="31">
        <f t="shared" si="624"/>
        <v>0</v>
      </c>
      <c r="AV768" s="2">
        <f t="shared" si="625"/>
        <v>1</v>
      </c>
      <c r="AW768" s="33" t="str">
        <f t="shared" si="626"/>
        <v>보스대상</v>
      </c>
      <c r="AX768" s="31">
        <f t="shared" si="627"/>
        <v>1</v>
      </c>
      <c r="AY768" s="33">
        <f t="shared" si="628"/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customHeight="1">
      <c r="A769" s="2"/>
      <c r="B769" s="107">
        <v>694</v>
      </c>
      <c r="C769" s="31">
        <v>7</v>
      </c>
      <c r="D769" s="111" t="s">
        <v>18</v>
      </c>
      <c r="E769" s="2" t="s">
        <v>134</v>
      </c>
      <c r="F769" s="2" t="s">
        <v>149</v>
      </c>
      <c r="G769" s="2" t="s">
        <v>186</v>
      </c>
      <c r="H769" s="33" t="s">
        <v>81</v>
      </c>
      <c r="I769" s="173">
        <f t="shared" si="604"/>
        <v>2134.2489323304985</v>
      </c>
      <c r="J769" s="174">
        <f t="shared" si="605"/>
        <v>43.653041833030152</v>
      </c>
      <c r="K769" s="189">
        <f t="shared" si="606"/>
        <v>21</v>
      </c>
      <c r="L769" s="190">
        <f t="shared" si="584"/>
        <v>21</v>
      </c>
      <c r="M769" s="173">
        <f t="shared" si="608"/>
        <v>17747.500057367557</v>
      </c>
      <c r="N769" s="174">
        <f t="shared" si="630"/>
        <v>10593.895041854197</v>
      </c>
      <c r="O769" s="174">
        <f t="shared" si="609"/>
        <v>7153.6050155133589</v>
      </c>
      <c r="P769" s="174"/>
      <c r="Q769" s="174"/>
      <c r="R769" s="175"/>
      <c r="S769" s="173">
        <f t="shared" si="631"/>
        <v>13834.269433936975</v>
      </c>
      <c r="T769" s="174">
        <f t="shared" si="610"/>
        <v>8257.9967820886832</v>
      </c>
      <c r="U769" s="174">
        <f t="shared" si="611"/>
        <v>5576.2726518482923</v>
      </c>
      <c r="V769" s="174"/>
      <c r="W769" s="174"/>
      <c r="X769" s="175"/>
      <c r="Y769" s="173">
        <f t="shared" si="607"/>
        <v>27668.538867873951</v>
      </c>
      <c r="Z769" s="174">
        <f t="shared" si="612"/>
        <v>16515.993564177366</v>
      </c>
      <c r="AA769" s="174">
        <f t="shared" si="613"/>
        <v>11152.545303696585</v>
      </c>
      <c r="AB769" s="174"/>
      <c r="AC769" s="174"/>
      <c r="AD769" s="175"/>
      <c r="AE769" s="173">
        <f t="shared" si="614"/>
        <v>8.3155717163639995</v>
      </c>
      <c r="AF769" s="174">
        <f t="shared" si="629"/>
        <v>36</v>
      </c>
      <c r="AG769" s="174">
        <f t="shared" si="632"/>
        <v>20.2865</v>
      </c>
      <c r="AH769" s="174">
        <f t="shared" si="615"/>
        <v>363</v>
      </c>
      <c r="AI769" s="174">
        <f t="shared" si="616"/>
        <v>200</v>
      </c>
      <c r="AJ769" s="174">
        <f t="shared" si="617"/>
        <v>2.2222222222222223</v>
      </c>
      <c r="AK769" s="174">
        <f t="shared" si="585"/>
        <v>9607.1315513451227</v>
      </c>
      <c r="AL769" s="174">
        <f t="shared" si="618"/>
        <v>5734.7199875615861</v>
      </c>
      <c r="AM769" s="174">
        <f t="shared" si="619"/>
        <v>3872.4115637835362</v>
      </c>
      <c r="AN769" s="174"/>
      <c r="AO769" s="176">
        <v>24</v>
      </c>
      <c r="AP769" s="174">
        <v>36</v>
      </c>
      <c r="AQ769" s="175">
        <f t="shared" si="620"/>
        <v>363</v>
      </c>
      <c r="AR769" s="31">
        <f t="shared" si="621"/>
        <v>0</v>
      </c>
      <c r="AS769" s="2">
        <f t="shared" si="622"/>
        <v>1</v>
      </c>
      <c r="AT769" s="33">
        <f t="shared" si="623"/>
        <v>1.2</v>
      </c>
      <c r="AU769" s="31">
        <f t="shared" si="624"/>
        <v>0</v>
      </c>
      <c r="AV769" s="2">
        <f t="shared" si="625"/>
        <v>0</v>
      </c>
      <c r="AW769" s="33">
        <f t="shared" si="626"/>
        <v>5</v>
      </c>
      <c r="AX769" s="31">
        <f t="shared" si="627"/>
        <v>1</v>
      </c>
      <c r="AY769" s="33">
        <f t="shared" si="628"/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customHeight="1">
      <c r="A770" s="2"/>
      <c r="B770" s="107">
        <v>695</v>
      </c>
      <c r="C770" s="31">
        <v>4</v>
      </c>
      <c r="D770" s="111" t="s">
        <v>18</v>
      </c>
      <c r="E770" s="2" t="s">
        <v>148</v>
      </c>
      <c r="F770" s="2" t="s">
        <v>149</v>
      </c>
      <c r="G770" s="2"/>
      <c r="H770" s="33" t="s">
        <v>81</v>
      </c>
      <c r="I770" s="173">
        <f t="shared" si="604"/>
        <v>932.47398705767728</v>
      </c>
      <c r="J770" s="174">
        <f t="shared" si="605"/>
        <v>13.499575873070178</v>
      </c>
      <c r="K770" s="189">
        <f t="shared" si="606"/>
        <v>273</v>
      </c>
      <c r="L770" s="190">
        <f t="shared" si="584"/>
        <v>184</v>
      </c>
      <c r="M770" s="173">
        <f t="shared" si="608"/>
        <v>13745.789139542481</v>
      </c>
      <c r="N770" s="174">
        <f t="shared" si="630"/>
        <v>8204.7631863863771</v>
      </c>
      <c r="O770" s="174">
        <f t="shared" si="609"/>
        <v>5541.0259531561042</v>
      </c>
      <c r="P770" s="174"/>
      <c r="Q770" s="174"/>
      <c r="R770" s="175"/>
      <c r="S770" s="173">
        <f t="shared" si="631"/>
        <v>10714.91477243707</v>
      </c>
      <c r="T770" s="174">
        <f t="shared" si="610"/>
        <v>6395.6559625419495</v>
      </c>
      <c r="U770" s="174">
        <f t="shared" si="611"/>
        <v>4319.258809895121</v>
      </c>
      <c r="V770" s="174"/>
      <c r="W770" s="174"/>
      <c r="X770" s="175"/>
      <c r="Y770" s="173">
        <f t="shared" si="607"/>
        <v>21429.829544874141</v>
      </c>
      <c r="Z770" s="174">
        <f t="shared" si="612"/>
        <v>12791.311925083899</v>
      </c>
      <c r="AA770" s="174">
        <f t="shared" si="613"/>
        <v>8638.517619790242</v>
      </c>
      <c r="AB770" s="174"/>
      <c r="AC770" s="174"/>
      <c r="AD770" s="175"/>
      <c r="AE770" s="173">
        <f t="shared" si="614"/>
        <v>14.741203862336</v>
      </c>
      <c r="AF770" s="174">
        <f t="shared" si="629"/>
        <v>36</v>
      </c>
      <c r="AG770" s="174">
        <f t="shared" si="632"/>
        <v>20.2865</v>
      </c>
      <c r="AH770" s="174">
        <f t="shared" si="615"/>
        <v>199</v>
      </c>
      <c r="AI770" s="174">
        <f t="shared" si="616"/>
        <v>200</v>
      </c>
      <c r="AJ770" s="174">
        <f t="shared" si="617"/>
        <v>2.2222222222222223</v>
      </c>
      <c r="AK770" s="174">
        <f t="shared" si="585"/>
        <v>8929.0956436975594</v>
      </c>
      <c r="AL770" s="174">
        <f t="shared" si="618"/>
        <v>5329.7133021182917</v>
      </c>
      <c r="AM770" s="174">
        <f t="shared" si="619"/>
        <v>3599.3823415792676</v>
      </c>
      <c r="AN770" s="174"/>
      <c r="AO770" s="176">
        <v>24</v>
      </c>
      <c r="AP770" s="174">
        <v>36</v>
      </c>
      <c r="AQ770" s="175">
        <f t="shared" si="620"/>
        <v>199</v>
      </c>
      <c r="AR770" s="31">
        <f t="shared" si="621"/>
        <v>4</v>
      </c>
      <c r="AS770" s="2">
        <f t="shared" si="622"/>
        <v>1</v>
      </c>
      <c r="AT770" s="33">
        <f t="shared" si="623"/>
        <v>1</v>
      </c>
      <c r="AU770" s="31">
        <f t="shared" si="624"/>
        <v>0</v>
      </c>
      <c r="AV770" s="2">
        <f t="shared" si="625"/>
        <v>0</v>
      </c>
      <c r="AW770" s="33" t="str">
        <f t="shared" si="626"/>
        <v>보스대상</v>
      </c>
      <c r="AX770" s="31">
        <f t="shared" si="627"/>
        <v>1</v>
      </c>
      <c r="AY770" s="33">
        <f t="shared" si="628"/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customHeight="1">
      <c r="A771" s="2"/>
      <c r="B771" s="107">
        <v>696</v>
      </c>
      <c r="C771" s="31">
        <v>4</v>
      </c>
      <c r="D771" s="111" t="s">
        <v>18</v>
      </c>
      <c r="E771" s="2" t="s">
        <v>79</v>
      </c>
      <c r="F771" s="2" t="s">
        <v>149</v>
      </c>
      <c r="G771" s="2"/>
      <c r="H771" s="33" t="s">
        <v>81</v>
      </c>
      <c r="I771" s="173">
        <f t="shared" si="604"/>
        <v>733.45283688884297</v>
      </c>
      <c r="J771" s="174">
        <f t="shared" si="605"/>
        <v>10.61831467507422</v>
      </c>
      <c r="K771" s="189">
        <f t="shared" si="606"/>
        <v>457</v>
      </c>
      <c r="L771" s="190">
        <f t="shared" ref="L771:L834" si="633">RANK(I771,$I$451:$I$866)</f>
        <v>263</v>
      </c>
      <c r="M771" s="173">
        <f t="shared" si="608"/>
        <v>13745.789139542481</v>
      </c>
      <c r="N771" s="174">
        <f t="shared" si="630"/>
        <v>8204.7631863863771</v>
      </c>
      <c r="O771" s="174">
        <f t="shared" si="609"/>
        <v>5541.0259531561042</v>
      </c>
      <c r="P771" s="174"/>
      <c r="Q771" s="174"/>
      <c r="R771" s="175"/>
      <c r="S771" s="173">
        <f t="shared" si="631"/>
        <v>10714.91477243707</v>
      </c>
      <c r="T771" s="174">
        <f t="shared" si="610"/>
        <v>6395.6559625419495</v>
      </c>
      <c r="U771" s="174">
        <f t="shared" si="611"/>
        <v>4319.258809895121</v>
      </c>
      <c r="V771" s="174"/>
      <c r="W771" s="174"/>
      <c r="X771" s="175"/>
      <c r="Y771" s="173">
        <f t="shared" si="607"/>
        <v>21429.829544874141</v>
      </c>
      <c r="Z771" s="174">
        <f t="shared" si="612"/>
        <v>12791.311925083899</v>
      </c>
      <c r="AA771" s="174">
        <f t="shared" si="613"/>
        <v>8638.517619790242</v>
      </c>
      <c r="AB771" s="174"/>
      <c r="AC771" s="174"/>
      <c r="AD771" s="175"/>
      <c r="AE771" s="173">
        <f t="shared" si="614"/>
        <v>18.741203862336</v>
      </c>
      <c r="AF771" s="174">
        <f t="shared" si="629"/>
        <v>36</v>
      </c>
      <c r="AG771" s="174">
        <f t="shared" si="632"/>
        <v>20.2865</v>
      </c>
      <c r="AH771" s="174">
        <f t="shared" si="615"/>
        <v>199</v>
      </c>
      <c r="AI771" s="174">
        <f t="shared" si="616"/>
        <v>200</v>
      </c>
      <c r="AJ771" s="174">
        <f t="shared" si="617"/>
        <v>1.7777777777777777</v>
      </c>
      <c r="AK771" s="174">
        <f t="shared" si="585"/>
        <v>8929.0956436975594</v>
      </c>
      <c r="AL771" s="174">
        <f t="shared" si="618"/>
        <v>5329.7133021182917</v>
      </c>
      <c r="AM771" s="174">
        <f t="shared" si="619"/>
        <v>3599.3823415792676</v>
      </c>
      <c r="AN771" s="174"/>
      <c r="AO771" s="176">
        <v>24</v>
      </c>
      <c r="AP771" s="174">
        <v>36</v>
      </c>
      <c r="AQ771" s="175">
        <f t="shared" si="620"/>
        <v>199</v>
      </c>
      <c r="AR771" s="31">
        <f t="shared" si="621"/>
        <v>0</v>
      </c>
      <c r="AS771" s="2">
        <f t="shared" si="622"/>
        <v>0.8</v>
      </c>
      <c r="AT771" s="33">
        <f t="shared" si="623"/>
        <v>1</v>
      </c>
      <c r="AU771" s="31">
        <f t="shared" si="624"/>
        <v>0</v>
      </c>
      <c r="AV771" s="2">
        <f t="shared" si="625"/>
        <v>0</v>
      </c>
      <c r="AW771" s="33" t="str">
        <f t="shared" si="626"/>
        <v>보스대상</v>
      </c>
      <c r="AX771" s="31">
        <f t="shared" si="627"/>
        <v>1</v>
      </c>
      <c r="AY771" s="33">
        <f t="shared" si="628"/>
        <v>1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customHeight="1">
      <c r="A772" s="2"/>
      <c r="B772" s="107">
        <v>697</v>
      </c>
      <c r="C772" s="31">
        <v>4</v>
      </c>
      <c r="D772" s="111" t="s">
        <v>18</v>
      </c>
      <c r="E772" s="2" t="s">
        <v>87</v>
      </c>
      <c r="F772" s="2" t="s">
        <v>149</v>
      </c>
      <c r="G772" s="2"/>
      <c r="H772" s="33" t="s">
        <v>81</v>
      </c>
      <c r="I772" s="173">
        <f t="shared" si="604"/>
        <v>880.14340426661147</v>
      </c>
      <c r="J772" s="174">
        <f t="shared" si="605"/>
        <v>10.61831467507422</v>
      </c>
      <c r="K772" s="189">
        <f t="shared" si="606"/>
        <v>317</v>
      </c>
      <c r="L772" s="190">
        <f t="shared" si="633"/>
        <v>206</v>
      </c>
      <c r="M772" s="173">
        <f t="shared" si="608"/>
        <v>16494.946967450975</v>
      </c>
      <c r="N772" s="174">
        <f t="shared" si="630"/>
        <v>9845.7158236636515</v>
      </c>
      <c r="O772" s="174">
        <f t="shared" si="609"/>
        <v>6649.2311437873241</v>
      </c>
      <c r="P772" s="174"/>
      <c r="Q772" s="174"/>
      <c r="R772" s="175"/>
      <c r="S772" s="173">
        <f t="shared" si="631"/>
        <v>12857.897726924482</v>
      </c>
      <c r="T772" s="174">
        <f t="shared" si="610"/>
        <v>7674.7871550503387</v>
      </c>
      <c r="U772" s="174">
        <f t="shared" si="611"/>
        <v>5183.1105718741446</v>
      </c>
      <c r="V772" s="174"/>
      <c r="W772" s="174"/>
      <c r="X772" s="175"/>
      <c r="Y772" s="173">
        <f t="shared" si="607"/>
        <v>25715.795453848965</v>
      </c>
      <c r="Z772" s="174">
        <f t="shared" si="612"/>
        <v>15349.574310100677</v>
      </c>
      <c r="AA772" s="174">
        <f t="shared" si="613"/>
        <v>10366.221143748289</v>
      </c>
      <c r="AB772" s="174"/>
      <c r="AC772" s="174"/>
      <c r="AD772" s="175"/>
      <c r="AE772" s="173">
        <f t="shared" si="614"/>
        <v>18.741203862336</v>
      </c>
      <c r="AF772" s="174">
        <f t="shared" si="629"/>
        <v>36</v>
      </c>
      <c r="AG772" s="174">
        <f t="shared" si="632"/>
        <v>20.2865</v>
      </c>
      <c r="AH772" s="174">
        <f t="shared" si="615"/>
        <v>199</v>
      </c>
      <c r="AI772" s="174">
        <f t="shared" si="616"/>
        <v>200</v>
      </c>
      <c r="AJ772" s="174">
        <f t="shared" si="617"/>
        <v>2.2222222222222223</v>
      </c>
      <c r="AK772" s="174">
        <f t="shared" si="585"/>
        <v>8929.0956436975594</v>
      </c>
      <c r="AL772" s="174">
        <f t="shared" si="618"/>
        <v>5329.7133021182917</v>
      </c>
      <c r="AM772" s="174">
        <f t="shared" si="619"/>
        <v>3599.3823415792676</v>
      </c>
      <c r="AN772" s="174"/>
      <c r="AO772" s="176">
        <v>24</v>
      </c>
      <c r="AP772" s="174">
        <v>36</v>
      </c>
      <c r="AQ772" s="175">
        <f t="shared" si="620"/>
        <v>199</v>
      </c>
      <c r="AR772" s="31">
        <f t="shared" si="621"/>
        <v>0</v>
      </c>
      <c r="AS772" s="2">
        <f t="shared" si="622"/>
        <v>1</v>
      </c>
      <c r="AT772" s="33">
        <f t="shared" si="623"/>
        <v>1.2</v>
      </c>
      <c r="AU772" s="31">
        <f t="shared" si="624"/>
        <v>0</v>
      </c>
      <c r="AV772" s="2">
        <f t="shared" si="625"/>
        <v>0</v>
      </c>
      <c r="AW772" s="33" t="str">
        <f t="shared" si="626"/>
        <v>보스대상</v>
      </c>
      <c r="AX772" s="31">
        <f t="shared" si="627"/>
        <v>1</v>
      </c>
      <c r="AY772" s="33">
        <f t="shared" si="628"/>
        <v>1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customHeight="1">
      <c r="A773" s="2"/>
      <c r="B773" s="107">
        <v>698</v>
      </c>
      <c r="C773" s="31">
        <v>1</v>
      </c>
      <c r="D773" s="111" t="s">
        <v>18</v>
      </c>
      <c r="E773" s="2" t="s">
        <v>67</v>
      </c>
      <c r="F773" s="2" t="s">
        <v>149</v>
      </c>
      <c r="G773" s="1"/>
      <c r="H773" s="33" t="s">
        <v>81</v>
      </c>
      <c r="I773" s="173">
        <f t="shared" si="604"/>
        <v>594.28393296467732</v>
      </c>
      <c r="J773" s="174">
        <f t="shared" si="605"/>
        <v>5.3891948853391769</v>
      </c>
      <c r="K773" s="189">
        <f t="shared" si="606"/>
        <v>619</v>
      </c>
      <c r="L773" s="190">
        <f t="shared" si="633"/>
        <v>331</v>
      </c>
      <c r="M773" s="173">
        <f t="shared" si="608"/>
        <v>11137.596339801839</v>
      </c>
      <c r="N773" s="174">
        <f t="shared" si="630"/>
        <v>6648.8976672846793</v>
      </c>
      <c r="O773" s="174">
        <f t="shared" si="609"/>
        <v>4488.69867251716</v>
      </c>
      <c r="P773" s="174"/>
      <c r="Q773" s="174"/>
      <c r="R773" s="175"/>
      <c r="S773" s="173">
        <f t="shared" si="631"/>
        <v>8681.814797193656</v>
      </c>
      <c r="T773" s="174">
        <f t="shared" si="610"/>
        <v>5182.8506251902418</v>
      </c>
      <c r="U773" s="174">
        <f t="shared" si="611"/>
        <v>3498.9641720034142</v>
      </c>
      <c r="V773" s="174"/>
      <c r="W773" s="174"/>
      <c r="X773" s="175"/>
      <c r="Y773" s="173">
        <f t="shared" si="607"/>
        <v>17363.629594387312</v>
      </c>
      <c r="Z773" s="174">
        <f t="shared" si="612"/>
        <v>10365.701250380484</v>
      </c>
      <c r="AA773" s="174">
        <f t="shared" si="613"/>
        <v>6997.9283440068284</v>
      </c>
      <c r="AB773" s="174"/>
      <c r="AC773" s="174"/>
      <c r="AD773" s="175"/>
      <c r="AE773" s="173">
        <f t="shared" si="614"/>
        <v>18.741203862336</v>
      </c>
      <c r="AF773" s="174">
        <f t="shared" si="629"/>
        <v>36</v>
      </c>
      <c r="AG773" s="174">
        <f t="shared" si="632"/>
        <v>20.2865</v>
      </c>
      <c r="AH773" s="174">
        <f t="shared" si="615"/>
        <v>101</v>
      </c>
      <c r="AI773" s="174">
        <f t="shared" si="616"/>
        <v>200</v>
      </c>
      <c r="AJ773" s="174">
        <f t="shared" si="617"/>
        <v>2.2222222222222223</v>
      </c>
      <c r="AK773" s="174">
        <f t="shared" ref="AK773:AK836" si="634">SUM(AL773:AN773)</f>
        <v>7234.845664328047</v>
      </c>
      <c r="AL773" s="174">
        <f t="shared" si="618"/>
        <v>4319.0421876585351</v>
      </c>
      <c r="AM773" s="174">
        <f t="shared" si="619"/>
        <v>2915.8034766695118</v>
      </c>
      <c r="AN773" s="174"/>
      <c r="AO773" s="176">
        <v>24</v>
      </c>
      <c r="AP773" s="174">
        <v>36</v>
      </c>
      <c r="AQ773" s="175">
        <f t="shared" si="620"/>
        <v>101</v>
      </c>
      <c r="AR773" s="31">
        <f t="shared" si="621"/>
        <v>0</v>
      </c>
      <c r="AS773" s="2">
        <f t="shared" si="622"/>
        <v>1</v>
      </c>
      <c r="AT773" s="33">
        <f t="shared" si="623"/>
        <v>1</v>
      </c>
      <c r="AU773" s="31">
        <f t="shared" si="624"/>
        <v>0</v>
      </c>
      <c r="AV773" s="2">
        <f t="shared" si="625"/>
        <v>0</v>
      </c>
      <c r="AW773" s="33" t="str">
        <f t="shared" si="626"/>
        <v>보스대상</v>
      </c>
      <c r="AX773" s="31">
        <f t="shared" si="627"/>
        <v>1</v>
      </c>
      <c r="AY773" s="33">
        <f t="shared" si="628"/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customHeight="1">
      <c r="A774" s="2"/>
      <c r="B774" s="107">
        <v>699</v>
      </c>
      <c r="C774" s="31">
        <v>10</v>
      </c>
      <c r="D774" s="111" t="s">
        <v>18</v>
      </c>
      <c r="E774" s="2" t="s">
        <v>164</v>
      </c>
      <c r="F774" s="2" t="s">
        <v>149</v>
      </c>
      <c r="G774" s="2"/>
      <c r="H774" s="33" t="s">
        <v>80</v>
      </c>
      <c r="I774" s="173">
        <f t="shared" si="604"/>
        <v>1529.8766850949394</v>
      </c>
      <c r="J774" s="174">
        <f t="shared" si="605"/>
        <v>35.343110702862127</v>
      </c>
      <c r="K774" s="189">
        <f t="shared" si="606"/>
        <v>67</v>
      </c>
      <c r="L774" s="190">
        <f t="shared" si="633"/>
        <v>62</v>
      </c>
      <c r="M774" s="173">
        <f t="shared" si="608"/>
        <v>22552.224099219318</v>
      </c>
      <c r="N774" s="174">
        <f t="shared" si="630"/>
        <v>22552.224099219318</v>
      </c>
      <c r="O774" s="174">
        <f t="shared" si="609"/>
        <v>0</v>
      </c>
      <c r="P774" s="174"/>
      <c r="Q774" s="174"/>
      <c r="R774" s="175"/>
      <c r="S774" s="173">
        <f t="shared" si="631"/>
        <v>13401.089272888388</v>
      </c>
      <c r="T774" s="174">
        <f t="shared" si="610"/>
        <v>13401.089272888388</v>
      </c>
      <c r="U774" s="174">
        <f t="shared" si="611"/>
        <v>0</v>
      </c>
      <c r="V774" s="174"/>
      <c r="W774" s="174"/>
      <c r="X774" s="175"/>
      <c r="Y774" s="173">
        <f t="shared" si="607"/>
        <v>26802.178545776776</v>
      </c>
      <c r="Z774" s="174">
        <f t="shared" si="612"/>
        <v>26802.178545776776</v>
      </c>
      <c r="AA774" s="174">
        <f t="shared" si="613"/>
        <v>0</v>
      </c>
      <c r="AB774" s="174"/>
      <c r="AC774" s="174"/>
      <c r="AD774" s="175"/>
      <c r="AE774" s="173">
        <f t="shared" si="614"/>
        <v>14.741203862336</v>
      </c>
      <c r="AF774" s="174">
        <f t="shared" si="629"/>
        <v>36</v>
      </c>
      <c r="AG774" s="174">
        <f t="shared" si="632"/>
        <v>60.286500000000004</v>
      </c>
      <c r="AH774" s="174">
        <f t="shared" si="615"/>
        <v>521</v>
      </c>
      <c r="AI774" s="174">
        <f t="shared" si="616"/>
        <v>200</v>
      </c>
      <c r="AJ774" s="174">
        <f t="shared" si="617"/>
        <v>2.5</v>
      </c>
      <c r="AK774" s="174">
        <f t="shared" si="634"/>
        <v>6679.1092940414637</v>
      </c>
      <c r="AL774" s="174">
        <f t="shared" si="618"/>
        <v>3988.4194264548778</v>
      </c>
      <c r="AM774" s="174">
        <f t="shared" si="619"/>
        <v>2690.6898675865855</v>
      </c>
      <c r="AN774" s="174"/>
      <c r="AO774" s="176">
        <v>24</v>
      </c>
      <c r="AP774" s="174">
        <v>36</v>
      </c>
      <c r="AQ774" s="175">
        <f t="shared" si="620"/>
        <v>521</v>
      </c>
      <c r="AR774" s="31">
        <f t="shared" si="621"/>
        <v>4</v>
      </c>
      <c r="AS774" s="2">
        <f t="shared" si="622"/>
        <v>1</v>
      </c>
      <c r="AT774" s="33">
        <f t="shared" si="623"/>
        <v>1</v>
      </c>
      <c r="AU774" s="31">
        <f t="shared" si="624"/>
        <v>40</v>
      </c>
      <c r="AV774" s="2">
        <f t="shared" si="625"/>
        <v>0</v>
      </c>
      <c r="AW774" s="33" t="str">
        <f t="shared" si="626"/>
        <v>보스대상</v>
      </c>
      <c r="AX774" s="31">
        <f t="shared" si="627"/>
        <v>2.8</v>
      </c>
      <c r="AY774" s="33">
        <f t="shared" si="628"/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customHeight="1">
      <c r="A775" s="2"/>
      <c r="B775" s="107">
        <v>700</v>
      </c>
      <c r="C775" s="31">
        <v>10</v>
      </c>
      <c r="D775" s="111" t="s">
        <v>18</v>
      </c>
      <c r="E775" s="2" t="s">
        <v>153</v>
      </c>
      <c r="F775" s="2" t="s">
        <v>149</v>
      </c>
      <c r="G775" s="2"/>
      <c r="H775" s="33" t="s">
        <v>80</v>
      </c>
      <c r="I775" s="173">
        <f t="shared" si="604"/>
        <v>1749.3606916992628</v>
      </c>
      <c r="J775" s="174">
        <f t="shared" si="605"/>
        <v>35.343110702862127</v>
      </c>
      <c r="K775" s="189">
        <f t="shared" si="606"/>
        <v>38</v>
      </c>
      <c r="L775" s="190">
        <f t="shared" si="633"/>
        <v>38</v>
      </c>
      <c r="M775" s="173">
        <f t="shared" si="608"/>
        <v>25787.68258509595</v>
      </c>
      <c r="N775" s="174">
        <f t="shared" si="630"/>
        <v>25787.68258509595</v>
      </c>
      <c r="O775" s="174">
        <f t="shared" si="609"/>
        <v>0</v>
      </c>
      <c r="P775" s="174"/>
      <c r="Q775" s="174"/>
      <c r="R775" s="175"/>
      <c r="S775" s="173">
        <f t="shared" si="631"/>
        <v>20101.633909332588</v>
      </c>
      <c r="T775" s="174">
        <f t="shared" si="610"/>
        <v>20101.633909332588</v>
      </c>
      <c r="U775" s="174">
        <f t="shared" si="611"/>
        <v>0</v>
      </c>
      <c r="V775" s="174"/>
      <c r="W775" s="174"/>
      <c r="X775" s="175"/>
      <c r="Y775" s="173">
        <f t="shared" si="607"/>
        <v>40203.267818665176</v>
      </c>
      <c r="Z775" s="174">
        <f t="shared" si="612"/>
        <v>40203.267818665176</v>
      </c>
      <c r="AA775" s="174">
        <f t="shared" si="613"/>
        <v>0</v>
      </c>
      <c r="AB775" s="174"/>
      <c r="AC775" s="174"/>
      <c r="AD775" s="175"/>
      <c r="AE775" s="173">
        <f t="shared" si="614"/>
        <v>14.741203862336</v>
      </c>
      <c r="AF775" s="174">
        <f t="shared" si="629"/>
        <v>36</v>
      </c>
      <c r="AG775" s="174">
        <f t="shared" si="632"/>
        <v>20.2865</v>
      </c>
      <c r="AH775" s="174">
        <f t="shared" si="615"/>
        <v>521</v>
      </c>
      <c r="AI775" s="174">
        <f t="shared" si="616"/>
        <v>200</v>
      </c>
      <c r="AJ775" s="174">
        <f t="shared" si="617"/>
        <v>2.5</v>
      </c>
      <c r="AK775" s="174">
        <f t="shared" si="634"/>
        <v>10018.663941062196</v>
      </c>
      <c r="AL775" s="174">
        <f t="shared" si="618"/>
        <v>5982.6291396823181</v>
      </c>
      <c r="AM775" s="174">
        <f t="shared" si="619"/>
        <v>4036.0348013798775</v>
      </c>
      <c r="AN775" s="174"/>
      <c r="AO775" s="176">
        <v>24</v>
      </c>
      <c r="AP775" s="174">
        <v>36</v>
      </c>
      <c r="AQ775" s="175">
        <f t="shared" si="620"/>
        <v>521</v>
      </c>
      <c r="AR775" s="31">
        <f t="shared" si="621"/>
        <v>4</v>
      </c>
      <c r="AS775" s="2">
        <f t="shared" si="622"/>
        <v>1</v>
      </c>
      <c r="AT775" s="33">
        <f t="shared" si="623"/>
        <v>1</v>
      </c>
      <c r="AU775" s="31">
        <f t="shared" si="624"/>
        <v>0</v>
      </c>
      <c r="AV775" s="2">
        <f t="shared" si="625"/>
        <v>1</v>
      </c>
      <c r="AW775" s="33" t="str">
        <f t="shared" si="626"/>
        <v>보스대상</v>
      </c>
      <c r="AX775" s="31">
        <f t="shared" si="627"/>
        <v>2.8</v>
      </c>
      <c r="AY775" s="33">
        <f t="shared" si="628"/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customHeight="1">
      <c r="A776" s="2"/>
      <c r="B776" s="107">
        <v>701</v>
      </c>
      <c r="C776" s="31">
        <v>10</v>
      </c>
      <c r="D776" s="111" t="s">
        <v>18</v>
      </c>
      <c r="E776" s="2" t="s">
        <v>156</v>
      </c>
      <c r="F776" s="2" t="s">
        <v>149</v>
      </c>
      <c r="G776" s="2" t="s">
        <v>186</v>
      </c>
      <c r="H776" s="33" t="s">
        <v>80</v>
      </c>
      <c r="I776" s="173">
        <f t="shared" si="604"/>
        <v>2628.412210261381</v>
      </c>
      <c r="J776" s="174">
        <f t="shared" si="605"/>
        <v>79.654468195852701</v>
      </c>
      <c r="K776" s="189">
        <f t="shared" si="606"/>
        <v>12</v>
      </c>
      <c r="L776" s="190">
        <f t="shared" si="633"/>
        <v>12</v>
      </c>
      <c r="M776" s="173">
        <f t="shared" si="608"/>
        <v>17191.788390063961</v>
      </c>
      <c r="N776" s="174">
        <f t="shared" si="630"/>
        <v>17191.788390063961</v>
      </c>
      <c r="O776" s="174">
        <f t="shared" si="609"/>
        <v>0</v>
      </c>
      <c r="P776" s="174"/>
      <c r="Q776" s="174"/>
      <c r="R776" s="175"/>
      <c r="S776" s="173">
        <f t="shared" si="631"/>
        <v>13401.089272888388</v>
      </c>
      <c r="T776" s="174">
        <f t="shared" si="610"/>
        <v>13401.089272888388</v>
      </c>
      <c r="U776" s="174">
        <f t="shared" si="611"/>
        <v>0</v>
      </c>
      <c r="V776" s="174"/>
      <c r="W776" s="174"/>
      <c r="X776" s="175"/>
      <c r="Y776" s="173">
        <f t="shared" si="607"/>
        <v>26802.178545776776</v>
      </c>
      <c r="Z776" s="174">
        <f t="shared" si="612"/>
        <v>26802.178545776776</v>
      </c>
      <c r="AA776" s="174">
        <f t="shared" si="613"/>
        <v>0</v>
      </c>
      <c r="AB776" s="174"/>
      <c r="AC776" s="174"/>
      <c r="AD776" s="175"/>
      <c r="AE776" s="173">
        <f t="shared" si="614"/>
        <v>6.5407504663640008</v>
      </c>
      <c r="AF776" s="174">
        <f t="shared" si="629"/>
        <v>36</v>
      </c>
      <c r="AG776" s="174">
        <f t="shared" si="632"/>
        <v>20.2865</v>
      </c>
      <c r="AH776" s="174">
        <f t="shared" si="615"/>
        <v>521</v>
      </c>
      <c r="AI776" s="174">
        <f t="shared" si="616"/>
        <v>200</v>
      </c>
      <c r="AJ776" s="174">
        <f t="shared" si="617"/>
        <v>2.5</v>
      </c>
      <c r="AK776" s="174">
        <f t="shared" si="634"/>
        <v>6679.1092940414637</v>
      </c>
      <c r="AL776" s="174">
        <f t="shared" si="618"/>
        <v>3988.4194264548778</v>
      </c>
      <c r="AM776" s="174">
        <f t="shared" si="619"/>
        <v>2690.6898675865855</v>
      </c>
      <c r="AN776" s="174"/>
      <c r="AO776" s="176">
        <v>24</v>
      </c>
      <c r="AP776" s="174">
        <v>36</v>
      </c>
      <c r="AQ776" s="175">
        <f t="shared" si="620"/>
        <v>521</v>
      </c>
      <c r="AR776" s="31">
        <f t="shared" si="621"/>
        <v>4</v>
      </c>
      <c r="AS776" s="2">
        <f t="shared" si="622"/>
        <v>1</v>
      </c>
      <c r="AT776" s="33">
        <f t="shared" si="623"/>
        <v>1</v>
      </c>
      <c r="AU776" s="31">
        <f t="shared" si="624"/>
        <v>0</v>
      </c>
      <c r="AV776" s="2">
        <f t="shared" si="625"/>
        <v>0</v>
      </c>
      <c r="AW776" s="33">
        <f t="shared" si="626"/>
        <v>5</v>
      </c>
      <c r="AX776" s="31">
        <f t="shared" si="627"/>
        <v>2.8</v>
      </c>
      <c r="AY776" s="33">
        <f t="shared" si="628"/>
        <v>1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customHeight="1">
      <c r="A777" s="2"/>
      <c r="B777" s="107">
        <v>702</v>
      </c>
      <c r="C777" s="31">
        <v>10</v>
      </c>
      <c r="D777" s="111" t="s">
        <v>18</v>
      </c>
      <c r="E777" s="2" t="s">
        <v>169</v>
      </c>
      <c r="F777" s="2" t="s">
        <v>149</v>
      </c>
      <c r="G777" s="2"/>
      <c r="H777" s="33" t="s">
        <v>80</v>
      </c>
      <c r="I777" s="173">
        <f t="shared" si="604"/>
        <v>1203.3498095894622</v>
      </c>
      <c r="J777" s="174">
        <f t="shared" si="605"/>
        <v>27.799708269917932</v>
      </c>
      <c r="K777" s="189">
        <f t="shared" si="606"/>
        <v>144</v>
      </c>
      <c r="L777" s="190">
        <f t="shared" si="633"/>
        <v>113</v>
      </c>
      <c r="M777" s="173">
        <f t="shared" si="608"/>
        <v>22552.224099219318</v>
      </c>
      <c r="N777" s="174">
        <f t="shared" si="630"/>
        <v>22552.224099219318</v>
      </c>
      <c r="O777" s="174">
        <f t="shared" ref="O777:O804" si="635">U777*(1+(($D$57+IF(F777="백어택",8,0))/100)*(AI777/100-1))</f>
        <v>0</v>
      </c>
      <c r="P777" s="174"/>
      <c r="Q777" s="174"/>
      <c r="R777" s="175"/>
      <c r="S777" s="173">
        <f t="shared" si="631"/>
        <v>13401.089272888388</v>
      </c>
      <c r="T777" s="174">
        <f t="shared" ref="T777:T804" si="636">AL777*IF(H777="근접",AT777,IF(AV777=1,AT777,1))*AX777*IF(F777="백어택",1.2,1)</f>
        <v>13401.089272888388</v>
      </c>
      <c r="U777" s="174">
        <f t="shared" ref="U777:U804" si="637">IF(AX777=1,AM777*IF(H777="근접",AT777,IF(AV777=1,AT777,1)),0)*AY777*IF(AX777=1,1,0)*IF(F777="백어택",1.2,1)</f>
        <v>0</v>
      </c>
      <c r="V777" s="174"/>
      <c r="W777" s="174"/>
      <c r="X777" s="175"/>
      <c r="Y777" s="173">
        <f t="shared" si="607"/>
        <v>26802.178545776776</v>
      </c>
      <c r="Z777" s="174">
        <f t="shared" ref="Z777:Z804" si="638">T777*$D$58/100</f>
        <v>26802.178545776776</v>
      </c>
      <c r="AA777" s="174">
        <f t="shared" ref="AA777:AA804" si="639">U777*$D$58/100</f>
        <v>0</v>
      </c>
      <c r="AB777" s="174"/>
      <c r="AC777" s="174"/>
      <c r="AD777" s="175"/>
      <c r="AE777" s="173">
        <f t="shared" ref="AE777:AE804" si="640">(AO777*(1-$D$20/100)*(1-$D$17/100)-AR777)*IF(AW777="보스대상",1,POWER(0.85,AW777))</f>
        <v>18.741203862336</v>
      </c>
      <c r="AF777" s="174">
        <f t="shared" si="629"/>
        <v>36</v>
      </c>
      <c r="AG777" s="174">
        <f t="shared" si="632"/>
        <v>60.286500000000004</v>
      </c>
      <c r="AH777" s="174">
        <f t="shared" si="615"/>
        <v>521</v>
      </c>
      <c r="AI777" s="174">
        <f t="shared" si="616"/>
        <v>200</v>
      </c>
      <c r="AJ777" s="174">
        <f t="shared" ref="AJ777:AJ804" si="641">10*AS777/IF(AX777=1,IF(AY777=1,4.5,4),4)</f>
        <v>2</v>
      </c>
      <c r="AK777" s="174">
        <f t="shared" si="634"/>
        <v>6679.1092940414637</v>
      </c>
      <c r="AL777" s="174">
        <f t="shared" ref="AL777:AL804" si="642">IF(AV777=1,$D$61*(VLOOKUP(C777,$B$36:$AG$39,25,FALSE)+VLOOKUP(C777,$B$40:$AG$43,25,FALSE)*$D$54),(IF(H777="근접",$D$61*(VLOOKUP(C777,$B$36:$AG$39,25,FALSE)+VLOOKUP(C777,$B$40:$AG$43,25,FALSE)*$D$54),$D$60*(VLOOKUP(C777,$B$36:$AG$39,25,FALSE)+VLOOKUP(C777,$B$40:$AG$43,25,FALSE)*$D$54))))*$D$59/100</f>
        <v>3988.4194264548778</v>
      </c>
      <c r="AM777" s="174">
        <f t="shared" ref="AM777:AM804" si="643">(IF(AV777=1,$D$61*(VLOOKUP(C777,$B$36:$AG$39,26,FALSE)+VLOOKUP(C777,$B$40:$AG$43,26,FALSE)*$D$54),IF(H777="근접",$D$61*(VLOOKUP(C777,$B$36:$AG$39,26,FALSE)+VLOOKUP(C777,$B$40:$AG$43,26,FALSE)*$D$54),$D$60*(VLOOKUP(C777,$B$36:$AG$39,26,FALSE)+VLOOKUP(C777,$B$40:$AG$43,26,FALSE)*$D$54))))*$D$59/100</f>
        <v>2690.6898675865855</v>
      </c>
      <c r="AN777" s="174"/>
      <c r="AO777" s="176">
        <v>24</v>
      </c>
      <c r="AP777" s="174">
        <v>36</v>
      </c>
      <c r="AQ777" s="175">
        <f t="shared" ref="AQ777:AQ804" si="644">VLOOKUP(C777,$B$45:$AA$48,25,FALSE)</f>
        <v>521</v>
      </c>
      <c r="AR777" s="31">
        <f t="shared" ref="AR777:AR804" si="645">IF(LEFT(E777,1)*1=1,$S$68,$R$68)</f>
        <v>0</v>
      </c>
      <c r="AS777" s="2">
        <f t="shared" ref="AS777:AS804" si="646">IF(LEFT(E777,1)*1=2,$U$68,$T$68)</f>
        <v>0.8</v>
      </c>
      <c r="AT777" s="33">
        <f t="shared" ref="AT777:AT804" si="647">IF(LEFT(E777,1)*1=3,$W$68,$V$68)</f>
        <v>1</v>
      </c>
      <c r="AU777" s="31">
        <f t="shared" ref="AU777:AU804" si="648">IF(MID(E777,3,1)*1=1,$Y$68,$X$68)</f>
        <v>40</v>
      </c>
      <c r="AV777" s="2">
        <f t="shared" ref="AV777:AV804" si="649">IF(MID(E777,3,1)*1=2,$AA$68,$Z$68)</f>
        <v>0</v>
      </c>
      <c r="AW777" s="33" t="str">
        <f t="shared" ref="AW777:AW804" si="650">IF(MID(E777,3,1)*1=3,$AC$68,$AB$68)</f>
        <v>보스대상</v>
      </c>
      <c r="AX777" s="31">
        <f t="shared" ref="AX777:AX804" si="651">IF(MID(E777,5,1)*1=1,$AE$68,$AD$68)</f>
        <v>2.8</v>
      </c>
      <c r="AY777" s="33">
        <f t="shared" ref="AY777:AY804" si="652">IF(MID(E777,5,1)*1=2,$AG$68,$AF$68)</f>
        <v>1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customHeight="1">
      <c r="A778" s="2"/>
      <c r="B778" s="107">
        <v>703</v>
      </c>
      <c r="C778" s="31">
        <v>10</v>
      </c>
      <c r="D778" s="111" t="s">
        <v>18</v>
      </c>
      <c r="E778" s="2" t="s">
        <v>162</v>
      </c>
      <c r="F778" s="2" t="s">
        <v>149</v>
      </c>
      <c r="G778" s="2"/>
      <c r="H778" s="33" t="s">
        <v>80</v>
      </c>
      <c r="I778" s="173">
        <f t="shared" si="604"/>
        <v>1375.9885850727649</v>
      </c>
      <c r="J778" s="174">
        <f t="shared" si="605"/>
        <v>27.799708269917932</v>
      </c>
      <c r="K778" s="189">
        <f t="shared" si="606"/>
        <v>93</v>
      </c>
      <c r="L778" s="190">
        <f t="shared" si="633"/>
        <v>83</v>
      </c>
      <c r="M778" s="173">
        <f t="shared" si="608"/>
        <v>25787.68258509595</v>
      </c>
      <c r="N778" s="174">
        <f t="shared" si="630"/>
        <v>25787.68258509595</v>
      </c>
      <c r="O778" s="174">
        <f t="shared" si="635"/>
        <v>0</v>
      </c>
      <c r="P778" s="174"/>
      <c r="Q778" s="174"/>
      <c r="R778" s="175"/>
      <c r="S778" s="173">
        <f t="shared" si="631"/>
        <v>20101.633909332588</v>
      </c>
      <c r="T778" s="174">
        <f t="shared" si="636"/>
        <v>20101.633909332588</v>
      </c>
      <c r="U778" s="174">
        <f t="shared" si="637"/>
        <v>0</v>
      </c>
      <c r="V778" s="174"/>
      <c r="W778" s="174"/>
      <c r="X778" s="175"/>
      <c r="Y778" s="173">
        <f t="shared" si="607"/>
        <v>40203.267818665176</v>
      </c>
      <c r="Z778" s="174">
        <f t="shared" si="638"/>
        <v>40203.267818665176</v>
      </c>
      <c r="AA778" s="174">
        <f t="shared" si="639"/>
        <v>0</v>
      </c>
      <c r="AB778" s="174"/>
      <c r="AC778" s="174"/>
      <c r="AD778" s="175"/>
      <c r="AE778" s="173">
        <f t="shared" si="640"/>
        <v>18.741203862336</v>
      </c>
      <c r="AF778" s="174">
        <f t="shared" si="629"/>
        <v>36</v>
      </c>
      <c r="AG778" s="174">
        <f t="shared" si="632"/>
        <v>20.2865</v>
      </c>
      <c r="AH778" s="174">
        <f t="shared" si="615"/>
        <v>521</v>
      </c>
      <c r="AI778" s="174">
        <f t="shared" si="616"/>
        <v>200</v>
      </c>
      <c r="AJ778" s="174">
        <f t="shared" si="641"/>
        <v>2</v>
      </c>
      <c r="AK778" s="174">
        <f t="shared" si="634"/>
        <v>10018.663941062196</v>
      </c>
      <c r="AL778" s="174">
        <f t="shared" si="642"/>
        <v>5982.6291396823181</v>
      </c>
      <c r="AM778" s="174">
        <f t="shared" si="643"/>
        <v>4036.0348013798775</v>
      </c>
      <c r="AN778" s="174"/>
      <c r="AO778" s="176">
        <v>24</v>
      </c>
      <c r="AP778" s="174">
        <v>36</v>
      </c>
      <c r="AQ778" s="175">
        <f t="shared" si="644"/>
        <v>521</v>
      </c>
      <c r="AR778" s="31">
        <f t="shared" si="645"/>
        <v>0</v>
      </c>
      <c r="AS778" s="2">
        <f t="shared" si="646"/>
        <v>0.8</v>
      </c>
      <c r="AT778" s="33">
        <f t="shared" si="647"/>
        <v>1</v>
      </c>
      <c r="AU778" s="31">
        <f t="shared" si="648"/>
        <v>0</v>
      </c>
      <c r="AV778" s="2">
        <f t="shared" si="649"/>
        <v>1</v>
      </c>
      <c r="AW778" s="33" t="str">
        <f t="shared" si="650"/>
        <v>보스대상</v>
      </c>
      <c r="AX778" s="31">
        <f t="shared" si="651"/>
        <v>2.8</v>
      </c>
      <c r="AY778" s="33">
        <f t="shared" si="652"/>
        <v>1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customHeight="1">
      <c r="A779" s="2"/>
      <c r="B779" s="107">
        <v>704</v>
      </c>
      <c r="C779" s="31">
        <v>10</v>
      </c>
      <c r="D779" s="111" t="s">
        <v>18</v>
      </c>
      <c r="E779" s="2" t="s">
        <v>171</v>
      </c>
      <c r="F779" s="2" t="s">
        <v>149</v>
      </c>
      <c r="G779" s="2" t="s">
        <v>186</v>
      </c>
      <c r="H779" s="33" t="s">
        <v>80</v>
      </c>
      <c r="I779" s="173">
        <f t="shared" si="604"/>
        <v>2067.4210958018298</v>
      </c>
      <c r="J779" s="174">
        <f t="shared" si="605"/>
        <v>62.653539380189279</v>
      </c>
      <c r="K779" s="189">
        <f t="shared" si="606"/>
        <v>23</v>
      </c>
      <c r="L779" s="190">
        <f t="shared" si="633"/>
        <v>23</v>
      </c>
      <c r="M779" s="173">
        <f t="shared" si="608"/>
        <v>17191.788390063961</v>
      </c>
      <c r="N779" s="174">
        <f t="shared" si="630"/>
        <v>17191.788390063961</v>
      </c>
      <c r="O779" s="174">
        <f t="shared" si="635"/>
        <v>0</v>
      </c>
      <c r="P779" s="174"/>
      <c r="Q779" s="174"/>
      <c r="R779" s="175"/>
      <c r="S779" s="173">
        <f t="shared" si="631"/>
        <v>13401.089272888388</v>
      </c>
      <c r="T779" s="174">
        <f t="shared" si="636"/>
        <v>13401.089272888388</v>
      </c>
      <c r="U779" s="174">
        <f t="shared" si="637"/>
        <v>0</v>
      </c>
      <c r="V779" s="174"/>
      <c r="W779" s="174"/>
      <c r="X779" s="175"/>
      <c r="Y779" s="173">
        <f t="shared" si="607"/>
        <v>26802.178545776776</v>
      </c>
      <c r="Z779" s="174">
        <f t="shared" si="638"/>
        <v>26802.178545776776</v>
      </c>
      <c r="AA779" s="174">
        <f t="shared" si="639"/>
        <v>0</v>
      </c>
      <c r="AB779" s="174"/>
      <c r="AC779" s="174"/>
      <c r="AD779" s="175"/>
      <c r="AE779" s="173">
        <f t="shared" si="640"/>
        <v>8.3155717163639995</v>
      </c>
      <c r="AF779" s="174">
        <f t="shared" si="629"/>
        <v>36</v>
      </c>
      <c r="AG779" s="174">
        <f t="shared" si="632"/>
        <v>20.2865</v>
      </c>
      <c r="AH779" s="174">
        <f t="shared" si="615"/>
        <v>521</v>
      </c>
      <c r="AI779" s="174">
        <f t="shared" si="616"/>
        <v>200</v>
      </c>
      <c r="AJ779" s="174">
        <f t="shared" si="641"/>
        <v>2</v>
      </c>
      <c r="AK779" s="174">
        <f t="shared" si="634"/>
        <v>6679.1092940414637</v>
      </c>
      <c r="AL779" s="174">
        <f t="shared" si="642"/>
        <v>3988.4194264548778</v>
      </c>
      <c r="AM779" s="174">
        <f t="shared" si="643"/>
        <v>2690.6898675865855</v>
      </c>
      <c r="AN779" s="174"/>
      <c r="AO779" s="176">
        <v>24</v>
      </c>
      <c r="AP779" s="174">
        <v>36</v>
      </c>
      <c r="AQ779" s="175">
        <f t="shared" si="644"/>
        <v>521</v>
      </c>
      <c r="AR779" s="31">
        <f t="shared" si="645"/>
        <v>0</v>
      </c>
      <c r="AS779" s="2">
        <f t="shared" si="646"/>
        <v>0.8</v>
      </c>
      <c r="AT779" s="33">
        <f t="shared" si="647"/>
        <v>1</v>
      </c>
      <c r="AU779" s="31">
        <f t="shared" si="648"/>
        <v>0</v>
      </c>
      <c r="AV779" s="2">
        <f t="shared" si="649"/>
        <v>0</v>
      </c>
      <c r="AW779" s="33">
        <f t="shared" si="650"/>
        <v>5</v>
      </c>
      <c r="AX779" s="31">
        <f t="shared" si="651"/>
        <v>2.8</v>
      </c>
      <c r="AY779" s="33">
        <f t="shared" si="652"/>
        <v>1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customHeight="1">
      <c r="A780" s="2"/>
      <c r="B780" s="107">
        <v>705</v>
      </c>
      <c r="C780" s="31">
        <v>10</v>
      </c>
      <c r="D780" s="111" t="s">
        <v>18</v>
      </c>
      <c r="E780" s="2" t="s">
        <v>182</v>
      </c>
      <c r="F780" s="2" t="s">
        <v>149</v>
      </c>
      <c r="G780" s="2"/>
      <c r="H780" s="33" t="s">
        <v>80</v>
      </c>
      <c r="I780" s="173">
        <f t="shared" ref="I780:I843" si="653">M780/AE780</f>
        <v>1203.3498095894622</v>
      </c>
      <c r="J780" s="174">
        <f t="shared" ref="J780:J843" si="654">AH780/AE780</f>
        <v>27.799708269917932</v>
      </c>
      <c r="K780" s="189">
        <f t="shared" ref="K780:K843" si="655">RANK(I780,$I$76:$I$977)</f>
        <v>144</v>
      </c>
      <c r="L780" s="190">
        <f t="shared" si="633"/>
        <v>113</v>
      </c>
      <c r="M780" s="173">
        <f t="shared" si="608"/>
        <v>22552.224099219318</v>
      </c>
      <c r="N780" s="174">
        <f t="shared" si="630"/>
        <v>22552.224099219318</v>
      </c>
      <c r="O780" s="174">
        <f t="shared" si="635"/>
        <v>0</v>
      </c>
      <c r="P780" s="174"/>
      <c r="Q780" s="174"/>
      <c r="R780" s="175"/>
      <c r="S780" s="173">
        <f t="shared" si="631"/>
        <v>13401.089272888388</v>
      </c>
      <c r="T780" s="174">
        <f t="shared" si="636"/>
        <v>13401.089272888388</v>
      </c>
      <c r="U780" s="174">
        <f t="shared" si="637"/>
        <v>0</v>
      </c>
      <c r="V780" s="174"/>
      <c r="W780" s="174"/>
      <c r="X780" s="175"/>
      <c r="Y780" s="173">
        <f t="shared" ref="Y780:Y843" si="656">SUM(Z780:AD780)</f>
        <v>26802.178545776776</v>
      </c>
      <c r="Z780" s="174">
        <f t="shared" si="638"/>
        <v>26802.178545776776</v>
      </c>
      <c r="AA780" s="174">
        <f t="shared" si="639"/>
        <v>0</v>
      </c>
      <c r="AB780" s="174"/>
      <c r="AC780" s="174"/>
      <c r="AD780" s="175"/>
      <c r="AE780" s="173">
        <f t="shared" si="640"/>
        <v>18.741203862336</v>
      </c>
      <c r="AF780" s="174">
        <f t="shared" si="629"/>
        <v>36</v>
      </c>
      <c r="AG780" s="174">
        <f t="shared" si="632"/>
        <v>60.286500000000004</v>
      </c>
      <c r="AH780" s="174">
        <f t="shared" si="615"/>
        <v>521</v>
      </c>
      <c r="AI780" s="174">
        <f t="shared" si="616"/>
        <v>200</v>
      </c>
      <c r="AJ780" s="174">
        <f t="shared" si="641"/>
        <v>2.5</v>
      </c>
      <c r="AK780" s="174">
        <f t="shared" si="634"/>
        <v>6679.1092940414637</v>
      </c>
      <c r="AL780" s="174">
        <f t="shared" si="642"/>
        <v>3988.4194264548778</v>
      </c>
      <c r="AM780" s="174">
        <f t="shared" si="643"/>
        <v>2690.6898675865855</v>
      </c>
      <c r="AN780" s="174"/>
      <c r="AO780" s="176">
        <v>24</v>
      </c>
      <c r="AP780" s="174">
        <v>36</v>
      </c>
      <c r="AQ780" s="175">
        <f t="shared" si="644"/>
        <v>521</v>
      </c>
      <c r="AR780" s="31">
        <f t="shared" si="645"/>
        <v>0</v>
      </c>
      <c r="AS780" s="2">
        <f t="shared" si="646"/>
        <v>1</v>
      </c>
      <c r="AT780" s="33">
        <f t="shared" si="647"/>
        <v>1.2</v>
      </c>
      <c r="AU780" s="31">
        <f t="shared" si="648"/>
        <v>40</v>
      </c>
      <c r="AV780" s="2">
        <f t="shared" si="649"/>
        <v>0</v>
      </c>
      <c r="AW780" s="33" t="str">
        <f t="shared" si="650"/>
        <v>보스대상</v>
      </c>
      <c r="AX780" s="31">
        <f t="shared" si="651"/>
        <v>2.8</v>
      </c>
      <c r="AY780" s="33">
        <f t="shared" si="652"/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customHeight="1">
      <c r="A781" s="2"/>
      <c r="B781" s="107">
        <v>706</v>
      </c>
      <c r="C781" s="31">
        <v>10</v>
      </c>
      <c r="D781" s="111" t="s">
        <v>18</v>
      </c>
      <c r="E781" s="2" t="s">
        <v>159</v>
      </c>
      <c r="F781" s="2" t="s">
        <v>149</v>
      </c>
      <c r="G781" s="2"/>
      <c r="H781" s="33" t="s">
        <v>80</v>
      </c>
      <c r="I781" s="173">
        <f t="shared" si="653"/>
        <v>1651.1863020873175</v>
      </c>
      <c r="J781" s="174">
        <f t="shared" si="654"/>
        <v>27.799708269917932</v>
      </c>
      <c r="K781" s="189">
        <f t="shared" si="655"/>
        <v>50</v>
      </c>
      <c r="L781" s="190">
        <f t="shared" si="633"/>
        <v>48</v>
      </c>
      <c r="M781" s="173">
        <f t="shared" si="608"/>
        <v>30945.219102115134</v>
      </c>
      <c r="N781" s="174">
        <f t="shared" si="630"/>
        <v>30945.219102115134</v>
      </c>
      <c r="O781" s="174">
        <f t="shared" si="635"/>
        <v>0</v>
      </c>
      <c r="P781" s="174"/>
      <c r="Q781" s="174"/>
      <c r="R781" s="175"/>
      <c r="S781" s="173">
        <f t="shared" si="631"/>
        <v>24121.960691199103</v>
      </c>
      <c r="T781" s="174">
        <f t="shared" si="636"/>
        <v>24121.960691199103</v>
      </c>
      <c r="U781" s="174">
        <f t="shared" si="637"/>
        <v>0</v>
      </c>
      <c r="V781" s="174"/>
      <c r="W781" s="174"/>
      <c r="X781" s="175"/>
      <c r="Y781" s="173">
        <f t="shared" si="656"/>
        <v>48243.921382398206</v>
      </c>
      <c r="Z781" s="174">
        <f t="shared" si="638"/>
        <v>48243.921382398206</v>
      </c>
      <c r="AA781" s="174">
        <f t="shared" si="639"/>
        <v>0</v>
      </c>
      <c r="AB781" s="174"/>
      <c r="AC781" s="174"/>
      <c r="AD781" s="175"/>
      <c r="AE781" s="173">
        <f t="shared" si="640"/>
        <v>18.741203862336</v>
      </c>
      <c r="AF781" s="174">
        <f t="shared" si="629"/>
        <v>36</v>
      </c>
      <c r="AG781" s="174">
        <f t="shared" si="632"/>
        <v>20.2865</v>
      </c>
      <c r="AH781" s="174">
        <f t="shared" si="615"/>
        <v>521</v>
      </c>
      <c r="AI781" s="174">
        <f t="shared" si="616"/>
        <v>200</v>
      </c>
      <c r="AJ781" s="174">
        <f t="shared" si="641"/>
        <v>2.5</v>
      </c>
      <c r="AK781" s="174">
        <f t="shared" si="634"/>
        <v>10018.663941062196</v>
      </c>
      <c r="AL781" s="174">
        <f t="shared" si="642"/>
        <v>5982.6291396823181</v>
      </c>
      <c r="AM781" s="174">
        <f t="shared" si="643"/>
        <v>4036.0348013798775</v>
      </c>
      <c r="AN781" s="174"/>
      <c r="AO781" s="176">
        <v>24</v>
      </c>
      <c r="AP781" s="174">
        <v>36</v>
      </c>
      <c r="AQ781" s="175">
        <f t="shared" si="644"/>
        <v>521</v>
      </c>
      <c r="AR781" s="31">
        <f t="shared" si="645"/>
        <v>0</v>
      </c>
      <c r="AS781" s="2">
        <f t="shared" si="646"/>
        <v>1</v>
      </c>
      <c r="AT781" s="33">
        <f t="shared" si="647"/>
        <v>1.2</v>
      </c>
      <c r="AU781" s="31">
        <f t="shared" si="648"/>
        <v>0</v>
      </c>
      <c r="AV781" s="2">
        <f t="shared" si="649"/>
        <v>1</v>
      </c>
      <c r="AW781" s="33" t="str">
        <f t="shared" si="650"/>
        <v>보스대상</v>
      </c>
      <c r="AX781" s="31">
        <f t="shared" si="651"/>
        <v>2.8</v>
      </c>
      <c r="AY781" s="33">
        <f t="shared" si="652"/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customHeight="1">
      <c r="A782" s="2"/>
      <c r="B782" s="107">
        <v>707</v>
      </c>
      <c r="C782" s="31">
        <v>10</v>
      </c>
      <c r="D782" s="111" t="s">
        <v>18</v>
      </c>
      <c r="E782" s="2" t="s">
        <v>147</v>
      </c>
      <c r="F782" s="2" t="s">
        <v>149</v>
      </c>
      <c r="G782" s="2" t="s">
        <v>186</v>
      </c>
      <c r="H782" s="33" t="s">
        <v>80</v>
      </c>
      <c r="I782" s="173">
        <f t="shared" si="653"/>
        <v>2067.4210958018298</v>
      </c>
      <c r="J782" s="174">
        <f t="shared" si="654"/>
        <v>62.653539380189279</v>
      </c>
      <c r="K782" s="189">
        <f t="shared" si="655"/>
        <v>23</v>
      </c>
      <c r="L782" s="190">
        <f t="shared" si="633"/>
        <v>23</v>
      </c>
      <c r="M782" s="173">
        <f t="shared" si="608"/>
        <v>17191.788390063961</v>
      </c>
      <c r="N782" s="174">
        <f t="shared" si="630"/>
        <v>17191.788390063961</v>
      </c>
      <c r="O782" s="174">
        <f t="shared" si="635"/>
        <v>0</v>
      </c>
      <c r="P782" s="174"/>
      <c r="Q782" s="174"/>
      <c r="R782" s="175"/>
      <c r="S782" s="173">
        <f t="shared" si="631"/>
        <v>13401.089272888388</v>
      </c>
      <c r="T782" s="174">
        <f t="shared" si="636"/>
        <v>13401.089272888388</v>
      </c>
      <c r="U782" s="174">
        <f t="shared" si="637"/>
        <v>0</v>
      </c>
      <c r="V782" s="174"/>
      <c r="W782" s="174"/>
      <c r="X782" s="175"/>
      <c r="Y782" s="173">
        <f t="shared" si="656"/>
        <v>26802.178545776776</v>
      </c>
      <c r="Z782" s="174">
        <f t="shared" si="638"/>
        <v>26802.178545776776</v>
      </c>
      <c r="AA782" s="174">
        <f t="shared" si="639"/>
        <v>0</v>
      </c>
      <c r="AB782" s="174"/>
      <c r="AC782" s="174"/>
      <c r="AD782" s="175"/>
      <c r="AE782" s="173">
        <f t="shared" si="640"/>
        <v>8.3155717163639995</v>
      </c>
      <c r="AF782" s="174">
        <f t="shared" si="629"/>
        <v>36</v>
      </c>
      <c r="AG782" s="174">
        <f t="shared" si="632"/>
        <v>20.2865</v>
      </c>
      <c r="AH782" s="174">
        <f t="shared" si="615"/>
        <v>521</v>
      </c>
      <c r="AI782" s="174">
        <f t="shared" si="616"/>
        <v>200</v>
      </c>
      <c r="AJ782" s="174">
        <f t="shared" si="641"/>
        <v>2.5</v>
      </c>
      <c r="AK782" s="174">
        <f t="shared" si="634"/>
        <v>6679.1092940414637</v>
      </c>
      <c r="AL782" s="174">
        <f t="shared" si="642"/>
        <v>3988.4194264548778</v>
      </c>
      <c r="AM782" s="174">
        <f t="shared" si="643"/>
        <v>2690.6898675865855</v>
      </c>
      <c r="AN782" s="174"/>
      <c r="AO782" s="176">
        <v>24</v>
      </c>
      <c r="AP782" s="174">
        <v>36</v>
      </c>
      <c r="AQ782" s="175">
        <f t="shared" si="644"/>
        <v>521</v>
      </c>
      <c r="AR782" s="31">
        <f t="shared" si="645"/>
        <v>0</v>
      </c>
      <c r="AS782" s="2">
        <f t="shared" si="646"/>
        <v>1</v>
      </c>
      <c r="AT782" s="33">
        <f t="shared" si="647"/>
        <v>1.2</v>
      </c>
      <c r="AU782" s="31">
        <f t="shared" si="648"/>
        <v>0</v>
      </c>
      <c r="AV782" s="2">
        <f t="shared" si="649"/>
        <v>0</v>
      </c>
      <c r="AW782" s="33">
        <f t="shared" si="650"/>
        <v>5</v>
      </c>
      <c r="AX782" s="31">
        <f t="shared" si="651"/>
        <v>2.8</v>
      </c>
      <c r="AY782" s="33">
        <f t="shared" si="652"/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customHeight="1">
      <c r="A783" s="2"/>
      <c r="B783" s="107">
        <v>708</v>
      </c>
      <c r="C783" s="31">
        <v>10</v>
      </c>
      <c r="D783" s="111" t="s">
        <v>18</v>
      </c>
      <c r="E783" s="2" t="s">
        <v>165</v>
      </c>
      <c r="F783" s="2" t="s">
        <v>149</v>
      </c>
      <c r="G783" s="2"/>
      <c r="H783" s="33" t="s">
        <v>80</v>
      </c>
      <c r="I783" s="173">
        <f t="shared" si="653"/>
        <v>1389.358469370555</v>
      </c>
      <c r="J783" s="174">
        <f t="shared" si="654"/>
        <v>35.343110702862127</v>
      </c>
      <c r="K783" s="189">
        <f t="shared" si="655"/>
        <v>91</v>
      </c>
      <c r="L783" s="190">
        <f t="shared" si="633"/>
        <v>81</v>
      </c>
      <c r="M783" s="173">
        <f t="shared" si="608"/>
        <v>20480.81643485446</v>
      </c>
      <c r="N783" s="174">
        <f t="shared" si="630"/>
        <v>8054.3657497211852</v>
      </c>
      <c r="O783" s="174">
        <f t="shared" si="635"/>
        <v>12426.450685133274</v>
      </c>
      <c r="P783" s="174"/>
      <c r="Q783" s="174"/>
      <c r="R783" s="175"/>
      <c r="S783" s="173">
        <f t="shared" si="631"/>
        <v>14472.586835057562</v>
      </c>
      <c r="T783" s="174">
        <f t="shared" si="636"/>
        <v>4786.1033117458528</v>
      </c>
      <c r="U783" s="174">
        <f t="shared" si="637"/>
        <v>9686.4835233117083</v>
      </c>
      <c r="V783" s="174"/>
      <c r="W783" s="174"/>
      <c r="X783" s="175"/>
      <c r="Y783" s="173">
        <f t="shared" si="656"/>
        <v>28945.173670115124</v>
      </c>
      <c r="Z783" s="174">
        <f t="shared" si="638"/>
        <v>9572.2066234917056</v>
      </c>
      <c r="AA783" s="174">
        <f t="shared" si="639"/>
        <v>19372.967046623417</v>
      </c>
      <c r="AB783" s="174"/>
      <c r="AC783" s="174"/>
      <c r="AD783" s="175"/>
      <c r="AE783" s="173">
        <f t="shared" si="640"/>
        <v>14.741203862336</v>
      </c>
      <c r="AF783" s="174">
        <f t="shared" si="629"/>
        <v>36</v>
      </c>
      <c r="AG783" s="174">
        <f t="shared" si="632"/>
        <v>60.286500000000004</v>
      </c>
      <c r="AH783" s="174">
        <f t="shared" si="615"/>
        <v>521</v>
      </c>
      <c r="AI783" s="174">
        <f t="shared" si="616"/>
        <v>200</v>
      </c>
      <c r="AJ783" s="174">
        <f t="shared" si="641"/>
        <v>2.5</v>
      </c>
      <c r="AK783" s="174">
        <f t="shared" si="634"/>
        <v>6679.1092940414637</v>
      </c>
      <c r="AL783" s="174">
        <f t="shared" si="642"/>
        <v>3988.4194264548778</v>
      </c>
      <c r="AM783" s="174">
        <f t="shared" si="643"/>
        <v>2690.6898675865855</v>
      </c>
      <c r="AN783" s="174"/>
      <c r="AO783" s="176">
        <v>24</v>
      </c>
      <c r="AP783" s="174">
        <v>36</v>
      </c>
      <c r="AQ783" s="175">
        <f t="shared" si="644"/>
        <v>521</v>
      </c>
      <c r="AR783" s="31">
        <f t="shared" si="645"/>
        <v>4</v>
      </c>
      <c r="AS783" s="2">
        <f t="shared" si="646"/>
        <v>1</v>
      </c>
      <c r="AT783" s="33">
        <f t="shared" si="647"/>
        <v>1</v>
      </c>
      <c r="AU783" s="31">
        <f t="shared" si="648"/>
        <v>40</v>
      </c>
      <c r="AV783" s="2">
        <f t="shared" si="649"/>
        <v>0</v>
      </c>
      <c r="AW783" s="33" t="str">
        <f t="shared" si="650"/>
        <v>보스대상</v>
      </c>
      <c r="AX783" s="31">
        <f t="shared" si="651"/>
        <v>1</v>
      </c>
      <c r="AY783" s="33">
        <f t="shared" si="652"/>
        <v>3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customHeight="1">
      <c r="A784" s="2"/>
      <c r="B784" s="107">
        <v>709</v>
      </c>
      <c r="C784" s="31">
        <v>10</v>
      </c>
      <c r="D784" s="111" t="s">
        <v>18</v>
      </c>
      <c r="E784" s="2" t="s">
        <v>154</v>
      </c>
      <c r="F784" s="2" t="s">
        <v>149</v>
      </c>
      <c r="G784" s="2"/>
      <c r="H784" s="33" t="s">
        <v>80</v>
      </c>
      <c r="I784" s="173">
        <f t="shared" si="653"/>
        <v>1889.2325840761371</v>
      </c>
      <c r="J784" s="174">
        <f t="shared" si="654"/>
        <v>35.343110702862127</v>
      </c>
      <c r="K784" s="189">
        <f t="shared" si="655"/>
        <v>29</v>
      </c>
      <c r="L784" s="190">
        <f t="shared" si="633"/>
        <v>29</v>
      </c>
      <c r="M784" s="173">
        <f t="shared" si="608"/>
        <v>27849.562665234174</v>
      </c>
      <c r="N784" s="174">
        <f t="shared" si="630"/>
        <v>9209.8866375342677</v>
      </c>
      <c r="O784" s="174">
        <f t="shared" si="635"/>
        <v>18639.676027699905</v>
      </c>
      <c r="P784" s="174"/>
      <c r="Q784" s="174"/>
      <c r="R784" s="175"/>
      <c r="S784" s="173">
        <f t="shared" si="631"/>
        <v>21708.880252586339</v>
      </c>
      <c r="T784" s="174">
        <f t="shared" si="636"/>
        <v>7179.1549676187815</v>
      </c>
      <c r="U784" s="174">
        <f t="shared" si="637"/>
        <v>14529.725284967559</v>
      </c>
      <c r="V784" s="174"/>
      <c r="W784" s="174"/>
      <c r="X784" s="175"/>
      <c r="Y784" s="173">
        <f t="shared" si="656"/>
        <v>43417.760505172686</v>
      </c>
      <c r="Z784" s="174">
        <f t="shared" si="638"/>
        <v>14358.309935237563</v>
      </c>
      <c r="AA784" s="174">
        <f t="shared" si="639"/>
        <v>29059.450569935121</v>
      </c>
      <c r="AB784" s="174"/>
      <c r="AC784" s="174"/>
      <c r="AD784" s="175"/>
      <c r="AE784" s="173">
        <f t="shared" si="640"/>
        <v>14.741203862336</v>
      </c>
      <c r="AF784" s="174">
        <f t="shared" si="629"/>
        <v>36</v>
      </c>
      <c r="AG784" s="174">
        <f t="shared" si="632"/>
        <v>20.2865</v>
      </c>
      <c r="AH784" s="174">
        <f t="shared" si="615"/>
        <v>521</v>
      </c>
      <c r="AI784" s="174">
        <f t="shared" si="616"/>
        <v>200</v>
      </c>
      <c r="AJ784" s="174">
        <f t="shared" si="641"/>
        <v>2.5</v>
      </c>
      <c r="AK784" s="174">
        <f t="shared" si="634"/>
        <v>10018.663941062196</v>
      </c>
      <c r="AL784" s="174">
        <f t="shared" si="642"/>
        <v>5982.6291396823181</v>
      </c>
      <c r="AM784" s="174">
        <f t="shared" si="643"/>
        <v>4036.0348013798775</v>
      </c>
      <c r="AN784" s="174"/>
      <c r="AO784" s="176">
        <v>24</v>
      </c>
      <c r="AP784" s="174">
        <v>36</v>
      </c>
      <c r="AQ784" s="175">
        <f t="shared" si="644"/>
        <v>521</v>
      </c>
      <c r="AR784" s="31">
        <f t="shared" si="645"/>
        <v>4</v>
      </c>
      <c r="AS784" s="2">
        <f t="shared" si="646"/>
        <v>1</v>
      </c>
      <c r="AT784" s="33">
        <f t="shared" si="647"/>
        <v>1</v>
      </c>
      <c r="AU784" s="31">
        <f t="shared" si="648"/>
        <v>0</v>
      </c>
      <c r="AV784" s="2">
        <f t="shared" si="649"/>
        <v>1</v>
      </c>
      <c r="AW784" s="33" t="str">
        <f t="shared" si="650"/>
        <v>보스대상</v>
      </c>
      <c r="AX784" s="31">
        <f t="shared" si="651"/>
        <v>1</v>
      </c>
      <c r="AY784" s="33">
        <f t="shared" si="652"/>
        <v>3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customHeight="1">
      <c r="A785" s="2"/>
      <c r="B785" s="107">
        <v>710</v>
      </c>
      <c r="C785" s="31">
        <v>10</v>
      </c>
      <c r="D785" s="111" t="s">
        <v>18</v>
      </c>
      <c r="E785" s="2" t="s">
        <v>157</v>
      </c>
      <c r="F785" s="2" t="s">
        <v>149</v>
      </c>
      <c r="G785" s="2" t="s">
        <v>186</v>
      </c>
      <c r="H785" s="33" t="s">
        <v>80</v>
      </c>
      <c r="I785" s="173">
        <f t="shared" si="653"/>
        <v>2838.56955033436</v>
      </c>
      <c r="J785" s="174">
        <f t="shared" si="654"/>
        <v>79.654468195852701</v>
      </c>
      <c r="K785" s="189">
        <f t="shared" si="655"/>
        <v>11</v>
      </c>
      <c r="L785" s="190">
        <f t="shared" si="633"/>
        <v>11</v>
      </c>
      <c r="M785" s="173">
        <f t="shared" si="608"/>
        <v>18566.375110156117</v>
      </c>
      <c r="N785" s="174">
        <f t="shared" si="630"/>
        <v>6139.924425022843</v>
      </c>
      <c r="O785" s="174">
        <f t="shared" si="635"/>
        <v>12426.450685133274</v>
      </c>
      <c r="P785" s="174"/>
      <c r="Q785" s="174"/>
      <c r="R785" s="175"/>
      <c r="S785" s="173">
        <f t="shared" si="631"/>
        <v>14472.586835057562</v>
      </c>
      <c r="T785" s="174">
        <f t="shared" si="636"/>
        <v>4786.1033117458528</v>
      </c>
      <c r="U785" s="174">
        <f t="shared" si="637"/>
        <v>9686.4835233117083</v>
      </c>
      <c r="V785" s="174"/>
      <c r="W785" s="174"/>
      <c r="X785" s="175"/>
      <c r="Y785" s="173">
        <f t="shared" si="656"/>
        <v>28945.173670115124</v>
      </c>
      <c r="Z785" s="174">
        <f t="shared" si="638"/>
        <v>9572.2066234917056</v>
      </c>
      <c r="AA785" s="174">
        <f t="shared" si="639"/>
        <v>19372.967046623417</v>
      </c>
      <c r="AB785" s="174"/>
      <c r="AC785" s="174"/>
      <c r="AD785" s="175"/>
      <c r="AE785" s="173">
        <f t="shared" si="640"/>
        <v>6.5407504663640008</v>
      </c>
      <c r="AF785" s="174">
        <f t="shared" si="629"/>
        <v>36</v>
      </c>
      <c r="AG785" s="174">
        <f t="shared" si="632"/>
        <v>20.2865</v>
      </c>
      <c r="AH785" s="174">
        <f t="shared" si="615"/>
        <v>521</v>
      </c>
      <c r="AI785" s="174">
        <f t="shared" si="616"/>
        <v>200</v>
      </c>
      <c r="AJ785" s="174">
        <f t="shared" si="641"/>
        <v>2.5</v>
      </c>
      <c r="AK785" s="174">
        <f t="shared" si="634"/>
        <v>6679.1092940414637</v>
      </c>
      <c r="AL785" s="174">
        <f t="shared" si="642"/>
        <v>3988.4194264548778</v>
      </c>
      <c r="AM785" s="174">
        <f t="shared" si="643"/>
        <v>2690.6898675865855</v>
      </c>
      <c r="AN785" s="174"/>
      <c r="AO785" s="176">
        <v>24</v>
      </c>
      <c r="AP785" s="174">
        <v>36</v>
      </c>
      <c r="AQ785" s="175">
        <f t="shared" si="644"/>
        <v>521</v>
      </c>
      <c r="AR785" s="31">
        <f t="shared" si="645"/>
        <v>4</v>
      </c>
      <c r="AS785" s="2">
        <f t="shared" si="646"/>
        <v>1</v>
      </c>
      <c r="AT785" s="33">
        <f t="shared" si="647"/>
        <v>1</v>
      </c>
      <c r="AU785" s="31">
        <f t="shared" si="648"/>
        <v>0</v>
      </c>
      <c r="AV785" s="2">
        <f t="shared" si="649"/>
        <v>0</v>
      </c>
      <c r="AW785" s="33">
        <f t="shared" si="650"/>
        <v>5</v>
      </c>
      <c r="AX785" s="31">
        <f t="shared" si="651"/>
        <v>1</v>
      </c>
      <c r="AY785" s="33">
        <f t="shared" si="652"/>
        <v>3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customHeight="1">
      <c r="A786" s="2"/>
      <c r="B786" s="107">
        <v>711</v>
      </c>
      <c r="C786" s="31">
        <v>10</v>
      </c>
      <c r="D786" s="111" t="s">
        <v>18</v>
      </c>
      <c r="E786" s="2" t="s">
        <v>170</v>
      </c>
      <c r="F786" s="2" t="s">
        <v>149</v>
      </c>
      <c r="G786" s="2"/>
      <c r="H786" s="33" t="s">
        <v>80</v>
      </c>
      <c r="I786" s="173">
        <f t="shared" si="653"/>
        <v>1092.8228829533487</v>
      </c>
      <c r="J786" s="174">
        <f t="shared" si="654"/>
        <v>27.799708269917932</v>
      </c>
      <c r="K786" s="189">
        <f t="shared" si="655"/>
        <v>189</v>
      </c>
      <c r="L786" s="190">
        <f t="shared" si="633"/>
        <v>138</v>
      </c>
      <c r="M786" s="173">
        <f t="shared" si="608"/>
        <v>20480.81643485446</v>
      </c>
      <c r="N786" s="174">
        <f t="shared" si="630"/>
        <v>8054.3657497211852</v>
      </c>
      <c r="O786" s="174">
        <f t="shared" si="635"/>
        <v>12426.450685133274</v>
      </c>
      <c r="P786" s="174"/>
      <c r="Q786" s="174"/>
      <c r="R786" s="175"/>
      <c r="S786" s="173">
        <f t="shared" si="631"/>
        <v>14472.586835057562</v>
      </c>
      <c r="T786" s="174">
        <f t="shared" si="636"/>
        <v>4786.1033117458528</v>
      </c>
      <c r="U786" s="174">
        <f t="shared" si="637"/>
        <v>9686.4835233117083</v>
      </c>
      <c r="V786" s="174"/>
      <c r="W786" s="174"/>
      <c r="X786" s="175"/>
      <c r="Y786" s="173">
        <f t="shared" si="656"/>
        <v>28945.173670115124</v>
      </c>
      <c r="Z786" s="174">
        <f t="shared" si="638"/>
        <v>9572.2066234917056</v>
      </c>
      <c r="AA786" s="174">
        <f t="shared" si="639"/>
        <v>19372.967046623417</v>
      </c>
      <c r="AB786" s="174"/>
      <c r="AC786" s="174"/>
      <c r="AD786" s="175"/>
      <c r="AE786" s="173">
        <f t="shared" si="640"/>
        <v>18.741203862336</v>
      </c>
      <c r="AF786" s="174">
        <f t="shared" si="629"/>
        <v>36</v>
      </c>
      <c r="AG786" s="174">
        <f t="shared" si="632"/>
        <v>60.286500000000004</v>
      </c>
      <c r="AH786" s="174">
        <f t="shared" si="615"/>
        <v>521</v>
      </c>
      <c r="AI786" s="174">
        <f t="shared" si="616"/>
        <v>200</v>
      </c>
      <c r="AJ786" s="174">
        <f t="shared" si="641"/>
        <v>2</v>
      </c>
      <c r="AK786" s="174">
        <f t="shared" si="634"/>
        <v>6679.1092940414637</v>
      </c>
      <c r="AL786" s="174">
        <f t="shared" si="642"/>
        <v>3988.4194264548778</v>
      </c>
      <c r="AM786" s="174">
        <f t="shared" si="643"/>
        <v>2690.6898675865855</v>
      </c>
      <c r="AN786" s="174"/>
      <c r="AO786" s="176">
        <v>24</v>
      </c>
      <c r="AP786" s="174">
        <v>36</v>
      </c>
      <c r="AQ786" s="175">
        <f t="shared" si="644"/>
        <v>521</v>
      </c>
      <c r="AR786" s="31">
        <f t="shared" si="645"/>
        <v>0</v>
      </c>
      <c r="AS786" s="2">
        <f t="shared" si="646"/>
        <v>0.8</v>
      </c>
      <c r="AT786" s="33">
        <f t="shared" si="647"/>
        <v>1</v>
      </c>
      <c r="AU786" s="31">
        <f t="shared" si="648"/>
        <v>40</v>
      </c>
      <c r="AV786" s="2">
        <f t="shared" si="649"/>
        <v>0</v>
      </c>
      <c r="AW786" s="33" t="str">
        <f t="shared" si="650"/>
        <v>보스대상</v>
      </c>
      <c r="AX786" s="31">
        <f t="shared" si="651"/>
        <v>1</v>
      </c>
      <c r="AY786" s="33">
        <f t="shared" si="652"/>
        <v>3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customHeight="1">
      <c r="A787" s="2"/>
      <c r="B787" s="107">
        <v>712</v>
      </c>
      <c r="C787" s="31">
        <v>10</v>
      </c>
      <c r="D787" s="111" t="s">
        <v>18</v>
      </c>
      <c r="E787" s="2" t="s">
        <v>102</v>
      </c>
      <c r="F787" s="2" t="s">
        <v>149</v>
      </c>
      <c r="G787" s="2"/>
      <c r="H787" s="33" t="s">
        <v>80</v>
      </c>
      <c r="I787" s="173">
        <f t="shared" si="653"/>
        <v>1486.0071353902267</v>
      </c>
      <c r="J787" s="174">
        <f t="shared" si="654"/>
        <v>27.799708269917932</v>
      </c>
      <c r="K787" s="189">
        <f t="shared" si="655"/>
        <v>72</v>
      </c>
      <c r="L787" s="190">
        <f t="shared" si="633"/>
        <v>67</v>
      </c>
      <c r="M787" s="173">
        <f t="shared" si="608"/>
        <v>27849.562665234174</v>
      </c>
      <c r="N787" s="174">
        <f t="shared" si="630"/>
        <v>9209.8866375342677</v>
      </c>
      <c r="O787" s="174">
        <f t="shared" si="635"/>
        <v>18639.676027699905</v>
      </c>
      <c r="P787" s="174"/>
      <c r="Q787" s="174"/>
      <c r="R787" s="175"/>
      <c r="S787" s="173">
        <f t="shared" si="631"/>
        <v>21708.880252586339</v>
      </c>
      <c r="T787" s="174">
        <f t="shared" si="636"/>
        <v>7179.1549676187815</v>
      </c>
      <c r="U787" s="174">
        <f t="shared" si="637"/>
        <v>14529.725284967559</v>
      </c>
      <c r="V787" s="174"/>
      <c r="W787" s="174"/>
      <c r="X787" s="175"/>
      <c r="Y787" s="173">
        <f t="shared" si="656"/>
        <v>43417.760505172686</v>
      </c>
      <c r="Z787" s="174">
        <f t="shared" si="638"/>
        <v>14358.309935237563</v>
      </c>
      <c r="AA787" s="174">
        <f t="shared" si="639"/>
        <v>29059.450569935121</v>
      </c>
      <c r="AB787" s="174"/>
      <c r="AC787" s="174"/>
      <c r="AD787" s="175"/>
      <c r="AE787" s="173">
        <f t="shared" si="640"/>
        <v>18.741203862336</v>
      </c>
      <c r="AF787" s="174">
        <f t="shared" si="629"/>
        <v>36</v>
      </c>
      <c r="AG787" s="174">
        <f t="shared" si="632"/>
        <v>20.2865</v>
      </c>
      <c r="AH787" s="174">
        <f t="shared" si="615"/>
        <v>521</v>
      </c>
      <c r="AI787" s="174">
        <f t="shared" si="616"/>
        <v>200</v>
      </c>
      <c r="AJ787" s="174">
        <f t="shared" si="641"/>
        <v>2</v>
      </c>
      <c r="AK787" s="174">
        <f t="shared" si="634"/>
        <v>10018.663941062196</v>
      </c>
      <c r="AL787" s="174">
        <f t="shared" si="642"/>
        <v>5982.6291396823181</v>
      </c>
      <c r="AM787" s="174">
        <f t="shared" si="643"/>
        <v>4036.0348013798775</v>
      </c>
      <c r="AN787" s="174"/>
      <c r="AO787" s="176">
        <v>24</v>
      </c>
      <c r="AP787" s="174">
        <v>36</v>
      </c>
      <c r="AQ787" s="175">
        <f t="shared" si="644"/>
        <v>521</v>
      </c>
      <c r="AR787" s="31">
        <f t="shared" si="645"/>
        <v>0</v>
      </c>
      <c r="AS787" s="2">
        <f t="shared" si="646"/>
        <v>0.8</v>
      </c>
      <c r="AT787" s="33">
        <f t="shared" si="647"/>
        <v>1</v>
      </c>
      <c r="AU787" s="31">
        <f t="shared" si="648"/>
        <v>0</v>
      </c>
      <c r="AV787" s="2">
        <f t="shared" si="649"/>
        <v>1</v>
      </c>
      <c r="AW787" s="33" t="str">
        <f t="shared" si="650"/>
        <v>보스대상</v>
      </c>
      <c r="AX787" s="31">
        <f t="shared" si="651"/>
        <v>1</v>
      </c>
      <c r="AY787" s="33">
        <f t="shared" si="652"/>
        <v>3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customHeight="1">
      <c r="A788" s="2"/>
      <c r="B788" s="107">
        <v>713</v>
      </c>
      <c r="C788" s="31">
        <v>10</v>
      </c>
      <c r="D788" s="111" t="s">
        <v>18</v>
      </c>
      <c r="E788" s="2" t="s">
        <v>108</v>
      </c>
      <c r="F788" s="2" t="s">
        <v>149</v>
      </c>
      <c r="G788" s="2" t="s">
        <v>186</v>
      </c>
      <c r="H788" s="33" t="s">
        <v>80</v>
      </c>
      <c r="I788" s="173">
        <f t="shared" si="653"/>
        <v>2232.7238274693518</v>
      </c>
      <c r="J788" s="174">
        <f t="shared" si="654"/>
        <v>62.653539380189279</v>
      </c>
      <c r="K788" s="189">
        <f t="shared" si="655"/>
        <v>17</v>
      </c>
      <c r="L788" s="190">
        <f t="shared" si="633"/>
        <v>17</v>
      </c>
      <c r="M788" s="173">
        <f t="shared" si="608"/>
        <v>18566.375110156117</v>
      </c>
      <c r="N788" s="174">
        <f t="shared" si="630"/>
        <v>6139.924425022843</v>
      </c>
      <c r="O788" s="174">
        <f t="shared" si="635"/>
        <v>12426.450685133274</v>
      </c>
      <c r="P788" s="174"/>
      <c r="Q788" s="174"/>
      <c r="R788" s="175"/>
      <c r="S788" s="173">
        <f t="shared" si="631"/>
        <v>14472.586835057562</v>
      </c>
      <c r="T788" s="174">
        <f t="shared" si="636"/>
        <v>4786.1033117458528</v>
      </c>
      <c r="U788" s="174">
        <f t="shared" si="637"/>
        <v>9686.4835233117083</v>
      </c>
      <c r="V788" s="174"/>
      <c r="W788" s="174"/>
      <c r="X788" s="175"/>
      <c r="Y788" s="173">
        <f t="shared" si="656"/>
        <v>28945.173670115124</v>
      </c>
      <c r="Z788" s="174">
        <f t="shared" si="638"/>
        <v>9572.2066234917056</v>
      </c>
      <c r="AA788" s="174">
        <f t="shared" si="639"/>
        <v>19372.967046623417</v>
      </c>
      <c r="AB788" s="174"/>
      <c r="AC788" s="174"/>
      <c r="AD788" s="175"/>
      <c r="AE788" s="173">
        <f t="shared" si="640"/>
        <v>8.3155717163639995</v>
      </c>
      <c r="AF788" s="174">
        <f t="shared" si="629"/>
        <v>36</v>
      </c>
      <c r="AG788" s="174">
        <f t="shared" si="632"/>
        <v>20.2865</v>
      </c>
      <c r="AH788" s="174">
        <f t="shared" si="615"/>
        <v>521</v>
      </c>
      <c r="AI788" s="174">
        <f t="shared" si="616"/>
        <v>200</v>
      </c>
      <c r="AJ788" s="174">
        <f t="shared" si="641"/>
        <v>2</v>
      </c>
      <c r="AK788" s="174">
        <f t="shared" si="634"/>
        <v>6679.1092940414637</v>
      </c>
      <c r="AL788" s="174">
        <f t="shared" si="642"/>
        <v>3988.4194264548778</v>
      </c>
      <c r="AM788" s="174">
        <f t="shared" si="643"/>
        <v>2690.6898675865855</v>
      </c>
      <c r="AN788" s="174"/>
      <c r="AO788" s="176">
        <v>24</v>
      </c>
      <c r="AP788" s="174">
        <v>36</v>
      </c>
      <c r="AQ788" s="175">
        <f t="shared" si="644"/>
        <v>521</v>
      </c>
      <c r="AR788" s="31">
        <f t="shared" si="645"/>
        <v>0</v>
      </c>
      <c r="AS788" s="2">
        <f t="shared" si="646"/>
        <v>0.8</v>
      </c>
      <c r="AT788" s="33">
        <f t="shared" si="647"/>
        <v>1</v>
      </c>
      <c r="AU788" s="31">
        <f t="shared" si="648"/>
        <v>0</v>
      </c>
      <c r="AV788" s="2">
        <f t="shared" si="649"/>
        <v>0</v>
      </c>
      <c r="AW788" s="33">
        <f t="shared" si="650"/>
        <v>5</v>
      </c>
      <c r="AX788" s="31">
        <f t="shared" si="651"/>
        <v>1</v>
      </c>
      <c r="AY788" s="33">
        <f t="shared" si="652"/>
        <v>3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customHeight="1">
      <c r="A789" s="2"/>
      <c r="B789" s="107">
        <v>714</v>
      </c>
      <c r="C789" s="31">
        <v>10</v>
      </c>
      <c r="D789" s="111" t="s">
        <v>18</v>
      </c>
      <c r="E789" s="2" t="s">
        <v>145</v>
      </c>
      <c r="F789" s="2" t="s">
        <v>149</v>
      </c>
      <c r="G789" s="2"/>
      <c r="H789" s="33" t="s">
        <v>80</v>
      </c>
      <c r="I789" s="173">
        <f t="shared" si="653"/>
        <v>1092.8228829533487</v>
      </c>
      <c r="J789" s="174">
        <f t="shared" si="654"/>
        <v>27.799708269917932</v>
      </c>
      <c r="K789" s="189">
        <f t="shared" si="655"/>
        <v>189</v>
      </c>
      <c r="L789" s="190">
        <f t="shared" si="633"/>
        <v>138</v>
      </c>
      <c r="M789" s="173">
        <f t="shared" si="608"/>
        <v>20480.81643485446</v>
      </c>
      <c r="N789" s="174">
        <f t="shared" si="630"/>
        <v>8054.3657497211852</v>
      </c>
      <c r="O789" s="174">
        <f t="shared" si="635"/>
        <v>12426.450685133274</v>
      </c>
      <c r="P789" s="174"/>
      <c r="Q789" s="174"/>
      <c r="R789" s="175"/>
      <c r="S789" s="173">
        <f t="shared" si="631"/>
        <v>14472.586835057562</v>
      </c>
      <c r="T789" s="174">
        <f t="shared" si="636"/>
        <v>4786.1033117458528</v>
      </c>
      <c r="U789" s="174">
        <f t="shared" si="637"/>
        <v>9686.4835233117083</v>
      </c>
      <c r="V789" s="174"/>
      <c r="W789" s="174"/>
      <c r="X789" s="175"/>
      <c r="Y789" s="173">
        <f t="shared" si="656"/>
        <v>28945.173670115124</v>
      </c>
      <c r="Z789" s="174">
        <f t="shared" si="638"/>
        <v>9572.2066234917056</v>
      </c>
      <c r="AA789" s="174">
        <f t="shared" si="639"/>
        <v>19372.967046623417</v>
      </c>
      <c r="AB789" s="174"/>
      <c r="AC789" s="174"/>
      <c r="AD789" s="175"/>
      <c r="AE789" s="173">
        <f t="shared" si="640"/>
        <v>18.741203862336</v>
      </c>
      <c r="AF789" s="174">
        <f t="shared" si="629"/>
        <v>36</v>
      </c>
      <c r="AG789" s="174">
        <f t="shared" si="632"/>
        <v>60.286500000000004</v>
      </c>
      <c r="AH789" s="174">
        <f t="shared" si="615"/>
        <v>521</v>
      </c>
      <c r="AI789" s="174">
        <f t="shared" si="616"/>
        <v>200</v>
      </c>
      <c r="AJ789" s="174">
        <f t="shared" si="641"/>
        <v>2.5</v>
      </c>
      <c r="AK789" s="174">
        <f t="shared" si="634"/>
        <v>6679.1092940414637</v>
      </c>
      <c r="AL789" s="174">
        <f t="shared" si="642"/>
        <v>3988.4194264548778</v>
      </c>
      <c r="AM789" s="174">
        <f t="shared" si="643"/>
        <v>2690.6898675865855</v>
      </c>
      <c r="AN789" s="174"/>
      <c r="AO789" s="176">
        <v>24</v>
      </c>
      <c r="AP789" s="174">
        <v>36</v>
      </c>
      <c r="AQ789" s="175">
        <f t="shared" si="644"/>
        <v>521</v>
      </c>
      <c r="AR789" s="31">
        <f t="shared" si="645"/>
        <v>0</v>
      </c>
      <c r="AS789" s="2">
        <f t="shared" si="646"/>
        <v>1</v>
      </c>
      <c r="AT789" s="33">
        <f t="shared" si="647"/>
        <v>1.2</v>
      </c>
      <c r="AU789" s="31">
        <f t="shared" si="648"/>
        <v>40</v>
      </c>
      <c r="AV789" s="2">
        <f t="shared" si="649"/>
        <v>0</v>
      </c>
      <c r="AW789" s="33" t="str">
        <f t="shared" si="650"/>
        <v>보스대상</v>
      </c>
      <c r="AX789" s="31">
        <f t="shared" si="651"/>
        <v>1</v>
      </c>
      <c r="AY789" s="33">
        <f t="shared" si="652"/>
        <v>3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customHeight="1">
      <c r="A790" s="2"/>
      <c r="B790" s="107">
        <v>715</v>
      </c>
      <c r="C790" s="31">
        <v>10</v>
      </c>
      <c r="D790" s="111" t="s">
        <v>18</v>
      </c>
      <c r="E790" s="2" t="s">
        <v>132</v>
      </c>
      <c r="F790" s="2" t="s">
        <v>149</v>
      </c>
      <c r="G790" s="2"/>
      <c r="H790" s="33" t="s">
        <v>80</v>
      </c>
      <c r="I790" s="173">
        <f t="shared" si="653"/>
        <v>1783.2085624682722</v>
      </c>
      <c r="J790" s="174">
        <f t="shared" si="654"/>
        <v>27.799708269917932</v>
      </c>
      <c r="K790" s="189">
        <f t="shared" si="655"/>
        <v>33</v>
      </c>
      <c r="L790" s="190">
        <f t="shared" si="633"/>
        <v>33</v>
      </c>
      <c r="M790" s="173">
        <f t="shared" si="608"/>
        <v>33419.475198281012</v>
      </c>
      <c r="N790" s="174">
        <f t="shared" si="630"/>
        <v>11051.863965041122</v>
      </c>
      <c r="O790" s="174">
        <f t="shared" si="635"/>
        <v>22367.611233239888</v>
      </c>
      <c r="P790" s="174"/>
      <c r="Q790" s="174"/>
      <c r="R790" s="175"/>
      <c r="S790" s="173">
        <f t="shared" si="631"/>
        <v>26050.656303103609</v>
      </c>
      <c r="T790" s="174">
        <f t="shared" si="636"/>
        <v>8614.9859611425381</v>
      </c>
      <c r="U790" s="174">
        <f t="shared" si="637"/>
        <v>17435.670341961071</v>
      </c>
      <c r="V790" s="174"/>
      <c r="W790" s="174"/>
      <c r="X790" s="175"/>
      <c r="Y790" s="173">
        <f t="shared" si="656"/>
        <v>52101.312606207219</v>
      </c>
      <c r="Z790" s="174">
        <f t="shared" si="638"/>
        <v>17229.971922285076</v>
      </c>
      <c r="AA790" s="174">
        <f t="shared" si="639"/>
        <v>34871.340683922142</v>
      </c>
      <c r="AB790" s="174"/>
      <c r="AC790" s="174"/>
      <c r="AD790" s="175"/>
      <c r="AE790" s="173">
        <f t="shared" si="640"/>
        <v>18.741203862336</v>
      </c>
      <c r="AF790" s="174">
        <f t="shared" si="629"/>
        <v>36</v>
      </c>
      <c r="AG790" s="174">
        <f t="shared" si="632"/>
        <v>20.2865</v>
      </c>
      <c r="AH790" s="174">
        <f t="shared" si="615"/>
        <v>521</v>
      </c>
      <c r="AI790" s="174">
        <f t="shared" si="616"/>
        <v>200</v>
      </c>
      <c r="AJ790" s="174">
        <f t="shared" si="641"/>
        <v>2.5</v>
      </c>
      <c r="AK790" s="174">
        <f t="shared" si="634"/>
        <v>10018.663941062196</v>
      </c>
      <c r="AL790" s="174">
        <f t="shared" si="642"/>
        <v>5982.6291396823181</v>
      </c>
      <c r="AM790" s="174">
        <f t="shared" si="643"/>
        <v>4036.0348013798775</v>
      </c>
      <c r="AN790" s="174"/>
      <c r="AO790" s="176">
        <v>24</v>
      </c>
      <c r="AP790" s="174">
        <v>36</v>
      </c>
      <c r="AQ790" s="175">
        <f t="shared" si="644"/>
        <v>521</v>
      </c>
      <c r="AR790" s="31">
        <f t="shared" si="645"/>
        <v>0</v>
      </c>
      <c r="AS790" s="2">
        <f t="shared" si="646"/>
        <v>1</v>
      </c>
      <c r="AT790" s="33">
        <f t="shared" si="647"/>
        <v>1.2</v>
      </c>
      <c r="AU790" s="31">
        <f t="shared" si="648"/>
        <v>0</v>
      </c>
      <c r="AV790" s="2">
        <f t="shared" si="649"/>
        <v>1</v>
      </c>
      <c r="AW790" s="33" t="str">
        <f t="shared" si="650"/>
        <v>보스대상</v>
      </c>
      <c r="AX790" s="31">
        <f t="shared" si="651"/>
        <v>1</v>
      </c>
      <c r="AY790" s="33">
        <f t="shared" si="652"/>
        <v>3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customHeight="1">
      <c r="A791" s="2"/>
      <c r="B791" s="107">
        <v>716</v>
      </c>
      <c r="C791" s="31">
        <v>10</v>
      </c>
      <c r="D791" s="111" t="s">
        <v>18</v>
      </c>
      <c r="E791" s="2" t="s">
        <v>135</v>
      </c>
      <c r="F791" s="2" t="s">
        <v>149</v>
      </c>
      <c r="G791" s="2" t="s">
        <v>186</v>
      </c>
      <c r="H791" s="33" t="s">
        <v>80</v>
      </c>
      <c r="I791" s="173">
        <f t="shared" si="653"/>
        <v>2232.7238274693518</v>
      </c>
      <c r="J791" s="174">
        <f t="shared" si="654"/>
        <v>62.653539380189279</v>
      </c>
      <c r="K791" s="189">
        <f t="shared" si="655"/>
        <v>17</v>
      </c>
      <c r="L791" s="190">
        <f t="shared" si="633"/>
        <v>17</v>
      </c>
      <c r="M791" s="173">
        <f t="shared" si="608"/>
        <v>18566.375110156117</v>
      </c>
      <c r="N791" s="174">
        <f t="shared" si="630"/>
        <v>6139.924425022843</v>
      </c>
      <c r="O791" s="174">
        <f t="shared" si="635"/>
        <v>12426.450685133274</v>
      </c>
      <c r="P791" s="174"/>
      <c r="Q791" s="174"/>
      <c r="R791" s="175"/>
      <c r="S791" s="173">
        <f t="shared" si="631"/>
        <v>14472.586835057562</v>
      </c>
      <c r="T791" s="174">
        <f t="shared" si="636"/>
        <v>4786.1033117458528</v>
      </c>
      <c r="U791" s="174">
        <f t="shared" si="637"/>
        <v>9686.4835233117083</v>
      </c>
      <c r="V791" s="174"/>
      <c r="W791" s="174"/>
      <c r="X791" s="175"/>
      <c r="Y791" s="173">
        <f t="shared" si="656"/>
        <v>28945.173670115124</v>
      </c>
      <c r="Z791" s="174">
        <f t="shared" si="638"/>
        <v>9572.2066234917056</v>
      </c>
      <c r="AA791" s="174">
        <f t="shared" si="639"/>
        <v>19372.967046623417</v>
      </c>
      <c r="AB791" s="174"/>
      <c r="AC791" s="174"/>
      <c r="AD791" s="175"/>
      <c r="AE791" s="173">
        <f t="shared" si="640"/>
        <v>8.3155717163639995</v>
      </c>
      <c r="AF791" s="174">
        <f t="shared" si="629"/>
        <v>36</v>
      </c>
      <c r="AG791" s="174">
        <f t="shared" si="632"/>
        <v>20.2865</v>
      </c>
      <c r="AH791" s="174">
        <f t="shared" si="615"/>
        <v>521</v>
      </c>
      <c r="AI791" s="174">
        <f t="shared" si="616"/>
        <v>200</v>
      </c>
      <c r="AJ791" s="174">
        <f t="shared" si="641"/>
        <v>2.5</v>
      </c>
      <c r="AK791" s="174">
        <f t="shared" si="634"/>
        <v>6679.1092940414637</v>
      </c>
      <c r="AL791" s="174">
        <f t="shared" si="642"/>
        <v>3988.4194264548778</v>
      </c>
      <c r="AM791" s="174">
        <f t="shared" si="643"/>
        <v>2690.6898675865855</v>
      </c>
      <c r="AN791" s="174"/>
      <c r="AO791" s="176">
        <v>24</v>
      </c>
      <c r="AP791" s="174">
        <v>36</v>
      </c>
      <c r="AQ791" s="175">
        <f t="shared" si="644"/>
        <v>521</v>
      </c>
      <c r="AR791" s="31">
        <f t="shared" si="645"/>
        <v>0</v>
      </c>
      <c r="AS791" s="2">
        <f t="shared" si="646"/>
        <v>1</v>
      </c>
      <c r="AT791" s="33">
        <f t="shared" si="647"/>
        <v>1.2</v>
      </c>
      <c r="AU791" s="31">
        <f t="shared" si="648"/>
        <v>0</v>
      </c>
      <c r="AV791" s="2">
        <f t="shared" si="649"/>
        <v>0</v>
      </c>
      <c r="AW791" s="33">
        <f t="shared" si="650"/>
        <v>5</v>
      </c>
      <c r="AX791" s="31">
        <f t="shared" si="651"/>
        <v>1</v>
      </c>
      <c r="AY791" s="33">
        <f t="shared" si="652"/>
        <v>3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customHeight="1">
      <c r="A792" s="2"/>
      <c r="B792" s="107">
        <v>717</v>
      </c>
      <c r="C792" s="31">
        <v>7</v>
      </c>
      <c r="D792" s="111" t="s">
        <v>18</v>
      </c>
      <c r="E792" s="2" t="s">
        <v>163</v>
      </c>
      <c r="F792" s="2" t="s">
        <v>149</v>
      </c>
      <c r="G792" s="2"/>
      <c r="H792" s="33" t="s">
        <v>80</v>
      </c>
      <c r="I792" s="173">
        <f t="shared" si="653"/>
        <v>793.34311901033186</v>
      </c>
      <c r="J792" s="174">
        <f t="shared" si="654"/>
        <v>24.624854482032536</v>
      </c>
      <c r="K792" s="189">
        <f t="shared" si="655"/>
        <v>389</v>
      </c>
      <c r="L792" s="190">
        <f t="shared" si="633"/>
        <v>235</v>
      </c>
      <c r="M792" s="173">
        <f t="shared" si="608"/>
        <v>11694.832650112794</v>
      </c>
      <c r="N792" s="174">
        <f t="shared" si="630"/>
        <v>7720.6076414942609</v>
      </c>
      <c r="O792" s="174">
        <f t="shared" si="635"/>
        <v>3974.2250086185331</v>
      </c>
      <c r="P792" s="174"/>
      <c r="Q792" s="174"/>
      <c r="R792" s="175"/>
      <c r="S792" s="173">
        <f t="shared" si="631"/>
        <v>7685.7052410760971</v>
      </c>
      <c r="T792" s="174">
        <f t="shared" si="636"/>
        <v>4587.7759900492674</v>
      </c>
      <c r="U792" s="174">
        <f t="shared" si="637"/>
        <v>3097.9292510268292</v>
      </c>
      <c r="V792" s="174"/>
      <c r="W792" s="174"/>
      <c r="X792" s="175"/>
      <c r="Y792" s="173">
        <f t="shared" si="656"/>
        <v>15371.410482152194</v>
      </c>
      <c r="Z792" s="174">
        <f t="shared" si="638"/>
        <v>9175.5519800985348</v>
      </c>
      <c r="AA792" s="174">
        <f t="shared" si="639"/>
        <v>6195.8585020536584</v>
      </c>
      <c r="AB792" s="174"/>
      <c r="AC792" s="174"/>
      <c r="AD792" s="175"/>
      <c r="AE792" s="173">
        <f t="shared" si="640"/>
        <v>14.741203862336</v>
      </c>
      <c r="AF792" s="174">
        <f t="shared" si="629"/>
        <v>36</v>
      </c>
      <c r="AG792" s="174">
        <f t="shared" si="632"/>
        <v>60.286500000000004</v>
      </c>
      <c r="AH792" s="174">
        <f t="shared" si="615"/>
        <v>363</v>
      </c>
      <c r="AI792" s="174">
        <f t="shared" si="616"/>
        <v>200</v>
      </c>
      <c r="AJ792" s="174">
        <f t="shared" si="641"/>
        <v>2.2222222222222223</v>
      </c>
      <c r="AK792" s="174">
        <f t="shared" si="634"/>
        <v>6404.7543675634142</v>
      </c>
      <c r="AL792" s="174">
        <f t="shared" si="642"/>
        <v>3823.14665837439</v>
      </c>
      <c r="AM792" s="174">
        <f t="shared" si="643"/>
        <v>2581.6077091890243</v>
      </c>
      <c r="AN792" s="174"/>
      <c r="AO792" s="176">
        <v>24</v>
      </c>
      <c r="AP792" s="174">
        <v>36</v>
      </c>
      <c r="AQ792" s="175">
        <f t="shared" si="644"/>
        <v>363</v>
      </c>
      <c r="AR792" s="31">
        <f t="shared" si="645"/>
        <v>4</v>
      </c>
      <c r="AS792" s="2">
        <f t="shared" si="646"/>
        <v>1</v>
      </c>
      <c r="AT792" s="33">
        <f t="shared" si="647"/>
        <v>1</v>
      </c>
      <c r="AU792" s="31">
        <f t="shared" si="648"/>
        <v>40</v>
      </c>
      <c r="AV792" s="2">
        <f t="shared" si="649"/>
        <v>0</v>
      </c>
      <c r="AW792" s="33" t="str">
        <f t="shared" si="650"/>
        <v>보스대상</v>
      </c>
      <c r="AX792" s="31">
        <f t="shared" si="651"/>
        <v>1</v>
      </c>
      <c r="AY792" s="33">
        <f t="shared" si="652"/>
        <v>1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customHeight="1">
      <c r="A793" s="2"/>
      <c r="B793" s="107">
        <v>718</v>
      </c>
      <c r="C793" s="31">
        <v>7</v>
      </c>
      <c r="D793" s="111" t="s">
        <v>18</v>
      </c>
      <c r="E793" s="2" t="s">
        <v>152</v>
      </c>
      <c r="F793" s="2" t="s">
        <v>149</v>
      </c>
      <c r="G793" s="2"/>
      <c r="H793" s="33" t="s">
        <v>80</v>
      </c>
      <c r="I793" s="173">
        <f t="shared" si="653"/>
        <v>1003.2819245466947</v>
      </c>
      <c r="J793" s="174">
        <f t="shared" si="654"/>
        <v>24.624854482032536</v>
      </c>
      <c r="K793" s="189">
        <f t="shared" si="655"/>
        <v>224</v>
      </c>
      <c r="L793" s="190">
        <f t="shared" si="633"/>
        <v>163</v>
      </c>
      <c r="M793" s="173">
        <f t="shared" si="608"/>
        <v>14789.583381139631</v>
      </c>
      <c r="N793" s="174">
        <f t="shared" si="630"/>
        <v>8828.2458682118322</v>
      </c>
      <c r="O793" s="174">
        <f t="shared" si="635"/>
        <v>5961.3375129277993</v>
      </c>
      <c r="P793" s="174"/>
      <c r="Q793" s="174"/>
      <c r="R793" s="175"/>
      <c r="S793" s="173">
        <f t="shared" si="631"/>
        <v>11528.557861614147</v>
      </c>
      <c r="T793" s="174">
        <f t="shared" si="636"/>
        <v>6881.6639850739029</v>
      </c>
      <c r="U793" s="174">
        <f t="shared" si="637"/>
        <v>4646.8938765402436</v>
      </c>
      <c r="V793" s="174"/>
      <c r="W793" s="174"/>
      <c r="X793" s="175"/>
      <c r="Y793" s="173">
        <f t="shared" si="656"/>
        <v>23057.115723228293</v>
      </c>
      <c r="Z793" s="174">
        <f t="shared" si="638"/>
        <v>13763.327970147806</v>
      </c>
      <c r="AA793" s="174">
        <f t="shared" si="639"/>
        <v>9293.7877530804872</v>
      </c>
      <c r="AB793" s="174"/>
      <c r="AC793" s="174"/>
      <c r="AD793" s="175"/>
      <c r="AE793" s="173">
        <f t="shared" si="640"/>
        <v>14.741203862336</v>
      </c>
      <c r="AF793" s="174">
        <f t="shared" si="629"/>
        <v>36</v>
      </c>
      <c r="AG793" s="174">
        <f t="shared" si="632"/>
        <v>20.2865</v>
      </c>
      <c r="AH793" s="174">
        <f t="shared" si="615"/>
        <v>363</v>
      </c>
      <c r="AI793" s="174">
        <f t="shared" si="616"/>
        <v>200</v>
      </c>
      <c r="AJ793" s="174">
        <f t="shared" si="641"/>
        <v>2.2222222222222223</v>
      </c>
      <c r="AK793" s="174">
        <f t="shared" si="634"/>
        <v>9607.1315513451227</v>
      </c>
      <c r="AL793" s="174">
        <f t="shared" si="642"/>
        <v>5734.7199875615861</v>
      </c>
      <c r="AM793" s="174">
        <f t="shared" si="643"/>
        <v>3872.4115637835362</v>
      </c>
      <c r="AN793" s="174"/>
      <c r="AO793" s="176">
        <v>24</v>
      </c>
      <c r="AP793" s="174">
        <v>36</v>
      </c>
      <c r="AQ793" s="175">
        <f t="shared" si="644"/>
        <v>363</v>
      </c>
      <c r="AR793" s="31">
        <f t="shared" si="645"/>
        <v>4</v>
      </c>
      <c r="AS793" s="2">
        <f t="shared" si="646"/>
        <v>1</v>
      </c>
      <c r="AT793" s="33">
        <f t="shared" si="647"/>
        <v>1</v>
      </c>
      <c r="AU793" s="31">
        <f t="shared" si="648"/>
        <v>0</v>
      </c>
      <c r="AV793" s="2">
        <f t="shared" si="649"/>
        <v>1</v>
      </c>
      <c r="AW793" s="33" t="str">
        <f t="shared" si="650"/>
        <v>보스대상</v>
      </c>
      <c r="AX793" s="31">
        <f t="shared" si="651"/>
        <v>1</v>
      </c>
      <c r="AY793" s="33">
        <f t="shared" si="652"/>
        <v>1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customHeight="1">
      <c r="A794" s="2"/>
      <c r="B794" s="107">
        <v>719</v>
      </c>
      <c r="C794" s="31">
        <v>7</v>
      </c>
      <c r="D794" s="111" t="s">
        <v>18</v>
      </c>
      <c r="E794" s="2" t="s">
        <v>155</v>
      </c>
      <c r="F794" s="2" t="s">
        <v>149</v>
      </c>
      <c r="G794" s="2" t="s">
        <v>186</v>
      </c>
      <c r="H794" s="33" t="s">
        <v>80</v>
      </c>
      <c r="I794" s="173">
        <f t="shared" si="653"/>
        <v>1507.4298132602662</v>
      </c>
      <c r="J794" s="174">
        <f t="shared" si="654"/>
        <v>55.498218723789883</v>
      </c>
      <c r="K794" s="189">
        <f t="shared" si="655"/>
        <v>68</v>
      </c>
      <c r="L794" s="190">
        <f t="shared" si="633"/>
        <v>63</v>
      </c>
      <c r="M794" s="173">
        <f t="shared" si="608"/>
        <v>9859.7222540930852</v>
      </c>
      <c r="N794" s="174">
        <f t="shared" si="630"/>
        <v>5885.497245474553</v>
      </c>
      <c r="O794" s="174">
        <f t="shared" si="635"/>
        <v>3974.2250086185331</v>
      </c>
      <c r="P794" s="174"/>
      <c r="Q794" s="174"/>
      <c r="R794" s="175"/>
      <c r="S794" s="173">
        <f t="shared" si="631"/>
        <v>7685.7052410760971</v>
      </c>
      <c r="T794" s="174">
        <f t="shared" si="636"/>
        <v>4587.7759900492674</v>
      </c>
      <c r="U794" s="174">
        <f t="shared" si="637"/>
        <v>3097.9292510268292</v>
      </c>
      <c r="V794" s="174"/>
      <c r="W794" s="174"/>
      <c r="X794" s="175"/>
      <c r="Y794" s="173">
        <f t="shared" si="656"/>
        <v>15371.410482152194</v>
      </c>
      <c r="Z794" s="174">
        <f t="shared" si="638"/>
        <v>9175.5519800985348</v>
      </c>
      <c r="AA794" s="174">
        <f t="shared" si="639"/>
        <v>6195.8585020536584</v>
      </c>
      <c r="AB794" s="174"/>
      <c r="AC794" s="174"/>
      <c r="AD794" s="175"/>
      <c r="AE794" s="173">
        <f t="shared" si="640"/>
        <v>6.5407504663640008</v>
      </c>
      <c r="AF794" s="174">
        <f t="shared" si="629"/>
        <v>36</v>
      </c>
      <c r="AG794" s="174">
        <f t="shared" si="632"/>
        <v>20.2865</v>
      </c>
      <c r="AH794" s="174">
        <f t="shared" si="615"/>
        <v>363</v>
      </c>
      <c r="AI794" s="174">
        <f t="shared" si="616"/>
        <v>200</v>
      </c>
      <c r="AJ794" s="174">
        <f t="shared" si="641"/>
        <v>2.2222222222222223</v>
      </c>
      <c r="AK794" s="174">
        <f t="shared" si="634"/>
        <v>6404.7543675634142</v>
      </c>
      <c r="AL794" s="174">
        <f t="shared" si="642"/>
        <v>3823.14665837439</v>
      </c>
      <c r="AM794" s="174">
        <f t="shared" si="643"/>
        <v>2581.6077091890243</v>
      </c>
      <c r="AN794" s="174"/>
      <c r="AO794" s="176">
        <v>24</v>
      </c>
      <c r="AP794" s="174">
        <v>36</v>
      </c>
      <c r="AQ794" s="175">
        <f t="shared" si="644"/>
        <v>363</v>
      </c>
      <c r="AR794" s="31">
        <f t="shared" si="645"/>
        <v>4</v>
      </c>
      <c r="AS794" s="2">
        <f t="shared" si="646"/>
        <v>1</v>
      </c>
      <c r="AT794" s="33">
        <f t="shared" si="647"/>
        <v>1</v>
      </c>
      <c r="AU794" s="31">
        <f t="shared" si="648"/>
        <v>0</v>
      </c>
      <c r="AV794" s="2">
        <f t="shared" si="649"/>
        <v>0</v>
      </c>
      <c r="AW794" s="33">
        <f t="shared" si="650"/>
        <v>5</v>
      </c>
      <c r="AX794" s="31">
        <f t="shared" si="651"/>
        <v>1</v>
      </c>
      <c r="AY794" s="33">
        <f t="shared" si="652"/>
        <v>1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customHeight="1">
      <c r="A795" s="2"/>
      <c r="B795" s="107">
        <v>720</v>
      </c>
      <c r="C795" s="31">
        <v>7</v>
      </c>
      <c r="D795" s="111" t="s">
        <v>18</v>
      </c>
      <c r="E795" s="2" t="s">
        <v>168</v>
      </c>
      <c r="F795" s="2" t="s">
        <v>149</v>
      </c>
      <c r="G795" s="2"/>
      <c r="H795" s="33" t="s">
        <v>80</v>
      </c>
      <c r="I795" s="173">
        <f t="shared" si="653"/>
        <v>624.01715151371764</v>
      </c>
      <c r="J795" s="174">
        <f t="shared" si="654"/>
        <v>19.369086568100212</v>
      </c>
      <c r="K795" s="189">
        <f t="shared" si="655"/>
        <v>579</v>
      </c>
      <c r="L795" s="190">
        <f t="shared" si="633"/>
        <v>313</v>
      </c>
      <c r="M795" s="173">
        <f t="shared" si="608"/>
        <v>11694.832650112794</v>
      </c>
      <c r="N795" s="174">
        <f t="shared" si="630"/>
        <v>7720.6076414942609</v>
      </c>
      <c r="O795" s="174">
        <f t="shared" si="635"/>
        <v>3974.2250086185331</v>
      </c>
      <c r="P795" s="174"/>
      <c r="Q795" s="174"/>
      <c r="R795" s="175"/>
      <c r="S795" s="173">
        <f t="shared" si="631"/>
        <v>7685.7052410760971</v>
      </c>
      <c r="T795" s="174">
        <f t="shared" si="636"/>
        <v>4587.7759900492674</v>
      </c>
      <c r="U795" s="174">
        <f t="shared" si="637"/>
        <v>3097.9292510268292</v>
      </c>
      <c r="V795" s="174"/>
      <c r="W795" s="174"/>
      <c r="X795" s="175"/>
      <c r="Y795" s="173">
        <f t="shared" si="656"/>
        <v>15371.410482152194</v>
      </c>
      <c r="Z795" s="174">
        <f t="shared" si="638"/>
        <v>9175.5519800985348</v>
      </c>
      <c r="AA795" s="174">
        <f t="shared" si="639"/>
        <v>6195.8585020536584</v>
      </c>
      <c r="AB795" s="174"/>
      <c r="AC795" s="174"/>
      <c r="AD795" s="175"/>
      <c r="AE795" s="173">
        <f t="shared" si="640"/>
        <v>18.741203862336</v>
      </c>
      <c r="AF795" s="174">
        <f t="shared" si="629"/>
        <v>36</v>
      </c>
      <c r="AG795" s="174">
        <f t="shared" si="632"/>
        <v>60.286500000000004</v>
      </c>
      <c r="AH795" s="174">
        <f t="shared" si="615"/>
        <v>363</v>
      </c>
      <c r="AI795" s="174">
        <f t="shared" si="616"/>
        <v>200</v>
      </c>
      <c r="AJ795" s="174">
        <f t="shared" si="641"/>
        <v>1.7777777777777777</v>
      </c>
      <c r="AK795" s="174">
        <f t="shared" si="634"/>
        <v>6404.7543675634142</v>
      </c>
      <c r="AL795" s="174">
        <f t="shared" si="642"/>
        <v>3823.14665837439</v>
      </c>
      <c r="AM795" s="174">
        <f t="shared" si="643"/>
        <v>2581.6077091890243</v>
      </c>
      <c r="AN795" s="174"/>
      <c r="AO795" s="176">
        <v>24</v>
      </c>
      <c r="AP795" s="174">
        <v>36</v>
      </c>
      <c r="AQ795" s="175">
        <f t="shared" si="644"/>
        <v>363</v>
      </c>
      <c r="AR795" s="31">
        <f t="shared" si="645"/>
        <v>0</v>
      </c>
      <c r="AS795" s="2">
        <f t="shared" si="646"/>
        <v>0.8</v>
      </c>
      <c r="AT795" s="33">
        <f t="shared" si="647"/>
        <v>1</v>
      </c>
      <c r="AU795" s="31">
        <f t="shared" si="648"/>
        <v>40</v>
      </c>
      <c r="AV795" s="2">
        <f t="shared" si="649"/>
        <v>0</v>
      </c>
      <c r="AW795" s="33" t="str">
        <f t="shared" si="650"/>
        <v>보스대상</v>
      </c>
      <c r="AX795" s="31">
        <f t="shared" si="651"/>
        <v>1</v>
      </c>
      <c r="AY795" s="33">
        <f t="shared" si="652"/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customHeight="1">
      <c r="A796" s="2"/>
      <c r="B796" s="107">
        <v>721</v>
      </c>
      <c r="C796" s="31">
        <v>7</v>
      </c>
      <c r="D796" s="111" t="s">
        <v>18</v>
      </c>
      <c r="E796" s="2" t="s">
        <v>101</v>
      </c>
      <c r="F796" s="2" t="s">
        <v>149</v>
      </c>
      <c r="G796" s="2"/>
      <c r="H796" s="33" t="s">
        <v>80</v>
      </c>
      <c r="I796" s="173">
        <f t="shared" si="653"/>
        <v>789.14799122707916</v>
      </c>
      <c r="J796" s="174">
        <f t="shared" si="654"/>
        <v>19.369086568100212</v>
      </c>
      <c r="K796" s="189">
        <f t="shared" si="655"/>
        <v>393</v>
      </c>
      <c r="L796" s="190">
        <f t="shared" si="633"/>
        <v>236</v>
      </c>
      <c r="M796" s="173">
        <f t="shared" si="608"/>
        <v>14789.583381139631</v>
      </c>
      <c r="N796" s="174">
        <f t="shared" si="630"/>
        <v>8828.2458682118322</v>
      </c>
      <c r="O796" s="174">
        <f t="shared" si="635"/>
        <v>5961.3375129277993</v>
      </c>
      <c r="P796" s="174"/>
      <c r="Q796" s="174"/>
      <c r="R796" s="175"/>
      <c r="S796" s="173">
        <f t="shared" si="631"/>
        <v>11528.557861614147</v>
      </c>
      <c r="T796" s="174">
        <f t="shared" si="636"/>
        <v>6881.6639850739029</v>
      </c>
      <c r="U796" s="174">
        <f t="shared" si="637"/>
        <v>4646.8938765402436</v>
      </c>
      <c r="V796" s="174"/>
      <c r="W796" s="174"/>
      <c r="X796" s="175"/>
      <c r="Y796" s="173">
        <f t="shared" si="656"/>
        <v>23057.115723228293</v>
      </c>
      <c r="Z796" s="174">
        <f t="shared" si="638"/>
        <v>13763.327970147806</v>
      </c>
      <c r="AA796" s="174">
        <f t="shared" si="639"/>
        <v>9293.7877530804872</v>
      </c>
      <c r="AB796" s="174"/>
      <c r="AC796" s="174"/>
      <c r="AD796" s="175"/>
      <c r="AE796" s="173">
        <f t="shared" si="640"/>
        <v>18.741203862336</v>
      </c>
      <c r="AF796" s="174">
        <f t="shared" si="629"/>
        <v>36</v>
      </c>
      <c r="AG796" s="174">
        <f t="shared" si="632"/>
        <v>20.2865</v>
      </c>
      <c r="AH796" s="174">
        <f t="shared" si="615"/>
        <v>363</v>
      </c>
      <c r="AI796" s="174">
        <f t="shared" si="616"/>
        <v>200</v>
      </c>
      <c r="AJ796" s="174">
        <f t="shared" si="641"/>
        <v>1.7777777777777777</v>
      </c>
      <c r="AK796" s="174">
        <f t="shared" si="634"/>
        <v>9607.1315513451227</v>
      </c>
      <c r="AL796" s="174">
        <f t="shared" si="642"/>
        <v>5734.7199875615861</v>
      </c>
      <c r="AM796" s="174">
        <f t="shared" si="643"/>
        <v>3872.4115637835362</v>
      </c>
      <c r="AN796" s="174"/>
      <c r="AO796" s="176">
        <v>24</v>
      </c>
      <c r="AP796" s="174">
        <v>36</v>
      </c>
      <c r="AQ796" s="175">
        <f t="shared" si="644"/>
        <v>363</v>
      </c>
      <c r="AR796" s="31">
        <f t="shared" si="645"/>
        <v>0</v>
      </c>
      <c r="AS796" s="2">
        <f t="shared" si="646"/>
        <v>0.8</v>
      </c>
      <c r="AT796" s="33">
        <f t="shared" si="647"/>
        <v>1</v>
      </c>
      <c r="AU796" s="31">
        <f t="shared" si="648"/>
        <v>0</v>
      </c>
      <c r="AV796" s="2">
        <f t="shared" si="649"/>
        <v>1</v>
      </c>
      <c r="AW796" s="33" t="str">
        <f t="shared" si="650"/>
        <v>보스대상</v>
      </c>
      <c r="AX796" s="31">
        <f t="shared" si="651"/>
        <v>1</v>
      </c>
      <c r="AY796" s="33">
        <f t="shared" si="652"/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customHeight="1">
      <c r="A797" s="2"/>
      <c r="B797" s="107">
        <v>722</v>
      </c>
      <c r="C797" s="31">
        <v>7</v>
      </c>
      <c r="D797" s="111" t="s">
        <v>18</v>
      </c>
      <c r="E797" s="2" t="s">
        <v>103</v>
      </c>
      <c r="F797" s="2" t="s">
        <v>149</v>
      </c>
      <c r="G797" s="2" t="s">
        <v>186</v>
      </c>
      <c r="H797" s="33" t="s">
        <v>80</v>
      </c>
      <c r="I797" s="173">
        <f t="shared" si="653"/>
        <v>1185.6938512947211</v>
      </c>
      <c r="J797" s="174">
        <f t="shared" si="654"/>
        <v>43.653041833030152</v>
      </c>
      <c r="K797" s="189">
        <f t="shared" si="655"/>
        <v>151</v>
      </c>
      <c r="L797" s="190">
        <f t="shared" si="633"/>
        <v>118</v>
      </c>
      <c r="M797" s="173">
        <f t="shared" si="608"/>
        <v>9859.7222540930852</v>
      </c>
      <c r="N797" s="174">
        <f t="shared" si="630"/>
        <v>5885.497245474553</v>
      </c>
      <c r="O797" s="174">
        <f t="shared" si="635"/>
        <v>3974.2250086185331</v>
      </c>
      <c r="P797" s="174"/>
      <c r="Q797" s="174"/>
      <c r="R797" s="175"/>
      <c r="S797" s="173">
        <f t="shared" si="631"/>
        <v>7685.7052410760971</v>
      </c>
      <c r="T797" s="174">
        <f t="shared" si="636"/>
        <v>4587.7759900492674</v>
      </c>
      <c r="U797" s="174">
        <f t="shared" si="637"/>
        <v>3097.9292510268292</v>
      </c>
      <c r="V797" s="174"/>
      <c r="W797" s="174"/>
      <c r="X797" s="175"/>
      <c r="Y797" s="173">
        <f t="shared" si="656"/>
        <v>15371.410482152194</v>
      </c>
      <c r="Z797" s="174">
        <f t="shared" si="638"/>
        <v>9175.5519800985348</v>
      </c>
      <c r="AA797" s="174">
        <f t="shared" si="639"/>
        <v>6195.8585020536584</v>
      </c>
      <c r="AB797" s="174"/>
      <c r="AC797" s="174"/>
      <c r="AD797" s="175"/>
      <c r="AE797" s="173">
        <f t="shared" si="640"/>
        <v>8.3155717163639995</v>
      </c>
      <c r="AF797" s="174">
        <f t="shared" si="629"/>
        <v>36</v>
      </c>
      <c r="AG797" s="174">
        <f t="shared" si="632"/>
        <v>20.2865</v>
      </c>
      <c r="AH797" s="174">
        <f t="shared" si="615"/>
        <v>363</v>
      </c>
      <c r="AI797" s="174">
        <f t="shared" si="616"/>
        <v>200</v>
      </c>
      <c r="AJ797" s="174">
        <f t="shared" si="641"/>
        <v>1.7777777777777777</v>
      </c>
      <c r="AK797" s="174">
        <f t="shared" si="634"/>
        <v>6404.7543675634142</v>
      </c>
      <c r="AL797" s="174">
        <f t="shared" si="642"/>
        <v>3823.14665837439</v>
      </c>
      <c r="AM797" s="174">
        <f t="shared" si="643"/>
        <v>2581.6077091890243</v>
      </c>
      <c r="AN797" s="174"/>
      <c r="AO797" s="176">
        <v>24</v>
      </c>
      <c r="AP797" s="174">
        <v>36</v>
      </c>
      <c r="AQ797" s="175">
        <f t="shared" si="644"/>
        <v>363</v>
      </c>
      <c r="AR797" s="31">
        <f t="shared" si="645"/>
        <v>0</v>
      </c>
      <c r="AS797" s="2">
        <f t="shared" si="646"/>
        <v>0.8</v>
      </c>
      <c r="AT797" s="33">
        <f t="shared" si="647"/>
        <v>1</v>
      </c>
      <c r="AU797" s="31">
        <f t="shared" si="648"/>
        <v>0</v>
      </c>
      <c r="AV797" s="2">
        <f t="shared" si="649"/>
        <v>0</v>
      </c>
      <c r="AW797" s="33">
        <f t="shared" si="650"/>
        <v>5</v>
      </c>
      <c r="AX797" s="31">
        <f t="shared" si="651"/>
        <v>1</v>
      </c>
      <c r="AY797" s="33">
        <f t="shared" si="652"/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customHeight="1">
      <c r="A798" s="2"/>
      <c r="B798" s="107">
        <v>723</v>
      </c>
      <c r="C798" s="31">
        <v>7</v>
      </c>
      <c r="D798" s="111" t="s">
        <v>18</v>
      </c>
      <c r="E798" s="2" t="s">
        <v>179</v>
      </c>
      <c r="F798" s="2" t="s">
        <v>149</v>
      </c>
      <c r="G798" s="2"/>
      <c r="H798" s="33" t="s">
        <v>80</v>
      </c>
      <c r="I798" s="173">
        <f t="shared" si="653"/>
        <v>624.01715151371764</v>
      </c>
      <c r="J798" s="174">
        <f t="shared" si="654"/>
        <v>19.369086568100212</v>
      </c>
      <c r="K798" s="189">
        <f t="shared" si="655"/>
        <v>579</v>
      </c>
      <c r="L798" s="190">
        <f t="shared" si="633"/>
        <v>313</v>
      </c>
      <c r="M798" s="173">
        <f t="shared" si="608"/>
        <v>11694.832650112794</v>
      </c>
      <c r="N798" s="174">
        <f t="shared" si="630"/>
        <v>7720.6076414942609</v>
      </c>
      <c r="O798" s="174">
        <f t="shared" si="635"/>
        <v>3974.2250086185331</v>
      </c>
      <c r="P798" s="174"/>
      <c r="Q798" s="174"/>
      <c r="R798" s="175"/>
      <c r="S798" s="173">
        <f t="shared" si="631"/>
        <v>7685.7052410760971</v>
      </c>
      <c r="T798" s="174">
        <f t="shared" si="636"/>
        <v>4587.7759900492674</v>
      </c>
      <c r="U798" s="174">
        <f t="shared" si="637"/>
        <v>3097.9292510268292</v>
      </c>
      <c r="V798" s="174"/>
      <c r="W798" s="174"/>
      <c r="X798" s="175"/>
      <c r="Y798" s="173">
        <f t="shared" si="656"/>
        <v>15371.410482152194</v>
      </c>
      <c r="Z798" s="174">
        <f t="shared" si="638"/>
        <v>9175.5519800985348</v>
      </c>
      <c r="AA798" s="174">
        <f t="shared" si="639"/>
        <v>6195.8585020536584</v>
      </c>
      <c r="AB798" s="174"/>
      <c r="AC798" s="174"/>
      <c r="AD798" s="175"/>
      <c r="AE798" s="173">
        <f t="shared" si="640"/>
        <v>18.741203862336</v>
      </c>
      <c r="AF798" s="174">
        <f t="shared" si="629"/>
        <v>36</v>
      </c>
      <c r="AG798" s="174">
        <f t="shared" si="632"/>
        <v>60.286500000000004</v>
      </c>
      <c r="AH798" s="174">
        <f t="shared" si="615"/>
        <v>363</v>
      </c>
      <c r="AI798" s="174">
        <f t="shared" si="616"/>
        <v>200</v>
      </c>
      <c r="AJ798" s="174">
        <f t="shared" si="641"/>
        <v>2.2222222222222223</v>
      </c>
      <c r="AK798" s="174">
        <f t="shared" si="634"/>
        <v>6404.7543675634142</v>
      </c>
      <c r="AL798" s="174">
        <f t="shared" si="642"/>
        <v>3823.14665837439</v>
      </c>
      <c r="AM798" s="174">
        <f t="shared" si="643"/>
        <v>2581.6077091890243</v>
      </c>
      <c r="AN798" s="174"/>
      <c r="AO798" s="176">
        <v>24</v>
      </c>
      <c r="AP798" s="174">
        <v>36</v>
      </c>
      <c r="AQ798" s="175">
        <f t="shared" si="644"/>
        <v>363</v>
      </c>
      <c r="AR798" s="31">
        <f t="shared" si="645"/>
        <v>0</v>
      </c>
      <c r="AS798" s="2">
        <f t="shared" si="646"/>
        <v>1</v>
      </c>
      <c r="AT798" s="33">
        <f t="shared" si="647"/>
        <v>1.2</v>
      </c>
      <c r="AU798" s="31">
        <f t="shared" si="648"/>
        <v>40</v>
      </c>
      <c r="AV798" s="2">
        <f t="shared" si="649"/>
        <v>0</v>
      </c>
      <c r="AW798" s="33" t="str">
        <f t="shared" si="650"/>
        <v>보스대상</v>
      </c>
      <c r="AX798" s="31">
        <f t="shared" si="651"/>
        <v>1</v>
      </c>
      <c r="AY798" s="33">
        <f t="shared" si="652"/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customHeight="1">
      <c r="A799" s="2"/>
      <c r="B799" s="107">
        <v>724</v>
      </c>
      <c r="C799" s="31">
        <v>7</v>
      </c>
      <c r="D799" s="111" t="s">
        <v>18</v>
      </c>
      <c r="E799" s="2" t="s">
        <v>117</v>
      </c>
      <c r="F799" s="2" t="s">
        <v>149</v>
      </c>
      <c r="G799" s="2"/>
      <c r="H799" s="33" t="s">
        <v>80</v>
      </c>
      <c r="I799" s="173">
        <f t="shared" si="653"/>
        <v>946.97758947249486</v>
      </c>
      <c r="J799" s="174">
        <f t="shared" si="654"/>
        <v>19.369086568100212</v>
      </c>
      <c r="K799" s="189">
        <f t="shared" si="655"/>
        <v>257</v>
      </c>
      <c r="L799" s="190">
        <f t="shared" si="633"/>
        <v>176</v>
      </c>
      <c r="M799" s="173">
        <f t="shared" si="608"/>
        <v>17747.500057367557</v>
      </c>
      <c r="N799" s="174">
        <f t="shared" si="630"/>
        <v>10593.895041854197</v>
      </c>
      <c r="O799" s="174">
        <f t="shared" si="635"/>
        <v>7153.6050155133589</v>
      </c>
      <c r="P799" s="174"/>
      <c r="Q799" s="174"/>
      <c r="R799" s="175"/>
      <c r="S799" s="173">
        <f t="shared" si="631"/>
        <v>13834.269433936975</v>
      </c>
      <c r="T799" s="174">
        <f t="shared" si="636"/>
        <v>8257.9967820886832</v>
      </c>
      <c r="U799" s="174">
        <f t="shared" si="637"/>
        <v>5576.2726518482923</v>
      </c>
      <c r="V799" s="174"/>
      <c r="W799" s="174"/>
      <c r="X799" s="175"/>
      <c r="Y799" s="173">
        <f t="shared" si="656"/>
        <v>27668.538867873951</v>
      </c>
      <c r="Z799" s="174">
        <f t="shared" si="638"/>
        <v>16515.993564177366</v>
      </c>
      <c r="AA799" s="174">
        <f t="shared" si="639"/>
        <v>11152.545303696585</v>
      </c>
      <c r="AB799" s="174"/>
      <c r="AC799" s="174"/>
      <c r="AD799" s="175"/>
      <c r="AE799" s="173">
        <f t="shared" si="640"/>
        <v>18.741203862336</v>
      </c>
      <c r="AF799" s="174">
        <f t="shared" si="629"/>
        <v>36</v>
      </c>
      <c r="AG799" s="174">
        <f t="shared" si="632"/>
        <v>20.2865</v>
      </c>
      <c r="AH799" s="174">
        <f t="shared" si="615"/>
        <v>363</v>
      </c>
      <c r="AI799" s="174">
        <f t="shared" si="616"/>
        <v>200</v>
      </c>
      <c r="AJ799" s="174">
        <f t="shared" si="641"/>
        <v>2.2222222222222223</v>
      </c>
      <c r="AK799" s="174">
        <f t="shared" si="634"/>
        <v>9607.1315513451227</v>
      </c>
      <c r="AL799" s="174">
        <f t="shared" si="642"/>
        <v>5734.7199875615861</v>
      </c>
      <c r="AM799" s="174">
        <f t="shared" si="643"/>
        <v>3872.4115637835362</v>
      </c>
      <c r="AN799" s="174"/>
      <c r="AO799" s="176">
        <v>24</v>
      </c>
      <c r="AP799" s="174">
        <v>36</v>
      </c>
      <c r="AQ799" s="175">
        <f t="shared" si="644"/>
        <v>363</v>
      </c>
      <c r="AR799" s="31">
        <f t="shared" si="645"/>
        <v>0</v>
      </c>
      <c r="AS799" s="2">
        <f t="shared" si="646"/>
        <v>1</v>
      </c>
      <c r="AT799" s="33">
        <f t="shared" si="647"/>
        <v>1.2</v>
      </c>
      <c r="AU799" s="31">
        <f t="shared" si="648"/>
        <v>0</v>
      </c>
      <c r="AV799" s="2">
        <f t="shared" si="649"/>
        <v>1</v>
      </c>
      <c r="AW799" s="33" t="str">
        <f t="shared" si="650"/>
        <v>보스대상</v>
      </c>
      <c r="AX799" s="31">
        <f t="shared" si="651"/>
        <v>1</v>
      </c>
      <c r="AY799" s="33">
        <f t="shared" si="652"/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customHeight="1">
      <c r="A800" s="2"/>
      <c r="B800" s="107">
        <v>725</v>
      </c>
      <c r="C800" s="31">
        <v>7</v>
      </c>
      <c r="D800" s="111" t="s">
        <v>18</v>
      </c>
      <c r="E800" s="2" t="s">
        <v>134</v>
      </c>
      <c r="F800" s="2" t="s">
        <v>149</v>
      </c>
      <c r="G800" s="2" t="s">
        <v>186</v>
      </c>
      <c r="H800" s="33" t="s">
        <v>80</v>
      </c>
      <c r="I800" s="173">
        <f t="shared" si="653"/>
        <v>1185.6938512947211</v>
      </c>
      <c r="J800" s="174">
        <f t="shared" si="654"/>
        <v>43.653041833030152</v>
      </c>
      <c r="K800" s="189">
        <f t="shared" si="655"/>
        <v>151</v>
      </c>
      <c r="L800" s="190">
        <f t="shared" si="633"/>
        <v>118</v>
      </c>
      <c r="M800" s="173">
        <f t="shared" si="608"/>
        <v>9859.7222540930852</v>
      </c>
      <c r="N800" s="174">
        <f t="shared" si="630"/>
        <v>5885.497245474553</v>
      </c>
      <c r="O800" s="174">
        <f t="shared" si="635"/>
        <v>3974.2250086185331</v>
      </c>
      <c r="P800" s="174"/>
      <c r="Q800" s="174"/>
      <c r="R800" s="175"/>
      <c r="S800" s="173">
        <f t="shared" si="631"/>
        <v>7685.7052410760971</v>
      </c>
      <c r="T800" s="174">
        <f t="shared" si="636"/>
        <v>4587.7759900492674</v>
      </c>
      <c r="U800" s="174">
        <f t="shared" si="637"/>
        <v>3097.9292510268292</v>
      </c>
      <c r="V800" s="174"/>
      <c r="W800" s="174"/>
      <c r="X800" s="175"/>
      <c r="Y800" s="173">
        <f t="shared" si="656"/>
        <v>15371.410482152194</v>
      </c>
      <c r="Z800" s="174">
        <f t="shared" si="638"/>
        <v>9175.5519800985348</v>
      </c>
      <c r="AA800" s="174">
        <f t="shared" si="639"/>
        <v>6195.8585020536584</v>
      </c>
      <c r="AB800" s="174"/>
      <c r="AC800" s="174"/>
      <c r="AD800" s="175"/>
      <c r="AE800" s="173">
        <f t="shared" si="640"/>
        <v>8.3155717163639995</v>
      </c>
      <c r="AF800" s="174">
        <f t="shared" si="629"/>
        <v>36</v>
      </c>
      <c r="AG800" s="174">
        <f t="shared" si="632"/>
        <v>20.2865</v>
      </c>
      <c r="AH800" s="174">
        <f t="shared" si="615"/>
        <v>363</v>
      </c>
      <c r="AI800" s="174">
        <f t="shared" si="616"/>
        <v>200</v>
      </c>
      <c r="AJ800" s="174">
        <f t="shared" si="641"/>
        <v>2.2222222222222223</v>
      </c>
      <c r="AK800" s="174">
        <f t="shared" si="634"/>
        <v>6404.7543675634142</v>
      </c>
      <c r="AL800" s="174">
        <f t="shared" si="642"/>
        <v>3823.14665837439</v>
      </c>
      <c r="AM800" s="174">
        <f t="shared" si="643"/>
        <v>2581.6077091890243</v>
      </c>
      <c r="AN800" s="174"/>
      <c r="AO800" s="176">
        <v>24</v>
      </c>
      <c r="AP800" s="174">
        <v>36</v>
      </c>
      <c r="AQ800" s="175">
        <f t="shared" si="644"/>
        <v>363</v>
      </c>
      <c r="AR800" s="31">
        <f t="shared" si="645"/>
        <v>0</v>
      </c>
      <c r="AS800" s="2">
        <f t="shared" si="646"/>
        <v>1</v>
      </c>
      <c r="AT800" s="33">
        <f t="shared" si="647"/>
        <v>1.2</v>
      </c>
      <c r="AU800" s="31">
        <f t="shared" si="648"/>
        <v>0</v>
      </c>
      <c r="AV800" s="2">
        <f t="shared" si="649"/>
        <v>0</v>
      </c>
      <c r="AW800" s="33">
        <f t="shared" si="650"/>
        <v>5</v>
      </c>
      <c r="AX800" s="31">
        <f t="shared" si="651"/>
        <v>1</v>
      </c>
      <c r="AY800" s="33">
        <f t="shared" si="652"/>
        <v>1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customHeight="1">
      <c r="A801" s="2"/>
      <c r="B801" s="107">
        <v>726</v>
      </c>
      <c r="C801" s="31">
        <v>4</v>
      </c>
      <c r="D801" s="111" t="s">
        <v>18</v>
      </c>
      <c r="E801" s="2" t="s">
        <v>148</v>
      </c>
      <c r="F801" s="2" t="s">
        <v>149</v>
      </c>
      <c r="G801" s="2"/>
      <c r="H801" s="33" t="s">
        <v>80</v>
      </c>
      <c r="I801" s="173">
        <f t="shared" si="653"/>
        <v>621.64932470511826</v>
      </c>
      <c r="J801" s="174">
        <f t="shared" si="654"/>
        <v>13.499575873070178</v>
      </c>
      <c r="K801" s="189">
        <f t="shared" si="655"/>
        <v>582</v>
      </c>
      <c r="L801" s="190">
        <f t="shared" si="633"/>
        <v>315</v>
      </c>
      <c r="M801" s="173">
        <f t="shared" si="608"/>
        <v>9163.859426361656</v>
      </c>
      <c r="N801" s="174">
        <f t="shared" si="630"/>
        <v>5469.842124257586</v>
      </c>
      <c r="O801" s="174">
        <f t="shared" si="635"/>
        <v>3694.0173021040696</v>
      </c>
      <c r="P801" s="174"/>
      <c r="Q801" s="174"/>
      <c r="R801" s="175"/>
      <c r="S801" s="173">
        <f t="shared" si="631"/>
        <v>7143.2765149580482</v>
      </c>
      <c r="T801" s="174">
        <f t="shared" si="636"/>
        <v>4263.7706416946339</v>
      </c>
      <c r="U801" s="174">
        <f t="shared" si="637"/>
        <v>2879.5058732634143</v>
      </c>
      <c r="V801" s="174"/>
      <c r="W801" s="174"/>
      <c r="X801" s="175"/>
      <c r="Y801" s="173">
        <f t="shared" si="656"/>
        <v>14286.553029916096</v>
      </c>
      <c r="Z801" s="174">
        <f t="shared" si="638"/>
        <v>8527.5412833892678</v>
      </c>
      <c r="AA801" s="174">
        <f t="shared" si="639"/>
        <v>5759.0117465268286</v>
      </c>
      <c r="AB801" s="174"/>
      <c r="AC801" s="174"/>
      <c r="AD801" s="175"/>
      <c r="AE801" s="173">
        <f t="shared" si="640"/>
        <v>14.741203862336</v>
      </c>
      <c r="AF801" s="174">
        <f t="shared" si="629"/>
        <v>36</v>
      </c>
      <c r="AG801" s="174">
        <f t="shared" si="632"/>
        <v>20.2865</v>
      </c>
      <c r="AH801" s="174">
        <f t="shared" si="615"/>
        <v>199</v>
      </c>
      <c r="AI801" s="174">
        <f t="shared" si="616"/>
        <v>200</v>
      </c>
      <c r="AJ801" s="174">
        <f t="shared" si="641"/>
        <v>2.2222222222222223</v>
      </c>
      <c r="AK801" s="174">
        <f t="shared" si="634"/>
        <v>5952.7304291317068</v>
      </c>
      <c r="AL801" s="174">
        <f t="shared" si="642"/>
        <v>3553.1422014121949</v>
      </c>
      <c r="AM801" s="174">
        <f t="shared" si="643"/>
        <v>2399.5882277195119</v>
      </c>
      <c r="AN801" s="174"/>
      <c r="AO801" s="176">
        <v>24</v>
      </c>
      <c r="AP801" s="174">
        <v>36</v>
      </c>
      <c r="AQ801" s="175">
        <f t="shared" si="644"/>
        <v>199</v>
      </c>
      <c r="AR801" s="31">
        <f t="shared" si="645"/>
        <v>4</v>
      </c>
      <c r="AS801" s="2">
        <f t="shared" si="646"/>
        <v>1</v>
      </c>
      <c r="AT801" s="33">
        <f t="shared" si="647"/>
        <v>1</v>
      </c>
      <c r="AU801" s="31">
        <f t="shared" si="648"/>
        <v>0</v>
      </c>
      <c r="AV801" s="2">
        <f t="shared" si="649"/>
        <v>0</v>
      </c>
      <c r="AW801" s="33" t="str">
        <f t="shared" si="650"/>
        <v>보스대상</v>
      </c>
      <c r="AX801" s="31">
        <f t="shared" si="651"/>
        <v>1</v>
      </c>
      <c r="AY801" s="33">
        <f t="shared" si="652"/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customHeight="1">
      <c r="A802" s="2"/>
      <c r="B802" s="107">
        <v>727</v>
      </c>
      <c r="C802" s="31">
        <v>4</v>
      </c>
      <c r="D802" s="111" t="s">
        <v>18</v>
      </c>
      <c r="E802" s="2" t="s">
        <v>79</v>
      </c>
      <c r="F802" s="2" t="s">
        <v>149</v>
      </c>
      <c r="G802" s="2"/>
      <c r="H802" s="33" t="s">
        <v>80</v>
      </c>
      <c r="I802" s="173">
        <f t="shared" si="653"/>
        <v>488.96855792589542</v>
      </c>
      <c r="J802" s="174">
        <f t="shared" si="654"/>
        <v>10.61831467507422</v>
      </c>
      <c r="K802" s="189">
        <f t="shared" si="655"/>
        <v>729</v>
      </c>
      <c r="L802" s="190">
        <f t="shared" si="633"/>
        <v>375</v>
      </c>
      <c r="M802" s="173">
        <f t="shared" si="608"/>
        <v>9163.859426361656</v>
      </c>
      <c r="N802" s="174">
        <f t="shared" si="630"/>
        <v>5469.842124257586</v>
      </c>
      <c r="O802" s="174">
        <f t="shared" si="635"/>
        <v>3694.0173021040696</v>
      </c>
      <c r="P802" s="174"/>
      <c r="Q802" s="174"/>
      <c r="R802" s="175"/>
      <c r="S802" s="173">
        <f t="shared" si="631"/>
        <v>7143.2765149580482</v>
      </c>
      <c r="T802" s="174">
        <f t="shared" si="636"/>
        <v>4263.7706416946339</v>
      </c>
      <c r="U802" s="174">
        <f t="shared" si="637"/>
        <v>2879.5058732634143</v>
      </c>
      <c r="V802" s="174"/>
      <c r="W802" s="174"/>
      <c r="X802" s="175"/>
      <c r="Y802" s="173">
        <f t="shared" si="656"/>
        <v>14286.553029916096</v>
      </c>
      <c r="Z802" s="174">
        <f t="shared" si="638"/>
        <v>8527.5412833892678</v>
      </c>
      <c r="AA802" s="174">
        <f t="shared" si="639"/>
        <v>5759.0117465268286</v>
      </c>
      <c r="AB802" s="174"/>
      <c r="AC802" s="174"/>
      <c r="AD802" s="175"/>
      <c r="AE802" s="173">
        <f t="shared" si="640"/>
        <v>18.741203862336</v>
      </c>
      <c r="AF802" s="174">
        <f t="shared" si="629"/>
        <v>36</v>
      </c>
      <c r="AG802" s="174">
        <f t="shared" si="632"/>
        <v>20.2865</v>
      </c>
      <c r="AH802" s="174">
        <f t="shared" si="615"/>
        <v>199</v>
      </c>
      <c r="AI802" s="174">
        <f t="shared" si="616"/>
        <v>200</v>
      </c>
      <c r="AJ802" s="174">
        <f t="shared" si="641"/>
        <v>1.7777777777777777</v>
      </c>
      <c r="AK802" s="174">
        <f t="shared" si="634"/>
        <v>5952.7304291317068</v>
      </c>
      <c r="AL802" s="174">
        <f t="shared" si="642"/>
        <v>3553.1422014121949</v>
      </c>
      <c r="AM802" s="174">
        <f t="shared" si="643"/>
        <v>2399.5882277195119</v>
      </c>
      <c r="AN802" s="174"/>
      <c r="AO802" s="176">
        <v>24</v>
      </c>
      <c r="AP802" s="174">
        <v>36</v>
      </c>
      <c r="AQ802" s="175">
        <f t="shared" si="644"/>
        <v>199</v>
      </c>
      <c r="AR802" s="31">
        <f t="shared" si="645"/>
        <v>0</v>
      </c>
      <c r="AS802" s="2">
        <f t="shared" si="646"/>
        <v>0.8</v>
      </c>
      <c r="AT802" s="33">
        <f t="shared" si="647"/>
        <v>1</v>
      </c>
      <c r="AU802" s="31">
        <f t="shared" si="648"/>
        <v>0</v>
      </c>
      <c r="AV802" s="2">
        <f t="shared" si="649"/>
        <v>0</v>
      </c>
      <c r="AW802" s="33" t="str">
        <f t="shared" si="650"/>
        <v>보스대상</v>
      </c>
      <c r="AX802" s="31">
        <f t="shared" si="651"/>
        <v>1</v>
      </c>
      <c r="AY802" s="33">
        <f t="shared" si="652"/>
        <v>1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customHeight="1">
      <c r="A803" s="2"/>
      <c r="B803" s="107">
        <v>728</v>
      </c>
      <c r="C803" s="31">
        <v>4</v>
      </c>
      <c r="D803" s="111" t="s">
        <v>18</v>
      </c>
      <c r="E803" s="2" t="s">
        <v>87</v>
      </c>
      <c r="F803" s="2" t="s">
        <v>149</v>
      </c>
      <c r="G803" s="2"/>
      <c r="H803" s="33" t="s">
        <v>80</v>
      </c>
      <c r="I803" s="173">
        <f t="shared" si="653"/>
        <v>488.96855792589542</v>
      </c>
      <c r="J803" s="174">
        <f t="shared" si="654"/>
        <v>10.61831467507422</v>
      </c>
      <c r="K803" s="189">
        <f t="shared" si="655"/>
        <v>729</v>
      </c>
      <c r="L803" s="190">
        <f t="shared" si="633"/>
        <v>375</v>
      </c>
      <c r="M803" s="173">
        <f t="shared" si="608"/>
        <v>9163.859426361656</v>
      </c>
      <c r="N803" s="174">
        <f t="shared" si="630"/>
        <v>5469.842124257586</v>
      </c>
      <c r="O803" s="174">
        <f t="shared" si="635"/>
        <v>3694.0173021040696</v>
      </c>
      <c r="P803" s="174"/>
      <c r="Q803" s="174"/>
      <c r="R803" s="175"/>
      <c r="S803" s="173">
        <f t="shared" si="631"/>
        <v>7143.2765149580482</v>
      </c>
      <c r="T803" s="174">
        <f t="shared" si="636"/>
        <v>4263.7706416946339</v>
      </c>
      <c r="U803" s="174">
        <f t="shared" si="637"/>
        <v>2879.5058732634143</v>
      </c>
      <c r="V803" s="174"/>
      <c r="W803" s="174"/>
      <c r="X803" s="175"/>
      <c r="Y803" s="173">
        <f t="shared" si="656"/>
        <v>14286.553029916096</v>
      </c>
      <c r="Z803" s="174">
        <f t="shared" si="638"/>
        <v>8527.5412833892678</v>
      </c>
      <c r="AA803" s="174">
        <f t="shared" si="639"/>
        <v>5759.0117465268286</v>
      </c>
      <c r="AB803" s="174"/>
      <c r="AC803" s="174"/>
      <c r="AD803" s="175"/>
      <c r="AE803" s="173">
        <f t="shared" si="640"/>
        <v>18.741203862336</v>
      </c>
      <c r="AF803" s="174">
        <f t="shared" si="629"/>
        <v>36</v>
      </c>
      <c r="AG803" s="174">
        <f t="shared" si="632"/>
        <v>20.2865</v>
      </c>
      <c r="AH803" s="174">
        <f t="shared" si="615"/>
        <v>199</v>
      </c>
      <c r="AI803" s="174">
        <f t="shared" si="616"/>
        <v>200</v>
      </c>
      <c r="AJ803" s="174">
        <f t="shared" si="641"/>
        <v>2.2222222222222223</v>
      </c>
      <c r="AK803" s="174">
        <f t="shared" si="634"/>
        <v>5952.7304291317068</v>
      </c>
      <c r="AL803" s="174">
        <f t="shared" si="642"/>
        <v>3553.1422014121949</v>
      </c>
      <c r="AM803" s="174">
        <f t="shared" si="643"/>
        <v>2399.5882277195119</v>
      </c>
      <c r="AN803" s="174"/>
      <c r="AO803" s="176">
        <v>24</v>
      </c>
      <c r="AP803" s="174">
        <v>36</v>
      </c>
      <c r="AQ803" s="175">
        <f t="shared" si="644"/>
        <v>199</v>
      </c>
      <c r="AR803" s="31">
        <f t="shared" si="645"/>
        <v>0</v>
      </c>
      <c r="AS803" s="2">
        <f t="shared" si="646"/>
        <v>1</v>
      </c>
      <c r="AT803" s="33">
        <f t="shared" si="647"/>
        <v>1.2</v>
      </c>
      <c r="AU803" s="31">
        <f t="shared" si="648"/>
        <v>0</v>
      </c>
      <c r="AV803" s="2">
        <f t="shared" si="649"/>
        <v>0</v>
      </c>
      <c r="AW803" s="33" t="str">
        <f t="shared" si="650"/>
        <v>보스대상</v>
      </c>
      <c r="AX803" s="31">
        <f t="shared" si="651"/>
        <v>1</v>
      </c>
      <c r="AY803" s="33">
        <f t="shared" si="652"/>
        <v>1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customHeight="1">
      <c r="A804" s="2"/>
      <c r="B804" s="107">
        <v>729</v>
      </c>
      <c r="C804" s="31">
        <v>1</v>
      </c>
      <c r="D804" s="111" t="s">
        <v>18</v>
      </c>
      <c r="E804" s="2" t="s">
        <v>67</v>
      </c>
      <c r="F804" s="2" t="s">
        <v>149</v>
      </c>
      <c r="G804" s="1"/>
      <c r="H804" s="33" t="s">
        <v>80</v>
      </c>
      <c r="I804" s="173">
        <f t="shared" si="653"/>
        <v>396.18928864311829</v>
      </c>
      <c r="J804" s="174">
        <f t="shared" si="654"/>
        <v>5.3891948853391769</v>
      </c>
      <c r="K804" s="189">
        <f t="shared" si="655"/>
        <v>814</v>
      </c>
      <c r="L804" s="190">
        <f t="shared" si="633"/>
        <v>399</v>
      </c>
      <c r="M804" s="173">
        <f t="shared" si="608"/>
        <v>7425.0642265345605</v>
      </c>
      <c r="N804" s="174">
        <f t="shared" si="630"/>
        <v>4432.5984448564541</v>
      </c>
      <c r="O804" s="174">
        <f t="shared" si="635"/>
        <v>2992.4657816781064</v>
      </c>
      <c r="P804" s="174"/>
      <c r="Q804" s="174"/>
      <c r="R804" s="175"/>
      <c r="S804" s="173">
        <f t="shared" si="631"/>
        <v>5787.8765314624379</v>
      </c>
      <c r="T804" s="174">
        <f t="shared" si="636"/>
        <v>3455.2337501268289</v>
      </c>
      <c r="U804" s="174">
        <f t="shared" si="637"/>
        <v>2332.6427813356095</v>
      </c>
      <c r="V804" s="174"/>
      <c r="W804" s="174"/>
      <c r="X804" s="175"/>
      <c r="Y804" s="173">
        <f t="shared" si="656"/>
        <v>11575.753062924876</v>
      </c>
      <c r="Z804" s="174">
        <f t="shared" si="638"/>
        <v>6910.4675002536569</v>
      </c>
      <c r="AA804" s="174">
        <f t="shared" si="639"/>
        <v>4665.2855626712189</v>
      </c>
      <c r="AB804" s="174"/>
      <c r="AC804" s="174"/>
      <c r="AD804" s="175"/>
      <c r="AE804" s="173">
        <f t="shared" si="640"/>
        <v>18.741203862336</v>
      </c>
      <c r="AF804" s="174">
        <f t="shared" si="629"/>
        <v>36</v>
      </c>
      <c r="AG804" s="174">
        <f t="shared" si="632"/>
        <v>20.2865</v>
      </c>
      <c r="AH804" s="174">
        <f t="shared" si="615"/>
        <v>101</v>
      </c>
      <c r="AI804" s="174">
        <f t="shared" si="616"/>
        <v>200</v>
      </c>
      <c r="AJ804" s="174">
        <f t="shared" si="641"/>
        <v>2.2222222222222223</v>
      </c>
      <c r="AK804" s="174">
        <f t="shared" si="634"/>
        <v>4823.2304428853658</v>
      </c>
      <c r="AL804" s="174">
        <f t="shared" si="642"/>
        <v>2879.3614584390243</v>
      </c>
      <c r="AM804" s="174">
        <f t="shared" si="643"/>
        <v>1943.8689844463413</v>
      </c>
      <c r="AN804" s="174"/>
      <c r="AO804" s="176">
        <v>24</v>
      </c>
      <c r="AP804" s="174">
        <v>36</v>
      </c>
      <c r="AQ804" s="175">
        <f t="shared" si="644"/>
        <v>101</v>
      </c>
      <c r="AR804" s="31">
        <f t="shared" si="645"/>
        <v>0</v>
      </c>
      <c r="AS804" s="2">
        <f t="shared" si="646"/>
        <v>1</v>
      </c>
      <c r="AT804" s="33">
        <f t="shared" si="647"/>
        <v>1</v>
      </c>
      <c r="AU804" s="31">
        <f t="shared" si="648"/>
        <v>0</v>
      </c>
      <c r="AV804" s="2">
        <f t="shared" si="649"/>
        <v>0</v>
      </c>
      <c r="AW804" s="33" t="str">
        <f t="shared" si="650"/>
        <v>보스대상</v>
      </c>
      <c r="AX804" s="31">
        <f t="shared" si="651"/>
        <v>1</v>
      </c>
      <c r="AY804" s="33">
        <f t="shared" si="652"/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customHeight="1">
      <c r="A805" s="2"/>
      <c r="B805" s="107">
        <v>730</v>
      </c>
      <c r="C805" s="31">
        <v>10</v>
      </c>
      <c r="D805" s="111" t="s">
        <v>21</v>
      </c>
      <c r="E805" s="2" t="s">
        <v>144</v>
      </c>
      <c r="F805" s="2"/>
      <c r="G805" s="2"/>
      <c r="H805" s="33"/>
      <c r="I805" s="173">
        <f t="shared" si="653"/>
        <v>726.32014883294823</v>
      </c>
      <c r="J805" s="174">
        <f t="shared" si="654"/>
        <v>23.370963958203561</v>
      </c>
      <c r="K805" s="189">
        <f t="shared" si="655"/>
        <v>467</v>
      </c>
      <c r="L805" s="190">
        <f t="shared" si="633"/>
        <v>266</v>
      </c>
      <c r="M805" s="173">
        <f t="shared" si="608"/>
        <v>20418.170967900762</v>
      </c>
      <c r="N805" s="174">
        <f t="shared" si="630"/>
        <v>20418.170967900762</v>
      </c>
      <c r="O805" s="174"/>
      <c r="P805" s="174"/>
      <c r="Q805" s="174"/>
      <c r="R805" s="175">
        <f t="shared" ref="R805:R836" si="657">X805*(1+(AG805/100)*(AI805/100-1))</f>
        <v>0</v>
      </c>
      <c r="S805" s="173">
        <f t="shared" si="631"/>
        <v>16974.61557855683</v>
      </c>
      <c r="T805" s="174">
        <f t="shared" ref="T805:T836" si="658">AL805*AW805*AX805*AY805*IF(F805="백어택",1.2,1)</f>
        <v>16974.61557855683</v>
      </c>
      <c r="U805" s="174"/>
      <c r="V805" s="174"/>
      <c r="W805" s="174"/>
      <c r="X805" s="175">
        <f t="shared" ref="X805:X836" si="659">AL805*AS805+IF(AX805=1,AL805*AU805,AL805*AU805*2)</f>
        <v>0</v>
      </c>
      <c r="Y805" s="173">
        <f t="shared" si="656"/>
        <v>33949.23115711366</v>
      </c>
      <c r="Z805" s="174">
        <f t="shared" ref="Z805:Z836" si="660">T805*$D$58/100</f>
        <v>33949.23115711366</v>
      </c>
      <c r="AA805" s="174"/>
      <c r="AB805" s="174"/>
      <c r="AC805" s="174"/>
      <c r="AD805" s="175">
        <f t="shared" ref="AD805:AD836" si="661">X805*$D$58/100</f>
        <v>0</v>
      </c>
      <c r="AE805" s="173">
        <f t="shared" ref="AE805:AE836" si="662">AO805*(1-$D$20/100)*(1-$D$17/100)-AR805</f>
        <v>28.111805793504001</v>
      </c>
      <c r="AF805" s="174">
        <f t="shared" si="629"/>
        <v>36</v>
      </c>
      <c r="AG805" s="174">
        <f t="shared" ref="AG805:AG836" si="663">IF($D$57&gt;100,100,$D$57)</f>
        <v>20.2865</v>
      </c>
      <c r="AH805" s="174">
        <f t="shared" si="615"/>
        <v>657</v>
      </c>
      <c r="AI805" s="174">
        <f t="shared" si="616"/>
        <v>200</v>
      </c>
      <c r="AJ805" s="174">
        <f t="shared" ref="AJ805:AJ836" si="664">10/6</f>
        <v>1.6666666666666667</v>
      </c>
      <c r="AK805" s="174">
        <f t="shared" si="634"/>
        <v>12124.725413254879</v>
      </c>
      <c r="AL805" s="174">
        <f t="shared" ref="AL805:AL836" si="665">(VLOOKUP(C805,$B$36:$AG$39,31,FALSE)+VLOOKUP(C805,$B$40:$AG$43,31,FALSE)*$D$54)*$D$59/100</f>
        <v>12124.725413254879</v>
      </c>
      <c r="AM805" s="174"/>
      <c r="AN805" s="174"/>
      <c r="AO805" s="176">
        <v>36</v>
      </c>
      <c r="AP805" s="174">
        <v>36</v>
      </c>
      <c r="AQ805" s="175">
        <f t="shared" ref="AQ805:AQ836" si="666">VLOOKUP(C805,$B$45:$AG$48,31,FALSE)</f>
        <v>657</v>
      </c>
      <c r="AR805" s="31">
        <f t="shared" ref="AR805:AR836" si="667">IF(LEFT(E805,1)*1=1,$S$71,$R$71)</f>
        <v>0</v>
      </c>
      <c r="AS805" s="2">
        <f t="shared" ref="AS805:AS836" si="668">IF(LEFT(E805,1)*1=2,$U$71,$T$71)</f>
        <v>0</v>
      </c>
      <c r="AT805" s="33">
        <f t="shared" ref="AT805:AT836" si="669">IF(LEFT(E805,1)*1=3,$W$71,$V$71)</f>
        <v>0</v>
      </c>
      <c r="AU805" s="31">
        <f t="shared" ref="AU805:AU836" si="670">IF(MID(E805,3,1)*1=1,$Y$71,$X$71)</f>
        <v>0</v>
      </c>
      <c r="AV805" s="2">
        <f t="shared" ref="AV805:AV836" si="671">IF(MID(E805,3,1)*1=2,$AA$71,$Z$71)</f>
        <v>0</v>
      </c>
      <c r="AW805" s="33">
        <f t="shared" ref="AW805:AW836" si="672">IF(MID(E805,3,1)*1=3,$AC$71,$AB$71)</f>
        <v>1</v>
      </c>
      <c r="AX805" s="31">
        <f t="shared" ref="AX805:AX836" si="673">IF(MID(E805,5,1)*1=1,$AE$71,$AD$71)</f>
        <v>1.4</v>
      </c>
      <c r="AY805" s="33">
        <f t="shared" ref="AY805:AY836" si="674">IF(MID(E805,5,1)*1=2,$AG$71,$AF$71)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customHeight="1">
      <c r="A806" s="2"/>
      <c r="B806" s="107">
        <v>731</v>
      </c>
      <c r="C806" s="31">
        <v>10</v>
      </c>
      <c r="D806" s="111" t="s">
        <v>21</v>
      </c>
      <c r="E806" s="2" t="s">
        <v>138</v>
      </c>
      <c r="F806" s="2"/>
      <c r="G806" s="2"/>
      <c r="H806" s="33"/>
      <c r="I806" s="173">
        <f t="shared" si="653"/>
        <v>1037.6002126184974</v>
      </c>
      <c r="J806" s="174">
        <f t="shared" si="654"/>
        <v>23.370963958203561</v>
      </c>
      <c r="K806" s="189">
        <f t="shared" si="655"/>
        <v>217</v>
      </c>
      <c r="L806" s="190">
        <f t="shared" si="633"/>
        <v>158</v>
      </c>
      <c r="M806" s="173">
        <f t="shared" si="608"/>
        <v>29168.815668429659</v>
      </c>
      <c r="N806" s="174">
        <f t="shared" si="630"/>
        <v>20418.170967900762</v>
      </c>
      <c r="O806" s="174"/>
      <c r="P806" s="174"/>
      <c r="Q806" s="174"/>
      <c r="R806" s="175">
        <f t="shared" si="657"/>
        <v>8750.6447005288974</v>
      </c>
      <c r="S806" s="173">
        <f t="shared" si="631"/>
        <v>24249.450826509757</v>
      </c>
      <c r="T806" s="174">
        <f t="shared" si="658"/>
        <v>16974.61557855683</v>
      </c>
      <c r="U806" s="174"/>
      <c r="V806" s="174"/>
      <c r="W806" s="174"/>
      <c r="X806" s="175">
        <f t="shared" si="659"/>
        <v>7274.8352479529267</v>
      </c>
      <c r="Y806" s="173">
        <f t="shared" si="656"/>
        <v>48498.901653019515</v>
      </c>
      <c r="Z806" s="174">
        <f t="shared" si="660"/>
        <v>33949.23115711366</v>
      </c>
      <c r="AA806" s="174"/>
      <c r="AB806" s="174"/>
      <c r="AC806" s="174"/>
      <c r="AD806" s="175">
        <f t="shared" si="661"/>
        <v>14549.670495905853</v>
      </c>
      <c r="AE806" s="173">
        <f t="shared" si="662"/>
        <v>28.111805793504001</v>
      </c>
      <c r="AF806" s="174">
        <f t="shared" si="629"/>
        <v>36</v>
      </c>
      <c r="AG806" s="174">
        <f t="shared" si="663"/>
        <v>20.2865</v>
      </c>
      <c r="AH806" s="174">
        <f t="shared" si="615"/>
        <v>657</v>
      </c>
      <c r="AI806" s="174">
        <f t="shared" si="616"/>
        <v>200</v>
      </c>
      <c r="AJ806" s="174">
        <f t="shared" si="664"/>
        <v>1.6666666666666667</v>
      </c>
      <c r="AK806" s="174">
        <f t="shared" si="634"/>
        <v>12124.725413254879</v>
      </c>
      <c r="AL806" s="174">
        <f t="shared" si="665"/>
        <v>12124.725413254879</v>
      </c>
      <c r="AM806" s="174"/>
      <c r="AN806" s="174"/>
      <c r="AO806" s="176">
        <v>36</v>
      </c>
      <c r="AP806" s="174">
        <v>36</v>
      </c>
      <c r="AQ806" s="175">
        <f t="shared" si="666"/>
        <v>657</v>
      </c>
      <c r="AR806" s="31">
        <f t="shared" si="667"/>
        <v>0</v>
      </c>
      <c r="AS806" s="2">
        <f t="shared" si="668"/>
        <v>0</v>
      </c>
      <c r="AT806" s="33">
        <f t="shared" si="669"/>
        <v>0</v>
      </c>
      <c r="AU806" s="31">
        <f t="shared" si="670"/>
        <v>0.3</v>
      </c>
      <c r="AV806" s="2">
        <f t="shared" si="671"/>
        <v>0</v>
      </c>
      <c r="AW806" s="33">
        <f t="shared" si="672"/>
        <v>1</v>
      </c>
      <c r="AX806" s="31">
        <f t="shared" si="673"/>
        <v>1.4</v>
      </c>
      <c r="AY806" s="33">
        <f t="shared" si="674"/>
        <v>1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customHeight="1">
      <c r="A807" s="2"/>
      <c r="B807" s="107">
        <v>732</v>
      </c>
      <c r="C807" s="31">
        <v>10</v>
      </c>
      <c r="D807" s="111" t="s">
        <v>21</v>
      </c>
      <c r="E807" s="2" t="s">
        <v>141</v>
      </c>
      <c r="F807" s="2"/>
      <c r="G807" s="2" t="s">
        <v>177</v>
      </c>
      <c r="H807" s="33"/>
      <c r="I807" s="173">
        <f t="shared" si="653"/>
        <v>1089.4802232494224</v>
      </c>
      <c r="J807" s="174">
        <f t="shared" si="654"/>
        <v>23.370963958203561</v>
      </c>
      <c r="K807" s="189">
        <f t="shared" si="655"/>
        <v>198</v>
      </c>
      <c r="L807" s="190">
        <f t="shared" si="633"/>
        <v>143</v>
      </c>
      <c r="M807" s="173">
        <f t="shared" ref="M807:M866" si="675">SUM(N807:R807)</f>
        <v>30627.256451851146</v>
      </c>
      <c r="N807" s="174">
        <f t="shared" si="630"/>
        <v>30627.256451851146</v>
      </c>
      <c r="O807" s="174"/>
      <c r="P807" s="174"/>
      <c r="Q807" s="174"/>
      <c r="R807" s="175">
        <f t="shared" si="657"/>
        <v>0</v>
      </c>
      <c r="S807" s="173">
        <f t="shared" si="631"/>
        <v>25461.923367835247</v>
      </c>
      <c r="T807" s="174">
        <f t="shared" si="658"/>
        <v>25461.923367835247</v>
      </c>
      <c r="U807" s="174"/>
      <c r="V807" s="174"/>
      <c r="W807" s="174"/>
      <c r="X807" s="175">
        <f t="shared" si="659"/>
        <v>0</v>
      </c>
      <c r="Y807" s="173">
        <f t="shared" si="656"/>
        <v>50923.846735670493</v>
      </c>
      <c r="Z807" s="174">
        <f t="shared" si="660"/>
        <v>50923.846735670493</v>
      </c>
      <c r="AA807" s="174"/>
      <c r="AB807" s="174"/>
      <c r="AC807" s="174"/>
      <c r="AD807" s="175">
        <f t="shared" si="661"/>
        <v>0</v>
      </c>
      <c r="AE807" s="173">
        <f t="shared" si="662"/>
        <v>28.111805793504001</v>
      </c>
      <c r="AF807" s="174">
        <f t="shared" si="629"/>
        <v>36</v>
      </c>
      <c r="AG807" s="174">
        <f t="shared" si="663"/>
        <v>20.2865</v>
      </c>
      <c r="AH807" s="174">
        <f t="shared" si="615"/>
        <v>657</v>
      </c>
      <c r="AI807" s="174">
        <f t="shared" si="616"/>
        <v>200</v>
      </c>
      <c r="AJ807" s="174">
        <f t="shared" si="664"/>
        <v>1.6666666666666667</v>
      </c>
      <c r="AK807" s="174">
        <f t="shared" si="634"/>
        <v>12124.725413254879</v>
      </c>
      <c r="AL807" s="174">
        <f t="shared" si="665"/>
        <v>12124.725413254879</v>
      </c>
      <c r="AM807" s="174"/>
      <c r="AN807" s="174"/>
      <c r="AO807" s="176">
        <v>36</v>
      </c>
      <c r="AP807" s="174">
        <v>36</v>
      </c>
      <c r="AQ807" s="175">
        <f t="shared" si="666"/>
        <v>657</v>
      </c>
      <c r="AR807" s="31">
        <f t="shared" si="667"/>
        <v>0</v>
      </c>
      <c r="AS807" s="2">
        <f t="shared" si="668"/>
        <v>0</v>
      </c>
      <c r="AT807" s="33">
        <f t="shared" si="669"/>
        <v>0</v>
      </c>
      <c r="AU807" s="31">
        <f t="shared" si="670"/>
        <v>0</v>
      </c>
      <c r="AV807" s="2">
        <f t="shared" si="671"/>
        <v>0</v>
      </c>
      <c r="AW807" s="33">
        <f t="shared" si="672"/>
        <v>1.5</v>
      </c>
      <c r="AX807" s="31">
        <f t="shared" si="673"/>
        <v>1.4</v>
      </c>
      <c r="AY807" s="33">
        <f t="shared" si="674"/>
        <v>1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customHeight="1">
      <c r="A808" s="2"/>
      <c r="B808" s="107">
        <v>733</v>
      </c>
      <c r="C808" s="31">
        <v>10</v>
      </c>
      <c r="D808" s="111" t="s">
        <v>21</v>
      </c>
      <c r="E808" s="2" t="s">
        <v>150</v>
      </c>
      <c r="F808" s="2"/>
      <c r="G808" s="2"/>
      <c r="H808" s="33"/>
      <c r="I808" s="173">
        <f t="shared" si="653"/>
        <v>923.40585651757146</v>
      </c>
      <c r="J808" s="174">
        <f t="shared" si="654"/>
        <v>29.712634333692151</v>
      </c>
      <c r="K808" s="189">
        <f t="shared" si="655"/>
        <v>283</v>
      </c>
      <c r="L808" s="190">
        <f t="shared" si="633"/>
        <v>194</v>
      </c>
      <c r="M808" s="173">
        <f t="shared" si="675"/>
        <v>20418.170967900762</v>
      </c>
      <c r="N808" s="174">
        <f t="shared" si="630"/>
        <v>20418.170967900762</v>
      </c>
      <c r="O808" s="174"/>
      <c r="P808" s="174"/>
      <c r="Q808" s="174"/>
      <c r="R808" s="175">
        <f t="shared" si="657"/>
        <v>0</v>
      </c>
      <c r="S808" s="173">
        <f t="shared" si="631"/>
        <v>16974.61557855683</v>
      </c>
      <c r="T808" s="174">
        <f t="shared" si="658"/>
        <v>16974.61557855683</v>
      </c>
      <c r="U808" s="174"/>
      <c r="V808" s="174"/>
      <c r="W808" s="174"/>
      <c r="X808" s="175">
        <f t="shared" si="659"/>
        <v>0</v>
      </c>
      <c r="Y808" s="173">
        <f t="shared" si="656"/>
        <v>33949.23115711366</v>
      </c>
      <c r="Z808" s="174">
        <f t="shared" si="660"/>
        <v>33949.23115711366</v>
      </c>
      <c r="AA808" s="174"/>
      <c r="AB808" s="174"/>
      <c r="AC808" s="174"/>
      <c r="AD808" s="175">
        <f t="shared" si="661"/>
        <v>0</v>
      </c>
      <c r="AE808" s="173">
        <f t="shared" si="662"/>
        <v>22.111805793504001</v>
      </c>
      <c r="AF808" s="174">
        <f t="shared" si="629"/>
        <v>36</v>
      </c>
      <c r="AG808" s="174">
        <f t="shared" si="663"/>
        <v>20.2865</v>
      </c>
      <c r="AH808" s="174">
        <f t="shared" si="615"/>
        <v>657</v>
      </c>
      <c r="AI808" s="174">
        <f t="shared" si="616"/>
        <v>200</v>
      </c>
      <c r="AJ808" s="174">
        <f t="shared" si="664"/>
        <v>1.6666666666666667</v>
      </c>
      <c r="AK808" s="174">
        <f t="shared" si="634"/>
        <v>12124.725413254879</v>
      </c>
      <c r="AL808" s="174">
        <f t="shared" si="665"/>
        <v>12124.725413254879</v>
      </c>
      <c r="AM808" s="174"/>
      <c r="AN808" s="174"/>
      <c r="AO808" s="176">
        <v>36</v>
      </c>
      <c r="AP808" s="174">
        <v>36</v>
      </c>
      <c r="AQ808" s="175">
        <f t="shared" si="666"/>
        <v>657</v>
      </c>
      <c r="AR808" s="31">
        <f t="shared" si="667"/>
        <v>6</v>
      </c>
      <c r="AS808" s="2">
        <f t="shared" si="668"/>
        <v>0</v>
      </c>
      <c r="AT808" s="33">
        <f t="shared" si="669"/>
        <v>0</v>
      </c>
      <c r="AU808" s="31">
        <f t="shared" si="670"/>
        <v>0</v>
      </c>
      <c r="AV808" s="2">
        <f t="shared" si="671"/>
        <v>0</v>
      </c>
      <c r="AW808" s="33">
        <f t="shared" si="672"/>
        <v>1</v>
      </c>
      <c r="AX808" s="31">
        <f t="shared" si="673"/>
        <v>1.4</v>
      </c>
      <c r="AY808" s="33">
        <f t="shared" si="674"/>
        <v>1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customHeight="1">
      <c r="A809" s="2"/>
      <c r="B809" s="107">
        <v>734</v>
      </c>
      <c r="C809" s="31">
        <v>10</v>
      </c>
      <c r="D809" s="111" t="s">
        <v>21</v>
      </c>
      <c r="E809" s="2" t="s">
        <v>164</v>
      </c>
      <c r="F809" s="2"/>
      <c r="G809" s="2"/>
      <c r="H809" s="33"/>
      <c r="I809" s="173">
        <f t="shared" si="653"/>
        <v>1319.1512235965306</v>
      </c>
      <c r="J809" s="174">
        <f t="shared" si="654"/>
        <v>29.712634333692151</v>
      </c>
      <c r="K809" s="189">
        <f t="shared" si="655"/>
        <v>113</v>
      </c>
      <c r="L809" s="190">
        <f t="shared" si="633"/>
        <v>95</v>
      </c>
      <c r="M809" s="173">
        <f t="shared" si="675"/>
        <v>29168.815668429659</v>
      </c>
      <c r="N809" s="174">
        <f t="shared" si="630"/>
        <v>20418.170967900762</v>
      </c>
      <c r="O809" s="174"/>
      <c r="P809" s="174"/>
      <c r="Q809" s="174"/>
      <c r="R809" s="175">
        <f t="shared" si="657"/>
        <v>8750.6447005288974</v>
      </c>
      <c r="S809" s="173">
        <f t="shared" si="631"/>
        <v>24249.450826509757</v>
      </c>
      <c r="T809" s="174">
        <f t="shared" si="658"/>
        <v>16974.61557855683</v>
      </c>
      <c r="U809" s="174"/>
      <c r="V809" s="174"/>
      <c r="W809" s="174"/>
      <c r="X809" s="175">
        <f t="shared" si="659"/>
        <v>7274.8352479529267</v>
      </c>
      <c r="Y809" s="173">
        <f t="shared" si="656"/>
        <v>48498.901653019515</v>
      </c>
      <c r="Z809" s="174">
        <f t="shared" si="660"/>
        <v>33949.23115711366</v>
      </c>
      <c r="AA809" s="174"/>
      <c r="AB809" s="174"/>
      <c r="AC809" s="174"/>
      <c r="AD809" s="175">
        <f t="shared" si="661"/>
        <v>14549.670495905853</v>
      </c>
      <c r="AE809" s="173">
        <f t="shared" si="662"/>
        <v>22.111805793504001</v>
      </c>
      <c r="AF809" s="174">
        <f t="shared" si="629"/>
        <v>36</v>
      </c>
      <c r="AG809" s="174">
        <f t="shared" si="663"/>
        <v>20.2865</v>
      </c>
      <c r="AH809" s="174">
        <f t="shared" ref="AH809:AH872" si="676">AQ809</f>
        <v>657</v>
      </c>
      <c r="AI809" s="174">
        <f t="shared" ref="AI809:AI872" si="677">$D$58</f>
        <v>200</v>
      </c>
      <c r="AJ809" s="174">
        <f t="shared" si="664"/>
        <v>1.6666666666666667</v>
      </c>
      <c r="AK809" s="174">
        <f t="shared" si="634"/>
        <v>12124.725413254879</v>
      </c>
      <c r="AL809" s="174">
        <f t="shared" si="665"/>
        <v>12124.725413254879</v>
      </c>
      <c r="AM809" s="174"/>
      <c r="AN809" s="174"/>
      <c r="AO809" s="176">
        <v>36</v>
      </c>
      <c r="AP809" s="174">
        <v>36</v>
      </c>
      <c r="AQ809" s="175">
        <f t="shared" si="666"/>
        <v>657</v>
      </c>
      <c r="AR809" s="31">
        <f t="shared" si="667"/>
        <v>6</v>
      </c>
      <c r="AS809" s="2">
        <f t="shared" si="668"/>
        <v>0</v>
      </c>
      <c r="AT809" s="33">
        <f t="shared" si="669"/>
        <v>0</v>
      </c>
      <c r="AU809" s="31">
        <f t="shared" si="670"/>
        <v>0.3</v>
      </c>
      <c r="AV809" s="2">
        <f t="shared" si="671"/>
        <v>0</v>
      </c>
      <c r="AW809" s="33">
        <f t="shared" si="672"/>
        <v>1</v>
      </c>
      <c r="AX809" s="31">
        <f t="shared" si="673"/>
        <v>1.4</v>
      </c>
      <c r="AY809" s="33">
        <f t="shared" si="674"/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customHeight="1">
      <c r="A810" s="2"/>
      <c r="B810" s="107">
        <v>735</v>
      </c>
      <c r="C810" s="31">
        <v>10</v>
      </c>
      <c r="D810" s="111" t="s">
        <v>21</v>
      </c>
      <c r="E810" s="2" t="s">
        <v>156</v>
      </c>
      <c r="F810" s="2"/>
      <c r="G810" s="2" t="s">
        <v>177</v>
      </c>
      <c r="H810" s="33"/>
      <c r="I810" s="173">
        <f t="shared" si="653"/>
        <v>1385.1087847763574</v>
      </c>
      <c r="J810" s="174">
        <f t="shared" si="654"/>
        <v>29.712634333692151</v>
      </c>
      <c r="K810" s="189">
        <f t="shared" si="655"/>
        <v>92</v>
      </c>
      <c r="L810" s="190">
        <f t="shared" si="633"/>
        <v>82</v>
      </c>
      <c r="M810" s="173">
        <f t="shared" si="675"/>
        <v>30627.256451851146</v>
      </c>
      <c r="N810" s="174">
        <f t="shared" si="630"/>
        <v>30627.256451851146</v>
      </c>
      <c r="O810" s="174"/>
      <c r="P810" s="174"/>
      <c r="Q810" s="174"/>
      <c r="R810" s="175">
        <f t="shared" si="657"/>
        <v>0</v>
      </c>
      <c r="S810" s="173">
        <f t="shared" si="631"/>
        <v>25461.923367835247</v>
      </c>
      <c r="T810" s="174">
        <f t="shared" si="658"/>
        <v>25461.923367835247</v>
      </c>
      <c r="U810" s="174"/>
      <c r="V810" s="174"/>
      <c r="W810" s="174"/>
      <c r="X810" s="175">
        <f t="shared" si="659"/>
        <v>0</v>
      </c>
      <c r="Y810" s="173">
        <f t="shared" si="656"/>
        <v>50923.846735670493</v>
      </c>
      <c r="Z810" s="174">
        <f t="shared" si="660"/>
        <v>50923.846735670493</v>
      </c>
      <c r="AA810" s="174"/>
      <c r="AB810" s="174"/>
      <c r="AC810" s="174"/>
      <c r="AD810" s="175">
        <f t="shared" si="661"/>
        <v>0</v>
      </c>
      <c r="AE810" s="173">
        <f t="shared" si="662"/>
        <v>22.111805793504001</v>
      </c>
      <c r="AF810" s="174">
        <f t="shared" si="629"/>
        <v>36</v>
      </c>
      <c r="AG810" s="174">
        <f t="shared" si="663"/>
        <v>20.2865</v>
      </c>
      <c r="AH810" s="174">
        <f t="shared" si="676"/>
        <v>657</v>
      </c>
      <c r="AI810" s="174">
        <f t="shared" si="677"/>
        <v>200</v>
      </c>
      <c r="AJ810" s="174">
        <f t="shared" si="664"/>
        <v>1.6666666666666667</v>
      </c>
      <c r="AK810" s="174">
        <f t="shared" si="634"/>
        <v>12124.725413254879</v>
      </c>
      <c r="AL810" s="174">
        <f t="shared" si="665"/>
        <v>12124.725413254879</v>
      </c>
      <c r="AM810" s="174"/>
      <c r="AN810" s="174"/>
      <c r="AO810" s="176">
        <v>36</v>
      </c>
      <c r="AP810" s="174">
        <v>36</v>
      </c>
      <c r="AQ810" s="175">
        <f t="shared" si="666"/>
        <v>657</v>
      </c>
      <c r="AR810" s="31">
        <f t="shared" si="667"/>
        <v>6</v>
      </c>
      <c r="AS810" s="2">
        <f t="shared" si="668"/>
        <v>0</v>
      </c>
      <c r="AT810" s="33">
        <f t="shared" si="669"/>
        <v>0</v>
      </c>
      <c r="AU810" s="31">
        <f t="shared" si="670"/>
        <v>0</v>
      </c>
      <c r="AV810" s="2">
        <f t="shared" si="671"/>
        <v>0</v>
      </c>
      <c r="AW810" s="33">
        <f t="shared" si="672"/>
        <v>1.5</v>
      </c>
      <c r="AX810" s="31">
        <f t="shared" si="673"/>
        <v>1.4</v>
      </c>
      <c r="AY810" s="33">
        <f t="shared" si="674"/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customHeight="1">
      <c r="A811" s="2"/>
      <c r="B811" s="107">
        <v>736</v>
      </c>
      <c r="C811" s="31">
        <v>10</v>
      </c>
      <c r="D811" s="111" t="s">
        <v>21</v>
      </c>
      <c r="E811" s="2" t="s">
        <v>161</v>
      </c>
      <c r="F811" s="2"/>
      <c r="G811" s="2"/>
      <c r="H811" s="33"/>
      <c r="I811" s="173">
        <f t="shared" si="653"/>
        <v>830.08017009479795</v>
      </c>
      <c r="J811" s="174">
        <f t="shared" si="654"/>
        <v>23.370963958203561</v>
      </c>
      <c r="K811" s="189">
        <f t="shared" si="655"/>
        <v>348</v>
      </c>
      <c r="L811" s="190">
        <f t="shared" si="633"/>
        <v>219</v>
      </c>
      <c r="M811" s="173">
        <f t="shared" si="675"/>
        <v>23335.052534743729</v>
      </c>
      <c r="N811" s="174">
        <f t="shared" si="630"/>
        <v>20418.170967900762</v>
      </c>
      <c r="O811" s="174"/>
      <c r="P811" s="174"/>
      <c r="Q811" s="174"/>
      <c r="R811" s="175">
        <f t="shared" si="657"/>
        <v>2916.8815668429665</v>
      </c>
      <c r="S811" s="173">
        <f t="shared" si="631"/>
        <v>19399.560661207805</v>
      </c>
      <c r="T811" s="174">
        <f t="shared" si="658"/>
        <v>16974.61557855683</v>
      </c>
      <c r="U811" s="174"/>
      <c r="V811" s="174"/>
      <c r="W811" s="174"/>
      <c r="X811" s="175">
        <f t="shared" si="659"/>
        <v>2424.945082650976</v>
      </c>
      <c r="Y811" s="173">
        <f t="shared" si="656"/>
        <v>38799.121322415609</v>
      </c>
      <c r="Z811" s="174">
        <f t="shared" si="660"/>
        <v>33949.23115711366</v>
      </c>
      <c r="AA811" s="174"/>
      <c r="AB811" s="174"/>
      <c r="AC811" s="174"/>
      <c r="AD811" s="175">
        <f t="shared" si="661"/>
        <v>4849.890165301952</v>
      </c>
      <c r="AE811" s="173">
        <f t="shared" si="662"/>
        <v>28.111805793504001</v>
      </c>
      <c r="AF811" s="174">
        <f t="shared" ref="AF811:AF874" si="678">AP811</f>
        <v>36</v>
      </c>
      <c r="AG811" s="174">
        <f t="shared" si="663"/>
        <v>20.2865</v>
      </c>
      <c r="AH811" s="174">
        <f t="shared" si="676"/>
        <v>657</v>
      </c>
      <c r="AI811" s="174">
        <f t="shared" si="677"/>
        <v>200</v>
      </c>
      <c r="AJ811" s="174">
        <f t="shared" si="664"/>
        <v>1.6666666666666667</v>
      </c>
      <c r="AK811" s="174">
        <f t="shared" si="634"/>
        <v>12124.725413254879</v>
      </c>
      <c r="AL811" s="174">
        <f t="shared" si="665"/>
        <v>12124.725413254879</v>
      </c>
      <c r="AM811" s="174"/>
      <c r="AN811" s="174"/>
      <c r="AO811" s="176">
        <v>36</v>
      </c>
      <c r="AP811" s="174">
        <v>36</v>
      </c>
      <c r="AQ811" s="175">
        <f t="shared" si="666"/>
        <v>657</v>
      </c>
      <c r="AR811" s="31">
        <f t="shared" si="667"/>
        <v>0</v>
      </c>
      <c r="AS811" s="2">
        <f t="shared" si="668"/>
        <v>0.2</v>
      </c>
      <c r="AT811" s="33">
        <f t="shared" si="669"/>
        <v>0</v>
      </c>
      <c r="AU811" s="31">
        <f t="shared" si="670"/>
        <v>0</v>
      </c>
      <c r="AV811" s="2">
        <f t="shared" si="671"/>
        <v>0</v>
      </c>
      <c r="AW811" s="33">
        <f t="shared" si="672"/>
        <v>1</v>
      </c>
      <c r="AX811" s="31">
        <f t="shared" si="673"/>
        <v>1.4</v>
      </c>
      <c r="AY811" s="33">
        <f t="shared" si="674"/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customHeight="1">
      <c r="A812" s="2"/>
      <c r="B812" s="107">
        <v>737</v>
      </c>
      <c r="C812" s="31">
        <v>10</v>
      </c>
      <c r="D812" s="111" t="s">
        <v>21</v>
      </c>
      <c r="E812" s="2" t="s">
        <v>169</v>
      </c>
      <c r="F812" s="2"/>
      <c r="G812" s="2"/>
      <c r="H812" s="33"/>
      <c r="I812" s="173">
        <f t="shared" si="653"/>
        <v>1141.3602338803473</v>
      </c>
      <c r="J812" s="174">
        <f t="shared" si="654"/>
        <v>23.370963958203561</v>
      </c>
      <c r="K812" s="189">
        <f t="shared" si="655"/>
        <v>169</v>
      </c>
      <c r="L812" s="190">
        <f t="shared" si="633"/>
        <v>131</v>
      </c>
      <c r="M812" s="173">
        <f t="shared" si="675"/>
        <v>32085.697235272626</v>
      </c>
      <c r="N812" s="174">
        <f t="shared" si="630"/>
        <v>20418.170967900762</v>
      </c>
      <c r="O812" s="174"/>
      <c r="P812" s="174"/>
      <c r="Q812" s="174"/>
      <c r="R812" s="175">
        <f t="shared" si="657"/>
        <v>11667.526267371864</v>
      </c>
      <c r="S812" s="173">
        <f t="shared" si="631"/>
        <v>26674.395909160732</v>
      </c>
      <c r="T812" s="174">
        <f t="shared" si="658"/>
        <v>16974.61557855683</v>
      </c>
      <c r="U812" s="174"/>
      <c r="V812" s="174"/>
      <c r="W812" s="174"/>
      <c r="X812" s="175">
        <f t="shared" si="659"/>
        <v>9699.7803306039023</v>
      </c>
      <c r="Y812" s="173">
        <f t="shared" si="656"/>
        <v>53348.791818321464</v>
      </c>
      <c r="Z812" s="174">
        <f t="shared" si="660"/>
        <v>33949.23115711366</v>
      </c>
      <c r="AA812" s="174"/>
      <c r="AB812" s="174"/>
      <c r="AC812" s="174"/>
      <c r="AD812" s="175">
        <f t="shared" si="661"/>
        <v>19399.560661207805</v>
      </c>
      <c r="AE812" s="173">
        <f t="shared" si="662"/>
        <v>28.111805793504001</v>
      </c>
      <c r="AF812" s="174">
        <f t="shared" si="678"/>
        <v>36</v>
      </c>
      <c r="AG812" s="174">
        <f t="shared" si="663"/>
        <v>20.2865</v>
      </c>
      <c r="AH812" s="174">
        <f t="shared" si="676"/>
        <v>657</v>
      </c>
      <c r="AI812" s="174">
        <f t="shared" si="677"/>
        <v>200</v>
      </c>
      <c r="AJ812" s="174">
        <f t="shared" si="664"/>
        <v>1.6666666666666667</v>
      </c>
      <c r="AK812" s="174">
        <f t="shared" si="634"/>
        <v>12124.725413254879</v>
      </c>
      <c r="AL812" s="174">
        <f t="shared" si="665"/>
        <v>12124.725413254879</v>
      </c>
      <c r="AM812" s="174"/>
      <c r="AN812" s="174"/>
      <c r="AO812" s="176">
        <v>36</v>
      </c>
      <c r="AP812" s="174">
        <v>36</v>
      </c>
      <c r="AQ812" s="175">
        <f t="shared" si="666"/>
        <v>657</v>
      </c>
      <c r="AR812" s="31">
        <f t="shared" si="667"/>
        <v>0</v>
      </c>
      <c r="AS812" s="2">
        <f t="shared" si="668"/>
        <v>0.2</v>
      </c>
      <c r="AT812" s="33">
        <f t="shared" si="669"/>
        <v>0</v>
      </c>
      <c r="AU812" s="31">
        <f t="shared" si="670"/>
        <v>0.3</v>
      </c>
      <c r="AV812" s="2">
        <f t="shared" si="671"/>
        <v>0</v>
      </c>
      <c r="AW812" s="33">
        <f t="shared" si="672"/>
        <v>1</v>
      </c>
      <c r="AX812" s="31">
        <f t="shared" si="673"/>
        <v>1.4</v>
      </c>
      <c r="AY812" s="33">
        <f t="shared" si="674"/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customHeight="1">
      <c r="A813" s="2"/>
      <c r="B813" s="107">
        <v>738</v>
      </c>
      <c r="C813" s="31">
        <v>10</v>
      </c>
      <c r="D813" s="111" t="s">
        <v>21</v>
      </c>
      <c r="E813" s="2" t="s">
        <v>171</v>
      </c>
      <c r="F813" s="2"/>
      <c r="G813" s="2" t="s">
        <v>177</v>
      </c>
      <c r="H813" s="33"/>
      <c r="I813" s="173">
        <f t="shared" si="653"/>
        <v>1193.2402445112721</v>
      </c>
      <c r="J813" s="174">
        <f t="shared" si="654"/>
        <v>23.370963958203561</v>
      </c>
      <c r="K813" s="189">
        <f t="shared" si="655"/>
        <v>148</v>
      </c>
      <c r="L813" s="190">
        <f t="shared" si="633"/>
        <v>115</v>
      </c>
      <c r="M813" s="173">
        <f t="shared" si="675"/>
        <v>33544.13801869411</v>
      </c>
      <c r="N813" s="174">
        <f t="shared" ref="N813:N876" si="679">T813*(1+((AG813+IF(F813="백어택",8,0))/100)*(AI813/100-1))</f>
        <v>30627.256451851146</v>
      </c>
      <c r="O813" s="174"/>
      <c r="P813" s="174"/>
      <c r="Q813" s="174"/>
      <c r="R813" s="175">
        <f t="shared" si="657"/>
        <v>2916.8815668429665</v>
      </c>
      <c r="S813" s="173">
        <f t="shared" ref="S813:S876" si="680">SUM(T813:X813)</f>
        <v>27886.868450486221</v>
      </c>
      <c r="T813" s="174">
        <f t="shared" si="658"/>
        <v>25461.923367835247</v>
      </c>
      <c r="U813" s="174"/>
      <c r="V813" s="174"/>
      <c r="W813" s="174"/>
      <c r="X813" s="175">
        <f t="shared" si="659"/>
        <v>2424.945082650976</v>
      </c>
      <c r="Y813" s="173">
        <f t="shared" si="656"/>
        <v>55773.736900972443</v>
      </c>
      <c r="Z813" s="174">
        <f t="shared" si="660"/>
        <v>50923.846735670493</v>
      </c>
      <c r="AA813" s="174"/>
      <c r="AB813" s="174"/>
      <c r="AC813" s="174"/>
      <c r="AD813" s="175">
        <f t="shared" si="661"/>
        <v>4849.890165301952</v>
      </c>
      <c r="AE813" s="173">
        <f t="shared" si="662"/>
        <v>28.111805793504001</v>
      </c>
      <c r="AF813" s="174">
        <f t="shared" si="678"/>
        <v>36</v>
      </c>
      <c r="AG813" s="174">
        <f t="shared" si="663"/>
        <v>20.2865</v>
      </c>
      <c r="AH813" s="174">
        <f t="shared" si="676"/>
        <v>657</v>
      </c>
      <c r="AI813" s="174">
        <f t="shared" si="677"/>
        <v>200</v>
      </c>
      <c r="AJ813" s="174">
        <f t="shared" si="664"/>
        <v>1.6666666666666667</v>
      </c>
      <c r="AK813" s="174">
        <f t="shared" si="634"/>
        <v>12124.725413254879</v>
      </c>
      <c r="AL813" s="174">
        <f t="shared" si="665"/>
        <v>12124.725413254879</v>
      </c>
      <c r="AM813" s="174"/>
      <c r="AN813" s="174"/>
      <c r="AO813" s="176">
        <v>36</v>
      </c>
      <c r="AP813" s="174">
        <v>36</v>
      </c>
      <c r="AQ813" s="175">
        <f t="shared" si="666"/>
        <v>657</v>
      </c>
      <c r="AR813" s="31">
        <f t="shared" si="667"/>
        <v>0</v>
      </c>
      <c r="AS813" s="2">
        <f t="shared" si="668"/>
        <v>0.2</v>
      </c>
      <c r="AT813" s="33">
        <f t="shared" si="669"/>
        <v>0</v>
      </c>
      <c r="AU813" s="31">
        <f t="shared" si="670"/>
        <v>0</v>
      </c>
      <c r="AV813" s="2">
        <f t="shared" si="671"/>
        <v>0</v>
      </c>
      <c r="AW813" s="33">
        <f t="shared" si="672"/>
        <v>1.5</v>
      </c>
      <c r="AX813" s="31">
        <f t="shared" si="673"/>
        <v>1.4</v>
      </c>
      <c r="AY813" s="33">
        <f t="shared" si="674"/>
        <v>1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customHeight="1">
      <c r="A814" s="2"/>
      <c r="B814" s="107">
        <v>739</v>
      </c>
      <c r="C814" s="31">
        <v>10</v>
      </c>
      <c r="D814" s="111" t="s">
        <v>21</v>
      </c>
      <c r="E814" s="2" t="s">
        <v>92</v>
      </c>
      <c r="F814" s="2"/>
      <c r="G814" s="2"/>
      <c r="H814" s="33"/>
      <c r="I814" s="173">
        <f t="shared" si="653"/>
        <v>830.08017009479818</v>
      </c>
      <c r="J814" s="174">
        <f t="shared" si="654"/>
        <v>23.370963958203561</v>
      </c>
      <c r="K814" s="189">
        <f t="shared" si="655"/>
        <v>347</v>
      </c>
      <c r="L814" s="190">
        <f t="shared" si="633"/>
        <v>218</v>
      </c>
      <c r="M814" s="173">
        <f t="shared" si="675"/>
        <v>23335.052534743732</v>
      </c>
      <c r="N814" s="174">
        <f t="shared" si="679"/>
        <v>23335.052534743732</v>
      </c>
      <c r="O814" s="174"/>
      <c r="P814" s="174"/>
      <c r="Q814" s="174"/>
      <c r="R814" s="175">
        <f t="shared" si="657"/>
        <v>0</v>
      </c>
      <c r="S814" s="173">
        <f t="shared" si="680"/>
        <v>19399.560661207808</v>
      </c>
      <c r="T814" s="174">
        <f t="shared" si="658"/>
        <v>19399.560661207808</v>
      </c>
      <c r="U814" s="174"/>
      <c r="V814" s="174"/>
      <c r="W814" s="174"/>
      <c r="X814" s="175">
        <f t="shared" si="659"/>
        <v>0</v>
      </c>
      <c r="Y814" s="173">
        <f t="shared" si="656"/>
        <v>38799.121322415616</v>
      </c>
      <c r="Z814" s="174">
        <f t="shared" si="660"/>
        <v>38799.121322415616</v>
      </c>
      <c r="AA814" s="174"/>
      <c r="AB814" s="174"/>
      <c r="AC814" s="174"/>
      <c r="AD814" s="175">
        <f t="shared" si="661"/>
        <v>0</v>
      </c>
      <c r="AE814" s="173">
        <f t="shared" si="662"/>
        <v>28.111805793504001</v>
      </c>
      <c r="AF814" s="174">
        <f t="shared" si="678"/>
        <v>36</v>
      </c>
      <c r="AG814" s="174">
        <f t="shared" si="663"/>
        <v>20.2865</v>
      </c>
      <c r="AH814" s="174">
        <f t="shared" si="676"/>
        <v>657</v>
      </c>
      <c r="AI814" s="174">
        <f t="shared" si="677"/>
        <v>200</v>
      </c>
      <c r="AJ814" s="174">
        <f t="shared" si="664"/>
        <v>1.6666666666666667</v>
      </c>
      <c r="AK814" s="174">
        <f t="shared" si="634"/>
        <v>12124.725413254879</v>
      </c>
      <c r="AL814" s="174">
        <f t="shared" si="665"/>
        <v>12124.725413254879</v>
      </c>
      <c r="AM814" s="174"/>
      <c r="AN814" s="174"/>
      <c r="AO814" s="176">
        <v>36</v>
      </c>
      <c r="AP814" s="174">
        <v>36</v>
      </c>
      <c r="AQ814" s="175">
        <f t="shared" si="666"/>
        <v>657</v>
      </c>
      <c r="AR814" s="31">
        <f t="shared" si="667"/>
        <v>0</v>
      </c>
      <c r="AS814" s="2">
        <f t="shared" si="668"/>
        <v>0</v>
      </c>
      <c r="AT814" s="33">
        <f t="shared" si="669"/>
        <v>0</v>
      </c>
      <c r="AU814" s="31">
        <f t="shared" si="670"/>
        <v>0</v>
      </c>
      <c r="AV814" s="2">
        <f t="shared" si="671"/>
        <v>0</v>
      </c>
      <c r="AW814" s="33">
        <f t="shared" si="672"/>
        <v>1</v>
      </c>
      <c r="AX814" s="31">
        <f t="shared" si="673"/>
        <v>1</v>
      </c>
      <c r="AY814" s="33">
        <f t="shared" si="674"/>
        <v>1.6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customHeight="1">
      <c r="A815" s="2"/>
      <c r="B815" s="107">
        <v>740</v>
      </c>
      <c r="C815" s="31">
        <v>10</v>
      </c>
      <c r="D815" s="111" t="s">
        <v>21</v>
      </c>
      <c r="E815" s="2" t="s">
        <v>139</v>
      </c>
      <c r="F815" s="2"/>
      <c r="G815" s="2"/>
      <c r="H815" s="33"/>
      <c r="I815" s="173">
        <f t="shared" si="653"/>
        <v>985.72020198757275</v>
      </c>
      <c r="J815" s="174">
        <f t="shared" si="654"/>
        <v>23.370963958203561</v>
      </c>
      <c r="K815" s="189">
        <f t="shared" si="655"/>
        <v>236</v>
      </c>
      <c r="L815" s="190">
        <f t="shared" si="633"/>
        <v>169</v>
      </c>
      <c r="M815" s="173">
        <f t="shared" si="675"/>
        <v>27710.374885008183</v>
      </c>
      <c r="N815" s="174">
        <f t="shared" si="679"/>
        <v>23335.052534743732</v>
      </c>
      <c r="O815" s="174"/>
      <c r="P815" s="174"/>
      <c r="Q815" s="174"/>
      <c r="R815" s="175">
        <f t="shared" si="657"/>
        <v>4375.3223502644487</v>
      </c>
      <c r="S815" s="173">
        <f t="shared" si="680"/>
        <v>23036.978285184272</v>
      </c>
      <c r="T815" s="174">
        <f t="shared" si="658"/>
        <v>19399.560661207808</v>
      </c>
      <c r="U815" s="174"/>
      <c r="V815" s="174"/>
      <c r="W815" s="174"/>
      <c r="X815" s="175">
        <f t="shared" si="659"/>
        <v>3637.4176239764633</v>
      </c>
      <c r="Y815" s="173">
        <f t="shared" si="656"/>
        <v>46073.956570368544</v>
      </c>
      <c r="Z815" s="174">
        <f t="shared" si="660"/>
        <v>38799.121322415616</v>
      </c>
      <c r="AA815" s="174"/>
      <c r="AB815" s="174"/>
      <c r="AC815" s="174"/>
      <c r="AD815" s="175">
        <f t="shared" si="661"/>
        <v>7274.8352479529267</v>
      </c>
      <c r="AE815" s="173">
        <f t="shared" si="662"/>
        <v>28.111805793504001</v>
      </c>
      <c r="AF815" s="174">
        <f t="shared" si="678"/>
        <v>36</v>
      </c>
      <c r="AG815" s="174">
        <f t="shared" si="663"/>
        <v>20.2865</v>
      </c>
      <c r="AH815" s="174">
        <f t="shared" si="676"/>
        <v>657</v>
      </c>
      <c r="AI815" s="174">
        <f t="shared" si="677"/>
        <v>200</v>
      </c>
      <c r="AJ815" s="174">
        <f t="shared" si="664"/>
        <v>1.6666666666666667</v>
      </c>
      <c r="AK815" s="174">
        <f t="shared" si="634"/>
        <v>12124.725413254879</v>
      </c>
      <c r="AL815" s="174">
        <f t="shared" si="665"/>
        <v>12124.725413254879</v>
      </c>
      <c r="AM815" s="174"/>
      <c r="AN815" s="174"/>
      <c r="AO815" s="176">
        <v>36</v>
      </c>
      <c r="AP815" s="174">
        <v>36</v>
      </c>
      <c r="AQ815" s="175">
        <f t="shared" si="666"/>
        <v>657</v>
      </c>
      <c r="AR815" s="31">
        <f t="shared" si="667"/>
        <v>0</v>
      </c>
      <c r="AS815" s="2">
        <f t="shared" si="668"/>
        <v>0</v>
      </c>
      <c r="AT815" s="33">
        <f t="shared" si="669"/>
        <v>0</v>
      </c>
      <c r="AU815" s="31">
        <f t="shared" si="670"/>
        <v>0.3</v>
      </c>
      <c r="AV815" s="2">
        <f t="shared" si="671"/>
        <v>0</v>
      </c>
      <c r="AW815" s="33">
        <f t="shared" si="672"/>
        <v>1</v>
      </c>
      <c r="AX815" s="31">
        <f t="shared" si="673"/>
        <v>1</v>
      </c>
      <c r="AY815" s="33">
        <f t="shared" si="674"/>
        <v>1.6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customHeight="1">
      <c r="A816" s="2"/>
      <c r="B816" s="107">
        <v>741</v>
      </c>
      <c r="C816" s="31">
        <v>10</v>
      </c>
      <c r="D816" s="111" t="s">
        <v>21</v>
      </c>
      <c r="E816" s="2" t="s">
        <v>98</v>
      </c>
      <c r="F816" s="2"/>
      <c r="G816" s="2" t="s">
        <v>177</v>
      </c>
      <c r="H816" s="33"/>
      <c r="I816" s="173">
        <f t="shared" si="653"/>
        <v>1245.120255142197</v>
      </c>
      <c r="J816" s="174">
        <f t="shared" si="654"/>
        <v>23.370963958203561</v>
      </c>
      <c r="K816" s="189">
        <f t="shared" si="655"/>
        <v>128</v>
      </c>
      <c r="L816" s="190">
        <f t="shared" si="633"/>
        <v>103</v>
      </c>
      <c r="M816" s="173">
        <f t="shared" si="675"/>
        <v>35002.578802115597</v>
      </c>
      <c r="N816" s="174">
        <f t="shared" si="679"/>
        <v>35002.578802115597</v>
      </c>
      <c r="O816" s="174"/>
      <c r="P816" s="174"/>
      <c r="Q816" s="174"/>
      <c r="R816" s="175">
        <f t="shared" si="657"/>
        <v>0</v>
      </c>
      <c r="S816" s="173">
        <f t="shared" si="680"/>
        <v>29099.34099181171</v>
      </c>
      <c r="T816" s="174">
        <f t="shared" si="658"/>
        <v>29099.34099181171</v>
      </c>
      <c r="U816" s="174"/>
      <c r="V816" s="174"/>
      <c r="W816" s="174"/>
      <c r="X816" s="175">
        <f t="shared" si="659"/>
        <v>0</v>
      </c>
      <c r="Y816" s="173">
        <f t="shared" si="656"/>
        <v>58198.681983623421</v>
      </c>
      <c r="Z816" s="174">
        <f t="shared" si="660"/>
        <v>58198.681983623421</v>
      </c>
      <c r="AA816" s="174"/>
      <c r="AB816" s="174"/>
      <c r="AC816" s="174"/>
      <c r="AD816" s="175">
        <f t="shared" si="661"/>
        <v>0</v>
      </c>
      <c r="AE816" s="173">
        <f t="shared" si="662"/>
        <v>28.111805793504001</v>
      </c>
      <c r="AF816" s="174">
        <f t="shared" si="678"/>
        <v>36</v>
      </c>
      <c r="AG816" s="174">
        <f t="shared" si="663"/>
        <v>20.2865</v>
      </c>
      <c r="AH816" s="174">
        <f t="shared" si="676"/>
        <v>657</v>
      </c>
      <c r="AI816" s="174">
        <f t="shared" si="677"/>
        <v>200</v>
      </c>
      <c r="AJ816" s="174">
        <f t="shared" si="664"/>
        <v>1.6666666666666667</v>
      </c>
      <c r="AK816" s="174">
        <f t="shared" si="634"/>
        <v>12124.725413254879</v>
      </c>
      <c r="AL816" s="174">
        <f t="shared" si="665"/>
        <v>12124.725413254879</v>
      </c>
      <c r="AM816" s="174"/>
      <c r="AN816" s="174"/>
      <c r="AO816" s="176">
        <v>36</v>
      </c>
      <c r="AP816" s="174">
        <v>36</v>
      </c>
      <c r="AQ816" s="175">
        <f t="shared" si="666"/>
        <v>657</v>
      </c>
      <c r="AR816" s="31">
        <f t="shared" si="667"/>
        <v>0</v>
      </c>
      <c r="AS816" s="2">
        <f t="shared" si="668"/>
        <v>0</v>
      </c>
      <c r="AT816" s="33">
        <f t="shared" si="669"/>
        <v>0</v>
      </c>
      <c r="AU816" s="31">
        <f t="shared" si="670"/>
        <v>0</v>
      </c>
      <c r="AV816" s="2">
        <f t="shared" si="671"/>
        <v>0</v>
      </c>
      <c r="AW816" s="33">
        <f t="shared" si="672"/>
        <v>1.5</v>
      </c>
      <c r="AX816" s="31">
        <f t="shared" si="673"/>
        <v>1</v>
      </c>
      <c r="AY816" s="33">
        <f t="shared" si="674"/>
        <v>1.6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customHeight="1">
      <c r="A817" s="2"/>
      <c r="B817" s="107">
        <v>742</v>
      </c>
      <c r="C817" s="31">
        <v>10</v>
      </c>
      <c r="D817" s="111" t="s">
        <v>21</v>
      </c>
      <c r="E817" s="2" t="s">
        <v>151</v>
      </c>
      <c r="F817" s="2"/>
      <c r="G817" s="2"/>
      <c r="H817" s="33"/>
      <c r="I817" s="173">
        <f t="shared" si="653"/>
        <v>1055.3209788772249</v>
      </c>
      <c r="J817" s="174">
        <f t="shared" si="654"/>
        <v>29.712634333692151</v>
      </c>
      <c r="K817" s="189">
        <f t="shared" si="655"/>
        <v>211</v>
      </c>
      <c r="L817" s="190">
        <f t="shared" si="633"/>
        <v>155</v>
      </c>
      <c r="M817" s="173">
        <f t="shared" si="675"/>
        <v>23335.052534743732</v>
      </c>
      <c r="N817" s="174">
        <f t="shared" si="679"/>
        <v>23335.052534743732</v>
      </c>
      <c r="O817" s="174"/>
      <c r="P817" s="174"/>
      <c r="Q817" s="174"/>
      <c r="R817" s="175">
        <f t="shared" si="657"/>
        <v>0</v>
      </c>
      <c r="S817" s="173">
        <f t="shared" si="680"/>
        <v>19399.560661207808</v>
      </c>
      <c r="T817" s="174">
        <f t="shared" si="658"/>
        <v>19399.560661207808</v>
      </c>
      <c r="U817" s="174"/>
      <c r="V817" s="174"/>
      <c r="W817" s="174"/>
      <c r="X817" s="175">
        <f t="shared" si="659"/>
        <v>0</v>
      </c>
      <c r="Y817" s="173">
        <f t="shared" si="656"/>
        <v>38799.121322415616</v>
      </c>
      <c r="Z817" s="174">
        <f t="shared" si="660"/>
        <v>38799.121322415616</v>
      </c>
      <c r="AA817" s="174"/>
      <c r="AB817" s="174"/>
      <c r="AC817" s="174"/>
      <c r="AD817" s="175">
        <f t="shared" si="661"/>
        <v>0</v>
      </c>
      <c r="AE817" s="173">
        <f t="shared" si="662"/>
        <v>22.111805793504001</v>
      </c>
      <c r="AF817" s="174">
        <f t="shared" si="678"/>
        <v>36</v>
      </c>
      <c r="AG817" s="174">
        <f t="shared" si="663"/>
        <v>20.2865</v>
      </c>
      <c r="AH817" s="174">
        <f t="shared" si="676"/>
        <v>657</v>
      </c>
      <c r="AI817" s="174">
        <f t="shared" si="677"/>
        <v>200</v>
      </c>
      <c r="AJ817" s="174">
        <f t="shared" si="664"/>
        <v>1.6666666666666667</v>
      </c>
      <c r="AK817" s="174">
        <f t="shared" si="634"/>
        <v>12124.725413254879</v>
      </c>
      <c r="AL817" s="174">
        <f t="shared" si="665"/>
        <v>12124.725413254879</v>
      </c>
      <c r="AM817" s="174"/>
      <c r="AN817" s="174"/>
      <c r="AO817" s="176">
        <v>36</v>
      </c>
      <c r="AP817" s="174">
        <v>36</v>
      </c>
      <c r="AQ817" s="175">
        <f t="shared" si="666"/>
        <v>657</v>
      </c>
      <c r="AR817" s="31">
        <f t="shared" si="667"/>
        <v>6</v>
      </c>
      <c r="AS817" s="2">
        <f t="shared" si="668"/>
        <v>0</v>
      </c>
      <c r="AT817" s="33">
        <f t="shared" si="669"/>
        <v>0</v>
      </c>
      <c r="AU817" s="31">
        <f t="shared" si="670"/>
        <v>0</v>
      </c>
      <c r="AV817" s="2">
        <f t="shared" si="671"/>
        <v>0</v>
      </c>
      <c r="AW817" s="33">
        <f t="shared" si="672"/>
        <v>1</v>
      </c>
      <c r="AX817" s="31">
        <f t="shared" si="673"/>
        <v>1</v>
      </c>
      <c r="AY817" s="33">
        <f t="shared" si="674"/>
        <v>1.6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customHeight="1">
      <c r="A818" s="2"/>
      <c r="B818" s="107">
        <v>743</v>
      </c>
      <c r="C818" s="31">
        <v>10</v>
      </c>
      <c r="D818" s="111" t="s">
        <v>21</v>
      </c>
      <c r="E818" s="2" t="s">
        <v>165</v>
      </c>
      <c r="F818" s="2"/>
      <c r="G818" s="2"/>
      <c r="H818" s="33"/>
      <c r="I818" s="173">
        <f t="shared" si="653"/>
        <v>1253.1936624167045</v>
      </c>
      <c r="J818" s="174">
        <f t="shared" si="654"/>
        <v>29.712634333692151</v>
      </c>
      <c r="K818" s="189">
        <f t="shared" si="655"/>
        <v>126</v>
      </c>
      <c r="L818" s="190">
        <f t="shared" si="633"/>
        <v>101</v>
      </c>
      <c r="M818" s="173">
        <f t="shared" si="675"/>
        <v>27710.374885008183</v>
      </c>
      <c r="N818" s="174">
        <f t="shared" si="679"/>
        <v>23335.052534743732</v>
      </c>
      <c r="O818" s="174"/>
      <c r="P818" s="174"/>
      <c r="Q818" s="174"/>
      <c r="R818" s="175">
        <f t="shared" si="657"/>
        <v>4375.3223502644487</v>
      </c>
      <c r="S818" s="173">
        <f t="shared" si="680"/>
        <v>23036.978285184272</v>
      </c>
      <c r="T818" s="174">
        <f t="shared" si="658"/>
        <v>19399.560661207808</v>
      </c>
      <c r="U818" s="174"/>
      <c r="V818" s="174"/>
      <c r="W818" s="174"/>
      <c r="X818" s="175">
        <f t="shared" si="659"/>
        <v>3637.4176239764633</v>
      </c>
      <c r="Y818" s="173">
        <f t="shared" si="656"/>
        <v>46073.956570368544</v>
      </c>
      <c r="Z818" s="174">
        <f t="shared" si="660"/>
        <v>38799.121322415616</v>
      </c>
      <c r="AA818" s="174"/>
      <c r="AB818" s="174"/>
      <c r="AC818" s="174"/>
      <c r="AD818" s="175">
        <f t="shared" si="661"/>
        <v>7274.8352479529267</v>
      </c>
      <c r="AE818" s="173">
        <f t="shared" si="662"/>
        <v>22.111805793504001</v>
      </c>
      <c r="AF818" s="174">
        <f t="shared" si="678"/>
        <v>36</v>
      </c>
      <c r="AG818" s="174">
        <f t="shared" si="663"/>
        <v>20.2865</v>
      </c>
      <c r="AH818" s="174">
        <f t="shared" si="676"/>
        <v>657</v>
      </c>
      <c r="AI818" s="174">
        <f t="shared" si="677"/>
        <v>200</v>
      </c>
      <c r="AJ818" s="174">
        <f t="shared" si="664"/>
        <v>1.6666666666666667</v>
      </c>
      <c r="AK818" s="174">
        <f t="shared" si="634"/>
        <v>12124.725413254879</v>
      </c>
      <c r="AL818" s="174">
        <f t="shared" si="665"/>
        <v>12124.725413254879</v>
      </c>
      <c r="AM818" s="174"/>
      <c r="AN818" s="174"/>
      <c r="AO818" s="176">
        <v>36</v>
      </c>
      <c r="AP818" s="174">
        <v>36</v>
      </c>
      <c r="AQ818" s="175">
        <f t="shared" si="666"/>
        <v>657</v>
      </c>
      <c r="AR818" s="31">
        <f t="shared" si="667"/>
        <v>6</v>
      </c>
      <c r="AS818" s="2">
        <f t="shared" si="668"/>
        <v>0</v>
      </c>
      <c r="AT818" s="33">
        <f t="shared" si="669"/>
        <v>0</v>
      </c>
      <c r="AU818" s="31">
        <f t="shared" si="670"/>
        <v>0.3</v>
      </c>
      <c r="AV818" s="2">
        <f t="shared" si="671"/>
        <v>0</v>
      </c>
      <c r="AW818" s="33">
        <f t="shared" si="672"/>
        <v>1</v>
      </c>
      <c r="AX818" s="31">
        <f t="shared" si="673"/>
        <v>1</v>
      </c>
      <c r="AY818" s="33">
        <f t="shared" si="674"/>
        <v>1.6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customHeight="1">
      <c r="A819" s="2"/>
      <c r="B819" s="107">
        <v>744</v>
      </c>
      <c r="C819" s="31">
        <v>10</v>
      </c>
      <c r="D819" s="111" t="s">
        <v>21</v>
      </c>
      <c r="E819" s="2" t="s">
        <v>157</v>
      </c>
      <c r="F819" s="2"/>
      <c r="G819" s="2" t="s">
        <v>177</v>
      </c>
      <c r="H819" s="33"/>
      <c r="I819" s="173">
        <f t="shared" si="653"/>
        <v>1582.9814683158372</v>
      </c>
      <c r="J819" s="174">
        <f t="shared" si="654"/>
        <v>29.712634333692151</v>
      </c>
      <c r="K819" s="189">
        <f t="shared" si="655"/>
        <v>59</v>
      </c>
      <c r="L819" s="190">
        <f t="shared" si="633"/>
        <v>56</v>
      </c>
      <c r="M819" s="173">
        <f t="shared" si="675"/>
        <v>35002.578802115597</v>
      </c>
      <c r="N819" s="174">
        <f t="shared" si="679"/>
        <v>35002.578802115597</v>
      </c>
      <c r="O819" s="174"/>
      <c r="P819" s="174"/>
      <c r="Q819" s="174"/>
      <c r="R819" s="175">
        <f t="shared" si="657"/>
        <v>0</v>
      </c>
      <c r="S819" s="173">
        <f t="shared" si="680"/>
        <v>29099.34099181171</v>
      </c>
      <c r="T819" s="174">
        <f t="shared" si="658"/>
        <v>29099.34099181171</v>
      </c>
      <c r="U819" s="174"/>
      <c r="V819" s="174"/>
      <c r="W819" s="174"/>
      <c r="X819" s="175">
        <f t="shared" si="659"/>
        <v>0</v>
      </c>
      <c r="Y819" s="173">
        <f t="shared" si="656"/>
        <v>58198.681983623421</v>
      </c>
      <c r="Z819" s="174">
        <f t="shared" si="660"/>
        <v>58198.681983623421</v>
      </c>
      <c r="AA819" s="174"/>
      <c r="AB819" s="174"/>
      <c r="AC819" s="174"/>
      <c r="AD819" s="175">
        <f t="shared" si="661"/>
        <v>0</v>
      </c>
      <c r="AE819" s="173">
        <f t="shared" si="662"/>
        <v>22.111805793504001</v>
      </c>
      <c r="AF819" s="174">
        <f t="shared" si="678"/>
        <v>36</v>
      </c>
      <c r="AG819" s="174">
        <f t="shared" si="663"/>
        <v>20.2865</v>
      </c>
      <c r="AH819" s="174">
        <f t="shared" si="676"/>
        <v>657</v>
      </c>
      <c r="AI819" s="174">
        <f t="shared" si="677"/>
        <v>200</v>
      </c>
      <c r="AJ819" s="174">
        <f t="shared" si="664"/>
        <v>1.6666666666666667</v>
      </c>
      <c r="AK819" s="174">
        <f t="shared" si="634"/>
        <v>12124.725413254879</v>
      </c>
      <c r="AL819" s="174">
        <f t="shared" si="665"/>
        <v>12124.725413254879</v>
      </c>
      <c r="AM819" s="174"/>
      <c r="AN819" s="174"/>
      <c r="AO819" s="176">
        <v>36</v>
      </c>
      <c r="AP819" s="174">
        <v>36</v>
      </c>
      <c r="AQ819" s="175">
        <f t="shared" si="666"/>
        <v>657</v>
      </c>
      <c r="AR819" s="31">
        <f t="shared" si="667"/>
        <v>6</v>
      </c>
      <c r="AS819" s="2">
        <f t="shared" si="668"/>
        <v>0</v>
      </c>
      <c r="AT819" s="33">
        <f t="shared" si="669"/>
        <v>0</v>
      </c>
      <c r="AU819" s="31">
        <f t="shared" si="670"/>
        <v>0</v>
      </c>
      <c r="AV819" s="2">
        <f t="shared" si="671"/>
        <v>0</v>
      </c>
      <c r="AW819" s="33">
        <f t="shared" si="672"/>
        <v>1.5</v>
      </c>
      <c r="AX819" s="31">
        <f t="shared" si="673"/>
        <v>1</v>
      </c>
      <c r="AY819" s="33">
        <f t="shared" si="674"/>
        <v>1.6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customHeight="1">
      <c r="A820" s="2"/>
      <c r="B820" s="107">
        <v>745</v>
      </c>
      <c r="C820" s="31">
        <v>10</v>
      </c>
      <c r="D820" s="111" t="s">
        <v>21</v>
      </c>
      <c r="E820" s="2" t="s">
        <v>99</v>
      </c>
      <c r="F820" s="2"/>
      <c r="G820" s="2"/>
      <c r="H820" s="33"/>
      <c r="I820" s="173">
        <f t="shared" si="653"/>
        <v>933.84019135664789</v>
      </c>
      <c r="J820" s="174">
        <f t="shared" si="654"/>
        <v>23.370963958203561</v>
      </c>
      <c r="K820" s="189">
        <f t="shared" si="655"/>
        <v>272</v>
      </c>
      <c r="L820" s="190">
        <f t="shared" si="633"/>
        <v>183</v>
      </c>
      <c r="M820" s="173">
        <f t="shared" si="675"/>
        <v>26251.934101586699</v>
      </c>
      <c r="N820" s="174">
        <f t="shared" si="679"/>
        <v>23335.052534743732</v>
      </c>
      <c r="O820" s="174"/>
      <c r="P820" s="174"/>
      <c r="Q820" s="174"/>
      <c r="R820" s="175">
        <f t="shared" si="657"/>
        <v>2916.8815668429665</v>
      </c>
      <c r="S820" s="173">
        <f t="shared" si="680"/>
        <v>21824.505743858783</v>
      </c>
      <c r="T820" s="174">
        <f t="shared" si="658"/>
        <v>19399.560661207808</v>
      </c>
      <c r="U820" s="174"/>
      <c r="V820" s="174"/>
      <c r="W820" s="174"/>
      <c r="X820" s="175">
        <f t="shared" si="659"/>
        <v>2424.945082650976</v>
      </c>
      <c r="Y820" s="173">
        <f t="shared" si="656"/>
        <v>43649.011487717566</v>
      </c>
      <c r="Z820" s="174">
        <f t="shared" si="660"/>
        <v>38799.121322415616</v>
      </c>
      <c r="AA820" s="174"/>
      <c r="AB820" s="174"/>
      <c r="AC820" s="174"/>
      <c r="AD820" s="175">
        <f t="shared" si="661"/>
        <v>4849.890165301952</v>
      </c>
      <c r="AE820" s="173">
        <f t="shared" si="662"/>
        <v>28.111805793504001</v>
      </c>
      <c r="AF820" s="174">
        <f t="shared" si="678"/>
        <v>36</v>
      </c>
      <c r="AG820" s="174">
        <f t="shared" si="663"/>
        <v>20.2865</v>
      </c>
      <c r="AH820" s="174">
        <f t="shared" si="676"/>
        <v>657</v>
      </c>
      <c r="AI820" s="174">
        <f t="shared" si="677"/>
        <v>200</v>
      </c>
      <c r="AJ820" s="174">
        <f t="shared" si="664"/>
        <v>1.6666666666666667</v>
      </c>
      <c r="AK820" s="174">
        <f t="shared" si="634"/>
        <v>12124.725413254879</v>
      </c>
      <c r="AL820" s="174">
        <f t="shared" si="665"/>
        <v>12124.725413254879</v>
      </c>
      <c r="AM820" s="174"/>
      <c r="AN820" s="174"/>
      <c r="AO820" s="176">
        <v>36</v>
      </c>
      <c r="AP820" s="174">
        <v>36</v>
      </c>
      <c r="AQ820" s="175">
        <f t="shared" si="666"/>
        <v>657</v>
      </c>
      <c r="AR820" s="31">
        <f t="shared" si="667"/>
        <v>0</v>
      </c>
      <c r="AS820" s="2">
        <f t="shared" si="668"/>
        <v>0.2</v>
      </c>
      <c r="AT820" s="33">
        <f t="shared" si="669"/>
        <v>0</v>
      </c>
      <c r="AU820" s="31">
        <f t="shared" si="670"/>
        <v>0</v>
      </c>
      <c r="AV820" s="2">
        <f t="shared" si="671"/>
        <v>0</v>
      </c>
      <c r="AW820" s="33">
        <f t="shared" si="672"/>
        <v>1</v>
      </c>
      <c r="AX820" s="31">
        <f t="shared" si="673"/>
        <v>1</v>
      </c>
      <c r="AY820" s="33">
        <f t="shared" si="674"/>
        <v>1.6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customHeight="1">
      <c r="A821" s="2"/>
      <c r="B821" s="107">
        <v>746</v>
      </c>
      <c r="C821" s="31">
        <v>10</v>
      </c>
      <c r="D821" s="111" t="s">
        <v>21</v>
      </c>
      <c r="E821" s="2" t="s">
        <v>170</v>
      </c>
      <c r="F821" s="2"/>
      <c r="G821" s="2"/>
      <c r="H821" s="33"/>
      <c r="I821" s="173">
        <f t="shared" si="653"/>
        <v>1089.4802232494226</v>
      </c>
      <c r="J821" s="174">
        <f t="shared" si="654"/>
        <v>23.370963958203561</v>
      </c>
      <c r="K821" s="189">
        <f t="shared" si="655"/>
        <v>197</v>
      </c>
      <c r="L821" s="190">
        <f t="shared" si="633"/>
        <v>142</v>
      </c>
      <c r="M821" s="173">
        <f t="shared" si="675"/>
        <v>30627.25645185115</v>
      </c>
      <c r="N821" s="174">
        <f t="shared" si="679"/>
        <v>23335.052534743732</v>
      </c>
      <c r="O821" s="174"/>
      <c r="P821" s="174"/>
      <c r="Q821" s="174"/>
      <c r="R821" s="175">
        <f t="shared" si="657"/>
        <v>7292.2039171074157</v>
      </c>
      <c r="S821" s="173">
        <f t="shared" si="680"/>
        <v>25461.923367835247</v>
      </c>
      <c r="T821" s="174">
        <f t="shared" si="658"/>
        <v>19399.560661207808</v>
      </c>
      <c r="U821" s="174"/>
      <c r="V821" s="174"/>
      <c r="W821" s="174"/>
      <c r="X821" s="175">
        <f t="shared" si="659"/>
        <v>6062.3627066274394</v>
      </c>
      <c r="Y821" s="173">
        <f t="shared" si="656"/>
        <v>50923.846735670493</v>
      </c>
      <c r="Z821" s="174">
        <f t="shared" si="660"/>
        <v>38799.121322415616</v>
      </c>
      <c r="AA821" s="174"/>
      <c r="AB821" s="174"/>
      <c r="AC821" s="174"/>
      <c r="AD821" s="175">
        <f t="shared" si="661"/>
        <v>12124.725413254879</v>
      </c>
      <c r="AE821" s="173">
        <f t="shared" si="662"/>
        <v>28.111805793504001</v>
      </c>
      <c r="AF821" s="174">
        <f t="shared" si="678"/>
        <v>36</v>
      </c>
      <c r="AG821" s="174">
        <f t="shared" si="663"/>
        <v>20.2865</v>
      </c>
      <c r="AH821" s="174">
        <f t="shared" si="676"/>
        <v>657</v>
      </c>
      <c r="AI821" s="174">
        <f t="shared" si="677"/>
        <v>200</v>
      </c>
      <c r="AJ821" s="174">
        <f t="shared" si="664"/>
        <v>1.6666666666666667</v>
      </c>
      <c r="AK821" s="174">
        <f t="shared" si="634"/>
        <v>12124.725413254879</v>
      </c>
      <c r="AL821" s="174">
        <f t="shared" si="665"/>
        <v>12124.725413254879</v>
      </c>
      <c r="AM821" s="174"/>
      <c r="AN821" s="174"/>
      <c r="AO821" s="176">
        <v>36</v>
      </c>
      <c r="AP821" s="174">
        <v>36</v>
      </c>
      <c r="AQ821" s="175">
        <f t="shared" si="666"/>
        <v>657</v>
      </c>
      <c r="AR821" s="31">
        <f t="shared" si="667"/>
        <v>0</v>
      </c>
      <c r="AS821" s="2">
        <f t="shared" si="668"/>
        <v>0.2</v>
      </c>
      <c r="AT821" s="33">
        <f t="shared" si="669"/>
        <v>0</v>
      </c>
      <c r="AU821" s="31">
        <f t="shared" si="670"/>
        <v>0.3</v>
      </c>
      <c r="AV821" s="2">
        <f t="shared" si="671"/>
        <v>0</v>
      </c>
      <c r="AW821" s="33">
        <f t="shared" si="672"/>
        <v>1</v>
      </c>
      <c r="AX821" s="31">
        <f t="shared" si="673"/>
        <v>1</v>
      </c>
      <c r="AY821" s="33">
        <f t="shared" si="674"/>
        <v>1.6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customHeight="1">
      <c r="A822" s="2"/>
      <c r="B822" s="107">
        <v>747</v>
      </c>
      <c r="C822" s="31">
        <v>10</v>
      </c>
      <c r="D822" s="111" t="s">
        <v>21</v>
      </c>
      <c r="E822" s="2" t="s">
        <v>108</v>
      </c>
      <c r="F822" s="2"/>
      <c r="G822" s="2" t="s">
        <v>177</v>
      </c>
      <c r="H822" s="33"/>
      <c r="I822" s="173">
        <f t="shared" si="653"/>
        <v>1348.880276404047</v>
      </c>
      <c r="J822" s="174">
        <f t="shared" si="654"/>
        <v>23.370963958203561</v>
      </c>
      <c r="K822" s="189">
        <f t="shared" si="655"/>
        <v>107</v>
      </c>
      <c r="L822" s="190">
        <f t="shared" si="633"/>
        <v>92</v>
      </c>
      <c r="M822" s="173">
        <f t="shared" si="675"/>
        <v>37919.460368958564</v>
      </c>
      <c r="N822" s="174">
        <f t="shared" si="679"/>
        <v>35002.578802115597</v>
      </c>
      <c r="O822" s="174"/>
      <c r="P822" s="174"/>
      <c r="Q822" s="174"/>
      <c r="R822" s="175">
        <f t="shared" si="657"/>
        <v>2916.8815668429665</v>
      </c>
      <c r="S822" s="173">
        <f t="shared" si="680"/>
        <v>31524.286074462685</v>
      </c>
      <c r="T822" s="174">
        <f t="shared" si="658"/>
        <v>29099.34099181171</v>
      </c>
      <c r="U822" s="174"/>
      <c r="V822" s="174"/>
      <c r="W822" s="174"/>
      <c r="X822" s="175">
        <f t="shared" si="659"/>
        <v>2424.945082650976</v>
      </c>
      <c r="Y822" s="173">
        <f t="shared" si="656"/>
        <v>63048.57214892537</v>
      </c>
      <c r="Z822" s="174">
        <f t="shared" si="660"/>
        <v>58198.681983623421</v>
      </c>
      <c r="AA822" s="174"/>
      <c r="AB822" s="174"/>
      <c r="AC822" s="174"/>
      <c r="AD822" s="175">
        <f t="shared" si="661"/>
        <v>4849.890165301952</v>
      </c>
      <c r="AE822" s="173">
        <f t="shared" si="662"/>
        <v>28.111805793504001</v>
      </c>
      <c r="AF822" s="174">
        <f t="shared" si="678"/>
        <v>36</v>
      </c>
      <c r="AG822" s="174">
        <f t="shared" si="663"/>
        <v>20.2865</v>
      </c>
      <c r="AH822" s="174">
        <f t="shared" si="676"/>
        <v>657</v>
      </c>
      <c r="AI822" s="174">
        <f t="shared" si="677"/>
        <v>200</v>
      </c>
      <c r="AJ822" s="174">
        <f t="shared" si="664"/>
        <v>1.6666666666666667</v>
      </c>
      <c r="AK822" s="174">
        <f t="shared" si="634"/>
        <v>12124.725413254879</v>
      </c>
      <c r="AL822" s="174">
        <f t="shared" si="665"/>
        <v>12124.725413254879</v>
      </c>
      <c r="AM822" s="174"/>
      <c r="AN822" s="174"/>
      <c r="AO822" s="176">
        <v>36</v>
      </c>
      <c r="AP822" s="174">
        <v>36</v>
      </c>
      <c r="AQ822" s="175">
        <f t="shared" si="666"/>
        <v>657</v>
      </c>
      <c r="AR822" s="31">
        <f t="shared" si="667"/>
        <v>0</v>
      </c>
      <c r="AS822" s="2">
        <f t="shared" si="668"/>
        <v>0.2</v>
      </c>
      <c r="AT822" s="33">
        <f t="shared" si="669"/>
        <v>0</v>
      </c>
      <c r="AU822" s="31">
        <f t="shared" si="670"/>
        <v>0</v>
      </c>
      <c r="AV822" s="2">
        <f t="shared" si="671"/>
        <v>0</v>
      </c>
      <c r="AW822" s="33">
        <f t="shared" si="672"/>
        <v>1.5</v>
      </c>
      <c r="AX822" s="31">
        <f t="shared" si="673"/>
        <v>1</v>
      </c>
      <c r="AY822" s="33">
        <f t="shared" si="674"/>
        <v>1.6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customHeight="1">
      <c r="A823" s="2"/>
      <c r="B823" s="107">
        <v>748</v>
      </c>
      <c r="C823" s="31">
        <v>7</v>
      </c>
      <c r="D823" s="111" t="s">
        <v>21</v>
      </c>
      <c r="E823" s="2" t="s">
        <v>67</v>
      </c>
      <c r="F823" s="2"/>
      <c r="G823" s="2"/>
      <c r="H823" s="33"/>
      <c r="I823" s="173">
        <f t="shared" si="653"/>
        <v>497.70665936381562</v>
      </c>
      <c r="J823" s="174">
        <f t="shared" si="654"/>
        <v>16.292087508154079</v>
      </c>
      <c r="K823" s="189">
        <f t="shared" si="655"/>
        <v>712</v>
      </c>
      <c r="L823" s="190">
        <f t="shared" si="633"/>
        <v>364</v>
      </c>
      <c r="M823" s="173">
        <f t="shared" si="675"/>
        <v>13991.432950169234</v>
      </c>
      <c r="N823" s="174">
        <f t="shared" si="679"/>
        <v>13991.432950169234</v>
      </c>
      <c r="O823" s="174"/>
      <c r="P823" s="174"/>
      <c r="Q823" s="174"/>
      <c r="R823" s="175">
        <f t="shared" si="657"/>
        <v>0</v>
      </c>
      <c r="S823" s="173">
        <f t="shared" si="680"/>
        <v>11631.75663949756</v>
      </c>
      <c r="T823" s="174">
        <f t="shared" si="658"/>
        <v>11631.75663949756</v>
      </c>
      <c r="U823" s="174"/>
      <c r="V823" s="174"/>
      <c r="W823" s="174"/>
      <c r="X823" s="175">
        <f t="shared" si="659"/>
        <v>0</v>
      </c>
      <c r="Y823" s="173">
        <f t="shared" si="656"/>
        <v>23263.51327899512</v>
      </c>
      <c r="Z823" s="174">
        <f t="shared" si="660"/>
        <v>23263.51327899512</v>
      </c>
      <c r="AA823" s="174"/>
      <c r="AB823" s="174"/>
      <c r="AC823" s="174"/>
      <c r="AD823" s="175">
        <f t="shared" si="661"/>
        <v>0</v>
      </c>
      <c r="AE823" s="173">
        <f t="shared" si="662"/>
        <v>28.111805793504001</v>
      </c>
      <c r="AF823" s="174">
        <f t="shared" si="678"/>
        <v>36</v>
      </c>
      <c r="AG823" s="174">
        <f t="shared" si="663"/>
        <v>20.2865</v>
      </c>
      <c r="AH823" s="174">
        <f t="shared" si="676"/>
        <v>458</v>
      </c>
      <c r="AI823" s="174">
        <f t="shared" si="677"/>
        <v>200</v>
      </c>
      <c r="AJ823" s="174">
        <f t="shared" si="664"/>
        <v>1.6666666666666667</v>
      </c>
      <c r="AK823" s="174">
        <f t="shared" si="634"/>
        <v>11631.75663949756</v>
      </c>
      <c r="AL823" s="174">
        <f t="shared" si="665"/>
        <v>11631.75663949756</v>
      </c>
      <c r="AM823" s="174"/>
      <c r="AN823" s="174"/>
      <c r="AO823" s="176">
        <v>36</v>
      </c>
      <c r="AP823" s="174">
        <v>36</v>
      </c>
      <c r="AQ823" s="175">
        <f t="shared" si="666"/>
        <v>458</v>
      </c>
      <c r="AR823" s="31">
        <f t="shared" si="667"/>
        <v>0</v>
      </c>
      <c r="AS823" s="2">
        <f t="shared" si="668"/>
        <v>0</v>
      </c>
      <c r="AT823" s="33">
        <f t="shared" si="669"/>
        <v>0</v>
      </c>
      <c r="AU823" s="31">
        <f t="shared" si="670"/>
        <v>0</v>
      </c>
      <c r="AV823" s="2">
        <f t="shared" si="671"/>
        <v>0</v>
      </c>
      <c r="AW823" s="33">
        <f t="shared" si="672"/>
        <v>1</v>
      </c>
      <c r="AX823" s="31">
        <f t="shared" si="673"/>
        <v>1</v>
      </c>
      <c r="AY823" s="33">
        <f t="shared" si="674"/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customHeight="1">
      <c r="A824" s="2"/>
      <c r="B824" s="107">
        <v>749</v>
      </c>
      <c r="C824" s="31">
        <v>7</v>
      </c>
      <c r="D824" s="111" t="s">
        <v>21</v>
      </c>
      <c r="E824" s="2" t="s">
        <v>136</v>
      </c>
      <c r="F824" s="2"/>
      <c r="G824" s="2"/>
      <c r="H824" s="33"/>
      <c r="I824" s="173">
        <f t="shared" si="653"/>
        <v>647.01865717296027</v>
      </c>
      <c r="J824" s="174">
        <f t="shared" si="654"/>
        <v>16.292087508154079</v>
      </c>
      <c r="K824" s="189">
        <f t="shared" si="655"/>
        <v>556</v>
      </c>
      <c r="L824" s="190">
        <f t="shared" si="633"/>
        <v>301</v>
      </c>
      <c r="M824" s="173">
        <f t="shared" si="675"/>
        <v>18188.862835220003</v>
      </c>
      <c r="N824" s="174">
        <f t="shared" si="679"/>
        <v>13991.432950169234</v>
      </c>
      <c r="O824" s="174"/>
      <c r="P824" s="174"/>
      <c r="Q824" s="174"/>
      <c r="R824" s="175">
        <f t="shared" si="657"/>
        <v>4197.4298850507703</v>
      </c>
      <c r="S824" s="173">
        <f t="shared" si="680"/>
        <v>15121.283631346829</v>
      </c>
      <c r="T824" s="174">
        <f t="shared" si="658"/>
        <v>11631.75663949756</v>
      </c>
      <c r="U824" s="174"/>
      <c r="V824" s="174"/>
      <c r="W824" s="174"/>
      <c r="X824" s="175">
        <f t="shared" si="659"/>
        <v>3489.5269918492681</v>
      </c>
      <c r="Y824" s="173">
        <f t="shared" si="656"/>
        <v>30242.567262693658</v>
      </c>
      <c r="Z824" s="174">
        <f t="shared" si="660"/>
        <v>23263.51327899512</v>
      </c>
      <c r="AA824" s="174"/>
      <c r="AB824" s="174"/>
      <c r="AC824" s="174"/>
      <c r="AD824" s="175">
        <f t="shared" si="661"/>
        <v>6979.0539836985363</v>
      </c>
      <c r="AE824" s="173">
        <f t="shared" si="662"/>
        <v>28.111805793504001</v>
      </c>
      <c r="AF824" s="174">
        <f t="shared" si="678"/>
        <v>36</v>
      </c>
      <c r="AG824" s="174">
        <f t="shared" si="663"/>
        <v>20.2865</v>
      </c>
      <c r="AH824" s="174">
        <f t="shared" si="676"/>
        <v>458</v>
      </c>
      <c r="AI824" s="174">
        <f t="shared" si="677"/>
        <v>200</v>
      </c>
      <c r="AJ824" s="174">
        <f t="shared" si="664"/>
        <v>1.6666666666666667</v>
      </c>
      <c r="AK824" s="174">
        <f t="shared" si="634"/>
        <v>11631.75663949756</v>
      </c>
      <c r="AL824" s="174">
        <f t="shared" si="665"/>
        <v>11631.75663949756</v>
      </c>
      <c r="AM824" s="174"/>
      <c r="AN824" s="174"/>
      <c r="AO824" s="176">
        <v>36</v>
      </c>
      <c r="AP824" s="174">
        <v>36</v>
      </c>
      <c r="AQ824" s="175">
        <f t="shared" si="666"/>
        <v>458</v>
      </c>
      <c r="AR824" s="31">
        <f t="shared" si="667"/>
        <v>0</v>
      </c>
      <c r="AS824" s="2">
        <f t="shared" si="668"/>
        <v>0</v>
      </c>
      <c r="AT824" s="33">
        <f t="shared" si="669"/>
        <v>0</v>
      </c>
      <c r="AU824" s="31">
        <f t="shared" si="670"/>
        <v>0.3</v>
      </c>
      <c r="AV824" s="2">
        <f t="shared" si="671"/>
        <v>0</v>
      </c>
      <c r="AW824" s="33">
        <f t="shared" si="672"/>
        <v>1</v>
      </c>
      <c r="AX824" s="31">
        <f t="shared" si="673"/>
        <v>1</v>
      </c>
      <c r="AY824" s="33">
        <f t="shared" si="674"/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customHeight="1">
      <c r="A825" s="2"/>
      <c r="B825" s="107">
        <v>750</v>
      </c>
      <c r="C825" s="31">
        <v>7</v>
      </c>
      <c r="D825" s="111" t="s">
        <v>21</v>
      </c>
      <c r="E825" s="2" t="s">
        <v>91</v>
      </c>
      <c r="F825" s="2"/>
      <c r="G825" s="2" t="s">
        <v>177</v>
      </c>
      <c r="H825" s="33"/>
      <c r="I825" s="173">
        <f t="shared" si="653"/>
        <v>746.55998904572346</v>
      </c>
      <c r="J825" s="174">
        <f t="shared" si="654"/>
        <v>16.292087508154079</v>
      </c>
      <c r="K825" s="189">
        <f t="shared" si="655"/>
        <v>436</v>
      </c>
      <c r="L825" s="190">
        <f t="shared" si="633"/>
        <v>252</v>
      </c>
      <c r="M825" s="173">
        <f t="shared" si="675"/>
        <v>20987.14942525385</v>
      </c>
      <c r="N825" s="174">
        <f t="shared" si="679"/>
        <v>20987.14942525385</v>
      </c>
      <c r="O825" s="174"/>
      <c r="P825" s="174"/>
      <c r="Q825" s="174"/>
      <c r="R825" s="175">
        <f t="shared" si="657"/>
        <v>0</v>
      </c>
      <c r="S825" s="173">
        <f t="shared" si="680"/>
        <v>17447.634959246341</v>
      </c>
      <c r="T825" s="174">
        <f t="shared" si="658"/>
        <v>17447.634959246341</v>
      </c>
      <c r="U825" s="174"/>
      <c r="V825" s="174"/>
      <c r="W825" s="174"/>
      <c r="X825" s="175">
        <f t="shared" si="659"/>
        <v>0</v>
      </c>
      <c r="Y825" s="173">
        <f t="shared" si="656"/>
        <v>34895.269918492682</v>
      </c>
      <c r="Z825" s="174">
        <f t="shared" si="660"/>
        <v>34895.269918492682</v>
      </c>
      <c r="AA825" s="174"/>
      <c r="AB825" s="174"/>
      <c r="AC825" s="174"/>
      <c r="AD825" s="175">
        <f t="shared" si="661"/>
        <v>0</v>
      </c>
      <c r="AE825" s="173">
        <f t="shared" si="662"/>
        <v>28.111805793504001</v>
      </c>
      <c r="AF825" s="174">
        <f t="shared" si="678"/>
        <v>36</v>
      </c>
      <c r="AG825" s="174">
        <f t="shared" si="663"/>
        <v>20.2865</v>
      </c>
      <c r="AH825" s="174">
        <f t="shared" si="676"/>
        <v>458</v>
      </c>
      <c r="AI825" s="174">
        <f t="shared" si="677"/>
        <v>200</v>
      </c>
      <c r="AJ825" s="174">
        <f t="shared" si="664"/>
        <v>1.6666666666666667</v>
      </c>
      <c r="AK825" s="174">
        <f t="shared" si="634"/>
        <v>11631.75663949756</v>
      </c>
      <c r="AL825" s="174">
        <f t="shared" si="665"/>
        <v>11631.75663949756</v>
      </c>
      <c r="AM825" s="174"/>
      <c r="AN825" s="174"/>
      <c r="AO825" s="176">
        <v>36</v>
      </c>
      <c r="AP825" s="174">
        <v>36</v>
      </c>
      <c r="AQ825" s="175">
        <f t="shared" si="666"/>
        <v>458</v>
      </c>
      <c r="AR825" s="31">
        <f t="shared" si="667"/>
        <v>0</v>
      </c>
      <c r="AS825" s="2">
        <f t="shared" si="668"/>
        <v>0</v>
      </c>
      <c r="AT825" s="33">
        <f t="shared" si="669"/>
        <v>0</v>
      </c>
      <c r="AU825" s="31">
        <f t="shared" si="670"/>
        <v>0</v>
      </c>
      <c r="AV825" s="2">
        <f t="shared" si="671"/>
        <v>0</v>
      </c>
      <c r="AW825" s="33">
        <f t="shared" si="672"/>
        <v>1.5</v>
      </c>
      <c r="AX825" s="31">
        <f t="shared" si="673"/>
        <v>1</v>
      </c>
      <c r="AY825" s="33">
        <f t="shared" si="674"/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customHeight="1">
      <c r="A826" s="2"/>
      <c r="B826" s="107">
        <v>751</v>
      </c>
      <c r="C826" s="31">
        <v>7</v>
      </c>
      <c r="D826" s="111" t="s">
        <v>21</v>
      </c>
      <c r="E826" s="2" t="s">
        <v>148</v>
      </c>
      <c r="F826" s="2"/>
      <c r="G826" s="2"/>
      <c r="H826" s="33"/>
      <c r="I826" s="173">
        <f t="shared" si="653"/>
        <v>632.75849475304426</v>
      </c>
      <c r="J826" s="174">
        <f t="shared" si="654"/>
        <v>20.712917084978699</v>
      </c>
      <c r="K826" s="189">
        <f t="shared" si="655"/>
        <v>570</v>
      </c>
      <c r="L826" s="190">
        <f t="shared" si="633"/>
        <v>308</v>
      </c>
      <c r="M826" s="173">
        <f t="shared" si="675"/>
        <v>13991.432950169234</v>
      </c>
      <c r="N826" s="174">
        <f t="shared" si="679"/>
        <v>13991.432950169234</v>
      </c>
      <c r="O826" s="174"/>
      <c r="P826" s="174"/>
      <c r="Q826" s="174"/>
      <c r="R826" s="175">
        <f t="shared" si="657"/>
        <v>0</v>
      </c>
      <c r="S826" s="173">
        <f t="shared" si="680"/>
        <v>11631.75663949756</v>
      </c>
      <c r="T826" s="174">
        <f t="shared" si="658"/>
        <v>11631.75663949756</v>
      </c>
      <c r="U826" s="174"/>
      <c r="V826" s="174"/>
      <c r="W826" s="174"/>
      <c r="X826" s="175">
        <f t="shared" si="659"/>
        <v>0</v>
      </c>
      <c r="Y826" s="173">
        <f t="shared" si="656"/>
        <v>23263.51327899512</v>
      </c>
      <c r="Z826" s="174">
        <f t="shared" si="660"/>
        <v>23263.51327899512</v>
      </c>
      <c r="AA826" s="174"/>
      <c r="AB826" s="174"/>
      <c r="AC826" s="174"/>
      <c r="AD826" s="175">
        <f t="shared" si="661"/>
        <v>0</v>
      </c>
      <c r="AE826" s="173">
        <f t="shared" si="662"/>
        <v>22.111805793504001</v>
      </c>
      <c r="AF826" s="174">
        <f t="shared" si="678"/>
        <v>36</v>
      </c>
      <c r="AG826" s="174">
        <f t="shared" si="663"/>
        <v>20.2865</v>
      </c>
      <c r="AH826" s="174">
        <f t="shared" si="676"/>
        <v>458</v>
      </c>
      <c r="AI826" s="174">
        <f t="shared" si="677"/>
        <v>200</v>
      </c>
      <c r="AJ826" s="174">
        <f t="shared" si="664"/>
        <v>1.6666666666666667</v>
      </c>
      <c r="AK826" s="174">
        <f t="shared" si="634"/>
        <v>11631.75663949756</v>
      </c>
      <c r="AL826" s="174">
        <f t="shared" si="665"/>
        <v>11631.75663949756</v>
      </c>
      <c r="AM826" s="174"/>
      <c r="AN826" s="174"/>
      <c r="AO826" s="176">
        <v>36</v>
      </c>
      <c r="AP826" s="174">
        <v>36</v>
      </c>
      <c r="AQ826" s="175">
        <f t="shared" si="666"/>
        <v>458</v>
      </c>
      <c r="AR826" s="31">
        <f t="shared" si="667"/>
        <v>6</v>
      </c>
      <c r="AS826" s="2">
        <f t="shared" si="668"/>
        <v>0</v>
      </c>
      <c r="AT826" s="33">
        <f t="shared" si="669"/>
        <v>0</v>
      </c>
      <c r="AU826" s="31">
        <f t="shared" si="670"/>
        <v>0</v>
      </c>
      <c r="AV826" s="2">
        <f t="shared" si="671"/>
        <v>0</v>
      </c>
      <c r="AW826" s="33">
        <f t="shared" si="672"/>
        <v>1</v>
      </c>
      <c r="AX826" s="31">
        <f t="shared" si="673"/>
        <v>1</v>
      </c>
      <c r="AY826" s="33">
        <f t="shared" si="674"/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customHeight="1">
      <c r="A827" s="2"/>
      <c r="B827" s="107">
        <v>752</v>
      </c>
      <c r="C827" s="31">
        <v>7</v>
      </c>
      <c r="D827" s="111" t="s">
        <v>21</v>
      </c>
      <c r="E827" s="2" t="s">
        <v>163</v>
      </c>
      <c r="F827" s="2"/>
      <c r="G827" s="2"/>
      <c r="H827" s="33"/>
      <c r="I827" s="173">
        <f t="shared" si="653"/>
        <v>822.58604317895742</v>
      </c>
      <c r="J827" s="174">
        <f t="shared" si="654"/>
        <v>20.712917084978699</v>
      </c>
      <c r="K827" s="189">
        <f t="shared" si="655"/>
        <v>357</v>
      </c>
      <c r="L827" s="190">
        <f t="shared" si="633"/>
        <v>224</v>
      </c>
      <c r="M827" s="173">
        <f t="shared" si="675"/>
        <v>18188.862835220003</v>
      </c>
      <c r="N827" s="174">
        <f t="shared" si="679"/>
        <v>13991.432950169234</v>
      </c>
      <c r="O827" s="174"/>
      <c r="P827" s="174"/>
      <c r="Q827" s="174"/>
      <c r="R827" s="175">
        <f t="shared" si="657"/>
        <v>4197.4298850507703</v>
      </c>
      <c r="S827" s="173">
        <f t="shared" si="680"/>
        <v>15121.283631346829</v>
      </c>
      <c r="T827" s="174">
        <f t="shared" si="658"/>
        <v>11631.75663949756</v>
      </c>
      <c r="U827" s="174"/>
      <c r="V827" s="174"/>
      <c r="W827" s="174"/>
      <c r="X827" s="175">
        <f t="shared" si="659"/>
        <v>3489.5269918492681</v>
      </c>
      <c r="Y827" s="173">
        <f t="shared" si="656"/>
        <v>30242.567262693658</v>
      </c>
      <c r="Z827" s="174">
        <f t="shared" si="660"/>
        <v>23263.51327899512</v>
      </c>
      <c r="AA827" s="174"/>
      <c r="AB827" s="174"/>
      <c r="AC827" s="174"/>
      <c r="AD827" s="175">
        <f t="shared" si="661"/>
        <v>6979.0539836985363</v>
      </c>
      <c r="AE827" s="173">
        <f t="shared" si="662"/>
        <v>22.111805793504001</v>
      </c>
      <c r="AF827" s="174">
        <f t="shared" si="678"/>
        <v>36</v>
      </c>
      <c r="AG827" s="174">
        <f t="shared" si="663"/>
        <v>20.2865</v>
      </c>
      <c r="AH827" s="174">
        <f t="shared" si="676"/>
        <v>458</v>
      </c>
      <c r="AI827" s="174">
        <f t="shared" si="677"/>
        <v>200</v>
      </c>
      <c r="AJ827" s="174">
        <f t="shared" si="664"/>
        <v>1.6666666666666667</v>
      </c>
      <c r="AK827" s="174">
        <f t="shared" si="634"/>
        <v>11631.75663949756</v>
      </c>
      <c r="AL827" s="174">
        <f t="shared" si="665"/>
        <v>11631.75663949756</v>
      </c>
      <c r="AM827" s="174"/>
      <c r="AN827" s="174"/>
      <c r="AO827" s="176">
        <v>36</v>
      </c>
      <c r="AP827" s="174">
        <v>36</v>
      </c>
      <c r="AQ827" s="175">
        <f t="shared" si="666"/>
        <v>458</v>
      </c>
      <c r="AR827" s="31">
        <f t="shared" si="667"/>
        <v>6</v>
      </c>
      <c r="AS827" s="2">
        <f t="shared" si="668"/>
        <v>0</v>
      </c>
      <c r="AT827" s="33">
        <f t="shared" si="669"/>
        <v>0</v>
      </c>
      <c r="AU827" s="31">
        <f t="shared" si="670"/>
        <v>0.3</v>
      </c>
      <c r="AV827" s="2">
        <f t="shared" si="671"/>
        <v>0</v>
      </c>
      <c r="AW827" s="33">
        <f t="shared" si="672"/>
        <v>1</v>
      </c>
      <c r="AX827" s="31">
        <f t="shared" si="673"/>
        <v>1</v>
      </c>
      <c r="AY827" s="33">
        <f t="shared" si="674"/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customHeight="1">
      <c r="A828" s="2"/>
      <c r="B828" s="107">
        <v>753</v>
      </c>
      <c r="C828" s="31">
        <v>7</v>
      </c>
      <c r="D828" s="111" t="s">
        <v>21</v>
      </c>
      <c r="E828" s="2" t="s">
        <v>155</v>
      </c>
      <c r="F828" s="2"/>
      <c r="G828" s="2" t="s">
        <v>177</v>
      </c>
      <c r="H828" s="33"/>
      <c r="I828" s="173">
        <f t="shared" si="653"/>
        <v>949.13774212956628</v>
      </c>
      <c r="J828" s="174">
        <f t="shared" si="654"/>
        <v>20.712917084978699</v>
      </c>
      <c r="K828" s="189">
        <f t="shared" si="655"/>
        <v>256</v>
      </c>
      <c r="L828" s="190">
        <f t="shared" si="633"/>
        <v>175</v>
      </c>
      <c r="M828" s="173">
        <f t="shared" si="675"/>
        <v>20987.14942525385</v>
      </c>
      <c r="N828" s="174">
        <f t="shared" si="679"/>
        <v>20987.14942525385</v>
      </c>
      <c r="O828" s="174"/>
      <c r="P828" s="174"/>
      <c r="Q828" s="174"/>
      <c r="R828" s="175">
        <f t="shared" si="657"/>
        <v>0</v>
      </c>
      <c r="S828" s="173">
        <f t="shared" si="680"/>
        <v>17447.634959246341</v>
      </c>
      <c r="T828" s="174">
        <f t="shared" si="658"/>
        <v>17447.634959246341</v>
      </c>
      <c r="U828" s="174"/>
      <c r="V828" s="174"/>
      <c r="W828" s="174"/>
      <c r="X828" s="175">
        <f t="shared" si="659"/>
        <v>0</v>
      </c>
      <c r="Y828" s="173">
        <f t="shared" si="656"/>
        <v>34895.269918492682</v>
      </c>
      <c r="Z828" s="174">
        <f t="shared" si="660"/>
        <v>34895.269918492682</v>
      </c>
      <c r="AA828" s="174"/>
      <c r="AB828" s="174"/>
      <c r="AC828" s="174"/>
      <c r="AD828" s="175">
        <f t="shared" si="661"/>
        <v>0</v>
      </c>
      <c r="AE828" s="173">
        <f t="shared" si="662"/>
        <v>22.111805793504001</v>
      </c>
      <c r="AF828" s="174">
        <f t="shared" si="678"/>
        <v>36</v>
      </c>
      <c r="AG828" s="174">
        <f t="shared" si="663"/>
        <v>20.2865</v>
      </c>
      <c r="AH828" s="174">
        <f t="shared" si="676"/>
        <v>458</v>
      </c>
      <c r="AI828" s="174">
        <f t="shared" si="677"/>
        <v>200</v>
      </c>
      <c r="AJ828" s="174">
        <f t="shared" si="664"/>
        <v>1.6666666666666667</v>
      </c>
      <c r="AK828" s="174">
        <f t="shared" si="634"/>
        <v>11631.75663949756</v>
      </c>
      <c r="AL828" s="174">
        <f t="shared" si="665"/>
        <v>11631.75663949756</v>
      </c>
      <c r="AM828" s="174"/>
      <c r="AN828" s="174"/>
      <c r="AO828" s="176">
        <v>36</v>
      </c>
      <c r="AP828" s="174">
        <v>36</v>
      </c>
      <c r="AQ828" s="175">
        <f t="shared" si="666"/>
        <v>458</v>
      </c>
      <c r="AR828" s="31">
        <f t="shared" si="667"/>
        <v>6</v>
      </c>
      <c r="AS828" s="2">
        <f t="shared" si="668"/>
        <v>0</v>
      </c>
      <c r="AT828" s="33">
        <f t="shared" si="669"/>
        <v>0</v>
      </c>
      <c r="AU828" s="31">
        <f t="shared" si="670"/>
        <v>0</v>
      </c>
      <c r="AV828" s="2">
        <f t="shared" si="671"/>
        <v>0</v>
      </c>
      <c r="AW828" s="33">
        <f t="shared" si="672"/>
        <v>1.5</v>
      </c>
      <c r="AX828" s="31">
        <f t="shared" si="673"/>
        <v>1</v>
      </c>
      <c r="AY828" s="33">
        <f t="shared" si="674"/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customHeight="1">
      <c r="A829" s="2"/>
      <c r="B829" s="107">
        <v>754</v>
      </c>
      <c r="C829" s="31">
        <v>7</v>
      </c>
      <c r="D829" s="111" t="s">
        <v>21</v>
      </c>
      <c r="E829" s="2" t="s">
        <v>79</v>
      </c>
      <c r="F829" s="2"/>
      <c r="G829" s="2"/>
      <c r="H829" s="33"/>
      <c r="I829" s="173">
        <f t="shared" si="653"/>
        <v>597.24799123657874</v>
      </c>
      <c r="J829" s="174">
        <f t="shared" si="654"/>
        <v>16.292087508154079</v>
      </c>
      <c r="K829" s="189">
        <f t="shared" si="655"/>
        <v>613</v>
      </c>
      <c r="L829" s="190">
        <f t="shared" si="633"/>
        <v>327</v>
      </c>
      <c r="M829" s="173">
        <f t="shared" si="675"/>
        <v>16789.719540203081</v>
      </c>
      <c r="N829" s="174">
        <f t="shared" si="679"/>
        <v>13991.432950169234</v>
      </c>
      <c r="O829" s="174"/>
      <c r="P829" s="174"/>
      <c r="Q829" s="174"/>
      <c r="R829" s="175">
        <f t="shared" si="657"/>
        <v>2798.2865900338466</v>
      </c>
      <c r="S829" s="173">
        <f t="shared" si="680"/>
        <v>13958.107967397073</v>
      </c>
      <c r="T829" s="174">
        <f t="shared" si="658"/>
        <v>11631.75663949756</v>
      </c>
      <c r="U829" s="174"/>
      <c r="V829" s="174"/>
      <c r="W829" s="174"/>
      <c r="X829" s="175">
        <f t="shared" si="659"/>
        <v>2326.3513278995119</v>
      </c>
      <c r="Y829" s="173">
        <f t="shared" si="656"/>
        <v>27916.215934794145</v>
      </c>
      <c r="Z829" s="174">
        <f t="shared" si="660"/>
        <v>23263.51327899512</v>
      </c>
      <c r="AA829" s="174"/>
      <c r="AB829" s="174"/>
      <c r="AC829" s="174"/>
      <c r="AD829" s="175">
        <f t="shared" si="661"/>
        <v>4652.7026557990239</v>
      </c>
      <c r="AE829" s="173">
        <f t="shared" si="662"/>
        <v>28.111805793504001</v>
      </c>
      <c r="AF829" s="174">
        <f t="shared" si="678"/>
        <v>36</v>
      </c>
      <c r="AG829" s="174">
        <f t="shared" si="663"/>
        <v>20.2865</v>
      </c>
      <c r="AH829" s="174">
        <f t="shared" si="676"/>
        <v>458</v>
      </c>
      <c r="AI829" s="174">
        <f t="shared" si="677"/>
        <v>200</v>
      </c>
      <c r="AJ829" s="174">
        <f t="shared" si="664"/>
        <v>1.6666666666666667</v>
      </c>
      <c r="AK829" s="174">
        <f t="shared" si="634"/>
        <v>11631.75663949756</v>
      </c>
      <c r="AL829" s="174">
        <f t="shared" si="665"/>
        <v>11631.75663949756</v>
      </c>
      <c r="AM829" s="174"/>
      <c r="AN829" s="174"/>
      <c r="AO829" s="176">
        <v>36</v>
      </c>
      <c r="AP829" s="174">
        <v>36</v>
      </c>
      <c r="AQ829" s="175">
        <f t="shared" si="666"/>
        <v>458</v>
      </c>
      <c r="AR829" s="31">
        <f t="shared" si="667"/>
        <v>0</v>
      </c>
      <c r="AS829" s="2">
        <f t="shared" si="668"/>
        <v>0.2</v>
      </c>
      <c r="AT829" s="33">
        <f t="shared" si="669"/>
        <v>0</v>
      </c>
      <c r="AU829" s="31">
        <f t="shared" si="670"/>
        <v>0</v>
      </c>
      <c r="AV829" s="2">
        <f t="shared" si="671"/>
        <v>0</v>
      </c>
      <c r="AW829" s="33">
        <f t="shared" si="672"/>
        <v>1</v>
      </c>
      <c r="AX829" s="31">
        <f t="shared" si="673"/>
        <v>1</v>
      </c>
      <c r="AY829" s="33">
        <f t="shared" si="674"/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customHeight="1">
      <c r="A830" s="2"/>
      <c r="B830" s="107">
        <v>755</v>
      </c>
      <c r="C830" s="31">
        <v>7</v>
      </c>
      <c r="D830" s="111" t="s">
        <v>21</v>
      </c>
      <c r="E830" s="2" t="s">
        <v>168</v>
      </c>
      <c r="F830" s="2"/>
      <c r="G830" s="2"/>
      <c r="H830" s="33"/>
      <c r="I830" s="173">
        <f t="shared" si="653"/>
        <v>746.55998904572346</v>
      </c>
      <c r="J830" s="174">
        <f t="shared" si="654"/>
        <v>16.292087508154079</v>
      </c>
      <c r="K830" s="189">
        <f t="shared" si="655"/>
        <v>436</v>
      </c>
      <c r="L830" s="190">
        <f t="shared" si="633"/>
        <v>252</v>
      </c>
      <c r="M830" s="173">
        <f t="shared" si="675"/>
        <v>20987.14942525385</v>
      </c>
      <c r="N830" s="174">
        <f t="shared" si="679"/>
        <v>13991.432950169234</v>
      </c>
      <c r="O830" s="174"/>
      <c r="P830" s="174"/>
      <c r="Q830" s="174"/>
      <c r="R830" s="175">
        <f t="shared" si="657"/>
        <v>6995.7164750846168</v>
      </c>
      <c r="S830" s="173">
        <f t="shared" si="680"/>
        <v>17447.634959246341</v>
      </c>
      <c r="T830" s="174">
        <f t="shared" si="658"/>
        <v>11631.75663949756</v>
      </c>
      <c r="U830" s="174"/>
      <c r="V830" s="174"/>
      <c r="W830" s="174"/>
      <c r="X830" s="175">
        <f t="shared" si="659"/>
        <v>5815.8783197487801</v>
      </c>
      <c r="Y830" s="173">
        <f t="shared" si="656"/>
        <v>34895.269918492682</v>
      </c>
      <c r="Z830" s="174">
        <f t="shared" si="660"/>
        <v>23263.51327899512</v>
      </c>
      <c r="AA830" s="174"/>
      <c r="AB830" s="174"/>
      <c r="AC830" s="174"/>
      <c r="AD830" s="175">
        <f t="shared" si="661"/>
        <v>11631.75663949756</v>
      </c>
      <c r="AE830" s="173">
        <f t="shared" si="662"/>
        <v>28.111805793504001</v>
      </c>
      <c r="AF830" s="174">
        <f t="shared" si="678"/>
        <v>36</v>
      </c>
      <c r="AG830" s="174">
        <f t="shared" si="663"/>
        <v>20.2865</v>
      </c>
      <c r="AH830" s="174">
        <f t="shared" si="676"/>
        <v>458</v>
      </c>
      <c r="AI830" s="174">
        <f t="shared" si="677"/>
        <v>200</v>
      </c>
      <c r="AJ830" s="174">
        <f t="shared" si="664"/>
        <v>1.6666666666666667</v>
      </c>
      <c r="AK830" s="174">
        <f t="shared" si="634"/>
        <v>11631.75663949756</v>
      </c>
      <c r="AL830" s="174">
        <f t="shared" si="665"/>
        <v>11631.75663949756</v>
      </c>
      <c r="AM830" s="174"/>
      <c r="AN830" s="174"/>
      <c r="AO830" s="176">
        <v>36</v>
      </c>
      <c r="AP830" s="174">
        <v>36</v>
      </c>
      <c r="AQ830" s="175">
        <f t="shared" si="666"/>
        <v>458</v>
      </c>
      <c r="AR830" s="31">
        <f t="shared" si="667"/>
        <v>0</v>
      </c>
      <c r="AS830" s="2">
        <f t="shared" si="668"/>
        <v>0.2</v>
      </c>
      <c r="AT830" s="33">
        <f t="shared" si="669"/>
        <v>0</v>
      </c>
      <c r="AU830" s="31">
        <f t="shared" si="670"/>
        <v>0.3</v>
      </c>
      <c r="AV830" s="2">
        <f t="shared" si="671"/>
        <v>0</v>
      </c>
      <c r="AW830" s="33">
        <f t="shared" si="672"/>
        <v>1</v>
      </c>
      <c r="AX830" s="31">
        <f t="shared" si="673"/>
        <v>1</v>
      </c>
      <c r="AY830" s="33">
        <f t="shared" si="674"/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customHeight="1">
      <c r="A831" s="2"/>
      <c r="B831" s="107">
        <v>756</v>
      </c>
      <c r="C831" s="31">
        <v>7</v>
      </c>
      <c r="D831" s="111" t="s">
        <v>21</v>
      </c>
      <c r="E831" s="2" t="s">
        <v>103</v>
      </c>
      <c r="F831" s="2"/>
      <c r="G831" s="2" t="s">
        <v>177</v>
      </c>
      <c r="H831" s="33"/>
      <c r="I831" s="173">
        <f t="shared" si="653"/>
        <v>846.10132091848652</v>
      </c>
      <c r="J831" s="174">
        <f t="shared" si="654"/>
        <v>16.292087508154079</v>
      </c>
      <c r="K831" s="189">
        <f t="shared" si="655"/>
        <v>337</v>
      </c>
      <c r="L831" s="190">
        <f t="shared" si="633"/>
        <v>214</v>
      </c>
      <c r="M831" s="173">
        <f t="shared" si="675"/>
        <v>23785.436015287698</v>
      </c>
      <c r="N831" s="174">
        <f t="shared" si="679"/>
        <v>20987.14942525385</v>
      </c>
      <c r="O831" s="174"/>
      <c r="P831" s="174"/>
      <c r="Q831" s="174"/>
      <c r="R831" s="175">
        <f t="shared" si="657"/>
        <v>2798.2865900338466</v>
      </c>
      <c r="S831" s="173">
        <f t="shared" si="680"/>
        <v>19773.986287145854</v>
      </c>
      <c r="T831" s="174">
        <f t="shared" si="658"/>
        <v>17447.634959246341</v>
      </c>
      <c r="U831" s="174"/>
      <c r="V831" s="174"/>
      <c r="W831" s="174"/>
      <c r="X831" s="175">
        <f t="shared" si="659"/>
        <v>2326.3513278995119</v>
      </c>
      <c r="Y831" s="173">
        <f t="shared" si="656"/>
        <v>39547.972574291707</v>
      </c>
      <c r="Z831" s="174">
        <f t="shared" si="660"/>
        <v>34895.269918492682</v>
      </c>
      <c r="AA831" s="174"/>
      <c r="AB831" s="174"/>
      <c r="AC831" s="174"/>
      <c r="AD831" s="175">
        <f t="shared" si="661"/>
        <v>4652.7026557990239</v>
      </c>
      <c r="AE831" s="173">
        <f t="shared" si="662"/>
        <v>28.111805793504001</v>
      </c>
      <c r="AF831" s="174">
        <f t="shared" si="678"/>
        <v>36</v>
      </c>
      <c r="AG831" s="174">
        <f t="shared" si="663"/>
        <v>20.2865</v>
      </c>
      <c r="AH831" s="174">
        <f t="shared" si="676"/>
        <v>458</v>
      </c>
      <c r="AI831" s="174">
        <f t="shared" si="677"/>
        <v>200</v>
      </c>
      <c r="AJ831" s="174">
        <f t="shared" si="664"/>
        <v>1.6666666666666667</v>
      </c>
      <c r="AK831" s="174">
        <f t="shared" si="634"/>
        <v>11631.75663949756</v>
      </c>
      <c r="AL831" s="174">
        <f t="shared" si="665"/>
        <v>11631.75663949756</v>
      </c>
      <c r="AM831" s="174"/>
      <c r="AN831" s="174"/>
      <c r="AO831" s="176">
        <v>36</v>
      </c>
      <c r="AP831" s="174">
        <v>36</v>
      </c>
      <c r="AQ831" s="175">
        <f t="shared" si="666"/>
        <v>458</v>
      </c>
      <c r="AR831" s="31">
        <f t="shared" si="667"/>
        <v>0</v>
      </c>
      <c r="AS831" s="2">
        <f t="shared" si="668"/>
        <v>0.2</v>
      </c>
      <c r="AT831" s="33">
        <f t="shared" si="669"/>
        <v>0</v>
      </c>
      <c r="AU831" s="31">
        <f t="shared" si="670"/>
        <v>0</v>
      </c>
      <c r="AV831" s="2">
        <f t="shared" si="671"/>
        <v>0</v>
      </c>
      <c r="AW831" s="33">
        <f t="shared" si="672"/>
        <v>1.5</v>
      </c>
      <c r="AX831" s="31">
        <f t="shared" si="673"/>
        <v>1</v>
      </c>
      <c r="AY831" s="33">
        <f t="shared" si="674"/>
        <v>1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customHeight="1">
      <c r="A832" s="2"/>
      <c r="B832" s="107">
        <v>757</v>
      </c>
      <c r="C832" s="31">
        <v>4</v>
      </c>
      <c r="D832" s="111" t="s">
        <v>21</v>
      </c>
      <c r="E832" s="2" t="s">
        <v>67</v>
      </c>
      <c r="F832" s="2"/>
      <c r="G832" s="2"/>
      <c r="H832" s="33"/>
      <c r="I832" s="173">
        <f t="shared" si="653"/>
        <v>462.71788377365402</v>
      </c>
      <c r="J832" s="174">
        <f t="shared" si="654"/>
        <v>8.9642053538315025</v>
      </c>
      <c r="K832" s="189">
        <f t="shared" si="655"/>
        <v>755</v>
      </c>
      <c r="L832" s="190">
        <f t="shared" si="633"/>
        <v>385</v>
      </c>
      <c r="M832" s="173">
        <f t="shared" si="675"/>
        <v>13007.835285826119</v>
      </c>
      <c r="N832" s="174">
        <f t="shared" si="679"/>
        <v>13007.835285826119</v>
      </c>
      <c r="O832" s="174"/>
      <c r="P832" s="174"/>
      <c r="Q832" s="174"/>
      <c r="R832" s="175">
        <f t="shared" si="657"/>
        <v>0</v>
      </c>
      <c r="S832" s="173">
        <f t="shared" si="680"/>
        <v>10814.044207642684</v>
      </c>
      <c r="T832" s="174">
        <f t="shared" si="658"/>
        <v>10814.044207642684</v>
      </c>
      <c r="U832" s="174"/>
      <c r="V832" s="174"/>
      <c r="W832" s="174"/>
      <c r="X832" s="175">
        <f t="shared" si="659"/>
        <v>0</v>
      </c>
      <c r="Y832" s="173">
        <f t="shared" si="656"/>
        <v>21628.088415285369</v>
      </c>
      <c r="Z832" s="174">
        <f t="shared" si="660"/>
        <v>21628.088415285369</v>
      </c>
      <c r="AA832" s="174"/>
      <c r="AB832" s="174"/>
      <c r="AC832" s="174"/>
      <c r="AD832" s="175">
        <f t="shared" si="661"/>
        <v>0</v>
      </c>
      <c r="AE832" s="173">
        <f t="shared" si="662"/>
        <v>28.111805793504001</v>
      </c>
      <c r="AF832" s="174">
        <f t="shared" si="678"/>
        <v>36</v>
      </c>
      <c r="AG832" s="174">
        <f t="shared" si="663"/>
        <v>20.2865</v>
      </c>
      <c r="AH832" s="174">
        <f t="shared" si="676"/>
        <v>252</v>
      </c>
      <c r="AI832" s="174">
        <f t="shared" si="677"/>
        <v>200</v>
      </c>
      <c r="AJ832" s="174">
        <f t="shared" si="664"/>
        <v>1.6666666666666667</v>
      </c>
      <c r="AK832" s="174">
        <f t="shared" si="634"/>
        <v>10814.044207642684</v>
      </c>
      <c r="AL832" s="174">
        <f t="shared" si="665"/>
        <v>10814.044207642684</v>
      </c>
      <c r="AM832" s="174"/>
      <c r="AN832" s="174"/>
      <c r="AO832" s="176">
        <v>36</v>
      </c>
      <c r="AP832" s="174">
        <v>36</v>
      </c>
      <c r="AQ832" s="175">
        <f t="shared" si="666"/>
        <v>252</v>
      </c>
      <c r="AR832" s="31">
        <f t="shared" si="667"/>
        <v>0</v>
      </c>
      <c r="AS832" s="2">
        <f t="shared" si="668"/>
        <v>0</v>
      </c>
      <c r="AT832" s="33">
        <f t="shared" si="669"/>
        <v>0</v>
      </c>
      <c r="AU832" s="31">
        <f t="shared" si="670"/>
        <v>0</v>
      </c>
      <c r="AV832" s="2">
        <f t="shared" si="671"/>
        <v>0</v>
      </c>
      <c r="AW832" s="33">
        <f t="shared" si="672"/>
        <v>1</v>
      </c>
      <c r="AX832" s="31">
        <f t="shared" si="673"/>
        <v>1</v>
      </c>
      <c r="AY832" s="33">
        <f t="shared" si="674"/>
        <v>1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customHeight="1">
      <c r="A833" s="2"/>
      <c r="B833" s="107">
        <v>758</v>
      </c>
      <c r="C833" s="31">
        <v>4</v>
      </c>
      <c r="D833" s="111" t="s">
        <v>21</v>
      </c>
      <c r="E833" s="2" t="s">
        <v>148</v>
      </c>
      <c r="F833" s="2"/>
      <c r="G833" s="2"/>
      <c r="H833" s="33"/>
      <c r="I833" s="173">
        <f t="shared" si="653"/>
        <v>588.27557583051657</v>
      </c>
      <c r="J833" s="174">
        <f t="shared" si="654"/>
        <v>11.396626867717538</v>
      </c>
      <c r="K833" s="189">
        <f t="shared" si="655"/>
        <v>623</v>
      </c>
      <c r="L833" s="190">
        <f t="shared" si="633"/>
        <v>333</v>
      </c>
      <c r="M833" s="173">
        <f t="shared" si="675"/>
        <v>13007.835285826119</v>
      </c>
      <c r="N833" s="174">
        <f t="shared" si="679"/>
        <v>13007.835285826119</v>
      </c>
      <c r="O833" s="174"/>
      <c r="P833" s="174"/>
      <c r="Q833" s="174"/>
      <c r="R833" s="175">
        <f t="shared" si="657"/>
        <v>0</v>
      </c>
      <c r="S833" s="173">
        <f t="shared" si="680"/>
        <v>10814.044207642684</v>
      </c>
      <c r="T833" s="174">
        <f t="shared" si="658"/>
        <v>10814.044207642684</v>
      </c>
      <c r="U833" s="174"/>
      <c r="V833" s="174"/>
      <c r="W833" s="174"/>
      <c r="X833" s="175">
        <f t="shared" si="659"/>
        <v>0</v>
      </c>
      <c r="Y833" s="173">
        <f t="shared" si="656"/>
        <v>21628.088415285369</v>
      </c>
      <c r="Z833" s="174">
        <f t="shared" si="660"/>
        <v>21628.088415285369</v>
      </c>
      <c r="AA833" s="174"/>
      <c r="AB833" s="174"/>
      <c r="AC833" s="174"/>
      <c r="AD833" s="175">
        <f t="shared" si="661"/>
        <v>0</v>
      </c>
      <c r="AE833" s="173">
        <f t="shared" si="662"/>
        <v>22.111805793504001</v>
      </c>
      <c r="AF833" s="174">
        <f t="shared" si="678"/>
        <v>36</v>
      </c>
      <c r="AG833" s="174">
        <f t="shared" si="663"/>
        <v>20.2865</v>
      </c>
      <c r="AH833" s="174">
        <f t="shared" si="676"/>
        <v>252</v>
      </c>
      <c r="AI833" s="174">
        <f t="shared" si="677"/>
        <v>200</v>
      </c>
      <c r="AJ833" s="174">
        <f t="shared" si="664"/>
        <v>1.6666666666666667</v>
      </c>
      <c r="AK833" s="174">
        <f t="shared" si="634"/>
        <v>10814.044207642684</v>
      </c>
      <c r="AL833" s="174">
        <f t="shared" si="665"/>
        <v>10814.044207642684</v>
      </c>
      <c r="AM833" s="174"/>
      <c r="AN833" s="174"/>
      <c r="AO833" s="176">
        <v>36</v>
      </c>
      <c r="AP833" s="174">
        <v>36</v>
      </c>
      <c r="AQ833" s="175">
        <f t="shared" si="666"/>
        <v>252</v>
      </c>
      <c r="AR833" s="31">
        <f t="shared" si="667"/>
        <v>6</v>
      </c>
      <c r="AS833" s="2">
        <f t="shared" si="668"/>
        <v>0</v>
      </c>
      <c r="AT833" s="33">
        <f t="shared" si="669"/>
        <v>0</v>
      </c>
      <c r="AU833" s="31">
        <f t="shared" si="670"/>
        <v>0</v>
      </c>
      <c r="AV833" s="2">
        <f t="shared" si="671"/>
        <v>0</v>
      </c>
      <c r="AW833" s="33">
        <f t="shared" si="672"/>
        <v>1</v>
      </c>
      <c r="AX833" s="31">
        <f t="shared" si="673"/>
        <v>1</v>
      </c>
      <c r="AY833" s="33">
        <f t="shared" si="674"/>
        <v>1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customHeight="1">
      <c r="A834" s="2"/>
      <c r="B834" s="107">
        <v>759</v>
      </c>
      <c r="C834" s="31">
        <v>4</v>
      </c>
      <c r="D834" s="111" t="s">
        <v>21</v>
      </c>
      <c r="E834" s="2" t="s">
        <v>79</v>
      </c>
      <c r="F834" s="2"/>
      <c r="G834" s="2"/>
      <c r="H834" s="33"/>
      <c r="I834" s="173">
        <f t="shared" si="653"/>
        <v>555.26146052838487</v>
      </c>
      <c r="J834" s="174">
        <f t="shared" si="654"/>
        <v>8.9642053538315025</v>
      </c>
      <c r="K834" s="189">
        <f t="shared" si="655"/>
        <v>654</v>
      </c>
      <c r="L834" s="190">
        <f t="shared" si="633"/>
        <v>345</v>
      </c>
      <c r="M834" s="173">
        <f t="shared" si="675"/>
        <v>15609.402342991343</v>
      </c>
      <c r="N834" s="174">
        <f t="shared" si="679"/>
        <v>13007.835285826119</v>
      </c>
      <c r="O834" s="174"/>
      <c r="P834" s="174"/>
      <c r="Q834" s="174"/>
      <c r="R834" s="175">
        <f t="shared" si="657"/>
        <v>2601.5670571652236</v>
      </c>
      <c r="S834" s="173">
        <f t="shared" si="680"/>
        <v>12976.853049171221</v>
      </c>
      <c r="T834" s="174">
        <f t="shared" si="658"/>
        <v>10814.044207642684</v>
      </c>
      <c r="U834" s="174"/>
      <c r="V834" s="174"/>
      <c r="W834" s="174"/>
      <c r="X834" s="175">
        <f t="shared" si="659"/>
        <v>2162.808841528537</v>
      </c>
      <c r="Y834" s="173">
        <f t="shared" si="656"/>
        <v>25953.706098342442</v>
      </c>
      <c r="Z834" s="174">
        <f t="shared" si="660"/>
        <v>21628.088415285369</v>
      </c>
      <c r="AA834" s="174"/>
      <c r="AB834" s="174"/>
      <c r="AC834" s="174"/>
      <c r="AD834" s="175">
        <f t="shared" si="661"/>
        <v>4325.6176830570739</v>
      </c>
      <c r="AE834" s="173">
        <f t="shared" si="662"/>
        <v>28.111805793504001</v>
      </c>
      <c r="AF834" s="174">
        <f t="shared" si="678"/>
        <v>36</v>
      </c>
      <c r="AG834" s="174">
        <f t="shared" si="663"/>
        <v>20.2865</v>
      </c>
      <c r="AH834" s="174">
        <f t="shared" si="676"/>
        <v>252</v>
      </c>
      <c r="AI834" s="174">
        <f t="shared" si="677"/>
        <v>200</v>
      </c>
      <c r="AJ834" s="174">
        <f t="shared" si="664"/>
        <v>1.6666666666666667</v>
      </c>
      <c r="AK834" s="174">
        <f t="shared" si="634"/>
        <v>10814.044207642684</v>
      </c>
      <c r="AL834" s="174">
        <f t="shared" si="665"/>
        <v>10814.044207642684</v>
      </c>
      <c r="AM834" s="174"/>
      <c r="AN834" s="174"/>
      <c r="AO834" s="176">
        <v>36</v>
      </c>
      <c r="AP834" s="174">
        <v>36</v>
      </c>
      <c r="AQ834" s="175">
        <f t="shared" si="666"/>
        <v>252</v>
      </c>
      <c r="AR834" s="31">
        <f t="shared" si="667"/>
        <v>0</v>
      </c>
      <c r="AS834" s="2">
        <f t="shared" si="668"/>
        <v>0.2</v>
      </c>
      <c r="AT834" s="33">
        <f t="shared" si="669"/>
        <v>0</v>
      </c>
      <c r="AU834" s="31">
        <f t="shared" si="670"/>
        <v>0</v>
      </c>
      <c r="AV834" s="2">
        <f t="shared" si="671"/>
        <v>0</v>
      </c>
      <c r="AW834" s="33">
        <f t="shared" si="672"/>
        <v>1</v>
      </c>
      <c r="AX834" s="31">
        <f t="shared" si="673"/>
        <v>1</v>
      </c>
      <c r="AY834" s="33">
        <f t="shared" si="674"/>
        <v>1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customHeight="1">
      <c r="A835" s="2"/>
      <c r="B835" s="107">
        <v>760</v>
      </c>
      <c r="C835" s="31">
        <v>1</v>
      </c>
      <c r="D835" s="111" t="s">
        <v>21</v>
      </c>
      <c r="E835" s="2" t="s">
        <v>67</v>
      </c>
      <c r="F835" s="2"/>
      <c r="G835" s="2"/>
      <c r="H835" s="33"/>
      <c r="I835" s="173">
        <f t="shared" si="653"/>
        <v>374.77933309271253</v>
      </c>
      <c r="J835" s="174">
        <f t="shared" si="654"/>
        <v>4.5176749203833362</v>
      </c>
      <c r="K835" s="189">
        <f t="shared" si="655"/>
        <v>833</v>
      </c>
      <c r="L835" s="190">
        <f t="shared" ref="L835:L866" si="681">RANK(I835,$I$451:$I$866)</f>
        <v>408</v>
      </c>
      <c r="M835" s="173">
        <f t="shared" si="675"/>
        <v>10535.723827321282</v>
      </c>
      <c r="N835" s="174">
        <f t="shared" si="679"/>
        <v>10535.723827321282</v>
      </c>
      <c r="O835" s="174"/>
      <c r="P835" s="174"/>
      <c r="Q835" s="174"/>
      <c r="R835" s="175">
        <f t="shared" si="657"/>
        <v>0</v>
      </c>
      <c r="S835" s="173">
        <f t="shared" si="680"/>
        <v>8758.8580824292676</v>
      </c>
      <c r="T835" s="174">
        <f t="shared" si="658"/>
        <v>8758.8580824292676</v>
      </c>
      <c r="U835" s="174"/>
      <c r="V835" s="174"/>
      <c r="W835" s="174"/>
      <c r="X835" s="175">
        <f t="shared" si="659"/>
        <v>0</v>
      </c>
      <c r="Y835" s="173">
        <f t="shared" si="656"/>
        <v>17517.716164858535</v>
      </c>
      <c r="Z835" s="174">
        <f t="shared" si="660"/>
        <v>17517.716164858535</v>
      </c>
      <c r="AA835" s="174"/>
      <c r="AB835" s="174"/>
      <c r="AC835" s="174"/>
      <c r="AD835" s="175">
        <f t="shared" si="661"/>
        <v>0</v>
      </c>
      <c r="AE835" s="173">
        <f t="shared" si="662"/>
        <v>28.111805793504001</v>
      </c>
      <c r="AF835" s="174">
        <f t="shared" si="678"/>
        <v>36</v>
      </c>
      <c r="AG835" s="174">
        <f t="shared" si="663"/>
        <v>20.2865</v>
      </c>
      <c r="AH835" s="174">
        <f t="shared" si="676"/>
        <v>127</v>
      </c>
      <c r="AI835" s="174">
        <f t="shared" si="677"/>
        <v>200</v>
      </c>
      <c r="AJ835" s="174">
        <f t="shared" si="664"/>
        <v>1.6666666666666667</v>
      </c>
      <c r="AK835" s="174">
        <f t="shared" si="634"/>
        <v>8758.8580824292676</v>
      </c>
      <c r="AL835" s="174">
        <f t="shared" si="665"/>
        <v>8758.8580824292676</v>
      </c>
      <c r="AM835" s="174"/>
      <c r="AN835" s="174"/>
      <c r="AO835" s="176">
        <v>36</v>
      </c>
      <c r="AP835" s="174">
        <v>36</v>
      </c>
      <c r="AQ835" s="175">
        <f t="shared" si="666"/>
        <v>127</v>
      </c>
      <c r="AR835" s="31">
        <f t="shared" si="667"/>
        <v>0</v>
      </c>
      <c r="AS835" s="2">
        <f t="shared" si="668"/>
        <v>0</v>
      </c>
      <c r="AT835" s="33">
        <f t="shared" si="669"/>
        <v>0</v>
      </c>
      <c r="AU835" s="31">
        <f t="shared" si="670"/>
        <v>0</v>
      </c>
      <c r="AV835" s="2">
        <f t="shared" si="671"/>
        <v>0</v>
      </c>
      <c r="AW835" s="33">
        <f t="shared" si="672"/>
        <v>1</v>
      </c>
      <c r="AX835" s="31">
        <f t="shared" si="673"/>
        <v>1</v>
      </c>
      <c r="AY835" s="33">
        <f t="shared" si="674"/>
        <v>1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customHeight="1">
      <c r="A836" s="2"/>
      <c r="B836" s="107">
        <v>761</v>
      </c>
      <c r="C836" s="31">
        <v>10</v>
      </c>
      <c r="D836" s="111" t="s">
        <v>21</v>
      </c>
      <c r="E836" s="2" t="s">
        <v>144</v>
      </c>
      <c r="F836" s="2" t="s">
        <v>149</v>
      </c>
      <c r="G836" s="2"/>
      <c r="H836" s="33"/>
      <c r="I836" s="173">
        <f t="shared" si="653"/>
        <v>929.55139377993032</v>
      </c>
      <c r="J836" s="174">
        <f t="shared" si="654"/>
        <v>23.370963958203561</v>
      </c>
      <c r="K836" s="189">
        <f t="shared" si="655"/>
        <v>277</v>
      </c>
      <c r="L836" s="190">
        <f t="shared" si="681"/>
        <v>188</v>
      </c>
      <c r="M836" s="173">
        <f t="shared" si="675"/>
        <v>26131.368257022365</v>
      </c>
      <c r="N836" s="174">
        <f t="shared" si="679"/>
        <v>26131.368257022365</v>
      </c>
      <c r="O836" s="174"/>
      <c r="P836" s="174"/>
      <c r="Q836" s="174"/>
      <c r="R836" s="175">
        <f t="shared" si="657"/>
        <v>0</v>
      </c>
      <c r="S836" s="173">
        <f t="shared" si="680"/>
        <v>20369.538694268194</v>
      </c>
      <c r="T836" s="174">
        <f t="shared" si="658"/>
        <v>20369.538694268194</v>
      </c>
      <c r="U836" s="174"/>
      <c r="V836" s="174"/>
      <c r="W836" s="174"/>
      <c r="X836" s="175">
        <f t="shared" si="659"/>
        <v>0</v>
      </c>
      <c r="Y836" s="173">
        <f t="shared" si="656"/>
        <v>40739.077388536389</v>
      </c>
      <c r="Z836" s="174">
        <f t="shared" si="660"/>
        <v>40739.077388536389</v>
      </c>
      <c r="AA836" s="174"/>
      <c r="AB836" s="174"/>
      <c r="AC836" s="174"/>
      <c r="AD836" s="175">
        <f t="shared" si="661"/>
        <v>0</v>
      </c>
      <c r="AE836" s="173">
        <f t="shared" si="662"/>
        <v>28.111805793504001</v>
      </c>
      <c r="AF836" s="174">
        <f t="shared" si="678"/>
        <v>36</v>
      </c>
      <c r="AG836" s="174">
        <f t="shared" si="663"/>
        <v>20.2865</v>
      </c>
      <c r="AH836" s="174">
        <f t="shared" si="676"/>
        <v>657</v>
      </c>
      <c r="AI836" s="174">
        <f t="shared" si="677"/>
        <v>200</v>
      </c>
      <c r="AJ836" s="174">
        <f t="shared" si="664"/>
        <v>1.6666666666666667</v>
      </c>
      <c r="AK836" s="174">
        <f t="shared" si="634"/>
        <v>12124.725413254879</v>
      </c>
      <c r="AL836" s="174">
        <f t="shared" si="665"/>
        <v>12124.725413254879</v>
      </c>
      <c r="AM836" s="174"/>
      <c r="AN836" s="174"/>
      <c r="AO836" s="176">
        <v>36</v>
      </c>
      <c r="AP836" s="174">
        <v>36</v>
      </c>
      <c r="AQ836" s="175">
        <f t="shared" si="666"/>
        <v>657</v>
      </c>
      <c r="AR836" s="31">
        <f t="shared" si="667"/>
        <v>0</v>
      </c>
      <c r="AS836" s="2">
        <f t="shared" si="668"/>
        <v>0</v>
      </c>
      <c r="AT836" s="33">
        <f t="shared" si="669"/>
        <v>0</v>
      </c>
      <c r="AU836" s="31">
        <f t="shared" si="670"/>
        <v>0</v>
      </c>
      <c r="AV836" s="2">
        <f t="shared" si="671"/>
        <v>0</v>
      </c>
      <c r="AW836" s="33">
        <f t="shared" si="672"/>
        <v>1</v>
      </c>
      <c r="AX836" s="31">
        <f t="shared" si="673"/>
        <v>1.4</v>
      </c>
      <c r="AY836" s="33">
        <f t="shared" si="674"/>
        <v>1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customHeight="1">
      <c r="A837" s="2"/>
      <c r="B837" s="107">
        <v>762</v>
      </c>
      <c r="C837" s="31">
        <v>10</v>
      </c>
      <c r="D837" s="111" t="s">
        <v>21</v>
      </c>
      <c r="E837" s="2" t="s">
        <v>138</v>
      </c>
      <c r="F837" s="2" t="s">
        <v>149</v>
      </c>
      <c r="G837" s="2"/>
      <c r="H837" s="33"/>
      <c r="I837" s="173">
        <f t="shared" si="653"/>
        <v>1240.8314575654795</v>
      </c>
      <c r="J837" s="174">
        <f t="shared" si="654"/>
        <v>23.370963958203561</v>
      </c>
      <c r="K837" s="189">
        <f t="shared" si="655"/>
        <v>130</v>
      </c>
      <c r="L837" s="190">
        <f t="shared" si="681"/>
        <v>104</v>
      </c>
      <c r="M837" s="173">
        <f t="shared" si="675"/>
        <v>34882.012957551262</v>
      </c>
      <c r="N837" s="174">
        <f t="shared" si="679"/>
        <v>26131.368257022365</v>
      </c>
      <c r="O837" s="174"/>
      <c r="P837" s="174"/>
      <c r="Q837" s="174"/>
      <c r="R837" s="175">
        <f t="shared" ref="R837:R866" si="682">X837*(1+(AG837/100)*(AI837/100-1))</f>
        <v>8750.6447005288974</v>
      </c>
      <c r="S837" s="173">
        <f t="shared" si="680"/>
        <v>27644.373942221122</v>
      </c>
      <c r="T837" s="174">
        <f t="shared" ref="T837:T866" si="683">AL837*AW837*AX837*AY837*IF(F837="백어택",1.2,1)</f>
        <v>20369.538694268194</v>
      </c>
      <c r="U837" s="174"/>
      <c r="V837" s="174"/>
      <c r="W837" s="174"/>
      <c r="X837" s="175">
        <f t="shared" ref="X837:X866" si="684">AL837*AS837+IF(AX837=1,AL837*AU837,AL837*AU837*2)</f>
        <v>7274.8352479529267</v>
      </c>
      <c r="Y837" s="173">
        <f t="shared" si="656"/>
        <v>55288.747884442244</v>
      </c>
      <c r="Z837" s="174">
        <f t="shared" ref="Z837:Z868" si="685">T837*$D$58/100</f>
        <v>40739.077388536389</v>
      </c>
      <c r="AA837" s="174"/>
      <c r="AB837" s="174"/>
      <c r="AC837" s="174"/>
      <c r="AD837" s="175">
        <f t="shared" ref="AD837:AD868" si="686">X837*$D$58/100</f>
        <v>14549.670495905853</v>
      </c>
      <c r="AE837" s="173">
        <f t="shared" ref="AE837:AE866" si="687">AO837*(1-$D$20/100)*(1-$D$17/100)-AR837</f>
        <v>28.111805793504001</v>
      </c>
      <c r="AF837" s="174">
        <f t="shared" si="678"/>
        <v>36</v>
      </c>
      <c r="AG837" s="174">
        <f t="shared" ref="AG837:AG866" si="688">IF($D$57&gt;100,100,$D$57)</f>
        <v>20.2865</v>
      </c>
      <c r="AH837" s="174">
        <f t="shared" si="676"/>
        <v>657</v>
      </c>
      <c r="AI837" s="174">
        <f t="shared" si="677"/>
        <v>200</v>
      </c>
      <c r="AJ837" s="174">
        <f t="shared" ref="AJ837:AJ866" si="689">10/6</f>
        <v>1.6666666666666667</v>
      </c>
      <c r="AK837" s="174">
        <f t="shared" ref="AK837:AK900" si="690">SUM(AL837:AN837)</f>
        <v>12124.725413254879</v>
      </c>
      <c r="AL837" s="174">
        <f t="shared" ref="AL837:AL866" si="691">(VLOOKUP(C837,$B$36:$AG$39,31,FALSE)+VLOOKUP(C837,$B$40:$AG$43,31,FALSE)*$D$54)*$D$59/100</f>
        <v>12124.725413254879</v>
      </c>
      <c r="AM837" s="174"/>
      <c r="AN837" s="174"/>
      <c r="AO837" s="176">
        <v>36</v>
      </c>
      <c r="AP837" s="174">
        <v>36</v>
      </c>
      <c r="AQ837" s="175">
        <f t="shared" ref="AQ837:AQ866" si="692">VLOOKUP(C837,$B$45:$AG$48,31,FALSE)</f>
        <v>657</v>
      </c>
      <c r="AR837" s="31">
        <f t="shared" ref="AR837:AR866" si="693">IF(LEFT(E837,1)*1=1,$S$71,$R$71)</f>
        <v>0</v>
      </c>
      <c r="AS837" s="2">
        <f t="shared" ref="AS837:AS866" si="694">IF(LEFT(E837,1)*1=2,$U$71,$T$71)</f>
        <v>0</v>
      </c>
      <c r="AT837" s="33">
        <f t="shared" ref="AT837:AT866" si="695">IF(LEFT(E837,1)*1=3,$W$71,$V$71)</f>
        <v>0</v>
      </c>
      <c r="AU837" s="31">
        <f t="shared" ref="AU837:AU866" si="696">IF(MID(E837,3,1)*1=1,$Y$71,$X$71)</f>
        <v>0.3</v>
      </c>
      <c r="AV837" s="2">
        <f t="shared" ref="AV837:AV866" si="697">IF(MID(E837,3,1)*1=2,$AA$71,$Z$71)</f>
        <v>0</v>
      </c>
      <c r="AW837" s="33">
        <f t="shared" ref="AW837:AW866" si="698">IF(MID(E837,3,1)*1=3,$AC$71,$AB$71)</f>
        <v>1</v>
      </c>
      <c r="AX837" s="31">
        <f t="shared" ref="AX837:AX866" si="699">IF(MID(E837,5,1)*1=1,$AE$71,$AD$71)</f>
        <v>1.4</v>
      </c>
      <c r="AY837" s="33">
        <f t="shared" ref="AY837:AY866" si="700">IF(MID(E837,5,1)*1=2,$AG$71,$AF$71)</f>
        <v>1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customHeight="1">
      <c r="A838" s="2"/>
      <c r="B838" s="107">
        <v>763</v>
      </c>
      <c r="C838" s="31">
        <v>10</v>
      </c>
      <c r="D838" s="111" t="s">
        <v>21</v>
      </c>
      <c r="E838" s="2" t="s">
        <v>141</v>
      </c>
      <c r="F838" s="2" t="s">
        <v>149</v>
      </c>
      <c r="G838" s="2" t="s">
        <v>177</v>
      </c>
      <c r="H838" s="33"/>
      <c r="I838" s="173">
        <f t="shared" si="653"/>
        <v>1394.3270906698958</v>
      </c>
      <c r="J838" s="174">
        <f t="shared" si="654"/>
        <v>23.370963958203561</v>
      </c>
      <c r="K838" s="189">
        <f t="shared" si="655"/>
        <v>87</v>
      </c>
      <c r="L838" s="190">
        <f t="shared" si="681"/>
        <v>77</v>
      </c>
      <c r="M838" s="173">
        <f t="shared" si="675"/>
        <v>39197.052385533556</v>
      </c>
      <c r="N838" s="174">
        <f t="shared" si="679"/>
        <v>39197.052385533556</v>
      </c>
      <c r="O838" s="174"/>
      <c r="P838" s="174"/>
      <c r="Q838" s="174"/>
      <c r="R838" s="175">
        <f t="shared" si="682"/>
        <v>0</v>
      </c>
      <c r="S838" s="173">
        <f t="shared" si="680"/>
        <v>30554.308041402295</v>
      </c>
      <c r="T838" s="174">
        <f t="shared" si="683"/>
        <v>30554.308041402295</v>
      </c>
      <c r="U838" s="174"/>
      <c r="V838" s="174"/>
      <c r="W838" s="174"/>
      <c r="X838" s="175">
        <f t="shared" si="684"/>
        <v>0</v>
      </c>
      <c r="Y838" s="173">
        <f t="shared" si="656"/>
        <v>61108.616082804598</v>
      </c>
      <c r="Z838" s="174">
        <f t="shared" si="685"/>
        <v>61108.616082804598</v>
      </c>
      <c r="AA838" s="174"/>
      <c r="AB838" s="174"/>
      <c r="AC838" s="174"/>
      <c r="AD838" s="175">
        <f t="shared" si="686"/>
        <v>0</v>
      </c>
      <c r="AE838" s="173">
        <f t="shared" si="687"/>
        <v>28.111805793504001</v>
      </c>
      <c r="AF838" s="174">
        <f t="shared" si="678"/>
        <v>36</v>
      </c>
      <c r="AG838" s="174">
        <f t="shared" si="688"/>
        <v>20.2865</v>
      </c>
      <c r="AH838" s="174">
        <f t="shared" si="676"/>
        <v>657</v>
      </c>
      <c r="AI838" s="174">
        <f t="shared" si="677"/>
        <v>200</v>
      </c>
      <c r="AJ838" s="174">
        <f t="shared" si="689"/>
        <v>1.6666666666666667</v>
      </c>
      <c r="AK838" s="174">
        <f t="shared" si="690"/>
        <v>12124.725413254879</v>
      </c>
      <c r="AL838" s="174">
        <f t="shared" si="691"/>
        <v>12124.725413254879</v>
      </c>
      <c r="AM838" s="174"/>
      <c r="AN838" s="174"/>
      <c r="AO838" s="176">
        <v>36</v>
      </c>
      <c r="AP838" s="174">
        <v>36</v>
      </c>
      <c r="AQ838" s="175">
        <f t="shared" si="692"/>
        <v>657</v>
      </c>
      <c r="AR838" s="31">
        <f t="shared" si="693"/>
        <v>0</v>
      </c>
      <c r="AS838" s="2">
        <f t="shared" si="694"/>
        <v>0</v>
      </c>
      <c r="AT838" s="33">
        <f t="shared" si="695"/>
        <v>0</v>
      </c>
      <c r="AU838" s="31">
        <f t="shared" si="696"/>
        <v>0</v>
      </c>
      <c r="AV838" s="2">
        <f t="shared" si="697"/>
        <v>0</v>
      </c>
      <c r="AW838" s="33">
        <f t="shared" si="698"/>
        <v>1.5</v>
      </c>
      <c r="AX838" s="31">
        <f t="shared" si="699"/>
        <v>1.4</v>
      </c>
      <c r="AY838" s="33">
        <f t="shared" si="700"/>
        <v>1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customHeight="1">
      <c r="A839" s="2"/>
      <c r="B839" s="107">
        <v>764</v>
      </c>
      <c r="C839" s="31">
        <v>10</v>
      </c>
      <c r="D839" s="111" t="s">
        <v>21</v>
      </c>
      <c r="E839" s="2" t="s">
        <v>150</v>
      </c>
      <c r="F839" s="2" t="s">
        <v>149</v>
      </c>
      <c r="G839" s="2"/>
      <c r="H839" s="33"/>
      <c r="I839" s="173">
        <f t="shared" si="653"/>
        <v>1181.7835459055646</v>
      </c>
      <c r="J839" s="174">
        <f t="shared" si="654"/>
        <v>29.712634333692151</v>
      </c>
      <c r="K839" s="189">
        <f t="shared" si="655"/>
        <v>153</v>
      </c>
      <c r="L839" s="190">
        <f t="shared" si="681"/>
        <v>120</v>
      </c>
      <c r="M839" s="173">
        <f t="shared" si="675"/>
        <v>26131.368257022365</v>
      </c>
      <c r="N839" s="174">
        <f t="shared" si="679"/>
        <v>26131.368257022365</v>
      </c>
      <c r="O839" s="174"/>
      <c r="P839" s="174"/>
      <c r="Q839" s="174"/>
      <c r="R839" s="175">
        <f t="shared" si="682"/>
        <v>0</v>
      </c>
      <c r="S839" s="173">
        <f t="shared" si="680"/>
        <v>20369.538694268194</v>
      </c>
      <c r="T839" s="174">
        <f t="shared" si="683"/>
        <v>20369.538694268194</v>
      </c>
      <c r="U839" s="174"/>
      <c r="V839" s="174"/>
      <c r="W839" s="174"/>
      <c r="X839" s="175">
        <f t="shared" si="684"/>
        <v>0</v>
      </c>
      <c r="Y839" s="173">
        <f t="shared" si="656"/>
        <v>40739.077388536389</v>
      </c>
      <c r="Z839" s="174">
        <f t="shared" si="685"/>
        <v>40739.077388536389</v>
      </c>
      <c r="AA839" s="174"/>
      <c r="AB839" s="174"/>
      <c r="AC839" s="174"/>
      <c r="AD839" s="175">
        <f t="shared" si="686"/>
        <v>0</v>
      </c>
      <c r="AE839" s="173">
        <f t="shared" si="687"/>
        <v>22.111805793504001</v>
      </c>
      <c r="AF839" s="174">
        <f t="shared" si="678"/>
        <v>36</v>
      </c>
      <c r="AG839" s="174">
        <f t="shared" si="688"/>
        <v>20.2865</v>
      </c>
      <c r="AH839" s="174">
        <f t="shared" si="676"/>
        <v>657</v>
      </c>
      <c r="AI839" s="174">
        <f t="shared" si="677"/>
        <v>200</v>
      </c>
      <c r="AJ839" s="174">
        <f t="shared" si="689"/>
        <v>1.6666666666666667</v>
      </c>
      <c r="AK839" s="174">
        <f t="shared" si="690"/>
        <v>12124.725413254879</v>
      </c>
      <c r="AL839" s="174">
        <f t="shared" si="691"/>
        <v>12124.725413254879</v>
      </c>
      <c r="AM839" s="174"/>
      <c r="AN839" s="174"/>
      <c r="AO839" s="176">
        <v>36</v>
      </c>
      <c r="AP839" s="174">
        <v>36</v>
      </c>
      <c r="AQ839" s="175">
        <f t="shared" si="692"/>
        <v>657</v>
      </c>
      <c r="AR839" s="31">
        <f t="shared" si="693"/>
        <v>6</v>
      </c>
      <c r="AS839" s="2">
        <f t="shared" si="694"/>
        <v>0</v>
      </c>
      <c r="AT839" s="33">
        <f t="shared" si="695"/>
        <v>0</v>
      </c>
      <c r="AU839" s="31">
        <f t="shared" si="696"/>
        <v>0</v>
      </c>
      <c r="AV839" s="2">
        <f t="shared" si="697"/>
        <v>0</v>
      </c>
      <c r="AW839" s="33">
        <f t="shared" si="698"/>
        <v>1</v>
      </c>
      <c r="AX839" s="31">
        <f t="shared" si="699"/>
        <v>1.4</v>
      </c>
      <c r="AY839" s="33">
        <f t="shared" si="700"/>
        <v>1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customHeight="1">
      <c r="A840" s="2"/>
      <c r="B840" s="107">
        <v>765</v>
      </c>
      <c r="C840" s="31">
        <v>10</v>
      </c>
      <c r="D840" s="111" t="s">
        <v>21</v>
      </c>
      <c r="E840" s="2" t="s">
        <v>164</v>
      </c>
      <c r="F840" s="2" t="s">
        <v>149</v>
      </c>
      <c r="G840" s="2"/>
      <c r="H840" s="33"/>
      <c r="I840" s="173">
        <f t="shared" si="653"/>
        <v>1577.5289129845239</v>
      </c>
      <c r="J840" s="174">
        <f t="shared" si="654"/>
        <v>29.712634333692151</v>
      </c>
      <c r="K840" s="189">
        <f t="shared" si="655"/>
        <v>60</v>
      </c>
      <c r="L840" s="190">
        <f t="shared" si="681"/>
        <v>57</v>
      </c>
      <c r="M840" s="173">
        <f t="shared" si="675"/>
        <v>34882.012957551262</v>
      </c>
      <c r="N840" s="174">
        <f t="shared" si="679"/>
        <v>26131.368257022365</v>
      </c>
      <c r="O840" s="174"/>
      <c r="P840" s="174"/>
      <c r="Q840" s="174"/>
      <c r="R840" s="175">
        <f t="shared" si="682"/>
        <v>8750.6447005288974</v>
      </c>
      <c r="S840" s="173">
        <f t="shared" si="680"/>
        <v>27644.373942221122</v>
      </c>
      <c r="T840" s="174">
        <f t="shared" si="683"/>
        <v>20369.538694268194</v>
      </c>
      <c r="U840" s="174"/>
      <c r="V840" s="174"/>
      <c r="W840" s="174"/>
      <c r="X840" s="175">
        <f t="shared" si="684"/>
        <v>7274.8352479529267</v>
      </c>
      <c r="Y840" s="173">
        <f t="shared" si="656"/>
        <v>55288.747884442244</v>
      </c>
      <c r="Z840" s="174">
        <f t="shared" si="685"/>
        <v>40739.077388536389</v>
      </c>
      <c r="AA840" s="174"/>
      <c r="AB840" s="174"/>
      <c r="AC840" s="174"/>
      <c r="AD840" s="175">
        <f t="shared" si="686"/>
        <v>14549.670495905853</v>
      </c>
      <c r="AE840" s="173">
        <f t="shared" si="687"/>
        <v>22.111805793504001</v>
      </c>
      <c r="AF840" s="174">
        <f t="shared" si="678"/>
        <v>36</v>
      </c>
      <c r="AG840" s="174">
        <f t="shared" si="688"/>
        <v>20.2865</v>
      </c>
      <c r="AH840" s="174">
        <f t="shared" si="676"/>
        <v>657</v>
      </c>
      <c r="AI840" s="174">
        <f t="shared" si="677"/>
        <v>200</v>
      </c>
      <c r="AJ840" s="174">
        <f t="shared" si="689"/>
        <v>1.6666666666666667</v>
      </c>
      <c r="AK840" s="174">
        <f t="shared" si="690"/>
        <v>12124.725413254879</v>
      </c>
      <c r="AL840" s="174">
        <f t="shared" si="691"/>
        <v>12124.725413254879</v>
      </c>
      <c r="AM840" s="174"/>
      <c r="AN840" s="174"/>
      <c r="AO840" s="176">
        <v>36</v>
      </c>
      <c r="AP840" s="174">
        <v>36</v>
      </c>
      <c r="AQ840" s="175">
        <f t="shared" si="692"/>
        <v>657</v>
      </c>
      <c r="AR840" s="31">
        <f t="shared" si="693"/>
        <v>6</v>
      </c>
      <c r="AS840" s="2">
        <f t="shared" si="694"/>
        <v>0</v>
      </c>
      <c r="AT840" s="33">
        <f t="shared" si="695"/>
        <v>0</v>
      </c>
      <c r="AU840" s="31">
        <f t="shared" si="696"/>
        <v>0.3</v>
      </c>
      <c r="AV840" s="2">
        <f t="shared" si="697"/>
        <v>0</v>
      </c>
      <c r="AW840" s="33">
        <f t="shared" si="698"/>
        <v>1</v>
      </c>
      <c r="AX840" s="31">
        <f t="shared" si="699"/>
        <v>1.4</v>
      </c>
      <c r="AY840" s="33">
        <f t="shared" si="700"/>
        <v>1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customHeight="1">
      <c r="A841" s="2"/>
      <c r="B841" s="107">
        <v>766</v>
      </c>
      <c r="C841" s="31">
        <v>10</v>
      </c>
      <c r="D841" s="111" t="s">
        <v>21</v>
      </c>
      <c r="E841" s="2" t="s">
        <v>156</v>
      </c>
      <c r="F841" s="2" t="s">
        <v>149</v>
      </c>
      <c r="G841" s="2" t="s">
        <v>177</v>
      </c>
      <c r="H841" s="33"/>
      <c r="I841" s="173">
        <f t="shared" si="653"/>
        <v>1772.6753188583473</v>
      </c>
      <c r="J841" s="174">
        <f t="shared" si="654"/>
        <v>29.712634333692151</v>
      </c>
      <c r="K841" s="189">
        <f t="shared" si="655"/>
        <v>36</v>
      </c>
      <c r="L841" s="190">
        <f t="shared" si="681"/>
        <v>36</v>
      </c>
      <c r="M841" s="173">
        <f t="shared" si="675"/>
        <v>39197.052385533556</v>
      </c>
      <c r="N841" s="174">
        <f t="shared" si="679"/>
        <v>39197.052385533556</v>
      </c>
      <c r="O841" s="174"/>
      <c r="P841" s="174"/>
      <c r="Q841" s="174"/>
      <c r="R841" s="175">
        <f t="shared" si="682"/>
        <v>0</v>
      </c>
      <c r="S841" s="173">
        <f t="shared" si="680"/>
        <v>30554.308041402295</v>
      </c>
      <c r="T841" s="174">
        <f t="shared" si="683"/>
        <v>30554.308041402295</v>
      </c>
      <c r="U841" s="174"/>
      <c r="V841" s="174"/>
      <c r="W841" s="174"/>
      <c r="X841" s="175">
        <f t="shared" si="684"/>
        <v>0</v>
      </c>
      <c r="Y841" s="173">
        <f t="shared" si="656"/>
        <v>61108.616082804598</v>
      </c>
      <c r="Z841" s="174">
        <f t="shared" si="685"/>
        <v>61108.616082804598</v>
      </c>
      <c r="AA841" s="174"/>
      <c r="AB841" s="174"/>
      <c r="AC841" s="174"/>
      <c r="AD841" s="175">
        <f t="shared" si="686"/>
        <v>0</v>
      </c>
      <c r="AE841" s="173">
        <f t="shared" si="687"/>
        <v>22.111805793504001</v>
      </c>
      <c r="AF841" s="174">
        <f t="shared" si="678"/>
        <v>36</v>
      </c>
      <c r="AG841" s="174">
        <f t="shared" si="688"/>
        <v>20.2865</v>
      </c>
      <c r="AH841" s="174">
        <f t="shared" si="676"/>
        <v>657</v>
      </c>
      <c r="AI841" s="174">
        <f t="shared" si="677"/>
        <v>200</v>
      </c>
      <c r="AJ841" s="174">
        <f t="shared" si="689"/>
        <v>1.6666666666666667</v>
      </c>
      <c r="AK841" s="174">
        <f t="shared" si="690"/>
        <v>12124.725413254879</v>
      </c>
      <c r="AL841" s="174">
        <f t="shared" si="691"/>
        <v>12124.725413254879</v>
      </c>
      <c r="AM841" s="174"/>
      <c r="AN841" s="174"/>
      <c r="AO841" s="176">
        <v>36</v>
      </c>
      <c r="AP841" s="174">
        <v>36</v>
      </c>
      <c r="AQ841" s="175">
        <f t="shared" si="692"/>
        <v>657</v>
      </c>
      <c r="AR841" s="31">
        <f t="shared" si="693"/>
        <v>6</v>
      </c>
      <c r="AS841" s="2">
        <f t="shared" si="694"/>
        <v>0</v>
      </c>
      <c r="AT841" s="33">
        <f t="shared" si="695"/>
        <v>0</v>
      </c>
      <c r="AU841" s="31">
        <f t="shared" si="696"/>
        <v>0</v>
      </c>
      <c r="AV841" s="2">
        <f t="shared" si="697"/>
        <v>0</v>
      </c>
      <c r="AW841" s="33">
        <f t="shared" si="698"/>
        <v>1.5</v>
      </c>
      <c r="AX841" s="31">
        <f t="shared" si="699"/>
        <v>1.4</v>
      </c>
      <c r="AY841" s="33">
        <f t="shared" si="700"/>
        <v>1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customHeight="1">
      <c r="A842" s="2"/>
      <c r="B842" s="107">
        <v>767</v>
      </c>
      <c r="C842" s="31">
        <v>10</v>
      </c>
      <c r="D842" s="111" t="s">
        <v>21</v>
      </c>
      <c r="E842" s="2" t="s">
        <v>161</v>
      </c>
      <c r="F842" s="2" t="s">
        <v>149</v>
      </c>
      <c r="G842" s="2"/>
      <c r="H842" s="33"/>
      <c r="I842" s="173">
        <f t="shared" si="653"/>
        <v>1033.31141504178</v>
      </c>
      <c r="J842" s="174">
        <f t="shared" si="654"/>
        <v>23.370963958203561</v>
      </c>
      <c r="K842" s="189">
        <f t="shared" si="655"/>
        <v>220</v>
      </c>
      <c r="L842" s="190">
        <f t="shared" si="681"/>
        <v>159</v>
      </c>
      <c r="M842" s="173">
        <f t="shared" si="675"/>
        <v>29048.249823865332</v>
      </c>
      <c r="N842" s="174">
        <f t="shared" si="679"/>
        <v>26131.368257022365</v>
      </c>
      <c r="O842" s="174"/>
      <c r="P842" s="174"/>
      <c r="Q842" s="174"/>
      <c r="R842" s="175">
        <f t="shared" si="682"/>
        <v>2916.8815668429665</v>
      </c>
      <c r="S842" s="173">
        <f t="shared" si="680"/>
        <v>22794.483776919169</v>
      </c>
      <c r="T842" s="174">
        <f t="shared" si="683"/>
        <v>20369.538694268194</v>
      </c>
      <c r="U842" s="174"/>
      <c r="V842" s="174"/>
      <c r="W842" s="174"/>
      <c r="X842" s="175">
        <f t="shared" si="684"/>
        <v>2424.945082650976</v>
      </c>
      <c r="Y842" s="173">
        <f t="shared" si="656"/>
        <v>45588.967553838338</v>
      </c>
      <c r="Z842" s="174">
        <f t="shared" si="685"/>
        <v>40739.077388536389</v>
      </c>
      <c r="AA842" s="174"/>
      <c r="AB842" s="174"/>
      <c r="AC842" s="174"/>
      <c r="AD842" s="175">
        <f t="shared" si="686"/>
        <v>4849.890165301952</v>
      </c>
      <c r="AE842" s="173">
        <f t="shared" si="687"/>
        <v>28.111805793504001</v>
      </c>
      <c r="AF842" s="174">
        <f t="shared" si="678"/>
        <v>36</v>
      </c>
      <c r="AG842" s="174">
        <f t="shared" si="688"/>
        <v>20.2865</v>
      </c>
      <c r="AH842" s="174">
        <f t="shared" si="676"/>
        <v>657</v>
      </c>
      <c r="AI842" s="174">
        <f t="shared" si="677"/>
        <v>200</v>
      </c>
      <c r="AJ842" s="174">
        <f t="shared" si="689"/>
        <v>1.6666666666666667</v>
      </c>
      <c r="AK842" s="174">
        <f t="shared" si="690"/>
        <v>12124.725413254879</v>
      </c>
      <c r="AL842" s="174">
        <f t="shared" si="691"/>
        <v>12124.725413254879</v>
      </c>
      <c r="AM842" s="174"/>
      <c r="AN842" s="174"/>
      <c r="AO842" s="176">
        <v>36</v>
      </c>
      <c r="AP842" s="174">
        <v>36</v>
      </c>
      <c r="AQ842" s="175">
        <f t="shared" si="692"/>
        <v>657</v>
      </c>
      <c r="AR842" s="31">
        <f t="shared" si="693"/>
        <v>0</v>
      </c>
      <c r="AS842" s="2">
        <f t="shared" si="694"/>
        <v>0.2</v>
      </c>
      <c r="AT842" s="33">
        <f t="shared" si="695"/>
        <v>0</v>
      </c>
      <c r="AU842" s="31">
        <f t="shared" si="696"/>
        <v>0</v>
      </c>
      <c r="AV842" s="2">
        <f t="shared" si="697"/>
        <v>0</v>
      </c>
      <c r="AW842" s="33">
        <f t="shared" si="698"/>
        <v>1</v>
      </c>
      <c r="AX842" s="31">
        <f t="shared" si="699"/>
        <v>1.4</v>
      </c>
      <c r="AY842" s="33">
        <f t="shared" si="700"/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customHeight="1">
      <c r="A843" s="2"/>
      <c r="B843" s="107">
        <v>768</v>
      </c>
      <c r="C843" s="31">
        <v>10</v>
      </c>
      <c r="D843" s="111" t="s">
        <v>21</v>
      </c>
      <c r="E843" s="2" t="s">
        <v>169</v>
      </c>
      <c r="F843" s="2" t="s">
        <v>149</v>
      </c>
      <c r="G843" s="2"/>
      <c r="H843" s="33"/>
      <c r="I843" s="173">
        <f t="shared" si="653"/>
        <v>1344.5914788273294</v>
      </c>
      <c r="J843" s="174">
        <f t="shared" si="654"/>
        <v>23.370963958203561</v>
      </c>
      <c r="K843" s="189">
        <f t="shared" si="655"/>
        <v>108</v>
      </c>
      <c r="L843" s="190">
        <f t="shared" si="681"/>
        <v>93</v>
      </c>
      <c r="M843" s="173">
        <f t="shared" si="675"/>
        <v>37798.894524394229</v>
      </c>
      <c r="N843" s="174">
        <f t="shared" si="679"/>
        <v>26131.368257022365</v>
      </c>
      <c r="O843" s="174"/>
      <c r="P843" s="174"/>
      <c r="Q843" s="174"/>
      <c r="R843" s="175">
        <f t="shared" si="682"/>
        <v>11667.526267371864</v>
      </c>
      <c r="S843" s="173">
        <f t="shared" si="680"/>
        <v>30069.319024872097</v>
      </c>
      <c r="T843" s="174">
        <f t="shared" si="683"/>
        <v>20369.538694268194</v>
      </c>
      <c r="U843" s="174"/>
      <c r="V843" s="174"/>
      <c r="W843" s="174"/>
      <c r="X843" s="175">
        <f t="shared" si="684"/>
        <v>9699.7803306039023</v>
      </c>
      <c r="Y843" s="173">
        <f t="shared" si="656"/>
        <v>60138.638049744193</v>
      </c>
      <c r="Z843" s="174">
        <f t="shared" si="685"/>
        <v>40739.077388536389</v>
      </c>
      <c r="AA843" s="174"/>
      <c r="AB843" s="174"/>
      <c r="AC843" s="174"/>
      <c r="AD843" s="175">
        <f t="shared" si="686"/>
        <v>19399.560661207805</v>
      </c>
      <c r="AE843" s="173">
        <f t="shared" si="687"/>
        <v>28.111805793504001</v>
      </c>
      <c r="AF843" s="174">
        <f t="shared" si="678"/>
        <v>36</v>
      </c>
      <c r="AG843" s="174">
        <f t="shared" si="688"/>
        <v>20.2865</v>
      </c>
      <c r="AH843" s="174">
        <f t="shared" si="676"/>
        <v>657</v>
      </c>
      <c r="AI843" s="174">
        <f t="shared" si="677"/>
        <v>200</v>
      </c>
      <c r="AJ843" s="174">
        <f t="shared" si="689"/>
        <v>1.6666666666666667</v>
      </c>
      <c r="AK843" s="174">
        <f t="shared" si="690"/>
        <v>12124.725413254879</v>
      </c>
      <c r="AL843" s="174">
        <f t="shared" si="691"/>
        <v>12124.725413254879</v>
      </c>
      <c r="AM843" s="174"/>
      <c r="AN843" s="174"/>
      <c r="AO843" s="176">
        <v>36</v>
      </c>
      <c r="AP843" s="174">
        <v>36</v>
      </c>
      <c r="AQ843" s="175">
        <f t="shared" si="692"/>
        <v>657</v>
      </c>
      <c r="AR843" s="31">
        <f t="shared" si="693"/>
        <v>0</v>
      </c>
      <c r="AS843" s="2">
        <f t="shared" si="694"/>
        <v>0.2</v>
      </c>
      <c r="AT843" s="33">
        <f t="shared" si="695"/>
        <v>0</v>
      </c>
      <c r="AU843" s="31">
        <f t="shared" si="696"/>
        <v>0.3</v>
      </c>
      <c r="AV843" s="2">
        <f t="shared" si="697"/>
        <v>0</v>
      </c>
      <c r="AW843" s="33">
        <f t="shared" si="698"/>
        <v>1</v>
      </c>
      <c r="AX843" s="31">
        <f t="shared" si="699"/>
        <v>1.4</v>
      </c>
      <c r="AY843" s="33">
        <f t="shared" si="700"/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customHeight="1">
      <c r="A844" s="2"/>
      <c r="B844" s="107">
        <v>769</v>
      </c>
      <c r="C844" s="31">
        <v>10</v>
      </c>
      <c r="D844" s="111" t="s">
        <v>21</v>
      </c>
      <c r="E844" s="2" t="s">
        <v>171</v>
      </c>
      <c r="F844" s="2" t="s">
        <v>149</v>
      </c>
      <c r="G844" s="2" t="s">
        <v>177</v>
      </c>
      <c r="H844" s="33"/>
      <c r="I844" s="173">
        <f t="shared" ref="I844:I907" si="701">M844/AE844</f>
        <v>1498.0871119317455</v>
      </c>
      <c r="J844" s="174">
        <f t="shared" ref="J844:J907" si="702">AH844/AE844</f>
        <v>23.370963958203561</v>
      </c>
      <c r="K844" s="189">
        <f t="shared" ref="K844:K907" si="703">RANK(I844,$I$76:$I$977)</f>
        <v>69</v>
      </c>
      <c r="L844" s="190">
        <f t="shared" si="681"/>
        <v>64</v>
      </c>
      <c r="M844" s="173">
        <f t="shared" si="675"/>
        <v>42113.933952376523</v>
      </c>
      <c r="N844" s="174">
        <f t="shared" si="679"/>
        <v>39197.052385533556</v>
      </c>
      <c r="O844" s="174"/>
      <c r="P844" s="174"/>
      <c r="Q844" s="174"/>
      <c r="R844" s="175">
        <f t="shared" si="682"/>
        <v>2916.8815668429665</v>
      </c>
      <c r="S844" s="173">
        <f t="shared" si="680"/>
        <v>32979.25312405327</v>
      </c>
      <c r="T844" s="174">
        <f t="shared" si="683"/>
        <v>30554.308041402295</v>
      </c>
      <c r="U844" s="174"/>
      <c r="V844" s="174"/>
      <c r="W844" s="174"/>
      <c r="X844" s="175">
        <f t="shared" si="684"/>
        <v>2424.945082650976</v>
      </c>
      <c r="Y844" s="173">
        <f t="shared" ref="Y844:Y907" si="704">SUM(Z844:AD844)</f>
        <v>65958.506248106554</v>
      </c>
      <c r="Z844" s="174">
        <f t="shared" si="685"/>
        <v>61108.616082804598</v>
      </c>
      <c r="AA844" s="174"/>
      <c r="AB844" s="174"/>
      <c r="AC844" s="174"/>
      <c r="AD844" s="175">
        <f t="shared" si="686"/>
        <v>4849.890165301952</v>
      </c>
      <c r="AE844" s="173">
        <f t="shared" si="687"/>
        <v>28.111805793504001</v>
      </c>
      <c r="AF844" s="174">
        <f t="shared" si="678"/>
        <v>36</v>
      </c>
      <c r="AG844" s="174">
        <f t="shared" si="688"/>
        <v>20.2865</v>
      </c>
      <c r="AH844" s="174">
        <f t="shared" si="676"/>
        <v>657</v>
      </c>
      <c r="AI844" s="174">
        <f t="shared" si="677"/>
        <v>200</v>
      </c>
      <c r="AJ844" s="174">
        <f t="shared" si="689"/>
        <v>1.6666666666666667</v>
      </c>
      <c r="AK844" s="174">
        <f t="shared" si="690"/>
        <v>12124.725413254879</v>
      </c>
      <c r="AL844" s="174">
        <f t="shared" si="691"/>
        <v>12124.725413254879</v>
      </c>
      <c r="AM844" s="174"/>
      <c r="AN844" s="174"/>
      <c r="AO844" s="176">
        <v>36</v>
      </c>
      <c r="AP844" s="174">
        <v>36</v>
      </c>
      <c r="AQ844" s="175">
        <f t="shared" si="692"/>
        <v>657</v>
      </c>
      <c r="AR844" s="31">
        <f t="shared" si="693"/>
        <v>0</v>
      </c>
      <c r="AS844" s="2">
        <f t="shared" si="694"/>
        <v>0.2</v>
      </c>
      <c r="AT844" s="33">
        <f t="shared" si="695"/>
        <v>0</v>
      </c>
      <c r="AU844" s="31">
        <f t="shared" si="696"/>
        <v>0</v>
      </c>
      <c r="AV844" s="2">
        <f t="shared" si="697"/>
        <v>0</v>
      </c>
      <c r="AW844" s="33">
        <f t="shared" si="698"/>
        <v>1.5</v>
      </c>
      <c r="AX844" s="31">
        <f t="shared" si="699"/>
        <v>1.4</v>
      </c>
      <c r="AY844" s="33">
        <f t="shared" si="700"/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customHeight="1">
      <c r="A845" s="2"/>
      <c r="B845" s="107">
        <v>770</v>
      </c>
      <c r="C845" s="31">
        <v>10</v>
      </c>
      <c r="D845" s="111" t="s">
        <v>21</v>
      </c>
      <c r="E845" s="2" t="s">
        <v>92</v>
      </c>
      <c r="F845" s="2" t="s">
        <v>149</v>
      </c>
      <c r="G845" s="2"/>
      <c r="H845" s="33"/>
      <c r="I845" s="173">
        <f t="shared" si="701"/>
        <v>1062.3444500342061</v>
      </c>
      <c r="J845" s="174">
        <f t="shared" si="702"/>
        <v>23.370963958203561</v>
      </c>
      <c r="K845" s="189">
        <f t="shared" si="703"/>
        <v>206</v>
      </c>
      <c r="L845" s="190">
        <f t="shared" si="681"/>
        <v>150</v>
      </c>
      <c r="M845" s="173">
        <f t="shared" si="675"/>
        <v>29864.42086516842</v>
      </c>
      <c r="N845" s="174">
        <f t="shared" si="679"/>
        <v>29864.42086516842</v>
      </c>
      <c r="O845" s="174"/>
      <c r="P845" s="174"/>
      <c r="Q845" s="174"/>
      <c r="R845" s="175">
        <f t="shared" si="682"/>
        <v>0</v>
      </c>
      <c r="S845" s="173">
        <f t="shared" si="680"/>
        <v>23279.472793449368</v>
      </c>
      <c r="T845" s="174">
        <f t="shared" si="683"/>
        <v>23279.472793449368</v>
      </c>
      <c r="U845" s="174"/>
      <c r="V845" s="174"/>
      <c r="W845" s="174"/>
      <c r="X845" s="175">
        <f t="shared" si="684"/>
        <v>0</v>
      </c>
      <c r="Y845" s="173">
        <f t="shared" si="704"/>
        <v>46558.945586898735</v>
      </c>
      <c r="Z845" s="174">
        <f t="shared" si="685"/>
        <v>46558.945586898735</v>
      </c>
      <c r="AA845" s="174"/>
      <c r="AB845" s="174"/>
      <c r="AC845" s="174"/>
      <c r="AD845" s="175">
        <f t="shared" si="686"/>
        <v>0</v>
      </c>
      <c r="AE845" s="173">
        <f t="shared" si="687"/>
        <v>28.111805793504001</v>
      </c>
      <c r="AF845" s="174">
        <f t="shared" si="678"/>
        <v>36</v>
      </c>
      <c r="AG845" s="174">
        <f t="shared" si="688"/>
        <v>20.2865</v>
      </c>
      <c r="AH845" s="174">
        <f t="shared" si="676"/>
        <v>657</v>
      </c>
      <c r="AI845" s="174">
        <f t="shared" si="677"/>
        <v>200</v>
      </c>
      <c r="AJ845" s="174">
        <f t="shared" si="689"/>
        <v>1.6666666666666667</v>
      </c>
      <c r="AK845" s="174">
        <f t="shared" si="690"/>
        <v>12124.725413254879</v>
      </c>
      <c r="AL845" s="174">
        <f t="shared" si="691"/>
        <v>12124.725413254879</v>
      </c>
      <c r="AM845" s="174"/>
      <c r="AN845" s="174"/>
      <c r="AO845" s="176">
        <v>36</v>
      </c>
      <c r="AP845" s="174">
        <v>36</v>
      </c>
      <c r="AQ845" s="175">
        <f t="shared" si="692"/>
        <v>657</v>
      </c>
      <c r="AR845" s="31">
        <f t="shared" si="693"/>
        <v>0</v>
      </c>
      <c r="AS845" s="2">
        <f t="shared" si="694"/>
        <v>0</v>
      </c>
      <c r="AT845" s="33">
        <f t="shared" si="695"/>
        <v>0</v>
      </c>
      <c r="AU845" s="31">
        <f t="shared" si="696"/>
        <v>0</v>
      </c>
      <c r="AV845" s="2">
        <f t="shared" si="697"/>
        <v>0</v>
      </c>
      <c r="AW845" s="33">
        <f t="shared" si="698"/>
        <v>1</v>
      </c>
      <c r="AX845" s="31">
        <f t="shared" si="699"/>
        <v>1</v>
      </c>
      <c r="AY845" s="33">
        <f t="shared" si="700"/>
        <v>1.6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customHeight="1">
      <c r="A846" s="2"/>
      <c r="B846" s="107">
        <v>771</v>
      </c>
      <c r="C846" s="31">
        <v>10</v>
      </c>
      <c r="D846" s="111" t="s">
        <v>21</v>
      </c>
      <c r="E846" s="2" t="s">
        <v>139</v>
      </c>
      <c r="F846" s="2" t="s">
        <v>149</v>
      </c>
      <c r="G846" s="2"/>
      <c r="H846" s="33"/>
      <c r="I846" s="173">
        <f t="shared" si="701"/>
        <v>1217.9844819269808</v>
      </c>
      <c r="J846" s="174">
        <f t="shared" si="702"/>
        <v>23.370963958203561</v>
      </c>
      <c r="K846" s="189">
        <f t="shared" si="703"/>
        <v>139</v>
      </c>
      <c r="L846" s="190">
        <f t="shared" si="681"/>
        <v>109</v>
      </c>
      <c r="M846" s="173">
        <f t="shared" si="675"/>
        <v>34239.743215432871</v>
      </c>
      <c r="N846" s="174">
        <f t="shared" si="679"/>
        <v>29864.42086516842</v>
      </c>
      <c r="O846" s="174"/>
      <c r="P846" s="174"/>
      <c r="Q846" s="174"/>
      <c r="R846" s="175">
        <f t="shared" si="682"/>
        <v>4375.3223502644487</v>
      </c>
      <c r="S846" s="173">
        <f t="shared" si="680"/>
        <v>26916.890417425831</v>
      </c>
      <c r="T846" s="174">
        <f t="shared" si="683"/>
        <v>23279.472793449368</v>
      </c>
      <c r="U846" s="174"/>
      <c r="V846" s="174"/>
      <c r="W846" s="174"/>
      <c r="X846" s="175">
        <f t="shared" si="684"/>
        <v>3637.4176239764633</v>
      </c>
      <c r="Y846" s="173">
        <f t="shared" si="704"/>
        <v>53833.780834851663</v>
      </c>
      <c r="Z846" s="174">
        <f t="shared" si="685"/>
        <v>46558.945586898735</v>
      </c>
      <c r="AA846" s="174"/>
      <c r="AB846" s="174"/>
      <c r="AC846" s="174"/>
      <c r="AD846" s="175">
        <f t="shared" si="686"/>
        <v>7274.8352479529267</v>
      </c>
      <c r="AE846" s="173">
        <f t="shared" si="687"/>
        <v>28.111805793504001</v>
      </c>
      <c r="AF846" s="174">
        <f t="shared" si="678"/>
        <v>36</v>
      </c>
      <c r="AG846" s="174">
        <f t="shared" si="688"/>
        <v>20.2865</v>
      </c>
      <c r="AH846" s="174">
        <f t="shared" si="676"/>
        <v>657</v>
      </c>
      <c r="AI846" s="174">
        <f t="shared" si="677"/>
        <v>200</v>
      </c>
      <c r="AJ846" s="174">
        <f t="shared" si="689"/>
        <v>1.6666666666666667</v>
      </c>
      <c r="AK846" s="174">
        <f t="shared" si="690"/>
        <v>12124.725413254879</v>
      </c>
      <c r="AL846" s="174">
        <f t="shared" si="691"/>
        <v>12124.725413254879</v>
      </c>
      <c r="AM846" s="174"/>
      <c r="AN846" s="174"/>
      <c r="AO846" s="176">
        <v>36</v>
      </c>
      <c r="AP846" s="174">
        <v>36</v>
      </c>
      <c r="AQ846" s="175">
        <f t="shared" si="692"/>
        <v>657</v>
      </c>
      <c r="AR846" s="31">
        <f t="shared" si="693"/>
        <v>0</v>
      </c>
      <c r="AS846" s="2">
        <f t="shared" si="694"/>
        <v>0</v>
      </c>
      <c r="AT846" s="33">
        <f t="shared" si="695"/>
        <v>0</v>
      </c>
      <c r="AU846" s="31">
        <f t="shared" si="696"/>
        <v>0.3</v>
      </c>
      <c r="AV846" s="2">
        <f t="shared" si="697"/>
        <v>0</v>
      </c>
      <c r="AW846" s="33">
        <f t="shared" si="698"/>
        <v>1</v>
      </c>
      <c r="AX846" s="31">
        <f t="shared" si="699"/>
        <v>1</v>
      </c>
      <c r="AY846" s="33">
        <f t="shared" si="700"/>
        <v>1.6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customHeight="1">
      <c r="A847" s="2"/>
      <c r="B847" s="107">
        <v>772</v>
      </c>
      <c r="C847" s="31">
        <v>10</v>
      </c>
      <c r="D847" s="111" t="s">
        <v>21</v>
      </c>
      <c r="E847" s="2" t="s">
        <v>98</v>
      </c>
      <c r="F847" s="2" t="s">
        <v>149</v>
      </c>
      <c r="G847" s="2" t="s">
        <v>177</v>
      </c>
      <c r="H847" s="33"/>
      <c r="I847" s="173">
        <f t="shared" si="701"/>
        <v>1593.5166750513094</v>
      </c>
      <c r="J847" s="174">
        <f t="shared" si="702"/>
        <v>23.370963958203561</v>
      </c>
      <c r="K847" s="189">
        <f t="shared" si="703"/>
        <v>58</v>
      </c>
      <c r="L847" s="190">
        <f t="shared" si="681"/>
        <v>55</v>
      </c>
      <c r="M847" s="173">
        <f t="shared" si="675"/>
        <v>44796.631297752632</v>
      </c>
      <c r="N847" s="174">
        <f t="shared" si="679"/>
        <v>44796.631297752632</v>
      </c>
      <c r="O847" s="174"/>
      <c r="P847" s="174"/>
      <c r="Q847" s="174"/>
      <c r="R847" s="175">
        <f t="shared" si="682"/>
        <v>0</v>
      </c>
      <c r="S847" s="173">
        <f t="shared" si="680"/>
        <v>34919.20919017405</v>
      </c>
      <c r="T847" s="174">
        <f t="shared" si="683"/>
        <v>34919.20919017405</v>
      </c>
      <c r="U847" s="174"/>
      <c r="V847" s="174"/>
      <c r="W847" s="174"/>
      <c r="X847" s="175">
        <f t="shared" si="684"/>
        <v>0</v>
      </c>
      <c r="Y847" s="173">
        <f t="shared" si="704"/>
        <v>69838.418380348099</v>
      </c>
      <c r="Z847" s="174">
        <f t="shared" si="685"/>
        <v>69838.418380348099</v>
      </c>
      <c r="AA847" s="174"/>
      <c r="AB847" s="174"/>
      <c r="AC847" s="174"/>
      <c r="AD847" s="175">
        <f t="shared" si="686"/>
        <v>0</v>
      </c>
      <c r="AE847" s="173">
        <f t="shared" si="687"/>
        <v>28.111805793504001</v>
      </c>
      <c r="AF847" s="174">
        <f t="shared" si="678"/>
        <v>36</v>
      </c>
      <c r="AG847" s="174">
        <f t="shared" si="688"/>
        <v>20.2865</v>
      </c>
      <c r="AH847" s="174">
        <f t="shared" si="676"/>
        <v>657</v>
      </c>
      <c r="AI847" s="174">
        <f t="shared" si="677"/>
        <v>200</v>
      </c>
      <c r="AJ847" s="174">
        <f t="shared" si="689"/>
        <v>1.6666666666666667</v>
      </c>
      <c r="AK847" s="174">
        <f t="shared" si="690"/>
        <v>12124.725413254879</v>
      </c>
      <c r="AL847" s="174">
        <f t="shared" si="691"/>
        <v>12124.725413254879</v>
      </c>
      <c r="AM847" s="174"/>
      <c r="AN847" s="174"/>
      <c r="AO847" s="176">
        <v>36</v>
      </c>
      <c r="AP847" s="174">
        <v>36</v>
      </c>
      <c r="AQ847" s="175">
        <f t="shared" si="692"/>
        <v>657</v>
      </c>
      <c r="AR847" s="31">
        <f t="shared" si="693"/>
        <v>0</v>
      </c>
      <c r="AS847" s="2">
        <f t="shared" si="694"/>
        <v>0</v>
      </c>
      <c r="AT847" s="33">
        <f t="shared" si="695"/>
        <v>0</v>
      </c>
      <c r="AU847" s="31">
        <f t="shared" si="696"/>
        <v>0</v>
      </c>
      <c r="AV847" s="2">
        <f t="shared" si="697"/>
        <v>0</v>
      </c>
      <c r="AW847" s="33">
        <f t="shared" si="698"/>
        <v>1.5</v>
      </c>
      <c r="AX847" s="31">
        <f t="shared" si="699"/>
        <v>1</v>
      </c>
      <c r="AY847" s="33">
        <f t="shared" si="700"/>
        <v>1.6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customHeight="1">
      <c r="A848" s="2"/>
      <c r="B848" s="107">
        <v>773</v>
      </c>
      <c r="C848" s="31">
        <v>10</v>
      </c>
      <c r="D848" s="111" t="s">
        <v>21</v>
      </c>
      <c r="E848" s="2" t="s">
        <v>151</v>
      </c>
      <c r="F848" s="2" t="s">
        <v>149</v>
      </c>
      <c r="G848" s="2"/>
      <c r="H848" s="33"/>
      <c r="I848" s="173">
        <f t="shared" si="701"/>
        <v>1350.6097667492168</v>
      </c>
      <c r="J848" s="174">
        <f t="shared" si="702"/>
        <v>29.712634333692151</v>
      </c>
      <c r="K848" s="189">
        <f t="shared" si="703"/>
        <v>106</v>
      </c>
      <c r="L848" s="190">
        <f t="shared" si="681"/>
        <v>91</v>
      </c>
      <c r="M848" s="173">
        <f t="shared" si="675"/>
        <v>29864.42086516842</v>
      </c>
      <c r="N848" s="174">
        <f t="shared" si="679"/>
        <v>29864.42086516842</v>
      </c>
      <c r="O848" s="174"/>
      <c r="P848" s="174"/>
      <c r="Q848" s="174"/>
      <c r="R848" s="175">
        <f t="shared" si="682"/>
        <v>0</v>
      </c>
      <c r="S848" s="173">
        <f t="shared" si="680"/>
        <v>23279.472793449368</v>
      </c>
      <c r="T848" s="174">
        <f t="shared" si="683"/>
        <v>23279.472793449368</v>
      </c>
      <c r="U848" s="174"/>
      <c r="V848" s="174"/>
      <c r="W848" s="174"/>
      <c r="X848" s="175">
        <f t="shared" si="684"/>
        <v>0</v>
      </c>
      <c r="Y848" s="173">
        <f t="shared" si="704"/>
        <v>46558.945586898735</v>
      </c>
      <c r="Z848" s="174">
        <f t="shared" si="685"/>
        <v>46558.945586898735</v>
      </c>
      <c r="AA848" s="174"/>
      <c r="AB848" s="174"/>
      <c r="AC848" s="174"/>
      <c r="AD848" s="175">
        <f t="shared" si="686"/>
        <v>0</v>
      </c>
      <c r="AE848" s="173">
        <f t="shared" si="687"/>
        <v>22.111805793504001</v>
      </c>
      <c r="AF848" s="174">
        <f t="shared" si="678"/>
        <v>36</v>
      </c>
      <c r="AG848" s="174">
        <f t="shared" si="688"/>
        <v>20.2865</v>
      </c>
      <c r="AH848" s="174">
        <f t="shared" si="676"/>
        <v>657</v>
      </c>
      <c r="AI848" s="174">
        <f t="shared" si="677"/>
        <v>200</v>
      </c>
      <c r="AJ848" s="174">
        <f t="shared" si="689"/>
        <v>1.6666666666666667</v>
      </c>
      <c r="AK848" s="174">
        <f t="shared" si="690"/>
        <v>12124.725413254879</v>
      </c>
      <c r="AL848" s="174">
        <f t="shared" si="691"/>
        <v>12124.725413254879</v>
      </c>
      <c r="AM848" s="174"/>
      <c r="AN848" s="174"/>
      <c r="AO848" s="176">
        <v>36</v>
      </c>
      <c r="AP848" s="174">
        <v>36</v>
      </c>
      <c r="AQ848" s="175">
        <f t="shared" si="692"/>
        <v>657</v>
      </c>
      <c r="AR848" s="31">
        <f t="shared" si="693"/>
        <v>6</v>
      </c>
      <c r="AS848" s="2">
        <f t="shared" si="694"/>
        <v>0</v>
      </c>
      <c r="AT848" s="33">
        <f t="shared" si="695"/>
        <v>0</v>
      </c>
      <c r="AU848" s="31">
        <f t="shared" si="696"/>
        <v>0</v>
      </c>
      <c r="AV848" s="2">
        <f t="shared" si="697"/>
        <v>0</v>
      </c>
      <c r="AW848" s="33">
        <f t="shared" si="698"/>
        <v>1</v>
      </c>
      <c r="AX848" s="31">
        <f t="shared" si="699"/>
        <v>1</v>
      </c>
      <c r="AY848" s="33">
        <f t="shared" si="700"/>
        <v>1.6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customHeight="1">
      <c r="A849" s="2"/>
      <c r="B849" s="107">
        <v>774</v>
      </c>
      <c r="C849" s="31">
        <v>10</v>
      </c>
      <c r="D849" s="111" t="s">
        <v>21</v>
      </c>
      <c r="E849" s="2" t="s">
        <v>165</v>
      </c>
      <c r="F849" s="2" t="s">
        <v>149</v>
      </c>
      <c r="G849" s="2"/>
      <c r="H849" s="33"/>
      <c r="I849" s="173">
        <f t="shared" si="701"/>
        <v>1548.4824502886966</v>
      </c>
      <c r="J849" s="174">
        <f t="shared" si="702"/>
        <v>29.712634333692151</v>
      </c>
      <c r="K849" s="189">
        <f t="shared" si="703"/>
        <v>64</v>
      </c>
      <c r="L849" s="190">
        <f t="shared" si="681"/>
        <v>60</v>
      </c>
      <c r="M849" s="173">
        <f t="shared" si="675"/>
        <v>34239.743215432871</v>
      </c>
      <c r="N849" s="174">
        <f t="shared" si="679"/>
        <v>29864.42086516842</v>
      </c>
      <c r="O849" s="174"/>
      <c r="P849" s="174"/>
      <c r="Q849" s="174"/>
      <c r="R849" s="175">
        <f t="shared" si="682"/>
        <v>4375.3223502644487</v>
      </c>
      <c r="S849" s="173">
        <f t="shared" si="680"/>
        <v>26916.890417425831</v>
      </c>
      <c r="T849" s="174">
        <f t="shared" si="683"/>
        <v>23279.472793449368</v>
      </c>
      <c r="U849" s="174"/>
      <c r="V849" s="174"/>
      <c r="W849" s="174"/>
      <c r="X849" s="175">
        <f t="shared" si="684"/>
        <v>3637.4176239764633</v>
      </c>
      <c r="Y849" s="173">
        <f t="shared" si="704"/>
        <v>53833.780834851663</v>
      </c>
      <c r="Z849" s="174">
        <f t="shared" si="685"/>
        <v>46558.945586898735</v>
      </c>
      <c r="AA849" s="174"/>
      <c r="AB849" s="174"/>
      <c r="AC849" s="174"/>
      <c r="AD849" s="175">
        <f t="shared" si="686"/>
        <v>7274.8352479529267</v>
      </c>
      <c r="AE849" s="173">
        <f t="shared" si="687"/>
        <v>22.111805793504001</v>
      </c>
      <c r="AF849" s="174">
        <f t="shared" si="678"/>
        <v>36</v>
      </c>
      <c r="AG849" s="174">
        <f t="shared" si="688"/>
        <v>20.2865</v>
      </c>
      <c r="AH849" s="174">
        <f t="shared" si="676"/>
        <v>657</v>
      </c>
      <c r="AI849" s="174">
        <f t="shared" si="677"/>
        <v>200</v>
      </c>
      <c r="AJ849" s="174">
        <f t="shared" si="689"/>
        <v>1.6666666666666667</v>
      </c>
      <c r="AK849" s="174">
        <f t="shared" si="690"/>
        <v>12124.725413254879</v>
      </c>
      <c r="AL849" s="174">
        <f t="shared" si="691"/>
        <v>12124.725413254879</v>
      </c>
      <c r="AM849" s="174"/>
      <c r="AN849" s="174"/>
      <c r="AO849" s="176">
        <v>36</v>
      </c>
      <c r="AP849" s="174">
        <v>36</v>
      </c>
      <c r="AQ849" s="175">
        <f t="shared" si="692"/>
        <v>657</v>
      </c>
      <c r="AR849" s="31">
        <f t="shared" si="693"/>
        <v>6</v>
      </c>
      <c r="AS849" s="2">
        <f t="shared" si="694"/>
        <v>0</v>
      </c>
      <c r="AT849" s="33">
        <f t="shared" si="695"/>
        <v>0</v>
      </c>
      <c r="AU849" s="31">
        <f t="shared" si="696"/>
        <v>0.3</v>
      </c>
      <c r="AV849" s="2">
        <f t="shared" si="697"/>
        <v>0</v>
      </c>
      <c r="AW849" s="33">
        <f t="shared" si="698"/>
        <v>1</v>
      </c>
      <c r="AX849" s="31">
        <f t="shared" si="699"/>
        <v>1</v>
      </c>
      <c r="AY849" s="33">
        <f t="shared" si="700"/>
        <v>1.6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customHeight="1">
      <c r="A850" s="2"/>
      <c r="B850" s="107">
        <v>775</v>
      </c>
      <c r="C850" s="31">
        <v>10</v>
      </c>
      <c r="D850" s="111" t="s">
        <v>21</v>
      </c>
      <c r="E850" s="2" t="s">
        <v>157</v>
      </c>
      <c r="F850" s="2" t="s">
        <v>149</v>
      </c>
      <c r="G850" s="2" t="s">
        <v>177</v>
      </c>
      <c r="H850" s="33"/>
      <c r="I850" s="173">
        <f t="shared" si="701"/>
        <v>2025.9146501238254</v>
      </c>
      <c r="J850" s="174">
        <f t="shared" si="702"/>
        <v>29.712634333692151</v>
      </c>
      <c r="K850" s="189">
        <f t="shared" si="703"/>
        <v>26</v>
      </c>
      <c r="L850" s="190">
        <f t="shared" si="681"/>
        <v>26</v>
      </c>
      <c r="M850" s="173">
        <f t="shared" si="675"/>
        <v>44796.631297752632</v>
      </c>
      <c r="N850" s="174">
        <f t="shared" si="679"/>
        <v>44796.631297752632</v>
      </c>
      <c r="O850" s="174"/>
      <c r="P850" s="174"/>
      <c r="Q850" s="174"/>
      <c r="R850" s="175">
        <f t="shared" si="682"/>
        <v>0</v>
      </c>
      <c r="S850" s="173">
        <f t="shared" si="680"/>
        <v>34919.20919017405</v>
      </c>
      <c r="T850" s="174">
        <f t="shared" si="683"/>
        <v>34919.20919017405</v>
      </c>
      <c r="U850" s="174"/>
      <c r="V850" s="174"/>
      <c r="W850" s="174"/>
      <c r="X850" s="175">
        <f t="shared" si="684"/>
        <v>0</v>
      </c>
      <c r="Y850" s="173">
        <f t="shared" si="704"/>
        <v>69838.418380348099</v>
      </c>
      <c r="Z850" s="174">
        <f t="shared" si="685"/>
        <v>69838.418380348099</v>
      </c>
      <c r="AA850" s="174"/>
      <c r="AB850" s="174"/>
      <c r="AC850" s="174"/>
      <c r="AD850" s="175">
        <f t="shared" si="686"/>
        <v>0</v>
      </c>
      <c r="AE850" s="173">
        <f t="shared" si="687"/>
        <v>22.111805793504001</v>
      </c>
      <c r="AF850" s="174">
        <f t="shared" si="678"/>
        <v>36</v>
      </c>
      <c r="AG850" s="174">
        <f t="shared" si="688"/>
        <v>20.2865</v>
      </c>
      <c r="AH850" s="174">
        <f t="shared" si="676"/>
        <v>657</v>
      </c>
      <c r="AI850" s="174">
        <f t="shared" si="677"/>
        <v>200</v>
      </c>
      <c r="AJ850" s="174">
        <f t="shared" si="689"/>
        <v>1.6666666666666667</v>
      </c>
      <c r="AK850" s="174">
        <f t="shared" si="690"/>
        <v>12124.725413254879</v>
      </c>
      <c r="AL850" s="174">
        <f t="shared" si="691"/>
        <v>12124.725413254879</v>
      </c>
      <c r="AM850" s="174"/>
      <c r="AN850" s="174"/>
      <c r="AO850" s="176">
        <v>36</v>
      </c>
      <c r="AP850" s="174">
        <v>36</v>
      </c>
      <c r="AQ850" s="175">
        <f t="shared" si="692"/>
        <v>657</v>
      </c>
      <c r="AR850" s="31">
        <f t="shared" si="693"/>
        <v>6</v>
      </c>
      <c r="AS850" s="2">
        <f t="shared" si="694"/>
        <v>0</v>
      </c>
      <c r="AT850" s="33">
        <f t="shared" si="695"/>
        <v>0</v>
      </c>
      <c r="AU850" s="31">
        <f t="shared" si="696"/>
        <v>0</v>
      </c>
      <c r="AV850" s="2">
        <f t="shared" si="697"/>
        <v>0</v>
      </c>
      <c r="AW850" s="33">
        <f t="shared" si="698"/>
        <v>1.5</v>
      </c>
      <c r="AX850" s="31">
        <f t="shared" si="699"/>
        <v>1</v>
      </c>
      <c r="AY850" s="33">
        <f t="shared" si="700"/>
        <v>1.6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customHeight="1">
      <c r="A851" s="2"/>
      <c r="B851" s="107">
        <v>776</v>
      </c>
      <c r="C851" s="31">
        <v>10</v>
      </c>
      <c r="D851" s="111" t="s">
        <v>21</v>
      </c>
      <c r="E851" s="2" t="s">
        <v>99</v>
      </c>
      <c r="F851" s="2" t="s">
        <v>149</v>
      </c>
      <c r="G851" s="2"/>
      <c r="H851" s="33"/>
      <c r="I851" s="173">
        <f t="shared" si="701"/>
        <v>1166.1044712960559</v>
      </c>
      <c r="J851" s="174">
        <f t="shared" si="702"/>
        <v>23.370963958203561</v>
      </c>
      <c r="K851" s="189">
        <f t="shared" si="703"/>
        <v>159</v>
      </c>
      <c r="L851" s="190">
        <f t="shared" si="681"/>
        <v>123</v>
      </c>
      <c r="M851" s="173">
        <f t="shared" si="675"/>
        <v>32781.302432011384</v>
      </c>
      <c r="N851" s="174">
        <f t="shared" si="679"/>
        <v>29864.42086516842</v>
      </c>
      <c r="O851" s="174"/>
      <c r="P851" s="174"/>
      <c r="Q851" s="174"/>
      <c r="R851" s="175">
        <f t="shared" si="682"/>
        <v>2916.8815668429665</v>
      </c>
      <c r="S851" s="173">
        <f t="shared" si="680"/>
        <v>25704.417876100342</v>
      </c>
      <c r="T851" s="174">
        <f t="shared" si="683"/>
        <v>23279.472793449368</v>
      </c>
      <c r="U851" s="174"/>
      <c r="V851" s="174"/>
      <c r="W851" s="174"/>
      <c r="X851" s="175">
        <f t="shared" si="684"/>
        <v>2424.945082650976</v>
      </c>
      <c r="Y851" s="173">
        <f t="shared" si="704"/>
        <v>51408.835752200685</v>
      </c>
      <c r="Z851" s="174">
        <f t="shared" si="685"/>
        <v>46558.945586898735</v>
      </c>
      <c r="AA851" s="174"/>
      <c r="AB851" s="174"/>
      <c r="AC851" s="174"/>
      <c r="AD851" s="175">
        <f t="shared" si="686"/>
        <v>4849.890165301952</v>
      </c>
      <c r="AE851" s="173">
        <f t="shared" si="687"/>
        <v>28.111805793504001</v>
      </c>
      <c r="AF851" s="174">
        <f t="shared" si="678"/>
        <v>36</v>
      </c>
      <c r="AG851" s="174">
        <f t="shared" si="688"/>
        <v>20.2865</v>
      </c>
      <c r="AH851" s="174">
        <f t="shared" si="676"/>
        <v>657</v>
      </c>
      <c r="AI851" s="174">
        <f t="shared" si="677"/>
        <v>200</v>
      </c>
      <c r="AJ851" s="174">
        <f t="shared" si="689"/>
        <v>1.6666666666666667</v>
      </c>
      <c r="AK851" s="174">
        <f t="shared" si="690"/>
        <v>12124.725413254879</v>
      </c>
      <c r="AL851" s="174">
        <f t="shared" si="691"/>
        <v>12124.725413254879</v>
      </c>
      <c r="AM851" s="174"/>
      <c r="AN851" s="174"/>
      <c r="AO851" s="176">
        <v>36</v>
      </c>
      <c r="AP851" s="174">
        <v>36</v>
      </c>
      <c r="AQ851" s="175">
        <f t="shared" si="692"/>
        <v>657</v>
      </c>
      <c r="AR851" s="31">
        <f t="shared" si="693"/>
        <v>0</v>
      </c>
      <c r="AS851" s="2">
        <f t="shared" si="694"/>
        <v>0.2</v>
      </c>
      <c r="AT851" s="33">
        <f t="shared" si="695"/>
        <v>0</v>
      </c>
      <c r="AU851" s="31">
        <f t="shared" si="696"/>
        <v>0</v>
      </c>
      <c r="AV851" s="2">
        <f t="shared" si="697"/>
        <v>0</v>
      </c>
      <c r="AW851" s="33">
        <f t="shared" si="698"/>
        <v>1</v>
      </c>
      <c r="AX851" s="31">
        <f t="shared" si="699"/>
        <v>1</v>
      </c>
      <c r="AY851" s="33">
        <f t="shared" si="700"/>
        <v>1.6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customHeight="1">
      <c r="A852" s="2"/>
      <c r="B852" s="107">
        <v>777</v>
      </c>
      <c r="C852" s="31">
        <v>10</v>
      </c>
      <c r="D852" s="111" t="s">
        <v>21</v>
      </c>
      <c r="E852" s="2" t="s">
        <v>170</v>
      </c>
      <c r="F852" s="2" t="s">
        <v>149</v>
      </c>
      <c r="G852" s="2"/>
      <c r="H852" s="33"/>
      <c r="I852" s="173">
        <f t="shared" si="701"/>
        <v>1321.7445031888308</v>
      </c>
      <c r="J852" s="174">
        <f t="shared" si="702"/>
        <v>23.370963958203561</v>
      </c>
      <c r="K852" s="189">
        <f t="shared" si="703"/>
        <v>112</v>
      </c>
      <c r="L852" s="190">
        <f t="shared" si="681"/>
        <v>94</v>
      </c>
      <c r="M852" s="173">
        <f t="shared" si="675"/>
        <v>37156.624782275838</v>
      </c>
      <c r="N852" s="174">
        <f t="shared" si="679"/>
        <v>29864.42086516842</v>
      </c>
      <c r="O852" s="174"/>
      <c r="P852" s="174"/>
      <c r="Q852" s="174"/>
      <c r="R852" s="175">
        <f t="shared" si="682"/>
        <v>7292.2039171074157</v>
      </c>
      <c r="S852" s="173">
        <f t="shared" si="680"/>
        <v>29341.835500076806</v>
      </c>
      <c r="T852" s="174">
        <f t="shared" si="683"/>
        <v>23279.472793449368</v>
      </c>
      <c r="U852" s="174"/>
      <c r="V852" s="174"/>
      <c r="W852" s="174"/>
      <c r="X852" s="175">
        <f t="shared" si="684"/>
        <v>6062.3627066274394</v>
      </c>
      <c r="Y852" s="173">
        <f t="shared" si="704"/>
        <v>58683.671000153612</v>
      </c>
      <c r="Z852" s="174">
        <f t="shared" si="685"/>
        <v>46558.945586898735</v>
      </c>
      <c r="AA852" s="174"/>
      <c r="AB852" s="174"/>
      <c r="AC852" s="174"/>
      <c r="AD852" s="175">
        <f t="shared" si="686"/>
        <v>12124.725413254879</v>
      </c>
      <c r="AE852" s="173">
        <f t="shared" si="687"/>
        <v>28.111805793504001</v>
      </c>
      <c r="AF852" s="174">
        <f t="shared" si="678"/>
        <v>36</v>
      </c>
      <c r="AG852" s="174">
        <f t="shared" si="688"/>
        <v>20.2865</v>
      </c>
      <c r="AH852" s="174">
        <f t="shared" si="676"/>
        <v>657</v>
      </c>
      <c r="AI852" s="174">
        <f t="shared" si="677"/>
        <v>200</v>
      </c>
      <c r="AJ852" s="174">
        <f t="shared" si="689"/>
        <v>1.6666666666666667</v>
      </c>
      <c r="AK852" s="174">
        <f t="shared" si="690"/>
        <v>12124.725413254879</v>
      </c>
      <c r="AL852" s="174">
        <f t="shared" si="691"/>
        <v>12124.725413254879</v>
      </c>
      <c r="AM852" s="174"/>
      <c r="AN852" s="174"/>
      <c r="AO852" s="176">
        <v>36</v>
      </c>
      <c r="AP852" s="174">
        <v>36</v>
      </c>
      <c r="AQ852" s="175">
        <f t="shared" si="692"/>
        <v>657</v>
      </c>
      <c r="AR852" s="31">
        <f t="shared" si="693"/>
        <v>0</v>
      </c>
      <c r="AS852" s="2">
        <f t="shared" si="694"/>
        <v>0.2</v>
      </c>
      <c r="AT852" s="33">
        <f t="shared" si="695"/>
        <v>0</v>
      </c>
      <c r="AU852" s="31">
        <f t="shared" si="696"/>
        <v>0.3</v>
      </c>
      <c r="AV852" s="2">
        <f t="shared" si="697"/>
        <v>0</v>
      </c>
      <c r="AW852" s="33">
        <f t="shared" si="698"/>
        <v>1</v>
      </c>
      <c r="AX852" s="31">
        <f t="shared" si="699"/>
        <v>1</v>
      </c>
      <c r="AY852" s="33">
        <f t="shared" si="700"/>
        <v>1.6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customHeight="1">
      <c r="A853" s="2"/>
      <c r="B853" s="107">
        <v>778</v>
      </c>
      <c r="C853" s="31">
        <v>10</v>
      </c>
      <c r="D853" s="111" t="s">
        <v>21</v>
      </c>
      <c r="E853" s="2" t="s">
        <v>108</v>
      </c>
      <c r="F853" s="2" t="s">
        <v>149</v>
      </c>
      <c r="G853" s="2" t="s">
        <v>177</v>
      </c>
      <c r="H853" s="33"/>
      <c r="I853" s="173">
        <f t="shared" si="701"/>
        <v>1697.2766963131592</v>
      </c>
      <c r="J853" s="174">
        <f t="shared" si="702"/>
        <v>23.370963958203561</v>
      </c>
      <c r="K853" s="189">
        <f t="shared" si="703"/>
        <v>44</v>
      </c>
      <c r="L853" s="190">
        <f t="shared" si="681"/>
        <v>43</v>
      </c>
      <c r="M853" s="173">
        <f t="shared" si="675"/>
        <v>47713.512864595599</v>
      </c>
      <c r="N853" s="174">
        <f t="shared" si="679"/>
        <v>44796.631297752632</v>
      </c>
      <c r="O853" s="174"/>
      <c r="P853" s="174"/>
      <c r="Q853" s="174"/>
      <c r="R853" s="175">
        <f t="shared" si="682"/>
        <v>2916.8815668429665</v>
      </c>
      <c r="S853" s="173">
        <f t="shared" si="680"/>
        <v>37344.154272825028</v>
      </c>
      <c r="T853" s="174">
        <f t="shared" si="683"/>
        <v>34919.20919017405</v>
      </c>
      <c r="U853" s="174"/>
      <c r="V853" s="174"/>
      <c r="W853" s="174"/>
      <c r="X853" s="175">
        <f t="shared" si="684"/>
        <v>2424.945082650976</v>
      </c>
      <c r="Y853" s="173">
        <f t="shared" si="704"/>
        <v>74688.308545650056</v>
      </c>
      <c r="Z853" s="174">
        <f t="shared" si="685"/>
        <v>69838.418380348099</v>
      </c>
      <c r="AA853" s="174"/>
      <c r="AB853" s="174"/>
      <c r="AC853" s="174"/>
      <c r="AD853" s="175">
        <f t="shared" si="686"/>
        <v>4849.890165301952</v>
      </c>
      <c r="AE853" s="173">
        <f t="shared" si="687"/>
        <v>28.111805793504001</v>
      </c>
      <c r="AF853" s="174">
        <f t="shared" si="678"/>
        <v>36</v>
      </c>
      <c r="AG853" s="174">
        <f t="shared" si="688"/>
        <v>20.2865</v>
      </c>
      <c r="AH853" s="174">
        <f t="shared" si="676"/>
        <v>657</v>
      </c>
      <c r="AI853" s="174">
        <f t="shared" si="677"/>
        <v>200</v>
      </c>
      <c r="AJ853" s="174">
        <f t="shared" si="689"/>
        <v>1.6666666666666667</v>
      </c>
      <c r="AK853" s="174">
        <f t="shared" si="690"/>
        <v>12124.725413254879</v>
      </c>
      <c r="AL853" s="174">
        <f t="shared" si="691"/>
        <v>12124.725413254879</v>
      </c>
      <c r="AM853" s="174"/>
      <c r="AN853" s="174"/>
      <c r="AO853" s="176">
        <v>36</v>
      </c>
      <c r="AP853" s="174">
        <v>36</v>
      </c>
      <c r="AQ853" s="175">
        <f t="shared" si="692"/>
        <v>657</v>
      </c>
      <c r="AR853" s="31">
        <f t="shared" si="693"/>
        <v>0</v>
      </c>
      <c r="AS853" s="2">
        <f t="shared" si="694"/>
        <v>0.2</v>
      </c>
      <c r="AT853" s="33">
        <f t="shared" si="695"/>
        <v>0</v>
      </c>
      <c r="AU853" s="31">
        <f t="shared" si="696"/>
        <v>0</v>
      </c>
      <c r="AV853" s="2">
        <f t="shared" si="697"/>
        <v>0</v>
      </c>
      <c r="AW853" s="33">
        <f t="shared" si="698"/>
        <v>1.5</v>
      </c>
      <c r="AX853" s="31">
        <f t="shared" si="699"/>
        <v>1</v>
      </c>
      <c r="AY853" s="33">
        <f t="shared" si="700"/>
        <v>1.6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customHeight="1">
      <c r="A854" s="2"/>
      <c r="B854" s="107">
        <v>779</v>
      </c>
      <c r="C854" s="31">
        <v>7</v>
      </c>
      <c r="D854" s="111" t="s">
        <v>21</v>
      </c>
      <c r="E854" s="2" t="s">
        <v>67</v>
      </c>
      <c r="F854" s="2" t="s">
        <v>149</v>
      </c>
      <c r="G854" s="2"/>
      <c r="H854" s="33"/>
      <c r="I854" s="173">
        <f t="shared" si="701"/>
        <v>636.96968843362606</v>
      </c>
      <c r="J854" s="174">
        <f t="shared" si="702"/>
        <v>16.292087508154079</v>
      </c>
      <c r="K854" s="189">
        <f t="shared" si="703"/>
        <v>568</v>
      </c>
      <c r="L854" s="190">
        <f t="shared" si="681"/>
        <v>307</v>
      </c>
      <c r="M854" s="173">
        <f t="shared" si="675"/>
        <v>17906.368177594846</v>
      </c>
      <c r="N854" s="174">
        <f t="shared" si="679"/>
        <v>17906.368177594846</v>
      </c>
      <c r="O854" s="174"/>
      <c r="P854" s="174"/>
      <c r="Q854" s="174"/>
      <c r="R854" s="175">
        <f t="shared" si="682"/>
        <v>0</v>
      </c>
      <c r="S854" s="173">
        <f t="shared" si="680"/>
        <v>13958.107967397073</v>
      </c>
      <c r="T854" s="174">
        <f t="shared" si="683"/>
        <v>13958.107967397073</v>
      </c>
      <c r="U854" s="174"/>
      <c r="V854" s="174"/>
      <c r="W854" s="174"/>
      <c r="X854" s="175">
        <f t="shared" si="684"/>
        <v>0</v>
      </c>
      <c r="Y854" s="173">
        <f t="shared" si="704"/>
        <v>27916.215934794145</v>
      </c>
      <c r="Z854" s="174">
        <f t="shared" si="685"/>
        <v>27916.215934794145</v>
      </c>
      <c r="AA854" s="174"/>
      <c r="AB854" s="174"/>
      <c r="AC854" s="174"/>
      <c r="AD854" s="175">
        <f t="shared" si="686"/>
        <v>0</v>
      </c>
      <c r="AE854" s="173">
        <f t="shared" si="687"/>
        <v>28.111805793504001</v>
      </c>
      <c r="AF854" s="174">
        <f t="shared" si="678"/>
        <v>36</v>
      </c>
      <c r="AG854" s="174">
        <f t="shared" si="688"/>
        <v>20.2865</v>
      </c>
      <c r="AH854" s="174">
        <f t="shared" si="676"/>
        <v>458</v>
      </c>
      <c r="AI854" s="174">
        <f t="shared" si="677"/>
        <v>200</v>
      </c>
      <c r="AJ854" s="174">
        <f t="shared" si="689"/>
        <v>1.6666666666666667</v>
      </c>
      <c r="AK854" s="174">
        <f t="shared" si="690"/>
        <v>11631.75663949756</v>
      </c>
      <c r="AL854" s="174">
        <f t="shared" si="691"/>
        <v>11631.75663949756</v>
      </c>
      <c r="AM854" s="174"/>
      <c r="AN854" s="174"/>
      <c r="AO854" s="176">
        <v>36</v>
      </c>
      <c r="AP854" s="174">
        <v>36</v>
      </c>
      <c r="AQ854" s="175">
        <f t="shared" si="692"/>
        <v>458</v>
      </c>
      <c r="AR854" s="31">
        <f t="shared" si="693"/>
        <v>0</v>
      </c>
      <c r="AS854" s="2">
        <f t="shared" si="694"/>
        <v>0</v>
      </c>
      <c r="AT854" s="33">
        <f t="shared" si="695"/>
        <v>0</v>
      </c>
      <c r="AU854" s="31">
        <f t="shared" si="696"/>
        <v>0</v>
      </c>
      <c r="AV854" s="2">
        <f t="shared" si="697"/>
        <v>0</v>
      </c>
      <c r="AW854" s="33">
        <f t="shared" si="698"/>
        <v>1</v>
      </c>
      <c r="AX854" s="31">
        <f t="shared" si="699"/>
        <v>1</v>
      </c>
      <c r="AY854" s="33">
        <f t="shared" si="700"/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customHeight="1">
      <c r="A855" s="2"/>
      <c r="B855" s="107">
        <v>780</v>
      </c>
      <c r="C855" s="31">
        <v>7</v>
      </c>
      <c r="D855" s="111" t="s">
        <v>21</v>
      </c>
      <c r="E855" s="2" t="s">
        <v>136</v>
      </c>
      <c r="F855" s="2" t="s">
        <v>149</v>
      </c>
      <c r="G855" s="2"/>
      <c r="H855" s="33"/>
      <c r="I855" s="173">
        <f t="shared" si="701"/>
        <v>786.28168624277066</v>
      </c>
      <c r="J855" s="174">
        <f t="shared" si="702"/>
        <v>16.292087508154079</v>
      </c>
      <c r="K855" s="189">
        <f t="shared" si="703"/>
        <v>395</v>
      </c>
      <c r="L855" s="190">
        <f t="shared" si="681"/>
        <v>238</v>
      </c>
      <c r="M855" s="173">
        <f t="shared" si="675"/>
        <v>22103.798062645616</v>
      </c>
      <c r="N855" s="174">
        <f t="shared" si="679"/>
        <v>17906.368177594846</v>
      </c>
      <c r="O855" s="174"/>
      <c r="P855" s="174"/>
      <c r="Q855" s="174"/>
      <c r="R855" s="175">
        <f t="shared" si="682"/>
        <v>4197.4298850507703</v>
      </c>
      <c r="S855" s="173">
        <f t="shared" si="680"/>
        <v>17447.634959246341</v>
      </c>
      <c r="T855" s="174">
        <f t="shared" si="683"/>
        <v>13958.107967397073</v>
      </c>
      <c r="U855" s="174"/>
      <c r="V855" s="174"/>
      <c r="W855" s="174"/>
      <c r="X855" s="175">
        <f t="shared" si="684"/>
        <v>3489.5269918492681</v>
      </c>
      <c r="Y855" s="173">
        <f t="shared" si="704"/>
        <v>34895.269918492682</v>
      </c>
      <c r="Z855" s="174">
        <f t="shared" si="685"/>
        <v>27916.215934794145</v>
      </c>
      <c r="AA855" s="174"/>
      <c r="AB855" s="174"/>
      <c r="AC855" s="174"/>
      <c r="AD855" s="175">
        <f t="shared" si="686"/>
        <v>6979.0539836985363</v>
      </c>
      <c r="AE855" s="173">
        <f t="shared" si="687"/>
        <v>28.111805793504001</v>
      </c>
      <c r="AF855" s="174">
        <f t="shared" si="678"/>
        <v>36</v>
      </c>
      <c r="AG855" s="174">
        <f t="shared" si="688"/>
        <v>20.2865</v>
      </c>
      <c r="AH855" s="174">
        <f t="shared" si="676"/>
        <v>458</v>
      </c>
      <c r="AI855" s="174">
        <f t="shared" si="677"/>
        <v>200</v>
      </c>
      <c r="AJ855" s="174">
        <f t="shared" si="689"/>
        <v>1.6666666666666667</v>
      </c>
      <c r="AK855" s="174">
        <f t="shared" si="690"/>
        <v>11631.75663949756</v>
      </c>
      <c r="AL855" s="174">
        <f t="shared" si="691"/>
        <v>11631.75663949756</v>
      </c>
      <c r="AM855" s="174"/>
      <c r="AN855" s="174"/>
      <c r="AO855" s="176">
        <v>36</v>
      </c>
      <c r="AP855" s="174">
        <v>36</v>
      </c>
      <c r="AQ855" s="175">
        <f t="shared" si="692"/>
        <v>458</v>
      </c>
      <c r="AR855" s="31">
        <f t="shared" si="693"/>
        <v>0</v>
      </c>
      <c r="AS855" s="2">
        <f t="shared" si="694"/>
        <v>0</v>
      </c>
      <c r="AT855" s="33">
        <f t="shared" si="695"/>
        <v>0</v>
      </c>
      <c r="AU855" s="31">
        <f t="shared" si="696"/>
        <v>0.3</v>
      </c>
      <c r="AV855" s="2">
        <f t="shared" si="697"/>
        <v>0</v>
      </c>
      <c r="AW855" s="33">
        <f t="shared" si="698"/>
        <v>1</v>
      </c>
      <c r="AX855" s="31">
        <f t="shared" si="699"/>
        <v>1</v>
      </c>
      <c r="AY855" s="33">
        <f t="shared" si="700"/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customHeight="1">
      <c r="A856" s="2"/>
      <c r="B856" s="107">
        <v>781</v>
      </c>
      <c r="C856" s="31">
        <v>7</v>
      </c>
      <c r="D856" s="111" t="s">
        <v>21</v>
      </c>
      <c r="E856" s="2" t="s">
        <v>91</v>
      </c>
      <c r="F856" s="2" t="s">
        <v>149</v>
      </c>
      <c r="G856" s="2" t="s">
        <v>177</v>
      </c>
      <c r="H856" s="33"/>
      <c r="I856" s="173">
        <f t="shared" si="701"/>
        <v>955.45453265043886</v>
      </c>
      <c r="J856" s="174">
        <f t="shared" si="702"/>
        <v>16.292087508154079</v>
      </c>
      <c r="K856" s="189">
        <f t="shared" si="703"/>
        <v>247</v>
      </c>
      <c r="L856" s="190">
        <f t="shared" si="681"/>
        <v>172</v>
      </c>
      <c r="M856" s="173">
        <f t="shared" si="675"/>
        <v>26859.552266392264</v>
      </c>
      <c r="N856" s="174">
        <f t="shared" si="679"/>
        <v>26859.552266392264</v>
      </c>
      <c r="O856" s="174"/>
      <c r="P856" s="174"/>
      <c r="Q856" s="174"/>
      <c r="R856" s="175">
        <f t="shared" si="682"/>
        <v>0</v>
      </c>
      <c r="S856" s="173">
        <f t="shared" si="680"/>
        <v>20937.161951095608</v>
      </c>
      <c r="T856" s="174">
        <f t="shared" si="683"/>
        <v>20937.161951095608</v>
      </c>
      <c r="U856" s="174"/>
      <c r="V856" s="174"/>
      <c r="W856" s="174"/>
      <c r="X856" s="175">
        <f t="shared" si="684"/>
        <v>0</v>
      </c>
      <c r="Y856" s="173">
        <f t="shared" si="704"/>
        <v>41874.323902191216</v>
      </c>
      <c r="Z856" s="174">
        <f t="shared" si="685"/>
        <v>41874.323902191216</v>
      </c>
      <c r="AA856" s="174"/>
      <c r="AB856" s="174"/>
      <c r="AC856" s="174"/>
      <c r="AD856" s="175">
        <f t="shared" si="686"/>
        <v>0</v>
      </c>
      <c r="AE856" s="173">
        <f t="shared" si="687"/>
        <v>28.111805793504001</v>
      </c>
      <c r="AF856" s="174">
        <f t="shared" si="678"/>
        <v>36</v>
      </c>
      <c r="AG856" s="174">
        <f t="shared" si="688"/>
        <v>20.2865</v>
      </c>
      <c r="AH856" s="174">
        <f t="shared" si="676"/>
        <v>458</v>
      </c>
      <c r="AI856" s="174">
        <f t="shared" si="677"/>
        <v>200</v>
      </c>
      <c r="AJ856" s="174">
        <f t="shared" si="689"/>
        <v>1.6666666666666667</v>
      </c>
      <c r="AK856" s="174">
        <f t="shared" si="690"/>
        <v>11631.75663949756</v>
      </c>
      <c r="AL856" s="174">
        <f t="shared" si="691"/>
        <v>11631.75663949756</v>
      </c>
      <c r="AM856" s="174"/>
      <c r="AN856" s="174"/>
      <c r="AO856" s="176">
        <v>36</v>
      </c>
      <c r="AP856" s="174">
        <v>36</v>
      </c>
      <c r="AQ856" s="175">
        <f t="shared" si="692"/>
        <v>458</v>
      </c>
      <c r="AR856" s="31">
        <f t="shared" si="693"/>
        <v>0</v>
      </c>
      <c r="AS856" s="2">
        <f t="shared" si="694"/>
        <v>0</v>
      </c>
      <c r="AT856" s="33">
        <f t="shared" si="695"/>
        <v>0</v>
      </c>
      <c r="AU856" s="31">
        <f t="shared" si="696"/>
        <v>0</v>
      </c>
      <c r="AV856" s="2">
        <f t="shared" si="697"/>
        <v>0</v>
      </c>
      <c r="AW856" s="33">
        <f t="shared" si="698"/>
        <v>1.5</v>
      </c>
      <c r="AX856" s="31">
        <f t="shared" si="699"/>
        <v>1</v>
      </c>
      <c r="AY856" s="33">
        <f t="shared" si="700"/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customHeight="1">
      <c r="A857" s="2"/>
      <c r="B857" s="107">
        <v>782</v>
      </c>
      <c r="C857" s="31">
        <v>7</v>
      </c>
      <c r="D857" s="111" t="s">
        <v>21</v>
      </c>
      <c r="E857" s="2" t="s">
        <v>148</v>
      </c>
      <c r="F857" s="2" t="s">
        <v>149</v>
      </c>
      <c r="G857" s="2"/>
      <c r="H857" s="33"/>
      <c r="I857" s="173">
        <f t="shared" si="701"/>
        <v>809.81030426991958</v>
      </c>
      <c r="J857" s="174">
        <f t="shared" si="702"/>
        <v>20.712917084978699</v>
      </c>
      <c r="K857" s="189">
        <f t="shared" si="703"/>
        <v>367</v>
      </c>
      <c r="L857" s="190">
        <f t="shared" si="681"/>
        <v>232</v>
      </c>
      <c r="M857" s="173">
        <f t="shared" si="675"/>
        <v>17906.368177594846</v>
      </c>
      <c r="N857" s="174">
        <f t="shared" si="679"/>
        <v>17906.368177594846</v>
      </c>
      <c r="O857" s="174"/>
      <c r="P857" s="174"/>
      <c r="Q857" s="174"/>
      <c r="R857" s="175">
        <f t="shared" si="682"/>
        <v>0</v>
      </c>
      <c r="S857" s="173">
        <f t="shared" si="680"/>
        <v>13958.107967397073</v>
      </c>
      <c r="T857" s="174">
        <f t="shared" si="683"/>
        <v>13958.107967397073</v>
      </c>
      <c r="U857" s="174"/>
      <c r="V857" s="174"/>
      <c r="W857" s="174"/>
      <c r="X857" s="175">
        <f t="shared" si="684"/>
        <v>0</v>
      </c>
      <c r="Y857" s="173">
        <f t="shared" si="704"/>
        <v>27916.215934794145</v>
      </c>
      <c r="Z857" s="174">
        <f t="shared" si="685"/>
        <v>27916.215934794145</v>
      </c>
      <c r="AA857" s="174"/>
      <c r="AB857" s="174"/>
      <c r="AC857" s="174"/>
      <c r="AD857" s="175">
        <f t="shared" si="686"/>
        <v>0</v>
      </c>
      <c r="AE857" s="173">
        <f t="shared" si="687"/>
        <v>22.111805793504001</v>
      </c>
      <c r="AF857" s="174">
        <f t="shared" si="678"/>
        <v>36</v>
      </c>
      <c r="AG857" s="174">
        <f t="shared" si="688"/>
        <v>20.2865</v>
      </c>
      <c r="AH857" s="174">
        <f t="shared" si="676"/>
        <v>458</v>
      </c>
      <c r="AI857" s="174">
        <f t="shared" si="677"/>
        <v>200</v>
      </c>
      <c r="AJ857" s="174">
        <f t="shared" si="689"/>
        <v>1.6666666666666667</v>
      </c>
      <c r="AK857" s="174">
        <f t="shared" si="690"/>
        <v>11631.75663949756</v>
      </c>
      <c r="AL857" s="174">
        <f t="shared" si="691"/>
        <v>11631.75663949756</v>
      </c>
      <c r="AM857" s="174"/>
      <c r="AN857" s="174"/>
      <c r="AO857" s="176">
        <v>36</v>
      </c>
      <c r="AP857" s="174">
        <v>36</v>
      </c>
      <c r="AQ857" s="175">
        <f t="shared" si="692"/>
        <v>458</v>
      </c>
      <c r="AR857" s="31">
        <f t="shared" si="693"/>
        <v>6</v>
      </c>
      <c r="AS857" s="2">
        <f t="shared" si="694"/>
        <v>0</v>
      </c>
      <c r="AT857" s="33">
        <f t="shared" si="695"/>
        <v>0</v>
      </c>
      <c r="AU857" s="31">
        <f t="shared" si="696"/>
        <v>0</v>
      </c>
      <c r="AV857" s="2">
        <f t="shared" si="697"/>
        <v>0</v>
      </c>
      <c r="AW857" s="33">
        <f t="shared" si="698"/>
        <v>1</v>
      </c>
      <c r="AX857" s="31">
        <f t="shared" si="699"/>
        <v>1</v>
      </c>
      <c r="AY857" s="33">
        <f t="shared" si="700"/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customHeight="1">
      <c r="A858" s="2"/>
      <c r="B858" s="107">
        <v>783</v>
      </c>
      <c r="C858" s="31">
        <v>7</v>
      </c>
      <c r="D858" s="111" t="s">
        <v>21</v>
      </c>
      <c r="E858" s="2" t="s">
        <v>163</v>
      </c>
      <c r="F858" s="2" t="s">
        <v>149</v>
      </c>
      <c r="G858" s="2"/>
      <c r="H858" s="33"/>
      <c r="I858" s="173">
        <f t="shared" si="701"/>
        <v>999.63785269583286</v>
      </c>
      <c r="J858" s="174">
        <f t="shared" si="702"/>
        <v>20.712917084978699</v>
      </c>
      <c r="K858" s="189">
        <f t="shared" si="703"/>
        <v>230</v>
      </c>
      <c r="L858" s="190">
        <f t="shared" si="681"/>
        <v>165</v>
      </c>
      <c r="M858" s="173">
        <f t="shared" si="675"/>
        <v>22103.798062645616</v>
      </c>
      <c r="N858" s="174">
        <f t="shared" si="679"/>
        <v>17906.368177594846</v>
      </c>
      <c r="O858" s="174"/>
      <c r="P858" s="174"/>
      <c r="Q858" s="174"/>
      <c r="R858" s="175">
        <f t="shared" si="682"/>
        <v>4197.4298850507703</v>
      </c>
      <c r="S858" s="173">
        <f t="shared" si="680"/>
        <v>17447.634959246341</v>
      </c>
      <c r="T858" s="174">
        <f t="shared" si="683"/>
        <v>13958.107967397073</v>
      </c>
      <c r="U858" s="174"/>
      <c r="V858" s="174"/>
      <c r="W858" s="174"/>
      <c r="X858" s="175">
        <f t="shared" si="684"/>
        <v>3489.5269918492681</v>
      </c>
      <c r="Y858" s="173">
        <f t="shared" si="704"/>
        <v>34895.269918492682</v>
      </c>
      <c r="Z858" s="174">
        <f t="shared" si="685"/>
        <v>27916.215934794145</v>
      </c>
      <c r="AA858" s="174"/>
      <c r="AB858" s="174"/>
      <c r="AC858" s="174"/>
      <c r="AD858" s="175">
        <f t="shared" si="686"/>
        <v>6979.0539836985363</v>
      </c>
      <c r="AE858" s="173">
        <f t="shared" si="687"/>
        <v>22.111805793504001</v>
      </c>
      <c r="AF858" s="174">
        <f t="shared" si="678"/>
        <v>36</v>
      </c>
      <c r="AG858" s="174">
        <f t="shared" si="688"/>
        <v>20.2865</v>
      </c>
      <c r="AH858" s="174">
        <f t="shared" si="676"/>
        <v>458</v>
      </c>
      <c r="AI858" s="174">
        <f t="shared" si="677"/>
        <v>200</v>
      </c>
      <c r="AJ858" s="174">
        <f t="shared" si="689"/>
        <v>1.6666666666666667</v>
      </c>
      <c r="AK858" s="174">
        <f t="shared" si="690"/>
        <v>11631.75663949756</v>
      </c>
      <c r="AL858" s="174">
        <f t="shared" si="691"/>
        <v>11631.75663949756</v>
      </c>
      <c r="AM858" s="174"/>
      <c r="AN858" s="174"/>
      <c r="AO858" s="176">
        <v>36</v>
      </c>
      <c r="AP858" s="174">
        <v>36</v>
      </c>
      <c r="AQ858" s="175">
        <f t="shared" si="692"/>
        <v>458</v>
      </c>
      <c r="AR858" s="31">
        <f t="shared" si="693"/>
        <v>6</v>
      </c>
      <c r="AS858" s="2">
        <f t="shared" si="694"/>
        <v>0</v>
      </c>
      <c r="AT858" s="33">
        <f t="shared" si="695"/>
        <v>0</v>
      </c>
      <c r="AU858" s="31">
        <f t="shared" si="696"/>
        <v>0.3</v>
      </c>
      <c r="AV858" s="2">
        <f t="shared" si="697"/>
        <v>0</v>
      </c>
      <c r="AW858" s="33">
        <f t="shared" si="698"/>
        <v>1</v>
      </c>
      <c r="AX858" s="31">
        <f t="shared" si="699"/>
        <v>1</v>
      </c>
      <c r="AY858" s="33">
        <f t="shared" si="700"/>
        <v>1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customHeight="1">
      <c r="A859" s="2"/>
      <c r="B859" s="107">
        <v>784</v>
      </c>
      <c r="C859" s="31">
        <v>7</v>
      </c>
      <c r="D859" s="111" t="s">
        <v>21</v>
      </c>
      <c r="E859" s="2" t="s">
        <v>155</v>
      </c>
      <c r="F859" s="2" t="s">
        <v>149</v>
      </c>
      <c r="G859" s="2" t="s">
        <v>177</v>
      </c>
      <c r="H859" s="33"/>
      <c r="I859" s="173">
        <f t="shared" si="701"/>
        <v>1214.7154564048792</v>
      </c>
      <c r="J859" s="174">
        <f t="shared" si="702"/>
        <v>20.712917084978699</v>
      </c>
      <c r="K859" s="189">
        <f t="shared" si="703"/>
        <v>140</v>
      </c>
      <c r="L859" s="190">
        <f t="shared" si="681"/>
        <v>110</v>
      </c>
      <c r="M859" s="173">
        <f t="shared" si="675"/>
        <v>26859.552266392264</v>
      </c>
      <c r="N859" s="174">
        <f t="shared" si="679"/>
        <v>26859.552266392264</v>
      </c>
      <c r="O859" s="174"/>
      <c r="P859" s="174"/>
      <c r="Q859" s="174"/>
      <c r="R859" s="175">
        <f t="shared" si="682"/>
        <v>0</v>
      </c>
      <c r="S859" s="173">
        <f t="shared" si="680"/>
        <v>20937.161951095608</v>
      </c>
      <c r="T859" s="174">
        <f t="shared" si="683"/>
        <v>20937.161951095608</v>
      </c>
      <c r="U859" s="174"/>
      <c r="V859" s="174"/>
      <c r="W859" s="174"/>
      <c r="X859" s="175">
        <f t="shared" si="684"/>
        <v>0</v>
      </c>
      <c r="Y859" s="173">
        <f t="shared" si="704"/>
        <v>41874.323902191216</v>
      </c>
      <c r="Z859" s="174">
        <f t="shared" si="685"/>
        <v>41874.323902191216</v>
      </c>
      <c r="AA859" s="174"/>
      <c r="AB859" s="174"/>
      <c r="AC859" s="174"/>
      <c r="AD859" s="175">
        <f t="shared" si="686"/>
        <v>0</v>
      </c>
      <c r="AE859" s="173">
        <f t="shared" si="687"/>
        <v>22.111805793504001</v>
      </c>
      <c r="AF859" s="174">
        <f t="shared" si="678"/>
        <v>36</v>
      </c>
      <c r="AG859" s="174">
        <f t="shared" si="688"/>
        <v>20.2865</v>
      </c>
      <c r="AH859" s="174">
        <f t="shared" si="676"/>
        <v>458</v>
      </c>
      <c r="AI859" s="174">
        <f t="shared" si="677"/>
        <v>200</v>
      </c>
      <c r="AJ859" s="174">
        <f t="shared" si="689"/>
        <v>1.6666666666666667</v>
      </c>
      <c r="AK859" s="174">
        <f t="shared" si="690"/>
        <v>11631.75663949756</v>
      </c>
      <c r="AL859" s="174">
        <f t="shared" si="691"/>
        <v>11631.75663949756</v>
      </c>
      <c r="AM859" s="174"/>
      <c r="AN859" s="174"/>
      <c r="AO859" s="176">
        <v>36</v>
      </c>
      <c r="AP859" s="174">
        <v>36</v>
      </c>
      <c r="AQ859" s="175">
        <f t="shared" si="692"/>
        <v>458</v>
      </c>
      <c r="AR859" s="31">
        <f t="shared" si="693"/>
        <v>6</v>
      </c>
      <c r="AS859" s="2">
        <f t="shared" si="694"/>
        <v>0</v>
      </c>
      <c r="AT859" s="33">
        <f t="shared" si="695"/>
        <v>0</v>
      </c>
      <c r="AU859" s="31">
        <f t="shared" si="696"/>
        <v>0</v>
      </c>
      <c r="AV859" s="2">
        <f t="shared" si="697"/>
        <v>0</v>
      </c>
      <c r="AW859" s="33">
        <f t="shared" si="698"/>
        <v>1.5</v>
      </c>
      <c r="AX859" s="31">
        <f t="shared" si="699"/>
        <v>1</v>
      </c>
      <c r="AY859" s="33">
        <f t="shared" si="700"/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customHeight="1">
      <c r="A860" s="2"/>
      <c r="B860" s="107">
        <v>785</v>
      </c>
      <c r="C860" s="31">
        <v>7</v>
      </c>
      <c r="D860" s="111" t="s">
        <v>21</v>
      </c>
      <c r="E860" s="2" t="s">
        <v>79</v>
      </c>
      <c r="F860" s="2" t="s">
        <v>149</v>
      </c>
      <c r="G860" s="2"/>
      <c r="H860" s="33"/>
      <c r="I860" s="173">
        <f t="shared" si="701"/>
        <v>736.51102030638913</v>
      </c>
      <c r="J860" s="174">
        <f t="shared" si="702"/>
        <v>16.292087508154079</v>
      </c>
      <c r="K860" s="189">
        <f t="shared" si="703"/>
        <v>450</v>
      </c>
      <c r="L860" s="190">
        <f t="shared" si="681"/>
        <v>259</v>
      </c>
      <c r="M860" s="173">
        <f t="shared" si="675"/>
        <v>20704.654767628694</v>
      </c>
      <c r="N860" s="174">
        <f t="shared" si="679"/>
        <v>17906.368177594846</v>
      </c>
      <c r="O860" s="174"/>
      <c r="P860" s="174"/>
      <c r="Q860" s="174"/>
      <c r="R860" s="175">
        <f t="shared" si="682"/>
        <v>2798.2865900338466</v>
      </c>
      <c r="S860" s="173">
        <f t="shared" si="680"/>
        <v>16284.459295296585</v>
      </c>
      <c r="T860" s="174">
        <f t="shared" si="683"/>
        <v>13958.107967397073</v>
      </c>
      <c r="U860" s="174"/>
      <c r="V860" s="174"/>
      <c r="W860" s="174"/>
      <c r="X860" s="175">
        <f t="shared" si="684"/>
        <v>2326.3513278995119</v>
      </c>
      <c r="Y860" s="173">
        <f t="shared" si="704"/>
        <v>32568.91859059317</v>
      </c>
      <c r="Z860" s="174">
        <f t="shared" si="685"/>
        <v>27916.215934794145</v>
      </c>
      <c r="AA860" s="174"/>
      <c r="AB860" s="174"/>
      <c r="AC860" s="174"/>
      <c r="AD860" s="175">
        <f t="shared" si="686"/>
        <v>4652.7026557990239</v>
      </c>
      <c r="AE860" s="173">
        <f t="shared" si="687"/>
        <v>28.111805793504001</v>
      </c>
      <c r="AF860" s="174">
        <f t="shared" si="678"/>
        <v>36</v>
      </c>
      <c r="AG860" s="174">
        <f t="shared" si="688"/>
        <v>20.2865</v>
      </c>
      <c r="AH860" s="174">
        <f t="shared" si="676"/>
        <v>458</v>
      </c>
      <c r="AI860" s="174">
        <f t="shared" si="677"/>
        <v>200</v>
      </c>
      <c r="AJ860" s="174">
        <f t="shared" si="689"/>
        <v>1.6666666666666667</v>
      </c>
      <c r="AK860" s="174">
        <f t="shared" si="690"/>
        <v>11631.75663949756</v>
      </c>
      <c r="AL860" s="174">
        <f t="shared" si="691"/>
        <v>11631.75663949756</v>
      </c>
      <c r="AM860" s="174"/>
      <c r="AN860" s="174"/>
      <c r="AO860" s="176">
        <v>36</v>
      </c>
      <c r="AP860" s="174">
        <v>36</v>
      </c>
      <c r="AQ860" s="175">
        <f t="shared" si="692"/>
        <v>458</v>
      </c>
      <c r="AR860" s="31">
        <f t="shared" si="693"/>
        <v>0</v>
      </c>
      <c r="AS860" s="2">
        <f t="shared" si="694"/>
        <v>0.2</v>
      </c>
      <c r="AT860" s="33">
        <f t="shared" si="695"/>
        <v>0</v>
      </c>
      <c r="AU860" s="31">
        <f t="shared" si="696"/>
        <v>0</v>
      </c>
      <c r="AV860" s="2">
        <f t="shared" si="697"/>
        <v>0</v>
      </c>
      <c r="AW860" s="33">
        <f t="shared" si="698"/>
        <v>1</v>
      </c>
      <c r="AX860" s="31">
        <f t="shared" si="699"/>
        <v>1</v>
      </c>
      <c r="AY860" s="33">
        <f t="shared" si="700"/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customHeight="1">
      <c r="A861" s="2"/>
      <c r="B861" s="107">
        <v>786</v>
      </c>
      <c r="C861" s="31">
        <v>7</v>
      </c>
      <c r="D861" s="111" t="s">
        <v>21</v>
      </c>
      <c r="E861" s="2" t="s">
        <v>168</v>
      </c>
      <c r="F861" s="2" t="s">
        <v>149</v>
      </c>
      <c r="G861" s="2"/>
      <c r="H861" s="33"/>
      <c r="I861" s="173">
        <f t="shared" si="701"/>
        <v>885.82301811553384</v>
      </c>
      <c r="J861" s="174">
        <f t="shared" si="702"/>
        <v>16.292087508154079</v>
      </c>
      <c r="K861" s="189">
        <f t="shared" si="703"/>
        <v>313</v>
      </c>
      <c r="L861" s="190">
        <f t="shared" si="681"/>
        <v>205</v>
      </c>
      <c r="M861" s="173">
        <f t="shared" si="675"/>
        <v>24902.084652679463</v>
      </c>
      <c r="N861" s="174">
        <f t="shared" si="679"/>
        <v>17906.368177594846</v>
      </c>
      <c r="O861" s="174"/>
      <c r="P861" s="174"/>
      <c r="Q861" s="174"/>
      <c r="R861" s="175">
        <f t="shared" si="682"/>
        <v>6995.7164750846168</v>
      </c>
      <c r="S861" s="173">
        <f t="shared" si="680"/>
        <v>19773.986287145854</v>
      </c>
      <c r="T861" s="174">
        <f t="shared" si="683"/>
        <v>13958.107967397073</v>
      </c>
      <c r="U861" s="174"/>
      <c r="V861" s="174"/>
      <c r="W861" s="174"/>
      <c r="X861" s="175">
        <f t="shared" si="684"/>
        <v>5815.8783197487801</v>
      </c>
      <c r="Y861" s="173">
        <f t="shared" si="704"/>
        <v>39547.972574291707</v>
      </c>
      <c r="Z861" s="174">
        <f t="shared" si="685"/>
        <v>27916.215934794145</v>
      </c>
      <c r="AA861" s="174"/>
      <c r="AB861" s="174"/>
      <c r="AC861" s="174"/>
      <c r="AD861" s="175">
        <f t="shared" si="686"/>
        <v>11631.75663949756</v>
      </c>
      <c r="AE861" s="173">
        <f t="shared" si="687"/>
        <v>28.111805793504001</v>
      </c>
      <c r="AF861" s="174">
        <f t="shared" si="678"/>
        <v>36</v>
      </c>
      <c r="AG861" s="174">
        <f t="shared" si="688"/>
        <v>20.2865</v>
      </c>
      <c r="AH861" s="174">
        <f t="shared" si="676"/>
        <v>458</v>
      </c>
      <c r="AI861" s="174">
        <f t="shared" si="677"/>
        <v>200</v>
      </c>
      <c r="AJ861" s="174">
        <f t="shared" si="689"/>
        <v>1.6666666666666667</v>
      </c>
      <c r="AK861" s="174">
        <f t="shared" si="690"/>
        <v>11631.75663949756</v>
      </c>
      <c r="AL861" s="174">
        <f t="shared" si="691"/>
        <v>11631.75663949756</v>
      </c>
      <c r="AM861" s="174"/>
      <c r="AN861" s="174"/>
      <c r="AO861" s="176">
        <v>36</v>
      </c>
      <c r="AP861" s="174">
        <v>36</v>
      </c>
      <c r="AQ861" s="175">
        <f t="shared" si="692"/>
        <v>458</v>
      </c>
      <c r="AR861" s="31">
        <f t="shared" si="693"/>
        <v>0</v>
      </c>
      <c r="AS861" s="2">
        <f t="shared" si="694"/>
        <v>0.2</v>
      </c>
      <c r="AT861" s="33">
        <f t="shared" si="695"/>
        <v>0</v>
      </c>
      <c r="AU861" s="31">
        <f t="shared" si="696"/>
        <v>0.3</v>
      </c>
      <c r="AV861" s="2">
        <f t="shared" si="697"/>
        <v>0</v>
      </c>
      <c r="AW861" s="33">
        <f t="shared" si="698"/>
        <v>1</v>
      </c>
      <c r="AX861" s="31">
        <f t="shared" si="699"/>
        <v>1</v>
      </c>
      <c r="AY861" s="33">
        <f t="shared" si="700"/>
        <v>1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customHeight="1">
      <c r="A862" s="2"/>
      <c r="B862" s="107">
        <v>787</v>
      </c>
      <c r="C862" s="31">
        <v>7</v>
      </c>
      <c r="D862" s="111" t="s">
        <v>21</v>
      </c>
      <c r="E862" s="2" t="s">
        <v>103</v>
      </c>
      <c r="F862" s="2" t="s">
        <v>149</v>
      </c>
      <c r="G862" s="2" t="s">
        <v>177</v>
      </c>
      <c r="H862" s="33"/>
      <c r="I862" s="173">
        <f t="shared" si="701"/>
        <v>1054.995864523202</v>
      </c>
      <c r="J862" s="174">
        <f t="shared" si="702"/>
        <v>16.292087508154079</v>
      </c>
      <c r="K862" s="189">
        <f t="shared" si="703"/>
        <v>212</v>
      </c>
      <c r="L862" s="190">
        <f t="shared" si="681"/>
        <v>156</v>
      </c>
      <c r="M862" s="173">
        <f t="shared" si="675"/>
        <v>29657.838856426111</v>
      </c>
      <c r="N862" s="174">
        <f t="shared" si="679"/>
        <v>26859.552266392264</v>
      </c>
      <c r="O862" s="174"/>
      <c r="P862" s="174"/>
      <c r="Q862" s="174"/>
      <c r="R862" s="175">
        <f t="shared" si="682"/>
        <v>2798.2865900338466</v>
      </c>
      <c r="S862" s="173">
        <f t="shared" si="680"/>
        <v>23263.51327899512</v>
      </c>
      <c r="T862" s="174">
        <f t="shared" si="683"/>
        <v>20937.161951095608</v>
      </c>
      <c r="U862" s="174"/>
      <c r="V862" s="174"/>
      <c r="W862" s="174"/>
      <c r="X862" s="175">
        <f t="shared" si="684"/>
        <v>2326.3513278995119</v>
      </c>
      <c r="Y862" s="173">
        <f t="shared" si="704"/>
        <v>46527.026557990241</v>
      </c>
      <c r="Z862" s="174">
        <f t="shared" si="685"/>
        <v>41874.323902191216</v>
      </c>
      <c r="AA862" s="174"/>
      <c r="AB862" s="174"/>
      <c r="AC862" s="174"/>
      <c r="AD862" s="175">
        <f t="shared" si="686"/>
        <v>4652.7026557990239</v>
      </c>
      <c r="AE862" s="173">
        <f t="shared" si="687"/>
        <v>28.111805793504001</v>
      </c>
      <c r="AF862" s="174">
        <f t="shared" si="678"/>
        <v>36</v>
      </c>
      <c r="AG862" s="174">
        <f t="shared" si="688"/>
        <v>20.2865</v>
      </c>
      <c r="AH862" s="174">
        <f t="shared" si="676"/>
        <v>458</v>
      </c>
      <c r="AI862" s="174">
        <f t="shared" si="677"/>
        <v>200</v>
      </c>
      <c r="AJ862" s="174">
        <f t="shared" si="689"/>
        <v>1.6666666666666667</v>
      </c>
      <c r="AK862" s="174">
        <f t="shared" si="690"/>
        <v>11631.75663949756</v>
      </c>
      <c r="AL862" s="174">
        <f t="shared" si="691"/>
        <v>11631.75663949756</v>
      </c>
      <c r="AM862" s="174"/>
      <c r="AN862" s="174"/>
      <c r="AO862" s="176">
        <v>36</v>
      </c>
      <c r="AP862" s="174">
        <v>36</v>
      </c>
      <c r="AQ862" s="175">
        <f t="shared" si="692"/>
        <v>458</v>
      </c>
      <c r="AR862" s="31">
        <f t="shared" si="693"/>
        <v>0</v>
      </c>
      <c r="AS862" s="2">
        <f t="shared" si="694"/>
        <v>0.2</v>
      </c>
      <c r="AT862" s="33">
        <f t="shared" si="695"/>
        <v>0</v>
      </c>
      <c r="AU862" s="31">
        <f t="shared" si="696"/>
        <v>0</v>
      </c>
      <c r="AV862" s="2">
        <f t="shared" si="697"/>
        <v>0</v>
      </c>
      <c r="AW862" s="33">
        <f t="shared" si="698"/>
        <v>1.5</v>
      </c>
      <c r="AX862" s="31">
        <f t="shared" si="699"/>
        <v>1</v>
      </c>
      <c r="AY862" s="33">
        <f t="shared" si="700"/>
        <v>1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customHeight="1">
      <c r="A863" s="2"/>
      <c r="B863" s="107">
        <v>788</v>
      </c>
      <c r="C863" s="31">
        <v>4</v>
      </c>
      <c r="D863" s="111" t="s">
        <v>21</v>
      </c>
      <c r="E863" s="2" t="s">
        <v>67</v>
      </c>
      <c r="F863" s="2" t="s">
        <v>149</v>
      </c>
      <c r="G863" s="2"/>
      <c r="H863" s="33"/>
      <c r="I863" s="173">
        <f t="shared" si="701"/>
        <v>592.19072261704036</v>
      </c>
      <c r="J863" s="174">
        <f t="shared" si="702"/>
        <v>8.9642053538315025</v>
      </c>
      <c r="K863" s="189">
        <f t="shared" si="703"/>
        <v>620</v>
      </c>
      <c r="L863" s="190">
        <f t="shared" si="681"/>
        <v>332</v>
      </c>
      <c r="M863" s="173">
        <f t="shared" si="675"/>
        <v>16647.550586925037</v>
      </c>
      <c r="N863" s="174">
        <f t="shared" si="679"/>
        <v>16647.550586925037</v>
      </c>
      <c r="O863" s="174"/>
      <c r="P863" s="174"/>
      <c r="Q863" s="174"/>
      <c r="R863" s="175">
        <f t="shared" si="682"/>
        <v>0</v>
      </c>
      <c r="S863" s="173">
        <f t="shared" si="680"/>
        <v>12976.853049171221</v>
      </c>
      <c r="T863" s="174">
        <f t="shared" si="683"/>
        <v>12976.853049171221</v>
      </c>
      <c r="U863" s="174"/>
      <c r="V863" s="174"/>
      <c r="W863" s="174"/>
      <c r="X863" s="175">
        <f t="shared" si="684"/>
        <v>0</v>
      </c>
      <c r="Y863" s="173">
        <f t="shared" si="704"/>
        <v>25953.706098342442</v>
      </c>
      <c r="Z863" s="174">
        <f t="shared" si="685"/>
        <v>25953.706098342442</v>
      </c>
      <c r="AA863" s="174"/>
      <c r="AB863" s="174"/>
      <c r="AC863" s="174"/>
      <c r="AD863" s="175">
        <f t="shared" si="686"/>
        <v>0</v>
      </c>
      <c r="AE863" s="173">
        <f t="shared" si="687"/>
        <v>28.111805793504001</v>
      </c>
      <c r="AF863" s="174">
        <f t="shared" si="678"/>
        <v>36</v>
      </c>
      <c r="AG863" s="174">
        <f t="shared" si="688"/>
        <v>20.2865</v>
      </c>
      <c r="AH863" s="174">
        <f t="shared" si="676"/>
        <v>252</v>
      </c>
      <c r="AI863" s="174">
        <f t="shared" si="677"/>
        <v>200</v>
      </c>
      <c r="AJ863" s="174">
        <f t="shared" si="689"/>
        <v>1.6666666666666667</v>
      </c>
      <c r="AK863" s="174">
        <f t="shared" si="690"/>
        <v>10814.044207642684</v>
      </c>
      <c r="AL863" s="174">
        <f t="shared" si="691"/>
        <v>10814.044207642684</v>
      </c>
      <c r="AM863" s="174"/>
      <c r="AN863" s="174"/>
      <c r="AO863" s="176">
        <v>36</v>
      </c>
      <c r="AP863" s="174">
        <v>36</v>
      </c>
      <c r="AQ863" s="175">
        <f t="shared" si="692"/>
        <v>252</v>
      </c>
      <c r="AR863" s="31">
        <f t="shared" si="693"/>
        <v>0</v>
      </c>
      <c r="AS863" s="2">
        <f t="shared" si="694"/>
        <v>0</v>
      </c>
      <c r="AT863" s="33">
        <f t="shared" si="695"/>
        <v>0</v>
      </c>
      <c r="AU863" s="31">
        <f t="shared" si="696"/>
        <v>0</v>
      </c>
      <c r="AV863" s="2">
        <f t="shared" si="697"/>
        <v>0</v>
      </c>
      <c r="AW863" s="33">
        <f t="shared" si="698"/>
        <v>1</v>
      </c>
      <c r="AX863" s="31">
        <f t="shared" si="699"/>
        <v>1</v>
      </c>
      <c r="AY863" s="33">
        <f t="shared" si="700"/>
        <v>1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customHeight="1">
      <c r="A864" s="2"/>
      <c r="B864" s="107">
        <v>789</v>
      </c>
      <c r="C864" s="31">
        <v>4</v>
      </c>
      <c r="D864" s="111" t="s">
        <v>21</v>
      </c>
      <c r="E864" s="2" t="s">
        <v>148</v>
      </c>
      <c r="F864" s="2" t="s">
        <v>149</v>
      </c>
      <c r="G864" s="2"/>
      <c r="H864" s="33"/>
      <c r="I864" s="173">
        <f t="shared" si="701"/>
        <v>752.88064405014586</v>
      </c>
      <c r="J864" s="174">
        <f t="shared" si="702"/>
        <v>11.396626867717538</v>
      </c>
      <c r="K864" s="189">
        <f t="shared" si="703"/>
        <v>430</v>
      </c>
      <c r="L864" s="190">
        <f t="shared" si="681"/>
        <v>251</v>
      </c>
      <c r="M864" s="173">
        <f t="shared" si="675"/>
        <v>16647.550586925037</v>
      </c>
      <c r="N864" s="174">
        <f t="shared" si="679"/>
        <v>16647.550586925037</v>
      </c>
      <c r="O864" s="174"/>
      <c r="P864" s="174"/>
      <c r="Q864" s="174"/>
      <c r="R864" s="175">
        <f t="shared" si="682"/>
        <v>0</v>
      </c>
      <c r="S864" s="173">
        <f t="shared" si="680"/>
        <v>12976.853049171221</v>
      </c>
      <c r="T864" s="174">
        <f t="shared" si="683"/>
        <v>12976.853049171221</v>
      </c>
      <c r="U864" s="174"/>
      <c r="V864" s="174"/>
      <c r="W864" s="174"/>
      <c r="X864" s="175">
        <f t="shared" si="684"/>
        <v>0</v>
      </c>
      <c r="Y864" s="173">
        <f t="shared" si="704"/>
        <v>25953.706098342442</v>
      </c>
      <c r="Z864" s="174">
        <f t="shared" si="685"/>
        <v>25953.706098342442</v>
      </c>
      <c r="AA864" s="174"/>
      <c r="AB864" s="174"/>
      <c r="AC864" s="174"/>
      <c r="AD864" s="175">
        <f t="shared" si="686"/>
        <v>0</v>
      </c>
      <c r="AE864" s="173">
        <f t="shared" si="687"/>
        <v>22.111805793504001</v>
      </c>
      <c r="AF864" s="174">
        <f t="shared" si="678"/>
        <v>36</v>
      </c>
      <c r="AG864" s="174">
        <f t="shared" si="688"/>
        <v>20.2865</v>
      </c>
      <c r="AH864" s="174">
        <f t="shared" si="676"/>
        <v>252</v>
      </c>
      <c r="AI864" s="174">
        <f t="shared" si="677"/>
        <v>200</v>
      </c>
      <c r="AJ864" s="174">
        <f t="shared" si="689"/>
        <v>1.6666666666666667</v>
      </c>
      <c r="AK864" s="174">
        <f t="shared" si="690"/>
        <v>10814.044207642684</v>
      </c>
      <c r="AL864" s="174">
        <f t="shared" si="691"/>
        <v>10814.044207642684</v>
      </c>
      <c r="AM864" s="174"/>
      <c r="AN864" s="174"/>
      <c r="AO864" s="176">
        <v>36</v>
      </c>
      <c r="AP864" s="174">
        <v>36</v>
      </c>
      <c r="AQ864" s="175">
        <f t="shared" si="692"/>
        <v>252</v>
      </c>
      <c r="AR864" s="31">
        <f t="shared" si="693"/>
        <v>6</v>
      </c>
      <c r="AS864" s="2">
        <f t="shared" si="694"/>
        <v>0</v>
      </c>
      <c r="AT864" s="33">
        <f t="shared" si="695"/>
        <v>0</v>
      </c>
      <c r="AU864" s="31">
        <f t="shared" si="696"/>
        <v>0</v>
      </c>
      <c r="AV864" s="2">
        <f t="shared" si="697"/>
        <v>0</v>
      </c>
      <c r="AW864" s="33">
        <f t="shared" si="698"/>
        <v>1</v>
      </c>
      <c r="AX864" s="31">
        <f t="shared" si="699"/>
        <v>1</v>
      </c>
      <c r="AY864" s="33">
        <f t="shared" si="700"/>
        <v>1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customHeight="1">
      <c r="A865" s="2"/>
      <c r="B865" s="107">
        <v>790</v>
      </c>
      <c r="C865" s="31">
        <v>4</v>
      </c>
      <c r="D865" s="111" t="s">
        <v>21</v>
      </c>
      <c r="E865" s="2" t="s">
        <v>79</v>
      </c>
      <c r="F865" s="2" t="s">
        <v>149</v>
      </c>
      <c r="G865" s="2"/>
      <c r="H865" s="33"/>
      <c r="I865" s="173">
        <f t="shared" si="701"/>
        <v>684.73429937177116</v>
      </c>
      <c r="J865" s="174">
        <f t="shared" si="702"/>
        <v>8.9642053538315025</v>
      </c>
      <c r="K865" s="189">
        <f t="shared" si="703"/>
        <v>514</v>
      </c>
      <c r="L865" s="190">
        <f t="shared" si="681"/>
        <v>288</v>
      </c>
      <c r="M865" s="173">
        <f t="shared" si="675"/>
        <v>19249.11764409026</v>
      </c>
      <c r="N865" s="174">
        <f t="shared" si="679"/>
        <v>16647.550586925037</v>
      </c>
      <c r="O865" s="174"/>
      <c r="P865" s="174"/>
      <c r="Q865" s="174"/>
      <c r="R865" s="175">
        <f t="shared" si="682"/>
        <v>2601.5670571652236</v>
      </c>
      <c r="S865" s="173">
        <f t="shared" si="680"/>
        <v>15139.661890699757</v>
      </c>
      <c r="T865" s="174">
        <f t="shared" si="683"/>
        <v>12976.853049171221</v>
      </c>
      <c r="U865" s="174"/>
      <c r="V865" s="174"/>
      <c r="W865" s="174"/>
      <c r="X865" s="175">
        <f t="shared" si="684"/>
        <v>2162.808841528537</v>
      </c>
      <c r="Y865" s="173">
        <f t="shared" si="704"/>
        <v>30279.323781399515</v>
      </c>
      <c r="Z865" s="174">
        <f t="shared" si="685"/>
        <v>25953.706098342442</v>
      </c>
      <c r="AA865" s="174"/>
      <c r="AB865" s="174"/>
      <c r="AC865" s="174"/>
      <c r="AD865" s="175">
        <f t="shared" si="686"/>
        <v>4325.6176830570739</v>
      </c>
      <c r="AE865" s="173">
        <f t="shared" si="687"/>
        <v>28.111805793504001</v>
      </c>
      <c r="AF865" s="174">
        <f t="shared" si="678"/>
        <v>36</v>
      </c>
      <c r="AG865" s="174">
        <f t="shared" si="688"/>
        <v>20.2865</v>
      </c>
      <c r="AH865" s="174">
        <f t="shared" si="676"/>
        <v>252</v>
      </c>
      <c r="AI865" s="174">
        <f t="shared" si="677"/>
        <v>200</v>
      </c>
      <c r="AJ865" s="174">
        <f t="shared" si="689"/>
        <v>1.6666666666666667</v>
      </c>
      <c r="AK865" s="174">
        <f t="shared" si="690"/>
        <v>10814.044207642684</v>
      </c>
      <c r="AL865" s="174">
        <f t="shared" si="691"/>
        <v>10814.044207642684</v>
      </c>
      <c r="AM865" s="174"/>
      <c r="AN865" s="174"/>
      <c r="AO865" s="176">
        <v>36</v>
      </c>
      <c r="AP865" s="174">
        <v>36</v>
      </c>
      <c r="AQ865" s="175">
        <f t="shared" si="692"/>
        <v>252</v>
      </c>
      <c r="AR865" s="31">
        <f t="shared" si="693"/>
        <v>0</v>
      </c>
      <c r="AS865" s="2">
        <f t="shared" si="694"/>
        <v>0.2</v>
      </c>
      <c r="AT865" s="33">
        <f t="shared" si="695"/>
        <v>0</v>
      </c>
      <c r="AU865" s="31">
        <f t="shared" si="696"/>
        <v>0</v>
      </c>
      <c r="AV865" s="2">
        <f t="shared" si="697"/>
        <v>0</v>
      </c>
      <c r="AW865" s="33">
        <f t="shared" si="698"/>
        <v>1</v>
      </c>
      <c r="AX865" s="31">
        <f t="shared" si="699"/>
        <v>1</v>
      </c>
      <c r="AY865" s="33">
        <f t="shared" si="700"/>
        <v>1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customHeight="1">
      <c r="A866" s="2"/>
      <c r="B866" s="107">
        <v>791</v>
      </c>
      <c r="C866" s="31">
        <v>1</v>
      </c>
      <c r="D866" s="111" t="s">
        <v>21</v>
      </c>
      <c r="E866" s="2" t="s">
        <v>67</v>
      </c>
      <c r="F866" s="2" t="s">
        <v>149</v>
      </c>
      <c r="G866" s="2"/>
      <c r="H866" s="33"/>
      <c r="I866" s="173">
        <f t="shared" si="701"/>
        <v>479.64613400305029</v>
      </c>
      <c r="J866" s="174">
        <f t="shared" si="702"/>
        <v>4.5176749203833362</v>
      </c>
      <c r="K866" s="189">
        <f t="shared" si="703"/>
        <v>742</v>
      </c>
      <c r="L866" s="190">
        <f t="shared" si="681"/>
        <v>381</v>
      </c>
      <c r="M866" s="173">
        <f t="shared" si="675"/>
        <v>13483.718968698746</v>
      </c>
      <c r="N866" s="174">
        <f t="shared" si="679"/>
        <v>13483.718968698746</v>
      </c>
      <c r="O866" s="174"/>
      <c r="P866" s="174"/>
      <c r="Q866" s="174"/>
      <c r="R866" s="175">
        <f t="shared" si="682"/>
        <v>0</v>
      </c>
      <c r="S866" s="173">
        <f t="shared" si="680"/>
        <v>10510.629698915121</v>
      </c>
      <c r="T866" s="174">
        <f t="shared" si="683"/>
        <v>10510.629698915121</v>
      </c>
      <c r="U866" s="174"/>
      <c r="V866" s="174"/>
      <c r="W866" s="174"/>
      <c r="X866" s="175">
        <f t="shared" si="684"/>
        <v>0</v>
      </c>
      <c r="Y866" s="173">
        <f t="shared" si="704"/>
        <v>21021.259397830243</v>
      </c>
      <c r="Z866" s="174">
        <f t="shared" si="685"/>
        <v>21021.259397830243</v>
      </c>
      <c r="AA866" s="174"/>
      <c r="AB866" s="174"/>
      <c r="AC866" s="174"/>
      <c r="AD866" s="175">
        <f t="shared" si="686"/>
        <v>0</v>
      </c>
      <c r="AE866" s="173">
        <f t="shared" si="687"/>
        <v>28.111805793504001</v>
      </c>
      <c r="AF866" s="174">
        <f t="shared" si="678"/>
        <v>36</v>
      </c>
      <c r="AG866" s="174">
        <f t="shared" si="688"/>
        <v>20.2865</v>
      </c>
      <c r="AH866" s="174">
        <f t="shared" si="676"/>
        <v>127</v>
      </c>
      <c r="AI866" s="174">
        <f t="shared" si="677"/>
        <v>200</v>
      </c>
      <c r="AJ866" s="174">
        <f t="shared" si="689"/>
        <v>1.6666666666666667</v>
      </c>
      <c r="AK866" s="174">
        <f t="shared" si="690"/>
        <v>8758.8580824292676</v>
      </c>
      <c r="AL866" s="174">
        <f t="shared" si="691"/>
        <v>8758.8580824292676</v>
      </c>
      <c r="AM866" s="174"/>
      <c r="AN866" s="174"/>
      <c r="AO866" s="176">
        <v>36</v>
      </c>
      <c r="AP866" s="174">
        <v>36</v>
      </c>
      <c r="AQ866" s="175">
        <f t="shared" si="692"/>
        <v>127</v>
      </c>
      <c r="AR866" s="31">
        <f t="shared" si="693"/>
        <v>0</v>
      </c>
      <c r="AS866" s="2">
        <f t="shared" si="694"/>
        <v>0</v>
      </c>
      <c r="AT866" s="33">
        <f t="shared" si="695"/>
        <v>0</v>
      </c>
      <c r="AU866" s="31">
        <f t="shared" si="696"/>
        <v>0</v>
      </c>
      <c r="AV866" s="2">
        <f t="shared" si="697"/>
        <v>0</v>
      </c>
      <c r="AW866" s="33">
        <f t="shared" si="698"/>
        <v>1</v>
      </c>
      <c r="AX866" s="31">
        <f t="shared" si="699"/>
        <v>1</v>
      </c>
      <c r="AY866" s="33">
        <f t="shared" si="700"/>
        <v>1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customHeight="1">
      <c r="A867" s="2"/>
      <c r="B867" s="107">
        <v>792</v>
      </c>
      <c r="C867" s="31">
        <v>10</v>
      </c>
      <c r="D867" s="113" t="s">
        <v>9</v>
      </c>
      <c r="E867" s="2" t="s">
        <v>144</v>
      </c>
      <c r="F867" s="2"/>
      <c r="G867" s="2"/>
      <c r="H867" s="33"/>
      <c r="I867" s="173">
        <f t="shared" si="701"/>
        <v>544.52831487531228</v>
      </c>
      <c r="J867" s="174">
        <f t="shared" si="702"/>
        <v>18.293575296355918</v>
      </c>
      <c r="K867" s="189">
        <f t="shared" si="703"/>
        <v>675</v>
      </c>
      <c r="L867" s="190">
        <f t="shared" ref="L867:L898" si="705">RANK(I867,$I$867:$I$977)</f>
        <v>74</v>
      </c>
      <c r="M867" s="173">
        <f t="shared" ref="M867:M898" si="706">SUM(N867:R867)*(1+$D$22/100)</f>
        <v>19556.324943454056</v>
      </c>
      <c r="N867" s="174">
        <f t="shared" si="679"/>
        <v>10122.407005052957</v>
      </c>
      <c r="O867" s="174">
        <f t="shared" ref="O867:O910" si="707">U867*(1+($D$57/100)*(AI867/100-1))</f>
        <v>7580.2577497897164</v>
      </c>
      <c r="P867" s="174"/>
      <c r="Q867" s="174"/>
      <c r="R867" s="175">
        <f t="shared" ref="R867:R910" si="708">X867*(1+($D$57/100)*(AI867/100-1))</f>
        <v>0</v>
      </c>
      <c r="S867" s="173">
        <f t="shared" si="680"/>
        <v>14717.083591959756</v>
      </c>
      <c r="T867" s="174">
        <f t="shared" ref="T867:T897" si="709">AL867*AU867*AY867</f>
        <v>8415.2477668341471</v>
      </c>
      <c r="U867" s="174">
        <f t="shared" ref="U867:U897" si="710">AM867*AX867</f>
        <v>6301.8358251256095</v>
      </c>
      <c r="V867" s="174"/>
      <c r="W867" s="174"/>
      <c r="X867" s="175">
        <f t="shared" ref="X867:X897" si="711">AM867*AS867</f>
        <v>0</v>
      </c>
      <c r="Y867" s="173">
        <f t="shared" si="704"/>
        <v>29434.167183919515</v>
      </c>
      <c r="Z867" s="174">
        <f t="shared" si="685"/>
        <v>16830.495533668294</v>
      </c>
      <c r="AA867" s="174">
        <f t="shared" ref="AA867:AA910" si="712">U867*$D$58/100</f>
        <v>12603.671650251221</v>
      </c>
      <c r="AB867" s="174"/>
      <c r="AC867" s="174"/>
      <c r="AD867" s="175">
        <f t="shared" si="686"/>
        <v>0</v>
      </c>
      <c r="AE867" s="173">
        <f t="shared" ref="AE867:AE898" si="713">AO867*(1-$D$17/100)</f>
        <v>35.914248000000001</v>
      </c>
      <c r="AF867" s="174">
        <f t="shared" si="678"/>
        <v>36</v>
      </c>
      <c r="AG867" s="174">
        <f t="shared" ref="AG867:AG897" si="714">IF($D$57+AW867&gt;100,100,$D$57+AW867)</f>
        <v>20.2865</v>
      </c>
      <c r="AH867" s="174">
        <f t="shared" si="676"/>
        <v>657</v>
      </c>
      <c r="AI867" s="174">
        <f t="shared" si="677"/>
        <v>200</v>
      </c>
      <c r="AJ867" s="174">
        <f t="shared" ref="AJ867:AJ897" si="715">10/(6+AT867)</f>
        <v>1.6666666666666667</v>
      </c>
      <c r="AK867" s="174">
        <f t="shared" si="690"/>
        <v>10515.859708542685</v>
      </c>
      <c r="AL867" s="174">
        <f t="shared" ref="AL867:AL897" si="716">(VLOOKUP(C867,$B$36:$AG$39,11,FALSE)+VLOOKUP(C867,$B$40:$AG$43,11,FALSE)*$D$54)*$D$59/100</f>
        <v>8415.2477668341471</v>
      </c>
      <c r="AM867" s="174">
        <f t="shared" ref="AM867:AM897" si="717">(3*(VLOOKUP(C867,$B$36:$AG$39,12,FALSE)+VLOOKUP(C867,$B$40:$AG$43,12,FALSE)*$D$54))*$D$59/100</f>
        <v>2100.6119417085365</v>
      </c>
      <c r="AN867" s="174"/>
      <c r="AO867" s="176">
        <v>36</v>
      </c>
      <c r="AP867" s="174">
        <v>36</v>
      </c>
      <c r="AQ867" s="175">
        <f t="shared" ref="AQ867:AQ897" si="718">VLOOKUP(C867,$B$45:$AA$48,11,FALSE)</f>
        <v>657</v>
      </c>
      <c r="AR867" s="31">
        <f t="shared" ref="AR867:AR897" si="719">IF(LEFT(E867,1)*1=1,$S$59,$R$59)</f>
        <v>0</v>
      </c>
      <c r="AS867" s="2">
        <f t="shared" ref="AS867:AS897" si="720">IF(LEFT(E867,1)*1=2,$U$59,$T$59)</f>
        <v>0</v>
      </c>
      <c r="AT867" s="33">
        <f t="shared" ref="AT867:AT897" si="721">IF(LEFT(E867,1)*1=3,$W$59,$V$59)</f>
        <v>0</v>
      </c>
      <c r="AU867" s="31">
        <f t="shared" ref="AU867:AU897" si="722">IF(MID(E867,3,1)*1=1,$Y$59,$X$59)</f>
        <v>1</v>
      </c>
      <c r="AV867" s="2">
        <f t="shared" ref="AV867:AV897" si="723">IF(MID(E867,3,1)*1=2,$AA$59,$Z$59)</f>
        <v>0</v>
      </c>
      <c r="AW867" s="33">
        <f t="shared" ref="AW867:AW897" si="724">IF(MID(E867,3,1)*1=3,$AC$59,$AB$59)</f>
        <v>0</v>
      </c>
      <c r="AX867" s="31">
        <f t="shared" ref="AX867:AX897" si="725">IF(MID(E867,5,1)*1=1,$AE$59,$AD$59)</f>
        <v>3</v>
      </c>
      <c r="AY867" s="33">
        <f t="shared" ref="AY867:AY897" si="726">IF(MID(E867,5,1)*1=2,$AG$59,$AF$59)</f>
        <v>1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customHeight="1">
      <c r="A868" s="2"/>
      <c r="B868" s="107">
        <v>793</v>
      </c>
      <c r="C868" s="31">
        <v>10</v>
      </c>
      <c r="D868" s="113" t="s">
        <v>9</v>
      </c>
      <c r="E868" s="2" t="s">
        <v>138</v>
      </c>
      <c r="F868" s="2"/>
      <c r="G868" s="2"/>
      <c r="H868" s="33"/>
      <c r="I868" s="173">
        <f t="shared" si="701"/>
        <v>700.20931842128186</v>
      </c>
      <c r="J868" s="174">
        <f t="shared" si="702"/>
        <v>18.293575296355918</v>
      </c>
      <c r="K868" s="189">
        <f t="shared" si="703"/>
        <v>495</v>
      </c>
      <c r="L868" s="190">
        <f t="shared" si="705"/>
        <v>42</v>
      </c>
      <c r="M868" s="173">
        <f t="shared" si="706"/>
        <v>25147.491113692886</v>
      </c>
      <c r="N868" s="174">
        <f t="shared" si="679"/>
        <v>15183.610507579437</v>
      </c>
      <c r="O868" s="174">
        <f t="shared" si="707"/>
        <v>7580.2577497897164</v>
      </c>
      <c r="P868" s="174"/>
      <c r="Q868" s="174"/>
      <c r="R868" s="175">
        <f t="shared" si="708"/>
        <v>0</v>
      </c>
      <c r="S868" s="173">
        <f t="shared" si="680"/>
        <v>18924.707475376832</v>
      </c>
      <c r="T868" s="174">
        <f t="shared" si="709"/>
        <v>12622.871650251222</v>
      </c>
      <c r="U868" s="174">
        <f t="shared" si="710"/>
        <v>6301.8358251256095</v>
      </c>
      <c r="V868" s="174"/>
      <c r="W868" s="174"/>
      <c r="X868" s="175">
        <f t="shared" si="711"/>
        <v>0</v>
      </c>
      <c r="Y868" s="173">
        <f t="shared" si="704"/>
        <v>37849.414950753664</v>
      </c>
      <c r="Z868" s="174">
        <f t="shared" si="685"/>
        <v>25245.743300502443</v>
      </c>
      <c r="AA868" s="174">
        <f t="shared" si="712"/>
        <v>12603.671650251221</v>
      </c>
      <c r="AB868" s="174"/>
      <c r="AC868" s="174"/>
      <c r="AD868" s="175">
        <f t="shared" si="686"/>
        <v>0</v>
      </c>
      <c r="AE868" s="173">
        <f t="shared" si="713"/>
        <v>35.914248000000001</v>
      </c>
      <c r="AF868" s="174">
        <f t="shared" si="678"/>
        <v>36</v>
      </c>
      <c r="AG868" s="174">
        <f t="shared" si="714"/>
        <v>20.2865</v>
      </c>
      <c r="AH868" s="174">
        <f t="shared" si="676"/>
        <v>657</v>
      </c>
      <c r="AI868" s="174">
        <f t="shared" si="677"/>
        <v>200</v>
      </c>
      <c r="AJ868" s="174">
        <f t="shared" si="715"/>
        <v>1.6666666666666667</v>
      </c>
      <c r="AK868" s="174">
        <f t="shared" si="690"/>
        <v>10515.859708542685</v>
      </c>
      <c r="AL868" s="174">
        <f t="shared" si="716"/>
        <v>8415.2477668341471</v>
      </c>
      <c r="AM868" s="174">
        <f t="shared" si="717"/>
        <v>2100.6119417085365</v>
      </c>
      <c r="AN868" s="174"/>
      <c r="AO868" s="176">
        <v>36</v>
      </c>
      <c r="AP868" s="174">
        <v>36</v>
      </c>
      <c r="AQ868" s="175">
        <f t="shared" si="718"/>
        <v>657</v>
      </c>
      <c r="AR868" s="31">
        <f t="shared" si="719"/>
        <v>0</v>
      </c>
      <c r="AS868" s="2">
        <f t="shared" si="720"/>
        <v>0</v>
      </c>
      <c r="AT868" s="33">
        <f t="shared" si="721"/>
        <v>0</v>
      </c>
      <c r="AU868" s="31">
        <f t="shared" si="722"/>
        <v>1.5</v>
      </c>
      <c r="AV868" s="2">
        <f t="shared" si="723"/>
        <v>0</v>
      </c>
      <c r="AW868" s="33">
        <f t="shared" si="724"/>
        <v>0</v>
      </c>
      <c r="AX868" s="31">
        <f t="shared" si="725"/>
        <v>3</v>
      </c>
      <c r="AY868" s="33">
        <f t="shared" si="726"/>
        <v>1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customHeight="1">
      <c r="A869" s="2"/>
      <c r="B869" s="107">
        <v>794</v>
      </c>
      <c r="C869" s="31">
        <v>10</v>
      </c>
      <c r="D869" s="113" t="s">
        <v>9</v>
      </c>
      <c r="E869" s="2" t="s">
        <v>141</v>
      </c>
      <c r="F869" s="2"/>
      <c r="G869" s="2" t="s">
        <v>166</v>
      </c>
      <c r="H869" s="33"/>
      <c r="I869" s="173">
        <f t="shared" si="701"/>
        <v>699.83851531772564</v>
      </c>
      <c r="J869" s="174">
        <f t="shared" si="702"/>
        <v>18.293575296355918</v>
      </c>
      <c r="K869" s="189">
        <f t="shared" si="703"/>
        <v>497</v>
      </c>
      <c r="L869" s="190">
        <f t="shared" si="705"/>
        <v>44</v>
      </c>
      <c r="M869" s="173">
        <f t="shared" si="706"/>
        <v>25134.173999072598</v>
      </c>
      <c r="N869" s="174">
        <f t="shared" si="679"/>
        <v>15171.555665153446</v>
      </c>
      <c r="O869" s="174">
        <f t="shared" si="707"/>
        <v>7580.2577497897164</v>
      </c>
      <c r="P869" s="174"/>
      <c r="Q869" s="174"/>
      <c r="R869" s="175">
        <f t="shared" si="708"/>
        <v>0</v>
      </c>
      <c r="S869" s="173">
        <f t="shared" si="680"/>
        <v>14717.083591959756</v>
      </c>
      <c r="T869" s="174">
        <f t="shared" si="709"/>
        <v>8415.2477668341471</v>
      </c>
      <c r="U869" s="174">
        <f t="shared" si="710"/>
        <v>6301.8358251256095</v>
      </c>
      <c r="V869" s="174"/>
      <c r="W869" s="174"/>
      <c r="X869" s="175">
        <f t="shared" si="711"/>
        <v>0</v>
      </c>
      <c r="Y869" s="173">
        <f t="shared" si="704"/>
        <v>29434.167183919515</v>
      </c>
      <c r="Z869" s="174">
        <f t="shared" ref="Z869:Z900" si="727">T869*$D$58/100</f>
        <v>16830.495533668294</v>
      </c>
      <c r="AA869" s="174">
        <f t="shared" si="712"/>
        <v>12603.671650251221</v>
      </c>
      <c r="AB869" s="174"/>
      <c r="AC869" s="174"/>
      <c r="AD869" s="175">
        <f t="shared" ref="AD869:AD900" si="728">X869*$D$58/100</f>
        <v>0</v>
      </c>
      <c r="AE869" s="173">
        <f t="shared" si="713"/>
        <v>35.914248000000001</v>
      </c>
      <c r="AF869" s="174">
        <f t="shared" si="678"/>
        <v>36</v>
      </c>
      <c r="AG869" s="174">
        <f t="shared" si="714"/>
        <v>80.286500000000004</v>
      </c>
      <c r="AH869" s="174">
        <f t="shared" si="676"/>
        <v>657</v>
      </c>
      <c r="AI869" s="174">
        <f t="shared" si="677"/>
        <v>200</v>
      </c>
      <c r="AJ869" s="174">
        <f t="shared" si="715"/>
        <v>1.6666666666666667</v>
      </c>
      <c r="AK869" s="174">
        <f t="shared" si="690"/>
        <v>10515.859708542685</v>
      </c>
      <c r="AL869" s="174">
        <f t="shared" si="716"/>
        <v>8415.2477668341471</v>
      </c>
      <c r="AM869" s="174">
        <f t="shared" si="717"/>
        <v>2100.6119417085365</v>
      </c>
      <c r="AN869" s="174"/>
      <c r="AO869" s="176">
        <v>36</v>
      </c>
      <c r="AP869" s="174">
        <v>36</v>
      </c>
      <c r="AQ869" s="175">
        <f t="shared" si="718"/>
        <v>657</v>
      </c>
      <c r="AR869" s="31">
        <f t="shared" si="719"/>
        <v>0</v>
      </c>
      <c r="AS869" s="2">
        <f t="shared" si="720"/>
        <v>0</v>
      </c>
      <c r="AT869" s="33">
        <f t="shared" si="721"/>
        <v>0</v>
      </c>
      <c r="AU869" s="31">
        <f t="shared" si="722"/>
        <v>1</v>
      </c>
      <c r="AV869" s="2">
        <f t="shared" si="723"/>
        <v>0</v>
      </c>
      <c r="AW869" s="33">
        <f t="shared" si="724"/>
        <v>60</v>
      </c>
      <c r="AX869" s="31">
        <f t="shared" si="725"/>
        <v>3</v>
      </c>
      <c r="AY869" s="33">
        <f t="shared" si="726"/>
        <v>1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customHeight="1">
      <c r="A870" s="2"/>
      <c r="B870" s="107">
        <v>795</v>
      </c>
      <c r="C870" s="31">
        <v>10</v>
      </c>
      <c r="D870" s="113" t="s">
        <v>9</v>
      </c>
      <c r="E870" s="2" t="s">
        <v>161</v>
      </c>
      <c r="F870" s="2"/>
      <c r="G870" s="2"/>
      <c r="H870" s="33"/>
      <c r="I870" s="173">
        <f t="shared" si="701"/>
        <v>622.25041746977001</v>
      </c>
      <c r="J870" s="174">
        <f t="shared" si="702"/>
        <v>18.293575296355918</v>
      </c>
      <c r="K870" s="189">
        <f t="shared" si="703"/>
        <v>581</v>
      </c>
      <c r="L870" s="190">
        <f t="shared" si="705"/>
        <v>60</v>
      </c>
      <c r="M870" s="173">
        <f t="shared" si="706"/>
        <v>22347.655811112854</v>
      </c>
      <c r="N870" s="174">
        <f t="shared" si="679"/>
        <v>10122.407005052957</v>
      </c>
      <c r="O870" s="174">
        <f t="shared" si="707"/>
        <v>7580.2577497897164</v>
      </c>
      <c r="P870" s="174"/>
      <c r="Q870" s="174"/>
      <c r="R870" s="175">
        <f t="shared" si="708"/>
        <v>2526.7525832632391</v>
      </c>
      <c r="S870" s="173">
        <f t="shared" si="680"/>
        <v>16817.695533668291</v>
      </c>
      <c r="T870" s="174">
        <f t="shared" si="709"/>
        <v>8415.2477668341471</v>
      </c>
      <c r="U870" s="174">
        <f t="shared" si="710"/>
        <v>6301.8358251256095</v>
      </c>
      <c r="V870" s="174"/>
      <c r="W870" s="174"/>
      <c r="X870" s="175">
        <f t="shared" si="711"/>
        <v>2100.6119417085365</v>
      </c>
      <c r="Y870" s="173">
        <f t="shared" si="704"/>
        <v>33635.39106733659</v>
      </c>
      <c r="Z870" s="174">
        <f t="shared" si="727"/>
        <v>16830.495533668294</v>
      </c>
      <c r="AA870" s="174">
        <f t="shared" si="712"/>
        <v>12603.671650251221</v>
      </c>
      <c r="AB870" s="174"/>
      <c r="AC870" s="174"/>
      <c r="AD870" s="175">
        <f t="shared" si="728"/>
        <v>4201.223883417073</v>
      </c>
      <c r="AE870" s="173">
        <f t="shared" si="713"/>
        <v>35.914248000000001</v>
      </c>
      <c r="AF870" s="174">
        <f t="shared" si="678"/>
        <v>36</v>
      </c>
      <c r="AG870" s="174">
        <f t="shared" si="714"/>
        <v>20.2865</v>
      </c>
      <c r="AH870" s="174">
        <f t="shared" si="676"/>
        <v>657</v>
      </c>
      <c r="AI870" s="174">
        <f t="shared" si="677"/>
        <v>200</v>
      </c>
      <c r="AJ870" s="174">
        <f t="shared" si="715"/>
        <v>1.6666666666666667</v>
      </c>
      <c r="AK870" s="174">
        <f t="shared" si="690"/>
        <v>10515.859708542685</v>
      </c>
      <c r="AL870" s="174">
        <f t="shared" si="716"/>
        <v>8415.2477668341471</v>
      </c>
      <c r="AM870" s="174">
        <f t="shared" si="717"/>
        <v>2100.6119417085365</v>
      </c>
      <c r="AN870" s="174"/>
      <c r="AO870" s="176">
        <v>36</v>
      </c>
      <c r="AP870" s="174">
        <v>36</v>
      </c>
      <c r="AQ870" s="175">
        <f t="shared" si="718"/>
        <v>657</v>
      </c>
      <c r="AR870" s="31">
        <f t="shared" si="719"/>
        <v>0</v>
      </c>
      <c r="AS870" s="2">
        <f t="shared" si="720"/>
        <v>1</v>
      </c>
      <c r="AT870" s="33">
        <f t="shared" si="721"/>
        <v>0</v>
      </c>
      <c r="AU870" s="31">
        <f t="shared" si="722"/>
        <v>1</v>
      </c>
      <c r="AV870" s="2">
        <f t="shared" si="723"/>
        <v>0</v>
      </c>
      <c r="AW870" s="33">
        <f t="shared" si="724"/>
        <v>0</v>
      </c>
      <c r="AX870" s="31">
        <f t="shared" si="725"/>
        <v>3</v>
      </c>
      <c r="AY870" s="33">
        <f t="shared" si="726"/>
        <v>1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customHeight="1">
      <c r="A871" s="2"/>
      <c r="B871" s="107">
        <v>796</v>
      </c>
      <c r="C871" s="31">
        <v>10</v>
      </c>
      <c r="D871" s="113" t="s">
        <v>9</v>
      </c>
      <c r="E871" s="2" t="s">
        <v>169</v>
      </c>
      <c r="F871" s="2"/>
      <c r="G871" s="2"/>
      <c r="H871" s="33"/>
      <c r="I871" s="173">
        <f t="shared" si="701"/>
        <v>777.9314210157396</v>
      </c>
      <c r="J871" s="174">
        <f t="shared" si="702"/>
        <v>18.293575296355918</v>
      </c>
      <c r="K871" s="189">
        <f t="shared" si="703"/>
        <v>410</v>
      </c>
      <c r="L871" s="190">
        <f t="shared" si="705"/>
        <v>28</v>
      </c>
      <c r="M871" s="173">
        <f t="shared" si="706"/>
        <v>27938.821981351684</v>
      </c>
      <c r="N871" s="174">
        <f t="shared" si="679"/>
        <v>15183.610507579437</v>
      </c>
      <c r="O871" s="174">
        <f t="shared" si="707"/>
        <v>7580.2577497897164</v>
      </c>
      <c r="P871" s="174"/>
      <c r="Q871" s="174"/>
      <c r="R871" s="175">
        <f t="shared" si="708"/>
        <v>2526.7525832632391</v>
      </c>
      <c r="S871" s="173">
        <f t="shared" si="680"/>
        <v>21025.319417085368</v>
      </c>
      <c r="T871" s="174">
        <f t="shared" si="709"/>
        <v>12622.871650251222</v>
      </c>
      <c r="U871" s="174">
        <f t="shared" si="710"/>
        <v>6301.8358251256095</v>
      </c>
      <c r="V871" s="174"/>
      <c r="W871" s="174"/>
      <c r="X871" s="175">
        <f t="shared" si="711"/>
        <v>2100.6119417085365</v>
      </c>
      <c r="Y871" s="173">
        <f t="shared" si="704"/>
        <v>42050.638834170735</v>
      </c>
      <c r="Z871" s="174">
        <f t="shared" si="727"/>
        <v>25245.743300502443</v>
      </c>
      <c r="AA871" s="174">
        <f t="shared" si="712"/>
        <v>12603.671650251221</v>
      </c>
      <c r="AB871" s="174"/>
      <c r="AC871" s="174"/>
      <c r="AD871" s="175">
        <f t="shared" si="728"/>
        <v>4201.223883417073</v>
      </c>
      <c r="AE871" s="173">
        <f t="shared" si="713"/>
        <v>35.914248000000001</v>
      </c>
      <c r="AF871" s="174">
        <f t="shared" si="678"/>
        <v>36</v>
      </c>
      <c r="AG871" s="174">
        <f t="shared" si="714"/>
        <v>20.2865</v>
      </c>
      <c r="AH871" s="174">
        <f t="shared" si="676"/>
        <v>657</v>
      </c>
      <c r="AI871" s="174">
        <f t="shared" si="677"/>
        <v>200</v>
      </c>
      <c r="AJ871" s="174">
        <f t="shared" si="715"/>
        <v>1.6666666666666667</v>
      </c>
      <c r="AK871" s="174">
        <f t="shared" si="690"/>
        <v>10515.859708542685</v>
      </c>
      <c r="AL871" s="174">
        <f t="shared" si="716"/>
        <v>8415.2477668341471</v>
      </c>
      <c r="AM871" s="174">
        <f t="shared" si="717"/>
        <v>2100.6119417085365</v>
      </c>
      <c r="AN871" s="174"/>
      <c r="AO871" s="176">
        <v>36</v>
      </c>
      <c r="AP871" s="174">
        <v>36</v>
      </c>
      <c r="AQ871" s="175">
        <f t="shared" si="718"/>
        <v>657</v>
      </c>
      <c r="AR871" s="31">
        <f t="shared" si="719"/>
        <v>0</v>
      </c>
      <c r="AS871" s="2">
        <f t="shared" si="720"/>
        <v>1</v>
      </c>
      <c r="AT871" s="33">
        <f t="shared" si="721"/>
        <v>0</v>
      </c>
      <c r="AU871" s="31">
        <f t="shared" si="722"/>
        <v>1.5</v>
      </c>
      <c r="AV871" s="2">
        <f t="shared" si="723"/>
        <v>0</v>
      </c>
      <c r="AW871" s="33">
        <f t="shared" si="724"/>
        <v>0</v>
      </c>
      <c r="AX871" s="31">
        <f t="shared" si="725"/>
        <v>3</v>
      </c>
      <c r="AY871" s="33">
        <f t="shared" si="726"/>
        <v>1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customHeight="1">
      <c r="A872" s="2"/>
      <c r="B872" s="107">
        <v>797</v>
      </c>
      <c r="C872" s="31">
        <v>10</v>
      </c>
      <c r="D872" s="113" t="s">
        <v>9</v>
      </c>
      <c r="E872" s="2" t="s">
        <v>171</v>
      </c>
      <c r="F872" s="2"/>
      <c r="G872" s="2" t="s">
        <v>166</v>
      </c>
      <c r="H872" s="33"/>
      <c r="I872" s="173">
        <f t="shared" si="701"/>
        <v>777.56061791218337</v>
      </c>
      <c r="J872" s="174">
        <f t="shared" si="702"/>
        <v>18.293575296355918</v>
      </c>
      <c r="K872" s="189">
        <f t="shared" si="703"/>
        <v>411</v>
      </c>
      <c r="L872" s="190">
        <f t="shared" si="705"/>
        <v>29</v>
      </c>
      <c r="M872" s="173">
        <f t="shared" si="706"/>
        <v>27925.504866731397</v>
      </c>
      <c r="N872" s="174">
        <f t="shared" si="679"/>
        <v>15171.555665153446</v>
      </c>
      <c r="O872" s="174">
        <f t="shared" si="707"/>
        <v>7580.2577497897164</v>
      </c>
      <c r="P872" s="174"/>
      <c r="Q872" s="174"/>
      <c r="R872" s="175">
        <f t="shared" si="708"/>
        <v>2526.7525832632391</v>
      </c>
      <c r="S872" s="173">
        <f t="shared" si="680"/>
        <v>16817.695533668291</v>
      </c>
      <c r="T872" s="174">
        <f t="shared" si="709"/>
        <v>8415.2477668341471</v>
      </c>
      <c r="U872" s="174">
        <f t="shared" si="710"/>
        <v>6301.8358251256095</v>
      </c>
      <c r="V872" s="174"/>
      <c r="W872" s="174"/>
      <c r="X872" s="175">
        <f t="shared" si="711"/>
        <v>2100.6119417085365</v>
      </c>
      <c r="Y872" s="173">
        <f t="shared" si="704"/>
        <v>33635.39106733659</v>
      </c>
      <c r="Z872" s="174">
        <f t="shared" si="727"/>
        <v>16830.495533668294</v>
      </c>
      <c r="AA872" s="174">
        <f t="shared" si="712"/>
        <v>12603.671650251221</v>
      </c>
      <c r="AB872" s="174"/>
      <c r="AC872" s="174"/>
      <c r="AD872" s="175">
        <f t="shared" si="728"/>
        <v>4201.223883417073</v>
      </c>
      <c r="AE872" s="173">
        <f t="shared" si="713"/>
        <v>35.914248000000001</v>
      </c>
      <c r="AF872" s="174">
        <f t="shared" si="678"/>
        <v>36</v>
      </c>
      <c r="AG872" s="174">
        <f t="shared" si="714"/>
        <v>80.286500000000004</v>
      </c>
      <c r="AH872" s="174">
        <f t="shared" si="676"/>
        <v>657</v>
      </c>
      <c r="AI872" s="174">
        <f t="shared" si="677"/>
        <v>200</v>
      </c>
      <c r="AJ872" s="174">
        <f t="shared" si="715"/>
        <v>1.6666666666666667</v>
      </c>
      <c r="AK872" s="174">
        <f t="shared" si="690"/>
        <v>10515.859708542685</v>
      </c>
      <c r="AL872" s="174">
        <f t="shared" si="716"/>
        <v>8415.2477668341471</v>
      </c>
      <c r="AM872" s="174">
        <f t="shared" si="717"/>
        <v>2100.6119417085365</v>
      </c>
      <c r="AN872" s="174"/>
      <c r="AO872" s="176">
        <v>36</v>
      </c>
      <c r="AP872" s="174">
        <v>36</v>
      </c>
      <c r="AQ872" s="175">
        <f t="shared" si="718"/>
        <v>657</v>
      </c>
      <c r="AR872" s="31">
        <f t="shared" si="719"/>
        <v>0</v>
      </c>
      <c r="AS872" s="2">
        <f t="shared" si="720"/>
        <v>1</v>
      </c>
      <c r="AT872" s="33">
        <f t="shared" si="721"/>
        <v>0</v>
      </c>
      <c r="AU872" s="31">
        <f t="shared" si="722"/>
        <v>1</v>
      </c>
      <c r="AV872" s="2">
        <f t="shared" si="723"/>
        <v>0</v>
      </c>
      <c r="AW872" s="33">
        <f t="shared" si="724"/>
        <v>60</v>
      </c>
      <c r="AX872" s="31">
        <f t="shared" si="725"/>
        <v>3</v>
      </c>
      <c r="AY872" s="33">
        <f t="shared" si="726"/>
        <v>1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customHeight="1">
      <c r="A873" s="2"/>
      <c r="B873" s="107">
        <v>798</v>
      </c>
      <c r="C873" s="31">
        <v>10</v>
      </c>
      <c r="D873" s="113" t="s">
        <v>9</v>
      </c>
      <c r="E873" s="2" t="s">
        <v>146</v>
      </c>
      <c r="F873" s="2"/>
      <c r="G873" s="2"/>
      <c r="H873" s="33"/>
      <c r="I873" s="173">
        <f t="shared" si="701"/>
        <v>544.52831487531228</v>
      </c>
      <c r="J873" s="174">
        <f t="shared" si="702"/>
        <v>18.293575296355918</v>
      </c>
      <c r="K873" s="189">
        <f t="shared" si="703"/>
        <v>675</v>
      </c>
      <c r="L873" s="190">
        <f t="shared" si="705"/>
        <v>74</v>
      </c>
      <c r="M873" s="173">
        <f t="shared" si="706"/>
        <v>19556.324943454056</v>
      </c>
      <c r="N873" s="174">
        <f t="shared" si="679"/>
        <v>10122.407005052957</v>
      </c>
      <c r="O873" s="174">
        <f t="shared" si="707"/>
        <v>7580.2577497897164</v>
      </c>
      <c r="P873" s="174"/>
      <c r="Q873" s="174"/>
      <c r="R873" s="175">
        <f t="shared" si="708"/>
        <v>0</v>
      </c>
      <c r="S873" s="173">
        <f t="shared" si="680"/>
        <v>14717.083591959756</v>
      </c>
      <c r="T873" s="174">
        <f t="shared" si="709"/>
        <v>8415.2477668341471</v>
      </c>
      <c r="U873" s="174">
        <f t="shared" si="710"/>
        <v>6301.8358251256095</v>
      </c>
      <c r="V873" s="174"/>
      <c r="W873" s="174"/>
      <c r="X873" s="175">
        <f t="shared" si="711"/>
        <v>0</v>
      </c>
      <c r="Y873" s="173">
        <f t="shared" si="704"/>
        <v>29434.167183919515</v>
      </c>
      <c r="Z873" s="174">
        <f t="shared" si="727"/>
        <v>16830.495533668294</v>
      </c>
      <c r="AA873" s="174">
        <f t="shared" si="712"/>
        <v>12603.671650251221</v>
      </c>
      <c r="AB873" s="174"/>
      <c r="AC873" s="174"/>
      <c r="AD873" s="175">
        <f t="shared" si="728"/>
        <v>0</v>
      </c>
      <c r="AE873" s="173">
        <f t="shared" si="713"/>
        <v>35.914248000000001</v>
      </c>
      <c r="AF873" s="174">
        <f t="shared" si="678"/>
        <v>36</v>
      </c>
      <c r="AG873" s="174">
        <f t="shared" si="714"/>
        <v>20.2865</v>
      </c>
      <c r="AH873" s="174">
        <f t="shared" ref="AH873:AH936" si="729">AQ873</f>
        <v>657</v>
      </c>
      <c r="AI873" s="174">
        <f t="shared" ref="AI873:AI936" si="730">$D$58</f>
        <v>200</v>
      </c>
      <c r="AJ873" s="174">
        <f t="shared" si="715"/>
        <v>1.4285714285714286</v>
      </c>
      <c r="AK873" s="174">
        <f t="shared" si="690"/>
        <v>10515.859708542685</v>
      </c>
      <c r="AL873" s="174">
        <f t="shared" si="716"/>
        <v>8415.2477668341471</v>
      </c>
      <c r="AM873" s="174">
        <f t="shared" si="717"/>
        <v>2100.6119417085365</v>
      </c>
      <c r="AN873" s="174"/>
      <c r="AO873" s="176">
        <v>36</v>
      </c>
      <c r="AP873" s="174">
        <v>36</v>
      </c>
      <c r="AQ873" s="175">
        <f t="shared" si="718"/>
        <v>657</v>
      </c>
      <c r="AR873" s="31">
        <f t="shared" si="719"/>
        <v>0</v>
      </c>
      <c r="AS873" s="2">
        <f t="shared" si="720"/>
        <v>0</v>
      </c>
      <c r="AT873" s="33">
        <f t="shared" si="721"/>
        <v>1</v>
      </c>
      <c r="AU873" s="31">
        <f t="shared" si="722"/>
        <v>1</v>
      </c>
      <c r="AV873" s="2">
        <f t="shared" si="723"/>
        <v>0</v>
      </c>
      <c r="AW873" s="33">
        <f t="shared" si="724"/>
        <v>0</v>
      </c>
      <c r="AX873" s="31">
        <f t="shared" si="725"/>
        <v>3</v>
      </c>
      <c r="AY873" s="33">
        <f t="shared" si="726"/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customHeight="1">
      <c r="A874" s="2"/>
      <c r="B874" s="107">
        <v>799</v>
      </c>
      <c r="C874" s="31">
        <v>10</v>
      </c>
      <c r="D874" s="113" t="s">
        <v>9</v>
      </c>
      <c r="E874" s="2" t="s">
        <v>182</v>
      </c>
      <c r="F874" s="2"/>
      <c r="G874" s="2"/>
      <c r="H874" s="33"/>
      <c r="I874" s="173">
        <f t="shared" si="701"/>
        <v>700.20931842128186</v>
      </c>
      <c r="J874" s="174">
        <f t="shared" si="702"/>
        <v>18.293575296355918</v>
      </c>
      <c r="K874" s="189">
        <f t="shared" si="703"/>
        <v>495</v>
      </c>
      <c r="L874" s="190">
        <f t="shared" si="705"/>
        <v>42</v>
      </c>
      <c r="M874" s="173">
        <f t="shared" si="706"/>
        <v>25147.491113692886</v>
      </c>
      <c r="N874" s="174">
        <f t="shared" si="679"/>
        <v>15183.610507579437</v>
      </c>
      <c r="O874" s="174">
        <f t="shared" si="707"/>
        <v>7580.2577497897164</v>
      </c>
      <c r="P874" s="174"/>
      <c r="Q874" s="174"/>
      <c r="R874" s="175">
        <f t="shared" si="708"/>
        <v>0</v>
      </c>
      <c r="S874" s="173">
        <f t="shared" si="680"/>
        <v>18924.707475376832</v>
      </c>
      <c r="T874" s="174">
        <f t="shared" si="709"/>
        <v>12622.871650251222</v>
      </c>
      <c r="U874" s="174">
        <f t="shared" si="710"/>
        <v>6301.8358251256095</v>
      </c>
      <c r="V874" s="174"/>
      <c r="W874" s="174"/>
      <c r="X874" s="175">
        <f t="shared" si="711"/>
        <v>0</v>
      </c>
      <c r="Y874" s="173">
        <f t="shared" si="704"/>
        <v>37849.414950753664</v>
      </c>
      <c r="Z874" s="174">
        <f t="shared" si="727"/>
        <v>25245.743300502443</v>
      </c>
      <c r="AA874" s="174">
        <f t="shared" si="712"/>
        <v>12603.671650251221</v>
      </c>
      <c r="AB874" s="174"/>
      <c r="AC874" s="174"/>
      <c r="AD874" s="175">
        <f t="shared" si="728"/>
        <v>0</v>
      </c>
      <c r="AE874" s="173">
        <f t="shared" si="713"/>
        <v>35.914248000000001</v>
      </c>
      <c r="AF874" s="174">
        <f t="shared" si="678"/>
        <v>36</v>
      </c>
      <c r="AG874" s="174">
        <f t="shared" si="714"/>
        <v>20.2865</v>
      </c>
      <c r="AH874" s="174">
        <f t="shared" si="729"/>
        <v>657</v>
      </c>
      <c r="AI874" s="174">
        <f t="shared" si="730"/>
        <v>200</v>
      </c>
      <c r="AJ874" s="174">
        <f t="shared" si="715"/>
        <v>1.4285714285714286</v>
      </c>
      <c r="AK874" s="174">
        <f t="shared" si="690"/>
        <v>10515.859708542685</v>
      </c>
      <c r="AL874" s="174">
        <f t="shared" si="716"/>
        <v>8415.2477668341471</v>
      </c>
      <c r="AM874" s="174">
        <f t="shared" si="717"/>
        <v>2100.6119417085365</v>
      </c>
      <c r="AN874" s="174"/>
      <c r="AO874" s="176">
        <v>36</v>
      </c>
      <c r="AP874" s="174">
        <v>36</v>
      </c>
      <c r="AQ874" s="175">
        <f t="shared" si="718"/>
        <v>657</v>
      </c>
      <c r="AR874" s="31">
        <f t="shared" si="719"/>
        <v>0</v>
      </c>
      <c r="AS874" s="2">
        <f t="shared" si="720"/>
        <v>0</v>
      </c>
      <c r="AT874" s="33">
        <f t="shared" si="721"/>
        <v>1</v>
      </c>
      <c r="AU874" s="31">
        <f t="shared" si="722"/>
        <v>1.5</v>
      </c>
      <c r="AV874" s="2">
        <f t="shared" si="723"/>
        <v>0</v>
      </c>
      <c r="AW874" s="33">
        <f t="shared" si="724"/>
        <v>0</v>
      </c>
      <c r="AX874" s="31">
        <f t="shared" si="725"/>
        <v>3</v>
      </c>
      <c r="AY874" s="33">
        <f t="shared" si="726"/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customHeight="1">
      <c r="A875" s="2"/>
      <c r="B875" s="107">
        <v>800</v>
      </c>
      <c r="C875" s="31">
        <v>10</v>
      </c>
      <c r="D875" s="113" t="s">
        <v>9</v>
      </c>
      <c r="E875" s="2" t="s">
        <v>147</v>
      </c>
      <c r="F875" s="2"/>
      <c r="G875" s="2" t="s">
        <v>166</v>
      </c>
      <c r="H875" s="33"/>
      <c r="I875" s="173">
        <f t="shared" si="701"/>
        <v>699.83851531772564</v>
      </c>
      <c r="J875" s="174">
        <f t="shared" si="702"/>
        <v>18.293575296355918</v>
      </c>
      <c r="K875" s="189">
        <f t="shared" si="703"/>
        <v>497</v>
      </c>
      <c r="L875" s="190">
        <f t="shared" si="705"/>
        <v>44</v>
      </c>
      <c r="M875" s="173">
        <f t="shared" si="706"/>
        <v>25134.173999072598</v>
      </c>
      <c r="N875" s="174">
        <f t="shared" si="679"/>
        <v>15171.555665153446</v>
      </c>
      <c r="O875" s="174">
        <f t="shared" si="707"/>
        <v>7580.2577497897164</v>
      </c>
      <c r="P875" s="174"/>
      <c r="Q875" s="174"/>
      <c r="R875" s="175">
        <f t="shared" si="708"/>
        <v>0</v>
      </c>
      <c r="S875" s="173">
        <f t="shared" si="680"/>
        <v>14717.083591959756</v>
      </c>
      <c r="T875" s="174">
        <f t="shared" si="709"/>
        <v>8415.2477668341471</v>
      </c>
      <c r="U875" s="174">
        <f t="shared" si="710"/>
        <v>6301.8358251256095</v>
      </c>
      <c r="V875" s="174"/>
      <c r="W875" s="174"/>
      <c r="X875" s="175">
        <f t="shared" si="711"/>
        <v>0</v>
      </c>
      <c r="Y875" s="173">
        <f t="shared" si="704"/>
        <v>29434.167183919515</v>
      </c>
      <c r="Z875" s="174">
        <f t="shared" si="727"/>
        <v>16830.495533668294</v>
      </c>
      <c r="AA875" s="174">
        <f t="shared" si="712"/>
        <v>12603.671650251221</v>
      </c>
      <c r="AB875" s="174"/>
      <c r="AC875" s="174"/>
      <c r="AD875" s="175">
        <f t="shared" si="728"/>
        <v>0</v>
      </c>
      <c r="AE875" s="173">
        <f t="shared" si="713"/>
        <v>35.914248000000001</v>
      </c>
      <c r="AF875" s="174">
        <f t="shared" ref="AF875:AF938" si="731">AP875</f>
        <v>36</v>
      </c>
      <c r="AG875" s="174">
        <f t="shared" si="714"/>
        <v>80.286500000000004</v>
      </c>
      <c r="AH875" s="174">
        <f t="shared" si="729"/>
        <v>657</v>
      </c>
      <c r="AI875" s="174">
        <f t="shared" si="730"/>
        <v>200</v>
      </c>
      <c r="AJ875" s="174">
        <f t="shared" si="715"/>
        <v>1.4285714285714286</v>
      </c>
      <c r="AK875" s="174">
        <f t="shared" si="690"/>
        <v>10515.859708542685</v>
      </c>
      <c r="AL875" s="174">
        <f t="shared" si="716"/>
        <v>8415.2477668341471</v>
      </c>
      <c r="AM875" s="174">
        <f t="shared" si="717"/>
        <v>2100.6119417085365</v>
      </c>
      <c r="AN875" s="174"/>
      <c r="AO875" s="176">
        <v>36</v>
      </c>
      <c r="AP875" s="174">
        <v>36</v>
      </c>
      <c r="AQ875" s="175">
        <f t="shared" si="718"/>
        <v>657</v>
      </c>
      <c r="AR875" s="31">
        <f t="shared" si="719"/>
        <v>0</v>
      </c>
      <c r="AS875" s="2">
        <f t="shared" si="720"/>
        <v>0</v>
      </c>
      <c r="AT875" s="33">
        <f t="shared" si="721"/>
        <v>1</v>
      </c>
      <c r="AU875" s="31">
        <f t="shared" si="722"/>
        <v>1</v>
      </c>
      <c r="AV875" s="2">
        <f t="shared" si="723"/>
        <v>0</v>
      </c>
      <c r="AW875" s="33">
        <f t="shared" si="724"/>
        <v>60</v>
      </c>
      <c r="AX875" s="31">
        <f t="shared" si="725"/>
        <v>3</v>
      </c>
      <c r="AY875" s="33">
        <f t="shared" si="726"/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customHeight="1">
      <c r="A876" s="2"/>
      <c r="B876" s="107">
        <v>801</v>
      </c>
      <c r="C876" s="31">
        <v>10</v>
      </c>
      <c r="D876" s="113" t="s">
        <v>9</v>
      </c>
      <c r="E876" s="2" t="s">
        <v>92</v>
      </c>
      <c r="F876" s="2"/>
      <c r="G876" s="2"/>
      <c r="H876" s="33"/>
      <c r="I876" s="173">
        <f t="shared" si="701"/>
        <v>482.49271181397847</v>
      </c>
      <c r="J876" s="174">
        <f t="shared" si="702"/>
        <v>18.293575296355918</v>
      </c>
      <c r="K876" s="189">
        <f t="shared" si="703"/>
        <v>737</v>
      </c>
      <c r="L876" s="190">
        <f t="shared" si="705"/>
        <v>86</v>
      </c>
      <c r="M876" s="173">
        <f t="shared" si="706"/>
        <v>17328.362910279753</v>
      </c>
      <c r="N876" s="174">
        <f t="shared" si="679"/>
        <v>13159.129106568846</v>
      </c>
      <c r="O876" s="174">
        <f t="shared" si="707"/>
        <v>2526.7525832632391</v>
      </c>
      <c r="P876" s="174"/>
      <c r="Q876" s="174"/>
      <c r="R876" s="175">
        <f t="shared" si="708"/>
        <v>0</v>
      </c>
      <c r="S876" s="173">
        <f t="shared" si="680"/>
        <v>13040.434038592928</v>
      </c>
      <c r="T876" s="174">
        <f t="shared" si="709"/>
        <v>10939.822096884393</v>
      </c>
      <c r="U876" s="174">
        <f t="shared" si="710"/>
        <v>2100.6119417085365</v>
      </c>
      <c r="V876" s="174"/>
      <c r="W876" s="174"/>
      <c r="X876" s="175">
        <f t="shared" si="711"/>
        <v>0</v>
      </c>
      <c r="Y876" s="173">
        <f t="shared" si="704"/>
        <v>26080.868077185856</v>
      </c>
      <c r="Z876" s="174">
        <f t="shared" si="727"/>
        <v>21879.644193768785</v>
      </c>
      <c r="AA876" s="174">
        <f t="shared" si="712"/>
        <v>4201.223883417073</v>
      </c>
      <c r="AB876" s="174"/>
      <c r="AC876" s="174"/>
      <c r="AD876" s="175">
        <f t="shared" si="728"/>
        <v>0</v>
      </c>
      <c r="AE876" s="173">
        <f t="shared" si="713"/>
        <v>35.914248000000001</v>
      </c>
      <c r="AF876" s="174">
        <f t="shared" si="731"/>
        <v>36</v>
      </c>
      <c r="AG876" s="174">
        <f t="shared" si="714"/>
        <v>20.2865</v>
      </c>
      <c r="AH876" s="174">
        <f t="shared" si="729"/>
        <v>657</v>
      </c>
      <c r="AI876" s="174">
        <f t="shared" si="730"/>
        <v>200</v>
      </c>
      <c r="AJ876" s="174">
        <f t="shared" si="715"/>
        <v>1.6666666666666667</v>
      </c>
      <c r="AK876" s="174">
        <f t="shared" si="690"/>
        <v>10515.859708542685</v>
      </c>
      <c r="AL876" s="174">
        <f t="shared" si="716"/>
        <v>8415.2477668341471</v>
      </c>
      <c r="AM876" s="174">
        <f t="shared" si="717"/>
        <v>2100.6119417085365</v>
      </c>
      <c r="AN876" s="174"/>
      <c r="AO876" s="176">
        <v>36</v>
      </c>
      <c r="AP876" s="174">
        <v>36</v>
      </c>
      <c r="AQ876" s="175">
        <f t="shared" si="718"/>
        <v>657</v>
      </c>
      <c r="AR876" s="31">
        <f t="shared" si="719"/>
        <v>0</v>
      </c>
      <c r="AS876" s="2">
        <f t="shared" si="720"/>
        <v>0</v>
      </c>
      <c r="AT876" s="33">
        <f t="shared" si="721"/>
        <v>0</v>
      </c>
      <c r="AU876" s="31">
        <f t="shared" si="722"/>
        <v>1</v>
      </c>
      <c r="AV876" s="2">
        <f t="shared" si="723"/>
        <v>0</v>
      </c>
      <c r="AW876" s="33">
        <f t="shared" si="724"/>
        <v>0</v>
      </c>
      <c r="AX876" s="31">
        <f t="shared" si="725"/>
        <v>1</v>
      </c>
      <c r="AY876" s="33">
        <f t="shared" si="726"/>
        <v>1.3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customHeight="1">
      <c r="A877" s="2"/>
      <c r="B877" s="107">
        <v>802</v>
      </c>
      <c r="C877" s="31">
        <v>10</v>
      </c>
      <c r="D877" s="113" t="s">
        <v>9</v>
      </c>
      <c r="E877" s="2" t="s">
        <v>139</v>
      </c>
      <c r="F877" s="2"/>
      <c r="G877" s="2"/>
      <c r="H877" s="33"/>
      <c r="I877" s="173">
        <f t="shared" si="701"/>
        <v>684.87801642373893</v>
      </c>
      <c r="J877" s="174">
        <f t="shared" si="702"/>
        <v>18.293575296355918</v>
      </c>
      <c r="K877" s="189">
        <f t="shared" si="703"/>
        <v>510</v>
      </c>
      <c r="L877" s="190">
        <f t="shared" si="705"/>
        <v>47</v>
      </c>
      <c r="M877" s="173">
        <f t="shared" si="706"/>
        <v>24596.878931590232</v>
      </c>
      <c r="N877" s="174">
        <f t="shared" ref="N877:N941" si="732">T877*(1+((AG877+IF(F877="백어택",8,0))/100)*(AI877/100-1))</f>
        <v>19738.693659853267</v>
      </c>
      <c r="O877" s="174">
        <f t="shared" si="707"/>
        <v>2526.7525832632391</v>
      </c>
      <c r="P877" s="174"/>
      <c r="Q877" s="174"/>
      <c r="R877" s="175">
        <f t="shared" si="708"/>
        <v>0</v>
      </c>
      <c r="S877" s="173">
        <f t="shared" ref="S877:S940" si="733">SUM(T877:X877)</f>
        <v>18510.345087035123</v>
      </c>
      <c r="T877" s="174">
        <f t="shared" si="709"/>
        <v>16409.733145326587</v>
      </c>
      <c r="U877" s="174">
        <f t="shared" si="710"/>
        <v>2100.6119417085365</v>
      </c>
      <c r="V877" s="174"/>
      <c r="W877" s="174"/>
      <c r="X877" s="175">
        <f t="shared" si="711"/>
        <v>0</v>
      </c>
      <c r="Y877" s="173">
        <f t="shared" si="704"/>
        <v>37020.690174070245</v>
      </c>
      <c r="Z877" s="174">
        <f t="shared" si="727"/>
        <v>32819.466290653174</v>
      </c>
      <c r="AA877" s="174">
        <f t="shared" si="712"/>
        <v>4201.223883417073</v>
      </c>
      <c r="AB877" s="174"/>
      <c r="AC877" s="174"/>
      <c r="AD877" s="175">
        <f t="shared" si="728"/>
        <v>0</v>
      </c>
      <c r="AE877" s="173">
        <f t="shared" si="713"/>
        <v>35.914248000000001</v>
      </c>
      <c r="AF877" s="174">
        <f t="shared" si="731"/>
        <v>36</v>
      </c>
      <c r="AG877" s="174">
        <f t="shared" si="714"/>
        <v>20.2865</v>
      </c>
      <c r="AH877" s="174">
        <f t="shared" si="729"/>
        <v>657</v>
      </c>
      <c r="AI877" s="174">
        <f t="shared" si="730"/>
        <v>200</v>
      </c>
      <c r="AJ877" s="174">
        <f t="shared" si="715"/>
        <v>1.6666666666666667</v>
      </c>
      <c r="AK877" s="174">
        <f t="shared" si="690"/>
        <v>10515.859708542685</v>
      </c>
      <c r="AL877" s="174">
        <f t="shared" si="716"/>
        <v>8415.2477668341471</v>
      </c>
      <c r="AM877" s="174">
        <f t="shared" si="717"/>
        <v>2100.6119417085365</v>
      </c>
      <c r="AN877" s="174"/>
      <c r="AO877" s="176">
        <v>36</v>
      </c>
      <c r="AP877" s="174">
        <v>36</v>
      </c>
      <c r="AQ877" s="175">
        <f t="shared" si="718"/>
        <v>657</v>
      </c>
      <c r="AR877" s="31">
        <f t="shared" si="719"/>
        <v>0</v>
      </c>
      <c r="AS877" s="2">
        <f t="shared" si="720"/>
        <v>0</v>
      </c>
      <c r="AT877" s="33">
        <f t="shared" si="721"/>
        <v>0</v>
      </c>
      <c r="AU877" s="31">
        <f t="shared" si="722"/>
        <v>1.5</v>
      </c>
      <c r="AV877" s="2">
        <f t="shared" si="723"/>
        <v>0</v>
      </c>
      <c r="AW877" s="33">
        <f t="shared" si="724"/>
        <v>0</v>
      </c>
      <c r="AX877" s="31">
        <f t="shared" si="725"/>
        <v>1</v>
      </c>
      <c r="AY877" s="33">
        <f t="shared" si="726"/>
        <v>1.3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customHeight="1">
      <c r="A878" s="2"/>
      <c r="B878" s="107">
        <v>803</v>
      </c>
      <c r="C878" s="31">
        <v>10</v>
      </c>
      <c r="D878" s="113" t="s">
        <v>9</v>
      </c>
      <c r="E878" s="2" t="s">
        <v>98</v>
      </c>
      <c r="F878" s="2"/>
      <c r="G878" s="2" t="s">
        <v>166</v>
      </c>
      <c r="H878" s="33"/>
      <c r="I878" s="173">
        <f t="shared" si="701"/>
        <v>684.39597238911574</v>
      </c>
      <c r="J878" s="174">
        <f t="shared" si="702"/>
        <v>18.293575296355918</v>
      </c>
      <c r="K878" s="189">
        <f t="shared" si="703"/>
        <v>515</v>
      </c>
      <c r="L878" s="190">
        <f t="shared" si="705"/>
        <v>49</v>
      </c>
      <c r="M878" s="173">
        <f t="shared" si="706"/>
        <v>24579.566682583856</v>
      </c>
      <c r="N878" s="174">
        <f t="shared" si="732"/>
        <v>19723.022364699482</v>
      </c>
      <c r="O878" s="174">
        <f t="shared" si="707"/>
        <v>2526.7525832632391</v>
      </c>
      <c r="P878" s="174"/>
      <c r="Q878" s="174"/>
      <c r="R878" s="175">
        <f t="shared" si="708"/>
        <v>0</v>
      </c>
      <c r="S878" s="173">
        <f t="shared" si="733"/>
        <v>13040.434038592928</v>
      </c>
      <c r="T878" s="174">
        <f t="shared" si="709"/>
        <v>10939.822096884393</v>
      </c>
      <c r="U878" s="174">
        <f t="shared" si="710"/>
        <v>2100.6119417085365</v>
      </c>
      <c r="V878" s="174"/>
      <c r="W878" s="174"/>
      <c r="X878" s="175">
        <f t="shared" si="711"/>
        <v>0</v>
      </c>
      <c r="Y878" s="173">
        <f t="shared" si="704"/>
        <v>26080.868077185856</v>
      </c>
      <c r="Z878" s="174">
        <f t="shared" si="727"/>
        <v>21879.644193768785</v>
      </c>
      <c r="AA878" s="174">
        <f t="shared" si="712"/>
        <v>4201.223883417073</v>
      </c>
      <c r="AB878" s="174"/>
      <c r="AC878" s="174"/>
      <c r="AD878" s="175">
        <f t="shared" si="728"/>
        <v>0</v>
      </c>
      <c r="AE878" s="173">
        <f t="shared" si="713"/>
        <v>35.914248000000001</v>
      </c>
      <c r="AF878" s="174">
        <f t="shared" si="731"/>
        <v>36</v>
      </c>
      <c r="AG878" s="174">
        <f t="shared" si="714"/>
        <v>80.286500000000004</v>
      </c>
      <c r="AH878" s="174">
        <f t="shared" si="729"/>
        <v>657</v>
      </c>
      <c r="AI878" s="174">
        <f t="shared" si="730"/>
        <v>200</v>
      </c>
      <c r="AJ878" s="174">
        <f t="shared" si="715"/>
        <v>1.6666666666666667</v>
      </c>
      <c r="AK878" s="174">
        <f t="shared" si="690"/>
        <v>10515.859708542685</v>
      </c>
      <c r="AL878" s="174">
        <f t="shared" si="716"/>
        <v>8415.2477668341471</v>
      </c>
      <c r="AM878" s="174">
        <f t="shared" si="717"/>
        <v>2100.6119417085365</v>
      </c>
      <c r="AN878" s="174"/>
      <c r="AO878" s="176">
        <v>36</v>
      </c>
      <c r="AP878" s="174">
        <v>36</v>
      </c>
      <c r="AQ878" s="175">
        <f t="shared" si="718"/>
        <v>657</v>
      </c>
      <c r="AR878" s="31">
        <f t="shared" si="719"/>
        <v>0</v>
      </c>
      <c r="AS878" s="2">
        <f t="shared" si="720"/>
        <v>0</v>
      </c>
      <c r="AT878" s="33">
        <f t="shared" si="721"/>
        <v>0</v>
      </c>
      <c r="AU878" s="31">
        <f t="shared" si="722"/>
        <v>1</v>
      </c>
      <c r="AV878" s="2">
        <f t="shared" si="723"/>
        <v>0</v>
      </c>
      <c r="AW878" s="33">
        <f t="shared" si="724"/>
        <v>60</v>
      </c>
      <c r="AX878" s="31">
        <f t="shared" si="725"/>
        <v>1</v>
      </c>
      <c r="AY878" s="33">
        <f t="shared" si="726"/>
        <v>1.3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customHeight="1">
      <c r="A879" s="2"/>
      <c r="B879" s="107">
        <v>804</v>
      </c>
      <c r="C879" s="31">
        <v>10</v>
      </c>
      <c r="D879" s="113" t="s">
        <v>9</v>
      </c>
      <c r="E879" s="2" t="s">
        <v>99</v>
      </c>
      <c r="F879" s="2"/>
      <c r="G879" s="2"/>
      <c r="H879" s="33"/>
      <c r="I879" s="173">
        <f t="shared" si="701"/>
        <v>560.21481440843627</v>
      </c>
      <c r="J879" s="174">
        <f t="shared" si="702"/>
        <v>18.293575296355918</v>
      </c>
      <c r="K879" s="189">
        <f t="shared" si="703"/>
        <v>651</v>
      </c>
      <c r="L879" s="190">
        <f t="shared" si="705"/>
        <v>73</v>
      </c>
      <c r="M879" s="173">
        <f t="shared" si="706"/>
        <v>20119.693777938555</v>
      </c>
      <c r="N879" s="174">
        <f t="shared" si="732"/>
        <v>13159.129106568846</v>
      </c>
      <c r="O879" s="174">
        <f t="shared" si="707"/>
        <v>2526.7525832632391</v>
      </c>
      <c r="P879" s="174"/>
      <c r="Q879" s="174"/>
      <c r="R879" s="175">
        <f t="shared" si="708"/>
        <v>2526.7525832632391</v>
      </c>
      <c r="S879" s="173">
        <f t="shared" si="733"/>
        <v>15141.045980301464</v>
      </c>
      <c r="T879" s="174">
        <f t="shared" si="709"/>
        <v>10939.822096884393</v>
      </c>
      <c r="U879" s="174">
        <f t="shared" si="710"/>
        <v>2100.6119417085365</v>
      </c>
      <c r="V879" s="174"/>
      <c r="W879" s="174"/>
      <c r="X879" s="175">
        <f t="shared" si="711"/>
        <v>2100.6119417085365</v>
      </c>
      <c r="Y879" s="173">
        <f t="shared" si="704"/>
        <v>30282.091960602927</v>
      </c>
      <c r="Z879" s="174">
        <f t="shared" si="727"/>
        <v>21879.644193768785</v>
      </c>
      <c r="AA879" s="174">
        <f t="shared" si="712"/>
        <v>4201.223883417073</v>
      </c>
      <c r="AB879" s="174"/>
      <c r="AC879" s="174"/>
      <c r="AD879" s="175">
        <f t="shared" si="728"/>
        <v>4201.223883417073</v>
      </c>
      <c r="AE879" s="173">
        <f t="shared" si="713"/>
        <v>35.914248000000001</v>
      </c>
      <c r="AF879" s="174">
        <f t="shared" si="731"/>
        <v>36</v>
      </c>
      <c r="AG879" s="174">
        <f t="shared" si="714"/>
        <v>20.2865</v>
      </c>
      <c r="AH879" s="174">
        <f t="shared" si="729"/>
        <v>657</v>
      </c>
      <c r="AI879" s="174">
        <f t="shared" si="730"/>
        <v>200</v>
      </c>
      <c r="AJ879" s="174">
        <f t="shared" si="715"/>
        <v>1.6666666666666667</v>
      </c>
      <c r="AK879" s="174">
        <f t="shared" si="690"/>
        <v>10515.859708542685</v>
      </c>
      <c r="AL879" s="174">
        <f t="shared" si="716"/>
        <v>8415.2477668341471</v>
      </c>
      <c r="AM879" s="174">
        <f t="shared" si="717"/>
        <v>2100.6119417085365</v>
      </c>
      <c r="AN879" s="174"/>
      <c r="AO879" s="176">
        <v>36</v>
      </c>
      <c r="AP879" s="174">
        <v>36</v>
      </c>
      <c r="AQ879" s="175">
        <f t="shared" si="718"/>
        <v>657</v>
      </c>
      <c r="AR879" s="31">
        <f t="shared" si="719"/>
        <v>0</v>
      </c>
      <c r="AS879" s="2">
        <f t="shared" si="720"/>
        <v>1</v>
      </c>
      <c r="AT879" s="33">
        <f t="shared" si="721"/>
        <v>0</v>
      </c>
      <c r="AU879" s="31">
        <f t="shared" si="722"/>
        <v>1</v>
      </c>
      <c r="AV879" s="2">
        <f t="shared" si="723"/>
        <v>0</v>
      </c>
      <c r="AW879" s="33">
        <f t="shared" si="724"/>
        <v>0</v>
      </c>
      <c r="AX879" s="31">
        <f t="shared" si="725"/>
        <v>1</v>
      </c>
      <c r="AY879" s="33">
        <f t="shared" si="726"/>
        <v>1.3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customHeight="1">
      <c r="A880" s="2"/>
      <c r="B880" s="107">
        <v>805</v>
      </c>
      <c r="C880" s="31">
        <v>10</v>
      </c>
      <c r="D880" s="113" t="s">
        <v>9</v>
      </c>
      <c r="E880" s="2" t="s">
        <v>170</v>
      </c>
      <c r="F880" s="2"/>
      <c r="G880" s="2"/>
      <c r="H880" s="33"/>
      <c r="I880" s="173">
        <f t="shared" si="701"/>
        <v>762.60011901819666</v>
      </c>
      <c r="J880" s="174">
        <f t="shared" si="702"/>
        <v>18.293575296355918</v>
      </c>
      <c r="K880" s="189">
        <f t="shared" si="703"/>
        <v>422</v>
      </c>
      <c r="L880" s="190">
        <f t="shared" si="705"/>
        <v>31</v>
      </c>
      <c r="M880" s="173">
        <f t="shared" si="706"/>
        <v>27388.209799249031</v>
      </c>
      <c r="N880" s="174">
        <f t="shared" si="732"/>
        <v>19738.693659853267</v>
      </c>
      <c r="O880" s="174">
        <f t="shared" si="707"/>
        <v>2526.7525832632391</v>
      </c>
      <c r="P880" s="174"/>
      <c r="Q880" s="174"/>
      <c r="R880" s="175">
        <f t="shared" si="708"/>
        <v>2526.7525832632391</v>
      </c>
      <c r="S880" s="173">
        <f t="shared" si="733"/>
        <v>20610.957028743658</v>
      </c>
      <c r="T880" s="174">
        <f t="shared" si="709"/>
        <v>16409.733145326587</v>
      </c>
      <c r="U880" s="174">
        <f t="shared" si="710"/>
        <v>2100.6119417085365</v>
      </c>
      <c r="V880" s="174"/>
      <c r="W880" s="174"/>
      <c r="X880" s="175">
        <f t="shared" si="711"/>
        <v>2100.6119417085365</v>
      </c>
      <c r="Y880" s="173">
        <f t="shared" si="704"/>
        <v>41221.914057487316</v>
      </c>
      <c r="Z880" s="174">
        <f t="shared" si="727"/>
        <v>32819.466290653174</v>
      </c>
      <c r="AA880" s="174">
        <f t="shared" si="712"/>
        <v>4201.223883417073</v>
      </c>
      <c r="AB880" s="174"/>
      <c r="AC880" s="174"/>
      <c r="AD880" s="175">
        <f t="shared" si="728"/>
        <v>4201.223883417073</v>
      </c>
      <c r="AE880" s="173">
        <f t="shared" si="713"/>
        <v>35.914248000000001</v>
      </c>
      <c r="AF880" s="174">
        <f t="shared" si="731"/>
        <v>36</v>
      </c>
      <c r="AG880" s="174">
        <f t="shared" si="714"/>
        <v>20.2865</v>
      </c>
      <c r="AH880" s="174">
        <f t="shared" si="729"/>
        <v>657</v>
      </c>
      <c r="AI880" s="174">
        <f t="shared" si="730"/>
        <v>200</v>
      </c>
      <c r="AJ880" s="174">
        <f t="shared" si="715"/>
        <v>1.6666666666666667</v>
      </c>
      <c r="AK880" s="174">
        <f t="shared" si="690"/>
        <v>10515.859708542685</v>
      </c>
      <c r="AL880" s="174">
        <f t="shared" si="716"/>
        <v>8415.2477668341471</v>
      </c>
      <c r="AM880" s="174">
        <f t="shared" si="717"/>
        <v>2100.6119417085365</v>
      </c>
      <c r="AN880" s="174"/>
      <c r="AO880" s="176">
        <v>36</v>
      </c>
      <c r="AP880" s="174">
        <v>36</v>
      </c>
      <c r="AQ880" s="175">
        <f t="shared" si="718"/>
        <v>657</v>
      </c>
      <c r="AR880" s="31">
        <f t="shared" si="719"/>
        <v>0</v>
      </c>
      <c r="AS880" s="2">
        <f t="shared" si="720"/>
        <v>1</v>
      </c>
      <c r="AT880" s="33">
        <f t="shared" si="721"/>
        <v>0</v>
      </c>
      <c r="AU880" s="31">
        <f t="shared" si="722"/>
        <v>1.5</v>
      </c>
      <c r="AV880" s="2">
        <f t="shared" si="723"/>
        <v>0</v>
      </c>
      <c r="AW880" s="33">
        <f t="shared" si="724"/>
        <v>0</v>
      </c>
      <c r="AX880" s="31">
        <f t="shared" si="725"/>
        <v>1</v>
      </c>
      <c r="AY880" s="33">
        <f t="shared" si="726"/>
        <v>1.3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customHeight="1">
      <c r="A881" s="2"/>
      <c r="B881" s="107">
        <v>806</v>
      </c>
      <c r="C881" s="31">
        <v>10</v>
      </c>
      <c r="D881" s="113" t="s">
        <v>9</v>
      </c>
      <c r="E881" s="2" t="s">
        <v>108</v>
      </c>
      <c r="F881" s="2"/>
      <c r="G881" s="2" t="s">
        <v>166</v>
      </c>
      <c r="H881" s="33"/>
      <c r="I881" s="173">
        <f t="shared" si="701"/>
        <v>762.11807498357348</v>
      </c>
      <c r="J881" s="174">
        <f t="shared" si="702"/>
        <v>18.293575296355918</v>
      </c>
      <c r="K881" s="189">
        <f t="shared" si="703"/>
        <v>423</v>
      </c>
      <c r="L881" s="190">
        <f t="shared" si="705"/>
        <v>32</v>
      </c>
      <c r="M881" s="173">
        <f t="shared" si="706"/>
        <v>27370.897550242655</v>
      </c>
      <c r="N881" s="174">
        <f t="shared" si="732"/>
        <v>19723.022364699482</v>
      </c>
      <c r="O881" s="174">
        <f t="shared" si="707"/>
        <v>2526.7525832632391</v>
      </c>
      <c r="P881" s="174"/>
      <c r="Q881" s="174"/>
      <c r="R881" s="175">
        <f t="shared" si="708"/>
        <v>2526.7525832632391</v>
      </c>
      <c r="S881" s="173">
        <f t="shared" si="733"/>
        <v>15141.045980301464</v>
      </c>
      <c r="T881" s="174">
        <f t="shared" si="709"/>
        <v>10939.822096884393</v>
      </c>
      <c r="U881" s="174">
        <f t="shared" si="710"/>
        <v>2100.6119417085365</v>
      </c>
      <c r="V881" s="174"/>
      <c r="W881" s="174"/>
      <c r="X881" s="175">
        <f t="shared" si="711"/>
        <v>2100.6119417085365</v>
      </c>
      <c r="Y881" s="173">
        <f t="shared" si="704"/>
        <v>30282.091960602927</v>
      </c>
      <c r="Z881" s="174">
        <f t="shared" si="727"/>
        <v>21879.644193768785</v>
      </c>
      <c r="AA881" s="174">
        <f t="shared" si="712"/>
        <v>4201.223883417073</v>
      </c>
      <c r="AB881" s="174"/>
      <c r="AC881" s="174"/>
      <c r="AD881" s="175">
        <f t="shared" si="728"/>
        <v>4201.223883417073</v>
      </c>
      <c r="AE881" s="173">
        <f t="shared" si="713"/>
        <v>35.914248000000001</v>
      </c>
      <c r="AF881" s="174">
        <f t="shared" si="731"/>
        <v>36</v>
      </c>
      <c r="AG881" s="174">
        <f t="shared" si="714"/>
        <v>80.286500000000004</v>
      </c>
      <c r="AH881" s="174">
        <f t="shared" si="729"/>
        <v>657</v>
      </c>
      <c r="AI881" s="174">
        <f t="shared" si="730"/>
        <v>200</v>
      </c>
      <c r="AJ881" s="174">
        <f t="shared" si="715"/>
        <v>1.6666666666666667</v>
      </c>
      <c r="AK881" s="174">
        <f t="shared" si="690"/>
        <v>10515.859708542685</v>
      </c>
      <c r="AL881" s="174">
        <f t="shared" si="716"/>
        <v>8415.2477668341471</v>
      </c>
      <c r="AM881" s="174">
        <f t="shared" si="717"/>
        <v>2100.6119417085365</v>
      </c>
      <c r="AN881" s="174"/>
      <c r="AO881" s="176">
        <v>36</v>
      </c>
      <c r="AP881" s="174">
        <v>36</v>
      </c>
      <c r="AQ881" s="175">
        <f t="shared" si="718"/>
        <v>657</v>
      </c>
      <c r="AR881" s="31">
        <f t="shared" si="719"/>
        <v>0</v>
      </c>
      <c r="AS881" s="2">
        <f t="shared" si="720"/>
        <v>1</v>
      </c>
      <c r="AT881" s="33">
        <f t="shared" si="721"/>
        <v>0</v>
      </c>
      <c r="AU881" s="31">
        <f t="shared" si="722"/>
        <v>1</v>
      </c>
      <c r="AV881" s="2">
        <f t="shared" si="723"/>
        <v>0</v>
      </c>
      <c r="AW881" s="33">
        <f t="shared" si="724"/>
        <v>60</v>
      </c>
      <c r="AX881" s="31">
        <f t="shared" si="725"/>
        <v>1</v>
      </c>
      <c r="AY881" s="33">
        <f t="shared" si="726"/>
        <v>1.3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customHeight="1">
      <c r="A882" s="2"/>
      <c r="B882" s="107">
        <v>807</v>
      </c>
      <c r="C882" s="31">
        <v>10</v>
      </c>
      <c r="D882" s="113" t="s">
        <v>9</v>
      </c>
      <c r="E882" s="2" t="s">
        <v>111</v>
      </c>
      <c r="F882" s="2"/>
      <c r="G882" s="2"/>
      <c r="H882" s="33"/>
      <c r="I882" s="173">
        <f t="shared" si="701"/>
        <v>482.49271181397847</v>
      </c>
      <c r="J882" s="174">
        <f t="shared" si="702"/>
        <v>18.293575296355918</v>
      </c>
      <c r="K882" s="189">
        <f t="shared" si="703"/>
        <v>737</v>
      </c>
      <c r="L882" s="190">
        <f t="shared" si="705"/>
        <v>86</v>
      </c>
      <c r="M882" s="173">
        <f t="shared" si="706"/>
        <v>17328.362910279753</v>
      </c>
      <c r="N882" s="174">
        <f t="shared" si="732"/>
        <v>13159.129106568846</v>
      </c>
      <c r="O882" s="174">
        <f t="shared" si="707"/>
        <v>2526.7525832632391</v>
      </c>
      <c r="P882" s="174"/>
      <c r="Q882" s="174"/>
      <c r="R882" s="175">
        <f t="shared" si="708"/>
        <v>0</v>
      </c>
      <c r="S882" s="173">
        <f t="shared" si="733"/>
        <v>13040.434038592928</v>
      </c>
      <c r="T882" s="174">
        <f t="shared" si="709"/>
        <v>10939.822096884393</v>
      </c>
      <c r="U882" s="174">
        <f t="shared" si="710"/>
        <v>2100.6119417085365</v>
      </c>
      <c r="V882" s="174"/>
      <c r="W882" s="174"/>
      <c r="X882" s="175">
        <f t="shared" si="711"/>
        <v>0</v>
      </c>
      <c r="Y882" s="173">
        <f t="shared" si="704"/>
        <v>26080.868077185856</v>
      </c>
      <c r="Z882" s="174">
        <f t="shared" si="727"/>
        <v>21879.644193768785</v>
      </c>
      <c r="AA882" s="174">
        <f t="shared" si="712"/>
        <v>4201.223883417073</v>
      </c>
      <c r="AB882" s="174"/>
      <c r="AC882" s="174"/>
      <c r="AD882" s="175">
        <f t="shared" si="728"/>
        <v>0</v>
      </c>
      <c r="AE882" s="173">
        <f t="shared" si="713"/>
        <v>35.914248000000001</v>
      </c>
      <c r="AF882" s="174">
        <f t="shared" si="731"/>
        <v>36</v>
      </c>
      <c r="AG882" s="174">
        <f t="shared" si="714"/>
        <v>20.2865</v>
      </c>
      <c r="AH882" s="174">
        <f t="shared" si="729"/>
        <v>657</v>
      </c>
      <c r="AI882" s="174">
        <f t="shared" si="730"/>
        <v>200</v>
      </c>
      <c r="AJ882" s="174">
        <f t="shared" si="715"/>
        <v>1.4285714285714286</v>
      </c>
      <c r="AK882" s="174">
        <f t="shared" si="690"/>
        <v>10515.859708542685</v>
      </c>
      <c r="AL882" s="174">
        <f t="shared" si="716"/>
        <v>8415.2477668341471</v>
      </c>
      <c r="AM882" s="174">
        <f t="shared" si="717"/>
        <v>2100.6119417085365</v>
      </c>
      <c r="AN882" s="174"/>
      <c r="AO882" s="176">
        <v>36</v>
      </c>
      <c r="AP882" s="174">
        <v>36</v>
      </c>
      <c r="AQ882" s="175">
        <f t="shared" si="718"/>
        <v>657</v>
      </c>
      <c r="AR882" s="31">
        <f t="shared" si="719"/>
        <v>0</v>
      </c>
      <c r="AS882" s="2">
        <f t="shared" si="720"/>
        <v>0</v>
      </c>
      <c r="AT882" s="33">
        <f t="shared" si="721"/>
        <v>1</v>
      </c>
      <c r="AU882" s="31">
        <f t="shared" si="722"/>
        <v>1</v>
      </c>
      <c r="AV882" s="2">
        <f t="shared" si="723"/>
        <v>0</v>
      </c>
      <c r="AW882" s="33">
        <f t="shared" si="724"/>
        <v>0</v>
      </c>
      <c r="AX882" s="31">
        <f t="shared" si="725"/>
        <v>1</v>
      </c>
      <c r="AY882" s="33">
        <f t="shared" si="726"/>
        <v>1.3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customHeight="1">
      <c r="A883" s="2"/>
      <c r="B883" s="107">
        <v>808</v>
      </c>
      <c r="C883" s="31">
        <v>10</v>
      </c>
      <c r="D883" s="113" t="s">
        <v>9</v>
      </c>
      <c r="E883" s="2" t="s">
        <v>145</v>
      </c>
      <c r="F883" s="2"/>
      <c r="G883" s="2"/>
      <c r="H883" s="33"/>
      <c r="I883" s="173">
        <f t="shared" si="701"/>
        <v>684.87801642373893</v>
      </c>
      <c r="J883" s="174">
        <f t="shared" si="702"/>
        <v>18.293575296355918</v>
      </c>
      <c r="K883" s="189">
        <f t="shared" si="703"/>
        <v>510</v>
      </c>
      <c r="L883" s="190">
        <f t="shared" si="705"/>
        <v>47</v>
      </c>
      <c r="M883" s="173">
        <f t="shared" si="706"/>
        <v>24596.878931590232</v>
      </c>
      <c r="N883" s="174">
        <f t="shared" si="732"/>
        <v>19738.693659853267</v>
      </c>
      <c r="O883" s="174">
        <f t="shared" si="707"/>
        <v>2526.7525832632391</v>
      </c>
      <c r="P883" s="174"/>
      <c r="Q883" s="174"/>
      <c r="R883" s="175">
        <f t="shared" si="708"/>
        <v>0</v>
      </c>
      <c r="S883" s="173">
        <f t="shared" si="733"/>
        <v>18510.345087035123</v>
      </c>
      <c r="T883" s="174">
        <f t="shared" si="709"/>
        <v>16409.733145326587</v>
      </c>
      <c r="U883" s="174">
        <f t="shared" si="710"/>
        <v>2100.6119417085365</v>
      </c>
      <c r="V883" s="174"/>
      <c r="W883" s="174"/>
      <c r="X883" s="175">
        <f t="shared" si="711"/>
        <v>0</v>
      </c>
      <c r="Y883" s="173">
        <f t="shared" si="704"/>
        <v>37020.690174070245</v>
      </c>
      <c r="Z883" s="174">
        <f t="shared" si="727"/>
        <v>32819.466290653174</v>
      </c>
      <c r="AA883" s="174">
        <f t="shared" si="712"/>
        <v>4201.223883417073</v>
      </c>
      <c r="AB883" s="174"/>
      <c r="AC883" s="174"/>
      <c r="AD883" s="175">
        <f t="shared" si="728"/>
        <v>0</v>
      </c>
      <c r="AE883" s="173">
        <f t="shared" si="713"/>
        <v>35.914248000000001</v>
      </c>
      <c r="AF883" s="174">
        <f t="shared" si="731"/>
        <v>36</v>
      </c>
      <c r="AG883" s="174">
        <f t="shared" si="714"/>
        <v>20.2865</v>
      </c>
      <c r="AH883" s="174">
        <f t="shared" si="729"/>
        <v>657</v>
      </c>
      <c r="AI883" s="174">
        <f t="shared" si="730"/>
        <v>200</v>
      </c>
      <c r="AJ883" s="174">
        <f t="shared" si="715"/>
        <v>1.4285714285714286</v>
      </c>
      <c r="AK883" s="174">
        <f t="shared" si="690"/>
        <v>10515.859708542685</v>
      </c>
      <c r="AL883" s="174">
        <f t="shared" si="716"/>
        <v>8415.2477668341471</v>
      </c>
      <c r="AM883" s="174">
        <f t="shared" si="717"/>
        <v>2100.6119417085365</v>
      </c>
      <c r="AN883" s="174"/>
      <c r="AO883" s="176">
        <v>36</v>
      </c>
      <c r="AP883" s="174">
        <v>36</v>
      </c>
      <c r="AQ883" s="175">
        <f t="shared" si="718"/>
        <v>657</v>
      </c>
      <c r="AR883" s="31">
        <f t="shared" si="719"/>
        <v>0</v>
      </c>
      <c r="AS883" s="2">
        <f t="shared" si="720"/>
        <v>0</v>
      </c>
      <c r="AT883" s="33">
        <f t="shared" si="721"/>
        <v>1</v>
      </c>
      <c r="AU883" s="31">
        <f t="shared" si="722"/>
        <v>1.5</v>
      </c>
      <c r="AV883" s="2">
        <f t="shared" si="723"/>
        <v>0</v>
      </c>
      <c r="AW883" s="33">
        <f t="shared" si="724"/>
        <v>0</v>
      </c>
      <c r="AX883" s="31">
        <f t="shared" si="725"/>
        <v>1</v>
      </c>
      <c r="AY883" s="33">
        <f t="shared" si="726"/>
        <v>1.3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customHeight="1">
      <c r="A884" s="2"/>
      <c r="B884" s="107">
        <v>809</v>
      </c>
      <c r="C884" s="31">
        <v>10</v>
      </c>
      <c r="D884" s="113" t="s">
        <v>9</v>
      </c>
      <c r="E884" s="2" t="s">
        <v>135</v>
      </c>
      <c r="F884" s="2"/>
      <c r="G884" s="2" t="s">
        <v>166</v>
      </c>
      <c r="H884" s="33"/>
      <c r="I884" s="173">
        <f t="shared" si="701"/>
        <v>684.39597238911574</v>
      </c>
      <c r="J884" s="174">
        <f t="shared" si="702"/>
        <v>18.293575296355918</v>
      </c>
      <c r="K884" s="189">
        <f t="shared" si="703"/>
        <v>515</v>
      </c>
      <c r="L884" s="190">
        <f t="shared" si="705"/>
        <v>49</v>
      </c>
      <c r="M884" s="173">
        <f t="shared" si="706"/>
        <v>24579.566682583856</v>
      </c>
      <c r="N884" s="174">
        <f t="shared" si="732"/>
        <v>19723.022364699482</v>
      </c>
      <c r="O884" s="174">
        <f t="shared" si="707"/>
        <v>2526.7525832632391</v>
      </c>
      <c r="P884" s="174"/>
      <c r="Q884" s="174"/>
      <c r="R884" s="175">
        <f t="shared" si="708"/>
        <v>0</v>
      </c>
      <c r="S884" s="173">
        <f t="shared" si="733"/>
        <v>13040.434038592928</v>
      </c>
      <c r="T884" s="174">
        <f t="shared" si="709"/>
        <v>10939.822096884393</v>
      </c>
      <c r="U884" s="174">
        <f t="shared" si="710"/>
        <v>2100.6119417085365</v>
      </c>
      <c r="V884" s="174"/>
      <c r="W884" s="174"/>
      <c r="X884" s="175">
        <f t="shared" si="711"/>
        <v>0</v>
      </c>
      <c r="Y884" s="173">
        <f t="shared" si="704"/>
        <v>26080.868077185856</v>
      </c>
      <c r="Z884" s="174">
        <f t="shared" si="727"/>
        <v>21879.644193768785</v>
      </c>
      <c r="AA884" s="174">
        <f t="shared" si="712"/>
        <v>4201.223883417073</v>
      </c>
      <c r="AB884" s="174"/>
      <c r="AC884" s="174"/>
      <c r="AD884" s="175">
        <f t="shared" si="728"/>
        <v>0</v>
      </c>
      <c r="AE884" s="173">
        <f t="shared" si="713"/>
        <v>35.914248000000001</v>
      </c>
      <c r="AF884" s="174">
        <f t="shared" si="731"/>
        <v>36</v>
      </c>
      <c r="AG884" s="174">
        <f t="shared" si="714"/>
        <v>80.286500000000004</v>
      </c>
      <c r="AH884" s="174">
        <f t="shared" si="729"/>
        <v>657</v>
      </c>
      <c r="AI884" s="174">
        <f t="shared" si="730"/>
        <v>200</v>
      </c>
      <c r="AJ884" s="174">
        <f t="shared" si="715"/>
        <v>1.4285714285714286</v>
      </c>
      <c r="AK884" s="174">
        <f t="shared" si="690"/>
        <v>10515.859708542685</v>
      </c>
      <c r="AL884" s="174">
        <f t="shared" si="716"/>
        <v>8415.2477668341471</v>
      </c>
      <c r="AM884" s="174">
        <f t="shared" si="717"/>
        <v>2100.6119417085365</v>
      </c>
      <c r="AN884" s="174"/>
      <c r="AO884" s="176">
        <v>36</v>
      </c>
      <c r="AP884" s="174">
        <v>36</v>
      </c>
      <c r="AQ884" s="175">
        <f t="shared" si="718"/>
        <v>657</v>
      </c>
      <c r="AR884" s="31">
        <f t="shared" si="719"/>
        <v>0</v>
      </c>
      <c r="AS884" s="2">
        <f t="shared" si="720"/>
        <v>0</v>
      </c>
      <c r="AT884" s="33">
        <f t="shared" si="721"/>
        <v>1</v>
      </c>
      <c r="AU884" s="31">
        <f t="shared" si="722"/>
        <v>1</v>
      </c>
      <c r="AV884" s="2">
        <f t="shared" si="723"/>
        <v>0</v>
      </c>
      <c r="AW884" s="33">
        <f t="shared" si="724"/>
        <v>60</v>
      </c>
      <c r="AX884" s="31">
        <f t="shared" si="725"/>
        <v>1</v>
      </c>
      <c r="AY884" s="33">
        <f t="shared" si="726"/>
        <v>1.3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customHeight="1">
      <c r="A885" s="2"/>
      <c r="B885" s="107">
        <v>810</v>
      </c>
      <c r="C885" s="31">
        <v>7</v>
      </c>
      <c r="D885" s="113" t="s">
        <v>9</v>
      </c>
      <c r="E885" s="2" t="s">
        <v>67</v>
      </c>
      <c r="F885" s="2"/>
      <c r="G885" s="2"/>
      <c r="H885" s="33"/>
      <c r="I885" s="173">
        <f t="shared" si="701"/>
        <v>373.28229250708324</v>
      </c>
      <c r="J885" s="174">
        <f t="shared" si="702"/>
        <v>12.752598912832589</v>
      </c>
      <c r="K885" s="189">
        <f t="shared" si="703"/>
        <v>834</v>
      </c>
      <c r="L885" s="190">
        <f t="shared" si="705"/>
        <v>102</v>
      </c>
      <c r="M885" s="173">
        <f t="shared" si="706"/>
        <v>13406.15282710793</v>
      </c>
      <c r="N885" s="174">
        <f t="shared" si="732"/>
        <v>9708.6296382696219</v>
      </c>
      <c r="O885" s="174">
        <f t="shared" si="707"/>
        <v>2426.811444688858</v>
      </c>
      <c r="P885" s="174"/>
      <c r="Q885" s="174"/>
      <c r="R885" s="175">
        <f t="shared" si="708"/>
        <v>0</v>
      </c>
      <c r="S885" s="173">
        <f t="shared" si="733"/>
        <v>10088.780605436586</v>
      </c>
      <c r="T885" s="174">
        <f t="shared" si="709"/>
        <v>8071.2545782524394</v>
      </c>
      <c r="U885" s="174">
        <f t="shared" si="710"/>
        <v>2017.5260271841462</v>
      </c>
      <c r="V885" s="174"/>
      <c r="W885" s="174"/>
      <c r="X885" s="175">
        <f t="shared" si="711"/>
        <v>0</v>
      </c>
      <c r="Y885" s="173">
        <f t="shared" si="704"/>
        <v>20177.561210873173</v>
      </c>
      <c r="Z885" s="174">
        <f t="shared" si="727"/>
        <v>16142.509156504879</v>
      </c>
      <c r="AA885" s="174">
        <f t="shared" si="712"/>
        <v>4035.0520543682924</v>
      </c>
      <c r="AB885" s="174"/>
      <c r="AC885" s="174"/>
      <c r="AD885" s="175">
        <f t="shared" si="728"/>
        <v>0</v>
      </c>
      <c r="AE885" s="173">
        <f t="shared" si="713"/>
        <v>35.914248000000001</v>
      </c>
      <c r="AF885" s="174">
        <f t="shared" si="731"/>
        <v>36</v>
      </c>
      <c r="AG885" s="174">
        <f t="shared" si="714"/>
        <v>20.2865</v>
      </c>
      <c r="AH885" s="174">
        <f t="shared" si="729"/>
        <v>458</v>
      </c>
      <c r="AI885" s="174">
        <f t="shared" si="730"/>
        <v>200</v>
      </c>
      <c r="AJ885" s="174">
        <f t="shared" si="715"/>
        <v>1.6666666666666667</v>
      </c>
      <c r="AK885" s="174">
        <f t="shared" si="690"/>
        <v>10088.780605436586</v>
      </c>
      <c r="AL885" s="174">
        <f t="shared" si="716"/>
        <v>8071.2545782524394</v>
      </c>
      <c r="AM885" s="174">
        <f t="shared" si="717"/>
        <v>2017.5260271841462</v>
      </c>
      <c r="AN885" s="174"/>
      <c r="AO885" s="176">
        <v>36</v>
      </c>
      <c r="AP885" s="174">
        <v>36</v>
      </c>
      <c r="AQ885" s="175">
        <f t="shared" si="718"/>
        <v>458</v>
      </c>
      <c r="AR885" s="31">
        <f t="shared" si="719"/>
        <v>0</v>
      </c>
      <c r="AS885" s="2">
        <f t="shared" si="720"/>
        <v>0</v>
      </c>
      <c r="AT885" s="33">
        <f t="shared" si="721"/>
        <v>0</v>
      </c>
      <c r="AU885" s="31">
        <f t="shared" si="722"/>
        <v>1</v>
      </c>
      <c r="AV885" s="2">
        <f t="shared" si="723"/>
        <v>0</v>
      </c>
      <c r="AW885" s="33">
        <f t="shared" si="724"/>
        <v>0</v>
      </c>
      <c r="AX885" s="31">
        <f t="shared" si="725"/>
        <v>1</v>
      </c>
      <c r="AY885" s="33">
        <f t="shared" si="726"/>
        <v>1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customHeight="1">
      <c r="A886" s="2"/>
      <c r="B886" s="107">
        <v>811</v>
      </c>
      <c r="C886" s="31">
        <v>7</v>
      </c>
      <c r="D886" s="113" t="s">
        <v>9</v>
      </c>
      <c r="E886" s="2" t="s">
        <v>136</v>
      </c>
      <c r="F886" s="2"/>
      <c r="G886" s="2"/>
      <c r="H886" s="33"/>
      <c r="I886" s="173">
        <f t="shared" si="701"/>
        <v>522.59946621759138</v>
      </c>
      <c r="J886" s="174">
        <f t="shared" si="702"/>
        <v>12.752598912832589</v>
      </c>
      <c r="K886" s="189">
        <f t="shared" si="703"/>
        <v>691</v>
      </c>
      <c r="L886" s="190">
        <f t="shared" si="705"/>
        <v>79</v>
      </c>
      <c r="M886" s="173">
        <f t="shared" si="706"/>
        <v>18768.7668344062</v>
      </c>
      <c r="N886" s="174">
        <f t="shared" si="732"/>
        <v>14562.944457404432</v>
      </c>
      <c r="O886" s="174">
        <f t="shared" si="707"/>
        <v>2426.811444688858</v>
      </c>
      <c r="P886" s="174"/>
      <c r="Q886" s="174"/>
      <c r="R886" s="175">
        <f t="shared" si="708"/>
        <v>0</v>
      </c>
      <c r="S886" s="173">
        <f t="shared" si="733"/>
        <v>14124.407894562806</v>
      </c>
      <c r="T886" s="174">
        <f t="shared" si="709"/>
        <v>12106.881867378659</v>
      </c>
      <c r="U886" s="174">
        <f t="shared" si="710"/>
        <v>2017.5260271841462</v>
      </c>
      <c r="V886" s="174"/>
      <c r="W886" s="174"/>
      <c r="X886" s="175">
        <f t="shared" si="711"/>
        <v>0</v>
      </c>
      <c r="Y886" s="173">
        <f t="shared" si="704"/>
        <v>28248.815789125612</v>
      </c>
      <c r="Z886" s="174">
        <f t="shared" si="727"/>
        <v>24213.763734757318</v>
      </c>
      <c r="AA886" s="174">
        <f t="shared" si="712"/>
        <v>4035.0520543682924</v>
      </c>
      <c r="AB886" s="174"/>
      <c r="AC886" s="174"/>
      <c r="AD886" s="175">
        <f t="shared" si="728"/>
        <v>0</v>
      </c>
      <c r="AE886" s="173">
        <f t="shared" si="713"/>
        <v>35.914248000000001</v>
      </c>
      <c r="AF886" s="174">
        <f t="shared" si="731"/>
        <v>36</v>
      </c>
      <c r="AG886" s="174">
        <f t="shared" si="714"/>
        <v>20.2865</v>
      </c>
      <c r="AH886" s="174">
        <f t="shared" si="729"/>
        <v>458</v>
      </c>
      <c r="AI886" s="174">
        <f t="shared" si="730"/>
        <v>200</v>
      </c>
      <c r="AJ886" s="174">
        <f t="shared" si="715"/>
        <v>1.6666666666666667</v>
      </c>
      <c r="AK886" s="174">
        <f t="shared" si="690"/>
        <v>10088.780605436586</v>
      </c>
      <c r="AL886" s="174">
        <f t="shared" si="716"/>
        <v>8071.2545782524394</v>
      </c>
      <c r="AM886" s="174">
        <f t="shared" si="717"/>
        <v>2017.5260271841462</v>
      </c>
      <c r="AN886" s="174"/>
      <c r="AO886" s="176">
        <v>36</v>
      </c>
      <c r="AP886" s="174">
        <v>36</v>
      </c>
      <c r="AQ886" s="175">
        <f t="shared" si="718"/>
        <v>458</v>
      </c>
      <c r="AR886" s="31">
        <f t="shared" si="719"/>
        <v>0</v>
      </c>
      <c r="AS886" s="2">
        <f t="shared" si="720"/>
        <v>0</v>
      </c>
      <c r="AT886" s="33">
        <f t="shared" si="721"/>
        <v>0</v>
      </c>
      <c r="AU886" s="31">
        <f t="shared" si="722"/>
        <v>1.5</v>
      </c>
      <c r="AV886" s="2">
        <f t="shared" si="723"/>
        <v>0</v>
      </c>
      <c r="AW886" s="33">
        <f t="shared" si="724"/>
        <v>0</v>
      </c>
      <c r="AX886" s="31">
        <f t="shared" si="725"/>
        <v>1</v>
      </c>
      <c r="AY886" s="33">
        <f t="shared" si="726"/>
        <v>1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customHeight="1">
      <c r="A887" s="2"/>
      <c r="B887" s="107">
        <v>812</v>
      </c>
      <c r="C887" s="31">
        <v>7</v>
      </c>
      <c r="D887" s="113" t="s">
        <v>9</v>
      </c>
      <c r="E887" s="2" t="s">
        <v>91</v>
      </c>
      <c r="F887" s="2"/>
      <c r="G887" s="2" t="s">
        <v>166</v>
      </c>
      <c r="H887" s="33"/>
      <c r="I887" s="173">
        <f t="shared" si="701"/>
        <v>522.2438205693428</v>
      </c>
      <c r="J887" s="174">
        <f t="shared" si="702"/>
        <v>12.752598912832589</v>
      </c>
      <c r="K887" s="189">
        <f t="shared" si="703"/>
        <v>695</v>
      </c>
      <c r="L887" s="190">
        <f t="shared" si="705"/>
        <v>81</v>
      </c>
      <c r="M887" s="173">
        <f t="shared" si="706"/>
        <v>18755.99408839488</v>
      </c>
      <c r="N887" s="174">
        <f t="shared" si="732"/>
        <v>14551.382385221086</v>
      </c>
      <c r="O887" s="174">
        <f t="shared" si="707"/>
        <v>2426.811444688858</v>
      </c>
      <c r="P887" s="174"/>
      <c r="Q887" s="174"/>
      <c r="R887" s="175">
        <f t="shared" si="708"/>
        <v>0</v>
      </c>
      <c r="S887" s="173">
        <f t="shared" si="733"/>
        <v>10088.780605436586</v>
      </c>
      <c r="T887" s="174">
        <f t="shared" si="709"/>
        <v>8071.2545782524394</v>
      </c>
      <c r="U887" s="174">
        <f t="shared" si="710"/>
        <v>2017.5260271841462</v>
      </c>
      <c r="V887" s="174"/>
      <c r="W887" s="174"/>
      <c r="X887" s="175">
        <f t="shared" si="711"/>
        <v>0</v>
      </c>
      <c r="Y887" s="173">
        <f t="shared" si="704"/>
        <v>20177.561210873173</v>
      </c>
      <c r="Z887" s="174">
        <f t="shared" si="727"/>
        <v>16142.509156504879</v>
      </c>
      <c r="AA887" s="174">
        <f t="shared" si="712"/>
        <v>4035.0520543682924</v>
      </c>
      <c r="AB887" s="174"/>
      <c r="AC887" s="174"/>
      <c r="AD887" s="175">
        <f t="shared" si="728"/>
        <v>0</v>
      </c>
      <c r="AE887" s="173">
        <f t="shared" si="713"/>
        <v>35.914248000000001</v>
      </c>
      <c r="AF887" s="174">
        <f t="shared" si="731"/>
        <v>36</v>
      </c>
      <c r="AG887" s="174">
        <f t="shared" si="714"/>
        <v>80.286500000000004</v>
      </c>
      <c r="AH887" s="174">
        <f t="shared" si="729"/>
        <v>458</v>
      </c>
      <c r="AI887" s="174">
        <f t="shared" si="730"/>
        <v>200</v>
      </c>
      <c r="AJ887" s="174">
        <f t="shared" si="715"/>
        <v>1.6666666666666667</v>
      </c>
      <c r="AK887" s="174">
        <f t="shared" si="690"/>
        <v>10088.780605436586</v>
      </c>
      <c r="AL887" s="174">
        <f t="shared" si="716"/>
        <v>8071.2545782524394</v>
      </c>
      <c r="AM887" s="174">
        <f t="shared" si="717"/>
        <v>2017.5260271841462</v>
      </c>
      <c r="AN887" s="174"/>
      <c r="AO887" s="176">
        <v>36</v>
      </c>
      <c r="AP887" s="174">
        <v>36</v>
      </c>
      <c r="AQ887" s="175">
        <f t="shared" si="718"/>
        <v>458</v>
      </c>
      <c r="AR887" s="31">
        <f t="shared" si="719"/>
        <v>0</v>
      </c>
      <c r="AS887" s="2">
        <f t="shared" si="720"/>
        <v>0</v>
      </c>
      <c r="AT887" s="33">
        <f t="shared" si="721"/>
        <v>0</v>
      </c>
      <c r="AU887" s="31">
        <f t="shared" si="722"/>
        <v>1</v>
      </c>
      <c r="AV887" s="2">
        <f t="shared" si="723"/>
        <v>0</v>
      </c>
      <c r="AW887" s="33">
        <f t="shared" si="724"/>
        <v>60</v>
      </c>
      <c r="AX887" s="31">
        <f t="shared" si="725"/>
        <v>1</v>
      </c>
      <c r="AY887" s="33">
        <f t="shared" si="726"/>
        <v>1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customHeight="1">
      <c r="A888" s="2"/>
      <c r="B888" s="107">
        <v>813</v>
      </c>
      <c r="C888" s="31">
        <v>7</v>
      </c>
      <c r="D888" s="113" t="s">
        <v>9</v>
      </c>
      <c r="E888" s="2" t="s">
        <v>79</v>
      </c>
      <c r="F888" s="2"/>
      <c r="G888" s="2"/>
      <c r="H888" s="33"/>
      <c r="I888" s="173">
        <f t="shared" si="701"/>
        <v>447.93023759315003</v>
      </c>
      <c r="J888" s="174">
        <f t="shared" si="702"/>
        <v>12.752598912832589</v>
      </c>
      <c r="K888" s="189">
        <f t="shared" si="703"/>
        <v>765</v>
      </c>
      <c r="L888" s="190">
        <f t="shared" si="705"/>
        <v>93</v>
      </c>
      <c r="M888" s="173">
        <f t="shared" si="706"/>
        <v>16087.077639619314</v>
      </c>
      <c r="N888" s="174">
        <f t="shared" si="732"/>
        <v>9708.6296382696219</v>
      </c>
      <c r="O888" s="174">
        <f t="shared" si="707"/>
        <v>2426.811444688858</v>
      </c>
      <c r="P888" s="174"/>
      <c r="Q888" s="174"/>
      <c r="R888" s="175">
        <f t="shared" si="708"/>
        <v>2426.811444688858</v>
      </c>
      <c r="S888" s="173">
        <f t="shared" si="733"/>
        <v>12106.306632620734</v>
      </c>
      <c r="T888" s="174">
        <f t="shared" si="709"/>
        <v>8071.2545782524394</v>
      </c>
      <c r="U888" s="174">
        <f t="shared" si="710"/>
        <v>2017.5260271841462</v>
      </c>
      <c r="V888" s="174"/>
      <c r="W888" s="174"/>
      <c r="X888" s="175">
        <f t="shared" si="711"/>
        <v>2017.5260271841462</v>
      </c>
      <c r="Y888" s="173">
        <f t="shared" si="704"/>
        <v>24212.613265241467</v>
      </c>
      <c r="Z888" s="174">
        <f t="shared" si="727"/>
        <v>16142.509156504879</v>
      </c>
      <c r="AA888" s="174">
        <f t="shared" si="712"/>
        <v>4035.0520543682924</v>
      </c>
      <c r="AB888" s="174"/>
      <c r="AC888" s="174"/>
      <c r="AD888" s="175">
        <f t="shared" si="728"/>
        <v>4035.0520543682924</v>
      </c>
      <c r="AE888" s="173">
        <f t="shared" si="713"/>
        <v>35.914248000000001</v>
      </c>
      <c r="AF888" s="174">
        <f t="shared" si="731"/>
        <v>36</v>
      </c>
      <c r="AG888" s="174">
        <f t="shared" si="714"/>
        <v>20.2865</v>
      </c>
      <c r="AH888" s="174">
        <f t="shared" si="729"/>
        <v>458</v>
      </c>
      <c r="AI888" s="174">
        <f t="shared" si="730"/>
        <v>200</v>
      </c>
      <c r="AJ888" s="174">
        <f t="shared" si="715"/>
        <v>1.6666666666666667</v>
      </c>
      <c r="AK888" s="174">
        <f t="shared" si="690"/>
        <v>10088.780605436586</v>
      </c>
      <c r="AL888" s="174">
        <f t="shared" si="716"/>
        <v>8071.2545782524394</v>
      </c>
      <c r="AM888" s="174">
        <f t="shared" si="717"/>
        <v>2017.5260271841462</v>
      </c>
      <c r="AN888" s="174"/>
      <c r="AO888" s="176">
        <v>36</v>
      </c>
      <c r="AP888" s="174">
        <v>36</v>
      </c>
      <c r="AQ888" s="175">
        <f t="shared" si="718"/>
        <v>458</v>
      </c>
      <c r="AR888" s="31">
        <f t="shared" si="719"/>
        <v>0</v>
      </c>
      <c r="AS888" s="2">
        <f t="shared" si="720"/>
        <v>1</v>
      </c>
      <c r="AT888" s="33">
        <f t="shared" si="721"/>
        <v>0</v>
      </c>
      <c r="AU888" s="31">
        <f t="shared" si="722"/>
        <v>1</v>
      </c>
      <c r="AV888" s="2">
        <f t="shared" si="723"/>
        <v>0</v>
      </c>
      <c r="AW888" s="33">
        <f t="shared" si="724"/>
        <v>0</v>
      </c>
      <c r="AX888" s="31">
        <f t="shared" si="725"/>
        <v>1</v>
      </c>
      <c r="AY888" s="33">
        <f t="shared" si="726"/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customHeight="1">
      <c r="A889" s="2"/>
      <c r="B889" s="107">
        <v>814</v>
      </c>
      <c r="C889" s="31">
        <v>7</v>
      </c>
      <c r="D889" s="113" t="s">
        <v>9</v>
      </c>
      <c r="E889" s="2" t="s">
        <v>168</v>
      </c>
      <c r="F889" s="2"/>
      <c r="G889" s="2"/>
      <c r="H889" s="33"/>
      <c r="I889" s="173">
        <f t="shared" si="701"/>
        <v>597.24741130365817</v>
      </c>
      <c r="J889" s="174">
        <f t="shared" si="702"/>
        <v>12.752598912832589</v>
      </c>
      <c r="K889" s="189">
        <f t="shared" si="703"/>
        <v>614</v>
      </c>
      <c r="L889" s="190">
        <f t="shared" si="705"/>
        <v>67</v>
      </c>
      <c r="M889" s="173">
        <f t="shared" si="706"/>
        <v>21449.691646917585</v>
      </c>
      <c r="N889" s="174">
        <f t="shared" si="732"/>
        <v>14562.944457404432</v>
      </c>
      <c r="O889" s="174">
        <f t="shared" si="707"/>
        <v>2426.811444688858</v>
      </c>
      <c r="P889" s="174"/>
      <c r="Q889" s="174"/>
      <c r="R889" s="175">
        <f t="shared" si="708"/>
        <v>2426.811444688858</v>
      </c>
      <c r="S889" s="173">
        <f t="shared" si="733"/>
        <v>16141.933921746953</v>
      </c>
      <c r="T889" s="174">
        <f t="shared" si="709"/>
        <v>12106.881867378659</v>
      </c>
      <c r="U889" s="174">
        <f t="shared" si="710"/>
        <v>2017.5260271841462</v>
      </c>
      <c r="V889" s="174"/>
      <c r="W889" s="174"/>
      <c r="X889" s="175">
        <f t="shared" si="711"/>
        <v>2017.5260271841462</v>
      </c>
      <c r="Y889" s="173">
        <f t="shared" si="704"/>
        <v>32283.867843493907</v>
      </c>
      <c r="Z889" s="174">
        <f t="shared" si="727"/>
        <v>24213.763734757318</v>
      </c>
      <c r="AA889" s="174">
        <f t="shared" si="712"/>
        <v>4035.0520543682924</v>
      </c>
      <c r="AB889" s="174"/>
      <c r="AC889" s="174"/>
      <c r="AD889" s="175">
        <f t="shared" si="728"/>
        <v>4035.0520543682924</v>
      </c>
      <c r="AE889" s="173">
        <f t="shared" si="713"/>
        <v>35.914248000000001</v>
      </c>
      <c r="AF889" s="174">
        <f t="shared" si="731"/>
        <v>36</v>
      </c>
      <c r="AG889" s="174">
        <f t="shared" si="714"/>
        <v>20.2865</v>
      </c>
      <c r="AH889" s="174">
        <f t="shared" si="729"/>
        <v>458</v>
      </c>
      <c r="AI889" s="174">
        <f t="shared" si="730"/>
        <v>200</v>
      </c>
      <c r="AJ889" s="174">
        <f t="shared" si="715"/>
        <v>1.6666666666666667</v>
      </c>
      <c r="AK889" s="174">
        <f t="shared" si="690"/>
        <v>10088.780605436586</v>
      </c>
      <c r="AL889" s="174">
        <f t="shared" si="716"/>
        <v>8071.2545782524394</v>
      </c>
      <c r="AM889" s="174">
        <f t="shared" si="717"/>
        <v>2017.5260271841462</v>
      </c>
      <c r="AN889" s="174"/>
      <c r="AO889" s="176">
        <v>36</v>
      </c>
      <c r="AP889" s="174">
        <v>36</v>
      </c>
      <c r="AQ889" s="175">
        <f t="shared" si="718"/>
        <v>458</v>
      </c>
      <c r="AR889" s="31">
        <f t="shared" si="719"/>
        <v>0</v>
      </c>
      <c r="AS889" s="2">
        <f t="shared" si="720"/>
        <v>1</v>
      </c>
      <c r="AT889" s="33">
        <f t="shared" si="721"/>
        <v>0</v>
      </c>
      <c r="AU889" s="31">
        <f t="shared" si="722"/>
        <v>1.5</v>
      </c>
      <c r="AV889" s="2">
        <f t="shared" si="723"/>
        <v>0</v>
      </c>
      <c r="AW889" s="33">
        <f t="shared" si="724"/>
        <v>0</v>
      </c>
      <c r="AX889" s="31">
        <f t="shared" si="725"/>
        <v>1</v>
      </c>
      <c r="AY889" s="33">
        <f t="shared" si="726"/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customHeight="1">
      <c r="A890" s="2"/>
      <c r="B890" s="107">
        <v>815</v>
      </c>
      <c r="C890" s="31">
        <v>7</v>
      </c>
      <c r="D890" s="113" t="s">
        <v>9</v>
      </c>
      <c r="E890" s="2" t="s">
        <v>103</v>
      </c>
      <c r="F890" s="2"/>
      <c r="G890" s="2" t="s">
        <v>166</v>
      </c>
      <c r="H890" s="33"/>
      <c r="I890" s="173">
        <f t="shared" si="701"/>
        <v>596.89176565540959</v>
      </c>
      <c r="J890" s="174">
        <f t="shared" si="702"/>
        <v>12.752598912832589</v>
      </c>
      <c r="K890" s="189">
        <f t="shared" si="703"/>
        <v>615</v>
      </c>
      <c r="L890" s="190">
        <f t="shared" si="705"/>
        <v>68</v>
      </c>
      <c r="M890" s="173">
        <f t="shared" si="706"/>
        <v>21436.918900906265</v>
      </c>
      <c r="N890" s="174">
        <f t="shared" si="732"/>
        <v>14551.382385221086</v>
      </c>
      <c r="O890" s="174">
        <f t="shared" si="707"/>
        <v>2426.811444688858</v>
      </c>
      <c r="P890" s="174"/>
      <c r="Q890" s="174"/>
      <c r="R890" s="175">
        <f t="shared" si="708"/>
        <v>2426.811444688858</v>
      </c>
      <c r="S890" s="173">
        <f t="shared" si="733"/>
        <v>12106.306632620734</v>
      </c>
      <c r="T890" s="174">
        <f t="shared" si="709"/>
        <v>8071.2545782524394</v>
      </c>
      <c r="U890" s="174">
        <f t="shared" si="710"/>
        <v>2017.5260271841462</v>
      </c>
      <c r="V890" s="174"/>
      <c r="W890" s="174"/>
      <c r="X890" s="175">
        <f t="shared" si="711"/>
        <v>2017.5260271841462</v>
      </c>
      <c r="Y890" s="173">
        <f t="shared" si="704"/>
        <v>24212.613265241467</v>
      </c>
      <c r="Z890" s="174">
        <f t="shared" si="727"/>
        <v>16142.509156504879</v>
      </c>
      <c r="AA890" s="174">
        <f t="shared" si="712"/>
        <v>4035.0520543682924</v>
      </c>
      <c r="AB890" s="174"/>
      <c r="AC890" s="174"/>
      <c r="AD890" s="175">
        <f t="shared" si="728"/>
        <v>4035.0520543682924</v>
      </c>
      <c r="AE890" s="173">
        <f t="shared" si="713"/>
        <v>35.914248000000001</v>
      </c>
      <c r="AF890" s="174">
        <f t="shared" si="731"/>
        <v>36</v>
      </c>
      <c r="AG890" s="174">
        <f t="shared" si="714"/>
        <v>80.286500000000004</v>
      </c>
      <c r="AH890" s="174">
        <f t="shared" si="729"/>
        <v>458</v>
      </c>
      <c r="AI890" s="174">
        <f t="shared" si="730"/>
        <v>200</v>
      </c>
      <c r="AJ890" s="174">
        <f t="shared" si="715"/>
        <v>1.6666666666666667</v>
      </c>
      <c r="AK890" s="174">
        <f t="shared" si="690"/>
        <v>10088.780605436586</v>
      </c>
      <c r="AL890" s="174">
        <f t="shared" si="716"/>
        <v>8071.2545782524394</v>
      </c>
      <c r="AM890" s="174">
        <f t="shared" si="717"/>
        <v>2017.5260271841462</v>
      </c>
      <c r="AN890" s="174"/>
      <c r="AO890" s="176">
        <v>36</v>
      </c>
      <c r="AP890" s="174">
        <v>36</v>
      </c>
      <c r="AQ890" s="175">
        <f t="shared" si="718"/>
        <v>458</v>
      </c>
      <c r="AR890" s="31">
        <f t="shared" si="719"/>
        <v>0</v>
      </c>
      <c r="AS890" s="2">
        <f t="shared" si="720"/>
        <v>1</v>
      </c>
      <c r="AT890" s="33">
        <f t="shared" si="721"/>
        <v>0</v>
      </c>
      <c r="AU890" s="31">
        <f t="shared" si="722"/>
        <v>1</v>
      </c>
      <c r="AV890" s="2">
        <f t="shared" si="723"/>
        <v>0</v>
      </c>
      <c r="AW890" s="33">
        <f t="shared" si="724"/>
        <v>60</v>
      </c>
      <c r="AX890" s="31">
        <f t="shared" si="725"/>
        <v>1</v>
      </c>
      <c r="AY890" s="33">
        <f t="shared" si="726"/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customHeight="1">
      <c r="A891" s="2"/>
      <c r="B891" s="107">
        <v>816</v>
      </c>
      <c r="C891" s="31">
        <v>7</v>
      </c>
      <c r="D891" s="113" t="s">
        <v>9</v>
      </c>
      <c r="E891" s="2" t="s">
        <v>87</v>
      </c>
      <c r="F891" s="2"/>
      <c r="G891" s="2"/>
      <c r="H891" s="33"/>
      <c r="I891" s="173">
        <f t="shared" si="701"/>
        <v>373.28229250708324</v>
      </c>
      <c r="J891" s="174">
        <f t="shared" si="702"/>
        <v>12.752598912832589</v>
      </c>
      <c r="K891" s="189">
        <f t="shared" si="703"/>
        <v>834</v>
      </c>
      <c r="L891" s="190">
        <f t="shared" si="705"/>
        <v>102</v>
      </c>
      <c r="M891" s="173">
        <f t="shared" si="706"/>
        <v>13406.15282710793</v>
      </c>
      <c r="N891" s="174">
        <f t="shared" si="732"/>
        <v>9708.6296382696219</v>
      </c>
      <c r="O891" s="174">
        <f t="shared" si="707"/>
        <v>2426.811444688858</v>
      </c>
      <c r="P891" s="174"/>
      <c r="Q891" s="174"/>
      <c r="R891" s="175">
        <f t="shared" si="708"/>
        <v>0</v>
      </c>
      <c r="S891" s="173">
        <f t="shared" si="733"/>
        <v>10088.780605436586</v>
      </c>
      <c r="T891" s="174">
        <f t="shared" si="709"/>
        <v>8071.2545782524394</v>
      </c>
      <c r="U891" s="174">
        <f t="shared" si="710"/>
        <v>2017.5260271841462</v>
      </c>
      <c r="V891" s="174"/>
      <c r="W891" s="174"/>
      <c r="X891" s="175">
        <f t="shared" si="711"/>
        <v>0</v>
      </c>
      <c r="Y891" s="173">
        <f t="shared" si="704"/>
        <v>20177.561210873173</v>
      </c>
      <c r="Z891" s="174">
        <f t="shared" si="727"/>
        <v>16142.509156504879</v>
      </c>
      <c r="AA891" s="174">
        <f t="shared" si="712"/>
        <v>4035.0520543682924</v>
      </c>
      <c r="AB891" s="174"/>
      <c r="AC891" s="174"/>
      <c r="AD891" s="175">
        <f t="shared" si="728"/>
        <v>0</v>
      </c>
      <c r="AE891" s="173">
        <f t="shared" si="713"/>
        <v>35.914248000000001</v>
      </c>
      <c r="AF891" s="174">
        <f t="shared" si="731"/>
        <v>36</v>
      </c>
      <c r="AG891" s="174">
        <f t="shared" si="714"/>
        <v>20.2865</v>
      </c>
      <c r="AH891" s="174">
        <f t="shared" si="729"/>
        <v>458</v>
      </c>
      <c r="AI891" s="174">
        <f t="shared" si="730"/>
        <v>200</v>
      </c>
      <c r="AJ891" s="174">
        <f t="shared" si="715"/>
        <v>1.4285714285714286</v>
      </c>
      <c r="AK891" s="174">
        <f t="shared" si="690"/>
        <v>10088.780605436586</v>
      </c>
      <c r="AL891" s="174">
        <f t="shared" si="716"/>
        <v>8071.2545782524394</v>
      </c>
      <c r="AM891" s="174">
        <f t="shared" si="717"/>
        <v>2017.5260271841462</v>
      </c>
      <c r="AN891" s="174"/>
      <c r="AO891" s="176">
        <v>36</v>
      </c>
      <c r="AP891" s="174">
        <v>36</v>
      </c>
      <c r="AQ891" s="175">
        <f t="shared" si="718"/>
        <v>458</v>
      </c>
      <c r="AR891" s="31">
        <f t="shared" si="719"/>
        <v>0</v>
      </c>
      <c r="AS891" s="2">
        <f t="shared" si="720"/>
        <v>0</v>
      </c>
      <c r="AT891" s="33">
        <f t="shared" si="721"/>
        <v>1</v>
      </c>
      <c r="AU891" s="31">
        <f t="shared" si="722"/>
        <v>1</v>
      </c>
      <c r="AV891" s="2">
        <f t="shared" si="723"/>
        <v>0</v>
      </c>
      <c r="AW891" s="33">
        <f t="shared" si="724"/>
        <v>0</v>
      </c>
      <c r="AX891" s="31">
        <f t="shared" si="725"/>
        <v>1</v>
      </c>
      <c r="AY891" s="33">
        <f t="shared" si="726"/>
        <v>1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customHeight="1">
      <c r="A892" s="2"/>
      <c r="B892" s="107">
        <v>817</v>
      </c>
      <c r="C892" s="31">
        <v>7</v>
      </c>
      <c r="D892" s="113" t="s">
        <v>9</v>
      </c>
      <c r="E892" s="2" t="s">
        <v>179</v>
      </c>
      <c r="F892" s="2"/>
      <c r="G892" s="2"/>
      <c r="H892" s="33"/>
      <c r="I892" s="173">
        <f t="shared" si="701"/>
        <v>522.59946621759138</v>
      </c>
      <c r="J892" s="174">
        <f t="shared" si="702"/>
        <v>12.752598912832589</v>
      </c>
      <c r="K892" s="189">
        <f t="shared" si="703"/>
        <v>691</v>
      </c>
      <c r="L892" s="190">
        <f t="shared" si="705"/>
        <v>79</v>
      </c>
      <c r="M892" s="173">
        <f t="shared" si="706"/>
        <v>18768.7668344062</v>
      </c>
      <c r="N892" s="174">
        <f t="shared" si="732"/>
        <v>14562.944457404432</v>
      </c>
      <c r="O892" s="174">
        <f t="shared" si="707"/>
        <v>2426.811444688858</v>
      </c>
      <c r="P892" s="174"/>
      <c r="Q892" s="174"/>
      <c r="R892" s="175">
        <f t="shared" si="708"/>
        <v>0</v>
      </c>
      <c r="S892" s="173">
        <f t="shared" si="733"/>
        <v>14124.407894562806</v>
      </c>
      <c r="T892" s="174">
        <f t="shared" si="709"/>
        <v>12106.881867378659</v>
      </c>
      <c r="U892" s="174">
        <f t="shared" si="710"/>
        <v>2017.5260271841462</v>
      </c>
      <c r="V892" s="174"/>
      <c r="W892" s="174"/>
      <c r="X892" s="175">
        <f t="shared" si="711"/>
        <v>0</v>
      </c>
      <c r="Y892" s="173">
        <f t="shared" si="704"/>
        <v>28248.815789125612</v>
      </c>
      <c r="Z892" s="174">
        <f t="shared" si="727"/>
        <v>24213.763734757318</v>
      </c>
      <c r="AA892" s="174">
        <f t="shared" si="712"/>
        <v>4035.0520543682924</v>
      </c>
      <c r="AB892" s="174"/>
      <c r="AC892" s="174"/>
      <c r="AD892" s="175">
        <f t="shared" si="728"/>
        <v>0</v>
      </c>
      <c r="AE892" s="173">
        <f t="shared" si="713"/>
        <v>35.914248000000001</v>
      </c>
      <c r="AF892" s="174">
        <f t="shared" si="731"/>
        <v>36</v>
      </c>
      <c r="AG892" s="174">
        <f t="shared" si="714"/>
        <v>20.2865</v>
      </c>
      <c r="AH892" s="174">
        <f t="shared" si="729"/>
        <v>458</v>
      </c>
      <c r="AI892" s="174">
        <f t="shared" si="730"/>
        <v>200</v>
      </c>
      <c r="AJ892" s="174">
        <f t="shared" si="715"/>
        <v>1.4285714285714286</v>
      </c>
      <c r="AK892" s="174">
        <f t="shared" si="690"/>
        <v>10088.780605436586</v>
      </c>
      <c r="AL892" s="174">
        <f t="shared" si="716"/>
        <v>8071.2545782524394</v>
      </c>
      <c r="AM892" s="174">
        <f t="shared" si="717"/>
        <v>2017.5260271841462</v>
      </c>
      <c r="AN892" s="174"/>
      <c r="AO892" s="176">
        <v>36</v>
      </c>
      <c r="AP892" s="174">
        <v>36</v>
      </c>
      <c r="AQ892" s="175">
        <f t="shared" si="718"/>
        <v>458</v>
      </c>
      <c r="AR892" s="31">
        <f t="shared" si="719"/>
        <v>0</v>
      </c>
      <c r="AS892" s="2">
        <f t="shared" si="720"/>
        <v>0</v>
      </c>
      <c r="AT892" s="33">
        <f t="shared" si="721"/>
        <v>1</v>
      </c>
      <c r="AU892" s="31">
        <f t="shared" si="722"/>
        <v>1.5</v>
      </c>
      <c r="AV892" s="2">
        <f t="shared" si="723"/>
        <v>0</v>
      </c>
      <c r="AW892" s="33">
        <f t="shared" si="724"/>
        <v>0</v>
      </c>
      <c r="AX892" s="31">
        <f t="shared" si="725"/>
        <v>1</v>
      </c>
      <c r="AY892" s="33">
        <f t="shared" si="726"/>
        <v>1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customHeight="1">
      <c r="A893" s="2"/>
      <c r="B893" s="107">
        <v>818</v>
      </c>
      <c r="C893" s="31">
        <v>7</v>
      </c>
      <c r="D893" s="113" t="s">
        <v>9</v>
      </c>
      <c r="E893" s="2" t="s">
        <v>134</v>
      </c>
      <c r="F893" s="2"/>
      <c r="G893" s="2" t="s">
        <v>166</v>
      </c>
      <c r="H893" s="33"/>
      <c r="I893" s="173">
        <f t="shared" si="701"/>
        <v>522.2438205693428</v>
      </c>
      <c r="J893" s="174">
        <f t="shared" si="702"/>
        <v>12.752598912832589</v>
      </c>
      <c r="K893" s="189">
        <f t="shared" si="703"/>
        <v>695</v>
      </c>
      <c r="L893" s="190">
        <f t="shared" si="705"/>
        <v>81</v>
      </c>
      <c r="M893" s="173">
        <f t="shared" si="706"/>
        <v>18755.99408839488</v>
      </c>
      <c r="N893" s="174">
        <f t="shared" si="732"/>
        <v>14551.382385221086</v>
      </c>
      <c r="O893" s="174">
        <f t="shared" si="707"/>
        <v>2426.811444688858</v>
      </c>
      <c r="P893" s="174"/>
      <c r="Q893" s="174"/>
      <c r="R893" s="175">
        <f t="shared" si="708"/>
        <v>0</v>
      </c>
      <c r="S893" s="173">
        <f t="shared" si="733"/>
        <v>10088.780605436586</v>
      </c>
      <c r="T893" s="174">
        <f t="shared" si="709"/>
        <v>8071.2545782524394</v>
      </c>
      <c r="U893" s="174">
        <f t="shared" si="710"/>
        <v>2017.5260271841462</v>
      </c>
      <c r="V893" s="174"/>
      <c r="W893" s="174"/>
      <c r="X893" s="175">
        <f t="shared" si="711"/>
        <v>0</v>
      </c>
      <c r="Y893" s="173">
        <f t="shared" si="704"/>
        <v>20177.561210873173</v>
      </c>
      <c r="Z893" s="174">
        <f t="shared" si="727"/>
        <v>16142.509156504879</v>
      </c>
      <c r="AA893" s="174">
        <f t="shared" si="712"/>
        <v>4035.0520543682924</v>
      </c>
      <c r="AB893" s="174"/>
      <c r="AC893" s="174"/>
      <c r="AD893" s="175">
        <f t="shared" si="728"/>
        <v>0</v>
      </c>
      <c r="AE893" s="173">
        <f t="shared" si="713"/>
        <v>35.914248000000001</v>
      </c>
      <c r="AF893" s="174">
        <f t="shared" si="731"/>
        <v>36</v>
      </c>
      <c r="AG893" s="174">
        <f t="shared" si="714"/>
        <v>80.286500000000004</v>
      </c>
      <c r="AH893" s="174">
        <f t="shared" si="729"/>
        <v>458</v>
      </c>
      <c r="AI893" s="174">
        <f t="shared" si="730"/>
        <v>200</v>
      </c>
      <c r="AJ893" s="174">
        <f t="shared" si="715"/>
        <v>1.4285714285714286</v>
      </c>
      <c r="AK893" s="174">
        <f t="shared" si="690"/>
        <v>10088.780605436586</v>
      </c>
      <c r="AL893" s="174">
        <f t="shared" si="716"/>
        <v>8071.2545782524394</v>
      </c>
      <c r="AM893" s="174">
        <f t="shared" si="717"/>
        <v>2017.5260271841462</v>
      </c>
      <c r="AN893" s="174"/>
      <c r="AO893" s="176">
        <v>36</v>
      </c>
      <c r="AP893" s="174">
        <v>36</v>
      </c>
      <c r="AQ893" s="175">
        <f t="shared" si="718"/>
        <v>458</v>
      </c>
      <c r="AR893" s="31">
        <f t="shared" si="719"/>
        <v>0</v>
      </c>
      <c r="AS893" s="2">
        <f t="shared" si="720"/>
        <v>0</v>
      </c>
      <c r="AT893" s="33">
        <f t="shared" si="721"/>
        <v>1</v>
      </c>
      <c r="AU893" s="31">
        <f t="shared" si="722"/>
        <v>1</v>
      </c>
      <c r="AV893" s="2">
        <f t="shared" si="723"/>
        <v>0</v>
      </c>
      <c r="AW893" s="33">
        <f t="shared" si="724"/>
        <v>60</v>
      </c>
      <c r="AX893" s="31">
        <f t="shared" si="725"/>
        <v>1</v>
      </c>
      <c r="AY893" s="33">
        <f t="shared" si="726"/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customHeight="1">
      <c r="A894" s="2"/>
      <c r="B894" s="107">
        <v>819</v>
      </c>
      <c r="C894" s="31">
        <v>4</v>
      </c>
      <c r="D894" s="113" t="s">
        <v>9</v>
      </c>
      <c r="E894" s="2" t="s">
        <v>67</v>
      </c>
      <c r="F894" s="2"/>
      <c r="G894" s="2"/>
      <c r="H894" s="33"/>
      <c r="I894" s="173">
        <f t="shared" si="701"/>
        <v>347.00578732779974</v>
      </c>
      <c r="J894" s="174">
        <f t="shared" si="702"/>
        <v>7.0167138123009005</v>
      </c>
      <c r="K894" s="189">
        <f t="shared" si="703"/>
        <v>850</v>
      </c>
      <c r="L894" s="190">
        <f t="shared" si="705"/>
        <v>106</v>
      </c>
      <c r="M894" s="173">
        <f t="shared" si="706"/>
        <v>12462.451903525858</v>
      </c>
      <c r="N894" s="174">
        <f t="shared" si="732"/>
        <v>9026.2988276496453</v>
      </c>
      <c r="O894" s="174">
        <f t="shared" si="707"/>
        <v>2254.890695912411</v>
      </c>
      <c r="P894" s="174"/>
      <c r="Q894" s="174"/>
      <c r="R894" s="175">
        <f t="shared" si="708"/>
        <v>0</v>
      </c>
      <c r="S894" s="173">
        <f t="shared" si="733"/>
        <v>9378.599862463414</v>
      </c>
      <c r="T894" s="174">
        <f t="shared" si="709"/>
        <v>7503.9998899707316</v>
      </c>
      <c r="U894" s="174">
        <f t="shared" si="710"/>
        <v>1874.5999724926828</v>
      </c>
      <c r="V894" s="174"/>
      <c r="W894" s="174"/>
      <c r="X894" s="175">
        <f t="shared" si="711"/>
        <v>0</v>
      </c>
      <c r="Y894" s="173">
        <f t="shared" si="704"/>
        <v>18757.199724926828</v>
      </c>
      <c r="Z894" s="174">
        <f t="shared" si="727"/>
        <v>15007.999779941463</v>
      </c>
      <c r="AA894" s="174">
        <f t="shared" si="712"/>
        <v>3749.1999449853656</v>
      </c>
      <c r="AB894" s="174"/>
      <c r="AC894" s="174"/>
      <c r="AD894" s="175">
        <f t="shared" si="728"/>
        <v>0</v>
      </c>
      <c r="AE894" s="173">
        <f t="shared" si="713"/>
        <v>35.914248000000001</v>
      </c>
      <c r="AF894" s="174">
        <f t="shared" si="731"/>
        <v>36</v>
      </c>
      <c r="AG894" s="174">
        <f t="shared" si="714"/>
        <v>20.2865</v>
      </c>
      <c r="AH894" s="174">
        <f t="shared" si="729"/>
        <v>252</v>
      </c>
      <c r="AI894" s="174">
        <f t="shared" si="730"/>
        <v>200</v>
      </c>
      <c r="AJ894" s="174">
        <f t="shared" si="715"/>
        <v>1.6666666666666667</v>
      </c>
      <c r="AK894" s="174">
        <f t="shared" si="690"/>
        <v>9378.599862463414</v>
      </c>
      <c r="AL894" s="174">
        <f t="shared" si="716"/>
        <v>7503.9998899707316</v>
      </c>
      <c r="AM894" s="174">
        <f t="shared" si="717"/>
        <v>1874.5999724926828</v>
      </c>
      <c r="AN894" s="174"/>
      <c r="AO894" s="176">
        <v>36</v>
      </c>
      <c r="AP894" s="174">
        <v>36</v>
      </c>
      <c r="AQ894" s="175">
        <f t="shared" si="718"/>
        <v>252</v>
      </c>
      <c r="AR894" s="31">
        <f t="shared" si="719"/>
        <v>0</v>
      </c>
      <c r="AS894" s="2">
        <f t="shared" si="720"/>
        <v>0</v>
      </c>
      <c r="AT894" s="33">
        <f t="shared" si="721"/>
        <v>0</v>
      </c>
      <c r="AU894" s="31">
        <f t="shared" si="722"/>
        <v>1</v>
      </c>
      <c r="AV894" s="2">
        <f t="shared" si="723"/>
        <v>0</v>
      </c>
      <c r="AW894" s="33">
        <f t="shared" si="724"/>
        <v>0</v>
      </c>
      <c r="AX894" s="31">
        <f t="shared" si="725"/>
        <v>1</v>
      </c>
      <c r="AY894" s="33">
        <f t="shared" si="726"/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customHeight="1">
      <c r="A895" s="2"/>
      <c r="B895" s="107">
        <v>820</v>
      </c>
      <c r="C895" s="31">
        <v>4</v>
      </c>
      <c r="D895" s="113" t="s">
        <v>9</v>
      </c>
      <c r="E895" s="2" t="s">
        <v>79</v>
      </c>
      <c r="F895" s="2"/>
      <c r="G895" s="2"/>
      <c r="H895" s="33"/>
      <c r="I895" s="173">
        <f t="shared" si="701"/>
        <v>416.36550508087527</v>
      </c>
      <c r="J895" s="174">
        <f t="shared" si="702"/>
        <v>7.0167138123009005</v>
      </c>
      <c r="K895" s="189">
        <f t="shared" si="703"/>
        <v>788</v>
      </c>
      <c r="L895" s="190">
        <f t="shared" si="705"/>
        <v>98</v>
      </c>
      <c r="M895" s="173">
        <f t="shared" si="706"/>
        <v>14953.454008119816</v>
      </c>
      <c r="N895" s="174">
        <f t="shared" si="732"/>
        <v>9026.2988276496453</v>
      </c>
      <c r="O895" s="174">
        <f t="shared" si="707"/>
        <v>2254.890695912411</v>
      </c>
      <c r="P895" s="174"/>
      <c r="Q895" s="174"/>
      <c r="R895" s="175">
        <f t="shared" si="708"/>
        <v>2254.890695912411</v>
      </c>
      <c r="S895" s="173">
        <f t="shared" si="733"/>
        <v>11253.199834956096</v>
      </c>
      <c r="T895" s="174">
        <f t="shared" si="709"/>
        <v>7503.9998899707316</v>
      </c>
      <c r="U895" s="174">
        <f t="shared" si="710"/>
        <v>1874.5999724926828</v>
      </c>
      <c r="V895" s="174"/>
      <c r="W895" s="174"/>
      <c r="X895" s="175">
        <f t="shared" si="711"/>
        <v>1874.5999724926828</v>
      </c>
      <c r="Y895" s="173">
        <f t="shared" si="704"/>
        <v>22506.399669912193</v>
      </c>
      <c r="Z895" s="174">
        <f t="shared" si="727"/>
        <v>15007.999779941463</v>
      </c>
      <c r="AA895" s="174">
        <f t="shared" si="712"/>
        <v>3749.1999449853656</v>
      </c>
      <c r="AB895" s="174"/>
      <c r="AC895" s="174"/>
      <c r="AD895" s="175">
        <f t="shared" si="728"/>
        <v>3749.1999449853656</v>
      </c>
      <c r="AE895" s="173">
        <f t="shared" si="713"/>
        <v>35.914248000000001</v>
      </c>
      <c r="AF895" s="174">
        <f t="shared" si="731"/>
        <v>36</v>
      </c>
      <c r="AG895" s="174">
        <f t="shared" si="714"/>
        <v>20.2865</v>
      </c>
      <c r="AH895" s="174">
        <f t="shared" si="729"/>
        <v>252</v>
      </c>
      <c r="AI895" s="174">
        <f t="shared" si="730"/>
        <v>200</v>
      </c>
      <c r="AJ895" s="174">
        <f t="shared" si="715"/>
        <v>1.6666666666666667</v>
      </c>
      <c r="AK895" s="174">
        <f t="shared" si="690"/>
        <v>9378.599862463414</v>
      </c>
      <c r="AL895" s="174">
        <f t="shared" si="716"/>
        <v>7503.9998899707316</v>
      </c>
      <c r="AM895" s="174">
        <f t="shared" si="717"/>
        <v>1874.5999724926828</v>
      </c>
      <c r="AN895" s="174"/>
      <c r="AO895" s="176">
        <v>36</v>
      </c>
      <c r="AP895" s="174">
        <v>36</v>
      </c>
      <c r="AQ895" s="175">
        <f t="shared" si="718"/>
        <v>252</v>
      </c>
      <c r="AR895" s="31">
        <f t="shared" si="719"/>
        <v>0</v>
      </c>
      <c r="AS895" s="2">
        <f t="shared" si="720"/>
        <v>1</v>
      </c>
      <c r="AT895" s="33">
        <f t="shared" si="721"/>
        <v>0</v>
      </c>
      <c r="AU895" s="31">
        <f t="shared" si="722"/>
        <v>1</v>
      </c>
      <c r="AV895" s="2">
        <f t="shared" si="723"/>
        <v>0</v>
      </c>
      <c r="AW895" s="33">
        <f t="shared" si="724"/>
        <v>0</v>
      </c>
      <c r="AX895" s="31">
        <f t="shared" si="725"/>
        <v>1</v>
      </c>
      <c r="AY895" s="33">
        <f t="shared" si="726"/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customHeight="1">
      <c r="A896" s="2"/>
      <c r="B896" s="107">
        <v>821</v>
      </c>
      <c r="C896" s="31">
        <v>4</v>
      </c>
      <c r="D896" s="113" t="s">
        <v>9</v>
      </c>
      <c r="E896" s="2" t="s">
        <v>87</v>
      </c>
      <c r="F896" s="2"/>
      <c r="G896" s="2"/>
      <c r="H896" s="33"/>
      <c r="I896" s="173">
        <f t="shared" si="701"/>
        <v>347.00578732779974</v>
      </c>
      <c r="J896" s="174">
        <f t="shared" si="702"/>
        <v>7.0167138123009005</v>
      </c>
      <c r="K896" s="189">
        <f t="shared" si="703"/>
        <v>850</v>
      </c>
      <c r="L896" s="190">
        <f t="shared" si="705"/>
        <v>106</v>
      </c>
      <c r="M896" s="173">
        <f t="shared" si="706"/>
        <v>12462.451903525858</v>
      </c>
      <c r="N896" s="174">
        <f t="shared" si="732"/>
        <v>9026.2988276496453</v>
      </c>
      <c r="O896" s="174">
        <f t="shared" si="707"/>
        <v>2254.890695912411</v>
      </c>
      <c r="P896" s="174"/>
      <c r="Q896" s="174"/>
      <c r="R896" s="175">
        <f t="shared" si="708"/>
        <v>0</v>
      </c>
      <c r="S896" s="173">
        <f t="shared" si="733"/>
        <v>9378.599862463414</v>
      </c>
      <c r="T896" s="174">
        <f t="shared" si="709"/>
        <v>7503.9998899707316</v>
      </c>
      <c r="U896" s="174">
        <f t="shared" si="710"/>
        <v>1874.5999724926828</v>
      </c>
      <c r="V896" s="174"/>
      <c r="W896" s="174"/>
      <c r="X896" s="175">
        <f t="shared" si="711"/>
        <v>0</v>
      </c>
      <c r="Y896" s="173">
        <f t="shared" si="704"/>
        <v>18757.199724926828</v>
      </c>
      <c r="Z896" s="174">
        <f t="shared" si="727"/>
        <v>15007.999779941463</v>
      </c>
      <c r="AA896" s="174">
        <f t="shared" si="712"/>
        <v>3749.1999449853656</v>
      </c>
      <c r="AB896" s="174"/>
      <c r="AC896" s="174"/>
      <c r="AD896" s="175">
        <f t="shared" si="728"/>
        <v>0</v>
      </c>
      <c r="AE896" s="173">
        <f t="shared" si="713"/>
        <v>35.914248000000001</v>
      </c>
      <c r="AF896" s="174">
        <f t="shared" si="731"/>
        <v>36</v>
      </c>
      <c r="AG896" s="174">
        <f t="shared" si="714"/>
        <v>20.2865</v>
      </c>
      <c r="AH896" s="174">
        <f t="shared" si="729"/>
        <v>252</v>
      </c>
      <c r="AI896" s="174">
        <f t="shared" si="730"/>
        <v>200</v>
      </c>
      <c r="AJ896" s="174">
        <f t="shared" si="715"/>
        <v>1.4285714285714286</v>
      </c>
      <c r="AK896" s="174">
        <f t="shared" si="690"/>
        <v>9378.599862463414</v>
      </c>
      <c r="AL896" s="174">
        <f t="shared" si="716"/>
        <v>7503.9998899707316</v>
      </c>
      <c r="AM896" s="174">
        <f t="shared" si="717"/>
        <v>1874.5999724926828</v>
      </c>
      <c r="AN896" s="174"/>
      <c r="AO896" s="176">
        <v>36</v>
      </c>
      <c r="AP896" s="174">
        <v>36</v>
      </c>
      <c r="AQ896" s="175">
        <f t="shared" si="718"/>
        <v>252</v>
      </c>
      <c r="AR896" s="31">
        <f t="shared" si="719"/>
        <v>0</v>
      </c>
      <c r="AS896" s="2">
        <f t="shared" si="720"/>
        <v>0</v>
      </c>
      <c r="AT896" s="33">
        <f t="shared" si="721"/>
        <v>1</v>
      </c>
      <c r="AU896" s="31">
        <f t="shared" si="722"/>
        <v>1</v>
      </c>
      <c r="AV896" s="2">
        <f t="shared" si="723"/>
        <v>0</v>
      </c>
      <c r="AW896" s="33">
        <f t="shared" si="724"/>
        <v>0</v>
      </c>
      <c r="AX896" s="31">
        <f t="shared" si="725"/>
        <v>1</v>
      </c>
      <c r="AY896" s="33">
        <f t="shared" si="726"/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customHeight="1">
      <c r="A897" s="2"/>
      <c r="B897" s="107">
        <v>822</v>
      </c>
      <c r="C897" s="31">
        <v>1</v>
      </c>
      <c r="D897" s="113" t="s">
        <v>9</v>
      </c>
      <c r="E897" s="2" t="s">
        <v>67</v>
      </c>
      <c r="F897" s="2"/>
      <c r="G897" s="2"/>
      <c r="H897" s="33"/>
      <c r="I897" s="173">
        <f t="shared" si="701"/>
        <v>281.06728623426039</v>
      </c>
      <c r="J897" s="174">
        <f t="shared" si="702"/>
        <v>3.5362010085802158</v>
      </c>
      <c r="K897" s="189">
        <f t="shared" si="703"/>
        <v>876</v>
      </c>
      <c r="L897" s="190">
        <f t="shared" si="705"/>
        <v>110</v>
      </c>
      <c r="M897" s="173">
        <f t="shared" si="706"/>
        <v>10094.320222504213</v>
      </c>
      <c r="N897" s="174">
        <f t="shared" si="732"/>
        <v>7310.7157482824168</v>
      </c>
      <c r="O897" s="174">
        <f t="shared" si="707"/>
        <v>1826.8071423276981</v>
      </c>
      <c r="P897" s="174"/>
      <c r="Q897" s="174"/>
      <c r="R897" s="175">
        <f t="shared" si="708"/>
        <v>0</v>
      </c>
      <c r="S897" s="173">
        <f t="shared" si="733"/>
        <v>7596.4658466329256</v>
      </c>
      <c r="T897" s="174">
        <f t="shared" si="709"/>
        <v>6077.7524894999988</v>
      </c>
      <c r="U897" s="174">
        <f t="shared" si="710"/>
        <v>1518.7133571329268</v>
      </c>
      <c r="V897" s="174"/>
      <c r="W897" s="174"/>
      <c r="X897" s="175">
        <f t="shared" si="711"/>
        <v>0</v>
      </c>
      <c r="Y897" s="173">
        <f t="shared" si="704"/>
        <v>15192.931693265851</v>
      </c>
      <c r="Z897" s="174">
        <f t="shared" si="727"/>
        <v>12155.504978999998</v>
      </c>
      <c r="AA897" s="174">
        <f t="shared" si="712"/>
        <v>3037.4267142658537</v>
      </c>
      <c r="AB897" s="174"/>
      <c r="AC897" s="174"/>
      <c r="AD897" s="175">
        <f t="shared" si="728"/>
        <v>0</v>
      </c>
      <c r="AE897" s="173">
        <f t="shared" si="713"/>
        <v>35.914248000000001</v>
      </c>
      <c r="AF897" s="174">
        <f t="shared" si="731"/>
        <v>36</v>
      </c>
      <c r="AG897" s="174">
        <f t="shared" si="714"/>
        <v>20.2865</v>
      </c>
      <c r="AH897" s="174">
        <f t="shared" si="729"/>
        <v>127</v>
      </c>
      <c r="AI897" s="174">
        <f t="shared" si="730"/>
        <v>200</v>
      </c>
      <c r="AJ897" s="174">
        <f t="shared" si="715"/>
        <v>1.6666666666666667</v>
      </c>
      <c r="AK897" s="174">
        <f t="shared" si="690"/>
        <v>7596.4658466329256</v>
      </c>
      <c r="AL897" s="174">
        <f t="shared" si="716"/>
        <v>6077.7524894999988</v>
      </c>
      <c r="AM897" s="174">
        <f t="shared" si="717"/>
        <v>1518.7133571329268</v>
      </c>
      <c r="AN897" s="174"/>
      <c r="AO897" s="176">
        <v>36</v>
      </c>
      <c r="AP897" s="174">
        <v>36</v>
      </c>
      <c r="AQ897" s="175">
        <f t="shared" si="718"/>
        <v>127</v>
      </c>
      <c r="AR897" s="31">
        <f t="shared" si="719"/>
        <v>0</v>
      </c>
      <c r="AS897" s="2">
        <f t="shared" si="720"/>
        <v>0</v>
      </c>
      <c r="AT897" s="33">
        <f t="shared" si="721"/>
        <v>0</v>
      </c>
      <c r="AU897" s="31">
        <f t="shared" si="722"/>
        <v>1</v>
      </c>
      <c r="AV897" s="2">
        <f t="shared" si="723"/>
        <v>0</v>
      </c>
      <c r="AW897" s="33">
        <f t="shared" si="724"/>
        <v>0</v>
      </c>
      <c r="AX897" s="31">
        <f t="shared" si="725"/>
        <v>1</v>
      </c>
      <c r="AY897" s="33">
        <f t="shared" si="726"/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customHeight="1">
      <c r="A898" s="2"/>
      <c r="B898" s="107">
        <v>823</v>
      </c>
      <c r="C898" s="31">
        <v>10</v>
      </c>
      <c r="D898" s="113" t="s">
        <v>12</v>
      </c>
      <c r="E898" s="2" t="s">
        <v>144</v>
      </c>
      <c r="F898" s="2"/>
      <c r="G898" s="2" t="s">
        <v>187</v>
      </c>
      <c r="H898" s="50"/>
      <c r="I898" s="173">
        <f t="shared" si="701"/>
        <v>703.59416954150993</v>
      </c>
      <c r="J898" s="174">
        <f t="shared" si="702"/>
        <v>21.760166048861723</v>
      </c>
      <c r="K898" s="189">
        <f t="shared" si="703"/>
        <v>492</v>
      </c>
      <c r="L898" s="190">
        <f t="shared" si="705"/>
        <v>41</v>
      </c>
      <c r="M898" s="173">
        <f t="shared" si="706"/>
        <v>16846.036997511888</v>
      </c>
      <c r="N898" s="174">
        <f t="shared" si="732"/>
        <v>10166.182254825961</v>
      </c>
      <c r="O898" s="174">
        <f t="shared" si="707"/>
        <v>5083.0911274129803</v>
      </c>
      <c r="P898" s="174"/>
      <c r="Q898" s="174"/>
      <c r="R898" s="175">
        <f t="shared" si="708"/>
        <v>0</v>
      </c>
      <c r="S898" s="173">
        <f t="shared" si="733"/>
        <v>12677.460381870733</v>
      </c>
      <c r="T898" s="174">
        <f t="shared" ref="T898:T910" si="734">AL898*AU898*AW898</f>
        <v>8451.6402545804885</v>
      </c>
      <c r="U898" s="174">
        <f t="shared" ref="U898:U910" si="735">AL898*AU898*AW898*AX898</f>
        <v>4225.8201272902443</v>
      </c>
      <c r="V898" s="174"/>
      <c r="W898" s="174"/>
      <c r="X898" s="175">
        <f t="shared" ref="X898:X910" si="736">AL898*AY898</f>
        <v>0</v>
      </c>
      <c r="Y898" s="173">
        <f t="shared" si="704"/>
        <v>25354.920763741466</v>
      </c>
      <c r="Z898" s="174">
        <f t="shared" si="727"/>
        <v>16903.280509160977</v>
      </c>
      <c r="AA898" s="174">
        <f t="shared" si="712"/>
        <v>8451.6402545804885</v>
      </c>
      <c r="AB898" s="174"/>
      <c r="AC898" s="174"/>
      <c r="AD898" s="175">
        <f t="shared" si="728"/>
        <v>0</v>
      </c>
      <c r="AE898" s="173">
        <f t="shared" si="713"/>
        <v>23.942831999999999</v>
      </c>
      <c r="AF898" s="174">
        <f t="shared" si="731"/>
        <v>36</v>
      </c>
      <c r="AG898" s="174">
        <f t="shared" ref="AG898:AG910" si="737">IF($D$57+AV898&gt;100,100,$D$57+AV898)</f>
        <v>20.2865</v>
      </c>
      <c r="AH898" s="174">
        <f t="shared" si="729"/>
        <v>521</v>
      </c>
      <c r="AI898" s="174">
        <f t="shared" si="730"/>
        <v>200</v>
      </c>
      <c r="AJ898" s="174">
        <f t="shared" ref="AJ898:AJ910" si="738">10/7</f>
        <v>1.4285714285714286</v>
      </c>
      <c r="AK898" s="174">
        <f t="shared" si="690"/>
        <v>8451.6402545804885</v>
      </c>
      <c r="AL898" s="174">
        <f t="shared" ref="AL898:AL910" si="739">(VLOOKUP(C898,$B$36:$AG$39,16,FALSE)+VLOOKUP(C898,$B$40:$AG$43,16,FALSE)*$D$54)*$D$59/100</f>
        <v>8451.6402545804885</v>
      </c>
      <c r="AM898" s="174"/>
      <c r="AN898" s="174"/>
      <c r="AO898" s="176">
        <v>24</v>
      </c>
      <c r="AP898" s="174">
        <v>36</v>
      </c>
      <c r="AQ898" s="175">
        <f t="shared" ref="AQ898:AQ910" si="740">VLOOKUP(C898,$B$45:$AA$48,16,FALSE)</f>
        <v>521</v>
      </c>
      <c r="AR898" s="31">
        <f t="shared" ref="AR898:AR910" si="741">IF(LEFT(E898,1)*1=1,$S$62,$R$62)</f>
        <v>0</v>
      </c>
      <c r="AS898" s="2">
        <f t="shared" ref="AS898:AS910" si="742">IF(LEFT(E898,1)*1=2,$U$62,$T$62)</f>
        <v>0</v>
      </c>
      <c r="AT898" s="33">
        <f t="shared" ref="AT898:AT910" si="743">IF(LEFT(E898,1)*1=3,$W$62,$V$62)</f>
        <v>0</v>
      </c>
      <c r="AU898" s="31">
        <f t="shared" ref="AU898:AU910" si="744">IF(MID(E898,3,1)*1=1,$Y$62,$X$62)</f>
        <v>1</v>
      </c>
      <c r="AV898" s="2">
        <f t="shared" ref="AV898:AV910" si="745">IF(MID(E898,3,1)*1=2,$AA$62,$Z$62)</f>
        <v>0</v>
      </c>
      <c r="AW898" s="33">
        <f t="shared" ref="AW898:AW910" si="746">IF(MID(E898,3,1)*1=3,$AC$62,$AB$62)</f>
        <v>1</v>
      </c>
      <c r="AX898" s="31">
        <f t="shared" ref="AX898:AX910" si="747">IF(MID(E898,5,1)*1=1,$AE$62,$AD$62)</f>
        <v>0.5</v>
      </c>
      <c r="AY898" s="33">
        <f t="shared" ref="AY898:AY910" si="748">IF(MID(E898,5,1)*1=2,$AG$62,$AF$62)</f>
        <v>0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customHeight="1">
      <c r="A899" s="2"/>
      <c r="B899" s="107">
        <v>824</v>
      </c>
      <c r="C899" s="31">
        <v>10</v>
      </c>
      <c r="D899" s="113" t="s">
        <v>12</v>
      </c>
      <c r="E899" s="2" t="s">
        <v>92</v>
      </c>
      <c r="F899" s="2"/>
      <c r="G899" s="2" t="s">
        <v>187</v>
      </c>
      <c r="H899" s="50"/>
      <c r="I899" s="173">
        <f t="shared" si="701"/>
        <v>750.50044751094379</v>
      </c>
      <c r="J899" s="174">
        <f t="shared" si="702"/>
        <v>21.760166048861723</v>
      </c>
      <c r="K899" s="189">
        <f t="shared" si="703"/>
        <v>433</v>
      </c>
      <c r="L899" s="190">
        <f t="shared" ref="L899:L930" si="749">RANK(I899,$I$867:$I$977)</f>
        <v>35</v>
      </c>
      <c r="M899" s="173">
        <f t="shared" ref="M899:M930" si="750">SUM(N899:R899)*(1+$D$22/100)</f>
        <v>17969.106130679345</v>
      </c>
      <c r="N899" s="174">
        <f t="shared" si="732"/>
        <v>10166.182254825961</v>
      </c>
      <c r="O899" s="174">
        <f t="shared" si="707"/>
        <v>0</v>
      </c>
      <c r="P899" s="174"/>
      <c r="Q899" s="174"/>
      <c r="R899" s="175">
        <f t="shared" si="708"/>
        <v>6099.7093528955756</v>
      </c>
      <c r="S899" s="173">
        <f t="shared" si="733"/>
        <v>13522.624407328782</v>
      </c>
      <c r="T899" s="174">
        <f t="shared" si="734"/>
        <v>8451.6402545804885</v>
      </c>
      <c r="U899" s="174">
        <f t="shared" si="735"/>
        <v>0</v>
      </c>
      <c r="V899" s="174"/>
      <c r="W899" s="174"/>
      <c r="X899" s="175">
        <f t="shared" si="736"/>
        <v>5070.9841527482931</v>
      </c>
      <c r="Y899" s="173">
        <f t="shared" si="704"/>
        <v>27045.248814657563</v>
      </c>
      <c r="Z899" s="174">
        <f t="shared" si="727"/>
        <v>16903.280509160977</v>
      </c>
      <c r="AA899" s="174">
        <f t="shared" si="712"/>
        <v>0</v>
      </c>
      <c r="AB899" s="174"/>
      <c r="AC899" s="174"/>
      <c r="AD899" s="175">
        <f t="shared" si="728"/>
        <v>10141.968305496586</v>
      </c>
      <c r="AE899" s="173">
        <f t="shared" ref="AE899:AE930" si="751">AO899*(1-$D$17/100)</f>
        <v>23.942831999999999</v>
      </c>
      <c r="AF899" s="174">
        <f t="shared" si="731"/>
        <v>36</v>
      </c>
      <c r="AG899" s="174">
        <f t="shared" si="737"/>
        <v>20.2865</v>
      </c>
      <c r="AH899" s="174">
        <f t="shared" si="729"/>
        <v>521</v>
      </c>
      <c r="AI899" s="174">
        <f t="shared" si="730"/>
        <v>200</v>
      </c>
      <c r="AJ899" s="174">
        <f t="shared" si="738"/>
        <v>1.4285714285714286</v>
      </c>
      <c r="AK899" s="174">
        <f t="shared" si="690"/>
        <v>8451.6402545804885</v>
      </c>
      <c r="AL899" s="174">
        <f t="shared" si="739"/>
        <v>8451.6402545804885</v>
      </c>
      <c r="AM899" s="174"/>
      <c r="AN899" s="174"/>
      <c r="AO899" s="176">
        <v>24</v>
      </c>
      <c r="AP899" s="174">
        <v>36</v>
      </c>
      <c r="AQ899" s="175">
        <f t="shared" si="740"/>
        <v>521</v>
      </c>
      <c r="AR899" s="31">
        <f t="shared" si="741"/>
        <v>0</v>
      </c>
      <c r="AS899" s="2">
        <f t="shared" si="742"/>
        <v>0</v>
      </c>
      <c r="AT899" s="33">
        <f t="shared" si="743"/>
        <v>0</v>
      </c>
      <c r="AU899" s="31">
        <f t="shared" si="744"/>
        <v>1</v>
      </c>
      <c r="AV899" s="2">
        <f t="shared" si="745"/>
        <v>0</v>
      </c>
      <c r="AW899" s="33">
        <f t="shared" si="746"/>
        <v>1</v>
      </c>
      <c r="AX899" s="31">
        <f t="shared" si="747"/>
        <v>0</v>
      </c>
      <c r="AY899" s="33">
        <f t="shared" si="748"/>
        <v>0.6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customHeight="1">
      <c r="A900" s="2"/>
      <c r="B900" s="107">
        <v>825</v>
      </c>
      <c r="C900" s="31">
        <v>10</v>
      </c>
      <c r="D900" s="113" t="s">
        <v>12</v>
      </c>
      <c r="E900" s="2" t="s">
        <v>138</v>
      </c>
      <c r="F900" s="2"/>
      <c r="G900" s="2" t="s">
        <v>174</v>
      </c>
      <c r="H900" s="33"/>
      <c r="I900" s="173">
        <f t="shared" si="701"/>
        <v>914.67242040396286</v>
      </c>
      <c r="J900" s="174">
        <f t="shared" si="702"/>
        <v>21.760166048861723</v>
      </c>
      <c r="K900" s="189">
        <f t="shared" si="703"/>
        <v>290</v>
      </c>
      <c r="L900" s="190">
        <f t="shared" si="749"/>
        <v>15</v>
      </c>
      <c r="M900" s="173">
        <f t="shared" si="750"/>
        <v>21899.848096765454</v>
      </c>
      <c r="N900" s="174">
        <f t="shared" si="732"/>
        <v>13216.036931273748</v>
      </c>
      <c r="O900" s="174">
        <f t="shared" si="707"/>
        <v>6608.0184656368738</v>
      </c>
      <c r="P900" s="174"/>
      <c r="Q900" s="174"/>
      <c r="R900" s="175">
        <f t="shared" si="708"/>
        <v>0</v>
      </c>
      <c r="S900" s="173">
        <f t="shared" si="733"/>
        <v>16480.698496431953</v>
      </c>
      <c r="T900" s="174">
        <f t="shared" si="734"/>
        <v>10987.132330954635</v>
      </c>
      <c r="U900" s="174">
        <f t="shared" si="735"/>
        <v>5493.5661654773176</v>
      </c>
      <c r="V900" s="174"/>
      <c r="W900" s="174"/>
      <c r="X900" s="175">
        <f t="shared" si="736"/>
        <v>0</v>
      </c>
      <c r="Y900" s="173">
        <f t="shared" si="704"/>
        <v>32961.396992863905</v>
      </c>
      <c r="Z900" s="174">
        <f t="shared" si="727"/>
        <v>21974.26466190927</v>
      </c>
      <c r="AA900" s="174">
        <f t="shared" si="712"/>
        <v>10987.132330954635</v>
      </c>
      <c r="AB900" s="174"/>
      <c r="AC900" s="174"/>
      <c r="AD900" s="175">
        <f t="shared" si="728"/>
        <v>0</v>
      </c>
      <c r="AE900" s="173">
        <f t="shared" si="751"/>
        <v>23.942831999999999</v>
      </c>
      <c r="AF900" s="174">
        <f t="shared" si="731"/>
        <v>36</v>
      </c>
      <c r="AG900" s="174">
        <f t="shared" si="737"/>
        <v>20.2865</v>
      </c>
      <c r="AH900" s="174">
        <f t="shared" si="729"/>
        <v>521</v>
      </c>
      <c r="AI900" s="174">
        <f t="shared" si="730"/>
        <v>200</v>
      </c>
      <c r="AJ900" s="174">
        <f t="shared" si="738"/>
        <v>1.4285714285714286</v>
      </c>
      <c r="AK900" s="174">
        <f t="shared" si="690"/>
        <v>8451.6402545804885</v>
      </c>
      <c r="AL900" s="174">
        <f t="shared" si="739"/>
        <v>8451.6402545804885</v>
      </c>
      <c r="AM900" s="174"/>
      <c r="AN900" s="174"/>
      <c r="AO900" s="176">
        <v>24</v>
      </c>
      <c r="AP900" s="174">
        <v>36</v>
      </c>
      <c r="AQ900" s="175">
        <f t="shared" si="740"/>
        <v>521</v>
      </c>
      <c r="AR900" s="31">
        <f t="shared" si="741"/>
        <v>0</v>
      </c>
      <c r="AS900" s="2">
        <f t="shared" si="742"/>
        <v>0</v>
      </c>
      <c r="AT900" s="33">
        <f t="shared" si="743"/>
        <v>0</v>
      </c>
      <c r="AU900" s="31">
        <f t="shared" si="744"/>
        <v>1.3</v>
      </c>
      <c r="AV900" s="2">
        <f t="shared" si="745"/>
        <v>0</v>
      </c>
      <c r="AW900" s="33">
        <f t="shared" si="746"/>
        <v>1</v>
      </c>
      <c r="AX900" s="31">
        <f t="shared" si="747"/>
        <v>0.5</v>
      </c>
      <c r="AY900" s="33">
        <f t="shared" si="748"/>
        <v>0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customHeight="1">
      <c r="A901" s="2"/>
      <c r="B901" s="107">
        <v>826</v>
      </c>
      <c r="C901" s="31">
        <v>10</v>
      </c>
      <c r="D901" s="113" t="s">
        <v>12</v>
      </c>
      <c r="E901" s="2" t="s">
        <v>140</v>
      </c>
      <c r="F901" s="2"/>
      <c r="G901" s="2" t="s">
        <v>167</v>
      </c>
      <c r="H901" s="33"/>
      <c r="I901" s="173">
        <f t="shared" si="701"/>
        <v>859.5760227650519</v>
      </c>
      <c r="J901" s="174">
        <f t="shared" si="702"/>
        <v>21.760166048861723</v>
      </c>
      <c r="K901" s="189">
        <f t="shared" si="703"/>
        <v>327</v>
      </c>
      <c r="L901" s="190">
        <f t="shared" si="749"/>
        <v>20</v>
      </c>
      <c r="M901" s="173">
        <f t="shared" si="750"/>
        <v>20580.684304291812</v>
      </c>
      <c r="N901" s="174">
        <f t="shared" si="732"/>
        <v>13546.838356658154</v>
      </c>
      <c r="O901" s="174">
        <f t="shared" si="707"/>
        <v>5083.0911274129803</v>
      </c>
      <c r="P901" s="174"/>
      <c r="Q901" s="174"/>
      <c r="R901" s="175">
        <f t="shared" si="708"/>
        <v>0</v>
      </c>
      <c r="S901" s="173">
        <f t="shared" si="733"/>
        <v>12677.460381870733</v>
      </c>
      <c r="T901" s="174">
        <f t="shared" si="734"/>
        <v>8451.6402545804885</v>
      </c>
      <c r="U901" s="174">
        <f t="shared" si="735"/>
        <v>4225.8201272902443</v>
      </c>
      <c r="V901" s="174"/>
      <c r="W901" s="174"/>
      <c r="X901" s="175">
        <f t="shared" si="736"/>
        <v>0</v>
      </c>
      <c r="Y901" s="173">
        <f t="shared" si="704"/>
        <v>25354.920763741466</v>
      </c>
      <c r="Z901" s="174">
        <f t="shared" ref="Z901:Z910" si="752">T901*$D$58/100</f>
        <v>16903.280509160977</v>
      </c>
      <c r="AA901" s="174">
        <f t="shared" si="712"/>
        <v>8451.6402545804885</v>
      </c>
      <c r="AB901" s="174"/>
      <c r="AC901" s="174"/>
      <c r="AD901" s="175">
        <f t="shared" ref="AD901:AD910" si="753">X901*$D$58/100</f>
        <v>0</v>
      </c>
      <c r="AE901" s="173">
        <f t="shared" si="751"/>
        <v>23.942831999999999</v>
      </c>
      <c r="AF901" s="174">
        <f t="shared" si="731"/>
        <v>36</v>
      </c>
      <c r="AG901" s="174">
        <f t="shared" si="737"/>
        <v>60.286500000000004</v>
      </c>
      <c r="AH901" s="174">
        <f t="shared" si="729"/>
        <v>521</v>
      </c>
      <c r="AI901" s="174">
        <f t="shared" si="730"/>
        <v>200</v>
      </c>
      <c r="AJ901" s="174">
        <f t="shared" si="738"/>
        <v>1.4285714285714286</v>
      </c>
      <c r="AK901" s="174">
        <f t="shared" ref="AK901:AK964" si="754">SUM(AL901:AN901)</f>
        <v>8451.6402545804885</v>
      </c>
      <c r="AL901" s="174">
        <f t="shared" si="739"/>
        <v>8451.6402545804885</v>
      </c>
      <c r="AM901" s="174"/>
      <c r="AN901" s="174"/>
      <c r="AO901" s="176">
        <v>24</v>
      </c>
      <c r="AP901" s="174">
        <v>36</v>
      </c>
      <c r="AQ901" s="175">
        <f t="shared" si="740"/>
        <v>521</v>
      </c>
      <c r="AR901" s="31">
        <f t="shared" si="741"/>
        <v>0</v>
      </c>
      <c r="AS901" s="2">
        <f t="shared" si="742"/>
        <v>0</v>
      </c>
      <c r="AT901" s="33">
        <f t="shared" si="743"/>
        <v>0</v>
      </c>
      <c r="AU901" s="31">
        <f t="shared" si="744"/>
        <v>1</v>
      </c>
      <c r="AV901" s="2">
        <f t="shared" si="745"/>
        <v>40</v>
      </c>
      <c r="AW901" s="33">
        <f t="shared" si="746"/>
        <v>1</v>
      </c>
      <c r="AX901" s="31">
        <f t="shared" si="747"/>
        <v>0.5</v>
      </c>
      <c r="AY901" s="33">
        <f t="shared" si="748"/>
        <v>0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customHeight="1">
      <c r="A902" s="2"/>
      <c r="B902" s="107">
        <v>827</v>
      </c>
      <c r="C902" s="31">
        <v>10</v>
      </c>
      <c r="D902" s="113" t="s">
        <v>12</v>
      </c>
      <c r="E902" s="2" t="s">
        <v>141</v>
      </c>
      <c r="F902" s="2"/>
      <c r="G902" s="2" t="s">
        <v>183</v>
      </c>
      <c r="H902" s="33"/>
      <c r="I902" s="173">
        <f t="shared" si="701"/>
        <v>985.03183735811376</v>
      </c>
      <c r="J902" s="174">
        <f t="shared" si="702"/>
        <v>21.760166048861723</v>
      </c>
      <c r="K902" s="189">
        <f t="shared" si="703"/>
        <v>237</v>
      </c>
      <c r="L902" s="190">
        <f t="shared" si="749"/>
        <v>9</v>
      </c>
      <c r="M902" s="173">
        <f t="shared" si="750"/>
        <v>23584.451796516641</v>
      </c>
      <c r="N902" s="174">
        <f t="shared" si="732"/>
        <v>14232.655156756344</v>
      </c>
      <c r="O902" s="174">
        <f t="shared" si="707"/>
        <v>7116.3275783781719</v>
      </c>
      <c r="P902" s="174"/>
      <c r="Q902" s="174"/>
      <c r="R902" s="175">
        <f t="shared" si="708"/>
        <v>0</v>
      </c>
      <c r="S902" s="173">
        <f t="shared" si="733"/>
        <v>17748.444534619026</v>
      </c>
      <c r="T902" s="174">
        <f t="shared" si="734"/>
        <v>11832.296356412684</v>
      </c>
      <c r="U902" s="174">
        <f t="shared" si="735"/>
        <v>5916.148178206342</v>
      </c>
      <c r="V902" s="174"/>
      <c r="W902" s="174"/>
      <c r="X902" s="175">
        <f t="shared" si="736"/>
        <v>0</v>
      </c>
      <c r="Y902" s="173">
        <f t="shared" si="704"/>
        <v>35496.889069238052</v>
      </c>
      <c r="Z902" s="174">
        <f t="shared" si="752"/>
        <v>23664.592712825368</v>
      </c>
      <c r="AA902" s="174">
        <f t="shared" si="712"/>
        <v>11832.296356412684</v>
      </c>
      <c r="AB902" s="174"/>
      <c r="AC902" s="174"/>
      <c r="AD902" s="175">
        <f t="shared" si="753"/>
        <v>0</v>
      </c>
      <c r="AE902" s="173">
        <f t="shared" si="751"/>
        <v>23.942831999999999</v>
      </c>
      <c r="AF902" s="174">
        <f t="shared" si="731"/>
        <v>36</v>
      </c>
      <c r="AG902" s="174">
        <f t="shared" si="737"/>
        <v>20.2865</v>
      </c>
      <c r="AH902" s="174">
        <f t="shared" si="729"/>
        <v>521</v>
      </c>
      <c r="AI902" s="174">
        <f t="shared" si="730"/>
        <v>200</v>
      </c>
      <c r="AJ902" s="174">
        <f t="shared" si="738"/>
        <v>1.4285714285714286</v>
      </c>
      <c r="AK902" s="174">
        <f t="shared" si="754"/>
        <v>8451.6402545804885</v>
      </c>
      <c r="AL902" s="174">
        <f t="shared" si="739"/>
        <v>8451.6402545804885</v>
      </c>
      <c r="AM902" s="174"/>
      <c r="AN902" s="174"/>
      <c r="AO902" s="176">
        <v>24</v>
      </c>
      <c r="AP902" s="174">
        <v>36</v>
      </c>
      <c r="AQ902" s="175">
        <f t="shared" si="740"/>
        <v>521</v>
      </c>
      <c r="AR902" s="31">
        <f t="shared" si="741"/>
        <v>0</v>
      </c>
      <c r="AS902" s="2">
        <f t="shared" si="742"/>
        <v>0</v>
      </c>
      <c r="AT902" s="33">
        <f t="shared" si="743"/>
        <v>0</v>
      </c>
      <c r="AU902" s="31">
        <f t="shared" si="744"/>
        <v>1</v>
      </c>
      <c r="AV902" s="2">
        <f t="shared" si="745"/>
        <v>0</v>
      </c>
      <c r="AW902" s="33">
        <f t="shared" si="746"/>
        <v>1.4</v>
      </c>
      <c r="AX902" s="31">
        <f t="shared" si="747"/>
        <v>0.5</v>
      </c>
      <c r="AY902" s="33">
        <f t="shared" si="748"/>
        <v>0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customHeight="1">
      <c r="A903" s="2"/>
      <c r="B903" s="107">
        <v>828</v>
      </c>
      <c r="C903" s="31">
        <v>10</v>
      </c>
      <c r="D903" s="113" t="s">
        <v>12</v>
      </c>
      <c r="E903" s="2" t="s">
        <v>139</v>
      </c>
      <c r="F903" s="2"/>
      <c r="G903" s="2" t="s">
        <v>174</v>
      </c>
      <c r="H903" s="33"/>
      <c r="I903" s="173">
        <f t="shared" si="701"/>
        <v>891.21928141924582</v>
      </c>
      <c r="J903" s="174">
        <f t="shared" si="702"/>
        <v>21.760166048861723</v>
      </c>
      <c r="K903" s="189">
        <f t="shared" si="703"/>
        <v>307</v>
      </c>
      <c r="L903" s="190">
        <f t="shared" si="749"/>
        <v>18</v>
      </c>
      <c r="M903" s="173">
        <f t="shared" si="750"/>
        <v>21338.313530181724</v>
      </c>
      <c r="N903" s="174">
        <f t="shared" si="732"/>
        <v>13216.036931273748</v>
      </c>
      <c r="O903" s="174">
        <f t="shared" si="707"/>
        <v>0</v>
      </c>
      <c r="P903" s="174"/>
      <c r="Q903" s="174"/>
      <c r="R903" s="175">
        <f t="shared" si="708"/>
        <v>6099.7093528955756</v>
      </c>
      <c r="S903" s="173">
        <f t="shared" si="733"/>
        <v>16058.116483702928</v>
      </c>
      <c r="T903" s="174">
        <f t="shared" si="734"/>
        <v>10987.132330954635</v>
      </c>
      <c r="U903" s="174">
        <f t="shared" si="735"/>
        <v>0</v>
      </c>
      <c r="V903" s="174"/>
      <c r="W903" s="174"/>
      <c r="X903" s="175">
        <f t="shared" si="736"/>
        <v>5070.9841527482931</v>
      </c>
      <c r="Y903" s="173">
        <f t="shared" si="704"/>
        <v>32116.232967405856</v>
      </c>
      <c r="Z903" s="174">
        <f t="shared" si="752"/>
        <v>21974.26466190927</v>
      </c>
      <c r="AA903" s="174">
        <f t="shared" si="712"/>
        <v>0</v>
      </c>
      <c r="AB903" s="174"/>
      <c r="AC903" s="174"/>
      <c r="AD903" s="175">
        <f t="shared" si="753"/>
        <v>10141.968305496586</v>
      </c>
      <c r="AE903" s="173">
        <f t="shared" si="751"/>
        <v>23.942831999999999</v>
      </c>
      <c r="AF903" s="174">
        <f t="shared" si="731"/>
        <v>36</v>
      </c>
      <c r="AG903" s="174">
        <f t="shared" si="737"/>
        <v>20.2865</v>
      </c>
      <c r="AH903" s="174">
        <f t="shared" si="729"/>
        <v>521</v>
      </c>
      <c r="AI903" s="174">
        <f t="shared" si="730"/>
        <v>200</v>
      </c>
      <c r="AJ903" s="174">
        <f t="shared" si="738"/>
        <v>1.4285714285714286</v>
      </c>
      <c r="AK903" s="174">
        <f t="shared" si="754"/>
        <v>8451.6402545804885</v>
      </c>
      <c r="AL903" s="174">
        <f t="shared" si="739"/>
        <v>8451.6402545804885</v>
      </c>
      <c r="AM903" s="174"/>
      <c r="AN903" s="174"/>
      <c r="AO903" s="176">
        <v>24</v>
      </c>
      <c r="AP903" s="174">
        <v>36</v>
      </c>
      <c r="AQ903" s="175">
        <f t="shared" si="740"/>
        <v>521</v>
      </c>
      <c r="AR903" s="31">
        <f t="shared" si="741"/>
        <v>0</v>
      </c>
      <c r="AS903" s="2">
        <f t="shared" si="742"/>
        <v>0</v>
      </c>
      <c r="AT903" s="33">
        <f t="shared" si="743"/>
        <v>0</v>
      </c>
      <c r="AU903" s="31">
        <f t="shared" si="744"/>
        <v>1.3</v>
      </c>
      <c r="AV903" s="2">
        <f t="shared" si="745"/>
        <v>0</v>
      </c>
      <c r="AW903" s="33">
        <f t="shared" si="746"/>
        <v>1</v>
      </c>
      <c r="AX903" s="31">
        <f t="shared" si="747"/>
        <v>0</v>
      </c>
      <c r="AY903" s="33">
        <f t="shared" si="748"/>
        <v>0.6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customHeight="1">
      <c r="A904" s="2"/>
      <c r="B904" s="107">
        <v>829</v>
      </c>
      <c r="C904" s="31">
        <v>10</v>
      </c>
      <c r="D904" s="113" t="s">
        <v>12</v>
      </c>
      <c r="E904" s="2" t="s">
        <v>95</v>
      </c>
      <c r="F904" s="2"/>
      <c r="G904" s="2" t="s">
        <v>167</v>
      </c>
      <c r="H904" s="33"/>
      <c r="I904" s="173">
        <f t="shared" si="701"/>
        <v>906.48230073448576</v>
      </c>
      <c r="J904" s="174">
        <f t="shared" si="702"/>
        <v>21.760166048861723</v>
      </c>
      <c r="K904" s="189">
        <f t="shared" si="703"/>
        <v>297</v>
      </c>
      <c r="L904" s="190">
        <f t="shared" si="749"/>
        <v>16</v>
      </c>
      <c r="M904" s="173">
        <f t="shared" si="750"/>
        <v>21703.753437459269</v>
      </c>
      <c r="N904" s="174">
        <f t="shared" si="732"/>
        <v>13546.838356658154</v>
      </c>
      <c r="O904" s="174">
        <f t="shared" si="707"/>
        <v>0</v>
      </c>
      <c r="P904" s="174"/>
      <c r="Q904" s="174"/>
      <c r="R904" s="175">
        <f t="shared" si="708"/>
        <v>6099.7093528955756</v>
      </c>
      <c r="S904" s="173">
        <f t="shared" si="733"/>
        <v>13522.624407328782</v>
      </c>
      <c r="T904" s="174">
        <f t="shared" si="734"/>
        <v>8451.6402545804885</v>
      </c>
      <c r="U904" s="174">
        <f t="shared" si="735"/>
        <v>0</v>
      </c>
      <c r="V904" s="174"/>
      <c r="W904" s="174"/>
      <c r="X904" s="175">
        <f t="shared" si="736"/>
        <v>5070.9841527482931</v>
      </c>
      <c r="Y904" s="173">
        <f t="shared" si="704"/>
        <v>27045.248814657563</v>
      </c>
      <c r="Z904" s="174">
        <f t="shared" si="752"/>
        <v>16903.280509160977</v>
      </c>
      <c r="AA904" s="174">
        <f t="shared" si="712"/>
        <v>0</v>
      </c>
      <c r="AB904" s="174"/>
      <c r="AC904" s="174"/>
      <c r="AD904" s="175">
        <f t="shared" si="753"/>
        <v>10141.968305496586</v>
      </c>
      <c r="AE904" s="173">
        <f t="shared" si="751"/>
        <v>23.942831999999999</v>
      </c>
      <c r="AF904" s="174">
        <f t="shared" si="731"/>
        <v>36</v>
      </c>
      <c r="AG904" s="174">
        <f t="shared" si="737"/>
        <v>60.286500000000004</v>
      </c>
      <c r="AH904" s="174">
        <f t="shared" si="729"/>
        <v>521</v>
      </c>
      <c r="AI904" s="174">
        <f t="shared" si="730"/>
        <v>200</v>
      </c>
      <c r="AJ904" s="174">
        <f t="shared" si="738"/>
        <v>1.4285714285714286</v>
      </c>
      <c r="AK904" s="174">
        <f t="shared" si="754"/>
        <v>8451.6402545804885</v>
      </c>
      <c r="AL904" s="174">
        <f t="shared" si="739"/>
        <v>8451.6402545804885</v>
      </c>
      <c r="AM904" s="174"/>
      <c r="AN904" s="174"/>
      <c r="AO904" s="176">
        <v>24</v>
      </c>
      <c r="AP904" s="174">
        <v>36</v>
      </c>
      <c r="AQ904" s="175">
        <f t="shared" si="740"/>
        <v>521</v>
      </c>
      <c r="AR904" s="31">
        <f t="shared" si="741"/>
        <v>0</v>
      </c>
      <c r="AS904" s="2">
        <f t="shared" si="742"/>
        <v>0</v>
      </c>
      <c r="AT904" s="33">
        <f t="shared" si="743"/>
        <v>0</v>
      </c>
      <c r="AU904" s="31">
        <f t="shared" si="744"/>
        <v>1</v>
      </c>
      <c r="AV904" s="2">
        <f t="shared" si="745"/>
        <v>40</v>
      </c>
      <c r="AW904" s="33">
        <f t="shared" si="746"/>
        <v>1</v>
      </c>
      <c r="AX904" s="31">
        <f t="shared" si="747"/>
        <v>0</v>
      </c>
      <c r="AY904" s="33">
        <f t="shared" si="748"/>
        <v>0.6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customHeight="1">
      <c r="A905" s="2"/>
      <c r="B905" s="107">
        <v>830</v>
      </c>
      <c r="C905" s="31">
        <v>10</v>
      </c>
      <c r="D905" s="113" t="s">
        <v>12</v>
      </c>
      <c r="E905" s="2" t="s">
        <v>98</v>
      </c>
      <c r="F905" s="2"/>
      <c r="G905" s="2" t="s">
        <v>183</v>
      </c>
      <c r="H905" s="33"/>
      <c r="I905" s="173">
        <f t="shared" si="701"/>
        <v>938.12555938867968</v>
      </c>
      <c r="J905" s="174">
        <f t="shared" si="702"/>
        <v>21.760166048861723</v>
      </c>
      <c r="K905" s="189">
        <f t="shared" si="703"/>
        <v>269</v>
      </c>
      <c r="L905" s="190">
        <f t="shared" si="749"/>
        <v>14</v>
      </c>
      <c r="M905" s="173">
        <f t="shared" si="750"/>
        <v>22461.382663349181</v>
      </c>
      <c r="N905" s="174">
        <f t="shared" si="732"/>
        <v>14232.655156756344</v>
      </c>
      <c r="O905" s="174">
        <f t="shared" si="707"/>
        <v>0</v>
      </c>
      <c r="P905" s="174"/>
      <c r="Q905" s="174"/>
      <c r="R905" s="175">
        <f t="shared" si="708"/>
        <v>6099.7093528955756</v>
      </c>
      <c r="S905" s="173">
        <f t="shared" si="733"/>
        <v>16903.280509160977</v>
      </c>
      <c r="T905" s="174">
        <f t="shared" si="734"/>
        <v>11832.296356412684</v>
      </c>
      <c r="U905" s="174">
        <f t="shared" si="735"/>
        <v>0</v>
      </c>
      <c r="V905" s="174"/>
      <c r="W905" s="174"/>
      <c r="X905" s="175">
        <f t="shared" si="736"/>
        <v>5070.9841527482931</v>
      </c>
      <c r="Y905" s="173">
        <f t="shared" si="704"/>
        <v>33806.561018321954</v>
      </c>
      <c r="Z905" s="174">
        <f t="shared" si="752"/>
        <v>23664.592712825368</v>
      </c>
      <c r="AA905" s="174">
        <f t="shared" si="712"/>
        <v>0</v>
      </c>
      <c r="AB905" s="174"/>
      <c r="AC905" s="174"/>
      <c r="AD905" s="175">
        <f t="shared" si="753"/>
        <v>10141.968305496586</v>
      </c>
      <c r="AE905" s="173">
        <f t="shared" si="751"/>
        <v>23.942831999999999</v>
      </c>
      <c r="AF905" s="174">
        <f t="shared" si="731"/>
        <v>36</v>
      </c>
      <c r="AG905" s="174">
        <f t="shared" si="737"/>
        <v>20.2865</v>
      </c>
      <c r="AH905" s="174">
        <f t="shared" si="729"/>
        <v>521</v>
      </c>
      <c r="AI905" s="174">
        <f t="shared" si="730"/>
        <v>200</v>
      </c>
      <c r="AJ905" s="174">
        <f t="shared" si="738"/>
        <v>1.4285714285714286</v>
      </c>
      <c r="AK905" s="174">
        <f t="shared" si="754"/>
        <v>8451.6402545804885</v>
      </c>
      <c r="AL905" s="174">
        <f t="shared" si="739"/>
        <v>8451.6402545804885</v>
      </c>
      <c r="AM905" s="174"/>
      <c r="AN905" s="174"/>
      <c r="AO905" s="176">
        <v>24</v>
      </c>
      <c r="AP905" s="174">
        <v>36</v>
      </c>
      <c r="AQ905" s="175">
        <f t="shared" si="740"/>
        <v>521</v>
      </c>
      <c r="AR905" s="31">
        <f t="shared" si="741"/>
        <v>0</v>
      </c>
      <c r="AS905" s="2">
        <f t="shared" si="742"/>
        <v>0</v>
      </c>
      <c r="AT905" s="33">
        <f t="shared" si="743"/>
        <v>0</v>
      </c>
      <c r="AU905" s="31">
        <f t="shared" si="744"/>
        <v>1</v>
      </c>
      <c r="AV905" s="2">
        <f t="shared" si="745"/>
        <v>0</v>
      </c>
      <c r="AW905" s="33">
        <f t="shared" si="746"/>
        <v>1.4</v>
      </c>
      <c r="AX905" s="31">
        <f t="shared" si="747"/>
        <v>0</v>
      </c>
      <c r="AY905" s="33">
        <f t="shared" si="748"/>
        <v>0.6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customHeight="1">
      <c r="A906" s="2"/>
      <c r="B906" s="107">
        <v>831</v>
      </c>
      <c r="C906" s="31">
        <v>7</v>
      </c>
      <c r="D906" s="113" t="s">
        <v>12</v>
      </c>
      <c r="E906" s="2" t="s">
        <v>136</v>
      </c>
      <c r="F906" s="2"/>
      <c r="G906" s="2" t="s">
        <v>174</v>
      </c>
      <c r="H906" s="33"/>
      <c r="I906" s="173">
        <f t="shared" si="701"/>
        <v>585.05283024327753</v>
      </c>
      <c r="J906" s="174">
        <f t="shared" si="702"/>
        <v>15.161113773007305</v>
      </c>
      <c r="K906" s="189">
        <f t="shared" si="703"/>
        <v>625</v>
      </c>
      <c r="L906" s="190">
        <f t="shared" si="749"/>
        <v>70</v>
      </c>
      <c r="M906" s="173">
        <f t="shared" si="750"/>
        <v>14007.821625639312</v>
      </c>
      <c r="N906" s="174">
        <f t="shared" si="732"/>
        <v>12680.080275886965</v>
      </c>
      <c r="O906" s="174">
        <f t="shared" si="707"/>
        <v>0</v>
      </c>
      <c r="P906" s="174"/>
      <c r="Q906" s="174"/>
      <c r="R906" s="175">
        <f t="shared" si="708"/>
        <v>0</v>
      </c>
      <c r="S906" s="173">
        <f t="shared" si="733"/>
        <v>10541.565575427803</v>
      </c>
      <c r="T906" s="174">
        <f t="shared" si="734"/>
        <v>10541.565575427803</v>
      </c>
      <c r="U906" s="174">
        <f t="shared" si="735"/>
        <v>0</v>
      </c>
      <c r="V906" s="174"/>
      <c r="W906" s="174"/>
      <c r="X906" s="175">
        <f t="shared" si="736"/>
        <v>0</v>
      </c>
      <c r="Y906" s="173">
        <f t="shared" si="704"/>
        <v>21083.13115085561</v>
      </c>
      <c r="Z906" s="174">
        <f t="shared" si="752"/>
        <v>21083.13115085561</v>
      </c>
      <c r="AA906" s="174">
        <f t="shared" si="712"/>
        <v>0</v>
      </c>
      <c r="AB906" s="174"/>
      <c r="AC906" s="174"/>
      <c r="AD906" s="175">
        <f t="shared" si="753"/>
        <v>0</v>
      </c>
      <c r="AE906" s="173">
        <f t="shared" si="751"/>
        <v>23.942831999999999</v>
      </c>
      <c r="AF906" s="174">
        <f t="shared" si="731"/>
        <v>36</v>
      </c>
      <c r="AG906" s="174">
        <f t="shared" si="737"/>
        <v>20.2865</v>
      </c>
      <c r="AH906" s="174">
        <f t="shared" si="729"/>
        <v>363</v>
      </c>
      <c r="AI906" s="174">
        <f t="shared" si="730"/>
        <v>200</v>
      </c>
      <c r="AJ906" s="174">
        <f t="shared" si="738"/>
        <v>1.4285714285714286</v>
      </c>
      <c r="AK906" s="174">
        <f t="shared" si="754"/>
        <v>8108.8965964829258</v>
      </c>
      <c r="AL906" s="174">
        <f t="shared" si="739"/>
        <v>8108.8965964829258</v>
      </c>
      <c r="AM906" s="174"/>
      <c r="AN906" s="174"/>
      <c r="AO906" s="176">
        <v>24</v>
      </c>
      <c r="AP906" s="174">
        <v>36</v>
      </c>
      <c r="AQ906" s="175">
        <f t="shared" si="740"/>
        <v>363</v>
      </c>
      <c r="AR906" s="31">
        <f t="shared" si="741"/>
        <v>0</v>
      </c>
      <c r="AS906" s="2">
        <f t="shared" si="742"/>
        <v>0</v>
      </c>
      <c r="AT906" s="33">
        <f t="shared" si="743"/>
        <v>0</v>
      </c>
      <c r="AU906" s="31">
        <f t="shared" si="744"/>
        <v>1.3</v>
      </c>
      <c r="AV906" s="2">
        <f t="shared" si="745"/>
        <v>0</v>
      </c>
      <c r="AW906" s="33">
        <f t="shared" si="746"/>
        <v>1</v>
      </c>
      <c r="AX906" s="31">
        <f t="shared" si="747"/>
        <v>0</v>
      </c>
      <c r="AY906" s="33">
        <f t="shared" si="748"/>
        <v>0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customHeight="1">
      <c r="A907" s="2"/>
      <c r="B907" s="107">
        <v>832</v>
      </c>
      <c r="C907" s="31">
        <v>7</v>
      </c>
      <c r="D907" s="113" t="s">
        <v>12</v>
      </c>
      <c r="E907" s="2" t="s">
        <v>89</v>
      </c>
      <c r="F907" s="2"/>
      <c r="G907" s="2" t="s">
        <v>167</v>
      </c>
      <c r="H907" s="33"/>
      <c r="I907" s="173">
        <f t="shared" si="701"/>
        <v>599.69688058727161</v>
      </c>
      <c r="J907" s="174">
        <f t="shared" si="702"/>
        <v>15.161113773007305</v>
      </c>
      <c r="K907" s="189">
        <f t="shared" si="703"/>
        <v>604</v>
      </c>
      <c r="L907" s="190">
        <f t="shared" si="749"/>
        <v>64</v>
      </c>
      <c r="M907" s="173">
        <f t="shared" si="750"/>
        <v>14358.441662825104</v>
      </c>
      <c r="N907" s="174">
        <f t="shared" si="732"/>
        <v>12997.466543121605</v>
      </c>
      <c r="O907" s="174">
        <f t="shared" si="707"/>
        <v>0</v>
      </c>
      <c r="P907" s="174"/>
      <c r="Q907" s="174"/>
      <c r="R907" s="175">
        <f t="shared" si="708"/>
        <v>0</v>
      </c>
      <c r="S907" s="173">
        <f t="shared" si="733"/>
        <v>8108.8965964829258</v>
      </c>
      <c r="T907" s="174">
        <f t="shared" si="734"/>
        <v>8108.8965964829258</v>
      </c>
      <c r="U907" s="174">
        <f t="shared" si="735"/>
        <v>0</v>
      </c>
      <c r="V907" s="174"/>
      <c r="W907" s="174"/>
      <c r="X907" s="175">
        <f t="shared" si="736"/>
        <v>0</v>
      </c>
      <c r="Y907" s="173">
        <f t="shared" si="704"/>
        <v>16217.793192965852</v>
      </c>
      <c r="Z907" s="174">
        <f t="shared" si="752"/>
        <v>16217.793192965852</v>
      </c>
      <c r="AA907" s="174">
        <f t="shared" si="712"/>
        <v>0</v>
      </c>
      <c r="AB907" s="174"/>
      <c r="AC907" s="174"/>
      <c r="AD907" s="175">
        <f t="shared" si="753"/>
        <v>0</v>
      </c>
      <c r="AE907" s="173">
        <f t="shared" si="751"/>
        <v>23.942831999999999</v>
      </c>
      <c r="AF907" s="174">
        <f t="shared" si="731"/>
        <v>36</v>
      </c>
      <c r="AG907" s="174">
        <f t="shared" si="737"/>
        <v>60.286500000000004</v>
      </c>
      <c r="AH907" s="174">
        <f t="shared" si="729"/>
        <v>363</v>
      </c>
      <c r="AI907" s="174">
        <f t="shared" si="730"/>
        <v>200</v>
      </c>
      <c r="AJ907" s="174">
        <f t="shared" si="738"/>
        <v>1.4285714285714286</v>
      </c>
      <c r="AK907" s="174">
        <f t="shared" si="754"/>
        <v>8108.8965964829258</v>
      </c>
      <c r="AL907" s="174">
        <f t="shared" si="739"/>
        <v>8108.8965964829258</v>
      </c>
      <c r="AM907" s="174"/>
      <c r="AN907" s="174"/>
      <c r="AO907" s="176">
        <v>24</v>
      </c>
      <c r="AP907" s="174">
        <v>36</v>
      </c>
      <c r="AQ907" s="175">
        <f t="shared" si="740"/>
        <v>363</v>
      </c>
      <c r="AR907" s="31">
        <f t="shared" si="741"/>
        <v>0</v>
      </c>
      <c r="AS907" s="2">
        <f t="shared" si="742"/>
        <v>0</v>
      </c>
      <c r="AT907" s="33">
        <f t="shared" si="743"/>
        <v>0</v>
      </c>
      <c r="AU907" s="31">
        <f t="shared" si="744"/>
        <v>1</v>
      </c>
      <c r="AV907" s="2">
        <f t="shared" si="745"/>
        <v>40</v>
      </c>
      <c r="AW907" s="33">
        <f t="shared" si="746"/>
        <v>1</v>
      </c>
      <c r="AX907" s="31">
        <f t="shared" si="747"/>
        <v>0</v>
      </c>
      <c r="AY907" s="33">
        <f t="shared" si="748"/>
        <v>0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customHeight="1">
      <c r="A908" s="2"/>
      <c r="B908" s="107">
        <v>833</v>
      </c>
      <c r="C908" s="31">
        <v>7</v>
      </c>
      <c r="D908" s="113" t="s">
        <v>12</v>
      </c>
      <c r="E908" s="2" t="s">
        <v>91</v>
      </c>
      <c r="F908" s="2"/>
      <c r="G908" s="2" t="s">
        <v>183</v>
      </c>
      <c r="H908" s="33"/>
      <c r="I908" s="173">
        <f t="shared" ref="I908:I971" si="755">M908/AE908</f>
        <v>630.05689410814489</v>
      </c>
      <c r="J908" s="174">
        <f t="shared" ref="J908:J971" si="756">AH908/AE908</f>
        <v>15.161113773007305</v>
      </c>
      <c r="K908" s="189">
        <f t="shared" ref="K908:K971" si="757">RANK(I908,$I$76:$I$977)</f>
        <v>572</v>
      </c>
      <c r="L908" s="190">
        <f t="shared" si="749"/>
        <v>59</v>
      </c>
      <c r="M908" s="173">
        <f t="shared" si="750"/>
        <v>15085.346366073103</v>
      </c>
      <c r="N908" s="174">
        <f t="shared" si="732"/>
        <v>13655.471066339807</v>
      </c>
      <c r="O908" s="174">
        <f t="shared" si="707"/>
        <v>0</v>
      </c>
      <c r="P908" s="174"/>
      <c r="Q908" s="174"/>
      <c r="R908" s="175">
        <f t="shared" si="708"/>
        <v>0</v>
      </c>
      <c r="S908" s="173">
        <f t="shared" si="733"/>
        <v>11352.455235076095</v>
      </c>
      <c r="T908" s="174">
        <f t="shared" si="734"/>
        <v>11352.455235076095</v>
      </c>
      <c r="U908" s="174">
        <f t="shared" si="735"/>
        <v>0</v>
      </c>
      <c r="V908" s="174"/>
      <c r="W908" s="174"/>
      <c r="X908" s="175">
        <f t="shared" si="736"/>
        <v>0</v>
      </c>
      <c r="Y908" s="173">
        <f t="shared" ref="Y908:Y971" si="758">SUM(Z908:AD908)</f>
        <v>22704.91047015219</v>
      </c>
      <c r="Z908" s="174">
        <f t="shared" si="752"/>
        <v>22704.91047015219</v>
      </c>
      <c r="AA908" s="174">
        <f t="shared" si="712"/>
        <v>0</v>
      </c>
      <c r="AB908" s="174"/>
      <c r="AC908" s="174"/>
      <c r="AD908" s="175">
        <f t="shared" si="753"/>
        <v>0</v>
      </c>
      <c r="AE908" s="173">
        <f t="shared" si="751"/>
        <v>23.942831999999999</v>
      </c>
      <c r="AF908" s="174">
        <f t="shared" si="731"/>
        <v>36</v>
      </c>
      <c r="AG908" s="174">
        <f t="shared" si="737"/>
        <v>20.2865</v>
      </c>
      <c r="AH908" s="174">
        <f t="shared" si="729"/>
        <v>363</v>
      </c>
      <c r="AI908" s="174">
        <f t="shared" si="730"/>
        <v>200</v>
      </c>
      <c r="AJ908" s="174">
        <f t="shared" si="738"/>
        <v>1.4285714285714286</v>
      </c>
      <c r="AK908" s="174">
        <f t="shared" si="754"/>
        <v>8108.8965964829258</v>
      </c>
      <c r="AL908" s="174">
        <f t="shared" si="739"/>
        <v>8108.8965964829258</v>
      </c>
      <c r="AM908" s="174"/>
      <c r="AN908" s="174"/>
      <c r="AO908" s="176">
        <v>24</v>
      </c>
      <c r="AP908" s="174">
        <v>36</v>
      </c>
      <c r="AQ908" s="175">
        <f t="shared" si="740"/>
        <v>363</v>
      </c>
      <c r="AR908" s="31">
        <f t="shared" si="741"/>
        <v>0</v>
      </c>
      <c r="AS908" s="2">
        <f t="shared" si="742"/>
        <v>0</v>
      </c>
      <c r="AT908" s="33">
        <f t="shared" si="743"/>
        <v>0</v>
      </c>
      <c r="AU908" s="31">
        <f t="shared" si="744"/>
        <v>1</v>
      </c>
      <c r="AV908" s="2">
        <f t="shared" si="745"/>
        <v>0</v>
      </c>
      <c r="AW908" s="33">
        <f t="shared" si="746"/>
        <v>1.4</v>
      </c>
      <c r="AX908" s="31">
        <f t="shared" si="747"/>
        <v>0</v>
      </c>
      <c r="AY908" s="33">
        <f t="shared" si="748"/>
        <v>0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customHeight="1">
      <c r="A909" s="2"/>
      <c r="B909" s="107">
        <v>834</v>
      </c>
      <c r="C909" s="31">
        <v>4</v>
      </c>
      <c r="D909" s="113" t="s">
        <v>12</v>
      </c>
      <c r="E909" s="2" t="s">
        <v>67</v>
      </c>
      <c r="F909" s="2"/>
      <c r="G909" s="2"/>
      <c r="H909" s="33"/>
      <c r="I909" s="173">
        <f t="shared" si="755"/>
        <v>418.33072557390346</v>
      </c>
      <c r="J909" s="174">
        <f t="shared" si="756"/>
        <v>8.3114645752849956</v>
      </c>
      <c r="K909" s="189">
        <f t="shared" si="757"/>
        <v>787</v>
      </c>
      <c r="L909" s="190">
        <f t="shared" si="749"/>
        <v>97</v>
      </c>
      <c r="M909" s="173">
        <f t="shared" si="750"/>
        <v>10016.022282854074</v>
      </c>
      <c r="N909" s="174">
        <f t="shared" si="732"/>
        <v>9066.6464769368358</v>
      </c>
      <c r="O909" s="174">
        <f t="shared" si="707"/>
        <v>0</v>
      </c>
      <c r="P909" s="174"/>
      <c r="Q909" s="174"/>
      <c r="R909" s="175">
        <f t="shared" si="708"/>
        <v>0</v>
      </c>
      <c r="S909" s="173">
        <f t="shared" si="733"/>
        <v>7537.5428472329268</v>
      </c>
      <c r="T909" s="174">
        <f t="shared" si="734"/>
        <v>7537.5428472329268</v>
      </c>
      <c r="U909" s="174">
        <f t="shared" si="735"/>
        <v>0</v>
      </c>
      <c r="V909" s="174"/>
      <c r="W909" s="174"/>
      <c r="X909" s="175">
        <f t="shared" si="736"/>
        <v>0</v>
      </c>
      <c r="Y909" s="173">
        <f t="shared" si="758"/>
        <v>15075.085694465854</v>
      </c>
      <c r="Z909" s="174">
        <f t="shared" si="752"/>
        <v>15075.085694465854</v>
      </c>
      <c r="AA909" s="174">
        <f t="shared" si="712"/>
        <v>0</v>
      </c>
      <c r="AB909" s="174"/>
      <c r="AC909" s="174"/>
      <c r="AD909" s="175">
        <f t="shared" si="753"/>
        <v>0</v>
      </c>
      <c r="AE909" s="173">
        <f t="shared" si="751"/>
        <v>23.942831999999999</v>
      </c>
      <c r="AF909" s="174">
        <f t="shared" si="731"/>
        <v>36</v>
      </c>
      <c r="AG909" s="174">
        <f t="shared" si="737"/>
        <v>20.2865</v>
      </c>
      <c r="AH909" s="174">
        <f t="shared" si="729"/>
        <v>199</v>
      </c>
      <c r="AI909" s="174">
        <f t="shared" si="730"/>
        <v>200</v>
      </c>
      <c r="AJ909" s="174">
        <f t="shared" si="738"/>
        <v>1.4285714285714286</v>
      </c>
      <c r="AK909" s="174">
        <f t="shared" si="754"/>
        <v>7537.5428472329268</v>
      </c>
      <c r="AL909" s="174">
        <f t="shared" si="739"/>
        <v>7537.5428472329268</v>
      </c>
      <c r="AM909" s="174"/>
      <c r="AN909" s="174"/>
      <c r="AO909" s="176">
        <v>24</v>
      </c>
      <c r="AP909" s="174">
        <v>36</v>
      </c>
      <c r="AQ909" s="175">
        <f t="shared" si="740"/>
        <v>199</v>
      </c>
      <c r="AR909" s="31">
        <f t="shared" si="741"/>
        <v>0</v>
      </c>
      <c r="AS909" s="2">
        <f t="shared" si="742"/>
        <v>0</v>
      </c>
      <c r="AT909" s="33">
        <f t="shared" si="743"/>
        <v>0</v>
      </c>
      <c r="AU909" s="31">
        <f t="shared" si="744"/>
        <v>1</v>
      </c>
      <c r="AV909" s="2">
        <f t="shared" si="745"/>
        <v>0</v>
      </c>
      <c r="AW909" s="33">
        <f t="shared" si="746"/>
        <v>1</v>
      </c>
      <c r="AX909" s="31">
        <f t="shared" si="747"/>
        <v>0</v>
      </c>
      <c r="AY909" s="33">
        <f t="shared" si="748"/>
        <v>0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customHeight="1">
      <c r="A910" s="2"/>
      <c r="B910" s="107">
        <v>835</v>
      </c>
      <c r="C910" s="31">
        <v>1</v>
      </c>
      <c r="D910" s="113" t="s">
        <v>12</v>
      </c>
      <c r="E910" s="2" t="s">
        <v>67</v>
      </c>
      <c r="F910" s="2"/>
      <c r="G910" s="2"/>
      <c r="H910" s="33"/>
      <c r="I910" s="173">
        <f t="shared" si="755"/>
        <v>338.83604851120941</v>
      </c>
      <c r="J910" s="174">
        <f t="shared" si="756"/>
        <v>4.2183815181094699</v>
      </c>
      <c r="K910" s="189">
        <f t="shared" si="757"/>
        <v>858</v>
      </c>
      <c r="L910" s="190">
        <f t="shared" si="749"/>
        <v>108</v>
      </c>
      <c r="M910" s="173">
        <f t="shared" si="750"/>
        <v>8112.6945850477368</v>
      </c>
      <c r="N910" s="174">
        <f t="shared" si="732"/>
        <v>7343.7270505979814</v>
      </c>
      <c r="O910" s="174">
        <f t="shared" si="707"/>
        <v>0</v>
      </c>
      <c r="P910" s="174"/>
      <c r="Q910" s="174"/>
      <c r="R910" s="175">
        <f t="shared" si="708"/>
        <v>0</v>
      </c>
      <c r="S910" s="173">
        <f t="shared" si="733"/>
        <v>6105.1963857939008</v>
      </c>
      <c r="T910" s="174">
        <f t="shared" si="734"/>
        <v>6105.1963857939008</v>
      </c>
      <c r="U910" s="174">
        <f t="shared" si="735"/>
        <v>0</v>
      </c>
      <c r="V910" s="174"/>
      <c r="W910" s="174"/>
      <c r="X910" s="175">
        <f t="shared" si="736"/>
        <v>0</v>
      </c>
      <c r="Y910" s="173">
        <f t="shared" si="758"/>
        <v>12210.392771587802</v>
      </c>
      <c r="Z910" s="174">
        <f t="shared" si="752"/>
        <v>12210.392771587802</v>
      </c>
      <c r="AA910" s="174">
        <f t="shared" si="712"/>
        <v>0</v>
      </c>
      <c r="AB910" s="174"/>
      <c r="AC910" s="174"/>
      <c r="AD910" s="175">
        <f t="shared" si="753"/>
        <v>0</v>
      </c>
      <c r="AE910" s="173">
        <f t="shared" si="751"/>
        <v>23.942831999999999</v>
      </c>
      <c r="AF910" s="174">
        <f t="shared" si="731"/>
        <v>36</v>
      </c>
      <c r="AG910" s="174">
        <f t="shared" si="737"/>
        <v>20.2865</v>
      </c>
      <c r="AH910" s="174">
        <f t="shared" si="729"/>
        <v>101</v>
      </c>
      <c r="AI910" s="174">
        <f t="shared" si="730"/>
        <v>200</v>
      </c>
      <c r="AJ910" s="174">
        <f t="shared" si="738"/>
        <v>1.4285714285714286</v>
      </c>
      <c r="AK910" s="174">
        <f t="shared" si="754"/>
        <v>6105.1963857939008</v>
      </c>
      <c r="AL910" s="174">
        <f t="shared" si="739"/>
        <v>6105.1963857939008</v>
      </c>
      <c r="AM910" s="174"/>
      <c r="AN910" s="174"/>
      <c r="AO910" s="176">
        <v>24</v>
      </c>
      <c r="AP910" s="174">
        <v>36</v>
      </c>
      <c r="AQ910" s="175">
        <f t="shared" si="740"/>
        <v>101</v>
      </c>
      <c r="AR910" s="31">
        <f t="shared" si="741"/>
        <v>0</v>
      </c>
      <c r="AS910" s="2">
        <f t="shared" si="742"/>
        <v>0</v>
      </c>
      <c r="AT910" s="33">
        <f t="shared" si="743"/>
        <v>0</v>
      </c>
      <c r="AU910" s="31">
        <f t="shared" si="744"/>
        <v>1</v>
      </c>
      <c r="AV910" s="2">
        <f t="shared" si="745"/>
        <v>0</v>
      </c>
      <c r="AW910" s="33">
        <f t="shared" si="746"/>
        <v>1</v>
      </c>
      <c r="AX910" s="31">
        <f t="shared" si="747"/>
        <v>0</v>
      </c>
      <c r="AY910" s="33">
        <f t="shared" si="748"/>
        <v>0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customHeight="1">
      <c r="A911" s="2"/>
      <c r="B911" s="107">
        <v>836</v>
      </c>
      <c r="C911" s="31">
        <v>10</v>
      </c>
      <c r="D911" s="113" t="s">
        <v>15</v>
      </c>
      <c r="E911" s="2" t="s">
        <v>144</v>
      </c>
      <c r="F911" s="2"/>
      <c r="G911" s="1" t="s">
        <v>174</v>
      </c>
      <c r="H911" s="33">
        <f t="shared" ref="H911:H941" si="759">IF(AX911=AT911,3,4)</f>
        <v>4</v>
      </c>
      <c r="I911" s="173">
        <f t="shared" si="755"/>
        <v>653.22762079339839</v>
      </c>
      <c r="J911" s="174">
        <f t="shared" si="756"/>
        <v>19.780450366105395</v>
      </c>
      <c r="K911" s="189">
        <f t="shared" si="757"/>
        <v>547</v>
      </c>
      <c r="L911" s="190">
        <f t="shared" si="749"/>
        <v>53</v>
      </c>
      <c r="M911" s="173">
        <f t="shared" si="750"/>
        <v>19550.148978020057</v>
      </c>
      <c r="N911" s="174">
        <f t="shared" si="732"/>
        <v>4424.2685456727804</v>
      </c>
      <c r="O911" s="174">
        <f t="shared" ref="O911:O956" si="760">U911*(1+(AG911/100)*(AI911/100-1))</f>
        <v>4424.2685456727804</v>
      </c>
      <c r="P911" s="174">
        <f t="shared" ref="P911:P941" si="761">V911*(1+(AG911/100)*(AI911/100-1))</f>
        <v>4424.2685456727804</v>
      </c>
      <c r="Q911" s="174">
        <f t="shared" ref="Q911:Q941" si="762">W911*(1+(AG911/100)*(AI911/100-1))</f>
        <v>4424.2685456727804</v>
      </c>
      <c r="R911" s="175">
        <f t="shared" ref="R911:R941" si="763">X911*(1+(AG911/100)*(AI911/100-1))</f>
        <v>0</v>
      </c>
      <c r="S911" s="173">
        <f t="shared" si="733"/>
        <v>11040.901250380488</v>
      </c>
      <c r="T911" s="174">
        <f t="shared" ref="T911:T941" si="764">AL911*AS911*AY911</f>
        <v>2760.225312595122</v>
      </c>
      <c r="U911" s="174">
        <f t="shared" ref="U911:U941" si="765">AL911*AS911*AY911</f>
        <v>2760.225312595122</v>
      </c>
      <c r="V911" s="174">
        <f t="shared" ref="V911:V941" si="766">AL911*AS911*AY911</f>
        <v>2760.225312595122</v>
      </c>
      <c r="W911" s="174">
        <f t="shared" ref="W911:W941" si="767">IF(H911=4,AL911*AS911*IF(AT911=0,AY911,1),0)</f>
        <v>2760.225312595122</v>
      </c>
      <c r="X911" s="175">
        <f t="shared" ref="X911:X941" si="768">AL911*IF(H911=3,11,IF(AT911=1,15,13))*IF(AW911=1,0,AW911)</f>
        <v>0</v>
      </c>
      <c r="Y911" s="173">
        <f t="shared" si="758"/>
        <v>22081.802500760976</v>
      </c>
      <c r="Z911" s="174">
        <f t="shared" ref="Z911:Z941" si="769">T911*AI911/100</f>
        <v>5520.450625190244</v>
      </c>
      <c r="AA911" s="174">
        <f t="shared" ref="AA911:AA941" si="770">U911*AI911/100</f>
        <v>5520.450625190244</v>
      </c>
      <c r="AB911" s="174">
        <f t="shared" ref="AB911:AB941" si="771">V911*AI911/100</f>
        <v>5520.450625190244</v>
      </c>
      <c r="AC911" s="174">
        <f t="shared" ref="AC911:AC941" si="772">W911*AI911/100</f>
        <v>5520.450625190244</v>
      </c>
      <c r="AD911" s="175">
        <f t="shared" ref="AD911:AD941" si="773">X911*AI911/100</f>
        <v>0</v>
      </c>
      <c r="AE911" s="173">
        <f t="shared" si="751"/>
        <v>29.928540000000002</v>
      </c>
      <c r="AF911" s="174">
        <f t="shared" si="731"/>
        <v>36</v>
      </c>
      <c r="AG911" s="174">
        <f t="shared" ref="AG911:AG941" si="774">IF($D$57+AX911&gt;100,100,$D$57+AX911)</f>
        <v>60.286500000000004</v>
      </c>
      <c r="AH911" s="174">
        <f t="shared" si="729"/>
        <v>592</v>
      </c>
      <c r="AI911" s="174">
        <f t="shared" si="730"/>
        <v>200</v>
      </c>
      <c r="AJ911" s="174">
        <f t="shared" ref="AJ911:AJ941" si="775">10*AU911/IF(AT911=1,2.5,(IF(AY911=1,3,2.5)))</f>
        <v>3.3333333333333335</v>
      </c>
      <c r="AK911" s="174">
        <f t="shared" si="754"/>
        <v>2760.225312595122</v>
      </c>
      <c r="AL911" s="174">
        <f t="shared" ref="AL911:AL941" si="776">((VLOOKUP(C911,$B$36:$AG$39,22,FALSE)+VLOOKUP(C911,$B$40:$AG$43,22,FALSE)*$D$54))*$D$59/100</f>
        <v>2760.225312595122</v>
      </c>
      <c r="AM911" s="174"/>
      <c r="AN911" s="174"/>
      <c r="AO911" s="176">
        <v>30</v>
      </c>
      <c r="AP911" s="174">
        <v>36</v>
      </c>
      <c r="AQ911" s="175">
        <f t="shared" ref="AQ911:AQ941" si="777">VLOOKUP(C911,$B$45:$AA$48,22,FALSE)</f>
        <v>592</v>
      </c>
      <c r="AR911" s="31">
        <f t="shared" ref="AR911:AR941" si="778">IF(LEFT(E911,1)*1=1,$S$65,$R$65)</f>
        <v>0</v>
      </c>
      <c r="AS911" s="2">
        <f t="shared" ref="AS911:AS941" si="779">IF(LEFT(E911,1)*1=2,$U$65,$T$65)</f>
        <v>1</v>
      </c>
      <c r="AT911" s="33">
        <f t="shared" ref="AT911:AT941" si="780">IF(LEFT(E911,1)*1=3,$W$65,$V$65)</f>
        <v>0</v>
      </c>
      <c r="AU911" s="31">
        <f t="shared" ref="AU911:AU941" si="781">IF(MID(E911,3,1)*1=1,$Y$65,$X$65)</f>
        <v>1</v>
      </c>
      <c r="AV911" s="2">
        <f t="shared" ref="AV911:AV941" si="782">IF(MID(E911,3,1)*1=2,$AA$65,$Z$65)</f>
        <v>0</v>
      </c>
      <c r="AW911" s="33">
        <f t="shared" ref="AW911:AW941" si="783">IF(MID(E911,3,1)*1=3,$AC$65,$AB$65)</f>
        <v>1</v>
      </c>
      <c r="AX911" s="31">
        <f t="shared" ref="AX911:AX941" si="784">IF(MID(E911,5,1)*1=1,$AE$65,$AD$65)</f>
        <v>40</v>
      </c>
      <c r="AY911" s="33">
        <f t="shared" ref="AY911:AY941" si="785">IF(MID(E911,5,1)*1=2,$AG$65,$AF$65)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customHeight="1">
      <c r="A912" s="2"/>
      <c r="B912" s="107">
        <v>837</v>
      </c>
      <c r="C912" s="31">
        <v>10</v>
      </c>
      <c r="D912" s="113" t="s">
        <v>15</v>
      </c>
      <c r="E912" s="2" t="s">
        <v>138</v>
      </c>
      <c r="F912" s="2"/>
      <c r="G912" s="1" t="s">
        <v>174</v>
      </c>
      <c r="H912" s="33">
        <f t="shared" si="759"/>
        <v>4</v>
      </c>
      <c r="I912" s="173">
        <f t="shared" si="755"/>
        <v>653.22762079339839</v>
      </c>
      <c r="J912" s="174">
        <f t="shared" si="756"/>
        <v>19.780450366105395</v>
      </c>
      <c r="K912" s="189">
        <f t="shared" si="757"/>
        <v>547</v>
      </c>
      <c r="L912" s="190">
        <f t="shared" si="749"/>
        <v>53</v>
      </c>
      <c r="M912" s="173">
        <f t="shared" si="750"/>
        <v>19550.148978020057</v>
      </c>
      <c r="N912" s="174">
        <f t="shared" si="732"/>
        <v>4424.2685456727804</v>
      </c>
      <c r="O912" s="174">
        <f t="shared" si="760"/>
        <v>4424.2685456727804</v>
      </c>
      <c r="P912" s="174">
        <f t="shared" si="761"/>
        <v>4424.2685456727804</v>
      </c>
      <c r="Q912" s="174">
        <f t="shared" si="762"/>
        <v>4424.2685456727804</v>
      </c>
      <c r="R912" s="175">
        <f t="shared" si="763"/>
        <v>0</v>
      </c>
      <c r="S912" s="173">
        <f t="shared" si="733"/>
        <v>11040.901250380488</v>
      </c>
      <c r="T912" s="174">
        <f t="shared" si="764"/>
        <v>2760.225312595122</v>
      </c>
      <c r="U912" s="174">
        <f t="shared" si="765"/>
        <v>2760.225312595122</v>
      </c>
      <c r="V912" s="174">
        <f t="shared" si="766"/>
        <v>2760.225312595122</v>
      </c>
      <c r="W912" s="174">
        <f t="shared" si="767"/>
        <v>2760.225312595122</v>
      </c>
      <c r="X912" s="175">
        <f t="shared" si="768"/>
        <v>0</v>
      </c>
      <c r="Y912" s="173">
        <f t="shared" si="758"/>
        <v>22081.802500760976</v>
      </c>
      <c r="Z912" s="174">
        <f t="shared" si="769"/>
        <v>5520.450625190244</v>
      </c>
      <c r="AA912" s="174">
        <f t="shared" si="770"/>
        <v>5520.450625190244</v>
      </c>
      <c r="AB912" s="174">
        <f t="shared" si="771"/>
        <v>5520.450625190244</v>
      </c>
      <c r="AC912" s="174">
        <f t="shared" si="772"/>
        <v>5520.450625190244</v>
      </c>
      <c r="AD912" s="175">
        <f t="shared" si="773"/>
        <v>0</v>
      </c>
      <c r="AE912" s="173">
        <f t="shared" si="751"/>
        <v>29.928540000000002</v>
      </c>
      <c r="AF912" s="174">
        <f t="shared" si="731"/>
        <v>36</v>
      </c>
      <c r="AG912" s="174">
        <f t="shared" si="774"/>
        <v>60.286500000000004</v>
      </c>
      <c r="AH912" s="174">
        <f t="shared" si="729"/>
        <v>592</v>
      </c>
      <c r="AI912" s="174">
        <f t="shared" si="730"/>
        <v>200</v>
      </c>
      <c r="AJ912" s="174">
        <f t="shared" si="775"/>
        <v>2.6666666666666665</v>
      </c>
      <c r="AK912" s="174">
        <f t="shared" si="754"/>
        <v>2760.225312595122</v>
      </c>
      <c r="AL912" s="174">
        <f t="shared" si="776"/>
        <v>2760.225312595122</v>
      </c>
      <c r="AM912" s="174"/>
      <c r="AN912" s="174"/>
      <c r="AO912" s="176">
        <v>30</v>
      </c>
      <c r="AP912" s="174">
        <v>36</v>
      </c>
      <c r="AQ912" s="175">
        <f t="shared" si="777"/>
        <v>592</v>
      </c>
      <c r="AR912" s="31">
        <f t="shared" si="778"/>
        <v>0</v>
      </c>
      <c r="AS912" s="2">
        <f t="shared" si="779"/>
        <v>1</v>
      </c>
      <c r="AT912" s="33">
        <f t="shared" si="780"/>
        <v>0</v>
      </c>
      <c r="AU912" s="31">
        <f t="shared" si="781"/>
        <v>0.8</v>
      </c>
      <c r="AV912" s="2">
        <f t="shared" si="782"/>
        <v>0</v>
      </c>
      <c r="AW912" s="33">
        <f t="shared" si="783"/>
        <v>1</v>
      </c>
      <c r="AX912" s="31">
        <f t="shared" si="784"/>
        <v>40</v>
      </c>
      <c r="AY912" s="33">
        <f t="shared" si="785"/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customHeight="1">
      <c r="A913" s="2"/>
      <c r="B913" s="107">
        <v>838</v>
      </c>
      <c r="C913" s="31">
        <v>10</v>
      </c>
      <c r="D913" s="113" t="s">
        <v>15</v>
      </c>
      <c r="E913" s="2" t="s">
        <v>141</v>
      </c>
      <c r="F913" s="2"/>
      <c r="G913" s="1" t="s">
        <v>174</v>
      </c>
      <c r="H913" s="33">
        <f t="shared" si="759"/>
        <v>4</v>
      </c>
      <c r="I913" s="173">
        <f t="shared" si="755"/>
        <v>1077.8255743091074</v>
      </c>
      <c r="J913" s="174">
        <f t="shared" si="756"/>
        <v>19.780450366105395</v>
      </c>
      <c r="K913" s="189">
        <f t="shared" si="757"/>
        <v>202</v>
      </c>
      <c r="L913" s="190">
        <f t="shared" si="749"/>
        <v>8</v>
      </c>
      <c r="M913" s="173">
        <f t="shared" si="750"/>
        <v>32257.745813733094</v>
      </c>
      <c r="N913" s="174">
        <f t="shared" si="732"/>
        <v>4424.2685456727804</v>
      </c>
      <c r="O913" s="174">
        <f t="shared" si="760"/>
        <v>4424.2685456727804</v>
      </c>
      <c r="P913" s="174">
        <f t="shared" si="761"/>
        <v>4424.2685456727804</v>
      </c>
      <c r="Q913" s="174">
        <f t="shared" si="762"/>
        <v>4424.2685456727804</v>
      </c>
      <c r="R913" s="175">
        <f t="shared" si="763"/>
        <v>11503.098218749228</v>
      </c>
      <c r="S913" s="173">
        <f t="shared" si="733"/>
        <v>18217.487063127806</v>
      </c>
      <c r="T913" s="174">
        <f t="shared" si="764"/>
        <v>2760.225312595122</v>
      </c>
      <c r="U913" s="174">
        <f t="shared" si="765"/>
        <v>2760.225312595122</v>
      </c>
      <c r="V913" s="174">
        <f t="shared" si="766"/>
        <v>2760.225312595122</v>
      </c>
      <c r="W913" s="174">
        <f t="shared" si="767"/>
        <v>2760.225312595122</v>
      </c>
      <c r="X913" s="175">
        <f t="shared" si="768"/>
        <v>7176.5858127473175</v>
      </c>
      <c r="Y913" s="173">
        <f t="shared" si="758"/>
        <v>36434.974126255613</v>
      </c>
      <c r="Z913" s="174">
        <f t="shared" si="769"/>
        <v>5520.450625190244</v>
      </c>
      <c r="AA913" s="174">
        <f t="shared" si="770"/>
        <v>5520.450625190244</v>
      </c>
      <c r="AB913" s="174">
        <f t="shared" si="771"/>
        <v>5520.450625190244</v>
      </c>
      <c r="AC913" s="174">
        <f t="shared" si="772"/>
        <v>5520.450625190244</v>
      </c>
      <c r="AD913" s="175">
        <f t="shared" si="773"/>
        <v>14353.171625494635</v>
      </c>
      <c r="AE913" s="173">
        <f t="shared" si="751"/>
        <v>29.928540000000002</v>
      </c>
      <c r="AF913" s="174">
        <f t="shared" si="731"/>
        <v>36</v>
      </c>
      <c r="AG913" s="174">
        <f t="shared" si="774"/>
        <v>60.286500000000004</v>
      </c>
      <c r="AH913" s="174">
        <f t="shared" si="729"/>
        <v>592</v>
      </c>
      <c r="AI913" s="174">
        <f t="shared" si="730"/>
        <v>200</v>
      </c>
      <c r="AJ913" s="174">
        <f t="shared" si="775"/>
        <v>3.3333333333333335</v>
      </c>
      <c r="AK913" s="174">
        <f t="shared" si="754"/>
        <v>2760.225312595122</v>
      </c>
      <c r="AL913" s="174">
        <f t="shared" si="776"/>
        <v>2760.225312595122</v>
      </c>
      <c r="AM913" s="174"/>
      <c r="AN913" s="174"/>
      <c r="AO913" s="176">
        <v>30</v>
      </c>
      <c r="AP913" s="174">
        <v>36</v>
      </c>
      <c r="AQ913" s="175">
        <f t="shared" si="777"/>
        <v>592</v>
      </c>
      <c r="AR913" s="31">
        <f t="shared" si="778"/>
        <v>0</v>
      </c>
      <c r="AS913" s="2">
        <f t="shared" si="779"/>
        <v>1</v>
      </c>
      <c r="AT913" s="33">
        <f t="shared" si="780"/>
        <v>0</v>
      </c>
      <c r="AU913" s="31">
        <f t="shared" si="781"/>
        <v>1</v>
      </c>
      <c r="AV913" s="2">
        <f t="shared" si="782"/>
        <v>0</v>
      </c>
      <c r="AW913" s="33">
        <f t="shared" si="783"/>
        <v>0.2</v>
      </c>
      <c r="AX913" s="31">
        <f t="shared" si="784"/>
        <v>40</v>
      </c>
      <c r="AY913" s="33">
        <f t="shared" si="785"/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customHeight="1">
      <c r="A914" s="2"/>
      <c r="B914" s="107">
        <v>839</v>
      </c>
      <c r="C914" s="31">
        <v>10</v>
      </c>
      <c r="D914" s="113" t="s">
        <v>15</v>
      </c>
      <c r="E914" s="2" t="s">
        <v>161</v>
      </c>
      <c r="F914" s="1"/>
      <c r="G914" s="1" t="s">
        <v>174</v>
      </c>
      <c r="H914" s="33">
        <f t="shared" si="759"/>
        <v>4</v>
      </c>
      <c r="I914" s="173">
        <f t="shared" si="755"/>
        <v>816.53452599174796</v>
      </c>
      <c r="J914" s="174">
        <f t="shared" si="756"/>
        <v>19.780450366105395</v>
      </c>
      <c r="K914" s="189">
        <f t="shared" si="757"/>
        <v>365</v>
      </c>
      <c r="L914" s="190">
        <f t="shared" si="749"/>
        <v>23</v>
      </c>
      <c r="M914" s="173">
        <f t="shared" si="750"/>
        <v>24437.68622252507</v>
      </c>
      <c r="N914" s="174">
        <f t="shared" si="732"/>
        <v>5530.3356820909748</v>
      </c>
      <c r="O914" s="174">
        <f t="shared" si="760"/>
        <v>5530.3356820909748</v>
      </c>
      <c r="P914" s="174">
        <f t="shared" si="761"/>
        <v>5530.3356820909748</v>
      </c>
      <c r="Q914" s="174">
        <f t="shared" si="762"/>
        <v>5530.3356820909748</v>
      </c>
      <c r="R914" s="175">
        <f t="shared" si="763"/>
        <v>0</v>
      </c>
      <c r="S914" s="173">
        <f t="shared" si="733"/>
        <v>13801.126562975609</v>
      </c>
      <c r="T914" s="174">
        <f t="shared" si="764"/>
        <v>3450.2816407439022</v>
      </c>
      <c r="U914" s="174">
        <f t="shared" si="765"/>
        <v>3450.2816407439022</v>
      </c>
      <c r="V914" s="174">
        <f t="shared" si="766"/>
        <v>3450.2816407439022</v>
      </c>
      <c r="W914" s="174">
        <f t="shared" si="767"/>
        <v>3450.2816407439022</v>
      </c>
      <c r="X914" s="175">
        <f t="shared" si="768"/>
        <v>0</v>
      </c>
      <c r="Y914" s="173">
        <f t="shared" si="758"/>
        <v>27602.253125951214</v>
      </c>
      <c r="Z914" s="174">
        <f t="shared" si="769"/>
        <v>6900.5632814878036</v>
      </c>
      <c r="AA914" s="174">
        <f t="shared" si="770"/>
        <v>6900.5632814878036</v>
      </c>
      <c r="AB914" s="174">
        <f t="shared" si="771"/>
        <v>6900.5632814878036</v>
      </c>
      <c r="AC914" s="174">
        <f t="shared" si="772"/>
        <v>6900.5632814878036</v>
      </c>
      <c r="AD914" s="175">
        <f t="shared" si="773"/>
        <v>0</v>
      </c>
      <c r="AE914" s="173">
        <f t="shared" si="751"/>
        <v>29.928540000000002</v>
      </c>
      <c r="AF914" s="174">
        <f t="shared" si="731"/>
        <v>36</v>
      </c>
      <c r="AG914" s="174">
        <f t="shared" si="774"/>
        <v>60.286500000000004</v>
      </c>
      <c r="AH914" s="174">
        <f t="shared" si="729"/>
        <v>592</v>
      </c>
      <c r="AI914" s="174">
        <f t="shared" si="730"/>
        <v>200</v>
      </c>
      <c r="AJ914" s="174">
        <f t="shared" si="775"/>
        <v>3.3333333333333335</v>
      </c>
      <c r="AK914" s="174">
        <f t="shared" si="754"/>
        <v>2760.225312595122</v>
      </c>
      <c r="AL914" s="174">
        <f t="shared" si="776"/>
        <v>2760.225312595122</v>
      </c>
      <c r="AM914" s="174"/>
      <c r="AN914" s="174"/>
      <c r="AO914" s="176">
        <v>30</v>
      </c>
      <c r="AP914" s="174">
        <v>36</v>
      </c>
      <c r="AQ914" s="175">
        <f t="shared" si="777"/>
        <v>592</v>
      </c>
      <c r="AR914" s="31">
        <f t="shared" si="778"/>
        <v>0</v>
      </c>
      <c r="AS914" s="2">
        <f t="shared" si="779"/>
        <v>1.25</v>
      </c>
      <c r="AT914" s="33">
        <f t="shared" si="780"/>
        <v>0</v>
      </c>
      <c r="AU914" s="31">
        <f t="shared" si="781"/>
        <v>1</v>
      </c>
      <c r="AV914" s="2">
        <f t="shared" si="782"/>
        <v>0</v>
      </c>
      <c r="AW914" s="33">
        <f t="shared" si="783"/>
        <v>1</v>
      </c>
      <c r="AX914" s="31">
        <f t="shared" si="784"/>
        <v>40</v>
      </c>
      <c r="AY914" s="33">
        <f t="shared" si="785"/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customHeight="1">
      <c r="A915" s="2"/>
      <c r="B915" s="107">
        <v>840</v>
      </c>
      <c r="C915" s="31">
        <v>10</v>
      </c>
      <c r="D915" s="113" t="s">
        <v>15</v>
      </c>
      <c r="E915" s="2" t="s">
        <v>169</v>
      </c>
      <c r="F915" s="1"/>
      <c r="G915" s="1" t="s">
        <v>174</v>
      </c>
      <c r="H915" s="33">
        <f t="shared" si="759"/>
        <v>4</v>
      </c>
      <c r="I915" s="173">
        <f t="shared" si="755"/>
        <v>816.53452599174796</v>
      </c>
      <c r="J915" s="174">
        <f t="shared" si="756"/>
        <v>19.780450366105395</v>
      </c>
      <c r="K915" s="189">
        <f t="shared" si="757"/>
        <v>365</v>
      </c>
      <c r="L915" s="190">
        <f t="shared" si="749"/>
        <v>23</v>
      </c>
      <c r="M915" s="173">
        <f t="shared" si="750"/>
        <v>24437.68622252507</v>
      </c>
      <c r="N915" s="174">
        <f t="shared" si="732"/>
        <v>5530.3356820909748</v>
      </c>
      <c r="O915" s="174">
        <f t="shared" si="760"/>
        <v>5530.3356820909748</v>
      </c>
      <c r="P915" s="174">
        <f t="shared" si="761"/>
        <v>5530.3356820909748</v>
      </c>
      <c r="Q915" s="174">
        <f t="shared" si="762"/>
        <v>5530.3356820909748</v>
      </c>
      <c r="R915" s="175">
        <f t="shared" si="763"/>
        <v>0</v>
      </c>
      <c r="S915" s="173">
        <f t="shared" si="733"/>
        <v>13801.126562975609</v>
      </c>
      <c r="T915" s="174">
        <f t="shared" si="764"/>
        <v>3450.2816407439022</v>
      </c>
      <c r="U915" s="174">
        <f t="shared" si="765"/>
        <v>3450.2816407439022</v>
      </c>
      <c r="V915" s="174">
        <f t="shared" si="766"/>
        <v>3450.2816407439022</v>
      </c>
      <c r="W915" s="174">
        <f t="shared" si="767"/>
        <v>3450.2816407439022</v>
      </c>
      <c r="X915" s="175">
        <f t="shared" si="768"/>
        <v>0</v>
      </c>
      <c r="Y915" s="173">
        <f t="shared" si="758"/>
        <v>27602.253125951214</v>
      </c>
      <c r="Z915" s="174">
        <f t="shared" si="769"/>
        <v>6900.5632814878036</v>
      </c>
      <c r="AA915" s="174">
        <f t="shared" si="770"/>
        <v>6900.5632814878036</v>
      </c>
      <c r="AB915" s="174">
        <f t="shared" si="771"/>
        <v>6900.5632814878036</v>
      </c>
      <c r="AC915" s="174">
        <f t="shared" si="772"/>
        <v>6900.5632814878036</v>
      </c>
      <c r="AD915" s="175">
        <f t="shared" si="773"/>
        <v>0</v>
      </c>
      <c r="AE915" s="173">
        <f t="shared" si="751"/>
        <v>29.928540000000002</v>
      </c>
      <c r="AF915" s="174">
        <f t="shared" si="731"/>
        <v>36</v>
      </c>
      <c r="AG915" s="174">
        <f t="shared" si="774"/>
        <v>60.286500000000004</v>
      </c>
      <c r="AH915" s="174">
        <f t="shared" si="729"/>
        <v>592</v>
      </c>
      <c r="AI915" s="174">
        <f t="shared" si="730"/>
        <v>200</v>
      </c>
      <c r="AJ915" s="174">
        <f t="shared" si="775"/>
        <v>2.6666666666666665</v>
      </c>
      <c r="AK915" s="174">
        <f t="shared" si="754"/>
        <v>2760.225312595122</v>
      </c>
      <c r="AL915" s="174">
        <f t="shared" si="776"/>
        <v>2760.225312595122</v>
      </c>
      <c r="AM915" s="174"/>
      <c r="AN915" s="174"/>
      <c r="AO915" s="176">
        <v>30</v>
      </c>
      <c r="AP915" s="174">
        <v>36</v>
      </c>
      <c r="AQ915" s="175">
        <f t="shared" si="777"/>
        <v>592</v>
      </c>
      <c r="AR915" s="31">
        <f t="shared" si="778"/>
        <v>0</v>
      </c>
      <c r="AS915" s="2">
        <f t="shared" si="779"/>
        <v>1.25</v>
      </c>
      <c r="AT915" s="33">
        <f t="shared" si="780"/>
        <v>0</v>
      </c>
      <c r="AU915" s="31">
        <f t="shared" si="781"/>
        <v>0.8</v>
      </c>
      <c r="AV915" s="2">
        <f t="shared" si="782"/>
        <v>0</v>
      </c>
      <c r="AW915" s="33">
        <f t="shared" si="783"/>
        <v>1</v>
      </c>
      <c r="AX915" s="31">
        <f t="shared" si="784"/>
        <v>40</v>
      </c>
      <c r="AY915" s="33">
        <f t="shared" si="785"/>
        <v>1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customHeight="1">
      <c r="A916" s="2"/>
      <c r="B916" s="107">
        <v>841</v>
      </c>
      <c r="C916" s="31">
        <v>10</v>
      </c>
      <c r="D916" s="113" t="s">
        <v>15</v>
      </c>
      <c r="E916" s="2" t="s">
        <v>171</v>
      </c>
      <c r="F916" s="1"/>
      <c r="G916" s="1" t="s">
        <v>174</v>
      </c>
      <c r="H916" s="33">
        <f t="shared" si="759"/>
        <v>4</v>
      </c>
      <c r="I916" s="173">
        <f t="shared" si="755"/>
        <v>1241.132479507457</v>
      </c>
      <c r="J916" s="174">
        <f t="shared" si="756"/>
        <v>19.780450366105395</v>
      </c>
      <c r="K916" s="189">
        <f t="shared" si="757"/>
        <v>129</v>
      </c>
      <c r="L916" s="190">
        <f t="shared" si="749"/>
        <v>1</v>
      </c>
      <c r="M916" s="173">
        <f t="shared" si="750"/>
        <v>37145.283058238107</v>
      </c>
      <c r="N916" s="174">
        <f t="shared" si="732"/>
        <v>5530.3356820909748</v>
      </c>
      <c r="O916" s="174">
        <f t="shared" si="760"/>
        <v>5530.3356820909748</v>
      </c>
      <c r="P916" s="174">
        <f t="shared" si="761"/>
        <v>5530.3356820909748</v>
      </c>
      <c r="Q916" s="174">
        <f t="shared" si="762"/>
        <v>5530.3356820909748</v>
      </c>
      <c r="R916" s="175">
        <f t="shared" si="763"/>
        <v>11503.098218749228</v>
      </c>
      <c r="S916" s="173">
        <f t="shared" si="733"/>
        <v>20977.712375722927</v>
      </c>
      <c r="T916" s="174">
        <f t="shared" si="764"/>
        <v>3450.2816407439022</v>
      </c>
      <c r="U916" s="174">
        <f t="shared" si="765"/>
        <v>3450.2816407439022</v>
      </c>
      <c r="V916" s="174">
        <f t="shared" si="766"/>
        <v>3450.2816407439022</v>
      </c>
      <c r="W916" s="174">
        <f t="shared" si="767"/>
        <v>3450.2816407439022</v>
      </c>
      <c r="X916" s="175">
        <f t="shared" si="768"/>
        <v>7176.5858127473175</v>
      </c>
      <c r="Y916" s="173">
        <f t="shared" si="758"/>
        <v>41955.424751445848</v>
      </c>
      <c r="Z916" s="174">
        <f t="shared" si="769"/>
        <v>6900.5632814878036</v>
      </c>
      <c r="AA916" s="174">
        <f t="shared" si="770"/>
        <v>6900.5632814878036</v>
      </c>
      <c r="AB916" s="174">
        <f t="shared" si="771"/>
        <v>6900.5632814878036</v>
      </c>
      <c r="AC916" s="174">
        <f t="shared" si="772"/>
        <v>6900.5632814878036</v>
      </c>
      <c r="AD916" s="175">
        <f t="shared" si="773"/>
        <v>14353.171625494635</v>
      </c>
      <c r="AE916" s="173">
        <f t="shared" si="751"/>
        <v>29.928540000000002</v>
      </c>
      <c r="AF916" s="174">
        <f t="shared" si="731"/>
        <v>36</v>
      </c>
      <c r="AG916" s="174">
        <f t="shared" si="774"/>
        <v>60.286500000000004</v>
      </c>
      <c r="AH916" s="174">
        <f t="shared" si="729"/>
        <v>592</v>
      </c>
      <c r="AI916" s="174">
        <f t="shared" si="730"/>
        <v>200</v>
      </c>
      <c r="AJ916" s="174">
        <f t="shared" si="775"/>
        <v>3.3333333333333335</v>
      </c>
      <c r="AK916" s="174">
        <f t="shared" si="754"/>
        <v>2760.225312595122</v>
      </c>
      <c r="AL916" s="174">
        <f t="shared" si="776"/>
        <v>2760.225312595122</v>
      </c>
      <c r="AM916" s="174"/>
      <c r="AN916" s="174"/>
      <c r="AO916" s="176">
        <v>30</v>
      </c>
      <c r="AP916" s="174">
        <v>36</v>
      </c>
      <c r="AQ916" s="175">
        <f t="shared" si="777"/>
        <v>592</v>
      </c>
      <c r="AR916" s="31">
        <f t="shared" si="778"/>
        <v>0</v>
      </c>
      <c r="AS916" s="2">
        <f t="shared" si="779"/>
        <v>1.25</v>
      </c>
      <c r="AT916" s="33">
        <f t="shared" si="780"/>
        <v>0</v>
      </c>
      <c r="AU916" s="31">
        <f t="shared" si="781"/>
        <v>1</v>
      </c>
      <c r="AV916" s="2">
        <f t="shared" si="782"/>
        <v>0</v>
      </c>
      <c r="AW916" s="33">
        <f t="shared" si="783"/>
        <v>0.2</v>
      </c>
      <c r="AX916" s="31">
        <f t="shared" si="784"/>
        <v>40</v>
      </c>
      <c r="AY916" s="33">
        <f t="shared" si="785"/>
        <v>1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customHeight="1">
      <c r="A917" s="2"/>
      <c r="B917" s="107">
        <v>842</v>
      </c>
      <c r="C917" s="31">
        <v>10</v>
      </c>
      <c r="D917" s="113" t="s">
        <v>15</v>
      </c>
      <c r="E917" s="2" t="s">
        <v>146</v>
      </c>
      <c r="F917" s="2"/>
      <c r="G917" s="1" t="s">
        <v>174</v>
      </c>
      <c r="H917" s="33">
        <f t="shared" si="759"/>
        <v>4</v>
      </c>
      <c r="I917" s="173">
        <f t="shared" si="755"/>
        <v>653.22762079339839</v>
      </c>
      <c r="J917" s="174">
        <f t="shared" si="756"/>
        <v>19.780450366105395</v>
      </c>
      <c r="K917" s="189">
        <f t="shared" si="757"/>
        <v>547</v>
      </c>
      <c r="L917" s="190">
        <f t="shared" si="749"/>
        <v>53</v>
      </c>
      <c r="M917" s="173">
        <f t="shared" si="750"/>
        <v>19550.148978020057</v>
      </c>
      <c r="N917" s="174">
        <f t="shared" si="732"/>
        <v>4424.2685456727804</v>
      </c>
      <c r="O917" s="174">
        <f t="shared" si="760"/>
        <v>4424.2685456727804</v>
      </c>
      <c r="P917" s="174">
        <f t="shared" si="761"/>
        <v>4424.2685456727804</v>
      </c>
      <c r="Q917" s="174">
        <f t="shared" si="762"/>
        <v>4424.2685456727804</v>
      </c>
      <c r="R917" s="175">
        <f t="shared" si="763"/>
        <v>0</v>
      </c>
      <c r="S917" s="173">
        <f t="shared" si="733"/>
        <v>11040.901250380488</v>
      </c>
      <c r="T917" s="174">
        <f t="shared" si="764"/>
        <v>2760.225312595122</v>
      </c>
      <c r="U917" s="174">
        <f t="shared" si="765"/>
        <v>2760.225312595122</v>
      </c>
      <c r="V917" s="174">
        <f t="shared" si="766"/>
        <v>2760.225312595122</v>
      </c>
      <c r="W917" s="174">
        <f t="shared" si="767"/>
        <v>2760.225312595122</v>
      </c>
      <c r="X917" s="175">
        <f t="shared" si="768"/>
        <v>0</v>
      </c>
      <c r="Y917" s="173">
        <f t="shared" si="758"/>
        <v>22081.802500760976</v>
      </c>
      <c r="Z917" s="174">
        <f t="shared" si="769"/>
        <v>5520.450625190244</v>
      </c>
      <c r="AA917" s="174">
        <f t="shared" si="770"/>
        <v>5520.450625190244</v>
      </c>
      <c r="AB917" s="174">
        <f t="shared" si="771"/>
        <v>5520.450625190244</v>
      </c>
      <c r="AC917" s="174">
        <f t="shared" si="772"/>
        <v>5520.450625190244</v>
      </c>
      <c r="AD917" s="175">
        <f t="shared" si="773"/>
        <v>0</v>
      </c>
      <c r="AE917" s="173">
        <f t="shared" si="751"/>
        <v>29.928540000000002</v>
      </c>
      <c r="AF917" s="174">
        <f t="shared" si="731"/>
        <v>36</v>
      </c>
      <c r="AG917" s="174">
        <f t="shared" si="774"/>
        <v>60.286500000000004</v>
      </c>
      <c r="AH917" s="174">
        <f t="shared" si="729"/>
        <v>592</v>
      </c>
      <c r="AI917" s="174">
        <f t="shared" si="730"/>
        <v>200</v>
      </c>
      <c r="AJ917" s="174">
        <f t="shared" si="775"/>
        <v>4</v>
      </c>
      <c r="AK917" s="174">
        <f t="shared" si="754"/>
        <v>2760.225312595122</v>
      </c>
      <c r="AL917" s="174">
        <f t="shared" si="776"/>
        <v>2760.225312595122</v>
      </c>
      <c r="AM917" s="174"/>
      <c r="AN917" s="174"/>
      <c r="AO917" s="176">
        <v>30</v>
      </c>
      <c r="AP917" s="174">
        <v>36</v>
      </c>
      <c r="AQ917" s="175">
        <f t="shared" si="777"/>
        <v>592</v>
      </c>
      <c r="AR917" s="31">
        <f t="shared" si="778"/>
        <v>0</v>
      </c>
      <c r="AS917" s="2">
        <f t="shared" si="779"/>
        <v>1</v>
      </c>
      <c r="AT917" s="74">
        <f t="shared" si="780"/>
        <v>1</v>
      </c>
      <c r="AU917" s="31">
        <f t="shared" si="781"/>
        <v>1</v>
      </c>
      <c r="AV917" s="2">
        <f t="shared" si="782"/>
        <v>0</v>
      </c>
      <c r="AW917" s="33">
        <f t="shared" si="783"/>
        <v>1</v>
      </c>
      <c r="AX917" s="31">
        <f t="shared" si="784"/>
        <v>40</v>
      </c>
      <c r="AY917" s="33">
        <f t="shared" si="785"/>
        <v>1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customHeight="1">
      <c r="A918" s="2"/>
      <c r="B918" s="107">
        <v>843</v>
      </c>
      <c r="C918" s="31">
        <v>10</v>
      </c>
      <c r="D918" s="113" t="s">
        <v>15</v>
      </c>
      <c r="E918" s="2" t="s">
        <v>182</v>
      </c>
      <c r="F918" s="2"/>
      <c r="G918" s="1" t="s">
        <v>174</v>
      </c>
      <c r="H918" s="33">
        <f t="shared" si="759"/>
        <v>4</v>
      </c>
      <c r="I918" s="173">
        <f t="shared" si="755"/>
        <v>653.22762079339839</v>
      </c>
      <c r="J918" s="174">
        <f t="shared" si="756"/>
        <v>19.780450366105395</v>
      </c>
      <c r="K918" s="189">
        <f t="shared" si="757"/>
        <v>547</v>
      </c>
      <c r="L918" s="190">
        <f t="shared" si="749"/>
        <v>53</v>
      </c>
      <c r="M918" s="173">
        <f t="shared" si="750"/>
        <v>19550.148978020057</v>
      </c>
      <c r="N918" s="174">
        <f t="shared" si="732"/>
        <v>4424.2685456727804</v>
      </c>
      <c r="O918" s="174">
        <f t="shared" si="760"/>
        <v>4424.2685456727804</v>
      </c>
      <c r="P918" s="174">
        <f t="shared" si="761"/>
        <v>4424.2685456727804</v>
      </c>
      <c r="Q918" s="174">
        <f t="shared" si="762"/>
        <v>4424.2685456727804</v>
      </c>
      <c r="R918" s="175">
        <f t="shared" si="763"/>
        <v>0</v>
      </c>
      <c r="S918" s="173">
        <f t="shared" si="733"/>
        <v>11040.901250380488</v>
      </c>
      <c r="T918" s="174">
        <f t="shared" si="764"/>
        <v>2760.225312595122</v>
      </c>
      <c r="U918" s="174">
        <f t="shared" si="765"/>
        <v>2760.225312595122</v>
      </c>
      <c r="V918" s="174">
        <f t="shared" si="766"/>
        <v>2760.225312595122</v>
      </c>
      <c r="W918" s="174">
        <f t="shared" si="767"/>
        <v>2760.225312595122</v>
      </c>
      <c r="X918" s="175">
        <f t="shared" si="768"/>
        <v>0</v>
      </c>
      <c r="Y918" s="173">
        <f t="shared" si="758"/>
        <v>22081.802500760976</v>
      </c>
      <c r="Z918" s="174">
        <f t="shared" si="769"/>
        <v>5520.450625190244</v>
      </c>
      <c r="AA918" s="174">
        <f t="shared" si="770"/>
        <v>5520.450625190244</v>
      </c>
      <c r="AB918" s="174">
        <f t="shared" si="771"/>
        <v>5520.450625190244</v>
      </c>
      <c r="AC918" s="174">
        <f t="shared" si="772"/>
        <v>5520.450625190244</v>
      </c>
      <c r="AD918" s="175">
        <f t="shared" si="773"/>
        <v>0</v>
      </c>
      <c r="AE918" s="173">
        <f t="shared" si="751"/>
        <v>29.928540000000002</v>
      </c>
      <c r="AF918" s="174">
        <f t="shared" si="731"/>
        <v>36</v>
      </c>
      <c r="AG918" s="174">
        <f t="shared" si="774"/>
        <v>60.286500000000004</v>
      </c>
      <c r="AH918" s="174">
        <f t="shared" si="729"/>
        <v>592</v>
      </c>
      <c r="AI918" s="174">
        <f t="shared" si="730"/>
        <v>200</v>
      </c>
      <c r="AJ918" s="174">
        <f t="shared" si="775"/>
        <v>3.2</v>
      </c>
      <c r="AK918" s="174">
        <f t="shared" si="754"/>
        <v>2760.225312595122</v>
      </c>
      <c r="AL918" s="174">
        <f t="shared" si="776"/>
        <v>2760.225312595122</v>
      </c>
      <c r="AM918" s="174"/>
      <c r="AN918" s="174"/>
      <c r="AO918" s="176">
        <v>30</v>
      </c>
      <c r="AP918" s="174">
        <v>36</v>
      </c>
      <c r="AQ918" s="175">
        <f t="shared" si="777"/>
        <v>592</v>
      </c>
      <c r="AR918" s="31">
        <f t="shared" si="778"/>
        <v>0</v>
      </c>
      <c r="AS918" s="2">
        <f t="shared" si="779"/>
        <v>1</v>
      </c>
      <c r="AT918" s="74">
        <f t="shared" si="780"/>
        <v>1</v>
      </c>
      <c r="AU918" s="31">
        <f t="shared" si="781"/>
        <v>0.8</v>
      </c>
      <c r="AV918" s="2">
        <f t="shared" si="782"/>
        <v>0</v>
      </c>
      <c r="AW918" s="33">
        <f t="shared" si="783"/>
        <v>1</v>
      </c>
      <c r="AX918" s="31">
        <f t="shared" si="784"/>
        <v>40</v>
      </c>
      <c r="AY918" s="33">
        <f t="shared" si="785"/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customHeight="1">
      <c r="A919" s="2"/>
      <c r="B919" s="107">
        <v>844</v>
      </c>
      <c r="C919" s="31">
        <v>10</v>
      </c>
      <c r="D919" s="113" t="s">
        <v>15</v>
      </c>
      <c r="E919" s="2" t="s">
        <v>147</v>
      </c>
      <c r="F919" s="2"/>
      <c r="G919" s="1" t="s">
        <v>174</v>
      </c>
      <c r="H919" s="33">
        <f t="shared" si="759"/>
        <v>4</v>
      </c>
      <c r="I919" s="173">
        <f t="shared" si="755"/>
        <v>1143.1483363884472</v>
      </c>
      <c r="J919" s="174">
        <f t="shared" si="756"/>
        <v>19.780450366105395</v>
      </c>
      <c r="K919" s="189">
        <f t="shared" si="757"/>
        <v>167</v>
      </c>
      <c r="L919" s="190">
        <f t="shared" si="749"/>
        <v>6</v>
      </c>
      <c r="M919" s="173">
        <f t="shared" si="750"/>
        <v>34212.760711535098</v>
      </c>
      <c r="N919" s="174">
        <f t="shared" si="732"/>
        <v>4424.2685456727804</v>
      </c>
      <c r="O919" s="174">
        <f t="shared" si="760"/>
        <v>4424.2685456727804</v>
      </c>
      <c r="P919" s="174">
        <f t="shared" si="761"/>
        <v>4424.2685456727804</v>
      </c>
      <c r="Q919" s="174">
        <f t="shared" si="762"/>
        <v>4424.2685456727804</v>
      </c>
      <c r="R919" s="175">
        <f t="shared" si="763"/>
        <v>13272.805637018339</v>
      </c>
      <c r="S919" s="173">
        <f t="shared" si="733"/>
        <v>19321.577188165851</v>
      </c>
      <c r="T919" s="174">
        <f t="shared" si="764"/>
        <v>2760.225312595122</v>
      </c>
      <c r="U919" s="174">
        <f t="shared" si="765"/>
        <v>2760.225312595122</v>
      </c>
      <c r="V919" s="174">
        <f t="shared" si="766"/>
        <v>2760.225312595122</v>
      </c>
      <c r="W919" s="174">
        <f t="shared" si="767"/>
        <v>2760.225312595122</v>
      </c>
      <c r="X919" s="175">
        <f t="shared" si="768"/>
        <v>8280.675937785365</v>
      </c>
      <c r="Y919" s="173">
        <f t="shared" si="758"/>
        <v>38643.154376331702</v>
      </c>
      <c r="Z919" s="174">
        <f t="shared" si="769"/>
        <v>5520.450625190244</v>
      </c>
      <c r="AA919" s="174">
        <f t="shared" si="770"/>
        <v>5520.450625190244</v>
      </c>
      <c r="AB919" s="174">
        <f t="shared" si="771"/>
        <v>5520.450625190244</v>
      </c>
      <c r="AC919" s="174">
        <f t="shared" si="772"/>
        <v>5520.450625190244</v>
      </c>
      <c r="AD919" s="175">
        <f t="shared" si="773"/>
        <v>16561.35187557073</v>
      </c>
      <c r="AE919" s="173">
        <f t="shared" si="751"/>
        <v>29.928540000000002</v>
      </c>
      <c r="AF919" s="174">
        <f t="shared" si="731"/>
        <v>36</v>
      </c>
      <c r="AG919" s="174">
        <f t="shared" si="774"/>
        <v>60.286500000000004</v>
      </c>
      <c r="AH919" s="174">
        <f t="shared" si="729"/>
        <v>592</v>
      </c>
      <c r="AI919" s="174">
        <f t="shared" si="730"/>
        <v>200</v>
      </c>
      <c r="AJ919" s="174">
        <f t="shared" si="775"/>
        <v>4</v>
      </c>
      <c r="AK919" s="174">
        <f t="shared" si="754"/>
        <v>2760.225312595122</v>
      </c>
      <c r="AL919" s="174">
        <f t="shared" si="776"/>
        <v>2760.225312595122</v>
      </c>
      <c r="AM919" s="174"/>
      <c r="AN919" s="174"/>
      <c r="AO919" s="176">
        <v>30</v>
      </c>
      <c r="AP919" s="174">
        <v>36</v>
      </c>
      <c r="AQ919" s="175">
        <f t="shared" si="777"/>
        <v>592</v>
      </c>
      <c r="AR919" s="31">
        <f t="shared" si="778"/>
        <v>0</v>
      </c>
      <c r="AS919" s="2">
        <f t="shared" si="779"/>
        <v>1</v>
      </c>
      <c r="AT919" s="74">
        <f t="shared" si="780"/>
        <v>1</v>
      </c>
      <c r="AU919" s="31">
        <f t="shared" si="781"/>
        <v>1</v>
      </c>
      <c r="AV919" s="2">
        <f t="shared" si="782"/>
        <v>0</v>
      </c>
      <c r="AW919" s="33">
        <f t="shared" si="783"/>
        <v>0.2</v>
      </c>
      <c r="AX919" s="31">
        <f t="shared" si="784"/>
        <v>40</v>
      </c>
      <c r="AY919" s="33">
        <f t="shared" si="785"/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customHeight="1">
      <c r="A920" s="2"/>
      <c r="B920" s="107">
        <v>845</v>
      </c>
      <c r="C920" s="31">
        <v>10</v>
      </c>
      <c r="D920" s="113" t="s">
        <v>15</v>
      </c>
      <c r="E920" s="2" t="s">
        <v>92</v>
      </c>
      <c r="F920" s="2"/>
      <c r="G920" s="2"/>
      <c r="H920" s="33">
        <f t="shared" si="759"/>
        <v>3</v>
      </c>
      <c r="I920" s="173">
        <f t="shared" si="755"/>
        <v>477.95729898245327</v>
      </c>
      <c r="J920" s="174">
        <f t="shared" si="756"/>
        <v>19.780450366105395</v>
      </c>
      <c r="K920" s="189">
        <f t="shared" si="757"/>
        <v>743</v>
      </c>
      <c r="L920" s="190">
        <f t="shared" si="749"/>
        <v>88</v>
      </c>
      <c r="M920" s="173">
        <f t="shared" si="750"/>
        <v>14304.564140888313</v>
      </c>
      <c r="N920" s="174">
        <f t="shared" si="732"/>
        <v>4316.2319468251517</v>
      </c>
      <c r="O920" s="174">
        <f t="shared" si="760"/>
        <v>4316.2319468251517</v>
      </c>
      <c r="P920" s="174">
        <f t="shared" si="761"/>
        <v>4316.2319468251517</v>
      </c>
      <c r="Q920" s="174">
        <f t="shared" si="762"/>
        <v>0</v>
      </c>
      <c r="R920" s="175">
        <f t="shared" si="763"/>
        <v>0</v>
      </c>
      <c r="S920" s="173">
        <f t="shared" si="733"/>
        <v>10764.878719120976</v>
      </c>
      <c r="T920" s="174">
        <f t="shared" si="764"/>
        <v>3588.2929063736588</v>
      </c>
      <c r="U920" s="174">
        <f t="shared" si="765"/>
        <v>3588.2929063736588</v>
      </c>
      <c r="V920" s="174">
        <f t="shared" si="766"/>
        <v>3588.2929063736588</v>
      </c>
      <c r="W920" s="174">
        <f t="shared" si="767"/>
        <v>0</v>
      </c>
      <c r="X920" s="175">
        <f t="shared" si="768"/>
        <v>0</v>
      </c>
      <c r="Y920" s="173">
        <f t="shared" si="758"/>
        <v>21529.757438241952</v>
      </c>
      <c r="Z920" s="174">
        <f t="shared" si="769"/>
        <v>7176.5858127473175</v>
      </c>
      <c r="AA920" s="174">
        <f t="shared" si="770"/>
        <v>7176.5858127473175</v>
      </c>
      <c r="AB920" s="174">
        <f t="shared" si="771"/>
        <v>7176.5858127473175</v>
      </c>
      <c r="AC920" s="174">
        <f t="shared" si="772"/>
        <v>0</v>
      </c>
      <c r="AD920" s="175">
        <f t="shared" si="773"/>
        <v>0</v>
      </c>
      <c r="AE920" s="173">
        <f t="shared" si="751"/>
        <v>29.928540000000002</v>
      </c>
      <c r="AF920" s="174">
        <f t="shared" si="731"/>
        <v>36</v>
      </c>
      <c r="AG920" s="174">
        <f t="shared" si="774"/>
        <v>20.2865</v>
      </c>
      <c r="AH920" s="174">
        <f t="shared" si="729"/>
        <v>592</v>
      </c>
      <c r="AI920" s="174">
        <f t="shared" si="730"/>
        <v>200</v>
      </c>
      <c r="AJ920" s="174">
        <f t="shared" si="775"/>
        <v>4</v>
      </c>
      <c r="AK920" s="174">
        <f t="shared" si="754"/>
        <v>2760.225312595122</v>
      </c>
      <c r="AL920" s="174">
        <f t="shared" si="776"/>
        <v>2760.225312595122</v>
      </c>
      <c r="AM920" s="174"/>
      <c r="AN920" s="174"/>
      <c r="AO920" s="176">
        <v>30</v>
      </c>
      <c r="AP920" s="174">
        <v>36</v>
      </c>
      <c r="AQ920" s="175">
        <f t="shared" si="777"/>
        <v>592</v>
      </c>
      <c r="AR920" s="31">
        <f t="shared" si="778"/>
        <v>0</v>
      </c>
      <c r="AS920" s="2">
        <f t="shared" si="779"/>
        <v>1</v>
      </c>
      <c r="AT920" s="33">
        <f t="shared" si="780"/>
        <v>0</v>
      </c>
      <c r="AU920" s="31">
        <f t="shared" si="781"/>
        <v>1</v>
      </c>
      <c r="AV920" s="2">
        <f t="shared" si="782"/>
        <v>0</v>
      </c>
      <c r="AW920" s="33">
        <f t="shared" si="783"/>
        <v>1</v>
      </c>
      <c r="AX920" s="31">
        <f t="shared" si="784"/>
        <v>0</v>
      </c>
      <c r="AY920" s="33">
        <f t="shared" si="785"/>
        <v>1.3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customHeight="1">
      <c r="A921" s="2"/>
      <c r="B921" s="107">
        <v>846</v>
      </c>
      <c r="C921" s="31">
        <v>10</v>
      </c>
      <c r="D921" s="113" t="s">
        <v>15</v>
      </c>
      <c r="E921" s="2" t="s">
        <v>139</v>
      </c>
      <c r="F921" s="2"/>
      <c r="G921" s="2"/>
      <c r="H921" s="33">
        <f t="shared" si="759"/>
        <v>3</v>
      </c>
      <c r="I921" s="173">
        <f t="shared" si="755"/>
        <v>477.95729898245327</v>
      </c>
      <c r="J921" s="174">
        <f t="shared" si="756"/>
        <v>19.780450366105395</v>
      </c>
      <c r="K921" s="189">
        <f t="shared" si="757"/>
        <v>743</v>
      </c>
      <c r="L921" s="190">
        <f t="shared" si="749"/>
        <v>88</v>
      </c>
      <c r="M921" s="173">
        <f t="shared" si="750"/>
        <v>14304.564140888313</v>
      </c>
      <c r="N921" s="174">
        <f t="shared" si="732"/>
        <v>4316.2319468251517</v>
      </c>
      <c r="O921" s="174">
        <f t="shared" si="760"/>
        <v>4316.2319468251517</v>
      </c>
      <c r="P921" s="174">
        <f t="shared" si="761"/>
        <v>4316.2319468251517</v>
      </c>
      <c r="Q921" s="174">
        <f t="shared" si="762"/>
        <v>0</v>
      </c>
      <c r="R921" s="175">
        <f t="shared" si="763"/>
        <v>0</v>
      </c>
      <c r="S921" s="173">
        <f t="shared" si="733"/>
        <v>10764.878719120976</v>
      </c>
      <c r="T921" s="174">
        <f t="shared" si="764"/>
        <v>3588.2929063736588</v>
      </c>
      <c r="U921" s="174">
        <f t="shared" si="765"/>
        <v>3588.2929063736588</v>
      </c>
      <c r="V921" s="174">
        <f t="shared" si="766"/>
        <v>3588.2929063736588</v>
      </c>
      <c r="W921" s="174">
        <f t="shared" si="767"/>
        <v>0</v>
      </c>
      <c r="X921" s="175">
        <f t="shared" si="768"/>
        <v>0</v>
      </c>
      <c r="Y921" s="173">
        <f t="shared" si="758"/>
        <v>21529.757438241952</v>
      </c>
      <c r="Z921" s="174">
        <f t="shared" si="769"/>
        <v>7176.5858127473175</v>
      </c>
      <c r="AA921" s="174">
        <f t="shared" si="770"/>
        <v>7176.5858127473175</v>
      </c>
      <c r="AB921" s="174">
        <f t="shared" si="771"/>
        <v>7176.5858127473175</v>
      </c>
      <c r="AC921" s="174">
        <f t="shared" si="772"/>
        <v>0</v>
      </c>
      <c r="AD921" s="175">
        <f t="shared" si="773"/>
        <v>0</v>
      </c>
      <c r="AE921" s="173">
        <f t="shared" si="751"/>
        <v>29.928540000000002</v>
      </c>
      <c r="AF921" s="174">
        <f t="shared" si="731"/>
        <v>36</v>
      </c>
      <c r="AG921" s="174">
        <f t="shared" si="774"/>
        <v>20.2865</v>
      </c>
      <c r="AH921" s="174">
        <f t="shared" si="729"/>
        <v>592</v>
      </c>
      <c r="AI921" s="174">
        <f t="shared" si="730"/>
        <v>200</v>
      </c>
      <c r="AJ921" s="174">
        <f t="shared" si="775"/>
        <v>3.2</v>
      </c>
      <c r="AK921" s="174">
        <f t="shared" si="754"/>
        <v>2760.225312595122</v>
      </c>
      <c r="AL921" s="174">
        <f t="shared" si="776"/>
        <v>2760.225312595122</v>
      </c>
      <c r="AM921" s="174"/>
      <c r="AN921" s="174"/>
      <c r="AO921" s="176">
        <v>30</v>
      </c>
      <c r="AP921" s="174">
        <v>36</v>
      </c>
      <c r="AQ921" s="175">
        <f t="shared" si="777"/>
        <v>592</v>
      </c>
      <c r="AR921" s="31">
        <f t="shared" si="778"/>
        <v>0</v>
      </c>
      <c r="AS921" s="2">
        <f t="shared" si="779"/>
        <v>1</v>
      </c>
      <c r="AT921" s="33">
        <f t="shared" si="780"/>
        <v>0</v>
      </c>
      <c r="AU921" s="31">
        <f t="shared" si="781"/>
        <v>0.8</v>
      </c>
      <c r="AV921" s="2">
        <f t="shared" si="782"/>
        <v>0</v>
      </c>
      <c r="AW921" s="33">
        <f t="shared" si="783"/>
        <v>1</v>
      </c>
      <c r="AX921" s="31">
        <f t="shared" si="784"/>
        <v>0</v>
      </c>
      <c r="AY921" s="33">
        <f t="shared" si="785"/>
        <v>1.3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customHeight="1">
      <c r="A922" s="2"/>
      <c r="B922" s="107">
        <v>847</v>
      </c>
      <c r="C922" s="31">
        <v>10</v>
      </c>
      <c r="D922" s="113" t="s">
        <v>15</v>
      </c>
      <c r="E922" s="2" t="s">
        <v>98</v>
      </c>
      <c r="F922" s="2"/>
      <c r="G922" s="2"/>
      <c r="H922" s="33">
        <f t="shared" si="759"/>
        <v>3</v>
      </c>
      <c r="I922" s="173">
        <f t="shared" si="755"/>
        <v>747.57423686999107</v>
      </c>
      <c r="J922" s="174">
        <f t="shared" si="756"/>
        <v>19.780450366105395</v>
      </c>
      <c r="K922" s="189">
        <f t="shared" si="757"/>
        <v>434</v>
      </c>
      <c r="L922" s="190">
        <f t="shared" si="749"/>
        <v>36</v>
      </c>
      <c r="M922" s="173">
        <f t="shared" si="750"/>
        <v>22373.805451133005</v>
      </c>
      <c r="N922" s="174">
        <f t="shared" si="732"/>
        <v>4316.2319468251517</v>
      </c>
      <c r="O922" s="174">
        <f t="shared" si="760"/>
        <v>4316.2319468251517</v>
      </c>
      <c r="P922" s="174">
        <f t="shared" si="761"/>
        <v>4316.2319468251517</v>
      </c>
      <c r="Q922" s="174">
        <f t="shared" si="762"/>
        <v>0</v>
      </c>
      <c r="R922" s="175">
        <f t="shared" si="763"/>
        <v>7304.3925253964107</v>
      </c>
      <c r="S922" s="173">
        <f t="shared" si="733"/>
        <v>16837.374406830244</v>
      </c>
      <c r="T922" s="174">
        <f t="shared" si="764"/>
        <v>3588.2929063736588</v>
      </c>
      <c r="U922" s="174">
        <f t="shared" si="765"/>
        <v>3588.2929063736588</v>
      </c>
      <c r="V922" s="174">
        <f t="shared" si="766"/>
        <v>3588.2929063736588</v>
      </c>
      <c r="W922" s="174">
        <f t="shared" si="767"/>
        <v>0</v>
      </c>
      <c r="X922" s="175">
        <f t="shared" si="768"/>
        <v>6072.4956877092691</v>
      </c>
      <c r="Y922" s="173">
        <f t="shared" si="758"/>
        <v>33674.748813660488</v>
      </c>
      <c r="Z922" s="174">
        <f t="shared" si="769"/>
        <v>7176.5858127473175</v>
      </c>
      <c r="AA922" s="174">
        <f t="shared" si="770"/>
        <v>7176.5858127473175</v>
      </c>
      <c r="AB922" s="174">
        <f t="shared" si="771"/>
        <v>7176.5858127473175</v>
      </c>
      <c r="AC922" s="174">
        <f t="shared" si="772"/>
        <v>0</v>
      </c>
      <c r="AD922" s="175">
        <f t="shared" si="773"/>
        <v>12144.991375418538</v>
      </c>
      <c r="AE922" s="173">
        <f t="shared" si="751"/>
        <v>29.928540000000002</v>
      </c>
      <c r="AF922" s="174">
        <f t="shared" si="731"/>
        <v>36</v>
      </c>
      <c r="AG922" s="174">
        <f t="shared" si="774"/>
        <v>20.2865</v>
      </c>
      <c r="AH922" s="174">
        <f t="shared" si="729"/>
        <v>592</v>
      </c>
      <c r="AI922" s="174">
        <f t="shared" si="730"/>
        <v>200</v>
      </c>
      <c r="AJ922" s="174">
        <f t="shared" si="775"/>
        <v>4</v>
      </c>
      <c r="AK922" s="174">
        <f t="shared" si="754"/>
        <v>2760.225312595122</v>
      </c>
      <c r="AL922" s="174">
        <f t="shared" si="776"/>
        <v>2760.225312595122</v>
      </c>
      <c r="AM922" s="174"/>
      <c r="AN922" s="174"/>
      <c r="AO922" s="176">
        <v>30</v>
      </c>
      <c r="AP922" s="174">
        <v>36</v>
      </c>
      <c r="AQ922" s="175">
        <f t="shared" si="777"/>
        <v>592</v>
      </c>
      <c r="AR922" s="31">
        <f t="shared" si="778"/>
        <v>0</v>
      </c>
      <c r="AS922" s="2">
        <f t="shared" si="779"/>
        <v>1</v>
      </c>
      <c r="AT922" s="33">
        <f t="shared" si="780"/>
        <v>0</v>
      </c>
      <c r="AU922" s="31">
        <f t="shared" si="781"/>
        <v>1</v>
      </c>
      <c r="AV922" s="2">
        <f t="shared" si="782"/>
        <v>0</v>
      </c>
      <c r="AW922" s="33">
        <f t="shared" si="783"/>
        <v>0.2</v>
      </c>
      <c r="AX922" s="31">
        <f t="shared" si="784"/>
        <v>0</v>
      </c>
      <c r="AY922" s="33">
        <f t="shared" si="785"/>
        <v>1.3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customHeight="1">
      <c r="A923" s="2"/>
      <c r="B923" s="107">
        <v>848</v>
      </c>
      <c r="C923" s="31">
        <v>10</v>
      </c>
      <c r="D923" s="113" t="s">
        <v>15</v>
      </c>
      <c r="E923" s="2" t="s">
        <v>99</v>
      </c>
      <c r="F923" s="1"/>
      <c r="G923" s="1" t="s">
        <v>174</v>
      </c>
      <c r="H923" s="33">
        <f t="shared" si="759"/>
        <v>3</v>
      </c>
      <c r="I923" s="173">
        <f t="shared" si="755"/>
        <v>597.44662372806647</v>
      </c>
      <c r="J923" s="174">
        <f t="shared" si="756"/>
        <v>19.780450366105395</v>
      </c>
      <c r="K923" s="189">
        <f t="shared" si="757"/>
        <v>611</v>
      </c>
      <c r="L923" s="190">
        <f t="shared" si="749"/>
        <v>65</v>
      </c>
      <c r="M923" s="173">
        <f t="shared" si="750"/>
        <v>17880.705176110387</v>
      </c>
      <c r="N923" s="174">
        <f t="shared" si="732"/>
        <v>5395.2899335314387</v>
      </c>
      <c r="O923" s="174">
        <f t="shared" si="760"/>
        <v>5395.2899335314387</v>
      </c>
      <c r="P923" s="174">
        <f t="shared" si="761"/>
        <v>5395.2899335314387</v>
      </c>
      <c r="Q923" s="174">
        <f t="shared" si="762"/>
        <v>0</v>
      </c>
      <c r="R923" s="175">
        <f t="shared" si="763"/>
        <v>0</v>
      </c>
      <c r="S923" s="173">
        <f t="shared" si="733"/>
        <v>13456.09839890122</v>
      </c>
      <c r="T923" s="174">
        <f t="shared" si="764"/>
        <v>4485.3661329670731</v>
      </c>
      <c r="U923" s="174">
        <f t="shared" si="765"/>
        <v>4485.3661329670731</v>
      </c>
      <c r="V923" s="174">
        <f t="shared" si="766"/>
        <v>4485.3661329670731</v>
      </c>
      <c r="W923" s="174">
        <f t="shared" si="767"/>
        <v>0</v>
      </c>
      <c r="X923" s="175">
        <f t="shared" si="768"/>
        <v>0</v>
      </c>
      <c r="Y923" s="173">
        <f t="shared" si="758"/>
        <v>26912.19679780244</v>
      </c>
      <c r="Z923" s="174">
        <f t="shared" si="769"/>
        <v>8970.7322659341462</v>
      </c>
      <c r="AA923" s="174">
        <f t="shared" si="770"/>
        <v>8970.7322659341462</v>
      </c>
      <c r="AB923" s="174">
        <f t="shared" si="771"/>
        <v>8970.7322659341462</v>
      </c>
      <c r="AC923" s="174">
        <f t="shared" si="772"/>
        <v>0</v>
      </c>
      <c r="AD923" s="175">
        <f t="shared" si="773"/>
        <v>0</v>
      </c>
      <c r="AE923" s="173">
        <f t="shared" si="751"/>
        <v>29.928540000000002</v>
      </c>
      <c r="AF923" s="174">
        <f t="shared" si="731"/>
        <v>36</v>
      </c>
      <c r="AG923" s="174">
        <f t="shared" si="774"/>
        <v>20.2865</v>
      </c>
      <c r="AH923" s="174">
        <f t="shared" si="729"/>
        <v>592</v>
      </c>
      <c r="AI923" s="174">
        <f t="shared" si="730"/>
        <v>200</v>
      </c>
      <c r="AJ923" s="174">
        <f t="shared" si="775"/>
        <v>4</v>
      </c>
      <c r="AK923" s="174">
        <f t="shared" si="754"/>
        <v>2760.225312595122</v>
      </c>
      <c r="AL923" s="174">
        <f t="shared" si="776"/>
        <v>2760.225312595122</v>
      </c>
      <c r="AM923" s="174"/>
      <c r="AN923" s="174"/>
      <c r="AO923" s="176">
        <v>30</v>
      </c>
      <c r="AP923" s="174">
        <v>36</v>
      </c>
      <c r="AQ923" s="175">
        <f t="shared" si="777"/>
        <v>592</v>
      </c>
      <c r="AR923" s="31">
        <f t="shared" si="778"/>
        <v>0</v>
      </c>
      <c r="AS923" s="2">
        <f t="shared" si="779"/>
        <v>1.25</v>
      </c>
      <c r="AT923" s="33">
        <f t="shared" si="780"/>
        <v>0</v>
      </c>
      <c r="AU923" s="31">
        <f t="shared" si="781"/>
        <v>1</v>
      </c>
      <c r="AV923" s="2">
        <f t="shared" si="782"/>
        <v>0</v>
      </c>
      <c r="AW923" s="33">
        <f t="shared" si="783"/>
        <v>1</v>
      </c>
      <c r="AX923" s="31">
        <f t="shared" si="784"/>
        <v>0</v>
      </c>
      <c r="AY923" s="33">
        <f t="shared" si="785"/>
        <v>1.3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customHeight="1">
      <c r="A924" s="2"/>
      <c r="B924" s="107">
        <v>849</v>
      </c>
      <c r="C924" s="31">
        <v>10</v>
      </c>
      <c r="D924" s="113" t="s">
        <v>15</v>
      </c>
      <c r="E924" s="2" t="s">
        <v>170</v>
      </c>
      <c r="F924" s="1"/>
      <c r="G924" s="1" t="s">
        <v>174</v>
      </c>
      <c r="H924" s="33">
        <f t="shared" si="759"/>
        <v>3</v>
      </c>
      <c r="I924" s="173">
        <f t="shared" si="755"/>
        <v>597.44662372806647</v>
      </c>
      <c r="J924" s="174">
        <f t="shared" si="756"/>
        <v>19.780450366105395</v>
      </c>
      <c r="K924" s="189">
        <f t="shared" si="757"/>
        <v>611</v>
      </c>
      <c r="L924" s="190">
        <f t="shared" si="749"/>
        <v>65</v>
      </c>
      <c r="M924" s="173">
        <f t="shared" si="750"/>
        <v>17880.705176110387</v>
      </c>
      <c r="N924" s="174">
        <f t="shared" si="732"/>
        <v>5395.2899335314387</v>
      </c>
      <c r="O924" s="174">
        <f t="shared" si="760"/>
        <v>5395.2899335314387</v>
      </c>
      <c r="P924" s="174">
        <f t="shared" si="761"/>
        <v>5395.2899335314387</v>
      </c>
      <c r="Q924" s="174">
        <f t="shared" si="762"/>
        <v>0</v>
      </c>
      <c r="R924" s="175">
        <f t="shared" si="763"/>
        <v>0</v>
      </c>
      <c r="S924" s="173">
        <f t="shared" si="733"/>
        <v>13456.09839890122</v>
      </c>
      <c r="T924" s="174">
        <f t="shared" si="764"/>
        <v>4485.3661329670731</v>
      </c>
      <c r="U924" s="174">
        <f t="shared" si="765"/>
        <v>4485.3661329670731</v>
      </c>
      <c r="V924" s="174">
        <f t="shared" si="766"/>
        <v>4485.3661329670731</v>
      </c>
      <c r="W924" s="174">
        <f t="shared" si="767"/>
        <v>0</v>
      </c>
      <c r="X924" s="175">
        <f t="shared" si="768"/>
        <v>0</v>
      </c>
      <c r="Y924" s="173">
        <f t="shared" si="758"/>
        <v>26912.19679780244</v>
      </c>
      <c r="Z924" s="174">
        <f t="shared" si="769"/>
        <v>8970.7322659341462</v>
      </c>
      <c r="AA924" s="174">
        <f t="shared" si="770"/>
        <v>8970.7322659341462</v>
      </c>
      <c r="AB924" s="174">
        <f t="shared" si="771"/>
        <v>8970.7322659341462</v>
      </c>
      <c r="AC924" s="174">
        <f t="shared" si="772"/>
        <v>0</v>
      </c>
      <c r="AD924" s="175">
        <f t="shared" si="773"/>
        <v>0</v>
      </c>
      <c r="AE924" s="173">
        <f t="shared" si="751"/>
        <v>29.928540000000002</v>
      </c>
      <c r="AF924" s="174">
        <f t="shared" si="731"/>
        <v>36</v>
      </c>
      <c r="AG924" s="174">
        <f t="shared" si="774"/>
        <v>20.2865</v>
      </c>
      <c r="AH924" s="174">
        <f t="shared" si="729"/>
        <v>592</v>
      </c>
      <c r="AI924" s="174">
        <f t="shared" si="730"/>
        <v>200</v>
      </c>
      <c r="AJ924" s="174">
        <f t="shared" si="775"/>
        <v>3.2</v>
      </c>
      <c r="AK924" s="174">
        <f t="shared" si="754"/>
        <v>2760.225312595122</v>
      </c>
      <c r="AL924" s="174">
        <f t="shared" si="776"/>
        <v>2760.225312595122</v>
      </c>
      <c r="AM924" s="174"/>
      <c r="AN924" s="174"/>
      <c r="AO924" s="176">
        <v>30</v>
      </c>
      <c r="AP924" s="174">
        <v>36</v>
      </c>
      <c r="AQ924" s="175">
        <f t="shared" si="777"/>
        <v>592</v>
      </c>
      <c r="AR924" s="31">
        <f t="shared" si="778"/>
        <v>0</v>
      </c>
      <c r="AS924" s="2">
        <f t="shared" si="779"/>
        <v>1.25</v>
      </c>
      <c r="AT924" s="33">
        <f t="shared" si="780"/>
        <v>0</v>
      </c>
      <c r="AU924" s="31">
        <f t="shared" si="781"/>
        <v>0.8</v>
      </c>
      <c r="AV924" s="2">
        <f t="shared" si="782"/>
        <v>0</v>
      </c>
      <c r="AW924" s="33">
        <f t="shared" si="783"/>
        <v>1</v>
      </c>
      <c r="AX924" s="31">
        <f t="shared" si="784"/>
        <v>0</v>
      </c>
      <c r="AY924" s="33">
        <f t="shared" si="785"/>
        <v>1.3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customHeight="1">
      <c r="A925" s="2"/>
      <c r="B925" s="107">
        <v>850</v>
      </c>
      <c r="C925" s="31">
        <v>10</v>
      </c>
      <c r="D925" s="113" t="s">
        <v>15</v>
      </c>
      <c r="E925" s="2" t="s">
        <v>108</v>
      </c>
      <c r="F925" s="1"/>
      <c r="G925" s="1" t="s">
        <v>174</v>
      </c>
      <c r="H925" s="33">
        <f t="shared" si="759"/>
        <v>3</v>
      </c>
      <c r="I925" s="173">
        <f t="shared" si="755"/>
        <v>867.06356161560427</v>
      </c>
      <c r="J925" s="174">
        <f t="shared" si="756"/>
        <v>19.780450366105395</v>
      </c>
      <c r="K925" s="189">
        <f t="shared" si="757"/>
        <v>323</v>
      </c>
      <c r="L925" s="190">
        <f t="shared" si="749"/>
        <v>19</v>
      </c>
      <c r="M925" s="173">
        <f t="shared" si="750"/>
        <v>25949.946486355078</v>
      </c>
      <c r="N925" s="174">
        <f t="shared" si="732"/>
        <v>5395.2899335314387</v>
      </c>
      <c r="O925" s="174">
        <f t="shared" si="760"/>
        <v>5395.2899335314387</v>
      </c>
      <c r="P925" s="174">
        <f t="shared" si="761"/>
        <v>5395.2899335314387</v>
      </c>
      <c r="Q925" s="174">
        <f t="shared" si="762"/>
        <v>0</v>
      </c>
      <c r="R925" s="175">
        <f t="shared" si="763"/>
        <v>7304.3925253964107</v>
      </c>
      <c r="S925" s="173">
        <f t="shared" si="733"/>
        <v>19528.59408661049</v>
      </c>
      <c r="T925" s="174">
        <f t="shared" si="764"/>
        <v>4485.3661329670731</v>
      </c>
      <c r="U925" s="174">
        <f t="shared" si="765"/>
        <v>4485.3661329670731</v>
      </c>
      <c r="V925" s="174">
        <f t="shared" si="766"/>
        <v>4485.3661329670731</v>
      </c>
      <c r="W925" s="174">
        <f t="shared" si="767"/>
        <v>0</v>
      </c>
      <c r="X925" s="175">
        <f t="shared" si="768"/>
        <v>6072.4956877092691</v>
      </c>
      <c r="Y925" s="173">
        <f t="shared" si="758"/>
        <v>39057.18817322098</v>
      </c>
      <c r="Z925" s="174">
        <f t="shared" si="769"/>
        <v>8970.7322659341462</v>
      </c>
      <c r="AA925" s="174">
        <f t="shared" si="770"/>
        <v>8970.7322659341462</v>
      </c>
      <c r="AB925" s="174">
        <f t="shared" si="771"/>
        <v>8970.7322659341462</v>
      </c>
      <c r="AC925" s="174">
        <f t="shared" si="772"/>
        <v>0</v>
      </c>
      <c r="AD925" s="175">
        <f t="shared" si="773"/>
        <v>12144.991375418538</v>
      </c>
      <c r="AE925" s="173">
        <f t="shared" si="751"/>
        <v>29.928540000000002</v>
      </c>
      <c r="AF925" s="174">
        <f t="shared" si="731"/>
        <v>36</v>
      </c>
      <c r="AG925" s="174">
        <f t="shared" si="774"/>
        <v>20.2865</v>
      </c>
      <c r="AH925" s="174">
        <f t="shared" si="729"/>
        <v>592</v>
      </c>
      <c r="AI925" s="174">
        <f t="shared" si="730"/>
        <v>200</v>
      </c>
      <c r="AJ925" s="174">
        <f t="shared" si="775"/>
        <v>4</v>
      </c>
      <c r="AK925" s="174">
        <f t="shared" si="754"/>
        <v>2760.225312595122</v>
      </c>
      <c r="AL925" s="174">
        <f t="shared" si="776"/>
        <v>2760.225312595122</v>
      </c>
      <c r="AM925" s="174"/>
      <c r="AN925" s="174"/>
      <c r="AO925" s="176">
        <v>30</v>
      </c>
      <c r="AP925" s="174">
        <v>36</v>
      </c>
      <c r="AQ925" s="175">
        <f t="shared" si="777"/>
        <v>592</v>
      </c>
      <c r="AR925" s="31">
        <f t="shared" si="778"/>
        <v>0</v>
      </c>
      <c r="AS925" s="2">
        <f t="shared" si="779"/>
        <v>1.25</v>
      </c>
      <c r="AT925" s="33">
        <f t="shared" si="780"/>
        <v>0</v>
      </c>
      <c r="AU925" s="31">
        <f t="shared" si="781"/>
        <v>1</v>
      </c>
      <c r="AV925" s="2">
        <f t="shared" si="782"/>
        <v>0</v>
      </c>
      <c r="AW925" s="33">
        <f t="shared" si="783"/>
        <v>0.2</v>
      </c>
      <c r="AX925" s="31">
        <f t="shared" si="784"/>
        <v>0</v>
      </c>
      <c r="AY925" s="33">
        <f t="shared" si="785"/>
        <v>1.3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customHeight="1">
      <c r="A926" s="2"/>
      <c r="B926" s="107">
        <v>851</v>
      </c>
      <c r="C926" s="31">
        <v>10</v>
      </c>
      <c r="D926" s="113" t="s">
        <v>15</v>
      </c>
      <c r="E926" s="2" t="s">
        <v>111</v>
      </c>
      <c r="F926" s="2"/>
      <c r="G926" s="2"/>
      <c r="H926" s="33">
        <f t="shared" si="759"/>
        <v>4</v>
      </c>
      <c r="I926" s="173">
        <f t="shared" si="755"/>
        <v>600.5104525676976</v>
      </c>
      <c r="J926" s="174">
        <f t="shared" si="756"/>
        <v>19.780450366105395</v>
      </c>
      <c r="K926" s="189">
        <f t="shared" si="757"/>
        <v>602</v>
      </c>
      <c r="L926" s="190">
        <f t="shared" si="749"/>
        <v>62</v>
      </c>
      <c r="M926" s="173">
        <f t="shared" si="750"/>
        <v>17972.401100090443</v>
      </c>
      <c r="N926" s="174">
        <f t="shared" si="732"/>
        <v>4316.2319468251517</v>
      </c>
      <c r="O926" s="174">
        <f t="shared" si="760"/>
        <v>4316.2319468251517</v>
      </c>
      <c r="P926" s="174">
        <f t="shared" si="761"/>
        <v>4316.2319468251517</v>
      </c>
      <c r="Q926" s="174">
        <f t="shared" si="762"/>
        <v>3320.1784206347315</v>
      </c>
      <c r="R926" s="175">
        <f t="shared" si="763"/>
        <v>0</v>
      </c>
      <c r="S926" s="173">
        <f t="shared" si="733"/>
        <v>13525.104031716099</v>
      </c>
      <c r="T926" s="174">
        <f t="shared" si="764"/>
        <v>3588.2929063736588</v>
      </c>
      <c r="U926" s="174">
        <f t="shared" si="765"/>
        <v>3588.2929063736588</v>
      </c>
      <c r="V926" s="174">
        <f t="shared" si="766"/>
        <v>3588.2929063736588</v>
      </c>
      <c r="W926" s="174">
        <f t="shared" si="767"/>
        <v>2760.225312595122</v>
      </c>
      <c r="X926" s="175">
        <f t="shared" si="768"/>
        <v>0</v>
      </c>
      <c r="Y926" s="173">
        <f t="shared" si="758"/>
        <v>27050.208063432197</v>
      </c>
      <c r="Z926" s="174">
        <f t="shared" si="769"/>
        <v>7176.5858127473175</v>
      </c>
      <c r="AA926" s="174">
        <f t="shared" si="770"/>
        <v>7176.5858127473175</v>
      </c>
      <c r="AB926" s="174">
        <f t="shared" si="771"/>
        <v>7176.5858127473175</v>
      </c>
      <c r="AC926" s="174">
        <f t="shared" si="772"/>
        <v>5520.450625190244</v>
      </c>
      <c r="AD926" s="175">
        <f t="shared" si="773"/>
        <v>0</v>
      </c>
      <c r="AE926" s="173">
        <f t="shared" si="751"/>
        <v>29.928540000000002</v>
      </c>
      <c r="AF926" s="174">
        <f t="shared" si="731"/>
        <v>36</v>
      </c>
      <c r="AG926" s="174">
        <f t="shared" si="774"/>
        <v>20.2865</v>
      </c>
      <c r="AH926" s="174">
        <f t="shared" si="729"/>
        <v>592</v>
      </c>
      <c r="AI926" s="174">
        <f t="shared" si="730"/>
        <v>200</v>
      </c>
      <c r="AJ926" s="174">
        <f t="shared" si="775"/>
        <v>4</v>
      </c>
      <c r="AK926" s="174">
        <f t="shared" si="754"/>
        <v>2760.225312595122</v>
      </c>
      <c r="AL926" s="174">
        <f t="shared" si="776"/>
        <v>2760.225312595122</v>
      </c>
      <c r="AM926" s="174"/>
      <c r="AN926" s="174"/>
      <c r="AO926" s="176">
        <v>30</v>
      </c>
      <c r="AP926" s="174">
        <v>36</v>
      </c>
      <c r="AQ926" s="175">
        <f t="shared" si="777"/>
        <v>592</v>
      </c>
      <c r="AR926" s="31">
        <f t="shared" si="778"/>
        <v>0</v>
      </c>
      <c r="AS926" s="2">
        <f t="shared" si="779"/>
        <v>1</v>
      </c>
      <c r="AT926" s="74">
        <f t="shared" si="780"/>
        <v>1</v>
      </c>
      <c r="AU926" s="31">
        <f t="shared" si="781"/>
        <v>1</v>
      </c>
      <c r="AV926" s="2">
        <f t="shared" si="782"/>
        <v>0</v>
      </c>
      <c r="AW926" s="33">
        <f t="shared" si="783"/>
        <v>1</v>
      </c>
      <c r="AX926" s="31">
        <f t="shared" si="784"/>
        <v>0</v>
      </c>
      <c r="AY926" s="33">
        <f t="shared" si="785"/>
        <v>1.3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customHeight="1">
      <c r="A927" s="2"/>
      <c r="B927" s="107">
        <v>852</v>
      </c>
      <c r="C927" s="31">
        <v>10</v>
      </c>
      <c r="D927" s="113" t="s">
        <v>15</v>
      </c>
      <c r="E927" s="2" t="s">
        <v>145</v>
      </c>
      <c r="F927" s="2"/>
      <c r="G927" s="2"/>
      <c r="H927" s="33">
        <f t="shared" si="759"/>
        <v>4</v>
      </c>
      <c r="I927" s="173">
        <f t="shared" si="755"/>
        <v>600.5104525676976</v>
      </c>
      <c r="J927" s="174">
        <f t="shared" si="756"/>
        <v>19.780450366105395</v>
      </c>
      <c r="K927" s="189">
        <f t="shared" si="757"/>
        <v>602</v>
      </c>
      <c r="L927" s="190">
        <f t="shared" si="749"/>
        <v>62</v>
      </c>
      <c r="M927" s="173">
        <f t="shared" si="750"/>
        <v>17972.401100090443</v>
      </c>
      <c r="N927" s="174">
        <f t="shared" si="732"/>
        <v>4316.2319468251517</v>
      </c>
      <c r="O927" s="174">
        <f t="shared" si="760"/>
        <v>4316.2319468251517</v>
      </c>
      <c r="P927" s="174">
        <f t="shared" si="761"/>
        <v>4316.2319468251517</v>
      </c>
      <c r="Q927" s="174">
        <f t="shared" si="762"/>
        <v>3320.1784206347315</v>
      </c>
      <c r="R927" s="175">
        <f t="shared" si="763"/>
        <v>0</v>
      </c>
      <c r="S927" s="173">
        <f t="shared" si="733"/>
        <v>13525.104031716099</v>
      </c>
      <c r="T927" s="174">
        <f t="shared" si="764"/>
        <v>3588.2929063736588</v>
      </c>
      <c r="U927" s="174">
        <f t="shared" si="765"/>
        <v>3588.2929063736588</v>
      </c>
      <c r="V927" s="174">
        <f t="shared" si="766"/>
        <v>3588.2929063736588</v>
      </c>
      <c r="W927" s="174">
        <f t="shared" si="767"/>
        <v>2760.225312595122</v>
      </c>
      <c r="X927" s="175">
        <f t="shared" si="768"/>
        <v>0</v>
      </c>
      <c r="Y927" s="173">
        <f t="shared" si="758"/>
        <v>27050.208063432197</v>
      </c>
      <c r="Z927" s="174">
        <f t="shared" si="769"/>
        <v>7176.5858127473175</v>
      </c>
      <c r="AA927" s="174">
        <f t="shared" si="770"/>
        <v>7176.5858127473175</v>
      </c>
      <c r="AB927" s="174">
        <f t="shared" si="771"/>
        <v>7176.5858127473175</v>
      </c>
      <c r="AC927" s="174">
        <f t="shared" si="772"/>
        <v>5520.450625190244</v>
      </c>
      <c r="AD927" s="175">
        <f t="shared" si="773"/>
        <v>0</v>
      </c>
      <c r="AE927" s="173">
        <f t="shared" si="751"/>
        <v>29.928540000000002</v>
      </c>
      <c r="AF927" s="174">
        <f t="shared" si="731"/>
        <v>36</v>
      </c>
      <c r="AG927" s="174">
        <f t="shared" si="774"/>
        <v>20.2865</v>
      </c>
      <c r="AH927" s="174">
        <f t="shared" si="729"/>
        <v>592</v>
      </c>
      <c r="AI927" s="174">
        <f t="shared" si="730"/>
        <v>200</v>
      </c>
      <c r="AJ927" s="174">
        <f t="shared" si="775"/>
        <v>3.2</v>
      </c>
      <c r="AK927" s="174">
        <f t="shared" si="754"/>
        <v>2760.225312595122</v>
      </c>
      <c r="AL927" s="174">
        <f t="shared" si="776"/>
        <v>2760.225312595122</v>
      </c>
      <c r="AM927" s="174"/>
      <c r="AN927" s="174"/>
      <c r="AO927" s="176">
        <v>30</v>
      </c>
      <c r="AP927" s="174">
        <v>36</v>
      </c>
      <c r="AQ927" s="175">
        <f t="shared" si="777"/>
        <v>592</v>
      </c>
      <c r="AR927" s="31">
        <f t="shared" si="778"/>
        <v>0</v>
      </c>
      <c r="AS927" s="2">
        <f t="shared" si="779"/>
        <v>1</v>
      </c>
      <c r="AT927" s="74">
        <f t="shared" si="780"/>
        <v>1</v>
      </c>
      <c r="AU927" s="31">
        <f t="shared" si="781"/>
        <v>0.8</v>
      </c>
      <c r="AV927" s="2">
        <f t="shared" si="782"/>
        <v>0</v>
      </c>
      <c r="AW927" s="33">
        <f t="shared" si="783"/>
        <v>1</v>
      </c>
      <c r="AX927" s="31">
        <f t="shared" si="784"/>
        <v>0</v>
      </c>
      <c r="AY927" s="33">
        <f t="shared" si="785"/>
        <v>1.3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customHeight="1">
      <c r="A928" s="2"/>
      <c r="B928" s="107">
        <v>853</v>
      </c>
      <c r="C928" s="31">
        <v>10</v>
      </c>
      <c r="D928" s="113" t="s">
        <v>15</v>
      </c>
      <c r="E928" s="2" t="s">
        <v>135</v>
      </c>
      <c r="F928" s="2"/>
      <c r="G928" s="2"/>
      <c r="H928" s="33">
        <f t="shared" si="759"/>
        <v>4</v>
      </c>
      <c r="I928" s="173">
        <f t="shared" si="755"/>
        <v>968.16991332343093</v>
      </c>
      <c r="J928" s="174">
        <f t="shared" si="756"/>
        <v>19.780450366105395</v>
      </c>
      <c r="K928" s="189">
        <f t="shared" si="757"/>
        <v>242</v>
      </c>
      <c r="L928" s="190">
        <f t="shared" si="749"/>
        <v>10</v>
      </c>
      <c r="M928" s="173">
        <f t="shared" si="750"/>
        <v>28975.911977696836</v>
      </c>
      <c r="N928" s="174">
        <f t="shared" si="732"/>
        <v>4316.2319468251517</v>
      </c>
      <c r="O928" s="174">
        <f t="shared" si="760"/>
        <v>4316.2319468251517</v>
      </c>
      <c r="P928" s="174">
        <f t="shared" si="761"/>
        <v>4316.2319468251517</v>
      </c>
      <c r="Q928" s="174">
        <f t="shared" si="762"/>
        <v>3320.1784206347315</v>
      </c>
      <c r="R928" s="175">
        <f t="shared" si="763"/>
        <v>9960.5352619041932</v>
      </c>
      <c r="S928" s="173">
        <f t="shared" si="733"/>
        <v>21805.779969501462</v>
      </c>
      <c r="T928" s="174">
        <f t="shared" si="764"/>
        <v>3588.2929063736588</v>
      </c>
      <c r="U928" s="174">
        <f t="shared" si="765"/>
        <v>3588.2929063736588</v>
      </c>
      <c r="V928" s="174">
        <f t="shared" si="766"/>
        <v>3588.2929063736588</v>
      </c>
      <c r="W928" s="174">
        <f t="shared" si="767"/>
        <v>2760.225312595122</v>
      </c>
      <c r="X928" s="175">
        <f t="shared" si="768"/>
        <v>8280.675937785365</v>
      </c>
      <c r="Y928" s="173">
        <f t="shared" si="758"/>
        <v>43611.559939002924</v>
      </c>
      <c r="Z928" s="174">
        <f t="shared" si="769"/>
        <v>7176.5858127473175</v>
      </c>
      <c r="AA928" s="174">
        <f t="shared" si="770"/>
        <v>7176.5858127473175</v>
      </c>
      <c r="AB928" s="174">
        <f t="shared" si="771"/>
        <v>7176.5858127473175</v>
      </c>
      <c r="AC928" s="174">
        <f t="shared" si="772"/>
        <v>5520.450625190244</v>
      </c>
      <c r="AD928" s="175">
        <f t="shared" si="773"/>
        <v>16561.35187557073</v>
      </c>
      <c r="AE928" s="173">
        <f t="shared" si="751"/>
        <v>29.928540000000002</v>
      </c>
      <c r="AF928" s="174">
        <f t="shared" si="731"/>
        <v>36</v>
      </c>
      <c r="AG928" s="174">
        <f t="shared" si="774"/>
        <v>20.2865</v>
      </c>
      <c r="AH928" s="174">
        <f t="shared" si="729"/>
        <v>592</v>
      </c>
      <c r="AI928" s="174">
        <f t="shared" si="730"/>
        <v>200</v>
      </c>
      <c r="AJ928" s="174">
        <f t="shared" si="775"/>
        <v>4</v>
      </c>
      <c r="AK928" s="174">
        <f t="shared" si="754"/>
        <v>2760.225312595122</v>
      </c>
      <c r="AL928" s="174">
        <f t="shared" si="776"/>
        <v>2760.225312595122</v>
      </c>
      <c r="AM928" s="174"/>
      <c r="AN928" s="174"/>
      <c r="AO928" s="176">
        <v>30</v>
      </c>
      <c r="AP928" s="174">
        <v>36</v>
      </c>
      <c r="AQ928" s="175">
        <f t="shared" si="777"/>
        <v>592</v>
      </c>
      <c r="AR928" s="31">
        <f t="shared" si="778"/>
        <v>0</v>
      </c>
      <c r="AS928" s="2">
        <f t="shared" si="779"/>
        <v>1</v>
      </c>
      <c r="AT928" s="74">
        <f t="shared" si="780"/>
        <v>1</v>
      </c>
      <c r="AU928" s="31">
        <f t="shared" si="781"/>
        <v>1</v>
      </c>
      <c r="AV928" s="2">
        <f t="shared" si="782"/>
        <v>0</v>
      </c>
      <c r="AW928" s="33">
        <f t="shared" si="783"/>
        <v>0.2</v>
      </c>
      <c r="AX928" s="31">
        <f t="shared" si="784"/>
        <v>0</v>
      </c>
      <c r="AY928" s="33">
        <f t="shared" si="785"/>
        <v>1.3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customHeight="1">
      <c r="A929" s="2"/>
      <c r="B929" s="107">
        <v>854</v>
      </c>
      <c r="C929" s="31">
        <v>7</v>
      </c>
      <c r="D929" s="113" t="s">
        <v>15</v>
      </c>
      <c r="E929" s="2" t="s">
        <v>67</v>
      </c>
      <c r="F929" s="2"/>
      <c r="G929" s="2"/>
      <c r="H929" s="33">
        <f t="shared" si="759"/>
        <v>3</v>
      </c>
      <c r="I929" s="173">
        <f t="shared" si="755"/>
        <v>352.63710656377083</v>
      </c>
      <c r="J929" s="174">
        <f t="shared" si="756"/>
        <v>13.766124241276053</v>
      </c>
      <c r="K929" s="189">
        <f t="shared" si="757"/>
        <v>845</v>
      </c>
      <c r="L929" s="190">
        <f t="shared" si="749"/>
        <v>104</v>
      </c>
      <c r="M929" s="173">
        <f t="shared" si="750"/>
        <v>10553.913749278079</v>
      </c>
      <c r="N929" s="174">
        <f t="shared" si="732"/>
        <v>3184.5178392022235</v>
      </c>
      <c r="O929" s="174">
        <f t="shared" si="760"/>
        <v>3184.5178392022235</v>
      </c>
      <c r="P929" s="174">
        <f t="shared" si="761"/>
        <v>3184.5178392022235</v>
      </c>
      <c r="Q929" s="174">
        <f t="shared" si="762"/>
        <v>0</v>
      </c>
      <c r="R929" s="175">
        <f t="shared" si="763"/>
        <v>0</v>
      </c>
      <c r="S929" s="173">
        <f t="shared" si="733"/>
        <v>7942.3322796878037</v>
      </c>
      <c r="T929" s="174">
        <f t="shared" si="764"/>
        <v>2647.4440932292678</v>
      </c>
      <c r="U929" s="174">
        <f t="shared" si="765"/>
        <v>2647.4440932292678</v>
      </c>
      <c r="V929" s="174">
        <f t="shared" si="766"/>
        <v>2647.4440932292678</v>
      </c>
      <c r="W929" s="174">
        <f t="shared" si="767"/>
        <v>0</v>
      </c>
      <c r="X929" s="175">
        <f t="shared" si="768"/>
        <v>0</v>
      </c>
      <c r="Y929" s="173">
        <f t="shared" si="758"/>
        <v>15884.664559375607</v>
      </c>
      <c r="Z929" s="174">
        <f t="shared" si="769"/>
        <v>5294.8881864585355</v>
      </c>
      <c r="AA929" s="174">
        <f t="shared" si="770"/>
        <v>5294.8881864585355</v>
      </c>
      <c r="AB929" s="174">
        <f t="shared" si="771"/>
        <v>5294.8881864585355</v>
      </c>
      <c r="AC929" s="174">
        <f t="shared" si="772"/>
        <v>0</v>
      </c>
      <c r="AD929" s="175">
        <f t="shared" si="773"/>
        <v>0</v>
      </c>
      <c r="AE929" s="173">
        <f t="shared" si="751"/>
        <v>29.928540000000002</v>
      </c>
      <c r="AF929" s="174">
        <f t="shared" si="731"/>
        <v>36</v>
      </c>
      <c r="AG929" s="174">
        <f t="shared" si="774"/>
        <v>20.2865</v>
      </c>
      <c r="AH929" s="174">
        <f t="shared" si="729"/>
        <v>412</v>
      </c>
      <c r="AI929" s="174">
        <f t="shared" si="730"/>
        <v>200</v>
      </c>
      <c r="AJ929" s="174">
        <f t="shared" si="775"/>
        <v>3.3333333333333335</v>
      </c>
      <c r="AK929" s="174">
        <f t="shared" si="754"/>
        <v>2647.4440932292678</v>
      </c>
      <c r="AL929" s="174">
        <f t="shared" si="776"/>
        <v>2647.4440932292678</v>
      </c>
      <c r="AM929" s="174"/>
      <c r="AN929" s="174"/>
      <c r="AO929" s="176">
        <v>30</v>
      </c>
      <c r="AP929" s="174">
        <v>36</v>
      </c>
      <c r="AQ929" s="175">
        <f t="shared" si="777"/>
        <v>412</v>
      </c>
      <c r="AR929" s="31">
        <f t="shared" si="778"/>
        <v>0</v>
      </c>
      <c r="AS929" s="2">
        <f t="shared" si="779"/>
        <v>1</v>
      </c>
      <c r="AT929" s="33">
        <f t="shared" si="780"/>
        <v>0</v>
      </c>
      <c r="AU929" s="31">
        <f t="shared" si="781"/>
        <v>1</v>
      </c>
      <c r="AV929" s="2">
        <f t="shared" si="782"/>
        <v>0</v>
      </c>
      <c r="AW929" s="33">
        <f t="shared" si="783"/>
        <v>1</v>
      </c>
      <c r="AX929" s="31">
        <f t="shared" si="784"/>
        <v>0</v>
      </c>
      <c r="AY929" s="33">
        <f t="shared" si="785"/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customHeight="1">
      <c r="A930" s="2"/>
      <c r="B930" s="107">
        <v>855</v>
      </c>
      <c r="C930" s="31">
        <v>7</v>
      </c>
      <c r="D930" s="113" t="s">
        <v>15</v>
      </c>
      <c r="E930" s="2" t="s">
        <v>136</v>
      </c>
      <c r="F930" s="2"/>
      <c r="G930" s="2"/>
      <c r="H930" s="33">
        <f t="shared" si="759"/>
        <v>3</v>
      </c>
      <c r="I930" s="173">
        <f t="shared" si="755"/>
        <v>352.63710656377083</v>
      </c>
      <c r="J930" s="174">
        <f t="shared" si="756"/>
        <v>13.766124241276053</v>
      </c>
      <c r="K930" s="189">
        <f t="shared" si="757"/>
        <v>845</v>
      </c>
      <c r="L930" s="190">
        <f t="shared" si="749"/>
        <v>104</v>
      </c>
      <c r="M930" s="173">
        <f t="shared" si="750"/>
        <v>10553.913749278079</v>
      </c>
      <c r="N930" s="174">
        <f t="shared" si="732"/>
        <v>3184.5178392022235</v>
      </c>
      <c r="O930" s="174">
        <f t="shared" si="760"/>
        <v>3184.5178392022235</v>
      </c>
      <c r="P930" s="174">
        <f t="shared" si="761"/>
        <v>3184.5178392022235</v>
      </c>
      <c r="Q930" s="174">
        <f t="shared" si="762"/>
        <v>0</v>
      </c>
      <c r="R930" s="175">
        <f t="shared" si="763"/>
        <v>0</v>
      </c>
      <c r="S930" s="173">
        <f t="shared" si="733"/>
        <v>7942.3322796878037</v>
      </c>
      <c r="T930" s="174">
        <f t="shared" si="764"/>
        <v>2647.4440932292678</v>
      </c>
      <c r="U930" s="174">
        <f t="shared" si="765"/>
        <v>2647.4440932292678</v>
      </c>
      <c r="V930" s="174">
        <f t="shared" si="766"/>
        <v>2647.4440932292678</v>
      </c>
      <c r="W930" s="174">
        <f t="shared" si="767"/>
        <v>0</v>
      </c>
      <c r="X930" s="175">
        <f t="shared" si="768"/>
        <v>0</v>
      </c>
      <c r="Y930" s="173">
        <f t="shared" si="758"/>
        <v>15884.664559375607</v>
      </c>
      <c r="Z930" s="174">
        <f t="shared" si="769"/>
        <v>5294.8881864585355</v>
      </c>
      <c r="AA930" s="174">
        <f t="shared" si="770"/>
        <v>5294.8881864585355</v>
      </c>
      <c r="AB930" s="174">
        <f t="shared" si="771"/>
        <v>5294.8881864585355</v>
      </c>
      <c r="AC930" s="174">
        <f t="shared" si="772"/>
        <v>0</v>
      </c>
      <c r="AD930" s="175">
        <f t="shared" si="773"/>
        <v>0</v>
      </c>
      <c r="AE930" s="173">
        <f t="shared" si="751"/>
        <v>29.928540000000002</v>
      </c>
      <c r="AF930" s="174">
        <f t="shared" si="731"/>
        <v>36</v>
      </c>
      <c r="AG930" s="174">
        <f t="shared" si="774"/>
        <v>20.2865</v>
      </c>
      <c r="AH930" s="174">
        <f t="shared" si="729"/>
        <v>412</v>
      </c>
      <c r="AI930" s="174">
        <f t="shared" si="730"/>
        <v>200</v>
      </c>
      <c r="AJ930" s="174">
        <f t="shared" si="775"/>
        <v>2.6666666666666665</v>
      </c>
      <c r="AK930" s="174">
        <f t="shared" si="754"/>
        <v>2647.4440932292678</v>
      </c>
      <c r="AL930" s="174">
        <f t="shared" si="776"/>
        <v>2647.4440932292678</v>
      </c>
      <c r="AM930" s="174"/>
      <c r="AN930" s="174"/>
      <c r="AO930" s="176">
        <v>30</v>
      </c>
      <c r="AP930" s="174">
        <v>36</v>
      </c>
      <c r="AQ930" s="175">
        <f t="shared" si="777"/>
        <v>412</v>
      </c>
      <c r="AR930" s="31">
        <f t="shared" si="778"/>
        <v>0</v>
      </c>
      <c r="AS930" s="2">
        <f t="shared" si="779"/>
        <v>1</v>
      </c>
      <c r="AT930" s="33">
        <f t="shared" si="780"/>
        <v>0</v>
      </c>
      <c r="AU930" s="31">
        <f t="shared" si="781"/>
        <v>0.8</v>
      </c>
      <c r="AV930" s="2">
        <f t="shared" si="782"/>
        <v>0</v>
      </c>
      <c r="AW930" s="33">
        <f t="shared" si="783"/>
        <v>1</v>
      </c>
      <c r="AX930" s="31">
        <f t="shared" si="784"/>
        <v>0</v>
      </c>
      <c r="AY930" s="33">
        <f t="shared" si="785"/>
        <v>1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customHeight="1">
      <c r="A931" s="2"/>
      <c r="B931" s="107">
        <v>856</v>
      </c>
      <c r="C931" s="31">
        <v>7</v>
      </c>
      <c r="D931" s="113" t="s">
        <v>15</v>
      </c>
      <c r="E931" s="2" t="s">
        <v>91</v>
      </c>
      <c r="F931" s="2"/>
      <c r="G931" s="2"/>
      <c r="H931" s="33">
        <f t="shared" si="759"/>
        <v>3</v>
      </c>
      <c r="I931" s="173">
        <f t="shared" si="755"/>
        <v>611.23765137720284</v>
      </c>
      <c r="J931" s="174">
        <f t="shared" si="756"/>
        <v>13.766124241276053</v>
      </c>
      <c r="K931" s="189">
        <f t="shared" si="757"/>
        <v>598</v>
      </c>
      <c r="L931" s="190">
        <f t="shared" ref="L931:L962" si="786">RANK(I931,$I$867:$I$977)</f>
        <v>61</v>
      </c>
      <c r="M931" s="173">
        <f t="shared" ref="M931:M962" si="787">SUM(N931:R931)*(1+$D$22/100)</f>
        <v>18293.450498748673</v>
      </c>
      <c r="N931" s="174">
        <f t="shared" si="732"/>
        <v>3184.5178392022235</v>
      </c>
      <c r="O931" s="174">
        <f t="shared" si="760"/>
        <v>3184.5178392022235</v>
      </c>
      <c r="P931" s="174">
        <f t="shared" si="761"/>
        <v>3184.5178392022235</v>
      </c>
      <c r="Q931" s="174">
        <f t="shared" si="762"/>
        <v>0</v>
      </c>
      <c r="R931" s="175">
        <f t="shared" si="763"/>
        <v>7005.9392462448914</v>
      </c>
      <c r="S931" s="173">
        <f t="shared" si="733"/>
        <v>13766.709284792192</v>
      </c>
      <c r="T931" s="174">
        <f t="shared" si="764"/>
        <v>2647.4440932292678</v>
      </c>
      <c r="U931" s="174">
        <f t="shared" si="765"/>
        <v>2647.4440932292678</v>
      </c>
      <c r="V931" s="174">
        <f t="shared" si="766"/>
        <v>2647.4440932292678</v>
      </c>
      <c r="W931" s="174">
        <f t="shared" si="767"/>
        <v>0</v>
      </c>
      <c r="X931" s="175">
        <f t="shared" si="768"/>
        <v>5824.3770051043894</v>
      </c>
      <c r="Y931" s="173">
        <f t="shared" si="758"/>
        <v>27533.418569584384</v>
      </c>
      <c r="Z931" s="174">
        <f t="shared" si="769"/>
        <v>5294.8881864585355</v>
      </c>
      <c r="AA931" s="174">
        <f t="shared" si="770"/>
        <v>5294.8881864585355</v>
      </c>
      <c r="AB931" s="174">
        <f t="shared" si="771"/>
        <v>5294.8881864585355</v>
      </c>
      <c r="AC931" s="174">
        <f t="shared" si="772"/>
        <v>0</v>
      </c>
      <c r="AD931" s="175">
        <f t="shared" si="773"/>
        <v>11648.754010208777</v>
      </c>
      <c r="AE931" s="173">
        <f t="shared" ref="AE931:AE962" si="788">AO931*(1-$D$17/100)</f>
        <v>29.928540000000002</v>
      </c>
      <c r="AF931" s="174">
        <f t="shared" si="731"/>
        <v>36</v>
      </c>
      <c r="AG931" s="174">
        <f t="shared" si="774"/>
        <v>20.2865</v>
      </c>
      <c r="AH931" s="174">
        <f t="shared" si="729"/>
        <v>412</v>
      </c>
      <c r="AI931" s="174">
        <f t="shared" si="730"/>
        <v>200</v>
      </c>
      <c r="AJ931" s="174">
        <f t="shared" si="775"/>
        <v>3.3333333333333335</v>
      </c>
      <c r="AK931" s="174">
        <f t="shared" si="754"/>
        <v>2647.4440932292678</v>
      </c>
      <c r="AL931" s="174">
        <f t="shared" si="776"/>
        <v>2647.4440932292678</v>
      </c>
      <c r="AM931" s="174"/>
      <c r="AN931" s="174"/>
      <c r="AO931" s="176">
        <v>30</v>
      </c>
      <c r="AP931" s="174">
        <v>36</v>
      </c>
      <c r="AQ931" s="175">
        <f t="shared" si="777"/>
        <v>412</v>
      </c>
      <c r="AR931" s="31">
        <f t="shared" si="778"/>
        <v>0</v>
      </c>
      <c r="AS931" s="2">
        <f t="shared" si="779"/>
        <v>1</v>
      </c>
      <c r="AT931" s="33">
        <f t="shared" si="780"/>
        <v>0</v>
      </c>
      <c r="AU931" s="31">
        <f t="shared" si="781"/>
        <v>1</v>
      </c>
      <c r="AV931" s="2">
        <f t="shared" si="782"/>
        <v>0</v>
      </c>
      <c r="AW931" s="33">
        <f t="shared" si="783"/>
        <v>0.2</v>
      </c>
      <c r="AX931" s="31">
        <f t="shared" si="784"/>
        <v>0</v>
      </c>
      <c r="AY931" s="33">
        <f t="shared" si="785"/>
        <v>1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customHeight="1">
      <c r="A932" s="2"/>
      <c r="B932" s="107">
        <v>857</v>
      </c>
      <c r="C932" s="31">
        <v>7</v>
      </c>
      <c r="D932" s="113" t="s">
        <v>15</v>
      </c>
      <c r="E932" s="2" t="s">
        <v>79</v>
      </c>
      <c r="F932" s="1"/>
      <c r="G932" s="1" t="s">
        <v>174</v>
      </c>
      <c r="H932" s="33">
        <f t="shared" si="759"/>
        <v>3</v>
      </c>
      <c r="I932" s="173">
        <f t="shared" si="755"/>
        <v>440.79638320471355</v>
      </c>
      <c r="J932" s="174">
        <f t="shared" si="756"/>
        <v>13.766124241276053</v>
      </c>
      <c r="K932" s="189">
        <f t="shared" si="757"/>
        <v>772</v>
      </c>
      <c r="L932" s="190">
        <f t="shared" si="786"/>
        <v>94</v>
      </c>
      <c r="M932" s="173">
        <f t="shared" si="787"/>
        <v>13192.392186597599</v>
      </c>
      <c r="N932" s="174">
        <f t="shared" si="732"/>
        <v>3980.6472990027792</v>
      </c>
      <c r="O932" s="174">
        <f t="shared" si="760"/>
        <v>3980.6472990027792</v>
      </c>
      <c r="P932" s="174">
        <f t="shared" si="761"/>
        <v>3980.6472990027792</v>
      </c>
      <c r="Q932" s="174">
        <f t="shared" si="762"/>
        <v>0</v>
      </c>
      <c r="R932" s="175">
        <f t="shared" si="763"/>
        <v>0</v>
      </c>
      <c r="S932" s="173">
        <f t="shared" si="733"/>
        <v>9927.9153496097533</v>
      </c>
      <c r="T932" s="174">
        <f t="shared" si="764"/>
        <v>3309.3051165365846</v>
      </c>
      <c r="U932" s="174">
        <f t="shared" si="765"/>
        <v>3309.3051165365846</v>
      </c>
      <c r="V932" s="174">
        <f t="shared" si="766"/>
        <v>3309.3051165365846</v>
      </c>
      <c r="W932" s="174">
        <f t="shared" si="767"/>
        <v>0</v>
      </c>
      <c r="X932" s="175">
        <f t="shared" si="768"/>
        <v>0</v>
      </c>
      <c r="Y932" s="173">
        <f t="shared" si="758"/>
        <v>19855.830699219507</v>
      </c>
      <c r="Z932" s="174">
        <f t="shared" si="769"/>
        <v>6618.6102330731692</v>
      </c>
      <c r="AA932" s="174">
        <f t="shared" si="770"/>
        <v>6618.6102330731692</v>
      </c>
      <c r="AB932" s="174">
        <f t="shared" si="771"/>
        <v>6618.6102330731692</v>
      </c>
      <c r="AC932" s="174">
        <f t="shared" si="772"/>
        <v>0</v>
      </c>
      <c r="AD932" s="175">
        <f t="shared" si="773"/>
        <v>0</v>
      </c>
      <c r="AE932" s="173">
        <f t="shared" si="788"/>
        <v>29.928540000000002</v>
      </c>
      <c r="AF932" s="174">
        <f t="shared" si="731"/>
        <v>36</v>
      </c>
      <c r="AG932" s="174">
        <f t="shared" si="774"/>
        <v>20.2865</v>
      </c>
      <c r="AH932" s="174">
        <f t="shared" si="729"/>
        <v>412</v>
      </c>
      <c r="AI932" s="174">
        <f t="shared" si="730"/>
        <v>200</v>
      </c>
      <c r="AJ932" s="174">
        <f t="shared" si="775"/>
        <v>3.3333333333333335</v>
      </c>
      <c r="AK932" s="174">
        <f t="shared" si="754"/>
        <v>2647.4440932292678</v>
      </c>
      <c r="AL932" s="174">
        <f t="shared" si="776"/>
        <v>2647.4440932292678</v>
      </c>
      <c r="AM932" s="174"/>
      <c r="AN932" s="174"/>
      <c r="AO932" s="176">
        <v>30</v>
      </c>
      <c r="AP932" s="174">
        <v>36</v>
      </c>
      <c r="AQ932" s="175">
        <f t="shared" si="777"/>
        <v>412</v>
      </c>
      <c r="AR932" s="31">
        <f t="shared" si="778"/>
        <v>0</v>
      </c>
      <c r="AS932" s="2">
        <f t="shared" si="779"/>
        <v>1.25</v>
      </c>
      <c r="AT932" s="33">
        <f t="shared" si="780"/>
        <v>0</v>
      </c>
      <c r="AU932" s="31">
        <f t="shared" si="781"/>
        <v>1</v>
      </c>
      <c r="AV932" s="2">
        <f t="shared" si="782"/>
        <v>0</v>
      </c>
      <c r="AW932" s="33">
        <f t="shared" si="783"/>
        <v>1</v>
      </c>
      <c r="AX932" s="31">
        <f t="shared" si="784"/>
        <v>0</v>
      </c>
      <c r="AY932" s="33">
        <f t="shared" si="785"/>
        <v>1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customHeight="1">
      <c r="A933" s="2"/>
      <c r="B933" s="107">
        <v>858</v>
      </c>
      <c r="C933" s="31">
        <v>7</v>
      </c>
      <c r="D933" s="113" t="s">
        <v>15</v>
      </c>
      <c r="E933" s="2" t="s">
        <v>168</v>
      </c>
      <c r="F933" s="1"/>
      <c r="G933" s="1" t="s">
        <v>174</v>
      </c>
      <c r="H933" s="33">
        <f t="shared" si="759"/>
        <v>3</v>
      </c>
      <c r="I933" s="173">
        <f t="shared" si="755"/>
        <v>440.79638320471355</v>
      </c>
      <c r="J933" s="174">
        <f t="shared" si="756"/>
        <v>13.766124241276053</v>
      </c>
      <c r="K933" s="189">
        <f t="shared" si="757"/>
        <v>772</v>
      </c>
      <c r="L933" s="190">
        <f t="shared" si="786"/>
        <v>94</v>
      </c>
      <c r="M933" s="173">
        <f t="shared" si="787"/>
        <v>13192.392186597599</v>
      </c>
      <c r="N933" s="174">
        <f t="shared" si="732"/>
        <v>3980.6472990027792</v>
      </c>
      <c r="O933" s="174">
        <f t="shared" si="760"/>
        <v>3980.6472990027792</v>
      </c>
      <c r="P933" s="174">
        <f t="shared" si="761"/>
        <v>3980.6472990027792</v>
      </c>
      <c r="Q933" s="174">
        <f t="shared" si="762"/>
        <v>0</v>
      </c>
      <c r="R933" s="175">
        <f t="shared" si="763"/>
        <v>0</v>
      </c>
      <c r="S933" s="173">
        <f t="shared" si="733"/>
        <v>9927.9153496097533</v>
      </c>
      <c r="T933" s="174">
        <f t="shared" si="764"/>
        <v>3309.3051165365846</v>
      </c>
      <c r="U933" s="174">
        <f t="shared" si="765"/>
        <v>3309.3051165365846</v>
      </c>
      <c r="V933" s="174">
        <f t="shared" si="766"/>
        <v>3309.3051165365846</v>
      </c>
      <c r="W933" s="174">
        <f t="shared" si="767"/>
        <v>0</v>
      </c>
      <c r="X933" s="175">
        <f t="shared" si="768"/>
        <v>0</v>
      </c>
      <c r="Y933" s="173">
        <f t="shared" si="758"/>
        <v>19855.830699219507</v>
      </c>
      <c r="Z933" s="174">
        <f t="shared" si="769"/>
        <v>6618.6102330731692</v>
      </c>
      <c r="AA933" s="174">
        <f t="shared" si="770"/>
        <v>6618.6102330731692</v>
      </c>
      <c r="AB933" s="174">
        <f t="shared" si="771"/>
        <v>6618.6102330731692</v>
      </c>
      <c r="AC933" s="174">
        <f t="shared" si="772"/>
        <v>0</v>
      </c>
      <c r="AD933" s="175">
        <f t="shared" si="773"/>
        <v>0</v>
      </c>
      <c r="AE933" s="173">
        <f t="shared" si="788"/>
        <v>29.928540000000002</v>
      </c>
      <c r="AF933" s="174">
        <f t="shared" si="731"/>
        <v>36</v>
      </c>
      <c r="AG933" s="174">
        <f t="shared" si="774"/>
        <v>20.2865</v>
      </c>
      <c r="AH933" s="174">
        <f t="shared" si="729"/>
        <v>412</v>
      </c>
      <c r="AI933" s="174">
        <f t="shared" si="730"/>
        <v>200</v>
      </c>
      <c r="AJ933" s="174">
        <f t="shared" si="775"/>
        <v>2.6666666666666665</v>
      </c>
      <c r="AK933" s="174">
        <f t="shared" si="754"/>
        <v>2647.4440932292678</v>
      </c>
      <c r="AL933" s="174">
        <f t="shared" si="776"/>
        <v>2647.4440932292678</v>
      </c>
      <c r="AM933" s="174"/>
      <c r="AN933" s="174"/>
      <c r="AO933" s="176">
        <v>30</v>
      </c>
      <c r="AP933" s="174">
        <v>36</v>
      </c>
      <c r="AQ933" s="175">
        <f t="shared" si="777"/>
        <v>412</v>
      </c>
      <c r="AR933" s="31">
        <f t="shared" si="778"/>
        <v>0</v>
      </c>
      <c r="AS933" s="2">
        <f t="shared" si="779"/>
        <v>1.25</v>
      </c>
      <c r="AT933" s="33">
        <f t="shared" si="780"/>
        <v>0</v>
      </c>
      <c r="AU933" s="31">
        <f t="shared" si="781"/>
        <v>0.8</v>
      </c>
      <c r="AV933" s="2">
        <f t="shared" si="782"/>
        <v>0</v>
      </c>
      <c r="AW933" s="33">
        <f t="shared" si="783"/>
        <v>1</v>
      </c>
      <c r="AX933" s="31">
        <f t="shared" si="784"/>
        <v>0</v>
      </c>
      <c r="AY933" s="33">
        <f t="shared" si="785"/>
        <v>1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customHeight="1">
      <c r="A934" s="2"/>
      <c r="B934" s="107">
        <v>859</v>
      </c>
      <c r="C934" s="31">
        <v>7</v>
      </c>
      <c r="D934" s="113" t="s">
        <v>15</v>
      </c>
      <c r="E934" s="2" t="s">
        <v>103</v>
      </c>
      <c r="F934" s="1"/>
      <c r="G934" s="1" t="s">
        <v>174</v>
      </c>
      <c r="H934" s="33">
        <f t="shared" si="759"/>
        <v>3</v>
      </c>
      <c r="I934" s="173">
        <f t="shared" si="755"/>
        <v>699.39692801814556</v>
      </c>
      <c r="J934" s="174">
        <f t="shared" si="756"/>
        <v>13.766124241276053</v>
      </c>
      <c r="K934" s="189">
        <f t="shared" si="757"/>
        <v>499</v>
      </c>
      <c r="L934" s="190">
        <f t="shared" si="786"/>
        <v>46</v>
      </c>
      <c r="M934" s="173">
        <f t="shared" si="787"/>
        <v>20931.928936068191</v>
      </c>
      <c r="N934" s="174">
        <f t="shared" si="732"/>
        <v>3980.6472990027792</v>
      </c>
      <c r="O934" s="174">
        <f t="shared" si="760"/>
        <v>3980.6472990027792</v>
      </c>
      <c r="P934" s="174">
        <f t="shared" si="761"/>
        <v>3980.6472990027792</v>
      </c>
      <c r="Q934" s="174">
        <f t="shared" si="762"/>
        <v>0</v>
      </c>
      <c r="R934" s="175">
        <f t="shared" si="763"/>
        <v>7005.9392462448914</v>
      </c>
      <c r="S934" s="173">
        <f t="shared" si="733"/>
        <v>15752.292354714144</v>
      </c>
      <c r="T934" s="174">
        <f t="shared" si="764"/>
        <v>3309.3051165365846</v>
      </c>
      <c r="U934" s="174">
        <f t="shared" si="765"/>
        <v>3309.3051165365846</v>
      </c>
      <c r="V934" s="174">
        <f t="shared" si="766"/>
        <v>3309.3051165365846</v>
      </c>
      <c r="W934" s="174">
        <f t="shared" si="767"/>
        <v>0</v>
      </c>
      <c r="X934" s="175">
        <f t="shared" si="768"/>
        <v>5824.3770051043894</v>
      </c>
      <c r="Y934" s="173">
        <f t="shared" si="758"/>
        <v>31504.584709428284</v>
      </c>
      <c r="Z934" s="174">
        <f t="shared" si="769"/>
        <v>6618.6102330731692</v>
      </c>
      <c r="AA934" s="174">
        <f t="shared" si="770"/>
        <v>6618.6102330731692</v>
      </c>
      <c r="AB934" s="174">
        <f t="shared" si="771"/>
        <v>6618.6102330731692</v>
      </c>
      <c r="AC934" s="174">
        <f t="shared" si="772"/>
        <v>0</v>
      </c>
      <c r="AD934" s="175">
        <f t="shared" si="773"/>
        <v>11648.754010208777</v>
      </c>
      <c r="AE934" s="173">
        <f t="shared" si="788"/>
        <v>29.928540000000002</v>
      </c>
      <c r="AF934" s="174">
        <f t="shared" si="731"/>
        <v>36</v>
      </c>
      <c r="AG934" s="174">
        <f t="shared" si="774"/>
        <v>20.2865</v>
      </c>
      <c r="AH934" s="174">
        <f t="shared" si="729"/>
        <v>412</v>
      </c>
      <c r="AI934" s="174">
        <f t="shared" si="730"/>
        <v>200</v>
      </c>
      <c r="AJ934" s="174">
        <f t="shared" si="775"/>
        <v>3.3333333333333335</v>
      </c>
      <c r="AK934" s="174">
        <f t="shared" si="754"/>
        <v>2647.4440932292678</v>
      </c>
      <c r="AL934" s="174">
        <f t="shared" si="776"/>
        <v>2647.4440932292678</v>
      </c>
      <c r="AM934" s="174"/>
      <c r="AN934" s="174"/>
      <c r="AO934" s="176">
        <v>30</v>
      </c>
      <c r="AP934" s="174">
        <v>36</v>
      </c>
      <c r="AQ934" s="175">
        <f t="shared" si="777"/>
        <v>412</v>
      </c>
      <c r="AR934" s="31">
        <f t="shared" si="778"/>
        <v>0</v>
      </c>
      <c r="AS934" s="2">
        <f t="shared" si="779"/>
        <v>1.25</v>
      </c>
      <c r="AT934" s="33">
        <f t="shared" si="780"/>
        <v>0</v>
      </c>
      <c r="AU934" s="31">
        <f t="shared" si="781"/>
        <v>1</v>
      </c>
      <c r="AV934" s="2">
        <f t="shared" si="782"/>
        <v>0</v>
      </c>
      <c r="AW934" s="33">
        <f t="shared" si="783"/>
        <v>0.2</v>
      </c>
      <c r="AX934" s="31">
        <f t="shared" si="784"/>
        <v>0</v>
      </c>
      <c r="AY934" s="33">
        <f t="shared" si="785"/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customHeight="1">
      <c r="A935" s="2"/>
      <c r="B935" s="107">
        <v>860</v>
      </c>
      <c r="C935" s="31">
        <v>7</v>
      </c>
      <c r="D935" s="113" t="s">
        <v>15</v>
      </c>
      <c r="E935" s="2" t="s">
        <v>87</v>
      </c>
      <c r="F935" s="2"/>
      <c r="G935" s="2"/>
      <c r="H935" s="33">
        <f t="shared" si="759"/>
        <v>4</v>
      </c>
      <c r="I935" s="173">
        <f t="shared" si="755"/>
        <v>470.18280875169449</v>
      </c>
      <c r="J935" s="174">
        <f t="shared" si="756"/>
        <v>13.766124241276053</v>
      </c>
      <c r="K935" s="189">
        <f t="shared" si="757"/>
        <v>750</v>
      </c>
      <c r="L935" s="190">
        <f t="shared" si="786"/>
        <v>91</v>
      </c>
      <c r="M935" s="173">
        <f t="shared" si="787"/>
        <v>14071.88499903744</v>
      </c>
      <c r="N935" s="174">
        <f t="shared" si="732"/>
        <v>3184.5178392022235</v>
      </c>
      <c r="O935" s="174">
        <f t="shared" si="760"/>
        <v>3184.5178392022235</v>
      </c>
      <c r="P935" s="174">
        <f t="shared" si="761"/>
        <v>3184.5178392022235</v>
      </c>
      <c r="Q935" s="174">
        <f t="shared" si="762"/>
        <v>3184.5178392022235</v>
      </c>
      <c r="R935" s="175">
        <f t="shared" si="763"/>
        <v>0</v>
      </c>
      <c r="S935" s="173">
        <f t="shared" si="733"/>
        <v>10589.776372917071</v>
      </c>
      <c r="T935" s="174">
        <f t="shared" si="764"/>
        <v>2647.4440932292678</v>
      </c>
      <c r="U935" s="174">
        <f t="shared" si="765"/>
        <v>2647.4440932292678</v>
      </c>
      <c r="V935" s="174">
        <f t="shared" si="766"/>
        <v>2647.4440932292678</v>
      </c>
      <c r="W935" s="174">
        <f t="shared" si="767"/>
        <v>2647.4440932292678</v>
      </c>
      <c r="X935" s="175">
        <f t="shared" si="768"/>
        <v>0</v>
      </c>
      <c r="Y935" s="173">
        <f t="shared" si="758"/>
        <v>21179.552745834142</v>
      </c>
      <c r="Z935" s="174">
        <f t="shared" si="769"/>
        <v>5294.8881864585355</v>
      </c>
      <c r="AA935" s="174">
        <f t="shared" si="770"/>
        <v>5294.8881864585355</v>
      </c>
      <c r="AB935" s="174">
        <f t="shared" si="771"/>
        <v>5294.8881864585355</v>
      </c>
      <c r="AC935" s="174">
        <f t="shared" si="772"/>
        <v>5294.8881864585355</v>
      </c>
      <c r="AD935" s="175">
        <f t="shared" si="773"/>
        <v>0</v>
      </c>
      <c r="AE935" s="173">
        <f t="shared" si="788"/>
        <v>29.928540000000002</v>
      </c>
      <c r="AF935" s="174">
        <f t="shared" si="731"/>
        <v>36</v>
      </c>
      <c r="AG935" s="174">
        <f t="shared" si="774"/>
        <v>20.2865</v>
      </c>
      <c r="AH935" s="174">
        <f t="shared" si="729"/>
        <v>412</v>
      </c>
      <c r="AI935" s="174">
        <f t="shared" si="730"/>
        <v>200</v>
      </c>
      <c r="AJ935" s="174">
        <f t="shared" si="775"/>
        <v>4</v>
      </c>
      <c r="AK935" s="174">
        <f t="shared" si="754"/>
        <v>2647.4440932292678</v>
      </c>
      <c r="AL935" s="174">
        <f t="shared" si="776"/>
        <v>2647.4440932292678</v>
      </c>
      <c r="AM935" s="174"/>
      <c r="AN935" s="174"/>
      <c r="AO935" s="176">
        <v>30</v>
      </c>
      <c r="AP935" s="174">
        <v>36</v>
      </c>
      <c r="AQ935" s="175">
        <f t="shared" si="777"/>
        <v>412</v>
      </c>
      <c r="AR935" s="31">
        <f t="shared" si="778"/>
        <v>0</v>
      </c>
      <c r="AS935" s="2">
        <f t="shared" si="779"/>
        <v>1</v>
      </c>
      <c r="AT935" s="74">
        <f t="shared" si="780"/>
        <v>1</v>
      </c>
      <c r="AU935" s="31">
        <f t="shared" si="781"/>
        <v>1</v>
      </c>
      <c r="AV935" s="2">
        <f t="shared" si="782"/>
        <v>0</v>
      </c>
      <c r="AW935" s="33">
        <f t="shared" si="783"/>
        <v>1</v>
      </c>
      <c r="AX935" s="31">
        <f t="shared" si="784"/>
        <v>0</v>
      </c>
      <c r="AY935" s="33">
        <f t="shared" si="785"/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customHeight="1">
      <c r="A936" s="2"/>
      <c r="B936" s="107">
        <v>861</v>
      </c>
      <c r="C936" s="31">
        <v>7</v>
      </c>
      <c r="D936" s="113" t="s">
        <v>15</v>
      </c>
      <c r="E936" s="2" t="s">
        <v>179</v>
      </c>
      <c r="F936" s="2"/>
      <c r="G936" s="2"/>
      <c r="H936" s="33">
        <f t="shared" si="759"/>
        <v>4</v>
      </c>
      <c r="I936" s="173">
        <f t="shared" si="755"/>
        <v>470.18280875169449</v>
      </c>
      <c r="J936" s="174">
        <f t="shared" si="756"/>
        <v>13.766124241276053</v>
      </c>
      <c r="K936" s="189">
        <f t="shared" si="757"/>
        <v>750</v>
      </c>
      <c r="L936" s="190">
        <f t="shared" si="786"/>
        <v>91</v>
      </c>
      <c r="M936" s="173">
        <f t="shared" si="787"/>
        <v>14071.88499903744</v>
      </c>
      <c r="N936" s="174">
        <f t="shared" si="732"/>
        <v>3184.5178392022235</v>
      </c>
      <c r="O936" s="174">
        <f t="shared" si="760"/>
        <v>3184.5178392022235</v>
      </c>
      <c r="P936" s="174">
        <f t="shared" si="761"/>
        <v>3184.5178392022235</v>
      </c>
      <c r="Q936" s="174">
        <f t="shared" si="762"/>
        <v>3184.5178392022235</v>
      </c>
      <c r="R936" s="175">
        <f t="shared" si="763"/>
        <v>0</v>
      </c>
      <c r="S936" s="173">
        <f t="shared" si="733"/>
        <v>10589.776372917071</v>
      </c>
      <c r="T936" s="174">
        <f t="shared" si="764"/>
        <v>2647.4440932292678</v>
      </c>
      <c r="U936" s="174">
        <f t="shared" si="765"/>
        <v>2647.4440932292678</v>
      </c>
      <c r="V936" s="174">
        <f t="shared" si="766"/>
        <v>2647.4440932292678</v>
      </c>
      <c r="W936" s="174">
        <f t="shared" si="767"/>
        <v>2647.4440932292678</v>
      </c>
      <c r="X936" s="175">
        <f t="shared" si="768"/>
        <v>0</v>
      </c>
      <c r="Y936" s="173">
        <f t="shared" si="758"/>
        <v>21179.552745834142</v>
      </c>
      <c r="Z936" s="174">
        <f t="shared" si="769"/>
        <v>5294.8881864585355</v>
      </c>
      <c r="AA936" s="174">
        <f t="shared" si="770"/>
        <v>5294.8881864585355</v>
      </c>
      <c r="AB936" s="174">
        <f t="shared" si="771"/>
        <v>5294.8881864585355</v>
      </c>
      <c r="AC936" s="174">
        <f t="shared" si="772"/>
        <v>5294.8881864585355</v>
      </c>
      <c r="AD936" s="175">
        <f t="shared" si="773"/>
        <v>0</v>
      </c>
      <c r="AE936" s="173">
        <f t="shared" si="788"/>
        <v>29.928540000000002</v>
      </c>
      <c r="AF936" s="174">
        <f t="shared" si="731"/>
        <v>36</v>
      </c>
      <c r="AG936" s="174">
        <f t="shared" si="774"/>
        <v>20.2865</v>
      </c>
      <c r="AH936" s="174">
        <f t="shared" si="729"/>
        <v>412</v>
      </c>
      <c r="AI936" s="174">
        <f t="shared" si="730"/>
        <v>200</v>
      </c>
      <c r="AJ936" s="174">
        <f t="shared" si="775"/>
        <v>3.2</v>
      </c>
      <c r="AK936" s="174">
        <f t="shared" si="754"/>
        <v>2647.4440932292678</v>
      </c>
      <c r="AL936" s="174">
        <f t="shared" si="776"/>
        <v>2647.4440932292678</v>
      </c>
      <c r="AM936" s="174"/>
      <c r="AN936" s="174"/>
      <c r="AO936" s="176">
        <v>30</v>
      </c>
      <c r="AP936" s="174">
        <v>36</v>
      </c>
      <c r="AQ936" s="175">
        <f t="shared" si="777"/>
        <v>412</v>
      </c>
      <c r="AR936" s="31">
        <f t="shared" si="778"/>
        <v>0</v>
      </c>
      <c r="AS936" s="2">
        <f t="shared" si="779"/>
        <v>1</v>
      </c>
      <c r="AT936" s="74">
        <f t="shared" si="780"/>
        <v>1</v>
      </c>
      <c r="AU936" s="31">
        <f t="shared" si="781"/>
        <v>0.8</v>
      </c>
      <c r="AV936" s="2">
        <f t="shared" si="782"/>
        <v>0</v>
      </c>
      <c r="AW936" s="33">
        <f t="shared" si="783"/>
        <v>1</v>
      </c>
      <c r="AX936" s="31">
        <f t="shared" si="784"/>
        <v>0</v>
      </c>
      <c r="AY936" s="33">
        <f t="shared" si="785"/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customHeight="1">
      <c r="A937" s="2"/>
      <c r="B937" s="107">
        <v>862</v>
      </c>
      <c r="C937" s="31">
        <v>7</v>
      </c>
      <c r="D937" s="113" t="s">
        <v>15</v>
      </c>
      <c r="E937" s="2" t="s">
        <v>134</v>
      </c>
      <c r="F937" s="2"/>
      <c r="G937" s="2"/>
      <c r="H937" s="33">
        <f t="shared" si="759"/>
        <v>4</v>
      </c>
      <c r="I937" s="173">
        <f t="shared" si="755"/>
        <v>822.81991531546532</v>
      </c>
      <c r="J937" s="174">
        <f t="shared" si="756"/>
        <v>13.766124241276053</v>
      </c>
      <c r="K937" s="189">
        <f t="shared" si="757"/>
        <v>356</v>
      </c>
      <c r="L937" s="190">
        <f t="shared" si="786"/>
        <v>22</v>
      </c>
      <c r="M937" s="173">
        <f t="shared" si="787"/>
        <v>24625.798748315519</v>
      </c>
      <c r="N937" s="174">
        <f t="shared" si="732"/>
        <v>3184.5178392022235</v>
      </c>
      <c r="O937" s="174">
        <f t="shared" si="760"/>
        <v>3184.5178392022235</v>
      </c>
      <c r="P937" s="174">
        <f t="shared" si="761"/>
        <v>3184.5178392022235</v>
      </c>
      <c r="Q937" s="174">
        <f t="shared" si="762"/>
        <v>3184.5178392022235</v>
      </c>
      <c r="R937" s="175">
        <f t="shared" si="763"/>
        <v>9553.5535176066696</v>
      </c>
      <c r="S937" s="173">
        <f t="shared" si="733"/>
        <v>18532.108652604875</v>
      </c>
      <c r="T937" s="174">
        <f t="shared" si="764"/>
        <v>2647.4440932292678</v>
      </c>
      <c r="U937" s="174">
        <f t="shared" si="765"/>
        <v>2647.4440932292678</v>
      </c>
      <c r="V937" s="174">
        <f t="shared" si="766"/>
        <v>2647.4440932292678</v>
      </c>
      <c r="W937" s="174">
        <f t="shared" si="767"/>
        <v>2647.4440932292678</v>
      </c>
      <c r="X937" s="175">
        <f t="shared" si="768"/>
        <v>7942.3322796878028</v>
      </c>
      <c r="Y937" s="173">
        <f t="shared" si="758"/>
        <v>37064.21730520975</v>
      </c>
      <c r="Z937" s="174">
        <f t="shared" si="769"/>
        <v>5294.8881864585355</v>
      </c>
      <c r="AA937" s="174">
        <f t="shared" si="770"/>
        <v>5294.8881864585355</v>
      </c>
      <c r="AB937" s="174">
        <f t="shared" si="771"/>
        <v>5294.8881864585355</v>
      </c>
      <c r="AC937" s="174">
        <f t="shared" si="772"/>
        <v>5294.8881864585355</v>
      </c>
      <c r="AD937" s="175">
        <f t="shared" si="773"/>
        <v>15884.664559375606</v>
      </c>
      <c r="AE937" s="173">
        <f t="shared" si="788"/>
        <v>29.928540000000002</v>
      </c>
      <c r="AF937" s="174">
        <f t="shared" si="731"/>
        <v>36</v>
      </c>
      <c r="AG937" s="174">
        <f t="shared" si="774"/>
        <v>20.2865</v>
      </c>
      <c r="AH937" s="174">
        <f t="shared" ref="AH937:AH956" si="789">AQ937</f>
        <v>412</v>
      </c>
      <c r="AI937" s="174">
        <f t="shared" ref="AI937:AI977" si="790">$D$58</f>
        <v>200</v>
      </c>
      <c r="AJ937" s="174">
        <f t="shared" si="775"/>
        <v>4</v>
      </c>
      <c r="AK937" s="174">
        <f t="shared" si="754"/>
        <v>2647.4440932292678</v>
      </c>
      <c r="AL937" s="174">
        <f t="shared" si="776"/>
        <v>2647.4440932292678</v>
      </c>
      <c r="AM937" s="174"/>
      <c r="AN937" s="174"/>
      <c r="AO937" s="176">
        <v>30</v>
      </c>
      <c r="AP937" s="174">
        <v>36</v>
      </c>
      <c r="AQ937" s="175">
        <f t="shared" si="777"/>
        <v>412</v>
      </c>
      <c r="AR937" s="31">
        <f t="shared" si="778"/>
        <v>0</v>
      </c>
      <c r="AS937" s="2">
        <f t="shared" si="779"/>
        <v>1</v>
      </c>
      <c r="AT937" s="74">
        <f t="shared" si="780"/>
        <v>1</v>
      </c>
      <c r="AU937" s="31">
        <f t="shared" si="781"/>
        <v>1</v>
      </c>
      <c r="AV937" s="2">
        <f t="shared" si="782"/>
        <v>0</v>
      </c>
      <c r="AW937" s="33">
        <f t="shared" si="783"/>
        <v>0.2</v>
      </c>
      <c r="AX937" s="31">
        <f t="shared" si="784"/>
        <v>0</v>
      </c>
      <c r="AY937" s="33">
        <f t="shared" si="785"/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customHeight="1">
      <c r="A938" s="2"/>
      <c r="B938" s="107">
        <v>863</v>
      </c>
      <c r="C938" s="31">
        <v>4</v>
      </c>
      <c r="D938" s="113" t="s">
        <v>15</v>
      </c>
      <c r="E938" s="2" t="s">
        <v>67</v>
      </c>
      <c r="F938" s="2"/>
      <c r="G938" s="2"/>
      <c r="H938" s="33">
        <f t="shared" si="759"/>
        <v>3</v>
      </c>
      <c r="I938" s="173">
        <f t="shared" si="755"/>
        <v>327.68644982282422</v>
      </c>
      <c r="J938" s="174">
        <f t="shared" si="756"/>
        <v>7.5847335018681159</v>
      </c>
      <c r="K938" s="189">
        <f t="shared" si="757"/>
        <v>862</v>
      </c>
      <c r="L938" s="190">
        <f t="shared" si="786"/>
        <v>109</v>
      </c>
      <c r="M938" s="173">
        <f t="shared" si="787"/>
        <v>9807.1770209803872</v>
      </c>
      <c r="N938" s="174">
        <f t="shared" si="732"/>
        <v>2959.1989206527737</v>
      </c>
      <c r="O938" s="174">
        <f t="shared" si="760"/>
        <v>2959.1989206527737</v>
      </c>
      <c r="P938" s="174">
        <f t="shared" si="761"/>
        <v>2959.1989206527737</v>
      </c>
      <c r="Q938" s="174">
        <f t="shared" si="762"/>
        <v>0</v>
      </c>
      <c r="R938" s="175">
        <f t="shared" si="763"/>
        <v>0</v>
      </c>
      <c r="S938" s="173">
        <f t="shared" si="733"/>
        <v>7380.3766523743907</v>
      </c>
      <c r="T938" s="174">
        <f t="shared" si="764"/>
        <v>2460.1255507914634</v>
      </c>
      <c r="U938" s="174">
        <f t="shared" si="765"/>
        <v>2460.1255507914634</v>
      </c>
      <c r="V938" s="174">
        <f t="shared" si="766"/>
        <v>2460.1255507914634</v>
      </c>
      <c r="W938" s="174">
        <f t="shared" si="767"/>
        <v>0</v>
      </c>
      <c r="X938" s="175">
        <f t="shared" si="768"/>
        <v>0</v>
      </c>
      <c r="Y938" s="173">
        <f t="shared" si="758"/>
        <v>14760.753304748781</v>
      </c>
      <c r="Z938" s="174">
        <f t="shared" si="769"/>
        <v>4920.2511015829268</v>
      </c>
      <c r="AA938" s="174">
        <f t="shared" si="770"/>
        <v>4920.2511015829268</v>
      </c>
      <c r="AB938" s="174">
        <f t="shared" si="771"/>
        <v>4920.2511015829268</v>
      </c>
      <c r="AC938" s="174">
        <f t="shared" si="772"/>
        <v>0</v>
      </c>
      <c r="AD938" s="175">
        <f t="shared" si="773"/>
        <v>0</v>
      </c>
      <c r="AE938" s="173">
        <f t="shared" si="788"/>
        <v>29.928540000000002</v>
      </c>
      <c r="AF938" s="174">
        <f t="shared" si="731"/>
        <v>36</v>
      </c>
      <c r="AG938" s="174">
        <f t="shared" si="774"/>
        <v>20.2865</v>
      </c>
      <c r="AH938" s="174">
        <f t="shared" si="789"/>
        <v>227</v>
      </c>
      <c r="AI938" s="174">
        <f t="shared" si="790"/>
        <v>200</v>
      </c>
      <c r="AJ938" s="174">
        <f t="shared" si="775"/>
        <v>3.3333333333333335</v>
      </c>
      <c r="AK938" s="174">
        <f t="shared" si="754"/>
        <v>2460.1255507914634</v>
      </c>
      <c r="AL938" s="174">
        <f t="shared" si="776"/>
        <v>2460.1255507914634</v>
      </c>
      <c r="AM938" s="174"/>
      <c r="AN938" s="174"/>
      <c r="AO938" s="176">
        <v>30</v>
      </c>
      <c r="AP938" s="174">
        <v>36</v>
      </c>
      <c r="AQ938" s="175">
        <f t="shared" si="777"/>
        <v>227</v>
      </c>
      <c r="AR938" s="31">
        <f t="shared" si="778"/>
        <v>0</v>
      </c>
      <c r="AS938" s="2">
        <f t="shared" si="779"/>
        <v>1</v>
      </c>
      <c r="AT938" s="33">
        <f t="shared" si="780"/>
        <v>0</v>
      </c>
      <c r="AU938" s="31">
        <f t="shared" si="781"/>
        <v>1</v>
      </c>
      <c r="AV938" s="2">
        <f t="shared" si="782"/>
        <v>0</v>
      </c>
      <c r="AW938" s="33">
        <f t="shared" si="783"/>
        <v>1</v>
      </c>
      <c r="AX938" s="31">
        <f t="shared" si="784"/>
        <v>0</v>
      </c>
      <c r="AY938" s="33">
        <f t="shared" si="785"/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customHeight="1">
      <c r="A939" s="2"/>
      <c r="B939" s="107">
        <v>864</v>
      </c>
      <c r="C939" s="31">
        <v>4</v>
      </c>
      <c r="D939" s="113" t="s">
        <v>15</v>
      </c>
      <c r="E939" s="2" t="s">
        <v>79</v>
      </c>
      <c r="F939" s="1"/>
      <c r="G939" s="1" t="s">
        <v>174</v>
      </c>
      <c r="H939" s="33">
        <f t="shared" si="759"/>
        <v>3</v>
      </c>
      <c r="I939" s="173">
        <f t="shared" si="755"/>
        <v>409.60806227853021</v>
      </c>
      <c r="J939" s="174">
        <f t="shared" si="756"/>
        <v>7.5847335018681159</v>
      </c>
      <c r="K939" s="189">
        <f t="shared" si="757"/>
        <v>800</v>
      </c>
      <c r="L939" s="190">
        <f t="shared" si="786"/>
        <v>99</v>
      </c>
      <c r="M939" s="173">
        <f t="shared" si="787"/>
        <v>12258.971276225484</v>
      </c>
      <c r="N939" s="174">
        <f t="shared" si="732"/>
        <v>3698.9986508159673</v>
      </c>
      <c r="O939" s="174">
        <f t="shared" si="760"/>
        <v>3698.9986508159673</v>
      </c>
      <c r="P939" s="174">
        <f t="shared" si="761"/>
        <v>3698.9986508159673</v>
      </c>
      <c r="Q939" s="174">
        <f t="shared" si="762"/>
        <v>0</v>
      </c>
      <c r="R939" s="175">
        <f t="shared" si="763"/>
        <v>0</v>
      </c>
      <c r="S939" s="173">
        <f t="shared" si="733"/>
        <v>9225.4708154679865</v>
      </c>
      <c r="T939" s="174">
        <f t="shared" si="764"/>
        <v>3075.1569384893291</v>
      </c>
      <c r="U939" s="174">
        <f t="shared" si="765"/>
        <v>3075.1569384893291</v>
      </c>
      <c r="V939" s="174">
        <f t="shared" si="766"/>
        <v>3075.1569384893291</v>
      </c>
      <c r="W939" s="174">
        <f t="shared" si="767"/>
        <v>0</v>
      </c>
      <c r="X939" s="175">
        <f t="shared" si="768"/>
        <v>0</v>
      </c>
      <c r="Y939" s="173">
        <f t="shared" si="758"/>
        <v>18450.941630935973</v>
      </c>
      <c r="Z939" s="174">
        <f t="shared" si="769"/>
        <v>6150.3138769786583</v>
      </c>
      <c r="AA939" s="174">
        <f t="shared" si="770"/>
        <v>6150.3138769786583</v>
      </c>
      <c r="AB939" s="174">
        <f t="shared" si="771"/>
        <v>6150.3138769786583</v>
      </c>
      <c r="AC939" s="174">
        <f t="shared" si="772"/>
        <v>0</v>
      </c>
      <c r="AD939" s="175">
        <f t="shared" si="773"/>
        <v>0</v>
      </c>
      <c r="AE939" s="173">
        <f t="shared" si="788"/>
        <v>29.928540000000002</v>
      </c>
      <c r="AF939" s="174">
        <f t="shared" ref="AF939:AF956" si="791">AP939</f>
        <v>36</v>
      </c>
      <c r="AG939" s="174">
        <f t="shared" si="774"/>
        <v>20.2865</v>
      </c>
      <c r="AH939" s="174">
        <f t="shared" si="789"/>
        <v>227</v>
      </c>
      <c r="AI939" s="174">
        <f t="shared" si="790"/>
        <v>200</v>
      </c>
      <c r="AJ939" s="174">
        <f t="shared" si="775"/>
        <v>3.3333333333333335</v>
      </c>
      <c r="AK939" s="174">
        <f t="shared" si="754"/>
        <v>2460.1255507914634</v>
      </c>
      <c r="AL939" s="174">
        <f t="shared" si="776"/>
        <v>2460.1255507914634</v>
      </c>
      <c r="AM939" s="174"/>
      <c r="AN939" s="174"/>
      <c r="AO939" s="176">
        <v>30</v>
      </c>
      <c r="AP939" s="174">
        <v>36</v>
      </c>
      <c r="AQ939" s="175">
        <f t="shared" si="777"/>
        <v>227</v>
      </c>
      <c r="AR939" s="31">
        <f t="shared" si="778"/>
        <v>0</v>
      </c>
      <c r="AS939" s="2">
        <f t="shared" si="779"/>
        <v>1.25</v>
      </c>
      <c r="AT939" s="33">
        <f t="shared" si="780"/>
        <v>0</v>
      </c>
      <c r="AU939" s="31">
        <f t="shared" si="781"/>
        <v>1</v>
      </c>
      <c r="AV939" s="2">
        <f t="shared" si="782"/>
        <v>0</v>
      </c>
      <c r="AW939" s="33">
        <f t="shared" si="783"/>
        <v>1</v>
      </c>
      <c r="AX939" s="31">
        <f t="shared" si="784"/>
        <v>0</v>
      </c>
      <c r="AY939" s="33">
        <f t="shared" si="785"/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customHeight="1">
      <c r="A940" s="2"/>
      <c r="B940" s="107">
        <v>865</v>
      </c>
      <c r="C940" s="31">
        <v>4</v>
      </c>
      <c r="D940" s="113" t="s">
        <v>15</v>
      </c>
      <c r="E940" s="2" t="s">
        <v>87</v>
      </c>
      <c r="F940" s="2"/>
      <c r="G940" s="2"/>
      <c r="H940" s="33">
        <f t="shared" si="759"/>
        <v>4</v>
      </c>
      <c r="I940" s="173">
        <f t="shared" si="755"/>
        <v>436.91526643043227</v>
      </c>
      <c r="J940" s="174">
        <f t="shared" si="756"/>
        <v>7.5847335018681159</v>
      </c>
      <c r="K940" s="189">
        <f t="shared" si="757"/>
        <v>777</v>
      </c>
      <c r="L940" s="190">
        <f t="shared" si="786"/>
        <v>96</v>
      </c>
      <c r="M940" s="173">
        <f t="shared" si="787"/>
        <v>13076.23602797385</v>
      </c>
      <c r="N940" s="174">
        <f t="shared" si="732"/>
        <v>2959.1989206527737</v>
      </c>
      <c r="O940" s="174">
        <f t="shared" si="760"/>
        <v>2959.1989206527737</v>
      </c>
      <c r="P940" s="174">
        <f t="shared" si="761"/>
        <v>2959.1989206527737</v>
      </c>
      <c r="Q940" s="174">
        <f t="shared" si="762"/>
        <v>2959.1989206527737</v>
      </c>
      <c r="R940" s="175">
        <f t="shared" si="763"/>
        <v>0</v>
      </c>
      <c r="S940" s="173">
        <f t="shared" si="733"/>
        <v>9840.5022031658536</v>
      </c>
      <c r="T940" s="174">
        <f t="shared" si="764"/>
        <v>2460.1255507914634</v>
      </c>
      <c r="U940" s="174">
        <f t="shared" si="765"/>
        <v>2460.1255507914634</v>
      </c>
      <c r="V940" s="174">
        <f t="shared" si="766"/>
        <v>2460.1255507914634</v>
      </c>
      <c r="W940" s="174">
        <f t="shared" si="767"/>
        <v>2460.1255507914634</v>
      </c>
      <c r="X940" s="175">
        <f t="shared" si="768"/>
        <v>0</v>
      </c>
      <c r="Y940" s="173">
        <f t="shared" si="758"/>
        <v>19681.004406331707</v>
      </c>
      <c r="Z940" s="174">
        <f t="shared" si="769"/>
        <v>4920.2511015829268</v>
      </c>
      <c r="AA940" s="174">
        <f t="shared" si="770"/>
        <v>4920.2511015829268</v>
      </c>
      <c r="AB940" s="174">
        <f t="shared" si="771"/>
        <v>4920.2511015829268</v>
      </c>
      <c r="AC940" s="174">
        <f t="shared" si="772"/>
        <v>4920.2511015829268</v>
      </c>
      <c r="AD940" s="175">
        <f t="shared" si="773"/>
        <v>0</v>
      </c>
      <c r="AE940" s="173">
        <f t="shared" si="788"/>
        <v>29.928540000000002</v>
      </c>
      <c r="AF940" s="174">
        <f t="shared" si="791"/>
        <v>36</v>
      </c>
      <c r="AG940" s="174">
        <f t="shared" si="774"/>
        <v>20.2865</v>
      </c>
      <c r="AH940" s="174">
        <f t="shared" si="789"/>
        <v>227</v>
      </c>
      <c r="AI940" s="174">
        <f t="shared" si="790"/>
        <v>200</v>
      </c>
      <c r="AJ940" s="174">
        <f t="shared" si="775"/>
        <v>4</v>
      </c>
      <c r="AK940" s="174">
        <f t="shared" si="754"/>
        <v>2460.1255507914634</v>
      </c>
      <c r="AL940" s="174">
        <f t="shared" si="776"/>
        <v>2460.1255507914634</v>
      </c>
      <c r="AM940" s="174"/>
      <c r="AN940" s="174"/>
      <c r="AO940" s="176">
        <v>30</v>
      </c>
      <c r="AP940" s="174">
        <v>36</v>
      </c>
      <c r="AQ940" s="175">
        <f t="shared" si="777"/>
        <v>227</v>
      </c>
      <c r="AR940" s="31">
        <f t="shared" si="778"/>
        <v>0</v>
      </c>
      <c r="AS940" s="2">
        <f t="shared" si="779"/>
        <v>1</v>
      </c>
      <c r="AT940" s="74">
        <f t="shared" si="780"/>
        <v>1</v>
      </c>
      <c r="AU940" s="31">
        <f t="shared" si="781"/>
        <v>1</v>
      </c>
      <c r="AV940" s="2">
        <f t="shared" si="782"/>
        <v>0</v>
      </c>
      <c r="AW940" s="33">
        <f t="shared" si="783"/>
        <v>1</v>
      </c>
      <c r="AX940" s="31">
        <f t="shared" si="784"/>
        <v>0</v>
      </c>
      <c r="AY940" s="33">
        <f t="shared" si="785"/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customHeight="1">
      <c r="A941" s="2"/>
      <c r="B941" s="107">
        <v>866</v>
      </c>
      <c r="C941" s="31">
        <v>1</v>
      </c>
      <c r="D941" s="113" t="s">
        <v>15</v>
      </c>
      <c r="E941" s="2" t="s">
        <v>67</v>
      </c>
      <c r="F941" s="2"/>
      <c r="G941" s="2"/>
      <c r="H941" s="33">
        <f t="shared" si="759"/>
        <v>3</v>
      </c>
      <c r="I941" s="173">
        <f t="shared" si="755"/>
        <v>265.46684846673401</v>
      </c>
      <c r="J941" s="174">
        <f t="shared" si="756"/>
        <v>3.8090732123919175</v>
      </c>
      <c r="K941" s="189">
        <f t="shared" si="757"/>
        <v>882</v>
      </c>
      <c r="L941" s="190">
        <f t="shared" si="786"/>
        <v>111</v>
      </c>
      <c r="M941" s="173">
        <f t="shared" si="787"/>
        <v>7945.035193010588</v>
      </c>
      <c r="N941" s="174">
        <f t="shared" si="732"/>
        <v>2397.3197911497405</v>
      </c>
      <c r="O941" s="174">
        <f t="shared" si="760"/>
        <v>2397.3197911497405</v>
      </c>
      <c r="P941" s="174">
        <f t="shared" si="761"/>
        <v>2397.3197911497405</v>
      </c>
      <c r="Q941" s="174">
        <f t="shared" si="762"/>
        <v>0</v>
      </c>
      <c r="R941" s="175">
        <f t="shared" si="763"/>
        <v>0</v>
      </c>
      <c r="S941" s="173">
        <f t="shared" ref="S941:S977" si="792">SUM(T941:X941)</f>
        <v>5979.024556745122</v>
      </c>
      <c r="T941" s="174">
        <f t="shared" si="764"/>
        <v>1993.0081855817073</v>
      </c>
      <c r="U941" s="174">
        <f t="shared" si="765"/>
        <v>1993.0081855817073</v>
      </c>
      <c r="V941" s="174">
        <f t="shared" si="766"/>
        <v>1993.0081855817073</v>
      </c>
      <c r="W941" s="174">
        <f t="shared" si="767"/>
        <v>0</v>
      </c>
      <c r="X941" s="175">
        <f t="shared" si="768"/>
        <v>0</v>
      </c>
      <c r="Y941" s="173">
        <f t="shared" si="758"/>
        <v>11958.049113490244</v>
      </c>
      <c r="Z941" s="174">
        <f t="shared" si="769"/>
        <v>3986.0163711634145</v>
      </c>
      <c r="AA941" s="174">
        <f t="shared" si="770"/>
        <v>3986.0163711634145</v>
      </c>
      <c r="AB941" s="174">
        <f t="shared" si="771"/>
        <v>3986.0163711634145</v>
      </c>
      <c r="AC941" s="174">
        <f t="shared" si="772"/>
        <v>0</v>
      </c>
      <c r="AD941" s="175">
        <f t="shared" si="773"/>
        <v>0</v>
      </c>
      <c r="AE941" s="173">
        <f t="shared" si="788"/>
        <v>29.928540000000002</v>
      </c>
      <c r="AF941" s="174">
        <f t="shared" si="791"/>
        <v>36</v>
      </c>
      <c r="AG941" s="174">
        <f t="shared" si="774"/>
        <v>20.2865</v>
      </c>
      <c r="AH941" s="174">
        <f t="shared" si="789"/>
        <v>114</v>
      </c>
      <c r="AI941" s="174">
        <f t="shared" si="790"/>
        <v>200</v>
      </c>
      <c r="AJ941" s="174">
        <f t="shared" si="775"/>
        <v>3.3333333333333335</v>
      </c>
      <c r="AK941" s="174">
        <f t="shared" si="754"/>
        <v>1993.0081855817073</v>
      </c>
      <c r="AL941" s="174">
        <f t="shared" si="776"/>
        <v>1993.0081855817073</v>
      </c>
      <c r="AM941" s="174"/>
      <c r="AN941" s="174"/>
      <c r="AO941" s="176">
        <v>30</v>
      </c>
      <c r="AP941" s="174">
        <v>36</v>
      </c>
      <c r="AQ941" s="175">
        <f t="shared" si="777"/>
        <v>114</v>
      </c>
      <c r="AR941" s="31">
        <f t="shared" si="778"/>
        <v>0</v>
      </c>
      <c r="AS941" s="2">
        <f t="shared" si="779"/>
        <v>1</v>
      </c>
      <c r="AT941" s="33">
        <f t="shared" si="780"/>
        <v>0</v>
      </c>
      <c r="AU941" s="31">
        <f t="shared" si="781"/>
        <v>1</v>
      </c>
      <c r="AV941" s="2">
        <f t="shared" si="782"/>
        <v>0</v>
      </c>
      <c r="AW941" s="33">
        <f t="shared" si="783"/>
        <v>1</v>
      </c>
      <c r="AX941" s="31">
        <f t="shared" si="784"/>
        <v>0</v>
      </c>
      <c r="AY941" s="33">
        <f t="shared" si="785"/>
        <v>1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customHeight="1">
      <c r="A942" s="2"/>
      <c r="B942" s="107">
        <v>867</v>
      </c>
      <c r="C942" s="31">
        <v>10</v>
      </c>
      <c r="D942" s="113" t="s">
        <v>19</v>
      </c>
      <c r="E942" s="2" t="s">
        <v>144</v>
      </c>
      <c r="F942" s="2"/>
      <c r="G942" s="2"/>
      <c r="H942" s="33">
        <f t="shared" ref="H942:H956" si="793">IF(AY942=1,4,6)</f>
        <v>4</v>
      </c>
      <c r="I942" s="173">
        <f t="shared" si="755"/>
        <v>535.72340532496685</v>
      </c>
      <c r="J942" s="174">
        <f t="shared" si="756"/>
        <v>21.760166048861723</v>
      </c>
      <c r="K942" s="189">
        <f t="shared" si="757"/>
        <v>680</v>
      </c>
      <c r="L942" s="190">
        <f t="shared" si="786"/>
        <v>78</v>
      </c>
      <c r="M942" s="173">
        <f t="shared" si="787"/>
        <v>12826.735492163587</v>
      </c>
      <c r="N942" s="174">
        <f t="shared" ref="N942:N956" si="794">T942*(1+($D$57/100)*($D$58/100-1))</f>
        <v>7432.3392406409557</v>
      </c>
      <c r="O942" s="174">
        <f t="shared" si="760"/>
        <v>4178.6049921515414</v>
      </c>
      <c r="P942" s="174"/>
      <c r="Q942" s="174"/>
      <c r="R942" s="175"/>
      <c r="S942" s="173">
        <f t="shared" si="792"/>
        <v>9652.7409416621958</v>
      </c>
      <c r="T942" s="174">
        <f t="shared" ref="T942:T977" si="795">AL942*AU942</f>
        <v>6178.8639960768296</v>
      </c>
      <c r="U942" s="174">
        <f t="shared" ref="U942:U956" si="796">AM942*AU942</f>
        <v>3473.8769455853662</v>
      </c>
      <c r="V942" s="174"/>
      <c r="W942" s="174"/>
      <c r="X942" s="175"/>
      <c r="Y942" s="173">
        <f t="shared" si="758"/>
        <v>19305.481883324392</v>
      </c>
      <c r="Z942" s="174">
        <f t="shared" ref="Z942:Z956" si="797">T942*$D$58/100</f>
        <v>12357.727992153659</v>
      </c>
      <c r="AA942" s="174">
        <f t="shared" ref="AA942:AA956" si="798">U942*$D$58/100</f>
        <v>6947.7538911707325</v>
      </c>
      <c r="AB942" s="174"/>
      <c r="AC942" s="174"/>
      <c r="AD942" s="175"/>
      <c r="AE942" s="173">
        <f t="shared" si="788"/>
        <v>23.942831999999999</v>
      </c>
      <c r="AF942" s="174">
        <f t="shared" si="791"/>
        <v>36</v>
      </c>
      <c r="AG942" s="174">
        <f t="shared" ref="AG942:AG956" si="799">IF($D$57+AT942&gt;100,100,$D$57+AT942)</f>
        <v>20.2865</v>
      </c>
      <c r="AH942" s="174">
        <f t="shared" si="789"/>
        <v>521</v>
      </c>
      <c r="AI942" s="174">
        <f t="shared" si="790"/>
        <v>200</v>
      </c>
      <c r="AJ942" s="174">
        <f t="shared" ref="AJ942:AJ956" si="800">10/IF(AY942=1,(2.5+AX942),2)</f>
        <v>2.8571428571428572</v>
      </c>
      <c r="AK942" s="174">
        <f t="shared" si="754"/>
        <v>9652.7409416621958</v>
      </c>
      <c r="AL942" s="174">
        <f t="shared" ref="AL942:AL956" si="801">(H942-1)*(VLOOKUP(C942,$B$36:$AG$39,27,FALSE)+VLOOKUP(C942,$B$40:$AG$43,27,FALSE)*$D$54)*$D$59/100</f>
        <v>6178.8639960768296</v>
      </c>
      <c r="AM942" s="174">
        <f t="shared" ref="AM942:AM956" si="802">(VLOOKUP(C942,$B$36:$AG$39,28,FALSE)+VLOOKUP(C942,$B$40:$AG$43,28,FALSE)*$D$54)*$D$59/100</f>
        <v>3473.8769455853662</v>
      </c>
      <c r="AN942" s="174"/>
      <c r="AO942" s="176">
        <v>24</v>
      </c>
      <c r="AP942" s="174">
        <v>36</v>
      </c>
      <c r="AQ942" s="175">
        <f t="shared" ref="AQ942:AQ956" si="803">VLOOKUP(C942,$B$45:$AG$48,27,FALSE)</f>
        <v>521</v>
      </c>
      <c r="AR942" s="31">
        <f t="shared" ref="AR942:AR956" si="804">IF(LEFT(E942,1)*1=1,$S$69,$R$69)</f>
        <v>0</v>
      </c>
      <c r="AS942" s="2">
        <f t="shared" ref="AS942:AS956" si="805">IF(LEFT(E942,1)*1=2,$U$69,$T$69)</f>
        <v>0</v>
      </c>
      <c r="AT942" s="33">
        <f t="shared" ref="AT942:AT956" si="806">IF(LEFT(E942,1)*1=3,$W$69,$V$69)</f>
        <v>0</v>
      </c>
      <c r="AU942" s="31">
        <f t="shared" ref="AU942:AU956" si="807">IF(MID(E942,3,1)*1=1,$Y$69,$X$69)</f>
        <v>1</v>
      </c>
      <c r="AV942" s="2">
        <f t="shared" ref="AV942:AV956" si="808">IF(MID(E942,3,1)*1=2,$AA$69,$Z$69)</f>
        <v>0</v>
      </c>
      <c r="AW942" s="33">
        <f t="shared" ref="AW942:AW956" si="809">IF(MID(E942,3,1)*1=3,$AC$69,$AB$69)</f>
        <v>0</v>
      </c>
      <c r="AX942" s="31">
        <f t="shared" ref="AX942:AX956" si="810">IF(MID(E942,5,1)*1=1,$AE$69,$AD$69)</f>
        <v>1</v>
      </c>
      <c r="AY942" s="33">
        <f t="shared" ref="AY942:AY956" si="811">IF(MID(E942,5,1)*1=2,$AG$69,$AF$69)</f>
        <v>1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customHeight="1">
      <c r="A943" s="2"/>
      <c r="B943" s="107">
        <v>868</v>
      </c>
      <c r="C943" s="31">
        <v>10</v>
      </c>
      <c r="D943" s="113" t="s">
        <v>19</v>
      </c>
      <c r="E943" s="2" t="s">
        <v>138</v>
      </c>
      <c r="F943" s="2"/>
      <c r="G943" s="2"/>
      <c r="H943" s="33">
        <f t="shared" si="793"/>
        <v>4</v>
      </c>
      <c r="I943" s="173">
        <f t="shared" si="755"/>
        <v>669.65425665620864</v>
      </c>
      <c r="J943" s="174">
        <f t="shared" si="756"/>
        <v>21.760166048861723</v>
      </c>
      <c r="K943" s="189">
        <f t="shared" si="757"/>
        <v>532</v>
      </c>
      <c r="L943" s="190">
        <f t="shared" si="786"/>
        <v>51</v>
      </c>
      <c r="M943" s="173">
        <f t="shared" si="787"/>
        <v>16033.419365204485</v>
      </c>
      <c r="N943" s="174">
        <f t="shared" si="794"/>
        <v>9290.4240508011953</v>
      </c>
      <c r="O943" s="174">
        <f t="shared" si="760"/>
        <v>5223.2562401894265</v>
      </c>
      <c r="P943" s="174"/>
      <c r="Q943" s="174"/>
      <c r="R943" s="175"/>
      <c r="S943" s="173">
        <f t="shared" si="792"/>
        <v>12065.926177077745</v>
      </c>
      <c r="T943" s="174">
        <f t="shared" si="795"/>
        <v>7723.5799950960372</v>
      </c>
      <c r="U943" s="174">
        <f t="shared" si="796"/>
        <v>4342.3461819817076</v>
      </c>
      <c r="V943" s="174"/>
      <c r="W943" s="174"/>
      <c r="X943" s="175"/>
      <c r="Y943" s="173">
        <f t="shared" si="758"/>
        <v>24131.85235415549</v>
      </c>
      <c r="Z943" s="174">
        <f t="shared" si="797"/>
        <v>15447.159990192074</v>
      </c>
      <c r="AA943" s="174">
        <f t="shared" si="798"/>
        <v>8684.6923639634151</v>
      </c>
      <c r="AB943" s="174"/>
      <c r="AC943" s="174"/>
      <c r="AD943" s="175"/>
      <c r="AE943" s="173">
        <f t="shared" si="788"/>
        <v>23.942831999999999</v>
      </c>
      <c r="AF943" s="174">
        <f t="shared" si="791"/>
        <v>36</v>
      </c>
      <c r="AG943" s="174">
        <f t="shared" si="799"/>
        <v>20.2865</v>
      </c>
      <c r="AH943" s="174">
        <f t="shared" si="789"/>
        <v>521</v>
      </c>
      <c r="AI943" s="174">
        <f t="shared" si="790"/>
        <v>200</v>
      </c>
      <c r="AJ943" s="174">
        <f t="shared" si="800"/>
        <v>2.8571428571428572</v>
      </c>
      <c r="AK943" s="174">
        <f t="shared" si="754"/>
        <v>9652.7409416621958</v>
      </c>
      <c r="AL943" s="174">
        <f t="shared" si="801"/>
        <v>6178.8639960768296</v>
      </c>
      <c r="AM943" s="174">
        <f t="shared" si="802"/>
        <v>3473.8769455853662</v>
      </c>
      <c r="AN943" s="174"/>
      <c r="AO943" s="176">
        <v>24</v>
      </c>
      <c r="AP943" s="174">
        <v>36</v>
      </c>
      <c r="AQ943" s="175">
        <f t="shared" si="803"/>
        <v>521</v>
      </c>
      <c r="AR943" s="31">
        <f t="shared" si="804"/>
        <v>0</v>
      </c>
      <c r="AS943" s="2">
        <f t="shared" si="805"/>
        <v>0</v>
      </c>
      <c r="AT943" s="33">
        <f t="shared" si="806"/>
        <v>0</v>
      </c>
      <c r="AU943" s="31">
        <f t="shared" si="807"/>
        <v>1.25</v>
      </c>
      <c r="AV943" s="2">
        <f t="shared" si="808"/>
        <v>0</v>
      </c>
      <c r="AW943" s="33">
        <f t="shared" si="809"/>
        <v>0</v>
      </c>
      <c r="AX943" s="31">
        <f t="shared" si="810"/>
        <v>1</v>
      </c>
      <c r="AY943" s="33">
        <f t="shared" si="811"/>
        <v>1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customHeight="1">
      <c r="A944" s="2"/>
      <c r="B944" s="107">
        <v>869</v>
      </c>
      <c r="C944" s="31">
        <v>10</v>
      </c>
      <c r="D944" s="113" t="s">
        <v>19</v>
      </c>
      <c r="E944" s="2" t="s">
        <v>146</v>
      </c>
      <c r="F944" s="2"/>
      <c r="G944" s="2"/>
      <c r="H944" s="33">
        <f t="shared" si="793"/>
        <v>4</v>
      </c>
      <c r="I944" s="173">
        <f t="shared" si="755"/>
        <v>663.49060911918014</v>
      </c>
      <c r="J944" s="174">
        <f t="shared" si="756"/>
        <v>21.760166048861723</v>
      </c>
      <c r="K944" s="189">
        <f t="shared" si="757"/>
        <v>539</v>
      </c>
      <c r="L944" s="190">
        <f t="shared" si="786"/>
        <v>52</v>
      </c>
      <c r="M944" s="173">
        <f t="shared" si="787"/>
        <v>15885.844187718198</v>
      </c>
      <c r="N944" s="174">
        <f t="shared" si="794"/>
        <v>7432.3392406409557</v>
      </c>
      <c r="O944" s="174">
        <f t="shared" si="760"/>
        <v>6947.7538911707325</v>
      </c>
      <c r="P944" s="174"/>
      <c r="Q944" s="174"/>
      <c r="R944" s="175"/>
      <c r="S944" s="173">
        <f t="shared" si="792"/>
        <v>9652.7409416621958</v>
      </c>
      <c r="T944" s="174">
        <f t="shared" si="795"/>
        <v>6178.8639960768296</v>
      </c>
      <c r="U944" s="174">
        <f t="shared" si="796"/>
        <v>3473.8769455853662</v>
      </c>
      <c r="V944" s="174"/>
      <c r="W944" s="174"/>
      <c r="X944" s="175"/>
      <c r="Y944" s="173">
        <f t="shared" si="758"/>
        <v>19305.481883324392</v>
      </c>
      <c r="Z944" s="174">
        <f t="shared" si="797"/>
        <v>12357.727992153659</v>
      </c>
      <c r="AA944" s="174">
        <f t="shared" si="798"/>
        <v>6947.7538911707325</v>
      </c>
      <c r="AB944" s="174"/>
      <c r="AC944" s="174"/>
      <c r="AD944" s="175"/>
      <c r="AE944" s="173">
        <f t="shared" si="788"/>
        <v>23.942831999999999</v>
      </c>
      <c r="AF944" s="174">
        <f t="shared" si="791"/>
        <v>36</v>
      </c>
      <c r="AG944" s="174">
        <f t="shared" si="799"/>
        <v>100</v>
      </c>
      <c r="AH944" s="174">
        <f t="shared" si="789"/>
        <v>521</v>
      </c>
      <c r="AI944" s="174">
        <f t="shared" si="790"/>
        <v>200</v>
      </c>
      <c r="AJ944" s="174">
        <f t="shared" si="800"/>
        <v>2.8571428571428572</v>
      </c>
      <c r="AK944" s="174">
        <f t="shared" si="754"/>
        <v>9652.7409416621958</v>
      </c>
      <c r="AL944" s="174">
        <f t="shared" si="801"/>
        <v>6178.8639960768296</v>
      </c>
      <c r="AM944" s="174">
        <f t="shared" si="802"/>
        <v>3473.8769455853662</v>
      </c>
      <c r="AN944" s="174"/>
      <c r="AO944" s="176">
        <v>24</v>
      </c>
      <c r="AP944" s="174">
        <v>36</v>
      </c>
      <c r="AQ944" s="175">
        <f t="shared" si="803"/>
        <v>521</v>
      </c>
      <c r="AR944" s="31">
        <f t="shared" si="804"/>
        <v>0</v>
      </c>
      <c r="AS944" s="2">
        <f t="shared" si="805"/>
        <v>0</v>
      </c>
      <c r="AT944" s="33">
        <f t="shared" si="806"/>
        <v>100</v>
      </c>
      <c r="AU944" s="31">
        <f t="shared" si="807"/>
        <v>1</v>
      </c>
      <c r="AV944" s="2">
        <f t="shared" si="808"/>
        <v>0</v>
      </c>
      <c r="AW944" s="33">
        <f t="shared" si="809"/>
        <v>0</v>
      </c>
      <c r="AX944" s="31">
        <f t="shared" si="810"/>
        <v>1</v>
      </c>
      <c r="AY944" s="33">
        <f t="shared" si="811"/>
        <v>1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customHeight="1">
      <c r="A945" s="2"/>
      <c r="B945" s="107">
        <v>870</v>
      </c>
      <c r="C945" s="31">
        <v>10</v>
      </c>
      <c r="D945" s="113" t="s">
        <v>19</v>
      </c>
      <c r="E945" s="2" t="s">
        <v>182</v>
      </c>
      <c r="F945" s="2"/>
      <c r="G945" s="2"/>
      <c r="H945" s="33">
        <f t="shared" si="793"/>
        <v>4</v>
      </c>
      <c r="I945" s="173">
        <f t="shared" si="755"/>
        <v>829.36326139897528</v>
      </c>
      <c r="J945" s="174">
        <f t="shared" si="756"/>
        <v>21.760166048861723</v>
      </c>
      <c r="K945" s="189">
        <f t="shared" si="757"/>
        <v>349</v>
      </c>
      <c r="L945" s="190">
        <f t="shared" si="786"/>
        <v>21</v>
      </c>
      <c r="M945" s="173">
        <f t="shared" si="787"/>
        <v>19857.305234647749</v>
      </c>
      <c r="N945" s="174">
        <f t="shared" si="794"/>
        <v>9290.4240508011953</v>
      </c>
      <c r="O945" s="174">
        <f t="shared" si="760"/>
        <v>8684.6923639634151</v>
      </c>
      <c r="P945" s="174"/>
      <c r="Q945" s="174"/>
      <c r="R945" s="175"/>
      <c r="S945" s="173">
        <f t="shared" si="792"/>
        <v>12065.926177077745</v>
      </c>
      <c r="T945" s="174">
        <f t="shared" si="795"/>
        <v>7723.5799950960372</v>
      </c>
      <c r="U945" s="174">
        <f t="shared" si="796"/>
        <v>4342.3461819817076</v>
      </c>
      <c r="V945" s="174"/>
      <c r="W945" s="174"/>
      <c r="X945" s="175"/>
      <c r="Y945" s="173">
        <f t="shared" si="758"/>
        <v>24131.85235415549</v>
      </c>
      <c r="Z945" s="174">
        <f t="shared" si="797"/>
        <v>15447.159990192074</v>
      </c>
      <c r="AA945" s="174">
        <f t="shared" si="798"/>
        <v>8684.6923639634151</v>
      </c>
      <c r="AB945" s="174"/>
      <c r="AC945" s="174"/>
      <c r="AD945" s="175"/>
      <c r="AE945" s="173">
        <f t="shared" si="788"/>
        <v>23.942831999999999</v>
      </c>
      <c r="AF945" s="174">
        <f t="shared" si="791"/>
        <v>36</v>
      </c>
      <c r="AG945" s="174">
        <f t="shared" si="799"/>
        <v>100</v>
      </c>
      <c r="AH945" s="174">
        <f t="shared" si="789"/>
        <v>521</v>
      </c>
      <c r="AI945" s="174">
        <f t="shared" si="790"/>
        <v>200</v>
      </c>
      <c r="AJ945" s="174">
        <f t="shared" si="800"/>
        <v>2.8571428571428572</v>
      </c>
      <c r="AK945" s="174">
        <f t="shared" si="754"/>
        <v>9652.7409416621958</v>
      </c>
      <c r="AL945" s="174">
        <f t="shared" si="801"/>
        <v>6178.8639960768296</v>
      </c>
      <c r="AM945" s="174">
        <f t="shared" si="802"/>
        <v>3473.8769455853662</v>
      </c>
      <c r="AN945" s="174"/>
      <c r="AO945" s="176">
        <v>24</v>
      </c>
      <c r="AP945" s="174">
        <v>36</v>
      </c>
      <c r="AQ945" s="175">
        <f t="shared" si="803"/>
        <v>521</v>
      </c>
      <c r="AR945" s="31">
        <f t="shared" si="804"/>
        <v>0</v>
      </c>
      <c r="AS945" s="2">
        <f t="shared" si="805"/>
        <v>0</v>
      </c>
      <c r="AT945" s="33">
        <f t="shared" si="806"/>
        <v>100</v>
      </c>
      <c r="AU945" s="31">
        <f t="shared" si="807"/>
        <v>1.25</v>
      </c>
      <c r="AV945" s="2">
        <f t="shared" si="808"/>
        <v>0</v>
      </c>
      <c r="AW945" s="33">
        <f t="shared" si="809"/>
        <v>0</v>
      </c>
      <c r="AX945" s="31">
        <f t="shared" si="810"/>
        <v>1</v>
      </c>
      <c r="AY945" s="33">
        <f t="shared" si="811"/>
        <v>1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customHeight="1">
      <c r="A946" s="2"/>
      <c r="B946" s="107">
        <v>871</v>
      </c>
      <c r="C946" s="31">
        <v>10</v>
      </c>
      <c r="D946" s="113" t="s">
        <v>19</v>
      </c>
      <c r="E946" s="2" t="s">
        <v>92</v>
      </c>
      <c r="F946" s="2"/>
      <c r="G946" s="2"/>
      <c r="H946" s="33">
        <f t="shared" si="793"/>
        <v>6</v>
      </c>
      <c r="I946" s="173">
        <f t="shared" si="755"/>
        <v>764.33978700167256</v>
      </c>
      <c r="J946" s="174">
        <f t="shared" si="756"/>
        <v>21.760166048861723</v>
      </c>
      <c r="K946" s="189">
        <f t="shared" si="757"/>
        <v>421</v>
      </c>
      <c r="L946" s="190">
        <f t="shared" si="786"/>
        <v>30</v>
      </c>
      <c r="M946" s="173">
        <f t="shared" si="787"/>
        <v>18300.459111096829</v>
      </c>
      <c r="N946" s="174">
        <f t="shared" si="794"/>
        <v>12387.232067734927</v>
      </c>
      <c r="O946" s="174">
        <f t="shared" si="760"/>
        <v>4178.6049921515414</v>
      </c>
      <c r="P946" s="174"/>
      <c r="Q946" s="174"/>
      <c r="R946" s="175"/>
      <c r="S946" s="173">
        <f t="shared" si="792"/>
        <v>13771.983605713416</v>
      </c>
      <c r="T946" s="174">
        <f t="shared" si="795"/>
        <v>10298.106660128049</v>
      </c>
      <c r="U946" s="174">
        <f t="shared" si="796"/>
        <v>3473.8769455853662</v>
      </c>
      <c r="V946" s="174"/>
      <c r="W946" s="174"/>
      <c r="X946" s="175"/>
      <c r="Y946" s="173">
        <f t="shared" si="758"/>
        <v>27543.967211426832</v>
      </c>
      <c r="Z946" s="174">
        <f t="shared" si="797"/>
        <v>20596.213320256098</v>
      </c>
      <c r="AA946" s="174">
        <f t="shared" si="798"/>
        <v>6947.7538911707325</v>
      </c>
      <c r="AB946" s="174"/>
      <c r="AC946" s="174"/>
      <c r="AD946" s="175"/>
      <c r="AE946" s="173">
        <f t="shared" si="788"/>
        <v>23.942831999999999</v>
      </c>
      <c r="AF946" s="174">
        <f t="shared" si="791"/>
        <v>36</v>
      </c>
      <c r="AG946" s="174">
        <f t="shared" si="799"/>
        <v>20.2865</v>
      </c>
      <c r="AH946" s="174">
        <f t="shared" si="789"/>
        <v>521</v>
      </c>
      <c r="AI946" s="174">
        <f t="shared" si="790"/>
        <v>200</v>
      </c>
      <c r="AJ946" s="174">
        <f t="shared" si="800"/>
        <v>5</v>
      </c>
      <c r="AK946" s="174">
        <f t="shared" si="754"/>
        <v>13771.983605713416</v>
      </c>
      <c r="AL946" s="174">
        <f t="shared" si="801"/>
        <v>10298.106660128049</v>
      </c>
      <c r="AM946" s="174">
        <f t="shared" si="802"/>
        <v>3473.8769455853662</v>
      </c>
      <c r="AN946" s="174"/>
      <c r="AO946" s="176">
        <v>24</v>
      </c>
      <c r="AP946" s="174">
        <v>36</v>
      </c>
      <c r="AQ946" s="175">
        <f t="shared" si="803"/>
        <v>521</v>
      </c>
      <c r="AR946" s="31">
        <f t="shared" si="804"/>
        <v>0</v>
      </c>
      <c r="AS946" s="2">
        <f t="shared" si="805"/>
        <v>0</v>
      </c>
      <c r="AT946" s="33">
        <f t="shared" si="806"/>
        <v>0</v>
      </c>
      <c r="AU946" s="31">
        <f t="shared" si="807"/>
        <v>1</v>
      </c>
      <c r="AV946" s="2">
        <f t="shared" si="808"/>
        <v>0</v>
      </c>
      <c r="AW946" s="33">
        <f t="shared" si="809"/>
        <v>0</v>
      </c>
      <c r="AX946" s="31">
        <f t="shared" si="810"/>
        <v>0</v>
      </c>
      <c r="AY946" s="33">
        <f t="shared" si="811"/>
        <v>2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customHeight="1">
      <c r="A947" s="2"/>
      <c r="B947" s="107">
        <v>872</v>
      </c>
      <c r="C947" s="31">
        <v>10</v>
      </c>
      <c r="D947" s="113" t="s">
        <v>19</v>
      </c>
      <c r="E947" s="2" t="s">
        <v>139</v>
      </c>
      <c r="F947" s="2"/>
      <c r="G947" s="2"/>
      <c r="H947" s="33">
        <f t="shared" si="793"/>
        <v>6</v>
      </c>
      <c r="I947" s="173">
        <f t="shared" si="755"/>
        <v>955.42473375209067</v>
      </c>
      <c r="J947" s="174">
        <f t="shared" si="756"/>
        <v>21.760166048861723</v>
      </c>
      <c r="K947" s="189">
        <f t="shared" si="757"/>
        <v>248</v>
      </c>
      <c r="L947" s="190">
        <f t="shared" si="786"/>
        <v>11</v>
      </c>
      <c r="M947" s="173">
        <f t="shared" si="787"/>
        <v>22875.573888871037</v>
      </c>
      <c r="N947" s="174">
        <f t="shared" si="794"/>
        <v>15484.040084668657</v>
      </c>
      <c r="O947" s="174">
        <f t="shared" si="760"/>
        <v>5223.2562401894265</v>
      </c>
      <c r="P947" s="174"/>
      <c r="Q947" s="174"/>
      <c r="R947" s="175"/>
      <c r="S947" s="173">
        <f t="shared" si="792"/>
        <v>17214.979507141768</v>
      </c>
      <c r="T947" s="174">
        <f t="shared" si="795"/>
        <v>12872.633325160061</v>
      </c>
      <c r="U947" s="174">
        <f t="shared" si="796"/>
        <v>4342.3461819817076</v>
      </c>
      <c r="V947" s="174"/>
      <c r="W947" s="174"/>
      <c r="X947" s="175"/>
      <c r="Y947" s="173">
        <f t="shared" si="758"/>
        <v>34429.959014283537</v>
      </c>
      <c r="Z947" s="174">
        <f t="shared" si="797"/>
        <v>25745.266650320125</v>
      </c>
      <c r="AA947" s="174">
        <f t="shared" si="798"/>
        <v>8684.6923639634151</v>
      </c>
      <c r="AB947" s="174"/>
      <c r="AC947" s="174"/>
      <c r="AD947" s="175"/>
      <c r="AE947" s="173">
        <f t="shared" si="788"/>
        <v>23.942831999999999</v>
      </c>
      <c r="AF947" s="174">
        <f t="shared" si="791"/>
        <v>36</v>
      </c>
      <c r="AG947" s="174">
        <f t="shared" si="799"/>
        <v>20.2865</v>
      </c>
      <c r="AH947" s="174">
        <f t="shared" si="789"/>
        <v>521</v>
      </c>
      <c r="AI947" s="174">
        <f t="shared" si="790"/>
        <v>200</v>
      </c>
      <c r="AJ947" s="174">
        <f t="shared" si="800"/>
        <v>5</v>
      </c>
      <c r="AK947" s="174">
        <f t="shared" si="754"/>
        <v>13771.983605713416</v>
      </c>
      <c r="AL947" s="174">
        <f t="shared" si="801"/>
        <v>10298.106660128049</v>
      </c>
      <c r="AM947" s="174">
        <f t="shared" si="802"/>
        <v>3473.8769455853662</v>
      </c>
      <c r="AN947" s="174"/>
      <c r="AO947" s="176">
        <v>24</v>
      </c>
      <c r="AP947" s="174">
        <v>36</v>
      </c>
      <c r="AQ947" s="175">
        <f t="shared" si="803"/>
        <v>521</v>
      </c>
      <c r="AR947" s="31">
        <f t="shared" si="804"/>
        <v>0</v>
      </c>
      <c r="AS947" s="2">
        <f t="shared" si="805"/>
        <v>0</v>
      </c>
      <c r="AT947" s="33">
        <f t="shared" si="806"/>
        <v>0</v>
      </c>
      <c r="AU947" s="31">
        <f t="shared" si="807"/>
        <v>1.25</v>
      </c>
      <c r="AV947" s="2">
        <f t="shared" si="808"/>
        <v>0</v>
      </c>
      <c r="AW947" s="33">
        <f t="shared" si="809"/>
        <v>0</v>
      </c>
      <c r="AX947" s="31">
        <f t="shared" si="810"/>
        <v>0</v>
      </c>
      <c r="AY947" s="33">
        <f t="shared" si="811"/>
        <v>2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customHeight="1">
      <c r="A948" s="2"/>
      <c r="B948" s="107">
        <v>873</v>
      </c>
      <c r="C948" s="31">
        <v>10</v>
      </c>
      <c r="D948" s="113" t="s">
        <v>19</v>
      </c>
      <c r="E948" s="2" t="s">
        <v>111</v>
      </c>
      <c r="F948" s="2"/>
      <c r="G948" s="2"/>
      <c r="H948" s="33">
        <f t="shared" si="793"/>
        <v>6</v>
      </c>
      <c r="I948" s="173">
        <f t="shared" si="755"/>
        <v>892.10699079588574</v>
      </c>
      <c r="J948" s="174">
        <f t="shared" si="756"/>
        <v>21.760166048861723</v>
      </c>
      <c r="K948" s="189">
        <f t="shared" si="757"/>
        <v>305</v>
      </c>
      <c r="L948" s="190">
        <f t="shared" si="786"/>
        <v>17</v>
      </c>
      <c r="M948" s="173">
        <f t="shared" si="787"/>
        <v>21359.567806651437</v>
      </c>
      <c r="N948" s="174">
        <f t="shared" si="794"/>
        <v>12387.232067734927</v>
      </c>
      <c r="O948" s="174">
        <f t="shared" si="760"/>
        <v>6947.7538911707325</v>
      </c>
      <c r="P948" s="174"/>
      <c r="Q948" s="174"/>
      <c r="R948" s="175"/>
      <c r="S948" s="173">
        <f t="shared" si="792"/>
        <v>13771.983605713416</v>
      </c>
      <c r="T948" s="174">
        <f t="shared" si="795"/>
        <v>10298.106660128049</v>
      </c>
      <c r="U948" s="174">
        <f t="shared" si="796"/>
        <v>3473.8769455853662</v>
      </c>
      <c r="V948" s="174"/>
      <c r="W948" s="174"/>
      <c r="X948" s="175"/>
      <c r="Y948" s="173">
        <f t="shared" si="758"/>
        <v>27543.967211426832</v>
      </c>
      <c r="Z948" s="174">
        <f t="shared" si="797"/>
        <v>20596.213320256098</v>
      </c>
      <c r="AA948" s="174">
        <f t="shared" si="798"/>
        <v>6947.7538911707325</v>
      </c>
      <c r="AB948" s="174"/>
      <c r="AC948" s="174"/>
      <c r="AD948" s="175"/>
      <c r="AE948" s="173">
        <f t="shared" si="788"/>
        <v>23.942831999999999</v>
      </c>
      <c r="AF948" s="174">
        <f t="shared" si="791"/>
        <v>36</v>
      </c>
      <c r="AG948" s="174">
        <f t="shared" si="799"/>
        <v>100</v>
      </c>
      <c r="AH948" s="174">
        <f t="shared" si="789"/>
        <v>521</v>
      </c>
      <c r="AI948" s="174">
        <f t="shared" si="790"/>
        <v>200</v>
      </c>
      <c r="AJ948" s="174">
        <f t="shared" si="800"/>
        <v>5</v>
      </c>
      <c r="AK948" s="174">
        <f t="shared" si="754"/>
        <v>13771.983605713416</v>
      </c>
      <c r="AL948" s="174">
        <f t="shared" si="801"/>
        <v>10298.106660128049</v>
      </c>
      <c r="AM948" s="174">
        <f t="shared" si="802"/>
        <v>3473.8769455853662</v>
      </c>
      <c r="AN948" s="174"/>
      <c r="AO948" s="176">
        <v>24</v>
      </c>
      <c r="AP948" s="174">
        <v>36</v>
      </c>
      <c r="AQ948" s="175">
        <f t="shared" si="803"/>
        <v>521</v>
      </c>
      <c r="AR948" s="31">
        <f t="shared" si="804"/>
        <v>0</v>
      </c>
      <c r="AS948" s="2">
        <f t="shared" si="805"/>
        <v>0</v>
      </c>
      <c r="AT948" s="33">
        <f t="shared" si="806"/>
        <v>100</v>
      </c>
      <c r="AU948" s="31">
        <f t="shared" si="807"/>
        <v>1</v>
      </c>
      <c r="AV948" s="2">
        <f t="shared" si="808"/>
        <v>0</v>
      </c>
      <c r="AW948" s="33">
        <f t="shared" si="809"/>
        <v>0</v>
      </c>
      <c r="AX948" s="31">
        <f t="shared" si="810"/>
        <v>0</v>
      </c>
      <c r="AY948" s="33">
        <f t="shared" si="811"/>
        <v>2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5.75" customHeight="1">
      <c r="A949" s="2"/>
      <c r="B949" s="107">
        <v>874</v>
      </c>
      <c r="C949" s="31">
        <v>10</v>
      </c>
      <c r="D949" s="113" t="s">
        <v>19</v>
      </c>
      <c r="E949" s="2" t="s">
        <v>145</v>
      </c>
      <c r="F949" s="2"/>
      <c r="G949" s="2"/>
      <c r="H949" s="33">
        <f t="shared" si="793"/>
        <v>6</v>
      </c>
      <c r="I949" s="173">
        <f t="shared" si="755"/>
        <v>1115.1337384948572</v>
      </c>
      <c r="J949" s="174">
        <f t="shared" si="756"/>
        <v>21.760166048861723</v>
      </c>
      <c r="K949" s="189">
        <f t="shared" si="757"/>
        <v>179</v>
      </c>
      <c r="L949" s="190">
        <f t="shared" si="786"/>
        <v>7</v>
      </c>
      <c r="M949" s="173">
        <f t="shared" si="787"/>
        <v>26699.459758314297</v>
      </c>
      <c r="N949" s="174">
        <f t="shared" si="794"/>
        <v>15484.040084668657</v>
      </c>
      <c r="O949" s="174">
        <f t="shared" si="760"/>
        <v>8684.6923639634151</v>
      </c>
      <c r="P949" s="174"/>
      <c r="Q949" s="174"/>
      <c r="R949" s="175"/>
      <c r="S949" s="173">
        <f t="shared" si="792"/>
        <v>17214.979507141768</v>
      </c>
      <c r="T949" s="174">
        <f t="shared" si="795"/>
        <v>12872.633325160061</v>
      </c>
      <c r="U949" s="174">
        <f t="shared" si="796"/>
        <v>4342.3461819817076</v>
      </c>
      <c r="V949" s="174"/>
      <c r="W949" s="174"/>
      <c r="X949" s="175"/>
      <c r="Y949" s="173">
        <f t="shared" si="758"/>
        <v>34429.959014283537</v>
      </c>
      <c r="Z949" s="174">
        <f t="shared" si="797"/>
        <v>25745.266650320125</v>
      </c>
      <c r="AA949" s="174">
        <f t="shared" si="798"/>
        <v>8684.6923639634151</v>
      </c>
      <c r="AB949" s="174"/>
      <c r="AC949" s="174"/>
      <c r="AD949" s="175"/>
      <c r="AE949" s="173">
        <f t="shared" si="788"/>
        <v>23.942831999999999</v>
      </c>
      <c r="AF949" s="174">
        <f t="shared" si="791"/>
        <v>36</v>
      </c>
      <c r="AG949" s="174">
        <f t="shared" si="799"/>
        <v>100</v>
      </c>
      <c r="AH949" s="174">
        <f t="shared" si="789"/>
        <v>521</v>
      </c>
      <c r="AI949" s="174">
        <f t="shared" si="790"/>
        <v>200</v>
      </c>
      <c r="AJ949" s="174">
        <f t="shared" si="800"/>
        <v>5</v>
      </c>
      <c r="AK949" s="174">
        <f t="shared" si="754"/>
        <v>13771.983605713416</v>
      </c>
      <c r="AL949" s="174">
        <f t="shared" si="801"/>
        <v>10298.106660128049</v>
      </c>
      <c r="AM949" s="174">
        <f t="shared" si="802"/>
        <v>3473.8769455853662</v>
      </c>
      <c r="AN949" s="174"/>
      <c r="AO949" s="176">
        <v>24</v>
      </c>
      <c r="AP949" s="174">
        <v>36</v>
      </c>
      <c r="AQ949" s="175">
        <f t="shared" si="803"/>
        <v>521</v>
      </c>
      <c r="AR949" s="31">
        <f t="shared" si="804"/>
        <v>0</v>
      </c>
      <c r="AS949" s="2">
        <f t="shared" si="805"/>
        <v>0</v>
      </c>
      <c r="AT949" s="33">
        <f t="shared" si="806"/>
        <v>100</v>
      </c>
      <c r="AU949" s="31">
        <f t="shared" si="807"/>
        <v>1.25</v>
      </c>
      <c r="AV949" s="2">
        <f t="shared" si="808"/>
        <v>0</v>
      </c>
      <c r="AW949" s="33">
        <f t="shared" si="809"/>
        <v>0</v>
      </c>
      <c r="AX949" s="31">
        <f t="shared" si="810"/>
        <v>0</v>
      </c>
      <c r="AY949" s="33">
        <f t="shared" si="811"/>
        <v>2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customHeight="1">
      <c r="A950" s="2"/>
      <c r="B950" s="107">
        <v>875</v>
      </c>
      <c r="C950" s="31">
        <v>7</v>
      </c>
      <c r="D950" s="113" t="s">
        <v>19</v>
      </c>
      <c r="E950" s="2" t="s">
        <v>67</v>
      </c>
      <c r="F950" s="2"/>
      <c r="G950" s="2"/>
      <c r="H950" s="33">
        <f t="shared" si="793"/>
        <v>4</v>
      </c>
      <c r="I950" s="173">
        <f t="shared" si="755"/>
        <v>513.64930661688481</v>
      </c>
      <c r="J950" s="174">
        <f t="shared" si="756"/>
        <v>15.161113773007305</v>
      </c>
      <c r="K950" s="189">
        <f t="shared" si="757"/>
        <v>704</v>
      </c>
      <c r="L950" s="190">
        <f t="shared" si="786"/>
        <v>83</v>
      </c>
      <c r="M950" s="173">
        <f t="shared" si="787"/>
        <v>12298.219055244561</v>
      </c>
      <c r="N950" s="174">
        <f t="shared" si="794"/>
        <v>7125.2986349178118</v>
      </c>
      <c r="O950" s="174">
        <f t="shared" si="760"/>
        <v>4007.2249678609069</v>
      </c>
      <c r="P950" s="174"/>
      <c r="Q950" s="174"/>
      <c r="R950" s="175"/>
      <c r="S950" s="173">
        <f t="shared" si="792"/>
        <v>9255.0066738817059</v>
      </c>
      <c r="T950" s="174">
        <f t="shared" si="795"/>
        <v>5923.6062525036568</v>
      </c>
      <c r="U950" s="174">
        <f t="shared" si="796"/>
        <v>3331.4004213780486</v>
      </c>
      <c r="V950" s="174"/>
      <c r="W950" s="174"/>
      <c r="X950" s="175"/>
      <c r="Y950" s="173">
        <f t="shared" si="758"/>
        <v>18510.013347763412</v>
      </c>
      <c r="Z950" s="174">
        <f t="shared" si="797"/>
        <v>11847.212505007314</v>
      </c>
      <c r="AA950" s="174">
        <f t="shared" si="798"/>
        <v>6662.8008427560972</v>
      </c>
      <c r="AB950" s="174"/>
      <c r="AC950" s="174"/>
      <c r="AD950" s="175"/>
      <c r="AE950" s="173">
        <f t="shared" si="788"/>
        <v>23.942831999999999</v>
      </c>
      <c r="AF950" s="174">
        <f t="shared" si="791"/>
        <v>36</v>
      </c>
      <c r="AG950" s="174">
        <f t="shared" si="799"/>
        <v>20.2865</v>
      </c>
      <c r="AH950" s="174">
        <f t="shared" si="789"/>
        <v>363</v>
      </c>
      <c r="AI950" s="174">
        <f t="shared" si="790"/>
        <v>200</v>
      </c>
      <c r="AJ950" s="174">
        <f t="shared" si="800"/>
        <v>4</v>
      </c>
      <c r="AK950" s="174">
        <f t="shared" si="754"/>
        <v>9255.0066738817059</v>
      </c>
      <c r="AL950" s="174">
        <f t="shared" si="801"/>
        <v>5923.6062525036568</v>
      </c>
      <c r="AM950" s="174">
        <f t="shared" si="802"/>
        <v>3331.4004213780486</v>
      </c>
      <c r="AN950" s="174"/>
      <c r="AO950" s="176">
        <v>24</v>
      </c>
      <c r="AP950" s="174">
        <v>36</v>
      </c>
      <c r="AQ950" s="175">
        <f t="shared" si="803"/>
        <v>363</v>
      </c>
      <c r="AR950" s="31">
        <f t="shared" si="804"/>
        <v>0</v>
      </c>
      <c r="AS950" s="2">
        <f t="shared" si="805"/>
        <v>0</v>
      </c>
      <c r="AT950" s="33">
        <f t="shared" si="806"/>
        <v>0</v>
      </c>
      <c r="AU950" s="31">
        <f t="shared" si="807"/>
        <v>1</v>
      </c>
      <c r="AV950" s="2">
        <f t="shared" si="808"/>
        <v>0</v>
      </c>
      <c r="AW950" s="33">
        <f t="shared" si="809"/>
        <v>0</v>
      </c>
      <c r="AX950" s="31">
        <f t="shared" si="810"/>
        <v>0</v>
      </c>
      <c r="AY950" s="33">
        <f t="shared" si="811"/>
        <v>1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customHeight="1">
      <c r="A951" s="2"/>
      <c r="B951" s="107">
        <v>876</v>
      </c>
      <c r="C951" s="31">
        <v>7</v>
      </c>
      <c r="D951" s="113" t="s">
        <v>19</v>
      </c>
      <c r="E951" s="2" t="s">
        <v>136</v>
      </c>
      <c r="F951" s="2"/>
      <c r="G951" s="2"/>
      <c r="H951" s="33">
        <f t="shared" si="793"/>
        <v>4</v>
      </c>
      <c r="I951" s="173">
        <f t="shared" si="755"/>
        <v>642.06163327110596</v>
      </c>
      <c r="J951" s="174">
        <f t="shared" si="756"/>
        <v>15.161113773007305</v>
      </c>
      <c r="K951" s="189">
        <f t="shared" si="757"/>
        <v>560</v>
      </c>
      <c r="L951" s="190">
        <f t="shared" si="786"/>
        <v>57</v>
      </c>
      <c r="M951" s="173">
        <f t="shared" si="787"/>
        <v>15372.773819055701</v>
      </c>
      <c r="N951" s="174">
        <f t="shared" si="794"/>
        <v>8906.6232936472643</v>
      </c>
      <c r="O951" s="174">
        <f t="shared" si="760"/>
        <v>5009.0312098261329</v>
      </c>
      <c r="P951" s="174"/>
      <c r="Q951" s="174"/>
      <c r="R951" s="175"/>
      <c r="S951" s="173">
        <f t="shared" si="792"/>
        <v>11568.758342352132</v>
      </c>
      <c r="T951" s="174">
        <f t="shared" si="795"/>
        <v>7404.5078156295713</v>
      </c>
      <c r="U951" s="174">
        <f t="shared" si="796"/>
        <v>4164.2505267225606</v>
      </c>
      <c r="V951" s="174"/>
      <c r="W951" s="174"/>
      <c r="X951" s="175"/>
      <c r="Y951" s="173">
        <f t="shared" si="758"/>
        <v>23137.516684704264</v>
      </c>
      <c r="Z951" s="174">
        <f t="shared" si="797"/>
        <v>14809.015631259143</v>
      </c>
      <c r="AA951" s="174">
        <f t="shared" si="798"/>
        <v>8328.5010534451212</v>
      </c>
      <c r="AB951" s="174"/>
      <c r="AC951" s="174"/>
      <c r="AD951" s="175"/>
      <c r="AE951" s="173">
        <f t="shared" si="788"/>
        <v>23.942831999999999</v>
      </c>
      <c r="AF951" s="174">
        <f t="shared" si="791"/>
        <v>36</v>
      </c>
      <c r="AG951" s="174">
        <f t="shared" si="799"/>
        <v>20.2865</v>
      </c>
      <c r="AH951" s="174">
        <f t="shared" si="789"/>
        <v>363</v>
      </c>
      <c r="AI951" s="174">
        <f t="shared" si="790"/>
        <v>200</v>
      </c>
      <c r="AJ951" s="174">
        <f t="shared" si="800"/>
        <v>4</v>
      </c>
      <c r="AK951" s="174">
        <f t="shared" si="754"/>
        <v>9255.0066738817059</v>
      </c>
      <c r="AL951" s="174">
        <f t="shared" si="801"/>
        <v>5923.6062525036568</v>
      </c>
      <c r="AM951" s="174">
        <f t="shared" si="802"/>
        <v>3331.4004213780486</v>
      </c>
      <c r="AN951" s="174"/>
      <c r="AO951" s="176">
        <v>24</v>
      </c>
      <c r="AP951" s="174">
        <v>36</v>
      </c>
      <c r="AQ951" s="175">
        <f t="shared" si="803"/>
        <v>363</v>
      </c>
      <c r="AR951" s="31">
        <f t="shared" si="804"/>
        <v>0</v>
      </c>
      <c r="AS951" s="2">
        <f t="shared" si="805"/>
        <v>0</v>
      </c>
      <c r="AT951" s="33">
        <f t="shared" si="806"/>
        <v>0</v>
      </c>
      <c r="AU951" s="31">
        <f t="shared" si="807"/>
        <v>1.25</v>
      </c>
      <c r="AV951" s="2">
        <f t="shared" si="808"/>
        <v>0</v>
      </c>
      <c r="AW951" s="33">
        <f t="shared" si="809"/>
        <v>0</v>
      </c>
      <c r="AX951" s="31">
        <f t="shared" si="810"/>
        <v>0</v>
      </c>
      <c r="AY951" s="33">
        <f t="shared" si="811"/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customHeight="1">
      <c r="A952" s="2"/>
      <c r="B952" s="107">
        <v>877</v>
      </c>
      <c r="C952" s="31">
        <v>7</v>
      </c>
      <c r="D952" s="113" t="s">
        <v>19</v>
      </c>
      <c r="E952" s="2" t="s">
        <v>87</v>
      </c>
      <c r="F952" s="2"/>
      <c r="G952" s="2"/>
      <c r="H952" s="33">
        <f t="shared" si="793"/>
        <v>4</v>
      </c>
      <c r="I952" s="173">
        <f t="shared" si="755"/>
        <v>636.17630547884767</v>
      </c>
      <c r="J952" s="174">
        <f t="shared" si="756"/>
        <v>15.161113773007305</v>
      </c>
      <c r="K952" s="189">
        <f t="shared" si="757"/>
        <v>569</v>
      </c>
      <c r="L952" s="190">
        <f t="shared" si="786"/>
        <v>58</v>
      </c>
      <c r="M952" s="173">
        <f t="shared" si="787"/>
        <v>15231.862404460728</v>
      </c>
      <c r="N952" s="174">
        <f t="shared" si="794"/>
        <v>7125.2986349178118</v>
      </c>
      <c r="O952" s="174">
        <f t="shared" si="760"/>
        <v>6662.8008427560972</v>
      </c>
      <c r="P952" s="174"/>
      <c r="Q952" s="174"/>
      <c r="R952" s="175"/>
      <c r="S952" s="173">
        <f t="shared" si="792"/>
        <v>9255.0066738817059</v>
      </c>
      <c r="T952" s="174">
        <f t="shared" si="795"/>
        <v>5923.6062525036568</v>
      </c>
      <c r="U952" s="174">
        <f t="shared" si="796"/>
        <v>3331.4004213780486</v>
      </c>
      <c r="V952" s="174"/>
      <c r="W952" s="174"/>
      <c r="X952" s="175"/>
      <c r="Y952" s="173">
        <f t="shared" si="758"/>
        <v>18510.013347763412</v>
      </c>
      <c r="Z952" s="174">
        <f t="shared" si="797"/>
        <v>11847.212505007314</v>
      </c>
      <c r="AA952" s="174">
        <f t="shared" si="798"/>
        <v>6662.8008427560972</v>
      </c>
      <c r="AB952" s="174"/>
      <c r="AC952" s="174"/>
      <c r="AD952" s="175"/>
      <c r="AE952" s="173">
        <f t="shared" si="788"/>
        <v>23.942831999999999</v>
      </c>
      <c r="AF952" s="174">
        <f t="shared" si="791"/>
        <v>36</v>
      </c>
      <c r="AG952" s="174">
        <f t="shared" si="799"/>
        <v>100</v>
      </c>
      <c r="AH952" s="174">
        <f t="shared" si="789"/>
        <v>363</v>
      </c>
      <c r="AI952" s="174">
        <f t="shared" si="790"/>
        <v>200</v>
      </c>
      <c r="AJ952" s="174">
        <f t="shared" si="800"/>
        <v>4</v>
      </c>
      <c r="AK952" s="174">
        <f t="shared" si="754"/>
        <v>9255.0066738817059</v>
      </c>
      <c r="AL952" s="174">
        <f t="shared" si="801"/>
        <v>5923.6062525036568</v>
      </c>
      <c r="AM952" s="174">
        <f t="shared" si="802"/>
        <v>3331.4004213780486</v>
      </c>
      <c r="AN952" s="174"/>
      <c r="AO952" s="176">
        <v>24</v>
      </c>
      <c r="AP952" s="174">
        <v>36</v>
      </c>
      <c r="AQ952" s="175">
        <f t="shared" si="803"/>
        <v>363</v>
      </c>
      <c r="AR952" s="31">
        <f t="shared" si="804"/>
        <v>0</v>
      </c>
      <c r="AS952" s="2">
        <f t="shared" si="805"/>
        <v>0</v>
      </c>
      <c r="AT952" s="33">
        <f t="shared" si="806"/>
        <v>100</v>
      </c>
      <c r="AU952" s="31">
        <f t="shared" si="807"/>
        <v>1</v>
      </c>
      <c r="AV952" s="2">
        <f t="shared" si="808"/>
        <v>0</v>
      </c>
      <c r="AW952" s="33">
        <f t="shared" si="809"/>
        <v>0</v>
      </c>
      <c r="AX952" s="31">
        <f t="shared" si="810"/>
        <v>0</v>
      </c>
      <c r="AY952" s="33">
        <f t="shared" si="811"/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customHeight="1">
      <c r="A953" s="2"/>
      <c r="B953" s="107">
        <v>878</v>
      </c>
      <c r="C953" s="31">
        <v>7</v>
      </c>
      <c r="D953" s="113" t="s">
        <v>19</v>
      </c>
      <c r="E953" s="2" t="s">
        <v>179</v>
      </c>
      <c r="F953" s="2"/>
      <c r="G953" s="2"/>
      <c r="H953" s="33">
        <f t="shared" si="793"/>
        <v>4</v>
      </c>
      <c r="I953" s="173">
        <f t="shared" si="755"/>
        <v>795.22038184855955</v>
      </c>
      <c r="J953" s="174">
        <f t="shared" si="756"/>
        <v>15.161113773007305</v>
      </c>
      <c r="K953" s="189">
        <f t="shared" si="757"/>
        <v>386</v>
      </c>
      <c r="L953" s="190">
        <f t="shared" si="786"/>
        <v>25</v>
      </c>
      <c r="M953" s="173">
        <f t="shared" si="787"/>
        <v>19039.82800557591</v>
      </c>
      <c r="N953" s="174">
        <f t="shared" si="794"/>
        <v>8906.6232936472643</v>
      </c>
      <c r="O953" s="174">
        <f t="shared" si="760"/>
        <v>8328.5010534451212</v>
      </c>
      <c r="P953" s="174"/>
      <c r="Q953" s="174"/>
      <c r="R953" s="175"/>
      <c r="S953" s="173">
        <f t="shared" si="792"/>
        <v>11568.758342352132</v>
      </c>
      <c r="T953" s="174">
        <f t="shared" si="795"/>
        <v>7404.5078156295713</v>
      </c>
      <c r="U953" s="174">
        <f t="shared" si="796"/>
        <v>4164.2505267225606</v>
      </c>
      <c r="V953" s="174"/>
      <c r="W953" s="174"/>
      <c r="X953" s="175"/>
      <c r="Y953" s="173">
        <f t="shared" si="758"/>
        <v>23137.516684704264</v>
      </c>
      <c r="Z953" s="174">
        <f t="shared" si="797"/>
        <v>14809.015631259143</v>
      </c>
      <c r="AA953" s="174">
        <f t="shared" si="798"/>
        <v>8328.5010534451212</v>
      </c>
      <c r="AB953" s="174"/>
      <c r="AC953" s="174"/>
      <c r="AD953" s="175"/>
      <c r="AE953" s="173">
        <f t="shared" si="788"/>
        <v>23.942831999999999</v>
      </c>
      <c r="AF953" s="174">
        <f t="shared" si="791"/>
        <v>36</v>
      </c>
      <c r="AG953" s="174">
        <f t="shared" si="799"/>
        <v>100</v>
      </c>
      <c r="AH953" s="174">
        <f t="shared" si="789"/>
        <v>363</v>
      </c>
      <c r="AI953" s="174">
        <f t="shared" si="790"/>
        <v>200</v>
      </c>
      <c r="AJ953" s="174">
        <f t="shared" si="800"/>
        <v>4</v>
      </c>
      <c r="AK953" s="174">
        <f t="shared" si="754"/>
        <v>9255.0066738817059</v>
      </c>
      <c r="AL953" s="174">
        <f t="shared" si="801"/>
        <v>5923.6062525036568</v>
      </c>
      <c r="AM953" s="174">
        <f t="shared" si="802"/>
        <v>3331.4004213780486</v>
      </c>
      <c r="AN953" s="174"/>
      <c r="AO953" s="176">
        <v>24</v>
      </c>
      <c r="AP953" s="174">
        <v>36</v>
      </c>
      <c r="AQ953" s="175">
        <f t="shared" si="803"/>
        <v>363</v>
      </c>
      <c r="AR953" s="31">
        <f t="shared" si="804"/>
        <v>0</v>
      </c>
      <c r="AS953" s="2">
        <f t="shared" si="805"/>
        <v>0</v>
      </c>
      <c r="AT953" s="33">
        <f t="shared" si="806"/>
        <v>100</v>
      </c>
      <c r="AU953" s="31">
        <f t="shared" si="807"/>
        <v>1.25</v>
      </c>
      <c r="AV953" s="2">
        <f t="shared" si="808"/>
        <v>0</v>
      </c>
      <c r="AW953" s="33">
        <f t="shared" si="809"/>
        <v>0</v>
      </c>
      <c r="AX953" s="31">
        <f t="shared" si="810"/>
        <v>0</v>
      </c>
      <c r="AY953" s="33">
        <f t="shared" si="811"/>
        <v>1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customHeight="1">
      <c r="A954" s="2"/>
      <c r="B954" s="107">
        <v>879</v>
      </c>
      <c r="C954" s="31">
        <v>4</v>
      </c>
      <c r="D954" s="113" t="s">
        <v>19</v>
      </c>
      <c r="E954" s="2" t="s">
        <v>67</v>
      </c>
      <c r="F954" s="2"/>
      <c r="G954" s="2"/>
      <c r="H954" s="33">
        <f t="shared" si="793"/>
        <v>4</v>
      </c>
      <c r="I954" s="173">
        <f t="shared" si="755"/>
        <v>477.71929927506989</v>
      </c>
      <c r="J954" s="174">
        <f t="shared" si="756"/>
        <v>8.3114645752849956</v>
      </c>
      <c r="K954" s="189">
        <f t="shared" si="757"/>
        <v>745</v>
      </c>
      <c r="L954" s="190">
        <f t="shared" si="786"/>
        <v>90</v>
      </c>
      <c r="M954" s="173">
        <f t="shared" si="787"/>
        <v>11437.95292570072</v>
      </c>
      <c r="N954" s="174">
        <f t="shared" si="794"/>
        <v>6627.2151155033471</v>
      </c>
      <c r="O954" s="174">
        <f t="shared" si="760"/>
        <v>3726.5832955384544</v>
      </c>
      <c r="P954" s="174"/>
      <c r="Q954" s="174"/>
      <c r="R954" s="175"/>
      <c r="S954" s="173">
        <f t="shared" si="792"/>
        <v>8607.6146625280489</v>
      </c>
      <c r="T954" s="174">
        <f t="shared" si="795"/>
        <v>5509.5252713341451</v>
      </c>
      <c r="U954" s="174">
        <f t="shared" si="796"/>
        <v>3098.0893911939029</v>
      </c>
      <c r="V954" s="174"/>
      <c r="W954" s="174"/>
      <c r="X954" s="175"/>
      <c r="Y954" s="173">
        <f t="shared" si="758"/>
        <v>17215.229325056098</v>
      </c>
      <c r="Z954" s="174">
        <f t="shared" si="797"/>
        <v>11019.05054266829</v>
      </c>
      <c r="AA954" s="174">
        <f t="shared" si="798"/>
        <v>6196.1787823878058</v>
      </c>
      <c r="AB954" s="174"/>
      <c r="AC954" s="174"/>
      <c r="AD954" s="175"/>
      <c r="AE954" s="173">
        <f t="shared" si="788"/>
        <v>23.942831999999999</v>
      </c>
      <c r="AF954" s="174">
        <f t="shared" si="791"/>
        <v>36</v>
      </c>
      <c r="AG954" s="174">
        <f t="shared" si="799"/>
        <v>20.2865</v>
      </c>
      <c r="AH954" s="174">
        <f t="shared" si="789"/>
        <v>199</v>
      </c>
      <c r="AI954" s="174">
        <f t="shared" si="790"/>
        <v>200</v>
      </c>
      <c r="AJ954" s="174">
        <f t="shared" si="800"/>
        <v>4</v>
      </c>
      <c r="AK954" s="174">
        <f t="shared" si="754"/>
        <v>8607.6146625280489</v>
      </c>
      <c r="AL954" s="174">
        <f t="shared" si="801"/>
        <v>5509.5252713341451</v>
      </c>
      <c r="AM954" s="174">
        <f t="shared" si="802"/>
        <v>3098.0893911939029</v>
      </c>
      <c r="AN954" s="174"/>
      <c r="AO954" s="176">
        <v>24</v>
      </c>
      <c r="AP954" s="174">
        <v>36</v>
      </c>
      <c r="AQ954" s="175">
        <f t="shared" si="803"/>
        <v>199</v>
      </c>
      <c r="AR954" s="31">
        <f t="shared" si="804"/>
        <v>0</v>
      </c>
      <c r="AS954" s="2">
        <f t="shared" si="805"/>
        <v>0</v>
      </c>
      <c r="AT954" s="33">
        <f t="shared" si="806"/>
        <v>0</v>
      </c>
      <c r="AU954" s="31">
        <f t="shared" si="807"/>
        <v>1</v>
      </c>
      <c r="AV954" s="2">
        <f t="shared" si="808"/>
        <v>0</v>
      </c>
      <c r="AW954" s="33">
        <f t="shared" si="809"/>
        <v>0</v>
      </c>
      <c r="AX954" s="31">
        <f t="shared" si="810"/>
        <v>0</v>
      </c>
      <c r="AY954" s="33">
        <f t="shared" si="811"/>
        <v>1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customHeight="1">
      <c r="A955" s="2"/>
      <c r="B955" s="107">
        <v>880</v>
      </c>
      <c r="C955" s="31">
        <v>4</v>
      </c>
      <c r="D955" s="113" t="s">
        <v>19</v>
      </c>
      <c r="E955" s="2" t="s">
        <v>87</v>
      </c>
      <c r="F955" s="2"/>
      <c r="G955" s="2"/>
      <c r="H955" s="33">
        <f t="shared" si="793"/>
        <v>4</v>
      </c>
      <c r="I955" s="173">
        <f t="shared" si="755"/>
        <v>591.66525211614294</v>
      </c>
      <c r="J955" s="174">
        <f t="shared" si="756"/>
        <v>8.3114645752849956</v>
      </c>
      <c r="K955" s="189">
        <f t="shared" si="757"/>
        <v>622</v>
      </c>
      <c r="L955" s="190">
        <f t="shared" si="786"/>
        <v>69</v>
      </c>
      <c r="M955" s="173">
        <f t="shared" si="787"/>
        <v>14166.141731654456</v>
      </c>
      <c r="N955" s="174">
        <f t="shared" si="794"/>
        <v>6627.2151155033471</v>
      </c>
      <c r="O955" s="174">
        <f t="shared" si="760"/>
        <v>6196.1787823878058</v>
      </c>
      <c r="P955" s="174"/>
      <c r="Q955" s="174"/>
      <c r="R955" s="175"/>
      <c r="S955" s="173">
        <f t="shared" si="792"/>
        <v>8607.6146625280489</v>
      </c>
      <c r="T955" s="174">
        <f t="shared" si="795"/>
        <v>5509.5252713341451</v>
      </c>
      <c r="U955" s="174">
        <f t="shared" si="796"/>
        <v>3098.0893911939029</v>
      </c>
      <c r="V955" s="174"/>
      <c r="W955" s="174"/>
      <c r="X955" s="175"/>
      <c r="Y955" s="173">
        <f t="shared" si="758"/>
        <v>17215.229325056098</v>
      </c>
      <c r="Z955" s="174">
        <f t="shared" si="797"/>
        <v>11019.05054266829</v>
      </c>
      <c r="AA955" s="174">
        <f t="shared" si="798"/>
        <v>6196.1787823878058</v>
      </c>
      <c r="AB955" s="174"/>
      <c r="AC955" s="174"/>
      <c r="AD955" s="175"/>
      <c r="AE955" s="173">
        <f t="shared" si="788"/>
        <v>23.942831999999999</v>
      </c>
      <c r="AF955" s="174">
        <f t="shared" si="791"/>
        <v>36</v>
      </c>
      <c r="AG955" s="174">
        <f t="shared" si="799"/>
        <v>100</v>
      </c>
      <c r="AH955" s="174">
        <f t="shared" si="789"/>
        <v>199</v>
      </c>
      <c r="AI955" s="174">
        <f t="shared" si="790"/>
        <v>200</v>
      </c>
      <c r="AJ955" s="174">
        <f t="shared" si="800"/>
        <v>4</v>
      </c>
      <c r="AK955" s="174">
        <f t="shared" si="754"/>
        <v>8607.6146625280489</v>
      </c>
      <c r="AL955" s="174">
        <f t="shared" si="801"/>
        <v>5509.5252713341451</v>
      </c>
      <c r="AM955" s="174">
        <f t="shared" si="802"/>
        <v>3098.0893911939029</v>
      </c>
      <c r="AN955" s="174"/>
      <c r="AO955" s="176">
        <v>24</v>
      </c>
      <c r="AP955" s="174">
        <v>36</v>
      </c>
      <c r="AQ955" s="175">
        <f t="shared" si="803"/>
        <v>199</v>
      </c>
      <c r="AR955" s="31">
        <f t="shared" si="804"/>
        <v>0</v>
      </c>
      <c r="AS955" s="2">
        <f t="shared" si="805"/>
        <v>0</v>
      </c>
      <c r="AT955" s="33">
        <f t="shared" si="806"/>
        <v>100</v>
      </c>
      <c r="AU955" s="31">
        <f t="shared" si="807"/>
        <v>1</v>
      </c>
      <c r="AV955" s="2">
        <f t="shared" si="808"/>
        <v>0</v>
      </c>
      <c r="AW955" s="33">
        <f t="shared" si="809"/>
        <v>0</v>
      </c>
      <c r="AX955" s="31">
        <f t="shared" si="810"/>
        <v>0</v>
      </c>
      <c r="AY955" s="33">
        <f t="shared" si="811"/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customHeight="1">
      <c r="A956" s="2"/>
      <c r="B956" s="107">
        <v>881</v>
      </c>
      <c r="C956" s="31">
        <v>1</v>
      </c>
      <c r="D956" s="113" t="s">
        <v>19</v>
      </c>
      <c r="E956" s="2" t="s">
        <v>67</v>
      </c>
      <c r="F956" s="2"/>
      <c r="G956" s="2"/>
      <c r="H956" s="33">
        <f t="shared" si="793"/>
        <v>4</v>
      </c>
      <c r="I956" s="173">
        <f t="shared" si="755"/>
        <v>386.84368370933345</v>
      </c>
      <c r="J956" s="174">
        <f t="shared" si="756"/>
        <v>4.2183815181094699</v>
      </c>
      <c r="K956" s="189">
        <f t="shared" si="757"/>
        <v>819</v>
      </c>
      <c r="L956" s="190">
        <f t="shared" si="786"/>
        <v>101</v>
      </c>
      <c r="M956" s="173">
        <f t="shared" si="787"/>
        <v>9262.1333293137068</v>
      </c>
      <c r="N956" s="174">
        <f t="shared" si="794"/>
        <v>5365.1522311215222</v>
      </c>
      <c r="O956" s="174">
        <f t="shared" si="760"/>
        <v>3019.0631936880363</v>
      </c>
      <c r="P956" s="174"/>
      <c r="Q956" s="174"/>
      <c r="R956" s="175"/>
      <c r="S956" s="173">
        <f t="shared" si="792"/>
        <v>6970.2048233256082</v>
      </c>
      <c r="T956" s="174">
        <f t="shared" si="795"/>
        <v>4460.3111996121943</v>
      </c>
      <c r="U956" s="174">
        <f t="shared" si="796"/>
        <v>2509.8936237134144</v>
      </c>
      <c r="V956" s="174"/>
      <c r="W956" s="174"/>
      <c r="X956" s="175"/>
      <c r="Y956" s="173">
        <f t="shared" si="758"/>
        <v>13940.409646651216</v>
      </c>
      <c r="Z956" s="174">
        <f t="shared" si="797"/>
        <v>8920.6223992243886</v>
      </c>
      <c r="AA956" s="174">
        <f t="shared" si="798"/>
        <v>5019.7872474268288</v>
      </c>
      <c r="AB956" s="174"/>
      <c r="AC956" s="174"/>
      <c r="AD956" s="175"/>
      <c r="AE956" s="173">
        <f t="shared" si="788"/>
        <v>23.942831999999999</v>
      </c>
      <c r="AF956" s="174">
        <f t="shared" si="791"/>
        <v>36</v>
      </c>
      <c r="AG956" s="174">
        <f t="shared" si="799"/>
        <v>20.2865</v>
      </c>
      <c r="AH956" s="174">
        <f t="shared" si="789"/>
        <v>101</v>
      </c>
      <c r="AI956" s="174">
        <f t="shared" si="790"/>
        <v>200</v>
      </c>
      <c r="AJ956" s="174">
        <f t="shared" si="800"/>
        <v>4</v>
      </c>
      <c r="AK956" s="174">
        <f t="shared" si="754"/>
        <v>6970.2048233256082</v>
      </c>
      <c r="AL956" s="174">
        <f t="shared" si="801"/>
        <v>4460.3111996121943</v>
      </c>
      <c r="AM956" s="174">
        <f t="shared" si="802"/>
        <v>2509.8936237134144</v>
      </c>
      <c r="AN956" s="174"/>
      <c r="AO956" s="176">
        <v>24</v>
      </c>
      <c r="AP956" s="174">
        <v>36</v>
      </c>
      <c r="AQ956" s="175">
        <f t="shared" si="803"/>
        <v>101</v>
      </c>
      <c r="AR956" s="31">
        <f t="shared" si="804"/>
        <v>0</v>
      </c>
      <c r="AS956" s="2">
        <f t="shared" si="805"/>
        <v>0</v>
      </c>
      <c r="AT956" s="33">
        <f t="shared" si="806"/>
        <v>0</v>
      </c>
      <c r="AU956" s="31">
        <f t="shared" si="807"/>
        <v>1</v>
      </c>
      <c r="AV956" s="2">
        <f t="shared" si="808"/>
        <v>0</v>
      </c>
      <c r="AW956" s="33">
        <f t="shared" si="809"/>
        <v>0</v>
      </c>
      <c r="AX956" s="31">
        <f t="shared" si="810"/>
        <v>0</v>
      </c>
      <c r="AY956" s="33">
        <f t="shared" si="811"/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customHeight="1">
      <c r="A957" s="2"/>
      <c r="B957" s="107">
        <v>882</v>
      </c>
      <c r="C957" s="31">
        <v>10</v>
      </c>
      <c r="D957" s="113" t="s">
        <v>22</v>
      </c>
      <c r="E957" s="2" t="s">
        <v>67</v>
      </c>
      <c r="F957" s="2"/>
      <c r="G957" s="2"/>
      <c r="H957" s="33"/>
      <c r="I957" s="173">
        <f t="shared" si="755"/>
        <v>565.66305258945874</v>
      </c>
      <c r="J957" s="174">
        <f t="shared" si="756"/>
        <v>19.780450366105395</v>
      </c>
      <c r="K957" s="189">
        <f t="shared" si="757"/>
        <v>645</v>
      </c>
      <c r="L957" s="190">
        <f t="shared" si="786"/>
        <v>71</v>
      </c>
      <c r="M957" s="173">
        <f t="shared" si="787"/>
        <v>16929.469295945721</v>
      </c>
      <c r="N957" s="174">
        <f t="shared" ref="N957:N977" si="812">T957*(1+((AG957+IF(F957="백어택",8,0))/100)*(AI957/100-1))</f>
        <v>15324.797490841693</v>
      </c>
      <c r="O957" s="174"/>
      <c r="P957" s="174"/>
      <c r="Q957" s="174"/>
      <c r="R957" s="175">
        <f t="shared" ref="R957:R977" si="813">X957*(1+($D$57/100)*(AI957/100-1))</f>
        <v>0</v>
      </c>
      <c r="S957" s="173">
        <f t="shared" si="792"/>
        <v>12740.247235426828</v>
      </c>
      <c r="T957" s="174">
        <f t="shared" si="795"/>
        <v>12740.247235426828</v>
      </c>
      <c r="U957" s="174"/>
      <c r="V957" s="174"/>
      <c r="W957" s="174"/>
      <c r="X957" s="175">
        <f t="shared" ref="X957:X977" si="814">AL957*AW957</f>
        <v>0</v>
      </c>
      <c r="Y957" s="173">
        <f t="shared" si="758"/>
        <v>25480.494470853657</v>
      </c>
      <c r="Z957" s="174">
        <f t="shared" ref="Z957:Z977" si="815">T957*$D$58/100</f>
        <v>25480.494470853657</v>
      </c>
      <c r="AA957" s="174"/>
      <c r="AB957" s="174"/>
      <c r="AC957" s="174"/>
      <c r="AD957" s="175"/>
      <c r="AE957" s="173">
        <f t="shared" si="788"/>
        <v>29.928540000000002</v>
      </c>
      <c r="AF957" s="174">
        <f t="shared" ref="AF957:AF977" si="816">AP957+AV957</f>
        <v>36</v>
      </c>
      <c r="AG957" s="174">
        <f t="shared" ref="AG957:AG977" si="817">IF($D$57+AY957&gt;100,100,$D$57+AY957)</f>
        <v>20.2865</v>
      </c>
      <c r="AH957" s="174">
        <f t="shared" ref="AH957:AH977" si="818">AQ957*AR957</f>
        <v>592</v>
      </c>
      <c r="AI957" s="174">
        <f t="shared" si="790"/>
        <v>200</v>
      </c>
      <c r="AJ957" s="174">
        <f t="shared" ref="AJ957:AJ977" si="819">10/5</f>
        <v>2</v>
      </c>
      <c r="AK957" s="174">
        <f t="shared" si="754"/>
        <v>12740.247235426828</v>
      </c>
      <c r="AL957" s="174">
        <f t="shared" ref="AL957:AL977" si="820">(VLOOKUP(C957,$B$36:$AG$39,32,FALSE)+VLOOKUP(C957,$B$40:$AG$43,32,FALSE)*$D$54)*$D$59/100</f>
        <v>12740.247235426828</v>
      </c>
      <c r="AM957" s="174"/>
      <c r="AN957" s="174"/>
      <c r="AO957" s="176">
        <v>30</v>
      </c>
      <c r="AP957" s="174">
        <v>36</v>
      </c>
      <c r="AQ957" s="175">
        <f t="shared" ref="AQ957:AQ977" si="821">VLOOKUP(C957,$B$45:$AG$48,32,FALSE)</f>
        <v>592</v>
      </c>
      <c r="AR957" s="31">
        <f t="shared" ref="AR957:AR977" si="822">IF(LEFT(E957,1)*1=1,$S$72,$R$72)</f>
        <v>1</v>
      </c>
      <c r="AS957" s="2">
        <f t="shared" ref="AS957:AS977" si="823">IF(LEFT(E957,1)*1=2,$U$72,$T$72)</f>
        <v>0</v>
      </c>
      <c r="AT957" s="33">
        <f t="shared" ref="AT957:AT977" si="824">IF(LEFT(E957,1)*1=3,$W$72,$V$72)</f>
        <v>0</v>
      </c>
      <c r="AU957" s="31">
        <f t="shared" ref="AU957:AU977" si="825">IF(MID(E957,3,1)*1=1,$Y$72,$X$72)</f>
        <v>1</v>
      </c>
      <c r="AV957" s="2">
        <f t="shared" ref="AV957:AV977" si="826">IF(MID(E957,3,1)*1=2,$AA$72,$Z$72)</f>
        <v>0</v>
      </c>
      <c r="AW957" s="33">
        <f t="shared" ref="AW957:AW977" si="827">IF(MID(E957,3,1)*1=3,$AC$72,$AB$72)</f>
        <v>0</v>
      </c>
      <c r="AX957" s="31">
        <f t="shared" ref="AX957:AX977" si="828">IF(MID(E957,5,1)*1=1,$AE$72,$AD$72)</f>
        <v>0</v>
      </c>
      <c r="AY957" s="33">
        <f t="shared" ref="AY957:AY977" si="829">IF(MID(E957,5,1)*1=2,$AG$72,$AF$72)</f>
        <v>0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customHeight="1">
      <c r="A958" s="2"/>
      <c r="B958" s="107">
        <v>883</v>
      </c>
      <c r="C958" s="31">
        <v>10</v>
      </c>
      <c r="D958" s="113" t="s">
        <v>22</v>
      </c>
      <c r="E958" s="2" t="s">
        <v>136</v>
      </c>
      <c r="F958" s="2"/>
      <c r="G958" s="2"/>
      <c r="H958" s="33"/>
      <c r="I958" s="173">
        <f t="shared" si="755"/>
        <v>735.36196836629642</v>
      </c>
      <c r="J958" s="174">
        <f t="shared" si="756"/>
        <v>19.780450366105395</v>
      </c>
      <c r="K958" s="189">
        <f t="shared" si="757"/>
        <v>453</v>
      </c>
      <c r="L958" s="190">
        <f t="shared" si="786"/>
        <v>37</v>
      </c>
      <c r="M958" s="173">
        <f t="shared" si="787"/>
        <v>22008.310084729437</v>
      </c>
      <c r="N958" s="174">
        <f t="shared" si="812"/>
        <v>19922.236738094201</v>
      </c>
      <c r="O958" s="174"/>
      <c r="P958" s="174"/>
      <c r="Q958" s="174"/>
      <c r="R958" s="175">
        <f t="shared" si="813"/>
        <v>0</v>
      </c>
      <c r="S958" s="173">
        <f t="shared" si="792"/>
        <v>16562.321406054878</v>
      </c>
      <c r="T958" s="174">
        <f t="shared" si="795"/>
        <v>16562.321406054878</v>
      </c>
      <c r="U958" s="174"/>
      <c r="V958" s="174"/>
      <c r="W958" s="174"/>
      <c r="X958" s="175">
        <f t="shared" si="814"/>
        <v>0</v>
      </c>
      <c r="Y958" s="173">
        <f t="shared" si="758"/>
        <v>33124.642812109756</v>
      </c>
      <c r="Z958" s="174">
        <f t="shared" si="815"/>
        <v>33124.642812109756</v>
      </c>
      <c r="AA958" s="174"/>
      <c r="AB958" s="174"/>
      <c r="AC958" s="174"/>
      <c r="AD958" s="175"/>
      <c r="AE958" s="173">
        <f t="shared" si="788"/>
        <v>29.928540000000002</v>
      </c>
      <c r="AF958" s="174">
        <f t="shared" si="816"/>
        <v>36</v>
      </c>
      <c r="AG958" s="174">
        <f t="shared" si="817"/>
        <v>20.2865</v>
      </c>
      <c r="AH958" s="174">
        <f t="shared" si="818"/>
        <v>592</v>
      </c>
      <c r="AI958" s="174">
        <f t="shared" si="790"/>
        <v>200</v>
      </c>
      <c r="AJ958" s="174">
        <f t="shared" si="819"/>
        <v>2</v>
      </c>
      <c r="AK958" s="174">
        <f t="shared" si="754"/>
        <v>12740.247235426828</v>
      </c>
      <c r="AL958" s="174">
        <f t="shared" si="820"/>
        <v>12740.247235426828</v>
      </c>
      <c r="AM958" s="174"/>
      <c r="AN958" s="174"/>
      <c r="AO958" s="176">
        <v>30</v>
      </c>
      <c r="AP958" s="174">
        <v>36</v>
      </c>
      <c r="AQ958" s="175">
        <f t="shared" si="821"/>
        <v>592</v>
      </c>
      <c r="AR958" s="31">
        <f t="shared" si="822"/>
        <v>1</v>
      </c>
      <c r="AS958" s="2">
        <f t="shared" si="823"/>
        <v>0</v>
      </c>
      <c r="AT958" s="33">
        <f t="shared" si="824"/>
        <v>0</v>
      </c>
      <c r="AU958" s="31">
        <f t="shared" si="825"/>
        <v>1.3</v>
      </c>
      <c r="AV958" s="2">
        <f t="shared" si="826"/>
        <v>0</v>
      </c>
      <c r="AW958" s="33">
        <f t="shared" si="827"/>
        <v>0</v>
      </c>
      <c r="AX958" s="31">
        <f t="shared" si="828"/>
        <v>0</v>
      </c>
      <c r="AY958" s="33">
        <f t="shared" si="829"/>
        <v>0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customHeight="1">
      <c r="A959" s="2"/>
      <c r="B959" s="107">
        <v>884</v>
      </c>
      <c r="C959" s="31">
        <v>10</v>
      </c>
      <c r="D959" s="113" t="s">
        <v>22</v>
      </c>
      <c r="E959" s="2" t="s">
        <v>91</v>
      </c>
      <c r="F959" s="2"/>
      <c r="G959" s="2"/>
      <c r="H959" s="33"/>
      <c r="I959" s="173">
        <f t="shared" si="755"/>
        <v>791.92827362524235</v>
      </c>
      <c r="J959" s="174">
        <f t="shared" si="756"/>
        <v>19.780450366105395</v>
      </c>
      <c r="K959" s="189">
        <f t="shared" si="757"/>
        <v>390</v>
      </c>
      <c r="L959" s="190">
        <f t="shared" si="786"/>
        <v>26</v>
      </c>
      <c r="M959" s="173">
        <f t="shared" si="787"/>
        <v>23701.257014324012</v>
      </c>
      <c r="N959" s="174">
        <f t="shared" si="812"/>
        <v>15324.797490841693</v>
      </c>
      <c r="O959" s="174"/>
      <c r="P959" s="174"/>
      <c r="Q959" s="174"/>
      <c r="R959" s="175">
        <f t="shared" si="813"/>
        <v>6129.918996336678</v>
      </c>
      <c r="S959" s="173">
        <f t="shared" si="792"/>
        <v>17836.346129597561</v>
      </c>
      <c r="T959" s="174">
        <f t="shared" si="795"/>
        <v>12740.247235426828</v>
      </c>
      <c r="U959" s="174"/>
      <c r="V959" s="174"/>
      <c r="W959" s="174"/>
      <c r="X959" s="175">
        <f t="shared" si="814"/>
        <v>5096.0988941707319</v>
      </c>
      <c r="Y959" s="173">
        <f t="shared" si="758"/>
        <v>25480.494470853657</v>
      </c>
      <c r="Z959" s="174">
        <f t="shared" si="815"/>
        <v>25480.494470853657</v>
      </c>
      <c r="AA959" s="174"/>
      <c r="AB959" s="174"/>
      <c r="AC959" s="174"/>
      <c r="AD959" s="175"/>
      <c r="AE959" s="173">
        <f t="shared" si="788"/>
        <v>29.928540000000002</v>
      </c>
      <c r="AF959" s="174">
        <f t="shared" si="816"/>
        <v>36</v>
      </c>
      <c r="AG959" s="174">
        <f t="shared" si="817"/>
        <v>20.2865</v>
      </c>
      <c r="AH959" s="174">
        <f t="shared" si="818"/>
        <v>592</v>
      </c>
      <c r="AI959" s="174">
        <f t="shared" si="790"/>
        <v>200</v>
      </c>
      <c r="AJ959" s="174">
        <f t="shared" si="819"/>
        <v>2</v>
      </c>
      <c r="AK959" s="174">
        <f t="shared" si="754"/>
        <v>12740.247235426828</v>
      </c>
      <c r="AL959" s="174">
        <f t="shared" si="820"/>
        <v>12740.247235426828</v>
      </c>
      <c r="AM959" s="174"/>
      <c r="AN959" s="174"/>
      <c r="AO959" s="176">
        <v>30</v>
      </c>
      <c r="AP959" s="174">
        <v>36</v>
      </c>
      <c r="AQ959" s="175">
        <f t="shared" si="821"/>
        <v>592</v>
      </c>
      <c r="AR959" s="31">
        <f t="shared" si="822"/>
        <v>1</v>
      </c>
      <c r="AS959" s="2">
        <f t="shared" si="823"/>
        <v>0</v>
      </c>
      <c r="AT959" s="33">
        <f t="shared" si="824"/>
        <v>0</v>
      </c>
      <c r="AU959" s="31">
        <f t="shared" si="825"/>
        <v>1</v>
      </c>
      <c r="AV959" s="2">
        <f t="shared" si="826"/>
        <v>0</v>
      </c>
      <c r="AW959" s="33">
        <f t="shared" si="827"/>
        <v>0.4</v>
      </c>
      <c r="AX959" s="31">
        <f t="shared" si="828"/>
        <v>0</v>
      </c>
      <c r="AY959" s="33">
        <f t="shared" si="829"/>
        <v>0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customHeight="1">
      <c r="A960" s="2"/>
      <c r="B960" s="107">
        <v>885</v>
      </c>
      <c r="C960" s="31">
        <v>10</v>
      </c>
      <c r="D960" s="113" t="s">
        <v>22</v>
      </c>
      <c r="E960" s="2" t="s">
        <v>148</v>
      </c>
      <c r="F960" s="2"/>
      <c r="G960" s="2"/>
      <c r="H960" s="33"/>
      <c r="I960" s="173">
        <f t="shared" si="755"/>
        <v>565.66305258945874</v>
      </c>
      <c r="J960" s="174">
        <f t="shared" si="756"/>
        <v>9.8902251830526975</v>
      </c>
      <c r="K960" s="189">
        <f t="shared" si="757"/>
        <v>645</v>
      </c>
      <c r="L960" s="190">
        <f t="shared" si="786"/>
        <v>71</v>
      </c>
      <c r="M960" s="173">
        <f t="shared" si="787"/>
        <v>16929.469295945721</v>
      </c>
      <c r="N960" s="174">
        <f t="shared" si="812"/>
        <v>15324.797490841693</v>
      </c>
      <c r="O960" s="174"/>
      <c r="P960" s="174"/>
      <c r="Q960" s="174"/>
      <c r="R960" s="175">
        <f t="shared" si="813"/>
        <v>0</v>
      </c>
      <c r="S960" s="173">
        <f t="shared" si="792"/>
        <v>12740.247235426828</v>
      </c>
      <c r="T960" s="174">
        <f t="shared" si="795"/>
        <v>12740.247235426828</v>
      </c>
      <c r="U960" s="174"/>
      <c r="V960" s="174"/>
      <c r="W960" s="174"/>
      <c r="X960" s="175">
        <f t="shared" si="814"/>
        <v>0</v>
      </c>
      <c r="Y960" s="173">
        <f t="shared" si="758"/>
        <v>25480.494470853657</v>
      </c>
      <c r="Z960" s="174">
        <f t="shared" si="815"/>
        <v>25480.494470853657</v>
      </c>
      <c r="AA960" s="174"/>
      <c r="AB960" s="174"/>
      <c r="AC960" s="174"/>
      <c r="AD960" s="175"/>
      <c r="AE960" s="173">
        <f t="shared" si="788"/>
        <v>29.928540000000002</v>
      </c>
      <c r="AF960" s="174">
        <f t="shared" si="816"/>
        <v>36</v>
      </c>
      <c r="AG960" s="174">
        <f t="shared" si="817"/>
        <v>20.2865</v>
      </c>
      <c r="AH960" s="174">
        <f t="shared" si="818"/>
        <v>296</v>
      </c>
      <c r="AI960" s="174">
        <f t="shared" si="790"/>
        <v>200</v>
      </c>
      <c r="AJ960" s="174">
        <f t="shared" si="819"/>
        <v>2</v>
      </c>
      <c r="AK960" s="174">
        <f t="shared" si="754"/>
        <v>12740.247235426828</v>
      </c>
      <c r="AL960" s="174">
        <f t="shared" si="820"/>
        <v>12740.247235426828</v>
      </c>
      <c r="AM960" s="174"/>
      <c r="AN960" s="174"/>
      <c r="AO960" s="176">
        <v>30</v>
      </c>
      <c r="AP960" s="174">
        <v>36</v>
      </c>
      <c r="AQ960" s="175">
        <f t="shared" si="821"/>
        <v>592</v>
      </c>
      <c r="AR960" s="31">
        <f t="shared" si="822"/>
        <v>0.5</v>
      </c>
      <c r="AS960" s="2">
        <f t="shared" si="823"/>
        <v>0</v>
      </c>
      <c r="AT960" s="33">
        <f t="shared" si="824"/>
        <v>0</v>
      </c>
      <c r="AU960" s="31">
        <f t="shared" si="825"/>
        <v>1</v>
      </c>
      <c r="AV960" s="2">
        <f t="shared" si="826"/>
        <v>0</v>
      </c>
      <c r="AW960" s="33">
        <f t="shared" si="827"/>
        <v>0</v>
      </c>
      <c r="AX960" s="31">
        <f t="shared" si="828"/>
        <v>0</v>
      </c>
      <c r="AY960" s="33">
        <f t="shared" si="829"/>
        <v>0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customHeight="1">
      <c r="A961" s="2"/>
      <c r="B961" s="107">
        <v>886</v>
      </c>
      <c r="C961" s="31">
        <v>10</v>
      </c>
      <c r="D961" s="113" t="s">
        <v>22</v>
      </c>
      <c r="E961" s="2" t="s">
        <v>163</v>
      </c>
      <c r="F961" s="2"/>
      <c r="G961" s="2"/>
      <c r="H961" s="33"/>
      <c r="I961" s="173">
        <f t="shared" si="755"/>
        <v>735.36196836629642</v>
      </c>
      <c r="J961" s="174">
        <f t="shared" si="756"/>
        <v>9.8902251830526975</v>
      </c>
      <c r="K961" s="189">
        <f t="shared" si="757"/>
        <v>453</v>
      </c>
      <c r="L961" s="190">
        <f t="shared" si="786"/>
        <v>37</v>
      </c>
      <c r="M961" s="173">
        <f t="shared" si="787"/>
        <v>22008.310084729437</v>
      </c>
      <c r="N961" s="174">
        <f t="shared" si="812"/>
        <v>19922.236738094201</v>
      </c>
      <c r="O961" s="174"/>
      <c r="P961" s="174"/>
      <c r="Q961" s="174"/>
      <c r="R961" s="175">
        <f t="shared" si="813"/>
        <v>0</v>
      </c>
      <c r="S961" s="173">
        <f t="shared" si="792"/>
        <v>16562.321406054878</v>
      </c>
      <c r="T961" s="174">
        <f t="shared" si="795"/>
        <v>16562.321406054878</v>
      </c>
      <c r="U961" s="174"/>
      <c r="V961" s="174"/>
      <c r="W961" s="174"/>
      <c r="X961" s="175">
        <f t="shared" si="814"/>
        <v>0</v>
      </c>
      <c r="Y961" s="173">
        <f t="shared" si="758"/>
        <v>33124.642812109756</v>
      </c>
      <c r="Z961" s="174">
        <f t="shared" si="815"/>
        <v>33124.642812109756</v>
      </c>
      <c r="AA961" s="174"/>
      <c r="AB961" s="174"/>
      <c r="AC961" s="174"/>
      <c r="AD961" s="175"/>
      <c r="AE961" s="173">
        <f t="shared" si="788"/>
        <v>29.928540000000002</v>
      </c>
      <c r="AF961" s="174">
        <f t="shared" si="816"/>
        <v>36</v>
      </c>
      <c r="AG961" s="174">
        <f t="shared" si="817"/>
        <v>20.2865</v>
      </c>
      <c r="AH961" s="174">
        <f t="shared" si="818"/>
        <v>296</v>
      </c>
      <c r="AI961" s="174">
        <f t="shared" si="790"/>
        <v>200</v>
      </c>
      <c r="AJ961" s="174">
        <f t="shared" si="819"/>
        <v>2</v>
      </c>
      <c r="AK961" s="174">
        <f t="shared" si="754"/>
        <v>12740.247235426828</v>
      </c>
      <c r="AL961" s="174">
        <f t="shared" si="820"/>
        <v>12740.247235426828</v>
      </c>
      <c r="AM961" s="174"/>
      <c r="AN961" s="174"/>
      <c r="AO961" s="176">
        <v>30</v>
      </c>
      <c r="AP961" s="174">
        <v>36</v>
      </c>
      <c r="AQ961" s="175">
        <f t="shared" si="821"/>
        <v>592</v>
      </c>
      <c r="AR961" s="31">
        <f t="shared" si="822"/>
        <v>0.5</v>
      </c>
      <c r="AS961" s="2">
        <f t="shared" si="823"/>
        <v>0</v>
      </c>
      <c r="AT961" s="33">
        <f t="shared" si="824"/>
        <v>0</v>
      </c>
      <c r="AU961" s="31">
        <f t="shared" si="825"/>
        <v>1.3</v>
      </c>
      <c r="AV961" s="2">
        <f t="shared" si="826"/>
        <v>0</v>
      </c>
      <c r="AW961" s="33">
        <f t="shared" si="827"/>
        <v>0</v>
      </c>
      <c r="AX961" s="31">
        <f t="shared" si="828"/>
        <v>0</v>
      </c>
      <c r="AY961" s="33">
        <f t="shared" si="829"/>
        <v>0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customHeight="1">
      <c r="A962" s="2"/>
      <c r="B962" s="107">
        <v>887</v>
      </c>
      <c r="C962" s="31">
        <v>10</v>
      </c>
      <c r="D962" s="113" t="s">
        <v>22</v>
      </c>
      <c r="E962" s="2" t="s">
        <v>155</v>
      </c>
      <c r="F962" s="2"/>
      <c r="G962" s="2"/>
      <c r="H962" s="33"/>
      <c r="I962" s="173">
        <f t="shared" si="755"/>
        <v>791.92827362524235</v>
      </c>
      <c r="J962" s="174">
        <f t="shared" si="756"/>
        <v>9.8902251830526975</v>
      </c>
      <c r="K962" s="189">
        <f t="shared" si="757"/>
        <v>390</v>
      </c>
      <c r="L962" s="190">
        <f t="shared" si="786"/>
        <v>26</v>
      </c>
      <c r="M962" s="173">
        <f t="shared" si="787"/>
        <v>23701.257014324012</v>
      </c>
      <c r="N962" s="174">
        <f t="shared" si="812"/>
        <v>15324.797490841693</v>
      </c>
      <c r="O962" s="174"/>
      <c r="P962" s="174"/>
      <c r="Q962" s="174"/>
      <c r="R962" s="175">
        <f t="shared" si="813"/>
        <v>6129.918996336678</v>
      </c>
      <c r="S962" s="173">
        <f t="shared" si="792"/>
        <v>17836.346129597561</v>
      </c>
      <c r="T962" s="174">
        <f t="shared" si="795"/>
        <v>12740.247235426828</v>
      </c>
      <c r="U962" s="174"/>
      <c r="V962" s="174"/>
      <c r="W962" s="174"/>
      <c r="X962" s="175">
        <f t="shared" si="814"/>
        <v>5096.0988941707319</v>
      </c>
      <c r="Y962" s="173">
        <f t="shared" si="758"/>
        <v>25480.494470853657</v>
      </c>
      <c r="Z962" s="174">
        <f t="shared" si="815"/>
        <v>25480.494470853657</v>
      </c>
      <c r="AA962" s="174"/>
      <c r="AB962" s="174"/>
      <c r="AC962" s="174"/>
      <c r="AD962" s="175"/>
      <c r="AE962" s="173">
        <f t="shared" si="788"/>
        <v>29.928540000000002</v>
      </c>
      <c r="AF962" s="174">
        <f t="shared" si="816"/>
        <v>36</v>
      </c>
      <c r="AG962" s="174">
        <f t="shared" si="817"/>
        <v>20.2865</v>
      </c>
      <c r="AH962" s="174">
        <f t="shared" si="818"/>
        <v>296</v>
      </c>
      <c r="AI962" s="174">
        <f t="shared" si="790"/>
        <v>200</v>
      </c>
      <c r="AJ962" s="174">
        <f t="shared" si="819"/>
        <v>2</v>
      </c>
      <c r="AK962" s="174">
        <f t="shared" si="754"/>
        <v>12740.247235426828</v>
      </c>
      <c r="AL962" s="174">
        <f t="shared" si="820"/>
        <v>12740.247235426828</v>
      </c>
      <c r="AM962" s="174"/>
      <c r="AN962" s="174"/>
      <c r="AO962" s="176">
        <v>30</v>
      </c>
      <c r="AP962" s="174">
        <v>36</v>
      </c>
      <c r="AQ962" s="175">
        <f t="shared" si="821"/>
        <v>592</v>
      </c>
      <c r="AR962" s="31">
        <f t="shared" si="822"/>
        <v>0.5</v>
      </c>
      <c r="AS962" s="2">
        <f t="shared" si="823"/>
        <v>0</v>
      </c>
      <c r="AT962" s="33">
        <f t="shared" si="824"/>
        <v>0</v>
      </c>
      <c r="AU962" s="31">
        <f t="shared" si="825"/>
        <v>1</v>
      </c>
      <c r="AV962" s="2">
        <f t="shared" si="826"/>
        <v>0</v>
      </c>
      <c r="AW962" s="33">
        <f t="shared" si="827"/>
        <v>0.4</v>
      </c>
      <c r="AX962" s="31">
        <f t="shared" si="828"/>
        <v>0</v>
      </c>
      <c r="AY962" s="33">
        <f t="shared" si="829"/>
        <v>0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customHeight="1">
      <c r="A963" s="2"/>
      <c r="B963" s="107">
        <v>888</v>
      </c>
      <c r="C963" s="31">
        <v>10</v>
      </c>
      <c r="D963" s="113" t="s">
        <v>22</v>
      </c>
      <c r="E963" s="2" t="s">
        <v>92</v>
      </c>
      <c r="F963" s="2"/>
      <c r="G963" s="2"/>
      <c r="H963" s="33"/>
      <c r="I963" s="173">
        <f t="shared" si="755"/>
        <v>940.52624789890592</v>
      </c>
      <c r="J963" s="174">
        <f t="shared" si="756"/>
        <v>19.780450366105395</v>
      </c>
      <c r="K963" s="189">
        <f t="shared" si="757"/>
        <v>264</v>
      </c>
      <c r="L963" s="190">
        <f t="shared" ref="L963:L977" si="830">RANK(I963,$I$867:$I$977)</f>
        <v>12</v>
      </c>
      <c r="M963" s="173">
        <f t="shared" ref="M963:M977" si="831">SUM(N963:R963)*(1+$D$22/100)</f>
        <v>28148.577431292324</v>
      </c>
      <c r="N963" s="174">
        <f t="shared" si="812"/>
        <v>25480.494470853657</v>
      </c>
      <c r="O963" s="174"/>
      <c r="P963" s="174"/>
      <c r="Q963" s="174"/>
      <c r="R963" s="175">
        <f t="shared" si="813"/>
        <v>0</v>
      </c>
      <c r="S963" s="173">
        <f t="shared" si="792"/>
        <v>12740.247235426828</v>
      </c>
      <c r="T963" s="174">
        <f t="shared" si="795"/>
        <v>12740.247235426828</v>
      </c>
      <c r="U963" s="174"/>
      <c r="V963" s="174"/>
      <c r="W963" s="174"/>
      <c r="X963" s="175">
        <f t="shared" si="814"/>
        <v>0</v>
      </c>
      <c r="Y963" s="173">
        <f t="shared" si="758"/>
        <v>25480.494470853657</v>
      </c>
      <c r="Z963" s="174">
        <f t="shared" si="815"/>
        <v>25480.494470853657</v>
      </c>
      <c r="AA963" s="174"/>
      <c r="AB963" s="174"/>
      <c r="AC963" s="174"/>
      <c r="AD963" s="175"/>
      <c r="AE963" s="173">
        <f t="shared" ref="AE963:AE977" si="832">AO963*(1-$D$17/100)</f>
        <v>29.928540000000002</v>
      </c>
      <c r="AF963" s="174">
        <f t="shared" si="816"/>
        <v>36</v>
      </c>
      <c r="AG963" s="174">
        <f t="shared" si="817"/>
        <v>100</v>
      </c>
      <c r="AH963" s="174">
        <f t="shared" si="818"/>
        <v>592</v>
      </c>
      <c r="AI963" s="174">
        <f t="shared" si="790"/>
        <v>200</v>
      </c>
      <c r="AJ963" s="174">
        <f t="shared" si="819"/>
        <v>2</v>
      </c>
      <c r="AK963" s="174">
        <f t="shared" si="754"/>
        <v>12740.247235426828</v>
      </c>
      <c r="AL963" s="174">
        <f t="shared" si="820"/>
        <v>12740.247235426828</v>
      </c>
      <c r="AM963" s="174"/>
      <c r="AN963" s="174"/>
      <c r="AO963" s="176">
        <v>30</v>
      </c>
      <c r="AP963" s="174">
        <v>36</v>
      </c>
      <c r="AQ963" s="175">
        <f t="shared" si="821"/>
        <v>592</v>
      </c>
      <c r="AR963" s="31">
        <f t="shared" si="822"/>
        <v>1</v>
      </c>
      <c r="AS963" s="2">
        <f t="shared" si="823"/>
        <v>0</v>
      </c>
      <c r="AT963" s="33">
        <f t="shared" si="824"/>
        <v>0</v>
      </c>
      <c r="AU963" s="31">
        <f t="shared" si="825"/>
        <v>1</v>
      </c>
      <c r="AV963" s="2">
        <f t="shared" si="826"/>
        <v>0</v>
      </c>
      <c r="AW963" s="33">
        <f t="shared" si="827"/>
        <v>0</v>
      </c>
      <c r="AX963" s="31">
        <f t="shared" si="828"/>
        <v>0</v>
      </c>
      <c r="AY963" s="33">
        <f t="shared" si="829"/>
        <v>100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customHeight="1">
      <c r="A964" s="2"/>
      <c r="B964" s="107">
        <v>889</v>
      </c>
      <c r="C964" s="31">
        <v>10</v>
      </c>
      <c r="D964" s="113" t="s">
        <v>22</v>
      </c>
      <c r="E964" s="2" t="s">
        <v>139</v>
      </c>
      <c r="F964" s="2"/>
      <c r="G964" s="2"/>
      <c r="H964" s="33"/>
      <c r="I964" s="173">
        <f t="shared" si="755"/>
        <v>1222.6841222685778</v>
      </c>
      <c r="J964" s="174">
        <f t="shared" si="756"/>
        <v>19.780450366105395</v>
      </c>
      <c r="K964" s="189">
        <f t="shared" si="757"/>
        <v>136</v>
      </c>
      <c r="L964" s="190">
        <f t="shared" si="830"/>
        <v>2</v>
      </c>
      <c r="M964" s="173">
        <f t="shared" si="831"/>
        <v>36593.150660680025</v>
      </c>
      <c r="N964" s="174">
        <f t="shared" si="812"/>
        <v>33124.642812109756</v>
      </c>
      <c r="O964" s="174"/>
      <c r="P964" s="174"/>
      <c r="Q964" s="174"/>
      <c r="R964" s="175">
        <f t="shared" si="813"/>
        <v>0</v>
      </c>
      <c r="S964" s="173">
        <f t="shared" si="792"/>
        <v>16562.321406054878</v>
      </c>
      <c r="T964" s="174">
        <f t="shared" si="795"/>
        <v>16562.321406054878</v>
      </c>
      <c r="U964" s="174"/>
      <c r="V964" s="174"/>
      <c r="W964" s="174"/>
      <c r="X964" s="175">
        <f t="shared" si="814"/>
        <v>0</v>
      </c>
      <c r="Y964" s="173">
        <f t="shared" si="758"/>
        <v>33124.642812109756</v>
      </c>
      <c r="Z964" s="174">
        <f t="shared" si="815"/>
        <v>33124.642812109756</v>
      </c>
      <c r="AA964" s="174"/>
      <c r="AB964" s="174"/>
      <c r="AC964" s="174"/>
      <c r="AD964" s="175"/>
      <c r="AE964" s="173">
        <f t="shared" si="832"/>
        <v>29.928540000000002</v>
      </c>
      <c r="AF964" s="174">
        <f t="shared" si="816"/>
        <v>36</v>
      </c>
      <c r="AG964" s="174">
        <f t="shared" si="817"/>
        <v>100</v>
      </c>
      <c r="AH964" s="174">
        <f t="shared" si="818"/>
        <v>592</v>
      </c>
      <c r="AI964" s="174">
        <f t="shared" si="790"/>
        <v>200</v>
      </c>
      <c r="AJ964" s="174">
        <f t="shared" si="819"/>
        <v>2</v>
      </c>
      <c r="AK964" s="174">
        <f t="shared" si="754"/>
        <v>12740.247235426828</v>
      </c>
      <c r="AL964" s="174">
        <f t="shared" si="820"/>
        <v>12740.247235426828</v>
      </c>
      <c r="AM964" s="174"/>
      <c r="AN964" s="174"/>
      <c r="AO964" s="176">
        <v>30</v>
      </c>
      <c r="AP964" s="174">
        <v>36</v>
      </c>
      <c r="AQ964" s="175">
        <f t="shared" si="821"/>
        <v>592</v>
      </c>
      <c r="AR964" s="31">
        <f t="shared" si="822"/>
        <v>1</v>
      </c>
      <c r="AS964" s="2">
        <f t="shared" si="823"/>
        <v>0</v>
      </c>
      <c r="AT964" s="33">
        <f t="shared" si="824"/>
        <v>0</v>
      </c>
      <c r="AU964" s="31">
        <f t="shared" si="825"/>
        <v>1.3</v>
      </c>
      <c r="AV964" s="2">
        <f t="shared" si="826"/>
        <v>0</v>
      </c>
      <c r="AW964" s="33">
        <f t="shared" si="827"/>
        <v>0</v>
      </c>
      <c r="AX964" s="31">
        <f t="shared" si="828"/>
        <v>0</v>
      </c>
      <c r="AY964" s="33">
        <f t="shared" si="829"/>
        <v>100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customHeight="1">
      <c r="A965" s="2"/>
      <c r="B965" s="107">
        <v>890</v>
      </c>
      <c r="C965" s="31">
        <v>10</v>
      </c>
      <c r="D965" s="113" t="s">
        <v>22</v>
      </c>
      <c r="E965" s="2" t="s">
        <v>98</v>
      </c>
      <c r="F965" s="2"/>
      <c r="G965" s="2"/>
      <c r="H965" s="33"/>
      <c r="I965" s="173">
        <f t="shared" si="755"/>
        <v>1166.7914689346892</v>
      </c>
      <c r="J965" s="174">
        <f t="shared" si="756"/>
        <v>19.780450366105395</v>
      </c>
      <c r="K965" s="189">
        <f t="shared" si="757"/>
        <v>157</v>
      </c>
      <c r="L965" s="190">
        <f t="shared" si="830"/>
        <v>4</v>
      </c>
      <c r="M965" s="173">
        <f t="shared" si="831"/>
        <v>34920.365149670608</v>
      </c>
      <c r="N965" s="174">
        <f t="shared" si="812"/>
        <v>25480.494470853657</v>
      </c>
      <c r="O965" s="174"/>
      <c r="P965" s="174"/>
      <c r="Q965" s="174"/>
      <c r="R965" s="175">
        <f t="shared" si="813"/>
        <v>6129.918996336678</v>
      </c>
      <c r="S965" s="173">
        <f t="shared" si="792"/>
        <v>17836.346129597561</v>
      </c>
      <c r="T965" s="174">
        <f t="shared" si="795"/>
        <v>12740.247235426828</v>
      </c>
      <c r="U965" s="174"/>
      <c r="V965" s="174"/>
      <c r="W965" s="174"/>
      <c r="X965" s="175">
        <f t="shared" si="814"/>
        <v>5096.0988941707319</v>
      </c>
      <c r="Y965" s="173">
        <f t="shared" si="758"/>
        <v>25480.494470853657</v>
      </c>
      <c r="Z965" s="174">
        <f t="shared" si="815"/>
        <v>25480.494470853657</v>
      </c>
      <c r="AA965" s="174"/>
      <c r="AB965" s="174"/>
      <c r="AC965" s="174"/>
      <c r="AD965" s="175"/>
      <c r="AE965" s="173">
        <f t="shared" si="832"/>
        <v>29.928540000000002</v>
      </c>
      <c r="AF965" s="174">
        <f t="shared" si="816"/>
        <v>36</v>
      </c>
      <c r="AG965" s="174">
        <f t="shared" si="817"/>
        <v>100</v>
      </c>
      <c r="AH965" s="174">
        <f t="shared" si="818"/>
        <v>592</v>
      </c>
      <c r="AI965" s="174">
        <f t="shared" si="790"/>
        <v>200</v>
      </c>
      <c r="AJ965" s="174">
        <f t="shared" si="819"/>
        <v>2</v>
      </c>
      <c r="AK965" s="174">
        <f t="shared" ref="AK965:AK977" si="833">SUM(AL965:AN965)</f>
        <v>12740.247235426828</v>
      </c>
      <c r="AL965" s="174">
        <f t="shared" si="820"/>
        <v>12740.247235426828</v>
      </c>
      <c r="AM965" s="174"/>
      <c r="AN965" s="174"/>
      <c r="AO965" s="176">
        <v>30</v>
      </c>
      <c r="AP965" s="174">
        <v>36</v>
      </c>
      <c r="AQ965" s="175">
        <f t="shared" si="821"/>
        <v>592</v>
      </c>
      <c r="AR965" s="31">
        <f t="shared" si="822"/>
        <v>1</v>
      </c>
      <c r="AS965" s="2">
        <f t="shared" si="823"/>
        <v>0</v>
      </c>
      <c r="AT965" s="33">
        <f t="shared" si="824"/>
        <v>0</v>
      </c>
      <c r="AU965" s="31">
        <f t="shared" si="825"/>
        <v>1</v>
      </c>
      <c r="AV965" s="2">
        <f t="shared" si="826"/>
        <v>0</v>
      </c>
      <c r="AW965" s="33">
        <f t="shared" si="827"/>
        <v>0.4</v>
      </c>
      <c r="AX965" s="31">
        <f t="shared" si="828"/>
        <v>0</v>
      </c>
      <c r="AY965" s="33">
        <f t="shared" si="829"/>
        <v>100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customHeight="1">
      <c r="A966" s="2"/>
      <c r="B966" s="107">
        <v>891</v>
      </c>
      <c r="C966" s="31">
        <v>10</v>
      </c>
      <c r="D966" s="113" t="s">
        <v>22</v>
      </c>
      <c r="E966" s="2" t="s">
        <v>151</v>
      </c>
      <c r="F966" s="2"/>
      <c r="G966" s="2"/>
      <c r="H966" s="33"/>
      <c r="I966" s="173">
        <f t="shared" si="755"/>
        <v>940.52624789890592</v>
      </c>
      <c r="J966" s="174">
        <f t="shared" si="756"/>
        <v>9.8902251830526975</v>
      </c>
      <c r="K966" s="189">
        <f t="shared" si="757"/>
        <v>264</v>
      </c>
      <c r="L966" s="190">
        <f t="shared" si="830"/>
        <v>12</v>
      </c>
      <c r="M966" s="173">
        <f t="shared" si="831"/>
        <v>28148.577431292324</v>
      </c>
      <c r="N966" s="174">
        <f t="shared" si="812"/>
        <v>25480.494470853657</v>
      </c>
      <c r="O966" s="174"/>
      <c r="P966" s="174"/>
      <c r="Q966" s="174"/>
      <c r="R966" s="175">
        <f t="shared" si="813"/>
        <v>0</v>
      </c>
      <c r="S966" s="173">
        <f t="shared" si="792"/>
        <v>12740.247235426828</v>
      </c>
      <c r="T966" s="174">
        <f t="shared" si="795"/>
        <v>12740.247235426828</v>
      </c>
      <c r="U966" s="174"/>
      <c r="V966" s="174"/>
      <c r="W966" s="174"/>
      <c r="X966" s="175">
        <f t="shared" si="814"/>
        <v>0</v>
      </c>
      <c r="Y966" s="173">
        <f t="shared" si="758"/>
        <v>25480.494470853657</v>
      </c>
      <c r="Z966" s="174">
        <f t="shared" si="815"/>
        <v>25480.494470853657</v>
      </c>
      <c r="AA966" s="174"/>
      <c r="AB966" s="174"/>
      <c r="AC966" s="174"/>
      <c r="AD966" s="175"/>
      <c r="AE966" s="173">
        <f t="shared" si="832"/>
        <v>29.928540000000002</v>
      </c>
      <c r="AF966" s="174">
        <f t="shared" si="816"/>
        <v>36</v>
      </c>
      <c r="AG966" s="174">
        <f t="shared" si="817"/>
        <v>100</v>
      </c>
      <c r="AH966" s="174">
        <f t="shared" si="818"/>
        <v>296</v>
      </c>
      <c r="AI966" s="174">
        <f t="shared" si="790"/>
        <v>200</v>
      </c>
      <c r="AJ966" s="174">
        <f t="shared" si="819"/>
        <v>2</v>
      </c>
      <c r="AK966" s="174">
        <f t="shared" si="833"/>
        <v>12740.247235426828</v>
      </c>
      <c r="AL966" s="174">
        <f t="shared" si="820"/>
        <v>12740.247235426828</v>
      </c>
      <c r="AM966" s="174"/>
      <c r="AN966" s="174"/>
      <c r="AO966" s="176">
        <v>30</v>
      </c>
      <c r="AP966" s="174">
        <v>36</v>
      </c>
      <c r="AQ966" s="175">
        <f t="shared" si="821"/>
        <v>592</v>
      </c>
      <c r="AR966" s="31">
        <f t="shared" si="822"/>
        <v>0.5</v>
      </c>
      <c r="AS966" s="2">
        <f t="shared" si="823"/>
        <v>0</v>
      </c>
      <c r="AT966" s="33">
        <f t="shared" si="824"/>
        <v>0</v>
      </c>
      <c r="AU966" s="31">
        <f t="shared" si="825"/>
        <v>1</v>
      </c>
      <c r="AV966" s="2">
        <f t="shared" si="826"/>
        <v>0</v>
      </c>
      <c r="AW966" s="33">
        <f t="shared" si="827"/>
        <v>0</v>
      </c>
      <c r="AX966" s="31">
        <f t="shared" si="828"/>
        <v>0</v>
      </c>
      <c r="AY966" s="33">
        <f t="shared" si="829"/>
        <v>100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customHeight="1">
      <c r="A967" s="2"/>
      <c r="B967" s="107">
        <v>892</v>
      </c>
      <c r="C967" s="31">
        <v>10</v>
      </c>
      <c r="D967" s="113" t="s">
        <v>22</v>
      </c>
      <c r="E967" s="2" t="s">
        <v>165</v>
      </c>
      <c r="F967" s="2"/>
      <c r="G967" s="2"/>
      <c r="H967" s="33"/>
      <c r="I967" s="173">
        <f t="shared" si="755"/>
        <v>1222.6841222685778</v>
      </c>
      <c r="J967" s="174">
        <f t="shared" si="756"/>
        <v>9.8902251830526975</v>
      </c>
      <c r="K967" s="189">
        <f t="shared" si="757"/>
        <v>136</v>
      </c>
      <c r="L967" s="190">
        <f t="shared" si="830"/>
        <v>2</v>
      </c>
      <c r="M967" s="173">
        <f t="shared" si="831"/>
        <v>36593.150660680025</v>
      </c>
      <c r="N967" s="174">
        <f t="shared" si="812"/>
        <v>33124.642812109756</v>
      </c>
      <c r="O967" s="174"/>
      <c r="P967" s="174"/>
      <c r="Q967" s="174"/>
      <c r="R967" s="175">
        <f t="shared" si="813"/>
        <v>0</v>
      </c>
      <c r="S967" s="173">
        <f t="shared" si="792"/>
        <v>16562.321406054878</v>
      </c>
      <c r="T967" s="174">
        <f t="shared" si="795"/>
        <v>16562.321406054878</v>
      </c>
      <c r="U967" s="174"/>
      <c r="V967" s="174"/>
      <c r="W967" s="174"/>
      <c r="X967" s="175">
        <f t="shared" si="814"/>
        <v>0</v>
      </c>
      <c r="Y967" s="173">
        <f t="shared" si="758"/>
        <v>33124.642812109756</v>
      </c>
      <c r="Z967" s="174">
        <f t="shared" si="815"/>
        <v>33124.642812109756</v>
      </c>
      <c r="AA967" s="174"/>
      <c r="AB967" s="174"/>
      <c r="AC967" s="174"/>
      <c r="AD967" s="175"/>
      <c r="AE967" s="173">
        <f t="shared" si="832"/>
        <v>29.928540000000002</v>
      </c>
      <c r="AF967" s="174">
        <f t="shared" si="816"/>
        <v>36</v>
      </c>
      <c r="AG967" s="174">
        <f t="shared" si="817"/>
        <v>100</v>
      </c>
      <c r="AH967" s="174">
        <f t="shared" si="818"/>
        <v>296</v>
      </c>
      <c r="AI967" s="174">
        <f t="shared" si="790"/>
        <v>200</v>
      </c>
      <c r="AJ967" s="174">
        <f t="shared" si="819"/>
        <v>2</v>
      </c>
      <c r="AK967" s="174">
        <f t="shared" si="833"/>
        <v>12740.247235426828</v>
      </c>
      <c r="AL967" s="174">
        <f t="shared" si="820"/>
        <v>12740.247235426828</v>
      </c>
      <c r="AM967" s="174"/>
      <c r="AN967" s="174"/>
      <c r="AO967" s="176">
        <v>30</v>
      </c>
      <c r="AP967" s="174">
        <v>36</v>
      </c>
      <c r="AQ967" s="175">
        <f t="shared" si="821"/>
        <v>592</v>
      </c>
      <c r="AR967" s="31">
        <f t="shared" si="822"/>
        <v>0.5</v>
      </c>
      <c r="AS967" s="2">
        <f t="shared" si="823"/>
        <v>0</v>
      </c>
      <c r="AT967" s="33">
        <f t="shared" si="824"/>
        <v>0</v>
      </c>
      <c r="AU967" s="31">
        <f t="shared" si="825"/>
        <v>1.3</v>
      </c>
      <c r="AV967" s="2">
        <f t="shared" si="826"/>
        <v>0</v>
      </c>
      <c r="AW967" s="33">
        <f t="shared" si="827"/>
        <v>0</v>
      </c>
      <c r="AX967" s="31">
        <f t="shared" si="828"/>
        <v>0</v>
      </c>
      <c r="AY967" s="33">
        <f t="shared" si="829"/>
        <v>100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customHeight="1">
      <c r="A968" s="2"/>
      <c r="B968" s="107">
        <v>893</v>
      </c>
      <c r="C968" s="31">
        <v>10</v>
      </c>
      <c r="D968" s="113" t="s">
        <v>22</v>
      </c>
      <c r="E968" s="2" t="s">
        <v>157</v>
      </c>
      <c r="F968" s="2"/>
      <c r="G968" s="2"/>
      <c r="H968" s="33"/>
      <c r="I968" s="173">
        <f t="shared" si="755"/>
        <v>1166.7914689346892</v>
      </c>
      <c r="J968" s="174">
        <f t="shared" si="756"/>
        <v>9.8902251830526975</v>
      </c>
      <c r="K968" s="189">
        <f t="shared" si="757"/>
        <v>157</v>
      </c>
      <c r="L968" s="190">
        <f t="shared" si="830"/>
        <v>4</v>
      </c>
      <c r="M968" s="173">
        <f t="shared" si="831"/>
        <v>34920.365149670608</v>
      </c>
      <c r="N968" s="174">
        <f t="shared" si="812"/>
        <v>25480.494470853657</v>
      </c>
      <c r="O968" s="174"/>
      <c r="P968" s="174"/>
      <c r="Q968" s="174"/>
      <c r="R968" s="175">
        <f t="shared" si="813"/>
        <v>6129.918996336678</v>
      </c>
      <c r="S968" s="173">
        <f t="shared" si="792"/>
        <v>17836.346129597561</v>
      </c>
      <c r="T968" s="174">
        <f t="shared" si="795"/>
        <v>12740.247235426828</v>
      </c>
      <c r="U968" s="174"/>
      <c r="V968" s="174"/>
      <c r="W968" s="174"/>
      <c r="X968" s="175">
        <f t="shared" si="814"/>
        <v>5096.0988941707319</v>
      </c>
      <c r="Y968" s="173">
        <f t="shared" si="758"/>
        <v>25480.494470853657</v>
      </c>
      <c r="Z968" s="174">
        <f t="shared" si="815"/>
        <v>25480.494470853657</v>
      </c>
      <c r="AA968" s="174"/>
      <c r="AB968" s="174"/>
      <c r="AC968" s="174"/>
      <c r="AD968" s="175"/>
      <c r="AE968" s="173">
        <f t="shared" si="832"/>
        <v>29.928540000000002</v>
      </c>
      <c r="AF968" s="174">
        <f t="shared" si="816"/>
        <v>36</v>
      </c>
      <c r="AG968" s="174">
        <f t="shared" si="817"/>
        <v>100</v>
      </c>
      <c r="AH968" s="174">
        <f t="shared" si="818"/>
        <v>296</v>
      </c>
      <c r="AI968" s="174">
        <f t="shared" si="790"/>
        <v>200</v>
      </c>
      <c r="AJ968" s="174">
        <f t="shared" si="819"/>
        <v>2</v>
      </c>
      <c r="AK968" s="174">
        <f t="shared" si="833"/>
        <v>12740.247235426828</v>
      </c>
      <c r="AL968" s="174">
        <f t="shared" si="820"/>
        <v>12740.247235426828</v>
      </c>
      <c r="AM968" s="174"/>
      <c r="AN968" s="174"/>
      <c r="AO968" s="176">
        <v>30</v>
      </c>
      <c r="AP968" s="174">
        <v>36</v>
      </c>
      <c r="AQ968" s="175">
        <f t="shared" si="821"/>
        <v>592</v>
      </c>
      <c r="AR968" s="31">
        <f t="shared" si="822"/>
        <v>0.5</v>
      </c>
      <c r="AS968" s="2">
        <f t="shared" si="823"/>
        <v>0</v>
      </c>
      <c r="AT968" s="33">
        <f t="shared" si="824"/>
        <v>0</v>
      </c>
      <c r="AU968" s="31">
        <f t="shared" si="825"/>
        <v>1</v>
      </c>
      <c r="AV968" s="2">
        <f t="shared" si="826"/>
        <v>0</v>
      </c>
      <c r="AW968" s="33">
        <f t="shared" si="827"/>
        <v>0.4</v>
      </c>
      <c r="AX968" s="31">
        <f t="shared" si="828"/>
        <v>0</v>
      </c>
      <c r="AY968" s="33">
        <f t="shared" si="829"/>
        <v>100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customHeight="1">
      <c r="A969" s="2"/>
      <c r="B969" s="107">
        <v>894</v>
      </c>
      <c r="C969" s="31">
        <v>7</v>
      </c>
      <c r="D969" s="113" t="s">
        <v>22</v>
      </c>
      <c r="E969" s="2" t="s">
        <v>67</v>
      </c>
      <c r="F969" s="2"/>
      <c r="G969" s="2"/>
      <c r="H969" s="33"/>
      <c r="I969" s="173">
        <f t="shared" si="755"/>
        <v>542.63672641361529</v>
      </c>
      <c r="J969" s="174">
        <f t="shared" si="756"/>
        <v>13.766124241276053</v>
      </c>
      <c r="K969" s="189">
        <f t="shared" si="757"/>
        <v>678</v>
      </c>
      <c r="L969" s="190">
        <f t="shared" si="830"/>
        <v>76</v>
      </c>
      <c r="M969" s="173">
        <f t="shared" si="831"/>
        <v>16240.324971938944</v>
      </c>
      <c r="N969" s="174">
        <f t="shared" si="812"/>
        <v>14700.974202423786</v>
      </c>
      <c r="O969" s="174"/>
      <c r="P969" s="174"/>
      <c r="Q969" s="174"/>
      <c r="R969" s="175">
        <f t="shared" si="813"/>
        <v>0</v>
      </c>
      <c r="S969" s="173">
        <f t="shared" si="792"/>
        <v>12221.632687312196</v>
      </c>
      <c r="T969" s="174">
        <f t="shared" si="795"/>
        <v>12221.632687312196</v>
      </c>
      <c r="U969" s="174"/>
      <c r="V969" s="174"/>
      <c r="W969" s="174"/>
      <c r="X969" s="175">
        <f t="shared" si="814"/>
        <v>0</v>
      </c>
      <c r="Y969" s="173">
        <f t="shared" si="758"/>
        <v>24443.265374624392</v>
      </c>
      <c r="Z969" s="174">
        <f t="shared" si="815"/>
        <v>24443.265374624392</v>
      </c>
      <c r="AA969" s="174"/>
      <c r="AB969" s="174"/>
      <c r="AC969" s="174"/>
      <c r="AD969" s="175"/>
      <c r="AE969" s="173">
        <f t="shared" si="832"/>
        <v>29.928540000000002</v>
      </c>
      <c r="AF969" s="174">
        <f t="shared" si="816"/>
        <v>36</v>
      </c>
      <c r="AG969" s="174">
        <f t="shared" si="817"/>
        <v>20.2865</v>
      </c>
      <c r="AH969" s="174">
        <f t="shared" si="818"/>
        <v>412</v>
      </c>
      <c r="AI969" s="174">
        <f t="shared" si="790"/>
        <v>200</v>
      </c>
      <c r="AJ969" s="174">
        <f t="shared" si="819"/>
        <v>2</v>
      </c>
      <c r="AK969" s="174">
        <f t="shared" si="833"/>
        <v>12221.632687312196</v>
      </c>
      <c r="AL969" s="174">
        <f t="shared" si="820"/>
        <v>12221.632687312196</v>
      </c>
      <c r="AM969" s="174"/>
      <c r="AN969" s="174"/>
      <c r="AO969" s="176">
        <v>30</v>
      </c>
      <c r="AP969" s="174">
        <v>36</v>
      </c>
      <c r="AQ969" s="175">
        <f t="shared" si="821"/>
        <v>412</v>
      </c>
      <c r="AR969" s="31">
        <f t="shared" si="822"/>
        <v>1</v>
      </c>
      <c r="AS969" s="2">
        <f t="shared" si="823"/>
        <v>0</v>
      </c>
      <c r="AT969" s="33">
        <f t="shared" si="824"/>
        <v>0</v>
      </c>
      <c r="AU969" s="31">
        <f t="shared" si="825"/>
        <v>1</v>
      </c>
      <c r="AV969" s="2">
        <f t="shared" si="826"/>
        <v>0</v>
      </c>
      <c r="AW969" s="33">
        <f t="shared" si="827"/>
        <v>0</v>
      </c>
      <c r="AX969" s="31">
        <f t="shared" si="828"/>
        <v>0</v>
      </c>
      <c r="AY969" s="33">
        <f t="shared" si="829"/>
        <v>0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customHeight="1">
      <c r="A970" s="2"/>
      <c r="B970" s="107">
        <v>895</v>
      </c>
      <c r="C970" s="31">
        <v>7</v>
      </c>
      <c r="D970" s="113" t="s">
        <v>22</v>
      </c>
      <c r="E970" s="2" t="s">
        <v>136</v>
      </c>
      <c r="F970" s="2"/>
      <c r="G970" s="2"/>
      <c r="H970" s="33"/>
      <c r="I970" s="173">
        <f t="shared" si="755"/>
        <v>705.42774433769989</v>
      </c>
      <c r="J970" s="174">
        <f t="shared" si="756"/>
        <v>13.766124241276053</v>
      </c>
      <c r="K970" s="189">
        <f t="shared" si="757"/>
        <v>490</v>
      </c>
      <c r="L970" s="190">
        <f t="shared" si="830"/>
        <v>39</v>
      </c>
      <c r="M970" s="173">
        <f t="shared" si="831"/>
        <v>21112.422463520626</v>
      </c>
      <c r="N970" s="174">
        <f t="shared" si="812"/>
        <v>19111.266463150921</v>
      </c>
      <c r="O970" s="174"/>
      <c r="P970" s="174"/>
      <c r="Q970" s="174"/>
      <c r="R970" s="175">
        <f t="shared" si="813"/>
        <v>0</v>
      </c>
      <c r="S970" s="173">
        <f t="shared" si="792"/>
        <v>15888.122493505856</v>
      </c>
      <c r="T970" s="174">
        <f t="shared" si="795"/>
        <v>15888.122493505856</v>
      </c>
      <c r="U970" s="174"/>
      <c r="V970" s="174"/>
      <c r="W970" s="174"/>
      <c r="X970" s="175">
        <f t="shared" si="814"/>
        <v>0</v>
      </c>
      <c r="Y970" s="173">
        <f t="shared" si="758"/>
        <v>31776.244987011709</v>
      </c>
      <c r="Z970" s="174">
        <f t="shared" si="815"/>
        <v>31776.244987011709</v>
      </c>
      <c r="AA970" s="174"/>
      <c r="AB970" s="174"/>
      <c r="AC970" s="174"/>
      <c r="AD970" s="175"/>
      <c r="AE970" s="173">
        <f t="shared" si="832"/>
        <v>29.928540000000002</v>
      </c>
      <c r="AF970" s="174">
        <f t="shared" si="816"/>
        <v>36</v>
      </c>
      <c r="AG970" s="174">
        <f t="shared" si="817"/>
        <v>20.2865</v>
      </c>
      <c r="AH970" s="174">
        <f t="shared" si="818"/>
        <v>412</v>
      </c>
      <c r="AI970" s="174">
        <f t="shared" si="790"/>
        <v>200</v>
      </c>
      <c r="AJ970" s="174">
        <f t="shared" si="819"/>
        <v>2</v>
      </c>
      <c r="AK970" s="174">
        <f t="shared" si="833"/>
        <v>12221.632687312196</v>
      </c>
      <c r="AL970" s="174">
        <f t="shared" si="820"/>
        <v>12221.632687312196</v>
      </c>
      <c r="AM970" s="174"/>
      <c r="AN970" s="174"/>
      <c r="AO970" s="176">
        <v>30</v>
      </c>
      <c r="AP970" s="174">
        <v>36</v>
      </c>
      <c r="AQ970" s="175">
        <f t="shared" si="821"/>
        <v>412</v>
      </c>
      <c r="AR970" s="31">
        <f t="shared" si="822"/>
        <v>1</v>
      </c>
      <c r="AS970" s="2">
        <f t="shared" si="823"/>
        <v>0</v>
      </c>
      <c r="AT970" s="33">
        <f t="shared" si="824"/>
        <v>0</v>
      </c>
      <c r="AU970" s="31">
        <f t="shared" si="825"/>
        <v>1.3</v>
      </c>
      <c r="AV970" s="2">
        <f t="shared" si="826"/>
        <v>0</v>
      </c>
      <c r="AW970" s="33">
        <f t="shared" si="827"/>
        <v>0</v>
      </c>
      <c r="AX970" s="31">
        <f t="shared" si="828"/>
        <v>0</v>
      </c>
      <c r="AY970" s="33">
        <f t="shared" si="829"/>
        <v>0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customHeight="1">
      <c r="A971" s="2"/>
      <c r="B971" s="107">
        <v>896</v>
      </c>
      <c r="C971" s="31">
        <v>7</v>
      </c>
      <c r="D971" s="113" t="s">
        <v>22</v>
      </c>
      <c r="E971" s="2" t="s">
        <v>91</v>
      </c>
      <c r="F971" s="2"/>
      <c r="G971" s="2"/>
      <c r="H971" s="33"/>
      <c r="I971" s="173">
        <f t="shared" si="755"/>
        <v>759.69141697906139</v>
      </c>
      <c r="J971" s="174">
        <f t="shared" si="756"/>
        <v>13.766124241276053</v>
      </c>
      <c r="K971" s="189">
        <f t="shared" si="757"/>
        <v>427</v>
      </c>
      <c r="L971" s="190">
        <f t="shared" si="830"/>
        <v>33</v>
      </c>
      <c r="M971" s="173">
        <f t="shared" si="831"/>
        <v>22736.45496071452</v>
      </c>
      <c r="N971" s="174">
        <f t="shared" si="812"/>
        <v>14700.974202423786</v>
      </c>
      <c r="O971" s="174"/>
      <c r="P971" s="174"/>
      <c r="Q971" s="174"/>
      <c r="R971" s="175">
        <f t="shared" si="813"/>
        <v>5880.3896809695143</v>
      </c>
      <c r="S971" s="173">
        <f t="shared" si="792"/>
        <v>17110.285762237076</v>
      </c>
      <c r="T971" s="174">
        <f t="shared" si="795"/>
        <v>12221.632687312196</v>
      </c>
      <c r="U971" s="174"/>
      <c r="V971" s="174"/>
      <c r="W971" s="174"/>
      <c r="X971" s="175">
        <f t="shared" si="814"/>
        <v>4888.6530749248786</v>
      </c>
      <c r="Y971" s="173">
        <f t="shared" si="758"/>
        <v>24443.265374624392</v>
      </c>
      <c r="Z971" s="174">
        <f t="shared" si="815"/>
        <v>24443.265374624392</v>
      </c>
      <c r="AA971" s="174"/>
      <c r="AB971" s="174"/>
      <c r="AC971" s="174"/>
      <c r="AD971" s="175"/>
      <c r="AE971" s="173">
        <f t="shared" si="832"/>
        <v>29.928540000000002</v>
      </c>
      <c r="AF971" s="174">
        <f t="shared" si="816"/>
        <v>36</v>
      </c>
      <c r="AG971" s="174">
        <f t="shared" si="817"/>
        <v>20.2865</v>
      </c>
      <c r="AH971" s="174">
        <f t="shared" si="818"/>
        <v>412</v>
      </c>
      <c r="AI971" s="174">
        <f t="shared" si="790"/>
        <v>200</v>
      </c>
      <c r="AJ971" s="174">
        <f t="shared" si="819"/>
        <v>2</v>
      </c>
      <c r="AK971" s="174">
        <f t="shared" si="833"/>
        <v>12221.632687312196</v>
      </c>
      <c r="AL971" s="174">
        <f t="shared" si="820"/>
        <v>12221.632687312196</v>
      </c>
      <c r="AM971" s="174"/>
      <c r="AN971" s="174"/>
      <c r="AO971" s="176">
        <v>30</v>
      </c>
      <c r="AP971" s="174">
        <v>36</v>
      </c>
      <c r="AQ971" s="175">
        <f t="shared" si="821"/>
        <v>412</v>
      </c>
      <c r="AR971" s="31">
        <f t="shared" si="822"/>
        <v>1</v>
      </c>
      <c r="AS971" s="2">
        <f t="shared" si="823"/>
        <v>0</v>
      </c>
      <c r="AT971" s="33">
        <f t="shared" si="824"/>
        <v>0</v>
      </c>
      <c r="AU971" s="31">
        <f t="shared" si="825"/>
        <v>1</v>
      </c>
      <c r="AV971" s="2">
        <f t="shared" si="826"/>
        <v>0</v>
      </c>
      <c r="AW971" s="33">
        <f t="shared" si="827"/>
        <v>0.4</v>
      </c>
      <c r="AX971" s="31">
        <f t="shared" si="828"/>
        <v>0</v>
      </c>
      <c r="AY971" s="33">
        <f t="shared" si="829"/>
        <v>0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customHeight="1">
      <c r="A972" s="2"/>
      <c r="B972" s="107">
        <v>897</v>
      </c>
      <c r="C972" s="31">
        <v>7</v>
      </c>
      <c r="D972" s="113" t="s">
        <v>22</v>
      </c>
      <c r="E972" s="2" t="s">
        <v>148</v>
      </c>
      <c r="F972" s="2"/>
      <c r="G972" s="2"/>
      <c r="H972" s="33"/>
      <c r="I972" s="173">
        <f t="shared" ref="I972:I977" si="834">M972/AE972</f>
        <v>542.63672641361529</v>
      </c>
      <c r="J972" s="174">
        <f t="shared" ref="J972:J977" si="835">AH972/AE972</f>
        <v>6.8830621206380265</v>
      </c>
      <c r="K972" s="189">
        <f t="shared" ref="K972:K977" si="836">RANK(I972,$I$76:$I$977)</f>
        <v>678</v>
      </c>
      <c r="L972" s="190">
        <f t="shared" si="830"/>
        <v>76</v>
      </c>
      <c r="M972" s="173">
        <f t="shared" si="831"/>
        <v>16240.324971938944</v>
      </c>
      <c r="N972" s="174">
        <f t="shared" si="812"/>
        <v>14700.974202423786</v>
      </c>
      <c r="O972" s="174"/>
      <c r="P972" s="174"/>
      <c r="Q972" s="174"/>
      <c r="R972" s="175">
        <f t="shared" si="813"/>
        <v>0</v>
      </c>
      <c r="S972" s="173">
        <f t="shared" si="792"/>
        <v>12221.632687312196</v>
      </c>
      <c r="T972" s="174">
        <f t="shared" si="795"/>
        <v>12221.632687312196</v>
      </c>
      <c r="U972" s="174"/>
      <c r="V972" s="174"/>
      <c r="W972" s="174"/>
      <c r="X972" s="175">
        <f t="shared" si="814"/>
        <v>0</v>
      </c>
      <c r="Y972" s="173">
        <f t="shared" ref="Y972:Y977" si="837">SUM(Z972:AD972)</f>
        <v>24443.265374624392</v>
      </c>
      <c r="Z972" s="174">
        <f t="shared" si="815"/>
        <v>24443.265374624392</v>
      </c>
      <c r="AA972" s="174"/>
      <c r="AB972" s="174"/>
      <c r="AC972" s="174"/>
      <c r="AD972" s="175"/>
      <c r="AE972" s="173">
        <f t="shared" si="832"/>
        <v>29.928540000000002</v>
      </c>
      <c r="AF972" s="174">
        <f t="shared" si="816"/>
        <v>36</v>
      </c>
      <c r="AG972" s="174">
        <f t="shared" si="817"/>
        <v>20.2865</v>
      </c>
      <c r="AH972" s="174">
        <f t="shared" si="818"/>
        <v>206</v>
      </c>
      <c r="AI972" s="174">
        <f t="shared" si="790"/>
        <v>200</v>
      </c>
      <c r="AJ972" s="174">
        <f t="shared" si="819"/>
        <v>2</v>
      </c>
      <c r="AK972" s="174">
        <f t="shared" si="833"/>
        <v>12221.632687312196</v>
      </c>
      <c r="AL972" s="174">
        <f t="shared" si="820"/>
        <v>12221.632687312196</v>
      </c>
      <c r="AM972" s="174"/>
      <c r="AN972" s="174"/>
      <c r="AO972" s="176">
        <v>30</v>
      </c>
      <c r="AP972" s="174">
        <v>36</v>
      </c>
      <c r="AQ972" s="175">
        <f t="shared" si="821"/>
        <v>412</v>
      </c>
      <c r="AR972" s="31">
        <f t="shared" si="822"/>
        <v>0.5</v>
      </c>
      <c r="AS972" s="2">
        <f t="shared" si="823"/>
        <v>0</v>
      </c>
      <c r="AT972" s="33">
        <f t="shared" si="824"/>
        <v>0</v>
      </c>
      <c r="AU972" s="31">
        <f t="shared" si="825"/>
        <v>1</v>
      </c>
      <c r="AV972" s="2">
        <f t="shared" si="826"/>
        <v>0</v>
      </c>
      <c r="AW972" s="33">
        <f t="shared" si="827"/>
        <v>0</v>
      </c>
      <c r="AX972" s="31">
        <f t="shared" si="828"/>
        <v>0</v>
      </c>
      <c r="AY972" s="33">
        <f t="shared" si="829"/>
        <v>0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customHeight="1">
      <c r="A973" s="2"/>
      <c r="B973" s="107">
        <v>898</v>
      </c>
      <c r="C973" s="31">
        <v>7</v>
      </c>
      <c r="D973" s="113" t="s">
        <v>22</v>
      </c>
      <c r="E973" s="2" t="s">
        <v>163</v>
      </c>
      <c r="F973" s="2"/>
      <c r="G973" s="2"/>
      <c r="H973" s="33"/>
      <c r="I973" s="173">
        <f t="shared" si="834"/>
        <v>705.42774433769989</v>
      </c>
      <c r="J973" s="174">
        <f t="shared" si="835"/>
        <v>6.8830621206380265</v>
      </c>
      <c r="K973" s="189">
        <f t="shared" si="836"/>
        <v>490</v>
      </c>
      <c r="L973" s="190">
        <f t="shared" si="830"/>
        <v>39</v>
      </c>
      <c r="M973" s="173">
        <f t="shared" si="831"/>
        <v>21112.422463520626</v>
      </c>
      <c r="N973" s="174">
        <f t="shared" si="812"/>
        <v>19111.266463150921</v>
      </c>
      <c r="O973" s="174"/>
      <c r="P973" s="174"/>
      <c r="Q973" s="174"/>
      <c r="R973" s="175">
        <f t="shared" si="813"/>
        <v>0</v>
      </c>
      <c r="S973" s="173">
        <f t="shared" si="792"/>
        <v>15888.122493505856</v>
      </c>
      <c r="T973" s="174">
        <f t="shared" si="795"/>
        <v>15888.122493505856</v>
      </c>
      <c r="U973" s="174"/>
      <c r="V973" s="174"/>
      <c r="W973" s="174"/>
      <c r="X973" s="175">
        <f t="shared" si="814"/>
        <v>0</v>
      </c>
      <c r="Y973" s="173">
        <f t="shared" si="837"/>
        <v>31776.244987011709</v>
      </c>
      <c r="Z973" s="174">
        <f t="shared" si="815"/>
        <v>31776.244987011709</v>
      </c>
      <c r="AA973" s="174"/>
      <c r="AB973" s="174"/>
      <c r="AC973" s="174"/>
      <c r="AD973" s="175"/>
      <c r="AE973" s="173">
        <f t="shared" si="832"/>
        <v>29.928540000000002</v>
      </c>
      <c r="AF973" s="174">
        <f t="shared" si="816"/>
        <v>36</v>
      </c>
      <c r="AG973" s="174">
        <f t="shared" si="817"/>
        <v>20.2865</v>
      </c>
      <c r="AH973" s="174">
        <f t="shared" si="818"/>
        <v>206</v>
      </c>
      <c r="AI973" s="174">
        <f t="shared" si="790"/>
        <v>200</v>
      </c>
      <c r="AJ973" s="174">
        <f t="shared" si="819"/>
        <v>2</v>
      </c>
      <c r="AK973" s="174">
        <f t="shared" si="833"/>
        <v>12221.632687312196</v>
      </c>
      <c r="AL973" s="174">
        <f t="shared" si="820"/>
        <v>12221.632687312196</v>
      </c>
      <c r="AM973" s="174"/>
      <c r="AN973" s="174"/>
      <c r="AO973" s="176">
        <v>30</v>
      </c>
      <c r="AP973" s="174">
        <v>36</v>
      </c>
      <c r="AQ973" s="175">
        <f t="shared" si="821"/>
        <v>412</v>
      </c>
      <c r="AR973" s="31">
        <f t="shared" si="822"/>
        <v>0.5</v>
      </c>
      <c r="AS973" s="2">
        <f t="shared" si="823"/>
        <v>0</v>
      </c>
      <c r="AT973" s="33">
        <f t="shared" si="824"/>
        <v>0</v>
      </c>
      <c r="AU973" s="31">
        <f t="shared" si="825"/>
        <v>1.3</v>
      </c>
      <c r="AV973" s="2">
        <f t="shared" si="826"/>
        <v>0</v>
      </c>
      <c r="AW973" s="33">
        <f t="shared" si="827"/>
        <v>0</v>
      </c>
      <c r="AX973" s="31">
        <f t="shared" si="828"/>
        <v>0</v>
      </c>
      <c r="AY973" s="33">
        <f t="shared" si="829"/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customHeight="1">
      <c r="A974" s="2"/>
      <c r="B974" s="107">
        <v>899</v>
      </c>
      <c r="C974" s="31">
        <v>7</v>
      </c>
      <c r="D974" s="113" t="s">
        <v>22</v>
      </c>
      <c r="E974" s="2" t="s">
        <v>155</v>
      </c>
      <c r="F974" s="2"/>
      <c r="G974" s="2"/>
      <c r="H974" s="33"/>
      <c r="I974" s="173">
        <f t="shared" si="834"/>
        <v>759.69141697906139</v>
      </c>
      <c r="J974" s="174">
        <f t="shared" si="835"/>
        <v>6.8830621206380265</v>
      </c>
      <c r="K974" s="189">
        <f t="shared" si="836"/>
        <v>427</v>
      </c>
      <c r="L974" s="190">
        <f t="shared" si="830"/>
        <v>33</v>
      </c>
      <c r="M974" s="173">
        <f t="shared" si="831"/>
        <v>22736.45496071452</v>
      </c>
      <c r="N974" s="174">
        <f t="shared" si="812"/>
        <v>14700.974202423786</v>
      </c>
      <c r="O974" s="174"/>
      <c r="P974" s="174"/>
      <c r="Q974" s="174"/>
      <c r="R974" s="175">
        <f t="shared" si="813"/>
        <v>5880.3896809695143</v>
      </c>
      <c r="S974" s="173">
        <f t="shared" si="792"/>
        <v>17110.285762237076</v>
      </c>
      <c r="T974" s="174">
        <f t="shared" si="795"/>
        <v>12221.632687312196</v>
      </c>
      <c r="U974" s="174"/>
      <c r="V974" s="174"/>
      <c r="W974" s="174"/>
      <c r="X974" s="175">
        <f t="shared" si="814"/>
        <v>4888.6530749248786</v>
      </c>
      <c r="Y974" s="173">
        <f t="shared" si="837"/>
        <v>24443.265374624392</v>
      </c>
      <c r="Z974" s="174">
        <f t="shared" si="815"/>
        <v>24443.265374624392</v>
      </c>
      <c r="AA974" s="174"/>
      <c r="AB974" s="174"/>
      <c r="AC974" s="174"/>
      <c r="AD974" s="175"/>
      <c r="AE974" s="173">
        <f t="shared" si="832"/>
        <v>29.928540000000002</v>
      </c>
      <c r="AF974" s="174">
        <f t="shared" si="816"/>
        <v>36</v>
      </c>
      <c r="AG974" s="174">
        <f t="shared" si="817"/>
        <v>20.2865</v>
      </c>
      <c r="AH974" s="174">
        <f t="shared" si="818"/>
        <v>206</v>
      </c>
      <c r="AI974" s="174">
        <f t="shared" si="790"/>
        <v>200</v>
      </c>
      <c r="AJ974" s="174">
        <f t="shared" si="819"/>
        <v>2</v>
      </c>
      <c r="AK974" s="174">
        <f t="shared" si="833"/>
        <v>12221.632687312196</v>
      </c>
      <c r="AL974" s="174">
        <f t="shared" si="820"/>
        <v>12221.632687312196</v>
      </c>
      <c r="AM974" s="174"/>
      <c r="AN974" s="174"/>
      <c r="AO974" s="176">
        <v>30</v>
      </c>
      <c r="AP974" s="174">
        <v>36</v>
      </c>
      <c r="AQ974" s="175">
        <f t="shared" si="821"/>
        <v>412</v>
      </c>
      <c r="AR974" s="31">
        <f t="shared" si="822"/>
        <v>0.5</v>
      </c>
      <c r="AS974" s="2">
        <f t="shared" si="823"/>
        <v>0</v>
      </c>
      <c r="AT974" s="33">
        <f t="shared" si="824"/>
        <v>0</v>
      </c>
      <c r="AU974" s="31">
        <f t="shared" si="825"/>
        <v>1</v>
      </c>
      <c r="AV974" s="2">
        <f t="shared" si="826"/>
        <v>0</v>
      </c>
      <c r="AW974" s="33">
        <f t="shared" si="827"/>
        <v>0.4</v>
      </c>
      <c r="AX974" s="31">
        <f t="shared" si="828"/>
        <v>0</v>
      </c>
      <c r="AY974" s="33">
        <f t="shared" si="829"/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customHeight="1">
      <c r="A975" s="2"/>
      <c r="B975" s="107">
        <v>900</v>
      </c>
      <c r="C975" s="31">
        <v>4</v>
      </c>
      <c r="D975" s="113" t="s">
        <v>22</v>
      </c>
      <c r="E975" s="2" t="s">
        <v>67</v>
      </c>
      <c r="F975" s="2"/>
      <c r="G975" s="2"/>
      <c r="H975" s="33"/>
      <c r="I975" s="173">
        <f t="shared" si="834"/>
        <v>502.27113259507729</v>
      </c>
      <c r="J975" s="174">
        <f t="shared" si="835"/>
        <v>7.5847335018681159</v>
      </c>
      <c r="K975" s="189">
        <f t="shared" si="836"/>
        <v>710</v>
      </c>
      <c r="L975" s="190">
        <f t="shared" si="830"/>
        <v>84</v>
      </c>
      <c r="M975" s="173">
        <f t="shared" si="831"/>
        <v>15032.241682717075</v>
      </c>
      <c r="N975" s="174">
        <f t="shared" si="812"/>
        <v>13607.399948219094</v>
      </c>
      <c r="O975" s="174"/>
      <c r="P975" s="174"/>
      <c r="Q975" s="174"/>
      <c r="R975" s="175">
        <f t="shared" si="813"/>
        <v>0</v>
      </c>
      <c r="S975" s="173">
        <f t="shared" si="792"/>
        <v>11312.491383670731</v>
      </c>
      <c r="T975" s="174">
        <f t="shared" si="795"/>
        <v>11312.491383670731</v>
      </c>
      <c r="U975" s="174"/>
      <c r="V975" s="174"/>
      <c r="W975" s="174"/>
      <c r="X975" s="175">
        <f t="shared" si="814"/>
        <v>0</v>
      </c>
      <c r="Y975" s="173">
        <f t="shared" si="837"/>
        <v>22624.982767341462</v>
      </c>
      <c r="Z975" s="174">
        <f t="shared" si="815"/>
        <v>22624.982767341462</v>
      </c>
      <c r="AA975" s="174"/>
      <c r="AB975" s="174"/>
      <c r="AC975" s="174"/>
      <c r="AD975" s="175"/>
      <c r="AE975" s="173">
        <f t="shared" si="832"/>
        <v>29.928540000000002</v>
      </c>
      <c r="AF975" s="174">
        <f t="shared" si="816"/>
        <v>36</v>
      </c>
      <c r="AG975" s="174">
        <f t="shared" si="817"/>
        <v>20.2865</v>
      </c>
      <c r="AH975" s="174">
        <f t="shared" si="818"/>
        <v>227</v>
      </c>
      <c r="AI975" s="174">
        <f t="shared" si="790"/>
        <v>200</v>
      </c>
      <c r="AJ975" s="174">
        <f t="shared" si="819"/>
        <v>2</v>
      </c>
      <c r="AK975" s="174">
        <f t="shared" si="833"/>
        <v>11312.491383670731</v>
      </c>
      <c r="AL975" s="174">
        <f t="shared" si="820"/>
        <v>11312.491383670731</v>
      </c>
      <c r="AM975" s="174"/>
      <c r="AN975" s="174"/>
      <c r="AO975" s="176">
        <v>30</v>
      </c>
      <c r="AP975" s="174">
        <v>36</v>
      </c>
      <c r="AQ975" s="175">
        <f t="shared" si="821"/>
        <v>227</v>
      </c>
      <c r="AR975" s="31">
        <f t="shared" si="822"/>
        <v>1</v>
      </c>
      <c r="AS975" s="2">
        <f t="shared" si="823"/>
        <v>0</v>
      </c>
      <c r="AT975" s="33">
        <f t="shared" si="824"/>
        <v>0</v>
      </c>
      <c r="AU975" s="31">
        <f t="shared" si="825"/>
        <v>1</v>
      </c>
      <c r="AV975" s="2">
        <f t="shared" si="826"/>
        <v>0</v>
      </c>
      <c r="AW975" s="33">
        <f t="shared" si="827"/>
        <v>0</v>
      </c>
      <c r="AX975" s="31">
        <f t="shared" si="828"/>
        <v>0</v>
      </c>
      <c r="AY975" s="33">
        <f t="shared" si="829"/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customHeight="1">
      <c r="A976" s="2"/>
      <c r="B976" s="107">
        <v>901</v>
      </c>
      <c r="C976" s="31">
        <v>4</v>
      </c>
      <c r="D976" s="113" t="s">
        <v>22</v>
      </c>
      <c r="E976" s="2" t="s">
        <v>148</v>
      </c>
      <c r="F976" s="2"/>
      <c r="G976" s="2"/>
      <c r="H976" s="33"/>
      <c r="I976" s="173">
        <f t="shared" si="834"/>
        <v>502.27113259507729</v>
      </c>
      <c r="J976" s="174">
        <f t="shared" si="835"/>
        <v>3.792366750934058</v>
      </c>
      <c r="K976" s="189">
        <f t="shared" si="836"/>
        <v>710</v>
      </c>
      <c r="L976" s="190">
        <f t="shared" si="830"/>
        <v>84</v>
      </c>
      <c r="M976" s="173">
        <f t="shared" si="831"/>
        <v>15032.241682717075</v>
      </c>
      <c r="N976" s="174">
        <f t="shared" si="812"/>
        <v>13607.399948219094</v>
      </c>
      <c r="O976" s="174"/>
      <c r="P976" s="174"/>
      <c r="Q976" s="174"/>
      <c r="R976" s="175">
        <f t="shared" si="813"/>
        <v>0</v>
      </c>
      <c r="S976" s="173">
        <f t="shared" si="792"/>
        <v>11312.491383670731</v>
      </c>
      <c r="T976" s="174">
        <f t="shared" si="795"/>
        <v>11312.491383670731</v>
      </c>
      <c r="U976" s="174"/>
      <c r="V976" s="174"/>
      <c r="W976" s="174"/>
      <c r="X976" s="175">
        <f t="shared" si="814"/>
        <v>0</v>
      </c>
      <c r="Y976" s="173">
        <f t="shared" si="837"/>
        <v>22624.982767341462</v>
      </c>
      <c r="Z976" s="174">
        <f t="shared" si="815"/>
        <v>22624.982767341462</v>
      </c>
      <c r="AA976" s="174"/>
      <c r="AB976" s="174"/>
      <c r="AC976" s="174"/>
      <c r="AD976" s="175"/>
      <c r="AE976" s="173">
        <f t="shared" si="832"/>
        <v>29.928540000000002</v>
      </c>
      <c r="AF976" s="174">
        <f t="shared" si="816"/>
        <v>36</v>
      </c>
      <c r="AG976" s="174">
        <f t="shared" si="817"/>
        <v>20.2865</v>
      </c>
      <c r="AH976" s="174">
        <f t="shared" si="818"/>
        <v>113.5</v>
      </c>
      <c r="AI976" s="174">
        <f t="shared" si="790"/>
        <v>200</v>
      </c>
      <c r="AJ976" s="174">
        <f t="shared" si="819"/>
        <v>2</v>
      </c>
      <c r="AK976" s="174">
        <f t="shared" si="833"/>
        <v>11312.491383670731</v>
      </c>
      <c r="AL976" s="174">
        <f t="shared" si="820"/>
        <v>11312.491383670731</v>
      </c>
      <c r="AM976" s="174"/>
      <c r="AN976" s="174"/>
      <c r="AO976" s="176">
        <v>30</v>
      </c>
      <c r="AP976" s="174">
        <v>36</v>
      </c>
      <c r="AQ976" s="175">
        <f t="shared" si="821"/>
        <v>227</v>
      </c>
      <c r="AR976" s="31">
        <f t="shared" si="822"/>
        <v>0.5</v>
      </c>
      <c r="AS976" s="2">
        <f t="shared" si="823"/>
        <v>0</v>
      </c>
      <c r="AT976" s="33">
        <f t="shared" si="824"/>
        <v>0</v>
      </c>
      <c r="AU976" s="31">
        <f t="shared" si="825"/>
        <v>1</v>
      </c>
      <c r="AV976" s="2">
        <f t="shared" si="826"/>
        <v>0</v>
      </c>
      <c r="AW976" s="33">
        <f t="shared" si="827"/>
        <v>0</v>
      </c>
      <c r="AX976" s="31">
        <f t="shared" si="828"/>
        <v>0</v>
      </c>
      <c r="AY976" s="33">
        <f t="shared" si="829"/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customHeight="1" thickBot="1">
      <c r="A977" s="2"/>
      <c r="B977" s="116">
        <v>902</v>
      </c>
      <c r="C977" s="81">
        <v>1</v>
      </c>
      <c r="D977" s="117" t="s">
        <v>22</v>
      </c>
      <c r="E977" s="82" t="s">
        <v>67</v>
      </c>
      <c r="F977" s="82"/>
      <c r="G977" s="82"/>
      <c r="H977" s="83"/>
      <c r="I977" s="179">
        <f t="shared" si="834"/>
        <v>408.62188600804507</v>
      </c>
      <c r="J977" s="180">
        <f t="shared" si="835"/>
        <v>3.8090732123919175</v>
      </c>
      <c r="K977" s="192">
        <f t="shared" si="836"/>
        <v>802</v>
      </c>
      <c r="L977" s="193">
        <f t="shared" si="830"/>
        <v>100</v>
      </c>
      <c r="M977" s="183">
        <f t="shared" si="831"/>
        <v>12229.456460267218</v>
      </c>
      <c r="N977" s="184">
        <f t="shared" si="812"/>
        <v>11070.278719341946</v>
      </c>
      <c r="O977" s="180"/>
      <c r="P977" s="180"/>
      <c r="Q977" s="180"/>
      <c r="R977" s="181">
        <f t="shared" si="813"/>
        <v>0</v>
      </c>
      <c r="S977" s="179">
        <f t="shared" si="792"/>
        <v>9203.2594840999991</v>
      </c>
      <c r="T977" s="180">
        <f t="shared" si="795"/>
        <v>9203.2594840999991</v>
      </c>
      <c r="U977" s="180"/>
      <c r="V977" s="180"/>
      <c r="W977" s="180"/>
      <c r="X977" s="181">
        <f t="shared" si="814"/>
        <v>0</v>
      </c>
      <c r="Y977" s="179">
        <f t="shared" si="837"/>
        <v>18406.518968199998</v>
      </c>
      <c r="Z977" s="180">
        <f t="shared" si="815"/>
        <v>18406.518968199998</v>
      </c>
      <c r="AA977" s="180"/>
      <c r="AB977" s="180"/>
      <c r="AC977" s="180"/>
      <c r="AD977" s="181"/>
      <c r="AE977" s="179">
        <f t="shared" si="832"/>
        <v>29.928540000000002</v>
      </c>
      <c r="AF977" s="180">
        <f t="shared" si="816"/>
        <v>36</v>
      </c>
      <c r="AG977" s="180">
        <f t="shared" si="817"/>
        <v>20.2865</v>
      </c>
      <c r="AH977" s="180">
        <f t="shared" si="818"/>
        <v>114</v>
      </c>
      <c r="AI977" s="180">
        <f t="shared" si="790"/>
        <v>200</v>
      </c>
      <c r="AJ977" s="180">
        <f t="shared" si="819"/>
        <v>2</v>
      </c>
      <c r="AK977" s="180">
        <f t="shared" si="833"/>
        <v>9203.2594840999991</v>
      </c>
      <c r="AL977" s="180">
        <f t="shared" si="820"/>
        <v>9203.2594840999991</v>
      </c>
      <c r="AM977" s="180"/>
      <c r="AN977" s="180"/>
      <c r="AO977" s="182">
        <v>30</v>
      </c>
      <c r="AP977" s="180">
        <v>36</v>
      </c>
      <c r="AQ977" s="181">
        <f t="shared" si="821"/>
        <v>114</v>
      </c>
      <c r="AR977" s="81">
        <f t="shared" si="822"/>
        <v>1</v>
      </c>
      <c r="AS977" s="82">
        <f t="shared" si="823"/>
        <v>0</v>
      </c>
      <c r="AT977" s="83">
        <f t="shared" si="824"/>
        <v>0</v>
      </c>
      <c r="AU977" s="81">
        <f t="shared" si="825"/>
        <v>1</v>
      </c>
      <c r="AV977" s="82">
        <f t="shared" si="826"/>
        <v>0</v>
      </c>
      <c r="AW977" s="83">
        <f t="shared" si="827"/>
        <v>0</v>
      </c>
      <c r="AX977" s="81">
        <f t="shared" si="828"/>
        <v>0</v>
      </c>
      <c r="AY977" s="83">
        <f t="shared" si="829"/>
        <v>0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</sheetData>
  <autoFilter ref="B75:AY977">
    <sortState ref="B76:AY977">
      <sortCondition ref="B75:B977"/>
    </sortState>
  </autoFilter>
  <mergeCells count="16">
    <mergeCell ref="F54:O55"/>
    <mergeCell ref="B2:C2"/>
    <mergeCell ref="B10:C10"/>
    <mergeCell ref="B11:C11"/>
    <mergeCell ref="B19:B22"/>
    <mergeCell ref="F52:O53"/>
    <mergeCell ref="F74:H74"/>
    <mergeCell ref="I74:R74"/>
    <mergeCell ref="S74:X74"/>
    <mergeCell ref="Y74:AD74"/>
    <mergeCell ref="F56:O57"/>
    <mergeCell ref="F58:O59"/>
    <mergeCell ref="F62:O63"/>
    <mergeCell ref="F64:O65"/>
    <mergeCell ref="F66:O67"/>
    <mergeCell ref="F69:O70"/>
  </mergeCells>
  <phoneticPr fontId="15" type="noConversion"/>
  <dataValidations disablePrompts="1" count="2">
    <dataValidation type="list" allowBlank="1" showErrorMessage="1" sqref="C76:C977">
      <formula1>$B$36:$B$39</formula1>
    </dataValidation>
    <dataValidation type="list" allowBlank="1" showErrorMessage="1" sqref="H451:H534 H557:H804">
      <formula1>$C$60:$C$61</formula1>
    </dataValidation>
  </dataValidation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977"/>
  <sheetViews>
    <sheetView topLeftCell="Z647" workbookViewId="0">
      <selection activeCell="AI680" sqref="AI680"/>
    </sheetView>
  </sheetViews>
  <sheetFormatPr defaultColWidth="12.625" defaultRowHeight="15" customHeight="1"/>
  <cols>
    <col min="1" max="6" width="7.875" style="185" customWidth="1"/>
    <col min="7" max="7" width="11.625" style="185" customWidth="1"/>
    <col min="8" max="71" width="7.875" style="185" customWidth="1"/>
    <col min="72" max="16384" width="12.625" style="185"/>
  </cols>
  <sheetData>
    <row r="1" spans="2:5" s="146" customFormat="1" ht="12" customHeight="1"/>
    <row r="2" spans="2:5" s="146" customFormat="1" ht="12" customHeight="1">
      <c r="B2" s="221" t="s">
        <v>190</v>
      </c>
      <c r="C2" s="221"/>
      <c r="D2" s="147"/>
      <c r="E2" s="147"/>
    </row>
    <row r="3" spans="2:5" s="146" customFormat="1" ht="12" customHeight="1">
      <c r="B3" s="148" t="s">
        <v>188</v>
      </c>
      <c r="C3" s="149">
        <v>630</v>
      </c>
      <c r="D3" s="147"/>
      <c r="E3" s="147"/>
    </row>
    <row r="4" spans="2:5" s="146" customFormat="1" ht="12" customHeight="1">
      <c r="B4" s="148" t="s">
        <v>209</v>
      </c>
      <c r="C4" s="149">
        <v>560</v>
      </c>
      <c r="D4" s="147"/>
      <c r="E4" s="147"/>
    </row>
    <row r="5" spans="2:5" s="146" customFormat="1" ht="12" customHeight="1">
      <c r="B5" s="148" t="s">
        <v>210</v>
      </c>
      <c r="C5" s="149">
        <v>12</v>
      </c>
      <c r="D5" s="147"/>
      <c r="E5" s="147"/>
    </row>
    <row r="6" spans="2:5" s="146" customFormat="1" ht="12" customHeight="1">
      <c r="B6" s="150" t="s">
        <v>191</v>
      </c>
      <c r="C6" s="151">
        <v>440.5</v>
      </c>
      <c r="D6" s="152"/>
      <c r="E6" s="147"/>
    </row>
    <row r="7" spans="2:5" s="146" customFormat="1" ht="12" customHeight="1">
      <c r="B7" s="150" t="s">
        <v>192</v>
      </c>
      <c r="C7" s="153">
        <v>2429</v>
      </c>
    </row>
    <row r="8" spans="2:5" s="146" customFormat="1" ht="12" customHeight="1">
      <c r="B8" s="150" t="s">
        <v>193</v>
      </c>
      <c r="C8" s="149">
        <v>102</v>
      </c>
      <c r="D8" s="152"/>
    </row>
    <row r="9" spans="2:5" s="146" customFormat="1" ht="27.75" customHeight="1">
      <c r="B9" s="154" t="s">
        <v>194</v>
      </c>
      <c r="C9" s="155"/>
      <c r="D9" s="147"/>
      <c r="E9" s="147"/>
    </row>
    <row r="10" spans="2:5" s="146" customFormat="1" ht="12" customHeight="1">
      <c r="B10" s="222" t="s">
        <v>195</v>
      </c>
      <c r="C10" s="222"/>
      <c r="D10" s="156"/>
      <c r="E10" s="156"/>
    </row>
    <row r="11" spans="2:5" s="146" customFormat="1" ht="12" customHeight="1">
      <c r="B11" s="222" t="s">
        <v>196</v>
      </c>
      <c r="C11" s="222"/>
      <c r="D11" s="156"/>
      <c r="E11" s="156"/>
    </row>
    <row r="12" spans="2:5" s="146" customFormat="1" ht="12" customHeight="1">
      <c r="B12" s="157"/>
      <c r="C12" s="156"/>
      <c r="D12" s="156"/>
      <c r="E12" s="156"/>
    </row>
    <row r="13" spans="2:5" s="146" customFormat="1" ht="12" customHeight="1">
      <c r="B13" s="157"/>
      <c r="C13" s="156"/>
      <c r="D13" s="156"/>
      <c r="E13" s="156"/>
    </row>
    <row r="14" spans="2:5" s="146" customFormat="1" ht="12" customHeight="1">
      <c r="B14" s="157"/>
      <c r="C14" s="156"/>
      <c r="D14" s="156"/>
      <c r="E14" s="156"/>
    </row>
    <row r="15" spans="2:5" s="146" customFormat="1" ht="12" customHeight="1">
      <c r="B15" s="157"/>
      <c r="C15" s="147"/>
      <c r="D15" s="147"/>
      <c r="E15" s="147"/>
    </row>
    <row r="16" spans="2:5" s="146" customFormat="1" ht="12" customHeight="1">
      <c r="B16" s="158" t="s">
        <v>189</v>
      </c>
      <c r="C16" s="158" t="s">
        <v>197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22.464200000000002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223" t="s">
        <v>200</v>
      </c>
      <c r="C19" s="162" t="s">
        <v>201</v>
      </c>
      <c r="D19" s="163">
        <f>(0.1073*$C$4)-0.0612</f>
        <v>60.026800000000001</v>
      </c>
      <c r="E19" s="161"/>
    </row>
    <row r="20" spans="2:5" s="146" customFormat="1" ht="12" customHeight="1">
      <c r="B20" s="224"/>
      <c r="C20" s="162" t="s">
        <v>202</v>
      </c>
      <c r="D20" s="163">
        <f>($C$4*0.0357)-0.0518</f>
        <v>19.940200000000001</v>
      </c>
      <c r="E20" s="161"/>
    </row>
    <row r="21" spans="2:5" s="146" customFormat="1" ht="12" customHeight="1">
      <c r="B21" s="224"/>
      <c r="C21" s="162" t="s">
        <v>203</v>
      </c>
      <c r="D21" s="163">
        <f>($C$4*0.0287)-0.0552</f>
        <v>16.0168</v>
      </c>
      <c r="E21" s="161"/>
    </row>
    <row r="22" spans="2:5" s="146" customFormat="1" ht="12" customHeight="1">
      <c r="B22" s="225"/>
      <c r="C22" s="162" t="s">
        <v>204</v>
      </c>
      <c r="D22" s="163">
        <f>(D21*6)/10</f>
        <v>9.61008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1.5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1734.7810870000001</v>
      </c>
      <c r="D29" s="161"/>
      <c r="E29" s="161"/>
    </row>
    <row r="30" spans="2:5" s="146" customFormat="1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209</v>
      </c>
      <c r="D36" s="1">
        <v>123</v>
      </c>
      <c r="E36" s="1">
        <v>40</v>
      </c>
      <c r="F36" s="1">
        <v>159</v>
      </c>
      <c r="G36" s="1">
        <v>18</v>
      </c>
      <c r="H36" s="1">
        <v>403</v>
      </c>
      <c r="I36" s="1">
        <v>78</v>
      </c>
      <c r="J36" s="1">
        <v>152</v>
      </c>
      <c r="K36" s="1">
        <v>193</v>
      </c>
      <c r="L36" s="1">
        <v>489</v>
      </c>
      <c r="M36" s="1">
        <v>41</v>
      </c>
      <c r="N36" s="1">
        <v>574</v>
      </c>
      <c r="O36" s="1">
        <v>116</v>
      </c>
      <c r="P36" s="1">
        <v>46</v>
      </c>
      <c r="Q36" s="1">
        <v>641</v>
      </c>
      <c r="R36" s="1">
        <v>385</v>
      </c>
      <c r="S36" s="1">
        <v>215</v>
      </c>
      <c r="T36" s="1">
        <v>171</v>
      </c>
      <c r="U36" s="1">
        <v>171</v>
      </c>
      <c r="V36" s="1">
        <v>231</v>
      </c>
      <c r="W36" s="1">
        <v>280</v>
      </c>
      <c r="X36" s="1">
        <v>72</v>
      </c>
      <c r="Y36" s="1">
        <v>67</v>
      </c>
      <c r="Z36" s="1">
        <v>230</v>
      </c>
      <c r="AA36" s="1">
        <v>156</v>
      </c>
      <c r="AB36" s="1">
        <v>120</v>
      </c>
      <c r="AC36" s="1">
        <v>203</v>
      </c>
      <c r="AD36" s="1">
        <v>174</v>
      </c>
      <c r="AE36" s="1">
        <v>173</v>
      </c>
      <c r="AF36" s="1">
        <v>705</v>
      </c>
      <c r="AG36" s="11">
        <v>740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599</v>
      </c>
      <c r="D37" s="1">
        <v>326</v>
      </c>
      <c r="E37" s="1">
        <v>104</v>
      </c>
      <c r="F37" s="1">
        <v>417</v>
      </c>
      <c r="G37" s="1">
        <v>48</v>
      </c>
      <c r="H37" s="1">
        <v>1070</v>
      </c>
      <c r="I37" s="1">
        <v>207</v>
      </c>
      <c r="J37" s="1">
        <v>403</v>
      </c>
      <c r="K37" s="1">
        <v>514</v>
      </c>
      <c r="L37" s="1">
        <v>1298</v>
      </c>
      <c r="M37" s="1">
        <v>107</v>
      </c>
      <c r="N37" s="1">
        <v>1524</v>
      </c>
      <c r="O37" s="1">
        <v>307</v>
      </c>
      <c r="P37" s="1">
        <v>122</v>
      </c>
      <c r="Q37" s="1">
        <v>1700</v>
      </c>
      <c r="R37" s="1">
        <v>1030</v>
      </c>
      <c r="S37" s="1">
        <v>571</v>
      </c>
      <c r="T37" s="1">
        <v>453</v>
      </c>
      <c r="U37" s="1">
        <v>453</v>
      </c>
      <c r="V37" s="1">
        <v>614</v>
      </c>
      <c r="W37" s="1">
        <v>741</v>
      </c>
      <c r="X37" s="1">
        <v>193</v>
      </c>
      <c r="Y37" s="1">
        <v>176</v>
      </c>
      <c r="Z37" s="1">
        <v>613</v>
      </c>
      <c r="AA37" s="1">
        <v>414</v>
      </c>
      <c r="AB37" s="1">
        <v>318</v>
      </c>
      <c r="AC37" s="1">
        <v>536</v>
      </c>
      <c r="AD37" s="1">
        <v>462</v>
      </c>
      <c r="AE37" s="1">
        <v>460</v>
      </c>
      <c r="AF37" s="1">
        <v>1872</v>
      </c>
      <c r="AG37" s="11">
        <v>1966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267</v>
      </c>
      <c r="J38" s="1">
        <v>520</v>
      </c>
      <c r="K38" s="1">
        <v>663</v>
      </c>
      <c r="L38" s="1">
        <v>1676</v>
      </c>
      <c r="M38" s="1">
        <v>139</v>
      </c>
      <c r="N38" s="1">
        <v>1965</v>
      </c>
      <c r="O38" s="1">
        <v>396</v>
      </c>
      <c r="P38" s="1">
        <v>158</v>
      </c>
      <c r="Q38" s="1">
        <v>2194</v>
      </c>
      <c r="R38" s="1">
        <v>1327</v>
      </c>
      <c r="S38" s="1">
        <v>737</v>
      </c>
      <c r="T38" s="1">
        <v>585</v>
      </c>
      <c r="U38" s="1">
        <v>585</v>
      </c>
      <c r="V38" s="1">
        <v>792</v>
      </c>
      <c r="W38" s="1">
        <v>956</v>
      </c>
      <c r="X38" s="1">
        <v>249</v>
      </c>
      <c r="Y38" s="1">
        <v>228</v>
      </c>
      <c r="Z38" s="1">
        <v>791</v>
      </c>
      <c r="AA38" s="1">
        <v>536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305</v>
      </c>
      <c r="J39" s="1">
        <v>595</v>
      </c>
      <c r="K39" s="1">
        <v>759</v>
      </c>
      <c r="L39" s="1">
        <v>1916</v>
      </c>
      <c r="M39" s="1">
        <v>157</v>
      </c>
      <c r="N39" s="1">
        <v>2245</v>
      </c>
      <c r="O39" s="1">
        <v>452</v>
      </c>
      <c r="P39" s="1">
        <v>180</v>
      </c>
      <c r="Q39" s="1">
        <v>2508</v>
      </c>
      <c r="R39" s="1">
        <v>1530</v>
      </c>
      <c r="S39" s="1">
        <v>844</v>
      </c>
      <c r="T39" s="1">
        <v>670</v>
      </c>
      <c r="U39" s="1">
        <v>670</v>
      </c>
      <c r="V39" s="1">
        <v>906</v>
      </c>
      <c r="W39" s="1">
        <v>1093</v>
      </c>
      <c r="X39" s="1">
        <v>284</v>
      </c>
      <c r="Y39" s="1">
        <v>262</v>
      </c>
      <c r="Z39" s="1">
        <v>907</v>
      </c>
      <c r="AA39" s="1">
        <v>614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96">
        <v>3.738251041046996</v>
      </c>
      <c r="D40" s="196">
        <v>2.2070196311719217</v>
      </c>
      <c r="E40" s="196">
        <v>0.70136823319452701</v>
      </c>
      <c r="F40" s="196">
        <v>2.8066627007733493</v>
      </c>
      <c r="G40" s="196">
        <v>0.3176680547293278</v>
      </c>
      <c r="H40" s="196">
        <v>7.2468768590124926</v>
      </c>
      <c r="I40" s="196">
        <v>1.4003569303985723</v>
      </c>
      <c r="J40" s="196">
        <v>2.7269482450922071</v>
      </c>
      <c r="K40" s="196">
        <v>3.4800713860797146</v>
      </c>
      <c r="L40" s="196">
        <v>8.7882212968471141</v>
      </c>
      <c r="M40" s="196">
        <v>0.73230220107079125</v>
      </c>
      <c r="N40" s="196">
        <v>10.345627602617489</v>
      </c>
      <c r="O40" s="196">
        <v>2.0820939916716239</v>
      </c>
      <c r="P40" s="196">
        <v>0.83283759666864965</v>
      </c>
      <c r="Q40" s="196">
        <v>11.51338488994646</v>
      </c>
      <c r="R40" s="196">
        <v>6.872694824509221</v>
      </c>
      <c r="S40" s="196">
        <v>3.8661511005353955</v>
      </c>
      <c r="T40" s="196">
        <v>3.0803093396787626</v>
      </c>
      <c r="U40" s="196">
        <v>3.0803093396787626</v>
      </c>
      <c r="V40" s="196">
        <v>4.1576442593694232</v>
      </c>
      <c r="W40" s="196">
        <v>5.0124925639500297</v>
      </c>
      <c r="X40" s="196">
        <v>1.2938726948245092</v>
      </c>
      <c r="Y40" s="196">
        <v>1.1939321832242713</v>
      </c>
      <c r="Z40" s="196">
        <v>4.1647828673408682</v>
      </c>
      <c r="AA40" s="196">
        <v>2.8114217727543127</v>
      </c>
      <c r="AB40" s="196">
        <v>2.1505056513979772</v>
      </c>
      <c r="AC40" s="196">
        <v>3.6281975014872101</v>
      </c>
      <c r="AD40" s="196">
        <v>3.1124330755502676</v>
      </c>
      <c r="AE40" s="196">
        <v>3.1136228435455084</v>
      </c>
      <c r="AF40" s="196">
        <v>12.66627007733492</v>
      </c>
      <c r="AG40" s="197">
        <v>13.3081499107674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96">
        <v>4.4134443783462221</v>
      </c>
      <c r="D41" s="196">
        <v>2.6204640095181442</v>
      </c>
      <c r="E41" s="196">
        <v>0.83343248066627007</v>
      </c>
      <c r="F41" s="196">
        <v>3.3343248066627007</v>
      </c>
      <c r="G41" s="196">
        <v>0.37775133848899467</v>
      </c>
      <c r="H41" s="196">
        <v>8.6026174895895302</v>
      </c>
      <c r="I41" s="196">
        <v>1.6621058893515765</v>
      </c>
      <c r="J41" s="196">
        <v>3.2385484830458062</v>
      </c>
      <c r="K41" s="196">
        <v>4.1314693634741229</v>
      </c>
      <c r="L41" s="196">
        <v>10.434860202260559</v>
      </c>
      <c r="M41" s="196">
        <v>0.86972040452111843</v>
      </c>
      <c r="N41" s="196">
        <v>12.281975014872099</v>
      </c>
      <c r="O41" s="196">
        <v>2.4717430101130278</v>
      </c>
      <c r="P41" s="196">
        <v>0.98810232004759069</v>
      </c>
      <c r="Q41" s="196">
        <v>13.668649613325401</v>
      </c>
      <c r="R41" s="196">
        <v>8.1570493753718019</v>
      </c>
      <c r="S41" s="196">
        <v>4.5901249256395005</v>
      </c>
      <c r="T41" s="196">
        <v>3.6561570493753717</v>
      </c>
      <c r="U41" s="196">
        <v>3.6561570493753717</v>
      </c>
      <c r="V41" s="196">
        <v>4.9363474122546105</v>
      </c>
      <c r="W41" s="196">
        <v>5.9518143961927423</v>
      </c>
      <c r="X41" s="196">
        <v>1.537180249851279</v>
      </c>
      <c r="Y41" s="196">
        <v>1.4164187983343248</v>
      </c>
      <c r="Z41" s="196">
        <v>4.9428911362284351</v>
      </c>
      <c r="AA41" s="196">
        <v>3.3372992266508033</v>
      </c>
      <c r="AB41" s="196">
        <v>2.5526472337894113</v>
      </c>
      <c r="AC41" s="196">
        <v>4.30755502676978</v>
      </c>
      <c r="AD41" s="196">
        <v>3.6954193932183226</v>
      </c>
      <c r="AE41" s="196">
        <v>3.6966091612135634</v>
      </c>
      <c r="AF41" s="196">
        <v>15.038072575847711</v>
      </c>
      <c r="AG41" s="197">
        <v>15.799524092801903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96">
        <v>4.696609161213563</v>
      </c>
      <c r="D42" s="196">
        <v>2.7763236168947056</v>
      </c>
      <c r="E42" s="196">
        <v>0.88280785246876858</v>
      </c>
      <c r="F42" s="196">
        <v>3.5294467578822131</v>
      </c>
      <c r="G42" s="196">
        <v>0.39976204640095181</v>
      </c>
      <c r="H42" s="196">
        <v>9.1165972635336114</v>
      </c>
      <c r="I42" s="196">
        <v>1.7608566329565736</v>
      </c>
      <c r="J42" s="196">
        <v>3.430696014277216</v>
      </c>
      <c r="K42" s="196">
        <v>4.3795359904818563</v>
      </c>
      <c r="L42" s="196">
        <v>11.057108863771564</v>
      </c>
      <c r="M42" s="196">
        <v>0.92147531231409874</v>
      </c>
      <c r="N42" s="196">
        <v>13.01249256395003</v>
      </c>
      <c r="O42" s="196">
        <v>2.6192742415229029</v>
      </c>
      <c r="P42" s="196">
        <v>1.0469958358120166</v>
      </c>
      <c r="Q42" s="196">
        <v>14.483640690065437</v>
      </c>
      <c r="R42" s="196">
        <v>8.6513979773944083</v>
      </c>
      <c r="S42" s="196">
        <v>4.8631766805472934</v>
      </c>
      <c r="T42" s="196">
        <v>3.8750743604997027</v>
      </c>
      <c r="U42" s="196">
        <v>3.8750743604997027</v>
      </c>
      <c r="V42" s="196">
        <v>5.2314098750743607</v>
      </c>
      <c r="W42" s="196">
        <v>6.3069601427721595</v>
      </c>
      <c r="X42" s="196">
        <v>1.6287923854848305</v>
      </c>
      <c r="Y42" s="196">
        <v>1.5014872099940511</v>
      </c>
      <c r="Z42" s="196">
        <v>5.2385484830458058</v>
      </c>
      <c r="AA42" s="196">
        <v>3.5365853658536586</v>
      </c>
      <c r="AB42" s="196">
        <v>2.7049375371802498</v>
      </c>
      <c r="AC42" s="196">
        <v>4.5633551457465797</v>
      </c>
      <c r="AD42" s="196">
        <v>3.9167162403331353</v>
      </c>
      <c r="AE42" s="196">
        <v>3.9179060083283761</v>
      </c>
      <c r="AF42" s="196">
        <v>15.935752528256989</v>
      </c>
      <c r="AG42" s="197">
        <v>16.744199881023199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96">
        <v>4.851279000594884</v>
      </c>
      <c r="D43" s="196">
        <v>2.8703152885187388</v>
      </c>
      <c r="E43" s="196">
        <v>0.91136228435455091</v>
      </c>
      <c r="F43" s="196">
        <v>3.6454491374182036</v>
      </c>
      <c r="G43" s="196">
        <v>0.41225461035098154</v>
      </c>
      <c r="H43" s="196">
        <v>9.4205829863176689</v>
      </c>
      <c r="I43" s="196">
        <v>1.8197501487209995</v>
      </c>
      <c r="J43" s="196">
        <v>3.5455086258179653</v>
      </c>
      <c r="K43" s="196">
        <v>4.5246876859012488</v>
      </c>
      <c r="L43" s="196">
        <v>11.426531826293873</v>
      </c>
      <c r="M43" s="196">
        <v>0.95240928019036286</v>
      </c>
      <c r="N43" s="196">
        <v>13.44794765020821</v>
      </c>
      <c r="O43" s="196">
        <v>2.706722189173111</v>
      </c>
      <c r="P43" s="196">
        <v>1.0820939916716241</v>
      </c>
      <c r="Q43" s="196">
        <v>14.966686496133255</v>
      </c>
      <c r="R43" s="196">
        <v>8.9387269482450922</v>
      </c>
      <c r="S43" s="196">
        <v>5.0237953599048186</v>
      </c>
      <c r="T43" s="196">
        <v>4.0047590719809634</v>
      </c>
      <c r="U43" s="196">
        <v>4.0047590719809634</v>
      </c>
      <c r="V43" s="196">
        <v>5.4057108863771566</v>
      </c>
      <c r="W43" s="196">
        <v>6.5163593099345629</v>
      </c>
      <c r="X43" s="196">
        <v>1.6829268292682926</v>
      </c>
      <c r="Y43" s="196">
        <v>1.5496728138013087</v>
      </c>
      <c r="Z43" s="196">
        <v>5.4146341463414638</v>
      </c>
      <c r="AA43" s="196">
        <v>3.6543723973825104</v>
      </c>
      <c r="AB43" s="196">
        <v>2.7959547888161809</v>
      </c>
      <c r="AC43" s="196">
        <v>4.7162403331350387</v>
      </c>
      <c r="AD43" s="196">
        <v>4.0487804878048781</v>
      </c>
      <c r="AE43" s="196">
        <v>4.0475907198096372</v>
      </c>
      <c r="AF43" s="196">
        <v>16.465794170136824</v>
      </c>
      <c r="AG43" s="197">
        <v>17.302201070791195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 thickBo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 thickBo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 thickBo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220" t="s">
        <v>66</v>
      </c>
      <c r="G52" s="219"/>
      <c r="H52" s="219"/>
      <c r="I52" s="219"/>
      <c r="J52" s="219"/>
      <c r="K52" s="219"/>
      <c r="L52" s="219"/>
      <c r="M52" s="219"/>
      <c r="N52" s="219"/>
      <c r="O52" s="219"/>
      <c r="P52" s="33"/>
      <c r="Q52" s="45" t="s">
        <v>2</v>
      </c>
      <c r="R52" s="20"/>
      <c r="S52" s="24"/>
      <c r="T52" s="20">
        <v>0</v>
      </c>
      <c r="U52" s="24">
        <v>1</v>
      </c>
      <c r="V52" s="20">
        <v>0</v>
      </c>
      <c r="W52" s="24">
        <v>15</v>
      </c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 thickBot="1">
      <c r="A53" s="2"/>
      <c r="B53" s="31"/>
      <c r="C53" s="2"/>
      <c r="D53" s="2"/>
      <c r="E53" s="2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33"/>
      <c r="Q53" s="47" t="s">
        <v>3</v>
      </c>
      <c r="R53" s="31"/>
      <c r="S53" s="33"/>
      <c r="T53" s="31"/>
      <c r="U53" s="33"/>
      <c r="V53" s="31"/>
      <c r="W53" s="33"/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0.25*0.25</f>
        <v>6.25E-2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186" t="s">
        <v>68</v>
      </c>
      <c r="D54" s="56">
        <f>C29*1.1</f>
        <v>1908.2591957000002</v>
      </c>
      <c r="E54" s="2"/>
      <c r="F54" s="220" t="s">
        <v>212</v>
      </c>
      <c r="G54" s="219"/>
      <c r="H54" s="219"/>
      <c r="I54" s="219"/>
      <c r="J54" s="219"/>
      <c r="K54" s="219"/>
      <c r="L54" s="219"/>
      <c r="M54" s="219"/>
      <c r="N54" s="219"/>
      <c r="O54" s="219"/>
      <c r="P54" s="33"/>
      <c r="Q54" s="47" t="s">
        <v>4</v>
      </c>
      <c r="R54" s="31"/>
      <c r="S54" s="33"/>
      <c r="T54" s="31"/>
      <c r="U54" s="33"/>
      <c r="V54" s="31">
        <v>1</v>
      </c>
      <c r="W54" s="33">
        <v>1.5</v>
      </c>
      <c r="X54" s="31"/>
      <c r="Y54" s="33"/>
      <c r="Z54" s="31"/>
      <c r="AA54" s="33"/>
      <c r="AB54" s="31">
        <v>1</v>
      </c>
      <c r="AC54" s="33">
        <v>1.4</v>
      </c>
      <c r="AD54" s="31">
        <v>1</v>
      </c>
      <c r="AE54" s="33">
        <v>2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1.25</v>
      </c>
      <c r="Z55" s="31"/>
      <c r="AA55" s="33"/>
      <c r="AB55" s="31">
        <v>1</v>
      </c>
      <c r="AC55" s="60">
        <v>1.2133333333333334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220" t="s">
        <v>211</v>
      </c>
      <c r="G56" s="219"/>
      <c r="H56" s="219"/>
      <c r="I56" s="219"/>
      <c r="J56" s="219"/>
      <c r="K56" s="219"/>
      <c r="L56" s="219"/>
      <c r="M56" s="219"/>
      <c r="N56" s="219"/>
      <c r="O56" s="219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165">
        <f>B17</f>
        <v>22.464200000000002</v>
      </c>
      <c r="E57" s="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1</v>
      </c>
      <c r="AA57" s="33">
        <v>1.5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v>200</v>
      </c>
      <c r="E58" s="2"/>
      <c r="F58" s="220" t="s">
        <v>219</v>
      </c>
      <c r="G58" s="219"/>
      <c r="H58" s="219"/>
      <c r="I58" s="219"/>
      <c r="J58" s="219"/>
      <c r="K58" s="219"/>
      <c r="L58" s="219"/>
      <c r="M58" s="219"/>
      <c r="N58" s="219"/>
      <c r="O58" s="219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0</v>
      </c>
      <c r="Y58" s="33">
        <v>25</v>
      </c>
      <c r="Z58" s="31"/>
      <c r="AA58" s="33"/>
      <c r="AB58" s="31">
        <v>1</v>
      </c>
      <c r="AC58" s="33">
        <v>1.24</v>
      </c>
      <c r="AD58" s="31">
        <v>1</v>
      </c>
      <c r="AE58" s="33">
        <v>1.5</v>
      </c>
      <c r="AF58" s="2">
        <v>1</v>
      </c>
      <c r="AG58" s="33">
        <v>1.2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 thickBot="1">
      <c r="A59" s="2"/>
      <c r="B59" s="31"/>
      <c r="C59" s="67" t="s">
        <v>78</v>
      </c>
      <c r="D59" s="68">
        <v>40</v>
      </c>
      <c r="E59" s="2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186" t="s">
        <v>80</v>
      </c>
      <c r="D60" s="23">
        <v>1</v>
      </c>
      <c r="E60" s="2"/>
      <c r="F60" s="85"/>
      <c r="G60" s="199"/>
      <c r="H60" s="199"/>
      <c r="I60" s="199"/>
      <c r="J60" s="199"/>
      <c r="K60" s="199"/>
      <c r="L60" s="199"/>
      <c r="M60" s="199"/>
      <c r="N60" s="199"/>
      <c r="O60" s="199"/>
      <c r="P60" s="33"/>
      <c r="Q60" s="47" t="s">
        <v>10</v>
      </c>
      <c r="R60" s="31">
        <v>1</v>
      </c>
      <c r="S60" s="33">
        <v>0.85</v>
      </c>
      <c r="T60" s="31">
        <v>1</v>
      </c>
      <c r="U60" s="33">
        <v>1.18</v>
      </c>
      <c r="V60" s="31"/>
      <c r="W60" s="33"/>
      <c r="X60" s="31">
        <v>1</v>
      </c>
      <c r="Y60" s="33">
        <v>1.25</v>
      </c>
      <c r="Z60" s="31">
        <v>0</v>
      </c>
      <c r="AA60" s="33">
        <v>30</v>
      </c>
      <c r="AB60" s="31"/>
      <c r="AC60" s="33"/>
      <c r="AD60" s="31">
        <v>1</v>
      </c>
      <c r="AE60" s="33">
        <v>1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 thickBot="1">
      <c r="A61" s="2"/>
      <c r="B61" s="31"/>
      <c r="C61" s="67" t="s">
        <v>81</v>
      </c>
      <c r="D61" s="68">
        <v>1.5</v>
      </c>
      <c r="E61" s="2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33"/>
      <c r="Q61" s="47" t="s">
        <v>11</v>
      </c>
      <c r="R61" s="31">
        <v>0</v>
      </c>
      <c r="S61" s="33">
        <v>5</v>
      </c>
      <c r="T61" s="31">
        <v>0</v>
      </c>
      <c r="U61" s="33">
        <v>15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/>
      <c r="AG61" s="33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>
      <c r="A62" s="2"/>
      <c r="B62" s="31"/>
      <c r="C62" s="2"/>
      <c r="D62" s="2"/>
      <c r="E62" s="2"/>
      <c r="F62" s="220" t="s">
        <v>85</v>
      </c>
      <c r="G62" s="219"/>
      <c r="H62" s="219"/>
      <c r="I62" s="219"/>
      <c r="J62" s="219"/>
      <c r="K62" s="219"/>
      <c r="L62" s="219"/>
      <c r="M62" s="219"/>
      <c r="N62" s="219"/>
      <c r="O62" s="219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0</v>
      </c>
      <c r="AA62" s="33">
        <v>40</v>
      </c>
      <c r="AB62" s="31">
        <v>1</v>
      </c>
      <c r="AC62" s="33">
        <v>1.4</v>
      </c>
      <c r="AD62" s="31">
        <v>0</v>
      </c>
      <c r="AE62" s="33">
        <v>1</v>
      </c>
      <c r="AF62" s="2">
        <v>0</v>
      </c>
      <c r="AG62" s="33">
        <v>1.2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3"/>
      <c r="E63" s="2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220" t="s">
        <v>213</v>
      </c>
      <c r="G64" s="219"/>
      <c r="H64" s="219"/>
      <c r="I64" s="219"/>
      <c r="J64" s="219"/>
      <c r="K64" s="219"/>
      <c r="L64" s="219"/>
      <c r="M64" s="219"/>
      <c r="N64" s="219"/>
      <c r="O64" s="219"/>
      <c r="P64" s="33"/>
      <c r="Q64" s="47" t="s">
        <v>14</v>
      </c>
      <c r="R64" s="31">
        <v>0</v>
      </c>
      <c r="S64" s="33">
        <v>50</v>
      </c>
      <c r="T64" s="31">
        <v>1</v>
      </c>
      <c r="U64" s="33">
        <v>0.5</v>
      </c>
      <c r="V64" s="31"/>
      <c r="W64" s="33"/>
      <c r="X64" s="31">
        <v>0</v>
      </c>
      <c r="Y64" s="33">
        <v>25</v>
      </c>
      <c r="Z64" s="31"/>
      <c r="AA64" s="33"/>
      <c r="AB64" s="31">
        <v>1</v>
      </c>
      <c r="AC64" s="33">
        <v>1.36</v>
      </c>
      <c r="AD64" s="31">
        <v>1</v>
      </c>
      <c r="AE64" s="33">
        <v>0.6</v>
      </c>
      <c r="AF64" s="2">
        <v>1</v>
      </c>
      <c r="AG64" s="33">
        <v>1.2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100</v>
      </c>
      <c r="AF65" s="2">
        <v>1</v>
      </c>
      <c r="AG65" s="33">
        <v>1.5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226" t="s">
        <v>90</v>
      </c>
      <c r="G66" s="219"/>
      <c r="H66" s="219"/>
      <c r="I66" s="219"/>
      <c r="J66" s="219"/>
      <c r="K66" s="219"/>
      <c r="L66" s="219"/>
      <c r="M66" s="219"/>
      <c r="N66" s="219"/>
      <c r="O66" s="219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150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0</v>
      </c>
      <c r="Y68" s="33">
        <v>40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226" t="s">
        <v>214</v>
      </c>
      <c r="G69" s="219"/>
      <c r="H69" s="219"/>
      <c r="I69" s="219"/>
      <c r="J69" s="219"/>
      <c r="K69" s="219"/>
      <c r="L69" s="219"/>
      <c r="M69" s="219"/>
      <c r="N69" s="219"/>
      <c r="O69" s="219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1.6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 thickBo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 thickBo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 thickBot="1">
      <c r="A74" s="2"/>
      <c r="B74" s="2"/>
      <c r="C74" s="2"/>
      <c r="D74" s="2"/>
      <c r="E74" s="1"/>
      <c r="F74" s="212" t="s">
        <v>93</v>
      </c>
      <c r="G74" s="213"/>
      <c r="H74" s="214"/>
      <c r="I74" s="212" t="s">
        <v>96</v>
      </c>
      <c r="J74" s="213"/>
      <c r="K74" s="213"/>
      <c r="L74" s="213"/>
      <c r="M74" s="213"/>
      <c r="N74" s="213"/>
      <c r="O74" s="213"/>
      <c r="P74" s="213"/>
      <c r="Q74" s="213"/>
      <c r="R74" s="214"/>
      <c r="S74" s="215" t="s">
        <v>230</v>
      </c>
      <c r="T74" s="216"/>
      <c r="U74" s="216"/>
      <c r="V74" s="216"/>
      <c r="W74" s="216"/>
      <c r="X74" s="217"/>
      <c r="Y74" s="215" t="s">
        <v>100</v>
      </c>
      <c r="Z74" s="216"/>
      <c r="AA74" s="216"/>
      <c r="AB74" s="216"/>
      <c r="AC74" s="216"/>
      <c r="AD74" s="217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 thickBo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hidden="1" customHeight="1">
      <c r="A76" s="2"/>
      <c r="B76" s="97">
        <v>1</v>
      </c>
      <c r="C76" s="20">
        <v>10</v>
      </c>
      <c r="D76" s="98" t="s">
        <v>2</v>
      </c>
      <c r="E76" s="22" t="s">
        <v>67</v>
      </c>
      <c r="F76" s="22"/>
      <c r="G76" s="22"/>
      <c r="H76" s="24"/>
      <c r="I76" s="169">
        <f t="shared" ref="I76:I139" si="0">M76/AE76</f>
        <v>687.12411394468791</v>
      </c>
      <c r="J76" s="170">
        <f t="shared" ref="J76:J139" si="1">AH76/AE76</f>
        <v>34.707673678702669</v>
      </c>
      <c r="K76" s="188">
        <f t="shared" ref="K76:K139" si="2">RANK(I76,$I$76:$I$977)</f>
        <v>619</v>
      </c>
      <c r="L76" s="188">
        <f t="shared" ref="L76:L139" si="3">RANK(I76,$I$76:$I$450)</f>
        <v>218</v>
      </c>
      <c r="M76" s="169">
        <f t="shared" ref="M76:M107" si="4">SUM(N76:R76)</f>
        <v>5483.8990744421735</v>
      </c>
      <c r="N76" s="195">
        <f t="shared" ref="N76:N139" si="5">T76*(1+(IF((AG76+IF(F76="백어택",8,0))&gt;100,100,(AG76+IF(F76="백어택",8,0)))/100)*((AI76/100-1)))</f>
        <v>5483.8990744421735</v>
      </c>
      <c r="O76" s="170"/>
      <c r="P76" s="170"/>
      <c r="Q76" s="170"/>
      <c r="R76" s="171"/>
      <c r="S76" s="169">
        <f t="shared" ref="S76:S139" si="6">SUM(T76:X76)</f>
        <v>4033.7991055165976</v>
      </c>
      <c r="T76" s="170">
        <f t="shared" ref="T76:T106" si="7">AL76*AV76*AW76*AY76</f>
        <v>4033.7991055165976</v>
      </c>
      <c r="U76" s="170"/>
      <c r="V76" s="170"/>
      <c r="W76" s="170"/>
      <c r="X76" s="171"/>
      <c r="Y76" s="169">
        <f t="shared" ref="Y76:Y139" si="8">SUM(Z76:AD76)</f>
        <v>8067.5982110331952</v>
      </c>
      <c r="Z76" s="170">
        <f t="shared" ref="Z76:Z107" si="9">T76*$D$58/100</f>
        <v>8067.5982110331952</v>
      </c>
      <c r="AA76" s="170"/>
      <c r="AB76" s="170"/>
      <c r="AC76" s="170"/>
      <c r="AD76" s="171"/>
      <c r="AE76" s="169">
        <f t="shared" ref="AE76:AE106" si="10">AO76*(1-$D$17/100)-AS76</f>
        <v>7.980944</v>
      </c>
      <c r="AF76" s="170"/>
      <c r="AG76" s="170">
        <f t="shared" ref="AG76:AG106" si="11">IF($D$57+AT76&gt;100,100,$D$57+AT76)</f>
        <v>22.464200000000002</v>
      </c>
      <c r="AH76" s="170">
        <f t="shared" ref="AH76:AH107" si="12">AQ76</f>
        <v>277</v>
      </c>
      <c r="AI76" s="170">
        <f t="shared" ref="AI76:AI139" si="13">$D$58+$D$19</f>
        <v>260.02679999999998</v>
      </c>
      <c r="AJ76" s="170">
        <f t="shared" ref="AJ76:AJ106" si="14">10*AY76/12</f>
        <v>0.83333333333333337</v>
      </c>
      <c r="AK76" s="170">
        <f t="shared" ref="AK76:AK139" si="15">SUM(AL76:AN76)</f>
        <v>4033.7991055165976</v>
      </c>
      <c r="AL76" s="170">
        <f t="shared" ref="AL76:AL106" si="16">(VLOOKUP(C76,$B$36:$AA$39,2,FALSE)+VLOOKUP(C76,$B$40:$AA$43,2,FALSE)*$D$54)*$D$59/100</f>
        <v>4033.7991055165976</v>
      </c>
      <c r="AM76" s="170"/>
      <c r="AN76" s="170"/>
      <c r="AO76" s="172">
        <v>8</v>
      </c>
      <c r="AP76" s="170">
        <v>15</v>
      </c>
      <c r="AQ76" s="171">
        <f t="shared" ref="AQ76:AQ106" si="17">VLOOKUP(C76,$B$45:$AA$48,2,FALSE)</f>
        <v>277</v>
      </c>
      <c r="AR76" s="31">
        <f t="shared" ref="AR76:AR106" si="18">IF(LEFT(E76,1)*1=1,$S$52,$R$52)</f>
        <v>0</v>
      </c>
      <c r="AS76" s="2">
        <f t="shared" ref="AS76:AS106" si="19">IF(LEFT(E76,1)*1=2,$U$52,$T$52)</f>
        <v>0</v>
      </c>
      <c r="AT76" s="33">
        <f t="shared" ref="AT76:AT106" si="20">IF(LEFT(E76,1)*1=3,$W$52,$V$52)</f>
        <v>0</v>
      </c>
      <c r="AU76" s="31">
        <f t="shared" ref="AU76:AU106" si="21">IF(MID(E76,3,1)*1=1,$Y$52,$X$52)</f>
        <v>0</v>
      </c>
      <c r="AV76" s="2">
        <f t="shared" ref="AV76:AV106" si="22">IF(MID(E76,3,1)*1=2,$AA$52,$Z$52)</f>
        <v>1</v>
      </c>
      <c r="AW76" s="33">
        <f t="shared" ref="AW76:AW106" si="23">IF(MID(E76,3,1)*1=3,$AC$52,$AB$52)</f>
        <v>1</v>
      </c>
      <c r="AX76" s="31">
        <f t="shared" ref="AX76:AX106" si="24">IF(MID(E76,5,1)*1=1,$AE$52,$AD$52)</f>
        <v>0</v>
      </c>
      <c r="AY76" s="33">
        <f t="shared" ref="AY76:AY106" si="25">IF(MID(E76,5,1)*1=2,$AG$52,$AF$52)</f>
        <v>1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hidden="1" customHeight="1">
      <c r="A77" s="2"/>
      <c r="B77" s="107">
        <v>2</v>
      </c>
      <c r="C77" s="31">
        <v>10</v>
      </c>
      <c r="D77" s="106" t="s">
        <v>2</v>
      </c>
      <c r="E77" s="2" t="s">
        <v>89</v>
      </c>
      <c r="F77" s="2"/>
      <c r="G77" s="2"/>
      <c r="H77" s="33"/>
      <c r="I77" s="173">
        <f t="shared" si="0"/>
        <v>810.80645445473181</v>
      </c>
      <c r="J77" s="174">
        <f t="shared" si="1"/>
        <v>34.707673678702669</v>
      </c>
      <c r="K77" s="189">
        <f t="shared" si="2"/>
        <v>499</v>
      </c>
      <c r="L77" s="190">
        <f t="shared" si="3"/>
        <v>168</v>
      </c>
      <c r="M77" s="173">
        <f t="shared" si="4"/>
        <v>6471.0009078417652</v>
      </c>
      <c r="N77" s="174">
        <f t="shared" si="5"/>
        <v>6471.0009078417652</v>
      </c>
      <c r="O77" s="174"/>
      <c r="P77" s="174"/>
      <c r="Q77" s="174"/>
      <c r="R77" s="175"/>
      <c r="S77" s="173">
        <f t="shared" si="6"/>
        <v>4759.8829445095853</v>
      </c>
      <c r="T77" s="174">
        <f t="shared" si="7"/>
        <v>4759.8829445095853</v>
      </c>
      <c r="U77" s="174"/>
      <c r="V77" s="174"/>
      <c r="W77" s="174"/>
      <c r="X77" s="175"/>
      <c r="Y77" s="173">
        <f t="shared" si="8"/>
        <v>9519.7658890191706</v>
      </c>
      <c r="Z77" s="174">
        <f t="shared" si="9"/>
        <v>9519.7658890191706</v>
      </c>
      <c r="AA77" s="174"/>
      <c r="AB77" s="174"/>
      <c r="AC77" s="174"/>
      <c r="AD77" s="175"/>
      <c r="AE77" s="187">
        <f t="shared" si="10"/>
        <v>7.980944</v>
      </c>
      <c r="AF77" s="174"/>
      <c r="AG77" s="174">
        <f t="shared" si="11"/>
        <v>22.464200000000002</v>
      </c>
      <c r="AH77" s="174">
        <f t="shared" si="12"/>
        <v>277</v>
      </c>
      <c r="AI77" s="174">
        <f t="shared" si="13"/>
        <v>260.02679999999998</v>
      </c>
      <c r="AJ77" s="174">
        <f t="shared" si="14"/>
        <v>0.83333333333333337</v>
      </c>
      <c r="AK77" s="174">
        <f t="shared" si="15"/>
        <v>4033.7991055165976</v>
      </c>
      <c r="AL77" s="174">
        <f t="shared" si="16"/>
        <v>4033.7991055165976</v>
      </c>
      <c r="AM77" s="174"/>
      <c r="AN77" s="174"/>
      <c r="AO77" s="176">
        <v>8</v>
      </c>
      <c r="AP77" s="174">
        <v>15</v>
      </c>
      <c r="AQ77" s="175">
        <f t="shared" si="17"/>
        <v>277</v>
      </c>
      <c r="AR77" s="31">
        <f t="shared" si="18"/>
        <v>0</v>
      </c>
      <c r="AS77" s="2">
        <f t="shared" si="19"/>
        <v>0</v>
      </c>
      <c r="AT77" s="33">
        <f t="shared" si="20"/>
        <v>0</v>
      </c>
      <c r="AU77" s="31">
        <f t="shared" si="21"/>
        <v>0</v>
      </c>
      <c r="AV77" s="2">
        <f t="shared" si="22"/>
        <v>1.18</v>
      </c>
      <c r="AW77" s="33">
        <f t="shared" si="23"/>
        <v>1</v>
      </c>
      <c r="AX77" s="31">
        <f t="shared" si="24"/>
        <v>0</v>
      </c>
      <c r="AY77" s="33">
        <f t="shared" si="25"/>
        <v>1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hidden="1" customHeight="1">
      <c r="A78" s="2"/>
      <c r="B78" s="107">
        <v>3</v>
      </c>
      <c r="C78" s="31">
        <v>10</v>
      </c>
      <c r="D78" s="106" t="s">
        <v>2</v>
      </c>
      <c r="E78" s="2" t="s">
        <v>91</v>
      </c>
      <c r="F78" s="2"/>
      <c r="G78" s="2" t="s">
        <v>133</v>
      </c>
      <c r="H78" s="33"/>
      <c r="I78" s="173">
        <f t="shared" si="0"/>
        <v>893.26134812809426</v>
      </c>
      <c r="J78" s="174">
        <f t="shared" si="1"/>
        <v>34.707673678702669</v>
      </c>
      <c r="K78" s="189">
        <f t="shared" si="2"/>
        <v>411</v>
      </c>
      <c r="L78" s="190">
        <f t="shared" si="3"/>
        <v>133</v>
      </c>
      <c r="M78" s="173">
        <f t="shared" si="4"/>
        <v>7129.0687967748254</v>
      </c>
      <c r="N78" s="174">
        <f t="shared" si="5"/>
        <v>7129.0687967748254</v>
      </c>
      <c r="O78" s="174"/>
      <c r="P78" s="174"/>
      <c r="Q78" s="174"/>
      <c r="R78" s="175"/>
      <c r="S78" s="173">
        <f t="shared" si="6"/>
        <v>5243.9388371715768</v>
      </c>
      <c r="T78" s="174">
        <f t="shared" si="7"/>
        <v>5243.9388371715768</v>
      </c>
      <c r="U78" s="174"/>
      <c r="V78" s="174"/>
      <c r="W78" s="174"/>
      <c r="X78" s="175"/>
      <c r="Y78" s="173">
        <f t="shared" si="8"/>
        <v>10487.877674343154</v>
      </c>
      <c r="Z78" s="174">
        <f t="shared" si="9"/>
        <v>10487.877674343154</v>
      </c>
      <c r="AA78" s="174"/>
      <c r="AB78" s="174"/>
      <c r="AC78" s="174"/>
      <c r="AD78" s="175"/>
      <c r="AE78" s="187">
        <f t="shared" si="10"/>
        <v>7.980944</v>
      </c>
      <c r="AF78" s="174"/>
      <c r="AG78" s="174">
        <f t="shared" si="11"/>
        <v>22.464200000000002</v>
      </c>
      <c r="AH78" s="174">
        <f t="shared" si="12"/>
        <v>277</v>
      </c>
      <c r="AI78" s="174">
        <f t="shared" si="13"/>
        <v>260.02679999999998</v>
      </c>
      <c r="AJ78" s="174">
        <f t="shared" si="14"/>
        <v>0.83333333333333337</v>
      </c>
      <c r="AK78" s="174">
        <f t="shared" si="15"/>
        <v>4033.7991055165976</v>
      </c>
      <c r="AL78" s="174">
        <f t="shared" si="16"/>
        <v>4033.7991055165976</v>
      </c>
      <c r="AM78" s="174"/>
      <c r="AN78" s="174"/>
      <c r="AO78" s="176">
        <v>8</v>
      </c>
      <c r="AP78" s="174">
        <v>15</v>
      </c>
      <c r="AQ78" s="175">
        <f t="shared" si="17"/>
        <v>277</v>
      </c>
      <c r="AR78" s="31">
        <f t="shared" si="18"/>
        <v>0</v>
      </c>
      <c r="AS78" s="2">
        <f t="shared" si="19"/>
        <v>0</v>
      </c>
      <c r="AT78" s="33">
        <f t="shared" si="20"/>
        <v>0</v>
      </c>
      <c r="AU78" s="31">
        <f t="shared" si="21"/>
        <v>0</v>
      </c>
      <c r="AV78" s="2">
        <f t="shared" si="22"/>
        <v>1</v>
      </c>
      <c r="AW78" s="33">
        <f t="shared" si="23"/>
        <v>1.3</v>
      </c>
      <c r="AX78" s="31">
        <f t="shared" si="24"/>
        <v>0</v>
      </c>
      <c r="AY78" s="33">
        <f t="shared" si="25"/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hidden="1" customHeight="1">
      <c r="A79" s="2"/>
      <c r="B79" s="107">
        <v>4</v>
      </c>
      <c r="C79" s="31">
        <v>10</v>
      </c>
      <c r="D79" s="106" t="s">
        <v>2</v>
      </c>
      <c r="E79" s="2" t="s">
        <v>79</v>
      </c>
      <c r="F79" s="2"/>
      <c r="G79" s="2"/>
      <c r="H79" s="33"/>
      <c r="I79" s="173">
        <f t="shared" si="0"/>
        <v>785.5526522547915</v>
      </c>
      <c r="J79" s="174">
        <f t="shared" si="1"/>
        <v>39.679447364138717</v>
      </c>
      <c r="K79" s="189">
        <f t="shared" si="2"/>
        <v>524</v>
      </c>
      <c r="L79" s="190">
        <f t="shared" si="3"/>
        <v>177</v>
      </c>
      <c r="M79" s="173">
        <f t="shared" si="4"/>
        <v>5483.8990744421735</v>
      </c>
      <c r="N79" s="174">
        <f t="shared" si="5"/>
        <v>5483.8990744421735</v>
      </c>
      <c r="O79" s="174"/>
      <c r="P79" s="174"/>
      <c r="Q79" s="174"/>
      <c r="R79" s="175"/>
      <c r="S79" s="173">
        <f t="shared" si="6"/>
        <v>4033.7991055165976</v>
      </c>
      <c r="T79" s="174">
        <f t="shared" si="7"/>
        <v>4033.7991055165976</v>
      </c>
      <c r="U79" s="174"/>
      <c r="V79" s="174"/>
      <c r="W79" s="174"/>
      <c r="X79" s="175"/>
      <c r="Y79" s="173">
        <f t="shared" si="8"/>
        <v>8067.5982110331952</v>
      </c>
      <c r="Z79" s="174">
        <f t="shared" si="9"/>
        <v>8067.5982110331952</v>
      </c>
      <c r="AA79" s="174"/>
      <c r="AB79" s="174"/>
      <c r="AC79" s="174"/>
      <c r="AD79" s="175"/>
      <c r="AE79" s="187">
        <f t="shared" si="10"/>
        <v>6.980944</v>
      </c>
      <c r="AF79" s="174"/>
      <c r="AG79" s="174">
        <f t="shared" si="11"/>
        <v>22.464200000000002</v>
      </c>
      <c r="AH79" s="174">
        <f t="shared" si="12"/>
        <v>277</v>
      </c>
      <c r="AI79" s="174">
        <f t="shared" si="13"/>
        <v>260.02679999999998</v>
      </c>
      <c r="AJ79" s="174">
        <f t="shared" si="14"/>
        <v>0.83333333333333337</v>
      </c>
      <c r="AK79" s="174">
        <f t="shared" si="15"/>
        <v>4033.7991055165976</v>
      </c>
      <c r="AL79" s="174">
        <f t="shared" si="16"/>
        <v>4033.7991055165976</v>
      </c>
      <c r="AM79" s="174"/>
      <c r="AN79" s="174"/>
      <c r="AO79" s="176">
        <v>8</v>
      </c>
      <c r="AP79" s="174">
        <v>15</v>
      </c>
      <c r="AQ79" s="175">
        <f t="shared" si="17"/>
        <v>277</v>
      </c>
      <c r="AR79" s="31">
        <f t="shared" si="18"/>
        <v>0</v>
      </c>
      <c r="AS79" s="2">
        <f t="shared" si="19"/>
        <v>1</v>
      </c>
      <c r="AT79" s="33">
        <f t="shared" si="20"/>
        <v>0</v>
      </c>
      <c r="AU79" s="31">
        <f t="shared" si="21"/>
        <v>0</v>
      </c>
      <c r="AV79" s="2">
        <f t="shared" si="22"/>
        <v>1</v>
      </c>
      <c r="AW79" s="33">
        <f t="shared" si="23"/>
        <v>1</v>
      </c>
      <c r="AX79" s="31">
        <f t="shared" si="24"/>
        <v>0</v>
      </c>
      <c r="AY79" s="33">
        <f t="shared" si="25"/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hidden="1" customHeight="1">
      <c r="A80" s="2"/>
      <c r="B80" s="107">
        <v>5</v>
      </c>
      <c r="C80" s="31">
        <v>10</v>
      </c>
      <c r="D80" s="106" t="s">
        <v>2</v>
      </c>
      <c r="E80" s="2" t="s">
        <v>101</v>
      </c>
      <c r="F80" s="2"/>
      <c r="G80" s="2"/>
      <c r="H80" s="33"/>
      <c r="I80" s="173">
        <f t="shared" si="0"/>
        <v>926.95212966065412</v>
      </c>
      <c r="J80" s="174">
        <f t="shared" si="1"/>
        <v>39.679447364138717</v>
      </c>
      <c r="K80" s="189">
        <f t="shared" si="2"/>
        <v>379</v>
      </c>
      <c r="L80" s="190">
        <f t="shared" si="3"/>
        <v>114</v>
      </c>
      <c r="M80" s="173">
        <f t="shared" si="4"/>
        <v>6471.0009078417652</v>
      </c>
      <c r="N80" s="174">
        <f t="shared" si="5"/>
        <v>6471.0009078417652</v>
      </c>
      <c r="O80" s="174"/>
      <c r="P80" s="174"/>
      <c r="Q80" s="174"/>
      <c r="R80" s="175"/>
      <c r="S80" s="173">
        <f t="shared" si="6"/>
        <v>4759.8829445095853</v>
      </c>
      <c r="T80" s="174">
        <f t="shared" si="7"/>
        <v>4759.8829445095853</v>
      </c>
      <c r="U80" s="174"/>
      <c r="V80" s="174"/>
      <c r="W80" s="174"/>
      <c r="X80" s="175"/>
      <c r="Y80" s="173">
        <f t="shared" si="8"/>
        <v>9519.7658890191706</v>
      </c>
      <c r="Z80" s="174">
        <f t="shared" si="9"/>
        <v>9519.7658890191706</v>
      </c>
      <c r="AA80" s="174"/>
      <c r="AB80" s="174"/>
      <c r="AC80" s="174"/>
      <c r="AD80" s="175"/>
      <c r="AE80" s="187">
        <f t="shared" si="10"/>
        <v>6.980944</v>
      </c>
      <c r="AF80" s="174"/>
      <c r="AG80" s="174">
        <f t="shared" si="11"/>
        <v>22.464200000000002</v>
      </c>
      <c r="AH80" s="174">
        <f t="shared" si="12"/>
        <v>277</v>
      </c>
      <c r="AI80" s="174">
        <f t="shared" si="13"/>
        <v>260.02679999999998</v>
      </c>
      <c r="AJ80" s="174">
        <f t="shared" si="14"/>
        <v>0.83333333333333337</v>
      </c>
      <c r="AK80" s="174">
        <f t="shared" si="15"/>
        <v>4033.7991055165976</v>
      </c>
      <c r="AL80" s="174">
        <f t="shared" si="16"/>
        <v>4033.7991055165976</v>
      </c>
      <c r="AM80" s="174"/>
      <c r="AN80" s="174"/>
      <c r="AO80" s="176">
        <v>8</v>
      </c>
      <c r="AP80" s="174">
        <v>15</v>
      </c>
      <c r="AQ80" s="175">
        <f t="shared" si="17"/>
        <v>277</v>
      </c>
      <c r="AR80" s="31">
        <f t="shared" si="18"/>
        <v>0</v>
      </c>
      <c r="AS80" s="2">
        <f t="shared" si="19"/>
        <v>1</v>
      </c>
      <c r="AT80" s="33">
        <f t="shared" si="20"/>
        <v>0</v>
      </c>
      <c r="AU80" s="31">
        <f t="shared" si="21"/>
        <v>0</v>
      </c>
      <c r="AV80" s="2">
        <f t="shared" si="22"/>
        <v>1.18</v>
      </c>
      <c r="AW80" s="33">
        <f t="shared" si="23"/>
        <v>1</v>
      </c>
      <c r="AX80" s="31">
        <f t="shared" si="24"/>
        <v>0</v>
      </c>
      <c r="AY80" s="33">
        <f t="shared" si="25"/>
        <v>1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hidden="1" customHeight="1">
      <c r="A81" s="2"/>
      <c r="B81" s="107">
        <v>6</v>
      </c>
      <c r="C81" s="31">
        <v>10</v>
      </c>
      <c r="D81" s="106" t="s">
        <v>2</v>
      </c>
      <c r="E81" s="2" t="s">
        <v>103</v>
      </c>
      <c r="F81" s="2"/>
      <c r="G81" s="2" t="s">
        <v>133</v>
      </c>
      <c r="H81" s="33"/>
      <c r="I81" s="173">
        <f t="shared" si="0"/>
        <v>1021.218447931229</v>
      </c>
      <c r="J81" s="174">
        <f t="shared" si="1"/>
        <v>39.679447364138717</v>
      </c>
      <c r="K81" s="189">
        <f t="shared" si="2"/>
        <v>321</v>
      </c>
      <c r="L81" s="190">
        <f t="shared" si="3"/>
        <v>87</v>
      </c>
      <c r="M81" s="173">
        <f t="shared" si="4"/>
        <v>7129.0687967748254</v>
      </c>
      <c r="N81" s="174">
        <f t="shared" si="5"/>
        <v>7129.0687967748254</v>
      </c>
      <c r="O81" s="174"/>
      <c r="P81" s="174"/>
      <c r="Q81" s="174"/>
      <c r="R81" s="175"/>
      <c r="S81" s="173">
        <f t="shared" si="6"/>
        <v>5243.9388371715768</v>
      </c>
      <c r="T81" s="174">
        <f t="shared" si="7"/>
        <v>5243.9388371715768</v>
      </c>
      <c r="U81" s="174"/>
      <c r="V81" s="174"/>
      <c r="W81" s="174"/>
      <c r="X81" s="175"/>
      <c r="Y81" s="173">
        <f t="shared" si="8"/>
        <v>10487.877674343154</v>
      </c>
      <c r="Z81" s="174">
        <f t="shared" si="9"/>
        <v>10487.877674343154</v>
      </c>
      <c r="AA81" s="174"/>
      <c r="AB81" s="174"/>
      <c r="AC81" s="174"/>
      <c r="AD81" s="175"/>
      <c r="AE81" s="187">
        <f t="shared" si="10"/>
        <v>6.980944</v>
      </c>
      <c r="AF81" s="174"/>
      <c r="AG81" s="174">
        <f t="shared" si="11"/>
        <v>22.464200000000002</v>
      </c>
      <c r="AH81" s="174">
        <f t="shared" si="12"/>
        <v>277</v>
      </c>
      <c r="AI81" s="174">
        <f t="shared" si="13"/>
        <v>260.02679999999998</v>
      </c>
      <c r="AJ81" s="174">
        <f t="shared" si="14"/>
        <v>0.83333333333333337</v>
      </c>
      <c r="AK81" s="174">
        <f t="shared" si="15"/>
        <v>4033.7991055165976</v>
      </c>
      <c r="AL81" s="174">
        <f t="shared" si="16"/>
        <v>4033.7991055165976</v>
      </c>
      <c r="AM81" s="174"/>
      <c r="AN81" s="174"/>
      <c r="AO81" s="176">
        <v>8</v>
      </c>
      <c r="AP81" s="174">
        <v>15</v>
      </c>
      <c r="AQ81" s="175">
        <f t="shared" si="17"/>
        <v>277</v>
      </c>
      <c r="AR81" s="31">
        <f t="shared" si="18"/>
        <v>0</v>
      </c>
      <c r="AS81" s="2">
        <f t="shared" si="19"/>
        <v>1</v>
      </c>
      <c r="AT81" s="33">
        <f t="shared" si="20"/>
        <v>0</v>
      </c>
      <c r="AU81" s="31">
        <f t="shared" si="21"/>
        <v>0</v>
      </c>
      <c r="AV81" s="2">
        <f t="shared" si="22"/>
        <v>1</v>
      </c>
      <c r="AW81" s="33">
        <f t="shared" si="23"/>
        <v>1.3</v>
      </c>
      <c r="AX81" s="31">
        <f t="shared" si="24"/>
        <v>0</v>
      </c>
      <c r="AY81" s="33">
        <f t="shared" si="25"/>
        <v>1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hidden="1" customHeight="1">
      <c r="A82" s="2"/>
      <c r="B82" s="107">
        <v>7</v>
      </c>
      <c r="C82" s="31">
        <v>10</v>
      </c>
      <c r="D82" s="106" t="s">
        <v>2</v>
      </c>
      <c r="E82" s="2" t="s">
        <v>87</v>
      </c>
      <c r="F82" s="2"/>
      <c r="G82" s="2"/>
      <c r="H82" s="33"/>
      <c r="I82" s="173">
        <f t="shared" si="0"/>
        <v>808.44734889634594</v>
      </c>
      <c r="J82" s="174">
        <f t="shared" si="1"/>
        <v>34.707673678702669</v>
      </c>
      <c r="K82" s="189">
        <f t="shared" si="2"/>
        <v>503</v>
      </c>
      <c r="L82" s="190">
        <f t="shared" si="3"/>
        <v>172</v>
      </c>
      <c r="M82" s="173">
        <f t="shared" si="4"/>
        <v>6452.173018490199</v>
      </c>
      <c r="N82" s="174">
        <f t="shared" si="5"/>
        <v>6452.173018490199</v>
      </c>
      <c r="O82" s="174"/>
      <c r="P82" s="174"/>
      <c r="Q82" s="174"/>
      <c r="R82" s="175"/>
      <c r="S82" s="173">
        <f t="shared" si="6"/>
        <v>4033.7991055165976</v>
      </c>
      <c r="T82" s="174">
        <f t="shared" si="7"/>
        <v>4033.7991055165976</v>
      </c>
      <c r="U82" s="174"/>
      <c r="V82" s="174"/>
      <c r="W82" s="174"/>
      <c r="X82" s="175"/>
      <c r="Y82" s="173">
        <f t="shared" si="8"/>
        <v>8067.5982110331952</v>
      </c>
      <c r="Z82" s="174">
        <f t="shared" si="9"/>
        <v>8067.5982110331952</v>
      </c>
      <c r="AA82" s="174"/>
      <c r="AB82" s="174"/>
      <c r="AC82" s="174"/>
      <c r="AD82" s="175"/>
      <c r="AE82" s="187">
        <f t="shared" si="10"/>
        <v>7.980944</v>
      </c>
      <c r="AF82" s="174"/>
      <c r="AG82" s="174">
        <f t="shared" si="11"/>
        <v>37.464200000000005</v>
      </c>
      <c r="AH82" s="174">
        <f t="shared" si="12"/>
        <v>277</v>
      </c>
      <c r="AI82" s="174">
        <f t="shared" si="13"/>
        <v>260.02679999999998</v>
      </c>
      <c r="AJ82" s="174">
        <f t="shared" si="14"/>
        <v>0.83333333333333337</v>
      </c>
      <c r="AK82" s="174">
        <f t="shared" si="15"/>
        <v>4033.7991055165976</v>
      </c>
      <c r="AL82" s="174">
        <f t="shared" si="16"/>
        <v>4033.7991055165976</v>
      </c>
      <c r="AM82" s="174"/>
      <c r="AN82" s="174"/>
      <c r="AO82" s="176">
        <v>8</v>
      </c>
      <c r="AP82" s="174">
        <v>15</v>
      </c>
      <c r="AQ82" s="175">
        <f t="shared" si="17"/>
        <v>277</v>
      </c>
      <c r="AR82" s="31">
        <f t="shared" si="18"/>
        <v>0</v>
      </c>
      <c r="AS82" s="2">
        <f t="shared" si="19"/>
        <v>0</v>
      </c>
      <c r="AT82" s="33">
        <f t="shared" si="20"/>
        <v>15</v>
      </c>
      <c r="AU82" s="31">
        <f t="shared" si="21"/>
        <v>0</v>
      </c>
      <c r="AV82" s="2">
        <f t="shared" si="22"/>
        <v>1</v>
      </c>
      <c r="AW82" s="33">
        <f t="shared" si="23"/>
        <v>1</v>
      </c>
      <c r="AX82" s="31">
        <f t="shared" si="24"/>
        <v>0</v>
      </c>
      <c r="AY82" s="33">
        <f t="shared" si="25"/>
        <v>1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hidden="1" customHeight="1">
      <c r="A83" s="2"/>
      <c r="B83" s="107">
        <v>8</v>
      </c>
      <c r="C83" s="31">
        <v>10</v>
      </c>
      <c r="D83" s="106" t="s">
        <v>2</v>
      </c>
      <c r="E83" s="2" t="s">
        <v>117</v>
      </c>
      <c r="F83" s="2"/>
      <c r="G83" s="2"/>
      <c r="H83" s="33"/>
      <c r="I83" s="173">
        <f t="shared" si="0"/>
        <v>953.96787169768834</v>
      </c>
      <c r="J83" s="174">
        <f t="shared" si="1"/>
        <v>34.707673678702669</v>
      </c>
      <c r="K83" s="189">
        <f t="shared" si="2"/>
        <v>360</v>
      </c>
      <c r="L83" s="190">
        <f t="shared" si="3"/>
        <v>109</v>
      </c>
      <c r="M83" s="173">
        <f t="shared" si="4"/>
        <v>7613.5641618184354</v>
      </c>
      <c r="N83" s="174">
        <f t="shared" si="5"/>
        <v>7613.5641618184354</v>
      </c>
      <c r="O83" s="174"/>
      <c r="P83" s="174"/>
      <c r="Q83" s="174"/>
      <c r="R83" s="175"/>
      <c r="S83" s="173">
        <f t="shared" si="6"/>
        <v>4759.8829445095853</v>
      </c>
      <c r="T83" s="174">
        <f t="shared" si="7"/>
        <v>4759.8829445095853</v>
      </c>
      <c r="U83" s="174"/>
      <c r="V83" s="174"/>
      <c r="W83" s="174"/>
      <c r="X83" s="175"/>
      <c r="Y83" s="173">
        <f t="shared" si="8"/>
        <v>9519.7658890191706</v>
      </c>
      <c r="Z83" s="174">
        <f t="shared" si="9"/>
        <v>9519.7658890191706</v>
      </c>
      <c r="AA83" s="174"/>
      <c r="AB83" s="174"/>
      <c r="AC83" s="174"/>
      <c r="AD83" s="175"/>
      <c r="AE83" s="187">
        <f t="shared" si="10"/>
        <v>7.980944</v>
      </c>
      <c r="AF83" s="174"/>
      <c r="AG83" s="174">
        <f t="shared" si="11"/>
        <v>37.464200000000005</v>
      </c>
      <c r="AH83" s="174">
        <f t="shared" si="12"/>
        <v>277</v>
      </c>
      <c r="AI83" s="174">
        <f t="shared" si="13"/>
        <v>260.02679999999998</v>
      </c>
      <c r="AJ83" s="174">
        <f t="shared" si="14"/>
        <v>0.83333333333333337</v>
      </c>
      <c r="AK83" s="174">
        <f t="shared" si="15"/>
        <v>4033.7991055165976</v>
      </c>
      <c r="AL83" s="174">
        <f t="shared" si="16"/>
        <v>4033.7991055165976</v>
      </c>
      <c r="AM83" s="174"/>
      <c r="AN83" s="174"/>
      <c r="AO83" s="176">
        <v>8</v>
      </c>
      <c r="AP83" s="174">
        <v>15</v>
      </c>
      <c r="AQ83" s="175">
        <f t="shared" si="17"/>
        <v>277</v>
      </c>
      <c r="AR83" s="31">
        <f t="shared" si="18"/>
        <v>0</v>
      </c>
      <c r="AS83" s="2">
        <f t="shared" si="19"/>
        <v>0</v>
      </c>
      <c r="AT83" s="33">
        <f t="shared" si="20"/>
        <v>15</v>
      </c>
      <c r="AU83" s="31">
        <f t="shared" si="21"/>
        <v>0</v>
      </c>
      <c r="AV83" s="2">
        <f t="shared" si="22"/>
        <v>1.18</v>
      </c>
      <c r="AW83" s="33">
        <f t="shared" si="23"/>
        <v>1</v>
      </c>
      <c r="AX83" s="31">
        <f t="shared" si="24"/>
        <v>0</v>
      </c>
      <c r="AY83" s="33">
        <f t="shared" si="25"/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hidden="1" customHeight="1">
      <c r="A84" s="2"/>
      <c r="B84" s="107">
        <v>9</v>
      </c>
      <c r="C84" s="31">
        <v>10</v>
      </c>
      <c r="D84" s="106" t="s">
        <v>2</v>
      </c>
      <c r="E84" s="2" t="s">
        <v>134</v>
      </c>
      <c r="F84" s="2"/>
      <c r="G84" s="2" t="s">
        <v>133</v>
      </c>
      <c r="H84" s="33"/>
      <c r="I84" s="173">
        <f t="shared" si="0"/>
        <v>1050.9815535652497</v>
      </c>
      <c r="J84" s="174">
        <f t="shared" si="1"/>
        <v>34.707673678702669</v>
      </c>
      <c r="K84" s="189">
        <f t="shared" si="2"/>
        <v>296</v>
      </c>
      <c r="L84" s="190">
        <f t="shared" si="3"/>
        <v>79</v>
      </c>
      <c r="M84" s="173">
        <f t="shared" si="4"/>
        <v>8387.8249240372588</v>
      </c>
      <c r="N84" s="174">
        <f t="shared" si="5"/>
        <v>8387.8249240372588</v>
      </c>
      <c r="O84" s="174"/>
      <c r="P84" s="174"/>
      <c r="Q84" s="174"/>
      <c r="R84" s="175"/>
      <c r="S84" s="173">
        <f t="shared" si="6"/>
        <v>5243.9388371715768</v>
      </c>
      <c r="T84" s="174">
        <f t="shared" si="7"/>
        <v>5243.9388371715768</v>
      </c>
      <c r="U84" s="174"/>
      <c r="V84" s="174"/>
      <c r="W84" s="174"/>
      <c r="X84" s="175"/>
      <c r="Y84" s="173">
        <f t="shared" si="8"/>
        <v>10487.877674343154</v>
      </c>
      <c r="Z84" s="174">
        <f t="shared" si="9"/>
        <v>10487.877674343154</v>
      </c>
      <c r="AA84" s="174"/>
      <c r="AB84" s="174"/>
      <c r="AC84" s="174"/>
      <c r="AD84" s="175"/>
      <c r="AE84" s="187">
        <f t="shared" si="10"/>
        <v>7.980944</v>
      </c>
      <c r="AF84" s="174"/>
      <c r="AG84" s="174">
        <f t="shared" si="11"/>
        <v>37.464200000000005</v>
      </c>
      <c r="AH84" s="174">
        <f t="shared" si="12"/>
        <v>277</v>
      </c>
      <c r="AI84" s="174">
        <f t="shared" si="13"/>
        <v>260.02679999999998</v>
      </c>
      <c r="AJ84" s="174">
        <f t="shared" si="14"/>
        <v>0.83333333333333337</v>
      </c>
      <c r="AK84" s="174">
        <f t="shared" si="15"/>
        <v>4033.7991055165976</v>
      </c>
      <c r="AL84" s="174">
        <f t="shared" si="16"/>
        <v>4033.7991055165976</v>
      </c>
      <c r="AM84" s="174"/>
      <c r="AN84" s="174"/>
      <c r="AO84" s="176">
        <v>8</v>
      </c>
      <c r="AP84" s="174">
        <v>15</v>
      </c>
      <c r="AQ84" s="175">
        <f t="shared" si="17"/>
        <v>277</v>
      </c>
      <c r="AR84" s="31">
        <f t="shared" si="18"/>
        <v>0</v>
      </c>
      <c r="AS84" s="2">
        <f t="shared" si="19"/>
        <v>0</v>
      </c>
      <c r="AT84" s="33">
        <f t="shared" si="20"/>
        <v>15</v>
      </c>
      <c r="AU84" s="31">
        <f t="shared" si="21"/>
        <v>0</v>
      </c>
      <c r="AV84" s="2">
        <f t="shared" si="22"/>
        <v>1</v>
      </c>
      <c r="AW84" s="33">
        <f t="shared" si="23"/>
        <v>1.3</v>
      </c>
      <c r="AX84" s="31">
        <f t="shared" si="24"/>
        <v>0</v>
      </c>
      <c r="AY84" s="33">
        <f t="shared" si="25"/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hidden="1" customHeight="1">
      <c r="A85" s="2"/>
      <c r="B85" s="107">
        <v>10</v>
      </c>
      <c r="C85" s="31">
        <v>10</v>
      </c>
      <c r="D85" s="106" t="s">
        <v>2</v>
      </c>
      <c r="E85" s="2" t="s">
        <v>92</v>
      </c>
      <c r="F85" s="2"/>
      <c r="G85" s="2"/>
      <c r="H85" s="33"/>
      <c r="I85" s="173">
        <f t="shared" si="0"/>
        <v>687.12411394468791</v>
      </c>
      <c r="J85" s="174">
        <f t="shared" si="1"/>
        <v>34.707673678702669</v>
      </c>
      <c r="K85" s="189">
        <f t="shared" si="2"/>
        <v>619</v>
      </c>
      <c r="L85" s="190">
        <f t="shared" si="3"/>
        <v>218</v>
      </c>
      <c r="M85" s="173">
        <f t="shared" si="4"/>
        <v>5483.8990744421735</v>
      </c>
      <c r="N85" s="174">
        <f t="shared" si="5"/>
        <v>5483.8990744421735</v>
      </c>
      <c r="O85" s="174"/>
      <c r="P85" s="174"/>
      <c r="Q85" s="174"/>
      <c r="R85" s="175"/>
      <c r="S85" s="173">
        <f t="shared" si="6"/>
        <v>4033.7991055165976</v>
      </c>
      <c r="T85" s="174">
        <f t="shared" si="7"/>
        <v>4033.7991055165976</v>
      </c>
      <c r="U85" s="174"/>
      <c r="V85" s="174"/>
      <c r="W85" s="174"/>
      <c r="X85" s="175"/>
      <c r="Y85" s="173">
        <f t="shared" si="8"/>
        <v>8067.5982110331952</v>
      </c>
      <c r="Z85" s="174">
        <f t="shared" si="9"/>
        <v>8067.5982110331952</v>
      </c>
      <c r="AA85" s="174"/>
      <c r="AB85" s="174"/>
      <c r="AC85" s="174"/>
      <c r="AD85" s="175"/>
      <c r="AE85" s="187">
        <f t="shared" si="10"/>
        <v>7.980944</v>
      </c>
      <c r="AF85" s="174"/>
      <c r="AG85" s="174">
        <f t="shared" si="11"/>
        <v>22.464200000000002</v>
      </c>
      <c r="AH85" s="174">
        <f t="shared" si="12"/>
        <v>277</v>
      </c>
      <c r="AI85" s="174">
        <f t="shared" si="13"/>
        <v>260.02679999999998</v>
      </c>
      <c r="AJ85" s="174">
        <f t="shared" si="14"/>
        <v>0.83333333333333337</v>
      </c>
      <c r="AK85" s="174">
        <f t="shared" si="15"/>
        <v>4033.7991055165976</v>
      </c>
      <c r="AL85" s="174">
        <f t="shared" si="16"/>
        <v>4033.7991055165976</v>
      </c>
      <c r="AM85" s="174"/>
      <c r="AN85" s="174"/>
      <c r="AO85" s="176">
        <v>8</v>
      </c>
      <c r="AP85" s="174">
        <v>15</v>
      </c>
      <c r="AQ85" s="175">
        <f t="shared" si="17"/>
        <v>277</v>
      </c>
      <c r="AR85" s="31">
        <f t="shared" si="18"/>
        <v>0</v>
      </c>
      <c r="AS85" s="2">
        <f t="shared" si="19"/>
        <v>0</v>
      </c>
      <c r="AT85" s="33">
        <f t="shared" si="20"/>
        <v>0</v>
      </c>
      <c r="AU85" s="31">
        <f t="shared" si="21"/>
        <v>0</v>
      </c>
      <c r="AV85" s="2">
        <f t="shared" si="22"/>
        <v>1</v>
      </c>
      <c r="AW85" s="33">
        <f t="shared" si="23"/>
        <v>1</v>
      </c>
      <c r="AX85" s="31">
        <f t="shared" si="24"/>
        <v>0</v>
      </c>
      <c r="AY85" s="33">
        <f t="shared" si="25"/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hidden="1" customHeight="1">
      <c r="A86" s="2"/>
      <c r="B86" s="107">
        <v>11</v>
      </c>
      <c r="C86" s="31">
        <v>10</v>
      </c>
      <c r="D86" s="106" t="s">
        <v>2</v>
      </c>
      <c r="E86" s="2" t="s">
        <v>95</v>
      </c>
      <c r="F86" s="2"/>
      <c r="G86" s="2"/>
      <c r="H86" s="33"/>
      <c r="I86" s="173">
        <f t="shared" si="0"/>
        <v>810.80645445473181</v>
      </c>
      <c r="J86" s="174">
        <f t="shared" si="1"/>
        <v>34.707673678702669</v>
      </c>
      <c r="K86" s="189">
        <f t="shared" si="2"/>
        <v>499</v>
      </c>
      <c r="L86" s="190">
        <f t="shared" si="3"/>
        <v>168</v>
      </c>
      <c r="M86" s="173">
        <f t="shared" si="4"/>
        <v>6471.0009078417652</v>
      </c>
      <c r="N86" s="174">
        <f t="shared" si="5"/>
        <v>6471.0009078417652</v>
      </c>
      <c r="O86" s="174"/>
      <c r="P86" s="174"/>
      <c r="Q86" s="174"/>
      <c r="R86" s="175"/>
      <c r="S86" s="173">
        <f t="shared" si="6"/>
        <v>4759.8829445095853</v>
      </c>
      <c r="T86" s="174">
        <f t="shared" si="7"/>
        <v>4759.8829445095853</v>
      </c>
      <c r="U86" s="174"/>
      <c r="V86" s="174"/>
      <c r="W86" s="174"/>
      <c r="X86" s="175"/>
      <c r="Y86" s="173">
        <f t="shared" si="8"/>
        <v>9519.7658890191706</v>
      </c>
      <c r="Z86" s="174">
        <f t="shared" si="9"/>
        <v>9519.7658890191706</v>
      </c>
      <c r="AA86" s="174"/>
      <c r="AB86" s="174"/>
      <c r="AC86" s="174"/>
      <c r="AD86" s="175"/>
      <c r="AE86" s="187">
        <f t="shared" si="10"/>
        <v>7.980944</v>
      </c>
      <c r="AF86" s="174"/>
      <c r="AG86" s="174">
        <f t="shared" si="11"/>
        <v>22.464200000000002</v>
      </c>
      <c r="AH86" s="174">
        <f t="shared" si="12"/>
        <v>277</v>
      </c>
      <c r="AI86" s="174">
        <f t="shared" si="13"/>
        <v>260.02679999999998</v>
      </c>
      <c r="AJ86" s="174">
        <f t="shared" si="14"/>
        <v>0.83333333333333337</v>
      </c>
      <c r="AK86" s="174">
        <f t="shared" si="15"/>
        <v>4033.7991055165976</v>
      </c>
      <c r="AL86" s="174">
        <f t="shared" si="16"/>
        <v>4033.7991055165976</v>
      </c>
      <c r="AM86" s="174"/>
      <c r="AN86" s="174"/>
      <c r="AO86" s="176">
        <v>8</v>
      </c>
      <c r="AP86" s="174">
        <v>15</v>
      </c>
      <c r="AQ86" s="175">
        <f t="shared" si="17"/>
        <v>277</v>
      </c>
      <c r="AR86" s="31">
        <f t="shared" si="18"/>
        <v>0</v>
      </c>
      <c r="AS86" s="2">
        <f t="shared" si="19"/>
        <v>0</v>
      </c>
      <c r="AT86" s="33">
        <f t="shared" si="20"/>
        <v>0</v>
      </c>
      <c r="AU86" s="31">
        <f t="shared" si="21"/>
        <v>0</v>
      </c>
      <c r="AV86" s="2">
        <f t="shared" si="22"/>
        <v>1.18</v>
      </c>
      <c r="AW86" s="33">
        <f t="shared" si="23"/>
        <v>1</v>
      </c>
      <c r="AX86" s="31">
        <f t="shared" si="24"/>
        <v>0</v>
      </c>
      <c r="AY86" s="33">
        <f t="shared" si="25"/>
        <v>1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hidden="1" customHeight="1">
      <c r="A87" s="2"/>
      <c r="B87" s="107">
        <v>12</v>
      </c>
      <c r="C87" s="31">
        <v>10</v>
      </c>
      <c r="D87" s="106" t="s">
        <v>2</v>
      </c>
      <c r="E87" s="2" t="s">
        <v>98</v>
      </c>
      <c r="F87" s="2"/>
      <c r="G87" s="2" t="s">
        <v>133</v>
      </c>
      <c r="H87" s="33"/>
      <c r="I87" s="173">
        <f t="shared" si="0"/>
        <v>893.26134812809426</v>
      </c>
      <c r="J87" s="174">
        <f t="shared" si="1"/>
        <v>34.707673678702669</v>
      </c>
      <c r="K87" s="189">
        <f t="shared" si="2"/>
        <v>411</v>
      </c>
      <c r="L87" s="190">
        <f t="shared" si="3"/>
        <v>133</v>
      </c>
      <c r="M87" s="173">
        <f t="shared" si="4"/>
        <v>7129.0687967748254</v>
      </c>
      <c r="N87" s="174">
        <f t="shared" si="5"/>
        <v>7129.0687967748254</v>
      </c>
      <c r="O87" s="174"/>
      <c r="P87" s="174"/>
      <c r="Q87" s="174"/>
      <c r="R87" s="175"/>
      <c r="S87" s="173">
        <f t="shared" si="6"/>
        <v>5243.9388371715768</v>
      </c>
      <c r="T87" s="174">
        <f t="shared" si="7"/>
        <v>5243.9388371715768</v>
      </c>
      <c r="U87" s="174"/>
      <c r="V87" s="174"/>
      <c r="W87" s="174"/>
      <c r="X87" s="175"/>
      <c r="Y87" s="173">
        <f t="shared" si="8"/>
        <v>10487.877674343154</v>
      </c>
      <c r="Z87" s="174">
        <f t="shared" si="9"/>
        <v>10487.877674343154</v>
      </c>
      <c r="AA87" s="174"/>
      <c r="AB87" s="174"/>
      <c r="AC87" s="174"/>
      <c r="AD87" s="175"/>
      <c r="AE87" s="187">
        <f t="shared" si="10"/>
        <v>7.980944</v>
      </c>
      <c r="AF87" s="174"/>
      <c r="AG87" s="174">
        <f t="shared" si="11"/>
        <v>22.464200000000002</v>
      </c>
      <c r="AH87" s="174">
        <f t="shared" si="12"/>
        <v>277</v>
      </c>
      <c r="AI87" s="174">
        <f t="shared" si="13"/>
        <v>260.02679999999998</v>
      </c>
      <c r="AJ87" s="174">
        <f t="shared" si="14"/>
        <v>0.83333333333333337</v>
      </c>
      <c r="AK87" s="174">
        <f t="shared" si="15"/>
        <v>4033.7991055165976</v>
      </c>
      <c r="AL87" s="174">
        <f t="shared" si="16"/>
        <v>4033.7991055165976</v>
      </c>
      <c r="AM87" s="174"/>
      <c r="AN87" s="174"/>
      <c r="AO87" s="176">
        <v>8</v>
      </c>
      <c r="AP87" s="174">
        <v>15</v>
      </c>
      <c r="AQ87" s="175">
        <f t="shared" si="17"/>
        <v>277</v>
      </c>
      <c r="AR87" s="31">
        <f t="shared" si="18"/>
        <v>0</v>
      </c>
      <c r="AS87" s="2">
        <f t="shared" si="19"/>
        <v>0</v>
      </c>
      <c r="AT87" s="33">
        <f t="shared" si="20"/>
        <v>0</v>
      </c>
      <c r="AU87" s="31">
        <f t="shared" si="21"/>
        <v>0</v>
      </c>
      <c r="AV87" s="2">
        <f t="shared" si="22"/>
        <v>1</v>
      </c>
      <c r="AW87" s="33">
        <f t="shared" si="23"/>
        <v>1.3</v>
      </c>
      <c r="AX87" s="31">
        <f t="shared" si="24"/>
        <v>0</v>
      </c>
      <c r="AY87" s="33">
        <f t="shared" si="25"/>
        <v>1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hidden="1" customHeight="1">
      <c r="A88" s="2"/>
      <c r="B88" s="107">
        <v>13</v>
      </c>
      <c r="C88" s="31">
        <v>10</v>
      </c>
      <c r="D88" s="106" t="s">
        <v>2</v>
      </c>
      <c r="E88" s="2" t="s">
        <v>99</v>
      </c>
      <c r="F88" s="2"/>
      <c r="G88" s="2"/>
      <c r="H88" s="33"/>
      <c r="I88" s="173">
        <f t="shared" si="0"/>
        <v>785.5526522547915</v>
      </c>
      <c r="J88" s="174">
        <f t="shared" si="1"/>
        <v>39.679447364138717</v>
      </c>
      <c r="K88" s="189">
        <f t="shared" si="2"/>
        <v>524</v>
      </c>
      <c r="L88" s="190">
        <f t="shared" si="3"/>
        <v>177</v>
      </c>
      <c r="M88" s="173">
        <f t="shared" si="4"/>
        <v>5483.8990744421735</v>
      </c>
      <c r="N88" s="174">
        <f t="shared" si="5"/>
        <v>5483.8990744421735</v>
      </c>
      <c r="O88" s="174"/>
      <c r="P88" s="174"/>
      <c r="Q88" s="174"/>
      <c r="R88" s="175"/>
      <c r="S88" s="173">
        <f t="shared" si="6"/>
        <v>4033.7991055165976</v>
      </c>
      <c r="T88" s="174">
        <f t="shared" si="7"/>
        <v>4033.7991055165976</v>
      </c>
      <c r="U88" s="174"/>
      <c r="V88" s="174"/>
      <c r="W88" s="174"/>
      <c r="X88" s="175"/>
      <c r="Y88" s="173">
        <f t="shared" si="8"/>
        <v>8067.5982110331952</v>
      </c>
      <c r="Z88" s="174">
        <f t="shared" si="9"/>
        <v>8067.5982110331952</v>
      </c>
      <c r="AA88" s="174"/>
      <c r="AB88" s="174"/>
      <c r="AC88" s="174"/>
      <c r="AD88" s="175"/>
      <c r="AE88" s="187">
        <f t="shared" si="10"/>
        <v>6.980944</v>
      </c>
      <c r="AF88" s="174"/>
      <c r="AG88" s="174">
        <f t="shared" si="11"/>
        <v>22.464200000000002</v>
      </c>
      <c r="AH88" s="174">
        <f t="shared" si="12"/>
        <v>277</v>
      </c>
      <c r="AI88" s="174">
        <f t="shared" si="13"/>
        <v>260.02679999999998</v>
      </c>
      <c r="AJ88" s="174">
        <f t="shared" si="14"/>
        <v>0.83333333333333337</v>
      </c>
      <c r="AK88" s="174">
        <f t="shared" si="15"/>
        <v>4033.7991055165976</v>
      </c>
      <c r="AL88" s="174">
        <f t="shared" si="16"/>
        <v>4033.7991055165976</v>
      </c>
      <c r="AM88" s="174"/>
      <c r="AN88" s="174"/>
      <c r="AO88" s="176">
        <v>8</v>
      </c>
      <c r="AP88" s="174">
        <v>15</v>
      </c>
      <c r="AQ88" s="175">
        <f t="shared" si="17"/>
        <v>277</v>
      </c>
      <c r="AR88" s="31">
        <f t="shared" si="18"/>
        <v>0</v>
      </c>
      <c r="AS88" s="2">
        <f t="shared" si="19"/>
        <v>1</v>
      </c>
      <c r="AT88" s="33">
        <f t="shared" si="20"/>
        <v>0</v>
      </c>
      <c r="AU88" s="31">
        <f t="shared" si="21"/>
        <v>0</v>
      </c>
      <c r="AV88" s="2">
        <f t="shared" si="22"/>
        <v>1</v>
      </c>
      <c r="AW88" s="33">
        <f t="shared" si="23"/>
        <v>1</v>
      </c>
      <c r="AX88" s="31">
        <f t="shared" si="24"/>
        <v>0</v>
      </c>
      <c r="AY88" s="33">
        <f t="shared" si="25"/>
        <v>1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hidden="1" customHeight="1">
      <c r="A89" s="2"/>
      <c r="B89" s="107">
        <v>14</v>
      </c>
      <c r="C89" s="31">
        <v>10</v>
      </c>
      <c r="D89" s="106" t="s">
        <v>2</v>
      </c>
      <c r="E89" s="2" t="s">
        <v>102</v>
      </c>
      <c r="F89" s="2"/>
      <c r="G89" s="2"/>
      <c r="H89" s="33"/>
      <c r="I89" s="173">
        <f t="shared" si="0"/>
        <v>926.95212966065412</v>
      </c>
      <c r="J89" s="174">
        <f t="shared" si="1"/>
        <v>39.679447364138717</v>
      </c>
      <c r="K89" s="189">
        <f t="shared" si="2"/>
        <v>379</v>
      </c>
      <c r="L89" s="190">
        <f t="shared" si="3"/>
        <v>114</v>
      </c>
      <c r="M89" s="173">
        <f t="shared" si="4"/>
        <v>6471.0009078417652</v>
      </c>
      <c r="N89" s="174">
        <f t="shared" si="5"/>
        <v>6471.0009078417652</v>
      </c>
      <c r="O89" s="174"/>
      <c r="P89" s="174"/>
      <c r="Q89" s="174"/>
      <c r="R89" s="175"/>
      <c r="S89" s="173">
        <f t="shared" si="6"/>
        <v>4759.8829445095853</v>
      </c>
      <c r="T89" s="174">
        <f t="shared" si="7"/>
        <v>4759.8829445095853</v>
      </c>
      <c r="U89" s="174"/>
      <c r="V89" s="174"/>
      <c r="W89" s="174"/>
      <c r="X89" s="175"/>
      <c r="Y89" s="173">
        <f t="shared" si="8"/>
        <v>9519.7658890191706</v>
      </c>
      <c r="Z89" s="174">
        <f t="shared" si="9"/>
        <v>9519.7658890191706</v>
      </c>
      <c r="AA89" s="174"/>
      <c r="AB89" s="174"/>
      <c r="AC89" s="174"/>
      <c r="AD89" s="175"/>
      <c r="AE89" s="187">
        <f t="shared" si="10"/>
        <v>6.980944</v>
      </c>
      <c r="AF89" s="174"/>
      <c r="AG89" s="174">
        <f t="shared" si="11"/>
        <v>22.464200000000002</v>
      </c>
      <c r="AH89" s="174">
        <f t="shared" si="12"/>
        <v>277</v>
      </c>
      <c r="AI89" s="174">
        <f t="shared" si="13"/>
        <v>260.02679999999998</v>
      </c>
      <c r="AJ89" s="174">
        <f t="shared" si="14"/>
        <v>0.83333333333333337</v>
      </c>
      <c r="AK89" s="174">
        <f t="shared" si="15"/>
        <v>4033.7991055165976</v>
      </c>
      <c r="AL89" s="174">
        <f t="shared" si="16"/>
        <v>4033.7991055165976</v>
      </c>
      <c r="AM89" s="174"/>
      <c r="AN89" s="174"/>
      <c r="AO89" s="176">
        <v>8</v>
      </c>
      <c r="AP89" s="174">
        <v>15</v>
      </c>
      <c r="AQ89" s="175">
        <f t="shared" si="17"/>
        <v>277</v>
      </c>
      <c r="AR89" s="31">
        <f t="shared" si="18"/>
        <v>0</v>
      </c>
      <c r="AS89" s="2">
        <f t="shared" si="19"/>
        <v>1</v>
      </c>
      <c r="AT89" s="33">
        <f t="shared" si="20"/>
        <v>0</v>
      </c>
      <c r="AU89" s="31">
        <f t="shared" si="21"/>
        <v>0</v>
      </c>
      <c r="AV89" s="2">
        <f t="shared" si="22"/>
        <v>1.18</v>
      </c>
      <c r="AW89" s="33">
        <f t="shared" si="23"/>
        <v>1</v>
      </c>
      <c r="AX89" s="31">
        <f t="shared" si="24"/>
        <v>0</v>
      </c>
      <c r="AY89" s="33">
        <f t="shared" si="25"/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hidden="1" customHeight="1">
      <c r="A90" s="2"/>
      <c r="B90" s="107">
        <v>15</v>
      </c>
      <c r="C90" s="31">
        <v>10</v>
      </c>
      <c r="D90" s="106" t="s">
        <v>2</v>
      </c>
      <c r="E90" s="2" t="s">
        <v>108</v>
      </c>
      <c r="F90" s="2"/>
      <c r="G90" s="2" t="s">
        <v>133</v>
      </c>
      <c r="H90" s="33"/>
      <c r="I90" s="173">
        <f t="shared" si="0"/>
        <v>1021.218447931229</v>
      </c>
      <c r="J90" s="174">
        <f t="shared" si="1"/>
        <v>39.679447364138717</v>
      </c>
      <c r="K90" s="189">
        <f t="shared" si="2"/>
        <v>321</v>
      </c>
      <c r="L90" s="190">
        <f t="shared" si="3"/>
        <v>87</v>
      </c>
      <c r="M90" s="173">
        <f t="shared" si="4"/>
        <v>7129.0687967748254</v>
      </c>
      <c r="N90" s="174">
        <f t="shared" si="5"/>
        <v>7129.0687967748254</v>
      </c>
      <c r="O90" s="174"/>
      <c r="P90" s="174"/>
      <c r="Q90" s="174"/>
      <c r="R90" s="175"/>
      <c r="S90" s="173">
        <f t="shared" si="6"/>
        <v>5243.9388371715768</v>
      </c>
      <c r="T90" s="174">
        <f t="shared" si="7"/>
        <v>5243.9388371715768</v>
      </c>
      <c r="U90" s="174"/>
      <c r="V90" s="174"/>
      <c r="W90" s="174"/>
      <c r="X90" s="175"/>
      <c r="Y90" s="173">
        <f t="shared" si="8"/>
        <v>10487.877674343154</v>
      </c>
      <c r="Z90" s="174">
        <f t="shared" si="9"/>
        <v>10487.877674343154</v>
      </c>
      <c r="AA90" s="174"/>
      <c r="AB90" s="174"/>
      <c r="AC90" s="174"/>
      <c r="AD90" s="175"/>
      <c r="AE90" s="187">
        <f t="shared" si="10"/>
        <v>6.980944</v>
      </c>
      <c r="AF90" s="174"/>
      <c r="AG90" s="174">
        <f t="shared" si="11"/>
        <v>22.464200000000002</v>
      </c>
      <c r="AH90" s="174">
        <f t="shared" si="12"/>
        <v>277</v>
      </c>
      <c r="AI90" s="174">
        <f t="shared" si="13"/>
        <v>260.02679999999998</v>
      </c>
      <c r="AJ90" s="174">
        <f t="shared" si="14"/>
        <v>0.83333333333333337</v>
      </c>
      <c r="AK90" s="174">
        <f t="shared" si="15"/>
        <v>4033.7991055165976</v>
      </c>
      <c r="AL90" s="174">
        <f t="shared" si="16"/>
        <v>4033.7991055165976</v>
      </c>
      <c r="AM90" s="174"/>
      <c r="AN90" s="174"/>
      <c r="AO90" s="176">
        <v>8</v>
      </c>
      <c r="AP90" s="174">
        <v>15</v>
      </c>
      <c r="AQ90" s="175">
        <f t="shared" si="17"/>
        <v>277</v>
      </c>
      <c r="AR90" s="31">
        <f t="shared" si="18"/>
        <v>0</v>
      </c>
      <c r="AS90" s="2">
        <f t="shared" si="19"/>
        <v>1</v>
      </c>
      <c r="AT90" s="33">
        <f t="shared" si="20"/>
        <v>0</v>
      </c>
      <c r="AU90" s="31">
        <f t="shared" si="21"/>
        <v>0</v>
      </c>
      <c r="AV90" s="2">
        <f t="shared" si="22"/>
        <v>1</v>
      </c>
      <c r="AW90" s="33">
        <f t="shared" si="23"/>
        <v>1.3</v>
      </c>
      <c r="AX90" s="31">
        <f t="shared" si="24"/>
        <v>0</v>
      </c>
      <c r="AY90" s="33">
        <f t="shared" si="25"/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hidden="1" customHeight="1">
      <c r="A91" s="2"/>
      <c r="B91" s="107">
        <v>16</v>
      </c>
      <c r="C91" s="31">
        <v>10</v>
      </c>
      <c r="D91" s="106" t="s">
        <v>2</v>
      </c>
      <c r="E91" s="2" t="s">
        <v>111</v>
      </c>
      <c r="F91" s="2"/>
      <c r="G91" s="2"/>
      <c r="H91" s="33"/>
      <c r="I91" s="173">
        <f t="shared" si="0"/>
        <v>808.44734889634594</v>
      </c>
      <c r="J91" s="174">
        <f t="shared" si="1"/>
        <v>34.707673678702669</v>
      </c>
      <c r="K91" s="189">
        <f t="shared" si="2"/>
        <v>503</v>
      </c>
      <c r="L91" s="190">
        <f t="shared" si="3"/>
        <v>172</v>
      </c>
      <c r="M91" s="173">
        <f t="shared" si="4"/>
        <v>6452.173018490199</v>
      </c>
      <c r="N91" s="174">
        <f t="shared" si="5"/>
        <v>6452.173018490199</v>
      </c>
      <c r="O91" s="174"/>
      <c r="P91" s="174"/>
      <c r="Q91" s="174"/>
      <c r="R91" s="175"/>
      <c r="S91" s="173">
        <f t="shared" si="6"/>
        <v>4033.7991055165976</v>
      </c>
      <c r="T91" s="174">
        <f t="shared" si="7"/>
        <v>4033.7991055165976</v>
      </c>
      <c r="U91" s="174"/>
      <c r="V91" s="174"/>
      <c r="W91" s="174"/>
      <c r="X91" s="175"/>
      <c r="Y91" s="173">
        <f t="shared" si="8"/>
        <v>8067.5982110331952</v>
      </c>
      <c r="Z91" s="174">
        <f t="shared" si="9"/>
        <v>8067.5982110331952</v>
      </c>
      <c r="AA91" s="174"/>
      <c r="AB91" s="174"/>
      <c r="AC91" s="174"/>
      <c r="AD91" s="175"/>
      <c r="AE91" s="187">
        <f t="shared" si="10"/>
        <v>7.980944</v>
      </c>
      <c r="AF91" s="174"/>
      <c r="AG91" s="174">
        <f t="shared" si="11"/>
        <v>37.464200000000005</v>
      </c>
      <c r="AH91" s="174">
        <f t="shared" si="12"/>
        <v>277</v>
      </c>
      <c r="AI91" s="174">
        <f t="shared" si="13"/>
        <v>260.02679999999998</v>
      </c>
      <c r="AJ91" s="174">
        <f t="shared" si="14"/>
        <v>0.83333333333333337</v>
      </c>
      <c r="AK91" s="174">
        <f t="shared" si="15"/>
        <v>4033.7991055165976</v>
      </c>
      <c r="AL91" s="174">
        <f t="shared" si="16"/>
        <v>4033.7991055165976</v>
      </c>
      <c r="AM91" s="174"/>
      <c r="AN91" s="174"/>
      <c r="AO91" s="176">
        <v>8</v>
      </c>
      <c r="AP91" s="174">
        <v>15</v>
      </c>
      <c r="AQ91" s="175">
        <f t="shared" si="17"/>
        <v>277</v>
      </c>
      <c r="AR91" s="31">
        <f t="shared" si="18"/>
        <v>0</v>
      </c>
      <c r="AS91" s="2">
        <f t="shared" si="19"/>
        <v>0</v>
      </c>
      <c r="AT91" s="33">
        <f t="shared" si="20"/>
        <v>15</v>
      </c>
      <c r="AU91" s="31">
        <f t="shared" si="21"/>
        <v>0</v>
      </c>
      <c r="AV91" s="2">
        <f t="shared" si="22"/>
        <v>1</v>
      </c>
      <c r="AW91" s="33">
        <f t="shared" si="23"/>
        <v>1</v>
      </c>
      <c r="AX91" s="31">
        <f t="shared" si="24"/>
        <v>0</v>
      </c>
      <c r="AY91" s="33">
        <f t="shared" si="25"/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hidden="1" customHeight="1">
      <c r="A92" s="2"/>
      <c r="B92" s="107">
        <v>17</v>
      </c>
      <c r="C92" s="31">
        <v>10</v>
      </c>
      <c r="D92" s="106" t="s">
        <v>2</v>
      </c>
      <c r="E92" s="2" t="s">
        <v>132</v>
      </c>
      <c r="F92" s="2"/>
      <c r="G92" s="2"/>
      <c r="H92" s="33"/>
      <c r="I92" s="173">
        <f t="shared" si="0"/>
        <v>953.96787169768834</v>
      </c>
      <c r="J92" s="174">
        <f t="shared" si="1"/>
        <v>34.707673678702669</v>
      </c>
      <c r="K92" s="189">
        <f t="shared" si="2"/>
        <v>360</v>
      </c>
      <c r="L92" s="190">
        <f t="shared" si="3"/>
        <v>109</v>
      </c>
      <c r="M92" s="173">
        <f t="shared" si="4"/>
        <v>7613.5641618184354</v>
      </c>
      <c r="N92" s="174">
        <f t="shared" si="5"/>
        <v>7613.5641618184354</v>
      </c>
      <c r="O92" s="174"/>
      <c r="P92" s="174"/>
      <c r="Q92" s="174"/>
      <c r="R92" s="175"/>
      <c r="S92" s="173">
        <f t="shared" si="6"/>
        <v>4759.8829445095853</v>
      </c>
      <c r="T92" s="174">
        <f t="shared" si="7"/>
        <v>4759.8829445095853</v>
      </c>
      <c r="U92" s="174"/>
      <c r="V92" s="174"/>
      <c r="W92" s="174"/>
      <c r="X92" s="175"/>
      <c r="Y92" s="173">
        <f t="shared" si="8"/>
        <v>9519.7658890191706</v>
      </c>
      <c r="Z92" s="174">
        <f t="shared" si="9"/>
        <v>9519.7658890191706</v>
      </c>
      <c r="AA92" s="174"/>
      <c r="AB92" s="174"/>
      <c r="AC92" s="174"/>
      <c r="AD92" s="175"/>
      <c r="AE92" s="187">
        <f t="shared" si="10"/>
        <v>7.980944</v>
      </c>
      <c r="AF92" s="174"/>
      <c r="AG92" s="174">
        <f t="shared" si="11"/>
        <v>37.464200000000005</v>
      </c>
      <c r="AH92" s="174">
        <f t="shared" si="12"/>
        <v>277</v>
      </c>
      <c r="AI92" s="174">
        <f t="shared" si="13"/>
        <v>260.02679999999998</v>
      </c>
      <c r="AJ92" s="174">
        <f t="shared" si="14"/>
        <v>0.83333333333333337</v>
      </c>
      <c r="AK92" s="174">
        <f t="shared" si="15"/>
        <v>4033.7991055165976</v>
      </c>
      <c r="AL92" s="174">
        <f t="shared" si="16"/>
        <v>4033.7991055165976</v>
      </c>
      <c r="AM92" s="174"/>
      <c r="AN92" s="174"/>
      <c r="AO92" s="176">
        <v>8</v>
      </c>
      <c r="AP92" s="174">
        <v>15</v>
      </c>
      <c r="AQ92" s="175">
        <f t="shared" si="17"/>
        <v>277</v>
      </c>
      <c r="AR92" s="31">
        <f t="shared" si="18"/>
        <v>0</v>
      </c>
      <c r="AS92" s="2">
        <f t="shared" si="19"/>
        <v>0</v>
      </c>
      <c r="AT92" s="33">
        <f t="shared" si="20"/>
        <v>15</v>
      </c>
      <c r="AU92" s="31">
        <f t="shared" si="21"/>
        <v>0</v>
      </c>
      <c r="AV92" s="2">
        <f t="shared" si="22"/>
        <v>1.18</v>
      </c>
      <c r="AW92" s="33">
        <f t="shared" si="23"/>
        <v>1</v>
      </c>
      <c r="AX92" s="31">
        <f t="shared" si="24"/>
        <v>0</v>
      </c>
      <c r="AY92" s="33">
        <f t="shared" si="25"/>
        <v>1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hidden="1" customHeight="1">
      <c r="A93" s="2"/>
      <c r="B93" s="107">
        <v>18</v>
      </c>
      <c r="C93" s="31">
        <v>10</v>
      </c>
      <c r="D93" s="106" t="s">
        <v>2</v>
      </c>
      <c r="E93" s="2" t="s">
        <v>135</v>
      </c>
      <c r="F93" s="2"/>
      <c r="G93" s="2" t="s">
        <v>133</v>
      </c>
      <c r="H93" s="33"/>
      <c r="I93" s="173">
        <f t="shared" si="0"/>
        <v>1050.9815535652497</v>
      </c>
      <c r="J93" s="174">
        <f t="shared" si="1"/>
        <v>34.707673678702669</v>
      </c>
      <c r="K93" s="189">
        <f t="shared" si="2"/>
        <v>296</v>
      </c>
      <c r="L93" s="190">
        <f t="shared" si="3"/>
        <v>79</v>
      </c>
      <c r="M93" s="173">
        <f t="shared" si="4"/>
        <v>8387.8249240372588</v>
      </c>
      <c r="N93" s="174">
        <f t="shared" si="5"/>
        <v>8387.8249240372588</v>
      </c>
      <c r="O93" s="174"/>
      <c r="P93" s="174"/>
      <c r="Q93" s="174"/>
      <c r="R93" s="175"/>
      <c r="S93" s="173">
        <f t="shared" si="6"/>
        <v>5243.9388371715768</v>
      </c>
      <c r="T93" s="174">
        <f t="shared" si="7"/>
        <v>5243.9388371715768</v>
      </c>
      <c r="U93" s="174"/>
      <c r="V93" s="174"/>
      <c r="W93" s="174"/>
      <c r="X93" s="175"/>
      <c r="Y93" s="173">
        <f t="shared" si="8"/>
        <v>10487.877674343154</v>
      </c>
      <c r="Z93" s="174">
        <f t="shared" si="9"/>
        <v>10487.877674343154</v>
      </c>
      <c r="AA93" s="174"/>
      <c r="AB93" s="174"/>
      <c r="AC93" s="174"/>
      <c r="AD93" s="175"/>
      <c r="AE93" s="187">
        <f t="shared" si="10"/>
        <v>7.980944</v>
      </c>
      <c r="AF93" s="174"/>
      <c r="AG93" s="174">
        <f t="shared" si="11"/>
        <v>37.464200000000005</v>
      </c>
      <c r="AH93" s="174">
        <f t="shared" si="12"/>
        <v>277</v>
      </c>
      <c r="AI93" s="174">
        <f t="shared" si="13"/>
        <v>260.02679999999998</v>
      </c>
      <c r="AJ93" s="174">
        <f t="shared" si="14"/>
        <v>0.83333333333333337</v>
      </c>
      <c r="AK93" s="174">
        <f t="shared" si="15"/>
        <v>4033.7991055165976</v>
      </c>
      <c r="AL93" s="174">
        <f t="shared" si="16"/>
        <v>4033.7991055165976</v>
      </c>
      <c r="AM93" s="174"/>
      <c r="AN93" s="174"/>
      <c r="AO93" s="176">
        <v>8</v>
      </c>
      <c r="AP93" s="174">
        <v>15</v>
      </c>
      <c r="AQ93" s="175">
        <f t="shared" si="17"/>
        <v>277</v>
      </c>
      <c r="AR93" s="31">
        <f t="shared" si="18"/>
        <v>0</v>
      </c>
      <c r="AS93" s="2">
        <f t="shared" si="19"/>
        <v>0</v>
      </c>
      <c r="AT93" s="33">
        <f t="shared" si="20"/>
        <v>15</v>
      </c>
      <c r="AU93" s="31">
        <f t="shared" si="21"/>
        <v>0</v>
      </c>
      <c r="AV93" s="2">
        <f t="shared" si="22"/>
        <v>1</v>
      </c>
      <c r="AW93" s="33">
        <f t="shared" si="23"/>
        <v>1.3</v>
      </c>
      <c r="AX93" s="31">
        <f t="shared" si="24"/>
        <v>0</v>
      </c>
      <c r="AY93" s="33">
        <f t="shared" si="25"/>
        <v>1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hidden="1" customHeight="1">
      <c r="A94" s="2"/>
      <c r="B94" s="107">
        <v>19</v>
      </c>
      <c r="C94" s="31">
        <v>7</v>
      </c>
      <c r="D94" s="106" t="s">
        <v>2</v>
      </c>
      <c r="E94" s="2" t="s">
        <v>67</v>
      </c>
      <c r="F94" s="2"/>
      <c r="G94" s="2"/>
      <c r="H94" s="33"/>
      <c r="I94" s="173">
        <f t="shared" si="0"/>
        <v>659.8592149781864</v>
      </c>
      <c r="J94" s="174">
        <f t="shared" si="1"/>
        <v>24.18260296025132</v>
      </c>
      <c r="K94" s="189">
        <f t="shared" si="2"/>
        <v>643</v>
      </c>
      <c r="L94" s="190">
        <f t="shared" si="3"/>
        <v>230</v>
      </c>
      <c r="M94" s="173">
        <f t="shared" si="4"/>
        <v>5266.299442624867</v>
      </c>
      <c r="N94" s="174">
        <f t="shared" si="5"/>
        <v>5266.299442624867</v>
      </c>
      <c r="O94" s="174"/>
      <c r="P94" s="174"/>
      <c r="Q94" s="174"/>
      <c r="R94" s="175"/>
      <c r="S94" s="173">
        <f t="shared" si="6"/>
        <v>3873.7390481978587</v>
      </c>
      <c r="T94" s="174">
        <f t="shared" si="7"/>
        <v>3873.7390481978587</v>
      </c>
      <c r="U94" s="174"/>
      <c r="V94" s="174"/>
      <c r="W94" s="174"/>
      <c r="X94" s="175"/>
      <c r="Y94" s="173">
        <f t="shared" si="8"/>
        <v>7747.4780963957173</v>
      </c>
      <c r="Z94" s="174">
        <f t="shared" si="9"/>
        <v>7747.4780963957173</v>
      </c>
      <c r="AA94" s="174"/>
      <c r="AB94" s="174"/>
      <c r="AC94" s="174"/>
      <c r="AD94" s="175"/>
      <c r="AE94" s="187">
        <f t="shared" si="10"/>
        <v>7.980944</v>
      </c>
      <c r="AF94" s="174"/>
      <c r="AG94" s="174">
        <f t="shared" si="11"/>
        <v>22.464200000000002</v>
      </c>
      <c r="AH94" s="174">
        <f t="shared" si="12"/>
        <v>193</v>
      </c>
      <c r="AI94" s="174">
        <f t="shared" si="13"/>
        <v>260.02679999999998</v>
      </c>
      <c r="AJ94" s="174">
        <f t="shared" si="14"/>
        <v>0.83333333333333337</v>
      </c>
      <c r="AK94" s="174">
        <f t="shared" si="15"/>
        <v>3873.7390481978587</v>
      </c>
      <c r="AL94" s="174">
        <f t="shared" si="16"/>
        <v>3873.7390481978587</v>
      </c>
      <c r="AM94" s="174"/>
      <c r="AN94" s="174"/>
      <c r="AO94" s="176">
        <v>8</v>
      </c>
      <c r="AP94" s="174">
        <v>15</v>
      </c>
      <c r="AQ94" s="175">
        <f t="shared" si="17"/>
        <v>193</v>
      </c>
      <c r="AR94" s="31">
        <f t="shared" si="18"/>
        <v>0</v>
      </c>
      <c r="AS94" s="2">
        <f t="shared" si="19"/>
        <v>0</v>
      </c>
      <c r="AT94" s="33">
        <f t="shared" si="20"/>
        <v>0</v>
      </c>
      <c r="AU94" s="31">
        <f t="shared" si="21"/>
        <v>0</v>
      </c>
      <c r="AV94" s="2">
        <f t="shared" si="22"/>
        <v>1</v>
      </c>
      <c r="AW94" s="33">
        <f t="shared" si="23"/>
        <v>1</v>
      </c>
      <c r="AX94" s="31">
        <f t="shared" si="24"/>
        <v>0</v>
      </c>
      <c r="AY94" s="33">
        <f t="shared" si="25"/>
        <v>1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hidden="1" customHeight="1">
      <c r="A95" s="2"/>
      <c r="B95" s="107">
        <v>20</v>
      </c>
      <c r="C95" s="31">
        <v>7</v>
      </c>
      <c r="D95" s="106" t="s">
        <v>2</v>
      </c>
      <c r="E95" s="2" t="s">
        <v>89</v>
      </c>
      <c r="F95" s="2"/>
      <c r="G95" s="2"/>
      <c r="H95" s="33"/>
      <c r="I95" s="173">
        <f t="shared" si="0"/>
        <v>778.63387367425992</v>
      </c>
      <c r="J95" s="174">
        <f t="shared" si="1"/>
        <v>24.18260296025132</v>
      </c>
      <c r="K95" s="189">
        <f t="shared" si="2"/>
        <v>537</v>
      </c>
      <c r="L95" s="190">
        <f t="shared" si="3"/>
        <v>184</v>
      </c>
      <c r="M95" s="173">
        <f t="shared" si="4"/>
        <v>6214.2333422973425</v>
      </c>
      <c r="N95" s="174">
        <f t="shared" si="5"/>
        <v>6214.2333422973425</v>
      </c>
      <c r="O95" s="174"/>
      <c r="P95" s="174"/>
      <c r="Q95" s="174"/>
      <c r="R95" s="175"/>
      <c r="S95" s="173">
        <f t="shared" si="6"/>
        <v>4571.0120768734732</v>
      </c>
      <c r="T95" s="174">
        <f t="shared" si="7"/>
        <v>4571.0120768734732</v>
      </c>
      <c r="U95" s="174"/>
      <c r="V95" s="174"/>
      <c r="W95" s="174"/>
      <c r="X95" s="175"/>
      <c r="Y95" s="173">
        <f t="shared" si="8"/>
        <v>9142.0241537469465</v>
      </c>
      <c r="Z95" s="174">
        <f t="shared" si="9"/>
        <v>9142.0241537469465</v>
      </c>
      <c r="AA95" s="174"/>
      <c r="AB95" s="174"/>
      <c r="AC95" s="174"/>
      <c r="AD95" s="175"/>
      <c r="AE95" s="187">
        <f t="shared" si="10"/>
        <v>7.980944</v>
      </c>
      <c r="AF95" s="174"/>
      <c r="AG95" s="174">
        <f t="shared" si="11"/>
        <v>22.464200000000002</v>
      </c>
      <c r="AH95" s="174">
        <f t="shared" si="12"/>
        <v>193</v>
      </c>
      <c r="AI95" s="174">
        <f t="shared" si="13"/>
        <v>260.02679999999998</v>
      </c>
      <c r="AJ95" s="174">
        <f t="shared" si="14"/>
        <v>0.83333333333333337</v>
      </c>
      <c r="AK95" s="174">
        <f t="shared" si="15"/>
        <v>3873.7390481978587</v>
      </c>
      <c r="AL95" s="174">
        <f t="shared" si="16"/>
        <v>3873.7390481978587</v>
      </c>
      <c r="AM95" s="174"/>
      <c r="AN95" s="174"/>
      <c r="AO95" s="176">
        <v>8</v>
      </c>
      <c r="AP95" s="174">
        <v>15</v>
      </c>
      <c r="AQ95" s="175">
        <f t="shared" si="17"/>
        <v>193</v>
      </c>
      <c r="AR95" s="31">
        <f t="shared" si="18"/>
        <v>0</v>
      </c>
      <c r="AS95" s="2">
        <f t="shared" si="19"/>
        <v>0</v>
      </c>
      <c r="AT95" s="33">
        <f t="shared" si="20"/>
        <v>0</v>
      </c>
      <c r="AU95" s="31">
        <f t="shared" si="21"/>
        <v>0</v>
      </c>
      <c r="AV95" s="2">
        <f t="shared" si="22"/>
        <v>1.18</v>
      </c>
      <c r="AW95" s="33">
        <f t="shared" si="23"/>
        <v>1</v>
      </c>
      <c r="AX95" s="31">
        <f t="shared" si="24"/>
        <v>0</v>
      </c>
      <c r="AY95" s="33">
        <f t="shared" si="25"/>
        <v>1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hidden="1" customHeight="1">
      <c r="A96" s="2"/>
      <c r="B96" s="107">
        <v>21</v>
      </c>
      <c r="C96" s="31">
        <v>7</v>
      </c>
      <c r="D96" s="106" t="s">
        <v>2</v>
      </c>
      <c r="E96" s="2" t="s">
        <v>91</v>
      </c>
      <c r="F96" s="2"/>
      <c r="G96" s="2" t="s">
        <v>133</v>
      </c>
      <c r="H96" s="33"/>
      <c r="I96" s="173">
        <f t="shared" si="0"/>
        <v>857.81697947164241</v>
      </c>
      <c r="J96" s="174">
        <f t="shared" si="1"/>
        <v>24.18260296025132</v>
      </c>
      <c r="K96" s="189">
        <f t="shared" si="2"/>
        <v>453</v>
      </c>
      <c r="L96" s="190">
        <f t="shared" si="3"/>
        <v>149</v>
      </c>
      <c r="M96" s="173">
        <f t="shared" si="4"/>
        <v>6846.1892754123273</v>
      </c>
      <c r="N96" s="174">
        <f t="shared" si="5"/>
        <v>6846.1892754123273</v>
      </c>
      <c r="O96" s="174"/>
      <c r="P96" s="174"/>
      <c r="Q96" s="174"/>
      <c r="R96" s="175"/>
      <c r="S96" s="173">
        <f t="shared" si="6"/>
        <v>5035.8607626572166</v>
      </c>
      <c r="T96" s="174">
        <f t="shared" si="7"/>
        <v>5035.8607626572166</v>
      </c>
      <c r="U96" s="174"/>
      <c r="V96" s="174"/>
      <c r="W96" s="174"/>
      <c r="X96" s="175"/>
      <c r="Y96" s="173">
        <f t="shared" si="8"/>
        <v>10071.721525314433</v>
      </c>
      <c r="Z96" s="174">
        <f t="shared" si="9"/>
        <v>10071.721525314433</v>
      </c>
      <c r="AA96" s="174"/>
      <c r="AB96" s="174"/>
      <c r="AC96" s="174"/>
      <c r="AD96" s="175"/>
      <c r="AE96" s="187">
        <f t="shared" si="10"/>
        <v>7.980944</v>
      </c>
      <c r="AF96" s="174"/>
      <c r="AG96" s="174">
        <f t="shared" si="11"/>
        <v>22.464200000000002</v>
      </c>
      <c r="AH96" s="174">
        <f t="shared" si="12"/>
        <v>193</v>
      </c>
      <c r="AI96" s="174">
        <f t="shared" si="13"/>
        <v>260.02679999999998</v>
      </c>
      <c r="AJ96" s="174">
        <f t="shared" si="14"/>
        <v>0.83333333333333337</v>
      </c>
      <c r="AK96" s="174">
        <f t="shared" si="15"/>
        <v>3873.7390481978587</v>
      </c>
      <c r="AL96" s="174">
        <f t="shared" si="16"/>
        <v>3873.7390481978587</v>
      </c>
      <c r="AM96" s="174"/>
      <c r="AN96" s="174"/>
      <c r="AO96" s="176">
        <v>8</v>
      </c>
      <c r="AP96" s="174">
        <v>15</v>
      </c>
      <c r="AQ96" s="175">
        <f t="shared" si="17"/>
        <v>193</v>
      </c>
      <c r="AR96" s="31">
        <f t="shared" si="18"/>
        <v>0</v>
      </c>
      <c r="AS96" s="2">
        <f t="shared" si="19"/>
        <v>0</v>
      </c>
      <c r="AT96" s="33">
        <f t="shared" si="20"/>
        <v>0</v>
      </c>
      <c r="AU96" s="31">
        <f t="shared" si="21"/>
        <v>0</v>
      </c>
      <c r="AV96" s="2">
        <f t="shared" si="22"/>
        <v>1</v>
      </c>
      <c r="AW96" s="33">
        <f t="shared" si="23"/>
        <v>1.3</v>
      </c>
      <c r="AX96" s="31">
        <f t="shared" si="24"/>
        <v>0</v>
      </c>
      <c r="AY96" s="33">
        <f t="shared" si="25"/>
        <v>1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hidden="1" customHeight="1">
      <c r="A97" s="2"/>
      <c r="B97" s="107">
        <v>22</v>
      </c>
      <c r="C97" s="31">
        <v>7</v>
      </c>
      <c r="D97" s="106" t="s">
        <v>2</v>
      </c>
      <c r="E97" s="2" t="s">
        <v>79</v>
      </c>
      <c r="F97" s="2"/>
      <c r="G97" s="2"/>
      <c r="H97" s="33"/>
      <c r="I97" s="173">
        <f t="shared" si="0"/>
        <v>754.38213551417505</v>
      </c>
      <c r="J97" s="174">
        <f t="shared" si="1"/>
        <v>27.646690762739251</v>
      </c>
      <c r="K97" s="189">
        <f t="shared" si="2"/>
        <v>561</v>
      </c>
      <c r="L97" s="190">
        <f t="shared" si="3"/>
        <v>198</v>
      </c>
      <c r="M97" s="173">
        <f t="shared" si="4"/>
        <v>5266.299442624867</v>
      </c>
      <c r="N97" s="174">
        <f t="shared" si="5"/>
        <v>5266.299442624867</v>
      </c>
      <c r="O97" s="174"/>
      <c r="P97" s="174"/>
      <c r="Q97" s="174"/>
      <c r="R97" s="175"/>
      <c r="S97" s="173">
        <f t="shared" si="6"/>
        <v>3873.7390481978587</v>
      </c>
      <c r="T97" s="174">
        <f t="shared" si="7"/>
        <v>3873.7390481978587</v>
      </c>
      <c r="U97" s="174"/>
      <c r="V97" s="174"/>
      <c r="W97" s="174"/>
      <c r="X97" s="175"/>
      <c r="Y97" s="173">
        <f t="shared" si="8"/>
        <v>7747.4780963957173</v>
      </c>
      <c r="Z97" s="174">
        <f t="shared" si="9"/>
        <v>7747.4780963957173</v>
      </c>
      <c r="AA97" s="174"/>
      <c r="AB97" s="174"/>
      <c r="AC97" s="174"/>
      <c r="AD97" s="175"/>
      <c r="AE97" s="187">
        <f t="shared" si="10"/>
        <v>6.980944</v>
      </c>
      <c r="AF97" s="174"/>
      <c r="AG97" s="174">
        <f t="shared" si="11"/>
        <v>22.464200000000002</v>
      </c>
      <c r="AH97" s="174">
        <f t="shared" si="12"/>
        <v>193</v>
      </c>
      <c r="AI97" s="174">
        <f t="shared" si="13"/>
        <v>260.02679999999998</v>
      </c>
      <c r="AJ97" s="174">
        <f t="shared" si="14"/>
        <v>0.83333333333333337</v>
      </c>
      <c r="AK97" s="174">
        <f t="shared" si="15"/>
        <v>3873.7390481978587</v>
      </c>
      <c r="AL97" s="174">
        <f t="shared" si="16"/>
        <v>3873.7390481978587</v>
      </c>
      <c r="AM97" s="174"/>
      <c r="AN97" s="174"/>
      <c r="AO97" s="176">
        <v>8</v>
      </c>
      <c r="AP97" s="174">
        <v>15</v>
      </c>
      <c r="AQ97" s="175">
        <f t="shared" si="17"/>
        <v>193</v>
      </c>
      <c r="AR97" s="31">
        <f t="shared" si="18"/>
        <v>0</v>
      </c>
      <c r="AS97" s="2">
        <f t="shared" si="19"/>
        <v>1</v>
      </c>
      <c r="AT97" s="33">
        <f t="shared" si="20"/>
        <v>0</v>
      </c>
      <c r="AU97" s="31">
        <f t="shared" si="21"/>
        <v>0</v>
      </c>
      <c r="AV97" s="2">
        <f t="shared" si="22"/>
        <v>1</v>
      </c>
      <c r="AW97" s="33">
        <f t="shared" si="23"/>
        <v>1</v>
      </c>
      <c r="AX97" s="31">
        <f t="shared" si="24"/>
        <v>0</v>
      </c>
      <c r="AY97" s="33">
        <f t="shared" si="25"/>
        <v>1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hidden="1" customHeight="1">
      <c r="A98" s="2"/>
      <c r="B98" s="107">
        <v>23</v>
      </c>
      <c r="C98" s="31">
        <v>7</v>
      </c>
      <c r="D98" s="106" t="s">
        <v>2</v>
      </c>
      <c r="E98" s="2" t="s">
        <v>101</v>
      </c>
      <c r="F98" s="2"/>
      <c r="G98" s="2"/>
      <c r="H98" s="33"/>
      <c r="I98" s="173">
        <f t="shared" si="0"/>
        <v>890.17091990672645</v>
      </c>
      <c r="J98" s="174">
        <f t="shared" si="1"/>
        <v>27.646690762739251</v>
      </c>
      <c r="K98" s="189">
        <f t="shared" si="2"/>
        <v>419</v>
      </c>
      <c r="L98" s="190">
        <f t="shared" si="3"/>
        <v>140</v>
      </c>
      <c r="M98" s="173">
        <f t="shared" si="4"/>
        <v>6214.2333422973425</v>
      </c>
      <c r="N98" s="174">
        <f t="shared" si="5"/>
        <v>6214.2333422973425</v>
      </c>
      <c r="O98" s="174"/>
      <c r="P98" s="174"/>
      <c r="Q98" s="174"/>
      <c r="R98" s="175"/>
      <c r="S98" s="173">
        <f t="shared" si="6"/>
        <v>4571.0120768734732</v>
      </c>
      <c r="T98" s="174">
        <f t="shared" si="7"/>
        <v>4571.0120768734732</v>
      </c>
      <c r="U98" s="174"/>
      <c r="V98" s="174"/>
      <c r="W98" s="174"/>
      <c r="X98" s="175"/>
      <c r="Y98" s="173">
        <f t="shared" si="8"/>
        <v>9142.0241537469465</v>
      </c>
      <c r="Z98" s="174">
        <f t="shared" si="9"/>
        <v>9142.0241537469465</v>
      </c>
      <c r="AA98" s="174"/>
      <c r="AB98" s="174"/>
      <c r="AC98" s="174"/>
      <c r="AD98" s="175"/>
      <c r="AE98" s="187">
        <f t="shared" si="10"/>
        <v>6.980944</v>
      </c>
      <c r="AF98" s="174"/>
      <c r="AG98" s="174">
        <f t="shared" si="11"/>
        <v>22.464200000000002</v>
      </c>
      <c r="AH98" s="174">
        <f t="shared" si="12"/>
        <v>193</v>
      </c>
      <c r="AI98" s="174">
        <f t="shared" si="13"/>
        <v>260.02679999999998</v>
      </c>
      <c r="AJ98" s="174">
        <f t="shared" si="14"/>
        <v>0.83333333333333337</v>
      </c>
      <c r="AK98" s="174">
        <f t="shared" si="15"/>
        <v>3873.7390481978587</v>
      </c>
      <c r="AL98" s="174">
        <f t="shared" si="16"/>
        <v>3873.7390481978587</v>
      </c>
      <c r="AM98" s="174"/>
      <c r="AN98" s="174"/>
      <c r="AO98" s="176">
        <v>8</v>
      </c>
      <c r="AP98" s="174">
        <v>15</v>
      </c>
      <c r="AQ98" s="175">
        <f t="shared" si="17"/>
        <v>193</v>
      </c>
      <c r="AR98" s="31">
        <f t="shared" si="18"/>
        <v>0</v>
      </c>
      <c r="AS98" s="2">
        <f t="shared" si="19"/>
        <v>1</v>
      </c>
      <c r="AT98" s="33">
        <f t="shared" si="20"/>
        <v>0</v>
      </c>
      <c r="AU98" s="31">
        <f t="shared" si="21"/>
        <v>0</v>
      </c>
      <c r="AV98" s="2">
        <f t="shared" si="22"/>
        <v>1.18</v>
      </c>
      <c r="AW98" s="33">
        <f t="shared" si="23"/>
        <v>1</v>
      </c>
      <c r="AX98" s="31">
        <f t="shared" si="24"/>
        <v>0</v>
      </c>
      <c r="AY98" s="33">
        <f t="shared" si="25"/>
        <v>1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hidden="1" customHeight="1">
      <c r="A99" s="2"/>
      <c r="B99" s="107">
        <v>24</v>
      </c>
      <c r="C99" s="31">
        <v>7</v>
      </c>
      <c r="D99" s="106" t="s">
        <v>2</v>
      </c>
      <c r="E99" s="2" t="s">
        <v>103</v>
      </c>
      <c r="F99" s="2"/>
      <c r="G99" s="2" t="s">
        <v>133</v>
      </c>
      <c r="H99" s="33"/>
      <c r="I99" s="173">
        <f t="shared" si="0"/>
        <v>980.6967761684275</v>
      </c>
      <c r="J99" s="174">
        <f t="shared" si="1"/>
        <v>27.646690762739251</v>
      </c>
      <c r="K99" s="189">
        <f t="shared" si="2"/>
        <v>347</v>
      </c>
      <c r="L99" s="190">
        <f t="shared" si="3"/>
        <v>101</v>
      </c>
      <c r="M99" s="173">
        <f t="shared" si="4"/>
        <v>6846.1892754123273</v>
      </c>
      <c r="N99" s="174">
        <f t="shared" si="5"/>
        <v>6846.1892754123273</v>
      </c>
      <c r="O99" s="174"/>
      <c r="P99" s="174"/>
      <c r="Q99" s="174"/>
      <c r="R99" s="175"/>
      <c r="S99" s="173">
        <f t="shared" si="6"/>
        <v>5035.8607626572166</v>
      </c>
      <c r="T99" s="174">
        <f t="shared" si="7"/>
        <v>5035.8607626572166</v>
      </c>
      <c r="U99" s="174"/>
      <c r="V99" s="174"/>
      <c r="W99" s="174"/>
      <c r="X99" s="175"/>
      <c r="Y99" s="173">
        <f t="shared" si="8"/>
        <v>10071.721525314433</v>
      </c>
      <c r="Z99" s="174">
        <f t="shared" si="9"/>
        <v>10071.721525314433</v>
      </c>
      <c r="AA99" s="174"/>
      <c r="AB99" s="174"/>
      <c r="AC99" s="174"/>
      <c r="AD99" s="175"/>
      <c r="AE99" s="187">
        <f t="shared" si="10"/>
        <v>6.980944</v>
      </c>
      <c r="AF99" s="174"/>
      <c r="AG99" s="174">
        <f t="shared" si="11"/>
        <v>22.464200000000002</v>
      </c>
      <c r="AH99" s="174">
        <f t="shared" si="12"/>
        <v>193</v>
      </c>
      <c r="AI99" s="174">
        <f t="shared" si="13"/>
        <v>260.02679999999998</v>
      </c>
      <c r="AJ99" s="174">
        <f t="shared" si="14"/>
        <v>0.83333333333333337</v>
      </c>
      <c r="AK99" s="174">
        <f t="shared" si="15"/>
        <v>3873.7390481978587</v>
      </c>
      <c r="AL99" s="174">
        <f t="shared" si="16"/>
        <v>3873.7390481978587</v>
      </c>
      <c r="AM99" s="174"/>
      <c r="AN99" s="174"/>
      <c r="AO99" s="176">
        <v>8</v>
      </c>
      <c r="AP99" s="174">
        <v>15</v>
      </c>
      <c r="AQ99" s="175">
        <f t="shared" si="17"/>
        <v>193</v>
      </c>
      <c r="AR99" s="31">
        <f t="shared" si="18"/>
        <v>0</v>
      </c>
      <c r="AS99" s="2">
        <f t="shared" si="19"/>
        <v>1</v>
      </c>
      <c r="AT99" s="33">
        <f t="shared" si="20"/>
        <v>0</v>
      </c>
      <c r="AU99" s="31">
        <f t="shared" si="21"/>
        <v>0</v>
      </c>
      <c r="AV99" s="2">
        <f t="shared" si="22"/>
        <v>1</v>
      </c>
      <c r="AW99" s="33">
        <f t="shared" si="23"/>
        <v>1.3</v>
      </c>
      <c r="AX99" s="31">
        <f t="shared" si="24"/>
        <v>0</v>
      </c>
      <c r="AY99" s="33">
        <f t="shared" si="25"/>
        <v>1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hidden="1" customHeight="1">
      <c r="A100" s="2"/>
      <c r="B100" s="107">
        <v>25</v>
      </c>
      <c r="C100" s="31">
        <v>7</v>
      </c>
      <c r="D100" s="106" t="s">
        <v>2</v>
      </c>
      <c r="E100" s="2" t="s">
        <v>87</v>
      </c>
      <c r="F100" s="2"/>
      <c r="G100" s="2"/>
      <c r="H100" s="33"/>
      <c r="I100" s="173">
        <f t="shared" si="0"/>
        <v>776.36837678626614</v>
      </c>
      <c r="J100" s="174">
        <f t="shared" si="1"/>
        <v>24.18260296025132</v>
      </c>
      <c r="K100" s="189">
        <f t="shared" si="2"/>
        <v>539</v>
      </c>
      <c r="L100" s="190">
        <f t="shared" si="3"/>
        <v>185</v>
      </c>
      <c r="M100" s="173">
        <f t="shared" si="4"/>
        <v>6196.1525385020905</v>
      </c>
      <c r="N100" s="174">
        <f t="shared" si="5"/>
        <v>6196.1525385020905</v>
      </c>
      <c r="O100" s="174"/>
      <c r="P100" s="174"/>
      <c r="Q100" s="174"/>
      <c r="R100" s="175"/>
      <c r="S100" s="173">
        <f t="shared" si="6"/>
        <v>3873.7390481978587</v>
      </c>
      <c r="T100" s="174">
        <f t="shared" si="7"/>
        <v>3873.7390481978587</v>
      </c>
      <c r="U100" s="174"/>
      <c r="V100" s="174"/>
      <c r="W100" s="174"/>
      <c r="X100" s="175"/>
      <c r="Y100" s="173">
        <f t="shared" si="8"/>
        <v>7747.4780963957173</v>
      </c>
      <c r="Z100" s="174">
        <f t="shared" si="9"/>
        <v>7747.4780963957173</v>
      </c>
      <c r="AA100" s="174"/>
      <c r="AB100" s="174"/>
      <c r="AC100" s="174"/>
      <c r="AD100" s="175"/>
      <c r="AE100" s="187">
        <f t="shared" si="10"/>
        <v>7.980944</v>
      </c>
      <c r="AF100" s="174"/>
      <c r="AG100" s="174">
        <f t="shared" si="11"/>
        <v>37.464200000000005</v>
      </c>
      <c r="AH100" s="174">
        <f t="shared" si="12"/>
        <v>193</v>
      </c>
      <c r="AI100" s="174">
        <f t="shared" si="13"/>
        <v>260.02679999999998</v>
      </c>
      <c r="AJ100" s="174">
        <f t="shared" si="14"/>
        <v>0.83333333333333337</v>
      </c>
      <c r="AK100" s="174">
        <f t="shared" si="15"/>
        <v>3873.7390481978587</v>
      </c>
      <c r="AL100" s="174">
        <f t="shared" si="16"/>
        <v>3873.7390481978587</v>
      </c>
      <c r="AM100" s="174"/>
      <c r="AN100" s="174"/>
      <c r="AO100" s="176">
        <v>8</v>
      </c>
      <c r="AP100" s="174">
        <v>15</v>
      </c>
      <c r="AQ100" s="175">
        <f t="shared" si="17"/>
        <v>193</v>
      </c>
      <c r="AR100" s="31">
        <f t="shared" si="18"/>
        <v>0</v>
      </c>
      <c r="AS100" s="2">
        <f t="shared" si="19"/>
        <v>0</v>
      </c>
      <c r="AT100" s="33">
        <f t="shared" si="20"/>
        <v>15</v>
      </c>
      <c r="AU100" s="31">
        <f t="shared" si="21"/>
        <v>0</v>
      </c>
      <c r="AV100" s="2">
        <f t="shared" si="22"/>
        <v>1</v>
      </c>
      <c r="AW100" s="33">
        <f t="shared" si="23"/>
        <v>1</v>
      </c>
      <c r="AX100" s="31">
        <f t="shared" si="24"/>
        <v>0</v>
      </c>
      <c r="AY100" s="33">
        <f t="shared" si="25"/>
        <v>1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hidden="1" customHeight="1">
      <c r="A101" s="2"/>
      <c r="B101" s="107">
        <v>26</v>
      </c>
      <c r="C101" s="31">
        <v>7</v>
      </c>
      <c r="D101" s="106" t="s">
        <v>2</v>
      </c>
      <c r="E101" s="2" t="s">
        <v>117</v>
      </c>
      <c r="F101" s="2"/>
      <c r="G101" s="2"/>
      <c r="H101" s="33"/>
      <c r="I101" s="173">
        <f t="shared" si="0"/>
        <v>916.11468460779417</v>
      </c>
      <c r="J101" s="174">
        <f t="shared" si="1"/>
        <v>24.18260296025132</v>
      </c>
      <c r="K101" s="189">
        <f t="shared" si="2"/>
        <v>397</v>
      </c>
      <c r="L101" s="190">
        <f t="shared" si="3"/>
        <v>127</v>
      </c>
      <c r="M101" s="173">
        <f t="shared" si="4"/>
        <v>7311.4599954324676</v>
      </c>
      <c r="N101" s="174">
        <f t="shared" si="5"/>
        <v>7311.4599954324676</v>
      </c>
      <c r="O101" s="174"/>
      <c r="P101" s="174"/>
      <c r="Q101" s="174"/>
      <c r="R101" s="175"/>
      <c r="S101" s="173">
        <f t="shared" si="6"/>
        <v>4571.0120768734732</v>
      </c>
      <c r="T101" s="174">
        <f t="shared" si="7"/>
        <v>4571.0120768734732</v>
      </c>
      <c r="U101" s="174"/>
      <c r="V101" s="174"/>
      <c r="W101" s="174"/>
      <c r="X101" s="175"/>
      <c r="Y101" s="173">
        <f t="shared" si="8"/>
        <v>9142.0241537469465</v>
      </c>
      <c r="Z101" s="174">
        <f t="shared" si="9"/>
        <v>9142.0241537469465</v>
      </c>
      <c r="AA101" s="174"/>
      <c r="AB101" s="174"/>
      <c r="AC101" s="174"/>
      <c r="AD101" s="175"/>
      <c r="AE101" s="187">
        <f t="shared" si="10"/>
        <v>7.980944</v>
      </c>
      <c r="AF101" s="174"/>
      <c r="AG101" s="174">
        <f t="shared" si="11"/>
        <v>37.464200000000005</v>
      </c>
      <c r="AH101" s="174">
        <f t="shared" si="12"/>
        <v>193</v>
      </c>
      <c r="AI101" s="174">
        <f t="shared" si="13"/>
        <v>260.02679999999998</v>
      </c>
      <c r="AJ101" s="174">
        <f t="shared" si="14"/>
        <v>0.83333333333333337</v>
      </c>
      <c r="AK101" s="174">
        <f t="shared" si="15"/>
        <v>3873.7390481978587</v>
      </c>
      <c r="AL101" s="174">
        <f t="shared" si="16"/>
        <v>3873.7390481978587</v>
      </c>
      <c r="AM101" s="174"/>
      <c r="AN101" s="174"/>
      <c r="AO101" s="176">
        <v>8</v>
      </c>
      <c r="AP101" s="174">
        <v>15</v>
      </c>
      <c r="AQ101" s="175">
        <f t="shared" si="17"/>
        <v>193</v>
      </c>
      <c r="AR101" s="31">
        <f t="shared" si="18"/>
        <v>0</v>
      </c>
      <c r="AS101" s="2">
        <f t="shared" si="19"/>
        <v>0</v>
      </c>
      <c r="AT101" s="33">
        <f t="shared" si="20"/>
        <v>15</v>
      </c>
      <c r="AU101" s="31">
        <f t="shared" si="21"/>
        <v>0</v>
      </c>
      <c r="AV101" s="2">
        <f t="shared" si="22"/>
        <v>1.18</v>
      </c>
      <c r="AW101" s="33">
        <f t="shared" si="23"/>
        <v>1</v>
      </c>
      <c r="AX101" s="31">
        <f t="shared" si="24"/>
        <v>0</v>
      </c>
      <c r="AY101" s="33">
        <f t="shared" si="25"/>
        <v>1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hidden="1" customHeight="1">
      <c r="A102" s="2"/>
      <c r="B102" s="107">
        <v>27</v>
      </c>
      <c r="C102" s="31">
        <v>7</v>
      </c>
      <c r="D102" s="106" t="s">
        <v>2</v>
      </c>
      <c r="E102" s="2" t="s">
        <v>134</v>
      </c>
      <c r="F102" s="2"/>
      <c r="G102" s="2" t="s">
        <v>133</v>
      </c>
      <c r="H102" s="33"/>
      <c r="I102" s="173">
        <f t="shared" si="0"/>
        <v>1009.2788898221462</v>
      </c>
      <c r="J102" s="174">
        <f t="shared" si="1"/>
        <v>24.18260296025132</v>
      </c>
      <c r="K102" s="189">
        <f t="shared" si="2"/>
        <v>332</v>
      </c>
      <c r="L102" s="190">
        <f t="shared" si="3"/>
        <v>93</v>
      </c>
      <c r="M102" s="173">
        <f t="shared" si="4"/>
        <v>8054.9983000527191</v>
      </c>
      <c r="N102" s="174">
        <f t="shared" si="5"/>
        <v>8054.9983000527191</v>
      </c>
      <c r="O102" s="174"/>
      <c r="P102" s="174"/>
      <c r="Q102" s="174"/>
      <c r="R102" s="175"/>
      <c r="S102" s="173">
        <f t="shared" si="6"/>
        <v>5035.8607626572166</v>
      </c>
      <c r="T102" s="174">
        <f t="shared" si="7"/>
        <v>5035.8607626572166</v>
      </c>
      <c r="U102" s="174"/>
      <c r="V102" s="174"/>
      <c r="W102" s="174"/>
      <c r="X102" s="175"/>
      <c r="Y102" s="173">
        <f t="shared" si="8"/>
        <v>10071.721525314433</v>
      </c>
      <c r="Z102" s="174">
        <f t="shared" si="9"/>
        <v>10071.721525314433</v>
      </c>
      <c r="AA102" s="174"/>
      <c r="AB102" s="174"/>
      <c r="AC102" s="174"/>
      <c r="AD102" s="175"/>
      <c r="AE102" s="187">
        <f t="shared" si="10"/>
        <v>7.980944</v>
      </c>
      <c r="AF102" s="174"/>
      <c r="AG102" s="174">
        <f t="shared" si="11"/>
        <v>37.464200000000005</v>
      </c>
      <c r="AH102" s="174">
        <f t="shared" si="12"/>
        <v>193</v>
      </c>
      <c r="AI102" s="174">
        <f t="shared" si="13"/>
        <v>260.02679999999998</v>
      </c>
      <c r="AJ102" s="174">
        <f t="shared" si="14"/>
        <v>0.83333333333333337</v>
      </c>
      <c r="AK102" s="174">
        <f t="shared" si="15"/>
        <v>3873.7390481978587</v>
      </c>
      <c r="AL102" s="174">
        <f t="shared" si="16"/>
        <v>3873.7390481978587</v>
      </c>
      <c r="AM102" s="174"/>
      <c r="AN102" s="174"/>
      <c r="AO102" s="176">
        <v>8</v>
      </c>
      <c r="AP102" s="174">
        <v>15</v>
      </c>
      <c r="AQ102" s="175">
        <f t="shared" si="17"/>
        <v>193</v>
      </c>
      <c r="AR102" s="31">
        <f t="shared" si="18"/>
        <v>0</v>
      </c>
      <c r="AS102" s="2">
        <f t="shared" si="19"/>
        <v>0</v>
      </c>
      <c r="AT102" s="33">
        <f t="shared" si="20"/>
        <v>15</v>
      </c>
      <c r="AU102" s="31">
        <f t="shared" si="21"/>
        <v>0</v>
      </c>
      <c r="AV102" s="2">
        <f t="shared" si="22"/>
        <v>1</v>
      </c>
      <c r="AW102" s="33">
        <f t="shared" si="23"/>
        <v>1.3</v>
      </c>
      <c r="AX102" s="31">
        <f t="shared" si="24"/>
        <v>0</v>
      </c>
      <c r="AY102" s="33">
        <f t="shared" si="25"/>
        <v>1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hidden="1" customHeight="1">
      <c r="A103" s="2"/>
      <c r="B103" s="107">
        <v>28</v>
      </c>
      <c r="C103" s="31">
        <v>4</v>
      </c>
      <c r="D103" s="106" t="s">
        <v>2</v>
      </c>
      <c r="E103" s="2" t="s">
        <v>67</v>
      </c>
      <c r="F103" s="2"/>
      <c r="G103" s="2"/>
      <c r="H103" s="33"/>
      <c r="I103" s="173">
        <f t="shared" si="0"/>
        <v>614.66063106870104</v>
      </c>
      <c r="J103" s="174">
        <f t="shared" si="1"/>
        <v>13.281636858998134</v>
      </c>
      <c r="K103" s="189">
        <f t="shared" si="2"/>
        <v>698</v>
      </c>
      <c r="L103" s="190">
        <f t="shared" si="3"/>
        <v>254</v>
      </c>
      <c r="M103" s="173">
        <f t="shared" si="4"/>
        <v>4905.5720755639632</v>
      </c>
      <c r="N103" s="174">
        <f t="shared" si="5"/>
        <v>4905.5720755639632</v>
      </c>
      <c r="O103" s="174"/>
      <c r="P103" s="174"/>
      <c r="Q103" s="174"/>
      <c r="R103" s="175"/>
      <c r="S103" s="173">
        <f t="shared" si="6"/>
        <v>3608.3983278758596</v>
      </c>
      <c r="T103" s="174">
        <f t="shared" si="7"/>
        <v>3608.3983278758596</v>
      </c>
      <c r="U103" s="174"/>
      <c r="V103" s="174"/>
      <c r="W103" s="174"/>
      <c r="X103" s="175"/>
      <c r="Y103" s="173">
        <f t="shared" si="8"/>
        <v>7216.7966557517193</v>
      </c>
      <c r="Z103" s="174">
        <f t="shared" si="9"/>
        <v>7216.7966557517193</v>
      </c>
      <c r="AA103" s="174"/>
      <c r="AB103" s="174"/>
      <c r="AC103" s="174"/>
      <c r="AD103" s="175"/>
      <c r="AE103" s="187">
        <f t="shared" si="10"/>
        <v>7.980944</v>
      </c>
      <c r="AF103" s="174"/>
      <c r="AG103" s="174">
        <f t="shared" si="11"/>
        <v>22.464200000000002</v>
      </c>
      <c r="AH103" s="174">
        <f t="shared" si="12"/>
        <v>106</v>
      </c>
      <c r="AI103" s="174">
        <f t="shared" si="13"/>
        <v>260.02679999999998</v>
      </c>
      <c r="AJ103" s="174">
        <f t="shared" si="14"/>
        <v>0.83333333333333337</v>
      </c>
      <c r="AK103" s="174">
        <f t="shared" si="15"/>
        <v>3608.3983278758596</v>
      </c>
      <c r="AL103" s="174">
        <f t="shared" si="16"/>
        <v>3608.3983278758596</v>
      </c>
      <c r="AM103" s="174"/>
      <c r="AN103" s="174"/>
      <c r="AO103" s="176">
        <v>8</v>
      </c>
      <c r="AP103" s="174">
        <v>15</v>
      </c>
      <c r="AQ103" s="175">
        <f t="shared" si="17"/>
        <v>106</v>
      </c>
      <c r="AR103" s="31">
        <f t="shared" si="18"/>
        <v>0</v>
      </c>
      <c r="AS103" s="2">
        <f t="shared" si="19"/>
        <v>0</v>
      </c>
      <c r="AT103" s="33">
        <f t="shared" si="20"/>
        <v>0</v>
      </c>
      <c r="AU103" s="31">
        <f t="shared" si="21"/>
        <v>0</v>
      </c>
      <c r="AV103" s="2">
        <f t="shared" si="22"/>
        <v>1</v>
      </c>
      <c r="AW103" s="33">
        <f t="shared" si="23"/>
        <v>1</v>
      </c>
      <c r="AX103" s="31">
        <f t="shared" si="24"/>
        <v>0</v>
      </c>
      <c r="AY103" s="33">
        <f t="shared" si="25"/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hidden="1" customHeight="1">
      <c r="A104" s="2"/>
      <c r="B104" s="107">
        <v>29</v>
      </c>
      <c r="C104" s="31">
        <v>4</v>
      </c>
      <c r="D104" s="106" t="s">
        <v>2</v>
      </c>
      <c r="E104" s="2" t="s">
        <v>79</v>
      </c>
      <c r="F104" s="2"/>
      <c r="G104" s="2"/>
      <c r="H104" s="33"/>
      <c r="I104" s="173">
        <f t="shared" si="0"/>
        <v>702.70898542718055</v>
      </c>
      <c r="J104" s="174">
        <f t="shared" si="1"/>
        <v>15.184192854146946</v>
      </c>
      <c r="K104" s="189">
        <f t="shared" si="2"/>
        <v>600</v>
      </c>
      <c r="L104" s="190">
        <f t="shared" si="3"/>
        <v>215</v>
      </c>
      <c r="M104" s="173">
        <f t="shared" si="4"/>
        <v>4905.5720755639632</v>
      </c>
      <c r="N104" s="174">
        <f t="shared" si="5"/>
        <v>4905.5720755639632</v>
      </c>
      <c r="O104" s="174"/>
      <c r="P104" s="174"/>
      <c r="Q104" s="174"/>
      <c r="R104" s="175"/>
      <c r="S104" s="173">
        <f t="shared" si="6"/>
        <v>3608.3983278758596</v>
      </c>
      <c r="T104" s="174">
        <f t="shared" si="7"/>
        <v>3608.3983278758596</v>
      </c>
      <c r="U104" s="174"/>
      <c r="V104" s="174"/>
      <c r="W104" s="174"/>
      <c r="X104" s="175"/>
      <c r="Y104" s="173">
        <f t="shared" si="8"/>
        <v>7216.7966557517193</v>
      </c>
      <c r="Z104" s="174">
        <f t="shared" si="9"/>
        <v>7216.7966557517193</v>
      </c>
      <c r="AA104" s="174"/>
      <c r="AB104" s="174"/>
      <c r="AC104" s="174"/>
      <c r="AD104" s="175"/>
      <c r="AE104" s="187">
        <f t="shared" si="10"/>
        <v>6.980944</v>
      </c>
      <c r="AF104" s="174"/>
      <c r="AG104" s="174">
        <f t="shared" si="11"/>
        <v>22.464200000000002</v>
      </c>
      <c r="AH104" s="174">
        <f t="shared" si="12"/>
        <v>106</v>
      </c>
      <c r="AI104" s="174">
        <f t="shared" si="13"/>
        <v>260.02679999999998</v>
      </c>
      <c r="AJ104" s="174">
        <f t="shared" si="14"/>
        <v>0.83333333333333337</v>
      </c>
      <c r="AK104" s="174">
        <f t="shared" si="15"/>
        <v>3608.3983278758596</v>
      </c>
      <c r="AL104" s="174">
        <f t="shared" si="16"/>
        <v>3608.3983278758596</v>
      </c>
      <c r="AM104" s="174"/>
      <c r="AN104" s="174"/>
      <c r="AO104" s="176">
        <v>8</v>
      </c>
      <c r="AP104" s="174">
        <v>15</v>
      </c>
      <c r="AQ104" s="175">
        <f t="shared" si="17"/>
        <v>106</v>
      </c>
      <c r="AR104" s="31">
        <f t="shared" si="18"/>
        <v>0</v>
      </c>
      <c r="AS104" s="2">
        <f t="shared" si="19"/>
        <v>1</v>
      </c>
      <c r="AT104" s="33">
        <f t="shared" si="20"/>
        <v>0</v>
      </c>
      <c r="AU104" s="31">
        <f t="shared" si="21"/>
        <v>0</v>
      </c>
      <c r="AV104" s="2">
        <f t="shared" si="22"/>
        <v>1</v>
      </c>
      <c r="AW104" s="33">
        <f t="shared" si="23"/>
        <v>1</v>
      </c>
      <c r="AX104" s="31">
        <f t="shared" si="24"/>
        <v>0</v>
      </c>
      <c r="AY104" s="33">
        <f t="shared" si="25"/>
        <v>1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hidden="1" customHeight="1">
      <c r="A105" s="2"/>
      <c r="B105" s="107">
        <v>30</v>
      </c>
      <c r="C105" s="31">
        <v>4</v>
      </c>
      <c r="D105" s="106" t="s">
        <v>2</v>
      </c>
      <c r="E105" s="2" t="s">
        <v>87</v>
      </c>
      <c r="F105" s="2"/>
      <c r="G105" s="2"/>
      <c r="H105" s="33"/>
      <c r="I105" s="173">
        <f t="shared" si="0"/>
        <v>723.18922822500076</v>
      </c>
      <c r="J105" s="174">
        <f t="shared" si="1"/>
        <v>13.281636858998134</v>
      </c>
      <c r="K105" s="189">
        <f t="shared" si="2"/>
        <v>580</v>
      </c>
      <c r="L105" s="190">
        <f t="shared" si="3"/>
        <v>206</v>
      </c>
      <c r="M105" s="173">
        <f t="shared" si="4"/>
        <v>5771.7327318669504</v>
      </c>
      <c r="N105" s="174">
        <f t="shared" si="5"/>
        <v>5771.7327318669504</v>
      </c>
      <c r="O105" s="174"/>
      <c r="P105" s="174"/>
      <c r="Q105" s="174"/>
      <c r="R105" s="175"/>
      <c r="S105" s="173">
        <f t="shared" si="6"/>
        <v>3608.3983278758596</v>
      </c>
      <c r="T105" s="174">
        <f t="shared" si="7"/>
        <v>3608.3983278758596</v>
      </c>
      <c r="U105" s="174"/>
      <c r="V105" s="174"/>
      <c r="W105" s="174"/>
      <c r="X105" s="175"/>
      <c r="Y105" s="173">
        <f t="shared" si="8"/>
        <v>7216.7966557517193</v>
      </c>
      <c r="Z105" s="174">
        <f t="shared" si="9"/>
        <v>7216.7966557517193</v>
      </c>
      <c r="AA105" s="174"/>
      <c r="AB105" s="174"/>
      <c r="AC105" s="174"/>
      <c r="AD105" s="175"/>
      <c r="AE105" s="187">
        <f t="shared" si="10"/>
        <v>7.980944</v>
      </c>
      <c r="AF105" s="174"/>
      <c r="AG105" s="174">
        <f t="shared" si="11"/>
        <v>37.464200000000005</v>
      </c>
      <c r="AH105" s="174">
        <f t="shared" si="12"/>
        <v>106</v>
      </c>
      <c r="AI105" s="174">
        <f t="shared" si="13"/>
        <v>260.02679999999998</v>
      </c>
      <c r="AJ105" s="174">
        <f t="shared" si="14"/>
        <v>0.83333333333333337</v>
      </c>
      <c r="AK105" s="174">
        <f t="shared" si="15"/>
        <v>3608.3983278758596</v>
      </c>
      <c r="AL105" s="174">
        <f t="shared" si="16"/>
        <v>3608.3983278758596</v>
      </c>
      <c r="AM105" s="174"/>
      <c r="AN105" s="174"/>
      <c r="AO105" s="176">
        <v>8</v>
      </c>
      <c r="AP105" s="174">
        <v>15</v>
      </c>
      <c r="AQ105" s="175">
        <f t="shared" si="17"/>
        <v>106</v>
      </c>
      <c r="AR105" s="31">
        <f t="shared" si="18"/>
        <v>0</v>
      </c>
      <c r="AS105" s="2">
        <f t="shared" si="19"/>
        <v>0</v>
      </c>
      <c r="AT105" s="33">
        <f t="shared" si="20"/>
        <v>15</v>
      </c>
      <c r="AU105" s="31">
        <f t="shared" si="21"/>
        <v>0</v>
      </c>
      <c r="AV105" s="2">
        <f t="shared" si="22"/>
        <v>1</v>
      </c>
      <c r="AW105" s="33">
        <f t="shared" si="23"/>
        <v>1</v>
      </c>
      <c r="AX105" s="31">
        <f t="shared" si="24"/>
        <v>0</v>
      </c>
      <c r="AY105" s="33">
        <f t="shared" si="25"/>
        <v>1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hidden="1" customHeight="1">
      <c r="A106" s="2"/>
      <c r="B106" s="107">
        <v>31</v>
      </c>
      <c r="C106" s="31">
        <v>1</v>
      </c>
      <c r="D106" s="106" t="s">
        <v>2</v>
      </c>
      <c r="E106" s="2" t="s">
        <v>67</v>
      </c>
      <c r="F106" s="2"/>
      <c r="G106" s="2"/>
      <c r="H106" s="33"/>
      <c r="I106" s="173">
        <f t="shared" si="0"/>
        <v>500.29705035125659</v>
      </c>
      <c r="J106" s="174">
        <f t="shared" si="1"/>
        <v>6.6408184294990669</v>
      </c>
      <c r="K106" s="189">
        <f t="shared" si="2"/>
        <v>787</v>
      </c>
      <c r="L106" s="190">
        <f t="shared" si="3"/>
        <v>298</v>
      </c>
      <c r="M106" s="173">
        <f t="shared" si="4"/>
        <v>3992.8427422185591</v>
      </c>
      <c r="N106" s="174">
        <f t="shared" si="5"/>
        <v>3992.8427422185591</v>
      </c>
      <c r="O106" s="174"/>
      <c r="P106" s="174"/>
      <c r="Q106" s="174"/>
      <c r="R106" s="175"/>
      <c r="S106" s="173">
        <f t="shared" si="6"/>
        <v>2937.0207699652115</v>
      </c>
      <c r="T106" s="174">
        <f t="shared" si="7"/>
        <v>2937.0207699652115</v>
      </c>
      <c r="U106" s="174"/>
      <c r="V106" s="174"/>
      <c r="W106" s="174"/>
      <c r="X106" s="175"/>
      <c r="Y106" s="173">
        <f t="shared" si="8"/>
        <v>5874.0415399304229</v>
      </c>
      <c r="Z106" s="174">
        <f t="shared" si="9"/>
        <v>5874.0415399304229</v>
      </c>
      <c r="AA106" s="174"/>
      <c r="AB106" s="174"/>
      <c r="AC106" s="174"/>
      <c r="AD106" s="175"/>
      <c r="AE106" s="187">
        <f t="shared" si="10"/>
        <v>7.980944</v>
      </c>
      <c r="AF106" s="174"/>
      <c r="AG106" s="174">
        <f t="shared" si="11"/>
        <v>22.464200000000002</v>
      </c>
      <c r="AH106" s="174">
        <f t="shared" si="12"/>
        <v>53</v>
      </c>
      <c r="AI106" s="174">
        <f t="shared" si="13"/>
        <v>260.02679999999998</v>
      </c>
      <c r="AJ106" s="174">
        <f t="shared" si="14"/>
        <v>0.83333333333333337</v>
      </c>
      <c r="AK106" s="174">
        <f t="shared" si="15"/>
        <v>2937.0207699652115</v>
      </c>
      <c r="AL106" s="174">
        <f t="shared" si="16"/>
        <v>2937.0207699652115</v>
      </c>
      <c r="AM106" s="174"/>
      <c r="AN106" s="174"/>
      <c r="AO106" s="176">
        <v>8</v>
      </c>
      <c r="AP106" s="174">
        <v>15</v>
      </c>
      <c r="AQ106" s="175">
        <f t="shared" si="17"/>
        <v>53</v>
      </c>
      <c r="AR106" s="31">
        <f t="shared" si="18"/>
        <v>0</v>
      </c>
      <c r="AS106" s="2">
        <f t="shared" si="19"/>
        <v>0</v>
      </c>
      <c r="AT106" s="33">
        <f t="shared" si="20"/>
        <v>0</v>
      </c>
      <c r="AU106" s="31">
        <f t="shared" si="21"/>
        <v>0</v>
      </c>
      <c r="AV106" s="2">
        <f t="shared" si="22"/>
        <v>1</v>
      </c>
      <c r="AW106" s="33">
        <f t="shared" si="23"/>
        <v>1</v>
      </c>
      <c r="AX106" s="31">
        <f t="shared" si="24"/>
        <v>0</v>
      </c>
      <c r="AY106" s="33">
        <f t="shared" si="25"/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hidden="1" customHeight="1">
      <c r="A107" s="2"/>
      <c r="B107" s="107">
        <v>32</v>
      </c>
      <c r="C107" s="31">
        <v>10</v>
      </c>
      <c r="D107" s="106" t="s">
        <v>3</v>
      </c>
      <c r="E107" s="2" t="s">
        <v>138</v>
      </c>
      <c r="F107" s="2"/>
      <c r="G107" s="2"/>
      <c r="H107" s="33"/>
      <c r="I107" s="173">
        <f t="shared" si="0"/>
        <v>974.02280571592019</v>
      </c>
      <c r="J107" s="174">
        <f t="shared" si="1"/>
        <v>39.260184425969328</v>
      </c>
      <c r="K107" s="189">
        <f t="shared" si="2"/>
        <v>350</v>
      </c>
      <c r="L107" s="190">
        <f t="shared" si="3"/>
        <v>103</v>
      </c>
      <c r="M107" s="173">
        <f t="shared" si="4"/>
        <v>5830.2161003562287</v>
      </c>
      <c r="N107" s="174">
        <f t="shared" si="5"/>
        <v>5830.2161003562287</v>
      </c>
      <c r="O107" s="174"/>
      <c r="P107" s="174"/>
      <c r="Q107" s="174"/>
      <c r="R107" s="175">
        <f t="shared" ref="R107:R117" si="26">X107*(1+(AG107/100)*(AI107/100-1))</f>
        <v>0</v>
      </c>
      <c r="S107" s="173">
        <f t="shared" si="6"/>
        <v>4288.5399915894113</v>
      </c>
      <c r="T107" s="174">
        <f t="shared" ref="T107:T117" si="27">AL107*AU107*AV107*AW107*AX107</f>
        <v>4288.5399915894113</v>
      </c>
      <c r="U107" s="174"/>
      <c r="V107" s="174"/>
      <c r="W107" s="174"/>
      <c r="X107" s="175">
        <f t="shared" ref="X107:X117" si="28">AL107*AU107*AV107*IF(AW107=1,1,0.25)*AX107*AY107</f>
        <v>0</v>
      </c>
      <c r="Y107" s="173">
        <f t="shared" si="8"/>
        <v>8577.0799831788227</v>
      </c>
      <c r="Z107" s="174">
        <f t="shared" si="9"/>
        <v>8577.0799831788227</v>
      </c>
      <c r="AA107" s="174"/>
      <c r="AB107" s="174"/>
      <c r="AC107" s="174"/>
      <c r="AD107" s="175">
        <f t="shared" ref="AD107:AD117" si="29">X107*$D$58/100</f>
        <v>0</v>
      </c>
      <c r="AE107" s="173">
        <f t="shared" ref="AE107:AE117" si="30">IF(AV107=1,AO107*(1-$D$17/100),AO107*(1-$D$17/100)+6)</f>
        <v>5.9857079999999998</v>
      </c>
      <c r="AF107" s="174">
        <f t="shared" ref="AF107:AF170" si="31">AP107</f>
        <v>36</v>
      </c>
      <c r="AG107" s="174">
        <f t="shared" ref="AG107:AG138" si="32">IF($D$57&gt;100,100,$D$57)</f>
        <v>22.464200000000002</v>
      </c>
      <c r="AH107" s="174">
        <f t="shared" si="12"/>
        <v>235</v>
      </c>
      <c r="AI107" s="174">
        <f t="shared" si="13"/>
        <v>260.02679999999998</v>
      </c>
      <c r="AJ107" s="174">
        <f t="shared" ref="AJ107:AJ117" si="33">10/13</f>
        <v>0.76923076923076927</v>
      </c>
      <c r="AK107" s="174">
        <f t="shared" si="15"/>
        <v>2382.5222175496729</v>
      </c>
      <c r="AL107" s="174">
        <f t="shared" ref="AL107:AL117" si="34">(VLOOKUP(C107,$B$36:$AG$39,3,FALSE)+VLOOKUP(C107,$B$40:$AG$43,3,FALSE)*$D$54)*$D$59/100</f>
        <v>2382.5222175496729</v>
      </c>
      <c r="AM107" s="174"/>
      <c r="AN107" s="174"/>
      <c r="AO107" s="176">
        <v>6</v>
      </c>
      <c r="AP107" s="174">
        <v>36</v>
      </c>
      <c r="AQ107" s="175">
        <f t="shared" ref="AQ107:AQ117" si="35">VLOOKUP(C107,$B$45:$AA$48,3,FALSE)</f>
        <v>235</v>
      </c>
      <c r="AR107" s="31">
        <f t="shared" ref="AR107:AR117" si="36">IF(LEFT(E107,1)*1=1,$S$53,$R$53)</f>
        <v>0</v>
      </c>
      <c r="AS107" s="2">
        <f t="shared" ref="AS107:AS117" si="37">IF(LEFT(E107,1)*1=2,$U$53,$T$53)</f>
        <v>0</v>
      </c>
      <c r="AT107" s="33">
        <f t="shared" ref="AT107:AT117" si="38">IF(LEFT(E107,1)*1=3,$W$53,$V$53)</f>
        <v>0</v>
      </c>
      <c r="AU107" s="31">
        <f t="shared" ref="AU107:AU117" si="39">IF(MID(E107,3,1)*1=1,$Y$53,$X$53)</f>
        <v>1.5</v>
      </c>
      <c r="AV107" s="2">
        <f t="shared" ref="AV107:AV117" si="40">IF(MID(E107,3,1)*1=2,$AA$53,$Z$53)</f>
        <v>1</v>
      </c>
      <c r="AW107" s="33">
        <f t="shared" ref="AW107:AW117" si="41">IF(MID(E107,3,1)*1=3,$AC$53,$AB$53)</f>
        <v>1</v>
      </c>
      <c r="AX107" s="31">
        <f t="shared" ref="AX107:AX117" si="42">IF(MID(E107,5,1)*1=1,$AE$53,$AD$53)</f>
        <v>1.2</v>
      </c>
      <c r="AY107" s="33">
        <f t="shared" ref="AY107:AY117" si="43">IF(MID(E107,5,1)*1=2,$AG$53,$AF$53)</f>
        <v>0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hidden="1" customHeight="1">
      <c r="A108" s="2"/>
      <c r="B108" s="107">
        <v>33</v>
      </c>
      <c r="C108" s="31">
        <v>10</v>
      </c>
      <c r="D108" s="106" t="s">
        <v>3</v>
      </c>
      <c r="E108" s="2" t="s">
        <v>140</v>
      </c>
      <c r="F108" s="2"/>
      <c r="G108" s="2"/>
      <c r="H108" s="33"/>
      <c r="I108" s="173">
        <f t="shared" si="0"/>
        <v>162.14356021233036</v>
      </c>
      <c r="J108" s="174">
        <f t="shared" si="1"/>
        <v>19.606684895043333</v>
      </c>
      <c r="K108" s="189">
        <f t="shared" si="2"/>
        <v>899</v>
      </c>
      <c r="L108" s="190">
        <f t="shared" si="3"/>
        <v>372</v>
      </c>
      <c r="M108" s="173">
        <f t="shared" ref="M108:M139" si="44">SUM(N108:R108)</f>
        <v>1943.4053667854093</v>
      </c>
      <c r="N108" s="174">
        <f t="shared" si="5"/>
        <v>1943.4053667854093</v>
      </c>
      <c r="O108" s="174"/>
      <c r="P108" s="174"/>
      <c r="Q108" s="174"/>
      <c r="R108" s="175">
        <f t="shared" si="26"/>
        <v>0</v>
      </c>
      <c r="S108" s="173">
        <f t="shared" si="6"/>
        <v>1429.5133305298036</v>
      </c>
      <c r="T108" s="174">
        <f t="shared" si="27"/>
        <v>1429.5133305298036</v>
      </c>
      <c r="U108" s="174"/>
      <c r="V108" s="174"/>
      <c r="W108" s="174"/>
      <c r="X108" s="175">
        <f t="shared" si="28"/>
        <v>0</v>
      </c>
      <c r="Y108" s="173">
        <f t="shared" si="8"/>
        <v>2859.0266610596072</v>
      </c>
      <c r="Z108" s="174">
        <f t="shared" ref="Z108:Z139" si="45">T108*$D$58/100</f>
        <v>2859.0266610596072</v>
      </c>
      <c r="AA108" s="174"/>
      <c r="AB108" s="174"/>
      <c r="AC108" s="174"/>
      <c r="AD108" s="175">
        <f t="shared" si="29"/>
        <v>0</v>
      </c>
      <c r="AE108" s="173">
        <f t="shared" si="30"/>
        <v>11.985707999999999</v>
      </c>
      <c r="AF108" s="174">
        <f t="shared" si="31"/>
        <v>36</v>
      </c>
      <c r="AG108" s="174">
        <f t="shared" si="32"/>
        <v>22.464200000000002</v>
      </c>
      <c r="AH108" s="174">
        <f t="shared" ref="AH108:AH139" si="46">AQ108</f>
        <v>235</v>
      </c>
      <c r="AI108" s="174">
        <f t="shared" si="13"/>
        <v>260.02679999999998</v>
      </c>
      <c r="AJ108" s="174">
        <f t="shared" si="33"/>
        <v>0.76923076923076927</v>
      </c>
      <c r="AK108" s="174">
        <f t="shared" si="15"/>
        <v>2382.5222175496729</v>
      </c>
      <c r="AL108" s="174">
        <f t="shared" si="34"/>
        <v>2382.5222175496729</v>
      </c>
      <c r="AM108" s="174"/>
      <c r="AN108" s="174"/>
      <c r="AO108" s="176">
        <v>6</v>
      </c>
      <c r="AP108" s="174">
        <v>36</v>
      </c>
      <c r="AQ108" s="175">
        <f t="shared" si="35"/>
        <v>235</v>
      </c>
      <c r="AR108" s="31">
        <f t="shared" si="36"/>
        <v>0</v>
      </c>
      <c r="AS108" s="2">
        <f t="shared" si="37"/>
        <v>0</v>
      </c>
      <c r="AT108" s="33">
        <f t="shared" si="38"/>
        <v>0</v>
      </c>
      <c r="AU108" s="31">
        <f t="shared" si="39"/>
        <v>1</v>
      </c>
      <c r="AV108" s="2">
        <f t="shared" si="40"/>
        <v>0.5</v>
      </c>
      <c r="AW108" s="33">
        <f t="shared" si="41"/>
        <v>1</v>
      </c>
      <c r="AX108" s="31">
        <f t="shared" si="42"/>
        <v>1.2</v>
      </c>
      <c r="AY108" s="33">
        <f t="shared" si="43"/>
        <v>0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hidden="1" customHeight="1">
      <c r="A109" s="2"/>
      <c r="B109" s="107">
        <v>34</v>
      </c>
      <c r="C109" s="31">
        <v>10</v>
      </c>
      <c r="D109" s="106" t="s">
        <v>3</v>
      </c>
      <c r="E109" s="2" t="s">
        <v>141</v>
      </c>
      <c r="F109" s="2"/>
      <c r="G109" s="2" t="s">
        <v>137</v>
      </c>
      <c r="H109" s="33"/>
      <c r="I109" s="173">
        <f t="shared" si="0"/>
        <v>40.58428357149667</v>
      </c>
      <c r="J109" s="174">
        <f t="shared" si="1"/>
        <v>39.260184425969328</v>
      </c>
      <c r="K109" s="189">
        <f t="shared" si="2"/>
        <v>901</v>
      </c>
      <c r="L109" s="190">
        <f t="shared" si="3"/>
        <v>374</v>
      </c>
      <c r="M109" s="173">
        <f t="shared" si="44"/>
        <v>242.92567084817617</v>
      </c>
      <c r="N109" s="174">
        <f t="shared" si="5"/>
        <v>242.92567084817617</v>
      </c>
      <c r="O109" s="174"/>
      <c r="P109" s="174"/>
      <c r="Q109" s="174"/>
      <c r="R109" s="175">
        <f t="shared" si="26"/>
        <v>0</v>
      </c>
      <c r="S109" s="173">
        <f t="shared" si="6"/>
        <v>178.68916631622545</v>
      </c>
      <c r="T109" s="174">
        <f t="shared" si="27"/>
        <v>178.68916631622545</v>
      </c>
      <c r="U109" s="174"/>
      <c r="V109" s="174"/>
      <c r="W109" s="174"/>
      <c r="X109" s="175">
        <f t="shared" si="28"/>
        <v>0</v>
      </c>
      <c r="Y109" s="173">
        <f t="shared" si="8"/>
        <v>357.37833263245091</v>
      </c>
      <c r="Z109" s="174">
        <f t="shared" si="45"/>
        <v>357.37833263245091</v>
      </c>
      <c r="AA109" s="174"/>
      <c r="AB109" s="174"/>
      <c r="AC109" s="174"/>
      <c r="AD109" s="175">
        <f t="shared" si="29"/>
        <v>0</v>
      </c>
      <c r="AE109" s="173">
        <f t="shared" si="30"/>
        <v>5.9857079999999998</v>
      </c>
      <c r="AF109" s="174">
        <f t="shared" si="31"/>
        <v>36</v>
      </c>
      <c r="AG109" s="174">
        <f t="shared" si="32"/>
        <v>22.464200000000002</v>
      </c>
      <c r="AH109" s="174">
        <f t="shared" si="46"/>
        <v>235</v>
      </c>
      <c r="AI109" s="174">
        <f t="shared" si="13"/>
        <v>260.02679999999998</v>
      </c>
      <c r="AJ109" s="174">
        <f t="shared" si="33"/>
        <v>0.76923076923076927</v>
      </c>
      <c r="AK109" s="174">
        <f t="shared" si="15"/>
        <v>2382.5222175496729</v>
      </c>
      <c r="AL109" s="174">
        <f t="shared" si="34"/>
        <v>2382.5222175496729</v>
      </c>
      <c r="AM109" s="174"/>
      <c r="AN109" s="174"/>
      <c r="AO109" s="176">
        <v>6</v>
      </c>
      <c r="AP109" s="174">
        <v>36</v>
      </c>
      <c r="AQ109" s="175">
        <f t="shared" si="35"/>
        <v>235</v>
      </c>
      <c r="AR109" s="31">
        <f t="shared" si="36"/>
        <v>0</v>
      </c>
      <c r="AS109" s="2">
        <f t="shared" si="37"/>
        <v>0</v>
      </c>
      <c r="AT109" s="33">
        <f t="shared" si="38"/>
        <v>0</v>
      </c>
      <c r="AU109" s="31">
        <f t="shared" si="39"/>
        <v>1</v>
      </c>
      <c r="AV109" s="2">
        <f t="shared" si="40"/>
        <v>1</v>
      </c>
      <c r="AW109" s="33">
        <f t="shared" si="41"/>
        <v>6.25E-2</v>
      </c>
      <c r="AX109" s="31">
        <f t="shared" si="42"/>
        <v>1.2</v>
      </c>
      <c r="AY109" s="33">
        <f t="shared" si="43"/>
        <v>0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hidden="1" customHeight="1">
      <c r="A110" s="2"/>
      <c r="B110" s="107">
        <v>35</v>
      </c>
      <c r="C110" s="31">
        <v>10</v>
      </c>
      <c r="D110" s="106" t="s">
        <v>3</v>
      </c>
      <c r="E110" s="2" t="s">
        <v>139</v>
      </c>
      <c r="F110" s="2"/>
      <c r="G110" s="2"/>
      <c r="H110" s="33"/>
      <c r="I110" s="173">
        <f t="shared" si="0"/>
        <v>1623.3713428598667</v>
      </c>
      <c r="J110" s="174">
        <f t="shared" si="1"/>
        <v>39.260184425969328</v>
      </c>
      <c r="K110" s="189">
        <f t="shared" si="2"/>
        <v>92</v>
      </c>
      <c r="L110" s="190">
        <f t="shared" si="3"/>
        <v>8</v>
      </c>
      <c r="M110" s="173">
        <f t="shared" si="44"/>
        <v>9717.026833927046</v>
      </c>
      <c r="N110" s="174">
        <f t="shared" si="5"/>
        <v>4858.513416963523</v>
      </c>
      <c r="O110" s="174"/>
      <c r="P110" s="174"/>
      <c r="Q110" s="174"/>
      <c r="R110" s="175">
        <f t="shared" si="26"/>
        <v>4858.513416963523</v>
      </c>
      <c r="S110" s="173">
        <f t="shared" si="6"/>
        <v>7147.5666526490186</v>
      </c>
      <c r="T110" s="174">
        <f t="shared" si="27"/>
        <v>3573.7833263245093</v>
      </c>
      <c r="U110" s="174"/>
      <c r="V110" s="174"/>
      <c r="W110" s="174"/>
      <c r="X110" s="175">
        <f t="shared" si="28"/>
        <v>3573.7833263245093</v>
      </c>
      <c r="Y110" s="173">
        <f t="shared" si="8"/>
        <v>14295.133305298037</v>
      </c>
      <c r="Z110" s="174">
        <f t="shared" si="45"/>
        <v>7147.5666526490186</v>
      </c>
      <c r="AA110" s="174"/>
      <c r="AB110" s="174"/>
      <c r="AC110" s="174"/>
      <c r="AD110" s="175">
        <f t="shared" si="29"/>
        <v>7147.5666526490186</v>
      </c>
      <c r="AE110" s="173">
        <f t="shared" si="30"/>
        <v>5.9857079999999998</v>
      </c>
      <c r="AF110" s="174">
        <f t="shared" si="31"/>
        <v>36</v>
      </c>
      <c r="AG110" s="174">
        <f t="shared" si="32"/>
        <v>22.464200000000002</v>
      </c>
      <c r="AH110" s="174">
        <f t="shared" si="46"/>
        <v>235</v>
      </c>
      <c r="AI110" s="174">
        <f t="shared" si="13"/>
        <v>260.02679999999998</v>
      </c>
      <c r="AJ110" s="174">
        <f t="shared" si="33"/>
        <v>0.76923076923076927</v>
      </c>
      <c r="AK110" s="174">
        <f t="shared" si="15"/>
        <v>2382.5222175496729</v>
      </c>
      <c r="AL110" s="174">
        <f t="shared" si="34"/>
        <v>2382.5222175496729</v>
      </c>
      <c r="AM110" s="174"/>
      <c r="AN110" s="174"/>
      <c r="AO110" s="176">
        <v>6</v>
      </c>
      <c r="AP110" s="174">
        <v>36</v>
      </c>
      <c r="AQ110" s="175">
        <f t="shared" si="35"/>
        <v>235</v>
      </c>
      <c r="AR110" s="31">
        <f t="shared" si="36"/>
        <v>0</v>
      </c>
      <c r="AS110" s="2">
        <f t="shared" si="37"/>
        <v>0</v>
      </c>
      <c r="AT110" s="33">
        <f t="shared" si="38"/>
        <v>0</v>
      </c>
      <c r="AU110" s="31">
        <f t="shared" si="39"/>
        <v>1.5</v>
      </c>
      <c r="AV110" s="2">
        <f t="shared" si="40"/>
        <v>1</v>
      </c>
      <c r="AW110" s="33">
        <f t="shared" si="41"/>
        <v>1</v>
      </c>
      <c r="AX110" s="31">
        <f t="shared" si="42"/>
        <v>1</v>
      </c>
      <c r="AY110" s="33">
        <f t="shared" si="43"/>
        <v>1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hidden="1" customHeight="1">
      <c r="A111" s="2"/>
      <c r="B111" s="107">
        <v>36</v>
      </c>
      <c r="C111" s="31">
        <v>10</v>
      </c>
      <c r="D111" s="106" t="s">
        <v>3</v>
      </c>
      <c r="E111" s="2" t="s">
        <v>95</v>
      </c>
      <c r="F111" s="2"/>
      <c r="G111" s="2"/>
      <c r="H111" s="33"/>
      <c r="I111" s="173">
        <f t="shared" si="0"/>
        <v>270.23926702055059</v>
      </c>
      <c r="J111" s="174">
        <f t="shared" si="1"/>
        <v>19.606684895043333</v>
      </c>
      <c r="K111" s="189">
        <f t="shared" si="2"/>
        <v>888</v>
      </c>
      <c r="L111" s="190">
        <f t="shared" si="3"/>
        <v>361</v>
      </c>
      <c r="M111" s="173">
        <f t="shared" si="44"/>
        <v>3239.008944642349</v>
      </c>
      <c r="N111" s="174">
        <f t="shared" si="5"/>
        <v>1619.5044723211745</v>
      </c>
      <c r="O111" s="174"/>
      <c r="P111" s="174"/>
      <c r="Q111" s="174"/>
      <c r="R111" s="175">
        <f t="shared" si="26"/>
        <v>1619.5044723211745</v>
      </c>
      <c r="S111" s="173">
        <f t="shared" si="6"/>
        <v>2382.5222175496729</v>
      </c>
      <c r="T111" s="174">
        <f t="shared" si="27"/>
        <v>1191.2611087748364</v>
      </c>
      <c r="U111" s="174"/>
      <c r="V111" s="174"/>
      <c r="W111" s="174"/>
      <c r="X111" s="175">
        <f t="shared" si="28"/>
        <v>1191.2611087748364</v>
      </c>
      <c r="Y111" s="173">
        <f t="shared" si="8"/>
        <v>4765.0444350993457</v>
      </c>
      <c r="Z111" s="174">
        <f t="shared" si="45"/>
        <v>2382.5222175496729</v>
      </c>
      <c r="AA111" s="174"/>
      <c r="AB111" s="174"/>
      <c r="AC111" s="174"/>
      <c r="AD111" s="175">
        <f t="shared" si="29"/>
        <v>2382.5222175496729</v>
      </c>
      <c r="AE111" s="173">
        <f t="shared" si="30"/>
        <v>11.985707999999999</v>
      </c>
      <c r="AF111" s="174">
        <f t="shared" si="31"/>
        <v>36</v>
      </c>
      <c r="AG111" s="174">
        <f t="shared" si="32"/>
        <v>22.464200000000002</v>
      </c>
      <c r="AH111" s="174">
        <f t="shared" si="46"/>
        <v>235</v>
      </c>
      <c r="AI111" s="174">
        <f t="shared" si="13"/>
        <v>260.02679999999998</v>
      </c>
      <c r="AJ111" s="174">
        <f t="shared" si="33"/>
        <v>0.76923076923076927</v>
      </c>
      <c r="AK111" s="174">
        <f t="shared" si="15"/>
        <v>2382.5222175496729</v>
      </c>
      <c r="AL111" s="174">
        <f t="shared" si="34"/>
        <v>2382.5222175496729</v>
      </c>
      <c r="AM111" s="174"/>
      <c r="AN111" s="174"/>
      <c r="AO111" s="176">
        <v>6</v>
      </c>
      <c r="AP111" s="174">
        <v>36</v>
      </c>
      <c r="AQ111" s="175">
        <f t="shared" si="35"/>
        <v>235</v>
      </c>
      <c r="AR111" s="31">
        <f t="shared" si="36"/>
        <v>0</v>
      </c>
      <c r="AS111" s="2">
        <f t="shared" si="37"/>
        <v>0</v>
      </c>
      <c r="AT111" s="33">
        <f t="shared" si="38"/>
        <v>0</v>
      </c>
      <c r="AU111" s="31">
        <f t="shared" si="39"/>
        <v>1</v>
      </c>
      <c r="AV111" s="2">
        <f t="shared" si="40"/>
        <v>0.5</v>
      </c>
      <c r="AW111" s="33">
        <f t="shared" si="41"/>
        <v>1</v>
      </c>
      <c r="AX111" s="31">
        <f t="shared" si="42"/>
        <v>1</v>
      </c>
      <c r="AY111" s="33">
        <f t="shared" si="43"/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hidden="1" customHeight="1">
      <c r="A112" s="2"/>
      <c r="B112" s="107">
        <v>37</v>
      </c>
      <c r="C112" s="31">
        <v>10</v>
      </c>
      <c r="D112" s="106" t="s">
        <v>3</v>
      </c>
      <c r="E112" s="2" t="s">
        <v>98</v>
      </c>
      <c r="F112" s="2"/>
      <c r="G112" s="2" t="s">
        <v>137</v>
      </c>
      <c r="H112" s="33"/>
      <c r="I112" s="173">
        <f t="shared" si="0"/>
        <v>169.10118154790277</v>
      </c>
      <c r="J112" s="174">
        <f t="shared" si="1"/>
        <v>39.260184425969328</v>
      </c>
      <c r="K112" s="189">
        <f t="shared" si="2"/>
        <v>897</v>
      </c>
      <c r="L112" s="190">
        <f t="shared" si="3"/>
        <v>370</v>
      </c>
      <c r="M112" s="173">
        <f t="shared" si="44"/>
        <v>1012.190295200734</v>
      </c>
      <c r="N112" s="174">
        <f t="shared" si="5"/>
        <v>202.43805904014681</v>
      </c>
      <c r="O112" s="174"/>
      <c r="P112" s="174"/>
      <c r="Q112" s="174"/>
      <c r="R112" s="175">
        <f t="shared" si="26"/>
        <v>809.75223616058724</v>
      </c>
      <c r="S112" s="173">
        <f t="shared" si="6"/>
        <v>744.53819298427277</v>
      </c>
      <c r="T112" s="174">
        <f t="shared" si="27"/>
        <v>148.90763859685455</v>
      </c>
      <c r="U112" s="174"/>
      <c r="V112" s="174"/>
      <c r="W112" s="174"/>
      <c r="X112" s="175">
        <f t="shared" si="28"/>
        <v>595.63055438741821</v>
      </c>
      <c r="Y112" s="173">
        <f t="shared" si="8"/>
        <v>1489.0763859685455</v>
      </c>
      <c r="Z112" s="174">
        <f t="shared" si="45"/>
        <v>297.81527719370911</v>
      </c>
      <c r="AA112" s="174"/>
      <c r="AB112" s="174"/>
      <c r="AC112" s="174"/>
      <c r="AD112" s="175">
        <f t="shared" si="29"/>
        <v>1191.2611087748364</v>
      </c>
      <c r="AE112" s="173">
        <f t="shared" si="30"/>
        <v>5.9857079999999998</v>
      </c>
      <c r="AF112" s="174">
        <f t="shared" si="31"/>
        <v>36</v>
      </c>
      <c r="AG112" s="174">
        <f t="shared" si="32"/>
        <v>22.464200000000002</v>
      </c>
      <c r="AH112" s="174">
        <f t="shared" si="46"/>
        <v>235</v>
      </c>
      <c r="AI112" s="174">
        <f t="shared" si="13"/>
        <v>260.02679999999998</v>
      </c>
      <c r="AJ112" s="174">
        <f t="shared" si="33"/>
        <v>0.76923076923076927</v>
      </c>
      <c r="AK112" s="174">
        <f t="shared" si="15"/>
        <v>2382.5222175496729</v>
      </c>
      <c r="AL112" s="174">
        <f t="shared" si="34"/>
        <v>2382.5222175496729</v>
      </c>
      <c r="AM112" s="174"/>
      <c r="AN112" s="174"/>
      <c r="AO112" s="176">
        <v>6</v>
      </c>
      <c r="AP112" s="174">
        <v>36</v>
      </c>
      <c r="AQ112" s="175">
        <f t="shared" si="35"/>
        <v>235</v>
      </c>
      <c r="AR112" s="31">
        <f t="shared" si="36"/>
        <v>0</v>
      </c>
      <c r="AS112" s="2">
        <f t="shared" si="37"/>
        <v>0</v>
      </c>
      <c r="AT112" s="33">
        <f t="shared" si="38"/>
        <v>0</v>
      </c>
      <c r="AU112" s="31">
        <f t="shared" si="39"/>
        <v>1</v>
      </c>
      <c r="AV112" s="2">
        <f t="shared" si="40"/>
        <v>1</v>
      </c>
      <c r="AW112" s="33">
        <f t="shared" si="41"/>
        <v>6.25E-2</v>
      </c>
      <c r="AX112" s="31">
        <f t="shared" si="42"/>
        <v>1</v>
      </c>
      <c r="AY112" s="33">
        <f t="shared" si="43"/>
        <v>1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hidden="1" customHeight="1">
      <c r="A113" s="2"/>
      <c r="B113" s="107">
        <v>38</v>
      </c>
      <c r="C113" s="31">
        <v>7</v>
      </c>
      <c r="D113" s="106" t="s">
        <v>3</v>
      </c>
      <c r="E113" s="2" t="s">
        <v>136</v>
      </c>
      <c r="F113" s="2"/>
      <c r="G113" s="2"/>
      <c r="H113" s="33"/>
      <c r="I113" s="173">
        <f t="shared" si="0"/>
        <v>779.06721964785754</v>
      </c>
      <c r="J113" s="174">
        <f t="shared" si="1"/>
        <v>27.23153217631064</v>
      </c>
      <c r="K113" s="189">
        <f t="shared" si="2"/>
        <v>536</v>
      </c>
      <c r="L113" s="190">
        <f t="shared" si="3"/>
        <v>183</v>
      </c>
      <c r="M113" s="173">
        <f t="shared" si="44"/>
        <v>4663.268889183938</v>
      </c>
      <c r="N113" s="174">
        <f t="shared" si="5"/>
        <v>4663.268889183938</v>
      </c>
      <c r="O113" s="174"/>
      <c r="P113" s="174"/>
      <c r="Q113" s="174"/>
      <c r="R113" s="175">
        <f t="shared" si="26"/>
        <v>0</v>
      </c>
      <c r="S113" s="173">
        <f t="shared" si="6"/>
        <v>3430.167043307044</v>
      </c>
      <c r="T113" s="174">
        <f t="shared" si="27"/>
        <v>3430.167043307044</v>
      </c>
      <c r="U113" s="174"/>
      <c r="V113" s="174"/>
      <c r="W113" s="174"/>
      <c r="X113" s="175">
        <f t="shared" si="28"/>
        <v>0</v>
      </c>
      <c r="Y113" s="173">
        <f t="shared" si="8"/>
        <v>6860.3340866140879</v>
      </c>
      <c r="Z113" s="174">
        <f t="shared" si="45"/>
        <v>6860.3340866140879</v>
      </c>
      <c r="AA113" s="174"/>
      <c r="AB113" s="174"/>
      <c r="AC113" s="174"/>
      <c r="AD113" s="175">
        <f t="shared" si="29"/>
        <v>0</v>
      </c>
      <c r="AE113" s="173">
        <f t="shared" si="30"/>
        <v>5.9857079999999998</v>
      </c>
      <c r="AF113" s="174">
        <f t="shared" si="31"/>
        <v>36</v>
      </c>
      <c r="AG113" s="174">
        <f t="shared" si="32"/>
        <v>22.464200000000002</v>
      </c>
      <c r="AH113" s="174">
        <f t="shared" si="46"/>
        <v>163</v>
      </c>
      <c r="AI113" s="174">
        <f t="shared" si="13"/>
        <v>260.02679999999998</v>
      </c>
      <c r="AJ113" s="174">
        <f t="shared" si="33"/>
        <v>0.76923076923076927</v>
      </c>
      <c r="AK113" s="174">
        <f t="shared" si="15"/>
        <v>2286.7780288713625</v>
      </c>
      <c r="AL113" s="174">
        <f t="shared" si="34"/>
        <v>2286.7780288713625</v>
      </c>
      <c r="AM113" s="174"/>
      <c r="AN113" s="174"/>
      <c r="AO113" s="176">
        <v>6</v>
      </c>
      <c r="AP113" s="174">
        <v>36</v>
      </c>
      <c r="AQ113" s="175">
        <f t="shared" si="35"/>
        <v>163</v>
      </c>
      <c r="AR113" s="31">
        <f t="shared" si="36"/>
        <v>0</v>
      </c>
      <c r="AS113" s="2">
        <f t="shared" si="37"/>
        <v>0</v>
      </c>
      <c r="AT113" s="33">
        <f t="shared" si="38"/>
        <v>0</v>
      </c>
      <c r="AU113" s="31">
        <f t="shared" si="39"/>
        <v>1.5</v>
      </c>
      <c r="AV113" s="2">
        <f t="shared" si="40"/>
        <v>1</v>
      </c>
      <c r="AW113" s="33">
        <f t="shared" si="41"/>
        <v>1</v>
      </c>
      <c r="AX113" s="31">
        <f t="shared" si="42"/>
        <v>1</v>
      </c>
      <c r="AY113" s="33">
        <f t="shared" si="43"/>
        <v>0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hidden="1" customHeight="1">
      <c r="A114" s="2"/>
      <c r="B114" s="107">
        <v>39</v>
      </c>
      <c r="C114" s="31">
        <v>7</v>
      </c>
      <c r="D114" s="106" t="s">
        <v>3</v>
      </c>
      <c r="E114" s="2" t="s">
        <v>89</v>
      </c>
      <c r="F114" s="2"/>
      <c r="G114" s="2"/>
      <c r="H114" s="33"/>
      <c r="I114" s="173">
        <f t="shared" si="0"/>
        <v>129.68970736324567</v>
      </c>
      <c r="J114" s="174">
        <f t="shared" si="1"/>
        <v>13.599530374008779</v>
      </c>
      <c r="K114" s="189">
        <f t="shared" si="2"/>
        <v>900</v>
      </c>
      <c r="L114" s="190">
        <f t="shared" si="3"/>
        <v>373</v>
      </c>
      <c r="M114" s="173">
        <f t="shared" si="44"/>
        <v>1554.4229630613124</v>
      </c>
      <c r="N114" s="174">
        <f t="shared" si="5"/>
        <v>1554.4229630613124</v>
      </c>
      <c r="O114" s="174"/>
      <c r="P114" s="174"/>
      <c r="Q114" s="174"/>
      <c r="R114" s="175">
        <f t="shared" si="26"/>
        <v>0</v>
      </c>
      <c r="S114" s="173">
        <f t="shared" si="6"/>
        <v>1143.3890144356812</v>
      </c>
      <c r="T114" s="174">
        <f t="shared" si="27"/>
        <v>1143.3890144356812</v>
      </c>
      <c r="U114" s="174"/>
      <c r="V114" s="174"/>
      <c r="W114" s="174"/>
      <c r="X114" s="175">
        <f t="shared" si="28"/>
        <v>0</v>
      </c>
      <c r="Y114" s="173">
        <f t="shared" si="8"/>
        <v>2286.7780288713625</v>
      </c>
      <c r="Z114" s="174">
        <f t="shared" si="45"/>
        <v>2286.7780288713625</v>
      </c>
      <c r="AA114" s="174"/>
      <c r="AB114" s="174"/>
      <c r="AC114" s="174"/>
      <c r="AD114" s="175">
        <f t="shared" si="29"/>
        <v>0</v>
      </c>
      <c r="AE114" s="173">
        <f t="shared" si="30"/>
        <v>11.985707999999999</v>
      </c>
      <c r="AF114" s="174">
        <f t="shared" si="31"/>
        <v>36</v>
      </c>
      <c r="AG114" s="174">
        <f t="shared" si="32"/>
        <v>22.464200000000002</v>
      </c>
      <c r="AH114" s="174">
        <f t="shared" si="46"/>
        <v>163</v>
      </c>
      <c r="AI114" s="174">
        <f t="shared" si="13"/>
        <v>260.02679999999998</v>
      </c>
      <c r="AJ114" s="174">
        <f t="shared" si="33"/>
        <v>0.76923076923076927</v>
      </c>
      <c r="AK114" s="174">
        <f t="shared" si="15"/>
        <v>2286.7780288713625</v>
      </c>
      <c r="AL114" s="174">
        <f t="shared" si="34"/>
        <v>2286.7780288713625</v>
      </c>
      <c r="AM114" s="174"/>
      <c r="AN114" s="174"/>
      <c r="AO114" s="176">
        <v>6</v>
      </c>
      <c r="AP114" s="174">
        <v>36</v>
      </c>
      <c r="AQ114" s="175">
        <f t="shared" si="35"/>
        <v>163</v>
      </c>
      <c r="AR114" s="31">
        <f t="shared" si="36"/>
        <v>0</v>
      </c>
      <c r="AS114" s="2">
        <f t="shared" si="37"/>
        <v>0</v>
      </c>
      <c r="AT114" s="33">
        <f t="shared" si="38"/>
        <v>0</v>
      </c>
      <c r="AU114" s="31">
        <f t="shared" si="39"/>
        <v>1</v>
      </c>
      <c r="AV114" s="2">
        <f t="shared" si="40"/>
        <v>0.5</v>
      </c>
      <c r="AW114" s="33">
        <f t="shared" si="41"/>
        <v>1</v>
      </c>
      <c r="AX114" s="31">
        <f t="shared" si="42"/>
        <v>1</v>
      </c>
      <c r="AY114" s="33">
        <f t="shared" si="43"/>
        <v>0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hidden="1" customHeight="1">
      <c r="A115" s="2"/>
      <c r="B115" s="107">
        <v>40</v>
      </c>
      <c r="C115" s="31">
        <v>7</v>
      </c>
      <c r="D115" s="167" t="s">
        <v>3</v>
      </c>
      <c r="E115" s="168" t="s">
        <v>91</v>
      </c>
      <c r="F115" s="168"/>
      <c r="G115" s="168" t="s">
        <v>137</v>
      </c>
      <c r="H115" s="33"/>
      <c r="I115" s="173">
        <f t="shared" si="0"/>
        <v>32.461134151994059</v>
      </c>
      <c r="J115" s="177">
        <f t="shared" si="1"/>
        <v>27.23153217631064</v>
      </c>
      <c r="K115" s="191">
        <f t="shared" si="2"/>
        <v>902</v>
      </c>
      <c r="L115" s="190">
        <f t="shared" si="3"/>
        <v>375</v>
      </c>
      <c r="M115" s="173">
        <f t="shared" si="44"/>
        <v>194.30287038266405</v>
      </c>
      <c r="N115" s="177">
        <f t="shared" si="5"/>
        <v>194.30287038266405</v>
      </c>
      <c r="O115" s="177"/>
      <c r="P115" s="177"/>
      <c r="Q115" s="177"/>
      <c r="R115" s="175">
        <f t="shared" si="26"/>
        <v>0</v>
      </c>
      <c r="S115" s="173">
        <f t="shared" si="6"/>
        <v>142.92362680446016</v>
      </c>
      <c r="T115" s="177">
        <f t="shared" si="27"/>
        <v>142.92362680446016</v>
      </c>
      <c r="U115" s="177"/>
      <c r="V115" s="177"/>
      <c r="W115" s="177"/>
      <c r="X115" s="175">
        <f t="shared" si="28"/>
        <v>0</v>
      </c>
      <c r="Y115" s="173">
        <f t="shared" si="8"/>
        <v>285.84725360892031</v>
      </c>
      <c r="Z115" s="177">
        <f t="shared" si="45"/>
        <v>285.84725360892031</v>
      </c>
      <c r="AA115" s="177"/>
      <c r="AB115" s="177"/>
      <c r="AC115" s="177"/>
      <c r="AD115" s="175">
        <f t="shared" si="29"/>
        <v>0</v>
      </c>
      <c r="AE115" s="173">
        <f t="shared" si="30"/>
        <v>5.9857079999999998</v>
      </c>
      <c r="AF115" s="177">
        <f t="shared" si="31"/>
        <v>36</v>
      </c>
      <c r="AG115" s="177">
        <f t="shared" si="32"/>
        <v>22.464200000000002</v>
      </c>
      <c r="AH115" s="177">
        <f t="shared" si="46"/>
        <v>163</v>
      </c>
      <c r="AI115" s="177">
        <f t="shared" si="13"/>
        <v>260.02679999999998</v>
      </c>
      <c r="AJ115" s="177">
        <f t="shared" si="33"/>
        <v>0.76923076923076927</v>
      </c>
      <c r="AK115" s="177">
        <f t="shared" si="15"/>
        <v>2286.7780288713625</v>
      </c>
      <c r="AL115" s="177">
        <f t="shared" si="34"/>
        <v>2286.7780288713625</v>
      </c>
      <c r="AM115" s="177"/>
      <c r="AN115" s="177"/>
      <c r="AO115" s="178">
        <v>6</v>
      </c>
      <c r="AP115" s="177">
        <v>36</v>
      </c>
      <c r="AQ115" s="175">
        <f t="shared" si="35"/>
        <v>163</v>
      </c>
      <c r="AR115" s="31">
        <f t="shared" si="36"/>
        <v>0</v>
      </c>
      <c r="AS115" s="168">
        <f t="shared" si="37"/>
        <v>0</v>
      </c>
      <c r="AT115" s="33">
        <f t="shared" si="38"/>
        <v>0</v>
      </c>
      <c r="AU115" s="31">
        <f t="shared" si="39"/>
        <v>1</v>
      </c>
      <c r="AV115" s="168">
        <f t="shared" si="40"/>
        <v>1</v>
      </c>
      <c r="AW115" s="33">
        <f t="shared" si="41"/>
        <v>6.25E-2</v>
      </c>
      <c r="AX115" s="31">
        <f t="shared" si="42"/>
        <v>1</v>
      </c>
      <c r="AY115" s="33">
        <f t="shared" si="43"/>
        <v>0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hidden="1" customHeight="1">
      <c r="A116" s="2"/>
      <c r="B116" s="107">
        <v>41</v>
      </c>
      <c r="C116" s="31">
        <v>4</v>
      </c>
      <c r="D116" s="106" t="s">
        <v>3</v>
      </c>
      <c r="E116" s="2" t="s">
        <v>67</v>
      </c>
      <c r="F116" s="2"/>
      <c r="G116" s="2"/>
      <c r="H116" s="33"/>
      <c r="I116" s="173">
        <f t="shared" si="0"/>
        <v>483.90887252277923</v>
      </c>
      <c r="J116" s="174">
        <f t="shared" si="1"/>
        <v>15.035815312073359</v>
      </c>
      <c r="K116" s="189">
        <f t="shared" si="2"/>
        <v>792</v>
      </c>
      <c r="L116" s="190">
        <f t="shared" si="3"/>
        <v>299</v>
      </c>
      <c r="M116" s="173">
        <f t="shared" si="44"/>
        <v>2896.5372095305797</v>
      </c>
      <c r="N116" s="174">
        <f t="shared" si="5"/>
        <v>2896.5372095305797</v>
      </c>
      <c r="O116" s="174"/>
      <c r="P116" s="174"/>
      <c r="Q116" s="174"/>
      <c r="R116" s="175">
        <f t="shared" si="26"/>
        <v>0</v>
      </c>
      <c r="S116" s="173">
        <f t="shared" si="6"/>
        <v>2130.6098172655566</v>
      </c>
      <c r="T116" s="174">
        <f t="shared" si="27"/>
        <v>2130.6098172655566</v>
      </c>
      <c r="U116" s="174"/>
      <c r="V116" s="174"/>
      <c r="W116" s="174"/>
      <c r="X116" s="175">
        <f t="shared" si="28"/>
        <v>0</v>
      </c>
      <c r="Y116" s="173">
        <f t="shared" si="8"/>
        <v>4261.2196345311131</v>
      </c>
      <c r="Z116" s="174">
        <f t="shared" si="45"/>
        <v>4261.2196345311131</v>
      </c>
      <c r="AA116" s="174"/>
      <c r="AB116" s="174"/>
      <c r="AC116" s="174"/>
      <c r="AD116" s="175">
        <f t="shared" si="29"/>
        <v>0</v>
      </c>
      <c r="AE116" s="173">
        <f t="shared" si="30"/>
        <v>5.9857079999999998</v>
      </c>
      <c r="AF116" s="174">
        <f t="shared" si="31"/>
        <v>36</v>
      </c>
      <c r="AG116" s="174">
        <f t="shared" si="32"/>
        <v>22.464200000000002</v>
      </c>
      <c r="AH116" s="174">
        <f t="shared" si="46"/>
        <v>90</v>
      </c>
      <c r="AI116" s="174">
        <f t="shared" si="13"/>
        <v>260.02679999999998</v>
      </c>
      <c r="AJ116" s="174">
        <f t="shared" si="33"/>
        <v>0.76923076923076927</v>
      </c>
      <c r="AK116" s="174">
        <f t="shared" si="15"/>
        <v>2130.6098172655566</v>
      </c>
      <c r="AL116" s="174">
        <f t="shared" si="34"/>
        <v>2130.6098172655566</v>
      </c>
      <c r="AM116" s="174"/>
      <c r="AN116" s="174"/>
      <c r="AO116" s="176">
        <v>6</v>
      </c>
      <c r="AP116" s="174">
        <v>36</v>
      </c>
      <c r="AQ116" s="175">
        <f t="shared" si="35"/>
        <v>90</v>
      </c>
      <c r="AR116" s="31">
        <f t="shared" si="36"/>
        <v>0</v>
      </c>
      <c r="AS116" s="2">
        <f t="shared" si="37"/>
        <v>0</v>
      </c>
      <c r="AT116" s="33">
        <f t="shared" si="38"/>
        <v>0</v>
      </c>
      <c r="AU116" s="31">
        <f t="shared" si="39"/>
        <v>1</v>
      </c>
      <c r="AV116" s="2">
        <f t="shared" si="40"/>
        <v>1</v>
      </c>
      <c r="AW116" s="33">
        <f t="shared" si="41"/>
        <v>1</v>
      </c>
      <c r="AX116" s="31">
        <f t="shared" si="42"/>
        <v>1</v>
      </c>
      <c r="AY116" s="33">
        <f t="shared" si="43"/>
        <v>0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hidden="1" customHeight="1">
      <c r="A117" s="2"/>
      <c r="B117" s="107">
        <v>42</v>
      </c>
      <c r="C117" s="31">
        <v>1</v>
      </c>
      <c r="D117" s="106" t="s">
        <v>3</v>
      </c>
      <c r="E117" s="2" t="s">
        <v>67</v>
      </c>
      <c r="F117" s="2"/>
      <c r="G117" s="2"/>
      <c r="H117" s="33"/>
      <c r="I117" s="173">
        <f t="shared" si="0"/>
        <v>393.79048946827692</v>
      </c>
      <c r="J117" s="174">
        <f t="shared" si="1"/>
        <v>7.5179076560366793</v>
      </c>
      <c r="K117" s="189">
        <f t="shared" si="2"/>
        <v>856</v>
      </c>
      <c r="L117" s="190">
        <f t="shared" si="3"/>
        <v>335</v>
      </c>
      <c r="M117" s="173">
        <f t="shared" si="44"/>
        <v>2357.1148831341807</v>
      </c>
      <c r="N117" s="174">
        <f t="shared" si="5"/>
        <v>2357.1148831341807</v>
      </c>
      <c r="O117" s="174"/>
      <c r="P117" s="174"/>
      <c r="Q117" s="174"/>
      <c r="R117" s="175">
        <f t="shared" si="26"/>
        <v>0</v>
      </c>
      <c r="S117" s="173">
        <f t="shared" si="6"/>
        <v>1733.8262025096972</v>
      </c>
      <c r="T117" s="174">
        <f t="shared" si="27"/>
        <v>1733.8262025096972</v>
      </c>
      <c r="U117" s="174"/>
      <c r="V117" s="174"/>
      <c r="W117" s="174"/>
      <c r="X117" s="175">
        <f t="shared" si="28"/>
        <v>0</v>
      </c>
      <c r="Y117" s="173">
        <f t="shared" si="8"/>
        <v>3467.6524050193943</v>
      </c>
      <c r="Z117" s="174">
        <f t="shared" si="45"/>
        <v>3467.6524050193943</v>
      </c>
      <c r="AA117" s="174"/>
      <c r="AB117" s="174"/>
      <c r="AC117" s="174"/>
      <c r="AD117" s="175">
        <f t="shared" si="29"/>
        <v>0</v>
      </c>
      <c r="AE117" s="173">
        <f t="shared" si="30"/>
        <v>5.9857079999999998</v>
      </c>
      <c r="AF117" s="174">
        <f t="shared" si="31"/>
        <v>36</v>
      </c>
      <c r="AG117" s="174">
        <f t="shared" si="32"/>
        <v>22.464200000000002</v>
      </c>
      <c r="AH117" s="174">
        <f t="shared" si="46"/>
        <v>45</v>
      </c>
      <c r="AI117" s="174">
        <f t="shared" si="13"/>
        <v>260.02679999999998</v>
      </c>
      <c r="AJ117" s="174">
        <f t="shared" si="33"/>
        <v>0.76923076923076927</v>
      </c>
      <c r="AK117" s="174">
        <f t="shared" si="15"/>
        <v>1733.8262025096972</v>
      </c>
      <c r="AL117" s="174">
        <f t="shared" si="34"/>
        <v>1733.8262025096972</v>
      </c>
      <c r="AM117" s="174"/>
      <c r="AN117" s="174"/>
      <c r="AO117" s="176">
        <v>6</v>
      </c>
      <c r="AP117" s="174">
        <v>36</v>
      </c>
      <c r="AQ117" s="175">
        <f t="shared" si="35"/>
        <v>45</v>
      </c>
      <c r="AR117" s="31">
        <f t="shared" si="36"/>
        <v>0</v>
      </c>
      <c r="AS117" s="2">
        <f t="shared" si="37"/>
        <v>0</v>
      </c>
      <c r="AT117" s="33">
        <f t="shared" si="38"/>
        <v>0</v>
      </c>
      <c r="AU117" s="31">
        <f t="shared" si="39"/>
        <v>1</v>
      </c>
      <c r="AV117" s="2">
        <f t="shared" si="40"/>
        <v>1</v>
      </c>
      <c r="AW117" s="33">
        <f t="shared" si="41"/>
        <v>1</v>
      </c>
      <c r="AX117" s="31">
        <f t="shared" si="42"/>
        <v>1</v>
      </c>
      <c r="AY117" s="33">
        <f t="shared" si="43"/>
        <v>0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hidden="1" customHeight="1">
      <c r="A118" s="2"/>
      <c r="B118" s="107">
        <v>43</v>
      </c>
      <c r="C118" s="31">
        <v>10</v>
      </c>
      <c r="D118" s="106" t="s">
        <v>4</v>
      </c>
      <c r="E118" s="2" t="s">
        <v>144</v>
      </c>
      <c r="F118" s="2" t="s">
        <v>149</v>
      </c>
      <c r="G118" s="2" t="s">
        <v>167</v>
      </c>
      <c r="H118" s="33"/>
      <c r="I118" s="173">
        <f t="shared" si="0"/>
        <v>1016.4284901809632</v>
      </c>
      <c r="J118" s="174">
        <f t="shared" si="1"/>
        <v>29.152775243964456</v>
      </c>
      <c r="K118" s="189">
        <f t="shared" si="2"/>
        <v>327</v>
      </c>
      <c r="L118" s="190">
        <f t="shared" si="3"/>
        <v>91</v>
      </c>
      <c r="M118" s="173">
        <f t="shared" si="44"/>
        <v>12168.088290208225</v>
      </c>
      <c r="N118" s="174">
        <f t="shared" si="5"/>
        <v>1351.6924748030708</v>
      </c>
      <c r="O118" s="174">
        <f t="shared" ref="O118:O147" si="47">U118*(1+(IF((AG118+IF(F118="백어택",8,0))&gt;100,100,(AG118+IF(F118="백어택",8,0)))/100)*(AI118/100-1))</f>
        <v>10816.395815405154</v>
      </c>
      <c r="P118" s="174"/>
      <c r="Q118" s="174"/>
      <c r="R118" s="175"/>
      <c r="S118" s="173">
        <f t="shared" si="6"/>
        <v>8180.1787860497152</v>
      </c>
      <c r="T118" s="174">
        <f t="shared" ref="T118:T147" si="48">AT118*AL118*IF(F118="백어택",1.2,1)</f>
        <v>908.69542067219049</v>
      </c>
      <c r="U118" s="174">
        <f t="shared" ref="U118:U147" si="49">AM118*AW118*AX118*AY118*IF(F118="백어택",1.2,1)</f>
        <v>7271.4833653775249</v>
      </c>
      <c r="V118" s="174"/>
      <c r="W118" s="174"/>
      <c r="X118" s="175"/>
      <c r="Y118" s="173">
        <f t="shared" si="8"/>
        <v>16360.35757209943</v>
      </c>
      <c r="Z118" s="174">
        <f t="shared" si="45"/>
        <v>1817.390841344381</v>
      </c>
      <c r="AA118" s="174">
        <f t="shared" ref="AA118:AA147" si="50">U118*$D$58/100</f>
        <v>14542.96673075505</v>
      </c>
      <c r="AB118" s="174"/>
      <c r="AC118" s="174"/>
      <c r="AD118" s="175"/>
      <c r="AE118" s="173">
        <f t="shared" ref="AE118:AE149" si="51">AO118*(1-$D$17/100)</f>
        <v>11.971416</v>
      </c>
      <c r="AF118" s="174">
        <f t="shared" si="31"/>
        <v>36</v>
      </c>
      <c r="AG118" s="174">
        <f t="shared" si="32"/>
        <v>22.464200000000002</v>
      </c>
      <c r="AH118" s="174">
        <f t="shared" si="46"/>
        <v>349</v>
      </c>
      <c r="AI118" s="174">
        <f t="shared" si="13"/>
        <v>260.02679999999998</v>
      </c>
      <c r="AJ118" s="174">
        <f t="shared" ref="AJ118:AJ147" si="52">10/IF(AY118=1,5,4)</f>
        <v>2</v>
      </c>
      <c r="AK118" s="174">
        <f t="shared" si="15"/>
        <v>3787.030919467461</v>
      </c>
      <c r="AL118" s="174">
        <f t="shared" ref="AL118:AL147" si="53">(VLOOKUP(C118,$B$36:$AG$39,4,FALSE)+VLOOKUP(C118,$B$40:$AG$43,4,FALSE)*$D$54)*$D$59/100</f>
        <v>757.24618389349212</v>
      </c>
      <c r="AM118" s="174">
        <f t="shared" ref="AM118:AM147" si="54">(VLOOKUP(C118,$B$36:$AG$39,5,FALSE)+VLOOKUP(C118,$B$40:$AG$43,5,FALSE)*$D$54)*$D$59/100</f>
        <v>3029.7847355739686</v>
      </c>
      <c r="AN118" s="174"/>
      <c r="AO118" s="176">
        <v>12</v>
      </c>
      <c r="AP118" s="174">
        <v>36</v>
      </c>
      <c r="AQ118" s="175">
        <f t="shared" ref="AQ118:AQ147" si="55">VLOOKUP(C118,$B$45:$AA$48,4,FALSE)</f>
        <v>349</v>
      </c>
      <c r="AR118" s="31">
        <f t="shared" ref="AR118:AR147" si="56">IF(LEFT(E118,1)*1=1,$S$54,$R$54)</f>
        <v>0</v>
      </c>
      <c r="AS118" s="2">
        <f t="shared" ref="AS118:AS147" si="57">IF(LEFT(E118,1)*1=2,$U$54,$T$54)</f>
        <v>0</v>
      </c>
      <c r="AT118" s="33">
        <f t="shared" ref="AT118:AT147" si="58">IF(LEFT(E118,1)*1=3,$W$54,$V$54)</f>
        <v>1</v>
      </c>
      <c r="AU118" s="31">
        <f t="shared" ref="AU118:AU147" si="59">IF(MID(E118,3,1)*1=1,$Y$54,$X$54)</f>
        <v>0</v>
      </c>
      <c r="AV118" s="2">
        <f t="shared" ref="AV118:AV147" si="60">IF(MID(E118,3,1)*1=2,$AA$54,$Z$54)</f>
        <v>0</v>
      </c>
      <c r="AW118" s="33">
        <f t="shared" ref="AW118:AW147" si="61">IF(MID(E118,3,1)*1=3,$AC$54,$AB$54)</f>
        <v>1</v>
      </c>
      <c r="AX118" s="31">
        <f t="shared" ref="AX118:AX147" si="62">IF(MID(E118,5,1)*1=1,$AE$54,$AD$54)</f>
        <v>2</v>
      </c>
      <c r="AY118" s="33">
        <f t="shared" ref="AY118:AY147" si="63">IF(MID(E118,5,1)*1=2,$AG$54,$AF$54)</f>
        <v>1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hidden="1" customHeight="1">
      <c r="A119" s="2"/>
      <c r="B119" s="107">
        <v>44</v>
      </c>
      <c r="C119" s="31">
        <v>10</v>
      </c>
      <c r="D119" s="106" t="s">
        <v>4</v>
      </c>
      <c r="E119" s="2" t="s">
        <v>141</v>
      </c>
      <c r="F119" s="2" t="s">
        <v>149</v>
      </c>
      <c r="G119" s="2" t="s">
        <v>172</v>
      </c>
      <c r="H119" s="33"/>
      <c r="I119" s="173">
        <f t="shared" si="0"/>
        <v>1377.8358897869966</v>
      </c>
      <c r="J119" s="174">
        <f t="shared" si="1"/>
        <v>29.152775243964456</v>
      </c>
      <c r="K119" s="189">
        <f t="shared" si="2"/>
        <v>155</v>
      </c>
      <c r="L119" s="190">
        <f t="shared" si="3"/>
        <v>28</v>
      </c>
      <c r="M119" s="173">
        <f t="shared" si="44"/>
        <v>16494.646616370286</v>
      </c>
      <c r="N119" s="174">
        <f t="shared" si="5"/>
        <v>1351.6924748030708</v>
      </c>
      <c r="O119" s="174">
        <f t="shared" si="47"/>
        <v>15142.954141567216</v>
      </c>
      <c r="P119" s="174"/>
      <c r="Q119" s="174"/>
      <c r="R119" s="175"/>
      <c r="S119" s="173">
        <f t="shared" si="6"/>
        <v>11088.772132200726</v>
      </c>
      <c r="T119" s="174">
        <f t="shared" si="48"/>
        <v>908.69542067219049</v>
      </c>
      <c r="U119" s="174">
        <f t="shared" si="49"/>
        <v>10180.076711528534</v>
      </c>
      <c r="V119" s="174"/>
      <c r="W119" s="174"/>
      <c r="X119" s="175"/>
      <c r="Y119" s="173">
        <f t="shared" si="8"/>
        <v>22177.544264401451</v>
      </c>
      <c r="Z119" s="174">
        <f t="shared" si="45"/>
        <v>1817.390841344381</v>
      </c>
      <c r="AA119" s="174">
        <f t="shared" si="50"/>
        <v>20360.153423057069</v>
      </c>
      <c r="AB119" s="174"/>
      <c r="AC119" s="174"/>
      <c r="AD119" s="175"/>
      <c r="AE119" s="173">
        <f t="shared" si="51"/>
        <v>11.971416</v>
      </c>
      <c r="AF119" s="174">
        <f t="shared" si="31"/>
        <v>36</v>
      </c>
      <c r="AG119" s="174">
        <f t="shared" si="32"/>
        <v>22.464200000000002</v>
      </c>
      <c r="AH119" s="174">
        <f t="shared" si="46"/>
        <v>349</v>
      </c>
      <c r="AI119" s="174">
        <f t="shared" si="13"/>
        <v>260.02679999999998</v>
      </c>
      <c r="AJ119" s="174">
        <f t="shared" si="52"/>
        <v>2</v>
      </c>
      <c r="AK119" s="174">
        <f t="shared" si="15"/>
        <v>3787.030919467461</v>
      </c>
      <c r="AL119" s="174">
        <f t="shared" si="53"/>
        <v>757.24618389349212</v>
      </c>
      <c r="AM119" s="174">
        <f t="shared" si="54"/>
        <v>3029.7847355739686</v>
      </c>
      <c r="AN119" s="174"/>
      <c r="AO119" s="176">
        <v>12</v>
      </c>
      <c r="AP119" s="174">
        <v>36</v>
      </c>
      <c r="AQ119" s="175">
        <f t="shared" si="55"/>
        <v>349</v>
      </c>
      <c r="AR119" s="31">
        <f t="shared" si="56"/>
        <v>0</v>
      </c>
      <c r="AS119" s="2">
        <f t="shared" si="57"/>
        <v>0</v>
      </c>
      <c r="AT119" s="33">
        <f t="shared" si="58"/>
        <v>1</v>
      </c>
      <c r="AU119" s="31">
        <f t="shared" si="59"/>
        <v>0</v>
      </c>
      <c r="AV119" s="2">
        <f t="shared" si="60"/>
        <v>0</v>
      </c>
      <c r="AW119" s="33">
        <f t="shared" si="61"/>
        <v>1.4</v>
      </c>
      <c r="AX119" s="31">
        <f t="shared" si="62"/>
        <v>2</v>
      </c>
      <c r="AY119" s="33">
        <f t="shared" si="63"/>
        <v>1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hidden="1" customHeight="1">
      <c r="A120" s="2"/>
      <c r="B120" s="107">
        <v>45</v>
      </c>
      <c r="C120" s="31">
        <v>10</v>
      </c>
      <c r="D120" s="106" t="s">
        <v>4</v>
      </c>
      <c r="E120" s="2" t="s">
        <v>146</v>
      </c>
      <c r="F120" s="2" t="s">
        <v>149</v>
      </c>
      <c r="G120" s="2" t="s">
        <v>167</v>
      </c>
      <c r="H120" s="33"/>
      <c r="I120" s="173">
        <f t="shared" si="0"/>
        <v>1072.8834857639029</v>
      </c>
      <c r="J120" s="174">
        <f t="shared" si="1"/>
        <v>29.152775243964456</v>
      </c>
      <c r="K120" s="189">
        <f t="shared" si="2"/>
        <v>280</v>
      </c>
      <c r="L120" s="190">
        <f t="shared" si="3"/>
        <v>73</v>
      </c>
      <c r="M120" s="173">
        <f t="shared" si="44"/>
        <v>12843.934527609759</v>
      </c>
      <c r="N120" s="174">
        <f t="shared" si="5"/>
        <v>2027.5387122046059</v>
      </c>
      <c r="O120" s="174">
        <f t="shared" si="47"/>
        <v>10816.395815405154</v>
      </c>
      <c r="P120" s="174"/>
      <c r="Q120" s="174"/>
      <c r="R120" s="175"/>
      <c r="S120" s="173">
        <f t="shared" si="6"/>
        <v>8634.5264963858099</v>
      </c>
      <c r="T120" s="174">
        <f t="shared" si="48"/>
        <v>1363.0431310082856</v>
      </c>
      <c r="U120" s="174">
        <f t="shared" si="49"/>
        <v>7271.4833653775249</v>
      </c>
      <c r="V120" s="174"/>
      <c r="W120" s="174"/>
      <c r="X120" s="175"/>
      <c r="Y120" s="173">
        <f t="shared" si="8"/>
        <v>17269.05299277162</v>
      </c>
      <c r="Z120" s="174">
        <f t="shared" si="45"/>
        <v>2726.0862620165713</v>
      </c>
      <c r="AA120" s="174">
        <f t="shared" si="50"/>
        <v>14542.96673075505</v>
      </c>
      <c r="AB120" s="174"/>
      <c r="AC120" s="174"/>
      <c r="AD120" s="175"/>
      <c r="AE120" s="173">
        <f t="shared" si="51"/>
        <v>11.971416</v>
      </c>
      <c r="AF120" s="174">
        <f t="shared" si="31"/>
        <v>36</v>
      </c>
      <c r="AG120" s="174">
        <f t="shared" si="32"/>
        <v>22.464200000000002</v>
      </c>
      <c r="AH120" s="174">
        <f t="shared" si="46"/>
        <v>349</v>
      </c>
      <c r="AI120" s="174">
        <f t="shared" si="13"/>
        <v>260.02679999999998</v>
      </c>
      <c r="AJ120" s="174">
        <f t="shared" si="52"/>
        <v>2</v>
      </c>
      <c r="AK120" s="174">
        <f t="shared" si="15"/>
        <v>3787.030919467461</v>
      </c>
      <c r="AL120" s="174">
        <f t="shared" si="53"/>
        <v>757.24618389349212</v>
      </c>
      <c r="AM120" s="174">
        <f t="shared" si="54"/>
        <v>3029.7847355739686</v>
      </c>
      <c r="AN120" s="174"/>
      <c r="AO120" s="176">
        <v>12</v>
      </c>
      <c r="AP120" s="174">
        <v>36</v>
      </c>
      <c r="AQ120" s="175">
        <f t="shared" si="55"/>
        <v>349</v>
      </c>
      <c r="AR120" s="31">
        <f t="shared" si="56"/>
        <v>0</v>
      </c>
      <c r="AS120" s="2">
        <f t="shared" si="57"/>
        <v>0</v>
      </c>
      <c r="AT120" s="33">
        <f t="shared" si="58"/>
        <v>1.5</v>
      </c>
      <c r="AU120" s="31">
        <f t="shared" si="59"/>
        <v>0</v>
      </c>
      <c r="AV120" s="2">
        <f t="shared" si="60"/>
        <v>0</v>
      </c>
      <c r="AW120" s="33">
        <f t="shared" si="61"/>
        <v>1</v>
      </c>
      <c r="AX120" s="31">
        <f t="shared" si="62"/>
        <v>2</v>
      </c>
      <c r="AY120" s="33">
        <f t="shared" si="63"/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hidden="1" customHeight="1">
      <c r="A121" s="2"/>
      <c r="B121" s="107">
        <v>46</v>
      </c>
      <c r="C121" s="31">
        <v>10</v>
      </c>
      <c r="D121" s="106" t="s">
        <v>4</v>
      </c>
      <c r="E121" s="2" t="s">
        <v>147</v>
      </c>
      <c r="F121" s="2" t="s">
        <v>149</v>
      </c>
      <c r="G121" s="2" t="s">
        <v>172</v>
      </c>
      <c r="H121" s="33"/>
      <c r="I121" s="173">
        <f t="shared" si="0"/>
        <v>1434.2908853699364</v>
      </c>
      <c r="J121" s="174">
        <f t="shared" si="1"/>
        <v>29.152775243964456</v>
      </c>
      <c r="K121" s="189">
        <f t="shared" si="2"/>
        <v>144</v>
      </c>
      <c r="L121" s="190">
        <f t="shared" si="3"/>
        <v>25</v>
      </c>
      <c r="M121" s="173">
        <f t="shared" si="44"/>
        <v>17170.492853771822</v>
      </c>
      <c r="N121" s="174">
        <f t="shared" si="5"/>
        <v>2027.5387122046059</v>
      </c>
      <c r="O121" s="174">
        <f t="shared" si="47"/>
        <v>15142.954141567216</v>
      </c>
      <c r="P121" s="174"/>
      <c r="Q121" s="174"/>
      <c r="R121" s="175"/>
      <c r="S121" s="173">
        <f t="shared" si="6"/>
        <v>11543.11984253682</v>
      </c>
      <c r="T121" s="174">
        <f t="shared" si="48"/>
        <v>1363.0431310082856</v>
      </c>
      <c r="U121" s="174">
        <f t="shared" si="49"/>
        <v>10180.076711528534</v>
      </c>
      <c r="V121" s="174"/>
      <c r="W121" s="174"/>
      <c r="X121" s="175"/>
      <c r="Y121" s="173">
        <f t="shared" si="8"/>
        <v>23086.23968507364</v>
      </c>
      <c r="Z121" s="174">
        <f t="shared" si="45"/>
        <v>2726.0862620165713</v>
      </c>
      <c r="AA121" s="174">
        <f t="shared" si="50"/>
        <v>20360.153423057069</v>
      </c>
      <c r="AB121" s="174"/>
      <c r="AC121" s="174"/>
      <c r="AD121" s="175"/>
      <c r="AE121" s="173">
        <f t="shared" si="51"/>
        <v>11.971416</v>
      </c>
      <c r="AF121" s="174">
        <f t="shared" si="31"/>
        <v>36</v>
      </c>
      <c r="AG121" s="174">
        <f t="shared" si="32"/>
        <v>22.464200000000002</v>
      </c>
      <c r="AH121" s="174">
        <f t="shared" si="46"/>
        <v>349</v>
      </c>
      <c r="AI121" s="174">
        <f t="shared" si="13"/>
        <v>260.02679999999998</v>
      </c>
      <c r="AJ121" s="174">
        <f t="shared" si="52"/>
        <v>2</v>
      </c>
      <c r="AK121" s="174">
        <f t="shared" si="15"/>
        <v>3787.030919467461</v>
      </c>
      <c r="AL121" s="174">
        <f t="shared" si="53"/>
        <v>757.24618389349212</v>
      </c>
      <c r="AM121" s="174">
        <f t="shared" si="54"/>
        <v>3029.7847355739686</v>
      </c>
      <c r="AN121" s="174"/>
      <c r="AO121" s="176">
        <v>12</v>
      </c>
      <c r="AP121" s="174">
        <v>36</v>
      </c>
      <c r="AQ121" s="175">
        <f t="shared" si="55"/>
        <v>349</v>
      </c>
      <c r="AR121" s="31">
        <f t="shared" si="56"/>
        <v>0</v>
      </c>
      <c r="AS121" s="2">
        <f t="shared" si="57"/>
        <v>0</v>
      </c>
      <c r="AT121" s="33">
        <f t="shared" si="58"/>
        <v>1.5</v>
      </c>
      <c r="AU121" s="31">
        <f t="shared" si="59"/>
        <v>0</v>
      </c>
      <c r="AV121" s="2">
        <f t="shared" si="60"/>
        <v>0</v>
      </c>
      <c r="AW121" s="33">
        <f t="shared" si="61"/>
        <v>1.4</v>
      </c>
      <c r="AX121" s="31">
        <f t="shared" si="62"/>
        <v>2</v>
      </c>
      <c r="AY121" s="33">
        <f t="shared" si="63"/>
        <v>1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5.75" hidden="1" customHeight="1">
      <c r="A122" s="2"/>
      <c r="B122" s="107">
        <v>47</v>
      </c>
      <c r="C122" s="31">
        <v>10</v>
      </c>
      <c r="D122" s="106" t="s">
        <v>4</v>
      </c>
      <c r="E122" s="2" t="s">
        <v>92</v>
      </c>
      <c r="F122" s="2" t="s">
        <v>149</v>
      </c>
      <c r="G122" s="2"/>
      <c r="H122" s="33"/>
      <c r="I122" s="173">
        <f t="shared" si="0"/>
        <v>892.19469656638921</v>
      </c>
      <c r="J122" s="174">
        <f t="shared" si="1"/>
        <v>29.152775243964456</v>
      </c>
      <c r="K122" s="189">
        <f t="shared" si="2"/>
        <v>417</v>
      </c>
      <c r="L122" s="190">
        <f t="shared" si="3"/>
        <v>139</v>
      </c>
      <c r="M122" s="173">
        <f t="shared" si="44"/>
        <v>10680.833865590017</v>
      </c>
      <c r="N122" s="174">
        <f t="shared" si="5"/>
        <v>1351.6924748030708</v>
      </c>
      <c r="O122" s="174">
        <f t="shared" si="47"/>
        <v>9329.1413907869464</v>
      </c>
      <c r="P122" s="174"/>
      <c r="Q122" s="174"/>
      <c r="R122" s="175"/>
      <c r="S122" s="173">
        <f t="shared" si="6"/>
        <v>7180.3498233103055</v>
      </c>
      <c r="T122" s="174">
        <f t="shared" si="48"/>
        <v>908.69542067219049</v>
      </c>
      <c r="U122" s="174">
        <f t="shared" si="49"/>
        <v>6271.6544026381152</v>
      </c>
      <c r="V122" s="174"/>
      <c r="W122" s="174"/>
      <c r="X122" s="175"/>
      <c r="Y122" s="173">
        <f t="shared" si="8"/>
        <v>14360.699646620611</v>
      </c>
      <c r="Z122" s="174">
        <f t="shared" si="45"/>
        <v>1817.390841344381</v>
      </c>
      <c r="AA122" s="174">
        <f t="shared" si="50"/>
        <v>12543.30880527623</v>
      </c>
      <c r="AB122" s="174"/>
      <c r="AC122" s="174"/>
      <c r="AD122" s="175"/>
      <c r="AE122" s="173">
        <f t="shared" si="51"/>
        <v>11.971416</v>
      </c>
      <c r="AF122" s="174">
        <f t="shared" si="31"/>
        <v>36</v>
      </c>
      <c r="AG122" s="174">
        <f t="shared" si="32"/>
        <v>22.464200000000002</v>
      </c>
      <c r="AH122" s="174">
        <f t="shared" si="46"/>
        <v>349</v>
      </c>
      <c r="AI122" s="174">
        <f t="shared" si="13"/>
        <v>260.02679999999998</v>
      </c>
      <c r="AJ122" s="174">
        <f t="shared" si="52"/>
        <v>2.5</v>
      </c>
      <c r="AK122" s="174">
        <f t="shared" si="15"/>
        <v>3787.030919467461</v>
      </c>
      <c r="AL122" s="174">
        <f t="shared" si="53"/>
        <v>757.24618389349212</v>
      </c>
      <c r="AM122" s="174">
        <f t="shared" si="54"/>
        <v>3029.7847355739686</v>
      </c>
      <c r="AN122" s="174"/>
      <c r="AO122" s="176">
        <v>12</v>
      </c>
      <c r="AP122" s="174">
        <v>36</v>
      </c>
      <c r="AQ122" s="175">
        <f t="shared" si="55"/>
        <v>349</v>
      </c>
      <c r="AR122" s="31">
        <f t="shared" si="56"/>
        <v>0</v>
      </c>
      <c r="AS122" s="2">
        <f t="shared" si="57"/>
        <v>0</v>
      </c>
      <c r="AT122" s="33">
        <f t="shared" si="58"/>
        <v>1</v>
      </c>
      <c r="AU122" s="31">
        <f t="shared" si="59"/>
        <v>0</v>
      </c>
      <c r="AV122" s="2">
        <f t="shared" si="60"/>
        <v>0</v>
      </c>
      <c r="AW122" s="33">
        <f t="shared" si="61"/>
        <v>1</v>
      </c>
      <c r="AX122" s="31">
        <f t="shared" si="62"/>
        <v>1</v>
      </c>
      <c r="AY122" s="33">
        <f t="shared" si="63"/>
        <v>1.7250000000000001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hidden="1" customHeight="1">
      <c r="A123" s="2"/>
      <c r="B123" s="107">
        <v>48</v>
      </c>
      <c r="C123" s="31">
        <v>10</v>
      </c>
      <c r="D123" s="106" t="s">
        <v>4</v>
      </c>
      <c r="E123" s="2" t="s">
        <v>98</v>
      </c>
      <c r="F123" s="2" t="s">
        <v>149</v>
      </c>
      <c r="G123" s="2" t="s">
        <v>143</v>
      </c>
      <c r="H123" s="33"/>
      <c r="I123" s="173">
        <f t="shared" si="0"/>
        <v>1203.9085787265931</v>
      </c>
      <c r="J123" s="174">
        <f t="shared" si="1"/>
        <v>29.152775243964456</v>
      </c>
      <c r="K123" s="189">
        <f t="shared" si="2"/>
        <v>228</v>
      </c>
      <c r="L123" s="190">
        <f t="shared" si="3"/>
        <v>49</v>
      </c>
      <c r="M123" s="173">
        <f t="shared" si="44"/>
        <v>14412.490421904797</v>
      </c>
      <c r="N123" s="174">
        <f t="shared" si="5"/>
        <v>1351.6924748030708</v>
      </c>
      <c r="O123" s="174">
        <f t="shared" si="47"/>
        <v>13060.797947101726</v>
      </c>
      <c r="P123" s="174"/>
      <c r="Q123" s="174"/>
      <c r="R123" s="175"/>
      <c r="S123" s="173">
        <f t="shared" si="6"/>
        <v>9689.0115843655531</v>
      </c>
      <c r="T123" s="174">
        <f t="shared" si="48"/>
        <v>908.69542067219049</v>
      </c>
      <c r="U123" s="174">
        <f t="shared" si="49"/>
        <v>8780.3161636933619</v>
      </c>
      <c r="V123" s="174"/>
      <c r="W123" s="174"/>
      <c r="X123" s="175"/>
      <c r="Y123" s="173">
        <f t="shared" si="8"/>
        <v>19378.023168731106</v>
      </c>
      <c r="Z123" s="174">
        <f t="shared" si="45"/>
        <v>1817.390841344381</v>
      </c>
      <c r="AA123" s="174">
        <f t="shared" si="50"/>
        <v>17560.632327386724</v>
      </c>
      <c r="AB123" s="174"/>
      <c r="AC123" s="174"/>
      <c r="AD123" s="175"/>
      <c r="AE123" s="173">
        <f t="shared" si="51"/>
        <v>11.971416</v>
      </c>
      <c r="AF123" s="174">
        <f t="shared" si="31"/>
        <v>36</v>
      </c>
      <c r="AG123" s="174">
        <f t="shared" si="32"/>
        <v>22.464200000000002</v>
      </c>
      <c r="AH123" s="174">
        <f t="shared" si="46"/>
        <v>349</v>
      </c>
      <c r="AI123" s="174">
        <f t="shared" si="13"/>
        <v>260.02679999999998</v>
      </c>
      <c r="AJ123" s="174">
        <f t="shared" si="52"/>
        <v>2.5</v>
      </c>
      <c r="AK123" s="174">
        <f t="shared" si="15"/>
        <v>3787.030919467461</v>
      </c>
      <c r="AL123" s="174">
        <f t="shared" si="53"/>
        <v>757.24618389349212</v>
      </c>
      <c r="AM123" s="174">
        <f t="shared" si="54"/>
        <v>3029.7847355739686</v>
      </c>
      <c r="AN123" s="174"/>
      <c r="AO123" s="176">
        <v>12</v>
      </c>
      <c r="AP123" s="174">
        <v>36</v>
      </c>
      <c r="AQ123" s="175">
        <f t="shared" si="55"/>
        <v>349</v>
      </c>
      <c r="AR123" s="31">
        <f t="shared" si="56"/>
        <v>0</v>
      </c>
      <c r="AS123" s="2">
        <f t="shared" si="57"/>
        <v>0</v>
      </c>
      <c r="AT123" s="33">
        <f t="shared" si="58"/>
        <v>1</v>
      </c>
      <c r="AU123" s="31">
        <f t="shared" si="59"/>
        <v>0</v>
      </c>
      <c r="AV123" s="2">
        <f t="shared" si="60"/>
        <v>0</v>
      </c>
      <c r="AW123" s="33">
        <f t="shared" si="61"/>
        <v>1.4</v>
      </c>
      <c r="AX123" s="31">
        <f t="shared" si="62"/>
        <v>1</v>
      </c>
      <c r="AY123" s="33">
        <f t="shared" si="63"/>
        <v>1.7250000000000001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hidden="1" customHeight="1">
      <c r="A124" s="2"/>
      <c r="B124" s="107">
        <v>49</v>
      </c>
      <c r="C124" s="31">
        <v>10</v>
      </c>
      <c r="D124" s="106" t="s">
        <v>4</v>
      </c>
      <c r="E124" s="2" t="s">
        <v>111</v>
      </c>
      <c r="F124" s="2" t="s">
        <v>149</v>
      </c>
      <c r="G124" s="2"/>
      <c r="H124" s="33"/>
      <c r="I124" s="173">
        <f t="shared" si="0"/>
        <v>948.64969214932898</v>
      </c>
      <c r="J124" s="174">
        <f t="shared" si="1"/>
        <v>29.152775243964456</v>
      </c>
      <c r="K124" s="189">
        <f t="shared" si="2"/>
        <v>365</v>
      </c>
      <c r="L124" s="190">
        <f t="shared" si="3"/>
        <v>113</v>
      </c>
      <c r="M124" s="173">
        <f t="shared" si="44"/>
        <v>11356.680102991551</v>
      </c>
      <c r="N124" s="174">
        <f t="shared" si="5"/>
        <v>2027.5387122046059</v>
      </c>
      <c r="O124" s="174">
        <f t="shared" si="47"/>
        <v>9329.1413907869464</v>
      </c>
      <c r="P124" s="174"/>
      <c r="Q124" s="174"/>
      <c r="R124" s="175"/>
      <c r="S124" s="173">
        <f t="shared" si="6"/>
        <v>7634.6975336464011</v>
      </c>
      <c r="T124" s="174">
        <f t="shared" si="48"/>
        <v>1363.0431310082856</v>
      </c>
      <c r="U124" s="174">
        <f t="shared" si="49"/>
        <v>6271.6544026381152</v>
      </c>
      <c r="V124" s="174"/>
      <c r="W124" s="174"/>
      <c r="X124" s="175"/>
      <c r="Y124" s="173">
        <f t="shared" si="8"/>
        <v>15269.395067292802</v>
      </c>
      <c r="Z124" s="174">
        <f t="shared" si="45"/>
        <v>2726.0862620165713</v>
      </c>
      <c r="AA124" s="174">
        <f t="shared" si="50"/>
        <v>12543.30880527623</v>
      </c>
      <c r="AB124" s="174"/>
      <c r="AC124" s="174"/>
      <c r="AD124" s="175"/>
      <c r="AE124" s="173">
        <f t="shared" si="51"/>
        <v>11.971416</v>
      </c>
      <c r="AF124" s="174">
        <f t="shared" si="31"/>
        <v>36</v>
      </c>
      <c r="AG124" s="174">
        <f t="shared" si="32"/>
        <v>22.464200000000002</v>
      </c>
      <c r="AH124" s="174">
        <f t="shared" si="46"/>
        <v>349</v>
      </c>
      <c r="AI124" s="174">
        <f t="shared" si="13"/>
        <v>260.02679999999998</v>
      </c>
      <c r="AJ124" s="174">
        <f t="shared" si="52"/>
        <v>2.5</v>
      </c>
      <c r="AK124" s="174">
        <f t="shared" si="15"/>
        <v>3787.030919467461</v>
      </c>
      <c r="AL124" s="174">
        <f t="shared" si="53"/>
        <v>757.24618389349212</v>
      </c>
      <c r="AM124" s="174">
        <f t="shared" si="54"/>
        <v>3029.7847355739686</v>
      </c>
      <c r="AN124" s="174"/>
      <c r="AO124" s="176">
        <v>12</v>
      </c>
      <c r="AP124" s="174">
        <v>36</v>
      </c>
      <c r="AQ124" s="175">
        <f t="shared" si="55"/>
        <v>349</v>
      </c>
      <c r="AR124" s="31">
        <f t="shared" si="56"/>
        <v>0</v>
      </c>
      <c r="AS124" s="2">
        <f t="shared" si="57"/>
        <v>0</v>
      </c>
      <c r="AT124" s="33">
        <f t="shared" si="58"/>
        <v>1.5</v>
      </c>
      <c r="AU124" s="31">
        <f t="shared" si="59"/>
        <v>0</v>
      </c>
      <c r="AV124" s="2">
        <f t="shared" si="60"/>
        <v>0</v>
      </c>
      <c r="AW124" s="33">
        <f t="shared" si="61"/>
        <v>1</v>
      </c>
      <c r="AX124" s="31">
        <f t="shared" si="62"/>
        <v>1</v>
      </c>
      <c r="AY124" s="33">
        <f t="shared" si="63"/>
        <v>1.7250000000000001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hidden="1" customHeight="1">
      <c r="A125" s="2"/>
      <c r="B125" s="107">
        <v>50</v>
      </c>
      <c r="C125" s="31">
        <v>10</v>
      </c>
      <c r="D125" s="106" t="s">
        <v>4</v>
      </c>
      <c r="E125" s="2" t="s">
        <v>135</v>
      </c>
      <c r="F125" s="2" t="s">
        <v>149</v>
      </c>
      <c r="G125" s="2" t="s">
        <v>143</v>
      </c>
      <c r="H125" s="33"/>
      <c r="I125" s="173">
        <f t="shared" si="0"/>
        <v>1260.3635743095331</v>
      </c>
      <c r="J125" s="174">
        <f t="shared" si="1"/>
        <v>29.152775243964456</v>
      </c>
      <c r="K125" s="189">
        <f t="shared" si="2"/>
        <v>204</v>
      </c>
      <c r="L125" s="190">
        <f t="shared" si="3"/>
        <v>41</v>
      </c>
      <c r="M125" s="173">
        <f t="shared" si="44"/>
        <v>15088.336659306333</v>
      </c>
      <c r="N125" s="174">
        <f t="shared" si="5"/>
        <v>2027.5387122046059</v>
      </c>
      <c r="O125" s="174">
        <f t="shared" si="47"/>
        <v>13060.797947101726</v>
      </c>
      <c r="P125" s="174"/>
      <c r="Q125" s="174"/>
      <c r="R125" s="175"/>
      <c r="S125" s="173">
        <f t="shared" si="6"/>
        <v>10143.359294701648</v>
      </c>
      <c r="T125" s="174">
        <f t="shared" si="48"/>
        <v>1363.0431310082856</v>
      </c>
      <c r="U125" s="174">
        <f t="shared" si="49"/>
        <v>8780.3161636933619</v>
      </c>
      <c r="V125" s="174"/>
      <c r="W125" s="174"/>
      <c r="X125" s="175"/>
      <c r="Y125" s="173">
        <f t="shared" si="8"/>
        <v>20286.718589403295</v>
      </c>
      <c r="Z125" s="174">
        <f t="shared" si="45"/>
        <v>2726.0862620165713</v>
      </c>
      <c r="AA125" s="174">
        <f t="shared" si="50"/>
        <v>17560.632327386724</v>
      </c>
      <c r="AB125" s="174"/>
      <c r="AC125" s="174"/>
      <c r="AD125" s="175"/>
      <c r="AE125" s="173">
        <f t="shared" si="51"/>
        <v>11.971416</v>
      </c>
      <c r="AF125" s="174">
        <f t="shared" si="31"/>
        <v>36</v>
      </c>
      <c r="AG125" s="174">
        <f t="shared" si="32"/>
        <v>22.464200000000002</v>
      </c>
      <c r="AH125" s="174">
        <f t="shared" si="46"/>
        <v>349</v>
      </c>
      <c r="AI125" s="174">
        <f t="shared" si="13"/>
        <v>260.02679999999998</v>
      </c>
      <c r="AJ125" s="174">
        <f t="shared" si="52"/>
        <v>2.5</v>
      </c>
      <c r="AK125" s="174">
        <f t="shared" si="15"/>
        <v>3787.030919467461</v>
      </c>
      <c r="AL125" s="174">
        <f t="shared" si="53"/>
        <v>757.24618389349212</v>
      </c>
      <c r="AM125" s="174">
        <f t="shared" si="54"/>
        <v>3029.7847355739686</v>
      </c>
      <c r="AN125" s="174"/>
      <c r="AO125" s="176">
        <v>12</v>
      </c>
      <c r="AP125" s="174">
        <v>36</v>
      </c>
      <c r="AQ125" s="175">
        <f t="shared" si="55"/>
        <v>349</v>
      </c>
      <c r="AR125" s="31">
        <f t="shared" si="56"/>
        <v>0</v>
      </c>
      <c r="AS125" s="2">
        <f t="shared" si="57"/>
        <v>0</v>
      </c>
      <c r="AT125" s="33">
        <f t="shared" si="58"/>
        <v>1.5</v>
      </c>
      <c r="AU125" s="31">
        <f t="shared" si="59"/>
        <v>0</v>
      </c>
      <c r="AV125" s="2">
        <f t="shared" si="60"/>
        <v>0</v>
      </c>
      <c r="AW125" s="33">
        <f t="shared" si="61"/>
        <v>1.4</v>
      </c>
      <c r="AX125" s="31">
        <f t="shared" si="62"/>
        <v>1</v>
      </c>
      <c r="AY125" s="33">
        <f t="shared" si="63"/>
        <v>1.7250000000000001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hidden="1" customHeight="1">
      <c r="A126" s="2"/>
      <c r="B126" s="107">
        <v>51</v>
      </c>
      <c r="C126" s="31">
        <v>7</v>
      </c>
      <c r="D126" s="106" t="s">
        <v>4</v>
      </c>
      <c r="E126" s="2" t="s">
        <v>67</v>
      </c>
      <c r="F126" s="2" t="s">
        <v>149</v>
      </c>
      <c r="G126" s="2"/>
      <c r="H126" s="33"/>
      <c r="I126" s="173">
        <f t="shared" si="0"/>
        <v>542.55073725544162</v>
      </c>
      <c r="J126" s="174">
        <f t="shared" si="1"/>
        <v>20.298350671299033</v>
      </c>
      <c r="K126" s="189">
        <f t="shared" si="2"/>
        <v>759</v>
      </c>
      <c r="L126" s="190">
        <f t="shared" si="3"/>
        <v>282</v>
      </c>
      <c r="M126" s="173">
        <f t="shared" si="44"/>
        <v>6495.1005767915894</v>
      </c>
      <c r="N126" s="174">
        <f t="shared" si="5"/>
        <v>1299.2208331724198</v>
      </c>
      <c r="O126" s="174">
        <f t="shared" si="47"/>
        <v>5195.8797436191699</v>
      </c>
      <c r="P126" s="174"/>
      <c r="Q126" s="174"/>
      <c r="R126" s="175"/>
      <c r="S126" s="173">
        <f t="shared" si="6"/>
        <v>4366.4282083065518</v>
      </c>
      <c r="T126" s="174">
        <f t="shared" si="48"/>
        <v>873.42057720465448</v>
      </c>
      <c r="U126" s="174">
        <f t="shared" si="49"/>
        <v>3493.007631101897</v>
      </c>
      <c r="V126" s="174"/>
      <c r="W126" s="174"/>
      <c r="X126" s="175"/>
      <c r="Y126" s="173">
        <f t="shared" si="8"/>
        <v>8732.8564166131036</v>
      </c>
      <c r="Z126" s="174">
        <f t="shared" si="45"/>
        <v>1746.8411544093092</v>
      </c>
      <c r="AA126" s="174">
        <f t="shared" si="50"/>
        <v>6986.015262203794</v>
      </c>
      <c r="AB126" s="174"/>
      <c r="AC126" s="174"/>
      <c r="AD126" s="175"/>
      <c r="AE126" s="173">
        <f t="shared" si="51"/>
        <v>11.971416</v>
      </c>
      <c r="AF126" s="174">
        <f t="shared" si="31"/>
        <v>36</v>
      </c>
      <c r="AG126" s="174">
        <f t="shared" si="32"/>
        <v>22.464200000000002</v>
      </c>
      <c r="AH126" s="174">
        <f t="shared" si="46"/>
        <v>243</v>
      </c>
      <c r="AI126" s="174">
        <f t="shared" si="13"/>
        <v>260.02679999999998</v>
      </c>
      <c r="AJ126" s="174">
        <f t="shared" si="52"/>
        <v>2</v>
      </c>
      <c r="AK126" s="174">
        <f t="shared" si="15"/>
        <v>3638.6901735887932</v>
      </c>
      <c r="AL126" s="174">
        <f t="shared" si="53"/>
        <v>727.85048100387871</v>
      </c>
      <c r="AM126" s="174">
        <f t="shared" si="54"/>
        <v>2910.8396925849142</v>
      </c>
      <c r="AN126" s="174"/>
      <c r="AO126" s="176">
        <v>12</v>
      </c>
      <c r="AP126" s="174">
        <v>36</v>
      </c>
      <c r="AQ126" s="175">
        <f t="shared" si="55"/>
        <v>243</v>
      </c>
      <c r="AR126" s="31">
        <f t="shared" si="56"/>
        <v>0</v>
      </c>
      <c r="AS126" s="2">
        <f t="shared" si="57"/>
        <v>0</v>
      </c>
      <c r="AT126" s="33">
        <f t="shared" si="58"/>
        <v>1</v>
      </c>
      <c r="AU126" s="31">
        <f t="shared" si="59"/>
        <v>0</v>
      </c>
      <c r="AV126" s="2">
        <f t="shared" si="60"/>
        <v>0</v>
      </c>
      <c r="AW126" s="33">
        <f t="shared" si="61"/>
        <v>1</v>
      </c>
      <c r="AX126" s="31">
        <f t="shared" si="62"/>
        <v>1</v>
      </c>
      <c r="AY126" s="33">
        <f t="shared" si="63"/>
        <v>1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hidden="1" customHeight="1">
      <c r="A127" s="2"/>
      <c r="B127" s="107">
        <v>52</v>
      </c>
      <c r="C127" s="31">
        <v>7</v>
      </c>
      <c r="D127" s="106" t="s">
        <v>4</v>
      </c>
      <c r="E127" s="2" t="s">
        <v>91</v>
      </c>
      <c r="F127" s="2" t="s">
        <v>149</v>
      </c>
      <c r="G127" s="2" t="s">
        <v>143</v>
      </c>
      <c r="H127" s="33"/>
      <c r="I127" s="173">
        <f t="shared" si="0"/>
        <v>716.16026660833245</v>
      </c>
      <c r="J127" s="174">
        <f t="shared" si="1"/>
        <v>20.298350671299033</v>
      </c>
      <c r="K127" s="189">
        <f t="shared" si="2"/>
        <v>589</v>
      </c>
      <c r="L127" s="190">
        <f t="shared" si="3"/>
        <v>209</v>
      </c>
      <c r="M127" s="173">
        <f t="shared" si="44"/>
        <v>8573.4524742392568</v>
      </c>
      <c r="N127" s="174">
        <f t="shared" si="5"/>
        <v>1299.2208331724198</v>
      </c>
      <c r="O127" s="174">
        <f t="shared" si="47"/>
        <v>7274.2316410668373</v>
      </c>
      <c r="P127" s="174"/>
      <c r="Q127" s="174"/>
      <c r="R127" s="175"/>
      <c r="S127" s="173">
        <f t="shared" si="6"/>
        <v>5763.6312607473101</v>
      </c>
      <c r="T127" s="174">
        <f t="shared" si="48"/>
        <v>873.42057720465448</v>
      </c>
      <c r="U127" s="174">
        <f t="shared" si="49"/>
        <v>4890.2106835426557</v>
      </c>
      <c r="V127" s="174"/>
      <c r="W127" s="174"/>
      <c r="X127" s="175"/>
      <c r="Y127" s="173">
        <f t="shared" si="8"/>
        <v>11527.26252149462</v>
      </c>
      <c r="Z127" s="174">
        <f t="shared" si="45"/>
        <v>1746.8411544093092</v>
      </c>
      <c r="AA127" s="174">
        <f t="shared" si="50"/>
        <v>9780.4213670853114</v>
      </c>
      <c r="AB127" s="174"/>
      <c r="AC127" s="174"/>
      <c r="AD127" s="175"/>
      <c r="AE127" s="173">
        <f t="shared" si="51"/>
        <v>11.971416</v>
      </c>
      <c r="AF127" s="174">
        <f t="shared" si="31"/>
        <v>36</v>
      </c>
      <c r="AG127" s="174">
        <f t="shared" si="32"/>
        <v>22.464200000000002</v>
      </c>
      <c r="AH127" s="174">
        <f t="shared" si="46"/>
        <v>243</v>
      </c>
      <c r="AI127" s="174">
        <f t="shared" si="13"/>
        <v>260.02679999999998</v>
      </c>
      <c r="AJ127" s="174">
        <f t="shared" si="52"/>
        <v>2</v>
      </c>
      <c r="AK127" s="174">
        <f t="shared" si="15"/>
        <v>3638.6901735887932</v>
      </c>
      <c r="AL127" s="174">
        <f t="shared" si="53"/>
        <v>727.85048100387871</v>
      </c>
      <c r="AM127" s="174">
        <f t="shared" si="54"/>
        <v>2910.8396925849142</v>
      </c>
      <c r="AN127" s="174"/>
      <c r="AO127" s="176">
        <v>12</v>
      </c>
      <c r="AP127" s="174">
        <v>36</v>
      </c>
      <c r="AQ127" s="175">
        <f t="shared" si="55"/>
        <v>243</v>
      </c>
      <c r="AR127" s="31">
        <f t="shared" si="56"/>
        <v>0</v>
      </c>
      <c r="AS127" s="2">
        <f t="shared" si="57"/>
        <v>0</v>
      </c>
      <c r="AT127" s="33">
        <f t="shared" si="58"/>
        <v>1</v>
      </c>
      <c r="AU127" s="31">
        <f t="shared" si="59"/>
        <v>0</v>
      </c>
      <c r="AV127" s="2">
        <f t="shared" si="60"/>
        <v>0</v>
      </c>
      <c r="AW127" s="33">
        <f t="shared" si="61"/>
        <v>1.4</v>
      </c>
      <c r="AX127" s="31">
        <f t="shared" si="62"/>
        <v>1</v>
      </c>
      <c r="AY127" s="33">
        <f t="shared" si="63"/>
        <v>1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hidden="1" customHeight="1">
      <c r="A128" s="2"/>
      <c r="B128" s="107">
        <v>53</v>
      </c>
      <c r="C128" s="31">
        <v>7</v>
      </c>
      <c r="D128" s="106" t="s">
        <v>4</v>
      </c>
      <c r="E128" s="2" t="s">
        <v>87</v>
      </c>
      <c r="F128" s="2" t="s">
        <v>149</v>
      </c>
      <c r="G128" s="2"/>
      <c r="H128" s="33"/>
      <c r="I128" s="173">
        <f t="shared" si="0"/>
        <v>596.81419419204883</v>
      </c>
      <c r="J128" s="174">
        <f t="shared" si="1"/>
        <v>20.298350671299033</v>
      </c>
      <c r="K128" s="189">
        <f t="shared" si="2"/>
        <v>707</v>
      </c>
      <c r="L128" s="190">
        <f t="shared" si="3"/>
        <v>261</v>
      </c>
      <c r="M128" s="173">
        <f t="shared" si="44"/>
        <v>7144.7109933778002</v>
      </c>
      <c r="N128" s="174">
        <f t="shared" si="5"/>
        <v>1948.8312497586301</v>
      </c>
      <c r="O128" s="174">
        <f t="shared" si="47"/>
        <v>5195.8797436191699</v>
      </c>
      <c r="P128" s="174"/>
      <c r="Q128" s="174"/>
      <c r="R128" s="175"/>
      <c r="S128" s="173">
        <f t="shared" si="6"/>
        <v>4803.1384969088786</v>
      </c>
      <c r="T128" s="174">
        <f t="shared" si="48"/>
        <v>1310.1308658069818</v>
      </c>
      <c r="U128" s="174">
        <f t="shared" si="49"/>
        <v>3493.007631101897</v>
      </c>
      <c r="V128" s="174"/>
      <c r="W128" s="174"/>
      <c r="X128" s="175"/>
      <c r="Y128" s="173">
        <f t="shared" si="8"/>
        <v>9606.2769938177571</v>
      </c>
      <c r="Z128" s="174">
        <f t="shared" si="45"/>
        <v>2620.2617316139635</v>
      </c>
      <c r="AA128" s="174">
        <f t="shared" si="50"/>
        <v>6986.015262203794</v>
      </c>
      <c r="AB128" s="174"/>
      <c r="AC128" s="174"/>
      <c r="AD128" s="175"/>
      <c r="AE128" s="173">
        <f t="shared" si="51"/>
        <v>11.971416</v>
      </c>
      <c r="AF128" s="174">
        <f t="shared" si="31"/>
        <v>36</v>
      </c>
      <c r="AG128" s="174">
        <f t="shared" si="32"/>
        <v>22.464200000000002</v>
      </c>
      <c r="AH128" s="174">
        <f t="shared" si="46"/>
        <v>243</v>
      </c>
      <c r="AI128" s="174">
        <f t="shared" si="13"/>
        <v>260.02679999999998</v>
      </c>
      <c r="AJ128" s="174">
        <f t="shared" si="52"/>
        <v>2</v>
      </c>
      <c r="AK128" s="174">
        <f t="shared" si="15"/>
        <v>3638.6901735887932</v>
      </c>
      <c r="AL128" s="174">
        <f t="shared" si="53"/>
        <v>727.85048100387871</v>
      </c>
      <c r="AM128" s="174">
        <f t="shared" si="54"/>
        <v>2910.8396925849142</v>
      </c>
      <c r="AN128" s="174"/>
      <c r="AO128" s="176">
        <v>12</v>
      </c>
      <c r="AP128" s="174">
        <v>36</v>
      </c>
      <c r="AQ128" s="175">
        <f t="shared" si="55"/>
        <v>243</v>
      </c>
      <c r="AR128" s="31">
        <f t="shared" si="56"/>
        <v>0</v>
      </c>
      <c r="AS128" s="2">
        <f t="shared" si="57"/>
        <v>0</v>
      </c>
      <c r="AT128" s="33">
        <f t="shared" si="58"/>
        <v>1.5</v>
      </c>
      <c r="AU128" s="31">
        <f t="shared" si="59"/>
        <v>0</v>
      </c>
      <c r="AV128" s="2">
        <f t="shared" si="60"/>
        <v>0</v>
      </c>
      <c r="AW128" s="33">
        <f t="shared" si="61"/>
        <v>1</v>
      </c>
      <c r="AX128" s="31">
        <f t="shared" si="62"/>
        <v>1</v>
      </c>
      <c r="AY128" s="33">
        <f t="shared" si="63"/>
        <v>1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hidden="1" customHeight="1">
      <c r="A129" s="2"/>
      <c r="B129" s="107">
        <v>54</v>
      </c>
      <c r="C129" s="31">
        <v>7</v>
      </c>
      <c r="D129" s="106" t="s">
        <v>4</v>
      </c>
      <c r="E129" s="2" t="s">
        <v>134</v>
      </c>
      <c r="F129" s="2" t="s">
        <v>149</v>
      </c>
      <c r="G129" s="2" t="s">
        <v>143</v>
      </c>
      <c r="H129" s="33"/>
      <c r="I129" s="173">
        <f t="shared" si="0"/>
        <v>770.42372354493966</v>
      </c>
      <c r="J129" s="174">
        <f t="shared" si="1"/>
        <v>20.298350671299033</v>
      </c>
      <c r="K129" s="189">
        <f t="shared" si="2"/>
        <v>545</v>
      </c>
      <c r="L129" s="190">
        <f t="shared" si="3"/>
        <v>188</v>
      </c>
      <c r="M129" s="173">
        <f t="shared" si="44"/>
        <v>9223.0628908254675</v>
      </c>
      <c r="N129" s="174">
        <f t="shared" si="5"/>
        <v>1948.8312497586301</v>
      </c>
      <c r="O129" s="174">
        <f t="shared" si="47"/>
        <v>7274.2316410668373</v>
      </c>
      <c r="P129" s="174"/>
      <c r="Q129" s="174"/>
      <c r="R129" s="175"/>
      <c r="S129" s="173">
        <f t="shared" si="6"/>
        <v>6200.3415493496377</v>
      </c>
      <c r="T129" s="174">
        <f t="shared" si="48"/>
        <v>1310.1308658069818</v>
      </c>
      <c r="U129" s="174">
        <f t="shared" si="49"/>
        <v>4890.2106835426557</v>
      </c>
      <c r="V129" s="174"/>
      <c r="W129" s="174"/>
      <c r="X129" s="175"/>
      <c r="Y129" s="173">
        <f t="shared" si="8"/>
        <v>12400.683098699275</v>
      </c>
      <c r="Z129" s="174">
        <f t="shared" si="45"/>
        <v>2620.2617316139635</v>
      </c>
      <c r="AA129" s="174">
        <f t="shared" si="50"/>
        <v>9780.4213670853114</v>
      </c>
      <c r="AB129" s="174"/>
      <c r="AC129" s="174"/>
      <c r="AD129" s="175"/>
      <c r="AE129" s="173">
        <f t="shared" si="51"/>
        <v>11.971416</v>
      </c>
      <c r="AF129" s="174">
        <f t="shared" si="31"/>
        <v>36</v>
      </c>
      <c r="AG129" s="174">
        <f t="shared" si="32"/>
        <v>22.464200000000002</v>
      </c>
      <c r="AH129" s="174">
        <f t="shared" si="46"/>
        <v>243</v>
      </c>
      <c r="AI129" s="174">
        <f t="shared" si="13"/>
        <v>260.02679999999998</v>
      </c>
      <c r="AJ129" s="174">
        <f t="shared" si="52"/>
        <v>2</v>
      </c>
      <c r="AK129" s="174">
        <f t="shared" si="15"/>
        <v>3638.6901735887932</v>
      </c>
      <c r="AL129" s="174">
        <f t="shared" si="53"/>
        <v>727.85048100387871</v>
      </c>
      <c r="AM129" s="174">
        <f t="shared" si="54"/>
        <v>2910.8396925849142</v>
      </c>
      <c r="AN129" s="174"/>
      <c r="AO129" s="176">
        <v>12</v>
      </c>
      <c r="AP129" s="174">
        <v>36</v>
      </c>
      <c r="AQ129" s="175">
        <f t="shared" si="55"/>
        <v>243</v>
      </c>
      <c r="AR129" s="31">
        <f t="shared" si="56"/>
        <v>0</v>
      </c>
      <c r="AS129" s="2">
        <f t="shared" si="57"/>
        <v>0</v>
      </c>
      <c r="AT129" s="33">
        <f t="shared" si="58"/>
        <v>1.5</v>
      </c>
      <c r="AU129" s="31">
        <f t="shared" si="59"/>
        <v>0</v>
      </c>
      <c r="AV129" s="2">
        <f t="shared" si="60"/>
        <v>0</v>
      </c>
      <c r="AW129" s="33">
        <f t="shared" si="61"/>
        <v>1.4</v>
      </c>
      <c r="AX129" s="31">
        <f t="shared" si="62"/>
        <v>1</v>
      </c>
      <c r="AY129" s="33">
        <f t="shared" si="63"/>
        <v>1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hidden="1" customHeight="1">
      <c r="A130" s="2"/>
      <c r="B130" s="107">
        <v>55</v>
      </c>
      <c r="C130" s="31">
        <v>4</v>
      </c>
      <c r="D130" s="106" t="s">
        <v>4</v>
      </c>
      <c r="E130" s="2" t="s">
        <v>67</v>
      </c>
      <c r="F130" s="2" t="s">
        <v>149</v>
      </c>
      <c r="G130" s="2"/>
      <c r="H130" s="33"/>
      <c r="I130" s="173">
        <f t="shared" si="0"/>
        <v>505.41949663419615</v>
      </c>
      <c r="J130" s="174">
        <f t="shared" si="1"/>
        <v>11.193329176765722</v>
      </c>
      <c r="K130" s="189">
        <f t="shared" si="2"/>
        <v>783</v>
      </c>
      <c r="L130" s="190">
        <f t="shared" si="3"/>
        <v>294</v>
      </c>
      <c r="M130" s="173">
        <f t="shared" si="44"/>
        <v>6050.5870487185621</v>
      </c>
      <c r="N130" s="174">
        <f t="shared" si="5"/>
        <v>1209.8125023906291</v>
      </c>
      <c r="O130" s="174">
        <f t="shared" si="47"/>
        <v>4840.7745463279325</v>
      </c>
      <c r="P130" s="174"/>
      <c r="Q130" s="174"/>
      <c r="R130" s="175"/>
      <c r="S130" s="173">
        <f t="shared" si="6"/>
        <v>4067.5973611157747</v>
      </c>
      <c r="T130" s="174">
        <f t="shared" si="48"/>
        <v>813.31449370870666</v>
      </c>
      <c r="U130" s="174">
        <f t="shared" si="49"/>
        <v>3254.2828674070679</v>
      </c>
      <c r="V130" s="174"/>
      <c r="W130" s="174"/>
      <c r="X130" s="175"/>
      <c r="Y130" s="173">
        <f t="shared" si="8"/>
        <v>8135.1947222315493</v>
      </c>
      <c r="Z130" s="174">
        <f t="shared" si="45"/>
        <v>1626.6289874174136</v>
      </c>
      <c r="AA130" s="174">
        <f t="shared" si="50"/>
        <v>6508.5657348141358</v>
      </c>
      <c r="AB130" s="174"/>
      <c r="AC130" s="174"/>
      <c r="AD130" s="175"/>
      <c r="AE130" s="173">
        <f t="shared" si="51"/>
        <v>11.971416</v>
      </c>
      <c r="AF130" s="174">
        <f t="shared" si="31"/>
        <v>36</v>
      </c>
      <c r="AG130" s="174">
        <f t="shared" si="32"/>
        <v>22.464200000000002</v>
      </c>
      <c r="AH130" s="174">
        <f t="shared" si="46"/>
        <v>134</v>
      </c>
      <c r="AI130" s="174">
        <f t="shared" si="13"/>
        <v>260.02679999999998</v>
      </c>
      <c r="AJ130" s="174">
        <f t="shared" si="52"/>
        <v>2</v>
      </c>
      <c r="AK130" s="174">
        <f t="shared" si="15"/>
        <v>3389.664467596479</v>
      </c>
      <c r="AL130" s="174">
        <f t="shared" si="53"/>
        <v>677.76207809058894</v>
      </c>
      <c r="AM130" s="174">
        <f t="shared" si="54"/>
        <v>2711.9023895058899</v>
      </c>
      <c r="AN130" s="174"/>
      <c r="AO130" s="176">
        <v>12</v>
      </c>
      <c r="AP130" s="174">
        <v>36</v>
      </c>
      <c r="AQ130" s="175">
        <f t="shared" si="55"/>
        <v>134</v>
      </c>
      <c r="AR130" s="31">
        <f t="shared" si="56"/>
        <v>0</v>
      </c>
      <c r="AS130" s="2">
        <f t="shared" si="57"/>
        <v>0</v>
      </c>
      <c r="AT130" s="33">
        <f t="shared" si="58"/>
        <v>1</v>
      </c>
      <c r="AU130" s="31">
        <f t="shared" si="59"/>
        <v>0</v>
      </c>
      <c r="AV130" s="2">
        <f t="shared" si="60"/>
        <v>0</v>
      </c>
      <c r="AW130" s="33">
        <f t="shared" si="61"/>
        <v>1</v>
      </c>
      <c r="AX130" s="31">
        <f t="shared" si="62"/>
        <v>1</v>
      </c>
      <c r="AY130" s="33">
        <f t="shared" si="63"/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hidden="1" customHeight="1">
      <c r="A131" s="2"/>
      <c r="B131" s="107">
        <v>56</v>
      </c>
      <c r="C131" s="31">
        <v>4</v>
      </c>
      <c r="D131" s="106" t="s">
        <v>4</v>
      </c>
      <c r="E131" s="2" t="s">
        <v>87</v>
      </c>
      <c r="F131" s="2" t="s">
        <v>149</v>
      </c>
      <c r="G131" s="2"/>
      <c r="H131" s="33"/>
      <c r="I131" s="173">
        <f t="shared" si="0"/>
        <v>555.94871149025948</v>
      </c>
      <c r="J131" s="174">
        <f t="shared" si="1"/>
        <v>11.193329176765722</v>
      </c>
      <c r="K131" s="189">
        <f t="shared" si="2"/>
        <v>743</v>
      </c>
      <c r="L131" s="190">
        <f t="shared" si="3"/>
        <v>278</v>
      </c>
      <c r="M131" s="173">
        <f t="shared" si="44"/>
        <v>6655.4932999138764</v>
      </c>
      <c r="N131" s="174">
        <f t="shared" si="5"/>
        <v>1814.7187535859437</v>
      </c>
      <c r="O131" s="174">
        <f t="shared" si="47"/>
        <v>4840.7745463279325</v>
      </c>
      <c r="P131" s="174"/>
      <c r="Q131" s="174"/>
      <c r="R131" s="175"/>
      <c r="S131" s="173">
        <f t="shared" si="6"/>
        <v>4474.2546079701278</v>
      </c>
      <c r="T131" s="174">
        <f t="shared" si="48"/>
        <v>1219.9717405630599</v>
      </c>
      <c r="U131" s="174">
        <f t="shared" si="49"/>
        <v>3254.2828674070679</v>
      </c>
      <c r="V131" s="174"/>
      <c r="W131" s="174"/>
      <c r="X131" s="175"/>
      <c r="Y131" s="173">
        <f t="shared" si="8"/>
        <v>8948.5092159402557</v>
      </c>
      <c r="Z131" s="174">
        <f t="shared" si="45"/>
        <v>2439.9434811261199</v>
      </c>
      <c r="AA131" s="174">
        <f t="shared" si="50"/>
        <v>6508.5657348141358</v>
      </c>
      <c r="AB131" s="174"/>
      <c r="AC131" s="174"/>
      <c r="AD131" s="175"/>
      <c r="AE131" s="173">
        <f t="shared" si="51"/>
        <v>11.971416</v>
      </c>
      <c r="AF131" s="174">
        <f t="shared" si="31"/>
        <v>36</v>
      </c>
      <c r="AG131" s="174">
        <f t="shared" si="32"/>
        <v>22.464200000000002</v>
      </c>
      <c r="AH131" s="174">
        <f t="shared" si="46"/>
        <v>134</v>
      </c>
      <c r="AI131" s="174">
        <f t="shared" si="13"/>
        <v>260.02679999999998</v>
      </c>
      <c r="AJ131" s="174">
        <f t="shared" si="52"/>
        <v>2</v>
      </c>
      <c r="AK131" s="174">
        <f t="shared" si="15"/>
        <v>3389.664467596479</v>
      </c>
      <c r="AL131" s="174">
        <f t="shared" si="53"/>
        <v>677.76207809058894</v>
      </c>
      <c r="AM131" s="174">
        <f t="shared" si="54"/>
        <v>2711.9023895058899</v>
      </c>
      <c r="AN131" s="174"/>
      <c r="AO131" s="176">
        <v>12</v>
      </c>
      <c r="AP131" s="174">
        <v>36</v>
      </c>
      <c r="AQ131" s="175">
        <f t="shared" si="55"/>
        <v>134</v>
      </c>
      <c r="AR131" s="31">
        <f t="shared" si="56"/>
        <v>0</v>
      </c>
      <c r="AS131" s="2">
        <f t="shared" si="57"/>
        <v>0</v>
      </c>
      <c r="AT131" s="33">
        <f t="shared" si="58"/>
        <v>1.5</v>
      </c>
      <c r="AU131" s="31">
        <f t="shared" si="59"/>
        <v>0</v>
      </c>
      <c r="AV131" s="2">
        <f t="shared" si="60"/>
        <v>0</v>
      </c>
      <c r="AW131" s="33">
        <f t="shared" si="61"/>
        <v>1</v>
      </c>
      <c r="AX131" s="31">
        <f t="shared" si="62"/>
        <v>1</v>
      </c>
      <c r="AY131" s="33">
        <f t="shared" si="63"/>
        <v>1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hidden="1" customHeight="1">
      <c r="A132" s="2"/>
      <c r="B132" s="107">
        <v>57</v>
      </c>
      <c r="C132" s="31">
        <v>1</v>
      </c>
      <c r="D132" s="106" t="s">
        <v>4</v>
      </c>
      <c r="E132" s="2" t="s">
        <v>67</v>
      </c>
      <c r="F132" s="2" t="s">
        <v>149</v>
      </c>
      <c r="G132" s="2"/>
      <c r="H132" s="33"/>
      <c r="I132" s="173">
        <f t="shared" si="0"/>
        <v>411.12906917645699</v>
      </c>
      <c r="J132" s="174">
        <f t="shared" si="1"/>
        <v>5.5966645883828612</v>
      </c>
      <c r="K132" s="189">
        <f t="shared" si="2"/>
        <v>847</v>
      </c>
      <c r="L132" s="190">
        <f t="shared" si="3"/>
        <v>331</v>
      </c>
      <c r="M132" s="173">
        <f t="shared" si="44"/>
        <v>4921.797116804144</v>
      </c>
      <c r="N132" s="174">
        <f t="shared" si="5"/>
        <v>984.17801120175091</v>
      </c>
      <c r="O132" s="174">
        <f t="shared" si="47"/>
        <v>3937.6191056023931</v>
      </c>
      <c r="P132" s="174"/>
      <c r="Q132" s="174"/>
      <c r="R132" s="175"/>
      <c r="S132" s="173">
        <f t="shared" si="6"/>
        <v>3308.7514985012444</v>
      </c>
      <c r="T132" s="174">
        <f t="shared" si="48"/>
        <v>661.6283426713527</v>
      </c>
      <c r="U132" s="174">
        <f t="shared" si="49"/>
        <v>2647.1231558298919</v>
      </c>
      <c r="V132" s="174"/>
      <c r="W132" s="174"/>
      <c r="X132" s="175"/>
      <c r="Y132" s="173">
        <f t="shared" si="8"/>
        <v>6617.5029970024889</v>
      </c>
      <c r="Z132" s="174">
        <f t="shared" si="45"/>
        <v>1323.2566853427054</v>
      </c>
      <c r="AA132" s="174">
        <f t="shared" si="50"/>
        <v>5294.2463116597837</v>
      </c>
      <c r="AB132" s="174"/>
      <c r="AC132" s="174"/>
      <c r="AD132" s="175"/>
      <c r="AE132" s="173">
        <f t="shared" si="51"/>
        <v>11.971416</v>
      </c>
      <c r="AF132" s="174">
        <f t="shared" si="31"/>
        <v>36</v>
      </c>
      <c r="AG132" s="174">
        <f t="shared" si="32"/>
        <v>22.464200000000002</v>
      </c>
      <c r="AH132" s="174">
        <f t="shared" si="46"/>
        <v>67</v>
      </c>
      <c r="AI132" s="174">
        <f t="shared" si="13"/>
        <v>260.02679999999998</v>
      </c>
      <c r="AJ132" s="174">
        <f t="shared" si="52"/>
        <v>2</v>
      </c>
      <c r="AK132" s="174">
        <f t="shared" si="15"/>
        <v>2757.2929154177041</v>
      </c>
      <c r="AL132" s="174">
        <f t="shared" si="53"/>
        <v>551.35695222612731</v>
      </c>
      <c r="AM132" s="174">
        <f t="shared" si="54"/>
        <v>2205.9359631915768</v>
      </c>
      <c r="AN132" s="174"/>
      <c r="AO132" s="176">
        <v>12</v>
      </c>
      <c r="AP132" s="174">
        <v>36</v>
      </c>
      <c r="AQ132" s="175">
        <f t="shared" si="55"/>
        <v>67</v>
      </c>
      <c r="AR132" s="31">
        <f t="shared" si="56"/>
        <v>0</v>
      </c>
      <c r="AS132" s="2">
        <f t="shared" si="57"/>
        <v>0</v>
      </c>
      <c r="AT132" s="33">
        <f t="shared" si="58"/>
        <v>1</v>
      </c>
      <c r="AU132" s="31">
        <f t="shared" si="59"/>
        <v>0</v>
      </c>
      <c r="AV132" s="2">
        <f t="shared" si="60"/>
        <v>0</v>
      </c>
      <c r="AW132" s="33">
        <f t="shared" si="61"/>
        <v>1</v>
      </c>
      <c r="AX132" s="31">
        <f t="shared" si="62"/>
        <v>1</v>
      </c>
      <c r="AY132" s="33">
        <f t="shared" si="63"/>
        <v>1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hidden="1" customHeight="1">
      <c r="A133" s="2"/>
      <c r="B133" s="107">
        <v>58</v>
      </c>
      <c r="C133" s="31">
        <v>10</v>
      </c>
      <c r="D133" s="106" t="s">
        <v>4</v>
      </c>
      <c r="E133" s="2" t="s">
        <v>144</v>
      </c>
      <c r="F133" s="2"/>
      <c r="G133" s="2" t="s">
        <v>167</v>
      </c>
      <c r="H133" s="33"/>
      <c r="I133" s="173">
        <f t="shared" si="0"/>
        <v>774.12521783559885</v>
      </c>
      <c r="J133" s="174">
        <f t="shared" si="1"/>
        <v>29.152775243964456</v>
      </c>
      <c r="K133" s="189">
        <f t="shared" si="2"/>
        <v>543</v>
      </c>
      <c r="L133" s="190">
        <f t="shared" si="3"/>
        <v>187</v>
      </c>
      <c r="M133" s="173">
        <f t="shared" si="44"/>
        <v>9267.3750188005724</v>
      </c>
      <c r="N133" s="174">
        <f t="shared" si="5"/>
        <v>1029.4666487726759</v>
      </c>
      <c r="O133" s="174">
        <f t="shared" si="47"/>
        <v>8237.908370027897</v>
      </c>
      <c r="P133" s="174"/>
      <c r="Q133" s="174"/>
      <c r="R133" s="175"/>
      <c r="S133" s="173">
        <f t="shared" si="6"/>
        <v>6816.8156550414296</v>
      </c>
      <c r="T133" s="174">
        <f t="shared" si="48"/>
        <v>757.24618389349212</v>
      </c>
      <c r="U133" s="174">
        <f t="shared" si="49"/>
        <v>6059.5694711479373</v>
      </c>
      <c r="V133" s="174"/>
      <c r="W133" s="174"/>
      <c r="X133" s="175"/>
      <c r="Y133" s="173">
        <f t="shared" si="8"/>
        <v>13633.631310082859</v>
      </c>
      <c r="Z133" s="174">
        <f t="shared" si="45"/>
        <v>1514.4923677869842</v>
      </c>
      <c r="AA133" s="174">
        <f t="shared" si="50"/>
        <v>12119.138942295875</v>
      </c>
      <c r="AB133" s="174"/>
      <c r="AC133" s="174"/>
      <c r="AD133" s="175"/>
      <c r="AE133" s="173">
        <f t="shared" si="51"/>
        <v>11.971416</v>
      </c>
      <c r="AF133" s="174">
        <f t="shared" si="31"/>
        <v>36</v>
      </c>
      <c r="AG133" s="174">
        <f t="shared" si="32"/>
        <v>22.464200000000002</v>
      </c>
      <c r="AH133" s="174">
        <f t="shared" si="46"/>
        <v>349</v>
      </c>
      <c r="AI133" s="174">
        <f t="shared" si="13"/>
        <v>260.02679999999998</v>
      </c>
      <c r="AJ133" s="174">
        <f t="shared" si="52"/>
        <v>2</v>
      </c>
      <c r="AK133" s="174">
        <f t="shared" si="15"/>
        <v>3787.030919467461</v>
      </c>
      <c r="AL133" s="174">
        <f t="shared" si="53"/>
        <v>757.24618389349212</v>
      </c>
      <c r="AM133" s="174">
        <f t="shared" si="54"/>
        <v>3029.7847355739686</v>
      </c>
      <c r="AN133" s="174"/>
      <c r="AO133" s="176">
        <v>12</v>
      </c>
      <c r="AP133" s="174">
        <v>36</v>
      </c>
      <c r="AQ133" s="175">
        <f t="shared" si="55"/>
        <v>349</v>
      </c>
      <c r="AR133" s="31">
        <f t="shared" si="56"/>
        <v>0</v>
      </c>
      <c r="AS133" s="2">
        <f t="shared" si="57"/>
        <v>0</v>
      </c>
      <c r="AT133" s="33">
        <f t="shared" si="58"/>
        <v>1</v>
      </c>
      <c r="AU133" s="31">
        <f t="shared" si="59"/>
        <v>0</v>
      </c>
      <c r="AV133" s="2">
        <f t="shared" si="60"/>
        <v>0</v>
      </c>
      <c r="AW133" s="33">
        <f t="shared" si="61"/>
        <v>1</v>
      </c>
      <c r="AX133" s="31">
        <f t="shared" si="62"/>
        <v>2</v>
      </c>
      <c r="AY133" s="33">
        <f t="shared" si="63"/>
        <v>1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hidden="1" customHeight="1">
      <c r="A134" s="2"/>
      <c r="B134" s="107">
        <v>59</v>
      </c>
      <c r="C134" s="31">
        <v>10</v>
      </c>
      <c r="D134" s="106" t="s">
        <v>4</v>
      </c>
      <c r="E134" s="2" t="s">
        <v>141</v>
      </c>
      <c r="F134" s="2"/>
      <c r="G134" s="2" t="s">
        <v>172</v>
      </c>
      <c r="H134" s="33"/>
      <c r="I134" s="173">
        <f t="shared" si="0"/>
        <v>1049.3778151900938</v>
      </c>
      <c r="J134" s="174">
        <f t="shared" si="1"/>
        <v>29.152775243964456</v>
      </c>
      <c r="K134" s="189">
        <f t="shared" si="2"/>
        <v>298</v>
      </c>
      <c r="L134" s="190">
        <f t="shared" si="3"/>
        <v>81</v>
      </c>
      <c r="M134" s="173">
        <f t="shared" si="44"/>
        <v>12562.538366811732</v>
      </c>
      <c r="N134" s="174">
        <f t="shared" si="5"/>
        <v>1029.4666487726759</v>
      </c>
      <c r="O134" s="174">
        <f t="shared" si="47"/>
        <v>11533.071718039057</v>
      </c>
      <c r="P134" s="174"/>
      <c r="Q134" s="174"/>
      <c r="R134" s="175"/>
      <c r="S134" s="173">
        <f t="shared" si="6"/>
        <v>9240.6434435006049</v>
      </c>
      <c r="T134" s="174">
        <f t="shared" si="48"/>
        <v>757.24618389349212</v>
      </c>
      <c r="U134" s="174">
        <f t="shared" si="49"/>
        <v>8483.3972596071126</v>
      </c>
      <c r="V134" s="174"/>
      <c r="W134" s="174"/>
      <c r="X134" s="175"/>
      <c r="Y134" s="173">
        <f t="shared" si="8"/>
        <v>18481.28688700121</v>
      </c>
      <c r="Z134" s="174">
        <f t="shared" si="45"/>
        <v>1514.4923677869842</v>
      </c>
      <c r="AA134" s="174">
        <f t="shared" si="50"/>
        <v>16966.794519214225</v>
      </c>
      <c r="AB134" s="174"/>
      <c r="AC134" s="174"/>
      <c r="AD134" s="175"/>
      <c r="AE134" s="173">
        <f t="shared" si="51"/>
        <v>11.971416</v>
      </c>
      <c r="AF134" s="174">
        <f t="shared" si="31"/>
        <v>36</v>
      </c>
      <c r="AG134" s="174">
        <f t="shared" si="32"/>
        <v>22.464200000000002</v>
      </c>
      <c r="AH134" s="174">
        <f t="shared" si="46"/>
        <v>349</v>
      </c>
      <c r="AI134" s="174">
        <f t="shared" si="13"/>
        <v>260.02679999999998</v>
      </c>
      <c r="AJ134" s="174">
        <f t="shared" si="52"/>
        <v>2</v>
      </c>
      <c r="AK134" s="174">
        <f t="shared" si="15"/>
        <v>3787.030919467461</v>
      </c>
      <c r="AL134" s="174">
        <f t="shared" si="53"/>
        <v>757.24618389349212</v>
      </c>
      <c r="AM134" s="174">
        <f t="shared" si="54"/>
        <v>3029.7847355739686</v>
      </c>
      <c r="AN134" s="174"/>
      <c r="AO134" s="176">
        <v>12</v>
      </c>
      <c r="AP134" s="174">
        <v>36</v>
      </c>
      <c r="AQ134" s="175">
        <f t="shared" si="55"/>
        <v>349</v>
      </c>
      <c r="AR134" s="31">
        <f t="shared" si="56"/>
        <v>0</v>
      </c>
      <c r="AS134" s="2">
        <f t="shared" si="57"/>
        <v>0</v>
      </c>
      <c r="AT134" s="33">
        <f t="shared" si="58"/>
        <v>1</v>
      </c>
      <c r="AU134" s="31">
        <f t="shared" si="59"/>
        <v>0</v>
      </c>
      <c r="AV134" s="2">
        <f t="shared" si="60"/>
        <v>0</v>
      </c>
      <c r="AW134" s="33">
        <f t="shared" si="61"/>
        <v>1.4</v>
      </c>
      <c r="AX134" s="31">
        <f t="shared" si="62"/>
        <v>2</v>
      </c>
      <c r="AY134" s="33">
        <f t="shared" si="63"/>
        <v>1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hidden="1" customHeight="1">
      <c r="A135" s="2"/>
      <c r="B135" s="107">
        <v>60</v>
      </c>
      <c r="C135" s="31">
        <v>10</v>
      </c>
      <c r="D135" s="106" t="s">
        <v>4</v>
      </c>
      <c r="E135" s="2" t="s">
        <v>146</v>
      </c>
      <c r="F135" s="2"/>
      <c r="G135" s="2" t="s">
        <v>167</v>
      </c>
      <c r="H135" s="33"/>
      <c r="I135" s="173">
        <f t="shared" si="0"/>
        <v>817.12208006027947</v>
      </c>
      <c r="J135" s="174">
        <f t="shared" si="1"/>
        <v>29.152775243964456</v>
      </c>
      <c r="K135" s="189">
        <f t="shared" si="2"/>
        <v>488</v>
      </c>
      <c r="L135" s="190">
        <f t="shared" si="3"/>
        <v>166</v>
      </c>
      <c r="M135" s="173">
        <f t="shared" si="44"/>
        <v>9782.1083431869101</v>
      </c>
      <c r="N135" s="174">
        <f t="shared" si="5"/>
        <v>1544.1999731590138</v>
      </c>
      <c r="O135" s="174">
        <f t="shared" si="47"/>
        <v>8237.908370027897</v>
      </c>
      <c r="P135" s="174"/>
      <c r="Q135" s="174"/>
      <c r="R135" s="175"/>
      <c r="S135" s="173">
        <f t="shared" si="6"/>
        <v>7195.4387469881749</v>
      </c>
      <c r="T135" s="174">
        <f t="shared" si="48"/>
        <v>1135.8692758402381</v>
      </c>
      <c r="U135" s="174">
        <f t="shared" si="49"/>
        <v>6059.5694711479373</v>
      </c>
      <c r="V135" s="174"/>
      <c r="W135" s="174"/>
      <c r="X135" s="175"/>
      <c r="Y135" s="173">
        <f t="shared" si="8"/>
        <v>14390.87749397635</v>
      </c>
      <c r="Z135" s="174">
        <f t="shared" si="45"/>
        <v>2271.7385516804761</v>
      </c>
      <c r="AA135" s="174">
        <f t="shared" si="50"/>
        <v>12119.138942295875</v>
      </c>
      <c r="AB135" s="174"/>
      <c r="AC135" s="174"/>
      <c r="AD135" s="175"/>
      <c r="AE135" s="173">
        <f t="shared" si="51"/>
        <v>11.971416</v>
      </c>
      <c r="AF135" s="174">
        <f t="shared" si="31"/>
        <v>36</v>
      </c>
      <c r="AG135" s="174">
        <f t="shared" si="32"/>
        <v>22.464200000000002</v>
      </c>
      <c r="AH135" s="174">
        <f t="shared" si="46"/>
        <v>349</v>
      </c>
      <c r="AI135" s="174">
        <f t="shared" si="13"/>
        <v>260.02679999999998</v>
      </c>
      <c r="AJ135" s="174">
        <f t="shared" si="52"/>
        <v>2</v>
      </c>
      <c r="AK135" s="174">
        <f t="shared" si="15"/>
        <v>3787.030919467461</v>
      </c>
      <c r="AL135" s="174">
        <f t="shared" si="53"/>
        <v>757.24618389349212</v>
      </c>
      <c r="AM135" s="174">
        <f t="shared" si="54"/>
        <v>3029.7847355739686</v>
      </c>
      <c r="AN135" s="174"/>
      <c r="AO135" s="176">
        <v>12</v>
      </c>
      <c r="AP135" s="174">
        <v>36</v>
      </c>
      <c r="AQ135" s="175">
        <f t="shared" si="55"/>
        <v>349</v>
      </c>
      <c r="AR135" s="31">
        <f t="shared" si="56"/>
        <v>0</v>
      </c>
      <c r="AS135" s="2">
        <f t="shared" si="57"/>
        <v>0</v>
      </c>
      <c r="AT135" s="33">
        <f t="shared" si="58"/>
        <v>1.5</v>
      </c>
      <c r="AU135" s="31">
        <f t="shared" si="59"/>
        <v>0</v>
      </c>
      <c r="AV135" s="2">
        <f t="shared" si="60"/>
        <v>0</v>
      </c>
      <c r="AW135" s="33">
        <f t="shared" si="61"/>
        <v>1</v>
      </c>
      <c r="AX135" s="31">
        <f t="shared" si="62"/>
        <v>2</v>
      </c>
      <c r="AY135" s="33">
        <f t="shared" si="63"/>
        <v>1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hidden="1" customHeight="1">
      <c r="A136" s="2"/>
      <c r="B136" s="107">
        <v>61</v>
      </c>
      <c r="C136" s="31">
        <v>10</v>
      </c>
      <c r="D136" s="106" t="s">
        <v>4</v>
      </c>
      <c r="E136" s="2" t="s">
        <v>147</v>
      </c>
      <c r="F136" s="2"/>
      <c r="G136" s="2" t="s">
        <v>172</v>
      </c>
      <c r="H136" s="33"/>
      <c r="I136" s="173">
        <f t="shared" si="0"/>
        <v>1092.3746774147744</v>
      </c>
      <c r="J136" s="174">
        <f t="shared" si="1"/>
        <v>29.152775243964456</v>
      </c>
      <c r="K136" s="189">
        <f t="shared" si="2"/>
        <v>269</v>
      </c>
      <c r="L136" s="190">
        <f t="shared" si="3"/>
        <v>67</v>
      </c>
      <c r="M136" s="173">
        <f t="shared" si="44"/>
        <v>13077.27169119807</v>
      </c>
      <c r="N136" s="174">
        <f t="shared" si="5"/>
        <v>1544.1999731590138</v>
      </c>
      <c r="O136" s="174">
        <f t="shared" si="47"/>
        <v>11533.071718039057</v>
      </c>
      <c r="P136" s="174"/>
      <c r="Q136" s="174"/>
      <c r="R136" s="175"/>
      <c r="S136" s="173">
        <f t="shared" si="6"/>
        <v>9619.2665354473502</v>
      </c>
      <c r="T136" s="174">
        <f t="shared" si="48"/>
        <v>1135.8692758402381</v>
      </c>
      <c r="U136" s="174">
        <f t="shared" si="49"/>
        <v>8483.3972596071126</v>
      </c>
      <c r="V136" s="174"/>
      <c r="W136" s="174"/>
      <c r="X136" s="175"/>
      <c r="Y136" s="173">
        <f t="shared" si="8"/>
        <v>19238.5330708947</v>
      </c>
      <c r="Z136" s="174">
        <f t="shared" si="45"/>
        <v>2271.7385516804761</v>
      </c>
      <c r="AA136" s="174">
        <f t="shared" si="50"/>
        <v>16966.794519214225</v>
      </c>
      <c r="AB136" s="174"/>
      <c r="AC136" s="174"/>
      <c r="AD136" s="175"/>
      <c r="AE136" s="173">
        <f t="shared" si="51"/>
        <v>11.971416</v>
      </c>
      <c r="AF136" s="174">
        <f t="shared" si="31"/>
        <v>36</v>
      </c>
      <c r="AG136" s="174">
        <f t="shared" si="32"/>
        <v>22.464200000000002</v>
      </c>
      <c r="AH136" s="174">
        <f t="shared" si="46"/>
        <v>349</v>
      </c>
      <c r="AI136" s="174">
        <f t="shared" si="13"/>
        <v>260.02679999999998</v>
      </c>
      <c r="AJ136" s="174">
        <f t="shared" si="52"/>
        <v>2</v>
      </c>
      <c r="AK136" s="174">
        <f t="shared" si="15"/>
        <v>3787.030919467461</v>
      </c>
      <c r="AL136" s="174">
        <f t="shared" si="53"/>
        <v>757.24618389349212</v>
      </c>
      <c r="AM136" s="174">
        <f t="shared" si="54"/>
        <v>3029.7847355739686</v>
      </c>
      <c r="AN136" s="174"/>
      <c r="AO136" s="176">
        <v>12</v>
      </c>
      <c r="AP136" s="174">
        <v>36</v>
      </c>
      <c r="AQ136" s="175">
        <f t="shared" si="55"/>
        <v>349</v>
      </c>
      <c r="AR136" s="31">
        <f t="shared" si="56"/>
        <v>0</v>
      </c>
      <c r="AS136" s="2">
        <f t="shared" si="57"/>
        <v>0</v>
      </c>
      <c r="AT136" s="33">
        <f t="shared" si="58"/>
        <v>1.5</v>
      </c>
      <c r="AU136" s="31">
        <f t="shared" si="59"/>
        <v>0</v>
      </c>
      <c r="AV136" s="2">
        <f t="shared" si="60"/>
        <v>0</v>
      </c>
      <c r="AW136" s="33">
        <f t="shared" si="61"/>
        <v>1.4</v>
      </c>
      <c r="AX136" s="31">
        <f t="shared" si="62"/>
        <v>2</v>
      </c>
      <c r="AY136" s="33">
        <f t="shared" si="63"/>
        <v>1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2" hidden="1" customHeight="1">
      <c r="A137" s="2"/>
      <c r="B137" s="107">
        <v>62</v>
      </c>
      <c r="C137" s="31">
        <v>10</v>
      </c>
      <c r="D137" s="106" t="s">
        <v>4</v>
      </c>
      <c r="E137" s="2" t="s">
        <v>92</v>
      </c>
      <c r="F137" s="2"/>
      <c r="G137" s="2"/>
      <c r="H137" s="33"/>
      <c r="I137" s="173">
        <f t="shared" si="0"/>
        <v>679.5071374949913</v>
      </c>
      <c r="J137" s="174">
        <f t="shared" si="1"/>
        <v>29.152775243964456</v>
      </c>
      <c r="K137" s="189">
        <f t="shared" si="2"/>
        <v>628</v>
      </c>
      <c r="L137" s="190">
        <f t="shared" si="3"/>
        <v>224</v>
      </c>
      <c r="M137" s="173">
        <f t="shared" si="44"/>
        <v>8134.6626179217383</v>
      </c>
      <c r="N137" s="174">
        <f t="shared" si="5"/>
        <v>1029.4666487726759</v>
      </c>
      <c r="O137" s="174">
        <f t="shared" si="47"/>
        <v>7105.195969149062</v>
      </c>
      <c r="P137" s="174"/>
      <c r="Q137" s="174"/>
      <c r="R137" s="175"/>
      <c r="S137" s="173">
        <f t="shared" si="6"/>
        <v>5983.6248527585885</v>
      </c>
      <c r="T137" s="174">
        <f t="shared" si="48"/>
        <v>757.24618389349212</v>
      </c>
      <c r="U137" s="174">
        <f t="shared" si="49"/>
        <v>5226.3786688650962</v>
      </c>
      <c r="V137" s="174"/>
      <c r="W137" s="174"/>
      <c r="X137" s="175"/>
      <c r="Y137" s="173">
        <f t="shared" si="8"/>
        <v>11967.249705517177</v>
      </c>
      <c r="Z137" s="174">
        <f t="shared" si="45"/>
        <v>1514.4923677869842</v>
      </c>
      <c r="AA137" s="174">
        <f t="shared" si="50"/>
        <v>10452.757337730192</v>
      </c>
      <c r="AB137" s="174"/>
      <c r="AC137" s="174"/>
      <c r="AD137" s="175"/>
      <c r="AE137" s="173">
        <f t="shared" si="51"/>
        <v>11.971416</v>
      </c>
      <c r="AF137" s="174">
        <f t="shared" si="31"/>
        <v>36</v>
      </c>
      <c r="AG137" s="174">
        <f t="shared" si="32"/>
        <v>22.464200000000002</v>
      </c>
      <c r="AH137" s="174">
        <f t="shared" si="46"/>
        <v>349</v>
      </c>
      <c r="AI137" s="174">
        <f t="shared" si="13"/>
        <v>260.02679999999998</v>
      </c>
      <c r="AJ137" s="174">
        <f t="shared" si="52"/>
        <v>2.5</v>
      </c>
      <c r="AK137" s="174">
        <f t="shared" si="15"/>
        <v>3787.030919467461</v>
      </c>
      <c r="AL137" s="174">
        <f t="shared" si="53"/>
        <v>757.24618389349212</v>
      </c>
      <c r="AM137" s="174">
        <f t="shared" si="54"/>
        <v>3029.7847355739686</v>
      </c>
      <c r="AN137" s="174"/>
      <c r="AO137" s="176">
        <v>12</v>
      </c>
      <c r="AP137" s="174">
        <v>36</v>
      </c>
      <c r="AQ137" s="175">
        <f t="shared" si="55"/>
        <v>349</v>
      </c>
      <c r="AR137" s="31">
        <f t="shared" si="56"/>
        <v>0</v>
      </c>
      <c r="AS137" s="2">
        <f t="shared" si="57"/>
        <v>0</v>
      </c>
      <c r="AT137" s="33">
        <f t="shared" si="58"/>
        <v>1</v>
      </c>
      <c r="AU137" s="31">
        <f t="shared" si="59"/>
        <v>0</v>
      </c>
      <c r="AV137" s="2">
        <f t="shared" si="60"/>
        <v>0</v>
      </c>
      <c r="AW137" s="33">
        <f t="shared" si="61"/>
        <v>1</v>
      </c>
      <c r="AX137" s="31">
        <f t="shared" si="62"/>
        <v>1</v>
      </c>
      <c r="AY137" s="33">
        <f t="shared" si="63"/>
        <v>1.7250000000000001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hidden="1" customHeight="1">
      <c r="A138" s="2"/>
      <c r="B138" s="107">
        <v>63</v>
      </c>
      <c r="C138" s="31">
        <v>10</v>
      </c>
      <c r="D138" s="106" t="s">
        <v>4</v>
      </c>
      <c r="E138" s="2" t="s">
        <v>98</v>
      </c>
      <c r="F138" s="2"/>
      <c r="G138" s="2" t="s">
        <v>143</v>
      </c>
      <c r="H138" s="33"/>
      <c r="I138" s="173">
        <f t="shared" si="0"/>
        <v>916.91250271324327</v>
      </c>
      <c r="J138" s="174">
        <f t="shared" si="1"/>
        <v>29.152775243964456</v>
      </c>
      <c r="K138" s="189">
        <f t="shared" si="2"/>
        <v>396</v>
      </c>
      <c r="L138" s="190">
        <f t="shared" si="3"/>
        <v>126</v>
      </c>
      <c r="M138" s="173">
        <f t="shared" si="44"/>
        <v>10976.741005581363</v>
      </c>
      <c r="N138" s="174">
        <f t="shared" si="5"/>
        <v>1029.4666487726759</v>
      </c>
      <c r="O138" s="174">
        <f t="shared" si="47"/>
        <v>9947.274356808688</v>
      </c>
      <c r="P138" s="174"/>
      <c r="Q138" s="174"/>
      <c r="R138" s="175"/>
      <c r="S138" s="173">
        <f t="shared" si="6"/>
        <v>8074.1763203046276</v>
      </c>
      <c r="T138" s="174">
        <f t="shared" si="48"/>
        <v>757.24618389349212</v>
      </c>
      <c r="U138" s="174">
        <f t="shared" si="49"/>
        <v>7316.9301364111352</v>
      </c>
      <c r="V138" s="174"/>
      <c r="W138" s="174"/>
      <c r="X138" s="175"/>
      <c r="Y138" s="173">
        <f t="shared" si="8"/>
        <v>16148.352640609255</v>
      </c>
      <c r="Z138" s="174">
        <f t="shared" si="45"/>
        <v>1514.4923677869842</v>
      </c>
      <c r="AA138" s="174">
        <f t="shared" si="50"/>
        <v>14633.86027282227</v>
      </c>
      <c r="AB138" s="174"/>
      <c r="AC138" s="174"/>
      <c r="AD138" s="175"/>
      <c r="AE138" s="173">
        <f t="shared" si="51"/>
        <v>11.971416</v>
      </c>
      <c r="AF138" s="174">
        <f t="shared" si="31"/>
        <v>36</v>
      </c>
      <c r="AG138" s="174">
        <f t="shared" si="32"/>
        <v>22.464200000000002</v>
      </c>
      <c r="AH138" s="174">
        <f t="shared" si="46"/>
        <v>349</v>
      </c>
      <c r="AI138" s="174">
        <f t="shared" si="13"/>
        <v>260.02679999999998</v>
      </c>
      <c r="AJ138" s="174">
        <f t="shared" si="52"/>
        <v>2.5</v>
      </c>
      <c r="AK138" s="174">
        <f t="shared" si="15"/>
        <v>3787.030919467461</v>
      </c>
      <c r="AL138" s="174">
        <f t="shared" si="53"/>
        <v>757.24618389349212</v>
      </c>
      <c r="AM138" s="174">
        <f t="shared" si="54"/>
        <v>3029.7847355739686</v>
      </c>
      <c r="AN138" s="174"/>
      <c r="AO138" s="176">
        <v>12</v>
      </c>
      <c r="AP138" s="174">
        <v>36</v>
      </c>
      <c r="AQ138" s="175">
        <f t="shared" si="55"/>
        <v>349</v>
      </c>
      <c r="AR138" s="31">
        <f t="shared" si="56"/>
        <v>0</v>
      </c>
      <c r="AS138" s="2">
        <f t="shared" si="57"/>
        <v>0</v>
      </c>
      <c r="AT138" s="33">
        <f t="shared" si="58"/>
        <v>1</v>
      </c>
      <c r="AU138" s="31">
        <f t="shared" si="59"/>
        <v>0</v>
      </c>
      <c r="AV138" s="2">
        <f t="shared" si="60"/>
        <v>0</v>
      </c>
      <c r="AW138" s="33">
        <f t="shared" si="61"/>
        <v>1.4</v>
      </c>
      <c r="AX138" s="31">
        <f t="shared" si="62"/>
        <v>1</v>
      </c>
      <c r="AY138" s="33">
        <f t="shared" si="63"/>
        <v>1.7250000000000001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hidden="1" customHeight="1">
      <c r="A139" s="2"/>
      <c r="B139" s="107">
        <v>64</v>
      </c>
      <c r="C139" s="31">
        <v>10</v>
      </c>
      <c r="D139" s="106" t="s">
        <v>4</v>
      </c>
      <c r="E139" s="2" t="s">
        <v>111</v>
      </c>
      <c r="F139" s="2"/>
      <c r="G139" s="2"/>
      <c r="H139" s="33"/>
      <c r="I139" s="173">
        <f t="shared" si="0"/>
        <v>722.50399971967192</v>
      </c>
      <c r="J139" s="174">
        <f t="shared" si="1"/>
        <v>29.152775243964456</v>
      </c>
      <c r="K139" s="189">
        <f t="shared" si="2"/>
        <v>582</v>
      </c>
      <c r="L139" s="190">
        <f t="shared" si="3"/>
        <v>208</v>
      </c>
      <c r="M139" s="173">
        <f t="shared" si="44"/>
        <v>8649.395942308076</v>
      </c>
      <c r="N139" s="174">
        <f t="shared" si="5"/>
        <v>1544.1999731590138</v>
      </c>
      <c r="O139" s="174">
        <f t="shared" si="47"/>
        <v>7105.195969149062</v>
      </c>
      <c r="P139" s="174"/>
      <c r="Q139" s="174"/>
      <c r="R139" s="175"/>
      <c r="S139" s="173">
        <f t="shared" si="6"/>
        <v>6362.2479447053338</v>
      </c>
      <c r="T139" s="174">
        <f t="shared" si="48"/>
        <v>1135.8692758402381</v>
      </c>
      <c r="U139" s="174">
        <f t="shared" si="49"/>
        <v>5226.3786688650962</v>
      </c>
      <c r="V139" s="174"/>
      <c r="W139" s="174"/>
      <c r="X139" s="175"/>
      <c r="Y139" s="173">
        <f t="shared" si="8"/>
        <v>12724.495889410668</v>
      </c>
      <c r="Z139" s="174">
        <f t="shared" si="45"/>
        <v>2271.7385516804761</v>
      </c>
      <c r="AA139" s="174">
        <f t="shared" si="50"/>
        <v>10452.757337730192</v>
      </c>
      <c r="AB139" s="174"/>
      <c r="AC139" s="174"/>
      <c r="AD139" s="175"/>
      <c r="AE139" s="173">
        <f t="shared" si="51"/>
        <v>11.971416</v>
      </c>
      <c r="AF139" s="174">
        <f t="shared" si="31"/>
        <v>36</v>
      </c>
      <c r="AG139" s="174">
        <f t="shared" ref="AG139:AG168" si="64">IF($D$57&gt;100,100,$D$57)</f>
        <v>22.464200000000002</v>
      </c>
      <c r="AH139" s="174">
        <f t="shared" si="46"/>
        <v>349</v>
      </c>
      <c r="AI139" s="174">
        <f t="shared" si="13"/>
        <v>260.02679999999998</v>
      </c>
      <c r="AJ139" s="174">
        <f t="shared" si="52"/>
        <v>2.5</v>
      </c>
      <c r="AK139" s="174">
        <f t="shared" si="15"/>
        <v>3787.030919467461</v>
      </c>
      <c r="AL139" s="174">
        <f t="shared" si="53"/>
        <v>757.24618389349212</v>
      </c>
      <c r="AM139" s="174">
        <f t="shared" si="54"/>
        <v>3029.7847355739686</v>
      </c>
      <c r="AN139" s="174"/>
      <c r="AO139" s="176">
        <v>12</v>
      </c>
      <c r="AP139" s="174">
        <v>36</v>
      </c>
      <c r="AQ139" s="175">
        <f t="shared" si="55"/>
        <v>349</v>
      </c>
      <c r="AR139" s="31">
        <f t="shared" si="56"/>
        <v>0</v>
      </c>
      <c r="AS139" s="2">
        <f t="shared" si="57"/>
        <v>0</v>
      </c>
      <c r="AT139" s="33">
        <f t="shared" si="58"/>
        <v>1.5</v>
      </c>
      <c r="AU139" s="31">
        <f t="shared" si="59"/>
        <v>0</v>
      </c>
      <c r="AV139" s="2">
        <f t="shared" si="60"/>
        <v>0</v>
      </c>
      <c r="AW139" s="33">
        <f t="shared" si="61"/>
        <v>1</v>
      </c>
      <c r="AX139" s="31">
        <f t="shared" si="62"/>
        <v>1</v>
      </c>
      <c r="AY139" s="33">
        <f t="shared" si="63"/>
        <v>1.7250000000000001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hidden="1" customHeight="1">
      <c r="A140" s="2"/>
      <c r="B140" s="107">
        <v>65</v>
      </c>
      <c r="C140" s="31">
        <v>10</v>
      </c>
      <c r="D140" s="106" t="s">
        <v>4</v>
      </c>
      <c r="E140" s="2" t="s">
        <v>135</v>
      </c>
      <c r="F140" s="2"/>
      <c r="G140" s="2" t="s">
        <v>143</v>
      </c>
      <c r="H140" s="33"/>
      <c r="I140" s="173">
        <f t="shared" ref="I140:I203" si="65">M140/AE140</f>
        <v>959.9093649379239</v>
      </c>
      <c r="J140" s="174">
        <f t="shared" ref="J140:J203" si="66">AH140/AE140</f>
        <v>29.152775243964456</v>
      </c>
      <c r="K140" s="189">
        <f t="shared" ref="K140:K203" si="67">RANK(I140,$I$76:$I$977)</f>
        <v>354</v>
      </c>
      <c r="L140" s="190">
        <f t="shared" ref="L140:L203" si="68">RANK(I140,$I$76:$I$450)</f>
        <v>105</v>
      </c>
      <c r="M140" s="173">
        <f t="shared" ref="M140:M171" si="69">SUM(N140:R140)</f>
        <v>11491.474329967701</v>
      </c>
      <c r="N140" s="174">
        <f t="shared" ref="N140:N203" si="70">T140*(1+(IF((AG140+IF(F140="백어택",8,0))&gt;100,100,(AG140+IF(F140="백어택",8,0)))/100)*((AI140/100-1)))</f>
        <v>1544.1999731590138</v>
      </c>
      <c r="O140" s="174">
        <f t="shared" si="47"/>
        <v>9947.274356808688</v>
      </c>
      <c r="P140" s="174"/>
      <c r="Q140" s="174"/>
      <c r="R140" s="175"/>
      <c r="S140" s="173">
        <f t="shared" ref="S140:S203" si="71">SUM(T140:X140)</f>
        <v>8452.7994122513737</v>
      </c>
      <c r="T140" s="174">
        <f t="shared" si="48"/>
        <v>1135.8692758402381</v>
      </c>
      <c r="U140" s="174">
        <f t="shared" si="49"/>
        <v>7316.9301364111352</v>
      </c>
      <c r="V140" s="174"/>
      <c r="W140" s="174"/>
      <c r="X140" s="175"/>
      <c r="Y140" s="173">
        <f t="shared" ref="Y140:Y203" si="72">SUM(Z140:AD140)</f>
        <v>16905.598824502747</v>
      </c>
      <c r="Z140" s="174">
        <f t="shared" ref="Z140:Z171" si="73">T140*$D$58/100</f>
        <v>2271.7385516804761</v>
      </c>
      <c r="AA140" s="174">
        <f t="shared" si="50"/>
        <v>14633.86027282227</v>
      </c>
      <c r="AB140" s="174"/>
      <c r="AC140" s="174"/>
      <c r="AD140" s="175"/>
      <c r="AE140" s="173">
        <f t="shared" si="51"/>
        <v>11.971416</v>
      </c>
      <c r="AF140" s="174">
        <f t="shared" si="31"/>
        <v>36</v>
      </c>
      <c r="AG140" s="174">
        <f t="shared" si="64"/>
        <v>22.464200000000002</v>
      </c>
      <c r="AH140" s="174">
        <f t="shared" ref="AH140:AH168" si="74">AQ140</f>
        <v>349</v>
      </c>
      <c r="AI140" s="174">
        <f t="shared" ref="AI140:AI203" si="75">$D$58+$D$19</f>
        <v>260.02679999999998</v>
      </c>
      <c r="AJ140" s="174">
        <f t="shared" si="52"/>
        <v>2.5</v>
      </c>
      <c r="AK140" s="174">
        <f t="shared" ref="AK140:AK203" si="76">SUM(AL140:AN140)</f>
        <v>3787.030919467461</v>
      </c>
      <c r="AL140" s="174">
        <f t="shared" si="53"/>
        <v>757.24618389349212</v>
      </c>
      <c r="AM140" s="174">
        <f t="shared" si="54"/>
        <v>3029.7847355739686</v>
      </c>
      <c r="AN140" s="174"/>
      <c r="AO140" s="176">
        <v>12</v>
      </c>
      <c r="AP140" s="174">
        <v>36</v>
      </c>
      <c r="AQ140" s="175">
        <f t="shared" si="55"/>
        <v>349</v>
      </c>
      <c r="AR140" s="31">
        <f t="shared" si="56"/>
        <v>0</v>
      </c>
      <c r="AS140" s="2">
        <f t="shared" si="57"/>
        <v>0</v>
      </c>
      <c r="AT140" s="33">
        <f t="shared" si="58"/>
        <v>1.5</v>
      </c>
      <c r="AU140" s="31">
        <f t="shared" si="59"/>
        <v>0</v>
      </c>
      <c r="AV140" s="2">
        <f t="shared" si="60"/>
        <v>0</v>
      </c>
      <c r="AW140" s="33">
        <f t="shared" si="61"/>
        <v>1.4</v>
      </c>
      <c r="AX140" s="31">
        <f t="shared" si="62"/>
        <v>1</v>
      </c>
      <c r="AY140" s="33">
        <f t="shared" si="63"/>
        <v>1.7250000000000001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hidden="1" customHeight="1">
      <c r="A141" s="2"/>
      <c r="B141" s="107">
        <v>66</v>
      </c>
      <c r="C141" s="31">
        <v>7</v>
      </c>
      <c r="D141" s="106" t="s">
        <v>4</v>
      </c>
      <c r="E141" s="2" t="s">
        <v>67</v>
      </c>
      <c r="F141" s="2"/>
      <c r="G141" s="2"/>
      <c r="H141" s="33"/>
      <c r="I141" s="173">
        <f t="shared" si="65"/>
        <v>413.21372995945541</v>
      </c>
      <c r="J141" s="174">
        <f t="shared" si="66"/>
        <v>20.298350671299033</v>
      </c>
      <c r="K141" s="189">
        <f t="shared" si="67"/>
        <v>846</v>
      </c>
      <c r="L141" s="190">
        <f t="shared" si="68"/>
        <v>330</v>
      </c>
      <c r="M141" s="173">
        <f t="shared" si="69"/>
        <v>4946.7534582563039</v>
      </c>
      <c r="N141" s="174">
        <f t="shared" si="70"/>
        <v>989.50356096087387</v>
      </c>
      <c r="O141" s="174">
        <f t="shared" si="47"/>
        <v>3957.2498972954299</v>
      </c>
      <c r="P141" s="174"/>
      <c r="Q141" s="174"/>
      <c r="R141" s="175"/>
      <c r="S141" s="173">
        <f t="shared" si="71"/>
        <v>3638.6901735887932</v>
      </c>
      <c r="T141" s="174">
        <f t="shared" si="48"/>
        <v>727.85048100387871</v>
      </c>
      <c r="U141" s="174">
        <f t="shared" si="49"/>
        <v>2910.8396925849142</v>
      </c>
      <c r="V141" s="174"/>
      <c r="W141" s="174"/>
      <c r="X141" s="175"/>
      <c r="Y141" s="173">
        <f t="shared" si="72"/>
        <v>7277.3803471775864</v>
      </c>
      <c r="Z141" s="174">
        <f t="shared" si="73"/>
        <v>1455.7009620077574</v>
      </c>
      <c r="AA141" s="174">
        <f t="shared" si="50"/>
        <v>5821.6793851698285</v>
      </c>
      <c r="AB141" s="174"/>
      <c r="AC141" s="174"/>
      <c r="AD141" s="175"/>
      <c r="AE141" s="173">
        <f t="shared" si="51"/>
        <v>11.971416</v>
      </c>
      <c r="AF141" s="174">
        <f t="shared" si="31"/>
        <v>36</v>
      </c>
      <c r="AG141" s="174">
        <f t="shared" si="64"/>
        <v>22.464200000000002</v>
      </c>
      <c r="AH141" s="174">
        <f t="shared" si="74"/>
        <v>243</v>
      </c>
      <c r="AI141" s="174">
        <f t="shared" si="75"/>
        <v>260.02679999999998</v>
      </c>
      <c r="AJ141" s="174">
        <f t="shared" si="52"/>
        <v>2</v>
      </c>
      <c r="AK141" s="174">
        <f t="shared" si="76"/>
        <v>3638.6901735887932</v>
      </c>
      <c r="AL141" s="174">
        <f t="shared" si="53"/>
        <v>727.85048100387871</v>
      </c>
      <c r="AM141" s="174">
        <f t="shared" si="54"/>
        <v>2910.8396925849142</v>
      </c>
      <c r="AN141" s="174"/>
      <c r="AO141" s="176">
        <v>12</v>
      </c>
      <c r="AP141" s="174">
        <v>36</v>
      </c>
      <c r="AQ141" s="175">
        <f t="shared" si="55"/>
        <v>243</v>
      </c>
      <c r="AR141" s="31">
        <f t="shared" si="56"/>
        <v>0</v>
      </c>
      <c r="AS141" s="2">
        <f t="shared" si="57"/>
        <v>0</v>
      </c>
      <c r="AT141" s="33">
        <f t="shared" si="58"/>
        <v>1</v>
      </c>
      <c r="AU141" s="31">
        <f t="shared" si="59"/>
        <v>0</v>
      </c>
      <c r="AV141" s="2">
        <f t="shared" si="60"/>
        <v>0</v>
      </c>
      <c r="AW141" s="33">
        <f t="shared" si="61"/>
        <v>1</v>
      </c>
      <c r="AX141" s="31">
        <f t="shared" si="62"/>
        <v>1</v>
      </c>
      <c r="AY141" s="33">
        <f t="shared" si="63"/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hidden="1" customHeight="1">
      <c r="A142" s="2"/>
      <c r="B142" s="107">
        <v>67</v>
      </c>
      <c r="C142" s="31">
        <v>7</v>
      </c>
      <c r="D142" s="106" t="s">
        <v>4</v>
      </c>
      <c r="E142" s="2" t="s">
        <v>91</v>
      </c>
      <c r="F142" s="2"/>
      <c r="G142" s="2" t="s">
        <v>143</v>
      </c>
      <c r="H142" s="33"/>
      <c r="I142" s="173">
        <f t="shared" si="65"/>
        <v>545.43701573602277</v>
      </c>
      <c r="J142" s="174">
        <f t="shared" si="66"/>
        <v>20.298350671299033</v>
      </c>
      <c r="K142" s="189">
        <f t="shared" si="67"/>
        <v>757</v>
      </c>
      <c r="L142" s="190">
        <f t="shared" si="68"/>
        <v>281</v>
      </c>
      <c r="M142" s="173">
        <f t="shared" si="69"/>
        <v>6529.6534171744752</v>
      </c>
      <c r="N142" s="174">
        <f t="shared" si="70"/>
        <v>989.50356096087387</v>
      </c>
      <c r="O142" s="174">
        <f t="shared" si="47"/>
        <v>5540.1498562136012</v>
      </c>
      <c r="P142" s="174"/>
      <c r="Q142" s="174"/>
      <c r="R142" s="175"/>
      <c r="S142" s="173">
        <f t="shared" si="71"/>
        <v>4803.0260506227587</v>
      </c>
      <c r="T142" s="174">
        <f t="shared" si="48"/>
        <v>727.85048100387871</v>
      </c>
      <c r="U142" s="174">
        <f t="shared" si="49"/>
        <v>4075.1755696188798</v>
      </c>
      <c r="V142" s="174"/>
      <c r="W142" s="174"/>
      <c r="X142" s="175"/>
      <c r="Y142" s="173">
        <f t="shared" si="72"/>
        <v>9606.0521012455174</v>
      </c>
      <c r="Z142" s="174">
        <f t="shared" si="73"/>
        <v>1455.7009620077574</v>
      </c>
      <c r="AA142" s="174">
        <f t="shared" si="50"/>
        <v>8150.3511392377595</v>
      </c>
      <c r="AB142" s="174"/>
      <c r="AC142" s="174"/>
      <c r="AD142" s="175"/>
      <c r="AE142" s="173">
        <f t="shared" si="51"/>
        <v>11.971416</v>
      </c>
      <c r="AF142" s="174">
        <f t="shared" si="31"/>
        <v>36</v>
      </c>
      <c r="AG142" s="174">
        <f t="shared" si="64"/>
        <v>22.464200000000002</v>
      </c>
      <c r="AH142" s="174">
        <f t="shared" si="74"/>
        <v>243</v>
      </c>
      <c r="AI142" s="174">
        <f t="shared" si="75"/>
        <v>260.02679999999998</v>
      </c>
      <c r="AJ142" s="174">
        <f t="shared" si="52"/>
        <v>2</v>
      </c>
      <c r="AK142" s="174">
        <f t="shared" si="76"/>
        <v>3638.6901735887932</v>
      </c>
      <c r="AL142" s="174">
        <f t="shared" si="53"/>
        <v>727.85048100387871</v>
      </c>
      <c r="AM142" s="174">
        <f t="shared" si="54"/>
        <v>2910.8396925849142</v>
      </c>
      <c r="AN142" s="174"/>
      <c r="AO142" s="176">
        <v>12</v>
      </c>
      <c r="AP142" s="174">
        <v>36</v>
      </c>
      <c r="AQ142" s="175">
        <f t="shared" si="55"/>
        <v>243</v>
      </c>
      <c r="AR142" s="31">
        <f t="shared" si="56"/>
        <v>0</v>
      </c>
      <c r="AS142" s="2">
        <f t="shared" si="57"/>
        <v>0</v>
      </c>
      <c r="AT142" s="33">
        <f t="shared" si="58"/>
        <v>1</v>
      </c>
      <c r="AU142" s="31">
        <f t="shared" si="59"/>
        <v>0</v>
      </c>
      <c r="AV142" s="2">
        <f t="shared" si="60"/>
        <v>0</v>
      </c>
      <c r="AW142" s="33">
        <f t="shared" si="61"/>
        <v>1.4</v>
      </c>
      <c r="AX142" s="31">
        <f t="shared" si="62"/>
        <v>1</v>
      </c>
      <c r="AY142" s="33">
        <f t="shared" si="63"/>
        <v>1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hidden="1" customHeight="1">
      <c r="A143" s="2"/>
      <c r="B143" s="107">
        <v>68</v>
      </c>
      <c r="C143" s="31">
        <v>7</v>
      </c>
      <c r="D143" s="106" t="s">
        <v>4</v>
      </c>
      <c r="E143" s="2" t="s">
        <v>87</v>
      </c>
      <c r="F143" s="2"/>
      <c r="G143" s="2"/>
      <c r="H143" s="33"/>
      <c r="I143" s="173">
        <f t="shared" si="65"/>
        <v>454.54148771847389</v>
      </c>
      <c r="J143" s="174">
        <f t="shared" si="66"/>
        <v>20.298350671299033</v>
      </c>
      <c r="K143" s="189">
        <f t="shared" si="67"/>
        <v>821</v>
      </c>
      <c r="L143" s="190">
        <f t="shared" si="68"/>
        <v>319</v>
      </c>
      <c r="M143" s="173">
        <f t="shared" si="69"/>
        <v>5441.5052387367414</v>
      </c>
      <c r="N143" s="174">
        <f t="shared" si="70"/>
        <v>1484.255341441311</v>
      </c>
      <c r="O143" s="174">
        <f t="shared" si="47"/>
        <v>3957.2498972954299</v>
      </c>
      <c r="P143" s="174"/>
      <c r="Q143" s="174"/>
      <c r="R143" s="175"/>
      <c r="S143" s="173">
        <f t="shared" si="71"/>
        <v>4002.6154140907324</v>
      </c>
      <c r="T143" s="174">
        <f t="shared" si="48"/>
        <v>1091.7757215058182</v>
      </c>
      <c r="U143" s="174">
        <f t="shared" si="49"/>
        <v>2910.8396925849142</v>
      </c>
      <c r="V143" s="174"/>
      <c r="W143" s="174"/>
      <c r="X143" s="175"/>
      <c r="Y143" s="173">
        <f t="shared" si="72"/>
        <v>8005.2308281814649</v>
      </c>
      <c r="Z143" s="174">
        <f t="shared" si="73"/>
        <v>2183.5514430116364</v>
      </c>
      <c r="AA143" s="174">
        <f t="shared" si="50"/>
        <v>5821.6793851698285</v>
      </c>
      <c r="AB143" s="174"/>
      <c r="AC143" s="174"/>
      <c r="AD143" s="175"/>
      <c r="AE143" s="173">
        <f t="shared" si="51"/>
        <v>11.971416</v>
      </c>
      <c r="AF143" s="174">
        <f t="shared" si="31"/>
        <v>36</v>
      </c>
      <c r="AG143" s="174">
        <f t="shared" si="64"/>
        <v>22.464200000000002</v>
      </c>
      <c r="AH143" s="174">
        <f t="shared" si="74"/>
        <v>243</v>
      </c>
      <c r="AI143" s="174">
        <f t="shared" si="75"/>
        <v>260.02679999999998</v>
      </c>
      <c r="AJ143" s="174">
        <f t="shared" si="52"/>
        <v>2</v>
      </c>
      <c r="AK143" s="174">
        <f t="shared" si="76"/>
        <v>3638.6901735887932</v>
      </c>
      <c r="AL143" s="174">
        <f t="shared" si="53"/>
        <v>727.85048100387871</v>
      </c>
      <c r="AM143" s="174">
        <f t="shared" si="54"/>
        <v>2910.8396925849142</v>
      </c>
      <c r="AN143" s="174"/>
      <c r="AO143" s="176">
        <v>12</v>
      </c>
      <c r="AP143" s="174">
        <v>36</v>
      </c>
      <c r="AQ143" s="175">
        <f t="shared" si="55"/>
        <v>243</v>
      </c>
      <c r="AR143" s="31">
        <f t="shared" si="56"/>
        <v>0</v>
      </c>
      <c r="AS143" s="2">
        <f t="shared" si="57"/>
        <v>0</v>
      </c>
      <c r="AT143" s="33">
        <f t="shared" si="58"/>
        <v>1.5</v>
      </c>
      <c r="AU143" s="31">
        <f t="shared" si="59"/>
        <v>0</v>
      </c>
      <c r="AV143" s="2">
        <f t="shared" si="60"/>
        <v>0</v>
      </c>
      <c r="AW143" s="33">
        <f t="shared" si="61"/>
        <v>1</v>
      </c>
      <c r="AX143" s="31">
        <f t="shared" si="62"/>
        <v>1</v>
      </c>
      <c r="AY143" s="33">
        <f t="shared" si="63"/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hidden="1" customHeight="1">
      <c r="A144" s="2"/>
      <c r="B144" s="107">
        <v>69</v>
      </c>
      <c r="C144" s="31">
        <v>7</v>
      </c>
      <c r="D144" s="106" t="s">
        <v>4</v>
      </c>
      <c r="E144" s="2" t="s">
        <v>134</v>
      </c>
      <c r="F144" s="2"/>
      <c r="G144" s="2" t="s">
        <v>143</v>
      </c>
      <c r="H144" s="33"/>
      <c r="I144" s="173">
        <f t="shared" si="65"/>
        <v>586.76477349504125</v>
      </c>
      <c r="J144" s="174">
        <f t="shared" si="66"/>
        <v>20.298350671299033</v>
      </c>
      <c r="K144" s="189">
        <f t="shared" si="67"/>
        <v>718</v>
      </c>
      <c r="L144" s="190">
        <f t="shared" si="68"/>
        <v>265</v>
      </c>
      <c r="M144" s="173">
        <f t="shared" si="69"/>
        <v>7024.4051976549126</v>
      </c>
      <c r="N144" s="174">
        <f t="shared" si="70"/>
        <v>1484.255341441311</v>
      </c>
      <c r="O144" s="174">
        <f t="shared" si="47"/>
        <v>5540.1498562136012</v>
      </c>
      <c r="P144" s="174"/>
      <c r="Q144" s="174"/>
      <c r="R144" s="175"/>
      <c r="S144" s="173">
        <f t="shared" si="71"/>
        <v>5166.9512911246984</v>
      </c>
      <c r="T144" s="174">
        <f t="shared" si="48"/>
        <v>1091.7757215058182</v>
      </c>
      <c r="U144" s="174">
        <f t="shared" si="49"/>
        <v>4075.1755696188798</v>
      </c>
      <c r="V144" s="174"/>
      <c r="W144" s="174"/>
      <c r="X144" s="175"/>
      <c r="Y144" s="173">
        <f t="shared" si="72"/>
        <v>10333.902582249397</v>
      </c>
      <c r="Z144" s="174">
        <f t="shared" si="73"/>
        <v>2183.5514430116364</v>
      </c>
      <c r="AA144" s="174">
        <f t="shared" si="50"/>
        <v>8150.3511392377595</v>
      </c>
      <c r="AB144" s="174"/>
      <c r="AC144" s="174"/>
      <c r="AD144" s="175"/>
      <c r="AE144" s="173">
        <f t="shared" si="51"/>
        <v>11.971416</v>
      </c>
      <c r="AF144" s="174">
        <f t="shared" si="31"/>
        <v>36</v>
      </c>
      <c r="AG144" s="174">
        <f t="shared" si="64"/>
        <v>22.464200000000002</v>
      </c>
      <c r="AH144" s="174">
        <f t="shared" si="74"/>
        <v>243</v>
      </c>
      <c r="AI144" s="174">
        <f t="shared" si="75"/>
        <v>260.02679999999998</v>
      </c>
      <c r="AJ144" s="174">
        <f t="shared" si="52"/>
        <v>2</v>
      </c>
      <c r="AK144" s="174">
        <f t="shared" si="76"/>
        <v>3638.6901735887932</v>
      </c>
      <c r="AL144" s="174">
        <f t="shared" si="53"/>
        <v>727.85048100387871</v>
      </c>
      <c r="AM144" s="174">
        <f t="shared" si="54"/>
        <v>2910.8396925849142</v>
      </c>
      <c r="AN144" s="174"/>
      <c r="AO144" s="176">
        <v>12</v>
      </c>
      <c r="AP144" s="174">
        <v>36</v>
      </c>
      <c r="AQ144" s="175">
        <f t="shared" si="55"/>
        <v>243</v>
      </c>
      <c r="AR144" s="31">
        <f t="shared" si="56"/>
        <v>0</v>
      </c>
      <c r="AS144" s="2">
        <f t="shared" si="57"/>
        <v>0</v>
      </c>
      <c r="AT144" s="33">
        <f t="shared" si="58"/>
        <v>1.5</v>
      </c>
      <c r="AU144" s="31">
        <f t="shared" si="59"/>
        <v>0</v>
      </c>
      <c r="AV144" s="2">
        <f t="shared" si="60"/>
        <v>0</v>
      </c>
      <c r="AW144" s="33">
        <f t="shared" si="61"/>
        <v>1.4</v>
      </c>
      <c r="AX144" s="31">
        <f t="shared" si="62"/>
        <v>1</v>
      </c>
      <c r="AY144" s="33">
        <f t="shared" si="63"/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hidden="1" customHeight="1">
      <c r="A145" s="2"/>
      <c r="B145" s="107">
        <v>70</v>
      </c>
      <c r="C145" s="31">
        <v>4</v>
      </c>
      <c r="D145" s="106" t="s">
        <v>4</v>
      </c>
      <c r="E145" s="2" t="s">
        <v>67</v>
      </c>
      <c r="F145" s="2"/>
      <c r="G145" s="2"/>
      <c r="H145" s="33"/>
      <c r="I145" s="173">
        <f t="shared" si="65"/>
        <v>384.9340919798961</v>
      </c>
      <c r="J145" s="174">
        <f t="shared" si="66"/>
        <v>11.193329176765722</v>
      </c>
      <c r="K145" s="189">
        <f t="shared" si="67"/>
        <v>860</v>
      </c>
      <c r="L145" s="190">
        <f t="shared" si="68"/>
        <v>339</v>
      </c>
      <c r="M145" s="173">
        <f t="shared" si="69"/>
        <v>4608.2061476735998</v>
      </c>
      <c r="N145" s="174">
        <f t="shared" si="70"/>
        <v>921.40900811097458</v>
      </c>
      <c r="O145" s="174">
        <f t="shared" si="47"/>
        <v>3686.7971395626255</v>
      </c>
      <c r="P145" s="174"/>
      <c r="Q145" s="174"/>
      <c r="R145" s="175"/>
      <c r="S145" s="173">
        <f t="shared" si="71"/>
        <v>3389.664467596479</v>
      </c>
      <c r="T145" s="174">
        <f t="shared" si="48"/>
        <v>677.76207809058894</v>
      </c>
      <c r="U145" s="174">
        <f t="shared" si="49"/>
        <v>2711.9023895058899</v>
      </c>
      <c r="V145" s="174"/>
      <c r="W145" s="174"/>
      <c r="X145" s="175"/>
      <c r="Y145" s="173">
        <f t="shared" si="72"/>
        <v>6779.3289351929579</v>
      </c>
      <c r="Z145" s="174">
        <f t="shared" si="73"/>
        <v>1355.5241561811779</v>
      </c>
      <c r="AA145" s="174">
        <f t="shared" si="50"/>
        <v>5423.8047790117798</v>
      </c>
      <c r="AB145" s="174"/>
      <c r="AC145" s="174"/>
      <c r="AD145" s="175"/>
      <c r="AE145" s="173">
        <f t="shared" si="51"/>
        <v>11.971416</v>
      </c>
      <c r="AF145" s="174">
        <f t="shared" si="31"/>
        <v>36</v>
      </c>
      <c r="AG145" s="174">
        <f t="shared" si="64"/>
        <v>22.464200000000002</v>
      </c>
      <c r="AH145" s="174">
        <f t="shared" si="74"/>
        <v>134</v>
      </c>
      <c r="AI145" s="174">
        <f t="shared" si="75"/>
        <v>260.02679999999998</v>
      </c>
      <c r="AJ145" s="174">
        <f t="shared" si="52"/>
        <v>2</v>
      </c>
      <c r="AK145" s="174">
        <f t="shared" si="76"/>
        <v>3389.664467596479</v>
      </c>
      <c r="AL145" s="174">
        <f t="shared" si="53"/>
        <v>677.76207809058894</v>
      </c>
      <c r="AM145" s="174">
        <f t="shared" si="54"/>
        <v>2711.9023895058899</v>
      </c>
      <c r="AN145" s="174"/>
      <c r="AO145" s="176">
        <v>12</v>
      </c>
      <c r="AP145" s="174">
        <v>36</v>
      </c>
      <c r="AQ145" s="175">
        <f t="shared" si="55"/>
        <v>134</v>
      </c>
      <c r="AR145" s="31">
        <f t="shared" si="56"/>
        <v>0</v>
      </c>
      <c r="AS145" s="2">
        <f t="shared" si="57"/>
        <v>0</v>
      </c>
      <c r="AT145" s="33">
        <f t="shared" si="58"/>
        <v>1</v>
      </c>
      <c r="AU145" s="31">
        <f t="shared" si="59"/>
        <v>0</v>
      </c>
      <c r="AV145" s="2">
        <f t="shared" si="60"/>
        <v>0</v>
      </c>
      <c r="AW145" s="33">
        <f t="shared" si="61"/>
        <v>1</v>
      </c>
      <c r="AX145" s="31">
        <f t="shared" si="62"/>
        <v>1</v>
      </c>
      <c r="AY145" s="33">
        <f t="shared" si="63"/>
        <v>1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hidden="1" customHeight="1">
      <c r="A146" s="2"/>
      <c r="B146" s="107">
        <v>71</v>
      </c>
      <c r="C146" s="31">
        <v>4</v>
      </c>
      <c r="D146" s="106" t="s">
        <v>4</v>
      </c>
      <c r="E146" s="2" t="s">
        <v>87</v>
      </c>
      <c r="F146" s="2"/>
      <c r="G146" s="2"/>
      <c r="H146" s="33"/>
      <c r="I146" s="173">
        <f t="shared" si="65"/>
        <v>423.41780218222203</v>
      </c>
      <c r="J146" s="174">
        <f t="shared" si="66"/>
        <v>11.193329176765722</v>
      </c>
      <c r="K146" s="189">
        <f t="shared" si="67"/>
        <v>843</v>
      </c>
      <c r="L146" s="190">
        <f t="shared" si="68"/>
        <v>327</v>
      </c>
      <c r="M146" s="173">
        <f t="shared" si="69"/>
        <v>5068.9106517290875</v>
      </c>
      <c r="N146" s="174">
        <f t="shared" si="70"/>
        <v>1382.113512166462</v>
      </c>
      <c r="O146" s="174">
        <f t="shared" si="47"/>
        <v>3686.7971395626255</v>
      </c>
      <c r="P146" s="174"/>
      <c r="Q146" s="174"/>
      <c r="R146" s="175"/>
      <c r="S146" s="173">
        <f t="shared" si="71"/>
        <v>3728.5455066417735</v>
      </c>
      <c r="T146" s="174">
        <f t="shared" si="48"/>
        <v>1016.6431171358834</v>
      </c>
      <c r="U146" s="174">
        <f t="shared" si="49"/>
        <v>2711.9023895058899</v>
      </c>
      <c r="V146" s="174"/>
      <c r="W146" s="174"/>
      <c r="X146" s="175"/>
      <c r="Y146" s="173">
        <f t="shared" si="72"/>
        <v>7457.091013283547</v>
      </c>
      <c r="Z146" s="174">
        <f t="shared" si="73"/>
        <v>2033.2862342717667</v>
      </c>
      <c r="AA146" s="174">
        <f t="shared" si="50"/>
        <v>5423.8047790117798</v>
      </c>
      <c r="AB146" s="174"/>
      <c r="AC146" s="174"/>
      <c r="AD146" s="175"/>
      <c r="AE146" s="173">
        <f t="shared" si="51"/>
        <v>11.971416</v>
      </c>
      <c r="AF146" s="174">
        <f t="shared" si="31"/>
        <v>36</v>
      </c>
      <c r="AG146" s="174">
        <f t="shared" si="64"/>
        <v>22.464200000000002</v>
      </c>
      <c r="AH146" s="174">
        <f t="shared" si="74"/>
        <v>134</v>
      </c>
      <c r="AI146" s="174">
        <f t="shared" si="75"/>
        <v>260.02679999999998</v>
      </c>
      <c r="AJ146" s="174">
        <f t="shared" si="52"/>
        <v>2</v>
      </c>
      <c r="AK146" s="174">
        <f t="shared" si="76"/>
        <v>3389.664467596479</v>
      </c>
      <c r="AL146" s="174">
        <f t="shared" si="53"/>
        <v>677.76207809058894</v>
      </c>
      <c r="AM146" s="174">
        <f t="shared" si="54"/>
        <v>2711.9023895058899</v>
      </c>
      <c r="AN146" s="174"/>
      <c r="AO146" s="176">
        <v>12</v>
      </c>
      <c r="AP146" s="174">
        <v>36</v>
      </c>
      <c r="AQ146" s="175">
        <f t="shared" si="55"/>
        <v>134</v>
      </c>
      <c r="AR146" s="31">
        <f t="shared" si="56"/>
        <v>0</v>
      </c>
      <c r="AS146" s="2">
        <f t="shared" si="57"/>
        <v>0</v>
      </c>
      <c r="AT146" s="33">
        <f t="shared" si="58"/>
        <v>1.5</v>
      </c>
      <c r="AU146" s="31">
        <f t="shared" si="59"/>
        <v>0</v>
      </c>
      <c r="AV146" s="2">
        <f t="shared" si="60"/>
        <v>0</v>
      </c>
      <c r="AW146" s="33">
        <f t="shared" si="61"/>
        <v>1</v>
      </c>
      <c r="AX146" s="31">
        <f t="shared" si="62"/>
        <v>1</v>
      </c>
      <c r="AY146" s="33">
        <f t="shared" si="63"/>
        <v>1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hidden="1" customHeight="1">
      <c r="A147" s="2"/>
      <c r="B147" s="107">
        <v>72</v>
      </c>
      <c r="C147" s="31">
        <v>1</v>
      </c>
      <c r="D147" s="106" t="s">
        <v>4</v>
      </c>
      <c r="E147" s="2" t="s">
        <v>67</v>
      </c>
      <c r="F147" s="2"/>
      <c r="G147" s="2"/>
      <c r="H147" s="33"/>
      <c r="I147" s="173">
        <f t="shared" si="65"/>
        <v>313.1212705166385</v>
      </c>
      <c r="J147" s="174">
        <f t="shared" si="66"/>
        <v>5.5966645883828612</v>
      </c>
      <c r="K147" s="189">
        <f t="shared" si="67"/>
        <v>879</v>
      </c>
      <c r="L147" s="190">
        <f t="shared" si="68"/>
        <v>353</v>
      </c>
      <c r="M147" s="173">
        <f t="shared" si="69"/>
        <v>3748.5049878032141</v>
      </c>
      <c r="N147" s="174">
        <f t="shared" si="70"/>
        <v>749.56283169012579</v>
      </c>
      <c r="O147" s="174">
        <f t="shared" si="47"/>
        <v>2998.9421561130885</v>
      </c>
      <c r="P147" s="174"/>
      <c r="Q147" s="174"/>
      <c r="R147" s="175"/>
      <c r="S147" s="173">
        <f t="shared" si="71"/>
        <v>2757.2929154177041</v>
      </c>
      <c r="T147" s="174">
        <f t="shared" si="48"/>
        <v>551.35695222612731</v>
      </c>
      <c r="U147" s="174">
        <f t="shared" si="49"/>
        <v>2205.9359631915768</v>
      </c>
      <c r="V147" s="174"/>
      <c r="W147" s="174"/>
      <c r="X147" s="175"/>
      <c r="Y147" s="173">
        <f t="shared" si="72"/>
        <v>5514.5858308354082</v>
      </c>
      <c r="Z147" s="174">
        <f t="shared" si="73"/>
        <v>1102.7139044522546</v>
      </c>
      <c r="AA147" s="174">
        <f t="shared" si="50"/>
        <v>4411.8719263831535</v>
      </c>
      <c r="AB147" s="174"/>
      <c r="AC147" s="174"/>
      <c r="AD147" s="175"/>
      <c r="AE147" s="173">
        <f t="shared" si="51"/>
        <v>11.971416</v>
      </c>
      <c r="AF147" s="174">
        <f t="shared" si="31"/>
        <v>36</v>
      </c>
      <c r="AG147" s="174">
        <f t="shared" si="64"/>
        <v>22.464200000000002</v>
      </c>
      <c r="AH147" s="174">
        <f t="shared" si="74"/>
        <v>67</v>
      </c>
      <c r="AI147" s="174">
        <f t="shared" si="75"/>
        <v>260.02679999999998</v>
      </c>
      <c r="AJ147" s="174">
        <f t="shared" si="52"/>
        <v>2</v>
      </c>
      <c r="AK147" s="174">
        <f t="shared" si="76"/>
        <v>2757.2929154177041</v>
      </c>
      <c r="AL147" s="174">
        <f t="shared" si="53"/>
        <v>551.35695222612731</v>
      </c>
      <c r="AM147" s="174">
        <f t="shared" si="54"/>
        <v>2205.9359631915768</v>
      </c>
      <c r="AN147" s="174"/>
      <c r="AO147" s="176">
        <v>12</v>
      </c>
      <c r="AP147" s="174">
        <v>36</v>
      </c>
      <c r="AQ147" s="175">
        <f t="shared" si="55"/>
        <v>67</v>
      </c>
      <c r="AR147" s="31">
        <f t="shared" si="56"/>
        <v>0</v>
      </c>
      <c r="AS147" s="2">
        <f t="shared" si="57"/>
        <v>0</v>
      </c>
      <c r="AT147" s="33">
        <f t="shared" si="58"/>
        <v>1</v>
      </c>
      <c r="AU147" s="31">
        <f t="shared" si="59"/>
        <v>0</v>
      </c>
      <c r="AV147" s="2">
        <f t="shared" si="60"/>
        <v>0</v>
      </c>
      <c r="AW147" s="33">
        <f t="shared" si="61"/>
        <v>1</v>
      </c>
      <c r="AX147" s="31">
        <f t="shared" si="62"/>
        <v>1</v>
      </c>
      <c r="AY147" s="33">
        <f t="shared" si="63"/>
        <v>1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hidden="1" customHeight="1">
      <c r="A148" s="2"/>
      <c r="B148" s="107">
        <v>73</v>
      </c>
      <c r="C148" s="31">
        <v>10</v>
      </c>
      <c r="D148" s="106" t="s">
        <v>5</v>
      </c>
      <c r="E148" s="2" t="s">
        <v>144</v>
      </c>
      <c r="F148" s="2"/>
      <c r="G148" s="2"/>
      <c r="H148" s="33">
        <v>9</v>
      </c>
      <c r="I148" s="173">
        <f t="shared" si="65"/>
        <v>787.100986115762</v>
      </c>
      <c r="J148" s="174">
        <f t="shared" si="66"/>
        <v>34.707673678702669</v>
      </c>
      <c r="K148" s="189">
        <f t="shared" si="67"/>
        <v>522</v>
      </c>
      <c r="L148" s="190">
        <f t="shared" si="68"/>
        <v>175</v>
      </c>
      <c r="M148" s="173">
        <f t="shared" si="69"/>
        <v>6281.8088925346738</v>
      </c>
      <c r="N148" s="174">
        <f t="shared" si="70"/>
        <v>6281.8088925346738</v>
      </c>
      <c r="O148" s="174"/>
      <c r="P148" s="174"/>
      <c r="Q148" s="174"/>
      <c r="R148" s="175"/>
      <c r="S148" s="173">
        <f t="shared" si="71"/>
        <v>4620.7187163286981</v>
      </c>
      <c r="T148" s="174">
        <f t="shared" ref="T148:T168" si="77">AL148*AU148*AW148*AX148*AY148</f>
        <v>4620.7187163286981</v>
      </c>
      <c r="U148" s="174"/>
      <c r="V148" s="174"/>
      <c r="W148" s="174"/>
      <c r="X148" s="175"/>
      <c r="Y148" s="173">
        <f t="shared" si="72"/>
        <v>9241.4374326573961</v>
      </c>
      <c r="Z148" s="174">
        <f t="shared" si="73"/>
        <v>9241.4374326573961</v>
      </c>
      <c r="AA148" s="174"/>
      <c r="AB148" s="174"/>
      <c r="AC148" s="174"/>
      <c r="AD148" s="175"/>
      <c r="AE148" s="173">
        <f t="shared" si="51"/>
        <v>7.980944</v>
      </c>
      <c r="AF148" s="174">
        <f t="shared" si="31"/>
        <v>36</v>
      </c>
      <c r="AG148" s="174">
        <f t="shared" si="64"/>
        <v>22.464200000000002</v>
      </c>
      <c r="AH148" s="174">
        <f t="shared" si="74"/>
        <v>277</v>
      </c>
      <c r="AI148" s="174">
        <f t="shared" si="75"/>
        <v>260.02679999999998</v>
      </c>
      <c r="AJ148" s="174">
        <f t="shared" ref="AJ148:AJ168" si="78">1*AS148</f>
        <v>1</v>
      </c>
      <c r="AK148" s="174">
        <f t="shared" si="76"/>
        <v>3080.4791442191322</v>
      </c>
      <c r="AL148" s="174">
        <f t="shared" ref="AL148:AL168" si="79">(H148*(VLOOKUP(C148,$B$36:$AG$39,6,FALSE)+VLOOKUP(C148,$B$40:$AG$43,6,FALSE)*$D$54))*$D$59/100</f>
        <v>3080.4791442191322</v>
      </c>
      <c r="AM148" s="174"/>
      <c r="AN148" s="174"/>
      <c r="AO148" s="176">
        <v>8</v>
      </c>
      <c r="AP148" s="174">
        <v>36</v>
      </c>
      <c r="AQ148" s="175">
        <f t="shared" ref="AQ148:AQ168" si="80">VLOOKUP(C148,$B$45:$AA$48,6,FALSE)</f>
        <v>277</v>
      </c>
      <c r="AR148" s="31">
        <f t="shared" ref="AR148:AR168" si="81">IF(LEFT(E148,1)*1=1,$S$55,$R$55)</f>
        <v>0</v>
      </c>
      <c r="AS148" s="2">
        <f t="shared" ref="AS148:AS168" si="82">IF(LEFT(E148,1)*1=2,$U$55,$T$55)</f>
        <v>1</v>
      </c>
      <c r="AT148" s="33">
        <f t="shared" ref="AT148:AT168" si="83">IF(LEFT(E148,1)*1=3,$W$55,$V$55)</f>
        <v>0</v>
      </c>
      <c r="AU148" s="31">
        <f t="shared" ref="AU148:AU168" si="84">IF(MID(E148,3,1)*1=1,$Y$55,$X$55)</f>
        <v>1</v>
      </c>
      <c r="AV148" s="2">
        <f t="shared" ref="AV148:AV168" si="85">IF(MID(E148,3,1)*1=2,$AA$55,$Z$55)</f>
        <v>0</v>
      </c>
      <c r="AW148" s="33">
        <f t="shared" ref="AW148:AW168" si="86">IF(MID(E148,3,1)*1=3,$AC$55,$AB$55)</f>
        <v>1</v>
      </c>
      <c r="AX148" s="31">
        <f t="shared" ref="AX148:AX168" si="87">IF(MID(E148,5,1)*1=1,$AE$55,$AD$55)</f>
        <v>1.5</v>
      </c>
      <c r="AY148" s="33">
        <f t="shared" ref="AY148:AY168" si="88">IF(MID(E148,5,1)*1=2,$AG$55,$AF$55)</f>
        <v>1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hidden="1" customHeight="1">
      <c r="A149" s="2"/>
      <c r="B149" s="107">
        <v>74</v>
      </c>
      <c r="C149" s="31">
        <v>10</v>
      </c>
      <c r="D149" s="106" t="s">
        <v>5</v>
      </c>
      <c r="E149" s="2" t="s">
        <v>92</v>
      </c>
      <c r="F149" s="2"/>
      <c r="G149" s="2"/>
      <c r="H149" s="33">
        <v>9</v>
      </c>
      <c r="I149" s="173">
        <f t="shared" si="65"/>
        <v>1259.3615777852192</v>
      </c>
      <c r="J149" s="174">
        <f t="shared" si="66"/>
        <v>34.707673678702669</v>
      </c>
      <c r="K149" s="189">
        <f t="shared" si="67"/>
        <v>205</v>
      </c>
      <c r="L149" s="190">
        <f t="shared" si="68"/>
        <v>42</v>
      </c>
      <c r="M149" s="173">
        <f t="shared" si="69"/>
        <v>10050.894228055478</v>
      </c>
      <c r="N149" s="174">
        <f t="shared" si="70"/>
        <v>10050.894228055478</v>
      </c>
      <c r="O149" s="174"/>
      <c r="P149" s="174"/>
      <c r="Q149" s="174"/>
      <c r="R149" s="175"/>
      <c r="S149" s="173">
        <f t="shared" si="71"/>
        <v>7393.1499461259173</v>
      </c>
      <c r="T149" s="174">
        <f t="shared" si="77"/>
        <v>7393.1499461259173</v>
      </c>
      <c r="U149" s="174"/>
      <c r="V149" s="174"/>
      <c r="W149" s="174"/>
      <c r="X149" s="175"/>
      <c r="Y149" s="173">
        <f t="shared" si="72"/>
        <v>14786.299892251835</v>
      </c>
      <c r="Z149" s="174">
        <f t="shared" si="73"/>
        <v>14786.299892251835</v>
      </c>
      <c r="AA149" s="174"/>
      <c r="AB149" s="174"/>
      <c r="AC149" s="174"/>
      <c r="AD149" s="175"/>
      <c r="AE149" s="173">
        <f t="shared" si="51"/>
        <v>7.980944</v>
      </c>
      <c r="AF149" s="174">
        <f t="shared" si="31"/>
        <v>36</v>
      </c>
      <c r="AG149" s="174">
        <f t="shared" si="64"/>
        <v>22.464200000000002</v>
      </c>
      <c r="AH149" s="174">
        <f t="shared" si="74"/>
        <v>277</v>
      </c>
      <c r="AI149" s="174">
        <f t="shared" si="75"/>
        <v>260.02679999999998</v>
      </c>
      <c r="AJ149" s="174">
        <f t="shared" si="78"/>
        <v>1</v>
      </c>
      <c r="AK149" s="174">
        <f t="shared" si="76"/>
        <v>3080.4791442191322</v>
      </c>
      <c r="AL149" s="174">
        <f t="shared" si="79"/>
        <v>3080.4791442191322</v>
      </c>
      <c r="AM149" s="174"/>
      <c r="AN149" s="174"/>
      <c r="AO149" s="176">
        <v>8</v>
      </c>
      <c r="AP149" s="174">
        <v>36</v>
      </c>
      <c r="AQ149" s="175">
        <f t="shared" si="80"/>
        <v>277</v>
      </c>
      <c r="AR149" s="31">
        <f t="shared" si="81"/>
        <v>0</v>
      </c>
      <c r="AS149" s="2">
        <f t="shared" si="82"/>
        <v>1</v>
      </c>
      <c r="AT149" s="33">
        <f t="shared" si="83"/>
        <v>0</v>
      </c>
      <c r="AU149" s="31">
        <f t="shared" si="84"/>
        <v>1</v>
      </c>
      <c r="AV149" s="2">
        <f t="shared" si="85"/>
        <v>0</v>
      </c>
      <c r="AW149" s="33">
        <f t="shared" si="86"/>
        <v>1</v>
      </c>
      <c r="AX149" s="31">
        <f t="shared" si="87"/>
        <v>1</v>
      </c>
      <c r="AY149" s="33">
        <f t="shared" si="88"/>
        <v>2.4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hidden="1" customHeight="1">
      <c r="A150" s="2"/>
      <c r="B150" s="107">
        <v>75</v>
      </c>
      <c r="C150" s="31">
        <v>10</v>
      </c>
      <c r="D150" s="106" t="s">
        <v>5</v>
      </c>
      <c r="E150" s="2" t="s">
        <v>138</v>
      </c>
      <c r="F150" s="2"/>
      <c r="G150" s="2"/>
      <c r="H150" s="33">
        <v>9</v>
      </c>
      <c r="I150" s="173">
        <f t="shared" si="65"/>
        <v>983.87623264470255</v>
      </c>
      <c r="J150" s="174">
        <f t="shared" si="66"/>
        <v>34.707673678702669</v>
      </c>
      <c r="K150" s="189">
        <f t="shared" si="67"/>
        <v>345</v>
      </c>
      <c r="L150" s="190">
        <f t="shared" si="68"/>
        <v>99</v>
      </c>
      <c r="M150" s="173">
        <f t="shared" si="69"/>
        <v>7852.2611156683433</v>
      </c>
      <c r="N150" s="174">
        <f t="shared" si="70"/>
        <v>7852.2611156683433</v>
      </c>
      <c r="O150" s="174"/>
      <c r="P150" s="174"/>
      <c r="Q150" s="174"/>
      <c r="R150" s="175"/>
      <c r="S150" s="173">
        <f t="shared" si="71"/>
        <v>5775.8983954108735</v>
      </c>
      <c r="T150" s="174">
        <f t="shared" si="77"/>
        <v>5775.8983954108735</v>
      </c>
      <c r="U150" s="174"/>
      <c r="V150" s="174"/>
      <c r="W150" s="174"/>
      <c r="X150" s="175"/>
      <c r="Y150" s="173">
        <f t="shared" si="72"/>
        <v>11551.796790821747</v>
      </c>
      <c r="Z150" s="174">
        <f t="shared" si="73"/>
        <v>11551.796790821747</v>
      </c>
      <c r="AA150" s="174"/>
      <c r="AB150" s="174"/>
      <c r="AC150" s="174"/>
      <c r="AD150" s="175"/>
      <c r="AE150" s="173">
        <f t="shared" ref="AE150:AE181" si="89">AO150*(1-$D$17/100)</f>
        <v>7.980944</v>
      </c>
      <c r="AF150" s="174">
        <f t="shared" si="31"/>
        <v>36</v>
      </c>
      <c r="AG150" s="174">
        <f t="shared" si="64"/>
        <v>22.464200000000002</v>
      </c>
      <c r="AH150" s="174">
        <f t="shared" si="74"/>
        <v>277</v>
      </c>
      <c r="AI150" s="174">
        <f t="shared" si="75"/>
        <v>260.02679999999998</v>
      </c>
      <c r="AJ150" s="174">
        <f t="shared" si="78"/>
        <v>1</v>
      </c>
      <c r="AK150" s="174">
        <f t="shared" si="76"/>
        <v>3080.4791442191322</v>
      </c>
      <c r="AL150" s="174">
        <f t="shared" si="79"/>
        <v>3080.4791442191322</v>
      </c>
      <c r="AM150" s="174"/>
      <c r="AN150" s="174"/>
      <c r="AO150" s="176">
        <v>8</v>
      </c>
      <c r="AP150" s="174">
        <v>36</v>
      </c>
      <c r="AQ150" s="175">
        <f t="shared" si="80"/>
        <v>277</v>
      </c>
      <c r="AR150" s="31">
        <f t="shared" si="81"/>
        <v>0</v>
      </c>
      <c r="AS150" s="2">
        <f t="shared" si="82"/>
        <v>1</v>
      </c>
      <c r="AT150" s="33">
        <f t="shared" si="83"/>
        <v>0</v>
      </c>
      <c r="AU150" s="31">
        <f t="shared" si="84"/>
        <v>1.25</v>
      </c>
      <c r="AV150" s="2">
        <f t="shared" si="85"/>
        <v>0</v>
      </c>
      <c r="AW150" s="33">
        <f t="shared" si="86"/>
        <v>1</v>
      </c>
      <c r="AX150" s="31">
        <f t="shared" si="87"/>
        <v>1.5</v>
      </c>
      <c r="AY150" s="33">
        <f t="shared" si="88"/>
        <v>1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hidden="1" customHeight="1">
      <c r="A151" s="2"/>
      <c r="B151" s="107">
        <v>76</v>
      </c>
      <c r="C151" s="31">
        <v>10</v>
      </c>
      <c r="D151" s="106" t="s">
        <v>5</v>
      </c>
      <c r="E151" s="2" t="s">
        <v>139</v>
      </c>
      <c r="F151" s="2"/>
      <c r="G151" s="2"/>
      <c r="H151" s="33">
        <v>9</v>
      </c>
      <c r="I151" s="173">
        <f t="shared" si="65"/>
        <v>1574.201972231524</v>
      </c>
      <c r="J151" s="174">
        <f t="shared" si="66"/>
        <v>34.707673678702669</v>
      </c>
      <c r="K151" s="189">
        <f t="shared" si="67"/>
        <v>102</v>
      </c>
      <c r="L151" s="190">
        <f t="shared" si="68"/>
        <v>11</v>
      </c>
      <c r="M151" s="173">
        <f t="shared" si="69"/>
        <v>12563.617785069348</v>
      </c>
      <c r="N151" s="174">
        <f t="shared" si="70"/>
        <v>12563.617785069348</v>
      </c>
      <c r="O151" s="174"/>
      <c r="P151" s="174"/>
      <c r="Q151" s="174"/>
      <c r="R151" s="175"/>
      <c r="S151" s="173">
        <f t="shared" si="71"/>
        <v>9241.4374326573961</v>
      </c>
      <c r="T151" s="174">
        <f t="shared" si="77"/>
        <v>9241.4374326573961</v>
      </c>
      <c r="U151" s="174"/>
      <c r="V151" s="174"/>
      <c r="W151" s="174"/>
      <c r="X151" s="175"/>
      <c r="Y151" s="173">
        <f t="shared" si="72"/>
        <v>18482.874865314792</v>
      </c>
      <c r="Z151" s="174">
        <f t="shared" si="73"/>
        <v>18482.874865314792</v>
      </c>
      <c r="AA151" s="174"/>
      <c r="AB151" s="174"/>
      <c r="AC151" s="174"/>
      <c r="AD151" s="175"/>
      <c r="AE151" s="173">
        <f t="shared" si="89"/>
        <v>7.980944</v>
      </c>
      <c r="AF151" s="174">
        <f t="shared" si="31"/>
        <v>36</v>
      </c>
      <c r="AG151" s="174">
        <f t="shared" si="64"/>
        <v>22.464200000000002</v>
      </c>
      <c r="AH151" s="174">
        <f t="shared" si="74"/>
        <v>277</v>
      </c>
      <c r="AI151" s="174">
        <f t="shared" si="75"/>
        <v>260.02679999999998</v>
      </c>
      <c r="AJ151" s="174">
        <f t="shared" si="78"/>
        <v>1</v>
      </c>
      <c r="AK151" s="174">
        <f t="shared" si="76"/>
        <v>3080.4791442191322</v>
      </c>
      <c r="AL151" s="174">
        <f t="shared" si="79"/>
        <v>3080.4791442191322</v>
      </c>
      <c r="AM151" s="174"/>
      <c r="AN151" s="174"/>
      <c r="AO151" s="176">
        <v>8</v>
      </c>
      <c r="AP151" s="174">
        <v>36</v>
      </c>
      <c r="AQ151" s="175">
        <f t="shared" si="80"/>
        <v>277</v>
      </c>
      <c r="AR151" s="31">
        <f t="shared" si="81"/>
        <v>0</v>
      </c>
      <c r="AS151" s="2">
        <f t="shared" si="82"/>
        <v>1</v>
      </c>
      <c r="AT151" s="33">
        <f t="shared" si="83"/>
        <v>0</v>
      </c>
      <c r="AU151" s="31">
        <f t="shared" si="84"/>
        <v>1.25</v>
      </c>
      <c r="AV151" s="2">
        <f t="shared" si="85"/>
        <v>0</v>
      </c>
      <c r="AW151" s="33">
        <f t="shared" si="86"/>
        <v>1</v>
      </c>
      <c r="AX151" s="31">
        <f t="shared" si="87"/>
        <v>1</v>
      </c>
      <c r="AY151" s="33">
        <f t="shared" si="88"/>
        <v>2.4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hidden="1" customHeight="1">
      <c r="A152" s="2"/>
      <c r="B152" s="107">
        <v>77</v>
      </c>
      <c r="C152" s="31">
        <v>10</v>
      </c>
      <c r="D152" s="106" t="s">
        <v>5</v>
      </c>
      <c r="E152" s="2" t="s">
        <v>141</v>
      </c>
      <c r="F152" s="2"/>
      <c r="G152" s="2"/>
      <c r="H152" s="33">
        <v>9</v>
      </c>
      <c r="I152" s="173">
        <f t="shared" si="65"/>
        <v>955.01586315379132</v>
      </c>
      <c r="J152" s="174">
        <f t="shared" si="66"/>
        <v>34.707673678702669</v>
      </c>
      <c r="K152" s="189">
        <f t="shared" si="67"/>
        <v>358</v>
      </c>
      <c r="L152" s="190">
        <f t="shared" si="68"/>
        <v>107</v>
      </c>
      <c r="M152" s="173">
        <f t="shared" si="69"/>
        <v>7621.9281229420722</v>
      </c>
      <c r="N152" s="174">
        <f t="shared" si="70"/>
        <v>7621.9281229420722</v>
      </c>
      <c r="O152" s="174"/>
      <c r="P152" s="174"/>
      <c r="Q152" s="174"/>
      <c r="R152" s="175"/>
      <c r="S152" s="173">
        <f t="shared" si="71"/>
        <v>5606.4720424788211</v>
      </c>
      <c r="T152" s="174">
        <f t="shared" si="77"/>
        <v>5606.4720424788211</v>
      </c>
      <c r="U152" s="174"/>
      <c r="V152" s="174"/>
      <c r="W152" s="174"/>
      <c r="X152" s="175"/>
      <c r="Y152" s="173">
        <f t="shared" si="72"/>
        <v>11212.944084957642</v>
      </c>
      <c r="Z152" s="174">
        <f t="shared" si="73"/>
        <v>11212.944084957642</v>
      </c>
      <c r="AA152" s="174"/>
      <c r="AB152" s="174"/>
      <c r="AC152" s="174"/>
      <c r="AD152" s="175"/>
      <c r="AE152" s="173">
        <f t="shared" si="89"/>
        <v>7.980944</v>
      </c>
      <c r="AF152" s="174">
        <f t="shared" si="31"/>
        <v>36</v>
      </c>
      <c r="AG152" s="174">
        <f t="shared" si="64"/>
        <v>22.464200000000002</v>
      </c>
      <c r="AH152" s="174">
        <f t="shared" si="74"/>
        <v>277</v>
      </c>
      <c r="AI152" s="174">
        <f t="shared" si="75"/>
        <v>260.02679999999998</v>
      </c>
      <c r="AJ152" s="174">
        <f t="shared" si="78"/>
        <v>1</v>
      </c>
      <c r="AK152" s="174">
        <f t="shared" si="76"/>
        <v>3080.4791442191322</v>
      </c>
      <c r="AL152" s="174">
        <f t="shared" si="79"/>
        <v>3080.4791442191322</v>
      </c>
      <c r="AM152" s="174"/>
      <c r="AN152" s="174"/>
      <c r="AO152" s="176">
        <v>8</v>
      </c>
      <c r="AP152" s="174">
        <v>36</v>
      </c>
      <c r="AQ152" s="175">
        <f t="shared" si="80"/>
        <v>277</v>
      </c>
      <c r="AR152" s="31">
        <f t="shared" si="81"/>
        <v>0</v>
      </c>
      <c r="AS152" s="2">
        <f t="shared" si="82"/>
        <v>1</v>
      </c>
      <c r="AT152" s="33">
        <f t="shared" si="83"/>
        <v>0</v>
      </c>
      <c r="AU152" s="31">
        <f t="shared" si="84"/>
        <v>1</v>
      </c>
      <c r="AV152" s="2">
        <f t="shared" si="85"/>
        <v>0</v>
      </c>
      <c r="AW152" s="60">
        <f t="shared" si="86"/>
        <v>1.2133333333333334</v>
      </c>
      <c r="AX152" s="31">
        <f t="shared" si="87"/>
        <v>1.5</v>
      </c>
      <c r="AY152" s="33">
        <f t="shared" si="88"/>
        <v>1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hidden="1" customHeight="1">
      <c r="A153" s="2"/>
      <c r="B153" s="107">
        <v>78</v>
      </c>
      <c r="C153" s="31">
        <v>10</v>
      </c>
      <c r="D153" s="106" t="s">
        <v>5</v>
      </c>
      <c r="E153" s="2" t="s">
        <v>98</v>
      </c>
      <c r="F153" s="2"/>
      <c r="G153" s="2"/>
      <c r="H153" s="33">
        <v>9</v>
      </c>
      <c r="I153" s="173">
        <f t="shared" si="65"/>
        <v>1528.0253810460661</v>
      </c>
      <c r="J153" s="174">
        <f t="shared" si="66"/>
        <v>34.707673678702669</v>
      </c>
      <c r="K153" s="189">
        <f t="shared" si="67"/>
        <v>121</v>
      </c>
      <c r="L153" s="190">
        <f t="shared" si="68"/>
        <v>15</v>
      </c>
      <c r="M153" s="173">
        <f t="shared" si="69"/>
        <v>12195.084996707315</v>
      </c>
      <c r="N153" s="174">
        <f t="shared" si="70"/>
        <v>12195.084996707315</v>
      </c>
      <c r="O153" s="174"/>
      <c r="P153" s="174"/>
      <c r="Q153" s="174"/>
      <c r="R153" s="175"/>
      <c r="S153" s="173">
        <f t="shared" si="71"/>
        <v>8970.3552679661134</v>
      </c>
      <c r="T153" s="174">
        <f t="shared" si="77"/>
        <v>8970.3552679661134</v>
      </c>
      <c r="U153" s="174"/>
      <c r="V153" s="174"/>
      <c r="W153" s="174"/>
      <c r="X153" s="175"/>
      <c r="Y153" s="173">
        <f t="shared" si="72"/>
        <v>17940.710535932227</v>
      </c>
      <c r="Z153" s="174">
        <f t="shared" si="73"/>
        <v>17940.710535932227</v>
      </c>
      <c r="AA153" s="174"/>
      <c r="AB153" s="174"/>
      <c r="AC153" s="174"/>
      <c r="AD153" s="175"/>
      <c r="AE153" s="173">
        <f t="shared" si="89"/>
        <v>7.980944</v>
      </c>
      <c r="AF153" s="174">
        <f t="shared" si="31"/>
        <v>36</v>
      </c>
      <c r="AG153" s="174">
        <f t="shared" si="64"/>
        <v>22.464200000000002</v>
      </c>
      <c r="AH153" s="174">
        <f t="shared" si="74"/>
        <v>277</v>
      </c>
      <c r="AI153" s="174">
        <f t="shared" si="75"/>
        <v>260.02679999999998</v>
      </c>
      <c r="AJ153" s="174">
        <f t="shared" si="78"/>
        <v>1</v>
      </c>
      <c r="AK153" s="174">
        <f t="shared" si="76"/>
        <v>3080.4791442191322</v>
      </c>
      <c r="AL153" s="174">
        <f t="shared" si="79"/>
        <v>3080.4791442191322</v>
      </c>
      <c r="AM153" s="174"/>
      <c r="AN153" s="174"/>
      <c r="AO153" s="176">
        <v>8</v>
      </c>
      <c r="AP153" s="174">
        <v>36</v>
      </c>
      <c r="AQ153" s="175">
        <f t="shared" si="80"/>
        <v>277</v>
      </c>
      <c r="AR153" s="31">
        <f t="shared" si="81"/>
        <v>0</v>
      </c>
      <c r="AS153" s="2">
        <f t="shared" si="82"/>
        <v>1</v>
      </c>
      <c r="AT153" s="33">
        <f t="shared" si="83"/>
        <v>0</v>
      </c>
      <c r="AU153" s="31">
        <f t="shared" si="84"/>
        <v>1</v>
      </c>
      <c r="AV153" s="2">
        <f t="shared" si="85"/>
        <v>0</v>
      </c>
      <c r="AW153" s="60">
        <f t="shared" si="86"/>
        <v>1.2133333333333334</v>
      </c>
      <c r="AX153" s="31">
        <f t="shared" si="87"/>
        <v>1</v>
      </c>
      <c r="AY153" s="33">
        <f t="shared" si="88"/>
        <v>2.4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hidden="1" customHeight="1">
      <c r="A154" s="2"/>
      <c r="B154" s="107">
        <v>79</v>
      </c>
      <c r="C154" s="31">
        <v>10</v>
      </c>
      <c r="D154" s="106" t="s">
        <v>5</v>
      </c>
      <c r="E154" s="2" t="s">
        <v>161</v>
      </c>
      <c r="F154" s="2"/>
      <c r="G154" s="2"/>
      <c r="H154" s="33">
        <v>9</v>
      </c>
      <c r="I154" s="173">
        <f t="shared" si="65"/>
        <v>787.100986115762</v>
      </c>
      <c r="J154" s="174">
        <f t="shared" si="66"/>
        <v>34.707673678702669</v>
      </c>
      <c r="K154" s="189">
        <f t="shared" si="67"/>
        <v>522</v>
      </c>
      <c r="L154" s="190">
        <f t="shared" si="68"/>
        <v>175</v>
      </c>
      <c r="M154" s="173">
        <f t="shared" si="69"/>
        <v>6281.8088925346738</v>
      </c>
      <c r="N154" s="174">
        <f t="shared" si="70"/>
        <v>6281.8088925346738</v>
      </c>
      <c r="O154" s="174"/>
      <c r="P154" s="174"/>
      <c r="Q154" s="174"/>
      <c r="R154" s="175"/>
      <c r="S154" s="173">
        <f t="shared" si="71"/>
        <v>4620.7187163286981</v>
      </c>
      <c r="T154" s="174">
        <f t="shared" si="77"/>
        <v>4620.7187163286981</v>
      </c>
      <c r="U154" s="174"/>
      <c r="V154" s="174"/>
      <c r="W154" s="174"/>
      <c r="X154" s="175"/>
      <c r="Y154" s="173">
        <f t="shared" si="72"/>
        <v>9241.4374326573961</v>
      </c>
      <c r="Z154" s="174">
        <f t="shared" si="73"/>
        <v>9241.4374326573961</v>
      </c>
      <c r="AA154" s="174"/>
      <c r="AB154" s="174"/>
      <c r="AC154" s="174"/>
      <c r="AD154" s="175"/>
      <c r="AE154" s="173">
        <f t="shared" si="89"/>
        <v>7.980944</v>
      </c>
      <c r="AF154" s="174">
        <f t="shared" si="31"/>
        <v>36</v>
      </c>
      <c r="AG154" s="174">
        <f t="shared" si="64"/>
        <v>22.464200000000002</v>
      </c>
      <c r="AH154" s="174">
        <f t="shared" si="74"/>
        <v>277</v>
      </c>
      <c r="AI154" s="174">
        <f t="shared" si="75"/>
        <v>260.02679999999998</v>
      </c>
      <c r="AJ154" s="174">
        <f t="shared" si="78"/>
        <v>0.8</v>
      </c>
      <c r="AK154" s="174">
        <f t="shared" si="76"/>
        <v>3080.4791442191322</v>
      </c>
      <c r="AL154" s="174">
        <f t="shared" si="79"/>
        <v>3080.4791442191322</v>
      </c>
      <c r="AM154" s="174"/>
      <c r="AN154" s="174"/>
      <c r="AO154" s="176">
        <v>8</v>
      </c>
      <c r="AP154" s="174">
        <v>36</v>
      </c>
      <c r="AQ154" s="175">
        <f t="shared" si="80"/>
        <v>277</v>
      </c>
      <c r="AR154" s="31">
        <f t="shared" si="81"/>
        <v>0</v>
      </c>
      <c r="AS154" s="2">
        <f t="shared" si="82"/>
        <v>0.8</v>
      </c>
      <c r="AT154" s="33">
        <f t="shared" si="83"/>
        <v>0</v>
      </c>
      <c r="AU154" s="31">
        <f t="shared" si="84"/>
        <v>1</v>
      </c>
      <c r="AV154" s="2">
        <f t="shared" si="85"/>
        <v>0</v>
      </c>
      <c r="AW154" s="33">
        <f t="shared" si="86"/>
        <v>1</v>
      </c>
      <c r="AX154" s="31">
        <f t="shared" si="87"/>
        <v>1.5</v>
      </c>
      <c r="AY154" s="33">
        <f t="shared" si="88"/>
        <v>1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hidden="1" customHeight="1">
      <c r="A155" s="2"/>
      <c r="B155" s="107">
        <v>80</v>
      </c>
      <c r="C155" s="31">
        <v>10</v>
      </c>
      <c r="D155" s="106" t="s">
        <v>5</v>
      </c>
      <c r="E155" s="2" t="s">
        <v>99</v>
      </c>
      <c r="F155" s="2"/>
      <c r="G155" s="2"/>
      <c r="H155" s="33">
        <v>9</v>
      </c>
      <c r="I155" s="173">
        <f t="shared" si="65"/>
        <v>1259.3615777852192</v>
      </c>
      <c r="J155" s="174">
        <f t="shared" si="66"/>
        <v>34.707673678702669</v>
      </c>
      <c r="K155" s="189">
        <f t="shared" si="67"/>
        <v>205</v>
      </c>
      <c r="L155" s="190">
        <f t="shared" si="68"/>
        <v>42</v>
      </c>
      <c r="M155" s="173">
        <f t="shared" si="69"/>
        <v>10050.894228055478</v>
      </c>
      <c r="N155" s="174">
        <f t="shared" si="70"/>
        <v>10050.894228055478</v>
      </c>
      <c r="O155" s="174"/>
      <c r="P155" s="174"/>
      <c r="Q155" s="174"/>
      <c r="R155" s="175"/>
      <c r="S155" s="173">
        <f t="shared" si="71"/>
        <v>7393.1499461259173</v>
      </c>
      <c r="T155" s="174">
        <f t="shared" si="77"/>
        <v>7393.1499461259173</v>
      </c>
      <c r="U155" s="174"/>
      <c r="V155" s="174"/>
      <c r="W155" s="174"/>
      <c r="X155" s="175"/>
      <c r="Y155" s="173">
        <f t="shared" si="72"/>
        <v>14786.299892251835</v>
      </c>
      <c r="Z155" s="174">
        <f t="shared" si="73"/>
        <v>14786.299892251835</v>
      </c>
      <c r="AA155" s="174"/>
      <c r="AB155" s="174"/>
      <c r="AC155" s="174"/>
      <c r="AD155" s="175"/>
      <c r="AE155" s="173">
        <f t="shared" si="89"/>
        <v>7.980944</v>
      </c>
      <c r="AF155" s="174">
        <f t="shared" si="31"/>
        <v>36</v>
      </c>
      <c r="AG155" s="174">
        <f t="shared" si="64"/>
        <v>22.464200000000002</v>
      </c>
      <c r="AH155" s="174">
        <f t="shared" si="74"/>
        <v>277</v>
      </c>
      <c r="AI155" s="174">
        <f t="shared" si="75"/>
        <v>260.02679999999998</v>
      </c>
      <c r="AJ155" s="174">
        <f t="shared" si="78"/>
        <v>0.8</v>
      </c>
      <c r="AK155" s="174">
        <f t="shared" si="76"/>
        <v>3080.4791442191322</v>
      </c>
      <c r="AL155" s="174">
        <f t="shared" si="79"/>
        <v>3080.4791442191322</v>
      </c>
      <c r="AM155" s="174"/>
      <c r="AN155" s="174"/>
      <c r="AO155" s="176">
        <v>8</v>
      </c>
      <c r="AP155" s="174">
        <v>36</v>
      </c>
      <c r="AQ155" s="175">
        <f t="shared" si="80"/>
        <v>277</v>
      </c>
      <c r="AR155" s="31">
        <f t="shared" si="81"/>
        <v>0</v>
      </c>
      <c r="AS155" s="2">
        <f t="shared" si="82"/>
        <v>0.8</v>
      </c>
      <c r="AT155" s="33">
        <f t="shared" si="83"/>
        <v>0</v>
      </c>
      <c r="AU155" s="31">
        <f t="shared" si="84"/>
        <v>1</v>
      </c>
      <c r="AV155" s="2">
        <f t="shared" si="85"/>
        <v>0</v>
      </c>
      <c r="AW155" s="33">
        <f t="shared" si="86"/>
        <v>1</v>
      </c>
      <c r="AX155" s="31">
        <f t="shared" si="87"/>
        <v>1</v>
      </c>
      <c r="AY155" s="33">
        <f t="shared" si="88"/>
        <v>2.4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hidden="1" customHeight="1">
      <c r="A156" s="2"/>
      <c r="B156" s="107">
        <v>81</v>
      </c>
      <c r="C156" s="31">
        <v>10</v>
      </c>
      <c r="D156" s="106" t="s">
        <v>5</v>
      </c>
      <c r="E156" s="2" t="s">
        <v>169</v>
      </c>
      <c r="F156" s="2"/>
      <c r="G156" s="2"/>
      <c r="H156" s="33">
        <v>9</v>
      </c>
      <c r="I156" s="173">
        <f t="shared" si="65"/>
        <v>983.87623264470255</v>
      </c>
      <c r="J156" s="174">
        <f t="shared" si="66"/>
        <v>34.707673678702669</v>
      </c>
      <c r="K156" s="189">
        <f t="shared" si="67"/>
        <v>345</v>
      </c>
      <c r="L156" s="190">
        <f t="shared" si="68"/>
        <v>99</v>
      </c>
      <c r="M156" s="173">
        <f t="shared" si="69"/>
        <v>7852.2611156683433</v>
      </c>
      <c r="N156" s="174">
        <f t="shared" si="70"/>
        <v>7852.2611156683433</v>
      </c>
      <c r="O156" s="174"/>
      <c r="P156" s="174"/>
      <c r="Q156" s="174"/>
      <c r="R156" s="175"/>
      <c r="S156" s="173">
        <f t="shared" si="71"/>
        <v>5775.8983954108735</v>
      </c>
      <c r="T156" s="174">
        <f t="shared" si="77"/>
        <v>5775.8983954108735</v>
      </c>
      <c r="U156" s="174"/>
      <c r="V156" s="174"/>
      <c r="W156" s="174"/>
      <c r="X156" s="175"/>
      <c r="Y156" s="173">
        <f t="shared" si="72"/>
        <v>11551.796790821747</v>
      </c>
      <c r="Z156" s="174">
        <f t="shared" si="73"/>
        <v>11551.796790821747</v>
      </c>
      <c r="AA156" s="174"/>
      <c r="AB156" s="174"/>
      <c r="AC156" s="174"/>
      <c r="AD156" s="175"/>
      <c r="AE156" s="173">
        <f t="shared" si="89"/>
        <v>7.980944</v>
      </c>
      <c r="AF156" s="174">
        <f t="shared" si="31"/>
        <v>36</v>
      </c>
      <c r="AG156" s="174">
        <f t="shared" si="64"/>
        <v>22.464200000000002</v>
      </c>
      <c r="AH156" s="174">
        <f t="shared" si="74"/>
        <v>277</v>
      </c>
      <c r="AI156" s="174">
        <f t="shared" si="75"/>
        <v>260.02679999999998</v>
      </c>
      <c r="AJ156" s="174">
        <f t="shared" si="78"/>
        <v>0.8</v>
      </c>
      <c r="AK156" s="174">
        <f t="shared" si="76"/>
        <v>3080.4791442191322</v>
      </c>
      <c r="AL156" s="174">
        <f t="shared" si="79"/>
        <v>3080.4791442191322</v>
      </c>
      <c r="AM156" s="174"/>
      <c r="AN156" s="174"/>
      <c r="AO156" s="176">
        <v>8</v>
      </c>
      <c r="AP156" s="174">
        <v>36</v>
      </c>
      <c r="AQ156" s="175">
        <f t="shared" si="80"/>
        <v>277</v>
      </c>
      <c r="AR156" s="31">
        <f t="shared" si="81"/>
        <v>0</v>
      </c>
      <c r="AS156" s="2">
        <f t="shared" si="82"/>
        <v>0.8</v>
      </c>
      <c r="AT156" s="33">
        <f t="shared" si="83"/>
        <v>0</v>
      </c>
      <c r="AU156" s="31">
        <f t="shared" si="84"/>
        <v>1.25</v>
      </c>
      <c r="AV156" s="2">
        <f t="shared" si="85"/>
        <v>0</v>
      </c>
      <c r="AW156" s="33">
        <f t="shared" si="86"/>
        <v>1</v>
      </c>
      <c r="AX156" s="31">
        <f t="shared" si="87"/>
        <v>1.5</v>
      </c>
      <c r="AY156" s="33">
        <f t="shared" si="88"/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hidden="1" customHeight="1">
      <c r="A157" s="2"/>
      <c r="B157" s="107">
        <v>82</v>
      </c>
      <c r="C157" s="31">
        <v>10</v>
      </c>
      <c r="D157" s="106" t="s">
        <v>5</v>
      </c>
      <c r="E157" s="2" t="s">
        <v>170</v>
      </c>
      <c r="F157" s="2"/>
      <c r="G157" s="2"/>
      <c r="H157" s="33">
        <v>9</v>
      </c>
      <c r="I157" s="173">
        <f t="shared" si="65"/>
        <v>1574.201972231524</v>
      </c>
      <c r="J157" s="174">
        <f t="shared" si="66"/>
        <v>34.707673678702669</v>
      </c>
      <c r="K157" s="189">
        <f t="shared" si="67"/>
        <v>102</v>
      </c>
      <c r="L157" s="190">
        <f t="shared" si="68"/>
        <v>11</v>
      </c>
      <c r="M157" s="173">
        <f t="shared" si="69"/>
        <v>12563.617785069348</v>
      </c>
      <c r="N157" s="174">
        <f t="shared" si="70"/>
        <v>12563.617785069348</v>
      </c>
      <c r="O157" s="174"/>
      <c r="P157" s="174"/>
      <c r="Q157" s="174"/>
      <c r="R157" s="175"/>
      <c r="S157" s="173">
        <f t="shared" si="71"/>
        <v>9241.4374326573961</v>
      </c>
      <c r="T157" s="174">
        <f t="shared" si="77"/>
        <v>9241.4374326573961</v>
      </c>
      <c r="U157" s="174"/>
      <c r="V157" s="174"/>
      <c r="W157" s="174"/>
      <c r="X157" s="175"/>
      <c r="Y157" s="173">
        <f t="shared" si="72"/>
        <v>18482.874865314792</v>
      </c>
      <c r="Z157" s="174">
        <f t="shared" si="73"/>
        <v>18482.874865314792</v>
      </c>
      <c r="AA157" s="174"/>
      <c r="AB157" s="174"/>
      <c r="AC157" s="174"/>
      <c r="AD157" s="175"/>
      <c r="AE157" s="173">
        <f t="shared" si="89"/>
        <v>7.980944</v>
      </c>
      <c r="AF157" s="174">
        <f t="shared" si="31"/>
        <v>36</v>
      </c>
      <c r="AG157" s="174">
        <f t="shared" si="64"/>
        <v>22.464200000000002</v>
      </c>
      <c r="AH157" s="174">
        <f t="shared" si="74"/>
        <v>277</v>
      </c>
      <c r="AI157" s="174">
        <f t="shared" si="75"/>
        <v>260.02679999999998</v>
      </c>
      <c r="AJ157" s="174">
        <f t="shared" si="78"/>
        <v>0.8</v>
      </c>
      <c r="AK157" s="174">
        <f t="shared" si="76"/>
        <v>3080.4791442191322</v>
      </c>
      <c r="AL157" s="174">
        <f t="shared" si="79"/>
        <v>3080.4791442191322</v>
      </c>
      <c r="AM157" s="174"/>
      <c r="AN157" s="174"/>
      <c r="AO157" s="176">
        <v>8</v>
      </c>
      <c r="AP157" s="174">
        <v>36</v>
      </c>
      <c r="AQ157" s="175">
        <f t="shared" si="80"/>
        <v>277</v>
      </c>
      <c r="AR157" s="31">
        <f t="shared" si="81"/>
        <v>0</v>
      </c>
      <c r="AS157" s="2">
        <f t="shared" si="82"/>
        <v>0.8</v>
      </c>
      <c r="AT157" s="33">
        <f t="shared" si="83"/>
        <v>0</v>
      </c>
      <c r="AU157" s="31">
        <f t="shared" si="84"/>
        <v>1.25</v>
      </c>
      <c r="AV157" s="2">
        <f t="shared" si="85"/>
        <v>0</v>
      </c>
      <c r="AW157" s="33">
        <f t="shared" si="86"/>
        <v>1</v>
      </c>
      <c r="AX157" s="31">
        <f t="shared" si="87"/>
        <v>1</v>
      </c>
      <c r="AY157" s="33">
        <f t="shared" si="88"/>
        <v>2.4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hidden="1" customHeight="1">
      <c r="A158" s="2"/>
      <c r="B158" s="107">
        <v>83</v>
      </c>
      <c r="C158" s="31">
        <v>10</v>
      </c>
      <c r="D158" s="106" t="s">
        <v>5</v>
      </c>
      <c r="E158" s="2" t="s">
        <v>171</v>
      </c>
      <c r="F158" s="2"/>
      <c r="G158" s="2"/>
      <c r="H158" s="33">
        <v>9</v>
      </c>
      <c r="I158" s="173">
        <f t="shared" si="65"/>
        <v>955.01586315379132</v>
      </c>
      <c r="J158" s="174">
        <f t="shared" si="66"/>
        <v>34.707673678702669</v>
      </c>
      <c r="K158" s="189">
        <f t="shared" si="67"/>
        <v>358</v>
      </c>
      <c r="L158" s="190">
        <f t="shared" si="68"/>
        <v>107</v>
      </c>
      <c r="M158" s="173">
        <f t="shared" si="69"/>
        <v>7621.9281229420722</v>
      </c>
      <c r="N158" s="174">
        <f t="shared" si="70"/>
        <v>7621.9281229420722</v>
      </c>
      <c r="O158" s="174"/>
      <c r="P158" s="174"/>
      <c r="Q158" s="174"/>
      <c r="R158" s="175"/>
      <c r="S158" s="173">
        <f t="shared" si="71"/>
        <v>5606.4720424788211</v>
      </c>
      <c r="T158" s="174">
        <f t="shared" si="77"/>
        <v>5606.4720424788211</v>
      </c>
      <c r="U158" s="174"/>
      <c r="V158" s="174"/>
      <c r="W158" s="174"/>
      <c r="X158" s="175"/>
      <c r="Y158" s="173">
        <f t="shared" si="72"/>
        <v>11212.944084957642</v>
      </c>
      <c r="Z158" s="174">
        <f t="shared" si="73"/>
        <v>11212.944084957642</v>
      </c>
      <c r="AA158" s="174"/>
      <c r="AB158" s="174"/>
      <c r="AC158" s="174"/>
      <c r="AD158" s="175"/>
      <c r="AE158" s="173">
        <f t="shared" si="89"/>
        <v>7.980944</v>
      </c>
      <c r="AF158" s="174">
        <f t="shared" si="31"/>
        <v>36</v>
      </c>
      <c r="AG158" s="174">
        <f t="shared" si="64"/>
        <v>22.464200000000002</v>
      </c>
      <c r="AH158" s="174">
        <f t="shared" si="74"/>
        <v>277</v>
      </c>
      <c r="AI158" s="174">
        <f t="shared" si="75"/>
        <v>260.02679999999998</v>
      </c>
      <c r="AJ158" s="174">
        <f t="shared" si="78"/>
        <v>0.8</v>
      </c>
      <c r="AK158" s="174">
        <f t="shared" si="76"/>
        <v>3080.4791442191322</v>
      </c>
      <c r="AL158" s="174">
        <f t="shared" si="79"/>
        <v>3080.4791442191322</v>
      </c>
      <c r="AM158" s="174"/>
      <c r="AN158" s="174"/>
      <c r="AO158" s="176">
        <v>8</v>
      </c>
      <c r="AP158" s="174">
        <v>36</v>
      </c>
      <c r="AQ158" s="175">
        <f t="shared" si="80"/>
        <v>277</v>
      </c>
      <c r="AR158" s="31">
        <f t="shared" si="81"/>
        <v>0</v>
      </c>
      <c r="AS158" s="2">
        <f t="shared" si="82"/>
        <v>0.8</v>
      </c>
      <c r="AT158" s="33">
        <f t="shared" si="83"/>
        <v>0</v>
      </c>
      <c r="AU158" s="31">
        <f t="shared" si="84"/>
        <v>1</v>
      </c>
      <c r="AV158" s="2">
        <f t="shared" si="85"/>
        <v>0</v>
      </c>
      <c r="AW158" s="60">
        <f t="shared" si="86"/>
        <v>1.2133333333333334</v>
      </c>
      <c r="AX158" s="31">
        <f t="shared" si="87"/>
        <v>1.5</v>
      </c>
      <c r="AY158" s="33">
        <f t="shared" si="88"/>
        <v>1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hidden="1" customHeight="1">
      <c r="A159" s="2"/>
      <c r="B159" s="107">
        <v>84</v>
      </c>
      <c r="C159" s="31">
        <v>10</v>
      </c>
      <c r="D159" s="106" t="s">
        <v>5</v>
      </c>
      <c r="E159" s="2" t="s">
        <v>108</v>
      </c>
      <c r="F159" s="2"/>
      <c r="G159" s="2"/>
      <c r="H159" s="33">
        <v>9</v>
      </c>
      <c r="I159" s="173">
        <f t="shared" si="65"/>
        <v>1528.0253810460661</v>
      </c>
      <c r="J159" s="174">
        <f t="shared" si="66"/>
        <v>34.707673678702669</v>
      </c>
      <c r="K159" s="189">
        <f t="shared" si="67"/>
        <v>121</v>
      </c>
      <c r="L159" s="190">
        <f t="shared" si="68"/>
        <v>15</v>
      </c>
      <c r="M159" s="173">
        <f t="shared" si="69"/>
        <v>12195.084996707315</v>
      </c>
      <c r="N159" s="174">
        <f t="shared" si="70"/>
        <v>12195.084996707315</v>
      </c>
      <c r="O159" s="174"/>
      <c r="P159" s="174"/>
      <c r="Q159" s="174"/>
      <c r="R159" s="175"/>
      <c r="S159" s="173">
        <f t="shared" si="71"/>
        <v>8970.3552679661134</v>
      </c>
      <c r="T159" s="174">
        <f t="shared" si="77"/>
        <v>8970.3552679661134</v>
      </c>
      <c r="U159" s="174"/>
      <c r="V159" s="174"/>
      <c r="W159" s="174"/>
      <c r="X159" s="175"/>
      <c r="Y159" s="173">
        <f t="shared" si="72"/>
        <v>17940.710535932227</v>
      </c>
      <c r="Z159" s="174">
        <f t="shared" si="73"/>
        <v>17940.710535932227</v>
      </c>
      <c r="AA159" s="174"/>
      <c r="AB159" s="174"/>
      <c r="AC159" s="174"/>
      <c r="AD159" s="175"/>
      <c r="AE159" s="173">
        <f t="shared" si="89"/>
        <v>7.980944</v>
      </c>
      <c r="AF159" s="174">
        <f t="shared" si="31"/>
        <v>36</v>
      </c>
      <c r="AG159" s="174">
        <f t="shared" si="64"/>
        <v>22.464200000000002</v>
      </c>
      <c r="AH159" s="174">
        <f t="shared" si="74"/>
        <v>277</v>
      </c>
      <c r="AI159" s="174">
        <f t="shared" si="75"/>
        <v>260.02679999999998</v>
      </c>
      <c r="AJ159" s="174">
        <f t="shared" si="78"/>
        <v>0.8</v>
      </c>
      <c r="AK159" s="174">
        <f t="shared" si="76"/>
        <v>3080.4791442191322</v>
      </c>
      <c r="AL159" s="174">
        <f t="shared" si="79"/>
        <v>3080.4791442191322</v>
      </c>
      <c r="AM159" s="174"/>
      <c r="AN159" s="174"/>
      <c r="AO159" s="176">
        <v>8</v>
      </c>
      <c r="AP159" s="174">
        <v>36</v>
      </c>
      <c r="AQ159" s="175">
        <f t="shared" si="80"/>
        <v>277</v>
      </c>
      <c r="AR159" s="31">
        <f t="shared" si="81"/>
        <v>0</v>
      </c>
      <c r="AS159" s="2">
        <f t="shared" si="82"/>
        <v>0.8</v>
      </c>
      <c r="AT159" s="33">
        <f t="shared" si="83"/>
        <v>0</v>
      </c>
      <c r="AU159" s="31">
        <f t="shared" si="84"/>
        <v>1</v>
      </c>
      <c r="AV159" s="2">
        <f t="shared" si="85"/>
        <v>0</v>
      </c>
      <c r="AW159" s="60">
        <f t="shared" si="86"/>
        <v>1.2133333333333334</v>
      </c>
      <c r="AX159" s="31">
        <f t="shared" si="87"/>
        <v>1</v>
      </c>
      <c r="AY159" s="33">
        <f t="shared" si="88"/>
        <v>2.4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hidden="1" customHeight="1">
      <c r="A160" s="2"/>
      <c r="B160" s="107">
        <v>85</v>
      </c>
      <c r="C160" s="31">
        <v>7</v>
      </c>
      <c r="D160" s="106" t="s">
        <v>5</v>
      </c>
      <c r="E160" s="2" t="s">
        <v>67</v>
      </c>
      <c r="F160" s="2"/>
      <c r="G160" s="2"/>
      <c r="H160" s="33">
        <v>9</v>
      </c>
      <c r="I160" s="173">
        <f t="shared" si="65"/>
        <v>505.20932863251619</v>
      </c>
      <c r="J160" s="174">
        <f t="shared" si="66"/>
        <v>24.18260296025132</v>
      </c>
      <c r="K160" s="189">
        <f t="shared" si="67"/>
        <v>784</v>
      </c>
      <c r="L160" s="190">
        <f t="shared" si="68"/>
        <v>295</v>
      </c>
      <c r="M160" s="173">
        <f t="shared" si="69"/>
        <v>4032.0473600937084</v>
      </c>
      <c r="N160" s="174">
        <f t="shared" si="70"/>
        <v>4032.0473600937084</v>
      </c>
      <c r="O160" s="174"/>
      <c r="P160" s="174"/>
      <c r="Q160" s="174"/>
      <c r="R160" s="175"/>
      <c r="S160" s="173">
        <f t="shared" si="71"/>
        <v>2965.8585640912793</v>
      </c>
      <c r="T160" s="174">
        <f t="shared" si="77"/>
        <v>2965.8585640912793</v>
      </c>
      <c r="U160" s="174"/>
      <c r="V160" s="174"/>
      <c r="W160" s="174"/>
      <c r="X160" s="175"/>
      <c r="Y160" s="173">
        <f t="shared" si="72"/>
        <v>5931.7171281825586</v>
      </c>
      <c r="Z160" s="174">
        <f t="shared" si="73"/>
        <v>5931.7171281825586</v>
      </c>
      <c r="AA160" s="174"/>
      <c r="AB160" s="174"/>
      <c r="AC160" s="174"/>
      <c r="AD160" s="175"/>
      <c r="AE160" s="173">
        <f t="shared" si="89"/>
        <v>7.980944</v>
      </c>
      <c r="AF160" s="174">
        <f t="shared" si="31"/>
        <v>36</v>
      </c>
      <c r="AG160" s="174">
        <f t="shared" si="64"/>
        <v>22.464200000000002</v>
      </c>
      <c r="AH160" s="174">
        <f t="shared" si="74"/>
        <v>193</v>
      </c>
      <c r="AI160" s="174">
        <f t="shared" si="75"/>
        <v>260.02679999999998</v>
      </c>
      <c r="AJ160" s="174">
        <f t="shared" si="78"/>
        <v>1</v>
      </c>
      <c r="AK160" s="174">
        <f t="shared" si="76"/>
        <v>2965.8585640912793</v>
      </c>
      <c r="AL160" s="174">
        <f t="shared" si="79"/>
        <v>2965.8585640912793</v>
      </c>
      <c r="AM160" s="174"/>
      <c r="AN160" s="174"/>
      <c r="AO160" s="176">
        <v>8</v>
      </c>
      <c r="AP160" s="174">
        <v>36</v>
      </c>
      <c r="AQ160" s="175">
        <f t="shared" si="80"/>
        <v>193</v>
      </c>
      <c r="AR160" s="31">
        <f t="shared" si="81"/>
        <v>0</v>
      </c>
      <c r="AS160" s="2">
        <f t="shared" si="82"/>
        <v>1</v>
      </c>
      <c r="AT160" s="33">
        <f t="shared" si="83"/>
        <v>0</v>
      </c>
      <c r="AU160" s="31">
        <f t="shared" si="84"/>
        <v>1</v>
      </c>
      <c r="AV160" s="2">
        <f t="shared" si="85"/>
        <v>0</v>
      </c>
      <c r="AW160" s="33">
        <f t="shared" si="86"/>
        <v>1</v>
      </c>
      <c r="AX160" s="31">
        <f t="shared" si="87"/>
        <v>1</v>
      </c>
      <c r="AY160" s="33">
        <f t="shared" si="88"/>
        <v>1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hidden="1" customHeight="1">
      <c r="A161" s="2"/>
      <c r="B161" s="107">
        <v>86</v>
      </c>
      <c r="C161" s="31">
        <v>7</v>
      </c>
      <c r="D161" s="106" t="s">
        <v>5</v>
      </c>
      <c r="E161" s="2" t="s">
        <v>136</v>
      </c>
      <c r="F161" s="2"/>
      <c r="G161" s="2"/>
      <c r="H161" s="33">
        <v>9</v>
      </c>
      <c r="I161" s="173">
        <f t="shared" si="65"/>
        <v>631.51166079064524</v>
      </c>
      <c r="J161" s="174">
        <f t="shared" si="66"/>
        <v>24.18260296025132</v>
      </c>
      <c r="K161" s="189">
        <f t="shared" si="67"/>
        <v>671</v>
      </c>
      <c r="L161" s="190">
        <f t="shared" si="68"/>
        <v>245</v>
      </c>
      <c r="M161" s="173">
        <f t="shared" si="69"/>
        <v>5040.0592001171353</v>
      </c>
      <c r="N161" s="174">
        <f t="shared" si="70"/>
        <v>5040.0592001171353</v>
      </c>
      <c r="O161" s="174"/>
      <c r="P161" s="174"/>
      <c r="Q161" s="174"/>
      <c r="R161" s="175"/>
      <c r="S161" s="173">
        <f t="shared" si="71"/>
        <v>3707.323205114099</v>
      </c>
      <c r="T161" s="174">
        <f t="shared" si="77"/>
        <v>3707.323205114099</v>
      </c>
      <c r="U161" s="174"/>
      <c r="V161" s="174"/>
      <c r="W161" s="174"/>
      <c r="X161" s="175"/>
      <c r="Y161" s="173">
        <f t="shared" si="72"/>
        <v>7414.646410228198</v>
      </c>
      <c r="Z161" s="174">
        <f t="shared" si="73"/>
        <v>7414.646410228198</v>
      </c>
      <c r="AA161" s="174"/>
      <c r="AB161" s="174"/>
      <c r="AC161" s="174"/>
      <c r="AD161" s="175"/>
      <c r="AE161" s="173">
        <f t="shared" si="89"/>
        <v>7.980944</v>
      </c>
      <c r="AF161" s="174">
        <f t="shared" si="31"/>
        <v>36</v>
      </c>
      <c r="AG161" s="174">
        <f t="shared" si="64"/>
        <v>22.464200000000002</v>
      </c>
      <c r="AH161" s="174">
        <f t="shared" si="74"/>
        <v>193</v>
      </c>
      <c r="AI161" s="174">
        <f t="shared" si="75"/>
        <v>260.02679999999998</v>
      </c>
      <c r="AJ161" s="174">
        <f t="shared" si="78"/>
        <v>1</v>
      </c>
      <c r="AK161" s="174">
        <f t="shared" si="76"/>
        <v>2965.8585640912793</v>
      </c>
      <c r="AL161" s="174">
        <f t="shared" si="79"/>
        <v>2965.8585640912793</v>
      </c>
      <c r="AM161" s="174"/>
      <c r="AN161" s="174"/>
      <c r="AO161" s="176">
        <v>8</v>
      </c>
      <c r="AP161" s="174">
        <v>36</v>
      </c>
      <c r="AQ161" s="175">
        <f t="shared" si="80"/>
        <v>193</v>
      </c>
      <c r="AR161" s="31">
        <f t="shared" si="81"/>
        <v>0</v>
      </c>
      <c r="AS161" s="2">
        <f t="shared" si="82"/>
        <v>1</v>
      </c>
      <c r="AT161" s="33">
        <f t="shared" si="83"/>
        <v>0</v>
      </c>
      <c r="AU161" s="31">
        <f t="shared" si="84"/>
        <v>1.25</v>
      </c>
      <c r="AV161" s="2">
        <f t="shared" si="85"/>
        <v>0</v>
      </c>
      <c r="AW161" s="33">
        <f t="shared" si="86"/>
        <v>1</v>
      </c>
      <c r="AX161" s="31">
        <f t="shared" si="87"/>
        <v>1</v>
      </c>
      <c r="AY161" s="33">
        <f t="shared" si="88"/>
        <v>1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hidden="1" customHeight="1">
      <c r="A162" s="2"/>
      <c r="B162" s="107">
        <v>87</v>
      </c>
      <c r="C162" s="31">
        <v>7</v>
      </c>
      <c r="D162" s="106" t="s">
        <v>5</v>
      </c>
      <c r="E162" s="2" t="s">
        <v>91</v>
      </c>
      <c r="F162" s="2"/>
      <c r="G162" s="2"/>
      <c r="H162" s="33">
        <v>9</v>
      </c>
      <c r="I162" s="173">
        <f t="shared" si="65"/>
        <v>612.98731874078635</v>
      </c>
      <c r="J162" s="174">
        <f t="shared" si="66"/>
        <v>24.18260296025132</v>
      </c>
      <c r="K162" s="189">
        <f t="shared" si="67"/>
        <v>700</v>
      </c>
      <c r="L162" s="190">
        <f t="shared" si="68"/>
        <v>256</v>
      </c>
      <c r="M162" s="173">
        <f t="shared" si="69"/>
        <v>4892.2174635803667</v>
      </c>
      <c r="N162" s="174">
        <f t="shared" si="70"/>
        <v>4892.2174635803667</v>
      </c>
      <c r="O162" s="174"/>
      <c r="P162" s="174"/>
      <c r="Q162" s="174"/>
      <c r="R162" s="175"/>
      <c r="S162" s="173">
        <f t="shared" si="71"/>
        <v>3598.5750577640856</v>
      </c>
      <c r="T162" s="174">
        <f t="shared" si="77"/>
        <v>3598.5750577640856</v>
      </c>
      <c r="U162" s="174"/>
      <c r="V162" s="174"/>
      <c r="W162" s="174"/>
      <c r="X162" s="175"/>
      <c r="Y162" s="173">
        <f t="shared" si="72"/>
        <v>7197.1501155281703</v>
      </c>
      <c r="Z162" s="174">
        <f t="shared" si="73"/>
        <v>7197.1501155281703</v>
      </c>
      <c r="AA162" s="174"/>
      <c r="AB162" s="174"/>
      <c r="AC162" s="174"/>
      <c r="AD162" s="175"/>
      <c r="AE162" s="173">
        <f t="shared" si="89"/>
        <v>7.980944</v>
      </c>
      <c r="AF162" s="174">
        <f t="shared" si="31"/>
        <v>36</v>
      </c>
      <c r="AG162" s="174">
        <f t="shared" si="64"/>
        <v>22.464200000000002</v>
      </c>
      <c r="AH162" s="174">
        <f t="shared" si="74"/>
        <v>193</v>
      </c>
      <c r="AI162" s="174">
        <f t="shared" si="75"/>
        <v>260.02679999999998</v>
      </c>
      <c r="AJ162" s="174">
        <f t="shared" si="78"/>
        <v>1</v>
      </c>
      <c r="AK162" s="174">
        <f t="shared" si="76"/>
        <v>2965.8585640912793</v>
      </c>
      <c r="AL162" s="174">
        <f t="shared" si="79"/>
        <v>2965.8585640912793</v>
      </c>
      <c r="AM162" s="174"/>
      <c r="AN162" s="174"/>
      <c r="AO162" s="176">
        <v>8</v>
      </c>
      <c r="AP162" s="174">
        <v>36</v>
      </c>
      <c r="AQ162" s="175">
        <f t="shared" si="80"/>
        <v>193</v>
      </c>
      <c r="AR162" s="31">
        <f t="shared" si="81"/>
        <v>0</v>
      </c>
      <c r="AS162" s="2">
        <f t="shared" si="82"/>
        <v>1</v>
      </c>
      <c r="AT162" s="33">
        <f t="shared" si="83"/>
        <v>0</v>
      </c>
      <c r="AU162" s="31">
        <f t="shared" si="84"/>
        <v>1</v>
      </c>
      <c r="AV162" s="2">
        <f t="shared" si="85"/>
        <v>0</v>
      </c>
      <c r="AW162" s="60">
        <f t="shared" si="86"/>
        <v>1.2133333333333334</v>
      </c>
      <c r="AX162" s="31">
        <f t="shared" si="87"/>
        <v>1</v>
      </c>
      <c r="AY162" s="33">
        <f t="shared" si="88"/>
        <v>1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hidden="1" customHeight="1">
      <c r="A163" s="2"/>
      <c r="B163" s="107">
        <v>88</v>
      </c>
      <c r="C163" s="31">
        <v>7</v>
      </c>
      <c r="D163" s="106" t="s">
        <v>5</v>
      </c>
      <c r="E163" s="2" t="s">
        <v>79</v>
      </c>
      <c r="F163" s="2"/>
      <c r="G163" s="2"/>
      <c r="H163" s="33">
        <v>9</v>
      </c>
      <c r="I163" s="173">
        <f t="shared" si="65"/>
        <v>505.20932863251619</v>
      </c>
      <c r="J163" s="174">
        <f t="shared" si="66"/>
        <v>24.18260296025132</v>
      </c>
      <c r="K163" s="189">
        <f t="shared" si="67"/>
        <v>784</v>
      </c>
      <c r="L163" s="190">
        <f t="shared" si="68"/>
        <v>295</v>
      </c>
      <c r="M163" s="173">
        <f t="shared" si="69"/>
        <v>4032.0473600937084</v>
      </c>
      <c r="N163" s="174">
        <f t="shared" si="70"/>
        <v>4032.0473600937084</v>
      </c>
      <c r="O163" s="174"/>
      <c r="P163" s="174"/>
      <c r="Q163" s="174"/>
      <c r="R163" s="175"/>
      <c r="S163" s="173">
        <f t="shared" si="71"/>
        <v>2965.8585640912793</v>
      </c>
      <c r="T163" s="174">
        <f t="shared" si="77"/>
        <v>2965.8585640912793</v>
      </c>
      <c r="U163" s="174"/>
      <c r="V163" s="174"/>
      <c r="W163" s="174"/>
      <c r="X163" s="175"/>
      <c r="Y163" s="173">
        <f t="shared" si="72"/>
        <v>5931.7171281825586</v>
      </c>
      <c r="Z163" s="174">
        <f t="shared" si="73"/>
        <v>5931.7171281825586</v>
      </c>
      <c r="AA163" s="174"/>
      <c r="AB163" s="174"/>
      <c r="AC163" s="174"/>
      <c r="AD163" s="175"/>
      <c r="AE163" s="173">
        <f t="shared" si="89"/>
        <v>7.980944</v>
      </c>
      <c r="AF163" s="174">
        <f t="shared" si="31"/>
        <v>36</v>
      </c>
      <c r="AG163" s="174">
        <f t="shared" si="64"/>
        <v>22.464200000000002</v>
      </c>
      <c r="AH163" s="174">
        <f t="shared" si="74"/>
        <v>193</v>
      </c>
      <c r="AI163" s="174">
        <f t="shared" si="75"/>
        <v>260.02679999999998</v>
      </c>
      <c r="AJ163" s="174">
        <f t="shared" si="78"/>
        <v>0.8</v>
      </c>
      <c r="AK163" s="174">
        <f t="shared" si="76"/>
        <v>2965.8585640912793</v>
      </c>
      <c r="AL163" s="174">
        <f t="shared" si="79"/>
        <v>2965.8585640912793</v>
      </c>
      <c r="AM163" s="174"/>
      <c r="AN163" s="174"/>
      <c r="AO163" s="176">
        <v>8</v>
      </c>
      <c r="AP163" s="174">
        <v>36</v>
      </c>
      <c r="AQ163" s="175">
        <f t="shared" si="80"/>
        <v>193</v>
      </c>
      <c r="AR163" s="31">
        <f t="shared" si="81"/>
        <v>0</v>
      </c>
      <c r="AS163" s="2">
        <f t="shared" si="82"/>
        <v>0.8</v>
      </c>
      <c r="AT163" s="33">
        <f t="shared" si="83"/>
        <v>0</v>
      </c>
      <c r="AU163" s="31">
        <f t="shared" si="84"/>
        <v>1</v>
      </c>
      <c r="AV163" s="2">
        <f t="shared" si="85"/>
        <v>0</v>
      </c>
      <c r="AW163" s="33">
        <f t="shared" si="86"/>
        <v>1</v>
      </c>
      <c r="AX163" s="31">
        <f t="shared" si="87"/>
        <v>1</v>
      </c>
      <c r="AY163" s="33">
        <f t="shared" si="88"/>
        <v>1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hidden="1" customHeight="1">
      <c r="A164" s="2"/>
      <c r="B164" s="107">
        <v>89</v>
      </c>
      <c r="C164" s="31">
        <v>7</v>
      </c>
      <c r="D164" s="106" t="s">
        <v>5</v>
      </c>
      <c r="E164" s="2" t="s">
        <v>168</v>
      </c>
      <c r="F164" s="2"/>
      <c r="G164" s="2"/>
      <c r="H164" s="33">
        <v>9</v>
      </c>
      <c r="I164" s="173">
        <f t="shared" si="65"/>
        <v>631.51166079064524</v>
      </c>
      <c r="J164" s="174">
        <f t="shared" si="66"/>
        <v>24.18260296025132</v>
      </c>
      <c r="K164" s="189">
        <f t="shared" si="67"/>
        <v>671</v>
      </c>
      <c r="L164" s="190">
        <f t="shared" si="68"/>
        <v>245</v>
      </c>
      <c r="M164" s="173">
        <f t="shared" si="69"/>
        <v>5040.0592001171353</v>
      </c>
      <c r="N164" s="174">
        <f t="shared" si="70"/>
        <v>5040.0592001171353</v>
      </c>
      <c r="O164" s="174"/>
      <c r="P164" s="174"/>
      <c r="Q164" s="174"/>
      <c r="R164" s="175"/>
      <c r="S164" s="173">
        <f t="shared" si="71"/>
        <v>3707.323205114099</v>
      </c>
      <c r="T164" s="174">
        <f t="shared" si="77"/>
        <v>3707.323205114099</v>
      </c>
      <c r="U164" s="174"/>
      <c r="V164" s="174"/>
      <c r="W164" s="174"/>
      <c r="X164" s="175"/>
      <c r="Y164" s="173">
        <f t="shared" si="72"/>
        <v>7414.646410228198</v>
      </c>
      <c r="Z164" s="174">
        <f t="shared" si="73"/>
        <v>7414.646410228198</v>
      </c>
      <c r="AA164" s="174"/>
      <c r="AB164" s="174"/>
      <c r="AC164" s="174"/>
      <c r="AD164" s="175"/>
      <c r="AE164" s="173">
        <f t="shared" si="89"/>
        <v>7.980944</v>
      </c>
      <c r="AF164" s="174">
        <f t="shared" si="31"/>
        <v>36</v>
      </c>
      <c r="AG164" s="174">
        <f t="shared" si="64"/>
        <v>22.464200000000002</v>
      </c>
      <c r="AH164" s="174">
        <f t="shared" si="74"/>
        <v>193</v>
      </c>
      <c r="AI164" s="174">
        <f t="shared" si="75"/>
        <v>260.02679999999998</v>
      </c>
      <c r="AJ164" s="174">
        <f t="shared" si="78"/>
        <v>0.8</v>
      </c>
      <c r="AK164" s="174">
        <f t="shared" si="76"/>
        <v>2965.8585640912793</v>
      </c>
      <c r="AL164" s="174">
        <f t="shared" si="79"/>
        <v>2965.8585640912793</v>
      </c>
      <c r="AM164" s="174"/>
      <c r="AN164" s="174"/>
      <c r="AO164" s="176">
        <v>8</v>
      </c>
      <c r="AP164" s="174">
        <v>36</v>
      </c>
      <c r="AQ164" s="175">
        <f t="shared" si="80"/>
        <v>193</v>
      </c>
      <c r="AR164" s="31">
        <f t="shared" si="81"/>
        <v>0</v>
      </c>
      <c r="AS164" s="2">
        <f t="shared" si="82"/>
        <v>0.8</v>
      </c>
      <c r="AT164" s="33">
        <f t="shared" si="83"/>
        <v>0</v>
      </c>
      <c r="AU164" s="31">
        <f t="shared" si="84"/>
        <v>1.25</v>
      </c>
      <c r="AV164" s="2">
        <f t="shared" si="85"/>
        <v>0</v>
      </c>
      <c r="AW164" s="33">
        <f t="shared" si="86"/>
        <v>1</v>
      </c>
      <c r="AX164" s="31">
        <f t="shared" si="87"/>
        <v>1</v>
      </c>
      <c r="AY164" s="33">
        <f t="shared" si="88"/>
        <v>1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hidden="1" customHeight="1">
      <c r="A165" s="2"/>
      <c r="B165" s="107">
        <v>90</v>
      </c>
      <c r="C165" s="31">
        <v>7</v>
      </c>
      <c r="D165" s="106" t="s">
        <v>5</v>
      </c>
      <c r="E165" s="2" t="s">
        <v>103</v>
      </c>
      <c r="F165" s="2"/>
      <c r="G165" s="2"/>
      <c r="H165" s="33">
        <v>9</v>
      </c>
      <c r="I165" s="173">
        <f t="shared" si="65"/>
        <v>612.98731874078635</v>
      </c>
      <c r="J165" s="174">
        <f t="shared" si="66"/>
        <v>24.18260296025132</v>
      </c>
      <c r="K165" s="189">
        <f t="shared" si="67"/>
        <v>700</v>
      </c>
      <c r="L165" s="190">
        <f t="shared" si="68"/>
        <v>256</v>
      </c>
      <c r="M165" s="173">
        <f t="shared" si="69"/>
        <v>4892.2174635803667</v>
      </c>
      <c r="N165" s="174">
        <f t="shared" si="70"/>
        <v>4892.2174635803667</v>
      </c>
      <c r="O165" s="174"/>
      <c r="P165" s="174"/>
      <c r="Q165" s="174"/>
      <c r="R165" s="175"/>
      <c r="S165" s="173">
        <f t="shared" si="71"/>
        <v>3598.5750577640856</v>
      </c>
      <c r="T165" s="174">
        <f t="shared" si="77"/>
        <v>3598.5750577640856</v>
      </c>
      <c r="U165" s="174"/>
      <c r="V165" s="174"/>
      <c r="W165" s="174"/>
      <c r="X165" s="175"/>
      <c r="Y165" s="173">
        <f t="shared" si="72"/>
        <v>7197.1501155281703</v>
      </c>
      <c r="Z165" s="174">
        <f t="shared" si="73"/>
        <v>7197.1501155281703</v>
      </c>
      <c r="AA165" s="174"/>
      <c r="AB165" s="174"/>
      <c r="AC165" s="174"/>
      <c r="AD165" s="175"/>
      <c r="AE165" s="173">
        <f t="shared" si="89"/>
        <v>7.980944</v>
      </c>
      <c r="AF165" s="174">
        <f t="shared" si="31"/>
        <v>36</v>
      </c>
      <c r="AG165" s="174">
        <f t="shared" si="64"/>
        <v>22.464200000000002</v>
      </c>
      <c r="AH165" s="174">
        <f t="shared" si="74"/>
        <v>193</v>
      </c>
      <c r="AI165" s="174">
        <f t="shared" si="75"/>
        <v>260.02679999999998</v>
      </c>
      <c r="AJ165" s="174">
        <f t="shared" si="78"/>
        <v>0.8</v>
      </c>
      <c r="AK165" s="174">
        <f t="shared" si="76"/>
        <v>2965.8585640912793</v>
      </c>
      <c r="AL165" s="174">
        <f t="shared" si="79"/>
        <v>2965.8585640912793</v>
      </c>
      <c r="AM165" s="174"/>
      <c r="AN165" s="174"/>
      <c r="AO165" s="176">
        <v>8</v>
      </c>
      <c r="AP165" s="174">
        <v>36</v>
      </c>
      <c r="AQ165" s="175">
        <f t="shared" si="80"/>
        <v>193</v>
      </c>
      <c r="AR165" s="31">
        <f t="shared" si="81"/>
        <v>0</v>
      </c>
      <c r="AS165" s="2">
        <f t="shared" si="82"/>
        <v>0.8</v>
      </c>
      <c r="AT165" s="33">
        <f t="shared" si="83"/>
        <v>0</v>
      </c>
      <c r="AU165" s="31">
        <f t="shared" si="84"/>
        <v>1</v>
      </c>
      <c r="AV165" s="2">
        <f t="shared" si="85"/>
        <v>0</v>
      </c>
      <c r="AW165" s="60">
        <f t="shared" si="86"/>
        <v>1.2133333333333334</v>
      </c>
      <c r="AX165" s="31">
        <f t="shared" si="87"/>
        <v>1</v>
      </c>
      <c r="AY165" s="33">
        <f t="shared" si="88"/>
        <v>1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hidden="1" customHeight="1">
      <c r="A166" s="2"/>
      <c r="B166" s="107">
        <v>91</v>
      </c>
      <c r="C166" s="31">
        <v>4</v>
      </c>
      <c r="D166" s="106" t="s">
        <v>5</v>
      </c>
      <c r="E166" s="2" t="s">
        <v>67</v>
      </c>
      <c r="F166" s="2"/>
      <c r="G166" s="2"/>
      <c r="H166" s="33">
        <v>9</v>
      </c>
      <c r="I166" s="173">
        <f t="shared" si="65"/>
        <v>471.48036639128969</v>
      </c>
      <c r="J166" s="174">
        <f t="shared" si="66"/>
        <v>13.281636858998134</v>
      </c>
      <c r="K166" s="189">
        <f t="shared" si="67"/>
        <v>805</v>
      </c>
      <c r="L166" s="190">
        <f t="shared" si="68"/>
        <v>308</v>
      </c>
      <c r="M166" s="173">
        <f t="shared" si="69"/>
        <v>3762.858401268365</v>
      </c>
      <c r="N166" s="174">
        <f t="shared" si="70"/>
        <v>3762.858401268365</v>
      </c>
      <c r="O166" s="174"/>
      <c r="P166" s="174"/>
      <c r="Q166" s="174"/>
      <c r="R166" s="175"/>
      <c r="S166" s="173">
        <f t="shared" si="71"/>
        <v>2767.8508752945868</v>
      </c>
      <c r="T166" s="174">
        <f t="shared" si="77"/>
        <v>2767.8508752945868</v>
      </c>
      <c r="U166" s="174"/>
      <c r="V166" s="174"/>
      <c r="W166" s="174"/>
      <c r="X166" s="175"/>
      <c r="Y166" s="173">
        <f t="shared" si="72"/>
        <v>5535.7017505891736</v>
      </c>
      <c r="Z166" s="174">
        <f t="shared" si="73"/>
        <v>5535.7017505891736</v>
      </c>
      <c r="AA166" s="174"/>
      <c r="AB166" s="174"/>
      <c r="AC166" s="174"/>
      <c r="AD166" s="175"/>
      <c r="AE166" s="173">
        <f t="shared" si="89"/>
        <v>7.980944</v>
      </c>
      <c r="AF166" s="174">
        <f t="shared" si="31"/>
        <v>36</v>
      </c>
      <c r="AG166" s="174">
        <f t="shared" si="64"/>
        <v>22.464200000000002</v>
      </c>
      <c r="AH166" s="174">
        <f t="shared" si="74"/>
        <v>106</v>
      </c>
      <c r="AI166" s="174">
        <f t="shared" si="75"/>
        <v>260.02679999999998</v>
      </c>
      <c r="AJ166" s="174">
        <f t="shared" si="78"/>
        <v>1</v>
      </c>
      <c r="AK166" s="174">
        <f t="shared" si="76"/>
        <v>2767.8508752945868</v>
      </c>
      <c r="AL166" s="174">
        <f t="shared" si="79"/>
        <v>2767.8508752945868</v>
      </c>
      <c r="AM166" s="174"/>
      <c r="AN166" s="174"/>
      <c r="AO166" s="176">
        <v>8</v>
      </c>
      <c r="AP166" s="174">
        <v>36</v>
      </c>
      <c r="AQ166" s="175">
        <f t="shared" si="80"/>
        <v>106</v>
      </c>
      <c r="AR166" s="31">
        <f t="shared" si="81"/>
        <v>0</v>
      </c>
      <c r="AS166" s="2">
        <f t="shared" si="82"/>
        <v>1</v>
      </c>
      <c r="AT166" s="33">
        <f t="shared" si="83"/>
        <v>0</v>
      </c>
      <c r="AU166" s="31">
        <f t="shared" si="84"/>
        <v>1</v>
      </c>
      <c r="AV166" s="2">
        <f t="shared" si="85"/>
        <v>0</v>
      </c>
      <c r="AW166" s="33">
        <f t="shared" si="86"/>
        <v>1</v>
      </c>
      <c r="AX166" s="31">
        <f t="shared" si="87"/>
        <v>1</v>
      </c>
      <c r="AY166" s="33">
        <f t="shared" si="88"/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hidden="1" customHeight="1">
      <c r="A167" s="2"/>
      <c r="B167" s="107">
        <v>92</v>
      </c>
      <c r="C167" s="31">
        <v>4</v>
      </c>
      <c r="D167" s="106" t="s">
        <v>5</v>
      </c>
      <c r="E167" s="2" t="s">
        <v>79</v>
      </c>
      <c r="F167" s="2"/>
      <c r="G167" s="2"/>
      <c r="H167" s="33">
        <v>9</v>
      </c>
      <c r="I167" s="173">
        <f t="shared" si="65"/>
        <v>471.48036639128969</v>
      </c>
      <c r="J167" s="174">
        <f t="shared" si="66"/>
        <v>13.281636858998134</v>
      </c>
      <c r="K167" s="189">
        <f t="shared" si="67"/>
        <v>805</v>
      </c>
      <c r="L167" s="190">
        <f t="shared" si="68"/>
        <v>308</v>
      </c>
      <c r="M167" s="173">
        <f t="shared" si="69"/>
        <v>3762.858401268365</v>
      </c>
      <c r="N167" s="174">
        <f t="shared" si="70"/>
        <v>3762.858401268365</v>
      </c>
      <c r="O167" s="174"/>
      <c r="P167" s="174"/>
      <c r="Q167" s="174"/>
      <c r="R167" s="175"/>
      <c r="S167" s="173">
        <f t="shared" si="71"/>
        <v>2767.8508752945868</v>
      </c>
      <c r="T167" s="174">
        <f t="shared" si="77"/>
        <v>2767.8508752945868</v>
      </c>
      <c r="U167" s="174"/>
      <c r="V167" s="174"/>
      <c r="W167" s="174"/>
      <c r="X167" s="175"/>
      <c r="Y167" s="173">
        <f t="shared" si="72"/>
        <v>5535.7017505891736</v>
      </c>
      <c r="Z167" s="174">
        <f t="shared" si="73"/>
        <v>5535.7017505891736</v>
      </c>
      <c r="AA167" s="174"/>
      <c r="AB167" s="174"/>
      <c r="AC167" s="174"/>
      <c r="AD167" s="175"/>
      <c r="AE167" s="173">
        <f t="shared" si="89"/>
        <v>7.980944</v>
      </c>
      <c r="AF167" s="174">
        <f t="shared" si="31"/>
        <v>36</v>
      </c>
      <c r="AG167" s="174">
        <f t="shared" si="64"/>
        <v>22.464200000000002</v>
      </c>
      <c r="AH167" s="174">
        <f t="shared" si="74"/>
        <v>106</v>
      </c>
      <c r="AI167" s="174">
        <f t="shared" si="75"/>
        <v>260.02679999999998</v>
      </c>
      <c r="AJ167" s="174">
        <f t="shared" si="78"/>
        <v>0.8</v>
      </c>
      <c r="AK167" s="174">
        <f t="shared" si="76"/>
        <v>2767.8508752945868</v>
      </c>
      <c r="AL167" s="174">
        <f t="shared" si="79"/>
        <v>2767.8508752945868</v>
      </c>
      <c r="AM167" s="174"/>
      <c r="AN167" s="174"/>
      <c r="AO167" s="176">
        <v>8</v>
      </c>
      <c r="AP167" s="174">
        <v>36</v>
      </c>
      <c r="AQ167" s="175">
        <f t="shared" si="80"/>
        <v>106</v>
      </c>
      <c r="AR167" s="31">
        <f t="shared" si="81"/>
        <v>0</v>
      </c>
      <c r="AS167" s="2">
        <f t="shared" si="82"/>
        <v>0.8</v>
      </c>
      <c r="AT167" s="33">
        <f t="shared" si="83"/>
        <v>0</v>
      </c>
      <c r="AU167" s="31">
        <f t="shared" si="84"/>
        <v>1</v>
      </c>
      <c r="AV167" s="2">
        <f t="shared" si="85"/>
        <v>0</v>
      </c>
      <c r="AW167" s="33">
        <f t="shared" si="86"/>
        <v>1</v>
      </c>
      <c r="AX167" s="31">
        <f t="shared" si="87"/>
        <v>1</v>
      </c>
      <c r="AY167" s="33">
        <f t="shared" si="88"/>
        <v>1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hidden="1" customHeight="1">
      <c r="A168" s="2"/>
      <c r="B168" s="107">
        <v>93</v>
      </c>
      <c r="C168" s="31">
        <v>1</v>
      </c>
      <c r="D168" s="106" t="s">
        <v>5</v>
      </c>
      <c r="E168" s="2" t="s">
        <v>67</v>
      </c>
      <c r="F168" s="2"/>
      <c r="G168" s="2"/>
      <c r="H168" s="33">
        <v>9</v>
      </c>
      <c r="I168" s="173">
        <f t="shared" si="65"/>
        <v>382.77389376783987</v>
      </c>
      <c r="J168" s="174">
        <f t="shared" si="66"/>
        <v>6.6408184294990669</v>
      </c>
      <c r="K168" s="189">
        <f t="shared" si="67"/>
        <v>863</v>
      </c>
      <c r="L168" s="190">
        <f t="shared" si="68"/>
        <v>340</v>
      </c>
      <c r="M168" s="173">
        <f t="shared" si="69"/>
        <v>3054.8970108230792</v>
      </c>
      <c r="N168" s="174">
        <f t="shared" si="70"/>
        <v>3054.8970108230792</v>
      </c>
      <c r="O168" s="174"/>
      <c r="P168" s="174"/>
      <c r="Q168" s="174"/>
      <c r="R168" s="175"/>
      <c r="S168" s="173">
        <f t="shared" si="71"/>
        <v>2247.0947518225348</v>
      </c>
      <c r="T168" s="174">
        <f t="shared" si="77"/>
        <v>2247.0947518225348</v>
      </c>
      <c r="U168" s="174"/>
      <c r="V168" s="174"/>
      <c r="W168" s="174"/>
      <c r="X168" s="175"/>
      <c r="Y168" s="173">
        <f t="shared" si="72"/>
        <v>4494.1895036450696</v>
      </c>
      <c r="Z168" s="174">
        <f t="shared" si="73"/>
        <v>4494.1895036450696</v>
      </c>
      <c r="AA168" s="174"/>
      <c r="AB168" s="174"/>
      <c r="AC168" s="174"/>
      <c r="AD168" s="175"/>
      <c r="AE168" s="173">
        <f t="shared" si="89"/>
        <v>7.980944</v>
      </c>
      <c r="AF168" s="174">
        <f t="shared" si="31"/>
        <v>36</v>
      </c>
      <c r="AG168" s="174">
        <f t="shared" si="64"/>
        <v>22.464200000000002</v>
      </c>
      <c r="AH168" s="174">
        <f t="shared" si="74"/>
        <v>53</v>
      </c>
      <c r="AI168" s="174">
        <f t="shared" si="75"/>
        <v>260.02679999999998</v>
      </c>
      <c r="AJ168" s="174">
        <f t="shared" si="78"/>
        <v>1</v>
      </c>
      <c r="AK168" s="174">
        <f t="shared" si="76"/>
        <v>2247.0947518225348</v>
      </c>
      <c r="AL168" s="174">
        <f t="shared" si="79"/>
        <v>2247.0947518225348</v>
      </c>
      <c r="AM168" s="174"/>
      <c r="AN168" s="174"/>
      <c r="AO168" s="176">
        <v>8</v>
      </c>
      <c r="AP168" s="174">
        <v>36</v>
      </c>
      <c r="AQ168" s="175">
        <f t="shared" si="80"/>
        <v>53</v>
      </c>
      <c r="AR168" s="31">
        <f t="shared" si="81"/>
        <v>0</v>
      </c>
      <c r="AS168" s="2">
        <f t="shared" si="82"/>
        <v>1</v>
      </c>
      <c r="AT168" s="33">
        <f t="shared" si="83"/>
        <v>0</v>
      </c>
      <c r="AU168" s="31">
        <f t="shared" si="84"/>
        <v>1</v>
      </c>
      <c r="AV168" s="2">
        <f t="shared" si="85"/>
        <v>0</v>
      </c>
      <c r="AW168" s="33">
        <f t="shared" si="86"/>
        <v>1</v>
      </c>
      <c r="AX168" s="31">
        <f t="shared" si="87"/>
        <v>1</v>
      </c>
      <c r="AY168" s="33">
        <f t="shared" si="88"/>
        <v>1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hidden="1" customHeight="1">
      <c r="A169" s="2"/>
      <c r="B169" s="107">
        <v>94</v>
      </c>
      <c r="C169" s="31">
        <v>10</v>
      </c>
      <c r="D169" s="106" t="s">
        <v>6</v>
      </c>
      <c r="E169" s="2" t="s">
        <v>144</v>
      </c>
      <c r="F169" s="2"/>
      <c r="G169" s="2"/>
      <c r="H169" s="33"/>
      <c r="I169" s="173">
        <f t="shared" si="65"/>
        <v>852.69672154049226</v>
      </c>
      <c r="J169" s="174">
        <f t="shared" si="66"/>
        <v>23.505991271208018</v>
      </c>
      <c r="K169" s="189">
        <f t="shared" si="67"/>
        <v>458</v>
      </c>
      <c r="L169" s="190">
        <f t="shared" si="68"/>
        <v>152</v>
      </c>
      <c r="M169" s="173">
        <f t="shared" si="69"/>
        <v>17013.311958995655</v>
      </c>
      <c r="N169" s="174">
        <f t="shared" si="70"/>
        <v>17013.311958995655</v>
      </c>
      <c r="O169" s="174"/>
      <c r="P169" s="174"/>
      <c r="Q169" s="174"/>
      <c r="R169" s="175"/>
      <c r="S169" s="173">
        <f t="shared" si="71"/>
        <v>12514.505031997225</v>
      </c>
      <c r="T169" s="174">
        <f t="shared" ref="T169:T199" si="90">AL169*AW169*AT169*AX169*AY169</f>
        <v>12514.505031997225</v>
      </c>
      <c r="U169" s="174"/>
      <c r="V169" s="174"/>
      <c r="W169" s="174"/>
      <c r="X169" s="175"/>
      <c r="Y169" s="173">
        <f t="shared" si="72"/>
        <v>25029.010063994454</v>
      </c>
      <c r="Z169" s="174">
        <f t="shared" si="73"/>
        <v>25029.010063994454</v>
      </c>
      <c r="AA169" s="174"/>
      <c r="AB169" s="174"/>
      <c r="AC169" s="174"/>
      <c r="AD169" s="175"/>
      <c r="AE169" s="173">
        <f t="shared" si="89"/>
        <v>19.952359999999999</v>
      </c>
      <c r="AF169" s="174">
        <f t="shared" si="31"/>
        <v>36</v>
      </c>
      <c r="AG169" s="174">
        <f t="shared" ref="AG169:AG199" si="91">IF($D$57+AV169&gt;100,100,$D$57+AV169)</f>
        <v>22.464200000000002</v>
      </c>
      <c r="AH169" s="174">
        <f t="shared" ref="AH169:AH200" si="92">AQ169*AR169</f>
        <v>469</v>
      </c>
      <c r="AI169" s="174">
        <f t="shared" si="75"/>
        <v>260.02679999999998</v>
      </c>
      <c r="AJ169" s="174">
        <f t="shared" ref="AJ169:AJ199" si="93">10/IF(AX169=1,IF(AY169=1,5,6),4)</f>
        <v>2.5</v>
      </c>
      <c r="AK169" s="174">
        <f t="shared" si="76"/>
        <v>7821.5656449982653</v>
      </c>
      <c r="AL169" s="174">
        <f t="shared" ref="AL169:AL199" si="94">(VLOOKUP(C169,$B$36:$AG$39,7,FALSE)+VLOOKUP(C169,$B$40:$AG$43,7,FALSE)*$D$54)*$D$59/100</f>
        <v>7821.5656449982653</v>
      </c>
      <c r="AM169" s="174"/>
      <c r="AN169" s="174"/>
      <c r="AO169" s="176">
        <v>20</v>
      </c>
      <c r="AP169" s="174">
        <v>36</v>
      </c>
      <c r="AQ169" s="175">
        <f t="shared" ref="AQ169:AQ199" si="95">VLOOKUP(C169,$B$45:$AA$48,7,FALSE)</f>
        <v>469</v>
      </c>
      <c r="AR169" s="31">
        <f t="shared" ref="AR169:AR199" si="96">IF(LEFT(E169,1)*1=1,$S$56,$R$56)</f>
        <v>1</v>
      </c>
      <c r="AS169" s="2">
        <f t="shared" ref="AS169:AS199" si="97">IF(LEFT(E169,1)*1=2,$U$56,$T$56)</f>
        <v>0</v>
      </c>
      <c r="AT169" s="33">
        <f t="shared" ref="AT169:AT199" si="98">IF(LEFT(E169,1)*1=3,$W$56,$V$56)</f>
        <v>1</v>
      </c>
      <c r="AU169" s="31">
        <f t="shared" ref="AU169:AU199" si="99">IF(MID(E169,3,1)*1=1,$Y$56,$X$56)</f>
        <v>0</v>
      </c>
      <c r="AV169" s="2">
        <f t="shared" ref="AV169:AV199" si="100">IF(MID(E169,3,1)*1=2,$AA$56,$Z$56)</f>
        <v>0</v>
      </c>
      <c r="AW169" s="33">
        <f t="shared" ref="AW169:AW199" si="101">IF(MID(E169,3,1)*1=3,$AC$56,$AB$56)</f>
        <v>1</v>
      </c>
      <c r="AX169" s="31">
        <f t="shared" ref="AX169:AX199" si="102">IF(MID(E169,5,1)*1=1,$AE$56,$AD$56)</f>
        <v>1.6</v>
      </c>
      <c r="AY169" s="33">
        <f t="shared" ref="AY169:AY199" si="103">IF(MID(E169,5,1)*1=2,$AG$56,$AF$56)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hidden="1" customHeight="1">
      <c r="A170" s="2"/>
      <c r="B170" s="107">
        <v>95</v>
      </c>
      <c r="C170" s="31">
        <v>10</v>
      </c>
      <c r="D170" s="106" t="s">
        <v>6</v>
      </c>
      <c r="E170" s="2" t="s">
        <v>140</v>
      </c>
      <c r="F170" s="2"/>
      <c r="G170" s="2" t="s">
        <v>183</v>
      </c>
      <c r="H170" s="33"/>
      <c r="I170" s="173">
        <f t="shared" si="65"/>
        <v>1454.9280948279873</v>
      </c>
      <c r="J170" s="174">
        <f t="shared" si="66"/>
        <v>23.505991271208018</v>
      </c>
      <c r="K170" s="189">
        <f t="shared" si="67"/>
        <v>138</v>
      </c>
      <c r="L170" s="190">
        <f t="shared" si="68"/>
        <v>23</v>
      </c>
      <c r="M170" s="173">
        <f t="shared" si="69"/>
        <v>29029.249122122139</v>
      </c>
      <c r="N170" s="174">
        <f t="shared" si="70"/>
        <v>29029.249122122139</v>
      </c>
      <c r="O170" s="174"/>
      <c r="P170" s="174"/>
      <c r="Q170" s="174"/>
      <c r="R170" s="175"/>
      <c r="S170" s="173">
        <f t="shared" si="71"/>
        <v>12514.505031997225</v>
      </c>
      <c r="T170" s="174">
        <f t="shared" si="90"/>
        <v>12514.505031997225</v>
      </c>
      <c r="U170" s="174"/>
      <c r="V170" s="174"/>
      <c r="W170" s="174"/>
      <c r="X170" s="175"/>
      <c r="Y170" s="173">
        <f t="shared" si="72"/>
        <v>25029.010063994454</v>
      </c>
      <c r="Z170" s="174">
        <f t="shared" si="73"/>
        <v>25029.010063994454</v>
      </c>
      <c r="AA170" s="174"/>
      <c r="AB170" s="174"/>
      <c r="AC170" s="174"/>
      <c r="AD170" s="175"/>
      <c r="AE170" s="173">
        <f t="shared" si="89"/>
        <v>19.952359999999999</v>
      </c>
      <c r="AF170" s="174">
        <f t="shared" si="31"/>
        <v>36</v>
      </c>
      <c r="AG170" s="174">
        <f t="shared" si="91"/>
        <v>82.464200000000005</v>
      </c>
      <c r="AH170" s="174">
        <f t="shared" si="92"/>
        <v>469</v>
      </c>
      <c r="AI170" s="174">
        <f t="shared" si="75"/>
        <v>260.02679999999998</v>
      </c>
      <c r="AJ170" s="174">
        <f t="shared" si="93"/>
        <v>2.5</v>
      </c>
      <c r="AK170" s="174">
        <f t="shared" si="76"/>
        <v>7821.5656449982653</v>
      </c>
      <c r="AL170" s="174">
        <f t="shared" si="94"/>
        <v>7821.5656449982653</v>
      </c>
      <c r="AM170" s="174"/>
      <c r="AN170" s="174"/>
      <c r="AO170" s="176">
        <v>20</v>
      </c>
      <c r="AP170" s="174">
        <v>36</v>
      </c>
      <c r="AQ170" s="175">
        <f t="shared" si="95"/>
        <v>469</v>
      </c>
      <c r="AR170" s="31">
        <f t="shared" si="96"/>
        <v>1</v>
      </c>
      <c r="AS170" s="2">
        <f t="shared" si="97"/>
        <v>0</v>
      </c>
      <c r="AT170" s="33">
        <f t="shared" si="98"/>
        <v>1</v>
      </c>
      <c r="AU170" s="31">
        <f t="shared" si="99"/>
        <v>0</v>
      </c>
      <c r="AV170" s="2">
        <f t="shared" si="100"/>
        <v>60</v>
      </c>
      <c r="AW170" s="33">
        <f t="shared" si="101"/>
        <v>1</v>
      </c>
      <c r="AX170" s="31">
        <f t="shared" si="102"/>
        <v>1.6</v>
      </c>
      <c r="AY170" s="33">
        <f t="shared" si="103"/>
        <v>1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hidden="1" customHeight="1">
      <c r="A171" s="2"/>
      <c r="B171" s="107">
        <v>96</v>
      </c>
      <c r="C171" s="31">
        <v>10</v>
      </c>
      <c r="D171" s="106" t="s">
        <v>6</v>
      </c>
      <c r="E171" s="2" t="s">
        <v>141</v>
      </c>
      <c r="F171" s="2"/>
      <c r="G171" s="2" t="s">
        <v>86</v>
      </c>
      <c r="H171" s="33"/>
      <c r="I171" s="173">
        <f t="shared" si="65"/>
        <v>1057.3439347102105</v>
      </c>
      <c r="J171" s="174">
        <f t="shared" si="66"/>
        <v>23.505991271208018</v>
      </c>
      <c r="K171" s="189">
        <f t="shared" si="67"/>
        <v>292</v>
      </c>
      <c r="L171" s="190">
        <f t="shared" si="68"/>
        <v>77</v>
      </c>
      <c r="M171" s="173">
        <f t="shared" si="69"/>
        <v>21096.506829154616</v>
      </c>
      <c r="N171" s="174">
        <f t="shared" si="70"/>
        <v>21096.506829154616</v>
      </c>
      <c r="O171" s="174"/>
      <c r="P171" s="174"/>
      <c r="Q171" s="174"/>
      <c r="R171" s="175"/>
      <c r="S171" s="173">
        <f t="shared" si="71"/>
        <v>15517.98623967656</v>
      </c>
      <c r="T171" s="174">
        <f t="shared" si="90"/>
        <v>15517.98623967656</v>
      </c>
      <c r="U171" s="174"/>
      <c r="V171" s="174"/>
      <c r="W171" s="174"/>
      <c r="X171" s="175"/>
      <c r="Y171" s="173">
        <f t="shared" si="72"/>
        <v>31035.97247935312</v>
      </c>
      <c r="Z171" s="174">
        <f t="shared" si="73"/>
        <v>31035.97247935312</v>
      </c>
      <c r="AA171" s="174"/>
      <c r="AB171" s="174"/>
      <c r="AC171" s="174"/>
      <c r="AD171" s="175"/>
      <c r="AE171" s="173">
        <f t="shared" si="89"/>
        <v>19.952359999999999</v>
      </c>
      <c r="AF171" s="174">
        <f t="shared" ref="AF171:AF234" si="104">AP171</f>
        <v>36</v>
      </c>
      <c r="AG171" s="174">
        <f t="shared" si="91"/>
        <v>22.464200000000002</v>
      </c>
      <c r="AH171" s="174">
        <f t="shared" si="92"/>
        <v>469</v>
      </c>
      <c r="AI171" s="174">
        <f t="shared" si="75"/>
        <v>260.02679999999998</v>
      </c>
      <c r="AJ171" s="174">
        <f t="shared" si="93"/>
        <v>2.5</v>
      </c>
      <c r="AK171" s="174">
        <f t="shared" si="76"/>
        <v>7821.5656449982653</v>
      </c>
      <c r="AL171" s="174">
        <f t="shared" si="94"/>
        <v>7821.5656449982653</v>
      </c>
      <c r="AM171" s="174"/>
      <c r="AN171" s="174"/>
      <c r="AO171" s="176">
        <v>20</v>
      </c>
      <c r="AP171" s="174">
        <v>36</v>
      </c>
      <c r="AQ171" s="175">
        <f t="shared" si="95"/>
        <v>469</v>
      </c>
      <c r="AR171" s="31">
        <f t="shared" si="96"/>
        <v>1</v>
      </c>
      <c r="AS171" s="2">
        <f t="shared" si="97"/>
        <v>0</v>
      </c>
      <c r="AT171" s="33">
        <f t="shared" si="98"/>
        <v>1</v>
      </c>
      <c r="AU171" s="31">
        <f t="shared" si="99"/>
        <v>0</v>
      </c>
      <c r="AV171" s="2">
        <f t="shared" si="100"/>
        <v>0</v>
      </c>
      <c r="AW171" s="33">
        <f t="shared" si="101"/>
        <v>1.24</v>
      </c>
      <c r="AX171" s="31">
        <f t="shared" si="102"/>
        <v>1.6</v>
      </c>
      <c r="AY171" s="33">
        <f t="shared" si="103"/>
        <v>1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hidden="1" customHeight="1">
      <c r="A172" s="2"/>
      <c r="B172" s="107">
        <v>97</v>
      </c>
      <c r="C172" s="31">
        <v>10</v>
      </c>
      <c r="D172" s="106" t="s">
        <v>6</v>
      </c>
      <c r="E172" s="2" t="s">
        <v>150</v>
      </c>
      <c r="F172" s="2"/>
      <c r="G172" s="2"/>
      <c r="H172" s="33"/>
      <c r="I172" s="173">
        <f t="shared" si="65"/>
        <v>852.69672154049226</v>
      </c>
      <c r="J172" s="174">
        <f t="shared" si="66"/>
        <v>11.752995635604009</v>
      </c>
      <c r="K172" s="189">
        <f t="shared" si="67"/>
        <v>458</v>
      </c>
      <c r="L172" s="190">
        <f t="shared" si="68"/>
        <v>152</v>
      </c>
      <c r="M172" s="173">
        <f t="shared" ref="M172:M199" si="105">SUM(N172:R172)</f>
        <v>17013.311958995655</v>
      </c>
      <c r="N172" s="174">
        <f t="shared" si="70"/>
        <v>17013.311958995655</v>
      </c>
      <c r="O172" s="174"/>
      <c r="P172" s="174"/>
      <c r="Q172" s="174"/>
      <c r="R172" s="175"/>
      <c r="S172" s="173">
        <f t="shared" si="71"/>
        <v>12514.505031997225</v>
      </c>
      <c r="T172" s="174">
        <f t="shared" si="90"/>
        <v>12514.505031997225</v>
      </c>
      <c r="U172" s="174"/>
      <c r="V172" s="174"/>
      <c r="W172" s="174"/>
      <c r="X172" s="175"/>
      <c r="Y172" s="173">
        <f t="shared" si="72"/>
        <v>25029.010063994454</v>
      </c>
      <c r="Z172" s="174">
        <f t="shared" ref="Z172:Z203" si="106">T172*$D$58/100</f>
        <v>25029.010063994454</v>
      </c>
      <c r="AA172" s="174"/>
      <c r="AB172" s="174"/>
      <c r="AC172" s="174"/>
      <c r="AD172" s="175"/>
      <c r="AE172" s="173">
        <f t="shared" si="89"/>
        <v>19.952359999999999</v>
      </c>
      <c r="AF172" s="174">
        <f t="shared" si="104"/>
        <v>36</v>
      </c>
      <c r="AG172" s="174">
        <f t="shared" si="91"/>
        <v>22.464200000000002</v>
      </c>
      <c r="AH172" s="174">
        <f t="shared" si="92"/>
        <v>234.5</v>
      </c>
      <c r="AI172" s="174">
        <f t="shared" si="75"/>
        <v>260.02679999999998</v>
      </c>
      <c r="AJ172" s="174">
        <f t="shared" si="93"/>
        <v>2.5</v>
      </c>
      <c r="AK172" s="174">
        <f t="shared" si="76"/>
        <v>7821.5656449982653</v>
      </c>
      <c r="AL172" s="174">
        <f t="shared" si="94"/>
        <v>7821.5656449982653</v>
      </c>
      <c r="AM172" s="174"/>
      <c r="AN172" s="174"/>
      <c r="AO172" s="176">
        <v>20</v>
      </c>
      <c r="AP172" s="174">
        <v>36</v>
      </c>
      <c r="AQ172" s="175">
        <f t="shared" si="95"/>
        <v>469</v>
      </c>
      <c r="AR172" s="31">
        <f t="shared" si="96"/>
        <v>0.5</v>
      </c>
      <c r="AS172" s="2">
        <f t="shared" si="97"/>
        <v>0</v>
      </c>
      <c r="AT172" s="33">
        <f t="shared" si="98"/>
        <v>1</v>
      </c>
      <c r="AU172" s="31">
        <f t="shared" si="99"/>
        <v>0</v>
      </c>
      <c r="AV172" s="2">
        <f t="shared" si="100"/>
        <v>0</v>
      </c>
      <c r="AW172" s="33">
        <f t="shared" si="101"/>
        <v>1</v>
      </c>
      <c r="AX172" s="31">
        <f t="shared" si="102"/>
        <v>1.6</v>
      </c>
      <c r="AY172" s="33">
        <f t="shared" si="103"/>
        <v>1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hidden="1" customHeight="1">
      <c r="A173" s="2"/>
      <c r="B173" s="107">
        <v>98</v>
      </c>
      <c r="C173" s="31">
        <v>10</v>
      </c>
      <c r="D173" s="106" t="s">
        <v>6</v>
      </c>
      <c r="E173" s="2" t="s">
        <v>153</v>
      </c>
      <c r="F173" s="2"/>
      <c r="G173" s="2" t="s">
        <v>183</v>
      </c>
      <c r="H173" s="33"/>
      <c r="I173" s="173">
        <f t="shared" si="65"/>
        <v>1454.9280948279873</v>
      </c>
      <c r="J173" s="174">
        <f t="shared" si="66"/>
        <v>11.752995635604009</v>
      </c>
      <c r="K173" s="189">
        <f t="shared" si="67"/>
        <v>138</v>
      </c>
      <c r="L173" s="190">
        <f t="shared" si="68"/>
        <v>23</v>
      </c>
      <c r="M173" s="173">
        <f t="shared" si="105"/>
        <v>29029.249122122139</v>
      </c>
      <c r="N173" s="174">
        <f t="shared" si="70"/>
        <v>29029.249122122139</v>
      </c>
      <c r="O173" s="174"/>
      <c r="P173" s="174"/>
      <c r="Q173" s="174"/>
      <c r="R173" s="175"/>
      <c r="S173" s="173">
        <f t="shared" si="71"/>
        <v>12514.505031997225</v>
      </c>
      <c r="T173" s="174">
        <f t="shared" si="90"/>
        <v>12514.505031997225</v>
      </c>
      <c r="U173" s="174"/>
      <c r="V173" s="174"/>
      <c r="W173" s="174"/>
      <c r="X173" s="175"/>
      <c r="Y173" s="173">
        <f t="shared" si="72"/>
        <v>25029.010063994454</v>
      </c>
      <c r="Z173" s="174">
        <f t="shared" si="106"/>
        <v>25029.010063994454</v>
      </c>
      <c r="AA173" s="174"/>
      <c r="AB173" s="174"/>
      <c r="AC173" s="174"/>
      <c r="AD173" s="175"/>
      <c r="AE173" s="173">
        <f t="shared" si="89"/>
        <v>19.952359999999999</v>
      </c>
      <c r="AF173" s="174">
        <f t="shared" si="104"/>
        <v>36</v>
      </c>
      <c r="AG173" s="174">
        <f t="shared" si="91"/>
        <v>82.464200000000005</v>
      </c>
      <c r="AH173" s="174">
        <f t="shared" si="92"/>
        <v>234.5</v>
      </c>
      <c r="AI173" s="174">
        <f t="shared" si="75"/>
        <v>260.02679999999998</v>
      </c>
      <c r="AJ173" s="174">
        <f t="shared" si="93"/>
        <v>2.5</v>
      </c>
      <c r="AK173" s="174">
        <f t="shared" si="76"/>
        <v>7821.5656449982653</v>
      </c>
      <c r="AL173" s="174">
        <f t="shared" si="94"/>
        <v>7821.5656449982653</v>
      </c>
      <c r="AM173" s="174"/>
      <c r="AN173" s="174"/>
      <c r="AO173" s="176">
        <v>20</v>
      </c>
      <c r="AP173" s="174">
        <v>36</v>
      </c>
      <c r="AQ173" s="175">
        <f t="shared" si="95"/>
        <v>469</v>
      </c>
      <c r="AR173" s="31">
        <f t="shared" si="96"/>
        <v>0.5</v>
      </c>
      <c r="AS173" s="2">
        <f t="shared" si="97"/>
        <v>0</v>
      </c>
      <c r="AT173" s="33">
        <f t="shared" si="98"/>
        <v>1</v>
      </c>
      <c r="AU173" s="31">
        <f t="shared" si="99"/>
        <v>0</v>
      </c>
      <c r="AV173" s="2">
        <f t="shared" si="100"/>
        <v>60</v>
      </c>
      <c r="AW173" s="33">
        <f t="shared" si="101"/>
        <v>1</v>
      </c>
      <c r="AX173" s="31">
        <f t="shared" si="102"/>
        <v>1.6</v>
      </c>
      <c r="AY173" s="33">
        <f t="shared" si="103"/>
        <v>1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hidden="1" customHeight="1">
      <c r="A174" s="2"/>
      <c r="B174" s="107">
        <v>99</v>
      </c>
      <c r="C174" s="31">
        <v>10</v>
      </c>
      <c r="D174" s="106" t="s">
        <v>6</v>
      </c>
      <c r="E174" s="2" t="s">
        <v>156</v>
      </c>
      <c r="F174" s="2"/>
      <c r="G174" s="2" t="s">
        <v>86</v>
      </c>
      <c r="H174" s="33"/>
      <c r="I174" s="173">
        <f t="shared" si="65"/>
        <v>1057.3439347102105</v>
      </c>
      <c r="J174" s="174">
        <f t="shared" si="66"/>
        <v>11.752995635604009</v>
      </c>
      <c r="K174" s="189">
        <f t="shared" si="67"/>
        <v>292</v>
      </c>
      <c r="L174" s="190">
        <f t="shared" si="68"/>
        <v>77</v>
      </c>
      <c r="M174" s="173">
        <f t="shared" si="105"/>
        <v>21096.506829154616</v>
      </c>
      <c r="N174" s="174">
        <f t="shared" si="70"/>
        <v>21096.506829154616</v>
      </c>
      <c r="O174" s="174"/>
      <c r="P174" s="174"/>
      <c r="Q174" s="174"/>
      <c r="R174" s="175"/>
      <c r="S174" s="173">
        <f t="shared" si="71"/>
        <v>15517.98623967656</v>
      </c>
      <c r="T174" s="174">
        <f t="shared" si="90"/>
        <v>15517.98623967656</v>
      </c>
      <c r="U174" s="174"/>
      <c r="V174" s="174"/>
      <c r="W174" s="174"/>
      <c r="X174" s="175"/>
      <c r="Y174" s="173">
        <f t="shared" si="72"/>
        <v>31035.97247935312</v>
      </c>
      <c r="Z174" s="174">
        <f t="shared" si="106"/>
        <v>31035.97247935312</v>
      </c>
      <c r="AA174" s="174"/>
      <c r="AB174" s="174"/>
      <c r="AC174" s="174"/>
      <c r="AD174" s="175"/>
      <c r="AE174" s="173">
        <f t="shared" si="89"/>
        <v>19.952359999999999</v>
      </c>
      <c r="AF174" s="174">
        <f t="shared" si="104"/>
        <v>36</v>
      </c>
      <c r="AG174" s="174">
        <f t="shared" si="91"/>
        <v>22.464200000000002</v>
      </c>
      <c r="AH174" s="174">
        <f t="shared" si="92"/>
        <v>234.5</v>
      </c>
      <c r="AI174" s="174">
        <f t="shared" si="75"/>
        <v>260.02679999999998</v>
      </c>
      <c r="AJ174" s="174">
        <f t="shared" si="93"/>
        <v>2.5</v>
      </c>
      <c r="AK174" s="174">
        <f t="shared" si="76"/>
        <v>7821.5656449982653</v>
      </c>
      <c r="AL174" s="174">
        <f t="shared" si="94"/>
        <v>7821.5656449982653</v>
      </c>
      <c r="AM174" s="174"/>
      <c r="AN174" s="174"/>
      <c r="AO174" s="176">
        <v>20</v>
      </c>
      <c r="AP174" s="174">
        <v>36</v>
      </c>
      <c r="AQ174" s="175">
        <f t="shared" si="95"/>
        <v>469</v>
      </c>
      <c r="AR174" s="31">
        <f t="shared" si="96"/>
        <v>0.5</v>
      </c>
      <c r="AS174" s="2">
        <f t="shared" si="97"/>
        <v>0</v>
      </c>
      <c r="AT174" s="33">
        <f t="shared" si="98"/>
        <v>1</v>
      </c>
      <c r="AU174" s="31">
        <f t="shared" si="99"/>
        <v>0</v>
      </c>
      <c r="AV174" s="2">
        <f t="shared" si="100"/>
        <v>0</v>
      </c>
      <c r="AW174" s="33">
        <f t="shared" si="101"/>
        <v>1.24</v>
      </c>
      <c r="AX174" s="31">
        <f t="shared" si="102"/>
        <v>1.6</v>
      </c>
      <c r="AY174" s="33">
        <f t="shared" si="103"/>
        <v>1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hidden="1" customHeight="1">
      <c r="A175" s="2"/>
      <c r="B175" s="107">
        <v>100</v>
      </c>
      <c r="C175" s="31">
        <v>10</v>
      </c>
      <c r="D175" s="106" t="s">
        <v>6</v>
      </c>
      <c r="E175" s="2" t="s">
        <v>146</v>
      </c>
      <c r="F175" s="2"/>
      <c r="G175" s="2"/>
      <c r="H175" s="33"/>
      <c r="I175" s="173">
        <f t="shared" si="65"/>
        <v>1023.2360658485907</v>
      </c>
      <c r="J175" s="174">
        <f t="shared" si="66"/>
        <v>23.505991271208018</v>
      </c>
      <c r="K175" s="189">
        <f t="shared" si="67"/>
        <v>317</v>
      </c>
      <c r="L175" s="190">
        <f t="shared" si="68"/>
        <v>86</v>
      </c>
      <c r="M175" s="173">
        <f t="shared" si="105"/>
        <v>20415.974350794786</v>
      </c>
      <c r="N175" s="174">
        <f t="shared" si="70"/>
        <v>20415.974350794786</v>
      </c>
      <c r="O175" s="174"/>
      <c r="P175" s="174"/>
      <c r="Q175" s="174"/>
      <c r="R175" s="175"/>
      <c r="S175" s="173">
        <f t="shared" si="71"/>
        <v>15017.40603839667</v>
      </c>
      <c r="T175" s="174">
        <f t="shared" si="90"/>
        <v>15017.40603839667</v>
      </c>
      <c r="U175" s="174"/>
      <c r="V175" s="174"/>
      <c r="W175" s="174"/>
      <c r="X175" s="175"/>
      <c r="Y175" s="173">
        <f t="shared" si="72"/>
        <v>30034.81207679334</v>
      </c>
      <c r="Z175" s="174">
        <f t="shared" si="106"/>
        <v>30034.81207679334</v>
      </c>
      <c r="AA175" s="174"/>
      <c r="AB175" s="174"/>
      <c r="AC175" s="174"/>
      <c r="AD175" s="175"/>
      <c r="AE175" s="173">
        <f t="shared" si="89"/>
        <v>19.952359999999999</v>
      </c>
      <c r="AF175" s="174">
        <f t="shared" si="104"/>
        <v>36</v>
      </c>
      <c r="AG175" s="174">
        <f t="shared" si="91"/>
        <v>22.464200000000002</v>
      </c>
      <c r="AH175" s="174">
        <f t="shared" si="92"/>
        <v>469</v>
      </c>
      <c r="AI175" s="174">
        <f t="shared" si="75"/>
        <v>260.02679999999998</v>
      </c>
      <c r="AJ175" s="174">
        <f t="shared" si="93"/>
        <v>2.5</v>
      </c>
      <c r="AK175" s="174">
        <f t="shared" si="76"/>
        <v>7821.5656449982653</v>
      </c>
      <c r="AL175" s="174">
        <f t="shared" si="94"/>
        <v>7821.5656449982653</v>
      </c>
      <c r="AM175" s="174"/>
      <c r="AN175" s="174"/>
      <c r="AO175" s="176">
        <v>20</v>
      </c>
      <c r="AP175" s="174">
        <v>36</v>
      </c>
      <c r="AQ175" s="175">
        <f t="shared" si="95"/>
        <v>469</v>
      </c>
      <c r="AR175" s="31">
        <f t="shared" si="96"/>
        <v>1</v>
      </c>
      <c r="AS175" s="2">
        <f t="shared" si="97"/>
        <v>0</v>
      </c>
      <c r="AT175" s="33">
        <f t="shared" si="98"/>
        <v>1.2</v>
      </c>
      <c r="AU175" s="31">
        <f t="shared" si="99"/>
        <v>0</v>
      </c>
      <c r="AV175" s="2">
        <f t="shared" si="100"/>
        <v>0</v>
      </c>
      <c r="AW175" s="33">
        <f t="shared" si="101"/>
        <v>1</v>
      </c>
      <c r="AX175" s="31">
        <f t="shared" si="102"/>
        <v>1.6</v>
      </c>
      <c r="AY175" s="33">
        <f t="shared" si="103"/>
        <v>1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hidden="1" customHeight="1">
      <c r="A176" s="2"/>
      <c r="B176" s="107">
        <v>101</v>
      </c>
      <c r="C176" s="31">
        <v>10</v>
      </c>
      <c r="D176" s="106" t="s">
        <v>6</v>
      </c>
      <c r="E176" s="2" t="s">
        <v>159</v>
      </c>
      <c r="F176" s="2"/>
      <c r="G176" s="2" t="s">
        <v>183</v>
      </c>
      <c r="H176" s="33"/>
      <c r="I176" s="173">
        <f t="shared" si="65"/>
        <v>1745.9137137935847</v>
      </c>
      <c r="J176" s="174">
        <f t="shared" si="66"/>
        <v>23.505991271208018</v>
      </c>
      <c r="K176" s="189">
        <f t="shared" si="67"/>
        <v>75</v>
      </c>
      <c r="L176" s="190">
        <f t="shared" si="68"/>
        <v>5</v>
      </c>
      <c r="M176" s="173">
        <f t="shared" si="105"/>
        <v>34835.098946546568</v>
      </c>
      <c r="N176" s="174">
        <f t="shared" si="70"/>
        <v>34835.098946546568</v>
      </c>
      <c r="O176" s="174"/>
      <c r="P176" s="174"/>
      <c r="Q176" s="174"/>
      <c r="R176" s="175"/>
      <c r="S176" s="173">
        <f t="shared" si="71"/>
        <v>15017.40603839667</v>
      </c>
      <c r="T176" s="174">
        <f t="shared" si="90"/>
        <v>15017.40603839667</v>
      </c>
      <c r="U176" s="174"/>
      <c r="V176" s="174"/>
      <c r="W176" s="174"/>
      <c r="X176" s="175"/>
      <c r="Y176" s="173">
        <f t="shared" si="72"/>
        <v>30034.81207679334</v>
      </c>
      <c r="Z176" s="174">
        <f t="shared" si="106"/>
        <v>30034.81207679334</v>
      </c>
      <c r="AA176" s="174"/>
      <c r="AB176" s="174"/>
      <c r="AC176" s="174"/>
      <c r="AD176" s="175"/>
      <c r="AE176" s="173">
        <f t="shared" si="89"/>
        <v>19.952359999999999</v>
      </c>
      <c r="AF176" s="174">
        <f t="shared" si="104"/>
        <v>36</v>
      </c>
      <c r="AG176" s="174">
        <f t="shared" si="91"/>
        <v>82.464200000000005</v>
      </c>
      <c r="AH176" s="174">
        <f t="shared" si="92"/>
        <v>469</v>
      </c>
      <c r="AI176" s="174">
        <f t="shared" si="75"/>
        <v>260.02679999999998</v>
      </c>
      <c r="AJ176" s="174">
        <f t="shared" si="93"/>
        <v>2.5</v>
      </c>
      <c r="AK176" s="174">
        <f t="shared" si="76"/>
        <v>7821.5656449982653</v>
      </c>
      <c r="AL176" s="174">
        <f t="shared" si="94"/>
        <v>7821.5656449982653</v>
      </c>
      <c r="AM176" s="174"/>
      <c r="AN176" s="174"/>
      <c r="AO176" s="176">
        <v>20</v>
      </c>
      <c r="AP176" s="174">
        <v>36</v>
      </c>
      <c r="AQ176" s="175">
        <f t="shared" si="95"/>
        <v>469</v>
      </c>
      <c r="AR176" s="31">
        <f t="shared" si="96"/>
        <v>1</v>
      </c>
      <c r="AS176" s="2">
        <f t="shared" si="97"/>
        <v>0</v>
      </c>
      <c r="AT176" s="33">
        <f t="shared" si="98"/>
        <v>1.2</v>
      </c>
      <c r="AU176" s="31">
        <f t="shared" si="99"/>
        <v>0</v>
      </c>
      <c r="AV176" s="2">
        <f t="shared" si="100"/>
        <v>60</v>
      </c>
      <c r="AW176" s="33">
        <f t="shared" si="101"/>
        <v>1</v>
      </c>
      <c r="AX176" s="31">
        <f t="shared" si="102"/>
        <v>1.6</v>
      </c>
      <c r="AY176" s="33">
        <f t="shared" si="103"/>
        <v>1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hidden="1" customHeight="1">
      <c r="A177" s="2"/>
      <c r="B177" s="107">
        <v>102</v>
      </c>
      <c r="C177" s="31">
        <v>10</v>
      </c>
      <c r="D177" s="106" t="s">
        <v>6</v>
      </c>
      <c r="E177" s="2" t="s">
        <v>147</v>
      </c>
      <c r="F177" s="2"/>
      <c r="G177" s="2" t="s">
        <v>86</v>
      </c>
      <c r="H177" s="33"/>
      <c r="I177" s="173">
        <f t="shared" si="65"/>
        <v>1268.8127216522525</v>
      </c>
      <c r="J177" s="174">
        <f t="shared" si="66"/>
        <v>23.505991271208018</v>
      </c>
      <c r="K177" s="189">
        <f t="shared" si="67"/>
        <v>202</v>
      </c>
      <c r="L177" s="190">
        <f t="shared" si="68"/>
        <v>40</v>
      </c>
      <c r="M177" s="173">
        <f t="shared" si="105"/>
        <v>25315.808194985537</v>
      </c>
      <c r="N177" s="174">
        <f t="shared" si="70"/>
        <v>25315.808194985537</v>
      </c>
      <c r="O177" s="174"/>
      <c r="P177" s="174"/>
      <c r="Q177" s="174"/>
      <c r="R177" s="175"/>
      <c r="S177" s="173">
        <f t="shared" si="71"/>
        <v>18621.583487611872</v>
      </c>
      <c r="T177" s="174">
        <f t="shared" si="90"/>
        <v>18621.583487611872</v>
      </c>
      <c r="U177" s="174"/>
      <c r="V177" s="174"/>
      <c r="W177" s="174"/>
      <c r="X177" s="175"/>
      <c r="Y177" s="173">
        <f t="shared" si="72"/>
        <v>37243.166975223743</v>
      </c>
      <c r="Z177" s="174">
        <f t="shared" si="106"/>
        <v>37243.166975223743</v>
      </c>
      <c r="AA177" s="174"/>
      <c r="AB177" s="174"/>
      <c r="AC177" s="174"/>
      <c r="AD177" s="175"/>
      <c r="AE177" s="173">
        <f t="shared" si="89"/>
        <v>19.952359999999999</v>
      </c>
      <c r="AF177" s="174">
        <f t="shared" si="104"/>
        <v>36</v>
      </c>
      <c r="AG177" s="174">
        <f t="shared" si="91"/>
        <v>22.464200000000002</v>
      </c>
      <c r="AH177" s="174">
        <f t="shared" si="92"/>
        <v>469</v>
      </c>
      <c r="AI177" s="174">
        <f t="shared" si="75"/>
        <v>260.02679999999998</v>
      </c>
      <c r="AJ177" s="174">
        <f t="shared" si="93"/>
        <v>2.5</v>
      </c>
      <c r="AK177" s="174">
        <f t="shared" si="76"/>
        <v>7821.5656449982653</v>
      </c>
      <c r="AL177" s="174">
        <f t="shared" si="94"/>
        <v>7821.5656449982653</v>
      </c>
      <c r="AM177" s="174"/>
      <c r="AN177" s="174"/>
      <c r="AO177" s="176">
        <v>20</v>
      </c>
      <c r="AP177" s="174">
        <v>36</v>
      </c>
      <c r="AQ177" s="175">
        <f t="shared" si="95"/>
        <v>469</v>
      </c>
      <c r="AR177" s="31">
        <f t="shared" si="96"/>
        <v>1</v>
      </c>
      <c r="AS177" s="2">
        <f t="shared" si="97"/>
        <v>0</v>
      </c>
      <c r="AT177" s="33">
        <f t="shared" si="98"/>
        <v>1.2</v>
      </c>
      <c r="AU177" s="31">
        <f t="shared" si="99"/>
        <v>0</v>
      </c>
      <c r="AV177" s="2">
        <f t="shared" si="100"/>
        <v>0</v>
      </c>
      <c r="AW177" s="33">
        <f t="shared" si="101"/>
        <v>1.24</v>
      </c>
      <c r="AX177" s="31">
        <f t="shared" si="102"/>
        <v>1.6</v>
      </c>
      <c r="AY177" s="33">
        <f t="shared" si="103"/>
        <v>1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hidden="1" customHeight="1">
      <c r="A178" s="2"/>
      <c r="B178" s="107">
        <v>103</v>
      </c>
      <c r="C178" s="31">
        <v>10</v>
      </c>
      <c r="D178" s="106" t="s">
        <v>6</v>
      </c>
      <c r="E178" s="2" t="s">
        <v>92</v>
      </c>
      <c r="F178" s="2"/>
      <c r="G178" s="2"/>
      <c r="H178" s="33"/>
      <c r="I178" s="173">
        <f t="shared" si="65"/>
        <v>746.10963134793064</v>
      </c>
      <c r="J178" s="174">
        <f t="shared" si="66"/>
        <v>23.505991271208018</v>
      </c>
      <c r="K178" s="189">
        <f t="shared" si="67"/>
        <v>564</v>
      </c>
      <c r="L178" s="190">
        <f t="shared" si="68"/>
        <v>199</v>
      </c>
      <c r="M178" s="173">
        <f t="shared" si="105"/>
        <v>14886.647964121197</v>
      </c>
      <c r="N178" s="174">
        <f t="shared" si="70"/>
        <v>14886.647964121197</v>
      </c>
      <c r="O178" s="174"/>
      <c r="P178" s="174"/>
      <c r="Q178" s="174"/>
      <c r="R178" s="175"/>
      <c r="S178" s="173">
        <f t="shared" si="71"/>
        <v>10950.191902997571</v>
      </c>
      <c r="T178" s="174">
        <f t="shared" si="90"/>
        <v>10950.191902997571</v>
      </c>
      <c r="U178" s="174"/>
      <c r="V178" s="174"/>
      <c r="W178" s="174"/>
      <c r="X178" s="175"/>
      <c r="Y178" s="173">
        <f t="shared" si="72"/>
        <v>21900.383805995141</v>
      </c>
      <c r="Z178" s="174">
        <f t="shared" si="106"/>
        <v>21900.383805995141</v>
      </c>
      <c r="AA178" s="174"/>
      <c r="AB178" s="174"/>
      <c r="AC178" s="174"/>
      <c r="AD178" s="175"/>
      <c r="AE178" s="173">
        <f t="shared" si="89"/>
        <v>19.952359999999999</v>
      </c>
      <c r="AF178" s="174">
        <f t="shared" si="104"/>
        <v>36</v>
      </c>
      <c r="AG178" s="174">
        <f t="shared" si="91"/>
        <v>22.464200000000002</v>
      </c>
      <c r="AH178" s="174">
        <f t="shared" si="92"/>
        <v>469</v>
      </c>
      <c r="AI178" s="174">
        <f t="shared" si="75"/>
        <v>260.02679999999998</v>
      </c>
      <c r="AJ178" s="174">
        <f t="shared" si="93"/>
        <v>1.6666666666666667</v>
      </c>
      <c r="AK178" s="174">
        <f t="shared" si="76"/>
        <v>7821.5656449982653</v>
      </c>
      <c r="AL178" s="174">
        <f t="shared" si="94"/>
        <v>7821.5656449982653</v>
      </c>
      <c r="AM178" s="174"/>
      <c r="AN178" s="174"/>
      <c r="AO178" s="176">
        <v>20</v>
      </c>
      <c r="AP178" s="174">
        <v>36</v>
      </c>
      <c r="AQ178" s="175">
        <f t="shared" si="95"/>
        <v>469</v>
      </c>
      <c r="AR178" s="31">
        <f t="shared" si="96"/>
        <v>1</v>
      </c>
      <c r="AS178" s="2">
        <f t="shared" si="97"/>
        <v>0</v>
      </c>
      <c r="AT178" s="33">
        <f t="shared" si="98"/>
        <v>1</v>
      </c>
      <c r="AU178" s="31">
        <f t="shared" si="99"/>
        <v>0</v>
      </c>
      <c r="AV178" s="2">
        <f t="shared" si="100"/>
        <v>0</v>
      </c>
      <c r="AW178" s="33">
        <f t="shared" si="101"/>
        <v>1</v>
      </c>
      <c r="AX178" s="31">
        <f t="shared" si="102"/>
        <v>1</v>
      </c>
      <c r="AY178" s="33">
        <f t="shared" si="103"/>
        <v>1.4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hidden="1" customHeight="1">
      <c r="A179" s="2"/>
      <c r="B179" s="107">
        <v>104</v>
      </c>
      <c r="C179" s="31">
        <v>10</v>
      </c>
      <c r="D179" s="106" t="s">
        <v>6</v>
      </c>
      <c r="E179" s="2" t="s">
        <v>95</v>
      </c>
      <c r="F179" s="2"/>
      <c r="G179" s="2" t="s">
        <v>183</v>
      </c>
      <c r="H179" s="33"/>
      <c r="I179" s="173">
        <f t="shared" si="65"/>
        <v>1273.0620829744887</v>
      </c>
      <c r="J179" s="174">
        <f t="shared" si="66"/>
        <v>23.505991271208018</v>
      </c>
      <c r="K179" s="189">
        <f t="shared" si="67"/>
        <v>200</v>
      </c>
      <c r="L179" s="190">
        <f t="shared" si="68"/>
        <v>38</v>
      </c>
      <c r="M179" s="173">
        <f t="shared" si="105"/>
        <v>25400.592981856869</v>
      </c>
      <c r="N179" s="174">
        <f t="shared" si="70"/>
        <v>25400.592981856869</v>
      </c>
      <c r="O179" s="174"/>
      <c r="P179" s="174"/>
      <c r="Q179" s="174"/>
      <c r="R179" s="175"/>
      <c r="S179" s="173">
        <f t="shared" si="71"/>
        <v>10950.191902997571</v>
      </c>
      <c r="T179" s="174">
        <f t="shared" si="90"/>
        <v>10950.191902997571</v>
      </c>
      <c r="U179" s="174"/>
      <c r="V179" s="174"/>
      <c r="W179" s="174"/>
      <c r="X179" s="175"/>
      <c r="Y179" s="173">
        <f t="shared" si="72"/>
        <v>21900.383805995141</v>
      </c>
      <c r="Z179" s="174">
        <f t="shared" si="106"/>
        <v>21900.383805995141</v>
      </c>
      <c r="AA179" s="174"/>
      <c r="AB179" s="174"/>
      <c r="AC179" s="174"/>
      <c r="AD179" s="175"/>
      <c r="AE179" s="173">
        <f t="shared" si="89"/>
        <v>19.952359999999999</v>
      </c>
      <c r="AF179" s="174">
        <f t="shared" si="104"/>
        <v>36</v>
      </c>
      <c r="AG179" s="174">
        <f t="shared" si="91"/>
        <v>82.464200000000005</v>
      </c>
      <c r="AH179" s="174">
        <f t="shared" si="92"/>
        <v>469</v>
      </c>
      <c r="AI179" s="174">
        <f t="shared" si="75"/>
        <v>260.02679999999998</v>
      </c>
      <c r="AJ179" s="174">
        <f t="shared" si="93"/>
        <v>1.6666666666666667</v>
      </c>
      <c r="AK179" s="174">
        <f t="shared" si="76"/>
        <v>7821.5656449982653</v>
      </c>
      <c r="AL179" s="174">
        <f t="shared" si="94"/>
        <v>7821.5656449982653</v>
      </c>
      <c r="AM179" s="174"/>
      <c r="AN179" s="174"/>
      <c r="AO179" s="176">
        <v>20</v>
      </c>
      <c r="AP179" s="174">
        <v>36</v>
      </c>
      <c r="AQ179" s="175">
        <f t="shared" si="95"/>
        <v>469</v>
      </c>
      <c r="AR179" s="31">
        <f t="shared" si="96"/>
        <v>1</v>
      </c>
      <c r="AS179" s="2">
        <f t="shared" si="97"/>
        <v>0</v>
      </c>
      <c r="AT179" s="33">
        <f t="shared" si="98"/>
        <v>1</v>
      </c>
      <c r="AU179" s="31">
        <f t="shared" si="99"/>
        <v>0</v>
      </c>
      <c r="AV179" s="2">
        <f t="shared" si="100"/>
        <v>60</v>
      </c>
      <c r="AW179" s="33">
        <f t="shared" si="101"/>
        <v>1</v>
      </c>
      <c r="AX179" s="31">
        <f t="shared" si="102"/>
        <v>1</v>
      </c>
      <c r="AY179" s="33">
        <f t="shared" si="103"/>
        <v>1.4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hidden="1" customHeight="1">
      <c r="A180" s="2"/>
      <c r="B180" s="107">
        <v>105</v>
      </c>
      <c r="C180" s="31">
        <v>10</v>
      </c>
      <c r="D180" s="106" t="s">
        <v>6</v>
      </c>
      <c r="E180" s="2" t="s">
        <v>98</v>
      </c>
      <c r="F180" s="2"/>
      <c r="G180" s="2" t="s">
        <v>86</v>
      </c>
      <c r="H180" s="33"/>
      <c r="I180" s="173">
        <f t="shared" si="65"/>
        <v>925.17594287143402</v>
      </c>
      <c r="J180" s="174">
        <f t="shared" si="66"/>
        <v>23.505991271208018</v>
      </c>
      <c r="K180" s="189">
        <f t="shared" si="67"/>
        <v>381</v>
      </c>
      <c r="L180" s="190">
        <f t="shared" si="68"/>
        <v>116</v>
      </c>
      <c r="M180" s="173">
        <f t="shared" si="105"/>
        <v>18459.443475510285</v>
      </c>
      <c r="N180" s="174">
        <f t="shared" si="70"/>
        <v>18459.443475510285</v>
      </c>
      <c r="O180" s="174"/>
      <c r="P180" s="174"/>
      <c r="Q180" s="174"/>
      <c r="R180" s="175"/>
      <c r="S180" s="173">
        <f t="shared" si="71"/>
        <v>13578.237959716987</v>
      </c>
      <c r="T180" s="174">
        <f t="shared" si="90"/>
        <v>13578.237959716987</v>
      </c>
      <c r="U180" s="174"/>
      <c r="V180" s="174"/>
      <c r="W180" s="174"/>
      <c r="X180" s="175"/>
      <c r="Y180" s="173">
        <f t="shared" si="72"/>
        <v>27156.475919433975</v>
      </c>
      <c r="Z180" s="174">
        <f t="shared" si="106"/>
        <v>27156.475919433975</v>
      </c>
      <c r="AA180" s="174"/>
      <c r="AB180" s="174"/>
      <c r="AC180" s="174"/>
      <c r="AD180" s="175"/>
      <c r="AE180" s="173">
        <f t="shared" si="89"/>
        <v>19.952359999999999</v>
      </c>
      <c r="AF180" s="174">
        <f t="shared" si="104"/>
        <v>36</v>
      </c>
      <c r="AG180" s="174">
        <f t="shared" si="91"/>
        <v>22.464200000000002</v>
      </c>
      <c r="AH180" s="174">
        <f t="shared" si="92"/>
        <v>469</v>
      </c>
      <c r="AI180" s="174">
        <f t="shared" si="75"/>
        <v>260.02679999999998</v>
      </c>
      <c r="AJ180" s="174">
        <f t="shared" si="93"/>
        <v>1.6666666666666667</v>
      </c>
      <c r="AK180" s="174">
        <f t="shared" si="76"/>
        <v>7821.5656449982653</v>
      </c>
      <c r="AL180" s="174">
        <f t="shared" si="94"/>
        <v>7821.5656449982653</v>
      </c>
      <c r="AM180" s="174"/>
      <c r="AN180" s="174"/>
      <c r="AO180" s="176">
        <v>20</v>
      </c>
      <c r="AP180" s="174">
        <v>36</v>
      </c>
      <c r="AQ180" s="175">
        <f t="shared" si="95"/>
        <v>469</v>
      </c>
      <c r="AR180" s="31">
        <f t="shared" si="96"/>
        <v>1</v>
      </c>
      <c r="AS180" s="2">
        <f t="shared" si="97"/>
        <v>0</v>
      </c>
      <c r="AT180" s="33">
        <f t="shared" si="98"/>
        <v>1</v>
      </c>
      <c r="AU180" s="31">
        <f t="shared" si="99"/>
        <v>0</v>
      </c>
      <c r="AV180" s="2">
        <f t="shared" si="100"/>
        <v>0</v>
      </c>
      <c r="AW180" s="33">
        <f t="shared" si="101"/>
        <v>1.24</v>
      </c>
      <c r="AX180" s="31">
        <f t="shared" si="102"/>
        <v>1</v>
      </c>
      <c r="AY180" s="33">
        <f t="shared" si="103"/>
        <v>1.4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hidden="1" customHeight="1">
      <c r="A181" s="2"/>
      <c r="B181" s="107">
        <v>106</v>
      </c>
      <c r="C181" s="31">
        <v>10</v>
      </c>
      <c r="D181" s="106" t="s">
        <v>6</v>
      </c>
      <c r="E181" s="2" t="s">
        <v>151</v>
      </c>
      <c r="F181" s="2"/>
      <c r="G181" s="2"/>
      <c r="H181" s="33"/>
      <c r="I181" s="173">
        <f t="shared" si="65"/>
        <v>746.10963134793064</v>
      </c>
      <c r="J181" s="174">
        <f t="shared" si="66"/>
        <v>11.752995635604009</v>
      </c>
      <c r="K181" s="189">
        <f t="shared" si="67"/>
        <v>564</v>
      </c>
      <c r="L181" s="190">
        <f t="shared" si="68"/>
        <v>199</v>
      </c>
      <c r="M181" s="173">
        <f t="shared" si="105"/>
        <v>14886.647964121197</v>
      </c>
      <c r="N181" s="174">
        <f t="shared" si="70"/>
        <v>14886.647964121197</v>
      </c>
      <c r="O181" s="174"/>
      <c r="P181" s="174"/>
      <c r="Q181" s="174"/>
      <c r="R181" s="175"/>
      <c r="S181" s="173">
        <f t="shared" si="71"/>
        <v>10950.191902997571</v>
      </c>
      <c r="T181" s="174">
        <f t="shared" si="90"/>
        <v>10950.191902997571</v>
      </c>
      <c r="U181" s="174"/>
      <c r="V181" s="174"/>
      <c r="W181" s="174"/>
      <c r="X181" s="175"/>
      <c r="Y181" s="173">
        <f t="shared" si="72"/>
        <v>21900.383805995141</v>
      </c>
      <c r="Z181" s="174">
        <f t="shared" si="106"/>
        <v>21900.383805995141</v>
      </c>
      <c r="AA181" s="174"/>
      <c r="AB181" s="174"/>
      <c r="AC181" s="174"/>
      <c r="AD181" s="175"/>
      <c r="AE181" s="173">
        <f t="shared" si="89"/>
        <v>19.952359999999999</v>
      </c>
      <c r="AF181" s="174">
        <f t="shared" si="104"/>
        <v>36</v>
      </c>
      <c r="AG181" s="174">
        <f t="shared" si="91"/>
        <v>22.464200000000002</v>
      </c>
      <c r="AH181" s="174">
        <f t="shared" si="92"/>
        <v>234.5</v>
      </c>
      <c r="AI181" s="174">
        <f t="shared" si="75"/>
        <v>260.02679999999998</v>
      </c>
      <c r="AJ181" s="174">
        <f t="shared" si="93"/>
        <v>1.6666666666666667</v>
      </c>
      <c r="AK181" s="174">
        <f t="shared" si="76"/>
        <v>7821.5656449982653</v>
      </c>
      <c r="AL181" s="174">
        <f t="shared" si="94"/>
        <v>7821.5656449982653</v>
      </c>
      <c r="AM181" s="174"/>
      <c r="AN181" s="174"/>
      <c r="AO181" s="176">
        <v>20</v>
      </c>
      <c r="AP181" s="174">
        <v>36</v>
      </c>
      <c r="AQ181" s="175">
        <f t="shared" si="95"/>
        <v>469</v>
      </c>
      <c r="AR181" s="31">
        <f t="shared" si="96"/>
        <v>0.5</v>
      </c>
      <c r="AS181" s="2">
        <f t="shared" si="97"/>
        <v>0</v>
      </c>
      <c r="AT181" s="33">
        <f t="shared" si="98"/>
        <v>1</v>
      </c>
      <c r="AU181" s="31">
        <f t="shared" si="99"/>
        <v>0</v>
      </c>
      <c r="AV181" s="2">
        <f t="shared" si="100"/>
        <v>0</v>
      </c>
      <c r="AW181" s="33">
        <f t="shared" si="101"/>
        <v>1</v>
      </c>
      <c r="AX181" s="31">
        <f t="shared" si="102"/>
        <v>1</v>
      </c>
      <c r="AY181" s="33">
        <f t="shared" si="103"/>
        <v>1.4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hidden="1" customHeight="1">
      <c r="A182" s="2"/>
      <c r="B182" s="107">
        <v>107</v>
      </c>
      <c r="C182" s="31">
        <v>10</v>
      </c>
      <c r="D182" s="106" t="s">
        <v>6</v>
      </c>
      <c r="E182" s="2" t="s">
        <v>154</v>
      </c>
      <c r="F182" s="2"/>
      <c r="G182" s="2" t="s">
        <v>183</v>
      </c>
      <c r="H182" s="33"/>
      <c r="I182" s="173">
        <f t="shared" si="65"/>
        <v>1273.0620829744887</v>
      </c>
      <c r="J182" s="174">
        <f t="shared" si="66"/>
        <v>11.752995635604009</v>
      </c>
      <c r="K182" s="189">
        <f t="shared" si="67"/>
        <v>200</v>
      </c>
      <c r="L182" s="190">
        <f t="shared" si="68"/>
        <v>38</v>
      </c>
      <c r="M182" s="173">
        <f t="shared" si="105"/>
        <v>25400.592981856869</v>
      </c>
      <c r="N182" s="174">
        <f t="shared" si="70"/>
        <v>25400.592981856869</v>
      </c>
      <c r="O182" s="174"/>
      <c r="P182" s="174"/>
      <c r="Q182" s="174"/>
      <c r="R182" s="175"/>
      <c r="S182" s="173">
        <f t="shared" si="71"/>
        <v>10950.191902997571</v>
      </c>
      <c r="T182" s="174">
        <f t="shared" si="90"/>
        <v>10950.191902997571</v>
      </c>
      <c r="U182" s="174"/>
      <c r="V182" s="174"/>
      <c r="W182" s="174"/>
      <c r="X182" s="175"/>
      <c r="Y182" s="173">
        <f t="shared" si="72"/>
        <v>21900.383805995141</v>
      </c>
      <c r="Z182" s="174">
        <f t="shared" si="106"/>
        <v>21900.383805995141</v>
      </c>
      <c r="AA182" s="174"/>
      <c r="AB182" s="174"/>
      <c r="AC182" s="174"/>
      <c r="AD182" s="175"/>
      <c r="AE182" s="173">
        <f t="shared" ref="AE182:AE199" si="107">AO182*(1-$D$17/100)</f>
        <v>19.952359999999999</v>
      </c>
      <c r="AF182" s="174">
        <f t="shared" si="104"/>
        <v>36</v>
      </c>
      <c r="AG182" s="174">
        <f t="shared" si="91"/>
        <v>82.464200000000005</v>
      </c>
      <c r="AH182" s="174">
        <f t="shared" si="92"/>
        <v>234.5</v>
      </c>
      <c r="AI182" s="174">
        <f t="shared" si="75"/>
        <v>260.02679999999998</v>
      </c>
      <c r="AJ182" s="174">
        <f t="shared" si="93"/>
        <v>1.6666666666666667</v>
      </c>
      <c r="AK182" s="174">
        <f t="shared" si="76"/>
        <v>7821.5656449982653</v>
      </c>
      <c r="AL182" s="174">
        <f t="shared" si="94"/>
        <v>7821.5656449982653</v>
      </c>
      <c r="AM182" s="174"/>
      <c r="AN182" s="174"/>
      <c r="AO182" s="176">
        <v>20</v>
      </c>
      <c r="AP182" s="174">
        <v>36</v>
      </c>
      <c r="AQ182" s="175">
        <f t="shared" si="95"/>
        <v>469</v>
      </c>
      <c r="AR182" s="31">
        <f t="shared" si="96"/>
        <v>0.5</v>
      </c>
      <c r="AS182" s="2">
        <f t="shared" si="97"/>
        <v>0</v>
      </c>
      <c r="AT182" s="33">
        <f t="shared" si="98"/>
        <v>1</v>
      </c>
      <c r="AU182" s="31">
        <f t="shared" si="99"/>
        <v>0</v>
      </c>
      <c r="AV182" s="2">
        <f t="shared" si="100"/>
        <v>60</v>
      </c>
      <c r="AW182" s="33">
        <f t="shared" si="101"/>
        <v>1</v>
      </c>
      <c r="AX182" s="31">
        <f t="shared" si="102"/>
        <v>1</v>
      </c>
      <c r="AY182" s="33">
        <f t="shared" si="103"/>
        <v>1.4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hidden="1" customHeight="1">
      <c r="A183" s="2"/>
      <c r="B183" s="107">
        <v>108</v>
      </c>
      <c r="C183" s="31">
        <v>10</v>
      </c>
      <c r="D183" s="106" t="s">
        <v>6</v>
      </c>
      <c r="E183" s="2" t="s">
        <v>157</v>
      </c>
      <c r="F183" s="2"/>
      <c r="G183" s="2" t="s">
        <v>86</v>
      </c>
      <c r="H183" s="33"/>
      <c r="I183" s="173">
        <f t="shared" si="65"/>
        <v>925.17594287143402</v>
      </c>
      <c r="J183" s="174">
        <f t="shared" si="66"/>
        <v>11.752995635604009</v>
      </c>
      <c r="K183" s="189">
        <f t="shared" si="67"/>
        <v>381</v>
      </c>
      <c r="L183" s="190">
        <f t="shared" si="68"/>
        <v>116</v>
      </c>
      <c r="M183" s="173">
        <f t="shared" si="105"/>
        <v>18459.443475510285</v>
      </c>
      <c r="N183" s="174">
        <f t="shared" si="70"/>
        <v>18459.443475510285</v>
      </c>
      <c r="O183" s="174"/>
      <c r="P183" s="174"/>
      <c r="Q183" s="174"/>
      <c r="R183" s="175"/>
      <c r="S183" s="173">
        <f t="shared" si="71"/>
        <v>13578.237959716987</v>
      </c>
      <c r="T183" s="174">
        <f t="shared" si="90"/>
        <v>13578.237959716987</v>
      </c>
      <c r="U183" s="174"/>
      <c r="V183" s="174"/>
      <c r="W183" s="174"/>
      <c r="X183" s="175"/>
      <c r="Y183" s="173">
        <f t="shared" si="72"/>
        <v>27156.475919433975</v>
      </c>
      <c r="Z183" s="174">
        <f t="shared" si="106"/>
        <v>27156.475919433975</v>
      </c>
      <c r="AA183" s="174"/>
      <c r="AB183" s="174"/>
      <c r="AC183" s="174"/>
      <c r="AD183" s="175"/>
      <c r="AE183" s="173">
        <f t="shared" si="107"/>
        <v>19.952359999999999</v>
      </c>
      <c r="AF183" s="174">
        <f t="shared" si="104"/>
        <v>36</v>
      </c>
      <c r="AG183" s="174">
        <f t="shared" si="91"/>
        <v>22.464200000000002</v>
      </c>
      <c r="AH183" s="174">
        <f t="shared" si="92"/>
        <v>234.5</v>
      </c>
      <c r="AI183" s="174">
        <f t="shared" si="75"/>
        <v>260.02679999999998</v>
      </c>
      <c r="AJ183" s="174">
        <f t="shared" si="93"/>
        <v>1.6666666666666667</v>
      </c>
      <c r="AK183" s="174">
        <f t="shared" si="76"/>
        <v>7821.5656449982653</v>
      </c>
      <c r="AL183" s="174">
        <f t="shared" si="94"/>
        <v>7821.5656449982653</v>
      </c>
      <c r="AM183" s="174"/>
      <c r="AN183" s="174"/>
      <c r="AO183" s="176">
        <v>20</v>
      </c>
      <c r="AP183" s="174">
        <v>36</v>
      </c>
      <c r="AQ183" s="175">
        <f t="shared" si="95"/>
        <v>469</v>
      </c>
      <c r="AR183" s="31">
        <f t="shared" si="96"/>
        <v>0.5</v>
      </c>
      <c r="AS183" s="2">
        <f t="shared" si="97"/>
        <v>0</v>
      </c>
      <c r="AT183" s="33">
        <f t="shared" si="98"/>
        <v>1</v>
      </c>
      <c r="AU183" s="31">
        <f t="shared" si="99"/>
        <v>0</v>
      </c>
      <c r="AV183" s="2">
        <f t="shared" si="100"/>
        <v>0</v>
      </c>
      <c r="AW183" s="33">
        <f t="shared" si="101"/>
        <v>1.24</v>
      </c>
      <c r="AX183" s="31">
        <f t="shared" si="102"/>
        <v>1</v>
      </c>
      <c r="AY183" s="33">
        <f t="shared" si="103"/>
        <v>1.4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hidden="1" customHeight="1">
      <c r="A184" s="2"/>
      <c r="B184" s="107">
        <v>109</v>
      </c>
      <c r="C184" s="31">
        <v>10</v>
      </c>
      <c r="D184" s="106" t="s">
        <v>6</v>
      </c>
      <c r="E184" s="2" t="s">
        <v>111</v>
      </c>
      <c r="F184" s="2"/>
      <c r="G184" s="2"/>
      <c r="H184" s="33"/>
      <c r="I184" s="173">
        <f t="shared" si="65"/>
        <v>895.33155761751675</v>
      </c>
      <c r="J184" s="174">
        <f t="shared" si="66"/>
        <v>23.505991271208018</v>
      </c>
      <c r="K184" s="189">
        <f t="shared" si="67"/>
        <v>410</v>
      </c>
      <c r="L184" s="190">
        <f t="shared" si="68"/>
        <v>132</v>
      </c>
      <c r="M184" s="173">
        <f t="shared" si="105"/>
        <v>17863.977556945436</v>
      </c>
      <c r="N184" s="174">
        <f t="shared" si="70"/>
        <v>17863.977556945436</v>
      </c>
      <c r="O184" s="174"/>
      <c r="P184" s="174"/>
      <c r="Q184" s="174"/>
      <c r="R184" s="175"/>
      <c r="S184" s="173">
        <f t="shared" si="71"/>
        <v>13140.230283597084</v>
      </c>
      <c r="T184" s="174">
        <f t="shared" si="90"/>
        <v>13140.230283597084</v>
      </c>
      <c r="U184" s="174"/>
      <c r="V184" s="174"/>
      <c r="W184" s="174"/>
      <c r="X184" s="175"/>
      <c r="Y184" s="173">
        <f t="shared" si="72"/>
        <v>26280.460567194168</v>
      </c>
      <c r="Z184" s="174">
        <f t="shared" si="106"/>
        <v>26280.460567194168</v>
      </c>
      <c r="AA184" s="174"/>
      <c r="AB184" s="174"/>
      <c r="AC184" s="174"/>
      <c r="AD184" s="175"/>
      <c r="AE184" s="173">
        <f t="shared" si="107"/>
        <v>19.952359999999999</v>
      </c>
      <c r="AF184" s="174">
        <f t="shared" si="104"/>
        <v>36</v>
      </c>
      <c r="AG184" s="174">
        <f t="shared" si="91"/>
        <v>22.464200000000002</v>
      </c>
      <c r="AH184" s="174">
        <f t="shared" si="92"/>
        <v>469</v>
      </c>
      <c r="AI184" s="174">
        <f t="shared" si="75"/>
        <v>260.02679999999998</v>
      </c>
      <c r="AJ184" s="174">
        <f t="shared" si="93"/>
        <v>1.6666666666666667</v>
      </c>
      <c r="AK184" s="174">
        <f t="shared" si="76"/>
        <v>7821.5656449982653</v>
      </c>
      <c r="AL184" s="174">
        <f t="shared" si="94"/>
        <v>7821.5656449982653</v>
      </c>
      <c r="AM184" s="174"/>
      <c r="AN184" s="174"/>
      <c r="AO184" s="176">
        <v>20</v>
      </c>
      <c r="AP184" s="174">
        <v>36</v>
      </c>
      <c r="AQ184" s="175">
        <f t="shared" si="95"/>
        <v>469</v>
      </c>
      <c r="AR184" s="31">
        <f t="shared" si="96"/>
        <v>1</v>
      </c>
      <c r="AS184" s="2">
        <f t="shared" si="97"/>
        <v>0</v>
      </c>
      <c r="AT184" s="33">
        <f t="shared" si="98"/>
        <v>1.2</v>
      </c>
      <c r="AU184" s="31">
        <f t="shared" si="99"/>
        <v>0</v>
      </c>
      <c r="AV184" s="2">
        <f t="shared" si="100"/>
        <v>0</v>
      </c>
      <c r="AW184" s="33">
        <f t="shared" si="101"/>
        <v>1</v>
      </c>
      <c r="AX184" s="31">
        <f t="shared" si="102"/>
        <v>1</v>
      </c>
      <c r="AY184" s="33">
        <f t="shared" si="103"/>
        <v>1.4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hidden="1" customHeight="1">
      <c r="A185" s="2"/>
      <c r="B185" s="107">
        <v>110</v>
      </c>
      <c r="C185" s="31">
        <v>10</v>
      </c>
      <c r="D185" s="106" t="s">
        <v>6</v>
      </c>
      <c r="E185" s="2" t="s">
        <v>132</v>
      </c>
      <c r="F185" s="2"/>
      <c r="G185" s="2" t="s">
        <v>183</v>
      </c>
      <c r="H185" s="33"/>
      <c r="I185" s="173">
        <f t="shared" si="65"/>
        <v>1527.6744995693864</v>
      </c>
      <c r="J185" s="174">
        <f t="shared" si="66"/>
        <v>23.505991271208018</v>
      </c>
      <c r="K185" s="189">
        <f t="shared" si="67"/>
        <v>123</v>
      </c>
      <c r="L185" s="190">
        <f t="shared" si="68"/>
        <v>17</v>
      </c>
      <c r="M185" s="173">
        <f t="shared" si="105"/>
        <v>30480.711578228242</v>
      </c>
      <c r="N185" s="174">
        <f t="shared" si="70"/>
        <v>30480.711578228242</v>
      </c>
      <c r="O185" s="174"/>
      <c r="P185" s="174"/>
      <c r="Q185" s="174"/>
      <c r="R185" s="175"/>
      <c r="S185" s="173">
        <f t="shared" si="71"/>
        <v>13140.230283597084</v>
      </c>
      <c r="T185" s="174">
        <f t="shared" si="90"/>
        <v>13140.230283597084</v>
      </c>
      <c r="U185" s="174"/>
      <c r="V185" s="174"/>
      <c r="W185" s="174"/>
      <c r="X185" s="175"/>
      <c r="Y185" s="173">
        <f t="shared" si="72"/>
        <v>26280.460567194168</v>
      </c>
      <c r="Z185" s="174">
        <f t="shared" si="106"/>
        <v>26280.460567194168</v>
      </c>
      <c r="AA185" s="174"/>
      <c r="AB185" s="174"/>
      <c r="AC185" s="174"/>
      <c r="AD185" s="175"/>
      <c r="AE185" s="173">
        <f t="shared" si="107"/>
        <v>19.952359999999999</v>
      </c>
      <c r="AF185" s="174">
        <f t="shared" si="104"/>
        <v>36</v>
      </c>
      <c r="AG185" s="174">
        <f t="shared" si="91"/>
        <v>82.464200000000005</v>
      </c>
      <c r="AH185" s="174">
        <f t="shared" si="92"/>
        <v>469</v>
      </c>
      <c r="AI185" s="174">
        <f t="shared" si="75"/>
        <v>260.02679999999998</v>
      </c>
      <c r="AJ185" s="174">
        <f t="shared" si="93"/>
        <v>1.6666666666666667</v>
      </c>
      <c r="AK185" s="174">
        <f t="shared" si="76"/>
        <v>7821.5656449982653</v>
      </c>
      <c r="AL185" s="174">
        <f t="shared" si="94"/>
        <v>7821.5656449982653</v>
      </c>
      <c r="AM185" s="174"/>
      <c r="AN185" s="174"/>
      <c r="AO185" s="176">
        <v>20</v>
      </c>
      <c r="AP185" s="174">
        <v>36</v>
      </c>
      <c r="AQ185" s="175">
        <f t="shared" si="95"/>
        <v>469</v>
      </c>
      <c r="AR185" s="31">
        <f t="shared" si="96"/>
        <v>1</v>
      </c>
      <c r="AS185" s="2">
        <f t="shared" si="97"/>
        <v>0</v>
      </c>
      <c r="AT185" s="33">
        <f t="shared" si="98"/>
        <v>1.2</v>
      </c>
      <c r="AU185" s="31">
        <f t="shared" si="99"/>
        <v>0</v>
      </c>
      <c r="AV185" s="2">
        <f t="shared" si="100"/>
        <v>60</v>
      </c>
      <c r="AW185" s="33">
        <f t="shared" si="101"/>
        <v>1</v>
      </c>
      <c r="AX185" s="31">
        <f t="shared" si="102"/>
        <v>1</v>
      </c>
      <c r="AY185" s="33">
        <f t="shared" si="103"/>
        <v>1.4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hidden="1" customHeight="1">
      <c r="A186" s="2"/>
      <c r="B186" s="107">
        <v>111</v>
      </c>
      <c r="C186" s="31">
        <v>10</v>
      </c>
      <c r="D186" s="106" t="s">
        <v>6</v>
      </c>
      <c r="E186" s="2" t="s">
        <v>135</v>
      </c>
      <c r="F186" s="2"/>
      <c r="G186" s="2" t="s">
        <v>86</v>
      </c>
      <c r="H186" s="33"/>
      <c r="I186" s="173">
        <f t="shared" si="65"/>
        <v>1110.2111314457209</v>
      </c>
      <c r="J186" s="174">
        <f t="shared" si="66"/>
        <v>23.505991271208018</v>
      </c>
      <c r="K186" s="189">
        <f t="shared" si="67"/>
        <v>264</v>
      </c>
      <c r="L186" s="190">
        <f t="shared" si="68"/>
        <v>64</v>
      </c>
      <c r="M186" s="173">
        <f t="shared" si="105"/>
        <v>22151.332170612342</v>
      </c>
      <c r="N186" s="174">
        <f t="shared" si="70"/>
        <v>22151.332170612342</v>
      </c>
      <c r="O186" s="174"/>
      <c r="P186" s="174"/>
      <c r="Q186" s="174"/>
      <c r="R186" s="175"/>
      <c r="S186" s="173">
        <f t="shared" si="71"/>
        <v>16293.885551660385</v>
      </c>
      <c r="T186" s="174">
        <f t="shared" si="90"/>
        <v>16293.885551660385</v>
      </c>
      <c r="U186" s="174"/>
      <c r="V186" s="174"/>
      <c r="W186" s="174"/>
      <c r="X186" s="175"/>
      <c r="Y186" s="173">
        <f t="shared" si="72"/>
        <v>32587.771103320771</v>
      </c>
      <c r="Z186" s="174">
        <f t="shared" si="106"/>
        <v>32587.771103320771</v>
      </c>
      <c r="AA186" s="174"/>
      <c r="AB186" s="174"/>
      <c r="AC186" s="174"/>
      <c r="AD186" s="175"/>
      <c r="AE186" s="173">
        <f t="shared" si="107"/>
        <v>19.952359999999999</v>
      </c>
      <c r="AF186" s="174">
        <f t="shared" si="104"/>
        <v>36</v>
      </c>
      <c r="AG186" s="174">
        <f t="shared" si="91"/>
        <v>22.464200000000002</v>
      </c>
      <c r="AH186" s="174">
        <f t="shared" si="92"/>
        <v>469</v>
      </c>
      <c r="AI186" s="174">
        <f t="shared" si="75"/>
        <v>260.02679999999998</v>
      </c>
      <c r="AJ186" s="174">
        <f t="shared" si="93"/>
        <v>1.6666666666666667</v>
      </c>
      <c r="AK186" s="174">
        <f t="shared" si="76"/>
        <v>7821.5656449982653</v>
      </c>
      <c r="AL186" s="174">
        <f t="shared" si="94"/>
        <v>7821.5656449982653</v>
      </c>
      <c r="AM186" s="174"/>
      <c r="AN186" s="174"/>
      <c r="AO186" s="176">
        <v>20</v>
      </c>
      <c r="AP186" s="174">
        <v>36</v>
      </c>
      <c r="AQ186" s="175">
        <f t="shared" si="95"/>
        <v>469</v>
      </c>
      <c r="AR186" s="31">
        <f t="shared" si="96"/>
        <v>1</v>
      </c>
      <c r="AS186" s="2">
        <f t="shared" si="97"/>
        <v>0</v>
      </c>
      <c r="AT186" s="33">
        <f t="shared" si="98"/>
        <v>1.2</v>
      </c>
      <c r="AU186" s="31">
        <f t="shared" si="99"/>
        <v>0</v>
      </c>
      <c r="AV186" s="2">
        <f t="shared" si="100"/>
        <v>0</v>
      </c>
      <c r="AW186" s="33">
        <f t="shared" si="101"/>
        <v>1.24</v>
      </c>
      <c r="AX186" s="31">
        <f t="shared" si="102"/>
        <v>1</v>
      </c>
      <c r="AY186" s="33">
        <f t="shared" si="103"/>
        <v>1.4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hidden="1" customHeight="1">
      <c r="A187" s="2"/>
      <c r="B187" s="107">
        <v>112</v>
      </c>
      <c r="C187" s="31">
        <v>7</v>
      </c>
      <c r="D187" s="106" t="s">
        <v>6</v>
      </c>
      <c r="E187" s="2" t="s">
        <v>67</v>
      </c>
      <c r="F187" s="2"/>
      <c r="G187" s="2"/>
      <c r="H187" s="33"/>
      <c r="I187" s="173">
        <f t="shared" si="65"/>
        <v>511.7562962302552</v>
      </c>
      <c r="J187" s="174">
        <f t="shared" si="66"/>
        <v>16.338919305786384</v>
      </c>
      <c r="K187" s="189">
        <f t="shared" si="67"/>
        <v>777</v>
      </c>
      <c r="L187" s="190">
        <f t="shared" si="68"/>
        <v>290</v>
      </c>
      <c r="M187" s="173">
        <f t="shared" si="105"/>
        <v>10210.745854652694</v>
      </c>
      <c r="N187" s="174">
        <f t="shared" si="70"/>
        <v>10210.745854652694</v>
      </c>
      <c r="O187" s="174"/>
      <c r="P187" s="174"/>
      <c r="Q187" s="174"/>
      <c r="R187" s="175"/>
      <c r="S187" s="173">
        <f t="shared" si="71"/>
        <v>7510.7322246525891</v>
      </c>
      <c r="T187" s="174">
        <f t="shared" si="90"/>
        <v>7510.7322246525891</v>
      </c>
      <c r="U187" s="174"/>
      <c r="V187" s="174"/>
      <c r="W187" s="174"/>
      <c r="X187" s="175"/>
      <c r="Y187" s="173">
        <f t="shared" si="72"/>
        <v>15021.464449305178</v>
      </c>
      <c r="Z187" s="174">
        <f t="shared" si="106"/>
        <v>15021.464449305178</v>
      </c>
      <c r="AA187" s="174"/>
      <c r="AB187" s="174"/>
      <c r="AC187" s="174"/>
      <c r="AD187" s="175"/>
      <c r="AE187" s="173">
        <f t="shared" si="107"/>
        <v>19.952359999999999</v>
      </c>
      <c r="AF187" s="174">
        <f t="shared" si="104"/>
        <v>36</v>
      </c>
      <c r="AG187" s="174">
        <f t="shared" si="91"/>
        <v>22.464200000000002</v>
      </c>
      <c r="AH187" s="174">
        <f t="shared" si="92"/>
        <v>326</v>
      </c>
      <c r="AI187" s="174">
        <f t="shared" si="75"/>
        <v>260.02679999999998</v>
      </c>
      <c r="AJ187" s="174">
        <f t="shared" si="93"/>
        <v>2</v>
      </c>
      <c r="AK187" s="174">
        <f t="shared" si="76"/>
        <v>7510.7322246525891</v>
      </c>
      <c r="AL187" s="174">
        <f t="shared" si="94"/>
        <v>7510.7322246525891</v>
      </c>
      <c r="AM187" s="174"/>
      <c r="AN187" s="174"/>
      <c r="AO187" s="176">
        <v>20</v>
      </c>
      <c r="AP187" s="174">
        <v>36</v>
      </c>
      <c r="AQ187" s="175">
        <f t="shared" si="95"/>
        <v>326</v>
      </c>
      <c r="AR187" s="31">
        <f t="shared" si="96"/>
        <v>1</v>
      </c>
      <c r="AS187" s="2">
        <f t="shared" si="97"/>
        <v>0</v>
      </c>
      <c r="AT187" s="33">
        <f t="shared" si="98"/>
        <v>1</v>
      </c>
      <c r="AU187" s="31">
        <f t="shared" si="99"/>
        <v>0</v>
      </c>
      <c r="AV187" s="2">
        <f t="shared" si="100"/>
        <v>0</v>
      </c>
      <c r="AW187" s="33">
        <f t="shared" si="101"/>
        <v>1</v>
      </c>
      <c r="AX187" s="31">
        <f t="shared" si="102"/>
        <v>1</v>
      </c>
      <c r="AY187" s="33">
        <f t="shared" si="103"/>
        <v>1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hidden="1" customHeight="1">
      <c r="A188" s="2"/>
      <c r="B188" s="107">
        <v>113</v>
      </c>
      <c r="C188" s="31">
        <v>7</v>
      </c>
      <c r="D188" s="106" t="s">
        <v>6</v>
      </c>
      <c r="E188" s="2" t="s">
        <v>89</v>
      </c>
      <c r="F188" s="2"/>
      <c r="G188" s="2" t="s">
        <v>183</v>
      </c>
      <c r="H188" s="33"/>
      <c r="I188" s="173">
        <f t="shared" si="65"/>
        <v>873.19277098352802</v>
      </c>
      <c r="J188" s="174">
        <f t="shared" si="66"/>
        <v>16.338919305786384</v>
      </c>
      <c r="K188" s="189">
        <f t="shared" si="67"/>
        <v>443</v>
      </c>
      <c r="L188" s="190">
        <f t="shared" si="68"/>
        <v>146</v>
      </c>
      <c r="M188" s="173">
        <f t="shared" si="105"/>
        <v>17422.256516060905</v>
      </c>
      <c r="N188" s="174">
        <f t="shared" si="70"/>
        <v>17422.256516060905</v>
      </c>
      <c r="O188" s="174"/>
      <c r="P188" s="174"/>
      <c r="Q188" s="174"/>
      <c r="R188" s="175"/>
      <c r="S188" s="173">
        <f t="shared" si="71"/>
        <v>7510.7322246525891</v>
      </c>
      <c r="T188" s="174">
        <f t="shared" si="90"/>
        <v>7510.7322246525891</v>
      </c>
      <c r="U188" s="174"/>
      <c r="V188" s="174"/>
      <c r="W188" s="174"/>
      <c r="X188" s="175"/>
      <c r="Y188" s="173">
        <f t="shared" si="72"/>
        <v>15021.464449305178</v>
      </c>
      <c r="Z188" s="174">
        <f t="shared" si="106"/>
        <v>15021.464449305178</v>
      </c>
      <c r="AA188" s="174"/>
      <c r="AB188" s="174"/>
      <c r="AC188" s="174"/>
      <c r="AD188" s="175"/>
      <c r="AE188" s="173">
        <f t="shared" si="107"/>
        <v>19.952359999999999</v>
      </c>
      <c r="AF188" s="174">
        <f t="shared" si="104"/>
        <v>36</v>
      </c>
      <c r="AG188" s="174">
        <f t="shared" si="91"/>
        <v>82.464200000000005</v>
      </c>
      <c r="AH188" s="174">
        <f t="shared" si="92"/>
        <v>326</v>
      </c>
      <c r="AI188" s="174">
        <f t="shared" si="75"/>
        <v>260.02679999999998</v>
      </c>
      <c r="AJ188" s="174">
        <f t="shared" si="93"/>
        <v>2</v>
      </c>
      <c r="AK188" s="174">
        <f t="shared" si="76"/>
        <v>7510.7322246525891</v>
      </c>
      <c r="AL188" s="174">
        <f t="shared" si="94"/>
        <v>7510.7322246525891</v>
      </c>
      <c r="AM188" s="174"/>
      <c r="AN188" s="174"/>
      <c r="AO188" s="176">
        <v>20</v>
      </c>
      <c r="AP188" s="174">
        <v>36</v>
      </c>
      <c r="AQ188" s="175">
        <f t="shared" si="95"/>
        <v>326</v>
      </c>
      <c r="AR188" s="31">
        <f t="shared" si="96"/>
        <v>1</v>
      </c>
      <c r="AS188" s="2">
        <f t="shared" si="97"/>
        <v>0</v>
      </c>
      <c r="AT188" s="33">
        <f t="shared" si="98"/>
        <v>1</v>
      </c>
      <c r="AU188" s="31">
        <f t="shared" si="99"/>
        <v>0</v>
      </c>
      <c r="AV188" s="2">
        <f t="shared" si="100"/>
        <v>60</v>
      </c>
      <c r="AW188" s="33">
        <f t="shared" si="101"/>
        <v>1</v>
      </c>
      <c r="AX188" s="31">
        <f t="shared" si="102"/>
        <v>1</v>
      </c>
      <c r="AY188" s="33">
        <f t="shared" si="103"/>
        <v>1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hidden="1" customHeight="1">
      <c r="A189" s="2"/>
      <c r="B189" s="107">
        <v>114</v>
      </c>
      <c r="C189" s="31">
        <v>7</v>
      </c>
      <c r="D189" s="106" t="s">
        <v>6</v>
      </c>
      <c r="E189" s="2" t="s">
        <v>91</v>
      </c>
      <c r="F189" s="2"/>
      <c r="G189" s="2" t="s">
        <v>86</v>
      </c>
      <c r="H189" s="33"/>
      <c r="I189" s="173">
        <f t="shared" si="65"/>
        <v>634.57780732551646</v>
      </c>
      <c r="J189" s="174">
        <f t="shared" si="66"/>
        <v>16.338919305786384</v>
      </c>
      <c r="K189" s="189">
        <f t="shared" si="67"/>
        <v>668</v>
      </c>
      <c r="L189" s="190">
        <f t="shared" si="68"/>
        <v>242</v>
      </c>
      <c r="M189" s="173">
        <f t="shared" si="105"/>
        <v>12661.32485976934</v>
      </c>
      <c r="N189" s="174">
        <f t="shared" si="70"/>
        <v>12661.32485976934</v>
      </c>
      <c r="O189" s="174"/>
      <c r="P189" s="174"/>
      <c r="Q189" s="174"/>
      <c r="R189" s="175"/>
      <c r="S189" s="173">
        <f t="shared" si="71"/>
        <v>9313.3079585692103</v>
      </c>
      <c r="T189" s="174">
        <f t="shared" si="90"/>
        <v>9313.3079585692103</v>
      </c>
      <c r="U189" s="174"/>
      <c r="V189" s="174"/>
      <c r="W189" s="174"/>
      <c r="X189" s="175"/>
      <c r="Y189" s="173">
        <f t="shared" si="72"/>
        <v>18626.615917138421</v>
      </c>
      <c r="Z189" s="174">
        <f t="shared" si="106"/>
        <v>18626.615917138421</v>
      </c>
      <c r="AA189" s="174"/>
      <c r="AB189" s="174"/>
      <c r="AC189" s="174"/>
      <c r="AD189" s="175"/>
      <c r="AE189" s="173">
        <f t="shared" si="107"/>
        <v>19.952359999999999</v>
      </c>
      <c r="AF189" s="174">
        <f t="shared" si="104"/>
        <v>36</v>
      </c>
      <c r="AG189" s="174">
        <f t="shared" si="91"/>
        <v>22.464200000000002</v>
      </c>
      <c r="AH189" s="174">
        <f t="shared" si="92"/>
        <v>326</v>
      </c>
      <c r="AI189" s="174">
        <f t="shared" si="75"/>
        <v>260.02679999999998</v>
      </c>
      <c r="AJ189" s="174">
        <f t="shared" si="93"/>
        <v>2</v>
      </c>
      <c r="AK189" s="174">
        <f t="shared" si="76"/>
        <v>7510.7322246525891</v>
      </c>
      <c r="AL189" s="174">
        <f t="shared" si="94"/>
        <v>7510.7322246525891</v>
      </c>
      <c r="AM189" s="174"/>
      <c r="AN189" s="174"/>
      <c r="AO189" s="176">
        <v>20</v>
      </c>
      <c r="AP189" s="174">
        <v>36</v>
      </c>
      <c r="AQ189" s="175">
        <f t="shared" si="95"/>
        <v>326</v>
      </c>
      <c r="AR189" s="31">
        <f t="shared" si="96"/>
        <v>1</v>
      </c>
      <c r="AS189" s="2">
        <f t="shared" si="97"/>
        <v>0</v>
      </c>
      <c r="AT189" s="33">
        <f t="shared" si="98"/>
        <v>1</v>
      </c>
      <c r="AU189" s="31">
        <f t="shared" si="99"/>
        <v>0</v>
      </c>
      <c r="AV189" s="2">
        <f t="shared" si="100"/>
        <v>0</v>
      </c>
      <c r="AW189" s="33">
        <f t="shared" si="101"/>
        <v>1.24</v>
      </c>
      <c r="AX189" s="31">
        <f t="shared" si="102"/>
        <v>1</v>
      </c>
      <c r="AY189" s="33">
        <f t="shared" si="103"/>
        <v>1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hidden="1" customHeight="1">
      <c r="A190" s="2"/>
      <c r="B190" s="107">
        <v>115</v>
      </c>
      <c r="C190" s="31">
        <v>7</v>
      </c>
      <c r="D190" s="106" t="s">
        <v>6</v>
      </c>
      <c r="E190" s="2" t="s">
        <v>148</v>
      </c>
      <c r="F190" s="2"/>
      <c r="G190" s="2"/>
      <c r="H190" s="33"/>
      <c r="I190" s="173">
        <f t="shared" si="65"/>
        <v>511.7562962302552</v>
      </c>
      <c r="J190" s="174">
        <f t="shared" si="66"/>
        <v>8.1694596528931918</v>
      </c>
      <c r="K190" s="189">
        <f t="shared" si="67"/>
        <v>777</v>
      </c>
      <c r="L190" s="190">
        <f t="shared" si="68"/>
        <v>290</v>
      </c>
      <c r="M190" s="173">
        <f t="shared" si="105"/>
        <v>10210.745854652694</v>
      </c>
      <c r="N190" s="174">
        <f t="shared" si="70"/>
        <v>10210.745854652694</v>
      </c>
      <c r="O190" s="174"/>
      <c r="P190" s="174"/>
      <c r="Q190" s="174"/>
      <c r="R190" s="175"/>
      <c r="S190" s="173">
        <f t="shared" si="71"/>
        <v>7510.7322246525891</v>
      </c>
      <c r="T190" s="174">
        <f t="shared" si="90"/>
        <v>7510.7322246525891</v>
      </c>
      <c r="U190" s="174"/>
      <c r="V190" s="174"/>
      <c r="W190" s="174"/>
      <c r="X190" s="175"/>
      <c r="Y190" s="173">
        <f t="shared" si="72"/>
        <v>15021.464449305178</v>
      </c>
      <c r="Z190" s="174">
        <f t="shared" si="106"/>
        <v>15021.464449305178</v>
      </c>
      <c r="AA190" s="174"/>
      <c r="AB190" s="174"/>
      <c r="AC190" s="174"/>
      <c r="AD190" s="175"/>
      <c r="AE190" s="173">
        <f t="shared" si="107"/>
        <v>19.952359999999999</v>
      </c>
      <c r="AF190" s="174">
        <f t="shared" si="104"/>
        <v>36</v>
      </c>
      <c r="AG190" s="174">
        <f t="shared" si="91"/>
        <v>22.464200000000002</v>
      </c>
      <c r="AH190" s="174">
        <f t="shared" si="92"/>
        <v>163</v>
      </c>
      <c r="AI190" s="174">
        <f t="shared" si="75"/>
        <v>260.02679999999998</v>
      </c>
      <c r="AJ190" s="174">
        <f t="shared" si="93"/>
        <v>2</v>
      </c>
      <c r="AK190" s="174">
        <f t="shared" si="76"/>
        <v>7510.7322246525891</v>
      </c>
      <c r="AL190" s="174">
        <f t="shared" si="94"/>
        <v>7510.7322246525891</v>
      </c>
      <c r="AM190" s="174"/>
      <c r="AN190" s="174"/>
      <c r="AO190" s="176">
        <v>20</v>
      </c>
      <c r="AP190" s="174">
        <v>36</v>
      </c>
      <c r="AQ190" s="175">
        <f t="shared" si="95"/>
        <v>326</v>
      </c>
      <c r="AR190" s="31">
        <f t="shared" si="96"/>
        <v>0.5</v>
      </c>
      <c r="AS190" s="2">
        <f t="shared" si="97"/>
        <v>0</v>
      </c>
      <c r="AT190" s="33">
        <f t="shared" si="98"/>
        <v>1</v>
      </c>
      <c r="AU190" s="31">
        <f t="shared" si="99"/>
        <v>0</v>
      </c>
      <c r="AV190" s="2">
        <f t="shared" si="100"/>
        <v>0</v>
      </c>
      <c r="AW190" s="33">
        <f t="shared" si="101"/>
        <v>1</v>
      </c>
      <c r="AX190" s="31">
        <f t="shared" si="102"/>
        <v>1</v>
      </c>
      <c r="AY190" s="33">
        <f t="shared" si="103"/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hidden="1" customHeight="1">
      <c r="A191" s="2"/>
      <c r="B191" s="107">
        <v>116</v>
      </c>
      <c r="C191" s="31">
        <v>7</v>
      </c>
      <c r="D191" s="106" t="s">
        <v>6</v>
      </c>
      <c r="E191" s="2" t="s">
        <v>152</v>
      </c>
      <c r="F191" s="2"/>
      <c r="G191" s="2" t="s">
        <v>183</v>
      </c>
      <c r="H191" s="33"/>
      <c r="I191" s="173">
        <f t="shared" si="65"/>
        <v>873.19277098352802</v>
      </c>
      <c r="J191" s="174">
        <f t="shared" si="66"/>
        <v>8.1694596528931918</v>
      </c>
      <c r="K191" s="189">
        <f t="shared" si="67"/>
        <v>443</v>
      </c>
      <c r="L191" s="190">
        <f t="shared" si="68"/>
        <v>146</v>
      </c>
      <c r="M191" s="173">
        <f t="shared" si="105"/>
        <v>17422.256516060905</v>
      </c>
      <c r="N191" s="174">
        <f t="shared" si="70"/>
        <v>17422.256516060905</v>
      </c>
      <c r="O191" s="174"/>
      <c r="P191" s="174"/>
      <c r="Q191" s="174"/>
      <c r="R191" s="175"/>
      <c r="S191" s="173">
        <f t="shared" si="71"/>
        <v>7510.7322246525891</v>
      </c>
      <c r="T191" s="174">
        <f t="shared" si="90"/>
        <v>7510.7322246525891</v>
      </c>
      <c r="U191" s="174"/>
      <c r="V191" s="174"/>
      <c r="W191" s="174"/>
      <c r="X191" s="175"/>
      <c r="Y191" s="173">
        <f t="shared" si="72"/>
        <v>15021.464449305178</v>
      </c>
      <c r="Z191" s="174">
        <f t="shared" si="106"/>
        <v>15021.464449305178</v>
      </c>
      <c r="AA191" s="174"/>
      <c r="AB191" s="174"/>
      <c r="AC191" s="174"/>
      <c r="AD191" s="175"/>
      <c r="AE191" s="173">
        <f t="shared" si="107"/>
        <v>19.952359999999999</v>
      </c>
      <c r="AF191" s="174">
        <f t="shared" si="104"/>
        <v>36</v>
      </c>
      <c r="AG191" s="174">
        <f t="shared" si="91"/>
        <v>82.464200000000005</v>
      </c>
      <c r="AH191" s="174">
        <f t="shared" si="92"/>
        <v>163</v>
      </c>
      <c r="AI191" s="174">
        <f t="shared" si="75"/>
        <v>260.02679999999998</v>
      </c>
      <c r="AJ191" s="174">
        <f t="shared" si="93"/>
        <v>2</v>
      </c>
      <c r="AK191" s="174">
        <f t="shared" si="76"/>
        <v>7510.7322246525891</v>
      </c>
      <c r="AL191" s="174">
        <f t="shared" si="94"/>
        <v>7510.7322246525891</v>
      </c>
      <c r="AM191" s="174"/>
      <c r="AN191" s="174"/>
      <c r="AO191" s="176">
        <v>20</v>
      </c>
      <c r="AP191" s="174">
        <v>36</v>
      </c>
      <c r="AQ191" s="175">
        <f t="shared" si="95"/>
        <v>326</v>
      </c>
      <c r="AR191" s="31">
        <f t="shared" si="96"/>
        <v>0.5</v>
      </c>
      <c r="AS191" s="2">
        <f t="shared" si="97"/>
        <v>0</v>
      </c>
      <c r="AT191" s="33">
        <f t="shared" si="98"/>
        <v>1</v>
      </c>
      <c r="AU191" s="31">
        <f t="shared" si="99"/>
        <v>0</v>
      </c>
      <c r="AV191" s="2">
        <f t="shared" si="100"/>
        <v>60</v>
      </c>
      <c r="AW191" s="33">
        <f t="shared" si="101"/>
        <v>1</v>
      </c>
      <c r="AX191" s="31">
        <f t="shared" si="102"/>
        <v>1</v>
      </c>
      <c r="AY191" s="33">
        <f t="shared" si="103"/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hidden="1" customHeight="1">
      <c r="A192" s="2"/>
      <c r="B192" s="107">
        <v>117</v>
      </c>
      <c r="C192" s="31">
        <v>7</v>
      </c>
      <c r="D192" s="106" t="s">
        <v>6</v>
      </c>
      <c r="E192" s="2" t="s">
        <v>155</v>
      </c>
      <c r="F192" s="2"/>
      <c r="G192" s="2" t="s">
        <v>86</v>
      </c>
      <c r="H192" s="33"/>
      <c r="I192" s="173">
        <f t="shared" si="65"/>
        <v>634.57780732551646</v>
      </c>
      <c r="J192" s="174">
        <f t="shared" si="66"/>
        <v>8.1694596528931918</v>
      </c>
      <c r="K192" s="189">
        <f t="shared" si="67"/>
        <v>668</v>
      </c>
      <c r="L192" s="190">
        <f t="shared" si="68"/>
        <v>242</v>
      </c>
      <c r="M192" s="173">
        <f t="shared" si="105"/>
        <v>12661.32485976934</v>
      </c>
      <c r="N192" s="174">
        <f t="shared" si="70"/>
        <v>12661.32485976934</v>
      </c>
      <c r="O192" s="174"/>
      <c r="P192" s="174"/>
      <c r="Q192" s="174"/>
      <c r="R192" s="175"/>
      <c r="S192" s="173">
        <f t="shared" si="71"/>
        <v>9313.3079585692103</v>
      </c>
      <c r="T192" s="174">
        <f t="shared" si="90"/>
        <v>9313.3079585692103</v>
      </c>
      <c r="U192" s="174"/>
      <c r="V192" s="174"/>
      <c r="W192" s="174"/>
      <c r="X192" s="175"/>
      <c r="Y192" s="173">
        <f t="shared" si="72"/>
        <v>18626.615917138421</v>
      </c>
      <c r="Z192" s="174">
        <f t="shared" si="106"/>
        <v>18626.615917138421</v>
      </c>
      <c r="AA192" s="174"/>
      <c r="AB192" s="174"/>
      <c r="AC192" s="174"/>
      <c r="AD192" s="175"/>
      <c r="AE192" s="173">
        <f t="shared" si="107"/>
        <v>19.952359999999999</v>
      </c>
      <c r="AF192" s="174">
        <f t="shared" si="104"/>
        <v>36</v>
      </c>
      <c r="AG192" s="174">
        <f t="shared" si="91"/>
        <v>22.464200000000002</v>
      </c>
      <c r="AH192" s="174">
        <f t="shared" si="92"/>
        <v>163</v>
      </c>
      <c r="AI192" s="174">
        <f t="shared" si="75"/>
        <v>260.02679999999998</v>
      </c>
      <c r="AJ192" s="174">
        <f t="shared" si="93"/>
        <v>2</v>
      </c>
      <c r="AK192" s="174">
        <f t="shared" si="76"/>
        <v>7510.7322246525891</v>
      </c>
      <c r="AL192" s="174">
        <f t="shared" si="94"/>
        <v>7510.7322246525891</v>
      </c>
      <c r="AM192" s="174"/>
      <c r="AN192" s="174"/>
      <c r="AO192" s="176">
        <v>20</v>
      </c>
      <c r="AP192" s="174">
        <v>36</v>
      </c>
      <c r="AQ192" s="175">
        <f t="shared" si="95"/>
        <v>326</v>
      </c>
      <c r="AR192" s="31">
        <f t="shared" si="96"/>
        <v>0.5</v>
      </c>
      <c r="AS192" s="2">
        <f t="shared" si="97"/>
        <v>0</v>
      </c>
      <c r="AT192" s="33">
        <f t="shared" si="98"/>
        <v>1</v>
      </c>
      <c r="AU192" s="31">
        <f t="shared" si="99"/>
        <v>0</v>
      </c>
      <c r="AV192" s="2">
        <f t="shared" si="100"/>
        <v>0</v>
      </c>
      <c r="AW192" s="33">
        <f t="shared" si="101"/>
        <v>1.24</v>
      </c>
      <c r="AX192" s="31">
        <f t="shared" si="102"/>
        <v>1</v>
      </c>
      <c r="AY192" s="33">
        <f t="shared" si="103"/>
        <v>1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hidden="1" customHeight="1">
      <c r="A193" s="2"/>
      <c r="B193" s="107">
        <v>118</v>
      </c>
      <c r="C193" s="31">
        <v>7</v>
      </c>
      <c r="D193" s="106" t="s">
        <v>6</v>
      </c>
      <c r="E193" s="2" t="s">
        <v>87</v>
      </c>
      <c r="F193" s="2"/>
      <c r="G193" s="2"/>
      <c r="H193" s="33"/>
      <c r="I193" s="173">
        <f t="shared" si="65"/>
        <v>614.10755547630606</v>
      </c>
      <c r="J193" s="174">
        <f t="shared" si="66"/>
        <v>16.338919305786384</v>
      </c>
      <c r="K193" s="189">
        <f t="shared" si="67"/>
        <v>699</v>
      </c>
      <c r="L193" s="190">
        <f t="shared" si="68"/>
        <v>255</v>
      </c>
      <c r="M193" s="173">
        <f t="shared" si="105"/>
        <v>12252.89502558323</v>
      </c>
      <c r="N193" s="174">
        <f t="shared" si="70"/>
        <v>12252.89502558323</v>
      </c>
      <c r="O193" s="174"/>
      <c r="P193" s="174"/>
      <c r="Q193" s="174"/>
      <c r="R193" s="175"/>
      <c r="S193" s="173">
        <f t="shared" si="71"/>
        <v>9012.8786695831059</v>
      </c>
      <c r="T193" s="174">
        <f t="shared" si="90"/>
        <v>9012.8786695831059</v>
      </c>
      <c r="U193" s="174"/>
      <c r="V193" s="174"/>
      <c r="W193" s="174"/>
      <c r="X193" s="175"/>
      <c r="Y193" s="173">
        <f t="shared" si="72"/>
        <v>18025.757339166212</v>
      </c>
      <c r="Z193" s="174">
        <f t="shared" si="106"/>
        <v>18025.757339166212</v>
      </c>
      <c r="AA193" s="174"/>
      <c r="AB193" s="174"/>
      <c r="AC193" s="174"/>
      <c r="AD193" s="175"/>
      <c r="AE193" s="173">
        <f t="shared" si="107"/>
        <v>19.952359999999999</v>
      </c>
      <c r="AF193" s="174">
        <f t="shared" si="104"/>
        <v>36</v>
      </c>
      <c r="AG193" s="174">
        <f t="shared" si="91"/>
        <v>22.464200000000002</v>
      </c>
      <c r="AH193" s="174">
        <f t="shared" si="92"/>
        <v>326</v>
      </c>
      <c r="AI193" s="174">
        <f t="shared" si="75"/>
        <v>260.02679999999998</v>
      </c>
      <c r="AJ193" s="174">
        <f t="shared" si="93"/>
        <v>2</v>
      </c>
      <c r="AK193" s="174">
        <f t="shared" si="76"/>
        <v>7510.7322246525891</v>
      </c>
      <c r="AL193" s="174">
        <f t="shared" si="94"/>
        <v>7510.7322246525891</v>
      </c>
      <c r="AM193" s="174"/>
      <c r="AN193" s="174"/>
      <c r="AO193" s="176">
        <v>20</v>
      </c>
      <c r="AP193" s="174">
        <v>36</v>
      </c>
      <c r="AQ193" s="175">
        <f t="shared" si="95"/>
        <v>326</v>
      </c>
      <c r="AR193" s="31">
        <f t="shared" si="96"/>
        <v>1</v>
      </c>
      <c r="AS193" s="2">
        <f t="shared" si="97"/>
        <v>0</v>
      </c>
      <c r="AT193" s="33">
        <f t="shared" si="98"/>
        <v>1.2</v>
      </c>
      <c r="AU193" s="31">
        <f t="shared" si="99"/>
        <v>0</v>
      </c>
      <c r="AV193" s="2">
        <f t="shared" si="100"/>
        <v>0</v>
      </c>
      <c r="AW193" s="33">
        <f t="shared" si="101"/>
        <v>1</v>
      </c>
      <c r="AX193" s="31">
        <f t="shared" si="102"/>
        <v>1</v>
      </c>
      <c r="AY193" s="33">
        <f t="shared" si="103"/>
        <v>1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hidden="1" customHeight="1">
      <c r="A194" s="2"/>
      <c r="B194" s="107">
        <v>119</v>
      </c>
      <c r="C194" s="31">
        <v>7</v>
      </c>
      <c r="D194" s="106" t="s">
        <v>6</v>
      </c>
      <c r="E194" s="2" t="s">
        <v>117</v>
      </c>
      <c r="F194" s="2"/>
      <c r="G194" s="2" t="s">
        <v>183</v>
      </c>
      <c r="H194" s="33"/>
      <c r="I194" s="173">
        <f t="shared" si="65"/>
        <v>1047.8313251802335</v>
      </c>
      <c r="J194" s="174">
        <f t="shared" si="66"/>
        <v>16.338919305786384</v>
      </c>
      <c r="K194" s="189">
        <f t="shared" si="67"/>
        <v>301</v>
      </c>
      <c r="L194" s="190">
        <f t="shared" si="68"/>
        <v>82</v>
      </c>
      <c r="M194" s="173">
        <f t="shared" si="105"/>
        <v>20906.707819273084</v>
      </c>
      <c r="N194" s="174">
        <f t="shared" si="70"/>
        <v>20906.707819273084</v>
      </c>
      <c r="O194" s="174"/>
      <c r="P194" s="174"/>
      <c r="Q194" s="174"/>
      <c r="R194" s="175"/>
      <c r="S194" s="173">
        <f t="shared" si="71"/>
        <v>9012.8786695831059</v>
      </c>
      <c r="T194" s="174">
        <f t="shared" si="90"/>
        <v>9012.8786695831059</v>
      </c>
      <c r="U194" s="174"/>
      <c r="V194" s="174"/>
      <c r="W194" s="174"/>
      <c r="X194" s="175"/>
      <c r="Y194" s="173">
        <f t="shared" si="72"/>
        <v>18025.757339166212</v>
      </c>
      <c r="Z194" s="174">
        <f t="shared" si="106"/>
        <v>18025.757339166212</v>
      </c>
      <c r="AA194" s="174"/>
      <c r="AB194" s="174"/>
      <c r="AC194" s="174"/>
      <c r="AD194" s="175"/>
      <c r="AE194" s="173">
        <f t="shared" si="107"/>
        <v>19.952359999999999</v>
      </c>
      <c r="AF194" s="174">
        <f t="shared" si="104"/>
        <v>36</v>
      </c>
      <c r="AG194" s="174">
        <f t="shared" si="91"/>
        <v>82.464200000000005</v>
      </c>
      <c r="AH194" s="174">
        <f t="shared" si="92"/>
        <v>326</v>
      </c>
      <c r="AI194" s="174">
        <f t="shared" si="75"/>
        <v>260.02679999999998</v>
      </c>
      <c r="AJ194" s="174">
        <f t="shared" si="93"/>
        <v>2</v>
      </c>
      <c r="AK194" s="174">
        <f t="shared" si="76"/>
        <v>7510.7322246525891</v>
      </c>
      <c r="AL194" s="174">
        <f t="shared" si="94"/>
        <v>7510.7322246525891</v>
      </c>
      <c r="AM194" s="174"/>
      <c r="AN194" s="174"/>
      <c r="AO194" s="176">
        <v>20</v>
      </c>
      <c r="AP194" s="174">
        <v>36</v>
      </c>
      <c r="AQ194" s="175">
        <f t="shared" si="95"/>
        <v>326</v>
      </c>
      <c r="AR194" s="31">
        <f t="shared" si="96"/>
        <v>1</v>
      </c>
      <c r="AS194" s="2">
        <f t="shared" si="97"/>
        <v>0</v>
      </c>
      <c r="AT194" s="33">
        <f t="shared" si="98"/>
        <v>1.2</v>
      </c>
      <c r="AU194" s="31">
        <f t="shared" si="99"/>
        <v>0</v>
      </c>
      <c r="AV194" s="2">
        <f t="shared" si="100"/>
        <v>60</v>
      </c>
      <c r="AW194" s="33">
        <f t="shared" si="101"/>
        <v>1</v>
      </c>
      <c r="AX194" s="31">
        <f t="shared" si="102"/>
        <v>1</v>
      </c>
      <c r="AY194" s="33">
        <f t="shared" si="103"/>
        <v>1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hidden="1" customHeight="1">
      <c r="A195" s="2"/>
      <c r="B195" s="107">
        <v>120</v>
      </c>
      <c r="C195" s="31">
        <v>7</v>
      </c>
      <c r="D195" s="106" t="s">
        <v>6</v>
      </c>
      <c r="E195" s="2" t="s">
        <v>134</v>
      </c>
      <c r="F195" s="2"/>
      <c r="G195" s="2" t="s">
        <v>86</v>
      </c>
      <c r="H195" s="33"/>
      <c r="I195" s="173">
        <f t="shared" si="65"/>
        <v>761.49336879061968</v>
      </c>
      <c r="J195" s="174">
        <f t="shared" si="66"/>
        <v>16.338919305786384</v>
      </c>
      <c r="K195" s="189">
        <f t="shared" si="67"/>
        <v>554</v>
      </c>
      <c r="L195" s="190">
        <f t="shared" si="68"/>
        <v>195</v>
      </c>
      <c r="M195" s="173">
        <f t="shared" si="105"/>
        <v>15193.589831723208</v>
      </c>
      <c r="N195" s="174">
        <f t="shared" si="70"/>
        <v>15193.589831723208</v>
      </c>
      <c r="O195" s="174"/>
      <c r="P195" s="174"/>
      <c r="Q195" s="174"/>
      <c r="R195" s="175"/>
      <c r="S195" s="173">
        <f t="shared" si="71"/>
        <v>11175.969550283053</v>
      </c>
      <c r="T195" s="174">
        <f t="shared" si="90"/>
        <v>11175.969550283053</v>
      </c>
      <c r="U195" s="174"/>
      <c r="V195" s="174"/>
      <c r="W195" s="174"/>
      <c r="X195" s="175"/>
      <c r="Y195" s="173">
        <f t="shared" si="72"/>
        <v>22351.939100566105</v>
      </c>
      <c r="Z195" s="174">
        <f t="shared" si="106"/>
        <v>22351.939100566105</v>
      </c>
      <c r="AA195" s="174"/>
      <c r="AB195" s="174"/>
      <c r="AC195" s="174"/>
      <c r="AD195" s="175"/>
      <c r="AE195" s="173">
        <f t="shared" si="107"/>
        <v>19.952359999999999</v>
      </c>
      <c r="AF195" s="174">
        <f t="shared" si="104"/>
        <v>36</v>
      </c>
      <c r="AG195" s="174">
        <f t="shared" si="91"/>
        <v>22.464200000000002</v>
      </c>
      <c r="AH195" s="174">
        <f t="shared" si="92"/>
        <v>326</v>
      </c>
      <c r="AI195" s="174">
        <f t="shared" si="75"/>
        <v>260.02679999999998</v>
      </c>
      <c r="AJ195" s="174">
        <f t="shared" si="93"/>
        <v>2</v>
      </c>
      <c r="AK195" s="174">
        <f t="shared" si="76"/>
        <v>7510.7322246525891</v>
      </c>
      <c r="AL195" s="174">
        <f t="shared" si="94"/>
        <v>7510.7322246525891</v>
      </c>
      <c r="AM195" s="174"/>
      <c r="AN195" s="174"/>
      <c r="AO195" s="176">
        <v>20</v>
      </c>
      <c r="AP195" s="174">
        <v>36</v>
      </c>
      <c r="AQ195" s="175">
        <f t="shared" si="95"/>
        <v>326</v>
      </c>
      <c r="AR195" s="31">
        <f t="shared" si="96"/>
        <v>1</v>
      </c>
      <c r="AS195" s="2">
        <f t="shared" si="97"/>
        <v>0</v>
      </c>
      <c r="AT195" s="33">
        <f t="shared" si="98"/>
        <v>1.2</v>
      </c>
      <c r="AU195" s="31">
        <f t="shared" si="99"/>
        <v>0</v>
      </c>
      <c r="AV195" s="2">
        <f t="shared" si="100"/>
        <v>0</v>
      </c>
      <c r="AW195" s="33">
        <f t="shared" si="101"/>
        <v>1.24</v>
      </c>
      <c r="AX195" s="31">
        <f t="shared" si="102"/>
        <v>1</v>
      </c>
      <c r="AY195" s="33">
        <f t="shared" si="103"/>
        <v>1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hidden="1" customHeight="1">
      <c r="A196" s="2"/>
      <c r="B196" s="107">
        <v>121</v>
      </c>
      <c r="C196" s="31">
        <v>4</v>
      </c>
      <c r="D196" s="106" t="s">
        <v>6</v>
      </c>
      <c r="E196" s="2" t="s">
        <v>67</v>
      </c>
      <c r="F196" s="2"/>
      <c r="G196" s="2"/>
      <c r="H196" s="33"/>
      <c r="I196" s="173">
        <f t="shared" si="65"/>
        <v>476.57578917041275</v>
      </c>
      <c r="J196" s="174">
        <f t="shared" si="66"/>
        <v>8.9713698028704378</v>
      </c>
      <c r="K196" s="189">
        <f t="shared" si="67"/>
        <v>796</v>
      </c>
      <c r="L196" s="190">
        <f t="shared" si="68"/>
        <v>300</v>
      </c>
      <c r="M196" s="173">
        <f t="shared" si="105"/>
        <v>9508.8117128121758</v>
      </c>
      <c r="N196" s="174">
        <f t="shared" si="70"/>
        <v>9508.8117128121758</v>
      </c>
      <c r="O196" s="174"/>
      <c r="P196" s="174"/>
      <c r="Q196" s="174"/>
      <c r="R196" s="175"/>
      <c r="S196" s="173">
        <f t="shared" si="71"/>
        <v>6994.409572639549</v>
      </c>
      <c r="T196" s="174">
        <f t="shared" si="90"/>
        <v>6994.409572639549</v>
      </c>
      <c r="U196" s="174"/>
      <c r="V196" s="174"/>
      <c r="W196" s="174"/>
      <c r="X196" s="175"/>
      <c r="Y196" s="173">
        <f t="shared" si="72"/>
        <v>13988.819145279098</v>
      </c>
      <c r="Z196" s="174">
        <f t="shared" si="106"/>
        <v>13988.819145279098</v>
      </c>
      <c r="AA196" s="174"/>
      <c r="AB196" s="174"/>
      <c r="AC196" s="174"/>
      <c r="AD196" s="175"/>
      <c r="AE196" s="173">
        <f t="shared" si="107"/>
        <v>19.952359999999999</v>
      </c>
      <c r="AF196" s="174">
        <f t="shared" si="104"/>
        <v>36</v>
      </c>
      <c r="AG196" s="174">
        <f t="shared" si="91"/>
        <v>22.464200000000002</v>
      </c>
      <c r="AH196" s="174">
        <f t="shared" si="92"/>
        <v>179</v>
      </c>
      <c r="AI196" s="174">
        <f t="shared" si="75"/>
        <v>260.02679999999998</v>
      </c>
      <c r="AJ196" s="174">
        <f t="shared" si="93"/>
        <v>2</v>
      </c>
      <c r="AK196" s="174">
        <f t="shared" si="76"/>
        <v>6994.409572639549</v>
      </c>
      <c r="AL196" s="174">
        <f t="shared" si="94"/>
        <v>6994.409572639549</v>
      </c>
      <c r="AM196" s="174"/>
      <c r="AN196" s="174"/>
      <c r="AO196" s="176">
        <v>20</v>
      </c>
      <c r="AP196" s="174">
        <v>36</v>
      </c>
      <c r="AQ196" s="175">
        <f t="shared" si="95"/>
        <v>179</v>
      </c>
      <c r="AR196" s="31">
        <f t="shared" si="96"/>
        <v>1</v>
      </c>
      <c r="AS196" s="2">
        <f t="shared" si="97"/>
        <v>0</v>
      </c>
      <c r="AT196" s="33">
        <f t="shared" si="98"/>
        <v>1</v>
      </c>
      <c r="AU196" s="31">
        <f t="shared" si="99"/>
        <v>0</v>
      </c>
      <c r="AV196" s="2">
        <f t="shared" si="100"/>
        <v>0</v>
      </c>
      <c r="AW196" s="33">
        <f t="shared" si="101"/>
        <v>1</v>
      </c>
      <c r="AX196" s="31">
        <f t="shared" si="102"/>
        <v>1</v>
      </c>
      <c r="AY196" s="33">
        <f t="shared" si="103"/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hidden="1" customHeight="1">
      <c r="A197" s="2"/>
      <c r="B197" s="107">
        <v>122</v>
      </c>
      <c r="C197" s="31">
        <v>4</v>
      </c>
      <c r="D197" s="106" t="s">
        <v>6</v>
      </c>
      <c r="E197" s="2" t="s">
        <v>148</v>
      </c>
      <c r="F197" s="2"/>
      <c r="G197" s="2"/>
      <c r="H197" s="33"/>
      <c r="I197" s="173">
        <f t="shared" si="65"/>
        <v>476.57578917041275</v>
      </c>
      <c r="J197" s="174">
        <f t="shared" si="66"/>
        <v>4.4856849014352189</v>
      </c>
      <c r="K197" s="189">
        <f t="shared" si="67"/>
        <v>796</v>
      </c>
      <c r="L197" s="190">
        <f t="shared" si="68"/>
        <v>300</v>
      </c>
      <c r="M197" s="173">
        <f t="shared" si="105"/>
        <v>9508.8117128121758</v>
      </c>
      <c r="N197" s="174">
        <f t="shared" si="70"/>
        <v>9508.8117128121758</v>
      </c>
      <c r="O197" s="174"/>
      <c r="P197" s="174"/>
      <c r="Q197" s="174"/>
      <c r="R197" s="175"/>
      <c r="S197" s="173">
        <f t="shared" si="71"/>
        <v>6994.409572639549</v>
      </c>
      <c r="T197" s="174">
        <f t="shared" si="90"/>
        <v>6994.409572639549</v>
      </c>
      <c r="U197" s="174"/>
      <c r="V197" s="174"/>
      <c r="W197" s="174"/>
      <c r="X197" s="175"/>
      <c r="Y197" s="173">
        <f t="shared" si="72"/>
        <v>13988.819145279098</v>
      </c>
      <c r="Z197" s="174">
        <f t="shared" si="106"/>
        <v>13988.819145279098</v>
      </c>
      <c r="AA197" s="174"/>
      <c r="AB197" s="174"/>
      <c r="AC197" s="174"/>
      <c r="AD197" s="175"/>
      <c r="AE197" s="173">
        <f t="shared" si="107"/>
        <v>19.952359999999999</v>
      </c>
      <c r="AF197" s="174">
        <f t="shared" si="104"/>
        <v>36</v>
      </c>
      <c r="AG197" s="174">
        <f t="shared" si="91"/>
        <v>22.464200000000002</v>
      </c>
      <c r="AH197" s="174">
        <f t="shared" si="92"/>
        <v>89.5</v>
      </c>
      <c r="AI197" s="174">
        <f t="shared" si="75"/>
        <v>260.02679999999998</v>
      </c>
      <c r="AJ197" s="174">
        <f t="shared" si="93"/>
        <v>2</v>
      </c>
      <c r="AK197" s="174">
        <f t="shared" si="76"/>
        <v>6994.409572639549</v>
      </c>
      <c r="AL197" s="174">
        <f t="shared" si="94"/>
        <v>6994.409572639549</v>
      </c>
      <c r="AM197" s="174"/>
      <c r="AN197" s="174"/>
      <c r="AO197" s="176">
        <v>20</v>
      </c>
      <c r="AP197" s="174">
        <v>36</v>
      </c>
      <c r="AQ197" s="175">
        <f t="shared" si="95"/>
        <v>179</v>
      </c>
      <c r="AR197" s="31">
        <f t="shared" si="96"/>
        <v>0.5</v>
      </c>
      <c r="AS197" s="2">
        <f t="shared" si="97"/>
        <v>0</v>
      </c>
      <c r="AT197" s="33">
        <f t="shared" si="98"/>
        <v>1</v>
      </c>
      <c r="AU197" s="31">
        <f t="shared" si="99"/>
        <v>0</v>
      </c>
      <c r="AV197" s="2">
        <f t="shared" si="100"/>
        <v>0</v>
      </c>
      <c r="AW197" s="33">
        <f t="shared" si="101"/>
        <v>1</v>
      </c>
      <c r="AX197" s="31">
        <f t="shared" si="102"/>
        <v>1</v>
      </c>
      <c r="AY197" s="33">
        <f t="shared" si="103"/>
        <v>1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hidden="1" customHeight="1">
      <c r="A198" s="2"/>
      <c r="B198" s="107">
        <v>123</v>
      </c>
      <c r="C198" s="31">
        <v>4</v>
      </c>
      <c r="D198" s="106" t="s">
        <v>6</v>
      </c>
      <c r="E198" s="2" t="s">
        <v>87</v>
      </c>
      <c r="F198" s="2"/>
      <c r="G198" s="2"/>
      <c r="H198" s="33"/>
      <c r="I198" s="173">
        <f t="shared" si="65"/>
        <v>571.89094700449527</v>
      </c>
      <c r="J198" s="174">
        <f t="shared" si="66"/>
        <v>8.9713698028704378</v>
      </c>
      <c r="K198" s="189">
        <f t="shared" si="67"/>
        <v>728</v>
      </c>
      <c r="L198" s="190">
        <f t="shared" si="68"/>
        <v>268</v>
      </c>
      <c r="M198" s="173">
        <f t="shared" si="105"/>
        <v>11410.574055374611</v>
      </c>
      <c r="N198" s="174">
        <f t="shared" si="70"/>
        <v>11410.574055374611</v>
      </c>
      <c r="O198" s="174"/>
      <c r="P198" s="174"/>
      <c r="Q198" s="174"/>
      <c r="R198" s="175"/>
      <c r="S198" s="173">
        <f t="shared" si="71"/>
        <v>8393.2914871674584</v>
      </c>
      <c r="T198" s="174">
        <f t="shared" si="90"/>
        <v>8393.2914871674584</v>
      </c>
      <c r="U198" s="174"/>
      <c r="V198" s="174"/>
      <c r="W198" s="174"/>
      <c r="X198" s="175"/>
      <c r="Y198" s="173">
        <f t="shared" si="72"/>
        <v>16786.582974334917</v>
      </c>
      <c r="Z198" s="174">
        <f t="shared" si="106"/>
        <v>16786.582974334917</v>
      </c>
      <c r="AA198" s="174"/>
      <c r="AB198" s="174"/>
      <c r="AC198" s="174"/>
      <c r="AD198" s="175"/>
      <c r="AE198" s="173">
        <f t="shared" si="107"/>
        <v>19.952359999999999</v>
      </c>
      <c r="AF198" s="174">
        <f t="shared" si="104"/>
        <v>36</v>
      </c>
      <c r="AG198" s="174">
        <f t="shared" si="91"/>
        <v>22.464200000000002</v>
      </c>
      <c r="AH198" s="174">
        <f t="shared" si="92"/>
        <v>179</v>
      </c>
      <c r="AI198" s="174">
        <f t="shared" si="75"/>
        <v>260.02679999999998</v>
      </c>
      <c r="AJ198" s="174">
        <f t="shared" si="93"/>
        <v>2</v>
      </c>
      <c r="AK198" s="174">
        <f t="shared" si="76"/>
        <v>6994.409572639549</v>
      </c>
      <c r="AL198" s="174">
        <f t="shared" si="94"/>
        <v>6994.409572639549</v>
      </c>
      <c r="AM198" s="174"/>
      <c r="AN198" s="174"/>
      <c r="AO198" s="176">
        <v>20</v>
      </c>
      <c r="AP198" s="174">
        <v>36</v>
      </c>
      <c r="AQ198" s="175">
        <f t="shared" si="95"/>
        <v>179</v>
      </c>
      <c r="AR198" s="31">
        <f t="shared" si="96"/>
        <v>1</v>
      </c>
      <c r="AS198" s="2">
        <f t="shared" si="97"/>
        <v>0</v>
      </c>
      <c r="AT198" s="33">
        <f t="shared" si="98"/>
        <v>1.2</v>
      </c>
      <c r="AU198" s="31">
        <f t="shared" si="99"/>
        <v>0</v>
      </c>
      <c r="AV198" s="2">
        <f t="shared" si="100"/>
        <v>0</v>
      </c>
      <c r="AW198" s="33">
        <f t="shared" si="101"/>
        <v>1</v>
      </c>
      <c r="AX198" s="31">
        <f t="shared" si="102"/>
        <v>1</v>
      </c>
      <c r="AY198" s="33">
        <f t="shared" si="103"/>
        <v>1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hidden="1" customHeight="1">
      <c r="A199" s="2"/>
      <c r="B199" s="107">
        <v>124</v>
      </c>
      <c r="C199" s="31">
        <v>1</v>
      </c>
      <c r="D199" s="106" t="s">
        <v>6</v>
      </c>
      <c r="E199" s="2" t="s">
        <v>67</v>
      </c>
      <c r="F199" s="2"/>
      <c r="G199" s="2"/>
      <c r="H199" s="33"/>
      <c r="I199" s="173">
        <f t="shared" si="65"/>
        <v>387.88624841225629</v>
      </c>
      <c r="J199" s="174">
        <f t="shared" si="66"/>
        <v>4.5608639779955862</v>
      </c>
      <c r="K199" s="189">
        <f t="shared" si="67"/>
        <v>859</v>
      </c>
      <c r="L199" s="190">
        <f t="shared" si="68"/>
        <v>338</v>
      </c>
      <c r="M199" s="173">
        <f t="shared" si="105"/>
        <v>7739.2460673707656</v>
      </c>
      <c r="N199" s="174">
        <f t="shared" si="70"/>
        <v>7739.2460673707656</v>
      </c>
      <c r="O199" s="174"/>
      <c r="P199" s="174"/>
      <c r="Q199" s="174"/>
      <c r="R199" s="175"/>
      <c r="S199" s="173">
        <f t="shared" si="71"/>
        <v>5692.7677625264496</v>
      </c>
      <c r="T199" s="174">
        <f t="shared" si="90"/>
        <v>5692.7677625264496</v>
      </c>
      <c r="U199" s="174"/>
      <c r="V199" s="174"/>
      <c r="W199" s="174"/>
      <c r="X199" s="175"/>
      <c r="Y199" s="173">
        <f t="shared" si="72"/>
        <v>11385.535525052899</v>
      </c>
      <c r="Z199" s="174">
        <f t="shared" si="106"/>
        <v>11385.535525052899</v>
      </c>
      <c r="AA199" s="174"/>
      <c r="AB199" s="174"/>
      <c r="AC199" s="174"/>
      <c r="AD199" s="175"/>
      <c r="AE199" s="173">
        <f t="shared" si="107"/>
        <v>19.952359999999999</v>
      </c>
      <c r="AF199" s="174">
        <f t="shared" si="104"/>
        <v>36</v>
      </c>
      <c r="AG199" s="174">
        <f t="shared" si="91"/>
        <v>22.464200000000002</v>
      </c>
      <c r="AH199" s="174">
        <f t="shared" si="92"/>
        <v>91</v>
      </c>
      <c r="AI199" s="174">
        <f t="shared" si="75"/>
        <v>260.02679999999998</v>
      </c>
      <c r="AJ199" s="174">
        <f t="shared" si="93"/>
        <v>2</v>
      </c>
      <c r="AK199" s="174">
        <f t="shared" si="76"/>
        <v>5692.7677625264496</v>
      </c>
      <c r="AL199" s="174">
        <f t="shared" si="94"/>
        <v>5692.7677625264496</v>
      </c>
      <c r="AM199" s="174"/>
      <c r="AN199" s="174"/>
      <c r="AO199" s="176">
        <v>20</v>
      </c>
      <c r="AP199" s="174">
        <v>36</v>
      </c>
      <c r="AQ199" s="175">
        <f t="shared" si="95"/>
        <v>91</v>
      </c>
      <c r="AR199" s="31">
        <f t="shared" si="96"/>
        <v>1</v>
      </c>
      <c r="AS199" s="2">
        <f t="shared" si="97"/>
        <v>0</v>
      </c>
      <c r="AT199" s="33">
        <f t="shared" si="98"/>
        <v>1</v>
      </c>
      <c r="AU199" s="31">
        <f t="shared" si="99"/>
        <v>0</v>
      </c>
      <c r="AV199" s="2">
        <f t="shared" si="100"/>
        <v>0</v>
      </c>
      <c r="AW199" s="33">
        <f t="shared" si="101"/>
        <v>1</v>
      </c>
      <c r="AX199" s="31">
        <f t="shared" si="102"/>
        <v>1</v>
      </c>
      <c r="AY199" s="33">
        <f t="shared" si="103"/>
        <v>1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hidden="1" customHeight="1">
      <c r="A200" s="2"/>
      <c r="B200" s="107">
        <v>125</v>
      </c>
      <c r="C200" s="31">
        <v>10</v>
      </c>
      <c r="D200" s="106" t="s">
        <v>7</v>
      </c>
      <c r="E200" s="2" t="s">
        <v>144</v>
      </c>
      <c r="F200" s="2"/>
      <c r="G200" s="2"/>
      <c r="H200" s="33"/>
      <c r="I200" s="173">
        <f t="shared" si="65"/>
        <v>457.58226136322639</v>
      </c>
      <c r="J200" s="174">
        <f t="shared" si="66"/>
        <v>32.967417276842326</v>
      </c>
      <c r="K200" s="189">
        <f t="shared" si="67"/>
        <v>813</v>
      </c>
      <c r="L200" s="190">
        <f t="shared" si="68"/>
        <v>314</v>
      </c>
      <c r="M200" s="173">
        <f t="shared" ref="M200:M230" si="108">N200+R200/2</f>
        <v>4108.4307037499329</v>
      </c>
      <c r="N200" s="174">
        <f t="shared" si="70"/>
        <v>4108.4307037499329</v>
      </c>
      <c r="O200" s="174"/>
      <c r="P200" s="174"/>
      <c r="Q200" s="174"/>
      <c r="R200" s="175">
        <f t="shared" ref="R200:R230" si="109">X200*(1+(AG200/100)*(AI200/100-1))</f>
        <v>0</v>
      </c>
      <c r="S200" s="173">
        <f t="shared" si="71"/>
        <v>3022.0439641386324</v>
      </c>
      <c r="T200" s="174">
        <f t="shared" ref="T200:T230" si="110">AL200*AV200*AX200</f>
        <v>3022.0439641386324</v>
      </c>
      <c r="U200" s="174"/>
      <c r="V200" s="174"/>
      <c r="W200" s="174"/>
      <c r="X200" s="175">
        <f t="shared" ref="X200:X230" si="111">AS200*AL200</f>
        <v>0</v>
      </c>
      <c r="Y200" s="173">
        <f t="shared" si="72"/>
        <v>6044.0879282772648</v>
      </c>
      <c r="Z200" s="174">
        <f t="shared" si="106"/>
        <v>6044.0879282772648</v>
      </c>
      <c r="AA200" s="174"/>
      <c r="AB200" s="174"/>
      <c r="AC200" s="174"/>
      <c r="AD200" s="175">
        <f t="shared" ref="AD200:AD230" si="112">X200*$D$58/100</f>
        <v>0</v>
      </c>
      <c r="AE200" s="173">
        <f t="shared" ref="AE200:AE230" si="113">AO200*(1-$D$17/100)-AY200</f>
        <v>8.9785620000000002</v>
      </c>
      <c r="AF200" s="174">
        <f t="shared" si="104"/>
        <v>36</v>
      </c>
      <c r="AG200" s="174">
        <f t="shared" ref="AG200:AG230" si="114">IF($D$57&gt;100,100,$D$57)</f>
        <v>22.464200000000002</v>
      </c>
      <c r="AH200" s="174">
        <f t="shared" si="92"/>
        <v>296</v>
      </c>
      <c r="AI200" s="174">
        <f t="shared" si="75"/>
        <v>260.02679999999998</v>
      </c>
      <c r="AJ200" s="174">
        <f t="shared" ref="AJ200:AJ230" si="115">10*AX200*AU200/9</f>
        <v>2.2222222222222223</v>
      </c>
      <c r="AK200" s="174">
        <f t="shared" si="76"/>
        <v>1511.0219820693162</v>
      </c>
      <c r="AL200" s="174">
        <f t="shared" ref="AL200:AL230" si="116">(VLOOKUP(C200,$B$36:$AG$39,8,FALSE)+VLOOKUP(C200,$B$40:$AG$43,8,FALSE)*$D$54)*$D$59/100</f>
        <v>1511.0219820693162</v>
      </c>
      <c r="AM200" s="174"/>
      <c r="AN200" s="174"/>
      <c r="AO200" s="176">
        <v>9</v>
      </c>
      <c r="AP200" s="174">
        <v>36</v>
      </c>
      <c r="AQ200" s="175">
        <f t="shared" ref="AQ200:AQ230" si="117">VLOOKUP(C200,$B$45:$AA$48,8,FALSE)</f>
        <v>296</v>
      </c>
      <c r="AR200" s="31">
        <f t="shared" ref="AR200:AR230" si="118">IF(LEFT(E200,1)*1=1,$S$57,$R$57)</f>
        <v>1</v>
      </c>
      <c r="AS200" s="2">
        <f t="shared" ref="AS200:AS230" si="119">IF(LEFT(E200,1)*1=2,$U$57,$T$57)</f>
        <v>0</v>
      </c>
      <c r="AT200" s="33">
        <f t="shared" ref="AT200:AT230" si="120">IF(LEFT(E200,1)*1=3,$W$57,$V$57)</f>
        <v>0</v>
      </c>
      <c r="AU200" s="31">
        <f t="shared" ref="AU200:AU230" si="121">IF(MID(E200,3,1)*1=1,$Y$57,$X$57)</f>
        <v>1</v>
      </c>
      <c r="AV200" s="2">
        <f t="shared" ref="AV200:AV230" si="122">IF(MID(E200,3,1)*1=2,$AA$57,$Z$57)</f>
        <v>1</v>
      </c>
      <c r="AW200" s="33">
        <f t="shared" ref="AW200:AW230" si="123">IF(MID(E200,3,1)*1=3,$AC$57,$AB$57)</f>
        <v>0</v>
      </c>
      <c r="AX200" s="31">
        <f t="shared" ref="AX200:AX230" si="124">IF(MID(E200,5,1)*1=1,$AE$57,$AD$57)</f>
        <v>2</v>
      </c>
      <c r="AY200" s="33">
        <f t="shared" ref="AY200:AY230" si="125">IF(MID(E200,5,1)*1=2,$AG$57,$AF$57)</f>
        <v>0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hidden="1" customHeight="1">
      <c r="A201" s="2"/>
      <c r="B201" s="107">
        <v>126</v>
      </c>
      <c r="C201" s="31">
        <v>10</v>
      </c>
      <c r="D201" s="106" t="s">
        <v>7</v>
      </c>
      <c r="E201" s="2" t="s">
        <v>138</v>
      </c>
      <c r="F201" s="2"/>
      <c r="G201" s="2"/>
      <c r="H201" s="33"/>
      <c r="I201" s="173">
        <f t="shared" si="65"/>
        <v>457.58226136322639</v>
      </c>
      <c r="J201" s="174">
        <f t="shared" si="66"/>
        <v>32.967417276842326</v>
      </c>
      <c r="K201" s="189">
        <f t="shared" si="67"/>
        <v>813</v>
      </c>
      <c r="L201" s="190">
        <f t="shared" si="68"/>
        <v>314</v>
      </c>
      <c r="M201" s="173">
        <f t="shared" si="108"/>
        <v>4108.4307037499329</v>
      </c>
      <c r="N201" s="174">
        <f t="shared" si="70"/>
        <v>4108.4307037499329</v>
      </c>
      <c r="O201" s="174"/>
      <c r="P201" s="174"/>
      <c r="Q201" s="174"/>
      <c r="R201" s="175">
        <f t="shared" si="109"/>
        <v>0</v>
      </c>
      <c r="S201" s="173">
        <f t="shared" si="71"/>
        <v>3022.0439641386324</v>
      </c>
      <c r="T201" s="174">
        <f t="shared" si="110"/>
        <v>3022.0439641386324</v>
      </c>
      <c r="U201" s="174"/>
      <c r="V201" s="174"/>
      <c r="W201" s="174"/>
      <c r="X201" s="175">
        <f t="shared" si="111"/>
        <v>0</v>
      </c>
      <c r="Y201" s="173">
        <f t="shared" si="72"/>
        <v>6044.0879282772648</v>
      </c>
      <c r="Z201" s="174">
        <f t="shared" si="106"/>
        <v>6044.0879282772648</v>
      </c>
      <c r="AA201" s="174"/>
      <c r="AB201" s="174"/>
      <c r="AC201" s="174"/>
      <c r="AD201" s="175">
        <f t="shared" si="112"/>
        <v>0</v>
      </c>
      <c r="AE201" s="173">
        <f t="shared" si="113"/>
        <v>8.9785620000000002</v>
      </c>
      <c r="AF201" s="174">
        <f t="shared" si="104"/>
        <v>36</v>
      </c>
      <c r="AG201" s="174">
        <f t="shared" si="114"/>
        <v>22.464200000000002</v>
      </c>
      <c r="AH201" s="174">
        <f t="shared" ref="AH201:AH230" si="126">AQ201*AR201</f>
        <v>296</v>
      </c>
      <c r="AI201" s="174">
        <f t="shared" si="75"/>
        <v>260.02679999999998</v>
      </c>
      <c r="AJ201" s="174">
        <f t="shared" si="115"/>
        <v>1.7777777777777777</v>
      </c>
      <c r="AK201" s="174">
        <f t="shared" si="76"/>
        <v>1511.0219820693162</v>
      </c>
      <c r="AL201" s="174">
        <f t="shared" si="116"/>
        <v>1511.0219820693162</v>
      </c>
      <c r="AM201" s="174"/>
      <c r="AN201" s="174"/>
      <c r="AO201" s="176">
        <v>9</v>
      </c>
      <c r="AP201" s="174">
        <v>36</v>
      </c>
      <c r="AQ201" s="175">
        <f t="shared" si="117"/>
        <v>296</v>
      </c>
      <c r="AR201" s="31">
        <f t="shared" si="118"/>
        <v>1</v>
      </c>
      <c r="AS201" s="2">
        <f t="shared" si="119"/>
        <v>0</v>
      </c>
      <c r="AT201" s="33">
        <f t="shared" si="120"/>
        <v>0</v>
      </c>
      <c r="AU201" s="31">
        <f t="shared" si="121"/>
        <v>0.8</v>
      </c>
      <c r="AV201" s="2">
        <f t="shared" si="122"/>
        <v>1</v>
      </c>
      <c r="AW201" s="33">
        <f t="shared" si="123"/>
        <v>0</v>
      </c>
      <c r="AX201" s="31">
        <f t="shared" si="124"/>
        <v>2</v>
      </c>
      <c r="AY201" s="33">
        <f t="shared" si="125"/>
        <v>0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hidden="1" customHeight="1">
      <c r="A202" s="2"/>
      <c r="B202" s="107">
        <v>127</v>
      </c>
      <c r="C202" s="31">
        <v>10</v>
      </c>
      <c r="D202" s="106" t="s">
        <v>7</v>
      </c>
      <c r="E202" s="2" t="s">
        <v>140</v>
      </c>
      <c r="F202" s="2"/>
      <c r="G202" s="2"/>
      <c r="H202" s="33"/>
      <c r="I202" s="173">
        <f t="shared" si="65"/>
        <v>686.37339204483953</v>
      </c>
      <c r="J202" s="174">
        <f t="shared" si="66"/>
        <v>32.967417276842326</v>
      </c>
      <c r="K202" s="189">
        <f t="shared" si="67"/>
        <v>621</v>
      </c>
      <c r="L202" s="190">
        <f t="shared" si="68"/>
        <v>220</v>
      </c>
      <c r="M202" s="173">
        <f t="shared" si="108"/>
        <v>6162.6460556248985</v>
      </c>
      <c r="N202" s="174">
        <f t="shared" si="70"/>
        <v>6162.6460556248985</v>
      </c>
      <c r="O202" s="174"/>
      <c r="P202" s="174"/>
      <c r="Q202" s="174"/>
      <c r="R202" s="175">
        <f t="shared" si="109"/>
        <v>0</v>
      </c>
      <c r="S202" s="173">
        <f t="shared" si="71"/>
        <v>4533.0659462079484</v>
      </c>
      <c r="T202" s="174">
        <f t="shared" si="110"/>
        <v>4533.0659462079484</v>
      </c>
      <c r="U202" s="174"/>
      <c r="V202" s="174"/>
      <c r="W202" s="174"/>
      <c r="X202" s="175">
        <f t="shared" si="111"/>
        <v>0</v>
      </c>
      <c r="Y202" s="173">
        <f t="shared" si="72"/>
        <v>9066.1318924158968</v>
      </c>
      <c r="Z202" s="174">
        <f t="shared" si="106"/>
        <v>9066.1318924158968</v>
      </c>
      <c r="AA202" s="174"/>
      <c r="AB202" s="174"/>
      <c r="AC202" s="174"/>
      <c r="AD202" s="175">
        <f t="shared" si="112"/>
        <v>0</v>
      </c>
      <c r="AE202" s="173">
        <f t="shared" si="113"/>
        <v>8.9785620000000002</v>
      </c>
      <c r="AF202" s="174">
        <f t="shared" si="104"/>
        <v>36</v>
      </c>
      <c r="AG202" s="174">
        <f t="shared" si="114"/>
        <v>22.464200000000002</v>
      </c>
      <c r="AH202" s="174">
        <f t="shared" si="126"/>
        <v>296</v>
      </c>
      <c r="AI202" s="174">
        <f t="shared" si="75"/>
        <v>260.02679999999998</v>
      </c>
      <c r="AJ202" s="174">
        <f t="shared" si="115"/>
        <v>2.2222222222222223</v>
      </c>
      <c r="AK202" s="174">
        <f t="shared" si="76"/>
        <v>1511.0219820693162</v>
      </c>
      <c r="AL202" s="174">
        <f t="shared" si="116"/>
        <v>1511.0219820693162</v>
      </c>
      <c r="AM202" s="174"/>
      <c r="AN202" s="174"/>
      <c r="AO202" s="176">
        <v>9</v>
      </c>
      <c r="AP202" s="174">
        <v>36</v>
      </c>
      <c r="AQ202" s="175">
        <f t="shared" si="117"/>
        <v>296</v>
      </c>
      <c r="AR202" s="31">
        <f t="shared" si="118"/>
        <v>1</v>
      </c>
      <c r="AS202" s="2">
        <f t="shared" si="119"/>
        <v>0</v>
      </c>
      <c r="AT202" s="33">
        <f t="shared" si="120"/>
        <v>0</v>
      </c>
      <c r="AU202" s="31">
        <f t="shared" si="121"/>
        <v>1</v>
      </c>
      <c r="AV202" s="2">
        <f t="shared" si="122"/>
        <v>1.5</v>
      </c>
      <c r="AW202" s="33">
        <f t="shared" si="123"/>
        <v>0</v>
      </c>
      <c r="AX202" s="31">
        <f t="shared" si="124"/>
        <v>2</v>
      </c>
      <c r="AY202" s="33">
        <f t="shared" si="125"/>
        <v>0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hidden="1" customHeight="1">
      <c r="A203" s="2"/>
      <c r="B203" s="107">
        <v>128</v>
      </c>
      <c r="C203" s="31">
        <v>10</v>
      </c>
      <c r="D203" s="106" t="s">
        <v>7</v>
      </c>
      <c r="E203" s="2" t="s">
        <v>150</v>
      </c>
      <c r="F203" s="2"/>
      <c r="G203" s="2"/>
      <c r="H203" s="33"/>
      <c r="I203" s="173">
        <f t="shared" si="65"/>
        <v>457.58226136322639</v>
      </c>
      <c r="J203" s="174">
        <f t="shared" si="66"/>
        <v>16.483708638421163</v>
      </c>
      <c r="K203" s="189">
        <f t="shared" si="67"/>
        <v>813</v>
      </c>
      <c r="L203" s="190">
        <f t="shared" si="68"/>
        <v>314</v>
      </c>
      <c r="M203" s="173">
        <f t="shared" si="108"/>
        <v>4108.4307037499329</v>
      </c>
      <c r="N203" s="174">
        <f t="shared" si="70"/>
        <v>4108.4307037499329</v>
      </c>
      <c r="O203" s="174"/>
      <c r="P203" s="174"/>
      <c r="Q203" s="174"/>
      <c r="R203" s="175">
        <f t="shared" si="109"/>
        <v>0</v>
      </c>
      <c r="S203" s="173">
        <f t="shared" si="71"/>
        <v>3022.0439641386324</v>
      </c>
      <c r="T203" s="174">
        <f t="shared" si="110"/>
        <v>3022.0439641386324</v>
      </c>
      <c r="U203" s="174"/>
      <c r="V203" s="174"/>
      <c r="W203" s="174"/>
      <c r="X203" s="175">
        <f t="shared" si="111"/>
        <v>0</v>
      </c>
      <c r="Y203" s="173">
        <f t="shared" si="72"/>
        <v>6044.0879282772648</v>
      </c>
      <c r="Z203" s="174">
        <f t="shared" si="106"/>
        <v>6044.0879282772648</v>
      </c>
      <c r="AA203" s="174"/>
      <c r="AB203" s="174"/>
      <c r="AC203" s="174"/>
      <c r="AD203" s="175">
        <f t="shared" si="112"/>
        <v>0</v>
      </c>
      <c r="AE203" s="173">
        <f t="shared" si="113"/>
        <v>8.9785620000000002</v>
      </c>
      <c r="AF203" s="174">
        <f t="shared" si="104"/>
        <v>36</v>
      </c>
      <c r="AG203" s="174">
        <f t="shared" si="114"/>
        <v>22.464200000000002</v>
      </c>
      <c r="AH203" s="174">
        <f t="shared" si="126"/>
        <v>148</v>
      </c>
      <c r="AI203" s="174">
        <f t="shared" si="75"/>
        <v>260.02679999999998</v>
      </c>
      <c r="AJ203" s="174">
        <f t="shared" si="115"/>
        <v>2.2222222222222223</v>
      </c>
      <c r="AK203" s="174">
        <f t="shared" si="76"/>
        <v>1511.0219820693162</v>
      </c>
      <c r="AL203" s="174">
        <f t="shared" si="116"/>
        <v>1511.0219820693162</v>
      </c>
      <c r="AM203" s="174"/>
      <c r="AN203" s="174"/>
      <c r="AO203" s="176">
        <v>9</v>
      </c>
      <c r="AP203" s="174">
        <v>36</v>
      </c>
      <c r="AQ203" s="175">
        <f t="shared" si="117"/>
        <v>296</v>
      </c>
      <c r="AR203" s="31">
        <f t="shared" si="118"/>
        <v>0.5</v>
      </c>
      <c r="AS203" s="2">
        <f t="shared" si="119"/>
        <v>0</v>
      </c>
      <c r="AT203" s="33">
        <f t="shared" si="120"/>
        <v>0</v>
      </c>
      <c r="AU203" s="31">
        <f t="shared" si="121"/>
        <v>1</v>
      </c>
      <c r="AV203" s="2">
        <f t="shared" si="122"/>
        <v>1</v>
      </c>
      <c r="AW203" s="33">
        <f t="shared" si="123"/>
        <v>0</v>
      </c>
      <c r="AX203" s="31">
        <f t="shared" si="124"/>
        <v>2</v>
      </c>
      <c r="AY203" s="33">
        <f t="shared" si="125"/>
        <v>0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hidden="1" customHeight="1">
      <c r="A204" s="2"/>
      <c r="B204" s="107">
        <v>129</v>
      </c>
      <c r="C204" s="31">
        <v>10</v>
      </c>
      <c r="D204" s="106" t="s">
        <v>7</v>
      </c>
      <c r="E204" s="2" t="s">
        <v>164</v>
      </c>
      <c r="F204" s="2"/>
      <c r="G204" s="2"/>
      <c r="H204" s="33"/>
      <c r="I204" s="173">
        <f t="shared" ref="I204:I267" si="127">M204/AE204</f>
        <v>457.58226136322639</v>
      </c>
      <c r="J204" s="174">
        <f t="shared" ref="J204:J267" si="128">AH204/AE204</f>
        <v>16.483708638421163</v>
      </c>
      <c r="K204" s="189">
        <f t="shared" ref="K204:K267" si="129">RANK(I204,$I$76:$I$977)</f>
        <v>813</v>
      </c>
      <c r="L204" s="190">
        <f t="shared" ref="L204:L267" si="130">RANK(I204,$I$76:$I$450)</f>
        <v>314</v>
      </c>
      <c r="M204" s="173">
        <f t="shared" si="108"/>
        <v>4108.4307037499329</v>
      </c>
      <c r="N204" s="174">
        <f t="shared" ref="N204:N267" si="131">T204*(1+(IF((AG204+IF(F204="백어택",8,0))&gt;100,100,(AG204+IF(F204="백어택",8,0)))/100)*((AI204/100-1)))</f>
        <v>4108.4307037499329</v>
      </c>
      <c r="O204" s="174"/>
      <c r="P204" s="174"/>
      <c r="Q204" s="174"/>
      <c r="R204" s="175">
        <f t="shared" si="109"/>
        <v>0</v>
      </c>
      <c r="S204" s="173">
        <f t="shared" ref="S204:S267" si="132">SUM(T204:X204)</f>
        <v>3022.0439641386324</v>
      </c>
      <c r="T204" s="174">
        <f t="shared" si="110"/>
        <v>3022.0439641386324</v>
      </c>
      <c r="U204" s="174"/>
      <c r="V204" s="174"/>
      <c r="W204" s="174"/>
      <c r="X204" s="175">
        <f t="shared" si="111"/>
        <v>0</v>
      </c>
      <c r="Y204" s="173">
        <f t="shared" ref="Y204:Y267" si="133">SUM(Z204:AD204)</f>
        <v>6044.0879282772648</v>
      </c>
      <c r="Z204" s="174">
        <f t="shared" ref="Z204:Z230" si="134">T204*$D$58/100</f>
        <v>6044.0879282772648</v>
      </c>
      <c r="AA204" s="174"/>
      <c r="AB204" s="174"/>
      <c r="AC204" s="174"/>
      <c r="AD204" s="175">
        <f t="shared" si="112"/>
        <v>0</v>
      </c>
      <c r="AE204" s="173">
        <f t="shared" si="113"/>
        <v>8.9785620000000002</v>
      </c>
      <c r="AF204" s="174">
        <f t="shared" si="104"/>
        <v>36</v>
      </c>
      <c r="AG204" s="174">
        <f t="shared" si="114"/>
        <v>22.464200000000002</v>
      </c>
      <c r="AH204" s="174">
        <f t="shared" si="126"/>
        <v>148</v>
      </c>
      <c r="AI204" s="174">
        <f t="shared" ref="AI204:AI267" si="135">$D$58+$D$19</f>
        <v>260.02679999999998</v>
      </c>
      <c r="AJ204" s="174">
        <f t="shared" si="115"/>
        <v>1.7777777777777777</v>
      </c>
      <c r="AK204" s="174">
        <f t="shared" ref="AK204:AK267" si="136">SUM(AL204:AN204)</f>
        <v>1511.0219820693162</v>
      </c>
      <c r="AL204" s="174">
        <f t="shared" si="116"/>
        <v>1511.0219820693162</v>
      </c>
      <c r="AM204" s="174"/>
      <c r="AN204" s="174"/>
      <c r="AO204" s="176">
        <v>9</v>
      </c>
      <c r="AP204" s="174">
        <v>36</v>
      </c>
      <c r="AQ204" s="175">
        <f t="shared" si="117"/>
        <v>296</v>
      </c>
      <c r="AR204" s="31">
        <f t="shared" si="118"/>
        <v>0.5</v>
      </c>
      <c r="AS204" s="2">
        <f t="shared" si="119"/>
        <v>0</v>
      </c>
      <c r="AT204" s="33">
        <f t="shared" si="120"/>
        <v>0</v>
      </c>
      <c r="AU204" s="31">
        <f t="shared" si="121"/>
        <v>0.8</v>
      </c>
      <c r="AV204" s="2">
        <f t="shared" si="122"/>
        <v>1</v>
      </c>
      <c r="AW204" s="33">
        <f t="shared" si="123"/>
        <v>0</v>
      </c>
      <c r="AX204" s="31">
        <f t="shared" si="124"/>
        <v>2</v>
      </c>
      <c r="AY204" s="33">
        <f t="shared" si="125"/>
        <v>0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hidden="1" customHeight="1">
      <c r="A205" s="2"/>
      <c r="B205" s="107">
        <v>130</v>
      </c>
      <c r="C205" s="31">
        <v>10</v>
      </c>
      <c r="D205" s="106" t="s">
        <v>7</v>
      </c>
      <c r="E205" s="2" t="s">
        <v>153</v>
      </c>
      <c r="F205" s="2"/>
      <c r="G205" s="2"/>
      <c r="H205" s="33"/>
      <c r="I205" s="173">
        <f t="shared" si="127"/>
        <v>686.37339204483953</v>
      </c>
      <c r="J205" s="174">
        <f t="shared" si="128"/>
        <v>16.483708638421163</v>
      </c>
      <c r="K205" s="189">
        <f t="shared" si="129"/>
        <v>621</v>
      </c>
      <c r="L205" s="190">
        <f t="shared" si="130"/>
        <v>220</v>
      </c>
      <c r="M205" s="173">
        <f t="shared" si="108"/>
        <v>6162.6460556248985</v>
      </c>
      <c r="N205" s="174">
        <f t="shared" si="131"/>
        <v>6162.6460556248985</v>
      </c>
      <c r="O205" s="174"/>
      <c r="P205" s="174"/>
      <c r="Q205" s="174"/>
      <c r="R205" s="175">
        <f t="shared" si="109"/>
        <v>0</v>
      </c>
      <c r="S205" s="173">
        <f t="shared" si="132"/>
        <v>4533.0659462079484</v>
      </c>
      <c r="T205" s="174">
        <f t="shared" si="110"/>
        <v>4533.0659462079484</v>
      </c>
      <c r="U205" s="174"/>
      <c r="V205" s="174"/>
      <c r="W205" s="174"/>
      <c r="X205" s="175">
        <f t="shared" si="111"/>
        <v>0</v>
      </c>
      <c r="Y205" s="173">
        <f t="shared" si="133"/>
        <v>9066.1318924158968</v>
      </c>
      <c r="Z205" s="174">
        <f t="shared" si="134"/>
        <v>9066.1318924158968</v>
      </c>
      <c r="AA205" s="174"/>
      <c r="AB205" s="174"/>
      <c r="AC205" s="174"/>
      <c r="AD205" s="175">
        <f t="shared" si="112"/>
        <v>0</v>
      </c>
      <c r="AE205" s="173">
        <f t="shared" si="113"/>
        <v>8.9785620000000002</v>
      </c>
      <c r="AF205" s="174">
        <f t="shared" si="104"/>
        <v>36</v>
      </c>
      <c r="AG205" s="174">
        <f t="shared" si="114"/>
        <v>22.464200000000002</v>
      </c>
      <c r="AH205" s="174">
        <f t="shared" si="126"/>
        <v>148</v>
      </c>
      <c r="AI205" s="174">
        <f t="shared" si="135"/>
        <v>260.02679999999998</v>
      </c>
      <c r="AJ205" s="174">
        <f t="shared" si="115"/>
        <v>2.2222222222222223</v>
      </c>
      <c r="AK205" s="174">
        <f t="shared" si="136"/>
        <v>1511.0219820693162</v>
      </c>
      <c r="AL205" s="174">
        <f t="shared" si="116"/>
        <v>1511.0219820693162</v>
      </c>
      <c r="AM205" s="174"/>
      <c r="AN205" s="174"/>
      <c r="AO205" s="176">
        <v>9</v>
      </c>
      <c r="AP205" s="174">
        <v>36</v>
      </c>
      <c r="AQ205" s="175">
        <f t="shared" si="117"/>
        <v>296</v>
      </c>
      <c r="AR205" s="31">
        <f t="shared" si="118"/>
        <v>0.5</v>
      </c>
      <c r="AS205" s="2">
        <f t="shared" si="119"/>
        <v>0</v>
      </c>
      <c r="AT205" s="33">
        <f t="shared" si="120"/>
        <v>0</v>
      </c>
      <c r="AU205" s="31">
        <f t="shared" si="121"/>
        <v>1</v>
      </c>
      <c r="AV205" s="2">
        <f t="shared" si="122"/>
        <v>1.5</v>
      </c>
      <c r="AW205" s="33">
        <f t="shared" si="123"/>
        <v>0</v>
      </c>
      <c r="AX205" s="31">
        <f t="shared" si="124"/>
        <v>2</v>
      </c>
      <c r="AY205" s="33">
        <f t="shared" si="125"/>
        <v>0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hidden="1" customHeight="1">
      <c r="A206" s="2"/>
      <c r="B206" s="107">
        <v>131</v>
      </c>
      <c r="C206" s="31">
        <v>10</v>
      </c>
      <c r="D206" s="106" t="s">
        <v>7</v>
      </c>
      <c r="E206" s="2" t="s">
        <v>161</v>
      </c>
      <c r="F206" s="2"/>
      <c r="G206" s="2" t="s">
        <v>184</v>
      </c>
      <c r="H206" s="33"/>
      <c r="I206" s="173">
        <f t="shared" si="127"/>
        <v>529.0794897012305</v>
      </c>
      <c r="J206" s="174">
        <f t="shared" si="128"/>
        <v>32.967417276842326</v>
      </c>
      <c r="K206" s="189">
        <f t="shared" si="129"/>
        <v>765</v>
      </c>
      <c r="L206" s="190">
        <f t="shared" si="130"/>
        <v>283</v>
      </c>
      <c r="M206" s="173">
        <f t="shared" si="108"/>
        <v>4750.3730012108599</v>
      </c>
      <c r="N206" s="174">
        <f t="shared" si="131"/>
        <v>4108.4307037499329</v>
      </c>
      <c r="O206" s="174"/>
      <c r="P206" s="174"/>
      <c r="Q206" s="174"/>
      <c r="R206" s="175">
        <f t="shared" si="109"/>
        <v>1283.8845949218539</v>
      </c>
      <c r="S206" s="173">
        <f t="shared" si="132"/>
        <v>3966.4327029319552</v>
      </c>
      <c r="T206" s="174">
        <f t="shared" si="110"/>
        <v>3022.0439641386324</v>
      </c>
      <c r="U206" s="174"/>
      <c r="V206" s="174"/>
      <c r="W206" s="174"/>
      <c r="X206" s="175">
        <f t="shared" si="111"/>
        <v>944.38873879332266</v>
      </c>
      <c r="Y206" s="173">
        <f t="shared" si="133"/>
        <v>7932.8654058639104</v>
      </c>
      <c r="Z206" s="174">
        <f t="shared" si="134"/>
        <v>6044.0879282772648</v>
      </c>
      <c r="AA206" s="174"/>
      <c r="AB206" s="174"/>
      <c r="AC206" s="174"/>
      <c r="AD206" s="175">
        <f t="shared" si="112"/>
        <v>1888.7774775866453</v>
      </c>
      <c r="AE206" s="173">
        <f t="shared" si="113"/>
        <v>8.9785620000000002</v>
      </c>
      <c r="AF206" s="174">
        <f t="shared" si="104"/>
        <v>36</v>
      </c>
      <c r="AG206" s="174">
        <f t="shared" si="114"/>
        <v>22.464200000000002</v>
      </c>
      <c r="AH206" s="174">
        <f t="shared" si="126"/>
        <v>296</v>
      </c>
      <c r="AI206" s="174">
        <f t="shared" si="135"/>
        <v>260.02679999999998</v>
      </c>
      <c r="AJ206" s="174">
        <f t="shared" si="115"/>
        <v>2.2222222222222223</v>
      </c>
      <c r="AK206" s="174">
        <f t="shared" si="136"/>
        <v>1511.0219820693162</v>
      </c>
      <c r="AL206" s="174">
        <f t="shared" si="116"/>
        <v>1511.0219820693162</v>
      </c>
      <c r="AM206" s="174"/>
      <c r="AN206" s="174"/>
      <c r="AO206" s="176">
        <v>9</v>
      </c>
      <c r="AP206" s="174">
        <v>36</v>
      </c>
      <c r="AQ206" s="175">
        <f t="shared" si="117"/>
        <v>296</v>
      </c>
      <c r="AR206" s="31">
        <f t="shared" si="118"/>
        <v>1</v>
      </c>
      <c r="AS206" s="2">
        <f t="shared" si="119"/>
        <v>0.625</v>
      </c>
      <c r="AT206" s="33">
        <f t="shared" si="120"/>
        <v>0</v>
      </c>
      <c r="AU206" s="31">
        <f t="shared" si="121"/>
        <v>1</v>
      </c>
      <c r="AV206" s="2">
        <f t="shared" si="122"/>
        <v>1</v>
      </c>
      <c r="AW206" s="33">
        <f t="shared" si="123"/>
        <v>0</v>
      </c>
      <c r="AX206" s="31">
        <f t="shared" si="124"/>
        <v>2</v>
      </c>
      <c r="AY206" s="33">
        <f t="shared" si="125"/>
        <v>0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hidden="1" customHeight="1">
      <c r="A207" s="2"/>
      <c r="B207" s="107">
        <v>132</v>
      </c>
      <c r="C207" s="31">
        <v>10</v>
      </c>
      <c r="D207" s="106" t="s">
        <v>7</v>
      </c>
      <c r="E207" s="2" t="s">
        <v>169</v>
      </c>
      <c r="F207" s="2"/>
      <c r="G207" s="2" t="s">
        <v>184</v>
      </c>
      <c r="H207" s="33"/>
      <c r="I207" s="173">
        <f t="shared" si="127"/>
        <v>529.0794897012305</v>
      </c>
      <c r="J207" s="174">
        <f t="shared" si="128"/>
        <v>32.967417276842326</v>
      </c>
      <c r="K207" s="189">
        <f t="shared" si="129"/>
        <v>765</v>
      </c>
      <c r="L207" s="190">
        <f t="shared" si="130"/>
        <v>283</v>
      </c>
      <c r="M207" s="173">
        <f t="shared" si="108"/>
        <v>4750.3730012108599</v>
      </c>
      <c r="N207" s="174">
        <f t="shared" si="131"/>
        <v>4108.4307037499329</v>
      </c>
      <c r="O207" s="174"/>
      <c r="P207" s="174"/>
      <c r="Q207" s="174"/>
      <c r="R207" s="175">
        <f t="shared" si="109"/>
        <v>1283.8845949218539</v>
      </c>
      <c r="S207" s="173">
        <f t="shared" si="132"/>
        <v>3966.4327029319552</v>
      </c>
      <c r="T207" s="174">
        <f t="shared" si="110"/>
        <v>3022.0439641386324</v>
      </c>
      <c r="U207" s="174"/>
      <c r="V207" s="174"/>
      <c r="W207" s="174"/>
      <c r="X207" s="175">
        <f t="shared" si="111"/>
        <v>944.38873879332266</v>
      </c>
      <c r="Y207" s="173">
        <f t="shared" si="133"/>
        <v>7932.8654058639104</v>
      </c>
      <c r="Z207" s="174">
        <f t="shared" si="134"/>
        <v>6044.0879282772648</v>
      </c>
      <c r="AA207" s="174"/>
      <c r="AB207" s="174"/>
      <c r="AC207" s="174"/>
      <c r="AD207" s="175">
        <f t="shared" si="112"/>
        <v>1888.7774775866453</v>
      </c>
      <c r="AE207" s="173">
        <f t="shared" si="113"/>
        <v>8.9785620000000002</v>
      </c>
      <c r="AF207" s="174">
        <f t="shared" si="104"/>
        <v>36</v>
      </c>
      <c r="AG207" s="174">
        <f t="shared" si="114"/>
        <v>22.464200000000002</v>
      </c>
      <c r="AH207" s="174">
        <f t="shared" si="126"/>
        <v>296</v>
      </c>
      <c r="AI207" s="174">
        <f t="shared" si="135"/>
        <v>260.02679999999998</v>
      </c>
      <c r="AJ207" s="174">
        <f t="shared" si="115"/>
        <v>1.7777777777777777</v>
      </c>
      <c r="AK207" s="174">
        <f t="shared" si="136"/>
        <v>1511.0219820693162</v>
      </c>
      <c r="AL207" s="174">
        <f t="shared" si="116"/>
        <v>1511.0219820693162</v>
      </c>
      <c r="AM207" s="174"/>
      <c r="AN207" s="174"/>
      <c r="AO207" s="176">
        <v>9</v>
      </c>
      <c r="AP207" s="174">
        <v>36</v>
      </c>
      <c r="AQ207" s="175">
        <f t="shared" si="117"/>
        <v>296</v>
      </c>
      <c r="AR207" s="31">
        <f t="shared" si="118"/>
        <v>1</v>
      </c>
      <c r="AS207" s="2">
        <f t="shared" si="119"/>
        <v>0.625</v>
      </c>
      <c r="AT207" s="33">
        <f t="shared" si="120"/>
        <v>0</v>
      </c>
      <c r="AU207" s="31">
        <f t="shared" si="121"/>
        <v>0.8</v>
      </c>
      <c r="AV207" s="2">
        <f t="shared" si="122"/>
        <v>1</v>
      </c>
      <c r="AW207" s="33">
        <f t="shared" si="123"/>
        <v>0</v>
      </c>
      <c r="AX207" s="31">
        <f t="shared" si="124"/>
        <v>2</v>
      </c>
      <c r="AY207" s="33">
        <f t="shared" si="125"/>
        <v>0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hidden="1" customHeight="1">
      <c r="A208" s="2"/>
      <c r="B208" s="107">
        <v>133</v>
      </c>
      <c r="C208" s="31">
        <v>10</v>
      </c>
      <c r="D208" s="106" t="s">
        <v>7</v>
      </c>
      <c r="E208" s="2" t="s">
        <v>162</v>
      </c>
      <c r="F208" s="2"/>
      <c r="G208" s="2" t="s">
        <v>184</v>
      </c>
      <c r="H208" s="33"/>
      <c r="I208" s="173">
        <f t="shared" si="127"/>
        <v>757.87062038284364</v>
      </c>
      <c r="J208" s="174">
        <f t="shared" si="128"/>
        <v>32.967417276842326</v>
      </c>
      <c r="K208" s="189">
        <f t="shared" si="129"/>
        <v>559</v>
      </c>
      <c r="L208" s="190">
        <f t="shared" si="130"/>
        <v>197</v>
      </c>
      <c r="M208" s="173">
        <f t="shared" si="108"/>
        <v>6804.5883530858255</v>
      </c>
      <c r="N208" s="174">
        <f t="shared" si="131"/>
        <v>6162.6460556248985</v>
      </c>
      <c r="O208" s="174"/>
      <c r="P208" s="174"/>
      <c r="Q208" s="174"/>
      <c r="R208" s="175">
        <f t="shared" si="109"/>
        <v>1283.8845949218539</v>
      </c>
      <c r="S208" s="173">
        <f t="shared" si="132"/>
        <v>5477.4546850012712</v>
      </c>
      <c r="T208" s="174">
        <f t="shared" si="110"/>
        <v>4533.0659462079484</v>
      </c>
      <c r="U208" s="174"/>
      <c r="V208" s="174"/>
      <c r="W208" s="174"/>
      <c r="X208" s="175">
        <f t="shared" si="111"/>
        <v>944.38873879332266</v>
      </c>
      <c r="Y208" s="173">
        <f t="shared" si="133"/>
        <v>10954.909370002542</v>
      </c>
      <c r="Z208" s="174">
        <f t="shared" si="134"/>
        <v>9066.1318924158968</v>
      </c>
      <c r="AA208" s="174"/>
      <c r="AB208" s="174"/>
      <c r="AC208" s="174"/>
      <c r="AD208" s="175">
        <f t="shared" si="112"/>
        <v>1888.7774775866453</v>
      </c>
      <c r="AE208" s="173">
        <f t="shared" si="113"/>
        <v>8.9785620000000002</v>
      </c>
      <c r="AF208" s="174">
        <f t="shared" si="104"/>
        <v>36</v>
      </c>
      <c r="AG208" s="174">
        <f t="shared" si="114"/>
        <v>22.464200000000002</v>
      </c>
      <c r="AH208" s="174">
        <f t="shared" si="126"/>
        <v>296</v>
      </c>
      <c r="AI208" s="174">
        <f t="shared" si="135"/>
        <v>260.02679999999998</v>
      </c>
      <c r="AJ208" s="174">
        <f t="shared" si="115"/>
        <v>2.2222222222222223</v>
      </c>
      <c r="AK208" s="174">
        <f t="shared" si="136"/>
        <v>1511.0219820693162</v>
      </c>
      <c r="AL208" s="174">
        <f t="shared" si="116"/>
        <v>1511.0219820693162</v>
      </c>
      <c r="AM208" s="174"/>
      <c r="AN208" s="174"/>
      <c r="AO208" s="176">
        <v>9</v>
      </c>
      <c r="AP208" s="174">
        <v>36</v>
      </c>
      <c r="AQ208" s="175">
        <f t="shared" si="117"/>
        <v>296</v>
      </c>
      <c r="AR208" s="31">
        <f t="shared" si="118"/>
        <v>1</v>
      </c>
      <c r="AS208" s="2">
        <f t="shared" si="119"/>
        <v>0.625</v>
      </c>
      <c r="AT208" s="33">
        <f t="shared" si="120"/>
        <v>0</v>
      </c>
      <c r="AU208" s="31">
        <f t="shared" si="121"/>
        <v>1</v>
      </c>
      <c r="AV208" s="2">
        <f t="shared" si="122"/>
        <v>1.5</v>
      </c>
      <c r="AW208" s="33">
        <f t="shared" si="123"/>
        <v>0</v>
      </c>
      <c r="AX208" s="31">
        <f t="shared" si="124"/>
        <v>2</v>
      </c>
      <c r="AY208" s="33">
        <f t="shared" si="125"/>
        <v>0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hidden="1" customHeight="1">
      <c r="A209" s="2"/>
      <c r="B209" s="107">
        <v>134</v>
      </c>
      <c r="C209" s="31">
        <v>10</v>
      </c>
      <c r="D209" s="106" t="s">
        <v>7</v>
      </c>
      <c r="E209" s="2" t="s">
        <v>92</v>
      </c>
      <c r="F209" s="2"/>
      <c r="G209" s="2"/>
      <c r="H209" s="33"/>
      <c r="I209" s="173">
        <f t="shared" si="127"/>
        <v>343.59689702556676</v>
      </c>
      <c r="J209" s="174">
        <f t="shared" si="128"/>
        <v>49.51023339726175</v>
      </c>
      <c r="K209" s="189">
        <f t="shared" si="129"/>
        <v>870</v>
      </c>
      <c r="L209" s="190">
        <f t="shared" si="130"/>
        <v>345</v>
      </c>
      <c r="M209" s="173">
        <f t="shared" si="108"/>
        <v>2054.2153518749665</v>
      </c>
      <c r="N209" s="174">
        <f t="shared" si="131"/>
        <v>2054.2153518749665</v>
      </c>
      <c r="O209" s="174"/>
      <c r="P209" s="174"/>
      <c r="Q209" s="174"/>
      <c r="R209" s="175">
        <f t="shared" si="109"/>
        <v>0</v>
      </c>
      <c r="S209" s="173">
        <f t="shared" si="132"/>
        <v>1511.0219820693162</v>
      </c>
      <c r="T209" s="174">
        <f t="shared" si="110"/>
        <v>1511.0219820693162</v>
      </c>
      <c r="U209" s="174"/>
      <c r="V209" s="174"/>
      <c r="W209" s="174"/>
      <c r="X209" s="175">
        <f t="shared" si="111"/>
        <v>0</v>
      </c>
      <c r="Y209" s="173">
        <f t="shared" si="133"/>
        <v>3022.0439641386324</v>
      </c>
      <c r="Z209" s="174">
        <f t="shared" si="134"/>
        <v>3022.0439641386324</v>
      </c>
      <c r="AA209" s="174"/>
      <c r="AB209" s="174"/>
      <c r="AC209" s="174"/>
      <c r="AD209" s="175">
        <f t="shared" si="112"/>
        <v>0</v>
      </c>
      <c r="AE209" s="173">
        <f t="shared" si="113"/>
        <v>5.9785620000000002</v>
      </c>
      <c r="AF209" s="174">
        <f t="shared" si="104"/>
        <v>36</v>
      </c>
      <c r="AG209" s="174">
        <f t="shared" si="114"/>
        <v>22.464200000000002</v>
      </c>
      <c r="AH209" s="174">
        <f t="shared" si="126"/>
        <v>296</v>
      </c>
      <c r="AI209" s="174">
        <f t="shared" si="135"/>
        <v>260.02679999999998</v>
      </c>
      <c r="AJ209" s="174">
        <f t="shared" si="115"/>
        <v>1.1111111111111112</v>
      </c>
      <c r="AK209" s="174">
        <f t="shared" si="136"/>
        <v>1511.0219820693162</v>
      </c>
      <c r="AL209" s="174">
        <f t="shared" si="116"/>
        <v>1511.0219820693162</v>
      </c>
      <c r="AM209" s="174"/>
      <c r="AN209" s="174"/>
      <c r="AO209" s="176">
        <v>9</v>
      </c>
      <c r="AP209" s="174">
        <v>36</v>
      </c>
      <c r="AQ209" s="175">
        <f t="shared" si="117"/>
        <v>296</v>
      </c>
      <c r="AR209" s="31">
        <f t="shared" si="118"/>
        <v>1</v>
      </c>
      <c r="AS209" s="2">
        <f t="shared" si="119"/>
        <v>0</v>
      </c>
      <c r="AT209" s="33">
        <f t="shared" si="120"/>
        <v>0</v>
      </c>
      <c r="AU209" s="31">
        <f t="shared" si="121"/>
        <v>1</v>
      </c>
      <c r="AV209" s="2">
        <f t="shared" si="122"/>
        <v>1</v>
      </c>
      <c r="AW209" s="33">
        <f t="shared" si="123"/>
        <v>0</v>
      </c>
      <c r="AX209" s="31">
        <f t="shared" si="124"/>
        <v>1</v>
      </c>
      <c r="AY209" s="33">
        <f t="shared" si="125"/>
        <v>3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hidden="1" customHeight="1">
      <c r="A210" s="2"/>
      <c r="B210" s="107">
        <v>135</v>
      </c>
      <c r="C210" s="31">
        <v>10</v>
      </c>
      <c r="D210" s="106" t="s">
        <v>7</v>
      </c>
      <c r="E210" s="2" t="s">
        <v>139</v>
      </c>
      <c r="F210" s="2"/>
      <c r="G210" s="2"/>
      <c r="H210" s="33"/>
      <c r="I210" s="173">
        <f t="shared" si="127"/>
        <v>343.59689702556676</v>
      </c>
      <c r="J210" s="174">
        <f t="shared" si="128"/>
        <v>49.51023339726175</v>
      </c>
      <c r="K210" s="189">
        <f t="shared" si="129"/>
        <v>870</v>
      </c>
      <c r="L210" s="190">
        <f t="shared" si="130"/>
        <v>345</v>
      </c>
      <c r="M210" s="173">
        <f t="shared" si="108"/>
        <v>2054.2153518749665</v>
      </c>
      <c r="N210" s="174">
        <f t="shared" si="131"/>
        <v>2054.2153518749665</v>
      </c>
      <c r="O210" s="174"/>
      <c r="P210" s="174"/>
      <c r="Q210" s="174"/>
      <c r="R210" s="175">
        <f t="shared" si="109"/>
        <v>0</v>
      </c>
      <c r="S210" s="173">
        <f t="shared" si="132"/>
        <v>1511.0219820693162</v>
      </c>
      <c r="T210" s="174">
        <f t="shared" si="110"/>
        <v>1511.0219820693162</v>
      </c>
      <c r="U210" s="174"/>
      <c r="V210" s="174"/>
      <c r="W210" s="174"/>
      <c r="X210" s="175">
        <f t="shared" si="111"/>
        <v>0</v>
      </c>
      <c r="Y210" s="173">
        <f t="shared" si="133"/>
        <v>3022.0439641386324</v>
      </c>
      <c r="Z210" s="174">
        <f t="shared" si="134"/>
        <v>3022.0439641386324</v>
      </c>
      <c r="AA210" s="174"/>
      <c r="AB210" s="174"/>
      <c r="AC210" s="174"/>
      <c r="AD210" s="175">
        <f t="shared" si="112"/>
        <v>0</v>
      </c>
      <c r="AE210" s="173">
        <f t="shared" si="113"/>
        <v>5.9785620000000002</v>
      </c>
      <c r="AF210" s="174">
        <f t="shared" si="104"/>
        <v>36</v>
      </c>
      <c r="AG210" s="174">
        <f t="shared" si="114"/>
        <v>22.464200000000002</v>
      </c>
      <c r="AH210" s="174">
        <f t="shared" si="126"/>
        <v>296</v>
      </c>
      <c r="AI210" s="174">
        <f t="shared" si="135"/>
        <v>260.02679999999998</v>
      </c>
      <c r="AJ210" s="174">
        <f t="shared" si="115"/>
        <v>0.88888888888888884</v>
      </c>
      <c r="AK210" s="174">
        <f t="shared" si="136"/>
        <v>1511.0219820693162</v>
      </c>
      <c r="AL210" s="174">
        <f t="shared" si="116"/>
        <v>1511.0219820693162</v>
      </c>
      <c r="AM210" s="174"/>
      <c r="AN210" s="174"/>
      <c r="AO210" s="176">
        <v>9</v>
      </c>
      <c r="AP210" s="174">
        <v>36</v>
      </c>
      <c r="AQ210" s="175">
        <f t="shared" si="117"/>
        <v>296</v>
      </c>
      <c r="AR210" s="31">
        <f t="shared" si="118"/>
        <v>1</v>
      </c>
      <c r="AS210" s="2">
        <f t="shared" si="119"/>
        <v>0</v>
      </c>
      <c r="AT210" s="33">
        <f t="shared" si="120"/>
        <v>0</v>
      </c>
      <c r="AU210" s="31">
        <f t="shared" si="121"/>
        <v>0.8</v>
      </c>
      <c r="AV210" s="2">
        <f t="shared" si="122"/>
        <v>1</v>
      </c>
      <c r="AW210" s="33">
        <f t="shared" si="123"/>
        <v>0</v>
      </c>
      <c r="AX210" s="31">
        <f t="shared" si="124"/>
        <v>1</v>
      </c>
      <c r="AY210" s="33">
        <f t="shared" si="125"/>
        <v>3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hidden="1" customHeight="1">
      <c r="A211" s="2"/>
      <c r="B211" s="107">
        <v>136</v>
      </c>
      <c r="C211" s="31">
        <v>10</v>
      </c>
      <c r="D211" s="106" t="s">
        <v>7</v>
      </c>
      <c r="E211" s="2" t="s">
        <v>95</v>
      </c>
      <c r="F211" s="2"/>
      <c r="G211" s="2"/>
      <c r="H211" s="33"/>
      <c r="I211" s="173">
        <f t="shared" si="127"/>
        <v>515.39534553835006</v>
      </c>
      <c r="J211" s="174">
        <f t="shared" si="128"/>
        <v>49.51023339726175</v>
      </c>
      <c r="K211" s="189">
        <f t="shared" si="129"/>
        <v>775</v>
      </c>
      <c r="L211" s="190">
        <f t="shared" si="130"/>
        <v>288</v>
      </c>
      <c r="M211" s="173">
        <f t="shared" si="108"/>
        <v>3081.3230278124493</v>
      </c>
      <c r="N211" s="174">
        <f t="shared" si="131"/>
        <v>3081.3230278124493</v>
      </c>
      <c r="O211" s="174"/>
      <c r="P211" s="174"/>
      <c r="Q211" s="174"/>
      <c r="R211" s="175">
        <f t="shared" si="109"/>
        <v>0</v>
      </c>
      <c r="S211" s="173">
        <f t="shared" si="132"/>
        <v>2266.5329731039742</v>
      </c>
      <c r="T211" s="174">
        <f t="shared" si="110"/>
        <v>2266.5329731039742</v>
      </c>
      <c r="U211" s="174"/>
      <c r="V211" s="174"/>
      <c r="W211" s="174"/>
      <c r="X211" s="175">
        <f t="shared" si="111"/>
        <v>0</v>
      </c>
      <c r="Y211" s="173">
        <f t="shared" si="133"/>
        <v>4533.0659462079484</v>
      </c>
      <c r="Z211" s="174">
        <f t="shared" si="134"/>
        <v>4533.0659462079484</v>
      </c>
      <c r="AA211" s="174"/>
      <c r="AB211" s="174"/>
      <c r="AC211" s="174"/>
      <c r="AD211" s="175">
        <f t="shared" si="112"/>
        <v>0</v>
      </c>
      <c r="AE211" s="173">
        <f t="shared" si="113"/>
        <v>5.9785620000000002</v>
      </c>
      <c r="AF211" s="174">
        <f t="shared" si="104"/>
        <v>36</v>
      </c>
      <c r="AG211" s="174">
        <f t="shared" si="114"/>
        <v>22.464200000000002</v>
      </c>
      <c r="AH211" s="174">
        <f t="shared" si="126"/>
        <v>296</v>
      </c>
      <c r="AI211" s="174">
        <f t="shared" si="135"/>
        <v>260.02679999999998</v>
      </c>
      <c r="AJ211" s="174">
        <f t="shared" si="115"/>
        <v>1.1111111111111112</v>
      </c>
      <c r="AK211" s="174">
        <f t="shared" si="136"/>
        <v>1511.0219820693162</v>
      </c>
      <c r="AL211" s="174">
        <f t="shared" si="116"/>
        <v>1511.0219820693162</v>
      </c>
      <c r="AM211" s="174"/>
      <c r="AN211" s="174"/>
      <c r="AO211" s="176">
        <v>9</v>
      </c>
      <c r="AP211" s="174">
        <v>36</v>
      </c>
      <c r="AQ211" s="175">
        <f t="shared" si="117"/>
        <v>296</v>
      </c>
      <c r="AR211" s="31">
        <f t="shared" si="118"/>
        <v>1</v>
      </c>
      <c r="AS211" s="2">
        <f t="shared" si="119"/>
        <v>0</v>
      </c>
      <c r="AT211" s="33">
        <f t="shared" si="120"/>
        <v>0</v>
      </c>
      <c r="AU211" s="31">
        <f t="shared" si="121"/>
        <v>1</v>
      </c>
      <c r="AV211" s="2">
        <f t="shared" si="122"/>
        <v>1.5</v>
      </c>
      <c r="AW211" s="33">
        <f t="shared" si="123"/>
        <v>0</v>
      </c>
      <c r="AX211" s="31">
        <f t="shared" si="124"/>
        <v>1</v>
      </c>
      <c r="AY211" s="33">
        <f t="shared" si="125"/>
        <v>3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hidden="1" customHeight="1">
      <c r="A212" s="2"/>
      <c r="B212" s="107">
        <v>137</v>
      </c>
      <c r="C212" s="31">
        <v>10</v>
      </c>
      <c r="D212" s="106" t="s">
        <v>7</v>
      </c>
      <c r="E212" s="2" t="s">
        <v>151</v>
      </c>
      <c r="F212" s="2"/>
      <c r="G212" s="2"/>
      <c r="H212" s="33"/>
      <c r="I212" s="173">
        <f t="shared" si="127"/>
        <v>343.59689702556676</v>
      </c>
      <c r="J212" s="174">
        <f t="shared" si="128"/>
        <v>24.755116698630875</v>
      </c>
      <c r="K212" s="189">
        <f t="shared" si="129"/>
        <v>870</v>
      </c>
      <c r="L212" s="190">
        <f t="shared" si="130"/>
        <v>345</v>
      </c>
      <c r="M212" s="173">
        <f t="shared" si="108"/>
        <v>2054.2153518749665</v>
      </c>
      <c r="N212" s="174">
        <f t="shared" si="131"/>
        <v>2054.2153518749665</v>
      </c>
      <c r="O212" s="174"/>
      <c r="P212" s="174"/>
      <c r="Q212" s="174"/>
      <c r="R212" s="175">
        <f t="shared" si="109"/>
        <v>0</v>
      </c>
      <c r="S212" s="173">
        <f t="shared" si="132"/>
        <v>1511.0219820693162</v>
      </c>
      <c r="T212" s="174">
        <f t="shared" si="110"/>
        <v>1511.0219820693162</v>
      </c>
      <c r="U212" s="174"/>
      <c r="V212" s="174"/>
      <c r="W212" s="174"/>
      <c r="X212" s="175">
        <f t="shared" si="111"/>
        <v>0</v>
      </c>
      <c r="Y212" s="173">
        <f t="shared" si="133"/>
        <v>3022.0439641386324</v>
      </c>
      <c r="Z212" s="174">
        <f t="shared" si="134"/>
        <v>3022.0439641386324</v>
      </c>
      <c r="AA212" s="174"/>
      <c r="AB212" s="174"/>
      <c r="AC212" s="174"/>
      <c r="AD212" s="175">
        <f t="shared" si="112"/>
        <v>0</v>
      </c>
      <c r="AE212" s="173">
        <f t="shared" si="113"/>
        <v>5.9785620000000002</v>
      </c>
      <c r="AF212" s="174">
        <f t="shared" si="104"/>
        <v>36</v>
      </c>
      <c r="AG212" s="174">
        <f t="shared" si="114"/>
        <v>22.464200000000002</v>
      </c>
      <c r="AH212" s="174">
        <f t="shared" si="126"/>
        <v>148</v>
      </c>
      <c r="AI212" s="174">
        <f t="shared" si="135"/>
        <v>260.02679999999998</v>
      </c>
      <c r="AJ212" s="174">
        <f t="shared" si="115"/>
        <v>1.1111111111111112</v>
      </c>
      <c r="AK212" s="174">
        <f t="shared" si="136"/>
        <v>1511.0219820693162</v>
      </c>
      <c r="AL212" s="174">
        <f t="shared" si="116"/>
        <v>1511.0219820693162</v>
      </c>
      <c r="AM212" s="174"/>
      <c r="AN212" s="174"/>
      <c r="AO212" s="176">
        <v>9</v>
      </c>
      <c r="AP212" s="174">
        <v>36</v>
      </c>
      <c r="AQ212" s="175">
        <f t="shared" si="117"/>
        <v>296</v>
      </c>
      <c r="AR212" s="31">
        <f t="shared" si="118"/>
        <v>0.5</v>
      </c>
      <c r="AS212" s="2">
        <f t="shared" si="119"/>
        <v>0</v>
      </c>
      <c r="AT212" s="33">
        <f t="shared" si="120"/>
        <v>0</v>
      </c>
      <c r="AU212" s="31">
        <f t="shared" si="121"/>
        <v>1</v>
      </c>
      <c r="AV212" s="2">
        <f t="shared" si="122"/>
        <v>1</v>
      </c>
      <c r="AW212" s="33">
        <f t="shared" si="123"/>
        <v>0</v>
      </c>
      <c r="AX212" s="31">
        <f t="shared" si="124"/>
        <v>1</v>
      </c>
      <c r="AY212" s="33">
        <f t="shared" si="125"/>
        <v>3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hidden="1" customHeight="1">
      <c r="A213" s="2"/>
      <c r="B213" s="107">
        <v>138</v>
      </c>
      <c r="C213" s="31">
        <v>10</v>
      </c>
      <c r="D213" s="106" t="s">
        <v>7</v>
      </c>
      <c r="E213" s="2" t="s">
        <v>165</v>
      </c>
      <c r="F213" s="2"/>
      <c r="G213" s="2"/>
      <c r="H213" s="33"/>
      <c r="I213" s="173">
        <f t="shared" si="127"/>
        <v>343.59689702556676</v>
      </c>
      <c r="J213" s="174">
        <f t="shared" si="128"/>
        <v>24.755116698630875</v>
      </c>
      <c r="K213" s="189">
        <f t="shared" si="129"/>
        <v>870</v>
      </c>
      <c r="L213" s="190">
        <f t="shared" si="130"/>
        <v>345</v>
      </c>
      <c r="M213" s="173">
        <f t="shared" si="108"/>
        <v>2054.2153518749665</v>
      </c>
      <c r="N213" s="174">
        <f t="shared" si="131"/>
        <v>2054.2153518749665</v>
      </c>
      <c r="O213" s="174"/>
      <c r="P213" s="174"/>
      <c r="Q213" s="174"/>
      <c r="R213" s="175">
        <f t="shared" si="109"/>
        <v>0</v>
      </c>
      <c r="S213" s="173">
        <f t="shared" si="132"/>
        <v>1511.0219820693162</v>
      </c>
      <c r="T213" s="174">
        <f t="shared" si="110"/>
        <v>1511.0219820693162</v>
      </c>
      <c r="U213" s="174"/>
      <c r="V213" s="174"/>
      <c r="W213" s="174"/>
      <c r="X213" s="175">
        <f t="shared" si="111"/>
        <v>0</v>
      </c>
      <c r="Y213" s="173">
        <f t="shared" si="133"/>
        <v>3022.0439641386324</v>
      </c>
      <c r="Z213" s="174">
        <f t="shared" si="134"/>
        <v>3022.0439641386324</v>
      </c>
      <c r="AA213" s="174"/>
      <c r="AB213" s="174"/>
      <c r="AC213" s="174"/>
      <c r="AD213" s="175">
        <f t="shared" si="112"/>
        <v>0</v>
      </c>
      <c r="AE213" s="173">
        <f t="shared" si="113"/>
        <v>5.9785620000000002</v>
      </c>
      <c r="AF213" s="174">
        <f t="shared" si="104"/>
        <v>36</v>
      </c>
      <c r="AG213" s="174">
        <f t="shared" si="114"/>
        <v>22.464200000000002</v>
      </c>
      <c r="AH213" s="174">
        <f t="shared" si="126"/>
        <v>148</v>
      </c>
      <c r="AI213" s="174">
        <f t="shared" si="135"/>
        <v>260.02679999999998</v>
      </c>
      <c r="AJ213" s="174">
        <f t="shared" si="115"/>
        <v>0.88888888888888884</v>
      </c>
      <c r="AK213" s="174">
        <f t="shared" si="136"/>
        <v>1511.0219820693162</v>
      </c>
      <c r="AL213" s="174">
        <f t="shared" si="116"/>
        <v>1511.0219820693162</v>
      </c>
      <c r="AM213" s="174"/>
      <c r="AN213" s="174"/>
      <c r="AO213" s="176">
        <v>9</v>
      </c>
      <c r="AP213" s="174">
        <v>36</v>
      </c>
      <c r="AQ213" s="175">
        <f t="shared" si="117"/>
        <v>296</v>
      </c>
      <c r="AR213" s="31">
        <f t="shared" si="118"/>
        <v>0.5</v>
      </c>
      <c r="AS213" s="2">
        <f t="shared" si="119"/>
        <v>0</v>
      </c>
      <c r="AT213" s="33">
        <f t="shared" si="120"/>
        <v>0</v>
      </c>
      <c r="AU213" s="31">
        <f t="shared" si="121"/>
        <v>0.8</v>
      </c>
      <c r="AV213" s="2">
        <f t="shared" si="122"/>
        <v>1</v>
      </c>
      <c r="AW213" s="33">
        <f t="shared" si="123"/>
        <v>0</v>
      </c>
      <c r="AX213" s="31">
        <f t="shared" si="124"/>
        <v>1</v>
      </c>
      <c r="AY213" s="33">
        <f t="shared" si="125"/>
        <v>3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hidden="1" customHeight="1">
      <c r="A214" s="2"/>
      <c r="B214" s="107">
        <v>139</v>
      </c>
      <c r="C214" s="31">
        <v>10</v>
      </c>
      <c r="D214" s="106" t="s">
        <v>7</v>
      </c>
      <c r="E214" s="2" t="s">
        <v>154</v>
      </c>
      <c r="F214" s="2"/>
      <c r="G214" s="2"/>
      <c r="H214" s="33"/>
      <c r="I214" s="173">
        <f t="shared" si="127"/>
        <v>515.39534553835006</v>
      </c>
      <c r="J214" s="174">
        <f t="shared" si="128"/>
        <v>24.755116698630875</v>
      </c>
      <c r="K214" s="189">
        <f t="shared" si="129"/>
        <v>775</v>
      </c>
      <c r="L214" s="190">
        <f t="shared" si="130"/>
        <v>288</v>
      </c>
      <c r="M214" s="173">
        <f t="shared" si="108"/>
        <v>3081.3230278124493</v>
      </c>
      <c r="N214" s="174">
        <f t="shared" si="131"/>
        <v>3081.3230278124493</v>
      </c>
      <c r="O214" s="174"/>
      <c r="P214" s="174"/>
      <c r="Q214" s="174"/>
      <c r="R214" s="175">
        <f t="shared" si="109"/>
        <v>0</v>
      </c>
      <c r="S214" s="173">
        <f t="shared" si="132"/>
        <v>2266.5329731039742</v>
      </c>
      <c r="T214" s="174">
        <f t="shared" si="110"/>
        <v>2266.5329731039742</v>
      </c>
      <c r="U214" s="174"/>
      <c r="V214" s="174"/>
      <c r="W214" s="174"/>
      <c r="X214" s="175">
        <f t="shared" si="111"/>
        <v>0</v>
      </c>
      <c r="Y214" s="173">
        <f t="shared" si="133"/>
        <v>4533.0659462079484</v>
      </c>
      <c r="Z214" s="174">
        <f t="shared" si="134"/>
        <v>4533.0659462079484</v>
      </c>
      <c r="AA214" s="174"/>
      <c r="AB214" s="174"/>
      <c r="AC214" s="174"/>
      <c r="AD214" s="175">
        <f t="shared" si="112"/>
        <v>0</v>
      </c>
      <c r="AE214" s="173">
        <f t="shared" si="113"/>
        <v>5.9785620000000002</v>
      </c>
      <c r="AF214" s="174">
        <f t="shared" si="104"/>
        <v>36</v>
      </c>
      <c r="AG214" s="174">
        <f t="shared" si="114"/>
        <v>22.464200000000002</v>
      </c>
      <c r="AH214" s="174">
        <f t="shared" si="126"/>
        <v>148</v>
      </c>
      <c r="AI214" s="174">
        <f t="shared" si="135"/>
        <v>260.02679999999998</v>
      </c>
      <c r="AJ214" s="174">
        <f t="shared" si="115"/>
        <v>1.1111111111111112</v>
      </c>
      <c r="AK214" s="174">
        <f t="shared" si="136"/>
        <v>1511.0219820693162</v>
      </c>
      <c r="AL214" s="174">
        <f t="shared" si="116"/>
        <v>1511.0219820693162</v>
      </c>
      <c r="AM214" s="174"/>
      <c r="AN214" s="174"/>
      <c r="AO214" s="176">
        <v>9</v>
      </c>
      <c r="AP214" s="174">
        <v>36</v>
      </c>
      <c r="AQ214" s="175">
        <f t="shared" si="117"/>
        <v>296</v>
      </c>
      <c r="AR214" s="31">
        <f t="shared" si="118"/>
        <v>0.5</v>
      </c>
      <c r="AS214" s="2">
        <f t="shared" si="119"/>
        <v>0</v>
      </c>
      <c r="AT214" s="33">
        <f t="shared" si="120"/>
        <v>0</v>
      </c>
      <c r="AU214" s="31">
        <f t="shared" si="121"/>
        <v>1</v>
      </c>
      <c r="AV214" s="2">
        <f t="shared" si="122"/>
        <v>1.5</v>
      </c>
      <c r="AW214" s="33">
        <f t="shared" si="123"/>
        <v>0</v>
      </c>
      <c r="AX214" s="31">
        <f t="shared" si="124"/>
        <v>1</v>
      </c>
      <c r="AY214" s="33">
        <f t="shared" si="125"/>
        <v>3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hidden="1" customHeight="1">
      <c r="A215" s="2"/>
      <c r="B215" s="107">
        <v>140</v>
      </c>
      <c r="C215" s="31">
        <v>10</v>
      </c>
      <c r="D215" s="106" t="s">
        <v>7</v>
      </c>
      <c r="E215" s="2" t="s">
        <v>99</v>
      </c>
      <c r="F215" s="2"/>
      <c r="G215" s="2" t="s">
        <v>184</v>
      </c>
      <c r="H215" s="33"/>
      <c r="I215" s="173">
        <f t="shared" si="127"/>
        <v>450.97092734605633</v>
      </c>
      <c r="J215" s="174">
        <f t="shared" si="128"/>
        <v>49.51023339726175</v>
      </c>
      <c r="K215" s="189">
        <f t="shared" si="129"/>
        <v>823</v>
      </c>
      <c r="L215" s="190">
        <f t="shared" si="130"/>
        <v>320</v>
      </c>
      <c r="M215" s="173">
        <f t="shared" si="108"/>
        <v>2696.1576493358934</v>
      </c>
      <c r="N215" s="174">
        <f t="shared" si="131"/>
        <v>2054.2153518749665</v>
      </c>
      <c r="O215" s="174"/>
      <c r="P215" s="174"/>
      <c r="Q215" s="174"/>
      <c r="R215" s="175">
        <f t="shared" si="109"/>
        <v>1283.8845949218539</v>
      </c>
      <c r="S215" s="173">
        <f t="shared" si="132"/>
        <v>2455.4107208626388</v>
      </c>
      <c r="T215" s="174">
        <f t="shared" si="110"/>
        <v>1511.0219820693162</v>
      </c>
      <c r="U215" s="174"/>
      <c r="V215" s="174"/>
      <c r="W215" s="174"/>
      <c r="X215" s="175">
        <f t="shared" si="111"/>
        <v>944.38873879332266</v>
      </c>
      <c r="Y215" s="173">
        <f t="shared" si="133"/>
        <v>4910.8214417252775</v>
      </c>
      <c r="Z215" s="174">
        <f t="shared" si="134"/>
        <v>3022.0439641386324</v>
      </c>
      <c r="AA215" s="174"/>
      <c r="AB215" s="174"/>
      <c r="AC215" s="174"/>
      <c r="AD215" s="175">
        <f t="shared" si="112"/>
        <v>1888.7774775866453</v>
      </c>
      <c r="AE215" s="173">
        <f t="shared" si="113"/>
        <v>5.9785620000000002</v>
      </c>
      <c r="AF215" s="174">
        <f t="shared" si="104"/>
        <v>36</v>
      </c>
      <c r="AG215" s="174">
        <f t="shared" si="114"/>
        <v>22.464200000000002</v>
      </c>
      <c r="AH215" s="174">
        <f t="shared" si="126"/>
        <v>296</v>
      </c>
      <c r="AI215" s="174">
        <f t="shared" si="135"/>
        <v>260.02679999999998</v>
      </c>
      <c r="AJ215" s="174">
        <f t="shared" si="115"/>
        <v>1.1111111111111112</v>
      </c>
      <c r="AK215" s="174">
        <f t="shared" si="136"/>
        <v>1511.0219820693162</v>
      </c>
      <c r="AL215" s="174">
        <f t="shared" si="116"/>
        <v>1511.0219820693162</v>
      </c>
      <c r="AM215" s="174"/>
      <c r="AN215" s="174"/>
      <c r="AO215" s="176">
        <v>9</v>
      </c>
      <c r="AP215" s="174">
        <v>36</v>
      </c>
      <c r="AQ215" s="175">
        <f t="shared" si="117"/>
        <v>296</v>
      </c>
      <c r="AR215" s="31">
        <f t="shared" si="118"/>
        <v>1</v>
      </c>
      <c r="AS215" s="2">
        <f t="shared" si="119"/>
        <v>0.625</v>
      </c>
      <c r="AT215" s="33">
        <f t="shared" si="120"/>
        <v>0</v>
      </c>
      <c r="AU215" s="31">
        <f t="shared" si="121"/>
        <v>1</v>
      </c>
      <c r="AV215" s="2">
        <f t="shared" si="122"/>
        <v>1</v>
      </c>
      <c r="AW215" s="33">
        <f t="shared" si="123"/>
        <v>0</v>
      </c>
      <c r="AX215" s="31">
        <f t="shared" si="124"/>
        <v>1</v>
      </c>
      <c r="AY215" s="33">
        <f t="shared" si="125"/>
        <v>3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hidden="1" customHeight="1">
      <c r="A216" s="2"/>
      <c r="B216" s="107">
        <v>141</v>
      </c>
      <c r="C216" s="31">
        <v>10</v>
      </c>
      <c r="D216" s="106" t="s">
        <v>7</v>
      </c>
      <c r="E216" s="2" t="s">
        <v>170</v>
      </c>
      <c r="F216" s="2"/>
      <c r="G216" s="2" t="s">
        <v>184</v>
      </c>
      <c r="H216" s="33"/>
      <c r="I216" s="173">
        <f t="shared" si="127"/>
        <v>450.97092734605633</v>
      </c>
      <c r="J216" s="174">
        <f t="shared" si="128"/>
        <v>49.51023339726175</v>
      </c>
      <c r="K216" s="189">
        <f t="shared" si="129"/>
        <v>823</v>
      </c>
      <c r="L216" s="190">
        <f t="shared" si="130"/>
        <v>320</v>
      </c>
      <c r="M216" s="173">
        <f t="shared" si="108"/>
        <v>2696.1576493358934</v>
      </c>
      <c r="N216" s="174">
        <f t="shared" si="131"/>
        <v>2054.2153518749665</v>
      </c>
      <c r="O216" s="174"/>
      <c r="P216" s="174"/>
      <c r="Q216" s="174"/>
      <c r="R216" s="175">
        <f t="shared" si="109"/>
        <v>1283.8845949218539</v>
      </c>
      <c r="S216" s="173">
        <f t="shared" si="132"/>
        <v>2455.4107208626388</v>
      </c>
      <c r="T216" s="174">
        <f t="shared" si="110"/>
        <v>1511.0219820693162</v>
      </c>
      <c r="U216" s="174"/>
      <c r="V216" s="174"/>
      <c r="W216" s="174"/>
      <c r="X216" s="175">
        <f t="shared" si="111"/>
        <v>944.38873879332266</v>
      </c>
      <c r="Y216" s="173">
        <f t="shared" si="133"/>
        <v>4910.8214417252775</v>
      </c>
      <c r="Z216" s="174">
        <f t="shared" si="134"/>
        <v>3022.0439641386324</v>
      </c>
      <c r="AA216" s="174"/>
      <c r="AB216" s="174"/>
      <c r="AC216" s="174"/>
      <c r="AD216" s="175">
        <f t="shared" si="112"/>
        <v>1888.7774775866453</v>
      </c>
      <c r="AE216" s="173">
        <f t="shared" si="113"/>
        <v>5.9785620000000002</v>
      </c>
      <c r="AF216" s="174">
        <f t="shared" si="104"/>
        <v>36</v>
      </c>
      <c r="AG216" s="174">
        <f t="shared" si="114"/>
        <v>22.464200000000002</v>
      </c>
      <c r="AH216" s="174">
        <f t="shared" si="126"/>
        <v>296</v>
      </c>
      <c r="AI216" s="174">
        <f t="shared" si="135"/>
        <v>260.02679999999998</v>
      </c>
      <c r="AJ216" s="174">
        <f t="shared" si="115"/>
        <v>0.88888888888888884</v>
      </c>
      <c r="AK216" s="174">
        <f t="shared" si="136"/>
        <v>1511.0219820693162</v>
      </c>
      <c r="AL216" s="174">
        <f t="shared" si="116"/>
        <v>1511.0219820693162</v>
      </c>
      <c r="AM216" s="174"/>
      <c r="AN216" s="174"/>
      <c r="AO216" s="176">
        <v>9</v>
      </c>
      <c r="AP216" s="174">
        <v>36</v>
      </c>
      <c r="AQ216" s="175">
        <f t="shared" si="117"/>
        <v>296</v>
      </c>
      <c r="AR216" s="31">
        <f t="shared" si="118"/>
        <v>1</v>
      </c>
      <c r="AS216" s="2">
        <f t="shared" si="119"/>
        <v>0.625</v>
      </c>
      <c r="AT216" s="33">
        <f t="shared" si="120"/>
        <v>0</v>
      </c>
      <c r="AU216" s="31">
        <f t="shared" si="121"/>
        <v>0.8</v>
      </c>
      <c r="AV216" s="2">
        <f t="shared" si="122"/>
        <v>1</v>
      </c>
      <c r="AW216" s="33">
        <f t="shared" si="123"/>
        <v>0</v>
      </c>
      <c r="AX216" s="31">
        <f t="shared" si="124"/>
        <v>1</v>
      </c>
      <c r="AY216" s="33">
        <f t="shared" si="125"/>
        <v>3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hidden="1" customHeight="1">
      <c r="A217" s="2"/>
      <c r="B217" s="107">
        <v>142</v>
      </c>
      <c r="C217" s="31">
        <v>10</v>
      </c>
      <c r="D217" s="106" t="s">
        <v>7</v>
      </c>
      <c r="E217" s="2" t="s">
        <v>102</v>
      </c>
      <c r="F217" s="2"/>
      <c r="G217" s="2" t="s">
        <v>184</v>
      </c>
      <c r="H217" s="33"/>
      <c r="I217" s="173">
        <f t="shared" si="127"/>
        <v>622.76937585883968</v>
      </c>
      <c r="J217" s="174">
        <f t="shared" si="128"/>
        <v>49.51023339726175</v>
      </c>
      <c r="K217" s="189">
        <f t="shared" si="129"/>
        <v>683</v>
      </c>
      <c r="L217" s="190">
        <f t="shared" si="130"/>
        <v>253</v>
      </c>
      <c r="M217" s="173">
        <f t="shared" si="108"/>
        <v>3723.2653252733762</v>
      </c>
      <c r="N217" s="174">
        <f t="shared" si="131"/>
        <v>3081.3230278124493</v>
      </c>
      <c r="O217" s="174"/>
      <c r="P217" s="174"/>
      <c r="Q217" s="174"/>
      <c r="R217" s="175">
        <f t="shared" si="109"/>
        <v>1283.8845949218539</v>
      </c>
      <c r="S217" s="173">
        <f t="shared" si="132"/>
        <v>3210.921711897297</v>
      </c>
      <c r="T217" s="174">
        <f t="shared" si="110"/>
        <v>2266.5329731039742</v>
      </c>
      <c r="U217" s="174"/>
      <c r="V217" s="174"/>
      <c r="W217" s="174"/>
      <c r="X217" s="175">
        <f t="shared" si="111"/>
        <v>944.38873879332266</v>
      </c>
      <c r="Y217" s="173">
        <f t="shared" si="133"/>
        <v>6421.8434237945939</v>
      </c>
      <c r="Z217" s="174">
        <f t="shared" si="134"/>
        <v>4533.0659462079484</v>
      </c>
      <c r="AA217" s="174"/>
      <c r="AB217" s="174"/>
      <c r="AC217" s="174"/>
      <c r="AD217" s="175">
        <f t="shared" si="112"/>
        <v>1888.7774775866453</v>
      </c>
      <c r="AE217" s="173">
        <f t="shared" si="113"/>
        <v>5.9785620000000002</v>
      </c>
      <c r="AF217" s="174">
        <f t="shared" si="104"/>
        <v>36</v>
      </c>
      <c r="AG217" s="174">
        <f t="shared" si="114"/>
        <v>22.464200000000002</v>
      </c>
      <c r="AH217" s="174">
        <f t="shared" si="126"/>
        <v>296</v>
      </c>
      <c r="AI217" s="174">
        <f t="shared" si="135"/>
        <v>260.02679999999998</v>
      </c>
      <c r="AJ217" s="174">
        <f t="shared" si="115"/>
        <v>1.1111111111111112</v>
      </c>
      <c r="AK217" s="174">
        <f t="shared" si="136"/>
        <v>1511.0219820693162</v>
      </c>
      <c r="AL217" s="174">
        <f t="shared" si="116"/>
        <v>1511.0219820693162</v>
      </c>
      <c r="AM217" s="174"/>
      <c r="AN217" s="174"/>
      <c r="AO217" s="176">
        <v>9</v>
      </c>
      <c r="AP217" s="174">
        <v>36</v>
      </c>
      <c r="AQ217" s="175">
        <f t="shared" si="117"/>
        <v>296</v>
      </c>
      <c r="AR217" s="31">
        <f t="shared" si="118"/>
        <v>1</v>
      </c>
      <c r="AS217" s="2">
        <f t="shared" si="119"/>
        <v>0.625</v>
      </c>
      <c r="AT217" s="33">
        <f t="shared" si="120"/>
        <v>0</v>
      </c>
      <c r="AU217" s="31">
        <f t="shared" si="121"/>
        <v>1</v>
      </c>
      <c r="AV217" s="2">
        <f t="shared" si="122"/>
        <v>1.5</v>
      </c>
      <c r="AW217" s="33">
        <f t="shared" si="123"/>
        <v>0</v>
      </c>
      <c r="AX217" s="31">
        <f t="shared" si="124"/>
        <v>1</v>
      </c>
      <c r="AY217" s="33">
        <f t="shared" si="125"/>
        <v>3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hidden="1" customHeight="1">
      <c r="A218" s="2"/>
      <c r="B218" s="107">
        <v>143</v>
      </c>
      <c r="C218" s="31">
        <v>7</v>
      </c>
      <c r="D218" s="106" t="s">
        <v>7</v>
      </c>
      <c r="E218" s="2" t="s">
        <v>67</v>
      </c>
      <c r="F218" s="2"/>
      <c r="G218" s="2"/>
      <c r="H218" s="33"/>
      <c r="I218" s="173">
        <f t="shared" si="127"/>
        <v>219.68297816287853</v>
      </c>
      <c r="J218" s="174">
        <f t="shared" si="128"/>
        <v>22.943540402126754</v>
      </c>
      <c r="K218" s="189">
        <f t="shared" si="129"/>
        <v>891</v>
      </c>
      <c r="L218" s="190">
        <f t="shared" si="130"/>
        <v>364</v>
      </c>
      <c r="M218" s="173">
        <f t="shared" si="108"/>
        <v>1972.437239780051</v>
      </c>
      <c r="N218" s="174">
        <f t="shared" si="131"/>
        <v>1972.437239780051</v>
      </c>
      <c r="O218" s="174"/>
      <c r="P218" s="174"/>
      <c r="Q218" s="174"/>
      <c r="R218" s="175">
        <f t="shared" si="109"/>
        <v>0</v>
      </c>
      <c r="S218" s="173">
        <f t="shared" si="132"/>
        <v>1450.8683448594884</v>
      </c>
      <c r="T218" s="174">
        <f t="shared" si="110"/>
        <v>1450.8683448594884</v>
      </c>
      <c r="U218" s="174"/>
      <c r="V218" s="174"/>
      <c r="W218" s="174"/>
      <c r="X218" s="175">
        <f t="shared" si="111"/>
        <v>0</v>
      </c>
      <c r="Y218" s="173">
        <f t="shared" si="133"/>
        <v>2901.7366897189768</v>
      </c>
      <c r="Z218" s="174">
        <f t="shared" si="134"/>
        <v>2901.7366897189768</v>
      </c>
      <c r="AA218" s="174"/>
      <c r="AB218" s="174"/>
      <c r="AC218" s="174"/>
      <c r="AD218" s="175">
        <f t="shared" si="112"/>
        <v>0</v>
      </c>
      <c r="AE218" s="173">
        <f t="shared" si="113"/>
        <v>8.9785620000000002</v>
      </c>
      <c r="AF218" s="174">
        <f t="shared" si="104"/>
        <v>36</v>
      </c>
      <c r="AG218" s="174">
        <f t="shared" si="114"/>
        <v>22.464200000000002</v>
      </c>
      <c r="AH218" s="174">
        <f t="shared" si="126"/>
        <v>206</v>
      </c>
      <c r="AI218" s="174">
        <f t="shared" si="135"/>
        <v>260.02679999999998</v>
      </c>
      <c r="AJ218" s="174">
        <f t="shared" si="115"/>
        <v>1.1111111111111112</v>
      </c>
      <c r="AK218" s="174">
        <f t="shared" si="136"/>
        <v>1450.8683448594884</v>
      </c>
      <c r="AL218" s="174">
        <f t="shared" si="116"/>
        <v>1450.8683448594884</v>
      </c>
      <c r="AM218" s="174"/>
      <c r="AN218" s="174"/>
      <c r="AO218" s="176">
        <v>9</v>
      </c>
      <c r="AP218" s="174">
        <v>36</v>
      </c>
      <c r="AQ218" s="175">
        <f t="shared" si="117"/>
        <v>206</v>
      </c>
      <c r="AR218" s="31">
        <f t="shared" si="118"/>
        <v>1</v>
      </c>
      <c r="AS218" s="2">
        <f t="shared" si="119"/>
        <v>0</v>
      </c>
      <c r="AT218" s="33">
        <f t="shared" si="120"/>
        <v>0</v>
      </c>
      <c r="AU218" s="31">
        <f t="shared" si="121"/>
        <v>1</v>
      </c>
      <c r="AV218" s="2">
        <f t="shared" si="122"/>
        <v>1</v>
      </c>
      <c r="AW218" s="33">
        <f t="shared" si="123"/>
        <v>0</v>
      </c>
      <c r="AX218" s="31">
        <f t="shared" si="124"/>
        <v>1</v>
      </c>
      <c r="AY218" s="33">
        <f t="shared" si="125"/>
        <v>0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hidden="1" customHeight="1">
      <c r="A219" s="2"/>
      <c r="B219" s="107">
        <v>144</v>
      </c>
      <c r="C219" s="31">
        <v>7</v>
      </c>
      <c r="D219" s="106" t="s">
        <v>7</v>
      </c>
      <c r="E219" s="2" t="s">
        <v>136</v>
      </c>
      <c r="F219" s="2"/>
      <c r="G219" s="2"/>
      <c r="H219" s="33"/>
      <c r="I219" s="173">
        <f t="shared" si="127"/>
        <v>219.68297816287853</v>
      </c>
      <c r="J219" s="174">
        <f t="shared" si="128"/>
        <v>22.943540402126754</v>
      </c>
      <c r="K219" s="189">
        <f t="shared" si="129"/>
        <v>891</v>
      </c>
      <c r="L219" s="190">
        <f t="shared" si="130"/>
        <v>364</v>
      </c>
      <c r="M219" s="173">
        <f t="shared" si="108"/>
        <v>1972.437239780051</v>
      </c>
      <c r="N219" s="174">
        <f t="shared" si="131"/>
        <v>1972.437239780051</v>
      </c>
      <c r="O219" s="174"/>
      <c r="P219" s="174"/>
      <c r="Q219" s="174"/>
      <c r="R219" s="175">
        <f t="shared" si="109"/>
        <v>0</v>
      </c>
      <c r="S219" s="173">
        <f t="shared" si="132"/>
        <v>1450.8683448594884</v>
      </c>
      <c r="T219" s="174">
        <f t="shared" si="110"/>
        <v>1450.8683448594884</v>
      </c>
      <c r="U219" s="174"/>
      <c r="V219" s="174"/>
      <c r="W219" s="174"/>
      <c r="X219" s="175">
        <f t="shared" si="111"/>
        <v>0</v>
      </c>
      <c r="Y219" s="173">
        <f t="shared" si="133"/>
        <v>2901.7366897189768</v>
      </c>
      <c r="Z219" s="174">
        <f t="shared" si="134"/>
        <v>2901.7366897189768</v>
      </c>
      <c r="AA219" s="174"/>
      <c r="AB219" s="174"/>
      <c r="AC219" s="174"/>
      <c r="AD219" s="175">
        <f t="shared" si="112"/>
        <v>0</v>
      </c>
      <c r="AE219" s="173">
        <f t="shared" si="113"/>
        <v>8.9785620000000002</v>
      </c>
      <c r="AF219" s="174">
        <f t="shared" si="104"/>
        <v>36</v>
      </c>
      <c r="AG219" s="174">
        <f t="shared" si="114"/>
        <v>22.464200000000002</v>
      </c>
      <c r="AH219" s="174">
        <f t="shared" si="126"/>
        <v>206</v>
      </c>
      <c r="AI219" s="174">
        <f t="shared" si="135"/>
        <v>260.02679999999998</v>
      </c>
      <c r="AJ219" s="174">
        <f t="shared" si="115"/>
        <v>0.88888888888888884</v>
      </c>
      <c r="AK219" s="174">
        <f t="shared" si="136"/>
        <v>1450.8683448594884</v>
      </c>
      <c r="AL219" s="174">
        <f t="shared" si="116"/>
        <v>1450.8683448594884</v>
      </c>
      <c r="AM219" s="174"/>
      <c r="AN219" s="174"/>
      <c r="AO219" s="176">
        <v>9</v>
      </c>
      <c r="AP219" s="174">
        <v>36</v>
      </c>
      <c r="AQ219" s="175">
        <f t="shared" si="117"/>
        <v>206</v>
      </c>
      <c r="AR219" s="31">
        <f t="shared" si="118"/>
        <v>1</v>
      </c>
      <c r="AS219" s="2">
        <f t="shared" si="119"/>
        <v>0</v>
      </c>
      <c r="AT219" s="33">
        <f t="shared" si="120"/>
        <v>0</v>
      </c>
      <c r="AU219" s="31">
        <f t="shared" si="121"/>
        <v>0.8</v>
      </c>
      <c r="AV219" s="2">
        <f t="shared" si="122"/>
        <v>1</v>
      </c>
      <c r="AW219" s="33">
        <f t="shared" si="123"/>
        <v>0</v>
      </c>
      <c r="AX219" s="31">
        <f t="shared" si="124"/>
        <v>1</v>
      </c>
      <c r="AY219" s="33">
        <f t="shared" si="125"/>
        <v>0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hidden="1" customHeight="1">
      <c r="A220" s="2"/>
      <c r="B220" s="107">
        <v>145</v>
      </c>
      <c r="C220" s="31">
        <v>7</v>
      </c>
      <c r="D220" s="106" t="s">
        <v>7</v>
      </c>
      <c r="E220" s="2" t="s">
        <v>89</v>
      </c>
      <c r="F220" s="2"/>
      <c r="G220" s="2"/>
      <c r="H220" s="33"/>
      <c r="I220" s="173">
        <f t="shared" si="127"/>
        <v>329.5244672443178</v>
      </c>
      <c r="J220" s="174">
        <f t="shared" si="128"/>
        <v>22.943540402126754</v>
      </c>
      <c r="K220" s="189">
        <f t="shared" si="129"/>
        <v>875</v>
      </c>
      <c r="L220" s="190">
        <f t="shared" si="130"/>
        <v>350</v>
      </c>
      <c r="M220" s="173">
        <f t="shared" si="108"/>
        <v>2958.6558596700766</v>
      </c>
      <c r="N220" s="174">
        <f t="shared" si="131"/>
        <v>2958.6558596700766</v>
      </c>
      <c r="O220" s="174"/>
      <c r="P220" s="174"/>
      <c r="Q220" s="174"/>
      <c r="R220" s="175">
        <f t="shared" si="109"/>
        <v>0</v>
      </c>
      <c r="S220" s="173">
        <f t="shared" si="132"/>
        <v>2176.3025172892326</v>
      </c>
      <c r="T220" s="174">
        <f t="shared" si="110"/>
        <v>2176.3025172892326</v>
      </c>
      <c r="U220" s="174"/>
      <c r="V220" s="174"/>
      <c r="W220" s="174"/>
      <c r="X220" s="175">
        <f t="shared" si="111"/>
        <v>0</v>
      </c>
      <c r="Y220" s="173">
        <f t="shared" si="133"/>
        <v>4352.6050345784652</v>
      </c>
      <c r="Z220" s="174">
        <f t="shared" si="134"/>
        <v>4352.6050345784652</v>
      </c>
      <c r="AA220" s="174"/>
      <c r="AB220" s="174"/>
      <c r="AC220" s="174"/>
      <c r="AD220" s="175">
        <f t="shared" si="112"/>
        <v>0</v>
      </c>
      <c r="AE220" s="173">
        <f t="shared" si="113"/>
        <v>8.9785620000000002</v>
      </c>
      <c r="AF220" s="174">
        <f t="shared" si="104"/>
        <v>36</v>
      </c>
      <c r="AG220" s="174">
        <f t="shared" si="114"/>
        <v>22.464200000000002</v>
      </c>
      <c r="AH220" s="174">
        <f t="shared" si="126"/>
        <v>206</v>
      </c>
      <c r="AI220" s="174">
        <f t="shared" si="135"/>
        <v>260.02679999999998</v>
      </c>
      <c r="AJ220" s="174">
        <f t="shared" si="115"/>
        <v>1.1111111111111112</v>
      </c>
      <c r="AK220" s="174">
        <f t="shared" si="136"/>
        <v>1450.8683448594884</v>
      </c>
      <c r="AL220" s="174">
        <f t="shared" si="116"/>
        <v>1450.8683448594884</v>
      </c>
      <c r="AM220" s="174"/>
      <c r="AN220" s="174"/>
      <c r="AO220" s="176">
        <v>9</v>
      </c>
      <c r="AP220" s="174">
        <v>36</v>
      </c>
      <c r="AQ220" s="175">
        <f t="shared" si="117"/>
        <v>206</v>
      </c>
      <c r="AR220" s="31">
        <f t="shared" si="118"/>
        <v>1</v>
      </c>
      <c r="AS220" s="2">
        <f t="shared" si="119"/>
        <v>0</v>
      </c>
      <c r="AT220" s="33">
        <f t="shared" si="120"/>
        <v>0</v>
      </c>
      <c r="AU220" s="31">
        <f t="shared" si="121"/>
        <v>1</v>
      </c>
      <c r="AV220" s="2">
        <f t="shared" si="122"/>
        <v>1.5</v>
      </c>
      <c r="AW220" s="33">
        <f t="shared" si="123"/>
        <v>0</v>
      </c>
      <c r="AX220" s="31">
        <f t="shared" si="124"/>
        <v>1</v>
      </c>
      <c r="AY220" s="33">
        <f t="shared" si="125"/>
        <v>0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hidden="1" customHeight="1">
      <c r="A221" s="2"/>
      <c r="B221" s="107">
        <v>146</v>
      </c>
      <c r="C221" s="31">
        <v>7</v>
      </c>
      <c r="D221" s="106" t="s">
        <v>7</v>
      </c>
      <c r="E221" s="2" t="s">
        <v>148</v>
      </c>
      <c r="F221" s="2"/>
      <c r="G221" s="2"/>
      <c r="H221" s="33"/>
      <c r="I221" s="173">
        <f t="shared" si="127"/>
        <v>219.68297816287853</v>
      </c>
      <c r="J221" s="174">
        <f t="shared" si="128"/>
        <v>11.471770201063377</v>
      </c>
      <c r="K221" s="189">
        <f t="shared" si="129"/>
        <v>891</v>
      </c>
      <c r="L221" s="190">
        <f t="shared" si="130"/>
        <v>364</v>
      </c>
      <c r="M221" s="173">
        <f t="shared" si="108"/>
        <v>1972.437239780051</v>
      </c>
      <c r="N221" s="174">
        <f t="shared" si="131"/>
        <v>1972.437239780051</v>
      </c>
      <c r="O221" s="174"/>
      <c r="P221" s="174"/>
      <c r="Q221" s="174"/>
      <c r="R221" s="175">
        <f t="shared" si="109"/>
        <v>0</v>
      </c>
      <c r="S221" s="173">
        <f t="shared" si="132"/>
        <v>1450.8683448594884</v>
      </c>
      <c r="T221" s="174">
        <f t="shared" si="110"/>
        <v>1450.8683448594884</v>
      </c>
      <c r="U221" s="174"/>
      <c r="V221" s="174"/>
      <c r="W221" s="174"/>
      <c r="X221" s="175">
        <f t="shared" si="111"/>
        <v>0</v>
      </c>
      <c r="Y221" s="173">
        <f t="shared" si="133"/>
        <v>2901.7366897189768</v>
      </c>
      <c r="Z221" s="174">
        <f t="shared" si="134"/>
        <v>2901.7366897189768</v>
      </c>
      <c r="AA221" s="174"/>
      <c r="AB221" s="174"/>
      <c r="AC221" s="174"/>
      <c r="AD221" s="175">
        <f t="shared" si="112"/>
        <v>0</v>
      </c>
      <c r="AE221" s="173">
        <f t="shared" si="113"/>
        <v>8.9785620000000002</v>
      </c>
      <c r="AF221" s="174">
        <f t="shared" si="104"/>
        <v>36</v>
      </c>
      <c r="AG221" s="174">
        <f t="shared" si="114"/>
        <v>22.464200000000002</v>
      </c>
      <c r="AH221" s="174">
        <f t="shared" si="126"/>
        <v>103</v>
      </c>
      <c r="AI221" s="174">
        <f t="shared" si="135"/>
        <v>260.02679999999998</v>
      </c>
      <c r="AJ221" s="174">
        <f t="shared" si="115"/>
        <v>1.1111111111111112</v>
      </c>
      <c r="AK221" s="174">
        <f t="shared" si="136"/>
        <v>1450.8683448594884</v>
      </c>
      <c r="AL221" s="174">
        <f t="shared" si="116"/>
        <v>1450.8683448594884</v>
      </c>
      <c r="AM221" s="174"/>
      <c r="AN221" s="174"/>
      <c r="AO221" s="176">
        <v>9</v>
      </c>
      <c r="AP221" s="174">
        <v>36</v>
      </c>
      <c r="AQ221" s="175">
        <f t="shared" si="117"/>
        <v>206</v>
      </c>
      <c r="AR221" s="31">
        <f t="shared" si="118"/>
        <v>0.5</v>
      </c>
      <c r="AS221" s="2">
        <f t="shared" si="119"/>
        <v>0</v>
      </c>
      <c r="AT221" s="33">
        <f t="shared" si="120"/>
        <v>0</v>
      </c>
      <c r="AU221" s="31">
        <f t="shared" si="121"/>
        <v>1</v>
      </c>
      <c r="AV221" s="2">
        <f t="shared" si="122"/>
        <v>1</v>
      </c>
      <c r="AW221" s="33">
        <f t="shared" si="123"/>
        <v>0</v>
      </c>
      <c r="AX221" s="31">
        <f t="shared" si="124"/>
        <v>1</v>
      </c>
      <c r="AY221" s="33">
        <f t="shared" si="125"/>
        <v>0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hidden="1" customHeight="1">
      <c r="A222" s="2"/>
      <c r="B222" s="107">
        <v>147</v>
      </c>
      <c r="C222" s="31">
        <v>7</v>
      </c>
      <c r="D222" s="106" t="s">
        <v>7</v>
      </c>
      <c r="E222" s="2" t="s">
        <v>163</v>
      </c>
      <c r="F222" s="2"/>
      <c r="G222" s="2"/>
      <c r="H222" s="33"/>
      <c r="I222" s="173">
        <f t="shared" si="127"/>
        <v>219.68297816287853</v>
      </c>
      <c r="J222" s="174">
        <f t="shared" si="128"/>
        <v>11.471770201063377</v>
      </c>
      <c r="K222" s="189">
        <f t="shared" si="129"/>
        <v>891</v>
      </c>
      <c r="L222" s="190">
        <f t="shared" si="130"/>
        <v>364</v>
      </c>
      <c r="M222" s="173">
        <f t="shared" si="108"/>
        <v>1972.437239780051</v>
      </c>
      <c r="N222" s="174">
        <f t="shared" si="131"/>
        <v>1972.437239780051</v>
      </c>
      <c r="O222" s="174"/>
      <c r="P222" s="174"/>
      <c r="Q222" s="174"/>
      <c r="R222" s="175">
        <f t="shared" si="109"/>
        <v>0</v>
      </c>
      <c r="S222" s="173">
        <f t="shared" si="132"/>
        <v>1450.8683448594884</v>
      </c>
      <c r="T222" s="174">
        <f t="shared" si="110"/>
        <v>1450.8683448594884</v>
      </c>
      <c r="U222" s="174"/>
      <c r="V222" s="174"/>
      <c r="W222" s="174"/>
      <c r="X222" s="175">
        <f t="shared" si="111"/>
        <v>0</v>
      </c>
      <c r="Y222" s="173">
        <f t="shared" si="133"/>
        <v>2901.7366897189768</v>
      </c>
      <c r="Z222" s="174">
        <f t="shared" si="134"/>
        <v>2901.7366897189768</v>
      </c>
      <c r="AA222" s="174"/>
      <c r="AB222" s="174"/>
      <c r="AC222" s="174"/>
      <c r="AD222" s="175">
        <f t="shared" si="112"/>
        <v>0</v>
      </c>
      <c r="AE222" s="173">
        <f t="shared" si="113"/>
        <v>8.9785620000000002</v>
      </c>
      <c r="AF222" s="174">
        <f t="shared" si="104"/>
        <v>36</v>
      </c>
      <c r="AG222" s="174">
        <f t="shared" si="114"/>
        <v>22.464200000000002</v>
      </c>
      <c r="AH222" s="174">
        <f t="shared" si="126"/>
        <v>103</v>
      </c>
      <c r="AI222" s="174">
        <f t="shared" si="135"/>
        <v>260.02679999999998</v>
      </c>
      <c r="AJ222" s="174">
        <f t="shared" si="115"/>
        <v>0.88888888888888884</v>
      </c>
      <c r="AK222" s="174">
        <f t="shared" si="136"/>
        <v>1450.8683448594884</v>
      </c>
      <c r="AL222" s="174">
        <f t="shared" si="116"/>
        <v>1450.8683448594884</v>
      </c>
      <c r="AM222" s="174"/>
      <c r="AN222" s="174"/>
      <c r="AO222" s="176">
        <v>9</v>
      </c>
      <c r="AP222" s="174">
        <v>36</v>
      </c>
      <c r="AQ222" s="175">
        <f t="shared" si="117"/>
        <v>206</v>
      </c>
      <c r="AR222" s="31">
        <f t="shared" si="118"/>
        <v>0.5</v>
      </c>
      <c r="AS222" s="2">
        <f t="shared" si="119"/>
        <v>0</v>
      </c>
      <c r="AT222" s="33">
        <f t="shared" si="120"/>
        <v>0</v>
      </c>
      <c r="AU222" s="31">
        <f t="shared" si="121"/>
        <v>0.8</v>
      </c>
      <c r="AV222" s="2">
        <f t="shared" si="122"/>
        <v>1</v>
      </c>
      <c r="AW222" s="33">
        <f t="shared" si="123"/>
        <v>0</v>
      </c>
      <c r="AX222" s="31">
        <f t="shared" si="124"/>
        <v>1</v>
      </c>
      <c r="AY222" s="33">
        <f t="shared" si="125"/>
        <v>0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hidden="1" customHeight="1">
      <c r="A223" s="2"/>
      <c r="B223" s="107">
        <v>148</v>
      </c>
      <c r="C223" s="31">
        <v>7</v>
      </c>
      <c r="D223" s="106" t="s">
        <v>7</v>
      </c>
      <c r="E223" s="2" t="s">
        <v>152</v>
      </c>
      <c r="F223" s="2"/>
      <c r="G223" s="2"/>
      <c r="H223" s="33"/>
      <c r="I223" s="173">
        <f t="shared" si="127"/>
        <v>329.5244672443178</v>
      </c>
      <c r="J223" s="174">
        <f t="shared" si="128"/>
        <v>11.471770201063377</v>
      </c>
      <c r="K223" s="189">
        <f t="shared" si="129"/>
        <v>875</v>
      </c>
      <c r="L223" s="190">
        <f t="shared" si="130"/>
        <v>350</v>
      </c>
      <c r="M223" s="173">
        <f t="shared" si="108"/>
        <v>2958.6558596700766</v>
      </c>
      <c r="N223" s="174">
        <f t="shared" si="131"/>
        <v>2958.6558596700766</v>
      </c>
      <c r="O223" s="174"/>
      <c r="P223" s="174"/>
      <c r="Q223" s="174"/>
      <c r="R223" s="175">
        <f t="shared" si="109"/>
        <v>0</v>
      </c>
      <c r="S223" s="173">
        <f t="shared" si="132"/>
        <v>2176.3025172892326</v>
      </c>
      <c r="T223" s="174">
        <f t="shared" si="110"/>
        <v>2176.3025172892326</v>
      </c>
      <c r="U223" s="174"/>
      <c r="V223" s="174"/>
      <c r="W223" s="174"/>
      <c r="X223" s="175">
        <f t="shared" si="111"/>
        <v>0</v>
      </c>
      <c r="Y223" s="173">
        <f t="shared" si="133"/>
        <v>4352.6050345784652</v>
      </c>
      <c r="Z223" s="174">
        <f t="shared" si="134"/>
        <v>4352.6050345784652</v>
      </c>
      <c r="AA223" s="174"/>
      <c r="AB223" s="174"/>
      <c r="AC223" s="174"/>
      <c r="AD223" s="175">
        <f t="shared" si="112"/>
        <v>0</v>
      </c>
      <c r="AE223" s="173">
        <f t="shared" si="113"/>
        <v>8.9785620000000002</v>
      </c>
      <c r="AF223" s="174">
        <f t="shared" si="104"/>
        <v>36</v>
      </c>
      <c r="AG223" s="174">
        <f t="shared" si="114"/>
        <v>22.464200000000002</v>
      </c>
      <c r="AH223" s="174">
        <f t="shared" si="126"/>
        <v>103</v>
      </c>
      <c r="AI223" s="174">
        <f t="shared" si="135"/>
        <v>260.02679999999998</v>
      </c>
      <c r="AJ223" s="174">
        <f t="shared" si="115"/>
        <v>1.1111111111111112</v>
      </c>
      <c r="AK223" s="174">
        <f t="shared" si="136"/>
        <v>1450.8683448594884</v>
      </c>
      <c r="AL223" s="174">
        <f t="shared" si="116"/>
        <v>1450.8683448594884</v>
      </c>
      <c r="AM223" s="174"/>
      <c r="AN223" s="174"/>
      <c r="AO223" s="176">
        <v>9</v>
      </c>
      <c r="AP223" s="174">
        <v>36</v>
      </c>
      <c r="AQ223" s="175">
        <f t="shared" si="117"/>
        <v>206</v>
      </c>
      <c r="AR223" s="31">
        <f t="shared" si="118"/>
        <v>0.5</v>
      </c>
      <c r="AS223" s="2">
        <f t="shared" si="119"/>
        <v>0</v>
      </c>
      <c r="AT223" s="33">
        <f t="shared" si="120"/>
        <v>0</v>
      </c>
      <c r="AU223" s="31">
        <f t="shared" si="121"/>
        <v>1</v>
      </c>
      <c r="AV223" s="2">
        <f t="shared" si="122"/>
        <v>1.5</v>
      </c>
      <c r="AW223" s="33">
        <f t="shared" si="123"/>
        <v>0</v>
      </c>
      <c r="AX223" s="31">
        <f t="shared" si="124"/>
        <v>1</v>
      </c>
      <c r="AY223" s="33">
        <f t="shared" si="125"/>
        <v>0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hidden="1" customHeight="1">
      <c r="A224" s="2"/>
      <c r="B224" s="107">
        <v>149</v>
      </c>
      <c r="C224" s="31">
        <v>7</v>
      </c>
      <c r="D224" s="106" t="s">
        <v>7</v>
      </c>
      <c r="E224" s="2" t="s">
        <v>79</v>
      </c>
      <c r="F224" s="2"/>
      <c r="G224" s="2" t="s">
        <v>184</v>
      </c>
      <c r="H224" s="33"/>
      <c r="I224" s="173">
        <f t="shared" si="127"/>
        <v>288.33390883877803</v>
      </c>
      <c r="J224" s="174">
        <f t="shared" si="128"/>
        <v>22.943540402126754</v>
      </c>
      <c r="K224" s="189">
        <f t="shared" si="129"/>
        <v>884</v>
      </c>
      <c r="L224" s="190">
        <f t="shared" si="130"/>
        <v>357</v>
      </c>
      <c r="M224" s="173">
        <f t="shared" si="108"/>
        <v>2588.8238772113168</v>
      </c>
      <c r="N224" s="174">
        <f t="shared" si="131"/>
        <v>1972.437239780051</v>
      </c>
      <c r="O224" s="174"/>
      <c r="P224" s="174"/>
      <c r="Q224" s="174"/>
      <c r="R224" s="175">
        <f t="shared" si="109"/>
        <v>1232.7732748625319</v>
      </c>
      <c r="S224" s="173">
        <f t="shared" si="132"/>
        <v>2357.6610603966687</v>
      </c>
      <c r="T224" s="174">
        <f t="shared" si="110"/>
        <v>1450.8683448594884</v>
      </c>
      <c r="U224" s="174"/>
      <c r="V224" s="174"/>
      <c r="W224" s="174"/>
      <c r="X224" s="175">
        <f t="shared" si="111"/>
        <v>906.79271553718024</v>
      </c>
      <c r="Y224" s="173">
        <f t="shared" si="133"/>
        <v>4715.3221207933375</v>
      </c>
      <c r="Z224" s="174">
        <f t="shared" si="134"/>
        <v>2901.7366897189768</v>
      </c>
      <c r="AA224" s="174"/>
      <c r="AB224" s="174"/>
      <c r="AC224" s="174"/>
      <c r="AD224" s="175">
        <f t="shared" si="112"/>
        <v>1813.5854310743605</v>
      </c>
      <c r="AE224" s="173">
        <f t="shared" si="113"/>
        <v>8.9785620000000002</v>
      </c>
      <c r="AF224" s="174">
        <f t="shared" si="104"/>
        <v>36</v>
      </c>
      <c r="AG224" s="174">
        <f t="shared" si="114"/>
        <v>22.464200000000002</v>
      </c>
      <c r="AH224" s="174">
        <f t="shared" si="126"/>
        <v>206</v>
      </c>
      <c r="AI224" s="174">
        <f t="shared" si="135"/>
        <v>260.02679999999998</v>
      </c>
      <c r="AJ224" s="174">
        <f t="shared" si="115"/>
        <v>1.1111111111111112</v>
      </c>
      <c r="AK224" s="174">
        <f t="shared" si="136"/>
        <v>1450.8683448594884</v>
      </c>
      <c r="AL224" s="174">
        <f t="shared" si="116"/>
        <v>1450.8683448594884</v>
      </c>
      <c r="AM224" s="174"/>
      <c r="AN224" s="174"/>
      <c r="AO224" s="176">
        <v>9</v>
      </c>
      <c r="AP224" s="174">
        <v>36</v>
      </c>
      <c r="AQ224" s="175">
        <f t="shared" si="117"/>
        <v>206</v>
      </c>
      <c r="AR224" s="31">
        <f t="shared" si="118"/>
        <v>1</v>
      </c>
      <c r="AS224" s="2">
        <f t="shared" si="119"/>
        <v>0.625</v>
      </c>
      <c r="AT224" s="33">
        <f t="shared" si="120"/>
        <v>0</v>
      </c>
      <c r="AU224" s="31">
        <f t="shared" si="121"/>
        <v>1</v>
      </c>
      <c r="AV224" s="2">
        <f t="shared" si="122"/>
        <v>1</v>
      </c>
      <c r="AW224" s="33">
        <f t="shared" si="123"/>
        <v>0</v>
      </c>
      <c r="AX224" s="31">
        <f t="shared" si="124"/>
        <v>1</v>
      </c>
      <c r="AY224" s="33">
        <f t="shared" si="125"/>
        <v>0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hidden="1" customHeight="1">
      <c r="A225" s="2"/>
      <c r="B225" s="107">
        <v>150</v>
      </c>
      <c r="C225" s="31">
        <v>7</v>
      </c>
      <c r="D225" s="106" t="s">
        <v>7</v>
      </c>
      <c r="E225" s="2" t="s">
        <v>168</v>
      </c>
      <c r="F225" s="2"/>
      <c r="G225" s="2" t="s">
        <v>184</v>
      </c>
      <c r="H225" s="33"/>
      <c r="I225" s="173">
        <f t="shared" si="127"/>
        <v>288.33390883877803</v>
      </c>
      <c r="J225" s="174">
        <f t="shared" si="128"/>
        <v>22.943540402126754</v>
      </c>
      <c r="K225" s="189">
        <f t="shared" si="129"/>
        <v>884</v>
      </c>
      <c r="L225" s="190">
        <f t="shared" si="130"/>
        <v>357</v>
      </c>
      <c r="M225" s="173">
        <f t="shared" si="108"/>
        <v>2588.8238772113168</v>
      </c>
      <c r="N225" s="174">
        <f t="shared" si="131"/>
        <v>1972.437239780051</v>
      </c>
      <c r="O225" s="174"/>
      <c r="P225" s="174"/>
      <c r="Q225" s="174"/>
      <c r="R225" s="175">
        <f t="shared" si="109"/>
        <v>1232.7732748625319</v>
      </c>
      <c r="S225" s="173">
        <f t="shared" si="132"/>
        <v>2357.6610603966687</v>
      </c>
      <c r="T225" s="174">
        <f t="shared" si="110"/>
        <v>1450.8683448594884</v>
      </c>
      <c r="U225" s="174"/>
      <c r="V225" s="174"/>
      <c r="W225" s="174"/>
      <c r="X225" s="175">
        <f t="shared" si="111"/>
        <v>906.79271553718024</v>
      </c>
      <c r="Y225" s="173">
        <f t="shared" si="133"/>
        <v>4715.3221207933375</v>
      </c>
      <c r="Z225" s="174">
        <f t="shared" si="134"/>
        <v>2901.7366897189768</v>
      </c>
      <c r="AA225" s="174"/>
      <c r="AB225" s="174"/>
      <c r="AC225" s="174"/>
      <c r="AD225" s="175">
        <f t="shared" si="112"/>
        <v>1813.5854310743605</v>
      </c>
      <c r="AE225" s="173">
        <f t="shared" si="113"/>
        <v>8.9785620000000002</v>
      </c>
      <c r="AF225" s="174">
        <f t="shared" si="104"/>
        <v>36</v>
      </c>
      <c r="AG225" s="174">
        <f t="shared" si="114"/>
        <v>22.464200000000002</v>
      </c>
      <c r="AH225" s="174">
        <f t="shared" si="126"/>
        <v>206</v>
      </c>
      <c r="AI225" s="174">
        <f t="shared" si="135"/>
        <v>260.02679999999998</v>
      </c>
      <c r="AJ225" s="174">
        <f t="shared" si="115"/>
        <v>0.88888888888888884</v>
      </c>
      <c r="AK225" s="174">
        <f t="shared" si="136"/>
        <v>1450.8683448594884</v>
      </c>
      <c r="AL225" s="174">
        <f t="shared" si="116"/>
        <v>1450.8683448594884</v>
      </c>
      <c r="AM225" s="174"/>
      <c r="AN225" s="174"/>
      <c r="AO225" s="176">
        <v>9</v>
      </c>
      <c r="AP225" s="174">
        <v>36</v>
      </c>
      <c r="AQ225" s="175">
        <f t="shared" si="117"/>
        <v>206</v>
      </c>
      <c r="AR225" s="31">
        <f t="shared" si="118"/>
        <v>1</v>
      </c>
      <c r="AS225" s="2">
        <f t="shared" si="119"/>
        <v>0.625</v>
      </c>
      <c r="AT225" s="33">
        <f t="shared" si="120"/>
        <v>0</v>
      </c>
      <c r="AU225" s="31">
        <f t="shared" si="121"/>
        <v>0.8</v>
      </c>
      <c r="AV225" s="2">
        <f t="shared" si="122"/>
        <v>1</v>
      </c>
      <c r="AW225" s="33">
        <f t="shared" si="123"/>
        <v>0</v>
      </c>
      <c r="AX225" s="31">
        <f t="shared" si="124"/>
        <v>1</v>
      </c>
      <c r="AY225" s="33">
        <f t="shared" si="125"/>
        <v>0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hidden="1" customHeight="1">
      <c r="A226" s="2"/>
      <c r="B226" s="107">
        <v>151</v>
      </c>
      <c r="C226" s="31">
        <v>7</v>
      </c>
      <c r="D226" s="106" t="s">
        <v>7</v>
      </c>
      <c r="E226" s="2" t="s">
        <v>101</v>
      </c>
      <c r="F226" s="2"/>
      <c r="G226" s="2" t="s">
        <v>184</v>
      </c>
      <c r="H226" s="33"/>
      <c r="I226" s="173">
        <f t="shared" si="127"/>
        <v>398.17539792021734</v>
      </c>
      <c r="J226" s="174">
        <f t="shared" si="128"/>
        <v>22.943540402126754</v>
      </c>
      <c r="K226" s="189">
        <f t="shared" si="129"/>
        <v>853</v>
      </c>
      <c r="L226" s="190">
        <f t="shared" si="130"/>
        <v>334</v>
      </c>
      <c r="M226" s="173">
        <f t="shared" si="108"/>
        <v>3575.0424971013426</v>
      </c>
      <c r="N226" s="174">
        <f t="shared" si="131"/>
        <v>2958.6558596700766</v>
      </c>
      <c r="O226" s="174"/>
      <c r="P226" s="174"/>
      <c r="Q226" s="174"/>
      <c r="R226" s="175">
        <f t="shared" si="109"/>
        <v>1232.7732748625319</v>
      </c>
      <c r="S226" s="173">
        <f t="shared" si="132"/>
        <v>3083.0952328264129</v>
      </c>
      <c r="T226" s="174">
        <f t="shared" si="110"/>
        <v>2176.3025172892326</v>
      </c>
      <c r="U226" s="174"/>
      <c r="V226" s="174"/>
      <c r="W226" s="174"/>
      <c r="X226" s="175">
        <f t="shared" si="111"/>
        <v>906.79271553718024</v>
      </c>
      <c r="Y226" s="173">
        <f t="shared" si="133"/>
        <v>6166.1904656528259</v>
      </c>
      <c r="Z226" s="174">
        <f t="shared" si="134"/>
        <v>4352.6050345784652</v>
      </c>
      <c r="AA226" s="174"/>
      <c r="AB226" s="174"/>
      <c r="AC226" s="174"/>
      <c r="AD226" s="175">
        <f t="shared" si="112"/>
        <v>1813.5854310743605</v>
      </c>
      <c r="AE226" s="173">
        <f t="shared" si="113"/>
        <v>8.9785620000000002</v>
      </c>
      <c r="AF226" s="174">
        <f t="shared" si="104"/>
        <v>36</v>
      </c>
      <c r="AG226" s="174">
        <f t="shared" si="114"/>
        <v>22.464200000000002</v>
      </c>
      <c r="AH226" s="174">
        <f t="shared" si="126"/>
        <v>206</v>
      </c>
      <c r="AI226" s="174">
        <f t="shared" si="135"/>
        <v>260.02679999999998</v>
      </c>
      <c r="AJ226" s="174">
        <f t="shared" si="115"/>
        <v>1.1111111111111112</v>
      </c>
      <c r="AK226" s="174">
        <f t="shared" si="136"/>
        <v>1450.8683448594884</v>
      </c>
      <c r="AL226" s="174">
        <f t="shared" si="116"/>
        <v>1450.8683448594884</v>
      </c>
      <c r="AM226" s="174"/>
      <c r="AN226" s="174"/>
      <c r="AO226" s="176">
        <v>9</v>
      </c>
      <c r="AP226" s="174">
        <v>36</v>
      </c>
      <c r="AQ226" s="175">
        <f t="shared" si="117"/>
        <v>206</v>
      </c>
      <c r="AR226" s="31">
        <f t="shared" si="118"/>
        <v>1</v>
      </c>
      <c r="AS226" s="2">
        <f t="shared" si="119"/>
        <v>0.625</v>
      </c>
      <c r="AT226" s="33">
        <f t="shared" si="120"/>
        <v>0</v>
      </c>
      <c r="AU226" s="31">
        <f t="shared" si="121"/>
        <v>1</v>
      </c>
      <c r="AV226" s="2">
        <f t="shared" si="122"/>
        <v>1.5</v>
      </c>
      <c r="AW226" s="33">
        <f t="shared" si="123"/>
        <v>0</v>
      </c>
      <c r="AX226" s="31">
        <f t="shared" si="124"/>
        <v>1</v>
      </c>
      <c r="AY226" s="33">
        <f t="shared" si="125"/>
        <v>0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hidden="1" customHeight="1">
      <c r="A227" s="2"/>
      <c r="B227" s="107">
        <v>152</v>
      </c>
      <c r="C227" s="31">
        <v>4</v>
      </c>
      <c r="D227" s="106" t="s">
        <v>7</v>
      </c>
      <c r="E227" s="2" t="s">
        <v>67</v>
      </c>
      <c r="F227" s="2"/>
      <c r="G227" s="2"/>
      <c r="H227" s="33"/>
      <c r="I227" s="173">
        <f t="shared" si="127"/>
        <v>204.63585638808286</v>
      </c>
      <c r="J227" s="174">
        <f t="shared" si="128"/>
        <v>12.585534298253997</v>
      </c>
      <c r="K227" s="189">
        <f t="shared" si="129"/>
        <v>895</v>
      </c>
      <c r="L227" s="190">
        <f t="shared" si="130"/>
        <v>368</v>
      </c>
      <c r="M227" s="173">
        <f t="shared" si="108"/>
        <v>1837.3357240034979</v>
      </c>
      <c r="N227" s="174">
        <f t="shared" si="131"/>
        <v>1837.3357240034979</v>
      </c>
      <c r="O227" s="174"/>
      <c r="P227" s="174"/>
      <c r="Q227" s="174"/>
      <c r="R227" s="175">
        <f t="shared" si="109"/>
        <v>0</v>
      </c>
      <c r="S227" s="173">
        <f t="shared" si="132"/>
        <v>1351.4915390329093</v>
      </c>
      <c r="T227" s="174">
        <f t="shared" si="110"/>
        <v>1351.4915390329093</v>
      </c>
      <c r="U227" s="174"/>
      <c r="V227" s="174"/>
      <c r="W227" s="174"/>
      <c r="X227" s="175">
        <f t="shared" si="111"/>
        <v>0</v>
      </c>
      <c r="Y227" s="173">
        <f t="shared" si="133"/>
        <v>2702.9830780658185</v>
      </c>
      <c r="Z227" s="174">
        <f t="shared" si="134"/>
        <v>2702.9830780658185</v>
      </c>
      <c r="AA227" s="174"/>
      <c r="AB227" s="174"/>
      <c r="AC227" s="174"/>
      <c r="AD227" s="175">
        <f t="shared" si="112"/>
        <v>0</v>
      </c>
      <c r="AE227" s="173">
        <f t="shared" si="113"/>
        <v>8.9785620000000002</v>
      </c>
      <c r="AF227" s="174">
        <f t="shared" si="104"/>
        <v>36</v>
      </c>
      <c r="AG227" s="174">
        <f t="shared" si="114"/>
        <v>22.464200000000002</v>
      </c>
      <c r="AH227" s="174">
        <f t="shared" si="126"/>
        <v>113</v>
      </c>
      <c r="AI227" s="174">
        <f t="shared" si="135"/>
        <v>260.02679999999998</v>
      </c>
      <c r="AJ227" s="174">
        <f t="shared" si="115"/>
        <v>1.1111111111111112</v>
      </c>
      <c r="AK227" s="174">
        <f t="shared" si="136"/>
        <v>1351.4915390329093</v>
      </c>
      <c r="AL227" s="174">
        <f t="shared" si="116"/>
        <v>1351.4915390329093</v>
      </c>
      <c r="AM227" s="174"/>
      <c r="AN227" s="174"/>
      <c r="AO227" s="176">
        <v>9</v>
      </c>
      <c r="AP227" s="174">
        <v>36</v>
      </c>
      <c r="AQ227" s="175">
        <f t="shared" si="117"/>
        <v>113</v>
      </c>
      <c r="AR227" s="31">
        <f t="shared" si="118"/>
        <v>1</v>
      </c>
      <c r="AS227" s="2">
        <f t="shared" si="119"/>
        <v>0</v>
      </c>
      <c r="AT227" s="33">
        <f t="shared" si="120"/>
        <v>0</v>
      </c>
      <c r="AU227" s="31">
        <f t="shared" si="121"/>
        <v>1</v>
      </c>
      <c r="AV227" s="2">
        <f t="shared" si="122"/>
        <v>1</v>
      </c>
      <c r="AW227" s="33">
        <f t="shared" si="123"/>
        <v>0</v>
      </c>
      <c r="AX227" s="31">
        <f t="shared" si="124"/>
        <v>1</v>
      </c>
      <c r="AY227" s="33">
        <f t="shared" si="125"/>
        <v>0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hidden="1" customHeight="1">
      <c r="A228" s="2"/>
      <c r="B228" s="107">
        <v>153</v>
      </c>
      <c r="C228" s="31">
        <v>4</v>
      </c>
      <c r="D228" s="106" t="s">
        <v>7</v>
      </c>
      <c r="E228" s="2" t="s">
        <v>148</v>
      </c>
      <c r="F228" s="2"/>
      <c r="G228" s="2"/>
      <c r="H228" s="33"/>
      <c r="I228" s="173">
        <f t="shared" si="127"/>
        <v>204.63585638808286</v>
      </c>
      <c r="J228" s="174">
        <f t="shared" si="128"/>
        <v>6.2927671491269983</v>
      </c>
      <c r="K228" s="189">
        <f t="shared" si="129"/>
        <v>895</v>
      </c>
      <c r="L228" s="190">
        <f t="shared" si="130"/>
        <v>368</v>
      </c>
      <c r="M228" s="173">
        <f t="shared" si="108"/>
        <v>1837.3357240034979</v>
      </c>
      <c r="N228" s="174">
        <f t="shared" si="131"/>
        <v>1837.3357240034979</v>
      </c>
      <c r="O228" s="174"/>
      <c r="P228" s="174"/>
      <c r="Q228" s="174"/>
      <c r="R228" s="175">
        <f t="shared" si="109"/>
        <v>0</v>
      </c>
      <c r="S228" s="173">
        <f t="shared" si="132"/>
        <v>1351.4915390329093</v>
      </c>
      <c r="T228" s="174">
        <f t="shared" si="110"/>
        <v>1351.4915390329093</v>
      </c>
      <c r="U228" s="174"/>
      <c r="V228" s="174"/>
      <c r="W228" s="174"/>
      <c r="X228" s="175">
        <f t="shared" si="111"/>
        <v>0</v>
      </c>
      <c r="Y228" s="173">
        <f t="shared" si="133"/>
        <v>2702.9830780658185</v>
      </c>
      <c r="Z228" s="174">
        <f t="shared" si="134"/>
        <v>2702.9830780658185</v>
      </c>
      <c r="AA228" s="174"/>
      <c r="AB228" s="174"/>
      <c r="AC228" s="174"/>
      <c r="AD228" s="175">
        <f t="shared" si="112"/>
        <v>0</v>
      </c>
      <c r="AE228" s="173">
        <f t="shared" si="113"/>
        <v>8.9785620000000002</v>
      </c>
      <c r="AF228" s="174">
        <f t="shared" si="104"/>
        <v>36</v>
      </c>
      <c r="AG228" s="174">
        <f t="shared" si="114"/>
        <v>22.464200000000002</v>
      </c>
      <c r="AH228" s="174">
        <f t="shared" si="126"/>
        <v>56.5</v>
      </c>
      <c r="AI228" s="174">
        <f t="shared" si="135"/>
        <v>260.02679999999998</v>
      </c>
      <c r="AJ228" s="174">
        <f t="shared" si="115"/>
        <v>1.1111111111111112</v>
      </c>
      <c r="AK228" s="174">
        <f t="shared" si="136"/>
        <v>1351.4915390329093</v>
      </c>
      <c r="AL228" s="174">
        <f t="shared" si="116"/>
        <v>1351.4915390329093</v>
      </c>
      <c r="AM228" s="174"/>
      <c r="AN228" s="174"/>
      <c r="AO228" s="176">
        <v>9</v>
      </c>
      <c r="AP228" s="174">
        <v>36</v>
      </c>
      <c r="AQ228" s="175">
        <f t="shared" si="117"/>
        <v>113</v>
      </c>
      <c r="AR228" s="31">
        <f t="shared" si="118"/>
        <v>0.5</v>
      </c>
      <c r="AS228" s="2">
        <f t="shared" si="119"/>
        <v>0</v>
      </c>
      <c r="AT228" s="33">
        <f t="shared" si="120"/>
        <v>0</v>
      </c>
      <c r="AU228" s="31">
        <f t="shared" si="121"/>
        <v>1</v>
      </c>
      <c r="AV228" s="2">
        <f t="shared" si="122"/>
        <v>1</v>
      </c>
      <c r="AW228" s="33">
        <f t="shared" si="123"/>
        <v>0</v>
      </c>
      <c r="AX228" s="31">
        <f t="shared" si="124"/>
        <v>1</v>
      </c>
      <c r="AY228" s="33">
        <f t="shared" si="125"/>
        <v>0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hidden="1" customHeight="1">
      <c r="A229" s="2"/>
      <c r="B229" s="107">
        <v>154</v>
      </c>
      <c r="C229" s="31">
        <v>4</v>
      </c>
      <c r="D229" s="106" t="s">
        <v>7</v>
      </c>
      <c r="E229" s="2" t="s">
        <v>79</v>
      </c>
      <c r="F229" s="2"/>
      <c r="G229" s="2" t="s">
        <v>184</v>
      </c>
      <c r="H229" s="33"/>
      <c r="I229" s="173">
        <f t="shared" si="127"/>
        <v>268.58456150935876</v>
      </c>
      <c r="J229" s="174">
        <f t="shared" si="128"/>
        <v>12.585534298253997</v>
      </c>
      <c r="K229" s="189">
        <f t="shared" si="129"/>
        <v>889</v>
      </c>
      <c r="L229" s="190">
        <f t="shared" si="130"/>
        <v>362</v>
      </c>
      <c r="M229" s="173">
        <f t="shared" si="108"/>
        <v>2411.5031377545911</v>
      </c>
      <c r="N229" s="174">
        <f t="shared" si="131"/>
        <v>1837.3357240034979</v>
      </c>
      <c r="O229" s="174"/>
      <c r="P229" s="174"/>
      <c r="Q229" s="174"/>
      <c r="R229" s="175">
        <f t="shared" si="109"/>
        <v>1148.3348275021863</v>
      </c>
      <c r="S229" s="173">
        <f t="shared" si="132"/>
        <v>2196.1737509284776</v>
      </c>
      <c r="T229" s="174">
        <f t="shared" si="110"/>
        <v>1351.4915390329093</v>
      </c>
      <c r="U229" s="174"/>
      <c r="V229" s="174"/>
      <c r="W229" s="174"/>
      <c r="X229" s="175">
        <f t="shared" si="111"/>
        <v>844.68221189556834</v>
      </c>
      <c r="Y229" s="173">
        <f t="shared" si="133"/>
        <v>4392.3475018569552</v>
      </c>
      <c r="Z229" s="174">
        <f t="shared" si="134"/>
        <v>2702.9830780658185</v>
      </c>
      <c r="AA229" s="174"/>
      <c r="AB229" s="174"/>
      <c r="AC229" s="174"/>
      <c r="AD229" s="175">
        <f t="shared" si="112"/>
        <v>1689.3644237911367</v>
      </c>
      <c r="AE229" s="173">
        <f t="shared" si="113"/>
        <v>8.9785620000000002</v>
      </c>
      <c r="AF229" s="174">
        <f t="shared" si="104"/>
        <v>36</v>
      </c>
      <c r="AG229" s="174">
        <f t="shared" si="114"/>
        <v>22.464200000000002</v>
      </c>
      <c r="AH229" s="174">
        <f t="shared" si="126"/>
        <v>113</v>
      </c>
      <c r="AI229" s="174">
        <f t="shared" si="135"/>
        <v>260.02679999999998</v>
      </c>
      <c r="AJ229" s="174">
        <f t="shared" si="115"/>
        <v>1.1111111111111112</v>
      </c>
      <c r="AK229" s="174">
        <f t="shared" si="136"/>
        <v>1351.4915390329093</v>
      </c>
      <c r="AL229" s="174">
        <f t="shared" si="116"/>
        <v>1351.4915390329093</v>
      </c>
      <c r="AM229" s="174"/>
      <c r="AN229" s="174"/>
      <c r="AO229" s="176">
        <v>9</v>
      </c>
      <c r="AP229" s="174">
        <v>36</v>
      </c>
      <c r="AQ229" s="175">
        <f t="shared" si="117"/>
        <v>113</v>
      </c>
      <c r="AR229" s="31">
        <f t="shared" si="118"/>
        <v>1</v>
      </c>
      <c r="AS229" s="2">
        <f t="shared" si="119"/>
        <v>0.625</v>
      </c>
      <c r="AT229" s="33">
        <f t="shared" si="120"/>
        <v>0</v>
      </c>
      <c r="AU229" s="31">
        <f t="shared" si="121"/>
        <v>1</v>
      </c>
      <c r="AV229" s="2">
        <f t="shared" si="122"/>
        <v>1</v>
      </c>
      <c r="AW229" s="33">
        <f t="shared" si="123"/>
        <v>0</v>
      </c>
      <c r="AX229" s="31">
        <f t="shared" si="124"/>
        <v>1</v>
      </c>
      <c r="AY229" s="33">
        <f t="shared" si="125"/>
        <v>0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hidden="1" customHeight="1">
      <c r="A230" s="2"/>
      <c r="B230" s="107">
        <v>155</v>
      </c>
      <c r="C230" s="31">
        <v>1</v>
      </c>
      <c r="D230" s="106" t="s">
        <v>7</v>
      </c>
      <c r="E230" s="2" t="s">
        <v>67</v>
      </c>
      <c r="F230" s="2"/>
      <c r="G230" s="2"/>
      <c r="H230" s="33"/>
      <c r="I230" s="173">
        <f t="shared" si="127"/>
        <v>166.57108619716522</v>
      </c>
      <c r="J230" s="174">
        <f t="shared" si="128"/>
        <v>6.3484553539865294</v>
      </c>
      <c r="K230" s="189">
        <f t="shared" si="129"/>
        <v>898</v>
      </c>
      <c r="L230" s="190">
        <f t="shared" si="130"/>
        <v>371</v>
      </c>
      <c r="M230" s="173">
        <f t="shared" si="108"/>
        <v>1495.5688248285921</v>
      </c>
      <c r="N230" s="174">
        <f t="shared" si="131"/>
        <v>1495.5688248285921</v>
      </c>
      <c r="O230" s="174"/>
      <c r="P230" s="174"/>
      <c r="Q230" s="174"/>
      <c r="R230" s="175">
        <f t="shared" si="109"/>
        <v>0</v>
      </c>
      <c r="S230" s="173">
        <f t="shared" si="132"/>
        <v>1100.0975958781203</v>
      </c>
      <c r="T230" s="174">
        <f t="shared" si="110"/>
        <v>1100.0975958781203</v>
      </c>
      <c r="U230" s="174"/>
      <c r="V230" s="174"/>
      <c r="W230" s="174"/>
      <c r="X230" s="175">
        <f t="shared" si="111"/>
        <v>0</v>
      </c>
      <c r="Y230" s="173">
        <f t="shared" si="133"/>
        <v>2200.1951917562405</v>
      </c>
      <c r="Z230" s="174">
        <f t="shared" si="134"/>
        <v>2200.1951917562405</v>
      </c>
      <c r="AA230" s="174"/>
      <c r="AB230" s="174"/>
      <c r="AC230" s="174"/>
      <c r="AD230" s="175">
        <f t="shared" si="112"/>
        <v>0</v>
      </c>
      <c r="AE230" s="173">
        <f t="shared" si="113"/>
        <v>8.9785620000000002</v>
      </c>
      <c r="AF230" s="174">
        <f t="shared" si="104"/>
        <v>36</v>
      </c>
      <c r="AG230" s="174">
        <f t="shared" si="114"/>
        <v>22.464200000000002</v>
      </c>
      <c r="AH230" s="174">
        <f t="shared" si="126"/>
        <v>57</v>
      </c>
      <c r="AI230" s="174">
        <f t="shared" si="135"/>
        <v>260.02679999999998</v>
      </c>
      <c r="AJ230" s="174">
        <f t="shared" si="115"/>
        <v>1.1111111111111112</v>
      </c>
      <c r="AK230" s="174">
        <f t="shared" si="136"/>
        <v>1100.0975958781203</v>
      </c>
      <c r="AL230" s="174">
        <f t="shared" si="116"/>
        <v>1100.0975958781203</v>
      </c>
      <c r="AM230" s="174"/>
      <c r="AN230" s="174"/>
      <c r="AO230" s="176">
        <v>9</v>
      </c>
      <c r="AP230" s="174">
        <v>36</v>
      </c>
      <c r="AQ230" s="175">
        <f t="shared" si="117"/>
        <v>57</v>
      </c>
      <c r="AR230" s="31">
        <f t="shared" si="118"/>
        <v>1</v>
      </c>
      <c r="AS230" s="2">
        <f t="shared" si="119"/>
        <v>0</v>
      </c>
      <c r="AT230" s="33">
        <f t="shared" si="120"/>
        <v>0</v>
      </c>
      <c r="AU230" s="31">
        <f t="shared" si="121"/>
        <v>1</v>
      </c>
      <c r="AV230" s="2">
        <f t="shared" si="122"/>
        <v>1</v>
      </c>
      <c r="AW230" s="33">
        <f t="shared" si="123"/>
        <v>0</v>
      </c>
      <c r="AX230" s="31">
        <f t="shared" si="124"/>
        <v>1</v>
      </c>
      <c r="AY230" s="33">
        <f t="shared" si="125"/>
        <v>0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hidden="1" customHeight="1">
      <c r="A231" s="2"/>
      <c r="B231" s="107">
        <v>156</v>
      </c>
      <c r="C231" s="31">
        <v>10</v>
      </c>
      <c r="D231" s="106" t="s">
        <v>10</v>
      </c>
      <c r="E231" s="2" t="s">
        <v>144</v>
      </c>
      <c r="F231" s="2" t="s">
        <v>149</v>
      </c>
      <c r="G231" s="2" t="s">
        <v>137</v>
      </c>
      <c r="H231" s="33"/>
      <c r="I231" s="173">
        <f t="shared" si="127"/>
        <v>1248.3383972830352</v>
      </c>
      <c r="J231" s="174">
        <f t="shared" si="128"/>
        <v>25.811482952392598</v>
      </c>
      <c r="K231" s="189">
        <f t="shared" si="129"/>
        <v>209</v>
      </c>
      <c r="L231" s="190">
        <f t="shared" si="130"/>
        <v>45</v>
      </c>
      <c r="M231" s="173">
        <f t="shared" ref="M231:M294" si="137">SUM(N231:R231)</f>
        <v>19925.837683531314</v>
      </c>
      <c r="N231" s="174">
        <f t="shared" si="131"/>
        <v>19925.837683531314</v>
      </c>
      <c r="O231" s="174"/>
      <c r="P231" s="174"/>
      <c r="Q231" s="174"/>
      <c r="R231" s="175"/>
      <c r="S231" s="173">
        <f t="shared" si="132"/>
        <v>13395.441488064973</v>
      </c>
      <c r="T231" s="174">
        <f t="shared" ref="T231:T262" si="138">AL231*AS231*AU231*AX231*IF(AY231=0,1,0.5)*IF(F231="백어택",1.2,1)</f>
        <v>13395.441488064973</v>
      </c>
      <c r="U231" s="174"/>
      <c r="V231" s="174"/>
      <c r="W231" s="174"/>
      <c r="X231" s="175"/>
      <c r="Y231" s="173">
        <f t="shared" si="133"/>
        <v>34831.737847287732</v>
      </c>
      <c r="Z231" s="174">
        <f t="shared" ref="Z231:Z262" si="139">T231*AI231/100</f>
        <v>34831.737847287732</v>
      </c>
      <c r="AA231" s="174"/>
      <c r="AB231" s="174"/>
      <c r="AC231" s="174"/>
      <c r="AD231" s="175"/>
      <c r="AE231" s="173">
        <f t="shared" ref="AE231:AE262" si="140">AO231*(1-$D$17/100)</f>
        <v>15.961888</v>
      </c>
      <c r="AF231" s="174">
        <f t="shared" si="104"/>
        <v>36</v>
      </c>
      <c r="AG231" s="174">
        <f t="shared" ref="AG231:AG262" si="141">IF($D$57+AV231&gt;100,100,$D$57+AV231)</f>
        <v>22.464200000000002</v>
      </c>
      <c r="AH231" s="174">
        <f t="shared" ref="AH231:AH262" si="142">AQ231</f>
        <v>412</v>
      </c>
      <c r="AI231" s="174">
        <f t="shared" si="135"/>
        <v>260.02679999999998</v>
      </c>
      <c r="AJ231" s="174">
        <f t="shared" ref="AJ231:AJ262" si="143">10*AR231/(7-IF(AX231=1,0,3))</f>
        <v>1.4285714285714286</v>
      </c>
      <c r="AK231" s="174">
        <f t="shared" si="136"/>
        <v>11162.86790672081</v>
      </c>
      <c r="AL231" s="174">
        <f t="shared" ref="AL231:AL262" si="144">(VLOOKUP(C231,$B$36:$AG$39,13,FALSE)+VLOOKUP(C231,$B$40:$AG$43,13,FALSE)*$D$54)*$D$59/100</f>
        <v>11162.86790672081</v>
      </c>
      <c r="AM231" s="174"/>
      <c r="AN231" s="174"/>
      <c r="AO231" s="176">
        <v>16</v>
      </c>
      <c r="AP231" s="174">
        <v>36</v>
      </c>
      <c r="AQ231" s="175">
        <f t="shared" ref="AQ231:AQ262" si="145">VLOOKUP(C231,$B$45:$AA$48,13,FALSE)</f>
        <v>412</v>
      </c>
      <c r="AR231" s="31">
        <f t="shared" ref="AR231:AR262" si="146">IF(LEFT(E231,1)*1=1,$S$60,$R$60)</f>
        <v>1</v>
      </c>
      <c r="AS231" s="2">
        <f t="shared" ref="AS231:AS262" si="147">IF(LEFT(E231,1)*1=2,$U$60,$T$60)</f>
        <v>1</v>
      </c>
      <c r="AT231" s="33">
        <f t="shared" ref="AT231:AT262" si="148">IF(LEFT(E231,1)*1=3,$W$60,$V$60)</f>
        <v>0</v>
      </c>
      <c r="AU231" s="31">
        <f t="shared" ref="AU231:AU262" si="149">IF(MID(E231,3,1)*1=1,$Y$60,$X$60)</f>
        <v>1</v>
      </c>
      <c r="AV231" s="2">
        <f t="shared" ref="AV231:AV262" si="150">IF(MID(E231,3,1)*1=2,$AA$60,$Z$60)</f>
        <v>0</v>
      </c>
      <c r="AW231" s="33">
        <f t="shared" ref="AW231:AW262" si="151">IF(MID(E231,3,1)*1=3,$AC$60,$AB$60)</f>
        <v>0</v>
      </c>
      <c r="AX231" s="31">
        <f t="shared" ref="AX231:AX262" si="152">IF(MID(E231,5,1)*1=1,$AE$60,$AD$60)</f>
        <v>1</v>
      </c>
      <c r="AY231" s="33">
        <f t="shared" ref="AY231:AY262" si="153">IF(MID(E231,5,1)*1=2,$AG$60,$AF$60)</f>
        <v>0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hidden="1" customHeight="1">
      <c r="A232" s="2"/>
      <c r="B232" s="107">
        <v>157</v>
      </c>
      <c r="C232" s="31">
        <v>10</v>
      </c>
      <c r="D232" s="106" t="s">
        <v>10</v>
      </c>
      <c r="E232" s="2" t="s">
        <v>138</v>
      </c>
      <c r="F232" s="2" t="s">
        <v>149</v>
      </c>
      <c r="G232" s="2" t="s">
        <v>137</v>
      </c>
      <c r="H232" s="33"/>
      <c r="I232" s="173">
        <f t="shared" si="127"/>
        <v>1560.422996603794</v>
      </c>
      <c r="J232" s="174">
        <f t="shared" si="128"/>
        <v>25.811482952392598</v>
      </c>
      <c r="K232" s="189">
        <f t="shared" si="129"/>
        <v>110</v>
      </c>
      <c r="L232" s="190">
        <f t="shared" si="130"/>
        <v>13</v>
      </c>
      <c r="M232" s="173">
        <f t="shared" si="137"/>
        <v>24907.297104414141</v>
      </c>
      <c r="N232" s="174">
        <f t="shared" si="131"/>
        <v>24907.297104414141</v>
      </c>
      <c r="O232" s="174"/>
      <c r="P232" s="174"/>
      <c r="Q232" s="174"/>
      <c r="R232" s="175"/>
      <c r="S232" s="173">
        <f t="shared" si="132"/>
        <v>16744.301860081217</v>
      </c>
      <c r="T232" s="174">
        <f t="shared" si="138"/>
        <v>16744.301860081217</v>
      </c>
      <c r="U232" s="174"/>
      <c r="V232" s="174"/>
      <c r="W232" s="174"/>
      <c r="X232" s="175"/>
      <c r="Y232" s="173">
        <f t="shared" si="133"/>
        <v>43539.672309109665</v>
      </c>
      <c r="Z232" s="174">
        <f t="shared" si="139"/>
        <v>43539.672309109665</v>
      </c>
      <c r="AA232" s="174"/>
      <c r="AB232" s="174"/>
      <c r="AC232" s="174"/>
      <c r="AD232" s="175"/>
      <c r="AE232" s="173">
        <f t="shared" si="140"/>
        <v>15.961888</v>
      </c>
      <c r="AF232" s="174">
        <f t="shared" si="104"/>
        <v>36</v>
      </c>
      <c r="AG232" s="174">
        <f t="shared" si="141"/>
        <v>22.464200000000002</v>
      </c>
      <c r="AH232" s="174">
        <f t="shared" si="142"/>
        <v>412</v>
      </c>
      <c r="AI232" s="174">
        <f t="shared" si="135"/>
        <v>260.02679999999998</v>
      </c>
      <c r="AJ232" s="174">
        <f t="shared" si="143"/>
        <v>1.4285714285714286</v>
      </c>
      <c r="AK232" s="174">
        <f t="shared" si="136"/>
        <v>11162.86790672081</v>
      </c>
      <c r="AL232" s="174">
        <f t="shared" si="144"/>
        <v>11162.86790672081</v>
      </c>
      <c r="AM232" s="174"/>
      <c r="AN232" s="174"/>
      <c r="AO232" s="176">
        <v>16</v>
      </c>
      <c r="AP232" s="174">
        <v>36</v>
      </c>
      <c r="AQ232" s="175">
        <f t="shared" si="145"/>
        <v>412</v>
      </c>
      <c r="AR232" s="31">
        <f t="shared" si="146"/>
        <v>1</v>
      </c>
      <c r="AS232" s="2">
        <f t="shared" si="147"/>
        <v>1</v>
      </c>
      <c r="AT232" s="33">
        <f t="shared" si="148"/>
        <v>0</v>
      </c>
      <c r="AU232" s="31">
        <f t="shared" si="149"/>
        <v>1.25</v>
      </c>
      <c r="AV232" s="2">
        <f t="shared" si="150"/>
        <v>0</v>
      </c>
      <c r="AW232" s="33">
        <f t="shared" si="151"/>
        <v>0</v>
      </c>
      <c r="AX232" s="31">
        <f t="shared" si="152"/>
        <v>1</v>
      </c>
      <c r="AY232" s="33">
        <f t="shared" si="153"/>
        <v>0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hidden="1" customHeight="1">
      <c r="A233" s="2"/>
      <c r="B233" s="107">
        <v>158</v>
      </c>
      <c r="C233" s="31">
        <v>10</v>
      </c>
      <c r="D233" s="106" t="s">
        <v>10</v>
      </c>
      <c r="E233" s="2" t="s">
        <v>140</v>
      </c>
      <c r="F233" s="2" t="s">
        <v>149</v>
      </c>
      <c r="G233" s="2" t="s">
        <v>137</v>
      </c>
      <c r="H233" s="33"/>
      <c r="I233" s="173">
        <f t="shared" si="127"/>
        <v>1651.228638573215</v>
      </c>
      <c r="J233" s="174">
        <f t="shared" si="128"/>
        <v>25.811482952392598</v>
      </c>
      <c r="K233" s="189">
        <f t="shared" si="129"/>
        <v>88</v>
      </c>
      <c r="L233" s="190">
        <f t="shared" si="130"/>
        <v>6</v>
      </c>
      <c r="M233" s="173">
        <f t="shared" si="137"/>
        <v>26356.726591298138</v>
      </c>
      <c r="N233" s="174">
        <f t="shared" si="131"/>
        <v>26356.726591298138</v>
      </c>
      <c r="O233" s="174"/>
      <c r="P233" s="174"/>
      <c r="Q233" s="174"/>
      <c r="R233" s="175"/>
      <c r="S233" s="173">
        <f t="shared" si="132"/>
        <v>13395.441488064973</v>
      </c>
      <c r="T233" s="174">
        <f t="shared" si="138"/>
        <v>13395.441488064973</v>
      </c>
      <c r="U233" s="174"/>
      <c r="V233" s="174"/>
      <c r="W233" s="174"/>
      <c r="X233" s="175"/>
      <c r="Y233" s="173">
        <f t="shared" si="133"/>
        <v>34831.737847287732</v>
      </c>
      <c r="Z233" s="174">
        <f t="shared" si="139"/>
        <v>34831.737847287732</v>
      </c>
      <c r="AA233" s="174"/>
      <c r="AB233" s="174"/>
      <c r="AC233" s="174"/>
      <c r="AD233" s="175"/>
      <c r="AE233" s="173">
        <f t="shared" si="140"/>
        <v>15.961888</v>
      </c>
      <c r="AF233" s="174">
        <f t="shared" si="104"/>
        <v>36</v>
      </c>
      <c r="AG233" s="174">
        <f t="shared" si="141"/>
        <v>52.464200000000005</v>
      </c>
      <c r="AH233" s="174">
        <f t="shared" si="142"/>
        <v>412</v>
      </c>
      <c r="AI233" s="174">
        <f t="shared" si="135"/>
        <v>260.02679999999998</v>
      </c>
      <c r="AJ233" s="174">
        <f t="shared" si="143"/>
        <v>1.4285714285714286</v>
      </c>
      <c r="AK233" s="174">
        <f t="shared" si="136"/>
        <v>11162.86790672081</v>
      </c>
      <c r="AL233" s="174">
        <f t="shared" si="144"/>
        <v>11162.86790672081</v>
      </c>
      <c r="AM233" s="174"/>
      <c r="AN233" s="174"/>
      <c r="AO233" s="176">
        <v>16</v>
      </c>
      <c r="AP233" s="174">
        <v>36</v>
      </c>
      <c r="AQ233" s="175">
        <f t="shared" si="145"/>
        <v>412</v>
      </c>
      <c r="AR233" s="31">
        <f t="shared" si="146"/>
        <v>1</v>
      </c>
      <c r="AS233" s="2">
        <f t="shared" si="147"/>
        <v>1</v>
      </c>
      <c r="AT233" s="33">
        <f t="shared" si="148"/>
        <v>0</v>
      </c>
      <c r="AU233" s="31">
        <f t="shared" si="149"/>
        <v>1</v>
      </c>
      <c r="AV233" s="2">
        <f t="shared" si="150"/>
        <v>30</v>
      </c>
      <c r="AW233" s="33">
        <f t="shared" si="151"/>
        <v>0</v>
      </c>
      <c r="AX233" s="31">
        <f t="shared" si="152"/>
        <v>1</v>
      </c>
      <c r="AY233" s="33">
        <f t="shared" si="153"/>
        <v>0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hidden="1" customHeight="1">
      <c r="A234" s="2"/>
      <c r="B234" s="107">
        <v>159</v>
      </c>
      <c r="C234" s="31">
        <v>10</v>
      </c>
      <c r="D234" s="106" t="s">
        <v>10</v>
      </c>
      <c r="E234" s="2" t="s">
        <v>150</v>
      </c>
      <c r="F234" s="2" t="s">
        <v>149</v>
      </c>
      <c r="G234" s="2" t="s">
        <v>137</v>
      </c>
      <c r="H234" s="33"/>
      <c r="I234" s="173">
        <f t="shared" si="127"/>
        <v>1248.3383972830352</v>
      </c>
      <c r="J234" s="174">
        <f t="shared" si="128"/>
        <v>25.811482952392598</v>
      </c>
      <c r="K234" s="189">
        <f t="shared" si="129"/>
        <v>209</v>
      </c>
      <c r="L234" s="190">
        <f t="shared" si="130"/>
        <v>45</v>
      </c>
      <c r="M234" s="173">
        <f t="shared" si="137"/>
        <v>19925.837683531314</v>
      </c>
      <c r="N234" s="174">
        <f t="shared" si="131"/>
        <v>19925.837683531314</v>
      </c>
      <c r="O234" s="174"/>
      <c r="P234" s="174"/>
      <c r="Q234" s="174"/>
      <c r="R234" s="175"/>
      <c r="S234" s="173">
        <f t="shared" si="132"/>
        <v>13395.441488064973</v>
      </c>
      <c r="T234" s="174">
        <f t="shared" si="138"/>
        <v>13395.441488064973</v>
      </c>
      <c r="U234" s="174"/>
      <c r="V234" s="174"/>
      <c r="W234" s="174"/>
      <c r="X234" s="175"/>
      <c r="Y234" s="173">
        <f t="shared" si="133"/>
        <v>34831.737847287732</v>
      </c>
      <c r="Z234" s="174">
        <f t="shared" si="139"/>
        <v>34831.737847287732</v>
      </c>
      <c r="AA234" s="174"/>
      <c r="AB234" s="174"/>
      <c r="AC234" s="174"/>
      <c r="AD234" s="175"/>
      <c r="AE234" s="173">
        <f t="shared" si="140"/>
        <v>15.961888</v>
      </c>
      <c r="AF234" s="174">
        <f t="shared" si="104"/>
        <v>36</v>
      </c>
      <c r="AG234" s="174">
        <f t="shared" si="141"/>
        <v>22.464200000000002</v>
      </c>
      <c r="AH234" s="174">
        <f t="shared" si="142"/>
        <v>412</v>
      </c>
      <c r="AI234" s="174">
        <f t="shared" si="135"/>
        <v>260.02679999999998</v>
      </c>
      <c r="AJ234" s="174">
        <f t="shared" si="143"/>
        <v>1.2142857142857142</v>
      </c>
      <c r="AK234" s="174">
        <f t="shared" si="136"/>
        <v>11162.86790672081</v>
      </c>
      <c r="AL234" s="174">
        <f t="shared" si="144"/>
        <v>11162.86790672081</v>
      </c>
      <c r="AM234" s="174"/>
      <c r="AN234" s="174"/>
      <c r="AO234" s="176">
        <v>16</v>
      </c>
      <c r="AP234" s="174">
        <v>36</v>
      </c>
      <c r="AQ234" s="175">
        <f t="shared" si="145"/>
        <v>412</v>
      </c>
      <c r="AR234" s="31">
        <f t="shared" si="146"/>
        <v>0.85</v>
      </c>
      <c r="AS234" s="2">
        <f t="shared" si="147"/>
        <v>1</v>
      </c>
      <c r="AT234" s="33">
        <f t="shared" si="148"/>
        <v>0</v>
      </c>
      <c r="AU234" s="31">
        <f t="shared" si="149"/>
        <v>1</v>
      </c>
      <c r="AV234" s="2">
        <f t="shared" si="150"/>
        <v>0</v>
      </c>
      <c r="AW234" s="33">
        <f t="shared" si="151"/>
        <v>0</v>
      </c>
      <c r="AX234" s="31">
        <f t="shared" si="152"/>
        <v>1</v>
      </c>
      <c r="AY234" s="33">
        <f t="shared" si="153"/>
        <v>0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hidden="1" customHeight="1">
      <c r="A235" s="2"/>
      <c r="B235" s="107">
        <v>160</v>
      </c>
      <c r="C235" s="31">
        <v>10</v>
      </c>
      <c r="D235" s="106" t="s">
        <v>10</v>
      </c>
      <c r="E235" s="2" t="s">
        <v>164</v>
      </c>
      <c r="F235" s="2" t="s">
        <v>149</v>
      </c>
      <c r="G235" s="2" t="s">
        <v>137</v>
      </c>
      <c r="H235" s="33"/>
      <c r="I235" s="173">
        <f t="shared" si="127"/>
        <v>1560.422996603794</v>
      </c>
      <c r="J235" s="174">
        <f t="shared" si="128"/>
        <v>25.811482952392598</v>
      </c>
      <c r="K235" s="189">
        <f t="shared" si="129"/>
        <v>110</v>
      </c>
      <c r="L235" s="190">
        <f t="shared" si="130"/>
        <v>13</v>
      </c>
      <c r="M235" s="173">
        <f t="shared" si="137"/>
        <v>24907.297104414141</v>
      </c>
      <c r="N235" s="174">
        <f t="shared" si="131"/>
        <v>24907.297104414141</v>
      </c>
      <c r="O235" s="174"/>
      <c r="P235" s="174"/>
      <c r="Q235" s="174"/>
      <c r="R235" s="175"/>
      <c r="S235" s="173">
        <f t="shared" si="132"/>
        <v>16744.301860081217</v>
      </c>
      <c r="T235" s="174">
        <f t="shared" si="138"/>
        <v>16744.301860081217</v>
      </c>
      <c r="U235" s="174"/>
      <c r="V235" s="174"/>
      <c r="W235" s="174"/>
      <c r="X235" s="175"/>
      <c r="Y235" s="173">
        <f t="shared" si="133"/>
        <v>43539.672309109665</v>
      </c>
      <c r="Z235" s="174">
        <f t="shared" si="139"/>
        <v>43539.672309109665</v>
      </c>
      <c r="AA235" s="174"/>
      <c r="AB235" s="174"/>
      <c r="AC235" s="174"/>
      <c r="AD235" s="175"/>
      <c r="AE235" s="173">
        <f t="shared" si="140"/>
        <v>15.961888</v>
      </c>
      <c r="AF235" s="174">
        <f t="shared" ref="AF235:AF298" si="154">AP235</f>
        <v>36</v>
      </c>
      <c r="AG235" s="174">
        <f t="shared" si="141"/>
        <v>22.464200000000002</v>
      </c>
      <c r="AH235" s="174">
        <f t="shared" si="142"/>
        <v>412</v>
      </c>
      <c r="AI235" s="174">
        <f t="shared" si="135"/>
        <v>260.02679999999998</v>
      </c>
      <c r="AJ235" s="174">
        <f t="shared" si="143"/>
        <v>1.2142857142857142</v>
      </c>
      <c r="AK235" s="174">
        <f t="shared" si="136"/>
        <v>11162.86790672081</v>
      </c>
      <c r="AL235" s="174">
        <f t="shared" si="144"/>
        <v>11162.86790672081</v>
      </c>
      <c r="AM235" s="174"/>
      <c r="AN235" s="174"/>
      <c r="AO235" s="176">
        <v>16</v>
      </c>
      <c r="AP235" s="174">
        <v>36</v>
      </c>
      <c r="AQ235" s="175">
        <f t="shared" si="145"/>
        <v>412</v>
      </c>
      <c r="AR235" s="31">
        <f t="shared" si="146"/>
        <v>0.85</v>
      </c>
      <c r="AS235" s="2">
        <f t="shared" si="147"/>
        <v>1</v>
      </c>
      <c r="AT235" s="33">
        <f t="shared" si="148"/>
        <v>0</v>
      </c>
      <c r="AU235" s="31">
        <f t="shared" si="149"/>
        <v>1.25</v>
      </c>
      <c r="AV235" s="2">
        <f t="shared" si="150"/>
        <v>0</v>
      </c>
      <c r="AW235" s="33">
        <f t="shared" si="151"/>
        <v>0</v>
      </c>
      <c r="AX235" s="31">
        <f t="shared" si="152"/>
        <v>1</v>
      </c>
      <c r="AY235" s="33">
        <f t="shared" si="153"/>
        <v>0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hidden="1" customHeight="1">
      <c r="A236" s="2"/>
      <c r="B236" s="107">
        <v>161</v>
      </c>
      <c r="C236" s="31">
        <v>10</v>
      </c>
      <c r="D236" s="106" t="s">
        <v>10</v>
      </c>
      <c r="E236" s="2" t="s">
        <v>153</v>
      </c>
      <c r="F236" s="2" t="s">
        <v>149</v>
      </c>
      <c r="G236" s="2" t="s">
        <v>137</v>
      </c>
      <c r="H236" s="33"/>
      <c r="I236" s="173">
        <f t="shared" si="127"/>
        <v>1651.228638573215</v>
      </c>
      <c r="J236" s="174">
        <f t="shared" si="128"/>
        <v>25.811482952392598</v>
      </c>
      <c r="K236" s="189">
        <f t="shared" si="129"/>
        <v>88</v>
      </c>
      <c r="L236" s="190">
        <f t="shared" si="130"/>
        <v>6</v>
      </c>
      <c r="M236" s="173">
        <f t="shared" si="137"/>
        <v>26356.726591298138</v>
      </c>
      <c r="N236" s="174">
        <f t="shared" si="131"/>
        <v>26356.726591298138</v>
      </c>
      <c r="O236" s="174"/>
      <c r="P236" s="174"/>
      <c r="Q236" s="174"/>
      <c r="R236" s="175"/>
      <c r="S236" s="173">
        <f t="shared" si="132"/>
        <v>13395.441488064973</v>
      </c>
      <c r="T236" s="174">
        <f t="shared" si="138"/>
        <v>13395.441488064973</v>
      </c>
      <c r="U236" s="174"/>
      <c r="V236" s="174"/>
      <c r="W236" s="174"/>
      <c r="X236" s="175"/>
      <c r="Y236" s="173">
        <f t="shared" si="133"/>
        <v>34831.737847287732</v>
      </c>
      <c r="Z236" s="174">
        <f t="shared" si="139"/>
        <v>34831.737847287732</v>
      </c>
      <c r="AA236" s="174"/>
      <c r="AB236" s="174"/>
      <c r="AC236" s="174"/>
      <c r="AD236" s="175"/>
      <c r="AE236" s="173">
        <f t="shared" si="140"/>
        <v>15.961888</v>
      </c>
      <c r="AF236" s="174">
        <f t="shared" si="154"/>
        <v>36</v>
      </c>
      <c r="AG236" s="174">
        <f t="shared" si="141"/>
        <v>52.464200000000005</v>
      </c>
      <c r="AH236" s="174">
        <f t="shared" si="142"/>
        <v>412</v>
      </c>
      <c r="AI236" s="174">
        <f t="shared" si="135"/>
        <v>260.02679999999998</v>
      </c>
      <c r="AJ236" s="174">
        <f t="shared" si="143"/>
        <v>1.2142857142857142</v>
      </c>
      <c r="AK236" s="174">
        <f t="shared" si="136"/>
        <v>11162.86790672081</v>
      </c>
      <c r="AL236" s="174">
        <f t="shared" si="144"/>
        <v>11162.86790672081</v>
      </c>
      <c r="AM236" s="174"/>
      <c r="AN236" s="174"/>
      <c r="AO236" s="176">
        <v>16</v>
      </c>
      <c r="AP236" s="174">
        <v>36</v>
      </c>
      <c r="AQ236" s="175">
        <f t="shared" si="145"/>
        <v>412</v>
      </c>
      <c r="AR236" s="31">
        <f t="shared" si="146"/>
        <v>0.85</v>
      </c>
      <c r="AS236" s="2">
        <f t="shared" si="147"/>
        <v>1</v>
      </c>
      <c r="AT236" s="33">
        <f t="shared" si="148"/>
        <v>0</v>
      </c>
      <c r="AU236" s="31">
        <f t="shared" si="149"/>
        <v>1</v>
      </c>
      <c r="AV236" s="2">
        <f t="shared" si="150"/>
        <v>30</v>
      </c>
      <c r="AW236" s="33">
        <f t="shared" si="151"/>
        <v>0</v>
      </c>
      <c r="AX236" s="31">
        <f t="shared" si="152"/>
        <v>1</v>
      </c>
      <c r="AY236" s="33">
        <f t="shared" si="153"/>
        <v>0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hidden="1" customHeight="1">
      <c r="A237" s="2"/>
      <c r="B237" s="107">
        <v>162</v>
      </c>
      <c r="C237" s="31">
        <v>10</v>
      </c>
      <c r="D237" s="106" t="s">
        <v>10</v>
      </c>
      <c r="E237" s="2" t="s">
        <v>161</v>
      </c>
      <c r="F237" s="2" t="s">
        <v>149</v>
      </c>
      <c r="G237" s="2" t="s">
        <v>185</v>
      </c>
      <c r="H237" s="33"/>
      <c r="I237" s="173">
        <f t="shared" si="127"/>
        <v>1473.0393087939815</v>
      </c>
      <c r="J237" s="174">
        <f t="shared" si="128"/>
        <v>25.811482952392598</v>
      </c>
      <c r="K237" s="189">
        <f t="shared" si="129"/>
        <v>134</v>
      </c>
      <c r="L237" s="190">
        <f t="shared" si="130"/>
        <v>21</v>
      </c>
      <c r="M237" s="173">
        <f t="shared" si="137"/>
        <v>23512.488466566949</v>
      </c>
      <c r="N237" s="174">
        <f t="shared" si="131"/>
        <v>23512.488466566949</v>
      </c>
      <c r="O237" s="174"/>
      <c r="P237" s="174"/>
      <c r="Q237" s="174"/>
      <c r="R237" s="175"/>
      <c r="S237" s="173">
        <f t="shared" si="132"/>
        <v>15806.620955916667</v>
      </c>
      <c r="T237" s="174">
        <f t="shared" si="138"/>
        <v>15806.620955916667</v>
      </c>
      <c r="U237" s="174"/>
      <c r="V237" s="174"/>
      <c r="W237" s="174"/>
      <c r="X237" s="175"/>
      <c r="Y237" s="173">
        <f t="shared" si="133"/>
        <v>41101.450659799513</v>
      </c>
      <c r="Z237" s="174">
        <f t="shared" si="139"/>
        <v>41101.450659799513</v>
      </c>
      <c r="AA237" s="174"/>
      <c r="AB237" s="174"/>
      <c r="AC237" s="174"/>
      <c r="AD237" s="175"/>
      <c r="AE237" s="173">
        <f t="shared" si="140"/>
        <v>15.961888</v>
      </c>
      <c r="AF237" s="174">
        <f t="shared" si="154"/>
        <v>36</v>
      </c>
      <c r="AG237" s="174">
        <f t="shared" si="141"/>
        <v>22.464200000000002</v>
      </c>
      <c r="AH237" s="174">
        <f t="shared" si="142"/>
        <v>412</v>
      </c>
      <c r="AI237" s="174">
        <f t="shared" si="135"/>
        <v>260.02679999999998</v>
      </c>
      <c r="AJ237" s="174">
        <f t="shared" si="143"/>
        <v>1.4285714285714286</v>
      </c>
      <c r="AK237" s="174">
        <f t="shared" si="136"/>
        <v>11162.86790672081</v>
      </c>
      <c r="AL237" s="174">
        <f t="shared" si="144"/>
        <v>11162.86790672081</v>
      </c>
      <c r="AM237" s="174"/>
      <c r="AN237" s="174"/>
      <c r="AO237" s="176">
        <v>16</v>
      </c>
      <c r="AP237" s="174">
        <v>36</v>
      </c>
      <c r="AQ237" s="175">
        <f t="shared" si="145"/>
        <v>412</v>
      </c>
      <c r="AR237" s="31">
        <f t="shared" si="146"/>
        <v>1</v>
      </c>
      <c r="AS237" s="2">
        <f t="shared" si="147"/>
        <v>1.18</v>
      </c>
      <c r="AT237" s="33">
        <f t="shared" si="148"/>
        <v>0</v>
      </c>
      <c r="AU237" s="31">
        <f t="shared" si="149"/>
        <v>1</v>
      </c>
      <c r="AV237" s="2">
        <f t="shared" si="150"/>
        <v>0</v>
      </c>
      <c r="AW237" s="33">
        <f t="shared" si="151"/>
        <v>0</v>
      </c>
      <c r="AX237" s="31">
        <f t="shared" si="152"/>
        <v>1</v>
      </c>
      <c r="AY237" s="33">
        <f t="shared" si="153"/>
        <v>0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hidden="1" customHeight="1">
      <c r="A238" s="2"/>
      <c r="B238" s="107">
        <v>163</v>
      </c>
      <c r="C238" s="31">
        <v>10</v>
      </c>
      <c r="D238" s="106" t="s">
        <v>10</v>
      </c>
      <c r="E238" s="2" t="s">
        <v>169</v>
      </c>
      <c r="F238" s="2" t="s">
        <v>149</v>
      </c>
      <c r="G238" s="2" t="s">
        <v>185</v>
      </c>
      <c r="H238" s="33"/>
      <c r="I238" s="173">
        <f t="shared" si="127"/>
        <v>1841.2991359924767</v>
      </c>
      <c r="J238" s="174">
        <f t="shared" si="128"/>
        <v>25.811482952392598</v>
      </c>
      <c r="K238" s="189">
        <f t="shared" si="129"/>
        <v>58</v>
      </c>
      <c r="L238" s="190">
        <f t="shared" si="130"/>
        <v>3</v>
      </c>
      <c r="M238" s="173">
        <f t="shared" si="137"/>
        <v>29390.610583208683</v>
      </c>
      <c r="N238" s="174">
        <f t="shared" si="131"/>
        <v>29390.610583208683</v>
      </c>
      <c r="O238" s="174"/>
      <c r="P238" s="174"/>
      <c r="Q238" s="174"/>
      <c r="R238" s="175"/>
      <c r="S238" s="173">
        <f t="shared" si="132"/>
        <v>19758.276194895832</v>
      </c>
      <c r="T238" s="174">
        <f t="shared" si="138"/>
        <v>19758.276194895832</v>
      </c>
      <c r="U238" s="174"/>
      <c r="V238" s="174"/>
      <c r="W238" s="174"/>
      <c r="X238" s="175"/>
      <c r="Y238" s="173">
        <f t="shared" si="133"/>
        <v>51376.813324749397</v>
      </c>
      <c r="Z238" s="174">
        <f t="shared" si="139"/>
        <v>51376.813324749397</v>
      </c>
      <c r="AA238" s="174"/>
      <c r="AB238" s="174"/>
      <c r="AC238" s="174"/>
      <c r="AD238" s="175"/>
      <c r="AE238" s="173">
        <f t="shared" si="140"/>
        <v>15.961888</v>
      </c>
      <c r="AF238" s="174">
        <f t="shared" si="154"/>
        <v>36</v>
      </c>
      <c r="AG238" s="174">
        <f t="shared" si="141"/>
        <v>22.464200000000002</v>
      </c>
      <c r="AH238" s="174">
        <f t="shared" si="142"/>
        <v>412</v>
      </c>
      <c r="AI238" s="174">
        <f t="shared" si="135"/>
        <v>260.02679999999998</v>
      </c>
      <c r="AJ238" s="174">
        <f t="shared" si="143"/>
        <v>1.4285714285714286</v>
      </c>
      <c r="AK238" s="174">
        <f t="shared" si="136"/>
        <v>11162.86790672081</v>
      </c>
      <c r="AL238" s="174">
        <f t="shared" si="144"/>
        <v>11162.86790672081</v>
      </c>
      <c r="AM238" s="174"/>
      <c r="AN238" s="174"/>
      <c r="AO238" s="176">
        <v>16</v>
      </c>
      <c r="AP238" s="174">
        <v>36</v>
      </c>
      <c r="AQ238" s="175">
        <f t="shared" si="145"/>
        <v>412</v>
      </c>
      <c r="AR238" s="31">
        <f t="shared" si="146"/>
        <v>1</v>
      </c>
      <c r="AS238" s="2">
        <f t="shared" si="147"/>
        <v>1.18</v>
      </c>
      <c r="AT238" s="33">
        <f t="shared" si="148"/>
        <v>0</v>
      </c>
      <c r="AU238" s="31">
        <f t="shared" si="149"/>
        <v>1.25</v>
      </c>
      <c r="AV238" s="2">
        <f t="shared" si="150"/>
        <v>0</v>
      </c>
      <c r="AW238" s="33">
        <f t="shared" si="151"/>
        <v>0</v>
      </c>
      <c r="AX238" s="31">
        <f t="shared" si="152"/>
        <v>1</v>
      </c>
      <c r="AY238" s="33">
        <f t="shared" si="153"/>
        <v>0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hidden="1" customHeight="1">
      <c r="A239" s="2"/>
      <c r="B239" s="107">
        <v>164</v>
      </c>
      <c r="C239" s="31">
        <v>10</v>
      </c>
      <c r="D239" s="106" t="s">
        <v>10</v>
      </c>
      <c r="E239" s="2" t="s">
        <v>162</v>
      </c>
      <c r="F239" s="2" t="s">
        <v>149</v>
      </c>
      <c r="G239" s="2" t="s">
        <v>185</v>
      </c>
      <c r="H239" s="33"/>
      <c r="I239" s="173">
        <f t="shared" si="127"/>
        <v>1948.4497935163938</v>
      </c>
      <c r="J239" s="174">
        <f t="shared" si="128"/>
        <v>25.811482952392598</v>
      </c>
      <c r="K239" s="189">
        <f t="shared" si="129"/>
        <v>48</v>
      </c>
      <c r="L239" s="190">
        <f t="shared" si="130"/>
        <v>1</v>
      </c>
      <c r="M239" s="173">
        <f t="shared" si="137"/>
        <v>31100.937377731803</v>
      </c>
      <c r="N239" s="174">
        <f t="shared" si="131"/>
        <v>31100.937377731803</v>
      </c>
      <c r="O239" s="174"/>
      <c r="P239" s="174"/>
      <c r="Q239" s="174"/>
      <c r="R239" s="175"/>
      <c r="S239" s="173">
        <f t="shared" si="132"/>
        <v>15806.620955916667</v>
      </c>
      <c r="T239" s="174">
        <f t="shared" si="138"/>
        <v>15806.620955916667</v>
      </c>
      <c r="U239" s="174"/>
      <c r="V239" s="174"/>
      <c r="W239" s="174"/>
      <c r="X239" s="175"/>
      <c r="Y239" s="173">
        <f t="shared" si="133"/>
        <v>41101.450659799513</v>
      </c>
      <c r="Z239" s="174">
        <f t="shared" si="139"/>
        <v>41101.450659799513</v>
      </c>
      <c r="AA239" s="174"/>
      <c r="AB239" s="174"/>
      <c r="AC239" s="174"/>
      <c r="AD239" s="175"/>
      <c r="AE239" s="173">
        <f t="shared" si="140"/>
        <v>15.961888</v>
      </c>
      <c r="AF239" s="174">
        <f t="shared" si="154"/>
        <v>36</v>
      </c>
      <c r="AG239" s="174">
        <f t="shared" si="141"/>
        <v>52.464200000000005</v>
      </c>
      <c r="AH239" s="174">
        <f t="shared" si="142"/>
        <v>412</v>
      </c>
      <c r="AI239" s="174">
        <f t="shared" si="135"/>
        <v>260.02679999999998</v>
      </c>
      <c r="AJ239" s="174">
        <f t="shared" si="143"/>
        <v>1.4285714285714286</v>
      </c>
      <c r="AK239" s="174">
        <f t="shared" si="136"/>
        <v>11162.86790672081</v>
      </c>
      <c r="AL239" s="174">
        <f t="shared" si="144"/>
        <v>11162.86790672081</v>
      </c>
      <c r="AM239" s="174"/>
      <c r="AN239" s="174"/>
      <c r="AO239" s="176">
        <v>16</v>
      </c>
      <c r="AP239" s="174">
        <v>36</v>
      </c>
      <c r="AQ239" s="175">
        <f t="shared" si="145"/>
        <v>412</v>
      </c>
      <c r="AR239" s="31">
        <f t="shared" si="146"/>
        <v>1</v>
      </c>
      <c r="AS239" s="2">
        <f t="shared" si="147"/>
        <v>1.18</v>
      </c>
      <c r="AT239" s="33">
        <f t="shared" si="148"/>
        <v>0</v>
      </c>
      <c r="AU239" s="31">
        <f t="shared" si="149"/>
        <v>1</v>
      </c>
      <c r="AV239" s="2">
        <f t="shared" si="150"/>
        <v>30</v>
      </c>
      <c r="AW239" s="33">
        <f t="shared" si="151"/>
        <v>0</v>
      </c>
      <c r="AX239" s="31">
        <f t="shared" si="152"/>
        <v>1</v>
      </c>
      <c r="AY239" s="33">
        <f t="shared" si="153"/>
        <v>0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hidden="1" customHeight="1">
      <c r="A240" s="2"/>
      <c r="B240" s="107">
        <v>165</v>
      </c>
      <c r="C240" s="31">
        <v>10</v>
      </c>
      <c r="D240" s="106" t="s">
        <v>10</v>
      </c>
      <c r="E240" s="2" t="s">
        <v>92</v>
      </c>
      <c r="F240" s="2" t="s">
        <v>149</v>
      </c>
      <c r="G240" s="2"/>
      <c r="H240" s="33"/>
      <c r="I240" s="173">
        <f t="shared" si="127"/>
        <v>624.1691986415176</v>
      </c>
      <c r="J240" s="174">
        <f t="shared" si="128"/>
        <v>25.811482952392598</v>
      </c>
      <c r="K240" s="189">
        <f t="shared" si="129"/>
        <v>680</v>
      </c>
      <c r="L240" s="190">
        <f t="shared" si="130"/>
        <v>251</v>
      </c>
      <c r="M240" s="173">
        <f t="shared" si="137"/>
        <v>9962.9188417656569</v>
      </c>
      <c r="N240" s="174">
        <f t="shared" si="131"/>
        <v>9962.9188417656569</v>
      </c>
      <c r="O240" s="174"/>
      <c r="P240" s="174"/>
      <c r="Q240" s="174"/>
      <c r="R240" s="175"/>
      <c r="S240" s="173">
        <f t="shared" si="132"/>
        <v>6697.7207440324864</v>
      </c>
      <c r="T240" s="174">
        <f t="shared" si="138"/>
        <v>6697.7207440324864</v>
      </c>
      <c r="U240" s="174"/>
      <c r="V240" s="174"/>
      <c r="W240" s="174"/>
      <c r="X240" s="175"/>
      <c r="Y240" s="173">
        <f t="shared" si="133"/>
        <v>17415.868923643866</v>
      </c>
      <c r="Z240" s="174">
        <f t="shared" si="139"/>
        <v>17415.868923643866</v>
      </c>
      <c r="AA240" s="174"/>
      <c r="AB240" s="174"/>
      <c r="AC240" s="174"/>
      <c r="AD240" s="175"/>
      <c r="AE240" s="173">
        <f t="shared" si="140"/>
        <v>15.961888</v>
      </c>
      <c r="AF240" s="174">
        <f t="shared" si="154"/>
        <v>36</v>
      </c>
      <c r="AG240" s="174">
        <f t="shared" si="141"/>
        <v>22.464200000000002</v>
      </c>
      <c r="AH240" s="174">
        <f t="shared" si="142"/>
        <v>412</v>
      </c>
      <c r="AI240" s="174">
        <f t="shared" si="135"/>
        <v>260.02679999999998</v>
      </c>
      <c r="AJ240" s="174">
        <f t="shared" si="143"/>
        <v>1.4285714285714286</v>
      </c>
      <c r="AK240" s="174">
        <f t="shared" si="136"/>
        <v>11162.86790672081</v>
      </c>
      <c r="AL240" s="174">
        <f t="shared" si="144"/>
        <v>11162.86790672081</v>
      </c>
      <c r="AM240" s="174"/>
      <c r="AN240" s="174"/>
      <c r="AO240" s="176">
        <v>16</v>
      </c>
      <c r="AP240" s="174">
        <v>36</v>
      </c>
      <c r="AQ240" s="175">
        <f t="shared" si="145"/>
        <v>412</v>
      </c>
      <c r="AR240" s="31">
        <f t="shared" si="146"/>
        <v>1</v>
      </c>
      <c r="AS240" s="2">
        <f t="shared" si="147"/>
        <v>1</v>
      </c>
      <c r="AT240" s="33">
        <f t="shared" si="148"/>
        <v>0</v>
      </c>
      <c r="AU240" s="31">
        <f t="shared" si="149"/>
        <v>1</v>
      </c>
      <c r="AV240" s="2">
        <f t="shared" si="150"/>
        <v>0</v>
      </c>
      <c r="AW240" s="33">
        <f t="shared" si="151"/>
        <v>0</v>
      </c>
      <c r="AX240" s="31">
        <f t="shared" si="152"/>
        <v>1</v>
      </c>
      <c r="AY240" s="33">
        <f t="shared" si="153"/>
        <v>100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hidden="1" customHeight="1">
      <c r="A241" s="2"/>
      <c r="B241" s="107">
        <v>166</v>
      </c>
      <c r="C241" s="31">
        <v>10</v>
      </c>
      <c r="D241" s="106" t="s">
        <v>10</v>
      </c>
      <c r="E241" s="2" t="s">
        <v>139</v>
      </c>
      <c r="F241" s="2" t="s">
        <v>149</v>
      </c>
      <c r="G241" s="2"/>
      <c r="H241" s="33"/>
      <c r="I241" s="173">
        <f t="shared" si="127"/>
        <v>780.211498301897</v>
      </c>
      <c r="J241" s="174">
        <f t="shared" si="128"/>
        <v>25.811482952392598</v>
      </c>
      <c r="K241" s="189">
        <f t="shared" si="129"/>
        <v>532</v>
      </c>
      <c r="L241" s="190">
        <f t="shared" si="130"/>
        <v>181</v>
      </c>
      <c r="M241" s="173">
        <f t="shared" si="137"/>
        <v>12453.648552207071</v>
      </c>
      <c r="N241" s="174">
        <f t="shared" si="131"/>
        <v>12453.648552207071</v>
      </c>
      <c r="O241" s="174"/>
      <c r="P241" s="174"/>
      <c r="Q241" s="174"/>
      <c r="R241" s="175"/>
      <c r="S241" s="173">
        <f t="shared" si="132"/>
        <v>8372.1509300406087</v>
      </c>
      <c r="T241" s="174">
        <f t="shared" si="138"/>
        <v>8372.1509300406087</v>
      </c>
      <c r="U241" s="174"/>
      <c r="V241" s="174"/>
      <c r="W241" s="174"/>
      <c r="X241" s="175"/>
      <c r="Y241" s="173">
        <f t="shared" si="133"/>
        <v>21769.836154554832</v>
      </c>
      <c r="Z241" s="174">
        <f t="shared" si="139"/>
        <v>21769.836154554832</v>
      </c>
      <c r="AA241" s="174"/>
      <c r="AB241" s="174"/>
      <c r="AC241" s="174"/>
      <c r="AD241" s="175"/>
      <c r="AE241" s="173">
        <f t="shared" si="140"/>
        <v>15.961888</v>
      </c>
      <c r="AF241" s="174">
        <f t="shared" si="154"/>
        <v>36</v>
      </c>
      <c r="AG241" s="174">
        <f t="shared" si="141"/>
        <v>22.464200000000002</v>
      </c>
      <c r="AH241" s="174">
        <f t="shared" si="142"/>
        <v>412</v>
      </c>
      <c r="AI241" s="174">
        <f t="shared" si="135"/>
        <v>260.02679999999998</v>
      </c>
      <c r="AJ241" s="174">
        <f t="shared" si="143"/>
        <v>1.4285714285714286</v>
      </c>
      <c r="AK241" s="174">
        <f t="shared" si="136"/>
        <v>11162.86790672081</v>
      </c>
      <c r="AL241" s="174">
        <f t="shared" si="144"/>
        <v>11162.86790672081</v>
      </c>
      <c r="AM241" s="174"/>
      <c r="AN241" s="174"/>
      <c r="AO241" s="176">
        <v>16</v>
      </c>
      <c r="AP241" s="174">
        <v>36</v>
      </c>
      <c r="AQ241" s="175">
        <f t="shared" si="145"/>
        <v>412</v>
      </c>
      <c r="AR241" s="31">
        <f t="shared" si="146"/>
        <v>1</v>
      </c>
      <c r="AS241" s="2">
        <f t="shared" si="147"/>
        <v>1</v>
      </c>
      <c r="AT241" s="33">
        <f t="shared" si="148"/>
        <v>0</v>
      </c>
      <c r="AU241" s="31">
        <f t="shared" si="149"/>
        <v>1.25</v>
      </c>
      <c r="AV241" s="2">
        <f t="shared" si="150"/>
        <v>0</v>
      </c>
      <c r="AW241" s="33">
        <f t="shared" si="151"/>
        <v>0</v>
      </c>
      <c r="AX241" s="31">
        <f t="shared" si="152"/>
        <v>1</v>
      </c>
      <c r="AY241" s="33">
        <f t="shared" si="153"/>
        <v>100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hidden="1" customHeight="1">
      <c r="A242" s="2"/>
      <c r="B242" s="107">
        <v>167</v>
      </c>
      <c r="C242" s="31">
        <v>10</v>
      </c>
      <c r="D242" s="106" t="s">
        <v>10</v>
      </c>
      <c r="E242" s="2" t="s">
        <v>95</v>
      </c>
      <c r="F242" s="2" t="s">
        <v>149</v>
      </c>
      <c r="G242" s="2"/>
      <c r="H242" s="33"/>
      <c r="I242" s="173">
        <f t="shared" si="127"/>
        <v>825.6143192866075</v>
      </c>
      <c r="J242" s="174">
        <f t="shared" si="128"/>
        <v>25.811482952392598</v>
      </c>
      <c r="K242" s="189">
        <f t="shared" si="129"/>
        <v>481</v>
      </c>
      <c r="L242" s="190">
        <f t="shared" si="130"/>
        <v>163</v>
      </c>
      <c r="M242" s="173">
        <f t="shared" si="137"/>
        <v>13178.363295649069</v>
      </c>
      <c r="N242" s="174">
        <f t="shared" si="131"/>
        <v>13178.363295649069</v>
      </c>
      <c r="O242" s="174"/>
      <c r="P242" s="174"/>
      <c r="Q242" s="174"/>
      <c r="R242" s="175"/>
      <c r="S242" s="173">
        <f t="shared" si="132"/>
        <v>6697.7207440324864</v>
      </c>
      <c r="T242" s="174">
        <f t="shared" si="138"/>
        <v>6697.7207440324864</v>
      </c>
      <c r="U242" s="174"/>
      <c r="V242" s="174"/>
      <c r="W242" s="174"/>
      <c r="X242" s="175"/>
      <c r="Y242" s="173">
        <f t="shared" si="133"/>
        <v>17415.868923643866</v>
      </c>
      <c r="Z242" s="174">
        <f t="shared" si="139"/>
        <v>17415.868923643866</v>
      </c>
      <c r="AA242" s="174"/>
      <c r="AB242" s="174"/>
      <c r="AC242" s="174"/>
      <c r="AD242" s="175"/>
      <c r="AE242" s="173">
        <f t="shared" si="140"/>
        <v>15.961888</v>
      </c>
      <c r="AF242" s="174">
        <f t="shared" si="154"/>
        <v>36</v>
      </c>
      <c r="AG242" s="174">
        <f t="shared" si="141"/>
        <v>52.464200000000005</v>
      </c>
      <c r="AH242" s="174">
        <f t="shared" si="142"/>
        <v>412</v>
      </c>
      <c r="AI242" s="174">
        <f t="shared" si="135"/>
        <v>260.02679999999998</v>
      </c>
      <c r="AJ242" s="174">
        <f t="shared" si="143"/>
        <v>1.4285714285714286</v>
      </c>
      <c r="AK242" s="174">
        <f t="shared" si="136"/>
        <v>11162.86790672081</v>
      </c>
      <c r="AL242" s="174">
        <f t="shared" si="144"/>
        <v>11162.86790672081</v>
      </c>
      <c r="AM242" s="174"/>
      <c r="AN242" s="174"/>
      <c r="AO242" s="176">
        <v>16</v>
      </c>
      <c r="AP242" s="174">
        <v>36</v>
      </c>
      <c r="AQ242" s="175">
        <f t="shared" si="145"/>
        <v>412</v>
      </c>
      <c r="AR242" s="31">
        <f t="shared" si="146"/>
        <v>1</v>
      </c>
      <c r="AS242" s="2">
        <f t="shared" si="147"/>
        <v>1</v>
      </c>
      <c r="AT242" s="33">
        <f t="shared" si="148"/>
        <v>0</v>
      </c>
      <c r="AU242" s="31">
        <f t="shared" si="149"/>
        <v>1</v>
      </c>
      <c r="AV242" s="2">
        <f t="shared" si="150"/>
        <v>30</v>
      </c>
      <c r="AW242" s="33">
        <f t="shared" si="151"/>
        <v>0</v>
      </c>
      <c r="AX242" s="31">
        <f t="shared" si="152"/>
        <v>1</v>
      </c>
      <c r="AY242" s="33">
        <f t="shared" si="153"/>
        <v>100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hidden="1" customHeight="1">
      <c r="A243" s="2"/>
      <c r="B243" s="107">
        <v>168</v>
      </c>
      <c r="C243" s="31">
        <v>10</v>
      </c>
      <c r="D243" s="106" t="s">
        <v>10</v>
      </c>
      <c r="E243" s="2" t="s">
        <v>151</v>
      </c>
      <c r="F243" s="2" t="s">
        <v>149</v>
      </c>
      <c r="G243" s="2"/>
      <c r="H243" s="33"/>
      <c r="I243" s="173">
        <f t="shared" si="127"/>
        <v>624.1691986415176</v>
      </c>
      <c r="J243" s="174">
        <f t="shared" si="128"/>
        <v>25.811482952392598</v>
      </c>
      <c r="K243" s="189">
        <f t="shared" si="129"/>
        <v>680</v>
      </c>
      <c r="L243" s="190">
        <f t="shared" si="130"/>
        <v>251</v>
      </c>
      <c r="M243" s="173">
        <f t="shared" si="137"/>
        <v>9962.9188417656569</v>
      </c>
      <c r="N243" s="174">
        <f t="shared" si="131"/>
        <v>9962.9188417656569</v>
      </c>
      <c r="O243" s="174"/>
      <c r="P243" s="174"/>
      <c r="Q243" s="174"/>
      <c r="R243" s="175"/>
      <c r="S243" s="173">
        <f t="shared" si="132"/>
        <v>6697.7207440324864</v>
      </c>
      <c r="T243" s="174">
        <f t="shared" si="138"/>
        <v>6697.7207440324864</v>
      </c>
      <c r="U243" s="174"/>
      <c r="V243" s="174"/>
      <c r="W243" s="174"/>
      <c r="X243" s="175"/>
      <c r="Y243" s="173">
        <f t="shared" si="133"/>
        <v>17415.868923643866</v>
      </c>
      <c r="Z243" s="174">
        <f t="shared" si="139"/>
        <v>17415.868923643866</v>
      </c>
      <c r="AA243" s="174"/>
      <c r="AB243" s="174"/>
      <c r="AC243" s="174"/>
      <c r="AD243" s="175"/>
      <c r="AE243" s="173">
        <f t="shared" si="140"/>
        <v>15.961888</v>
      </c>
      <c r="AF243" s="174">
        <f t="shared" si="154"/>
        <v>36</v>
      </c>
      <c r="AG243" s="174">
        <f t="shared" si="141"/>
        <v>22.464200000000002</v>
      </c>
      <c r="AH243" s="174">
        <f t="shared" si="142"/>
        <v>412</v>
      </c>
      <c r="AI243" s="174">
        <f t="shared" si="135"/>
        <v>260.02679999999998</v>
      </c>
      <c r="AJ243" s="174">
        <f t="shared" si="143"/>
        <v>1.2142857142857142</v>
      </c>
      <c r="AK243" s="174">
        <f t="shared" si="136"/>
        <v>11162.86790672081</v>
      </c>
      <c r="AL243" s="174">
        <f t="shared" si="144"/>
        <v>11162.86790672081</v>
      </c>
      <c r="AM243" s="174"/>
      <c r="AN243" s="174"/>
      <c r="AO243" s="176">
        <v>16</v>
      </c>
      <c r="AP243" s="174">
        <v>36</v>
      </c>
      <c r="AQ243" s="175">
        <f t="shared" si="145"/>
        <v>412</v>
      </c>
      <c r="AR243" s="31">
        <f t="shared" si="146"/>
        <v>0.85</v>
      </c>
      <c r="AS243" s="2">
        <f t="shared" si="147"/>
        <v>1</v>
      </c>
      <c r="AT243" s="33">
        <f t="shared" si="148"/>
        <v>0</v>
      </c>
      <c r="AU243" s="31">
        <f t="shared" si="149"/>
        <v>1</v>
      </c>
      <c r="AV243" s="2">
        <f t="shared" si="150"/>
        <v>0</v>
      </c>
      <c r="AW243" s="33">
        <f t="shared" si="151"/>
        <v>0</v>
      </c>
      <c r="AX243" s="31">
        <f t="shared" si="152"/>
        <v>1</v>
      </c>
      <c r="AY243" s="33">
        <f t="shared" si="153"/>
        <v>100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hidden="1" customHeight="1">
      <c r="A244" s="2"/>
      <c r="B244" s="107">
        <v>169</v>
      </c>
      <c r="C244" s="31">
        <v>10</v>
      </c>
      <c r="D244" s="106" t="s">
        <v>10</v>
      </c>
      <c r="E244" s="2" t="s">
        <v>165</v>
      </c>
      <c r="F244" s="2" t="s">
        <v>149</v>
      </c>
      <c r="G244" s="2"/>
      <c r="H244" s="33"/>
      <c r="I244" s="173">
        <f t="shared" si="127"/>
        <v>780.211498301897</v>
      </c>
      <c r="J244" s="174">
        <f t="shared" si="128"/>
        <v>25.811482952392598</v>
      </c>
      <c r="K244" s="189">
        <f t="shared" si="129"/>
        <v>532</v>
      </c>
      <c r="L244" s="190">
        <f t="shared" si="130"/>
        <v>181</v>
      </c>
      <c r="M244" s="173">
        <f t="shared" si="137"/>
        <v>12453.648552207071</v>
      </c>
      <c r="N244" s="174">
        <f t="shared" si="131"/>
        <v>12453.648552207071</v>
      </c>
      <c r="O244" s="174"/>
      <c r="P244" s="174"/>
      <c r="Q244" s="174"/>
      <c r="R244" s="175"/>
      <c r="S244" s="173">
        <f t="shared" si="132"/>
        <v>8372.1509300406087</v>
      </c>
      <c r="T244" s="174">
        <f t="shared" si="138"/>
        <v>8372.1509300406087</v>
      </c>
      <c r="U244" s="174"/>
      <c r="V244" s="174"/>
      <c r="W244" s="174"/>
      <c r="X244" s="175"/>
      <c r="Y244" s="173">
        <f t="shared" si="133"/>
        <v>21769.836154554832</v>
      </c>
      <c r="Z244" s="174">
        <f t="shared" si="139"/>
        <v>21769.836154554832</v>
      </c>
      <c r="AA244" s="174"/>
      <c r="AB244" s="174"/>
      <c r="AC244" s="174"/>
      <c r="AD244" s="175"/>
      <c r="AE244" s="173">
        <f t="shared" si="140"/>
        <v>15.961888</v>
      </c>
      <c r="AF244" s="174">
        <f t="shared" si="154"/>
        <v>36</v>
      </c>
      <c r="AG244" s="174">
        <f t="shared" si="141"/>
        <v>22.464200000000002</v>
      </c>
      <c r="AH244" s="174">
        <f t="shared" si="142"/>
        <v>412</v>
      </c>
      <c r="AI244" s="174">
        <f t="shared" si="135"/>
        <v>260.02679999999998</v>
      </c>
      <c r="AJ244" s="174">
        <f t="shared" si="143"/>
        <v>1.2142857142857142</v>
      </c>
      <c r="AK244" s="174">
        <f t="shared" si="136"/>
        <v>11162.86790672081</v>
      </c>
      <c r="AL244" s="174">
        <f t="shared" si="144"/>
        <v>11162.86790672081</v>
      </c>
      <c r="AM244" s="174"/>
      <c r="AN244" s="174"/>
      <c r="AO244" s="176">
        <v>16</v>
      </c>
      <c r="AP244" s="174">
        <v>36</v>
      </c>
      <c r="AQ244" s="175">
        <f t="shared" si="145"/>
        <v>412</v>
      </c>
      <c r="AR244" s="31">
        <f t="shared" si="146"/>
        <v>0.85</v>
      </c>
      <c r="AS244" s="2">
        <f t="shared" si="147"/>
        <v>1</v>
      </c>
      <c r="AT244" s="33">
        <f t="shared" si="148"/>
        <v>0</v>
      </c>
      <c r="AU244" s="31">
        <f t="shared" si="149"/>
        <v>1.25</v>
      </c>
      <c r="AV244" s="2">
        <f t="shared" si="150"/>
        <v>0</v>
      </c>
      <c r="AW244" s="33">
        <f t="shared" si="151"/>
        <v>0</v>
      </c>
      <c r="AX244" s="31">
        <f t="shared" si="152"/>
        <v>1</v>
      </c>
      <c r="AY244" s="33">
        <f t="shared" si="153"/>
        <v>100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hidden="1" customHeight="1">
      <c r="A245" s="2"/>
      <c r="B245" s="107">
        <v>170</v>
      </c>
      <c r="C245" s="31">
        <v>10</v>
      </c>
      <c r="D245" s="106" t="s">
        <v>10</v>
      </c>
      <c r="E245" s="2" t="s">
        <v>154</v>
      </c>
      <c r="F245" s="2" t="s">
        <v>149</v>
      </c>
      <c r="G245" s="2"/>
      <c r="H245" s="33"/>
      <c r="I245" s="173">
        <f t="shared" si="127"/>
        <v>825.6143192866075</v>
      </c>
      <c r="J245" s="174">
        <f t="shared" si="128"/>
        <v>25.811482952392598</v>
      </c>
      <c r="K245" s="189">
        <f t="shared" si="129"/>
        <v>481</v>
      </c>
      <c r="L245" s="190">
        <f t="shared" si="130"/>
        <v>163</v>
      </c>
      <c r="M245" s="173">
        <f t="shared" si="137"/>
        <v>13178.363295649069</v>
      </c>
      <c r="N245" s="174">
        <f t="shared" si="131"/>
        <v>13178.363295649069</v>
      </c>
      <c r="O245" s="174"/>
      <c r="P245" s="174"/>
      <c r="Q245" s="174"/>
      <c r="R245" s="175"/>
      <c r="S245" s="173">
        <f t="shared" si="132"/>
        <v>6697.7207440324864</v>
      </c>
      <c r="T245" s="174">
        <f t="shared" si="138"/>
        <v>6697.7207440324864</v>
      </c>
      <c r="U245" s="174"/>
      <c r="V245" s="174"/>
      <c r="W245" s="174"/>
      <c r="X245" s="175"/>
      <c r="Y245" s="173">
        <f t="shared" si="133"/>
        <v>17415.868923643866</v>
      </c>
      <c r="Z245" s="174">
        <f t="shared" si="139"/>
        <v>17415.868923643866</v>
      </c>
      <c r="AA245" s="174"/>
      <c r="AB245" s="174"/>
      <c r="AC245" s="174"/>
      <c r="AD245" s="175"/>
      <c r="AE245" s="173">
        <f t="shared" si="140"/>
        <v>15.961888</v>
      </c>
      <c r="AF245" s="174">
        <f t="shared" si="154"/>
        <v>36</v>
      </c>
      <c r="AG245" s="174">
        <f t="shared" si="141"/>
        <v>52.464200000000005</v>
      </c>
      <c r="AH245" s="174">
        <f t="shared" si="142"/>
        <v>412</v>
      </c>
      <c r="AI245" s="174">
        <f t="shared" si="135"/>
        <v>260.02679999999998</v>
      </c>
      <c r="AJ245" s="174">
        <f t="shared" si="143"/>
        <v>1.2142857142857142</v>
      </c>
      <c r="AK245" s="174">
        <f t="shared" si="136"/>
        <v>11162.86790672081</v>
      </c>
      <c r="AL245" s="174">
        <f t="shared" si="144"/>
        <v>11162.86790672081</v>
      </c>
      <c r="AM245" s="174"/>
      <c r="AN245" s="174"/>
      <c r="AO245" s="176">
        <v>16</v>
      </c>
      <c r="AP245" s="174">
        <v>36</v>
      </c>
      <c r="AQ245" s="175">
        <f t="shared" si="145"/>
        <v>412</v>
      </c>
      <c r="AR245" s="31">
        <f t="shared" si="146"/>
        <v>0.85</v>
      </c>
      <c r="AS245" s="2">
        <f t="shared" si="147"/>
        <v>1</v>
      </c>
      <c r="AT245" s="33">
        <f t="shared" si="148"/>
        <v>0</v>
      </c>
      <c r="AU245" s="31">
        <f t="shared" si="149"/>
        <v>1</v>
      </c>
      <c r="AV245" s="2">
        <f t="shared" si="150"/>
        <v>30</v>
      </c>
      <c r="AW245" s="33">
        <f t="shared" si="151"/>
        <v>0</v>
      </c>
      <c r="AX245" s="31">
        <f t="shared" si="152"/>
        <v>1</v>
      </c>
      <c r="AY245" s="33">
        <f t="shared" si="153"/>
        <v>100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hidden="1" customHeight="1">
      <c r="A246" s="2"/>
      <c r="B246" s="107">
        <v>171</v>
      </c>
      <c r="C246" s="31">
        <v>10</v>
      </c>
      <c r="D246" s="106" t="s">
        <v>10</v>
      </c>
      <c r="E246" s="2" t="s">
        <v>99</v>
      </c>
      <c r="F246" s="2" t="s">
        <v>149</v>
      </c>
      <c r="G246" s="2" t="s">
        <v>184</v>
      </c>
      <c r="H246" s="33"/>
      <c r="I246" s="173">
        <f t="shared" si="127"/>
        <v>736.51965439699075</v>
      </c>
      <c r="J246" s="174">
        <f t="shared" si="128"/>
        <v>25.811482952392598</v>
      </c>
      <c r="K246" s="189">
        <f t="shared" si="129"/>
        <v>571</v>
      </c>
      <c r="L246" s="190">
        <f t="shared" si="130"/>
        <v>203</v>
      </c>
      <c r="M246" s="173">
        <f t="shared" si="137"/>
        <v>11756.244233283474</v>
      </c>
      <c r="N246" s="174">
        <f t="shared" si="131"/>
        <v>11756.244233283474</v>
      </c>
      <c r="O246" s="174"/>
      <c r="P246" s="174"/>
      <c r="Q246" s="174"/>
      <c r="R246" s="175"/>
      <c r="S246" s="173">
        <f t="shared" si="132"/>
        <v>7903.3104779583336</v>
      </c>
      <c r="T246" s="174">
        <f t="shared" si="138"/>
        <v>7903.3104779583336</v>
      </c>
      <c r="U246" s="174"/>
      <c r="V246" s="174"/>
      <c r="W246" s="174"/>
      <c r="X246" s="175"/>
      <c r="Y246" s="173">
        <f t="shared" si="133"/>
        <v>20550.725329899757</v>
      </c>
      <c r="Z246" s="174">
        <f t="shared" si="139"/>
        <v>20550.725329899757</v>
      </c>
      <c r="AA246" s="174"/>
      <c r="AB246" s="174"/>
      <c r="AC246" s="174"/>
      <c r="AD246" s="175"/>
      <c r="AE246" s="173">
        <f t="shared" si="140"/>
        <v>15.961888</v>
      </c>
      <c r="AF246" s="174">
        <f t="shared" si="154"/>
        <v>36</v>
      </c>
      <c r="AG246" s="174">
        <f t="shared" si="141"/>
        <v>22.464200000000002</v>
      </c>
      <c r="AH246" s="174">
        <f t="shared" si="142"/>
        <v>412</v>
      </c>
      <c r="AI246" s="174">
        <f t="shared" si="135"/>
        <v>260.02679999999998</v>
      </c>
      <c r="AJ246" s="174">
        <f t="shared" si="143"/>
        <v>1.4285714285714286</v>
      </c>
      <c r="AK246" s="174">
        <f t="shared" si="136"/>
        <v>11162.86790672081</v>
      </c>
      <c r="AL246" s="174">
        <f t="shared" si="144"/>
        <v>11162.86790672081</v>
      </c>
      <c r="AM246" s="174"/>
      <c r="AN246" s="174"/>
      <c r="AO246" s="176">
        <v>16</v>
      </c>
      <c r="AP246" s="174">
        <v>36</v>
      </c>
      <c r="AQ246" s="175">
        <f t="shared" si="145"/>
        <v>412</v>
      </c>
      <c r="AR246" s="31">
        <f t="shared" si="146"/>
        <v>1</v>
      </c>
      <c r="AS246" s="2">
        <f t="shared" si="147"/>
        <v>1.18</v>
      </c>
      <c r="AT246" s="33">
        <f t="shared" si="148"/>
        <v>0</v>
      </c>
      <c r="AU246" s="31">
        <f t="shared" si="149"/>
        <v>1</v>
      </c>
      <c r="AV246" s="2">
        <f t="shared" si="150"/>
        <v>0</v>
      </c>
      <c r="AW246" s="33">
        <f t="shared" si="151"/>
        <v>0</v>
      </c>
      <c r="AX246" s="31">
        <f t="shared" si="152"/>
        <v>1</v>
      </c>
      <c r="AY246" s="33">
        <f t="shared" si="153"/>
        <v>100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hidden="1" customHeight="1">
      <c r="A247" s="2"/>
      <c r="B247" s="107">
        <v>172</v>
      </c>
      <c r="C247" s="31">
        <v>10</v>
      </c>
      <c r="D247" s="106" t="s">
        <v>10</v>
      </c>
      <c r="E247" s="2" t="s">
        <v>170</v>
      </c>
      <c r="F247" s="2" t="s">
        <v>149</v>
      </c>
      <c r="G247" s="2" t="s">
        <v>184</v>
      </c>
      <c r="H247" s="33"/>
      <c r="I247" s="173">
        <f t="shared" si="127"/>
        <v>920.64956799623837</v>
      </c>
      <c r="J247" s="174">
        <f t="shared" si="128"/>
        <v>25.811482952392598</v>
      </c>
      <c r="K247" s="189">
        <f t="shared" si="129"/>
        <v>390</v>
      </c>
      <c r="L247" s="190">
        <f t="shared" si="130"/>
        <v>121</v>
      </c>
      <c r="M247" s="173">
        <f t="shared" si="137"/>
        <v>14695.305291604342</v>
      </c>
      <c r="N247" s="174">
        <f t="shared" si="131"/>
        <v>14695.305291604342</v>
      </c>
      <c r="O247" s="174"/>
      <c r="P247" s="174"/>
      <c r="Q247" s="174"/>
      <c r="R247" s="175"/>
      <c r="S247" s="173">
        <f t="shared" si="132"/>
        <v>9879.1380974479162</v>
      </c>
      <c r="T247" s="174">
        <f t="shared" si="138"/>
        <v>9879.1380974479162</v>
      </c>
      <c r="U247" s="174"/>
      <c r="V247" s="174"/>
      <c r="W247" s="174"/>
      <c r="X247" s="175"/>
      <c r="Y247" s="173">
        <f t="shared" si="133"/>
        <v>25688.406662374698</v>
      </c>
      <c r="Z247" s="174">
        <f t="shared" si="139"/>
        <v>25688.406662374698</v>
      </c>
      <c r="AA247" s="174"/>
      <c r="AB247" s="174"/>
      <c r="AC247" s="174"/>
      <c r="AD247" s="175"/>
      <c r="AE247" s="173">
        <f t="shared" si="140"/>
        <v>15.961888</v>
      </c>
      <c r="AF247" s="174">
        <f t="shared" si="154"/>
        <v>36</v>
      </c>
      <c r="AG247" s="174">
        <f t="shared" si="141"/>
        <v>22.464200000000002</v>
      </c>
      <c r="AH247" s="174">
        <f t="shared" si="142"/>
        <v>412</v>
      </c>
      <c r="AI247" s="174">
        <f t="shared" si="135"/>
        <v>260.02679999999998</v>
      </c>
      <c r="AJ247" s="174">
        <f t="shared" si="143"/>
        <v>1.4285714285714286</v>
      </c>
      <c r="AK247" s="174">
        <f t="shared" si="136"/>
        <v>11162.86790672081</v>
      </c>
      <c r="AL247" s="174">
        <f t="shared" si="144"/>
        <v>11162.86790672081</v>
      </c>
      <c r="AM247" s="174"/>
      <c r="AN247" s="174"/>
      <c r="AO247" s="176">
        <v>16</v>
      </c>
      <c r="AP247" s="174">
        <v>36</v>
      </c>
      <c r="AQ247" s="175">
        <f t="shared" si="145"/>
        <v>412</v>
      </c>
      <c r="AR247" s="31">
        <f t="shared" si="146"/>
        <v>1</v>
      </c>
      <c r="AS247" s="2">
        <f t="shared" si="147"/>
        <v>1.18</v>
      </c>
      <c r="AT247" s="33">
        <f t="shared" si="148"/>
        <v>0</v>
      </c>
      <c r="AU247" s="31">
        <f t="shared" si="149"/>
        <v>1.25</v>
      </c>
      <c r="AV247" s="2">
        <f t="shared" si="150"/>
        <v>0</v>
      </c>
      <c r="AW247" s="33">
        <f t="shared" si="151"/>
        <v>0</v>
      </c>
      <c r="AX247" s="31">
        <f t="shared" si="152"/>
        <v>1</v>
      </c>
      <c r="AY247" s="33">
        <f t="shared" si="153"/>
        <v>100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hidden="1" customHeight="1">
      <c r="A248" s="2"/>
      <c r="B248" s="107">
        <v>173</v>
      </c>
      <c r="C248" s="31">
        <v>10</v>
      </c>
      <c r="D248" s="106" t="s">
        <v>10</v>
      </c>
      <c r="E248" s="2" t="s">
        <v>102</v>
      </c>
      <c r="F248" s="2" t="s">
        <v>149</v>
      </c>
      <c r="G248" s="2" t="s">
        <v>184</v>
      </c>
      <c r="H248" s="33"/>
      <c r="I248" s="173">
        <f t="shared" si="127"/>
        <v>974.22489675819691</v>
      </c>
      <c r="J248" s="174">
        <f t="shared" si="128"/>
        <v>25.811482952392598</v>
      </c>
      <c r="K248" s="189">
        <f t="shared" si="129"/>
        <v>349</v>
      </c>
      <c r="L248" s="190">
        <f t="shared" si="130"/>
        <v>102</v>
      </c>
      <c r="M248" s="173">
        <f t="shared" si="137"/>
        <v>15550.468688865902</v>
      </c>
      <c r="N248" s="174">
        <f t="shared" si="131"/>
        <v>15550.468688865902</v>
      </c>
      <c r="O248" s="174"/>
      <c r="P248" s="174"/>
      <c r="Q248" s="174"/>
      <c r="R248" s="175"/>
      <c r="S248" s="173">
        <f t="shared" si="132"/>
        <v>7903.3104779583336</v>
      </c>
      <c r="T248" s="174">
        <f t="shared" si="138"/>
        <v>7903.3104779583336</v>
      </c>
      <c r="U248" s="174"/>
      <c r="V248" s="174"/>
      <c r="W248" s="174"/>
      <c r="X248" s="175"/>
      <c r="Y248" s="173">
        <f t="shared" si="133"/>
        <v>20550.725329899757</v>
      </c>
      <c r="Z248" s="174">
        <f t="shared" si="139"/>
        <v>20550.725329899757</v>
      </c>
      <c r="AA248" s="174"/>
      <c r="AB248" s="174"/>
      <c r="AC248" s="174"/>
      <c r="AD248" s="175"/>
      <c r="AE248" s="173">
        <f t="shared" si="140"/>
        <v>15.961888</v>
      </c>
      <c r="AF248" s="174">
        <f t="shared" si="154"/>
        <v>36</v>
      </c>
      <c r="AG248" s="174">
        <f t="shared" si="141"/>
        <v>52.464200000000005</v>
      </c>
      <c r="AH248" s="174">
        <f t="shared" si="142"/>
        <v>412</v>
      </c>
      <c r="AI248" s="174">
        <f t="shared" si="135"/>
        <v>260.02679999999998</v>
      </c>
      <c r="AJ248" s="174">
        <f t="shared" si="143"/>
        <v>1.4285714285714286</v>
      </c>
      <c r="AK248" s="174">
        <f t="shared" si="136"/>
        <v>11162.86790672081</v>
      </c>
      <c r="AL248" s="174">
        <f t="shared" si="144"/>
        <v>11162.86790672081</v>
      </c>
      <c r="AM248" s="174"/>
      <c r="AN248" s="174"/>
      <c r="AO248" s="176">
        <v>16</v>
      </c>
      <c r="AP248" s="174">
        <v>36</v>
      </c>
      <c r="AQ248" s="175">
        <f t="shared" si="145"/>
        <v>412</v>
      </c>
      <c r="AR248" s="31">
        <f t="shared" si="146"/>
        <v>1</v>
      </c>
      <c r="AS248" s="2">
        <f t="shared" si="147"/>
        <v>1.18</v>
      </c>
      <c r="AT248" s="33">
        <f t="shared" si="148"/>
        <v>0</v>
      </c>
      <c r="AU248" s="31">
        <f t="shared" si="149"/>
        <v>1</v>
      </c>
      <c r="AV248" s="2">
        <f t="shared" si="150"/>
        <v>30</v>
      </c>
      <c r="AW248" s="33">
        <f t="shared" si="151"/>
        <v>0</v>
      </c>
      <c r="AX248" s="31">
        <f t="shared" si="152"/>
        <v>1</v>
      </c>
      <c r="AY248" s="33">
        <f t="shared" si="153"/>
        <v>100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hidden="1" customHeight="1">
      <c r="A249" s="2"/>
      <c r="B249" s="107">
        <v>174</v>
      </c>
      <c r="C249" s="31">
        <v>7</v>
      </c>
      <c r="D249" s="106" t="s">
        <v>10</v>
      </c>
      <c r="E249" s="2" t="s">
        <v>67</v>
      </c>
      <c r="F249" s="2" t="s">
        <v>149</v>
      </c>
      <c r="G249" s="2"/>
      <c r="H249" s="33"/>
      <c r="I249" s="173">
        <f t="shared" si="127"/>
        <v>1198.6430859591339</v>
      </c>
      <c r="J249" s="174">
        <f t="shared" si="128"/>
        <v>17.980329144021059</v>
      </c>
      <c r="K249" s="189">
        <f t="shared" si="129"/>
        <v>230</v>
      </c>
      <c r="L249" s="190">
        <f t="shared" si="130"/>
        <v>50</v>
      </c>
      <c r="M249" s="173">
        <f t="shared" si="137"/>
        <v>19132.606690054068</v>
      </c>
      <c r="N249" s="174">
        <f t="shared" si="131"/>
        <v>19132.606690054068</v>
      </c>
      <c r="O249" s="174"/>
      <c r="P249" s="174"/>
      <c r="Q249" s="174"/>
      <c r="R249" s="175"/>
      <c r="S249" s="173">
        <f t="shared" si="132"/>
        <v>12862.180125185048</v>
      </c>
      <c r="T249" s="174">
        <f t="shared" si="138"/>
        <v>12862.180125185048</v>
      </c>
      <c r="U249" s="174"/>
      <c r="V249" s="174"/>
      <c r="W249" s="174"/>
      <c r="X249" s="175"/>
      <c r="Y249" s="173">
        <f t="shared" si="133"/>
        <v>33445.115389754676</v>
      </c>
      <c r="Z249" s="174">
        <f t="shared" si="139"/>
        <v>33445.115389754676</v>
      </c>
      <c r="AA249" s="174"/>
      <c r="AB249" s="174"/>
      <c r="AC249" s="174"/>
      <c r="AD249" s="175"/>
      <c r="AE249" s="173">
        <f t="shared" si="140"/>
        <v>15.961888</v>
      </c>
      <c r="AF249" s="174">
        <f t="shared" si="154"/>
        <v>36</v>
      </c>
      <c r="AG249" s="174">
        <f t="shared" si="141"/>
        <v>22.464200000000002</v>
      </c>
      <c r="AH249" s="174">
        <f t="shared" si="142"/>
        <v>287</v>
      </c>
      <c r="AI249" s="174">
        <f t="shared" si="135"/>
        <v>260.02679999999998</v>
      </c>
      <c r="AJ249" s="174">
        <f t="shared" si="143"/>
        <v>1.4285714285714286</v>
      </c>
      <c r="AK249" s="174">
        <f t="shared" si="136"/>
        <v>10718.483437654208</v>
      </c>
      <c r="AL249" s="174">
        <f t="shared" si="144"/>
        <v>10718.483437654208</v>
      </c>
      <c r="AM249" s="174"/>
      <c r="AN249" s="174"/>
      <c r="AO249" s="176">
        <v>16</v>
      </c>
      <c r="AP249" s="174">
        <v>36</v>
      </c>
      <c r="AQ249" s="175">
        <f t="shared" si="145"/>
        <v>287</v>
      </c>
      <c r="AR249" s="31">
        <f t="shared" si="146"/>
        <v>1</v>
      </c>
      <c r="AS249" s="2">
        <f t="shared" si="147"/>
        <v>1</v>
      </c>
      <c r="AT249" s="33">
        <f t="shared" si="148"/>
        <v>0</v>
      </c>
      <c r="AU249" s="31">
        <f t="shared" si="149"/>
        <v>1</v>
      </c>
      <c r="AV249" s="2">
        <f t="shared" si="150"/>
        <v>0</v>
      </c>
      <c r="AW249" s="33">
        <f t="shared" si="151"/>
        <v>0</v>
      </c>
      <c r="AX249" s="31">
        <f t="shared" si="152"/>
        <v>1</v>
      </c>
      <c r="AY249" s="33">
        <f t="shared" si="153"/>
        <v>0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hidden="1" customHeight="1">
      <c r="A250" s="2"/>
      <c r="B250" s="107">
        <v>175</v>
      </c>
      <c r="C250" s="31">
        <v>7</v>
      </c>
      <c r="D250" s="106" t="s">
        <v>10</v>
      </c>
      <c r="E250" s="2" t="s">
        <v>136</v>
      </c>
      <c r="F250" s="2" t="s">
        <v>149</v>
      </c>
      <c r="G250" s="2"/>
      <c r="H250" s="33"/>
      <c r="I250" s="173">
        <f t="shared" si="127"/>
        <v>1498.3038574489176</v>
      </c>
      <c r="J250" s="174">
        <f t="shared" si="128"/>
        <v>17.980329144021059</v>
      </c>
      <c r="K250" s="189">
        <f t="shared" si="129"/>
        <v>131</v>
      </c>
      <c r="L250" s="190">
        <f t="shared" si="130"/>
        <v>19</v>
      </c>
      <c r="M250" s="173">
        <f t="shared" si="137"/>
        <v>23915.758362567587</v>
      </c>
      <c r="N250" s="174">
        <f t="shared" si="131"/>
        <v>23915.758362567587</v>
      </c>
      <c r="O250" s="174"/>
      <c r="P250" s="174"/>
      <c r="Q250" s="174"/>
      <c r="R250" s="175"/>
      <c r="S250" s="173">
        <f t="shared" si="132"/>
        <v>16077.72515648131</v>
      </c>
      <c r="T250" s="174">
        <f t="shared" si="138"/>
        <v>16077.72515648131</v>
      </c>
      <c r="U250" s="174"/>
      <c r="V250" s="174"/>
      <c r="W250" s="174"/>
      <c r="X250" s="175"/>
      <c r="Y250" s="173">
        <f t="shared" si="133"/>
        <v>41806.394237193337</v>
      </c>
      <c r="Z250" s="174">
        <f t="shared" si="139"/>
        <v>41806.394237193337</v>
      </c>
      <c r="AA250" s="174"/>
      <c r="AB250" s="174"/>
      <c r="AC250" s="174"/>
      <c r="AD250" s="175"/>
      <c r="AE250" s="173">
        <f t="shared" si="140"/>
        <v>15.961888</v>
      </c>
      <c r="AF250" s="174">
        <f t="shared" si="154"/>
        <v>36</v>
      </c>
      <c r="AG250" s="174">
        <f t="shared" si="141"/>
        <v>22.464200000000002</v>
      </c>
      <c r="AH250" s="174">
        <f t="shared" si="142"/>
        <v>287</v>
      </c>
      <c r="AI250" s="174">
        <f t="shared" si="135"/>
        <v>260.02679999999998</v>
      </c>
      <c r="AJ250" s="174">
        <f t="shared" si="143"/>
        <v>1.4285714285714286</v>
      </c>
      <c r="AK250" s="174">
        <f t="shared" si="136"/>
        <v>10718.483437654208</v>
      </c>
      <c r="AL250" s="174">
        <f t="shared" si="144"/>
        <v>10718.483437654208</v>
      </c>
      <c r="AM250" s="174"/>
      <c r="AN250" s="174"/>
      <c r="AO250" s="176">
        <v>16</v>
      </c>
      <c r="AP250" s="174">
        <v>36</v>
      </c>
      <c r="AQ250" s="175">
        <f t="shared" si="145"/>
        <v>287</v>
      </c>
      <c r="AR250" s="31">
        <f t="shared" si="146"/>
        <v>1</v>
      </c>
      <c r="AS250" s="2">
        <f t="shared" si="147"/>
        <v>1</v>
      </c>
      <c r="AT250" s="33">
        <f t="shared" si="148"/>
        <v>0</v>
      </c>
      <c r="AU250" s="31">
        <f t="shared" si="149"/>
        <v>1.25</v>
      </c>
      <c r="AV250" s="2">
        <f t="shared" si="150"/>
        <v>0</v>
      </c>
      <c r="AW250" s="33">
        <f t="shared" si="151"/>
        <v>0</v>
      </c>
      <c r="AX250" s="31">
        <f t="shared" si="152"/>
        <v>1</v>
      </c>
      <c r="AY250" s="33">
        <f t="shared" si="153"/>
        <v>0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hidden="1" customHeight="1">
      <c r="A251" s="2"/>
      <c r="B251" s="107">
        <v>176</v>
      </c>
      <c r="C251" s="31">
        <v>7</v>
      </c>
      <c r="D251" s="106" t="s">
        <v>10</v>
      </c>
      <c r="E251" s="2" t="s">
        <v>89</v>
      </c>
      <c r="F251" s="2" t="s">
        <v>149</v>
      </c>
      <c r="G251" s="2"/>
      <c r="H251" s="33"/>
      <c r="I251" s="173">
        <f t="shared" si="127"/>
        <v>1585.4946024821722</v>
      </c>
      <c r="J251" s="174">
        <f t="shared" si="128"/>
        <v>17.980329144021059</v>
      </c>
      <c r="K251" s="189">
        <f t="shared" si="129"/>
        <v>96</v>
      </c>
      <c r="L251" s="190">
        <f t="shared" si="130"/>
        <v>9</v>
      </c>
      <c r="M251" s="173">
        <f t="shared" si="137"/>
        <v>25307.487269424957</v>
      </c>
      <c r="N251" s="174">
        <f t="shared" si="131"/>
        <v>25307.487269424957</v>
      </c>
      <c r="O251" s="174"/>
      <c r="P251" s="174"/>
      <c r="Q251" s="174"/>
      <c r="R251" s="175"/>
      <c r="S251" s="173">
        <f t="shared" si="132"/>
        <v>12862.180125185048</v>
      </c>
      <c r="T251" s="174">
        <f t="shared" si="138"/>
        <v>12862.180125185048</v>
      </c>
      <c r="U251" s="174"/>
      <c r="V251" s="174"/>
      <c r="W251" s="174"/>
      <c r="X251" s="175"/>
      <c r="Y251" s="173">
        <f t="shared" si="133"/>
        <v>33445.115389754676</v>
      </c>
      <c r="Z251" s="174">
        <f t="shared" si="139"/>
        <v>33445.115389754676</v>
      </c>
      <c r="AA251" s="174"/>
      <c r="AB251" s="174"/>
      <c r="AC251" s="174"/>
      <c r="AD251" s="175"/>
      <c r="AE251" s="173">
        <f t="shared" si="140"/>
        <v>15.961888</v>
      </c>
      <c r="AF251" s="174">
        <f t="shared" si="154"/>
        <v>36</v>
      </c>
      <c r="AG251" s="174">
        <f t="shared" si="141"/>
        <v>52.464200000000005</v>
      </c>
      <c r="AH251" s="174">
        <f t="shared" si="142"/>
        <v>287</v>
      </c>
      <c r="AI251" s="174">
        <f t="shared" si="135"/>
        <v>260.02679999999998</v>
      </c>
      <c r="AJ251" s="174">
        <f t="shared" si="143"/>
        <v>1.4285714285714286</v>
      </c>
      <c r="AK251" s="174">
        <f t="shared" si="136"/>
        <v>10718.483437654208</v>
      </c>
      <c r="AL251" s="174">
        <f t="shared" si="144"/>
        <v>10718.483437654208</v>
      </c>
      <c r="AM251" s="174"/>
      <c r="AN251" s="174"/>
      <c r="AO251" s="176">
        <v>16</v>
      </c>
      <c r="AP251" s="174">
        <v>36</v>
      </c>
      <c r="AQ251" s="175">
        <f t="shared" si="145"/>
        <v>287</v>
      </c>
      <c r="AR251" s="31">
        <f t="shared" si="146"/>
        <v>1</v>
      </c>
      <c r="AS251" s="2">
        <f t="shared" si="147"/>
        <v>1</v>
      </c>
      <c r="AT251" s="33">
        <f t="shared" si="148"/>
        <v>0</v>
      </c>
      <c r="AU251" s="31">
        <f t="shared" si="149"/>
        <v>1</v>
      </c>
      <c r="AV251" s="2">
        <f t="shared" si="150"/>
        <v>30</v>
      </c>
      <c r="AW251" s="33">
        <f t="shared" si="151"/>
        <v>0</v>
      </c>
      <c r="AX251" s="31">
        <f t="shared" si="152"/>
        <v>1</v>
      </c>
      <c r="AY251" s="33">
        <f t="shared" si="153"/>
        <v>0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hidden="1" customHeight="1">
      <c r="A252" s="2"/>
      <c r="B252" s="107">
        <v>177</v>
      </c>
      <c r="C252" s="31">
        <v>7</v>
      </c>
      <c r="D252" s="106" t="s">
        <v>10</v>
      </c>
      <c r="E252" s="2" t="s">
        <v>148</v>
      </c>
      <c r="F252" s="2" t="s">
        <v>149</v>
      </c>
      <c r="G252" s="2"/>
      <c r="H252" s="33"/>
      <c r="I252" s="173">
        <f t="shared" si="127"/>
        <v>1198.6430859591339</v>
      </c>
      <c r="J252" s="174">
        <f t="shared" si="128"/>
        <v>17.980329144021059</v>
      </c>
      <c r="K252" s="189">
        <f t="shared" si="129"/>
        <v>230</v>
      </c>
      <c r="L252" s="190">
        <f t="shared" si="130"/>
        <v>50</v>
      </c>
      <c r="M252" s="173">
        <f t="shared" si="137"/>
        <v>19132.606690054068</v>
      </c>
      <c r="N252" s="174">
        <f t="shared" si="131"/>
        <v>19132.606690054068</v>
      </c>
      <c r="O252" s="174"/>
      <c r="P252" s="174"/>
      <c r="Q252" s="174"/>
      <c r="R252" s="175"/>
      <c r="S252" s="173">
        <f t="shared" si="132"/>
        <v>12862.180125185048</v>
      </c>
      <c r="T252" s="174">
        <f t="shared" si="138"/>
        <v>12862.180125185048</v>
      </c>
      <c r="U252" s="174"/>
      <c r="V252" s="174"/>
      <c r="W252" s="174"/>
      <c r="X252" s="175"/>
      <c r="Y252" s="173">
        <f t="shared" si="133"/>
        <v>33445.115389754676</v>
      </c>
      <c r="Z252" s="174">
        <f t="shared" si="139"/>
        <v>33445.115389754676</v>
      </c>
      <c r="AA252" s="174"/>
      <c r="AB252" s="174"/>
      <c r="AC252" s="174"/>
      <c r="AD252" s="175"/>
      <c r="AE252" s="173">
        <f t="shared" si="140"/>
        <v>15.961888</v>
      </c>
      <c r="AF252" s="174">
        <f t="shared" si="154"/>
        <v>36</v>
      </c>
      <c r="AG252" s="174">
        <f t="shared" si="141"/>
        <v>22.464200000000002</v>
      </c>
      <c r="AH252" s="174">
        <f t="shared" si="142"/>
        <v>287</v>
      </c>
      <c r="AI252" s="174">
        <f t="shared" si="135"/>
        <v>260.02679999999998</v>
      </c>
      <c r="AJ252" s="174">
        <f t="shared" si="143"/>
        <v>1.2142857142857142</v>
      </c>
      <c r="AK252" s="174">
        <f t="shared" si="136"/>
        <v>10718.483437654208</v>
      </c>
      <c r="AL252" s="174">
        <f t="shared" si="144"/>
        <v>10718.483437654208</v>
      </c>
      <c r="AM252" s="174"/>
      <c r="AN252" s="174"/>
      <c r="AO252" s="176">
        <v>16</v>
      </c>
      <c r="AP252" s="174">
        <v>36</v>
      </c>
      <c r="AQ252" s="175">
        <f t="shared" si="145"/>
        <v>287</v>
      </c>
      <c r="AR252" s="31">
        <f t="shared" si="146"/>
        <v>0.85</v>
      </c>
      <c r="AS252" s="2">
        <f t="shared" si="147"/>
        <v>1</v>
      </c>
      <c r="AT252" s="33">
        <f t="shared" si="148"/>
        <v>0</v>
      </c>
      <c r="AU252" s="31">
        <f t="shared" si="149"/>
        <v>1</v>
      </c>
      <c r="AV252" s="2">
        <f t="shared" si="150"/>
        <v>0</v>
      </c>
      <c r="AW252" s="33">
        <f t="shared" si="151"/>
        <v>0</v>
      </c>
      <c r="AX252" s="31">
        <f t="shared" si="152"/>
        <v>1</v>
      </c>
      <c r="AY252" s="33">
        <f t="shared" si="153"/>
        <v>0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hidden="1" customHeight="1">
      <c r="A253" s="2"/>
      <c r="B253" s="107">
        <v>178</v>
      </c>
      <c r="C253" s="31">
        <v>7</v>
      </c>
      <c r="D253" s="106" t="s">
        <v>10</v>
      </c>
      <c r="E253" s="2" t="s">
        <v>163</v>
      </c>
      <c r="F253" s="2" t="s">
        <v>149</v>
      </c>
      <c r="G253" s="2"/>
      <c r="H253" s="33"/>
      <c r="I253" s="173">
        <f t="shared" si="127"/>
        <v>1498.3038574489176</v>
      </c>
      <c r="J253" s="174">
        <f t="shared" si="128"/>
        <v>17.980329144021059</v>
      </c>
      <c r="K253" s="189">
        <f t="shared" si="129"/>
        <v>131</v>
      </c>
      <c r="L253" s="190">
        <f t="shared" si="130"/>
        <v>19</v>
      </c>
      <c r="M253" s="173">
        <f t="shared" si="137"/>
        <v>23915.758362567587</v>
      </c>
      <c r="N253" s="174">
        <f t="shared" si="131"/>
        <v>23915.758362567587</v>
      </c>
      <c r="O253" s="174"/>
      <c r="P253" s="174"/>
      <c r="Q253" s="174"/>
      <c r="R253" s="175"/>
      <c r="S253" s="173">
        <f t="shared" si="132"/>
        <v>16077.72515648131</v>
      </c>
      <c r="T253" s="174">
        <f t="shared" si="138"/>
        <v>16077.72515648131</v>
      </c>
      <c r="U253" s="174"/>
      <c r="V253" s="174"/>
      <c r="W253" s="174"/>
      <c r="X253" s="175"/>
      <c r="Y253" s="173">
        <f t="shared" si="133"/>
        <v>41806.394237193337</v>
      </c>
      <c r="Z253" s="174">
        <f t="shared" si="139"/>
        <v>41806.394237193337</v>
      </c>
      <c r="AA253" s="174"/>
      <c r="AB253" s="174"/>
      <c r="AC253" s="174"/>
      <c r="AD253" s="175"/>
      <c r="AE253" s="173">
        <f t="shared" si="140"/>
        <v>15.961888</v>
      </c>
      <c r="AF253" s="174">
        <f t="shared" si="154"/>
        <v>36</v>
      </c>
      <c r="AG253" s="174">
        <f t="shared" si="141"/>
        <v>22.464200000000002</v>
      </c>
      <c r="AH253" s="174">
        <f t="shared" si="142"/>
        <v>287</v>
      </c>
      <c r="AI253" s="174">
        <f t="shared" si="135"/>
        <v>260.02679999999998</v>
      </c>
      <c r="AJ253" s="174">
        <f t="shared" si="143"/>
        <v>1.2142857142857142</v>
      </c>
      <c r="AK253" s="174">
        <f t="shared" si="136"/>
        <v>10718.483437654208</v>
      </c>
      <c r="AL253" s="174">
        <f t="shared" si="144"/>
        <v>10718.483437654208</v>
      </c>
      <c r="AM253" s="174"/>
      <c r="AN253" s="174"/>
      <c r="AO253" s="176">
        <v>16</v>
      </c>
      <c r="AP253" s="174">
        <v>36</v>
      </c>
      <c r="AQ253" s="175">
        <f t="shared" si="145"/>
        <v>287</v>
      </c>
      <c r="AR253" s="31">
        <f t="shared" si="146"/>
        <v>0.85</v>
      </c>
      <c r="AS253" s="2">
        <f t="shared" si="147"/>
        <v>1</v>
      </c>
      <c r="AT253" s="33">
        <f t="shared" si="148"/>
        <v>0</v>
      </c>
      <c r="AU253" s="31">
        <f t="shared" si="149"/>
        <v>1.25</v>
      </c>
      <c r="AV253" s="2">
        <f t="shared" si="150"/>
        <v>0</v>
      </c>
      <c r="AW253" s="33">
        <f t="shared" si="151"/>
        <v>0</v>
      </c>
      <c r="AX253" s="31">
        <f t="shared" si="152"/>
        <v>1</v>
      </c>
      <c r="AY253" s="33">
        <f t="shared" si="153"/>
        <v>0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hidden="1" customHeight="1">
      <c r="A254" s="2"/>
      <c r="B254" s="107">
        <v>179</v>
      </c>
      <c r="C254" s="31">
        <v>7</v>
      </c>
      <c r="D254" s="106" t="s">
        <v>10</v>
      </c>
      <c r="E254" s="2" t="s">
        <v>152</v>
      </c>
      <c r="F254" s="2" t="s">
        <v>149</v>
      </c>
      <c r="G254" s="2"/>
      <c r="H254" s="33"/>
      <c r="I254" s="173">
        <f t="shared" si="127"/>
        <v>1585.4946024821722</v>
      </c>
      <c r="J254" s="174">
        <f t="shared" si="128"/>
        <v>17.980329144021059</v>
      </c>
      <c r="K254" s="189">
        <f t="shared" si="129"/>
        <v>96</v>
      </c>
      <c r="L254" s="190">
        <f t="shared" si="130"/>
        <v>9</v>
      </c>
      <c r="M254" s="173">
        <f t="shared" si="137"/>
        <v>25307.487269424957</v>
      </c>
      <c r="N254" s="174">
        <f t="shared" si="131"/>
        <v>25307.487269424957</v>
      </c>
      <c r="O254" s="174"/>
      <c r="P254" s="174"/>
      <c r="Q254" s="174"/>
      <c r="R254" s="175"/>
      <c r="S254" s="173">
        <f t="shared" si="132"/>
        <v>12862.180125185048</v>
      </c>
      <c r="T254" s="174">
        <f t="shared" si="138"/>
        <v>12862.180125185048</v>
      </c>
      <c r="U254" s="174"/>
      <c r="V254" s="174"/>
      <c r="W254" s="174"/>
      <c r="X254" s="175"/>
      <c r="Y254" s="173">
        <f t="shared" si="133"/>
        <v>33445.115389754676</v>
      </c>
      <c r="Z254" s="174">
        <f t="shared" si="139"/>
        <v>33445.115389754676</v>
      </c>
      <c r="AA254" s="174"/>
      <c r="AB254" s="174"/>
      <c r="AC254" s="174"/>
      <c r="AD254" s="175"/>
      <c r="AE254" s="173">
        <f t="shared" si="140"/>
        <v>15.961888</v>
      </c>
      <c r="AF254" s="174">
        <f t="shared" si="154"/>
        <v>36</v>
      </c>
      <c r="AG254" s="174">
        <f t="shared" si="141"/>
        <v>52.464200000000005</v>
      </c>
      <c r="AH254" s="174">
        <f t="shared" si="142"/>
        <v>287</v>
      </c>
      <c r="AI254" s="174">
        <f t="shared" si="135"/>
        <v>260.02679999999998</v>
      </c>
      <c r="AJ254" s="174">
        <f t="shared" si="143"/>
        <v>1.2142857142857142</v>
      </c>
      <c r="AK254" s="174">
        <f t="shared" si="136"/>
        <v>10718.483437654208</v>
      </c>
      <c r="AL254" s="174">
        <f t="shared" si="144"/>
        <v>10718.483437654208</v>
      </c>
      <c r="AM254" s="174"/>
      <c r="AN254" s="174"/>
      <c r="AO254" s="176">
        <v>16</v>
      </c>
      <c r="AP254" s="174">
        <v>36</v>
      </c>
      <c r="AQ254" s="175">
        <f t="shared" si="145"/>
        <v>287</v>
      </c>
      <c r="AR254" s="31">
        <f t="shared" si="146"/>
        <v>0.85</v>
      </c>
      <c r="AS254" s="2">
        <f t="shared" si="147"/>
        <v>1</v>
      </c>
      <c r="AT254" s="33">
        <f t="shared" si="148"/>
        <v>0</v>
      </c>
      <c r="AU254" s="31">
        <f t="shared" si="149"/>
        <v>1</v>
      </c>
      <c r="AV254" s="2">
        <f t="shared" si="150"/>
        <v>30</v>
      </c>
      <c r="AW254" s="33">
        <f t="shared" si="151"/>
        <v>0</v>
      </c>
      <c r="AX254" s="31">
        <f t="shared" si="152"/>
        <v>1</v>
      </c>
      <c r="AY254" s="33">
        <f t="shared" si="153"/>
        <v>0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hidden="1" customHeight="1">
      <c r="A255" s="2"/>
      <c r="B255" s="107">
        <v>180</v>
      </c>
      <c r="C255" s="31">
        <v>7</v>
      </c>
      <c r="D255" s="106" t="s">
        <v>10</v>
      </c>
      <c r="E255" s="2" t="s">
        <v>79</v>
      </c>
      <c r="F255" s="2" t="s">
        <v>149</v>
      </c>
      <c r="G255" s="2" t="s">
        <v>184</v>
      </c>
      <c r="H255" s="33"/>
      <c r="I255" s="173">
        <f t="shared" si="127"/>
        <v>1414.398841431778</v>
      </c>
      <c r="J255" s="174">
        <f t="shared" si="128"/>
        <v>17.980329144021059</v>
      </c>
      <c r="K255" s="189">
        <f t="shared" si="129"/>
        <v>145</v>
      </c>
      <c r="L255" s="190">
        <f t="shared" si="130"/>
        <v>26</v>
      </c>
      <c r="M255" s="173">
        <f t="shared" si="137"/>
        <v>22576.4758942638</v>
      </c>
      <c r="N255" s="174">
        <f t="shared" si="131"/>
        <v>22576.4758942638</v>
      </c>
      <c r="O255" s="174"/>
      <c r="P255" s="174"/>
      <c r="Q255" s="174"/>
      <c r="R255" s="175"/>
      <c r="S255" s="173">
        <f t="shared" si="132"/>
        <v>15177.372547718356</v>
      </c>
      <c r="T255" s="174">
        <f t="shared" si="138"/>
        <v>15177.372547718356</v>
      </c>
      <c r="U255" s="174"/>
      <c r="V255" s="174"/>
      <c r="W255" s="174"/>
      <c r="X255" s="175"/>
      <c r="Y255" s="173">
        <f t="shared" si="133"/>
        <v>39465.236159910513</v>
      </c>
      <c r="Z255" s="174">
        <f t="shared" si="139"/>
        <v>39465.236159910513</v>
      </c>
      <c r="AA255" s="174"/>
      <c r="AB255" s="174"/>
      <c r="AC255" s="174"/>
      <c r="AD255" s="175"/>
      <c r="AE255" s="173">
        <f t="shared" si="140"/>
        <v>15.961888</v>
      </c>
      <c r="AF255" s="174">
        <f t="shared" si="154"/>
        <v>36</v>
      </c>
      <c r="AG255" s="174">
        <f t="shared" si="141"/>
        <v>22.464200000000002</v>
      </c>
      <c r="AH255" s="174">
        <f t="shared" si="142"/>
        <v>287</v>
      </c>
      <c r="AI255" s="174">
        <f t="shared" si="135"/>
        <v>260.02679999999998</v>
      </c>
      <c r="AJ255" s="174">
        <f t="shared" si="143"/>
        <v>1.4285714285714286</v>
      </c>
      <c r="AK255" s="174">
        <f t="shared" si="136"/>
        <v>10718.483437654208</v>
      </c>
      <c r="AL255" s="174">
        <f t="shared" si="144"/>
        <v>10718.483437654208</v>
      </c>
      <c r="AM255" s="174"/>
      <c r="AN255" s="174"/>
      <c r="AO255" s="176">
        <v>16</v>
      </c>
      <c r="AP255" s="174">
        <v>36</v>
      </c>
      <c r="AQ255" s="175">
        <f t="shared" si="145"/>
        <v>287</v>
      </c>
      <c r="AR255" s="31">
        <f t="shared" si="146"/>
        <v>1</v>
      </c>
      <c r="AS255" s="2">
        <f t="shared" si="147"/>
        <v>1.18</v>
      </c>
      <c r="AT255" s="33">
        <f t="shared" si="148"/>
        <v>0</v>
      </c>
      <c r="AU255" s="31">
        <f t="shared" si="149"/>
        <v>1</v>
      </c>
      <c r="AV255" s="2">
        <f t="shared" si="150"/>
        <v>0</v>
      </c>
      <c r="AW255" s="33">
        <f t="shared" si="151"/>
        <v>0</v>
      </c>
      <c r="AX255" s="31">
        <f t="shared" si="152"/>
        <v>1</v>
      </c>
      <c r="AY255" s="33">
        <f t="shared" si="153"/>
        <v>0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hidden="1" customHeight="1">
      <c r="A256" s="2"/>
      <c r="B256" s="107">
        <v>181</v>
      </c>
      <c r="C256" s="31">
        <v>7</v>
      </c>
      <c r="D256" s="106" t="s">
        <v>10</v>
      </c>
      <c r="E256" s="2" t="s">
        <v>168</v>
      </c>
      <c r="F256" s="2" t="s">
        <v>149</v>
      </c>
      <c r="G256" s="2" t="s">
        <v>184</v>
      </c>
      <c r="H256" s="33"/>
      <c r="I256" s="173">
        <f t="shared" si="127"/>
        <v>1767.9985517897226</v>
      </c>
      <c r="J256" s="174">
        <f t="shared" si="128"/>
        <v>17.980329144021059</v>
      </c>
      <c r="K256" s="189">
        <f t="shared" si="129"/>
        <v>69</v>
      </c>
      <c r="L256" s="190">
        <f t="shared" si="130"/>
        <v>4</v>
      </c>
      <c r="M256" s="173">
        <f t="shared" si="137"/>
        <v>28220.59486782975</v>
      </c>
      <c r="N256" s="174">
        <f t="shared" si="131"/>
        <v>28220.59486782975</v>
      </c>
      <c r="O256" s="174"/>
      <c r="P256" s="174"/>
      <c r="Q256" s="174"/>
      <c r="R256" s="175"/>
      <c r="S256" s="173">
        <f t="shared" si="132"/>
        <v>18971.715684647945</v>
      </c>
      <c r="T256" s="174">
        <f t="shared" si="138"/>
        <v>18971.715684647945</v>
      </c>
      <c r="U256" s="174"/>
      <c r="V256" s="174"/>
      <c r="W256" s="174"/>
      <c r="X256" s="175"/>
      <c r="Y256" s="173">
        <f t="shared" si="133"/>
        <v>49331.545199888133</v>
      </c>
      <c r="Z256" s="174">
        <f t="shared" si="139"/>
        <v>49331.545199888133</v>
      </c>
      <c r="AA256" s="174"/>
      <c r="AB256" s="174"/>
      <c r="AC256" s="174"/>
      <c r="AD256" s="175"/>
      <c r="AE256" s="173">
        <f t="shared" si="140"/>
        <v>15.961888</v>
      </c>
      <c r="AF256" s="174">
        <f t="shared" si="154"/>
        <v>36</v>
      </c>
      <c r="AG256" s="174">
        <f t="shared" si="141"/>
        <v>22.464200000000002</v>
      </c>
      <c r="AH256" s="174">
        <f t="shared" si="142"/>
        <v>287</v>
      </c>
      <c r="AI256" s="174">
        <f t="shared" si="135"/>
        <v>260.02679999999998</v>
      </c>
      <c r="AJ256" s="174">
        <f t="shared" si="143"/>
        <v>1.4285714285714286</v>
      </c>
      <c r="AK256" s="174">
        <f t="shared" si="136"/>
        <v>10718.483437654208</v>
      </c>
      <c r="AL256" s="174">
        <f t="shared" si="144"/>
        <v>10718.483437654208</v>
      </c>
      <c r="AM256" s="174"/>
      <c r="AN256" s="174"/>
      <c r="AO256" s="176">
        <v>16</v>
      </c>
      <c r="AP256" s="174">
        <v>36</v>
      </c>
      <c r="AQ256" s="175">
        <f t="shared" si="145"/>
        <v>287</v>
      </c>
      <c r="AR256" s="31">
        <f t="shared" si="146"/>
        <v>1</v>
      </c>
      <c r="AS256" s="2">
        <f t="shared" si="147"/>
        <v>1.18</v>
      </c>
      <c r="AT256" s="33">
        <f t="shared" si="148"/>
        <v>0</v>
      </c>
      <c r="AU256" s="31">
        <f t="shared" si="149"/>
        <v>1.25</v>
      </c>
      <c r="AV256" s="2">
        <f t="shared" si="150"/>
        <v>0</v>
      </c>
      <c r="AW256" s="33">
        <f t="shared" si="151"/>
        <v>0</v>
      </c>
      <c r="AX256" s="31">
        <f t="shared" si="152"/>
        <v>1</v>
      </c>
      <c r="AY256" s="33">
        <f t="shared" si="153"/>
        <v>0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hidden="1" customHeight="1">
      <c r="A257" s="2"/>
      <c r="B257" s="107">
        <v>182</v>
      </c>
      <c r="C257" s="31">
        <v>7</v>
      </c>
      <c r="D257" s="106" t="s">
        <v>10</v>
      </c>
      <c r="E257" s="2" t="s">
        <v>101</v>
      </c>
      <c r="F257" s="2" t="s">
        <v>149</v>
      </c>
      <c r="G257" s="2" t="s">
        <v>184</v>
      </c>
      <c r="H257" s="33"/>
      <c r="I257" s="173">
        <f t="shared" si="127"/>
        <v>1870.8836309289629</v>
      </c>
      <c r="J257" s="174">
        <f t="shared" si="128"/>
        <v>17.980329144021059</v>
      </c>
      <c r="K257" s="189">
        <f t="shared" si="129"/>
        <v>53</v>
      </c>
      <c r="L257" s="190">
        <f t="shared" si="130"/>
        <v>2</v>
      </c>
      <c r="M257" s="173">
        <f t="shared" si="137"/>
        <v>29862.834977921444</v>
      </c>
      <c r="N257" s="174">
        <f t="shared" si="131"/>
        <v>29862.834977921444</v>
      </c>
      <c r="O257" s="174"/>
      <c r="P257" s="174"/>
      <c r="Q257" s="174"/>
      <c r="R257" s="175"/>
      <c r="S257" s="173">
        <f t="shared" si="132"/>
        <v>15177.372547718356</v>
      </c>
      <c r="T257" s="174">
        <f t="shared" si="138"/>
        <v>15177.372547718356</v>
      </c>
      <c r="U257" s="174"/>
      <c r="V257" s="174"/>
      <c r="W257" s="174"/>
      <c r="X257" s="175"/>
      <c r="Y257" s="173">
        <f t="shared" si="133"/>
        <v>39465.236159910513</v>
      </c>
      <c r="Z257" s="174">
        <f t="shared" si="139"/>
        <v>39465.236159910513</v>
      </c>
      <c r="AA257" s="174"/>
      <c r="AB257" s="174"/>
      <c r="AC257" s="174"/>
      <c r="AD257" s="175"/>
      <c r="AE257" s="173">
        <f t="shared" si="140"/>
        <v>15.961888</v>
      </c>
      <c r="AF257" s="174">
        <f t="shared" si="154"/>
        <v>36</v>
      </c>
      <c r="AG257" s="174">
        <f t="shared" si="141"/>
        <v>52.464200000000005</v>
      </c>
      <c r="AH257" s="174">
        <f t="shared" si="142"/>
        <v>287</v>
      </c>
      <c r="AI257" s="174">
        <f t="shared" si="135"/>
        <v>260.02679999999998</v>
      </c>
      <c r="AJ257" s="174">
        <f t="shared" si="143"/>
        <v>1.4285714285714286</v>
      </c>
      <c r="AK257" s="174">
        <f t="shared" si="136"/>
        <v>10718.483437654208</v>
      </c>
      <c r="AL257" s="174">
        <f t="shared" si="144"/>
        <v>10718.483437654208</v>
      </c>
      <c r="AM257" s="174"/>
      <c r="AN257" s="174"/>
      <c r="AO257" s="176">
        <v>16</v>
      </c>
      <c r="AP257" s="174">
        <v>36</v>
      </c>
      <c r="AQ257" s="175">
        <f t="shared" si="145"/>
        <v>287</v>
      </c>
      <c r="AR257" s="31">
        <f t="shared" si="146"/>
        <v>1</v>
      </c>
      <c r="AS257" s="2">
        <f t="shared" si="147"/>
        <v>1.18</v>
      </c>
      <c r="AT257" s="33">
        <f t="shared" si="148"/>
        <v>0</v>
      </c>
      <c r="AU257" s="31">
        <f t="shared" si="149"/>
        <v>1</v>
      </c>
      <c r="AV257" s="2">
        <f t="shared" si="150"/>
        <v>30</v>
      </c>
      <c r="AW257" s="33">
        <f t="shared" si="151"/>
        <v>0</v>
      </c>
      <c r="AX257" s="31">
        <f t="shared" si="152"/>
        <v>1</v>
      </c>
      <c r="AY257" s="33">
        <f t="shared" si="153"/>
        <v>0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hidden="1" customHeight="1">
      <c r="A258" s="2"/>
      <c r="B258" s="107">
        <v>183</v>
      </c>
      <c r="C258" s="31">
        <v>4</v>
      </c>
      <c r="D258" s="106" t="s">
        <v>10</v>
      </c>
      <c r="E258" s="2" t="s">
        <v>67</v>
      </c>
      <c r="F258" s="2" t="s">
        <v>149</v>
      </c>
      <c r="G258" s="2"/>
      <c r="H258" s="33"/>
      <c r="I258" s="173">
        <f t="shared" si="127"/>
        <v>1116.55944980038</v>
      </c>
      <c r="J258" s="174">
        <f t="shared" si="128"/>
        <v>9.8985784137816282</v>
      </c>
      <c r="K258" s="189">
        <f t="shared" si="129"/>
        <v>258</v>
      </c>
      <c r="L258" s="190">
        <f t="shared" si="130"/>
        <v>62</v>
      </c>
      <c r="M258" s="173">
        <f t="shared" si="137"/>
        <v>17822.396883055288</v>
      </c>
      <c r="N258" s="174">
        <f t="shared" si="131"/>
        <v>17822.396883055288</v>
      </c>
      <c r="O258" s="174"/>
      <c r="P258" s="174"/>
      <c r="Q258" s="174"/>
      <c r="R258" s="175"/>
      <c r="S258" s="173">
        <f t="shared" si="132"/>
        <v>11981.372046473918</v>
      </c>
      <c r="T258" s="174">
        <f t="shared" si="138"/>
        <v>11981.372046473918</v>
      </c>
      <c r="U258" s="174"/>
      <c r="V258" s="174"/>
      <c r="W258" s="174"/>
      <c r="X258" s="175"/>
      <c r="Y258" s="173">
        <f t="shared" si="133"/>
        <v>31154.77832854064</v>
      </c>
      <c r="Z258" s="174">
        <f t="shared" si="139"/>
        <v>31154.77832854064</v>
      </c>
      <c r="AA258" s="174"/>
      <c r="AB258" s="174"/>
      <c r="AC258" s="174"/>
      <c r="AD258" s="175"/>
      <c r="AE258" s="173">
        <f t="shared" si="140"/>
        <v>15.961888</v>
      </c>
      <c r="AF258" s="174">
        <f t="shared" si="154"/>
        <v>36</v>
      </c>
      <c r="AG258" s="174">
        <f t="shared" si="141"/>
        <v>22.464200000000002</v>
      </c>
      <c r="AH258" s="174">
        <f t="shared" si="142"/>
        <v>158</v>
      </c>
      <c r="AI258" s="174">
        <f t="shared" si="135"/>
        <v>260.02679999999998</v>
      </c>
      <c r="AJ258" s="174">
        <f t="shared" si="143"/>
        <v>1.4285714285714286</v>
      </c>
      <c r="AK258" s="174">
        <f t="shared" si="136"/>
        <v>9984.4767053949327</v>
      </c>
      <c r="AL258" s="174">
        <f t="shared" si="144"/>
        <v>9984.4767053949327</v>
      </c>
      <c r="AM258" s="174"/>
      <c r="AN258" s="174"/>
      <c r="AO258" s="176">
        <v>16</v>
      </c>
      <c r="AP258" s="174">
        <v>36</v>
      </c>
      <c r="AQ258" s="175">
        <f t="shared" si="145"/>
        <v>158</v>
      </c>
      <c r="AR258" s="31">
        <f t="shared" si="146"/>
        <v>1</v>
      </c>
      <c r="AS258" s="2">
        <f t="shared" si="147"/>
        <v>1</v>
      </c>
      <c r="AT258" s="33">
        <f t="shared" si="148"/>
        <v>0</v>
      </c>
      <c r="AU258" s="31">
        <f t="shared" si="149"/>
        <v>1</v>
      </c>
      <c r="AV258" s="2">
        <f t="shared" si="150"/>
        <v>0</v>
      </c>
      <c r="AW258" s="33">
        <f t="shared" si="151"/>
        <v>0</v>
      </c>
      <c r="AX258" s="31">
        <f t="shared" si="152"/>
        <v>1</v>
      </c>
      <c r="AY258" s="33">
        <f t="shared" si="153"/>
        <v>0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hidden="1" customHeight="1">
      <c r="A259" s="2"/>
      <c r="B259" s="107">
        <v>184</v>
      </c>
      <c r="C259" s="31">
        <v>4</v>
      </c>
      <c r="D259" s="106" t="s">
        <v>10</v>
      </c>
      <c r="E259" s="2" t="s">
        <v>148</v>
      </c>
      <c r="F259" s="2" t="s">
        <v>149</v>
      </c>
      <c r="G259" s="2"/>
      <c r="H259" s="33"/>
      <c r="I259" s="173">
        <f t="shared" si="127"/>
        <v>1116.55944980038</v>
      </c>
      <c r="J259" s="174">
        <f t="shared" si="128"/>
        <v>9.8985784137816282</v>
      </c>
      <c r="K259" s="189">
        <f t="shared" si="129"/>
        <v>258</v>
      </c>
      <c r="L259" s="190">
        <f t="shared" si="130"/>
        <v>62</v>
      </c>
      <c r="M259" s="173">
        <f t="shared" si="137"/>
        <v>17822.396883055288</v>
      </c>
      <c r="N259" s="174">
        <f t="shared" si="131"/>
        <v>17822.396883055288</v>
      </c>
      <c r="O259" s="174"/>
      <c r="P259" s="174"/>
      <c r="Q259" s="174"/>
      <c r="R259" s="175"/>
      <c r="S259" s="173">
        <f t="shared" si="132"/>
        <v>11981.372046473918</v>
      </c>
      <c r="T259" s="174">
        <f t="shared" si="138"/>
        <v>11981.372046473918</v>
      </c>
      <c r="U259" s="174"/>
      <c r="V259" s="174"/>
      <c r="W259" s="174"/>
      <c r="X259" s="175"/>
      <c r="Y259" s="173">
        <f t="shared" si="133"/>
        <v>31154.77832854064</v>
      </c>
      <c r="Z259" s="174">
        <f t="shared" si="139"/>
        <v>31154.77832854064</v>
      </c>
      <c r="AA259" s="174"/>
      <c r="AB259" s="174"/>
      <c r="AC259" s="174"/>
      <c r="AD259" s="175"/>
      <c r="AE259" s="173">
        <f t="shared" si="140"/>
        <v>15.961888</v>
      </c>
      <c r="AF259" s="174">
        <f t="shared" si="154"/>
        <v>36</v>
      </c>
      <c r="AG259" s="174">
        <f t="shared" si="141"/>
        <v>22.464200000000002</v>
      </c>
      <c r="AH259" s="174">
        <f t="shared" si="142"/>
        <v>158</v>
      </c>
      <c r="AI259" s="174">
        <f t="shared" si="135"/>
        <v>260.02679999999998</v>
      </c>
      <c r="AJ259" s="174">
        <f t="shared" si="143"/>
        <v>1.2142857142857142</v>
      </c>
      <c r="AK259" s="174">
        <f t="shared" si="136"/>
        <v>9984.4767053949327</v>
      </c>
      <c r="AL259" s="174">
        <f t="shared" si="144"/>
        <v>9984.4767053949327</v>
      </c>
      <c r="AM259" s="174"/>
      <c r="AN259" s="174"/>
      <c r="AO259" s="176">
        <v>16</v>
      </c>
      <c r="AP259" s="174">
        <v>36</v>
      </c>
      <c r="AQ259" s="175">
        <f t="shared" si="145"/>
        <v>158</v>
      </c>
      <c r="AR259" s="31">
        <f t="shared" si="146"/>
        <v>0.85</v>
      </c>
      <c r="AS259" s="2">
        <f t="shared" si="147"/>
        <v>1</v>
      </c>
      <c r="AT259" s="33">
        <f t="shared" si="148"/>
        <v>0</v>
      </c>
      <c r="AU259" s="31">
        <f t="shared" si="149"/>
        <v>1</v>
      </c>
      <c r="AV259" s="2">
        <f t="shared" si="150"/>
        <v>0</v>
      </c>
      <c r="AW259" s="33">
        <f t="shared" si="151"/>
        <v>0</v>
      </c>
      <c r="AX259" s="31">
        <f t="shared" si="152"/>
        <v>1</v>
      </c>
      <c r="AY259" s="33">
        <f t="shared" si="153"/>
        <v>0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hidden="1" customHeight="1">
      <c r="A260" s="2"/>
      <c r="B260" s="107">
        <v>185</v>
      </c>
      <c r="C260" s="31">
        <v>4</v>
      </c>
      <c r="D260" s="106" t="s">
        <v>10</v>
      </c>
      <c r="E260" s="2" t="s">
        <v>79</v>
      </c>
      <c r="F260" s="2" t="s">
        <v>149</v>
      </c>
      <c r="G260" s="2" t="s">
        <v>184</v>
      </c>
      <c r="H260" s="33"/>
      <c r="I260" s="173">
        <f t="shared" si="127"/>
        <v>1317.5401507644485</v>
      </c>
      <c r="J260" s="174">
        <f t="shared" si="128"/>
        <v>9.8985784137816282</v>
      </c>
      <c r="K260" s="189">
        <f t="shared" si="129"/>
        <v>179</v>
      </c>
      <c r="L260" s="190">
        <f t="shared" si="130"/>
        <v>32</v>
      </c>
      <c r="M260" s="173">
        <f t="shared" si="137"/>
        <v>21030.428322005242</v>
      </c>
      <c r="N260" s="174">
        <f t="shared" si="131"/>
        <v>21030.428322005242</v>
      </c>
      <c r="O260" s="174"/>
      <c r="P260" s="174"/>
      <c r="Q260" s="174"/>
      <c r="R260" s="175"/>
      <c r="S260" s="173">
        <f t="shared" si="132"/>
        <v>14138.019014839223</v>
      </c>
      <c r="T260" s="174">
        <f t="shared" si="138"/>
        <v>14138.019014839223</v>
      </c>
      <c r="U260" s="174"/>
      <c r="V260" s="174"/>
      <c r="W260" s="174"/>
      <c r="X260" s="175"/>
      <c r="Y260" s="173">
        <f t="shared" si="133"/>
        <v>36762.638427677957</v>
      </c>
      <c r="Z260" s="174">
        <f t="shared" si="139"/>
        <v>36762.638427677957</v>
      </c>
      <c r="AA260" s="174"/>
      <c r="AB260" s="174"/>
      <c r="AC260" s="174"/>
      <c r="AD260" s="175"/>
      <c r="AE260" s="173">
        <f t="shared" si="140"/>
        <v>15.961888</v>
      </c>
      <c r="AF260" s="174">
        <f t="shared" si="154"/>
        <v>36</v>
      </c>
      <c r="AG260" s="174">
        <f t="shared" si="141"/>
        <v>22.464200000000002</v>
      </c>
      <c r="AH260" s="174">
        <f t="shared" si="142"/>
        <v>158</v>
      </c>
      <c r="AI260" s="174">
        <f t="shared" si="135"/>
        <v>260.02679999999998</v>
      </c>
      <c r="AJ260" s="174">
        <f t="shared" si="143"/>
        <v>1.4285714285714286</v>
      </c>
      <c r="AK260" s="174">
        <f t="shared" si="136"/>
        <v>9984.4767053949327</v>
      </c>
      <c r="AL260" s="174">
        <f t="shared" si="144"/>
        <v>9984.4767053949327</v>
      </c>
      <c r="AM260" s="174"/>
      <c r="AN260" s="174"/>
      <c r="AO260" s="176">
        <v>16</v>
      </c>
      <c r="AP260" s="174">
        <v>36</v>
      </c>
      <c r="AQ260" s="175">
        <f t="shared" si="145"/>
        <v>158</v>
      </c>
      <c r="AR260" s="31">
        <f t="shared" si="146"/>
        <v>1</v>
      </c>
      <c r="AS260" s="2">
        <f t="shared" si="147"/>
        <v>1.18</v>
      </c>
      <c r="AT260" s="33">
        <f t="shared" si="148"/>
        <v>0</v>
      </c>
      <c r="AU260" s="31">
        <f t="shared" si="149"/>
        <v>1</v>
      </c>
      <c r="AV260" s="2">
        <f t="shared" si="150"/>
        <v>0</v>
      </c>
      <c r="AW260" s="33">
        <f t="shared" si="151"/>
        <v>0</v>
      </c>
      <c r="AX260" s="31">
        <f t="shared" si="152"/>
        <v>1</v>
      </c>
      <c r="AY260" s="33">
        <f t="shared" si="153"/>
        <v>0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hidden="1" customHeight="1">
      <c r="A261" s="2"/>
      <c r="B261" s="107">
        <v>186</v>
      </c>
      <c r="C261" s="31">
        <v>1</v>
      </c>
      <c r="D261" s="106" t="s">
        <v>10</v>
      </c>
      <c r="E261" s="2" t="s">
        <v>67</v>
      </c>
      <c r="F261" s="2" t="s">
        <v>149</v>
      </c>
      <c r="G261" s="2"/>
      <c r="H261" s="33"/>
      <c r="I261" s="173">
        <f t="shared" si="127"/>
        <v>908.77780226835796</v>
      </c>
      <c r="J261" s="174">
        <f t="shared" si="128"/>
        <v>5.0119384373577862</v>
      </c>
      <c r="K261" s="189">
        <f t="shared" si="129"/>
        <v>404</v>
      </c>
      <c r="L261" s="190">
        <f t="shared" si="130"/>
        <v>131</v>
      </c>
      <c r="M261" s="173">
        <f t="shared" si="137"/>
        <v>14505.809496693675</v>
      </c>
      <c r="N261" s="174">
        <f t="shared" si="131"/>
        <v>14505.809496693675</v>
      </c>
      <c r="O261" s="174"/>
      <c r="P261" s="174"/>
      <c r="Q261" s="174"/>
      <c r="R261" s="175"/>
      <c r="S261" s="173">
        <f t="shared" si="132"/>
        <v>9751.7467238316312</v>
      </c>
      <c r="T261" s="174">
        <f t="shared" si="138"/>
        <v>9751.7467238316312</v>
      </c>
      <c r="U261" s="174"/>
      <c r="V261" s="174"/>
      <c r="W261" s="174"/>
      <c r="X261" s="175"/>
      <c r="Y261" s="173">
        <f t="shared" si="133"/>
        <v>25357.154950084227</v>
      </c>
      <c r="Z261" s="174">
        <f t="shared" si="139"/>
        <v>25357.154950084227</v>
      </c>
      <c r="AA261" s="174"/>
      <c r="AB261" s="174"/>
      <c r="AC261" s="174"/>
      <c r="AD261" s="175"/>
      <c r="AE261" s="173">
        <f t="shared" si="140"/>
        <v>15.961888</v>
      </c>
      <c r="AF261" s="174">
        <f t="shared" si="154"/>
        <v>36</v>
      </c>
      <c r="AG261" s="174">
        <f t="shared" si="141"/>
        <v>22.464200000000002</v>
      </c>
      <c r="AH261" s="174">
        <f t="shared" si="142"/>
        <v>80</v>
      </c>
      <c r="AI261" s="174">
        <f t="shared" si="135"/>
        <v>260.02679999999998</v>
      </c>
      <c r="AJ261" s="174">
        <f t="shared" si="143"/>
        <v>1.4285714285714286</v>
      </c>
      <c r="AK261" s="174">
        <f t="shared" si="136"/>
        <v>8126.4556031930269</v>
      </c>
      <c r="AL261" s="174">
        <f t="shared" si="144"/>
        <v>8126.4556031930269</v>
      </c>
      <c r="AM261" s="174"/>
      <c r="AN261" s="174"/>
      <c r="AO261" s="176">
        <v>16</v>
      </c>
      <c r="AP261" s="174">
        <v>36</v>
      </c>
      <c r="AQ261" s="175">
        <f t="shared" si="145"/>
        <v>80</v>
      </c>
      <c r="AR261" s="31">
        <f t="shared" si="146"/>
        <v>1</v>
      </c>
      <c r="AS261" s="2">
        <f t="shared" si="147"/>
        <v>1</v>
      </c>
      <c r="AT261" s="33">
        <f t="shared" si="148"/>
        <v>0</v>
      </c>
      <c r="AU261" s="31">
        <f t="shared" si="149"/>
        <v>1</v>
      </c>
      <c r="AV261" s="2">
        <f t="shared" si="150"/>
        <v>0</v>
      </c>
      <c r="AW261" s="33">
        <f t="shared" si="151"/>
        <v>0</v>
      </c>
      <c r="AX261" s="31">
        <f t="shared" si="152"/>
        <v>1</v>
      </c>
      <c r="AY261" s="33">
        <f t="shared" si="153"/>
        <v>0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hidden="1" customHeight="1">
      <c r="A262" s="2"/>
      <c r="B262" s="107">
        <v>187</v>
      </c>
      <c r="C262" s="31">
        <v>10</v>
      </c>
      <c r="D262" s="106" t="s">
        <v>10</v>
      </c>
      <c r="E262" s="2" t="s">
        <v>144</v>
      </c>
      <c r="F262" s="2"/>
      <c r="G262" s="2" t="s">
        <v>137</v>
      </c>
      <c r="H262" s="33"/>
      <c r="I262" s="173">
        <f t="shared" si="127"/>
        <v>950.75083300471147</v>
      </c>
      <c r="J262" s="174">
        <f t="shared" si="128"/>
        <v>25.811482952392598</v>
      </c>
      <c r="K262" s="189">
        <f t="shared" si="129"/>
        <v>362</v>
      </c>
      <c r="L262" s="190">
        <f t="shared" si="130"/>
        <v>111</v>
      </c>
      <c r="M262" s="173">
        <f t="shared" si="137"/>
        <v>15175.778312327908</v>
      </c>
      <c r="N262" s="174">
        <f t="shared" si="131"/>
        <v>15175.778312327908</v>
      </c>
      <c r="O262" s="174"/>
      <c r="P262" s="174"/>
      <c r="Q262" s="174"/>
      <c r="R262" s="175"/>
      <c r="S262" s="173">
        <f t="shared" si="132"/>
        <v>11162.86790672081</v>
      </c>
      <c r="T262" s="174">
        <f t="shared" si="138"/>
        <v>11162.86790672081</v>
      </c>
      <c r="U262" s="174"/>
      <c r="V262" s="174"/>
      <c r="W262" s="174"/>
      <c r="X262" s="175"/>
      <c r="Y262" s="173">
        <f t="shared" si="133"/>
        <v>29026.448206073106</v>
      </c>
      <c r="Z262" s="174">
        <f t="shared" si="139"/>
        <v>29026.448206073106</v>
      </c>
      <c r="AA262" s="174"/>
      <c r="AB262" s="174"/>
      <c r="AC262" s="174"/>
      <c r="AD262" s="175"/>
      <c r="AE262" s="173">
        <f t="shared" si="140"/>
        <v>15.961888</v>
      </c>
      <c r="AF262" s="174">
        <f t="shared" si="154"/>
        <v>36</v>
      </c>
      <c r="AG262" s="174">
        <f t="shared" si="141"/>
        <v>22.464200000000002</v>
      </c>
      <c r="AH262" s="174">
        <f t="shared" si="142"/>
        <v>412</v>
      </c>
      <c r="AI262" s="174">
        <f t="shared" si="135"/>
        <v>260.02679999999998</v>
      </c>
      <c r="AJ262" s="174">
        <f t="shared" si="143"/>
        <v>1.4285714285714286</v>
      </c>
      <c r="AK262" s="174">
        <f t="shared" si="136"/>
        <v>11162.86790672081</v>
      </c>
      <c r="AL262" s="174">
        <f t="shared" si="144"/>
        <v>11162.86790672081</v>
      </c>
      <c r="AM262" s="174"/>
      <c r="AN262" s="174"/>
      <c r="AO262" s="176">
        <v>16</v>
      </c>
      <c r="AP262" s="174">
        <v>36</v>
      </c>
      <c r="AQ262" s="175">
        <f t="shared" si="145"/>
        <v>412</v>
      </c>
      <c r="AR262" s="31">
        <f t="shared" si="146"/>
        <v>1</v>
      </c>
      <c r="AS262" s="2">
        <f t="shared" si="147"/>
        <v>1</v>
      </c>
      <c r="AT262" s="33">
        <f t="shared" si="148"/>
        <v>0</v>
      </c>
      <c r="AU262" s="31">
        <f t="shared" si="149"/>
        <v>1</v>
      </c>
      <c r="AV262" s="2">
        <f t="shared" si="150"/>
        <v>0</v>
      </c>
      <c r="AW262" s="33">
        <f t="shared" si="151"/>
        <v>0</v>
      </c>
      <c r="AX262" s="31">
        <f t="shared" si="152"/>
        <v>1</v>
      </c>
      <c r="AY262" s="33">
        <f t="shared" si="153"/>
        <v>0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hidden="1" customHeight="1">
      <c r="A263" s="2"/>
      <c r="B263" s="107">
        <v>188</v>
      </c>
      <c r="C263" s="31">
        <v>10</v>
      </c>
      <c r="D263" s="106" t="s">
        <v>10</v>
      </c>
      <c r="E263" s="2" t="s">
        <v>138</v>
      </c>
      <c r="F263" s="2"/>
      <c r="G263" s="2" t="s">
        <v>137</v>
      </c>
      <c r="H263" s="33"/>
      <c r="I263" s="173">
        <f t="shared" si="127"/>
        <v>1188.4385412558893</v>
      </c>
      <c r="J263" s="174">
        <f t="shared" si="128"/>
        <v>25.811482952392598</v>
      </c>
      <c r="K263" s="189">
        <f t="shared" si="129"/>
        <v>237</v>
      </c>
      <c r="L263" s="190">
        <f t="shared" si="130"/>
        <v>52</v>
      </c>
      <c r="M263" s="173">
        <f t="shared" si="137"/>
        <v>18969.722890409885</v>
      </c>
      <c r="N263" s="174">
        <f t="shared" si="131"/>
        <v>18969.722890409885</v>
      </c>
      <c r="O263" s="174"/>
      <c r="P263" s="174"/>
      <c r="Q263" s="174"/>
      <c r="R263" s="175"/>
      <c r="S263" s="173">
        <f t="shared" si="132"/>
        <v>13953.584883401014</v>
      </c>
      <c r="T263" s="174">
        <f t="shared" ref="T263:T292" si="155">AL263*AS263*AU263*AX263*IF(AY263=0,1,0.5)*IF(F263="백어택",1.2,1)</f>
        <v>13953.584883401014</v>
      </c>
      <c r="U263" s="174"/>
      <c r="V263" s="174"/>
      <c r="W263" s="174"/>
      <c r="X263" s="175"/>
      <c r="Y263" s="173">
        <f t="shared" si="133"/>
        <v>36283.060257591387</v>
      </c>
      <c r="Z263" s="174">
        <f t="shared" ref="Z263:Z292" si="156">T263*AI263/100</f>
        <v>36283.060257591387</v>
      </c>
      <c r="AA263" s="174"/>
      <c r="AB263" s="174"/>
      <c r="AC263" s="174"/>
      <c r="AD263" s="175"/>
      <c r="AE263" s="173">
        <f t="shared" ref="AE263:AE294" si="157">AO263*(1-$D$17/100)</f>
        <v>15.961888</v>
      </c>
      <c r="AF263" s="174">
        <f t="shared" si="154"/>
        <v>36</v>
      </c>
      <c r="AG263" s="174">
        <f t="shared" ref="AG263:AG292" si="158">IF($D$57+AV263&gt;100,100,$D$57+AV263)</f>
        <v>22.464200000000002</v>
      </c>
      <c r="AH263" s="174">
        <f t="shared" ref="AH263:AH294" si="159">AQ263</f>
        <v>412</v>
      </c>
      <c r="AI263" s="174">
        <f t="shared" si="135"/>
        <v>260.02679999999998</v>
      </c>
      <c r="AJ263" s="174">
        <f t="shared" ref="AJ263:AJ292" si="160">10*AR263/(7-IF(AX263=1,0,3))</f>
        <v>1.4285714285714286</v>
      </c>
      <c r="AK263" s="174">
        <f t="shared" si="136"/>
        <v>11162.86790672081</v>
      </c>
      <c r="AL263" s="174">
        <f t="shared" ref="AL263:AL292" si="161">(VLOOKUP(C263,$B$36:$AG$39,13,FALSE)+VLOOKUP(C263,$B$40:$AG$43,13,FALSE)*$D$54)*$D$59/100</f>
        <v>11162.86790672081</v>
      </c>
      <c r="AM263" s="174"/>
      <c r="AN263" s="174"/>
      <c r="AO263" s="176">
        <v>16</v>
      </c>
      <c r="AP263" s="174">
        <v>36</v>
      </c>
      <c r="AQ263" s="175">
        <f t="shared" ref="AQ263:AQ292" si="162">VLOOKUP(C263,$B$45:$AA$48,13,FALSE)</f>
        <v>412</v>
      </c>
      <c r="AR263" s="31">
        <f t="shared" ref="AR263:AR292" si="163">IF(LEFT(E263,1)*1=1,$S$60,$R$60)</f>
        <v>1</v>
      </c>
      <c r="AS263" s="2">
        <f t="shared" ref="AS263:AS292" si="164">IF(LEFT(E263,1)*1=2,$U$60,$T$60)</f>
        <v>1</v>
      </c>
      <c r="AT263" s="33">
        <f t="shared" ref="AT263:AT292" si="165">IF(LEFT(E263,1)*1=3,$W$60,$V$60)</f>
        <v>0</v>
      </c>
      <c r="AU263" s="31">
        <f t="shared" ref="AU263:AU292" si="166">IF(MID(E263,3,1)*1=1,$Y$60,$X$60)</f>
        <v>1.25</v>
      </c>
      <c r="AV263" s="2">
        <f t="shared" ref="AV263:AV292" si="167">IF(MID(E263,3,1)*1=2,$AA$60,$Z$60)</f>
        <v>0</v>
      </c>
      <c r="AW263" s="33">
        <f t="shared" ref="AW263:AW292" si="168">IF(MID(E263,3,1)*1=3,$AC$60,$AB$60)</f>
        <v>0</v>
      </c>
      <c r="AX263" s="31">
        <f t="shared" ref="AX263:AX292" si="169">IF(MID(E263,5,1)*1=1,$AE$60,$AD$60)</f>
        <v>1</v>
      </c>
      <c r="AY263" s="33">
        <f t="shared" ref="AY263:AY292" si="170">IF(MID(E263,5,1)*1=2,$AG$60,$AF$60)</f>
        <v>0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hidden="1" customHeight="1">
      <c r="A264" s="2"/>
      <c r="B264" s="107">
        <v>189</v>
      </c>
      <c r="C264" s="31">
        <v>10</v>
      </c>
      <c r="D264" s="106" t="s">
        <v>10</v>
      </c>
      <c r="E264" s="2" t="s">
        <v>140</v>
      </c>
      <c r="F264" s="2"/>
      <c r="G264" s="2" t="s">
        <v>137</v>
      </c>
      <c r="H264" s="33"/>
      <c r="I264" s="173">
        <f t="shared" si="127"/>
        <v>1286.492700746528</v>
      </c>
      <c r="J264" s="174">
        <f t="shared" si="128"/>
        <v>25.811482952392598</v>
      </c>
      <c r="K264" s="189">
        <f t="shared" si="129"/>
        <v>194</v>
      </c>
      <c r="L264" s="190">
        <f t="shared" si="130"/>
        <v>35</v>
      </c>
      <c r="M264" s="173">
        <f t="shared" si="137"/>
        <v>20534.852402133598</v>
      </c>
      <c r="N264" s="174">
        <f t="shared" si="131"/>
        <v>20534.852402133598</v>
      </c>
      <c r="O264" s="174"/>
      <c r="P264" s="174"/>
      <c r="Q264" s="174"/>
      <c r="R264" s="175"/>
      <c r="S264" s="173">
        <f t="shared" si="132"/>
        <v>11162.86790672081</v>
      </c>
      <c r="T264" s="174">
        <f t="shared" si="155"/>
        <v>11162.86790672081</v>
      </c>
      <c r="U264" s="174"/>
      <c r="V264" s="174"/>
      <c r="W264" s="174"/>
      <c r="X264" s="175"/>
      <c r="Y264" s="173">
        <f t="shared" si="133"/>
        <v>29026.448206073106</v>
      </c>
      <c r="Z264" s="174">
        <f t="shared" si="156"/>
        <v>29026.448206073106</v>
      </c>
      <c r="AA264" s="174"/>
      <c r="AB264" s="174"/>
      <c r="AC264" s="174"/>
      <c r="AD264" s="175"/>
      <c r="AE264" s="173">
        <f t="shared" si="157"/>
        <v>15.961888</v>
      </c>
      <c r="AF264" s="174">
        <f t="shared" si="154"/>
        <v>36</v>
      </c>
      <c r="AG264" s="174">
        <f t="shared" si="158"/>
        <v>52.464200000000005</v>
      </c>
      <c r="AH264" s="174">
        <f t="shared" si="159"/>
        <v>412</v>
      </c>
      <c r="AI264" s="174">
        <f t="shared" si="135"/>
        <v>260.02679999999998</v>
      </c>
      <c r="AJ264" s="174">
        <f t="shared" si="160"/>
        <v>1.4285714285714286</v>
      </c>
      <c r="AK264" s="174">
        <f t="shared" si="136"/>
        <v>11162.86790672081</v>
      </c>
      <c r="AL264" s="174">
        <f t="shared" si="161"/>
        <v>11162.86790672081</v>
      </c>
      <c r="AM264" s="174"/>
      <c r="AN264" s="174"/>
      <c r="AO264" s="176">
        <v>16</v>
      </c>
      <c r="AP264" s="174">
        <v>36</v>
      </c>
      <c r="AQ264" s="175">
        <f t="shared" si="162"/>
        <v>412</v>
      </c>
      <c r="AR264" s="31">
        <f t="shared" si="163"/>
        <v>1</v>
      </c>
      <c r="AS264" s="2">
        <f t="shared" si="164"/>
        <v>1</v>
      </c>
      <c r="AT264" s="33">
        <f t="shared" si="165"/>
        <v>0</v>
      </c>
      <c r="AU264" s="31">
        <f t="shared" si="166"/>
        <v>1</v>
      </c>
      <c r="AV264" s="2">
        <f t="shared" si="167"/>
        <v>30</v>
      </c>
      <c r="AW264" s="33">
        <f t="shared" si="168"/>
        <v>0</v>
      </c>
      <c r="AX264" s="31">
        <f t="shared" si="169"/>
        <v>1</v>
      </c>
      <c r="AY264" s="33">
        <f t="shared" si="170"/>
        <v>0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hidden="1" customHeight="1">
      <c r="A265" s="2"/>
      <c r="B265" s="107">
        <v>190</v>
      </c>
      <c r="C265" s="31">
        <v>10</v>
      </c>
      <c r="D265" s="106" t="s">
        <v>10</v>
      </c>
      <c r="E265" s="2" t="s">
        <v>150</v>
      </c>
      <c r="F265" s="2"/>
      <c r="G265" s="2" t="s">
        <v>137</v>
      </c>
      <c r="H265" s="33"/>
      <c r="I265" s="173">
        <f t="shared" si="127"/>
        <v>950.75083300471147</v>
      </c>
      <c r="J265" s="174">
        <f t="shared" si="128"/>
        <v>25.811482952392598</v>
      </c>
      <c r="K265" s="189">
        <f t="shared" si="129"/>
        <v>362</v>
      </c>
      <c r="L265" s="190">
        <f t="shared" si="130"/>
        <v>111</v>
      </c>
      <c r="M265" s="173">
        <f t="shared" si="137"/>
        <v>15175.778312327908</v>
      </c>
      <c r="N265" s="174">
        <f t="shared" si="131"/>
        <v>15175.778312327908</v>
      </c>
      <c r="O265" s="174"/>
      <c r="P265" s="174"/>
      <c r="Q265" s="174"/>
      <c r="R265" s="175"/>
      <c r="S265" s="173">
        <f t="shared" si="132"/>
        <v>11162.86790672081</v>
      </c>
      <c r="T265" s="174">
        <f t="shared" si="155"/>
        <v>11162.86790672081</v>
      </c>
      <c r="U265" s="174"/>
      <c r="V265" s="174"/>
      <c r="W265" s="174"/>
      <c r="X265" s="175"/>
      <c r="Y265" s="173">
        <f t="shared" si="133"/>
        <v>29026.448206073106</v>
      </c>
      <c r="Z265" s="174">
        <f t="shared" si="156"/>
        <v>29026.448206073106</v>
      </c>
      <c r="AA265" s="174"/>
      <c r="AB265" s="174"/>
      <c r="AC265" s="174"/>
      <c r="AD265" s="175"/>
      <c r="AE265" s="173">
        <f t="shared" si="157"/>
        <v>15.961888</v>
      </c>
      <c r="AF265" s="174">
        <f t="shared" si="154"/>
        <v>36</v>
      </c>
      <c r="AG265" s="174">
        <f t="shared" si="158"/>
        <v>22.464200000000002</v>
      </c>
      <c r="AH265" s="174">
        <f t="shared" si="159"/>
        <v>412</v>
      </c>
      <c r="AI265" s="174">
        <f t="shared" si="135"/>
        <v>260.02679999999998</v>
      </c>
      <c r="AJ265" s="174">
        <f t="shared" si="160"/>
        <v>1.2142857142857142</v>
      </c>
      <c r="AK265" s="174">
        <f t="shared" si="136"/>
        <v>11162.86790672081</v>
      </c>
      <c r="AL265" s="174">
        <f t="shared" si="161"/>
        <v>11162.86790672081</v>
      </c>
      <c r="AM265" s="174"/>
      <c r="AN265" s="174"/>
      <c r="AO265" s="176">
        <v>16</v>
      </c>
      <c r="AP265" s="174">
        <v>36</v>
      </c>
      <c r="AQ265" s="175">
        <f t="shared" si="162"/>
        <v>412</v>
      </c>
      <c r="AR265" s="31">
        <f t="shared" si="163"/>
        <v>0.85</v>
      </c>
      <c r="AS265" s="2">
        <f t="shared" si="164"/>
        <v>1</v>
      </c>
      <c r="AT265" s="33">
        <f t="shared" si="165"/>
        <v>0</v>
      </c>
      <c r="AU265" s="31">
        <f t="shared" si="166"/>
        <v>1</v>
      </c>
      <c r="AV265" s="2">
        <f t="shared" si="167"/>
        <v>0</v>
      </c>
      <c r="AW265" s="33">
        <f t="shared" si="168"/>
        <v>0</v>
      </c>
      <c r="AX265" s="31">
        <f t="shared" si="169"/>
        <v>1</v>
      </c>
      <c r="AY265" s="33">
        <f t="shared" si="170"/>
        <v>0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hidden="1" customHeight="1">
      <c r="A266" s="2"/>
      <c r="B266" s="107">
        <v>191</v>
      </c>
      <c r="C266" s="31">
        <v>10</v>
      </c>
      <c r="D266" s="106" t="s">
        <v>10</v>
      </c>
      <c r="E266" s="2" t="s">
        <v>164</v>
      </c>
      <c r="F266" s="2"/>
      <c r="G266" s="2" t="s">
        <v>137</v>
      </c>
      <c r="H266" s="33"/>
      <c r="I266" s="173">
        <f t="shared" si="127"/>
        <v>1188.4385412558893</v>
      </c>
      <c r="J266" s="174">
        <f t="shared" si="128"/>
        <v>25.811482952392598</v>
      </c>
      <c r="K266" s="189">
        <f t="shared" si="129"/>
        <v>237</v>
      </c>
      <c r="L266" s="190">
        <f t="shared" si="130"/>
        <v>52</v>
      </c>
      <c r="M266" s="173">
        <f t="shared" si="137"/>
        <v>18969.722890409885</v>
      </c>
      <c r="N266" s="174">
        <f t="shared" si="131"/>
        <v>18969.722890409885</v>
      </c>
      <c r="O266" s="174"/>
      <c r="P266" s="174"/>
      <c r="Q266" s="174"/>
      <c r="R266" s="175"/>
      <c r="S266" s="173">
        <f t="shared" si="132"/>
        <v>13953.584883401014</v>
      </c>
      <c r="T266" s="174">
        <f t="shared" si="155"/>
        <v>13953.584883401014</v>
      </c>
      <c r="U266" s="174"/>
      <c r="V266" s="174"/>
      <c r="W266" s="174"/>
      <c r="X266" s="175"/>
      <c r="Y266" s="173">
        <f t="shared" si="133"/>
        <v>36283.060257591387</v>
      </c>
      <c r="Z266" s="174">
        <f t="shared" si="156"/>
        <v>36283.060257591387</v>
      </c>
      <c r="AA266" s="174"/>
      <c r="AB266" s="174"/>
      <c r="AC266" s="174"/>
      <c r="AD266" s="175"/>
      <c r="AE266" s="173">
        <f t="shared" si="157"/>
        <v>15.961888</v>
      </c>
      <c r="AF266" s="174">
        <f t="shared" si="154"/>
        <v>36</v>
      </c>
      <c r="AG266" s="174">
        <f t="shared" si="158"/>
        <v>22.464200000000002</v>
      </c>
      <c r="AH266" s="174">
        <f t="shared" si="159"/>
        <v>412</v>
      </c>
      <c r="AI266" s="174">
        <f t="shared" si="135"/>
        <v>260.02679999999998</v>
      </c>
      <c r="AJ266" s="174">
        <f t="shared" si="160"/>
        <v>1.2142857142857142</v>
      </c>
      <c r="AK266" s="174">
        <f t="shared" si="136"/>
        <v>11162.86790672081</v>
      </c>
      <c r="AL266" s="174">
        <f t="shared" si="161"/>
        <v>11162.86790672081</v>
      </c>
      <c r="AM266" s="174"/>
      <c r="AN266" s="174"/>
      <c r="AO266" s="176">
        <v>16</v>
      </c>
      <c r="AP266" s="174">
        <v>36</v>
      </c>
      <c r="AQ266" s="175">
        <f t="shared" si="162"/>
        <v>412</v>
      </c>
      <c r="AR266" s="31">
        <f t="shared" si="163"/>
        <v>0.85</v>
      </c>
      <c r="AS266" s="2">
        <f t="shared" si="164"/>
        <v>1</v>
      </c>
      <c r="AT266" s="33">
        <f t="shared" si="165"/>
        <v>0</v>
      </c>
      <c r="AU266" s="31">
        <f t="shared" si="166"/>
        <v>1.25</v>
      </c>
      <c r="AV266" s="2">
        <f t="shared" si="167"/>
        <v>0</v>
      </c>
      <c r="AW266" s="33">
        <f t="shared" si="168"/>
        <v>0</v>
      </c>
      <c r="AX266" s="31">
        <f t="shared" si="169"/>
        <v>1</v>
      </c>
      <c r="AY266" s="33">
        <f t="shared" si="170"/>
        <v>0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hidden="1" customHeight="1">
      <c r="A267" s="2"/>
      <c r="B267" s="107">
        <v>192</v>
      </c>
      <c r="C267" s="31">
        <v>10</v>
      </c>
      <c r="D267" s="106" t="s">
        <v>10</v>
      </c>
      <c r="E267" s="2" t="s">
        <v>153</v>
      </c>
      <c r="F267" s="2"/>
      <c r="G267" s="2" t="s">
        <v>137</v>
      </c>
      <c r="H267" s="33"/>
      <c r="I267" s="173">
        <f t="shared" si="127"/>
        <v>1286.492700746528</v>
      </c>
      <c r="J267" s="174">
        <f t="shared" si="128"/>
        <v>25.811482952392598</v>
      </c>
      <c r="K267" s="189">
        <f t="shared" si="129"/>
        <v>194</v>
      </c>
      <c r="L267" s="190">
        <f t="shared" si="130"/>
        <v>35</v>
      </c>
      <c r="M267" s="173">
        <f t="shared" si="137"/>
        <v>20534.852402133598</v>
      </c>
      <c r="N267" s="174">
        <f t="shared" si="131"/>
        <v>20534.852402133598</v>
      </c>
      <c r="O267" s="174"/>
      <c r="P267" s="174"/>
      <c r="Q267" s="174"/>
      <c r="R267" s="175"/>
      <c r="S267" s="173">
        <f t="shared" si="132"/>
        <v>11162.86790672081</v>
      </c>
      <c r="T267" s="174">
        <f t="shared" si="155"/>
        <v>11162.86790672081</v>
      </c>
      <c r="U267" s="174"/>
      <c r="V267" s="174"/>
      <c r="W267" s="174"/>
      <c r="X267" s="175"/>
      <c r="Y267" s="173">
        <f t="shared" si="133"/>
        <v>29026.448206073106</v>
      </c>
      <c r="Z267" s="174">
        <f t="shared" si="156"/>
        <v>29026.448206073106</v>
      </c>
      <c r="AA267" s="174"/>
      <c r="AB267" s="174"/>
      <c r="AC267" s="174"/>
      <c r="AD267" s="175"/>
      <c r="AE267" s="173">
        <f t="shared" si="157"/>
        <v>15.961888</v>
      </c>
      <c r="AF267" s="174">
        <f t="shared" si="154"/>
        <v>36</v>
      </c>
      <c r="AG267" s="174">
        <f t="shared" si="158"/>
        <v>52.464200000000005</v>
      </c>
      <c r="AH267" s="174">
        <f t="shared" si="159"/>
        <v>412</v>
      </c>
      <c r="AI267" s="174">
        <f t="shared" si="135"/>
        <v>260.02679999999998</v>
      </c>
      <c r="AJ267" s="174">
        <f t="shared" si="160"/>
        <v>1.2142857142857142</v>
      </c>
      <c r="AK267" s="174">
        <f t="shared" si="136"/>
        <v>11162.86790672081</v>
      </c>
      <c r="AL267" s="174">
        <f t="shared" si="161"/>
        <v>11162.86790672081</v>
      </c>
      <c r="AM267" s="174"/>
      <c r="AN267" s="174"/>
      <c r="AO267" s="176">
        <v>16</v>
      </c>
      <c r="AP267" s="174">
        <v>36</v>
      </c>
      <c r="AQ267" s="175">
        <f t="shared" si="162"/>
        <v>412</v>
      </c>
      <c r="AR267" s="31">
        <f t="shared" si="163"/>
        <v>0.85</v>
      </c>
      <c r="AS267" s="2">
        <f t="shared" si="164"/>
        <v>1</v>
      </c>
      <c r="AT267" s="33">
        <f t="shared" si="165"/>
        <v>0</v>
      </c>
      <c r="AU267" s="31">
        <f t="shared" si="166"/>
        <v>1</v>
      </c>
      <c r="AV267" s="2">
        <f t="shared" si="167"/>
        <v>30</v>
      </c>
      <c r="AW267" s="33">
        <f t="shared" si="168"/>
        <v>0</v>
      </c>
      <c r="AX267" s="31">
        <f t="shared" si="169"/>
        <v>1</v>
      </c>
      <c r="AY267" s="33">
        <f t="shared" si="170"/>
        <v>0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hidden="1" customHeight="1">
      <c r="A268" s="2"/>
      <c r="B268" s="107">
        <v>193</v>
      </c>
      <c r="C268" s="31">
        <v>10</v>
      </c>
      <c r="D268" s="106" t="s">
        <v>10</v>
      </c>
      <c r="E268" s="2" t="s">
        <v>161</v>
      </c>
      <c r="F268" s="2"/>
      <c r="G268" s="2" t="s">
        <v>185</v>
      </c>
      <c r="H268" s="33"/>
      <c r="I268" s="173">
        <f t="shared" ref="I268:I331" si="171">M268/AE268</f>
        <v>1121.8859829455596</v>
      </c>
      <c r="J268" s="174">
        <f t="shared" ref="J268:J331" si="172">AH268/AE268</f>
        <v>25.811482952392598</v>
      </c>
      <c r="K268" s="189">
        <f t="shared" ref="K268:K331" si="173">RANK(I268,$I$76:$I$977)</f>
        <v>254</v>
      </c>
      <c r="L268" s="190">
        <f t="shared" ref="L268:L331" si="174">RANK(I268,$I$76:$I$450)</f>
        <v>61</v>
      </c>
      <c r="M268" s="173">
        <f t="shared" si="137"/>
        <v>17907.418408546931</v>
      </c>
      <c r="N268" s="174">
        <f t="shared" ref="N268:N331" si="175">T268*(1+(IF((AG268+IF(F268="백어택",8,0))&gt;100,100,(AG268+IF(F268="백어택",8,0)))/100)*((AI268/100-1)))</f>
        <v>17907.418408546931</v>
      </c>
      <c r="O268" s="174"/>
      <c r="P268" s="174"/>
      <c r="Q268" s="174"/>
      <c r="R268" s="175"/>
      <c r="S268" s="173">
        <f t="shared" ref="S268:S313" si="176">SUM(T268:X268)</f>
        <v>13172.184129930556</v>
      </c>
      <c r="T268" s="174">
        <f t="shared" si="155"/>
        <v>13172.184129930556</v>
      </c>
      <c r="U268" s="174"/>
      <c r="V268" s="174"/>
      <c r="W268" s="174"/>
      <c r="X268" s="175"/>
      <c r="Y268" s="173">
        <f t="shared" ref="Y268:Y331" si="177">SUM(Z268:AD268)</f>
        <v>34251.20888316627</v>
      </c>
      <c r="Z268" s="174">
        <f t="shared" si="156"/>
        <v>34251.20888316627</v>
      </c>
      <c r="AA268" s="174"/>
      <c r="AB268" s="174"/>
      <c r="AC268" s="174"/>
      <c r="AD268" s="175"/>
      <c r="AE268" s="173">
        <f t="shared" si="157"/>
        <v>15.961888</v>
      </c>
      <c r="AF268" s="174">
        <f t="shared" si="154"/>
        <v>36</v>
      </c>
      <c r="AG268" s="174">
        <f t="shared" si="158"/>
        <v>22.464200000000002</v>
      </c>
      <c r="AH268" s="174">
        <f t="shared" si="159"/>
        <v>412</v>
      </c>
      <c r="AI268" s="174">
        <f t="shared" ref="AI268:AI331" si="178">$D$58+$D$19</f>
        <v>260.02679999999998</v>
      </c>
      <c r="AJ268" s="174">
        <f t="shared" si="160"/>
        <v>1.4285714285714286</v>
      </c>
      <c r="AK268" s="174">
        <f t="shared" ref="AK268:AK331" si="179">SUM(AL268:AN268)</f>
        <v>11162.86790672081</v>
      </c>
      <c r="AL268" s="174">
        <f t="shared" si="161"/>
        <v>11162.86790672081</v>
      </c>
      <c r="AM268" s="174"/>
      <c r="AN268" s="174"/>
      <c r="AO268" s="176">
        <v>16</v>
      </c>
      <c r="AP268" s="174">
        <v>36</v>
      </c>
      <c r="AQ268" s="175">
        <f t="shared" si="162"/>
        <v>412</v>
      </c>
      <c r="AR268" s="31">
        <f t="shared" si="163"/>
        <v>1</v>
      </c>
      <c r="AS268" s="2">
        <f t="shared" si="164"/>
        <v>1.18</v>
      </c>
      <c r="AT268" s="33">
        <f t="shared" si="165"/>
        <v>0</v>
      </c>
      <c r="AU268" s="31">
        <f t="shared" si="166"/>
        <v>1</v>
      </c>
      <c r="AV268" s="2">
        <f t="shared" si="167"/>
        <v>0</v>
      </c>
      <c r="AW268" s="33">
        <f t="shared" si="168"/>
        <v>0</v>
      </c>
      <c r="AX268" s="31">
        <f t="shared" si="169"/>
        <v>1</v>
      </c>
      <c r="AY268" s="33">
        <f t="shared" si="170"/>
        <v>0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hidden="1" customHeight="1">
      <c r="A269" s="2"/>
      <c r="B269" s="107">
        <v>194</v>
      </c>
      <c r="C269" s="31">
        <v>10</v>
      </c>
      <c r="D269" s="106" t="s">
        <v>10</v>
      </c>
      <c r="E269" s="2" t="s">
        <v>169</v>
      </c>
      <c r="F269" s="2"/>
      <c r="G269" s="2" t="s">
        <v>185</v>
      </c>
      <c r="H269" s="33"/>
      <c r="I269" s="173">
        <f t="shared" si="171"/>
        <v>1402.3574786819495</v>
      </c>
      <c r="J269" s="174">
        <f t="shared" si="172"/>
        <v>25.811482952392598</v>
      </c>
      <c r="K269" s="189">
        <f t="shared" si="173"/>
        <v>147</v>
      </c>
      <c r="L269" s="190">
        <f t="shared" si="174"/>
        <v>27</v>
      </c>
      <c r="M269" s="173">
        <f t="shared" si="137"/>
        <v>22384.273010683664</v>
      </c>
      <c r="N269" s="174">
        <f t="shared" si="175"/>
        <v>22384.273010683664</v>
      </c>
      <c r="O269" s="174"/>
      <c r="P269" s="174"/>
      <c r="Q269" s="174"/>
      <c r="R269" s="175"/>
      <c r="S269" s="173">
        <f t="shared" si="176"/>
        <v>16465.230162413194</v>
      </c>
      <c r="T269" s="174">
        <f t="shared" si="155"/>
        <v>16465.230162413194</v>
      </c>
      <c r="U269" s="174"/>
      <c r="V269" s="174"/>
      <c r="W269" s="174"/>
      <c r="X269" s="175"/>
      <c r="Y269" s="173">
        <f t="shared" si="177"/>
        <v>42814.011103957826</v>
      </c>
      <c r="Z269" s="174">
        <f t="shared" si="156"/>
        <v>42814.011103957826</v>
      </c>
      <c r="AA269" s="174"/>
      <c r="AB269" s="174"/>
      <c r="AC269" s="174"/>
      <c r="AD269" s="175"/>
      <c r="AE269" s="173">
        <f t="shared" si="157"/>
        <v>15.961888</v>
      </c>
      <c r="AF269" s="174">
        <f t="shared" si="154"/>
        <v>36</v>
      </c>
      <c r="AG269" s="174">
        <f t="shared" si="158"/>
        <v>22.464200000000002</v>
      </c>
      <c r="AH269" s="174">
        <f t="shared" si="159"/>
        <v>412</v>
      </c>
      <c r="AI269" s="174">
        <f t="shared" si="178"/>
        <v>260.02679999999998</v>
      </c>
      <c r="AJ269" s="174">
        <f t="shared" si="160"/>
        <v>1.4285714285714286</v>
      </c>
      <c r="AK269" s="174">
        <f t="shared" si="179"/>
        <v>11162.86790672081</v>
      </c>
      <c r="AL269" s="174">
        <f t="shared" si="161"/>
        <v>11162.86790672081</v>
      </c>
      <c r="AM269" s="174"/>
      <c r="AN269" s="174"/>
      <c r="AO269" s="176">
        <v>16</v>
      </c>
      <c r="AP269" s="174">
        <v>36</v>
      </c>
      <c r="AQ269" s="175">
        <f t="shared" si="162"/>
        <v>412</v>
      </c>
      <c r="AR269" s="31">
        <f t="shared" si="163"/>
        <v>1</v>
      </c>
      <c r="AS269" s="2">
        <f t="shared" si="164"/>
        <v>1.18</v>
      </c>
      <c r="AT269" s="33">
        <f t="shared" si="165"/>
        <v>0</v>
      </c>
      <c r="AU269" s="31">
        <f t="shared" si="166"/>
        <v>1.25</v>
      </c>
      <c r="AV269" s="2">
        <f t="shared" si="167"/>
        <v>0</v>
      </c>
      <c r="AW269" s="33">
        <f t="shared" si="168"/>
        <v>0</v>
      </c>
      <c r="AX269" s="31">
        <f t="shared" si="169"/>
        <v>1</v>
      </c>
      <c r="AY269" s="33">
        <f t="shared" si="170"/>
        <v>0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hidden="1" customHeight="1">
      <c r="A270" s="2"/>
      <c r="B270" s="107">
        <v>195</v>
      </c>
      <c r="C270" s="31">
        <v>10</v>
      </c>
      <c r="D270" s="106" t="s">
        <v>10</v>
      </c>
      <c r="E270" s="2" t="s">
        <v>162</v>
      </c>
      <c r="F270" s="2"/>
      <c r="G270" s="2" t="s">
        <v>185</v>
      </c>
      <c r="H270" s="33"/>
      <c r="I270" s="173">
        <f t="shared" si="171"/>
        <v>1518.0613868809032</v>
      </c>
      <c r="J270" s="174">
        <f t="shared" si="172"/>
        <v>25.811482952392598</v>
      </c>
      <c r="K270" s="189">
        <f t="shared" si="173"/>
        <v>127</v>
      </c>
      <c r="L270" s="190">
        <f t="shared" si="174"/>
        <v>18</v>
      </c>
      <c r="M270" s="173">
        <f t="shared" si="137"/>
        <v>24231.125834517647</v>
      </c>
      <c r="N270" s="174">
        <f t="shared" si="175"/>
        <v>24231.125834517647</v>
      </c>
      <c r="O270" s="174"/>
      <c r="P270" s="174"/>
      <c r="Q270" s="174"/>
      <c r="R270" s="175"/>
      <c r="S270" s="173">
        <f t="shared" si="176"/>
        <v>13172.184129930556</v>
      </c>
      <c r="T270" s="174">
        <f t="shared" si="155"/>
        <v>13172.184129930556</v>
      </c>
      <c r="U270" s="174"/>
      <c r="V270" s="174"/>
      <c r="W270" s="174"/>
      <c r="X270" s="175"/>
      <c r="Y270" s="173">
        <f t="shared" si="177"/>
        <v>34251.20888316627</v>
      </c>
      <c r="Z270" s="174">
        <f t="shared" si="156"/>
        <v>34251.20888316627</v>
      </c>
      <c r="AA270" s="174"/>
      <c r="AB270" s="174"/>
      <c r="AC270" s="174"/>
      <c r="AD270" s="175"/>
      <c r="AE270" s="173">
        <f t="shared" si="157"/>
        <v>15.961888</v>
      </c>
      <c r="AF270" s="174">
        <f t="shared" si="154"/>
        <v>36</v>
      </c>
      <c r="AG270" s="174">
        <f t="shared" si="158"/>
        <v>52.464200000000005</v>
      </c>
      <c r="AH270" s="174">
        <f t="shared" si="159"/>
        <v>412</v>
      </c>
      <c r="AI270" s="174">
        <f t="shared" si="178"/>
        <v>260.02679999999998</v>
      </c>
      <c r="AJ270" s="174">
        <f t="shared" si="160"/>
        <v>1.4285714285714286</v>
      </c>
      <c r="AK270" s="174">
        <f t="shared" si="179"/>
        <v>11162.86790672081</v>
      </c>
      <c r="AL270" s="174">
        <f t="shared" si="161"/>
        <v>11162.86790672081</v>
      </c>
      <c r="AM270" s="174"/>
      <c r="AN270" s="174"/>
      <c r="AO270" s="176">
        <v>16</v>
      </c>
      <c r="AP270" s="174">
        <v>36</v>
      </c>
      <c r="AQ270" s="175">
        <f t="shared" si="162"/>
        <v>412</v>
      </c>
      <c r="AR270" s="31">
        <f t="shared" si="163"/>
        <v>1</v>
      </c>
      <c r="AS270" s="2">
        <f t="shared" si="164"/>
        <v>1.18</v>
      </c>
      <c r="AT270" s="33">
        <f t="shared" si="165"/>
        <v>0</v>
      </c>
      <c r="AU270" s="31">
        <f t="shared" si="166"/>
        <v>1</v>
      </c>
      <c r="AV270" s="2">
        <f t="shared" si="167"/>
        <v>30</v>
      </c>
      <c r="AW270" s="33">
        <f t="shared" si="168"/>
        <v>0</v>
      </c>
      <c r="AX270" s="31">
        <f t="shared" si="169"/>
        <v>1</v>
      </c>
      <c r="AY270" s="33">
        <f t="shared" si="170"/>
        <v>0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hidden="1" customHeight="1">
      <c r="A271" s="2"/>
      <c r="B271" s="107">
        <v>196</v>
      </c>
      <c r="C271" s="31">
        <v>10</v>
      </c>
      <c r="D271" s="106" t="s">
        <v>10</v>
      </c>
      <c r="E271" s="2" t="s">
        <v>92</v>
      </c>
      <c r="F271" s="2"/>
      <c r="G271" s="2"/>
      <c r="H271" s="33"/>
      <c r="I271" s="173">
        <f t="shared" si="171"/>
        <v>475.37541650235573</v>
      </c>
      <c r="J271" s="174">
        <f t="shared" si="172"/>
        <v>25.811482952392598</v>
      </c>
      <c r="K271" s="189">
        <f t="shared" si="173"/>
        <v>803</v>
      </c>
      <c r="L271" s="190">
        <f t="shared" si="174"/>
        <v>306</v>
      </c>
      <c r="M271" s="173">
        <f t="shared" si="137"/>
        <v>7587.8891561639539</v>
      </c>
      <c r="N271" s="174">
        <f t="shared" si="175"/>
        <v>7587.8891561639539</v>
      </c>
      <c r="O271" s="174"/>
      <c r="P271" s="174"/>
      <c r="Q271" s="174"/>
      <c r="R271" s="175"/>
      <c r="S271" s="173">
        <f t="shared" si="176"/>
        <v>5581.4339533604052</v>
      </c>
      <c r="T271" s="174">
        <f t="shared" si="155"/>
        <v>5581.4339533604052</v>
      </c>
      <c r="U271" s="174"/>
      <c r="V271" s="174"/>
      <c r="W271" s="174"/>
      <c r="X271" s="175"/>
      <c r="Y271" s="173">
        <f t="shared" si="177"/>
        <v>14513.224103036553</v>
      </c>
      <c r="Z271" s="174">
        <f t="shared" si="156"/>
        <v>14513.224103036553</v>
      </c>
      <c r="AA271" s="174"/>
      <c r="AB271" s="174"/>
      <c r="AC271" s="174"/>
      <c r="AD271" s="175"/>
      <c r="AE271" s="173">
        <f t="shared" si="157"/>
        <v>15.961888</v>
      </c>
      <c r="AF271" s="174">
        <f t="shared" si="154"/>
        <v>36</v>
      </c>
      <c r="AG271" s="174">
        <f t="shared" si="158"/>
        <v>22.464200000000002</v>
      </c>
      <c r="AH271" s="174">
        <f t="shared" si="159"/>
        <v>412</v>
      </c>
      <c r="AI271" s="174">
        <f t="shared" si="178"/>
        <v>260.02679999999998</v>
      </c>
      <c r="AJ271" s="174">
        <f t="shared" si="160"/>
        <v>1.4285714285714286</v>
      </c>
      <c r="AK271" s="174">
        <f t="shared" si="179"/>
        <v>11162.86790672081</v>
      </c>
      <c r="AL271" s="174">
        <f t="shared" si="161"/>
        <v>11162.86790672081</v>
      </c>
      <c r="AM271" s="174"/>
      <c r="AN271" s="174"/>
      <c r="AO271" s="176">
        <v>16</v>
      </c>
      <c r="AP271" s="174">
        <v>36</v>
      </c>
      <c r="AQ271" s="175">
        <f t="shared" si="162"/>
        <v>412</v>
      </c>
      <c r="AR271" s="31">
        <f t="shared" si="163"/>
        <v>1</v>
      </c>
      <c r="AS271" s="2">
        <f t="shared" si="164"/>
        <v>1</v>
      </c>
      <c r="AT271" s="33">
        <f t="shared" si="165"/>
        <v>0</v>
      </c>
      <c r="AU271" s="31">
        <f t="shared" si="166"/>
        <v>1</v>
      </c>
      <c r="AV271" s="2">
        <f t="shared" si="167"/>
        <v>0</v>
      </c>
      <c r="AW271" s="33">
        <f t="shared" si="168"/>
        <v>0</v>
      </c>
      <c r="AX271" s="31">
        <f t="shared" si="169"/>
        <v>1</v>
      </c>
      <c r="AY271" s="33">
        <f t="shared" si="170"/>
        <v>100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hidden="1" customHeight="1">
      <c r="A272" s="2"/>
      <c r="B272" s="107">
        <v>197</v>
      </c>
      <c r="C272" s="31">
        <v>10</v>
      </c>
      <c r="D272" s="106" t="s">
        <v>10</v>
      </c>
      <c r="E272" s="2" t="s">
        <v>139</v>
      </c>
      <c r="F272" s="2"/>
      <c r="G272" s="2"/>
      <c r="H272" s="33"/>
      <c r="I272" s="173">
        <f t="shared" si="171"/>
        <v>594.21927062794464</v>
      </c>
      <c r="J272" s="174">
        <f t="shared" si="172"/>
        <v>25.811482952392598</v>
      </c>
      <c r="K272" s="189">
        <f t="shared" si="173"/>
        <v>711</v>
      </c>
      <c r="L272" s="190">
        <f t="shared" si="174"/>
        <v>262</v>
      </c>
      <c r="M272" s="173">
        <f t="shared" si="137"/>
        <v>9484.8614452049424</v>
      </c>
      <c r="N272" s="174">
        <f t="shared" si="175"/>
        <v>9484.8614452049424</v>
      </c>
      <c r="O272" s="174"/>
      <c r="P272" s="174"/>
      <c r="Q272" s="174"/>
      <c r="R272" s="175"/>
      <c r="S272" s="173">
        <f t="shared" si="176"/>
        <v>6976.792441700507</v>
      </c>
      <c r="T272" s="174">
        <f t="shared" si="155"/>
        <v>6976.792441700507</v>
      </c>
      <c r="U272" s="174"/>
      <c r="V272" s="174"/>
      <c r="W272" s="174"/>
      <c r="X272" s="175"/>
      <c r="Y272" s="173">
        <f t="shared" si="177"/>
        <v>18141.530128795694</v>
      </c>
      <c r="Z272" s="174">
        <f t="shared" si="156"/>
        <v>18141.530128795694</v>
      </c>
      <c r="AA272" s="174"/>
      <c r="AB272" s="174"/>
      <c r="AC272" s="174"/>
      <c r="AD272" s="175"/>
      <c r="AE272" s="173">
        <f t="shared" si="157"/>
        <v>15.961888</v>
      </c>
      <c r="AF272" s="174">
        <f t="shared" si="154"/>
        <v>36</v>
      </c>
      <c r="AG272" s="174">
        <f t="shared" si="158"/>
        <v>22.464200000000002</v>
      </c>
      <c r="AH272" s="174">
        <f t="shared" si="159"/>
        <v>412</v>
      </c>
      <c r="AI272" s="174">
        <f t="shared" si="178"/>
        <v>260.02679999999998</v>
      </c>
      <c r="AJ272" s="174">
        <f t="shared" si="160"/>
        <v>1.4285714285714286</v>
      </c>
      <c r="AK272" s="174">
        <f t="shared" si="179"/>
        <v>11162.86790672081</v>
      </c>
      <c r="AL272" s="174">
        <f t="shared" si="161"/>
        <v>11162.86790672081</v>
      </c>
      <c r="AM272" s="174"/>
      <c r="AN272" s="174"/>
      <c r="AO272" s="176">
        <v>16</v>
      </c>
      <c r="AP272" s="174">
        <v>36</v>
      </c>
      <c r="AQ272" s="175">
        <f t="shared" si="162"/>
        <v>412</v>
      </c>
      <c r="AR272" s="31">
        <f t="shared" si="163"/>
        <v>1</v>
      </c>
      <c r="AS272" s="2">
        <f t="shared" si="164"/>
        <v>1</v>
      </c>
      <c r="AT272" s="33">
        <f t="shared" si="165"/>
        <v>0</v>
      </c>
      <c r="AU272" s="31">
        <f t="shared" si="166"/>
        <v>1.25</v>
      </c>
      <c r="AV272" s="2">
        <f t="shared" si="167"/>
        <v>0</v>
      </c>
      <c r="AW272" s="33">
        <f t="shared" si="168"/>
        <v>0</v>
      </c>
      <c r="AX272" s="31">
        <f t="shared" si="169"/>
        <v>1</v>
      </c>
      <c r="AY272" s="33">
        <f t="shared" si="170"/>
        <v>100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hidden="1" customHeight="1">
      <c r="A273" s="2"/>
      <c r="B273" s="107">
        <v>198</v>
      </c>
      <c r="C273" s="31">
        <v>10</v>
      </c>
      <c r="D273" s="106" t="s">
        <v>10</v>
      </c>
      <c r="E273" s="2" t="s">
        <v>95</v>
      </c>
      <c r="F273" s="2"/>
      <c r="G273" s="2"/>
      <c r="H273" s="33"/>
      <c r="I273" s="173">
        <f t="shared" si="171"/>
        <v>643.24635037326402</v>
      </c>
      <c r="J273" s="174">
        <f t="shared" si="172"/>
        <v>25.811482952392598</v>
      </c>
      <c r="K273" s="189">
        <f t="shared" si="173"/>
        <v>659</v>
      </c>
      <c r="L273" s="190">
        <f t="shared" si="174"/>
        <v>237</v>
      </c>
      <c r="M273" s="173">
        <f t="shared" si="137"/>
        <v>10267.426201066799</v>
      </c>
      <c r="N273" s="174">
        <f t="shared" si="175"/>
        <v>10267.426201066799</v>
      </c>
      <c r="O273" s="174"/>
      <c r="P273" s="174"/>
      <c r="Q273" s="174"/>
      <c r="R273" s="175"/>
      <c r="S273" s="173">
        <f t="shared" si="176"/>
        <v>5581.4339533604052</v>
      </c>
      <c r="T273" s="174">
        <f t="shared" si="155"/>
        <v>5581.4339533604052</v>
      </c>
      <c r="U273" s="174"/>
      <c r="V273" s="174"/>
      <c r="W273" s="174"/>
      <c r="X273" s="175"/>
      <c r="Y273" s="173">
        <f t="shared" si="177"/>
        <v>14513.224103036553</v>
      </c>
      <c r="Z273" s="174">
        <f t="shared" si="156"/>
        <v>14513.224103036553</v>
      </c>
      <c r="AA273" s="174"/>
      <c r="AB273" s="174"/>
      <c r="AC273" s="174"/>
      <c r="AD273" s="175"/>
      <c r="AE273" s="173">
        <f t="shared" si="157"/>
        <v>15.961888</v>
      </c>
      <c r="AF273" s="174">
        <f t="shared" si="154"/>
        <v>36</v>
      </c>
      <c r="AG273" s="174">
        <f t="shared" si="158"/>
        <v>52.464200000000005</v>
      </c>
      <c r="AH273" s="174">
        <f t="shared" si="159"/>
        <v>412</v>
      </c>
      <c r="AI273" s="174">
        <f t="shared" si="178"/>
        <v>260.02679999999998</v>
      </c>
      <c r="AJ273" s="174">
        <f t="shared" si="160"/>
        <v>1.4285714285714286</v>
      </c>
      <c r="AK273" s="174">
        <f t="shared" si="179"/>
        <v>11162.86790672081</v>
      </c>
      <c r="AL273" s="174">
        <f t="shared" si="161"/>
        <v>11162.86790672081</v>
      </c>
      <c r="AM273" s="174"/>
      <c r="AN273" s="174"/>
      <c r="AO273" s="176">
        <v>16</v>
      </c>
      <c r="AP273" s="174">
        <v>36</v>
      </c>
      <c r="AQ273" s="175">
        <f t="shared" si="162"/>
        <v>412</v>
      </c>
      <c r="AR273" s="31">
        <f t="shared" si="163"/>
        <v>1</v>
      </c>
      <c r="AS273" s="2">
        <f t="shared" si="164"/>
        <v>1</v>
      </c>
      <c r="AT273" s="33">
        <f t="shared" si="165"/>
        <v>0</v>
      </c>
      <c r="AU273" s="31">
        <f t="shared" si="166"/>
        <v>1</v>
      </c>
      <c r="AV273" s="2">
        <f t="shared" si="167"/>
        <v>30</v>
      </c>
      <c r="AW273" s="33">
        <f t="shared" si="168"/>
        <v>0</v>
      </c>
      <c r="AX273" s="31">
        <f t="shared" si="169"/>
        <v>1</v>
      </c>
      <c r="AY273" s="33">
        <f t="shared" si="170"/>
        <v>100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hidden="1" customHeight="1">
      <c r="A274" s="2"/>
      <c r="B274" s="107">
        <v>199</v>
      </c>
      <c r="C274" s="31">
        <v>10</v>
      </c>
      <c r="D274" s="106" t="s">
        <v>10</v>
      </c>
      <c r="E274" s="2" t="s">
        <v>151</v>
      </c>
      <c r="F274" s="2"/>
      <c r="G274" s="2"/>
      <c r="H274" s="33"/>
      <c r="I274" s="173">
        <f t="shared" si="171"/>
        <v>475.37541650235573</v>
      </c>
      <c r="J274" s="174">
        <f t="shared" si="172"/>
        <v>25.811482952392598</v>
      </c>
      <c r="K274" s="189">
        <f t="shared" si="173"/>
        <v>803</v>
      </c>
      <c r="L274" s="190">
        <f t="shared" si="174"/>
        <v>306</v>
      </c>
      <c r="M274" s="173">
        <f t="shared" si="137"/>
        <v>7587.8891561639539</v>
      </c>
      <c r="N274" s="174">
        <f t="shared" si="175"/>
        <v>7587.8891561639539</v>
      </c>
      <c r="O274" s="174"/>
      <c r="P274" s="174"/>
      <c r="Q274" s="174"/>
      <c r="R274" s="175"/>
      <c r="S274" s="173">
        <f t="shared" si="176"/>
        <v>5581.4339533604052</v>
      </c>
      <c r="T274" s="174">
        <f t="shared" si="155"/>
        <v>5581.4339533604052</v>
      </c>
      <c r="U274" s="174"/>
      <c r="V274" s="174"/>
      <c r="W274" s="174"/>
      <c r="X274" s="175"/>
      <c r="Y274" s="173">
        <f t="shared" si="177"/>
        <v>14513.224103036553</v>
      </c>
      <c r="Z274" s="174">
        <f t="shared" si="156"/>
        <v>14513.224103036553</v>
      </c>
      <c r="AA274" s="174"/>
      <c r="AB274" s="174"/>
      <c r="AC274" s="174"/>
      <c r="AD274" s="175"/>
      <c r="AE274" s="173">
        <f t="shared" si="157"/>
        <v>15.961888</v>
      </c>
      <c r="AF274" s="174">
        <f t="shared" si="154"/>
        <v>36</v>
      </c>
      <c r="AG274" s="174">
        <f t="shared" si="158"/>
        <v>22.464200000000002</v>
      </c>
      <c r="AH274" s="174">
        <f t="shared" si="159"/>
        <v>412</v>
      </c>
      <c r="AI274" s="174">
        <f t="shared" si="178"/>
        <v>260.02679999999998</v>
      </c>
      <c r="AJ274" s="174">
        <f t="shared" si="160"/>
        <v>1.2142857142857142</v>
      </c>
      <c r="AK274" s="174">
        <f t="shared" si="179"/>
        <v>11162.86790672081</v>
      </c>
      <c r="AL274" s="174">
        <f t="shared" si="161"/>
        <v>11162.86790672081</v>
      </c>
      <c r="AM274" s="174"/>
      <c r="AN274" s="174"/>
      <c r="AO274" s="176">
        <v>16</v>
      </c>
      <c r="AP274" s="174">
        <v>36</v>
      </c>
      <c r="AQ274" s="175">
        <f t="shared" si="162"/>
        <v>412</v>
      </c>
      <c r="AR274" s="31">
        <f t="shared" si="163"/>
        <v>0.85</v>
      </c>
      <c r="AS274" s="2">
        <f t="shared" si="164"/>
        <v>1</v>
      </c>
      <c r="AT274" s="33">
        <f t="shared" si="165"/>
        <v>0</v>
      </c>
      <c r="AU274" s="31">
        <f t="shared" si="166"/>
        <v>1</v>
      </c>
      <c r="AV274" s="2">
        <f t="shared" si="167"/>
        <v>0</v>
      </c>
      <c r="AW274" s="33">
        <f t="shared" si="168"/>
        <v>0</v>
      </c>
      <c r="AX274" s="31">
        <f t="shared" si="169"/>
        <v>1</v>
      </c>
      <c r="AY274" s="33">
        <f t="shared" si="170"/>
        <v>100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hidden="1" customHeight="1">
      <c r="A275" s="2"/>
      <c r="B275" s="107">
        <v>200</v>
      </c>
      <c r="C275" s="31">
        <v>10</v>
      </c>
      <c r="D275" s="106" t="s">
        <v>10</v>
      </c>
      <c r="E275" s="2" t="s">
        <v>165</v>
      </c>
      <c r="F275" s="2"/>
      <c r="G275" s="2"/>
      <c r="H275" s="33"/>
      <c r="I275" s="173">
        <f t="shared" si="171"/>
        <v>594.21927062794464</v>
      </c>
      <c r="J275" s="174">
        <f t="shared" si="172"/>
        <v>25.811482952392598</v>
      </c>
      <c r="K275" s="189">
        <f t="shared" si="173"/>
        <v>711</v>
      </c>
      <c r="L275" s="190">
        <f t="shared" si="174"/>
        <v>262</v>
      </c>
      <c r="M275" s="173">
        <f t="shared" si="137"/>
        <v>9484.8614452049424</v>
      </c>
      <c r="N275" s="174">
        <f t="shared" si="175"/>
        <v>9484.8614452049424</v>
      </c>
      <c r="O275" s="174"/>
      <c r="P275" s="174"/>
      <c r="Q275" s="174"/>
      <c r="R275" s="175"/>
      <c r="S275" s="173">
        <f t="shared" si="176"/>
        <v>6976.792441700507</v>
      </c>
      <c r="T275" s="174">
        <f t="shared" si="155"/>
        <v>6976.792441700507</v>
      </c>
      <c r="U275" s="174"/>
      <c r="V275" s="174"/>
      <c r="W275" s="174"/>
      <c r="X275" s="175"/>
      <c r="Y275" s="173">
        <f t="shared" si="177"/>
        <v>18141.530128795694</v>
      </c>
      <c r="Z275" s="174">
        <f t="shared" si="156"/>
        <v>18141.530128795694</v>
      </c>
      <c r="AA275" s="174"/>
      <c r="AB275" s="174"/>
      <c r="AC275" s="174"/>
      <c r="AD275" s="175"/>
      <c r="AE275" s="173">
        <f t="shared" si="157"/>
        <v>15.961888</v>
      </c>
      <c r="AF275" s="174">
        <f t="shared" si="154"/>
        <v>36</v>
      </c>
      <c r="AG275" s="174">
        <f t="shared" si="158"/>
        <v>22.464200000000002</v>
      </c>
      <c r="AH275" s="174">
        <f t="shared" si="159"/>
        <v>412</v>
      </c>
      <c r="AI275" s="174">
        <f t="shared" si="178"/>
        <v>260.02679999999998</v>
      </c>
      <c r="AJ275" s="174">
        <f t="shared" si="160"/>
        <v>1.2142857142857142</v>
      </c>
      <c r="AK275" s="174">
        <f t="shared" si="179"/>
        <v>11162.86790672081</v>
      </c>
      <c r="AL275" s="174">
        <f t="shared" si="161"/>
        <v>11162.86790672081</v>
      </c>
      <c r="AM275" s="174"/>
      <c r="AN275" s="174"/>
      <c r="AO275" s="176">
        <v>16</v>
      </c>
      <c r="AP275" s="174">
        <v>36</v>
      </c>
      <c r="AQ275" s="175">
        <f t="shared" si="162"/>
        <v>412</v>
      </c>
      <c r="AR275" s="31">
        <f t="shared" si="163"/>
        <v>0.85</v>
      </c>
      <c r="AS275" s="2">
        <f t="shared" si="164"/>
        <v>1</v>
      </c>
      <c r="AT275" s="33">
        <f t="shared" si="165"/>
        <v>0</v>
      </c>
      <c r="AU275" s="31">
        <f t="shared" si="166"/>
        <v>1.25</v>
      </c>
      <c r="AV275" s="2">
        <f t="shared" si="167"/>
        <v>0</v>
      </c>
      <c r="AW275" s="33">
        <f t="shared" si="168"/>
        <v>0</v>
      </c>
      <c r="AX275" s="31">
        <f t="shared" si="169"/>
        <v>1</v>
      </c>
      <c r="AY275" s="33">
        <f t="shared" si="170"/>
        <v>100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hidden="1" customHeight="1">
      <c r="A276" s="2"/>
      <c r="B276" s="107">
        <v>201</v>
      </c>
      <c r="C276" s="31">
        <v>10</v>
      </c>
      <c r="D276" s="106" t="s">
        <v>10</v>
      </c>
      <c r="E276" s="2" t="s">
        <v>154</v>
      </c>
      <c r="F276" s="2"/>
      <c r="G276" s="2"/>
      <c r="H276" s="33"/>
      <c r="I276" s="173">
        <f t="shared" si="171"/>
        <v>643.24635037326402</v>
      </c>
      <c r="J276" s="174">
        <f t="shared" si="172"/>
        <v>25.811482952392598</v>
      </c>
      <c r="K276" s="189">
        <f t="shared" si="173"/>
        <v>659</v>
      </c>
      <c r="L276" s="190">
        <f t="shared" si="174"/>
        <v>237</v>
      </c>
      <c r="M276" s="173">
        <f t="shared" si="137"/>
        <v>10267.426201066799</v>
      </c>
      <c r="N276" s="174">
        <f t="shared" si="175"/>
        <v>10267.426201066799</v>
      </c>
      <c r="O276" s="174"/>
      <c r="P276" s="174"/>
      <c r="Q276" s="174"/>
      <c r="R276" s="175"/>
      <c r="S276" s="173">
        <f t="shared" si="176"/>
        <v>5581.4339533604052</v>
      </c>
      <c r="T276" s="174">
        <f t="shared" si="155"/>
        <v>5581.4339533604052</v>
      </c>
      <c r="U276" s="174"/>
      <c r="V276" s="174"/>
      <c r="W276" s="174"/>
      <c r="X276" s="175"/>
      <c r="Y276" s="173">
        <f t="shared" si="177"/>
        <v>14513.224103036553</v>
      </c>
      <c r="Z276" s="174">
        <f t="shared" si="156"/>
        <v>14513.224103036553</v>
      </c>
      <c r="AA276" s="174"/>
      <c r="AB276" s="174"/>
      <c r="AC276" s="174"/>
      <c r="AD276" s="175"/>
      <c r="AE276" s="173">
        <f t="shared" si="157"/>
        <v>15.961888</v>
      </c>
      <c r="AF276" s="174">
        <f t="shared" si="154"/>
        <v>36</v>
      </c>
      <c r="AG276" s="174">
        <f t="shared" si="158"/>
        <v>52.464200000000005</v>
      </c>
      <c r="AH276" s="174">
        <f t="shared" si="159"/>
        <v>412</v>
      </c>
      <c r="AI276" s="174">
        <f t="shared" si="178"/>
        <v>260.02679999999998</v>
      </c>
      <c r="AJ276" s="174">
        <f t="shared" si="160"/>
        <v>1.2142857142857142</v>
      </c>
      <c r="AK276" s="174">
        <f t="shared" si="179"/>
        <v>11162.86790672081</v>
      </c>
      <c r="AL276" s="174">
        <f t="shared" si="161"/>
        <v>11162.86790672081</v>
      </c>
      <c r="AM276" s="174"/>
      <c r="AN276" s="174"/>
      <c r="AO276" s="176">
        <v>16</v>
      </c>
      <c r="AP276" s="174">
        <v>36</v>
      </c>
      <c r="AQ276" s="175">
        <f t="shared" si="162"/>
        <v>412</v>
      </c>
      <c r="AR276" s="31">
        <f t="shared" si="163"/>
        <v>0.85</v>
      </c>
      <c r="AS276" s="2">
        <f t="shared" si="164"/>
        <v>1</v>
      </c>
      <c r="AT276" s="33">
        <f t="shared" si="165"/>
        <v>0</v>
      </c>
      <c r="AU276" s="31">
        <f t="shared" si="166"/>
        <v>1</v>
      </c>
      <c r="AV276" s="2">
        <f t="shared" si="167"/>
        <v>30</v>
      </c>
      <c r="AW276" s="33">
        <f t="shared" si="168"/>
        <v>0</v>
      </c>
      <c r="AX276" s="31">
        <f t="shared" si="169"/>
        <v>1</v>
      </c>
      <c r="AY276" s="33">
        <f t="shared" si="170"/>
        <v>100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hidden="1" customHeight="1">
      <c r="A277" s="2"/>
      <c r="B277" s="107">
        <v>202</v>
      </c>
      <c r="C277" s="31">
        <v>10</v>
      </c>
      <c r="D277" s="106" t="s">
        <v>10</v>
      </c>
      <c r="E277" s="2" t="s">
        <v>99</v>
      </c>
      <c r="F277" s="2"/>
      <c r="G277" s="2" t="s">
        <v>184</v>
      </c>
      <c r="H277" s="33"/>
      <c r="I277" s="173">
        <f t="shared" si="171"/>
        <v>560.9429914727798</v>
      </c>
      <c r="J277" s="174">
        <f t="shared" si="172"/>
        <v>25.811482952392598</v>
      </c>
      <c r="K277" s="189">
        <f t="shared" si="173"/>
        <v>730</v>
      </c>
      <c r="L277" s="190">
        <f t="shared" si="174"/>
        <v>270</v>
      </c>
      <c r="M277" s="173">
        <f t="shared" si="137"/>
        <v>8953.7092042734657</v>
      </c>
      <c r="N277" s="174">
        <f t="shared" si="175"/>
        <v>8953.7092042734657</v>
      </c>
      <c r="O277" s="174"/>
      <c r="P277" s="174"/>
      <c r="Q277" s="174"/>
      <c r="R277" s="175"/>
      <c r="S277" s="173">
        <f t="shared" si="176"/>
        <v>6586.092064965278</v>
      </c>
      <c r="T277" s="174">
        <f t="shared" si="155"/>
        <v>6586.092064965278</v>
      </c>
      <c r="U277" s="174"/>
      <c r="V277" s="174"/>
      <c r="W277" s="174"/>
      <c r="X277" s="175"/>
      <c r="Y277" s="173">
        <f t="shared" si="177"/>
        <v>17125.604441583135</v>
      </c>
      <c r="Z277" s="174">
        <f t="shared" si="156"/>
        <v>17125.604441583135</v>
      </c>
      <c r="AA277" s="174"/>
      <c r="AB277" s="174"/>
      <c r="AC277" s="174"/>
      <c r="AD277" s="175"/>
      <c r="AE277" s="173">
        <f t="shared" si="157"/>
        <v>15.961888</v>
      </c>
      <c r="AF277" s="174">
        <f t="shared" si="154"/>
        <v>36</v>
      </c>
      <c r="AG277" s="174">
        <f t="shared" si="158"/>
        <v>22.464200000000002</v>
      </c>
      <c r="AH277" s="174">
        <f t="shared" si="159"/>
        <v>412</v>
      </c>
      <c r="AI277" s="174">
        <f t="shared" si="178"/>
        <v>260.02679999999998</v>
      </c>
      <c r="AJ277" s="174">
        <f t="shared" si="160"/>
        <v>1.4285714285714286</v>
      </c>
      <c r="AK277" s="174">
        <f t="shared" si="179"/>
        <v>11162.86790672081</v>
      </c>
      <c r="AL277" s="174">
        <f t="shared" si="161"/>
        <v>11162.86790672081</v>
      </c>
      <c r="AM277" s="174"/>
      <c r="AN277" s="174"/>
      <c r="AO277" s="176">
        <v>16</v>
      </c>
      <c r="AP277" s="174">
        <v>36</v>
      </c>
      <c r="AQ277" s="175">
        <f t="shared" si="162"/>
        <v>412</v>
      </c>
      <c r="AR277" s="31">
        <f t="shared" si="163"/>
        <v>1</v>
      </c>
      <c r="AS277" s="2">
        <f t="shared" si="164"/>
        <v>1.18</v>
      </c>
      <c r="AT277" s="33">
        <f t="shared" si="165"/>
        <v>0</v>
      </c>
      <c r="AU277" s="31">
        <f t="shared" si="166"/>
        <v>1</v>
      </c>
      <c r="AV277" s="2">
        <f t="shared" si="167"/>
        <v>0</v>
      </c>
      <c r="AW277" s="33">
        <f t="shared" si="168"/>
        <v>0</v>
      </c>
      <c r="AX277" s="31">
        <f t="shared" si="169"/>
        <v>1</v>
      </c>
      <c r="AY277" s="33">
        <f t="shared" si="170"/>
        <v>100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hidden="1" customHeight="1">
      <c r="A278" s="2"/>
      <c r="B278" s="107">
        <v>203</v>
      </c>
      <c r="C278" s="31">
        <v>10</v>
      </c>
      <c r="D278" s="106" t="s">
        <v>10</v>
      </c>
      <c r="E278" s="2" t="s">
        <v>170</v>
      </c>
      <c r="F278" s="2"/>
      <c r="G278" s="2" t="s">
        <v>184</v>
      </c>
      <c r="H278" s="33"/>
      <c r="I278" s="173">
        <f t="shared" si="171"/>
        <v>701.17873934097474</v>
      </c>
      <c r="J278" s="174">
        <f t="shared" si="172"/>
        <v>25.811482952392598</v>
      </c>
      <c r="K278" s="189">
        <f t="shared" si="173"/>
        <v>601</v>
      </c>
      <c r="L278" s="190">
        <f t="shared" si="174"/>
        <v>216</v>
      </c>
      <c r="M278" s="173">
        <f t="shared" si="137"/>
        <v>11192.136505341832</v>
      </c>
      <c r="N278" s="174">
        <f t="shared" si="175"/>
        <v>11192.136505341832</v>
      </c>
      <c r="O278" s="174"/>
      <c r="P278" s="174"/>
      <c r="Q278" s="174"/>
      <c r="R278" s="175"/>
      <c r="S278" s="173">
        <f t="shared" si="176"/>
        <v>8232.6150812065971</v>
      </c>
      <c r="T278" s="174">
        <f t="shared" si="155"/>
        <v>8232.6150812065971</v>
      </c>
      <c r="U278" s="174"/>
      <c r="V278" s="174"/>
      <c r="W278" s="174"/>
      <c r="X278" s="175"/>
      <c r="Y278" s="173">
        <f t="shared" si="177"/>
        <v>21407.005551978913</v>
      </c>
      <c r="Z278" s="174">
        <f t="shared" si="156"/>
        <v>21407.005551978913</v>
      </c>
      <c r="AA278" s="174"/>
      <c r="AB278" s="174"/>
      <c r="AC278" s="174"/>
      <c r="AD278" s="175"/>
      <c r="AE278" s="173">
        <f t="shared" si="157"/>
        <v>15.961888</v>
      </c>
      <c r="AF278" s="174">
        <f t="shared" si="154"/>
        <v>36</v>
      </c>
      <c r="AG278" s="174">
        <f t="shared" si="158"/>
        <v>22.464200000000002</v>
      </c>
      <c r="AH278" s="174">
        <f t="shared" si="159"/>
        <v>412</v>
      </c>
      <c r="AI278" s="174">
        <f t="shared" si="178"/>
        <v>260.02679999999998</v>
      </c>
      <c r="AJ278" s="174">
        <f t="shared" si="160"/>
        <v>1.4285714285714286</v>
      </c>
      <c r="AK278" s="174">
        <f t="shared" si="179"/>
        <v>11162.86790672081</v>
      </c>
      <c r="AL278" s="174">
        <f t="shared" si="161"/>
        <v>11162.86790672081</v>
      </c>
      <c r="AM278" s="174"/>
      <c r="AN278" s="174"/>
      <c r="AO278" s="176">
        <v>16</v>
      </c>
      <c r="AP278" s="174">
        <v>36</v>
      </c>
      <c r="AQ278" s="175">
        <f t="shared" si="162"/>
        <v>412</v>
      </c>
      <c r="AR278" s="31">
        <f t="shared" si="163"/>
        <v>1</v>
      </c>
      <c r="AS278" s="2">
        <f t="shared" si="164"/>
        <v>1.18</v>
      </c>
      <c r="AT278" s="33">
        <f t="shared" si="165"/>
        <v>0</v>
      </c>
      <c r="AU278" s="31">
        <f t="shared" si="166"/>
        <v>1.25</v>
      </c>
      <c r="AV278" s="2">
        <f t="shared" si="167"/>
        <v>0</v>
      </c>
      <c r="AW278" s="33">
        <f t="shared" si="168"/>
        <v>0</v>
      </c>
      <c r="AX278" s="31">
        <f t="shared" si="169"/>
        <v>1</v>
      </c>
      <c r="AY278" s="33">
        <f t="shared" si="170"/>
        <v>100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hidden="1" customHeight="1">
      <c r="A279" s="2"/>
      <c r="B279" s="107">
        <v>204</v>
      </c>
      <c r="C279" s="31">
        <v>10</v>
      </c>
      <c r="D279" s="106" t="s">
        <v>10</v>
      </c>
      <c r="E279" s="2" t="s">
        <v>102</v>
      </c>
      <c r="F279" s="2"/>
      <c r="G279" s="2" t="s">
        <v>184</v>
      </c>
      <c r="H279" s="33"/>
      <c r="I279" s="173">
        <f t="shared" si="171"/>
        <v>759.03069344045161</v>
      </c>
      <c r="J279" s="174">
        <f t="shared" si="172"/>
        <v>25.811482952392598</v>
      </c>
      <c r="K279" s="189">
        <f t="shared" si="173"/>
        <v>558</v>
      </c>
      <c r="L279" s="190">
        <f t="shared" si="174"/>
        <v>196</v>
      </c>
      <c r="M279" s="173">
        <f t="shared" si="137"/>
        <v>12115.562917258823</v>
      </c>
      <c r="N279" s="174">
        <f t="shared" si="175"/>
        <v>12115.562917258823</v>
      </c>
      <c r="O279" s="174"/>
      <c r="P279" s="174"/>
      <c r="Q279" s="174"/>
      <c r="R279" s="175"/>
      <c r="S279" s="173">
        <f t="shared" si="176"/>
        <v>6586.092064965278</v>
      </c>
      <c r="T279" s="174">
        <f t="shared" si="155"/>
        <v>6586.092064965278</v>
      </c>
      <c r="U279" s="174"/>
      <c r="V279" s="174"/>
      <c r="W279" s="174"/>
      <c r="X279" s="175"/>
      <c r="Y279" s="173">
        <f t="shared" si="177"/>
        <v>17125.604441583135</v>
      </c>
      <c r="Z279" s="174">
        <f t="shared" si="156"/>
        <v>17125.604441583135</v>
      </c>
      <c r="AA279" s="174"/>
      <c r="AB279" s="174"/>
      <c r="AC279" s="174"/>
      <c r="AD279" s="175"/>
      <c r="AE279" s="173">
        <f t="shared" si="157"/>
        <v>15.961888</v>
      </c>
      <c r="AF279" s="174">
        <f t="shared" si="154"/>
        <v>36</v>
      </c>
      <c r="AG279" s="174">
        <f t="shared" si="158"/>
        <v>52.464200000000005</v>
      </c>
      <c r="AH279" s="174">
        <f t="shared" si="159"/>
        <v>412</v>
      </c>
      <c r="AI279" s="174">
        <f t="shared" si="178"/>
        <v>260.02679999999998</v>
      </c>
      <c r="AJ279" s="174">
        <f t="shared" si="160"/>
        <v>1.4285714285714286</v>
      </c>
      <c r="AK279" s="174">
        <f t="shared" si="179"/>
        <v>11162.86790672081</v>
      </c>
      <c r="AL279" s="174">
        <f t="shared" si="161"/>
        <v>11162.86790672081</v>
      </c>
      <c r="AM279" s="174"/>
      <c r="AN279" s="174"/>
      <c r="AO279" s="176">
        <v>16</v>
      </c>
      <c r="AP279" s="174">
        <v>36</v>
      </c>
      <c r="AQ279" s="175">
        <f t="shared" si="162"/>
        <v>412</v>
      </c>
      <c r="AR279" s="31">
        <f t="shared" si="163"/>
        <v>1</v>
      </c>
      <c r="AS279" s="2">
        <f t="shared" si="164"/>
        <v>1.18</v>
      </c>
      <c r="AT279" s="33">
        <f t="shared" si="165"/>
        <v>0</v>
      </c>
      <c r="AU279" s="31">
        <f t="shared" si="166"/>
        <v>1</v>
      </c>
      <c r="AV279" s="2">
        <f t="shared" si="167"/>
        <v>30</v>
      </c>
      <c r="AW279" s="33">
        <f t="shared" si="168"/>
        <v>0</v>
      </c>
      <c r="AX279" s="31">
        <f t="shared" si="169"/>
        <v>1</v>
      </c>
      <c r="AY279" s="33">
        <f t="shared" si="170"/>
        <v>100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hidden="1" customHeight="1">
      <c r="A280" s="2"/>
      <c r="B280" s="107">
        <v>205</v>
      </c>
      <c r="C280" s="31">
        <v>7</v>
      </c>
      <c r="D280" s="106" t="s">
        <v>10</v>
      </c>
      <c r="E280" s="2" t="s">
        <v>67</v>
      </c>
      <c r="F280" s="2"/>
      <c r="G280" s="2"/>
      <c r="H280" s="33"/>
      <c r="I280" s="173">
        <f t="shared" si="171"/>
        <v>912.90223462749202</v>
      </c>
      <c r="J280" s="174">
        <f t="shared" si="172"/>
        <v>17.980329144021059</v>
      </c>
      <c r="K280" s="189">
        <f t="shared" si="173"/>
        <v>402</v>
      </c>
      <c r="L280" s="190">
        <f t="shared" si="174"/>
        <v>129</v>
      </c>
      <c r="M280" s="173">
        <f t="shared" si="137"/>
        <v>14571.643224073749</v>
      </c>
      <c r="N280" s="174">
        <f t="shared" si="175"/>
        <v>14571.643224073749</v>
      </c>
      <c r="O280" s="174"/>
      <c r="P280" s="174"/>
      <c r="Q280" s="174"/>
      <c r="R280" s="175"/>
      <c r="S280" s="173">
        <f t="shared" si="176"/>
        <v>10718.483437654208</v>
      </c>
      <c r="T280" s="174">
        <f t="shared" si="155"/>
        <v>10718.483437654208</v>
      </c>
      <c r="U280" s="174"/>
      <c r="V280" s="174"/>
      <c r="W280" s="174"/>
      <c r="X280" s="175"/>
      <c r="Y280" s="173">
        <f t="shared" si="177"/>
        <v>27870.92949146223</v>
      </c>
      <c r="Z280" s="174">
        <f t="shared" si="156"/>
        <v>27870.92949146223</v>
      </c>
      <c r="AA280" s="174"/>
      <c r="AB280" s="174"/>
      <c r="AC280" s="174"/>
      <c r="AD280" s="175"/>
      <c r="AE280" s="173">
        <f t="shared" si="157"/>
        <v>15.961888</v>
      </c>
      <c r="AF280" s="174">
        <f t="shared" si="154"/>
        <v>36</v>
      </c>
      <c r="AG280" s="174">
        <f t="shared" si="158"/>
        <v>22.464200000000002</v>
      </c>
      <c r="AH280" s="174">
        <f t="shared" si="159"/>
        <v>287</v>
      </c>
      <c r="AI280" s="174">
        <f t="shared" si="178"/>
        <v>260.02679999999998</v>
      </c>
      <c r="AJ280" s="174">
        <f t="shared" si="160"/>
        <v>1.4285714285714286</v>
      </c>
      <c r="AK280" s="174">
        <f t="shared" si="179"/>
        <v>10718.483437654208</v>
      </c>
      <c r="AL280" s="174">
        <f t="shared" si="161"/>
        <v>10718.483437654208</v>
      </c>
      <c r="AM280" s="174"/>
      <c r="AN280" s="174"/>
      <c r="AO280" s="176">
        <v>16</v>
      </c>
      <c r="AP280" s="174">
        <v>36</v>
      </c>
      <c r="AQ280" s="175">
        <f t="shared" si="162"/>
        <v>287</v>
      </c>
      <c r="AR280" s="31">
        <f t="shared" si="163"/>
        <v>1</v>
      </c>
      <c r="AS280" s="2">
        <f t="shared" si="164"/>
        <v>1</v>
      </c>
      <c r="AT280" s="33">
        <f t="shared" si="165"/>
        <v>0</v>
      </c>
      <c r="AU280" s="31">
        <f t="shared" si="166"/>
        <v>1</v>
      </c>
      <c r="AV280" s="2">
        <f t="shared" si="167"/>
        <v>0</v>
      </c>
      <c r="AW280" s="33">
        <f t="shared" si="168"/>
        <v>0</v>
      </c>
      <c r="AX280" s="31">
        <f t="shared" si="169"/>
        <v>1</v>
      </c>
      <c r="AY280" s="33">
        <f t="shared" si="170"/>
        <v>0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hidden="1" customHeight="1">
      <c r="A281" s="2"/>
      <c r="B281" s="107">
        <v>206</v>
      </c>
      <c r="C281" s="31">
        <v>7</v>
      </c>
      <c r="D281" s="106" t="s">
        <v>10</v>
      </c>
      <c r="E281" s="2" t="s">
        <v>136</v>
      </c>
      <c r="F281" s="2"/>
      <c r="G281" s="2"/>
      <c r="H281" s="33"/>
      <c r="I281" s="173">
        <f t="shared" si="171"/>
        <v>1141.127793284365</v>
      </c>
      <c r="J281" s="174">
        <f t="shared" si="172"/>
        <v>17.980329144021059</v>
      </c>
      <c r="K281" s="189">
        <f t="shared" si="173"/>
        <v>245</v>
      </c>
      <c r="L281" s="190">
        <f t="shared" si="174"/>
        <v>55</v>
      </c>
      <c r="M281" s="173">
        <f t="shared" si="137"/>
        <v>18214.554030092186</v>
      </c>
      <c r="N281" s="174">
        <f t="shared" si="175"/>
        <v>18214.554030092186</v>
      </c>
      <c r="O281" s="174"/>
      <c r="P281" s="174"/>
      <c r="Q281" s="174"/>
      <c r="R281" s="175"/>
      <c r="S281" s="173">
        <f t="shared" si="176"/>
        <v>13398.104297067759</v>
      </c>
      <c r="T281" s="174">
        <f t="shared" si="155"/>
        <v>13398.104297067759</v>
      </c>
      <c r="U281" s="174"/>
      <c r="V281" s="174"/>
      <c r="W281" s="174"/>
      <c r="X281" s="175"/>
      <c r="Y281" s="173">
        <f t="shared" si="177"/>
        <v>34838.661864327783</v>
      </c>
      <c r="Z281" s="174">
        <f t="shared" si="156"/>
        <v>34838.661864327783</v>
      </c>
      <c r="AA281" s="174"/>
      <c r="AB281" s="174"/>
      <c r="AC281" s="174"/>
      <c r="AD281" s="175"/>
      <c r="AE281" s="173">
        <f t="shared" si="157"/>
        <v>15.961888</v>
      </c>
      <c r="AF281" s="174">
        <f t="shared" si="154"/>
        <v>36</v>
      </c>
      <c r="AG281" s="174">
        <f t="shared" si="158"/>
        <v>22.464200000000002</v>
      </c>
      <c r="AH281" s="174">
        <f t="shared" si="159"/>
        <v>287</v>
      </c>
      <c r="AI281" s="174">
        <f t="shared" si="178"/>
        <v>260.02679999999998</v>
      </c>
      <c r="AJ281" s="174">
        <f t="shared" si="160"/>
        <v>1.4285714285714286</v>
      </c>
      <c r="AK281" s="174">
        <f t="shared" si="179"/>
        <v>10718.483437654208</v>
      </c>
      <c r="AL281" s="174">
        <f t="shared" si="161"/>
        <v>10718.483437654208</v>
      </c>
      <c r="AM281" s="174"/>
      <c r="AN281" s="174"/>
      <c r="AO281" s="176">
        <v>16</v>
      </c>
      <c r="AP281" s="174">
        <v>36</v>
      </c>
      <c r="AQ281" s="175">
        <f t="shared" si="162"/>
        <v>287</v>
      </c>
      <c r="AR281" s="31">
        <f t="shared" si="163"/>
        <v>1</v>
      </c>
      <c r="AS281" s="2">
        <f t="shared" si="164"/>
        <v>1</v>
      </c>
      <c r="AT281" s="33">
        <f t="shared" si="165"/>
        <v>0</v>
      </c>
      <c r="AU281" s="31">
        <f t="shared" si="166"/>
        <v>1.25</v>
      </c>
      <c r="AV281" s="2">
        <f t="shared" si="167"/>
        <v>0</v>
      </c>
      <c r="AW281" s="33">
        <f t="shared" si="168"/>
        <v>0</v>
      </c>
      <c r="AX281" s="31">
        <f t="shared" si="169"/>
        <v>1</v>
      </c>
      <c r="AY281" s="33">
        <f t="shared" si="170"/>
        <v>0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hidden="1" customHeight="1">
      <c r="A282" s="2"/>
      <c r="B282" s="107">
        <v>207</v>
      </c>
      <c r="C282" s="31">
        <v>7</v>
      </c>
      <c r="D282" s="106" t="s">
        <v>10</v>
      </c>
      <c r="E282" s="2" t="s">
        <v>89</v>
      </c>
      <c r="F282" s="2"/>
      <c r="G282" s="2"/>
      <c r="H282" s="33"/>
      <c r="I282" s="173">
        <f t="shared" si="171"/>
        <v>1235.2784983966908</v>
      </c>
      <c r="J282" s="174">
        <f t="shared" si="172"/>
        <v>17.980329144021059</v>
      </c>
      <c r="K282" s="189">
        <f t="shared" si="173"/>
        <v>215</v>
      </c>
      <c r="L282" s="190">
        <f t="shared" si="174"/>
        <v>47</v>
      </c>
      <c r="M282" s="173">
        <f t="shared" si="137"/>
        <v>19717.377040216157</v>
      </c>
      <c r="N282" s="174">
        <f t="shared" si="175"/>
        <v>19717.377040216157</v>
      </c>
      <c r="O282" s="174"/>
      <c r="P282" s="174"/>
      <c r="Q282" s="174"/>
      <c r="R282" s="175"/>
      <c r="S282" s="173">
        <f t="shared" si="176"/>
        <v>10718.483437654208</v>
      </c>
      <c r="T282" s="174">
        <f t="shared" si="155"/>
        <v>10718.483437654208</v>
      </c>
      <c r="U282" s="174"/>
      <c r="V282" s="174"/>
      <c r="W282" s="174"/>
      <c r="X282" s="175"/>
      <c r="Y282" s="173">
        <f t="shared" si="177"/>
        <v>27870.92949146223</v>
      </c>
      <c r="Z282" s="174">
        <f t="shared" si="156"/>
        <v>27870.92949146223</v>
      </c>
      <c r="AA282" s="174"/>
      <c r="AB282" s="174"/>
      <c r="AC282" s="174"/>
      <c r="AD282" s="175"/>
      <c r="AE282" s="173">
        <f t="shared" si="157"/>
        <v>15.961888</v>
      </c>
      <c r="AF282" s="174">
        <f t="shared" si="154"/>
        <v>36</v>
      </c>
      <c r="AG282" s="174">
        <f t="shared" si="158"/>
        <v>52.464200000000005</v>
      </c>
      <c r="AH282" s="174">
        <f t="shared" si="159"/>
        <v>287</v>
      </c>
      <c r="AI282" s="174">
        <f t="shared" si="178"/>
        <v>260.02679999999998</v>
      </c>
      <c r="AJ282" s="174">
        <f t="shared" si="160"/>
        <v>1.4285714285714286</v>
      </c>
      <c r="AK282" s="174">
        <f t="shared" si="179"/>
        <v>10718.483437654208</v>
      </c>
      <c r="AL282" s="174">
        <f t="shared" si="161"/>
        <v>10718.483437654208</v>
      </c>
      <c r="AM282" s="174"/>
      <c r="AN282" s="174"/>
      <c r="AO282" s="176">
        <v>16</v>
      </c>
      <c r="AP282" s="174">
        <v>36</v>
      </c>
      <c r="AQ282" s="175">
        <f t="shared" si="162"/>
        <v>287</v>
      </c>
      <c r="AR282" s="31">
        <f t="shared" si="163"/>
        <v>1</v>
      </c>
      <c r="AS282" s="2">
        <f t="shared" si="164"/>
        <v>1</v>
      </c>
      <c r="AT282" s="33">
        <f t="shared" si="165"/>
        <v>0</v>
      </c>
      <c r="AU282" s="31">
        <f t="shared" si="166"/>
        <v>1</v>
      </c>
      <c r="AV282" s="2">
        <f t="shared" si="167"/>
        <v>30</v>
      </c>
      <c r="AW282" s="33">
        <f t="shared" si="168"/>
        <v>0</v>
      </c>
      <c r="AX282" s="31">
        <f t="shared" si="169"/>
        <v>1</v>
      </c>
      <c r="AY282" s="33">
        <f t="shared" si="170"/>
        <v>0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hidden="1" customHeight="1">
      <c r="A283" s="2"/>
      <c r="B283" s="107">
        <v>208</v>
      </c>
      <c r="C283" s="31">
        <v>7</v>
      </c>
      <c r="D283" s="106" t="s">
        <v>10</v>
      </c>
      <c r="E283" s="2" t="s">
        <v>148</v>
      </c>
      <c r="F283" s="2"/>
      <c r="G283" s="2"/>
      <c r="H283" s="33"/>
      <c r="I283" s="173">
        <f t="shared" si="171"/>
        <v>912.90223462749202</v>
      </c>
      <c r="J283" s="174">
        <f t="shared" si="172"/>
        <v>17.980329144021059</v>
      </c>
      <c r="K283" s="189">
        <f t="shared" si="173"/>
        <v>402</v>
      </c>
      <c r="L283" s="190">
        <f t="shared" si="174"/>
        <v>129</v>
      </c>
      <c r="M283" s="173">
        <f t="shared" si="137"/>
        <v>14571.643224073749</v>
      </c>
      <c r="N283" s="174">
        <f t="shared" si="175"/>
        <v>14571.643224073749</v>
      </c>
      <c r="O283" s="174"/>
      <c r="P283" s="174"/>
      <c r="Q283" s="174"/>
      <c r="R283" s="175"/>
      <c r="S283" s="173">
        <f t="shared" si="176"/>
        <v>10718.483437654208</v>
      </c>
      <c r="T283" s="174">
        <f t="shared" si="155"/>
        <v>10718.483437654208</v>
      </c>
      <c r="U283" s="174"/>
      <c r="V283" s="174"/>
      <c r="W283" s="174"/>
      <c r="X283" s="175"/>
      <c r="Y283" s="173">
        <f t="shared" si="177"/>
        <v>27870.92949146223</v>
      </c>
      <c r="Z283" s="174">
        <f t="shared" si="156"/>
        <v>27870.92949146223</v>
      </c>
      <c r="AA283" s="174"/>
      <c r="AB283" s="174"/>
      <c r="AC283" s="174"/>
      <c r="AD283" s="175"/>
      <c r="AE283" s="173">
        <f t="shared" si="157"/>
        <v>15.961888</v>
      </c>
      <c r="AF283" s="174">
        <f t="shared" si="154"/>
        <v>36</v>
      </c>
      <c r="AG283" s="174">
        <f t="shared" si="158"/>
        <v>22.464200000000002</v>
      </c>
      <c r="AH283" s="174">
        <f t="shared" si="159"/>
        <v>287</v>
      </c>
      <c r="AI283" s="174">
        <f t="shared" si="178"/>
        <v>260.02679999999998</v>
      </c>
      <c r="AJ283" s="174">
        <f t="shared" si="160"/>
        <v>1.2142857142857142</v>
      </c>
      <c r="AK283" s="174">
        <f t="shared" si="179"/>
        <v>10718.483437654208</v>
      </c>
      <c r="AL283" s="174">
        <f t="shared" si="161"/>
        <v>10718.483437654208</v>
      </c>
      <c r="AM283" s="174"/>
      <c r="AN283" s="174"/>
      <c r="AO283" s="176">
        <v>16</v>
      </c>
      <c r="AP283" s="174">
        <v>36</v>
      </c>
      <c r="AQ283" s="175">
        <f t="shared" si="162"/>
        <v>287</v>
      </c>
      <c r="AR283" s="31">
        <f t="shared" si="163"/>
        <v>0.85</v>
      </c>
      <c r="AS283" s="2">
        <f t="shared" si="164"/>
        <v>1</v>
      </c>
      <c r="AT283" s="33">
        <f t="shared" si="165"/>
        <v>0</v>
      </c>
      <c r="AU283" s="31">
        <f t="shared" si="166"/>
        <v>1</v>
      </c>
      <c r="AV283" s="2">
        <f t="shared" si="167"/>
        <v>0</v>
      </c>
      <c r="AW283" s="33">
        <f t="shared" si="168"/>
        <v>0</v>
      </c>
      <c r="AX283" s="31">
        <f t="shared" si="169"/>
        <v>1</v>
      </c>
      <c r="AY283" s="33">
        <f t="shared" si="170"/>
        <v>0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hidden="1" customHeight="1">
      <c r="A284" s="2"/>
      <c r="B284" s="107">
        <v>209</v>
      </c>
      <c r="C284" s="31">
        <v>7</v>
      </c>
      <c r="D284" s="106" t="s">
        <v>10</v>
      </c>
      <c r="E284" s="2" t="s">
        <v>163</v>
      </c>
      <c r="F284" s="2"/>
      <c r="G284" s="2"/>
      <c r="H284" s="33"/>
      <c r="I284" s="173">
        <f t="shared" si="171"/>
        <v>1141.127793284365</v>
      </c>
      <c r="J284" s="174">
        <f t="shared" si="172"/>
        <v>17.980329144021059</v>
      </c>
      <c r="K284" s="189">
        <f t="shared" si="173"/>
        <v>245</v>
      </c>
      <c r="L284" s="190">
        <f t="shared" si="174"/>
        <v>55</v>
      </c>
      <c r="M284" s="173">
        <f t="shared" si="137"/>
        <v>18214.554030092186</v>
      </c>
      <c r="N284" s="174">
        <f t="shared" si="175"/>
        <v>18214.554030092186</v>
      </c>
      <c r="O284" s="174"/>
      <c r="P284" s="174"/>
      <c r="Q284" s="174"/>
      <c r="R284" s="175"/>
      <c r="S284" s="173">
        <f t="shared" si="176"/>
        <v>13398.104297067759</v>
      </c>
      <c r="T284" s="174">
        <f t="shared" si="155"/>
        <v>13398.104297067759</v>
      </c>
      <c r="U284" s="174"/>
      <c r="V284" s="174"/>
      <c r="W284" s="174"/>
      <c r="X284" s="175"/>
      <c r="Y284" s="173">
        <f t="shared" si="177"/>
        <v>34838.661864327783</v>
      </c>
      <c r="Z284" s="174">
        <f t="shared" si="156"/>
        <v>34838.661864327783</v>
      </c>
      <c r="AA284" s="174"/>
      <c r="AB284" s="174"/>
      <c r="AC284" s="174"/>
      <c r="AD284" s="175"/>
      <c r="AE284" s="173">
        <f t="shared" si="157"/>
        <v>15.961888</v>
      </c>
      <c r="AF284" s="174">
        <f t="shared" si="154"/>
        <v>36</v>
      </c>
      <c r="AG284" s="174">
        <f t="shared" si="158"/>
        <v>22.464200000000002</v>
      </c>
      <c r="AH284" s="174">
        <f t="shared" si="159"/>
        <v>287</v>
      </c>
      <c r="AI284" s="174">
        <f t="shared" si="178"/>
        <v>260.02679999999998</v>
      </c>
      <c r="AJ284" s="174">
        <f t="shared" si="160"/>
        <v>1.2142857142857142</v>
      </c>
      <c r="AK284" s="174">
        <f t="shared" si="179"/>
        <v>10718.483437654208</v>
      </c>
      <c r="AL284" s="174">
        <f t="shared" si="161"/>
        <v>10718.483437654208</v>
      </c>
      <c r="AM284" s="174"/>
      <c r="AN284" s="174"/>
      <c r="AO284" s="176">
        <v>16</v>
      </c>
      <c r="AP284" s="174">
        <v>36</v>
      </c>
      <c r="AQ284" s="175">
        <f t="shared" si="162"/>
        <v>287</v>
      </c>
      <c r="AR284" s="31">
        <f t="shared" si="163"/>
        <v>0.85</v>
      </c>
      <c r="AS284" s="2">
        <f t="shared" si="164"/>
        <v>1</v>
      </c>
      <c r="AT284" s="33">
        <f t="shared" si="165"/>
        <v>0</v>
      </c>
      <c r="AU284" s="31">
        <f t="shared" si="166"/>
        <v>1.25</v>
      </c>
      <c r="AV284" s="2">
        <f t="shared" si="167"/>
        <v>0</v>
      </c>
      <c r="AW284" s="33">
        <f t="shared" si="168"/>
        <v>0</v>
      </c>
      <c r="AX284" s="31">
        <f t="shared" si="169"/>
        <v>1</v>
      </c>
      <c r="AY284" s="33">
        <f t="shared" si="170"/>
        <v>0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hidden="1" customHeight="1">
      <c r="A285" s="2"/>
      <c r="B285" s="107">
        <v>210</v>
      </c>
      <c r="C285" s="31">
        <v>7</v>
      </c>
      <c r="D285" s="106" t="s">
        <v>10</v>
      </c>
      <c r="E285" s="2" t="s">
        <v>152</v>
      </c>
      <c r="F285" s="2"/>
      <c r="G285" s="2"/>
      <c r="H285" s="33"/>
      <c r="I285" s="173">
        <f t="shared" si="171"/>
        <v>1235.2784983966908</v>
      </c>
      <c r="J285" s="174">
        <f t="shared" si="172"/>
        <v>17.980329144021059</v>
      </c>
      <c r="K285" s="189">
        <f t="shared" si="173"/>
        <v>215</v>
      </c>
      <c r="L285" s="190">
        <f t="shared" si="174"/>
        <v>47</v>
      </c>
      <c r="M285" s="173">
        <f t="shared" si="137"/>
        <v>19717.377040216157</v>
      </c>
      <c r="N285" s="174">
        <f t="shared" si="175"/>
        <v>19717.377040216157</v>
      </c>
      <c r="O285" s="174"/>
      <c r="P285" s="174"/>
      <c r="Q285" s="174"/>
      <c r="R285" s="175"/>
      <c r="S285" s="173">
        <f t="shared" si="176"/>
        <v>10718.483437654208</v>
      </c>
      <c r="T285" s="174">
        <f t="shared" si="155"/>
        <v>10718.483437654208</v>
      </c>
      <c r="U285" s="174"/>
      <c r="V285" s="174"/>
      <c r="W285" s="174"/>
      <c r="X285" s="175"/>
      <c r="Y285" s="173">
        <f t="shared" si="177"/>
        <v>27870.92949146223</v>
      </c>
      <c r="Z285" s="174">
        <f t="shared" si="156"/>
        <v>27870.92949146223</v>
      </c>
      <c r="AA285" s="174"/>
      <c r="AB285" s="174"/>
      <c r="AC285" s="174"/>
      <c r="AD285" s="175"/>
      <c r="AE285" s="173">
        <f t="shared" si="157"/>
        <v>15.961888</v>
      </c>
      <c r="AF285" s="174">
        <f t="shared" si="154"/>
        <v>36</v>
      </c>
      <c r="AG285" s="174">
        <f t="shared" si="158"/>
        <v>52.464200000000005</v>
      </c>
      <c r="AH285" s="174">
        <f t="shared" si="159"/>
        <v>287</v>
      </c>
      <c r="AI285" s="174">
        <f t="shared" si="178"/>
        <v>260.02679999999998</v>
      </c>
      <c r="AJ285" s="174">
        <f t="shared" si="160"/>
        <v>1.2142857142857142</v>
      </c>
      <c r="AK285" s="174">
        <f t="shared" si="179"/>
        <v>10718.483437654208</v>
      </c>
      <c r="AL285" s="174">
        <f t="shared" si="161"/>
        <v>10718.483437654208</v>
      </c>
      <c r="AM285" s="174"/>
      <c r="AN285" s="174"/>
      <c r="AO285" s="176">
        <v>16</v>
      </c>
      <c r="AP285" s="174">
        <v>36</v>
      </c>
      <c r="AQ285" s="175">
        <f t="shared" si="162"/>
        <v>287</v>
      </c>
      <c r="AR285" s="31">
        <f t="shared" si="163"/>
        <v>0.85</v>
      </c>
      <c r="AS285" s="2">
        <f t="shared" si="164"/>
        <v>1</v>
      </c>
      <c r="AT285" s="33">
        <f t="shared" si="165"/>
        <v>0</v>
      </c>
      <c r="AU285" s="31">
        <f t="shared" si="166"/>
        <v>1</v>
      </c>
      <c r="AV285" s="2">
        <f t="shared" si="167"/>
        <v>30</v>
      </c>
      <c r="AW285" s="33">
        <f t="shared" si="168"/>
        <v>0</v>
      </c>
      <c r="AX285" s="31">
        <f t="shared" si="169"/>
        <v>1</v>
      </c>
      <c r="AY285" s="33">
        <f t="shared" si="170"/>
        <v>0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hidden="1" customHeight="1">
      <c r="A286" s="2"/>
      <c r="B286" s="107">
        <v>211</v>
      </c>
      <c r="C286" s="31">
        <v>7</v>
      </c>
      <c r="D286" s="106" t="s">
        <v>10</v>
      </c>
      <c r="E286" s="2" t="s">
        <v>79</v>
      </c>
      <c r="F286" s="2"/>
      <c r="G286" s="2" t="s">
        <v>184</v>
      </c>
      <c r="H286" s="33"/>
      <c r="I286" s="173">
        <f t="shared" si="171"/>
        <v>1077.2246368604406</v>
      </c>
      <c r="J286" s="174">
        <f t="shared" si="172"/>
        <v>17.980329144021059</v>
      </c>
      <c r="K286" s="189">
        <f t="shared" si="173"/>
        <v>279</v>
      </c>
      <c r="L286" s="190">
        <f t="shared" si="174"/>
        <v>72</v>
      </c>
      <c r="M286" s="173">
        <f t="shared" si="137"/>
        <v>17194.539004407023</v>
      </c>
      <c r="N286" s="174">
        <f t="shared" si="175"/>
        <v>17194.539004407023</v>
      </c>
      <c r="O286" s="174"/>
      <c r="P286" s="174"/>
      <c r="Q286" s="174"/>
      <c r="R286" s="175"/>
      <c r="S286" s="173">
        <f t="shared" si="176"/>
        <v>12647.810456431964</v>
      </c>
      <c r="T286" s="174">
        <f t="shared" si="155"/>
        <v>12647.810456431964</v>
      </c>
      <c r="U286" s="174"/>
      <c r="V286" s="174"/>
      <c r="W286" s="174"/>
      <c r="X286" s="175"/>
      <c r="Y286" s="173">
        <f t="shared" si="177"/>
        <v>32887.696799925427</v>
      </c>
      <c r="Z286" s="174">
        <f t="shared" si="156"/>
        <v>32887.696799925427</v>
      </c>
      <c r="AA286" s="174"/>
      <c r="AB286" s="174"/>
      <c r="AC286" s="174"/>
      <c r="AD286" s="175"/>
      <c r="AE286" s="173">
        <f t="shared" si="157"/>
        <v>15.961888</v>
      </c>
      <c r="AF286" s="174">
        <f t="shared" si="154"/>
        <v>36</v>
      </c>
      <c r="AG286" s="174">
        <f t="shared" si="158"/>
        <v>22.464200000000002</v>
      </c>
      <c r="AH286" s="174">
        <f t="shared" si="159"/>
        <v>287</v>
      </c>
      <c r="AI286" s="174">
        <f t="shared" si="178"/>
        <v>260.02679999999998</v>
      </c>
      <c r="AJ286" s="174">
        <f t="shared" si="160"/>
        <v>1.4285714285714286</v>
      </c>
      <c r="AK286" s="174">
        <f t="shared" si="179"/>
        <v>10718.483437654208</v>
      </c>
      <c r="AL286" s="174">
        <f t="shared" si="161"/>
        <v>10718.483437654208</v>
      </c>
      <c r="AM286" s="174"/>
      <c r="AN286" s="174"/>
      <c r="AO286" s="176">
        <v>16</v>
      </c>
      <c r="AP286" s="174">
        <v>36</v>
      </c>
      <c r="AQ286" s="175">
        <f t="shared" si="162"/>
        <v>287</v>
      </c>
      <c r="AR286" s="31">
        <f t="shared" si="163"/>
        <v>1</v>
      </c>
      <c r="AS286" s="2">
        <f t="shared" si="164"/>
        <v>1.18</v>
      </c>
      <c r="AT286" s="33">
        <f t="shared" si="165"/>
        <v>0</v>
      </c>
      <c r="AU286" s="31">
        <f t="shared" si="166"/>
        <v>1</v>
      </c>
      <c r="AV286" s="2">
        <f t="shared" si="167"/>
        <v>0</v>
      </c>
      <c r="AW286" s="33">
        <f t="shared" si="168"/>
        <v>0</v>
      </c>
      <c r="AX286" s="31">
        <f t="shared" si="169"/>
        <v>1</v>
      </c>
      <c r="AY286" s="33">
        <f t="shared" si="170"/>
        <v>0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hidden="1" customHeight="1">
      <c r="A287" s="2"/>
      <c r="B287" s="107">
        <v>212</v>
      </c>
      <c r="C287" s="31">
        <v>7</v>
      </c>
      <c r="D287" s="106" t="s">
        <v>10</v>
      </c>
      <c r="E287" s="2" t="s">
        <v>168</v>
      </c>
      <c r="F287" s="2"/>
      <c r="G287" s="2" t="s">
        <v>184</v>
      </c>
      <c r="H287" s="33"/>
      <c r="I287" s="173">
        <f t="shared" si="171"/>
        <v>1346.5307960755506</v>
      </c>
      <c r="J287" s="174">
        <f t="shared" si="172"/>
        <v>17.980329144021059</v>
      </c>
      <c r="K287" s="189">
        <f t="shared" si="173"/>
        <v>169</v>
      </c>
      <c r="L287" s="190">
        <f t="shared" si="174"/>
        <v>31</v>
      </c>
      <c r="M287" s="173">
        <f t="shared" si="137"/>
        <v>21493.173755508778</v>
      </c>
      <c r="N287" s="174">
        <f t="shared" si="175"/>
        <v>21493.173755508778</v>
      </c>
      <c r="O287" s="174"/>
      <c r="P287" s="174"/>
      <c r="Q287" s="174"/>
      <c r="R287" s="175"/>
      <c r="S287" s="173">
        <f t="shared" si="176"/>
        <v>15809.763070539955</v>
      </c>
      <c r="T287" s="174">
        <f t="shared" si="155"/>
        <v>15809.763070539955</v>
      </c>
      <c r="U287" s="174"/>
      <c r="V287" s="174"/>
      <c r="W287" s="174"/>
      <c r="X287" s="175"/>
      <c r="Y287" s="173">
        <f t="shared" si="177"/>
        <v>41109.620999906787</v>
      </c>
      <c r="Z287" s="174">
        <f t="shared" si="156"/>
        <v>41109.620999906787</v>
      </c>
      <c r="AA287" s="174"/>
      <c r="AB287" s="174"/>
      <c r="AC287" s="174"/>
      <c r="AD287" s="175"/>
      <c r="AE287" s="173">
        <f t="shared" si="157"/>
        <v>15.961888</v>
      </c>
      <c r="AF287" s="174">
        <f t="shared" si="154"/>
        <v>36</v>
      </c>
      <c r="AG287" s="174">
        <f t="shared" si="158"/>
        <v>22.464200000000002</v>
      </c>
      <c r="AH287" s="174">
        <f t="shared" si="159"/>
        <v>287</v>
      </c>
      <c r="AI287" s="174">
        <f t="shared" si="178"/>
        <v>260.02679999999998</v>
      </c>
      <c r="AJ287" s="174">
        <f t="shared" si="160"/>
        <v>1.4285714285714286</v>
      </c>
      <c r="AK287" s="174">
        <f t="shared" si="179"/>
        <v>10718.483437654208</v>
      </c>
      <c r="AL287" s="174">
        <f t="shared" si="161"/>
        <v>10718.483437654208</v>
      </c>
      <c r="AM287" s="174"/>
      <c r="AN287" s="174"/>
      <c r="AO287" s="176">
        <v>16</v>
      </c>
      <c r="AP287" s="174">
        <v>36</v>
      </c>
      <c r="AQ287" s="175">
        <f t="shared" si="162"/>
        <v>287</v>
      </c>
      <c r="AR287" s="31">
        <f t="shared" si="163"/>
        <v>1</v>
      </c>
      <c r="AS287" s="2">
        <f t="shared" si="164"/>
        <v>1.18</v>
      </c>
      <c r="AT287" s="33">
        <f t="shared" si="165"/>
        <v>0</v>
      </c>
      <c r="AU287" s="31">
        <f t="shared" si="166"/>
        <v>1.25</v>
      </c>
      <c r="AV287" s="2">
        <f t="shared" si="167"/>
        <v>0</v>
      </c>
      <c r="AW287" s="33">
        <f t="shared" si="168"/>
        <v>0</v>
      </c>
      <c r="AX287" s="31">
        <f t="shared" si="169"/>
        <v>1</v>
      </c>
      <c r="AY287" s="33">
        <f t="shared" si="170"/>
        <v>0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hidden="1" customHeight="1">
      <c r="A288" s="2"/>
      <c r="B288" s="107">
        <v>213</v>
      </c>
      <c r="C288" s="31">
        <v>7</v>
      </c>
      <c r="D288" s="106" t="s">
        <v>10</v>
      </c>
      <c r="E288" s="2" t="s">
        <v>101</v>
      </c>
      <c r="F288" s="2"/>
      <c r="G288" s="2" t="s">
        <v>184</v>
      </c>
      <c r="H288" s="33"/>
      <c r="I288" s="173">
        <f t="shared" si="171"/>
        <v>1457.628628108095</v>
      </c>
      <c r="J288" s="174">
        <f t="shared" si="172"/>
        <v>17.980329144021059</v>
      </c>
      <c r="K288" s="189">
        <f t="shared" si="173"/>
        <v>136</v>
      </c>
      <c r="L288" s="190">
        <f t="shared" si="174"/>
        <v>22</v>
      </c>
      <c r="M288" s="173">
        <f t="shared" si="137"/>
        <v>23266.504907455062</v>
      </c>
      <c r="N288" s="174">
        <f t="shared" si="175"/>
        <v>23266.504907455062</v>
      </c>
      <c r="O288" s="174"/>
      <c r="P288" s="174"/>
      <c r="Q288" s="174"/>
      <c r="R288" s="175"/>
      <c r="S288" s="173">
        <f t="shared" si="176"/>
        <v>12647.810456431964</v>
      </c>
      <c r="T288" s="174">
        <f t="shared" si="155"/>
        <v>12647.810456431964</v>
      </c>
      <c r="U288" s="174"/>
      <c r="V288" s="174"/>
      <c r="W288" s="174"/>
      <c r="X288" s="175"/>
      <c r="Y288" s="173">
        <f t="shared" si="177"/>
        <v>32887.696799925427</v>
      </c>
      <c r="Z288" s="174">
        <f t="shared" si="156"/>
        <v>32887.696799925427</v>
      </c>
      <c r="AA288" s="174"/>
      <c r="AB288" s="174"/>
      <c r="AC288" s="174"/>
      <c r="AD288" s="175"/>
      <c r="AE288" s="173">
        <f t="shared" si="157"/>
        <v>15.961888</v>
      </c>
      <c r="AF288" s="174">
        <f t="shared" si="154"/>
        <v>36</v>
      </c>
      <c r="AG288" s="174">
        <f t="shared" si="158"/>
        <v>52.464200000000005</v>
      </c>
      <c r="AH288" s="174">
        <f t="shared" si="159"/>
        <v>287</v>
      </c>
      <c r="AI288" s="174">
        <f t="shared" si="178"/>
        <v>260.02679999999998</v>
      </c>
      <c r="AJ288" s="174">
        <f t="shared" si="160"/>
        <v>1.4285714285714286</v>
      </c>
      <c r="AK288" s="174">
        <f t="shared" si="179"/>
        <v>10718.483437654208</v>
      </c>
      <c r="AL288" s="174">
        <f t="shared" si="161"/>
        <v>10718.483437654208</v>
      </c>
      <c r="AM288" s="174"/>
      <c r="AN288" s="174"/>
      <c r="AO288" s="176">
        <v>16</v>
      </c>
      <c r="AP288" s="174">
        <v>36</v>
      </c>
      <c r="AQ288" s="175">
        <f t="shared" si="162"/>
        <v>287</v>
      </c>
      <c r="AR288" s="31">
        <f t="shared" si="163"/>
        <v>1</v>
      </c>
      <c r="AS288" s="2">
        <f t="shared" si="164"/>
        <v>1.18</v>
      </c>
      <c r="AT288" s="33">
        <f t="shared" si="165"/>
        <v>0</v>
      </c>
      <c r="AU288" s="31">
        <f t="shared" si="166"/>
        <v>1</v>
      </c>
      <c r="AV288" s="2">
        <f t="shared" si="167"/>
        <v>30</v>
      </c>
      <c r="AW288" s="33">
        <f t="shared" si="168"/>
        <v>0</v>
      </c>
      <c r="AX288" s="31">
        <f t="shared" si="169"/>
        <v>1</v>
      </c>
      <c r="AY288" s="33">
        <f t="shared" si="170"/>
        <v>0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hidden="1" customHeight="1">
      <c r="A289" s="2"/>
      <c r="B289" s="107">
        <v>214</v>
      </c>
      <c r="C289" s="31">
        <v>4</v>
      </c>
      <c r="D289" s="106" t="s">
        <v>10</v>
      </c>
      <c r="E289" s="2" t="s">
        <v>67</v>
      </c>
      <c r="F289" s="2"/>
      <c r="G289" s="2"/>
      <c r="H289" s="33"/>
      <c r="I289" s="173">
        <f t="shared" si="171"/>
        <v>850.38626490017714</v>
      </c>
      <c r="J289" s="174">
        <f t="shared" si="172"/>
        <v>9.8985784137816282</v>
      </c>
      <c r="K289" s="189">
        <f t="shared" si="173"/>
        <v>461</v>
      </c>
      <c r="L289" s="190">
        <f t="shared" si="174"/>
        <v>154</v>
      </c>
      <c r="M289" s="173">
        <f t="shared" si="137"/>
        <v>13573.770317074959</v>
      </c>
      <c r="N289" s="174">
        <f t="shared" si="175"/>
        <v>13573.770317074959</v>
      </c>
      <c r="O289" s="174"/>
      <c r="P289" s="174"/>
      <c r="Q289" s="174"/>
      <c r="R289" s="175"/>
      <c r="S289" s="173">
        <f t="shared" si="176"/>
        <v>9984.4767053949327</v>
      </c>
      <c r="T289" s="174">
        <f t="shared" si="155"/>
        <v>9984.4767053949327</v>
      </c>
      <c r="U289" s="174"/>
      <c r="V289" s="174"/>
      <c r="W289" s="174"/>
      <c r="X289" s="175"/>
      <c r="Y289" s="173">
        <f t="shared" si="177"/>
        <v>25962.315273783868</v>
      </c>
      <c r="Z289" s="174">
        <f t="shared" si="156"/>
        <v>25962.315273783868</v>
      </c>
      <c r="AA289" s="174"/>
      <c r="AB289" s="174"/>
      <c r="AC289" s="174"/>
      <c r="AD289" s="175"/>
      <c r="AE289" s="173">
        <f t="shared" si="157"/>
        <v>15.961888</v>
      </c>
      <c r="AF289" s="174">
        <f t="shared" si="154"/>
        <v>36</v>
      </c>
      <c r="AG289" s="174">
        <f t="shared" si="158"/>
        <v>22.464200000000002</v>
      </c>
      <c r="AH289" s="174">
        <f t="shared" si="159"/>
        <v>158</v>
      </c>
      <c r="AI289" s="174">
        <f t="shared" si="178"/>
        <v>260.02679999999998</v>
      </c>
      <c r="AJ289" s="174">
        <f t="shared" si="160"/>
        <v>1.4285714285714286</v>
      </c>
      <c r="AK289" s="174">
        <f t="shared" si="179"/>
        <v>9984.4767053949327</v>
      </c>
      <c r="AL289" s="174">
        <f t="shared" si="161"/>
        <v>9984.4767053949327</v>
      </c>
      <c r="AM289" s="174"/>
      <c r="AN289" s="174"/>
      <c r="AO289" s="176">
        <v>16</v>
      </c>
      <c r="AP289" s="174">
        <v>36</v>
      </c>
      <c r="AQ289" s="175">
        <f t="shared" si="162"/>
        <v>158</v>
      </c>
      <c r="AR289" s="31">
        <f t="shared" si="163"/>
        <v>1</v>
      </c>
      <c r="AS289" s="2">
        <f t="shared" si="164"/>
        <v>1</v>
      </c>
      <c r="AT289" s="33">
        <f t="shared" si="165"/>
        <v>0</v>
      </c>
      <c r="AU289" s="31">
        <f t="shared" si="166"/>
        <v>1</v>
      </c>
      <c r="AV289" s="2">
        <f t="shared" si="167"/>
        <v>0</v>
      </c>
      <c r="AW289" s="33">
        <f t="shared" si="168"/>
        <v>0</v>
      </c>
      <c r="AX289" s="31">
        <f t="shared" si="169"/>
        <v>1</v>
      </c>
      <c r="AY289" s="33">
        <f t="shared" si="170"/>
        <v>0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hidden="1" customHeight="1">
      <c r="A290" s="2"/>
      <c r="B290" s="107">
        <v>215</v>
      </c>
      <c r="C290" s="31">
        <v>4</v>
      </c>
      <c r="D290" s="106" t="s">
        <v>10</v>
      </c>
      <c r="E290" s="2" t="s">
        <v>148</v>
      </c>
      <c r="F290" s="2"/>
      <c r="G290" s="2"/>
      <c r="H290" s="33"/>
      <c r="I290" s="173">
        <f t="shared" si="171"/>
        <v>850.38626490017714</v>
      </c>
      <c r="J290" s="174">
        <f t="shared" si="172"/>
        <v>9.8985784137816282</v>
      </c>
      <c r="K290" s="189">
        <f t="shared" si="173"/>
        <v>461</v>
      </c>
      <c r="L290" s="190">
        <f t="shared" si="174"/>
        <v>154</v>
      </c>
      <c r="M290" s="173">
        <f t="shared" si="137"/>
        <v>13573.770317074959</v>
      </c>
      <c r="N290" s="174">
        <f t="shared" si="175"/>
        <v>13573.770317074959</v>
      </c>
      <c r="O290" s="174"/>
      <c r="P290" s="174"/>
      <c r="Q290" s="174"/>
      <c r="R290" s="175"/>
      <c r="S290" s="173">
        <f t="shared" si="176"/>
        <v>9984.4767053949327</v>
      </c>
      <c r="T290" s="174">
        <f t="shared" si="155"/>
        <v>9984.4767053949327</v>
      </c>
      <c r="U290" s="174"/>
      <c r="V290" s="174"/>
      <c r="W290" s="174"/>
      <c r="X290" s="175"/>
      <c r="Y290" s="173">
        <f t="shared" si="177"/>
        <v>25962.315273783868</v>
      </c>
      <c r="Z290" s="174">
        <f t="shared" si="156"/>
        <v>25962.315273783868</v>
      </c>
      <c r="AA290" s="174"/>
      <c r="AB290" s="174"/>
      <c r="AC290" s="174"/>
      <c r="AD290" s="175"/>
      <c r="AE290" s="173">
        <f t="shared" si="157"/>
        <v>15.961888</v>
      </c>
      <c r="AF290" s="174">
        <f t="shared" si="154"/>
        <v>36</v>
      </c>
      <c r="AG290" s="174">
        <f t="shared" si="158"/>
        <v>22.464200000000002</v>
      </c>
      <c r="AH290" s="174">
        <f t="shared" si="159"/>
        <v>158</v>
      </c>
      <c r="AI290" s="174">
        <f t="shared" si="178"/>
        <v>260.02679999999998</v>
      </c>
      <c r="AJ290" s="174">
        <f t="shared" si="160"/>
        <v>1.2142857142857142</v>
      </c>
      <c r="AK290" s="174">
        <f t="shared" si="179"/>
        <v>9984.4767053949327</v>
      </c>
      <c r="AL290" s="174">
        <f t="shared" si="161"/>
        <v>9984.4767053949327</v>
      </c>
      <c r="AM290" s="174"/>
      <c r="AN290" s="174"/>
      <c r="AO290" s="176">
        <v>16</v>
      </c>
      <c r="AP290" s="174">
        <v>36</v>
      </c>
      <c r="AQ290" s="175">
        <f t="shared" si="162"/>
        <v>158</v>
      </c>
      <c r="AR290" s="31">
        <f t="shared" si="163"/>
        <v>0.85</v>
      </c>
      <c r="AS290" s="2">
        <f t="shared" si="164"/>
        <v>1</v>
      </c>
      <c r="AT290" s="33">
        <f t="shared" si="165"/>
        <v>0</v>
      </c>
      <c r="AU290" s="31">
        <f t="shared" si="166"/>
        <v>1</v>
      </c>
      <c r="AV290" s="2">
        <f t="shared" si="167"/>
        <v>0</v>
      </c>
      <c r="AW290" s="33">
        <f t="shared" si="168"/>
        <v>0</v>
      </c>
      <c r="AX290" s="31">
        <f t="shared" si="169"/>
        <v>1</v>
      </c>
      <c r="AY290" s="33">
        <f t="shared" si="170"/>
        <v>0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hidden="1" customHeight="1">
      <c r="A291" s="2"/>
      <c r="B291" s="107">
        <v>216</v>
      </c>
      <c r="C291" s="31">
        <v>4</v>
      </c>
      <c r="D291" s="106" t="s">
        <v>10</v>
      </c>
      <c r="E291" s="2" t="s">
        <v>79</v>
      </c>
      <c r="F291" s="2"/>
      <c r="G291" s="2" t="s">
        <v>184</v>
      </c>
      <c r="H291" s="33"/>
      <c r="I291" s="173">
        <f t="shared" si="171"/>
        <v>1003.455792582209</v>
      </c>
      <c r="J291" s="174">
        <f t="shared" si="172"/>
        <v>9.8985784137816282</v>
      </c>
      <c r="K291" s="189">
        <f t="shared" si="173"/>
        <v>337</v>
      </c>
      <c r="L291" s="190">
        <f t="shared" si="174"/>
        <v>97</v>
      </c>
      <c r="M291" s="173">
        <f t="shared" si="137"/>
        <v>16017.048974148451</v>
      </c>
      <c r="N291" s="174">
        <f t="shared" si="175"/>
        <v>16017.048974148451</v>
      </c>
      <c r="O291" s="174"/>
      <c r="P291" s="174"/>
      <c r="Q291" s="174"/>
      <c r="R291" s="175"/>
      <c r="S291" s="173">
        <f t="shared" si="176"/>
        <v>11781.68251236602</v>
      </c>
      <c r="T291" s="174">
        <f t="shared" si="155"/>
        <v>11781.68251236602</v>
      </c>
      <c r="U291" s="174"/>
      <c r="V291" s="174"/>
      <c r="W291" s="174"/>
      <c r="X291" s="175"/>
      <c r="Y291" s="173">
        <f t="shared" si="177"/>
        <v>30635.532023064963</v>
      </c>
      <c r="Z291" s="174">
        <f t="shared" si="156"/>
        <v>30635.532023064963</v>
      </c>
      <c r="AA291" s="174"/>
      <c r="AB291" s="174"/>
      <c r="AC291" s="174"/>
      <c r="AD291" s="175"/>
      <c r="AE291" s="173">
        <f t="shared" si="157"/>
        <v>15.961888</v>
      </c>
      <c r="AF291" s="174">
        <f t="shared" si="154"/>
        <v>36</v>
      </c>
      <c r="AG291" s="174">
        <f t="shared" si="158"/>
        <v>22.464200000000002</v>
      </c>
      <c r="AH291" s="174">
        <f t="shared" si="159"/>
        <v>158</v>
      </c>
      <c r="AI291" s="174">
        <f t="shared" si="178"/>
        <v>260.02679999999998</v>
      </c>
      <c r="AJ291" s="174">
        <f t="shared" si="160"/>
        <v>1.4285714285714286</v>
      </c>
      <c r="AK291" s="174">
        <f t="shared" si="179"/>
        <v>9984.4767053949327</v>
      </c>
      <c r="AL291" s="174">
        <f t="shared" si="161"/>
        <v>9984.4767053949327</v>
      </c>
      <c r="AM291" s="174"/>
      <c r="AN291" s="174"/>
      <c r="AO291" s="176">
        <v>16</v>
      </c>
      <c r="AP291" s="174">
        <v>36</v>
      </c>
      <c r="AQ291" s="175">
        <f t="shared" si="162"/>
        <v>158</v>
      </c>
      <c r="AR291" s="31">
        <f t="shared" si="163"/>
        <v>1</v>
      </c>
      <c r="AS291" s="2">
        <f t="shared" si="164"/>
        <v>1.18</v>
      </c>
      <c r="AT291" s="33">
        <f t="shared" si="165"/>
        <v>0</v>
      </c>
      <c r="AU291" s="31">
        <f t="shared" si="166"/>
        <v>1</v>
      </c>
      <c r="AV291" s="2">
        <f t="shared" si="167"/>
        <v>0</v>
      </c>
      <c r="AW291" s="33">
        <f t="shared" si="168"/>
        <v>0</v>
      </c>
      <c r="AX291" s="31">
        <f t="shared" si="169"/>
        <v>1</v>
      </c>
      <c r="AY291" s="33">
        <f t="shared" si="170"/>
        <v>0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hidden="1" customHeight="1">
      <c r="A292" s="2"/>
      <c r="B292" s="107">
        <v>217</v>
      </c>
      <c r="C292" s="31">
        <v>1</v>
      </c>
      <c r="D292" s="106" t="s">
        <v>10</v>
      </c>
      <c r="E292" s="2" t="s">
        <v>67</v>
      </c>
      <c r="F292" s="2"/>
      <c r="G292" s="2"/>
      <c r="H292" s="33"/>
      <c r="I292" s="173">
        <f t="shared" si="171"/>
        <v>692.13704745711925</v>
      </c>
      <c r="J292" s="174">
        <f t="shared" si="172"/>
        <v>5.0119384373577862</v>
      </c>
      <c r="K292" s="189">
        <f t="shared" si="173"/>
        <v>617</v>
      </c>
      <c r="L292" s="190">
        <f t="shared" si="174"/>
        <v>217</v>
      </c>
      <c r="M292" s="173">
        <f t="shared" si="137"/>
        <v>11047.814032161223</v>
      </c>
      <c r="N292" s="174">
        <f t="shared" si="175"/>
        <v>11047.814032161223</v>
      </c>
      <c r="O292" s="174"/>
      <c r="P292" s="174"/>
      <c r="Q292" s="174"/>
      <c r="R292" s="175"/>
      <c r="S292" s="173">
        <f t="shared" si="176"/>
        <v>8126.4556031930269</v>
      </c>
      <c r="T292" s="174">
        <f t="shared" si="155"/>
        <v>8126.4556031930269</v>
      </c>
      <c r="U292" s="174"/>
      <c r="V292" s="174"/>
      <c r="W292" s="174"/>
      <c r="X292" s="175"/>
      <c r="Y292" s="173">
        <f t="shared" si="177"/>
        <v>21130.962458403526</v>
      </c>
      <c r="Z292" s="174">
        <f t="shared" si="156"/>
        <v>21130.962458403526</v>
      </c>
      <c r="AA292" s="174"/>
      <c r="AB292" s="174"/>
      <c r="AC292" s="174"/>
      <c r="AD292" s="175"/>
      <c r="AE292" s="173">
        <f t="shared" si="157"/>
        <v>15.961888</v>
      </c>
      <c r="AF292" s="174">
        <f t="shared" si="154"/>
        <v>36</v>
      </c>
      <c r="AG292" s="174">
        <f t="shared" si="158"/>
        <v>22.464200000000002</v>
      </c>
      <c r="AH292" s="174">
        <f t="shared" si="159"/>
        <v>80</v>
      </c>
      <c r="AI292" s="174">
        <f t="shared" si="178"/>
        <v>260.02679999999998</v>
      </c>
      <c r="AJ292" s="174">
        <f t="shared" si="160"/>
        <v>1.4285714285714286</v>
      </c>
      <c r="AK292" s="174">
        <f t="shared" si="179"/>
        <v>8126.4556031930269</v>
      </c>
      <c r="AL292" s="174">
        <f t="shared" si="161"/>
        <v>8126.4556031930269</v>
      </c>
      <c r="AM292" s="174"/>
      <c r="AN292" s="174"/>
      <c r="AO292" s="176">
        <v>16</v>
      </c>
      <c r="AP292" s="174">
        <v>36</v>
      </c>
      <c r="AQ292" s="175">
        <f t="shared" si="162"/>
        <v>80</v>
      </c>
      <c r="AR292" s="31">
        <f t="shared" si="163"/>
        <v>1</v>
      </c>
      <c r="AS292" s="2">
        <f t="shared" si="164"/>
        <v>1</v>
      </c>
      <c r="AT292" s="33">
        <f t="shared" si="165"/>
        <v>0</v>
      </c>
      <c r="AU292" s="31">
        <f t="shared" si="166"/>
        <v>1</v>
      </c>
      <c r="AV292" s="2">
        <f t="shared" si="167"/>
        <v>0</v>
      </c>
      <c r="AW292" s="33">
        <f t="shared" si="168"/>
        <v>0</v>
      </c>
      <c r="AX292" s="31">
        <f t="shared" si="169"/>
        <v>1</v>
      </c>
      <c r="AY292" s="33">
        <f t="shared" si="170"/>
        <v>0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hidden="1" customHeight="1">
      <c r="A293" s="2"/>
      <c r="B293" s="107">
        <v>218</v>
      </c>
      <c r="C293" s="31">
        <v>10</v>
      </c>
      <c r="D293" s="106" t="s">
        <v>13</v>
      </c>
      <c r="E293" s="2" t="s">
        <v>67</v>
      </c>
      <c r="F293" s="2"/>
      <c r="G293" s="2"/>
      <c r="H293" s="33"/>
      <c r="I293" s="173">
        <f t="shared" si="171"/>
        <v>635.56766787869481</v>
      </c>
      <c r="J293" s="174">
        <f t="shared" si="172"/>
        <v>21.760166048861723</v>
      </c>
      <c r="K293" s="189">
        <f t="shared" si="173"/>
        <v>667</v>
      </c>
      <c r="L293" s="190">
        <f t="shared" si="174"/>
        <v>241</v>
      </c>
      <c r="M293" s="173">
        <f t="shared" si="137"/>
        <v>15217.289896651386</v>
      </c>
      <c r="N293" s="174">
        <f t="shared" si="175"/>
        <v>10107.738763922054</v>
      </c>
      <c r="O293" s="174">
        <f t="shared" ref="O293:O313" si="180">U293*(1+($D$57/100)*($D$58/100-1))</f>
        <v>5109.5511327293307</v>
      </c>
      <c r="P293" s="174"/>
      <c r="Q293" s="174"/>
      <c r="R293" s="175">
        <f t="shared" ref="R293:R313" si="181">X293*(1+($D$57/100)*($D$58/100-1))</f>
        <v>0</v>
      </c>
      <c r="S293" s="173">
        <f t="shared" si="176"/>
        <v>11607.244635877385</v>
      </c>
      <c r="T293" s="174">
        <f t="shared" ref="T293:T313" si="182">AL293*AY293</f>
        <v>7434.9631587360391</v>
      </c>
      <c r="U293" s="174">
        <f t="shared" ref="U293:U313" si="183">AM293*AU293*AW293</f>
        <v>4172.281477141345</v>
      </c>
      <c r="V293" s="174"/>
      <c r="W293" s="174"/>
      <c r="X293" s="175">
        <f t="shared" ref="X293:X313" si="184">IF(AU293=1,0,U293*0.625)</f>
        <v>0</v>
      </c>
      <c r="Y293" s="173">
        <f t="shared" si="177"/>
        <v>23214.48927175477</v>
      </c>
      <c r="Z293" s="174">
        <f t="shared" ref="Z293:Z313" si="185">T293*$D$58/100</f>
        <v>14869.926317472078</v>
      </c>
      <c r="AA293" s="174">
        <f t="shared" ref="AA293:AA313" si="186">U293*$D$58/100</f>
        <v>8344.56295428269</v>
      </c>
      <c r="AB293" s="174"/>
      <c r="AC293" s="174"/>
      <c r="AD293" s="175">
        <f t="shared" ref="AD293:AD313" si="187">X293*$D$58/100</f>
        <v>0</v>
      </c>
      <c r="AE293" s="173">
        <f t="shared" si="157"/>
        <v>23.942831999999999</v>
      </c>
      <c r="AF293" s="174">
        <f t="shared" si="154"/>
        <v>36</v>
      </c>
      <c r="AG293" s="174">
        <f t="shared" ref="AG293:AG324" si="188">IF($D$57+AT293&gt;100,100,$D$57+AT293)</f>
        <v>22.464200000000002</v>
      </c>
      <c r="AH293" s="174">
        <f t="shared" si="159"/>
        <v>521</v>
      </c>
      <c r="AI293" s="174">
        <f t="shared" si="178"/>
        <v>260.02679999999998</v>
      </c>
      <c r="AJ293" s="174">
        <f t="shared" ref="AJ293:AJ313" si="189">10/IF(AY293=1,2.5,2)</f>
        <v>4</v>
      </c>
      <c r="AK293" s="174">
        <f t="shared" si="179"/>
        <v>11607.244635877385</v>
      </c>
      <c r="AL293" s="174">
        <f t="shared" ref="AL293:AL313" si="190">(VLOOKUP(C293,$B$36:$AG$39,17,FALSE)+VLOOKUP(C293,$B$40:$AG$43,17,FALSE)*$D$54)*$D$59/100</f>
        <v>7434.9631587360391</v>
      </c>
      <c r="AM293" s="174">
        <f t="shared" ref="AM293:AM313" si="191">(VLOOKUP(C293,$B$36:$AG$39,18,FALSE)+VLOOKUP(C293,$B$40:$AG$43,18,FALSE)*$D$54)*$D$59/100</f>
        <v>4172.281477141345</v>
      </c>
      <c r="AN293" s="174"/>
      <c r="AO293" s="176">
        <v>24</v>
      </c>
      <c r="AP293" s="174">
        <v>36</v>
      </c>
      <c r="AQ293" s="175">
        <f t="shared" ref="AQ293:AQ313" si="192">VLOOKUP(C293,$B$45:$AA$48,17,FALSE)</f>
        <v>521</v>
      </c>
      <c r="AR293" s="31">
        <f t="shared" ref="AR293:AR313" si="193">IF(LEFT(E293,1)*1=1,$S$63,$R$63)</f>
        <v>0</v>
      </c>
      <c r="AS293" s="2">
        <f t="shared" ref="AS293:AS313" si="194">IF(LEFT(E293,1)*1=2,$U$63,$T$63)</f>
        <v>0</v>
      </c>
      <c r="AT293" s="33">
        <f t="shared" ref="AT293:AT313" si="195">IF(LEFT(E293,1)*1=3,$W$63,$V$63)</f>
        <v>0</v>
      </c>
      <c r="AU293" s="31">
        <f t="shared" ref="AU293:AU313" si="196">IF(MID(E293,3,1)*1=1,$Y$63,$X$63)</f>
        <v>1</v>
      </c>
      <c r="AV293" s="2">
        <f t="shared" ref="AV293:AV313" si="197">IF(MID(E293,3,1)*1=2,$AA$63,$Z$63)</f>
        <v>0</v>
      </c>
      <c r="AW293" s="33">
        <f t="shared" ref="AW293:AW313" si="198">IF(MID(E293,3,1)*1=3,$AC$63,$AB$63)</f>
        <v>1</v>
      </c>
      <c r="AX293" s="31">
        <f t="shared" ref="AX293:AX313" si="199">IF(MID(E293,5,1)*1=1,$AE$63,$AD$63)</f>
        <v>0</v>
      </c>
      <c r="AY293" s="33">
        <f t="shared" ref="AY293:AY313" si="200">IF(MID(E293,5,1)*1=2,$AG$63,$AF$63)</f>
        <v>1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hidden="1" customHeight="1">
      <c r="A294" s="2"/>
      <c r="B294" s="107">
        <v>219</v>
      </c>
      <c r="C294" s="31">
        <v>10</v>
      </c>
      <c r="D294" s="106" t="s">
        <v>13</v>
      </c>
      <c r="E294" s="2" t="s">
        <v>136</v>
      </c>
      <c r="F294" s="2"/>
      <c r="G294" s="2"/>
      <c r="H294" s="33"/>
      <c r="I294" s="173">
        <f t="shared" si="171"/>
        <v>872.98217403073988</v>
      </c>
      <c r="J294" s="174">
        <f t="shared" si="172"/>
        <v>21.760166048861723</v>
      </c>
      <c r="K294" s="189">
        <f t="shared" si="173"/>
        <v>445</v>
      </c>
      <c r="L294" s="190">
        <f t="shared" si="174"/>
        <v>148</v>
      </c>
      <c r="M294" s="173">
        <f t="shared" si="137"/>
        <v>20901.665531812767</v>
      </c>
      <c r="N294" s="174">
        <f t="shared" si="175"/>
        <v>10107.738763922054</v>
      </c>
      <c r="O294" s="174">
        <f t="shared" si="180"/>
        <v>6642.4164725481305</v>
      </c>
      <c r="P294" s="174"/>
      <c r="Q294" s="174"/>
      <c r="R294" s="175">
        <f t="shared" si="181"/>
        <v>4151.5102953425812</v>
      </c>
      <c r="S294" s="173">
        <f t="shared" si="176"/>
        <v>16248.907779197132</v>
      </c>
      <c r="T294" s="174">
        <f t="shared" si="182"/>
        <v>7434.9631587360391</v>
      </c>
      <c r="U294" s="174">
        <f t="shared" si="183"/>
        <v>5423.9659202837483</v>
      </c>
      <c r="V294" s="174"/>
      <c r="W294" s="174"/>
      <c r="X294" s="175">
        <f t="shared" si="184"/>
        <v>3389.9787001773429</v>
      </c>
      <c r="Y294" s="173">
        <f t="shared" si="177"/>
        <v>32497.815558394257</v>
      </c>
      <c r="Z294" s="174">
        <f t="shared" si="185"/>
        <v>14869.926317472078</v>
      </c>
      <c r="AA294" s="174">
        <f t="shared" si="186"/>
        <v>10847.931840567495</v>
      </c>
      <c r="AB294" s="174"/>
      <c r="AC294" s="174"/>
      <c r="AD294" s="175">
        <f t="shared" si="187"/>
        <v>6779.9574003546859</v>
      </c>
      <c r="AE294" s="173">
        <f t="shared" si="157"/>
        <v>23.942831999999999</v>
      </c>
      <c r="AF294" s="174">
        <f t="shared" si="154"/>
        <v>36</v>
      </c>
      <c r="AG294" s="174">
        <f t="shared" si="188"/>
        <v>22.464200000000002</v>
      </c>
      <c r="AH294" s="174">
        <f t="shared" si="159"/>
        <v>521</v>
      </c>
      <c r="AI294" s="174">
        <f t="shared" si="178"/>
        <v>260.02679999999998</v>
      </c>
      <c r="AJ294" s="174">
        <f t="shared" si="189"/>
        <v>4</v>
      </c>
      <c r="AK294" s="174">
        <f t="shared" si="179"/>
        <v>11607.244635877385</v>
      </c>
      <c r="AL294" s="174">
        <f t="shared" si="190"/>
        <v>7434.9631587360391</v>
      </c>
      <c r="AM294" s="174">
        <f t="shared" si="191"/>
        <v>4172.281477141345</v>
      </c>
      <c r="AN294" s="174"/>
      <c r="AO294" s="176">
        <v>24</v>
      </c>
      <c r="AP294" s="174">
        <v>36</v>
      </c>
      <c r="AQ294" s="175">
        <f t="shared" si="192"/>
        <v>521</v>
      </c>
      <c r="AR294" s="31">
        <f t="shared" si="193"/>
        <v>0</v>
      </c>
      <c r="AS294" s="2">
        <f t="shared" si="194"/>
        <v>0</v>
      </c>
      <c r="AT294" s="33">
        <f t="shared" si="195"/>
        <v>0</v>
      </c>
      <c r="AU294" s="31">
        <f t="shared" si="196"/>
        <v>1.3</v>
      </c>
      <c r="AV294" s="2">
        <f t="shared" si="197"/>
        <v>0</v>
      </c>
      <c r="AW294" s="33">
        <f t="shared" si="198"/>
        <v>1</v>
      </c>
      <c r="AX294" s="31">
        <f t="shared" si="199"/>
        <v>0</v>
      </c>
      <c r="AY294" s="33">
        <f t="shared" si="200"/>
        <v>1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hidden="1" customHeight="1">
      <c r="A295" s="2"/>
      <c r="B295" s="107">
        <v>220</v>
      </c>
      <c r="C295" s="31">
        <v>10</v>
      </c>
      <c r="D295" s="106" t="s">
        <v>13</v>
      </c>
      <c r="E295" s="2" t="s">
        <v>91</v>
      </c>
      <c r="F295" s="2"/>
      <c r="G295" s="2"/>
      <c r="H295" s="33"/>
      <c r="I295" s="173">
        <f t="shared" si="171"/>
        <v>848.97396554345448</v>
      </c>
      <c r="J295" s="174">
        <f t="shared" si="172"/>
        <v>21.760166048861723</v>
      </c>
      <c r="K295" s="189">
        <f t="shared" si="173"/>
        <v>463</v>
      </c>
      <c r="L295" s="190">
        <f t="shared" si="174"/>
        <v>156</v>
      </c>
      <c r="M295" s="173">
        <f t="shared" ref="M295:M358" si="201">SUM(N295:R295)</f>
        <v>20326.841029380717</v>
      </c>
      <c r="N295" s="174">
        <f t="shared" si="175"/>
        <v>10107.738763922054</v>
      </c>
      <c r="O295" s="174">
        <f t="shared" si="180"/>
        <v>10219.102265458661</v>
      </c>
      <c r="P295" s="174"/>
      <c r="Q295" s="174"/>
      <c r="R295" s="175">
        <f t="shared" si="181"/>
        <v>0</v>
      </c>
      <c r="S295" s="173">
        <f t="shared" si="176"/>
        <v>15779.526113018728</v>
      </c>
      <c r="T295" s="174">
        <f t="shared" si="182"/>
        <v>7434.9631587360391</v>
      </c>
      <c r="U295" s="174">
        <f t="shared" si="183"/>
        <v>8344.56295428269</v>
      </c>
      <c r="V295" s="174"/>
      <c r="W295" s="174"/>
      <c r="X295" s="175">
        <f t="shared" si="184"/>
        <v>0</v>
      </c>
      <c r="Y295" s="173">
        <f t="shared" si="177"/>
        <v>31559.052226037456</v>
      </c>
      <c r="Z295" s="174">
        <f t="shared" si="185"/>
        <v>14869.926317472078</v>
      </c>
      <c r="AA295" s="174">
        <f t="shared" si="186"/>
        <v>16689.12590856538</v>
      </c>
      <c r="AB295" s="174"/>
      <c r="AC295" s="174"/>
      <c r="AD295" s="175">
        <f t="shared" si="187"/>
        <v>0</v>
      </c>
      <c r="AE295" s="173">
        <f t="shared" ref="AE295:AE326" si="202">AO295*(1-$D$17/100)</f>
        <v>23.942831999999999</v>
      </c>
      <c r="AF295" s="174">
        <f t="shared" si="154"/>
        <v>36</v>
      </c>
      <c r="AG295" s="174">
        <f t="shared" si="188"/>
        <v>22.464200000000002</v>
      </c>
      <c r="AH295" s="174">
        <f t="shared" ref="AH295:AH313" si="203">AQ295</f>
        <v>521</v>
      </c>
      <c r="AI295" s="174">
        <f t="shared" si="178"/>
        <v>260.02679999999998</v>
      </c>
      <c r="AJ295" s="174">
        <f t="shared" si="189"/>
        <v>4</v>
      </c>
      <c r="AK295" s="174">
        <f t="shared" si="179"/>
        <v>11607.244635877385</v>
      </c>
      <c r="AL295" s="174">
        <f t="shared" si="190"/>
        <v>7434.9631587360391</v>
      </c>
      <c r="AM295" s="174">
        <f t="shared" si="191"/>
        <v>4172.281477141345</v>
      </c>
      <c r="AN295" s="174"/>
      <c r="AO295" s="176">
        <v>24</v>
      </c>
      <c r="AP295" s="174">
        <v>36</v>
      </c>
      <c r="AQ295" s="175">
        <f t="shared" si="192"/>
        <v>521</v>
      </c>
      <c r="AR295" s="31">
        <f t="shared" si="193"/>
        <v>0</v>
      </c>
      <c r="AS295" s="2">
        <f t="shared" si="194"/>
        <v>0</v>
      </c>
      <c r="AT295" s="33">
        <f t="shared" si="195"/>
        <v>0</v>
      </c>
      <c r="AU295" s="31">
        <f t="shared" si="196"/>
        <v>1</v>
      </c>
      <c r="AV295" s="2">
        <f t="shared" si="197"/>
        <v>0</v>
      </c>
      <c r="AW295" s="33">
        <f t="shared" si="198"/>
        <v>2</v>
      </c>
      <c r="AX295" s="31">
        <f t="shared" si="199"/>
        <v>0</v>
      </c>
      <c r="AY295" s="33">
        <f t="shared" si="200"/>
        <v>1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hidden="1" customHeight="1">
      <c r="A296" s="2"/>
      <c r="B296" s="107">
        <v>221</v>
      </c>
      <c r="C296" s="31">
        <v>10</v>
      </c>
      <c r="D296" s="106" t="s">
        <v>13</v>
      </c>
      <c r="E296" s="2" t="s">
        <v>87</v>
      </c>
      <c r="F296" s="2"/>
      <c r="G296" s="2"/>
      <c r="H296" s="33"/>
      <c r="I296" s="173">
        <f t="shared" si="171"/>
        <v>834.3400373979598</v>
      </c>
      <c r="J296" s="174">
        <f t="shared" si="172"/>
        <v>21.760166048861723</v>
      </c>
      <c r="K296" s="189">
        <f t="shared" si="173"/>
        <v>476</v>
      </c>
      <c r="L296" s="190">
        <f t="shared" si="174"/>
        <v>162</v>
      </c>
      <c r="M296" s="173">
        <f t="shared" si="201"/>
        <v>19976.463346293069</v>
      </c>
      <c r="N296" s="174">
        <f t="shared" si="175"/>
        <v>14866.912213563737</v>
      </c>
      <c r="O296" s="174">
        <f t="shared" si="180"/>
        <v>5109.5511327293307</v>
      </c>
      <c r="P296" s="174"/>
      <c r="Q296" s="174"/>
      <c r="R296" s="175">
        <f t="shared" si="181"/>
        <v>0</v>
      </c>
      <c r="S296" s="173">
        <f t="shared" si="176"/>
        <v>11607.244635877385</v>
      </c>
      <c r="T296" s="174">
        <f t="shared" si="182"/>
        <v>7434.9631587360391</v>
      </c>
      <c r="U296" s="174">
        <f t="shared" si="183"/>
        <v>4172.281477141345</v>
      </c>
      <c r="V296" s="174"/>
      <c r="W296" s="174"/>
      <c r="X296" s="175">
        <f t="shared" si="184"/>
        <v>0</v>
      </c>
      <c r="Y296" s="173">
        <f t="shared" si="177"/>
        <v>23214.48927175477</v>
      </c>
      <c r="Z296" s="174">
        <f t="shared" si="185"/>
        <v>14869.926317472078</v>
      </c>
      <c r="AA296" s="174">
        <f t="shared" si="186"/>
        <v>8344.56295428269</v>
      </c>
      <c r="AB296" s="174"/>
      <c r="AC296" s="174"/>
      <c r="AD296" s="175">
        <f t="shared" si="187"/>
        <v>0</v>
      </c>
      <c r="AE296" s="173">
        <f t="shared" si="202"/>
        <v>23.942831999999999</v>
      </c>
      <c r="AF296" s="174">
        <f t="shared" si="154"/>
        <v>36</v>
      </c>
      <c r="AG296" s="174">
        <f t="shared" si="188"/>
        <v>62.464200000000005</v>
      </c>
      <c r="AH296" s="174">
        <f t="shared" si="203"/>
        <v>521</v>
      </c>
      <c r="AI296" s="174">
        <f t="shared" si="178"/>
        <v>260.02679999999998</v>
      </c>
      <c r="AJ296" s="174">
        <f t="shared" si="189"/>
        <v>4</v>
      </c>
      <c r="AK296" s="174">
        <f t="shared" si="179"/>
        <v>11607.244635877385</v>
      </c>
      <c r="AL296" s="174">
        <f t="shared" si="190"/>
        <v>7434.9631587360391</v>
      </c>
      <c r="AM296" s="174">
        <f t="shared" si="191"/>
        <v>4172.281477141345</v>
      </c>
      <c r="AN296" s="174"/>
      <c r="AO296" s="176">
        <v>24</v>
      </c>
      <c r="AP296" s="174">
        <v>36</v>
      </c>
      <c r="AQ296" s="175">
        <f t="shared" si="192"/>
        <v>521</v>
      </c>
      <c r="AR296" s="31">
        <f t="shared" si="193"/>
        <v>0</v>
      </c>
      <c r="AS296" s="2">
        <f t="shared" si="194"/>
        <v>0</v>
      </c>
      <c r="AT296" s="33">
        <f t="shared" si="195"/>
        <v>40</v>
      </c>
      <c r="AU296" s="31">
        <f t="shared" si="196"/>
        <v>1</v>
      </c>
      <c r="AV296" s="2">
        <f t="shared" si="197"/>
        <v>0</v>
      </c>
      <c r="AW296" s="33">
        <f t="shared" si="198"/>
        <v>1</v>
      </c>
      <c r="AX296" s="31">
        <f t="shared" si="199"/>
        <v>0</v>
      </c>
      <c r="AY296" s="33">
        <f t="shared" si="200"/>
        <v>1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hidden="1" customHeight="1">
      <c r="A297" s="2"/>
      <c r="B297" s="107">
        <v>222</v>
      </c>
      <c r="C297" s="31">
        <v>10</v>
      </c>
      <c r="D297" s="106" t="s">
        <v>13</v>
      </c>
      <c r="E297" s="2" t="s">
        <v>179</v>
      </c>
      <c r="F297" s="2"/>
      <c r="G297" s="2"/>
      <c r="H297" s="33"/>
      <c r="I297" s="173">
        <f t="shared" si="171"/>
        <v>1071.7545435500049</v>
      </c>
      <c r="J297" s="174">
        <f t="shared" si="172"/>
        <v>21.760166048861723</v>
      </c>
      <c r="K297" s="189">
        <f t="shared" si="173"/>
        <v>282</v>
      </c>
      <c r="L297" s="190">
        <f t="shared" si="174"/>
        <v>74</v>
      </c>
      <c r="M297" s="173">
        <f t="shared" si="201"/>
        <v>25660.83898145445</v>
      </c>
      <c r="N297" s="174">
        <f t="shared" si="175"/>
        <v>14866.912213563737</v>
      </c>
      <c r="O297" s="174">
        <f t="shared" si="180"/>
        <v>6642.4164725481305</v>
      </c>
      <c r="P297" s="174"/>
      <c r="Q297" s="174"/>
      <c r="R297" s="175">
        <f t="shared" si="181"/>
        <v>4151.5102953425812</v>
      </c>
      <c r="S297" s="173">
        <f t="shared" si="176"/>
        <v>16248.907779197132</v>
      </c>
      <c r="T297" s="174">
        <f t="shared" si="182"/>
        <v>7434.9631587360391</v>
      </c>
      <c r="U297" s="174">
        <f t="shared" si="183"/>
        <v>5423.9659202837483</v>
      </c>
      <c r="V297" s="174"/>
      <c r="W297" s="174"/>
      <c r="X297" s="175">
        <f t="shared" si="184"/>
        <v>3389.9787001773429</v>
      </c>
      <c r="Y297" s="173">
        <f t="shared" si="177"/>
        <v>32497.815558394257</v>
      </c>
      <c r="Z297" s="174">
        <f t="shared" si="185"/>
        <v>14869.926317472078</v>
      </c>
      <c r="AA297" s="174">
        <f t="shared" si="186"/>
        <v>10847.931840567495</v>
      </c>
      <c r="AB297" s="174"/>
      <c r="AC297" s="174"/>
      <c r="AD297" s="175">
        <f t="shared" si="187"/>
        <v>6779.9574003546859</v>
      </c>
      <c r="AE297" s="173">
        <f t="shared" si="202"/>
        <v>23.942831999999999</v>
      </c>
      <c r="AF297" s="174">
        <f t="shared" si="154"/>
        <v>36</v>
      </c>
      <c r="AG297" s="174">
        <f t="shared" si="188"/>
        <v>62.464200000000005</v>
      </c>
      <c r="AH297" s="174">
        <f t="shared" si="203"/>
        <v>521</v>
      </c>
      <c r="AI297" s="174">
        <f t="shared" si="178"/>
        <v>260.02679999999998</v>
      </c>
      <c r="AJ297" s="174">
        <f t="shared" si="189"/>
        <v>4</v>
      </c>
      <c r="AK297" s="174">
        <f t="shared" si="179"/>
        <v>11607.244635877385</v>
      </c>
      <c r="AL297" s="174">
        <f t="shared" si="190"/>
        <v>7434.9631587360391</v>
      </c>
      <c r="AM297" s="174">
        <f t="shared" si="191"/>
        <v>4172.281477141345</v>
      </c>
      <c r="AN297" s="174"/>
      <c r="AO297" s="176">
        <v>24</v>
      </c>
      <c r="AP297" s="174">
        <v>36</v>
      </c>
      <c r="AQ297" s="175">
        <f t="shared" si="192"/>
        <v>521</v>
      </c>
      <c r="AR297" s="31">
        <f t="shared" si="193"/>
        <v>0</v>
      </c>
      <c r="AS297" s="2">
        <f t="shared" si="194"/>
        <v>0</v>
      </c>
      <c r="AT297" s="33">
        <f t="shared" si="195"/>
        <v>40</v>
      </c>
      <c r="AU297" s="31">
        <f t="shared" si="196"/>
        <v>1.3</v>
      </c>
      <c r="AV297" s="2">
        <f t="shared" si="197"/>
        <v>0</v>
      </c>
      <c r="AW297" s="33">
        <f t="shared" si="198"/>
        <v>1</v>
      </c>
      <c r="AX297" s="31">
        <f t="shared" si="199"/>
        <v>0</v>
      </c>
      <c r="AY297" s="33">
        <f t="shared" si="200"/>
        <v>1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hidden="1" customHeight="1">
      <c r="A298" s="2"/>
      <c r="B298" s="107">
        <v>223</v>
      </c>
      <c r="C298" s="31">
        <v>10</v>
      </c>
      <c r="D298" s="106" t="s">
        <v>13</v>
      </c>
      <c r="E298" s="2" t="s">
        <v>134</v>
      </c>
      <c r="F298" s="2"/>
      <c r="G298" s="2"/>
      <c r="H298" s="33"/>
      <c r="I298" s="173">
        <f t="shared" si="171"/>
        <v>1047.7463350627195</v>
      </c>
      <c r="J298" s="174">
        <f t="shared" si="172"/>
        <v>21.760166048861723</v>
      </c>
      <c r="K298" s="189">
        <f t="shared" si="173"/>
        <v>302</v>
      </c>
      <c r="L298" s="190">
        <f t="shared" si="174"/>
        <v>83</v>
      </c>
      <c r="M298" s="173">
        <f t="shared" si="201"/>
        <v>25086.0144790224</v>
      </c>
      <c r="N298" s="174">
        <f t="shared" si="175"/>
        <v>14866.912213563737</v>
      </c>
      <c r="O298" s="174">
        <f t="shared" si="180"/>
        <v>10219.102265458661</v>
      </c>
      <c r="P298" s="174"/>
      <c r="Q298" s="174"/>
      <c r="R298" s="175">
        <f t="shared" si="181"/>
        <v>0</v>
      </c>
      <c r="S298" s="173">
        <f t="shared" si="176"/>
        <v>15779.526113018728</v>
      </c>
      <c r="T298" s="174">
        <f t="shared" si="182"/>
        <v>7434.9631587360391</v>
      </c>
      <c r="U298" s="174">
        <f t="shared" si="183"/>
        <v>8344.56295428269</v>
      </c>
      <c r="V298" s="174"/>
      <c r="W298" s="174"/>
      <c r="X298" s="175">
        <f t="shared" si="184"/>
        <v>0</v>
      </c>
      <c r="Y298" s="173">
        <f t="shared" si="177"/>
        <v>31559.052226037456</v>
      </c>
      <c r="Z298" s="174">
        <f t="shared" si="185"/>
        <v>14869.926317472078</v>
      </c>
      <c r="AA298" s="174">
        <f t="shared" si="186"/>
        <v>16689.12590856538</v>
      </c>
      <c r="AB298" s="174"/>
      <c r="AC298" s="174"/>
      <c r="AD298" s="175">
        <f t="shared" si="187"/>
        <v>0</v>
      </c>
      <c r="AE298" s="173">
        <f t="shared" si="202"/>
        <v>23.942831999999999</v>
      </c>
      <c r="AF298" s="174">
        <f t="shared" si="154"/>
        <v>36</v>
      </c>
      <c r="AG298" s="174">
        <f t="shared" si="188"/>
        <v>62.464200000000005</v>
      </c>
      <c r="AH298" s="174">
        <f t="shared" si="203"/>
        <v>521</v>
      </c>
      <c r="AI298" s="174">
        <f t="shared" si="178"/>
        <v>260.02679999999998</v>
      </c>
      <c r="AJ298" s="174">
        <f t="shared" si="189"/>
        <v>4</v>
      </c>
      <c r="AK298" s="174">
        <f t="shared" si="179"/>
        <v>11607.244635877385</v>
      </c>
      <c r="AL298" s="174">
        <f t="shared" si="190"/>
        <v>7434.9631587360391</v>
      </c>
      <c r="AM298" s="174">
        <f t="shared" si="191"/>
        <v>4172.281477141345</v>
      </c>
      <c r="AN298" s="174"/>
      <c r="AO298" s="176">
        <v>24</v>
      </c>
      <c r="AP298" s="174">
        <v>36</v>
      </c>
      <c r="AQ298" s="175">
        <f t="shared" si="192"/>
        <v>521</v>
      </c>
      <c r="AR298" s="31">
        <f t="shared" si="193"/>
        <v>0</v>
      </c>
      <c r="AS298" s="2">
        <f t="shared" si="194"/>
        <v>0</v>
      </c>
      <c r="AT298" s="33">
        <f t="shared" si="195"/>
        <v>40</v>
      </c>
      <c r="AU298" s="31">
        <f t="shared" si="196"/>
        <v>1</v>
      </c>
      <c r="AV298" s="2">
        <f t="shared" si="197"/>
        <v>0</v>
      </c>
      <c r="AW298" s="33">
        <f t="shared" si="198"/>
        <v>2</v>
      </c>
      <c r="AX298" s="31">
        <f t="shared" si="199"/>
        <v>0</v>
      </c>
      <c r="AY298" s="33">
        <f t="shared" si="200"/>
        <v>1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hidden="1" customHeight="1">
      <c r="A299" s="2"/>
      <c r="B299" s="107">
        <v>224</v>
      </c>
      <c r="C299" s="31">
        <v>10</v>
      </c>
      <c r="D299" s="106" t="s">
        <v>13</v>
      </c>
      <c r="E299" s="2" t="s">
        <v>92</v>
      </c>
      <c r="F299" s="2"/>
      <c r="G299" s="2"/>
      <c r="H299" s="33"/>
      <c r="I299" s="173">
        <f t="shared" si="171"/>
        <v>774.88092004929354</v>
      </c>
      <c r="J299" s="174">
        <f t="shared" si="172"/>
        <v>21.760166048861723</v>
      </c>
      <c r="K299" s="189">
        <f t="shared" si="173"/>
        <v>542</v>
      </c>
      <c r="L299" s="190">
        <f t="shared" si="174"/>
        <v>186</v>
      </c>
      <c r="M299" s="173">
        <f t="shared" si="201"/>
        <v>18552.843688745666</v>
      </c>
      <c r="N299" s="174">
        <f t="shared" si="175"/>
        <v>13443.292556016335</v>
      </c>
      <c r="O299" s="174">
        <f t="shared" si="180"/>
        <v>5109.5511327293307</v>
      </c>
      <c r="P299" s="174"/>
      <c r="Q299" s="174"/>
      <c r="R299" s="175">
        <f t="shared" si="181"/>
        <v>0</v>
      </c>
      <c r="S299" s="173">
        <f t="shared" si="176"/>
        <v>14060.782478260278</v>
      </c>
      <c r="T299" s="174">
        <f t="shared" si="182"/>
        <v>9888.5010011189333</v>
      </c>
      <c r="U299" s="174">
        <f t="shared" si="183"/>
        <v>4172.281477141345</v>
      </c>
      <c r="V299" s="174"/>
      <c r="W299" s="174"/>
      <c r="X299" s="175">
        <f t="shared" si="184"/>
        <v>0</v>
      </c>
      <c r="Y299" s="173">
        <f t="shared" si="177"/>
        <v>28121.564956520557</v>
      </c>
      <c r="Z299" s="174">
        <f t="shared" si="185"/>
        <v>19777.002002237867</v>
      </c>
      <c r="AA299" s="174">
        <f t="shared" si="186"/>
        <v>8344.56295428269</v>
      </c>
      <c r="AB299" s="174"/>
      <c r="AC299" s="174"/>
      <c r="AD299" s="175">
        <f t="shared" si="187"/>
        <v>0</v>
      </c>
      <c r="AE299" s="173">
        <f t="shared" si="202"/>
        <v>23.942831999999999</v>
      </c>
      <c r="AF299" s="174">
        <f t="shared" ref="AF299:AF362" si="204">AP299</f>
        <v>36</v>
      </c>
      <c r="AG299" s="174">
        <f t="shared" si="188"/>
        <v>22.464200000000002</v>
      </c>
      <c r="AH299" s="174">
        <f t="shared" si="203"/>
        <v>521</v>
      </c>
      <c r="AI299" s="174">
        <f t="shared" si="178"/>
        <v>260.02679999999998</v>
      </c>
      <c r="AJ299" s="174">
        <f t="shared" si="189"/>
        <v>5</v>
      </c>
      <c r="AK299" s="174">
        <f t="shared" si="179"/>
        <v>11607.244635877385</v>
      </c>
      <c r="AL299" s="174">
        <f t="shared" si="190"/>
        <v>7434.9631587360391</v>
      </c>
      <c r="AM299" s="174">
        <f t="shared" si="191"/>
        <v>4172.281477141345</v>
      </c>
      <c r="AN299" s="174"/>
      <c r="AO299" s="176">
        <v>24</v>
      </c>
      <c r="AP299" s="174">
        <v>36</v>
      </c>
      <c r="AQ299" s="175">
        <f t="shared" si="192"/>
        <v>521</v>
      </c>
      <c r="AR299" s="31">
        <f t="shared" si="193"/>
        <v>0</v>
      </c>
      <c r="AS299" s="2">
        <f t="shared" si="194"/>
        <v>0</v>
      </c>
      <c r="AT299" s="33">
        <f t="shared" si="195"/>
        <v>0</v>
      </c>
      <c r="AU299" s="31">
        <f t="shared" si="196"/>
        <v>1</v>
      </c>
      <c r="AV299" s="2">
        <f t="shared" si="197"/>
        <v>0</v>
      </c>
      <c r="AW299" s="33">
        <f t="shared" si="198"/>
        <v>1</v>
      </c>
      <c r="AX299" s="31">
        <f t="shared" si="199"/>
        <v>0</v>
      </c>
      <c r="AY299" s="33">
        <f t="shared" si="200"/>
        <v>1.33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hidden="1" customHeight="1">
      <c r="A300" s="2"/>
      <c r="B300" s="107">
        <v>225</v>
      </c>
      <c r="C300" s="31">
        <v>10</v>
      </c>
      <c r="D300" s="106" t="s">
        <v>13</v>
      </c>
      <c r="E300" s="2" t="s">
        <v>139</v>
      </c>
      <c r="F300" s="2"/>
      <c r="G300" s="2"/>
      <c r="H300" s="33"/>
      <c r="I300" s="173">
        <f t="shared" si="171"/>
        <v>1012.2954262013386</v>
      </c>
      <c r="J300" s="174">
        <f t="shared" si="172"/>
        <v>21.760166048861723</v>
      </c>
      <c r="K300" s="189">
        <f t="shared" si="173"/>
        <v>328</v>
      </c>
      <c r="L300" s="190">
        <f t="shared" si="174"/>
        <v>92</v>
      </c>
      <c r="M300" s="173">
        <f t="shared" si="201"/>
        <v>24237.219323907048</v>
      </c>
      <c r="N300" s="174">
        <f t="shared" si="175"/>
        <v>13443.292556016335</v>
      </c>
      <c r="O300" s="174">
        <f t="shared" si="180"/>
        <v>6642.4164725481305</v>
      </c>
      <c r="P300" s="174"/>
      <c r="Q300" s="174"/>
      <c r="R300" s="175">
        <f t="shared" si="181"/>
        <v>4151.5102953425812</v>
      </c>
      <c r="S300" s="173">
        <f t="shared" si="176"/>
        <v>18702.445621580024</v>
      </c>
      <c r="T300" s="174">
        <f t="shared" si="182"/>
        <v>9888.5010011189333</v>
      </c>
      <c r="U300" s="174">
        <f t="shared" si="183"/>
        <v>5423.9659202837483</v>
      </c>
      <c r="V300" s="174"/>
      <c r="W300" s="174"/>
      <c r="X300" s="175">
        <f t="shared" si="184"/>
        <v>3389.9787001773429</v>
      </c>
      <c r="Y300" s="173">
        <f t="shared" si="177"/>
        <v>37404.891243160047</v>
      </c>
      <c r="Z300" s="174">
        <f t="shared" si="185"/>
        <v>19777.002002237867</v>
      </c>
      <c r="AA300" s="174">
        <f t="shared" si="186"/>
        <v>10847.931840567495</v>
      </c>
      <c r="AB300" s="174"/>
      <c r="AC300" s="174"/>
      <c r="AD300" s="175">
        <f t="shared" si="187"/>
        <v>6779.9574003546859</v>
      </c>
      <c r="AE300" s="173">
        <f t="shared" si="202"/>
        <v>23.942831999999999</v>
      </c>
      <c r="AF300" s="174">
        <f t="shared" si="204"/>
        <v>36</v>
      </c>
      <c r="AG300" s="174">
        <f t="shared" si="188"/>
        <v>22.464200000000002</v>
      </c>
      <c r="AH300" s="174">
        <f t="shared" si="203"/>
        <v>521</v>
      </c>
      <c r="AI300" s="174">
        <f t="shared" si="178"/>
        <v>260.02679999999998</v>
      </c>
      <c r="AJ300" s="174">
        <f t="shared" si="189"/>
        <v>5</v>
      </c>
      <c r="AK300" s="174">
        <f t="shared" si="179"/>
        <v>11607.244635877385</v>
      </c>
      <c r="AL300" s="174">
        <f t="shared" si="190"/>
        <v>7434.9631587360391</v>
      </c>
      <c r="AM300" s="174">
        <f t="shared" si="191"/>
        <v>4172.281477141345</v>
      </c>
      <c r="AN300" s="174"/>
      <c r="AO300" s="176">
        <v>24</v>
      </c>
      <c r="AP300" s="174">
        <v>36</v>
      </c>
      <c r="AQ300" s="175">
        <f t="shared" si="192"/>
        <v>521</v>
      </c>
      <c r="AR300" s="31">
        <f t="shared" si="193"/>
        <v>0</v>
      </c>
      <c r="AS300" s="2">
        <f t="shared" si="194"/>
        <v>0</v>
      </c>
      <c r="AT300" s="33">
        <f t="shared" si="195"/>
        <v>0</v>
      </c>
      <c r="AU300" s="31">
        <f t="shared" si="196"/>
        <v>1.3</v>
      </c>
      <c r="AV300" s="2">
        <f t="shared" si="197"/>
        <v>0</v>
      </c>
      <c r="AW300" s="33">
        <f t="shared" si="198"/>
        <v>1</v>
      </c>
      <c r="AX300" s="31">
        <f t="shared" si="199"/>
        <v>0</v>
      </c>
      <c r="AY300" s="33">
        <f t="shared" si="200"/>
        <v>1.33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hidden="1" customHeight="1">
      <c r="A301" s="2"/>
      <c r="B301" s="107">
        <v>226</v>
      </c>
      <c r="C301" s="31">
        <v>10</v>
      </c>
      <c r="D301" s="106" t="s">
        <v>13</v>
      </c>
      <c r="E301" s="2" t="s">
        <v>98</v>
      </c>
      <c r="F301" s="2"/>
      <c r="G301" s="2"/>
      <c r="H301" s="33"/>
      <c r="I301" s="173">
        <f t="shared" si="171"/>
        <v>988.28721771405321</v>
      </c>
      <c r="J301" s="174">
        <f t="shared" si="172"/>
        <v>21.760166048861723</v>
      </c>
      <c r="K301" s="189">
        <f t="shared" si="173"/>
        <v>344</v>
      </c>
      <c r="L301" s="190">
        <f t="shared" si="174"/>
        <v>98</v>
      </c>
      <c r="M301" s="173">
        <f t="shared" si="201"/>
        <v>23662.394821474998</v>
      </c>
      <c r="N301" s="174">
        <f t="shared" si="175"/>
        <v>13443.292556016335</v>
      </c>
      <c r="O301" s="174">
        <f t="shared" si="180"/>
        <v>10219.102265458661</v>
      </c>
      <c r="P301" s="174"/>
      <c r="Q301" s="174"/>
      <c r="R301" s="175">
        <f t="shared" si="181"/>
        <v>0</v>
      </c>
      <c r="S301" s="173">
        <f t="shared" si="176"/>
        <v>18233.063955401623</v>
      </c>
      <c r="T301" s="174">
        <f t="shared" si="182"/>
        <v>9888.5010011189333</v>
      </c>
      <c r="U301" s="174">
        <f t="shared" si="183"/>
        <v>8344.56295428269</v>
      </c>
      <c r="V301" s="174"/>
      <c r="W301" s="174"/>
      <c r="X301" s="175">
        <f t="shared" si="184"/>
        <v>0</v>
      </c>
      <c r="Y301" s="173">
        <f t="shared" si="177"/>
        <v>36466.127910803247</v>
      </c>
      <c r="Z301" s="174">
        <f t="shared" si="185"/>
        <v>19777.002002237867</v>
      </c>
      <c r="AA301" s="174">
        <f t="shared" si="186"/>
        <v>16689.12590856538</v>
      </c>
      <c r="AB301" s="174"/>
      <c r="AC301" s="174"/>
      <c r="AD301" s="175">
        <f t="shared" si="187"/>
        <v>0</v>
      </c>
      <c r="AE301" s="173">
        <f t="shared" si="202"/>
        <v>23.942831999999999</v>
      </c>
      <c r="AF301" s="174">
        <f t="shared" si="204"/>
        <v>36</v>
      </c>
      <c r="AG301" s="174">
        <f t="shared" si="188"/>
        <v>22.464200000000002</v>
      </c>
      <c r="AH301" s="174">
        <f t="shared" si="203"/>
        <v>521</v>
      </c>
      <c r="AI301" s="174">
        <f t="shared" si="178"/>
        <v>260.02679999999998</v>
      </c>
      <c r="AJ301" s="174">
        <f t="shared" si="189"/>
        <v>5</v>
      </c>
      <c r="AK301" s="174">
        <f t="shared" si="179"/>
        <v>11607.244635877385</v>
      </c>
      <c r="AL301" s="174">
        <f t="shared" si="190"/>
        <v>7434.9631587360391</v>
      </c>
      <c r="AM301" s="174">
        <f t="shared" si="191"/>
        <v>4172.281477141345</v>
      </c>
      <c r="AN301" s="174"/>
      <c r="AO301" s="176">
        <v>24</v>
      </c>
      <c r="AP301" s="174">
        <v>36</v>
      </c>
      <c r="AQ301" s="175">
        <f t="shared" si="192"/>
        <v>521</v>
      </c>
      <c r="AR301" s="31">
        <f t="shared" si="193"/>
        <v>0</v>
      </c>
      <c r="AS301" s="2">
        <f t="shared" si="194"/>
        <v>0</v>
      </c>
      <c r="AT301" s="33">
        <f t="shared" si="195"/>
        <v>0</v>
      </c>
      <c r="AU301" s="31">
        <f t="shared" si="196"/>
        <v>1</v>
      </c>
      <c r="AV301" s="2">
        <f t="shared" si="197"/>
        <v>0</v>
      </c>
      <c r="AW301" s="33">
        <f t="shared" si="198"/>
        <v>2</v>
      </c>
      <c r="AX301" s="31">
        <f t="shared" si="199"/>
        <v>0</v>
      </c>
      <c r="AY301" s="33">
        <f t="shared" si="200"/>
        <v>1.33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hidden="1" customHeight="1">
      <c r="A302" s="2"/>
      <c r="B302" s="107">
        <v>227</v>
      </c>
      <c r="C302" s="31">
        <v>10</v>
      </c>
      <c r="D302" s="106" t="s">
        <v>13</v>
      </c>
      <c r="E302" s="2" t="s">
        <v>111</v>
      </c>
      <c r="F302" s="2"/>
      <c r="G302" s="2"/>
      <c r="H302" s="33"/>
      <c r="I302" s="173">
        <f t="shared" si="171"/>
        <v>1039.2481715099159</v>
      </c>
      <c r="J302" s="174">
        <f t="shared" si="172"/>
        <v>21.760166048861723</v>
      </c>
      <c r="K302" s="189">
        <f t="shared" si="173"/>
        <v>314</v>
      </c>
      <c r="L302" s="190">
        <f t="shared" si="174"/>
        <v>84</v>
      </c>
      <c r="M302" s="173">
        <f t="shared" si="201"/>
        <v>24882.544376769103</v>
      </c>
      <c r="N302" s="174">
        <f t="shared" si="175"/>
        <v>19772.993244039772</v>
      </c>
      <c r="O302" s="174">
        <f t="shared" si="180"/>
        <v>5109.5511327293307</v>
      </c>
      <c r="P302" s="174"/>
      <c r="Q302" s="174"/>
      <c r="R302" s="175">
        <f t="shared" si="181"/>
        <v>0</v>
      </c>
      <c r="S302" s="173">
        <f t="shared" si="176"/>
        <v>14060.782478260278</v>
      </c>
      <c r="T302" s="174">
        <f t="shared" si="182"/>
        <v>9888.5010011189333</v>
      </c>
      <c r="U302" s="174">
        <f t="shared" si="183"/>
        <v>4172.281477141345</v>
      </c>
      <c r="V302" s="174"/>
      <c r="W302" s="174"/>
      <c r="X302" s="175">
        <f t="shared" si="184"/>
        <v>0</v>
      </c>
      <c r="Y302" s="173">
        <f t="shared" si="177"/>
        <v>28121.564956520557</v>
      </c>
      <c r="Z302" s="174">
        <f t="shared" si="185"/>
        <v>19777.002002237867</v>
      </c>
      <c r="AA302" s="174">
        <f t="shared" si="186"/>
        <v>8344.56295428269</v>
      </c>
      <c r="AB302" s="174"/>
      <c r="AC302" s="174"/>
      <c r="AD302" s="175">
        <f t="shared" si="187"/>
        <v>0</v>
      </c>
      <c r="AE302" s="173">
        <f t="shared" si="202"/>
        <v>23.942831999999999</v>
      </c>
      <c r="AF302" s="174">
        <f t="shared" si="204"/>
        <v>36</v>
      </c>
      <c r="AG302" s="174">
        <f t="shared" si="188"/>
        <v>62.464200000000005</v>
      </c>
      <c r="AH302" s="174">
        <f t="shared" si="203"/>
        <v>521</v>
      </c>
      <c r="AI302" s="174">
        <f t="shared" si="178"/>
        <v>260.02679999999998</v>
      </c>
      <c r="AJ302" s="174">
        <f t="shared" si="189"/>
        <v>5</v>
      </c>
      <c r="AK302" s="174">
        <f t="shared" si="179"/>
        <v>11607.244635877385</v>
      </c>
      <c r="AL302" s="174">
        <f t="shared" si="190"/>
        <v>7434.9631587360391</v>
      </c>
      <c r="AM302" s="174">
        <f t="shared" si="191"/>
        <v>4172.281477141345</v>
      </c>
      <c r="AN302" s="174"/>
      <c r="AO302" s="176">
        <v>24</v>
      </c>
      <c r="AP302" s="174">
        <v>36</v>
      </c>
      <c r="AQ302" s="175">
        <f t="shared" si="192"/>
        <v>521</v>
      </c>
      <c r="AR302" s="31">
        <f t="shared" si="193"/>
        <v>0</v>
      </c>
      <c r="AS302" s="2">
        <f t="shared" si="194"/>
        <v>0</v>
      </c>
      <c r="AT302" s="33">
        <f t="shared" si="195"/>
        <v>40</v>
      </c>
      <c r="AU302" s="31">
        <f t="shared" si="196"/>
        <v>1</v>
      </c>
      <c r="AV302" s="2">
        <f t="shared" si="197"/>
        <v>0</v>
      </c>
      <c r="AW302" s="33">
        <f t="shared" si="198"/>
        <v>1</v>
      </c>
      <c r="AX302" s="31">
        <f t="shared" si="199"/>
        <v>0</v>
      </c>
      <c r="AY302" s="33">
        <f t="shared" si="200"/>
        <v>1.33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hidden="1" customHeight="1">
      <c r="A303" s="2"/>
      <c r="B303" s="107">
        <v>228</v>
      </c>
      <c r="C303" s="31">
        <v>10</v>
      </c>
      <c r="D303" s="106" t="s">
        <v>13</v>
      </c>
      <c r="E303" s="2" t="s">
        <v>145</v>
      </c>
      <c r="F303" s="2"/>
      <c r="G303" s="2"/>
      <c r="H303" s="33"/>
      <c r="I303" s="173">
        <f t="shared" si="171"/>
        <v>1276.662677661961</v>
      </c>
      <c r="J303" s="174">
        <f t="shared" si="172"/>
        <v>21.760166048861723</v>
      </c>
      <c r="K303" s="189">
        <f t="shared" si="173"/>
        <v>199</v>
      </c>
      <c r="L303" s="190">
        <f t="shared" si="174"/>
        <v>37</v>
      </c>
      <c r="M303" s="173">
        <f t="shared" si="201"/>
        <v>30566.920011930484</v>
      </c>
      <c r="N303" s="174">
        <f t="shared" si="175"/>
        <v>19772.993244039772</v>
      </c>
      <c r="O303" s="174">
        <f t="shared" si="180"/>
        <v>6642.4164725481305</v>
      </c>
      <c r="P303" s="174"/>
      <c r="Q303" s="174"/>
      <c r="R303" s="175">
        <f t="shared" si="181"/>
        <v>4151.5102953425812</v>
      </c>
      <c r="S303" s="173">
        <f t="shared" si="176"/>
        <v>18702.445621580024</v>
      </c>
      <c r="T303" s="174">
        <f t="shared" si="182"/>
        <v>9888.5010011189333</v>
      </c>
      <c r="U303" s="174">
        <f t="shared" si="183"/>
        <v>5423.9659202837483</v>
      </c>
      <c r="V303" s="174"/>
      <c r="W303" s="174"/>
      <c r="X303" s="175">
        <f t="shared" si="184"/>
        <v>3389.9787001773429</v>
      </c>
      <c r="Y303" s="173">
        <f t="shared" si="177"/>
        <v>37404.891243160047</v>
      </c>
      <c r="Z303" s="174">
        <f t="shared" si="185"/>
        <v>19777.002002237867</v>
      </c>
      <c r="AA303" s="174">
        <f t="shared" si="186"/>
        <v>10847.931840567495</v>
      </c>
      <c r="AB303" s="174"/>
      <c r="AC303" s="174"/>
      <c r="AD303" s="175">
        <f t="shared" si="187"/>
        <v>6779.9574003546859</v>
      </c>
      <c r="AE303" s="173">
        <f t="shared" si="202"/>
        <v>23.942831999999999</v>
      </c>
      <c r="AF303" s="174">
        <f t="shared" si="204"/>
        <v>36</v>
      </c>
      <c r="AG303" s="174">
        <f t="shared" si="188"/>
        <v>62.464200000000005</v>
      </c>
      <c r="AH303" s="174">
        <f t="shared" si="203"/>
        <v>521</v>
      </c>
      <c r="AI303" s="174">
        <f t="shared" si="178"/>
        <v>260.02679999999998</v>
      </c>
      <c r="AJ303" s="174">
        <f t="shared" si="189"/>
        <v>5</v>
      </c>
      <c r="AK303" s="174">
        <f t="shared" si="179"/>
        <v>11607.244635877385</v>
      </c>
      <c r="AL303" s="174">
        <f t="shared" si="190"/>
        <v>7434.9631587360391</v>
      </c>
      <c r="AM303" s="174">
        <f t="shared" si="191"/>
        <v>4172.281477141345</v>
      </c>
      <c r="AN303" s="174"/>
      <c r="AO303" s="176">
        <v>24</v>
      </c>
      <c r="AP303" s="174">
        <v>36</v>
      </c>
      <c r="AQ303" s="175">
        <f t="shared" si="192"/>
        <v>521</v>
      </c>
      <c r="AR303" s="31">
        <f t="shared" si="193"/>
        <v>0</v>
      </c>
      <c r="AS303" s="2">
        <f t="shared" si="194"/>
        <v>0</v>
      </c>
      <c r="AT303" s="33">
        <f t="shared" si="195"/>
        <v>40</v>
      </c>
      <c r="AU303" s="31">
        <f t="shared" si="196"/>
        <v>1.3</v>
      </c>
      <c r="AV303" s="2">
        <f t="shared" si="197"/>
        <v>0</v>
      </c>
      <c r="AW303" s="33">
        <f t="shared" si="198"/>
        <v>1</v>
      </c>
      <c r="AX303" s="31">
        <f t="shared" si="199"/>
        <v>0</v>
      </c>
      <c r="AY303" s="33">
        <f t="shared" si="200"/>
        <v>1.33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hidden="1" customHeight="1">
      <c r="A304" s="2"/>
      <c r="B304" s="107">
        <v>229</v>
      </c>
      <c r="C304" s="31">
        <v>10</v>
      </c>
      <c r="D304" s="106" t="s">
        <v>13</v>
      </c>
      <c r="E304" s="2" t="s">
        <v>135</v>
      </c>
      <c r="F304" s="2"/>
      <c r="G304" s="2"/>
      <c r="H304" s="33"/>
      <c r="I304" s="173">
        <f t="shared" si="171"/>
        <v>1252.6544691746753</v>
      </c>
      <c r="J304" s="174">
        <f t="shared" si="172"/>
        <v>21.760166048861723</v>
      </c>
      <c r="K304" s="189">
        <f t="shared" si="173"/>
        <v>208</v>
      </c>
      <c r="L304" s="190">
        <f t="shared" si="174"/>
        <v>44</v>
      </c>
      <c r="M304" s="173">
        <f t="shared" si="201"/>
        <v>29992.095509498431</v>
      </c>
      <c r="N304" s="174">
        <f t="shared" si="175"/>
        <v>19772.993244039772</v>
      </c>
      <c r="O304" s="174">
        <f t="shared" si="180"/>
        <v>10219.102265458661</v>
      </c>
      <c r="P304" s="174"/>
      <c r="Q304" s="174"/>
      <c r="R304" s="175">
        <f t="shared" si="181"/>
        <v>0</v>
      </c>
      <c r="S304" s="173">
        <f t="shared" si="176"/>
        <v>18233.063955401623</v>
      </c>
      <c r="T304" s="174">
        <f t="shared" si="182"/>
        <v>9888.5010011189333</v>
      </c>
      <c r="U304" s="174">
        <f t="shared" si="183"/>
        <v>8344.56295428269</v>
      </c>
      <c r="V304" s="174"/>
      <c r="W304" s="174"/>
      <c r="X304" s="175">
        <f t="shared" si="184"/>
        <v>0</v>
      </c>
      <c r="Y304" s="173">
        <f t="shared" si="177"/>
        <v>36466.127910803247</v>
      </c>
      <c r="Z304" s="174">
        <f t="shared" si="185"/>
        <v>19777.002002237867</v>
      </c>
      <c r="AA304" s="174">
        <f t="shared" si="186"/>
        <v>16689.12590856538</v>
      </c>
      <c r="AB304" s="174"/>
      <c r="AC304" s="174"/>
      <c r="AD304" s="175">
        <f t="shared" si="187"/>
        <v>0</v>
      </c>
      <c r="AE304" s="173">
        <f t="shared" si="202"/>
        <v>23.942831999999999</v>
      </c>
      <c r="AF304" s="174">
        <f t="shared" si="204"/>
        <v>36</v>
      </c>
      <c r="AG304" s="174">
        <f t="shared" si="188"/>
        <v>62.464200000000005</v>
      </c>
      <c r="AH304" s="174">
        <f t="shared" si="203"/>
        <v>521</v>
      </c>
      <c r="AI304" s="174">
        <f t="shared" si="178"/>
        <v>260.02679999999998</v>
      </c>
      <c r="AJ304" s="174">
        <f t="shared" si="189"/>
        <v>5</v>
      </c>
      <c r="AK304" s="174">
        <f t="shared" si="179"/>
        <v>11607.244635877385</v>
      </c>
      <c r="AL304" s="174">
        <f t="shared" si="190"/>
        <v>7434.9631587360391</v>
      </c>
      <c r="AM304" s="174">
        <f t="shared" si="191"/>
        <v>4172.281477141345</v>
      </c>
      <c r="AN304" s="174"/>
      <c r="AO304" s="176">
        <v>24</v>
      </c>
      <c r="AP304" s="174">
        <v>36</v>
      </c>
      <c r="AQ304" s="175">
        <f t="shared" si="192"/>
        <v>521</v>
      </c>
      <c r="AR304" s="31">
        <f t="shared" si="193"/>
        <v>0</v>
      </c>
      <c r="AS304" s="2">
        <f t="shared" si="194"/>
        <v>0</v>
      </c>
      <c r="AT304" s="33">
        <f t="shared" si="195"/>
        <v>40</v>
      </c>
      <c r="AU304" s="31">
        <f t="shared" si="196"/>
        <v>1</v>
      </c>
      <c r="AV304" s="2">
        <f t="shared" si="197"/>
        <v>0</v>
      </c>
      <c r="AW304" s="33">
        <f t="shared" si="198"/>
        <v>2</v>
      </c>
      <c r="AX304" s="31">
        <f t="shared" si="199"/>
        <v>0</v>
      </c>
      <c r="AY304" s="33">
        <f t="shared" si="200"/>
        <v>1.33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hidden="1" customHeight="1">
      <c r="A305" s="2"/>
      <c r="B305" s="107">
        <v>230</v>
      </c>
      <c r="C305" s="31">
        <v>7</v>
      </c>
      <c r="D305" s="106" t="s">
        <v>13</v>
      </c>
      <c r="E305" s="2" t="s">
        <v>67</v>
      </c>
      <c r="F305" s="2"/>
      <c r="G305" s="2"/>
      <c r="H305" s="33"/>
      <c r="I305" s="173">
        <f t="shared" si="171"/>
        <v>610.04399754523263</v>
      </c>
      <c r="J305" s="174">
        <f t="shared" si="172"/>
        <v>15.161113773007305</v>
      </c>
      <c r="K305" s="189">
        <f t="shared" si="173"/>
        <v>703</v>
      </c>
      <c r="L305" s="190">
        <f t="shared" si="174"/>
        <v>258</v>
      </c>
      <c r="M305" s="173">
        <f t="shared" si="201"/>
        <v>14606.180945833916</v>
      </c>
      <c r="N305" s="174">
        <f t="shared" si="175"/>
        <v>9699.1866148316331</v>
      </c>
      <c r="O305" s="174">
        <f t="shared" si="180"/>
        <v>4906.9943310022827</v>
      </c>
      <c r="P305" s="174"/>
      <c r="Q305" s="174"/>
      <c r="R305" s="175">
        <f t="shared" si="181"/>
        <v>0</v>
      </c>
      <c r="S305" s="173">
        <f t="shared" si="176"/>
        <v>11141.324546796575</v>
      </c>
      <c r="T305" s="174">
        <f t="shared" si="182"/>
        <v>7134.4438984093049</v>
      </c>
      <c r="U305" s="174">
        <f t="shared" si="183"/>
        <v>4006.88064838727</v>
      </c>
      <c r="V305" s="174"/>
      <c r="W305" s="174"/>
      <c r="X305" s="175">
        <f t="shared" si="184"/>
        <v>0</v>
      </c>
      <c r="Y305" s="173">
        <f t="shared" si="177"/>
        <v>22282.649093593151</v>
      </c>
      <c r="Z305" s="174">
        <f t="shared" si="185"/>
        <v>14268.88779681861</v>
      </c>
      <c r="AA305" s="174">
        <f t="shared" si="186"/>
        <v>8013.7612967745399</v>
      </c>
      <c r="AB305" s="174"/>
      <c r="AC305" s="174"/>
      <c r="AD305" s="175">
        <f t="shared" si="187"/>
        <v>0</v>
      </c>
      <c r="AE305" s="173">
        <f t="shared" si="202"/>
        <v>23.942831999999999</v>
      </c>
      <c r="AF305" s="174">
        <f t="shared" si="204"/>
        <v>36</v>
      </c>
      <c r="AG305" s="174">
        <f t="shared" si="188"/>
        <v>22.464200000000002</v>
      </c>
      <c r="AH305" s="174">
        <f t="shared" si="203"/>
        <v>363</v>
      </c>
      <c r="AI305" s="174">
        <f t="shared" si="178"/>
        <v>260.02679999999998</v>
      </c>
      <c r="AJ305" s="174">
        <f t="shared" si="189"/>
        <v>4</v>
      </c>
      <c r="AK305" s="174">
        <f t="shared" si="179"/>
        <v>11141.324546796575</v>
      </c>
      <c r="AL305" s="174">
        <f t="shared" si="190"/>
        <v>7134.4438984093049</v>
      </c>
      <c r="AM305" s="174">
        <f t="shared" si="191"/>
        <v>4006.88064838727</v>
      </c>
      <c r="AN305" s="174"/>
      <c r="AO305" s="176">
        <v>24</v>
      </c>
      <c r="AP305" s="174">
        <v>36</v>
      </c>
      <c r="AQ305" s="175">
        <f t="shared" si="192"/>
        <v>363</v>
      </c>
      <c r="AR305" s="31">
        <f t="shared" si="193"/>
        <v>0</v>
      </c>
      <c r="AS305" s="2">
        <f t="shared" si="194"/>
        <v>0</v>
      </c>
      <c r="AT305" s="33">
        <f t="shared" si="195"/>
        <v>0</v>
      </c>
      <c r="AU305" s="31">
        <f t="shared" si="196"/>
        <v>1</v>
      </c>
      <c r="AV305" s="2">
        <f t="shared" si="197"/>
        <v>0</v>
      </c>
      <c r="AW305" s="33">
        <f t="shared" si="198"/>
        <v>1</v>
      </c>
      <c r="AX305" s="31">
        <f t="shared" si="199"/>
        <v>0</v>
      </c>
      <c r="AY305" s="33">
        <f t="shared" si="200"/>
        <v>1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hidden="1" customHeight="1">
      <c r="A306" s="2"/>
      <c r="B306" s="107">
        <v>231</v>
      </c>
      <c r="C306" s="31">
        <v>7</v>
      </c>
      <c r="D306" s="106" t="s">
        <v>13</v>
      </c>
      <c r="E306" s="2" t="s">
        <v>136</v>
      </c>
      <c r="F306" s="2"/>
      <c r="G306" s="2"/>
      <c r="H306" s="33"/>
      <c r="I306" s="173">
        <f t="shared" si="171"/>
        <v>838.04673311302338</v>
      </c>
      <c r="J306" s="174">
        <f t="shared" si="172"/>
        <v>15.161113773007305</v>
      </c>
      <c r="K306" s="189">
        <f t="shared" si="173"/>
        <v>472</v>
      </c>
      <c r="L306" s="190">
        <f t="shared" si="174"/>
        <v>161</v>
      </c>
      <c r="M306" s="173">
        <f t="shared" si="201"/>
        <v>20065.212139073956</v>
      </c>
      <c r="N306" s="174">
        <f t="shared" si="175"/>
        <v>9699.1866148316331</v>
      </c>
      <c r="O306" s="174">
        <f t="shared" si="180"/>
        <v>6379.0926303029682</v>
      </c>
      <c r="P306" s="174"/>
      <c r="Q306" s="174"/>
      <c r="R306" s="175">
        <f t="shared" si="181"/>
        <v>3986.9328939393554</v>
      </c>
      <c r="S306" s="173">
        <f t="shared" si="176"/>
        <v>15598.979268127412</v>
      </c>
      <c r="T306" s="174">
        <f t="shared" si="182"/>
        <v>7134.4438984093049</v>
      </c>
      <c r="U306" s="174">
        <f t="shared" si="183"/>
        <v>5208.944842903451</v>
      </c>
      <c r="V306" s="174"/>
      <c r="W306" s="174"/>
      <c r="X306" s="175">
        <f t="shared" si="184"/>
        <v>3255.5905268146571</v>
      </c>
      <c r="Y306" s="173">
        <f t="shared" si="177"/>
        <v>31197.958536254824</v>
      </c>
      <c r="Z306" s="174">
        <f t="shared" si="185"/>
        <v>14268.88779681861</v>
      </c>
      <c r="AA306" s="174">
        <f t="shared" si="186"/>
        <v>10417.889685806902</v>
      </c>
      <c r="AB306" s="174"/>
      <c r="AC306" s="174"/>
      <c r="AD306" s="175">
        <f t="shared" si="187"/>
        <v>6511.1810536293142</v>
      </c>
      <c r="AE306" s="173">
        <f t="shared" si="202"/>
        <v>23.942831999999999</v>
      </c>
      <c r="AF306" s="174">
        <f t="shared" si="204"/>
        <v>36</v>
      </c>
      <c r="AG306" s="174">
        <f t="shared" si="188"/>
        <v>22.464200000000002</v>
      </c>
      <c r="AH306" s="174">
        <f t="shared" si="203"/>
        <v>363</v>
      </c>
      <c r="AI306" s="174">
        <f t="shared" si="178"/>
        <v>260.02679999999998</v>
      </c>
      <c r="AJ306" s="174">
        <f t="shared" si="189"/>
        <v>4</v>
      </c>
      <c r="AK306" s="174">
        <f t="shared" si="179"/>
        <v>11141.324546796575</v>
      </c>
      <c r="AL306" s="174">
        <f t="shared" si="190"/>
        <v>7134.4438984093049</v>
      </c>
      <c r="AM306" s="174">
        <f t="shared" si="191"/>
        <v>4006.88064838727</v>
      </c>
      <c r="AN306" s="174"/>
      <c r="AO306" s="176">
        <v>24</v>
      </c>
      <c r="AP306" s="174">
        <v>36</v>
      </c>
      <c r="AQ306" s="175">
        <f t="shared" si="192"/>
        <v>363</v>
      </c>
      <c r="AR306" s="31">
        <f t="shared" si="193"/>
        <v>0</v>
      </c>
      <c r="AS306" s="2">
        <f t="shared" si="194"/>
        <v>0</v>
      </c>
      <c r="AT306" s="33">
        <f t="shared" si="195"/>
        <v>0</v>
      </c>
      <c r="AU306" s="31">
        <f t="shared" si="196"/>
        <v>1.3</v>
      </c>
      <c r="AV306" s="2">
        <f t="shared" si="197"/>
        <v>0</v>
      </c>
      <c r="AW306" s="33">
        <f t="shared" si="198"/>
        <v>1</v>
      </c>
      <c r="AX306" s="31">
        <f t="shared" si="199"/>
        <v>0</v>
      </c>
      <c r="AY306" s="33">
        <f t="shared" si="200"/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hidden="1" customHeight="1">
      <c r="A307" s="2"/>
      <c r="B307" s="107">
        <v>232</v>
      </c>
      <c r="C307" s="31">
        <v>7</v>
      </c>
      <c r="D307" s="106" t="s">
        <v>13</v>
      </c>
      <c r="E307" s="2" t="s">
        <v>91</v>
      </c>
      <c r="F307" s="2"/>
      <c r="G307" s="2"/>
      <c r="H307" s="33"/>
      <c r="I307" s="173">
        <f t="shared" si="171"/>
        <v>814.99027670729174</v>
      </c>
      <c r="J307" s="174">
        <f t="shared" si="172"/>
        <v>15.161113773007305</v>
      </c>
      <c r="K307" s="189">
        <f t="shared" si="173"/>
        <v>491</v>
      </c>
      <c r="L307" s="190">
        <f t="shared" si="174"/>
        <v>167</v>
      </c>
      <c r="M307" s="173">
        <f t="shared" si="201"/>
        <v>19513.175276836198</v>
      </c>
      <c r="N307" s="174">
        <f t="shared" si="175"/>
        <v>9699.1866148316331</v>
      </c>
      <c r="O307" s="174">
        <f t="shared" si="180"/>
        <v>9813.9886620045654</v>
      </c>
      <c r="P307" s="174"/>
      <c r="Q307" s="174"/>
      <c r="R307" s="175">
        <f t="shared" si="181"/>
        <v>0</v>
      </c>
      <c r="S307" s="173">
        <f t="shared" si="176"/>
        <v>15148.205195183844</v>
      </c>
      <c r="T307" s="174">
        <f t="shared" si="182"/>
        <v>7134.4438984093049</v>
      </c>
      <c r="U307" s="174">
        <f t="shared" si="183"/>
        <v>8013.7612967745399</v>
      </c>
      <c r="V307" s="174"/>
      <c r="W307" s="174"/>
      <c r="X307" s="175">
        <f t="shared" si="184"/>
        <v>0</v>
      </c>
      <c r="Y307" s="173">
        <f t="shared" si="177"/>
        <v>30296.410390367688</v>
      </c>
      <c r="Z307" s="174">
        <f t="shared" si="185"/>
        <v>14268.88779681861</v>
      </c>
      <c r="AA307" s="174">
        <f t="shared" si="186"/>
        <v>16027.52259354908</v>
      </c>
      <c r="AB307" s="174"/>
      <c r="AC307" s="174"/>
      <c r="AD307" s="175">
        <f t="shared" si="187"/>
        <v>0</v>
      </c>
      <c r="AE307" s="173">
        <f t="shared" si="202"/>
        <v>23.942831999999999</v>
      </c>
      <c r="AF307" s="174">
        <f t="shared" si="204"/>
        <v>36</v>
      </c>
      <c r="AG307" s="174">
        <f t="shared" si="188"/>
        <v>22.464200000000002</v>
      </c>
      <c r="AH307" s="174">
        <f t="shared" si="203"/>
        <v>363</v>
      </c>
      <c r="AI307" s="174">
        <f t="shared" si="178"/>
        <v>260.02679999999998</v>
      </c>
      <c r="AJ307" s="174">
        <f t="shared" si="189"/>
        <v>4</v>
      </c>
      <c r="AK307" s="174">
        <f t="shared" si="179"/>
        <v>11141.324546796575</v>
      </c>
      <c r="AL307" s="174">
        <f t="shared" si="190"/>
        <v>7134.4438984093049</v>
      </c>
      <c r="AM307" s="174">
        <f t="shared" si="191"/>
        <v>4006.88064838727</v>
      </c>
      <c r="AN307" s="174"/>
      <c r="AO307" s="176">
        <v>24</v>
      </c>
      <c r="AP307" s="174">
        <v>36</v>
      </c>
      <c r="AQ307" s="175">
        <f t="shared" si="192"/>
        <v>363</v>
      </c>
      <c r="AR307" s="31">
        <f t="shared" si="193"/>
        <v>0</v>
      </c>
      <c r="AS307" s="2">
        <f t="shared" si="194"/>
        <v>0</v>
      </c>
      <c r="AT307" s="33">
        <f t="shared" si="195"/>
        <v>0</v>
      </c>
      <c r="AU307" s="31">
        <f t="shared" si="196"/>
        <v>1</v>
      </c>
      <c r="AV307" s="2">
        <f t="shared" si="197"/>
        <v>0</v>
      </c>
      <c r="AW307" s="33">
        <f t="shared" si="198"/>
        <v>2</v>
      </c>
      <c r="AX307" s="31">
        <f t="shared" si="199"/>
        <v>0</v>
      </c>
      <c r="AY307" s="33">
        <f t="shared" si="200"/>
        <v>1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hidden="1" customHeight="1">
      <c r="A308" s="2"/>
      <c r="B308" s="107">
        <v>233</v>
      </c>
      <c r="C308" s="31">
        <v>7</v>
      </c>
      <c r="D308" s="106" t="s">
        <v>13</v>
      </c>
      <c r="E308" s="2" t="s">
        <v>87</v>
      </c>
      <c r="F308" s="2"/>
      <c r="G308" s="2"/>
      <c r="H308" s="33"/>
      <c r="I308" s="173">
        <f t="shared" si="171"/>
        <v>800.78204003610699</v>
      </c>
      <c r="J308" s="174">
        <f t="shared" si="172"/>
        <v>15.161113773007305</v>
      </c>
      <c r="K308" s="189">
        <f t="shared" si="173"/>
        <v>509</v>
      </c>
      <c r="L308" s="190">
        <f t="shared" si="174"/>
        <v>174</v>
      </c>
      <c r="M308" s="173">
        <f t="shared" si="201"/>
        <v>19172.989853201783</v>
      </c>
      <c r="N308" s="174">
        <f t="shared" si="175"/>
        <v>14265.995522199499</v>
      </c>
      <c r="O308" s="174">
        <f t="shared" si="180"/>
        <v>4906.9943310022827</v>
      </c>
      <c r="P308" s="174"/>
      <c r="Q308" s="174"/>
      <c r="R308" s="175">
        <f t="shared" si="181"/>
        <v>0</v>
      </c>
      <c r="S308" s="173">
        <f t="shared" si="176"/>
        <v>11141.324546796575</v>
      </c>
      <c r="T308" s="174">
        <f t="shared" si="182"/>
        <v>7134.4438984093049</v>
      </c>
      <c r="U308" s="174">
        <f t="shared" si="183"/>
        <v>4006.88064838727</v>
      </c>
      <c r="V308" s="174"/>
      <c r="W308" s="174"/>
      <c r="X308" s="175">
        <f t="shared" si="184"/>
        <v>0</v>
      </c>
      <c r="Y308" s="173">
        <f t="shared" si="177"/>
        <v>22282.649093593151</v>
      </c>
      <c r="Z308" s="174">
        <f t="shared" si="185"/>
        <v>14268.88779681861</v>
      </c>
      <c r="AA308" s="174">
        <f t="shared" si="186"/>
        <v>8013.7612967745399</v>
      </c>
      <c r="AB308" s="174"/>
      <c r="AC308" s="174"/>
      <c r="AD308" s="175">
        <f t="shared" si="187"/>
        <v>0</v>
      </c>
      <c r="AE308" s="173">
        <f t="shared" si="202"/>
        <v>23.942831999999999</v>
      </c>
      <c r="AF308" s="174">
        <f t="shared" si="204"/>
        <v>36</v>
      </c>
      <c r="AG308" s="174">
        <f t="shared" si="188"/>
        <v>62.464200000000005</v>
      </c>
      <c r="AH308" s="174">
        <f t="shared" si="203"/>
        <v>363</v>
      </c>
      <c r="AI308" s="174">
        <f t="shared" si="178"/>
        <v>260.02679999999998</v>
      </c>
      <c r="AJ308" s="174">
        <f t="shared" si="189"/>
        <v>4</v>
      </c>
      <c r="AK308" s="174">
        <f t="shared" si="179"/>
        <v>11141.324546796575</v>
      </c>
      <c r="AL308" s="174">
        <f t="shared" si="190"/>
        <v>7134.4438984093049</v>
      </c>
      <c r="AM308" s="174">
        <f t="shared" si="191"/>
        <v>4006.88064838727</v>
      </c>
      <c r="AN308" s="174"/>
      <c r="AO308" s="176">
        <v>24</v>
      </c>
      <c r="AP308" s="174">
        <v>36</v>
      </c>
      <c r="AQ308" s="175">
        <f t="shared" si="192"/>
        <v>363</v>
      </c>
      <c r="AR308" s="31">
        <f t="shared" si="193"/>
        <v>0</v>
      </c>
      <c r="AS308" s="2">
        <f t="shared" si="194"/>
        <v>0</v>
      </c>
      <c r="AT308" s="33">
        <f t="shared" si="195"/>
        <v>40</v>
      </c>
      <c r="AU308" s="31">
        <f t="shared" si="196"/>
        <v>1</v>
      </c>
      <c r="AV308" s="2">
        <f t="shared" si="197"/>
        <v>0</v>
      </c>
      <c r="AW308" s="33">
        <f t="shared" si="198"/>
        <v>1</v>
      </c>
      <c r="AX308" s="31">
        <f t="shared" si="199"/>
        <v>0</v>
      </c>
      <c r="AY308" s="33">
        <f t="shared" si="200"/>
        <v>1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hidden="1" customHeight="1">
      <c r="A309" s="2"/>
      <c r="B309" s="107">
        <v>234</v>
      </c>
      <c r="C309" s="31">
        <v>7</v>
      </c>
      <c r="D309" s="106" t="s">
        <v>13</v>
      </c>
      <c r="E309" s="2" t="s">
        <v>179</v>
      </c>
      <c r="F309" s="2"/>
      <c r="G309" s="2"/>
      <c r="H309" s="33"/>
      <c r="I309" s="173">
        <f t="shared" si="171"/>
        <v>1028.7847756038977</v>
      </c>
      <c r="J309" s="174">
        <f t="shared" si="172"/>
        <v>15.161113773007305</v>
      </c>
      <c r="K309" s="189">
        <f t="shared" si="173"/>
        <v>316</v>
      </c>
      <c r="L309" s="190">
        <f t="shared" si="174"/>
        <v>85</v>
      </c>
      <c r="M309" s="173">
        <f t="shared" si="201"/>
        <v>24632.021046441823</v>
      </c>
      <c r="N309" s="174">
        <f t="shared" si="175"/>
        <v>14265.995522199499</v>
      </c>
      <c r="O309" s="174">
        <f t="shared" si="180"/>
        <v>6379.0926303029682</v>
      </c>
      <c r="P309" s="174"/>
      <c r="Q309" s="174"/>
      <c r="R309" s="175">
        <f t="shared" si="181"/>
        <v>3986.9328939393554</v>
      </c>
      <c r="S309" s="173">
        <f t="shared" si="176"/>
        <v>15598.979268127412</v>
      </c>
      <c r="T309" s="174">
        <f t="shared" si="182"/>
        <v>7134.4438984093049</v>
      </c>
      <c r="U309" s="174">
        <f t="shared" si="183"/>
        <v>5208.944842903451</v>
      </c>
      <c r="V309" s="174"/>
      <c r="W309" s="174"/>
      <c r="X309" s="175">
        <f t="shared" si="184"/>
        <v>3255.5905268146571</v>
      </c>
      <c r="Y309" s="173">
        <f t="shared" si="177"/>
        <v>31197.958536254824</v>
      </c>
      <c r="Z309" s="174">
        <f t="shared" si="185"/>
        <v>14268.88779681861</v>
      </c>
      <c r="AA309" s="174">
        <f t="shared" si="186"/>
        <v>10417.889685806902</v>
      </c>
      <c r="AB309" s="174"/>
      <c r="AC309" s="174"/>
      <c r="AD309" s="175">
        <f t="shared" si="187"/>
        <v>6511.1810536293142</v>
      </c>
      <c r="AE309" s="173">
        <f t="shared" si="202"/>
        <v>23.942831999999999</v>
      </c>
      <c r="AF309" s="174">
        <f t="shared" si="204"/>
        <v>36</v>
      </c>
      <c r="AG309" s="174">
        <f t="shared" si="188"/>
        <v>62.464200000000005</v>
      </c>
      <c r="AH309" s="174">
        <f t="shared" si="203"/>
        <v>363</v>
      </c>
      <c r="AI309" s="174">
        <f t="shared" si="178"/>
        <v>260.02679999999998</v>
      </c>
      <c r="AJ309" s="174">
        <f t="shared" si="189"/>
        <v>4</v>
      </c>
      <c r="AK309" s="174">
        <f t="shared" si="179"/>
        <v>11141.324546796575</v>
      </c>
      <c r="AL309" s="174">
        <f t="shared" si="190"/>
        <v>7134.4438984093049</v>
      </c>
      <c r="AM309" s="174">
        <f t="shared" si="191"/>
        <v>4006.88064838727</v>
      </c>
      <c r="AN309" s="174"/>
      <c r="AO309" s="176">
        <v>24</v>
      </c>
      <c r="AP309" s="174">
        <v>36</v>
      </c>
      <c r="AQ309" s="175">
        <f t="shared" si="192"/>
        <v>363</v>
      </c>
      <c r="AR309" s="31">
        <f t="shared" si="193"/>
        <v>0</v>
      </c>
      <c r="AS309" s="2">
        <f t="shared" si="194"/>
        <v>0</v>
      </c>
      <c r="AT309" s="33">
        <f t="shared" si="195"/>
        <v>40</v>
      </c>
      <c r="AU309" s="31">
        <f t="shared" si="196"/>
        <v>1.3</v>
      </c>
      <c r="AV309" s="2">
        <f t="shared" si="197"/>
        <v>0</v>
      </c>
      <c r="AW309" s="33">
        <f t="shared" si="198"/>
        <v>1</v>
      </c>
      <c r="AX309" s="31">
        <f t="shared" si="199"/>
        <v>0</v>
      </c>
      <c r="AY309" s="33">
        <f t="shared" si="200"/>
        <v>1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hidden="1" customHeight="1">
      <c r="A310" s="2"/>
      <c r="B310" s="107">
        <v>235</v>
      </c>
      <c r="C310" s="31">
        <v>7</v>
      </c>
      <c r="D310" s="106" t="s">
        <v>13</v>
      </c>
      <c r="E310" s="2" t="s">
        <v>134</v>
      </c>
      <c r="F310" s="2"/>
      <c r="G310" s="2"/>
      <c r="H310" s="33"/>
      <c r="I310" s="173">
        <f t="shared" si="171"/>
        <v>1005.728319198166</v>
      </c>
      <c r="J310" s="174">
        <f t="shared" si="172"/>
        <v>15.161113773007305</v>
      </c>
      <c r="K310" s="189">
        <f t="shared" si="173"/>
        <v>335</v>
      </c>
      <c r="L310" s="190">
        <f t="shared" si="174"/>
        <v>96</v>
      </c>
      <c r="M310" s="173">
        <f t="shared" si="201"/>
        <v>24079.984184204062</v>
      </c>
      <c r="N310" s="174">
        <f t="shared" si="175"/>
        <v>14265.995522199499</v>
      </c>
      <c r="O310" s="174">
        <f t="shared" si="180"/>
        <v>9813.9886620045654</v>
      </c>
      <c r="P310" s="174"/>
      <c r="Q310" s="174"/>
      <c r="R310" s="175">
        <f t="shared" si="181"/>
        <v>0</v>
      </c>
      <c r="S310" s="173">
        <f t="shared" si="176"/>
        <v>15148.205195183844</v>
      </c>
      <c r="T310" s="174">
        <f t="shared" si="182"/>
        <v>7134.4438984093049</v>
      </c>
      <c r="U310" s="174">
        <f t="shared" si="183"/>
        <v>8013.7612967745399</v>
      </c>
      <c r="V310" s="174"/>
      <c r="W310" s="174"/>
      <c r="X310" s="175">
        <f t="shared" si="184"/>
        <v>0</v>
      </c>
      <c r="Y310" s="173">
        <f t="shared" si="177"/>
        <v>30296.410390367688</v>
      </c>
      <c r="Z310" s="174">
        <f t="shared" si="185"/>
        <v>14268.88779681861</v>
      </c>
      <c r="AA310" s="174">
        <f t="shared" si="186"/>
        <v>16027.52259354908</v>
      </c>
      <c r="AB310" s="174"/>
      <c r="AC310" s="174"/>
      <c r="AD310" s="175">
        <f t="shared" si="187"/>
        <v>0</v>
      </c>
      <c r="AE310" s="173">
        <f t="shared" si="202"/>
        <v>23.942831999999999</v>
      </c>
      <c r="AF310" s="174">
        <f t="shared" si="204"/>
        <v>36</v>
      </c>
      <c r="AG310" s="174">
        <f t="shared" si="188"/>
        <v>62.464200000000005</v>
      </c>
      <c r="AH310" s="174">
        <f t="shared" si="203"/>
        <v>363</v>
      </c>
      <c r="AI310" s="174">
        <f t="shared" si="178"/>
        <v>260.02679999999998</v>
      </c>
      <c r="AJ310" s="174">
        <f t="shared" si="189"/>
        <v>4</v>
      </c>
      <c r="AK310" s="174">
        <f t="shared" si="179"/>
        <v>11141.324546796575</v>
      </c>
      <c r="AL310" s="174">
        <f t="shared" si="190"/>
        <v>7134.4438984093049</v>
      </c>
      <c r="AM310" s="174">
        <f t="shared" si="191"/>
        <v>4006.88064838727</v>
      </c>
      <c r="AN310" s="174"/>
      <c r="AO310" s="176">
        <v>24</v>
      </c>
      <c r="AP310" s="174">
        <v>36</v>
      </c>
      <c r="AQ310" s="175">
        <f t="shared" si="192"/>
        <v>363</v>
      </c>
      <c r="AR310" s="31">
        <f t="shared" si="193"/>
        <v>0</v>
      </c>
      <c r="AS310" s="2">
        <f t="shared" si="194"/>
        <v>0</v>
      </c>
      <c r="AT310" s="33">
        <f t="shared" si="195"/>
        <v>40</v>
      </c>
      <c r="AU310" s="31">
        <f t="shared" si="196"/>
        <v>1</v>
      </c>
      <c r="AV310" s="2">
        <f t="shared" si="197"/>
        <v>0</v>
      </c>
      <c r="AW310" s="33">
        <f t="shared" si="198"/>
        <v>2</v>
      </c>
      <c r="AX310" s="31">
        <f t="shared" si="199"/>
        <v>0</v>
      </c>
      <c r="AY310" s="33">
        <f t="shared" si="200"/>
        <v>1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hidden="1" customHeight="1">
      <c r="A311" s="2"/>
      <c r="B311" s="107">
        <v>236</v>
      </c>
      <c r="C311" s="31">
        <v>4</v>
      </c>
      <c r="D311" s="106" t="s">
        <v>13</v>
      </c>
      <c r="E311" s="2" t="s">
        <v>67</v>
      </c>
      <c r="F311" s="2"/>
      <c r="G311" s="2"/>
      <c r="H311" s="33"/>
      <c r="I311" s="173">
        <f t="shared" si="171"/>
        <v>567.81627168677994</v>
      </c>
      <c r="J311" s="174">
        <f t="shared" si="172"/>
        <v>8.3114645752849956</v>
      </c>
      <c r="K311" s="189">
        <f t="shared" si="173"/>
        <v>729</v>
      </c>
      <c r="L311" s="190">
        <f t="shared" si="174"/>
        <v>269</v>
      </c>
      <c r="M311" s="173">
        <f t="shared" si="201"/>
        <v>13595.129599862928</v>
      </c>
      <c r="N311" s="174">
        <f t="shared" si="175"/>
        <v>9024.6931086766253</v>
      </c>
      <c r="O311" s="174">
        <f t="shared" si="180"/>
        <v>4570.4364911863022</v>
      </c>
      <c r="P311" s="174"/>
      <c r="Q311" s="174"/>
      <c r="R311" s="175">
        <f t="shared" si="181"/>
        <v>0</v>
      </c>
      <c r="S311" s="173">
        <f t="shared" si="176"/>
        <v>10370.365031638215</v>
      </c>
      <c r="T311" s="174">
        <f t="shared" si="182"/>
        <v>6638.3057921328718</v>
      </c>
      <c r="U311" s="174">
        <f t="shared" si="183"/>
        <v>3732.0592395053427</v>
      </c>
      <c r="V311" s="174"/>
      <c r="W311" s="174"/>
      <c r="X311" s="175">
        <f t="shared" si="184"/>
        <v>0</v>
      </c>
      <c r="Y311" s="173">
        <f t="shared" si="177"/>
        <v>20740.730063276431</v>
      </c>
      <c r="Z311" s="174">
        <f t="shared" si="185"/>
        <v>13276.611584265744</v>
      </c>
      <c r="AA311" s="174">
        <f t="shared" si="186"/>
        <v>7464.1184790106854</v>
      </c>
      <c r="AB311" s="174"/>
      <c r="AC311" s="174"/>
      <c r="AD311" s="175">
        <f t="shared" si="187"/>
        <v>0</v>
      </c>
      <c r="AE311" s="173">
        <f t="shared" si="202"/>
        <v>23.942831999999999</v>
      </c>
      <c r="AF311" s="174">
        <f t="shared" si="204"/>
        <v>36</v>
      </c>
      <c r="AG311" s="174">
        <f t="shared" si="188"/>
        <v>22.464200000000002</v>
      </c>
      <c r="AH311" s="174">
        <f t="shared" si="203"/>
        <v>199</v>
      </c>
      <c r="AI311" s="174">
        <f t="shared" si="178"/>
        <v>260.02679999999998</v>
      </c>
      <c r="AJ311" s="174">
        <f t="shared" si="189"/>
        <v>4</v>
      </c>
      <c r="AK311" s="174">
        <f t="shared" si="179"/>
        <v>10370.365031638215</v>
      </c>
      <c r="AL311" s="174">
        <f t="shared" si="190"/>
        <v>6638.3057921328718</v>
      </c>
      <c r="AM311" s="174">
        <f t="shared" si="191"/>
        <v>3732.0592395053427</v>
      </c>
      <c r="AN311" s="174"/>
      <c r="AO311" s="176">
        <v>24</v>
      </c>
      <c r="AP311" s="174">
        <v>36</v>
      </c>
      <c r="AQ311" s="175">
        <f t="shared" si="192"/>
        <v>199</v>
      </c>
      <c r="AR311" s="31">
        <f t="shared" si="193"/>
        <v>0</v>
      </c>
      <c r="AS311" s="2">
        <f t="shared" si="194"/>
        <v>0</v>
      </c>
      <c r="AT311" s="33">
        <f t="shared" si="195"/>
        <v>0</v>
      </c>
      <c r="AU311" s="31">
        <f t="shared" si="196"/>
        <v>1</v>
      </c>
      <c r="AV311" s="2">
        <f t="shared" si="197"/>
        <v>0</v>
      </c>
      <c r="AW311" s="33">
        <f t="shared" si="198"/>
        <v>1</v>
      </c>
      <c r="AX311" s="31">
        <f t="shared" si="199"/>
        <v>0</v>
      </c>
      <c r="AY311" s="33">
        <f t="shared" si="200"/>
        <v>1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hidden="1" customHeight="1">
      <c r="A312" s="2"/>
      <c r="B312" s="107">
        <v>237</v>
      </c>
      <c r="C312" s="31">
        <v>4</v>
      </c>
      <c r="D312" s="106" t="s">
        <v>13</v>
      </c>
      <c r="E312" s="2" t="s">
        <v>87</v>
      </c>
      <c r="F312" s="2"/>
      <c r="G312" s="2"/>
      <c r="H312" s="33"/>
      <c r="I312" s="173">
        <f t="shared" si="171"/>
        <v>745.29015336234602</v>
      </c>
      <c r="J312" s="174">
        <f t="shared" si="172"/>
        <v>8.3114645752849956</v>
      </c>
      <c r="K312" s="189">
        <f t="shared" si="173"/>
        <v>567</v>
      </c>
      <c r="L312" s="190">
        <f t="shared" si="174"/>
        <v>201</v>
      </c>
      <c r="M312" s="173">
        <f t="shared" si="201"/>
        <v>17844.356933208885</v>
      </c>
      <c r="N312" s="174">
        <f t="shared" si="175"/>
        <v>13273.920442022581</v>
      </c>
      <c r="O312" s="174">
        <f t="shared" si="180"/>
        <v>4570.4364911863022</v>
      </c>
      <c r="P312" s="174"/>
      <c r="Q312" s="174"/>
      <c r="R312" s="175">
        <f t="shared" si="181"/>
        <v>0</v>
      </c>
      <c r="S312" s="173">
        <f t="shared" si="176"/>
        <v>10370.365031638215</v>
      </c>
      <c r="T312" s="174">
        <f t="shared" si="182"/>
        <v>6638.3057921328718</v>
      </c>
      <c r="U312" s="174">
        <f t="shared" si="183"/>
        <v>3732.0592395053427</v>
      </c>
      <c r="V312" s="174"/>
      <c r="W312" s="174"/>
      <c r="X312" s="175">
        <f t="shared" si="184"/>
        <v>0</v>
      </c>
      <c r="Y312" s="173">
        <f t="shared" si="177"/>
        <v>20740.730063276431</v>
      </c>
      <c r="Z312" s="174">
        <f t="shared" si="185"/>
        <v>13276.611584265744</v>
      </c>
      <c r="AA312" s="174">
        <f t="shared" si="186"/>
        <v>7464.1184790106854</v>
      </c>
      <c r="AB312" s="174"/>
      <c r="AC312" s="174"/>
      <c r="AD312" s="175">
        <f t="shared" si="187"/>
        <v>0</v>
      </c>
      <c r="AE312" s="173">
        <f t="shared" si="202"/>
        <v>23.942831999999999</v>
      </c>
      <c r="AF312" s="174">
        <f t="shared" si="204"/>
        <v>36</v>
      </c>
      <c r="AG312" s="174">
        <f t="shared" si="188"/>
        <v>62.464200000000005</v>
      </c>
      <c r="AH312" s="174">
        <f t="shared" si="203"/>
        <v>199</v>
      </c>
      <c r="AI312" s="174">
        <f t="shared" si="178"/>
        <v>260.02679999999998</v>
      </c>
      <c r="AJ312" s="174">
        <f t="shared" si="189"/>
        <v>4</v>
      </c>
      <c r="AK312" s="174">
        <f t="shared" si="179"/>
        <v>10370.365031638215</v>
      </c>
      <c r="AL312" s="174">
        <f t="shared" si="190"/>
        <v>6638.3057921328718</v>
      </c>
      <c r="AM312" s="174">
        <f t="shared" si="191"/>
        <v>3732.0592395053427</v>
      </c>
      <c r="AN312" s="174"/>
      <c r="AO312" s="176">
        <v>24</v>
      </c>
      <c r="AP312" s="174">
        <v>36</v>
      </c>
      <c r="AQ312" s="175">
        <f t="shared" si="192"/>
        <v>199</v>
      </c>
      <c r="AR312" s="31">
        <f t="shared" si="193"/>
        <v>0</v>
      </c>
      <c r="AS312" s="2">
        <f t="shared" si="194"/>
        <v>0</v>
      </c>
      <c r="AT312" s="33">
        <f t="shared" si="195"/>
        <v>40</v>
      </c>
      <c r="AU312" s="31">
        <f t="shared" si="196"/>
        <v>1</v>
      </c>
      <c r="AV312" s="2">
        <f t="shared" si="197"/>
        <v>0</v>
      </c>
      <c r="AW312" s="33">
        <f t="shared" si="198"/>
        <v>1</v>
      </c>
      <c r="AX312" s="31">
        <f t="shared" si="199"/>
        <v>0</v>
      </c>
      <c r="AY312" s="33">
        <f t="shared" si="200"/>
        <v>1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hidden="1" customHeight="1">
      <c r="A313" s="2"/>
      <c r="B313" s="107">
        <v>238</v>
      </c>
      <c r="C313" s="31">
        <v>1</v>
      </c>
      <c r="D313" s="106" t="s">
        <v>13</v>
      </c>
      <c r="E313" s="2" t="s">
        <v>67</v>
      </c>
      <c r="F313" s="2"/>
      <c r="G313" s="2"/>
      <c r="H313" s="33"/>
      <c r="I313" s="173">
        <f t="shared" si="171"/>
        <v>461.95304545324956</v>
      </c>
      <c r="J313" s="174">
        <f t="shared" si="172"/>
        <v>4.2183815181094699</v>
      </c>
      <c r="K313" s="189">
        <f t="shared" si="173"/>
        <v>812</v>
      </c>
      <c r="L313" s="190">
        <f t="shared" si="174"/>
        <v>313</v>
      </c>
      <c r="M313" s="173">
        <f t="shared" si="201"/>
        <v>11060.464159175517</v>
      </c>
      <c r="N313" s="174">
        <f t="shared" si="175"/>
        <v>7341.1684112433531</v>
      </c>
      <c r="O313" s="174">
        <f t="shared" si="180"/>
        <v>3719.2957479321635</v>
      </c>
      <c r="P313" s="174"/>
      <c r="Q313" s="174"/>
      <c r="R313" s="175">
        <f t="shared" si="181"/>
        <v>0</v>
      </c>
      <c r="S313" s="173">
        <f t="shared" si="176"/>
        <v>8437.0005950687464</v>
      </c>
      <c r="T313" s="174">
        <f t="shared" si="182"/>
        <v>5399.9532392438086</v>
      </c>
      <c r="U313" s="174">
        <f t="shared" si="183"/>
        <v>3037.0473558249378</v>
      </c>
      <c r="V313" s="174"/>
      <c r="W313" s="174"/>
      <c r="X313" s="175">
        <f t="shared" si="184"/>
        <v>0</v>
      </c>
      <c r="Y313" s="173">
        <f t="shared" si="177"/>
        <v>16874.001190137493</v>
      </c>
      <c r="Z313" s="174">
        <f t="shared" si="185"/>
        <v>10799.906478487617</v>
      </c>
      <c r="AA313" s="174">
        <f t="shared" si="186"/>
        <v>6074.0947116498755</v>
      </c>
      <c r="AB313" s="174"/>
      <c r="AC313" s="174"/>
      <c r="AD313" s="175">
        <f t="shared" si="187"/>
        <v>0</v>
      </c>
      <c r="AE313" s="173">
        <f t="shared" si="202"/>
        <v>23.942831999999999</v>
      </c>
      <c r="AF313" s="174">
        <f t="shared" si="204"/>
        <v>36</v>
      </c>
      <c r="AG313" s="174">
        <f t="shared" si="188"/>
        <v>22.464200000000002</v>
      </c>
      <c r="AH313" s="174">
        <f t="shared" si="203"/>
        <v>101</v>
      </c>
      <c r="AI313" s="174">
        <f t="shared" si="178"/>
        <v>260.02679999999998</v>
      </c>
      <c r="AJ313" s="174">
        <f t="shared" si="189"/>
        <v>4</v>
      </c>
      <c r="AK313" s="174">
        <f t="shared" si="179"/>
        <v>8437.0005950687464</v>
      </c>
      <c r="AL313" s="174">
        <f t="shared" si="190"/>
        <v>5399.9532392438086</v>
      </c>
      <c r="AM313" s="174">
        <f t="shared" si="191"/>
        <v>3037.0473558249378</v>
      </c>
      <c r="AN313" s="174"/>
      <c r="AO313" s="176">
        <v>24</v>
      </c>
      <c r="AP313" s="174">
        <v>36</v>
      </c>
      <c r="AQ313" s="175">
        <f t="shared" si="192"/>
        <v>101</v>
      </c>
      <c r="AR313" s="31">
        <f t="shared" si="193"/>
        <v>0</v>
      </c>
      <c r="AS313" s="2">
        <f t="shared" si="194"/>
        <v>0</v>
      </c>
      <c r="AT313" s="33">
        <f t="shared" si="195"/>
        <v>0</v>
      </c>
      <c r="AU313" s="31">
        <f t="shared" si="196"/>
        <v>1</v>
      </c>
      <c r="AV313" s="2">
        <f t="shared" si="197"/>
        <v>0</v>
      </c>
      <c r="AW313" s="33">
        <f t="shared" si="198"/>
        <v>1</v>
      </c>
      <c r="AX313" s="31">
        <f t="shared" si="199"/>
        <v>0</v>
      </c>
      <c r="AY313" s="33">
        <f t="shared" si="200"/>
        <v>1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hidden="1" customHeight="1">
      <c r="A314" s="2"/>
      <c r="B314" s="107">
        <v>239</v>
      </c>
      <c r="C314" s="31">
        <v>10</v>
      </c>
      <c r="D314" s="106" t="s">
        <v>16</v>
      </c>
      <c r="E314" s="2" t="s">
        <v>150</v>
      </c>
      <c r="F314" s="2" t="s">
        <v>149</v>
      </c>
      <c r="G314" s="2"/>
      <c r="H314" s="33">
        <f t="shared" ref="H314:H357" si="205">AX314*2</f>
        <v>3</v>
      </c>
      <c r="I314" s="173">
        <f t="shared" si="171"/>
        <v>625.43320826700574</v>
      </c>
      <c r="J314" s="174">
        <f t="shared" si="172"/>
        <v>19.630092212984664</v>
      </c>
      <c r="K314" s="189">
        <f t="shared" si="173"/>
        <v>675</v>
      </c>
      <c r="L314" s="190">
        <f t="shared" si="174"/>
        <v>247</v>
      </c>
      <c r="M314" s="173">
        <f t="shared" si="201"/>
        <v>3743.6605581894823</v>
      </c>
      <c r="N314" s="174">
        <f t="shared" si="175"/>
        <v>3743.6605581894823</v>
      </c>
      <c r="O314" s="174"/>
      <c r="P314" s="174"/>
      <c r="Q314" s="174"/>
      <c r="R314" s="175"/>
      <c r="S314" s="173">
        <f t="shared" ref="S314:S357" si="206">SUM(T314:X314)*H314</f>
        <v>7550.19489090556</v>
      </c>
      <c r="T314" s="174">
        <f t="shared" ref="T314:T319" si="207">AL314*AU314*AX314*IF(F314="백어택",1.2,1)</f>
        <v>2516.7316303018533</v>
      </c>
      <c r="U314" s="174"/>
      <c r="V314" s="174"/>
      <c r="W314" s="174"/>
      <c r="X314" s="175"/>
      <c r="Y314" s="173">
        <f t="shared" si="177"/>
        <v>5033.4632606037067</v>
      </c>
      <c r="Z314" s="174">
        <f t="shared" ref="Z314:Z357" si="208">T314*$D$58/100</f>
        <v>5033.4632606037067</v>
      </c>
      <c r="AA314" s="174"/>
      <c r="AB314" s="174"/>
      <c r="AC314" s="174"/>
      <c r="AD314" s="175"/>
      <c r="AE314" s="173">
        <f t="shared" si="202"/>
        <v>5.9857079999999998</v>
      </c>
      <c r="AF314" s="174">
        <f t="shared" si="204"/>
        <v>36</v>
      </c>
      <c r="AG314" s="174">
        <f t="shared" si="188"/>
        <v>22.464200000000002</v>
      </c>
      <c r="AH314" s="174">
        <f t="shared" ref="AH314:AH357" si="209">AQ314*AR314</f>
        <v>117.5</v>
      </c>
      <c r="AI314" s="174">
        <f t="shared" si="178"/>
        <v>260.02679999999998</v>
      </c>
      <c r="AJ314" s="174">
        <f t="shared" ref="AJ314:AJ357" si="210">10*AS314/IF(AX314=1,5,3.5)</f>
        <v>2.8571428571428572</v>
      </c>
      <c r="AK314" s="174">
        <f t="shared" si="179"/>
        <v>1398.1842390565853</v>
      </c>
      <c r="AL314" s="174">
        <f t="shared" ref="AL314:AL357" si="211">((VLOOKUP(C314,$B$36:$AG$39,23,FALSE)+VLOOKUP(C314,$B$40:$AG$43,23,FALSE)*$D$54))*$D$59/100</f>
        <v>1398.1842390565853</v>
      </c>
      <c r="AM314" s="174"/>
      <c r="AN314" s="174"/>
      <c r="AO314" s="176">
        <v>6</v>
      </c>
      <c r="AP314" s="174">
        <v>36</v>
      </c>
      <c r="AQ314" s="175">
        <f t="shared" ref="AQ314:AQ357" si="212">VLOOKUP(C314,$B$45:$AA$48,23,FALSE)</f>
        <v>235</v>
      </c>
      <c r="AR314" s="31">
        <f t="shared" ref="AR314:AR357" si="213">IF(LEFT(E314,1)*1=1,$S$66,$R$66)</f>
        <v>0.5</v>
      </c>
      <c r="AS314" s="2">
        <f t="shared" ref="AS314:AS357" si="214">IF(LEFT(E314,1)*1=2,$U$66,$T$66)</f>
        <v>1</v>
      </c>
      <c r="AT314" s="33">
        <f t="shared" ref="AT314:AT357" si="215">IF(LEFT(E314,1)*1=3,$W$66,$V$66)</f>
        <v>0</v>
      </c>
      <c r="AU314" s="31">
        <f t="shared" ref="AU314:AU357" si="216">IF(MID(E314,3,1)*1=1,$Y$66,$X$66)</f>
        <v>1</v>
      </c>
      <c r="AV314" s="2">
        <f t="shared" ref="AV314:AV357" si="217">IF(MID(E314,3,1)*1=2,$AA$66,$Z$66)</f>
        <v>0</v>
      </c>
      <c r="AW314" s="33">
        <f t="shared" ref="AW314:AW357" si="218">IF(MID(E314,3,1)*1=3,$AC$66,$AB$66)</f>
        <v>0</v>
      </c>
      <c r="AX314" s="31">
        <f t="shared" ref="AX314:AX357" si="219">IF(MID(E314,5,1)*1=1,$AE$66,$AD$66)</f>
        <v>1.5</v>
      </c>
      <c r="AY314" s="33">
        <f t="shared" ref="AY314:AY357" si="220">IF(MID(E314,5,1)*1=2,$AG$66,$AF$66)</f>
        <v>1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hidden="1" customHeight="1">
      <c r="A315" s="2"/>
      <c r="B315" s="107">
        <v>240</v>
      </c>
      <c r="C315" s="31">
        <v>10</v>
      </c>
      <c r="D315" s="106" t="s">
        <v>16</v>
      </c>
      <c r="E315" s="2" t="s">
        <v>164</v>
      </c>
      <c r="F315" s="2" t="s">
        <v>149</v>
      </c>
      <c r="G315" s="2"/>
      <c r="H315" s="33">
        <f t="shared" si="205"/>
        <v>3</v>
      </c>
      <c r="I315" s="173">
        <f t="shared" si="171"/>
        <v>875.60649157380806</v>
      </c>
      <c r="J315" s="174">
        <f t="shared" si="172"/>
        <v>19.630092212984664</v>
      </c>
      <c r="K315" s="189">
        <f t="shared" si="173"/>
        <v>430</v>
      </c>
      <c r="L315" s="190">
        <f t="shared" si="174"/>
        <v>142</v>
      </c>
      <c r="M315" s="173">
        <f t="shared" si="201"/>
        <v>5241.1247814652752</v>
      </c>
      <c r="N315" s="174">
        <f t="shared" si="175"/>
        <v>5241.1247814652752</v>
      </c>
      <c r="O315" s="174"/>
      <c r="P315" s="174"/>
      <c r="Q315" s="174"/>
      <c r="R315" s="175"/>
      <c r="S315" s="173">
        <f t="shared" si="206"/>
        <v>10570.272847267783</v>
      </c>
      <c r="T315" s="174">
        <f t="shared" si="207"/>
        <v>3523.4242824225944</v>
      </c>
      <c r="U315" s="174"/>
      <c r="V315" s="174"/>
      <c r="W315" s="174"/>
      <c r="X315" s="175"/>
      <c r="Y315" s="173">
        <f t="shared" si="177"/>
        <v>7046.8485648451888</v>
      </c>
      <c r="Z315" s="174">
        <f t="shared" si="208"/>
        <v>7046.8485648451888</v>
      </c>
      <c r="AA315" s="174"/>
      <c r="AB315" s="174"/>
      <c r="AC315" s="174"/>
      <c r="AD315" s="175"/>
      <c r="AE315" s="173">
        <f t="shared" si="202"/>
        <v>5.9857079999999998</v>
      </c>
      <c r="AF315" s="174">
        <f t="shared" si="204"/>
        <v>36</v>
      </c>
      <c r="AG315" s="174">
        <f t="shared" si="188"/>
        <v>22.464200000000002</v>
      </c>
      <c r="AH315" s="174">
        <f t="shared" si="209"/>
        <v>117.5</v>
      </c>
      <c r="AI315" s="174">
        <f t="shared" si="178"/>
        <v>260.02679999999998</v>
      </c>
      <c r="AJ315" s="174">
        <f t="shared" si="210"/>
        <v>2.8571428571428572</v>
      </c>
      <c r="AK315" s="174">
        <f t="shared" si="179"/>
        <v>1398.1842390565853</v>
      </c>
      <c r="AL315" s="174">
        <f t="shared" si="211"/>
        <v>1398.1842390565853</v>
      </c>
      <c r="AM315" s="174"/>
      <c r="AN315" s="174"/>
      <c r="AO315" s="176">
        <v>6</v>
      </c>
      <c r="AP315" s="174">
        <v>36</v>
      </c>
      <c r="AQ315" s="175">
        <f t="shared" si="212"/>
        <v>235</v>
      </c>
      <c r="AR315" s="31">
        <f t="shared" si="213"/>
        <v>0.5</v>
      </c>
      <c r="AS315" s="2">
        <f t="shared" si="214"/>
        <v>1</v>
      </c>
      <c r="AT315" s="33">
        <f t="shared" si="215"/>
        <v>0</v>
      </c>
      <c r="AU315" s="31">
        <f t="shared" si="216"/>
        <v>1.4</v>
      </c>
      <c r="AV315" s="2">
        <f t="shared" si="217"/>
        <v>0</v>
      </c>
      <c r="AW315" s="33">
        <f t="shared" si="218"/>
        <v>0</v>
      </c>
      <c r="AX315" s="31">
        <f t="shared" si="219"/>
        <v>1.5</v>
      </c>
      <c r="AY315" s="33">
        <f t="shared" si="220"/>
        <v>1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hidden="1" customHeight="1">
      <c r="A316" s="2"/>
      <c r="B316" s="107">
        <v>241</v>
      </c>
      <c r="C316" s="31">
        <v>10</v>
      </c>
      <c r="D316" s="106" t="s">
        <v>16</v>
      </c>
      <c r="E316" s="2" t="s">
        <v>161</v>
      </c>
      <c r="F316" s="2" t="s">
        <v>149</v>
      </c>
      <c r="G316" s="2"/>
      <c r="H316" s="33">
        <f t="shared" si="205"/>
        <v>3</v>
      </c>
      <c r="I316" s="173">
        <f t="shared" si="171"/>
        <v>625.43320826700574</v>
      </c>
      <c r="J316" s="174">
        <f t="shared" si="172"/>
        <v>39.260184425969328</v>
      </c>
      <c r="K316" s="189">
        <f t="shared" si="173"/>
        <v>675</v>
      </c>
      <c r="L316" s="190">
        <f t="shared" si="174"/>
        <v>247</v>
      </c>
      <c r="M316" s="173">
        <f t="shared" si="201"/>
        <v>3743.6605581894823</v>
      </c>
      <c r="N316" s="174">
        <f t="shared" si="175"/>
        <v>3743.6605581894823</v>
      </c>
      <c r="O316" s="174"/>
      <c r="P316" s="174"/>
      <c r="Q316" s="174"/>
      <c r="R316" s="175"/>
      <c r="S316" s="173">
        <f t="shared" si="206"/>
        <v>7550.19489090556</v>
      </c>
      <c r="T316" s="174">
        <f t="shared" si="207"/>
        <v>2516.7316303018533</v>
      </c>
      <c r="U316" s="174"/>
      <c r="V316" s="174"/>
      <c r="W316" s="174"/>
      <c r="X316" s="175"/>
      <c r="Y316" s="173">
        <f t="shared" si="177"/>
        <v>5033.4632606037067</v>
      </c>
      <c r="Z316" s="174">
        <f t="shared" si="208"/>
        <v>5033.4632606037067</v>
      </c>
      <c r="AA316" s="174"/>
      <c r="AB316" s="174"/>
      <c r="AC316" s="174"/>
      <c r="AD316" s="175"/>
      <c r="AE316" s="173">
        <f t="shared" si="202"/>
        <v>5.9857079999999998</v>
      </c>
      <c r="AF316" s="174">
        <f t="shared" si="204"/>
        <v>36</v>
      </c>
      <c r="AG316" s="174">
        <f t="shared" si="188"/>
        <v>22.464200000000002</v>
      </c>
      <c r="AH316" s="174">
        <f t="shared" si="209"/>
        <v>235</v>
      </c>
      <c r="AI316" s="174">
        <f t="shared" si="178"/>
        <v>260.02679999999998</v>
      </c>
      <c r="AJ316" s="174">
        <f t="shared" si="210"/>
        <v>2.5714285714285716</v>
      </c>
      <c r="AK316" s="174">
        <f t="shared" si="179"/>
        <v>1398.1842390565853</v>
      </c>
      <c r="AL316" s="174">
        <f t="shared" si="211"/>
        <v>1398.1842390565853</v>
      </c>
      <c r="AM316" s="174"/>
      <c r="AN316" s="174"/>
      <c r="AO316" s="176">
        <v>6</v>
      </c>
      <c r="AP316" s="174">
        <v>36</v>
      </c>
      <c r="AQ316" s="175">
        <f t="shared" si="212"/>
        <v>235</v>
      </c>
      <c r="AR316" s="31">
        <f t="shared" si="213"/>
        <v>1</v>
      </c>
      <c r="AS316" s="2">
        <f t="shared" si="214"/>
        <v>0.9</v>
      </c>
      <c r="AT316" s="33">
        <f t="shared" si="215"/>
        <v>0</v>
      </c>
      <c r="AU316" s="31">
        <f t="shared" si="216"/>
        <v>1</v>
      </c>
      <c r="AV316" s="2">
        <f t="shared" si="217"/>
        <v>0</v>
      </c>
      <c r="AW316" s="33">
        <f t="shared" si="218"/>
        <v>0</v>
      </c>
      <c r="AX316" s="31">
        <f t="shared" si="219"/>
        <v>1.5</v>
      </c>
      <c r="AY316" s="33">
        <f t="shared" si="220"/>
        <v>1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hidden="1" customHeight="1">
      <c r="A317" s="2"/>
      <c r="B317" s="107">
        <v>242</v>
      </c>
      <c r="C317" s="31">
        <v>10</v>
      </c>
      <c r="D317" s="106" t="s">
        <v>16</v>
      </c>
      <c r="E317" s="2" t="s">
        <v>169</v>
      </c>
      <c r="F317" s="2" t="s">
        <v>149</v>
      </c>
      <c r="G317" s="2"/>
      <c r="H317" s="33">
        <f t="shared" si="205"/>
        <v>3</v>
      </c>
      <c r="I317" s="173">
        <f t="shared" si="171"/>
        <v>875.60649157380806</v>
      </c>
      <c r="J317" s="174">
        <f t="shared" si="172"/>
        <v>39.260184425969328</v>
      </c>
      <c r="K317" s="189">
        <f t="shared" si="173"/>
        <v>430</v>
      </c>
      <c r="L317" s="190">
        <f t="shared" si="174"/>
        <v>142</v>
      </c>
      <c r="M317" s="173">
        <f t="shared" si="201"/>
        <v>5241.1247814652752</v>
      </c>
      <c r="N317" s="174">
        <f t="shared" si="175"/>
        <v>5241.1247814652752</v>
      </c>
      <c r="O317" s="174"/>
      <c r="P317" s="174"/>
      <c r="Q317" s="174"/>
      <c r="R317" s="175"/>
      <c r="S317" s="173">
        <f t="shared" si="206"/>
        <v>10570.272847267783</v>
      </c>
      <c r="T317" s="174">
        <f t="shared" si="207"/>
        <v>3523.4242824225944</v>
      </c>
      <c r="U317" s="174"/>
      <c r="V317" s="174"/>
      <c r="W317" s="174"/>
      <c r="X317" s="175"/>
      <c r="Y317" s="173">
        <f t="shared" si="177"/>
        <v>7046.8485648451888</v>
      </c>
      <c r="Z317" s="174">
        <f t="shared" si="208"/>
        <v>7046.8485648451888</v>
      </c>
      <c r="AA317" s="174"/>
      <c r="AB317" s="174"/>
      <c r="AC317" s="174"/>
      <c r="AD317" s="175"/>
      <c r="AE317" s="173">
        <f t="shared" si="202"/>
        <v>5.9857079999999998</v>
      </c>
      <c r="AF317" s="174">
        <f t="shared" si="204"/>
        <v>36</v>
      </c>
      <c r="AG317" s="174">
        <f t="shared" si="188"/>
        <v>22.464200000000002</v>
      </c>
      <c r="AH317" s="174">
        <f t="shared" si="209"/>
        <v>235</v>
      </c>
      <c r="AI317" s="174">
        <f t="shared" si="178"/>
        <v>260.02679999999998</v>
      </c>
      <c r="AJ317" s="174">
        <f t="shared" si="210"/>
        <v>2.5714285714285716</v>
      </c>
      <c r="AK317" s="174">
        <f t="shared" si="179"/>
        <v>1398.1842390565853</v>
      </c>
      <c r="AL317" s="174">
        <f t="shared" si="211"/>
        <v>1398.1842390565853</v>
      </c>
      <c r="AM317" s="174"/>
      <c r="AN317" s="174"/>
      <c r="AO317" s="176">
        <v>6</v>
      </c>
      <c r="AP317" s="174">
        <v>36</v>
      </c>
      <c r="AQ317" s="175">
        <f t="shared" si="212"/>
        <v>235</v>
      </c>
      <c r="AR317" s="31">
        <f t="shared" si="213"/>
        <v>1</v>
      </c>
      <c r="AS317" s="2">
        <f t="shared" si="214"/>
        <v>0.9</v>
      </c>
      <c r="AT317" s="33">
        <f t="shared" si="215"/>
        <v>0</v>
      </c>
      <c r="AU317" s="31">
        <f t="shared" si="216"/>
        <v>1.4</v>
      </c>
      <c r="AV317" s="2">
        <f t="shared" si="217"/>
        <v>0</v>
      </c>
      <c r="AW317" s="33">
        <f t="shared" si="218"/>
        <v>0</v>
      </c>
      <c r="AX317" s="31">
        <f t="shared" si="219"/>
        <v>1.5</v>
      </c>
      <c r="AY317" s="33">
        <f t="shared" si="220"/>
        <v>1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hidden="1" customHeight="1">
      <c r="A318" s="2"/>
      <c r="B318" s="107">
        <v>243</v>
      </c>
      <c r="C318" s="31">
        <v>10</v>
      </c>
      <c r="D318" s="106" t="s">
        <v>16</v>
      </c>
      <c r="E318" s="2" t="s">
        <v>146</v>
      </c>
      <c r="F318" s="2" t="s">
        <v>149</v>
      </c>
      <c r="G318" s="2"/>
      <c r="H318" s="33">
        <f t="shared" si="205"/>
        <v>3</v>
      </c>
      <c r="I318" s="173">
        <f t="shared" si="171"/>
        <v>726.35974258575015</v>
      </c>
      <c r="J318" s="174">
        <f t="shared" si="172"/>
        <v>39.260184425969328</v>
      </c>
      <c r="K318" s="189">
        <f t="shared" si="173"/>
        <v>578</v>
      </c>
      <c r="L318" s="190">
        <f t="shared" si="174"/>
        <v>204</v>
      </c>
      <c r="M318" s="173">
        <f t="shared" si="201"/>
        <v>4347.7773220734653</v>
      </c>
      <c r="N318" s="174">
        <f t="shared" si="175"/>
        <v>4347.7773220734653</v>
      </c>
      <c r="O318" s="174"/>
      <c r="P318" s="174"/>
      <c r="Q318" s="174"/>
      <c r="R318" s="175"/>
      <c r="S318" s="173">
        <f t="shared" si="206"/>
        <v>7550.19489090556</v>
      </c>
      <c r="T318" s="174">
        <f t="shared" si="207"/>
        <v>2516.7316303018533</v>
      </c>
      <c r="U318" s="174"/>
      <c r="V318" s="174"/>
      <c r="W318" s="174"/>
      <c r="X318" s="175"/>
      <c r="Y318" s="173">
        <f t="shared" si="177"/>
        <v>5033.4632606037067</v>
      </c>
      <c r="Z318" s="174">
        <f t="shared" si="208"/>
        <v>5033.4632606037067</v>
      </c>
      <c r="AA318" s="174"/>
      <c r="AB318" s="174"/>
      <c r="AC318" s="174"/>
      <c r="AD318" s="175"/>
      <c r="AE318" s="173">
        <f t="shared" si="202"/>
        <v>5.9857079999999998</v>
      </c>
      <c r="AF318" s="174">
        <f t="shared" si="204"/>
        <v>36</v>
      </c>
      <c r="AG318" s="174">
        <f t="shared" si="188"/>
        <v>37.464200000000005</v>
      </c>
      <c r="AH318" s="174">
        <f t="shared" si="209"/>
        <v>235</v>
      </c>
      <c r="AI318" s="174">
        <f t="shared" si="178"/>
        <v>260.02679999999998</v>
      </c>
      <c r="AJ318" s="174">
        <f t="shared" si="210"/>
        <v>2.8571428571428572</v>
      </c>
      <c r="AK318" s="174">
        <f t="shared" si="179"/>
        <v>1398.1842390565853</v>
      </c>
      <c r="AL318" s="174">
        <f t="shared" si="211"/>
        <v>1398.1842390565853</v>
      </c>
      <c r="AM318" s="174"/>
      <c r="AN318" s="174"/>
      <c r="AO318" s="176">
        <v>6</v>
      </c>
      <c r="AP318" s="174">
        <v>36</v>
      </c>
      <c r="AQ318" s="175">
        <f t="shared" si="212"/>
        <v>235</v>
      </c>
      <c r="AR318" s="31">
        <f t="shared" si="213"/>
        <v>1</v>
      </c>
      <c r="AS318" s="2">
        <f t="shared" si="214"/>
        <v>1</v>
      </c>
      <c r="AT318" s="33">
        <f t="shared" si="215"/>
        <v>15</v>
      </c>
      <c r="AU318" s="31">
        <f t="shared" si="216"/>
        <v>1</v>
      </c>
      <c r="AV318" s="2">
        <f t="shared" si="217"/>
        <v>0</v>
      </c>
      <c r="AW318" s="33">
        <f t="shared" si="218"/>
        <v>0</v>
      </c>
      <c r="AX318" s="31">
        <f t="shared" si="219"/>
        <v>1.5</v>
      </c>
      <c r="AY318" s="33">
        <f t="shared" si="220"/>
        <v>1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hidden="1" customHeight="1">
      <c r="A319" s="2"/>
      <c r="B319" s="107">
        <v>244</v>
      </c>
      <c r="C319" s="31">
        <v>10</v>
      </c>
      <c r="D319" s="106" t="s">
        <v>16</v>
      </c>
      <c r="E319" s="2" t="s">
        <v>182</v>
      </c>
      <c r="F319" s="2" t="s">
        <v>149</v>
      </c>
      <c r="G319" s="2"/>
      <c r="H319" s="33">
        <f t="shared" si="205"/>
        <v>3</v>
      </c>
      <c r="I319" s="173">
        <f t="shared" si="171"/>
        <v>1016.9036396200502</v>
      </c>
      <c r="J319" s="174">
        <f t="shared" si="172"/>
        <v>39.260184425969328</v>
      </c>
      <c r="K319" s="189">
        <f t="shared" si="173"/>
        <v>325</v>
      </c>
      <c r="L319" s="190">
        <f t="shared" si="174"/>
        <v>89</v>
      </c>
      <c r="M319" s="173">
        <f t="shared" si="201"/>
        <v>6086.8882509028508</v>
      </c>
      <c r="N319" s="174">
        <f t="shared" si="175"/>
        <v>6086.8882509028508</v>
      </c>
      <c r="O319" s="174"/>
      <c r="P319" s="174"/>
      <c r="Q319" s="174"/>
      <c r="R319" s="175"/>
      <c r="S319" s="173">
        <f t="shared" si="206"/>
        <v>10570.272847267783</v>
      </c>
      <c r="T319" s="174">
        <f t="shared" si="207"/>
        <v>3523.4242824225944</v>
      </c>
      <c r="U319" s="174"/>
      <c r="V319" s="174"/>
      <c r="W319" s="174"/>
      <c r="X319" s="175"/>
      <c r="Y319" s="173">
        <f t="shared" si="177"/>
        <v>7046.8485648451888</v>
      </c>
      <c r="Z319" s="174">
        <f t="shared" si="208"/>
        <v>7046.8485648451888</v>
      </c>
      <c r="AA319" s="174"/>
      <c r="AB319" s="174"/>
      <c r="AC319" s="174"/>
      <c r="AD319" s="175"/>
      <c r="AE319" s="173">
        <f t="shared" si="202"/>
        <v>5.9857079999999998</v>
      </c>
      <c r="AF319" s="174">
        <f t="shared" si="204"/>
        <v>36</v>
      </c>
      <c r="AG319" s="174">
        <f t="shared" si="188"/>
        <v>37.464200000000005</v>
      </c>
      <c r="AH319" s="174">
        <f t="shared" si="209"/>
        <v>235</v>
      </c>
      <c r="AI319" s="174">
        <f t="shared" si="178"/>
        <v>260.02679999999998</v>
      </c>
      <c r="AJ319" s="174">
        <f t="shared" si="210"/>
        <v>2.8571428571428572</v>
      </c>
      <c r="AK319" s="174">
        <f t="shared" si="179"/>
        <v>1398.1842390565853</v>
      </c>
      <c r="AL319" s="174">
        <f t="shared" si="211"/>
        <v>1398.1842390565853</v>
      </c>
      <c r="AM319" s="174"/>
      <c r="AN319" s="174"/>
      <c r="AO319" s="176">
        <v>6</v>
      </c>
      <c r="AP319" s="174">
        <v>36</v>
      </c>
      <c r="AQ319" s="175">
        <f t="shared" si="212"/>
        <v>235</v>
      </c>
      <c r="AR319" s="31">
        <f t="shared" si="213"/>
        <v>1</v>
      </c>
      <c r="AS319" s="2">
        <f t="shared" si="214"/>
        <v>1</v>
      </c>
      <c r="AT319" s="33">
        <f t="shared" si="215"/>
        <v>15</v>
      </c>
      <c r="AU319" s="31">
        <f t="shared" si="216"/>
        <v>1.4</v>
      </c>
      <c r="AV319" s="2">
        <f t="shared" si="217"/>
        <v>0</v>
      </c>
      <c r="AW319" s="33">
        <f t="shared" si="218"/>
        <v>0</v>
      </c>
      <c r="AX319" s="31">
        <f t="shared" si="219"/>
        <v>1.5</v>
      </c>
      <c r="AY319" s="33">
        <f t="shared" si="220"/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hidden="1" customHeight="1">
      <c r="A320" s="2"/>
      <c r="B320" s="107">
        <v>245</v>
      </c>
      <c r="C320" s="31">
        <v>10</v>
      </c>
      <c r="D320" s="106" t="s">
        <v>16</v>
      </c>
      <c r="E320" s="2" t="s">
        <v>151</v>
      </c>
      <c r="F320" s="2" t="s">
        <v>149</v>
      </c>
      <c r="G320" s="2"/>
      <c r="H320" s="33">
        <f t="shared" si="205"/>
        <v>2</v>
      </c>
      <c r="I320" s="173">
        <f t="shared" si="171"/>
        <v>625.43320826700574</v>
      </c>
      <c r="J320" s="174">
        <f t="shared" si="172"/>
        <v>19.630092212984664</v>
      </c>
      <c r="K320" s="189">
        <f t="shared" si="173"/>
        <v>675</v>
      </c>
      <c r="L320" s="190">
        <f t="shared" si="174"/>
        <v>247</v>
      </c>
      <c r="M320" s="173">
        <f t="shared" si="201"/>
        <v>3743.6605581894823</v>
      </c>
      <c r="N320" s="174">
        <f t="shared" si="175"/>
        <v>3743.6605581894823</v>
      </c>
      <c r="O320" s="174"/>
      <c r="P320" s="174"/>
      <c r="Q320" s="174"/>
      <c r="R320" s="175"/>
      <c r="S320" s="173">
        <f t="shared" si="206"/>
        <v>5033.4632606037067</v>
      </c>
      <c r="T320" s="174">
        <f t="shared" ref="T320:T335" si="221">AL320*AU320*AY320*IF(F320="백어택",1.2,1)</f>
        <v>2516.7316303018533</v>
      </c>
      <c r="U320" s="174"/>
      <c r="V320" s="174"/>
      <c r="W320" s="174"/>
      <c r="X320" s="175"/>
      <c r="Y320" s="173">
        <f t="shared" si="177"/>
        <v>5033.4632606037067</v>
      </c>
      <c r="Z320" s="174">
        <f t="shared" si="208"/>
        <v>5033.4632606037067</v>
      </c>
      <c r="AA320" s="174"/>
      <c r="AB320" s="174"/>
      <c r="AC320" s="174"/>
      <c r="AD320" s="175"/>
      <c r="AE320" s="173">
        <f t="shared" si="202"/>
        <v>5.9857079999999998</v>
      </c>
      <c r="AF320" s="174">
        <f t="shared" si="204"/>
        <v>36</v>
      </c>
      <c r="AG320" s="174">
        <f t="shared" si="188"/>
        <v>22.464200000000002</v>
      </c>
      <c r="AH320" s="174">
        <f t="shared" si="209"/>
        <v>117.5</v>
      </c>
      <c r="AI320" s="174">
        <f t="shared" si="178"/>
        <v>260.02679999999998</v>
      </c>
      <c r="AJ320" s="174">
        <f t="shared" si="210"/>
        <v>2</v>
      </c>
      <c r="AK320" s="174">
        <f t="shared" si="179"/>
        <v>1398.1842390565853</v>
      </c>
      <c r="AL320" s="174">
        <f t="shared" si="211"/>
        <v>1398.1842390565853</v>
      </c>
      <c r="AM320" s="174"/>
      <c r="AN320" s="174"/>
      <c r="AO320" s="176">
        <v>6</v>
      </c>
      <c r="AP320" s="174">
        <v>36</v>
      </c>
      <c r="AQ320" s="175">
        <f t="shared" si="212"/>
        <v>235</v>
      </c>
      <c r="AR320" s="31">
        <f t="shared" si="213"/>
        <v>0.5</v>
      </c>
      <c r="AS320" s="2">
        <f t="shared" si="214"/>
        <v>1</v>
      </c>
      <c r="AT320" s="33">
        <f t="shared" si="215"/>
        <v>0</v>
      </c>
      <c r="AU320" s="31">
        <f t="shared" si="216"/>
        <v>1</v>
      </c>
      <c r="AV320" s="2">
        <f t="shared" si="217"/>
        <v>0</v>
      </c>
      <c r="AW320" s="33">
        <f t="shared" si="218"/>
        <v>0</v>
      </c>
      <c r="AX320" s="31">
        <f t="shared" si="219"/>
        <v>1</v>
      </c>
      <c r="AY320" s="33">
        <f t="shared" si="220"/>
        <v>1.5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hidden="1" customHeight="1">
      <c r="A321" s="2"/>
      <c r="B321" s="107">
        <v>246</v>
      </c>
      <c r="C321" s="31">
        <v>10</v>
      </c>
      <c r="D321" s="106" t="s">
        <v>16</v>
      </c>
      <c r="E321" s="2" t="s">
        <v>165</v>
      </c>
      <c r="F321" s="2" t="s">
        <v>149</v>
      </c>
      <c r="G321" s="2"/>
      <c r="H321" s="33">
        <f t="shared" si="205"/>
        <v>2</v>
      </c>
      <c r="I321" s="173">
        <f t="shared" si="171"/>
        <v>875.60649157380806</v>
      </c>
      <c r="J321" s="174">
        <f t="shared" si="172"/>
        <v>19.630092212984664</v>
      </c>
      <c r="K321" s="189">
        <f t="shared" si="173"/>
        <v>430</v>
      </c>
      <c r="L321" s="190">
        <f t="shared" si="174"/>
        <v>142</v>
      </c>
      <c r="M321" s="173">
        <f t="shared" si="201"/>
        <v>5241.1247814652752</v>
      </c>
      <c r="N321" s="174">
        <f t="shared" si="175"/>
        <v>5241.1247814652752</v>
      </c>
      <c r="O321" s="174"/>
      <c r="P321" s="174"/>
      <c r="Q321" s="174"/>
      <c r="R321" s="175"/>
      <c r="S321" s="173">
        <f t="shared" si="206"/>
        <v>7046.8485648451888</v>
      </c>
      <c r="T321" s="174">
        <f t="shared" si="221"/>
        <v>3523.4242824225944</v>
      </c>
      <c r="U321" s="174"/>
      <c r="V321" s="174"/>
      <c r="W321" s="174"/>
      <c r="X321" s="175"/>
      <c r="Y321" s="173">
        <f t="shared" si="177"/>
        <v>7046.8485648451888</v>
      </c>
      <c r="Z321" s="174">
        <f t="shared" si="208"/>
        <v>7046.8485648451888</v>
      </c>
      <c r="AA321" s="174"/>
      <c r="AB321" s="174"/>
      <c r="AC321" s="174"/>
      <c r="AD321" s="175"/>
      <c r="AE321" s="173">
        <f t="shared" si="202"/>
        <v>5.9857079999999998</v>
      </c>
      <c r="AF321" s="174">
        <f t="shared" si="204"/>
        <v>36</v>
      </c>
      <c r="AG321" s="174">
        <f t="shared" si="188"/>
        <v>22.464200000000002</v>
      </c>
      <c r="AH321" s="174">
        <f t="shared" si="209"/>
        <v>117.5</v>
      </c>
      <c r="AI321" s="174">
        <f t="shared" si="178"/>
        <v>260.02679999999998</v>
      </c>
      <c r="AJ321" s="174">
        <f t="shared" si="210"/>
        <v>2</v>
      </c>
      <c r="AK321" s="174">
        <f t="shared" si="179"/>
        <v>1398.1842390565853</v>
      </c>
      <c r="AL321" s="174">
        <f t="shared" si="211"/>
        <v>1398.1842390565853</v>
      </c>
      <c r="AM321" s="174"/>
      <c r="AN321" s="174"/>
      <c r="AO321" s="176">
        <v>6</v>
      </c>
      <c r="AP321" s="174">
        <v>36</v>
      </c>
      <c r="AQ321" s="175">
        <f t="shared" si="212"/>
        <v>235</v>
      </c>
      <c r="AR321" s="31">
        <f t="shared" si="213"/>
        <v>0.5</v>
      </c>
      <c r="AS321" s="2">
        <f t="shared" si="214"/>
        <v>1</v>
      </c>
      <c r="AT321" s="33">
        <f t="shared" si="215"/>
        <v>0</v>
      </c>
      <c r="AU321" s="31">
        <f t="shared" si="216"/>
        <v>1.4</v>
      </c>
      <c r="AV321" s="2">
        <f t="shared" si="217"/>
        <v>0</v>
      </c>
      <c r="AW321" s="33">
        <f t="shared" si="218"/>
        <v>0</v>
      </c>
      <c r="AX321" s="31">
        <f t="shared" si="219"/>
        <v>1</v>
      </c>
      <c r="AY321" s="33">
        <f t="shared" si="220"/>
        <v>1.5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hidden="1" customHeight="1">
      <c r="A322" s="2"/>
      <c r="B322" s="107">
        <v>247</v>
      </c>
      <c r="C322" s="31">
        <v>10</v>
      </c>
      <c r="D322" s="106" t="s">
        <v>16</v>
      </c>
      <c r="E322" s="2" t="s">
        <v>99</v>
      </c>
      <c r="F322" s="2" t="s">
        <v>149</v>
      </c>
      <c r="G322" s="2"/>
      <c r="H322" s="33">
        <f t="shared" si="205"/>
        <v>2</v>
      </c>
      <c r="I322" s="173">
        <f t="shared" si="171"/>
        <v>625.43320826700574</v>
      </c>
      <c r="J322" s="174">
        <f t="shared" si="172"/>
        <v>39.260184425969328</v>
      </c>
      <c r="K322" s="189">
        <f t="shared" si="173"/>
        <v>675</v>
      </c>
      <c r="L322" s="190">
        <f t="shared" si="174"/>
        <v>247</v>
      </c>
      <c r="M322" s="173">
        <f t="shared" si="201"/>
        <v>3743.6605581894823</v>
      </c>
      <c r="N322" s="174">
        <f t="shared" si="175"/>
        <v>3743.6605581894823</v>
      </c>
      <c r="O322" s="174"/>
      <c r="P322" s="174"/>
      <c r="Q322" s="174"/>
      <c r="R322" s="175"/>
      <c r="S322" s="173">
        <f t="shared" si="206"/>
        <v>5033.4632606037067</v>
      </c>
      <c r="T322" s="174">
        <f t="shared" si="221"/>
        <v>2516.7316303018533</v>
      </c>
      <c r="U322" s="174"/>
      <c r="V322" s="174"/>
      <c r="W322" s="174"/>
      <c r="X322" s="175"/>
      <c r="Y322" s="173">
        <f t="shared" si="177"/>
        <v>5033.4632606037067</v>
      </c>
      <c r="Z322" s="174">
        <f t="shared" si="208"/>
        <v>5033.4632606037067</v>
      </c>
      <c r="AA322" s="174"/>
      <c r="AB322" s="174"/>
      <c r="AC322" s="174"/>
      <c r="AD322" s="175"/>
      <c r="AE322" s="173">
        <f t="shared" si="202"/>
        <v>5.9857079999999998</v>
      </c>
      <c r="AF322" s="174">
        <f t="shared" si="204"/>
        <v>36</v>
      </c>
      <c r="AG322" s="174">
        <f t="shared" si="188"/>
        <v>22.464200000000002</v>
      </c>
      <c r="AH322" s="174">
        <f t="shared" si="209"/>
        <v>235</v>
      </c>
      <c r="AI322" s="174">
        <f t="shared" si="178"/>
        <v>260.02679999999998</v>
      </c>
      <c r="AJ322" s="174">
        <f t="shared" si="210"/>
        <v>1.8</v>
      </c>
      <c r="AK322" s="174">
        <f t="shared" si="179"/>
        <v>1398.1842390565853</v>
      </c>
      <c r="AL322" s="174">
        <f t="shared" si="211"/>
        <v>1398.1842390565853</v>
      </c>
      <c r="AM322" s="174"/>
      <c r="AN322" s="174"/>
      <c r="AO322" s="176">
        <v>6</v>
      </c>
      <c r="AP322" s="174">
        <v>36</v>
      </c>
      <c r="AQ322" s="175">
        <f t="shared" si="212"/>
        <v>235</v>
      </c>
      <c r="AR322" s="31">
        <f t="shared" si="213"/>
        <v>1</v>
      </c>
      <c r="AS322" s="2">
        <f t="shared" si="214"/>
        <v>0.9</v>
      </c>
      <c r="AT322" s="33">
        <f t="shared" si="215"/>
        <v>0</v>
      </c>
      <c r="AU322" s="31">
        <f t="shared" si="216"/>
        <v>1</v>
      </c>
      <c r="AV322" s="2">
        <f t="shared" si="217"/>
        <v>0</v>
      </c>
      <c r="AW322" s="33">
        <f t="shared" si="218"/>
        <v>0</v>
      </c>
      <c r="AX322" s="31">
        <f t="shared" si="219"/>
        <v>1</v>
      </c>
      <c r="AY322" s="33">
        <f t="shared" si="220"/>
        <v>1.5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hidden="1" customHeight="1">
      <c r="A323" s="2"/>
      <c r="B323" s="107">
        <v>248</v>
      </c>
      <c r="C323" s="31">
        <v>10</v>
      </c>
      <c r="D323" s="106" t="s">
        <v>16</v>
      </c>
      <c r="E323" s="2" t="s">
        <v>170</v>
      </c>
      <c r="F323" s="2" t="s">
        <v>149</v>
      </c>
      <c r="G323" s="2"/>
      <c r="H323" s="33">
        <f t="shared" si="205"/>
        <v>2</v>
      </c>
      <c r="I323" s="173">
        <f t="shared" si="171"/>
        <v>875.60649157380806</v>
      </c>
      <c r="J323" s="174">
        <f t="shared" si="172"/>
        <v>39.260184425969328</v>
      </c>
      <c r="K323" s="189">
        <f t="shared" si="173"/>
        <v>430</v>
      </c>
      <c r="L323" s="190">
        <f t="shared" si="174"/>
        <v>142</v>
      </c>
      <c r="M323" s="173">
        <f t="shared" si="201"/>
        <v>5241.1247814652752</v>
      </c>
      <c r="N323" s="174">
        <f t="shared" si="175"/>
        <v>5241.1247814652752</v>
      </c>
      <c r="O323" s="174"/>
      <c r="P323" s="174"/>
      <c r="Q323" s="174"/>
      <c r="R323" s="175"/>
      <c r="S323" s="173">
        <f t="shared" si="206"/>
        <v>7046.8485648451888</v>
      </c>
      <c r="T323" s="174">
        <f t="shared" si="221"/>
        <v>3523.4242824225944</v>
      </c>
      <c r="U323" s="174"/>
      <c r="V323" s="174"/>
      <c r="W323" s="174"/>
      <c r="X323" s="175"/>
      <c r="Y323" s="173">
        <f t="shared" si="177"/>
        <v>7046.8485648451888</v>
      </c>
      <c r="Z323" s="174">
        <f t="shared" si="208"/>
        <v>7046.8485648451888</v>
      </c>
      <c r="AA323" s="174"/>
      <c r="AB323" s="174"/>
      <c r="AC323" s="174"/>
      <c r="AD323" s="175"/>
      <c r="AE323" s="173">
        <f t="shared" si="202"/>
        <v>5.9857079999999998</v>
      </c>
      <c r="AF323" s="174">
        <f t="shared" si="204"/>
        <v>36</v>
      </c>
      <c r="AG323" s="174">
        <f t="shared" si="188"/>
        <v>22.464200000000002</v>
      </c>
      <c r="AH323" s="174">
        <f t="shared" si="209"/>
        <v>235</v>
      </c>
      <c r="AI323" s="174">
        <f t="shared" si="178"/>
        <v>260.02679999999998</v>
      </c>
      <c r="AJ323" s="174">
        <f t="shared" si="210"/>
        <v>1.8</v>
      </c>
      <c r="AK323" s="174">
        <f t="shared" si="179"/>
        <v>1398.1842390565853</v>
      </c>
      <c r="AL323" s="174">
        <f t="shared" si="211"/>
        <v>1398.1842390565853</v>
      </c>
      <c r="AM323" s="174"/>
      <c r="AN323" s="174"/>
      <c r="AO323" s="176">
        <v>6</v>
      </c>
      <c r="AP323" s="174">
        <v>36</v>
      </c>
      <c r="AQ323" s="175">
        <f t="shared" si="212"/>
        <v>235</v>
      </c>
      <c r="AR323" s="31">
        <f t="shared" si="213"/>
        <v>1</v>
      </c>
      <c r="AS323" s="2">
        <f t="shared" si="214"/>
        <v>0.9</v>
      </c>
      <c r="AT323" s="33">
        <f t="shared" si="215"/>
        <v>0</v>
      </c>
      <c r="AU323" s="31">
        <f t="shared" si="216"/>
        <v>1.4</v>
      </c>
      <c r="AV323" s="2">
        <f t="shared" si="217"/>
        <v>0</v>
      </c>
      <c r="AW323" s="33">
        <f t="shared" si="218"/>
        <v>0</v>
      </c>
      <c r="AX323" s="31">
        <f t="shared" si="219"/>
        <v>1</v>
      </c>
      <c r="AY323" s="33">
        <f t="shared" si="220"/>
        <v>1.5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hidden="1" customHeight="1">
      <c r="A324" s="2"/>
      <c r="B324" s="107">
        <v>249</v>
      </c>
      <c r="C324" s="31">
        <v>10</v>
      </c>
      <c r="D324" s="106" t="s">
        <v>16</v>
      </c>
      <c r="E324" s="2" t="s">
        <v>111</v>
      </c>
      <c r="F324" s="2" t="s">
        <v>149</v>
      </c>
      <c r="G324" s="2"/>
      <c r="H324" s="33">
        <f t="shared" si="205"/>
        <v>2</v>
      </c>
      <c r="I324" s="173">
        <f t="shared" si="171"/>
        <v>726.35974258575015</v>
      </c>
      <c r="J324" s="174">
        <f t="shared" si="172"/>
        <v>39.260184425969328</v>
      </c>
      <c r="K324" s="189">
        <f t="shared" si="173"/>
        <v>578</v>
      </c>
      <c r="L324" s="190">
        <f t="shared" si="174"/>
        <v>204</v>
      </c>
      <c r="M324" s="173">
        <f t="shared" si="201"/>
        <v>4347.7773220734653</v>
      </c>
      <c r="N324" s="174">
        <f t="shared" si="175"/>
        <v>4347.7773220734653</v>
      </c>
      <c r="O324" s="174"/>
      <c r="P324" s="174"/>
      <c r="Q324" s="174"/>
      <c r="R324" s="175"/>
      <c r="S324" s="173">
        <f t="shared" si="206"/>
        <v>5033.4632606037067</v>
      </c>
      <c r="T324" s="174">
        <f t="shared" si="221"/>
        <v>2516.7316303018533</v>
      </c>
      <c r="U324" s="174"/>
      <c r="V324" s="174"/>
      <c r="W324" s="174"/>
      <c r="X324" s="175"/>
      <c r="Y324" s="173">
        <f t="shared" si="177"/>
        <v>5033.4632606037067</v>
      </c>
      <c r="Z324" s="174">
        <f t="shared" si="208"/>
        <v>5033.4632606037067</v>
      </c>
      <c r="AA324" s="174"/>
      <c r="AB324" s="174"/>
      <c r="AC324" s="174"/>
      <c r="AD324" s="175"/>
      <c r="AE324" s="173">
        <f t="shared" si="202"/>
        <v>5.9857079999999998</v>
      </c>
      <c r="AF324" s="174">
        <f t="shared" si="204"/>
        <v>36</v>
      </c>
      <c r="AG324" s="174">
        <f t="shared" si="188"/>
        <v>37.464200000000005</v>
      </c>
      <c r="AH324" s="174">
        <f t="shared" si="209"/>
        <v>235</v>
      </c>
      <c r="AI324" s="174">
        <f t="shared" si="178"/>
        <v>260.02679999999998</v>
      </c>
      <c r="AJ324" s="174">
        <f t="shared" si="210"/>
        <v>2</v>
      </c>
      <c r="AK324" s="174">
        <f t="shared" si="179"/>
        <v>1398.1842390565853</v>
      </c>
      <c r="AL324" s="174">
        <f t="shared" si="211"/>
        <v>1398.1842390565853</v>
      </c>
      <c r="AM324" s="174"/>
      <c r="AN324" s="174"/>
      <c r="AO324" s="176">
        <v>6</v>
      </c>
      <c r="AP324" s="174">
        <v>36</v>
      </c>
      <c r="AQ324" s="175">
        <f t="shared" si="212"/>
        <v>235</v>
      </c>
      <c r="AR324" s="31">
        <f t="shared" si="213"/>
        <v>1</v>
      </c>
      <c r="AS324" s="2">
        <f t="shared" si="214"/>
        <v>1</v>
      </c>
      <c r="AT324" s="33">
        <f t="shared" si="215"/>
        <v>15</v>
      </c>
      <c r="AU324" s="31">
        <f t="shared" si="216"/>
        <v>1</v>
      </c>
      <c r="AV324" s="2">
        <f t="shared" si="217"/>
        <v>0</v>
      </c>
      <c r="AW324" s="33">
        <f t="shared" si="218"/>
        <v>0</v>
      </c>
      <c r="AX324" s="31">
        <f t="shared" si="219"/>
        <v>1</v>
      </c>
      <c r="AY324" s="33">
        <f t="shared" si="220"/>
        <v>1.5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hidden="1" customHeight="1">
      <c r="A325" s="2"/>
      <c r="B325" s="107">
        <v>250</v>
      </c>
      <c r="C325" s="31">
        <v>10</v>
      </c>
      <c r="D325" s="106" t="s">
        <v>16</v>
      </c>
      <c r="E325" s="2" t="s">
        <v>145</v>
      </c>
      <c r="F325" s="2" t="s">
        <v>149</v>
      </c>
      <c r="G325" s="2"/>
      <c r="H325" s="33">
        <f t="shared" si="205"/>
        <v>2</v>
      </c>
      <c r="I325" s="173">
        <f t="shared" si="171"/>
        <v>1016.9036396200502</v>
      </c>
      <c r="J325" s="174">
        <f t="shared" si="172"/>
        <v>39.260184425969328</v>
      </c>
      <c r="K325" s="189">
        <f t="shared" si="173"/>
        <v>325</v>
      </c>
      <c r="L325" s="190">
        <f t="shared" si="174"/>
        <v>89</v>
      </c>
      <c r="M325" s="173">
        <f t="shared" si="201"/>
        <v>6086.8882509028508</v>
      </c>
      <c r="N325" s="174">
        <f t="shared" si="175"/>
        <v>6086.8882509028508</v>
      </c>
      <c r="O325" s="174"/>
      <c r="P325" s="174"/>
      <c r="Q325" s="174"/>
      <c r="R325" s="175"/>
      <c r="S325" s="173">
        <f t="shared" si="206"/>
        <v>7046.8485648451888</v>
      </c>
      <c r="T325" s="174">
        <f t="shared" si="221"/>
        <v>3523.4242824225944</v>
      </c>
      <c r="U325" s="174"/>
      <c r="V325" s="174"/>
      <c r="W325" s="174"/>
      <c r="X325" s="175"/>
      <c r="Y325" s="173">
        <f t="shared" si="177"/>
        <v>7046.8485648451888</v>
      </c>
      <c r="Z325" s="174">
        <f t="shared" si="208"/>
        <v>7046.8485648451888</v>
      </c>
      <c r="AA325" s="174"/>
      <c r="AB325" s="174"/>
      <c r="AC325" s="174"/>
      <c r="AD325" s="175"/>
      <c r="AE325" s="173">
        <f t="shared" si="202"/>
        <v>5.9857079999999998</v>
      </c>
      <c r="AF325" s="174">
        <f t="shared" si="204"/>
        <v>36</v>
      </c>
      <c r="AG325" s="174">
        <f t="shared" ref="AG325:AG357" si="222">IF($D$57+AT325&gt;100,100,$D$57+AT325)</f>
        <v>37.464200000000005</v>
      </c>
      <c r="AH325" s="174">
        <f t="shared" si="209"/>
        <v>235</v>
      </c>
      <c r="AI325" s="174">
        <f t="shared" si="178"/>
        <v>260.02679999999998</v>
      </c>
      <c r="AJ325" s="174">
        <f t="shared" si="210"/>
        <v>2</v>
      </c>
      <c r="AK325" s="174">
        <f t="shared" si="179"/>
        <v>1398.1842390565853</v>
      </c>
      <c r="AL325" s="174">
        <f t="shared" si="211"/>
        <v>1398.1842390565853</v>
      </c>
      <c r="AM325" s="174"/>
      <c r="AN325" s="174"/>
      <c r="AO325" s="176">
        <v>6</v>
      </c>
      <c r="AP325" s="174">
        <v>36</v>
      </c>
      <c r="AQ325" s="175">
        <f t="shared" si="212"/>
        <v>235</v>
      </c>
      <c r="AR325" s="31">
        <f t="shared" si="213"/>
        <v>1</v>
      </c>
      <c r="AS325" s="2">
        <f t="shared" si="214"/>
        <v>1</v>
      </c>
      <c r="AT325" s="33">
        <f t="shared" si="215"/>
        <v>15</v>
      </c>
      <c r="AU325" s="31">
        <f t="shared" si="216"/>
        <v>1.4</v>
      </c>
      <c r="AV325" s="2">
        <f t="shared" si="217"/>
        <v>0</v>
      </c>
      <c r="AW325" s="33">
        <f t="shared" si="218"/>
        <v>0</v>
      </c>
      <c r="AX325" s="31">
        <f t="shared" si="219"/>
        <v>1</v>
      </c>
      <c r="AY325" s="33">
        <f t="shared" si="220"/>
        <v>1.5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hidden="1" customHeight="1">
      <c r="A326" s="2"/>
      <c r="B326" s="107">
        <v>251</v>
      </c>
      <c r="C326" s="31">
        <v>7</v>
      </c>
      <c r="D326" s="106" t="s">
        <v>16</v>
      </c>
      <c r="E326" s="2" t="s">
        <v>148</v>
      </c>
      <c r="F326" s="2" t="s">
        <v>149</v>
      </c>
      <c r="G326" s="2"/>
      <c r="H326" s="33">
        <f t="shared" si="205"/>
        <v>2</v>
      </c>
      <c r="I326" s="173">
        <f t="shared" si="171"/>
        <v>400.4580740549211</v>
      </c>
      <c r="J326" s="174">
        <f t="shared" si="172"/>
        <v>13.61576608815532</v>
      </c>
      <c r="K326" s="189">
        <f t="shared" si="173"/>
        <v>850</v>
      </c>
      <c r="L326" s="190">
        <f t="shared" si="174"/>
        <v>332</v>
      </c>
      <c r="M326" s="173">
        <f t="shared" si="201"/>
        <v>2397.0250975351337</v>
      </c>
      <c r="N326" s="174">
        <f t="shared" si="175"/>
        <v>2397.0250975351337</v>
      </c>
      <c r="O326" s="174"/>
      <c r="P326" s="174"/>
      <c r="Q326" s="174"/>
      <c r="R326" s="175"/>
      <c r="S326" s="173">
        <f t="shared" si="206"/>
        <v>3222.8717255880642</v>
      </c>
      <c r="T326" s="174">
        <f t="shared" si="221"/>
        <v>1611.4358627940321</v>
      </c>
      <c r="U326" s="174"/>
      <c r="V326" s="174"/>
      <c r="W326" s="174"/>
      <c r="X326" s="175"/>
      <c r="Y326" s="173">
        <f t="shared" si="177"/>
        <v>3222.8717255880642</v>
      </c>
      <c r="Z326" s="174">
        <f t="shared" si="208"/>
        <v>3222.8717255880642</v>
      </c>
      <c r="AA326" s="174"/>
      <c r="AB326" s="174"/>
      <c r="AC326" s="174"/>
      <c r="AD326" s="175"/>
      <c r="AE326" s="173">
        <f t="shared" si="202"/>
        <v>5.9857079999999998</v>
      </c>
      <c r="AF326" s="174">
        <f t="shared" si="204"/>
        <v>36</v>
      </c>
      <c r="AG326" s="174">
        <f t="shared" si="222"/>
        <v>22.464200000000002</v>
      </c>
      <c r="AH326" s="174">
        <f t="shared" si="209"/>
        <v>81.5</v>
      </c>
      <c r="AI326" s="174">
        <f t="shared" si="178"/>
        <v>260.02679999999998</v>
      </c>
      <c r="AJ326" s="174">
        <f t="shared" si="210"/>
        <v>2</v>
      </c>
      <c r="AK326" s="174">
        <f t="shared" si="179"/>
        <v>1342.8632189950267</v>
      </c>
      <c r="AL326" s="174">
        <f t="shared" si="211"/>
        <v>1342.8632189950267</v>
      </c>
      <c r="AM326" s="174"/>
      <c r="AN326" s="174"/>
      <c r="AO326" s="176">
        <v>6</v>
      </c>
      <c r="AP326" s="174">
        <v>36</v>
      </c>
      <c r="AQ326" s="175">
        <f t="shared" si="212"/>
        <v>163</v>
      </c>
      <c r="AR326" s="31">
        <f t="shared" si="213"/>
        <v>0.5</v>
      </c>
      <c r="AS326" s="2">
        <f t="shared" si="214"/>
        <v>1</v>
      </c>
      <c r="AT326" s="33">
        <f t="shared" si="215"/>
        <v>0</v>
      </c>
      <c r="AU326" s="31">
        <f t="shared" si="216"/>
        <v>1</v>
      </c>
      <c r="AV326" s="2">
        <f t="shared" si="217"/>
        <v>0</v>
      </c>
      <c r="AW326" s="33">
        <f t="shared" si="218"/>
        <v>0</v>
      </c>
      <c r="AX326" s="31">
        <f t="shared" si="219"/>
        <v>1</v>
      </c>
      <c r="AY326" s="33">
        <f t="shared" si="220"/>
        <v>1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hidden="1" customHeight="1">
      <c r="A327" s="2"/>
      <c r="B327" s="107">
        <v>252</v>
      </c>
      <c r="C327" s="31">
        <v>7</v>
      </c>
      <c r="D327" s="106" t="s">
        <v>16</v>
      </c>
      <c r="E327" s="2" t="s">
        <v>163</v>
      </c>
      <c r="F327" s="2" t="s">
        <v>149</v>
      </c>
      <c r="G327" s="2"/>
      <c r="H327" s="33">
        <f t="shared" si="205"/>
        <v>2</v>
      </c>
      <c r="I327" s="173">
        <f t="shared" si="171"/>
        <v>560.64130367688949</v>
      </c>
      <c r="J327" s="174">
        <f t="shared" si="172"/>
        <v>13.61576608815532</v>
      </c>
      <c r="K327" s="189">
        <f t="shared" si="173"/>
        <v>735</v>
      </c>
      <c r="L327" s="190">
        <f t="shared" si="174"/>
        <v>273</v>
      </c>
      <c r="M327" s="173">
        <f t="shared" si="201"/>
        <v>3355.8351365491867</v>
      </c>
      <c r="N327" s="174">
        <f t="shared" si="175"/>
        <v>3355.8351365491867</v>
      </c>
      <c r="O327" s="174"/>
      <c r="P327" s="174"/>
      <c r="Q327" s="174"/>
      <c r="R327" s="175"/>
      <c r="S327" s="173">
        <f t="shared" si="206"/>
        <v>4512.0204158232891</v>
      </c>
      <c r="T327" s="174">
        <f t="shared" si="221"/>
        <v>2256.0102079116446</v>
      </c>
      <c r="U327" s="174"/>
      <c r="V327" s="174"/>
      <c r="W327" s="174"/>
      <c r="X327" s="175"/>
      <c r="Y327" s="173">
        <f t="shared" si="177"/>
        <v>4512.0204158232891</v>
      </c>
      <c r="Z327" s="174">
        <f t="shared" si="208"/>
        <v>4512.0204158232891</v>
      </c>
      <c r="AA327" s="174"/>
      <c r="AB327" s="174"/>
      <c r="AC327" s="174"/>
      <c r="AD327" s="175"/>
      <c r="AE327" s="173">
        <f t="shared" ref="AE327:AE358" si="223">AO327*(1-$D$17/100)</f>
        <v>5.9857079999999998</v>
      </c>
      <c r="AF327" s="174">
        <f t="shared" si="204"/>
        <v>36</v>
      </c>
      <c r="AG327" s="174">
        <f t="shared" si="222"/>
        <v>22.464200000000002</v>
      </c>
      <c r="AH327" s="174">
        <f t="shared" si="209"/>
        <v>81.5</v>
      </c>
      <c r="AI327" s="174">
        <f t="shared" si="178"/>
        <v>260.02679999999998</v>
      </c>
      <c r="AJ327" s="174">
        <f t="shared" si="210"/>
        <v>2</v>
      </c>
      <c r="AK327" s="174">
        <f t="shared" si="179"/>
        <v>1342.8632189950267</v>
      </c>
      <c r="AL327" s="174">
        <f t="shared" si="211"/>
        <v>1342.8632189950267</v>
      </c>
      <c r="AM327" s="174"/>
      <c r="AN327" s="174"/>
      <c r="AO327" s="176">
        <v>6</v>
      </c>
      <c r="AP327" s="174">
        <v>36</v>
      </c>
      <c r="AQ327" s="175">
        <f t="shared" si="212"/>
        <v>163</v>
      </c>
      <c r="AR327" s="31">
        <f t="shared" si="213"/>
        <v>0.5</v>
      </c>
      <c r="AS327" s="2">
        <f t="shared" si="214"/>
        <v>1</v>
      </c>
      <c r="AT327" s="33">
        <f t="shared" si="215"/>
        <v>0</v>
      </c>
      <c r="AU327" s="31">
        <f t="shared" si="216"/>
        <v>1.4</v>
      </c>
      <c r="AV327" s="2">
        <f t="shared" si="217"/>
        <v>0</v>
      </c>
      <c r="AW327" s="33">
        <f t="shared" si="218"/>
        <v>0</v>
      </c>
      <c r="AX327" s="31">
        <f t="shared" si="219"/>
        <v>1</v>
      </c>
      <c r="AY327" s="33">
        <f t="shared" si="220"/>
        <v>1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hidden="1" customHeight="1">
      <c r="A328" s="2"/>
      <c r="B328" s="107">
        <v>253</v>
      </c>
      <c r="C328" s="31">
        <v>7</v>
      </c>
      <c r="D328" s="106" t="s">
        <v>16</v>
      </c>
      <c r="E328" s="2" t="s">
        <v>79</v>
      </c>
      <c r="F328" s="2" t="s">
        <v>149</v>
      </c>
      <c r="G328" s="2"/>
      <c r="H328" s="33">
        <f t="shared" si="205"/>
        <v>2</v>
      </c>
      <c r="I328" s="173">
        <f t="shared" si="171"/>
        <v>400.4580740549211</v>
      </c>
      <c r="J328" s="174">
        <f t="shared" si="172"/>
        <v>27.23153217631064</v>
      </c>
      <c r="K328" s="189">
        <f t="shared" si="173"/>
        <v>850</v>
      </c>
      <c r="L328" s="190">
        <f t="shared" si="174"/>
        <v>332</v>
      </c>
      <c r="M328" s="173">
        <f t="shared" si="201"/>
        <v>2397.0250975351337</v>
      </c>
      <c r="N328" s="174">
        <f t="shared" si="175"/>
        <v>2397.0250975351337</v>
      </c>
      <c r="O328" s="174"/>
      <c r="P328" s="174"/>
      <c r="Q328" s="174"/>
      <c r="R328" s="175"/>
      <c r="S328" s="173">
        <f t="shared" si="206"/>
        <v>3222.8717255880642</v>
      </c>
      <c r="T328" s="174">
        <f t="shared" si="221"/>
        <v>1611.4358627940321</v>
      </c>
      <c r="U328" s="174"/>
      <c r="V328" s="174"/>
      <c r="W328" s="174"/>
      <c r="X328" s="175"/>
      <c r="Y328" s="173">
        <f t="shared" si="177"/>
        <v>3222.8717255880642</v>
      </c>
      <c r="Z328" s="174">
        <f t="shared" si="208"/>
        <v>3222.8717255880642</v>
      </c>
      <c r="AA328" s="174"/>
      <c r="AB328" s="174"/>
      <c r="AC328" s="174"/>
      <c r="AD328" s="175"/>
      <c r="AE328" s="173">
        <f t="shared" si="223"/>
        <v>5.9857079999999998</v>
      </c>
      <c r="AF328" s="174">
        <f t="shared" si="204"/>
        <v>36</v>
      </c>
      <c r="AG328" s="174">
        <f t="shared" si="222"/>
        <v>22.464200000000002</v>
      </c>
      <c r="AH328" s="174">
        <f t="shared" si="209"/>
        <v>163</v>
      </c>
      <c r="AI328" s="174">
        <f t="shared" si="178"/>
        <v>260.02679999999998</v>
      </c>
      <c r="AJ328" s="174">
        <f t="shared" si="210"/>
        <v>1.8</v>
      </c>
      <c r="AK328" s="174">
        <f t="shared" si="179"/>
        <v>1342.8632189950267</v>
      </c>
      <c r="AL328" s="174">
        <f t="shared" si="211"/>
        <v>1342.8632189950267</v>
      </c>
      <c r="AM328" s="174"/>
      <c r="AN328" s="174"/>
      <c r="AO328" s="176">
        <v>6</v>
      </c>
      <c r="AP328" s="174">
        <v>36</v>
      </c>
      <c r="AQ328" s="175">
        <f t="shared" si="212"/>
        <v>163</v>
      </c>
      <c r="AR328" s="31">
        <f t="shared" si="213"/>
        <v>1</v>
      </c>
      <c r="AS328" s="2">
        <f t="shared" si="214"/>
        <v>0.9</v>
      </c>
      <c r="AT328" s="33">
        <f t="shared" si="215"/>
        <v>0</v>
      </c>
      <c r="AU328" s="31">
        <f t="shared" si="216"/>
        <v>1</v>
      </c>
      <c r="AV328" s="2">
        <f t="shared" si="217"/>
        <v>0</v>
      </c>
      <c r="AW328" s="33">
        <f t="shared" si="218"/>
        <v>0</v>
      </c>
      <c r="AX328" s="31">
        <f t="shared" si="219"/>
        <v>1</v>
      </c>
      <c r="AY328" s="33">
        <f t="shared" si="220"/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hidden="1" customHeight="1">
      <c r="A329" s="2"/>
      <c r="B329" s="107">
        <v>254</v>
      </c>
      <c r="C329" s="31">
        <v>7</v>
      </c>
      <c r="D329" s="106" t="s">
        <v>16</v>
      </c>
      <c r="E329" s="2" t="s">
        <v>168</v>
      </c>
      <c r="F329" s="2" t="s">
        <v>149</v>
      </c>
      <c r="G329" s="2"/>
      <c r="H329" s="33">
        <f t="shared" si="205"/>
        <v>2</v>
      </c>
      <c r="I329" s="173">
        <f t="shared" si="171"/>
        <v>560.64130367688949</v>
      </c>
      <c r="J329" s="174">
        <f t="shared" si="172"/>
        <v>27.23153217631064</v>
      </c>
      <c r="K329" s="189">
        <f t="shared" si="173"/>
        <v>735</v>
      </c>
      <c r="L329" s="190">
        <f t="shared" si="174"/>
        <v>273</v>
      </c>
      <c r="M329" s="173">
        <f t="shared" si="201"/>
        <v>3355.8351365491867</v>
      </c>
      <c r="N329" s="174">
        <f t="shared" si="175"/>
        <v>3355.8351365491867</v>
      </c>
      <c r="O329" s="174"/>
      <c r="P329" s="174"/>
      <c r="Q329" s="174"/>
      <c r="R329" s="175"/>
      <c r="S329" s="173">
        <f t="shared" si="206"/>
        <v>4512.0204158232891</v>
      </c>
      <c r="T329" s="174">
        <f t="shared" si="221"/>
        <v>2256.0102079116446</v>
      </c>
      <c r="U329" s="174"/>
      <c r="V329" s="174"/>
      <c r="W329" s="174"/>
      <c r="X329" s="175"/>
      <c r="Y329" s="173">
        <f t="shared" si="177"/>
        <v>4512.0204158232891</v>
      </c>
      <c r="Z329" s="174">
        <f t="shared" si="208"/>
        <v>4512.0204158232891</v>
      </c>
      <c r="AA329" s="174"/>
      <c r="AB329" s="174"/>
      <c r="AC329" s="174"/>
      <c r="AD329" s="175"/>
      <c r="AE329" s="173">
        <f t="shared" si="223"/>
        <v>5.9857079999999998</v>
      </c>
      <c r="AF329" s="174">
        <f t="shared" si="204"/>
        <v>36</v>
      </c>
      <c r="AG329" s="174">
        <f t="shared" si="222"/>
        <v>22.464200000000002</v>
      </c>
      <c r="AH329" s="174">
        <f t="shared" si="209"/>
        <v>163</v>
      </c>
      <c r="AI329" s="174">
        <f t="shared" si="178"/>
        <v>260.02679999999998</v>
      </c>
      <c r="AJ329" s="174">
        <f t="shared" si="210"/>
        <v>1.8</v>
      </c>
      <c r="AK329" s="174">
        <f t="shared" si="179"/>
        <v>1342.8632189950267</v>
      </c>
      <c r="AL329" s="174">
        <f t="shared" si="211"/>
        <v>1342.8632189950267</v>
      </c>
      <c r="AM329" s="174"/>
      <c r="AN329" s="174"/>
      <c r="AO329" s="176">
        <v>6</v>
      </c>
      <c r="AP329" s="174">
        <v>36</v>
      </c>
      <c r="AQ329" s="175">
        <f t="shared" si="212"/>
        <v>163</v>
      </c>
      <c r="AR329" s="31">
        <f t="shared" si="213"/>
        <v>1</v>
      </c>
      <c r="AS329" s="2">
        <f t="shared" si="214"/>
        <v>0.9</v>
      </c>
      <c r="AT329" s="33">
        <f t="shared" si="215"/>
        <v>0</v>
      </c>
      <c r="AU329" s="31">
        <f t="shared" si="216"/>
        <v>1.4</v>
      </c>
      <c r="AV329" s="2">
        <f t="shared" si="217"/>
        <v>0</v>
      </c>
      <c r="AW329" s="33">
        <f t="shared" si="218"/>
        <v>0</v>
      </c>
      <c r="AX329" s="31">
        <f t="shared" si="219"/>
        <v>1</v>
      </c>
      <c r="AY329" s="33">
        <f t="shared" si="220"/>
        <v>1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hidden="1" customHeight="1">
      <c r="A330" s="2"/>
      <c r="B330" s="107">
        <v>255</v>
      </c>
      <c r="C330" s="31">
        <v>7</v>
      </c>
      <c r="D330" s="106" t="s">
        <v>16</v>
      </c>
      <c r="E330" s="2" t="s">
        <v>87</v>
      </c>
      <c r="F330" s="2" t="s">
        <v>149</v>
      </c>
      <c r="G330" s="2"/>
      <c r="H330" s="33">
        <f t="shared" si="205"/>
        <v>2</v>
      </c>
      <c r="I330" s="173">
        <f t="shared" si="171"/>
        <v>465.08023517475056</v>
      </c>
      <c r="J330" s="174">
        <f t="shared" si="172"/>
        <v>27.23153217631064</v>
      </c>
      <c r="K330" s="189">
        <f t="shared" si="173"/>
        <v>809</v>
      </c>
      <c r="L330" s="190">
        <f t="shared" si="174"/>
        <v>310</v>
      </c>
      <c r="M330" s="173">
        <f t="shared" si="201"/>
        <v>2783.8344843273858</v>
      </c>
      <c r="N330" s="174">
        <f t="shared" si="175"/>
        <v>2783.8344843273858</v>
      </c>
      <c r="O330" s="174"/>
      <c r="P330" s="174"/>
      <c r="Q330" s="174"/>
      <c r="R330" s="175"/>
      <c r="S330" s="173">
        <f t="shared" si="206"/>
        <v>3222.8717255880642</v>
      </c>
      <c r="T330" s="174">
        <f t="shared" si="221"/>
        <v>1611.4358627940321</v>
      </c>
      <c r="U330" s="174"/>
      <c r="V330" s="174"/>
      <c r="W330" s="174"/>
      <c r="X330" s="175"/>
      <c r="Y330" s="173">
        <f t="shared" si="177"/>
        <v>3222.8717255880642</v>
      </c>
      <c r="Z330" s="174">
        <f t="shared" si="208"/>
        <v>3222.8717255880642</v>
      </c>
      <c r="AA330" s="174"/>
      <c r="AB330" s="174"/>
      <c r="AC330" s="174"/>
      <c r="AD330" s="175"/>
      <c r="AE330" s="173">
        <f t="shared" si="223"/>
        <v>5.9857079999999998</v>
      </c>
      <c r="AF330" s="174">
        <f t="shared" si="204"/>
        <v>36</v>
      </c>
      <c r="AG330" s="174">
        <f t="shared" si="222"/>
        <v>37.464200000000005</v>
      </c>
      <c r="AH330" s="174">
        <f t="shared" si="209"/>
        <v>163</v>
      </c>
      <c r="AI330" s="174">
        <f t="shared" si="178"/>
        <v>260.02679999999998</v>
      </c>
      <c r="AJ330" s="174">
        <f t="shared" si="210"/>
        <v>2</v>
      </c>
      <c r="AK330" s="174">
        <f t="shared" si="179"/>
        <v>1342.8632189950267</v>
      </c>
      <c r="AL330" s="174">
        <f t="shared" si="211"/>
        <v>1342.8632189950267</v>
      </c>
      <c r="AM330" s="174"/>
      <c r="AN330" s="174"/>
      <c r="AO330" s="176">
        <v>6</v>
      </c>
      <c r="AP330" s="174">
        <v>36</v>
      </c>
      <c r="AQ330" s="175">
        <f t="shared" si="212"/>
        <v>163</v>
      </c>
      <c r="AR330" s="31">
        <f t="shared" si="213"/>
        <v>1</v>
      </c>
      <c r="AS330" s="2">
        <f t="shared" si="214"/>
        <v>1</v>
      </c>
      <c r="AT330" s="33">
        <f t="shared" si="215"/>
        <v>15</v>
      </c>
      <c r="AU330" s="31">
        <f t="shared" si="216"/>
        <v>1</v>
      </c>
      <c r="AV330" s="2">
        <f t="shared" si="217"/>
        <v>0</v>
      </c>
      <c r="AW330" s="33">
        <f t="shared" si="218"/>
        <v>0</v>
      </c>
      <c r="AX330" s="31">
        <f t="shared" si="219"/>
        <v>1</v>
      </c>
      <c r="AY330" s="33">
        <f t="shared" si="220"/>
        <v>1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hidden="1" customHeight="1">
      <c r="A331" s="2"/>
      <c r="B331" s="107">
        <v>256</v>
      </c>
      <c r="C331" s="31">
        <v>7</v>
      </c>
      <c r="D331" s="106" t="s">
        <v>16</v>
      </c>
      <c r="E331" s="2" t="s">
        <v>179</v>
      </c>
      <c r="F331" s="2" t="s">
        <v>149</v>
      </c>
      <c r="G331" s="2"/>
      <c r="H331" s="33">
        <f t="shared" si="205"/>
        <v>2</v>
      </c>
      <c r="I331" s="173">
        <f t="shared" si="171"/>
        <v>651.11232924465071</v>
      </c>
      <c r="J331" s="174">
        <f t="shared" si="172"/>
        <v>27.23153217631064</v>
      </c>
      <c r="K331" s="189">
        <f t="shared" si="173"/>
        <v>654</v>
      </c>
      <c r="L331" s="190">
        <f t="shared" si="174"/>
        <v>236</v>
      </c>
      <c r="M331" s="173">
        <f t="shared" si="201"/>
        <v>3897.3682780583395</v>
      </c>
      <c r="N331" s="174">
        <f t="shared" si="175"/>
        <v>3897.3682780583395</v>
      </c>
      <c r="O331" s="174"/>
      <c r="P331" s="174"/>
      <c r="Q331" s="174"/>
      <c r="R331" s="175"/>
      <c r="S331" s="173">
        <f t="shared" si="206"/>
        <v>4512.0204158232891</v>
      </c>
      <c r="T331" s="174">
        <f t="shared" si="221"/>
        <v>2256.0102079116446</v>
      </c>
      <c r="U331" s="174"/>
      <c r="V331" s="174"/>
      <c r="W331" s="174"/>
      <c r="X331" s="175"/>
      <c r="Y331" s="173">
        <f t="shared" si="177"/>
        <v>4512.0204158232891</v>
      </c>
      <c r="Z331" s="174">
        <f t="shared" si="208"/>
        <v>4512.0204158232891</v>
      </c>
      <c r="AA331" s="174"/>
      <c r="AB331" s="174"/>
      <c r="AC331" s="174"/>
      <c r="AD331" s="175"/>
      <c r="AE331" s="173">
        <f t="shared" si="223"/>
        <v>5.9857079999999998</v>
      </c>
      <c r="AF331" s="174">
        <f t="shared" si="204"/>
        <v>36</v>
      </c>
      <c r="AG331" s="174">
        <f t="shared" si="222"/>
        <v>37.464200000000005</v>
      </c>
      <c r="AH331" s="174">
        <f t="shared" si="209"/>
        <v>163</v>
      </c>
      <c r="AI331" s="174">
        <f t="shared" si="178"/>
        <v>260.02679999999998</v>
      </c>
      <c r="AJ331" s="174">
        <f t="shared" si="210"/>
        <v>2</v>
      </c>
      <c r="AK331" s="174">
        <f t="shared" si="179"/>
        <v>1342.8632189950267</v>
      </c>
      <c r="AL331" s="174">
        <f t="shared" si="211"/>
        <v>1342.8632189950267</v>
      </c>
      <c r="AM331" s="174"/>
      <c r="AN331" s="174"/>
      <c r="AO331" s="176">
        <v>6</v>
      </c>
      <c r="AP331" s="174">
        <v>36</v>
      </c>
      <c r="AQ331" s="175">
        <f t="shared" si="212"/>
        <v>163</v>
      </c>
      <c r="AR331" s="31">
        <f t="shared" si="213"/>
        <v>1</v>
      </c>
      <c r="AS331" s="2">
        <f t="shared" si="214"/>
        <v>1</v>
      </c>
      <c r="AT331" s="33">
        <f t="shared" si="215"/>
        <v>15</v>
      </c>
      <c r="AU331" s="31">
        <f t="shared" si="216"/>
        <v>1.4</v>
      </c>
      <c r="AV331" s="2">
        <f t="shared" si="217"/>
        <v>0</v>
      </c>
      <c r="AW331" s="33">
        <f t="shared" si="218"/>
        <v>0</v>
      </c>
      <c r="AX331" s="31">
        <f t="shared" si="219"/>
        <v>1</v>
      </c>
      <c r="AY331" s="33">
        <f t="shared" si="220"/>
        <v>1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hidden="1" customHeight="1">
      <c r="A332" s="2"/>
      <c r="B332" s="107">
        <v>257</v>
      </c>
      <c r="C332" s="31">
        <v>4</v>
      </c>
      <c r="D332" s="106" t="s">
        <v>16</v>
      </c>
      <c r="E332" s="2" t="s">
        <v>148</v>
      </c>
      <c r="F332" s="2" t="s">
        <v>149</v>
      </c>
      <c r="G332" s="2"/>
      <c r="H332" s="33">
        <f t="shared" si="205"/>
        <v>2</v>
      </c>
      <c r="I332" s="173">
        <f t="shared" ref="I332:I395" si="224">M332/AE332</f>
        <v>372.92478211193225</v>
      </c>
      <c r="J332" s="174">
        <f t="shared" ref="J332:J395" si="225">AH332/AE332</f>
        <v>7.5179076560366793</v>
      </c>
      <c r="K332" s="189">
        <f t="shared" ref="K332:K395" si="226">RANK(I332,$I$76:$I$977)</f>
        <v>864</v>
      </c>
      <c r="L332" s="190">
        <f t="shared" ref="L332:L395" si="227">RANK(I332,$I$76:$I$450)</f>
        <v>341</v>
      </c>
      <c r="M332" s="173">
        <f t="shared" si="201"/>
        <v>2232.2188516856495</v>
      </c>
      <c r="N332" s="174">
        <f t="shared" ref="N332:N395" si="228">T332*(1+(IF((AG332+IF(F332="백어택",8,0))&gt;100,100,(AG332+IF(F332="백어택",8,0)))/100)*((AI332/100-1)))</f>
        <v>2232.2188516856495</v>
      </c>
      <c r="O332" s="174"/>
      <c r="P332" s="174"/>
      <c r="Q332" s="174"/>
      <c r="R332" s="175"/>
      <c r="S332" s="173">
        <f t="shared" si="206"/>
        <v>3001.2848133380421</v>
      </c>
      <c r="T332" s="174">
        <f t="shared" si="221"/>
        <v>1500.6424066690211</v>
      </c>
      <c r="U332" s="174"/>
      <c r="V332" s="174"/>
      <c r="W332" s="174"/>
      <c r="X332" s="175"/>
      <c r="Y332" s="173">
        <f t="shared" ref="Y332:Y395" si="229">SUM(Z332:AD332)</f>
        <v>3001.2848133380421</v>
      </c>
      <c r="Z332" s="174">
        <f t="shared" si="208"/>
        <v>3001.2848133380421</v>
      </c>
      <c r="AA332" s="174"/>
      <c r="AB332" s="174"/>
      <c r="AC332" s="174"/>
      <c r="AD332" s="175"/>
      <c r="AE332" s="173">
        <f t="shared" si="223"/>
        <v>5.9857079999999998</v>
      </c>
      <c r="AF332" s="174">
        <f t="shared" si="204"/>
        <v>36</v>
      </c>
      <c r="AG332" s="174">
        <f t="shared" si="222"/>
        <v>22.464200000000002</v>
      </c>
      <c r="AH332" s="174">
        <f t="shared" si="209"/>
        <v>45</v>
      </c>
      <c r="AI332" s="174">
        <f t="shared" ref="AI332:AI357" si="230">$D$58+$D$19</f>
        <v>260.02679999999998</v>
      </c>
      <c r="AJ332" s="174">
        <f t="shared" si="210"/>
        <v>2</v>
      </c>
      <c r="AK332" s="174">
        <f t="shared" ref="AK332:AK357" si="231">SUM(AL332:AN332)</f>
        <v>1250.5353388908509</v>
      </c>
      <c r="AL332" s="174">
        <f t="shared" si="211"/>
        <v>1250.5353388908509</v>
      </c>
      <c r="AM332" s="174"/>
      <c r="AN332" s="174"/>
      <c r="AO332" s="176">
        <v>6</v>
      </c>
      <c r="AP332" s="174">
        <v>36</v>
      </c>
      <c r="AQ332" s="175">
        <f t="shared" si="212"/>
        <v>90</v>
      </c>
      <c r="AR332" s="31">
        <f t="shared" si="213"/>
        <v>0.5</v>
      </c>
      <c r="AS332" s="2">
        <f t="shared" si="214"/>
        <v>1</v>
      </c>
      <c r="AT332" s="33">
        <f t="shared" si="215"/>
        <v>0</v>
      </c>
      <c r="AU332" s="31">
        <f t="shared" si="216"/>
        <v>1</v>
      </c>
      <c r="AV332" s="2">
        <f t="shared" si="217"/>
        <v>0</v>
      </c>
      <c r="AW332" s="33">
        <f t="shared" si="218"/>
        <v>0</v>
      </c>
      <c r="AX332" s="31">
        <f t="shared" si="219"/>
        <v>1</v>
      </c>
      <c r="AY332" s="33">
        <f t="shared" si="220"/>
        <v>1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hidden="1" customHeight="1">
      <c r="A333" s="2"/>
      <c r="B333" s="107">
        <v>258</v>
      </c>
      <c r="C333" s="31">
        <v>4</v>
      </c>
      <c r="D333" s="106" t="s">
        <v>16</v>
      </c>
      <c r="E333" s="2" t="s">
        <v>79</v>
      </c>
      <c r="F333" s="2" t="s">
        <v>149</v>
      </c>
      <c r="G333" s="2"/>
      <c r="H333" s="33">
        <f t="shared" si="205"/>
        <v>2</v>
      </c>
      <c r="I333" s="173">
        <f t="shared" si="224"/>
        <v>372.92478211193225</v>
      </c>
      <c r="J333" s="174">
        <f t="shared" si="225"/>
        <v>15.035815312073359</v>
      </c>
      <c r="K333" s="189">
        <f t="shared" si="226"/>
        <v>864</v>
      </c>
      <c r="L333" s="190">
        <f t="shared" si="227"/>
        <v>341</v>
      </c>
      <c r="M333" s="173">
        <f t="shared" si="201"/>
        <v>2232.2188516856495</v>
      </c>
      <c r="N333" s="174">
        <f t="shared" si="228"/>
        <v>2232.2188516856495</v>
      </c>
      <c r="O333" s="174"/>
      <c r="P333" s="174"/>
      <c r="Q333" s="174"/>
      <c r="R333" s="175"/>
      <c r="S333" s="173">
        <f t="shared" si="206"/>
        <v>3001.2848133380421</v>
      </c>
      <c r="T333" s="174">
        <f t="shared" si="221"/>
        <v>1500.6424066690211</v>
      </c>
      <c r="U333" s="174"/>
      <c r="V333" s="174"/>
      <c r="W333" s="174"/>
      <c r="X333" s="175"/>
      <c r="Y333" s="173">
        <f t="shared" si="229"/>
        <v>3001.2848133380421</v>
      </c>
      <c r="Z333" s="174">
        <f t="shared" si="208"/>
        <v>3001.2848133380421</v>
      </c>
      <c r="AA333" s="174"/>
      <c r="AB333" s="174"/>
      <c r="AC333" s="174"/>
      <c r="AD333" s="175"/>
      <c r="AE333" s="173">
        <f t="shared" si="223"/>
        <v>5.9857079999999998</v>
      </c>
      <c r="AF333" s="174">
        <f t="shared" si="204"/>
        <v>36</v>
      </c>
      <c r="AG333" s="174">
        <f t="shared" si="222"/>
        <v>22.464200000000002</v>
      </c>
      <c r="AH333" s="174">
        <f t="shared" si="209"/>
        <v>90</v>
      </c>
      <c r="AI333" s="174">
        <f t="shared" si="230"/>
        <v>260.02679999999998</v>
      </c>
      <c r="AJ333" s="174">
        <f t="shared" si="210"/>
        <v>1.8</v>
      </c>
      <c r="AK333" s="174">
        <f t="shared" si="231"/>
        <v>1250.5353388908509</v>
      </c>
      <c r="AL333" s="174">
        <f t="shared" si="211"/>
        <v>1250.5353388908509</v>
      </c>
      <c r="AM333" s="174"/>
      <c r="AN333" s="174"/>
      <c r="AO333" s="176">
        <v>6</v>
      </c>
      <c r="AP333" s="174">
        <v>36</v>
      </c>
      <c r="AQ333" s="175">
        <f t="shared" si="212"/>
        <v>90</v>
      </c>
      <c r="AR333" s="31">
        <f t="shared" si="213"/>
        <v>1</v>
      </c>
      <c r="AS333" s="2">
        <f t="shared" si="214"/>
        <v>0.9</v>
      </c>
      <c r="AT333" s="33">
        <f t="shared" si="215"/>
        <v>0</v>
      </c>
      <c r="AU333" s="31">
        <f t="shared" si="216"/>
        <v>1</v>
      </c>
      <c r="AV333" s="2">
        <f t="shared" si="217"/>
        <v>0</v>
      </c>
      <c r="AW333" s="33">
        <f t="shared" si="218"/>
        <v>0</v>
      </c>
      <c r="AX333" s="31">
        <f t="shared" si="219"/>
        <v>1</v>
      </c>
      <c r="AY333" s="33">
        <f t="shared" si="220"/>
        <v>1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hidden="1" customHeight="1">
      <c r="A334" s="2"/>
      <c r="B334" s="107">
        <v>259</v>
      </c>
      <c r="C334" s="31">
        <v>4</v>
      </c>
      <c r="D334" s="106" t="s">
        <v>16</v>
      </c>
      <c r="E334" s="2" t="s">
        <v>87</v>
      </c>
      <c r="F334" s="2" t="s">
        <v>149</v>
      </c>
      <c r="G334" s="2"/>
      <c r="H334" s="33">
        <f t="shared" si="205"/>
        <v>2</v>
      </c>
      <c r="I334" s="173">
        <f t="shared" si="224"/>
        <v>433.10387929230137</v>
      </c>
      <c r="J334" s="174">
        <f t="shared" si="225"/>
        <v>15.035815312073359</v>
      </c>
      <c r="K334" s="189">
        <f t="shared" si="226"/>
        <v>828</v>
      </c>
      <c r="L334" s="190">
        <f t="shared" si="227"/>
        <v>322</v>
      </c>
      <c r="M334" s="173">
        <f t="shared" si="201"/>
        <v>2592.4333551109626</v>
      </c>
      <c r="N334" s="174">
        <f t="shared" si="228"/>
        <v>2592.4333551109626</v>
      </c>
      <c r="O334" s="174"/>
      <c r="P334" s="174"/>
      <c r="Q334" s="174"/>
      <c r="R334" s="175"/>
      <c r="S334" s="173">
        <f t="shared" si="206"/>
        <v>3001.2848133380421</v>
      </c>
      <c r="T334" s="174">
        <f t="shared" si="221"/>
        <v>1500.6424066690211</v>
      </c>
      <c r="U334" s="174"/>
      <c r="V334" s="174"/>
      <c r="W334" s="174"/>
      <c r="X334" s="175"/>
      <c r="Y334" s="173">
        <f t="shared" si="229"/>
        <v>3001.2848133380421</v>
      </c>
      <c r="Z334" s="174">
        <f t="shared" si="208"/>
        <v>3001.2848133380421</v>
      </c>
      <c r="AA334" s="174"/>
      <c r="AB334" s="174"/>
      <c r="AC334" s="174"/>
      <c r="AD334" s="175"/>
      <c r="AE334" s="173">
        <f t="shared" si="223"/>
        <v>5.9857079999999998</v>
      </c>
      <c r="AF334" s="174">
        <f t="shared" si="204"/>
        <v>36</v>
      </c>
      <c r="AG334" s="174">
        <f t="shared" si="222"/>
        <v>37.464200000000005</v>
      </c>
      <c r="AH334" s="174">
        <f t="shared" si="209"/>
        <v>90</v>
      </c>
      <c r="AI334" s="174">
        <f t="shared" si="230"/>
        <v>260.02679999999998</v>
      </c>
      <c r="AJ334" s="174">
        <f t="shared" si="210"/>
        <v>2</v>
      </c>
      <c r="AK334" s="174">
        <f t="shared" si="231"/>
        <v>1250.5353388908509</v>
      </c>
      <c r="AL334" s="174">
        <f t="shared" si="211"/>
        <v>1250.5353388908509</v>
      </c>
      <c r="AM334" s="174"/>
      <c r="AN334" s="174"/>
      <c r="AO334" s="176">
        <v>6</v>
      </c>
      <c r="AP334" s="174">
        <v>36</v>
      </c>
      <c r="AQ334" s="175">
        <f t="shared" si="212"/>
        <v>90</v>
      </c>
      <c r="AR334" s="31">
        <f t="shared" si="213"/>
        <v>1</v>
      </c>
      <c r="AS334" s="2">
        <f t="shared" si="214"/>
        <v>1</v>
      </c>
      <c r="AT334" s="33">
        <f t="shared" si="215"/>
        <v>15</v>
      </c>
      <c r="AU334" s="31">
        <f t="shared" si="216"/>
        <v>1</v>
      </c>
      <c r="AV334" s="2">
        <f t="shared" si="217"/>
        <v>0</v>
      </c>
      <c r="AW334" s="33">
        <f t="shared" si="218"/>
        <v>0</v>
      </c>
      <c r="AX334" s="31">
        <f t="shared" si="219"/>
        <v>1</v>
      </c>
      <c r="AY334" s="33">
        <f t="shared" si="220"/>
        <v>1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hidden="1" customHeight="1">
      <c r="A335" s="2"/>
      <c r="B335" s="107">
        <v>260</v>
      </c>
      <c r="C335" s="31">
        <v>1</v>
      </c>
      <c r="D335" s="106" t="s">
        <v>16</v>
      </c>
      <c r="E335" s="2" t="s">
        <v>67</v>
      </c>
      <c r="F335" s="2" t="s">
        <v>149</v>
      </c>
      <c r="G335" s="2"/>
      <c r="H335" s="33">
        <f t="shared" si="205"/>
        <v>2</v>
      </c>
      <c r="I335" s="173">
        <f t="shared" si="224"/>
        <v>303.10809301644815</v>
      </c>
      <c r="J335" s="174">
        <f t="shared" si="225"/>
        <v>7.5179076560366793</v>
      </c>
      <c r="K335" s="189">
        <f t="shared" si="226"/>
        <v>883</v>
      </c>
      <c r="L335" s="190">
        <f t="shared" si="227"/>
        <v>356</v>
      </c>
      <c r="M335" s="173">
        <f t="shared" si="201"/>
        <v>1814.3165372332978</v>
      </c>
      <c r="N335" s="174">
        <f t="shared" si="228"/>
        <v>1814.3165372332978</v>
      </c>
      <c r="O335" s="174"/>
      <c r="P335" s="174"/>
      <c r="Q335" s="174"/>
      <c r="R335" s="175"/>
      <c r="S335" s="173">
        <f t="shared" si="206"/>
        <v>2439.402689245449</v>
      </c>
      <c r="T335" s="174">
        <f t="shared" si="221"/>
        <v>1219.7013446227245</v>
      </c>
      <c r="U335" s="174"/>
      <c r="V335" s="174"/>
      <c r="W335" s="174"/>
      <c r="X335" s="175"/>
      <c r="Y335" s="173">
        <f t="shared" si="229"/>
        <v>2439.402689245449</v>
      </c>
      <c r="Z335" s="174">
        <f t="shared" si="208"/>
        <v>2439.402689245449</v>
      </c>
      <c r="AA335" s="174"/>
      <c r="AB335" s="174"/>
      <c r="AC335" s="174"/>
      <c r="AD335" s="175"/>
      <c r="AE335" s="173">
        <f t="shared" si="223"/>
        <v>5.9857079999999998</v>
      </c>
      <c r="AF335" s="174">
        <f t="shared" si="204"/>
        <v>36</v>
      </c>
      <c r="AG335" s="174">
        <f t="shared" si="222"/>
        <v>22.464200000000002</v>
      </c>
      <c r="AH335" s="174">
        <f t="shared" si="209"/>
        <v>45</v>
      </c>
      <c r="AI335" s="174">
        <f t="shared" si="230"/>
        <v>260.02679999999998</v>
      </c>
      <c r="AJ335" s="174">
        <f t="shared" si="210"/>
        <v>2</v>
      </c>
      <c r="AK335" s="174">
        <f t="shared" si="231"/>
        <v>1016.4177871856039</v>
      </c>
      <c r="AL335" s="174">
        <f t="shared" si="211"/>
        <v>1016.4177871856039</v>
      </c>
      <c r="AM335" s="174"/>
      <c r="AN335" s="174"/>
      <c r="AO335" s="176">
        <v>6</v>
      </c>
      <c r="AP335" s="174">
        <v>36</v>
      </c>
      <c r="AQ335" s="175">
        <f t="shared" si="212"/>
        <v>45</v>
      </c>
      <c r="AR335" s="31">
        <f t="shared" si="213"/>
        <v>1</v>
      </c>
      <c r="AS335" s="2">
        <f t="shared" si="214"/>
        <v>1</v>
      </c>
      <c r="AT335" s="33">
        <f t="shared" si="215"/>
        <v>0</v>
      </c>
      <c r="AU335" s="31">
        <f t="shared" si="216"/>
        <v>1</v>
      </c>
      <c r="AV335" s="2">
        <f t="shared" si="217"/>
        <v>0</v>
      </c>
      <c r="AW335" s="33">
        <f t="shared" si="218"/>
        <v>0</v>
      </c>
      <c r="AX335" s="31">
        <f t="shared" si="219"/>
        <v>1</v>
      </c>
      <c r="AY335" s="33">
        <f t="shared" si="220"/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hidden="1" customHeight="1">
      <c r="A336" s="2"/>
      <c r="B336" s="107">
        <v>261</v>
      </c>
      <c r="C336" s="31">
        <v>10</v>
      </c>
      <c r="D336" s="106" t="s">
        <v>16</v>
      </c>
      <c r="E336" s="2" t="s">
        <v>150</v>
      </c>
      <c r="F336" s="2"/>
      <c r="G336" s="2"/>
      <c r="H336" s="33">
        <f t="shared" si="205"/>
        <v>3</v>
      </c>
      <c r="I336" s="173">
        <f t="shared" si="224"/>
        <v>476.33810274750726</v>
      </c>
      <c r="J336" s="174">
        <f t="shared" si="225"/>
        <v>19.630092212984664</v>
      </c>
      <c r="K336" s="189">
        <f t="shared" si="226"/>
        <v>798</v>
      </c>
      <c r="L336" s="190">
        <f t="shared" si="227"/>
        <v>302</v>
      </c>
      <c r="M336" s="173">
        <f t="shared" si="201"/>
        <v>2851.220792320576</v>
      </c>
      <c r="N336" s="174">
        <f t="shared" si="228"/>
        <v>2851.220792320576</v>
      </c>
      <c r="O336" s="174"/>
      <c r="P336" s="174"/>
      <c r="Q336" s="174"/>
      <c r="R336" s="175"/>
      <c r="S336" s="173">
        <f t="shared" si="206"/>
        <v>6291.8290757546338</v>
      </c>
      <c r="T336" s="174">
        <f t="shared" ref="T336:T341" si="232">AL336*AU336*AX336*IF(F336="백어택",1.2,1)</f>
        <v>2097.2763585848779</v>
      </c>
      <c r="U336" s="174"/>
      <c r="V336" s="174"/>
      <c r="W336" s="174"/>
      <c r="X336" s="175"/>
      <c r="Y336" s="173">
        <f t="shared" si="229"/>
        <v>4194.5527171697559</v>
      </c>
      <c r="Z336" s="174">
        <f t="shared" si="208"/>
        <v>4194.5527171697559</v>
      </c>
      <c r="AA336" s="174"/>
      <c r="AB336" s="174"/>
      <c r="AC336" s="174"/>
      <c r="AD336" s="175"/>
      <c r="AE336" s="173">
        <f t="shared" si="223"/>
        <v>5.9857079999999998</v>
      </c>
      <c r="AF336" s="174">
        <f t="shared" si="204"/>
        <v>36</v>
      </c>
      <c r="AG336" s="174">
        <f t="shared" si="222"/>
        <v>22.464200000000002</v>
      </c>
      <c r="AH336" s="174">
        <f t="shared" si="209"/>
        <v>117.5</v>
      </c>
      <c r="AI336" s="174">
        <f t="shared" si="230"/>
        <v>260.02679999999998</v>
      </c>
      <c r="AJ336" s="174">
        <f t="shared" si="210"/>
        <v>2.8571428571428572</v>
      </c>
      <c r="AK336" s="174">
        <f t="shared" si="231"/>
        <v>1398.1842390565853</v>
      </c>
      <c r="AL336" s="174">
        <f t="shared" si="211"/>
        <v>1398.1842390565853</v>
      </c>
      <c r="AM336" s="174"/>
      <c r="AN336" s="174"/>
      <c r="AO336" s="176">
        <v>6</v>
      </c>
      <c r="AP336" s="174">
        <v>36</v>
      </c>
      <c r="AQ336" s="175">
        <f t="shared" si="212"/>
        <v>235</v>
      </c>
      <c r="AR336" s="31">
        <f t="shared" si="213"/>
        <v>0.5</v>
      </c>
      <c r="AS336" s="2">
        <f t="shared" si="214"/>
        <v>1</v>
      </c>
      <c r="AT336" s="33">
        <f t="shared" si="215"/>
        <v>0</v>
      </c>
      <c r="AU336" s="31">
        <f t="shared" si="216"/>
        <v>1</v>
      </c>
      <c r="AV336" s="2">
        <f t="shared" si="217"/>
        <v>0</v>
      </c>
      <c r="AW336" s="33">
        <f t="shared" si="218"/>
        <v>0</v>
      </c>
      <c r="AX336" s="31">
        <f t="shared" si="219"/>
        <v>1.5</v>
      </c>
      <c r="AY336" s="33">
        <f t="shared" si="220"/>
        <v>1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hidden="1" customHeight="1">
      <c r="A337" s="2"/>
      <c r="B337" s="107">
        <v>262</v>
      </c>
      <c r="C337" s="31">
        <v>10</v>
      </c>
      <c r="D337" s="106" t="s">
        <v>16</v>
      </c>
      <c r="E337" s="2" t="s">
        <v>164</v>
      </c>
      <c r="F337" s="2"/>
      <c r="G337" s="2"/>
      <c r="H337" s="33">
        <f t="shared" si="205"/>
        <v>3</v>
      </c>
      <c r="I337" s="173">
        <f t="shared" si="224"/>
        <v>666.87334384651001</v>
      </c>
      <c r="J337" s="174">
        <f t="shared" si="225"/>
        <v>19.630092212984664</v>
      </c>
      <c r="K337" s="189">
        <f t="shared" si="226"/>
        <v>637</v>
      </c>
      <c r="L337" s="190">
        <f t="shared" si="227"/>
        <v>226</v>
      </c>
      <c r="M337" s="173">
        <f t="shared" si="201"/>
        <v>3991.7091092488058</v>
      </c>
      <c r="N337" s="174">
        <f t="shared" si="228"/>
        <v>3991.7091092488058</v>
      </c>
      <c r="O337" s="174"/>
      <c r="P337" s="174"/>
      <c r="Q337" s="174"/>
      <c r="R337" s="175"/>
      <c r="S337" s="173">
        <f t="shared" si="206"/>
        <v>8808.5607060564871</v>
      </c>
      <c r="T337" s="174">
        <f t="shared" si="232"/>
        <v>2936.1869020188287</v>
      </c>
      <c r="U337" s="174"/>
      <c r="V337" s="174"/>
      <c r="W337" s="174"/>
      <c r="X337" s="175"/>
      <c r="Y337" s="173">
        <f t="shared" si="229"/>
        <v>5872.3738040376575</v>
      </c>
      <c r="Z337" s="174">
        <f t="shared" si="208"/>
        <v>5872.3738040376575</v>
      </c>
      <c r="AA337" s="174"/>
      <c r="AB337" s="174"/>
      <c r="AC337" s="174"/>
      <c r="AD337" s="175"/>
      <c r="AE337" s="173">
        <f t="shared" si="223"/>
        <v>5.9857079999999998</v>
      </c>
      <c r="AF337" s="174">
        <f t="shared" si="204"/>
        <v>36</v>
      </c>
      <c r="AG337" s="174">
        <f t="shared" si="222"/>
        <v>22.464200000000002</v>
      </c>
      <c r="AH337" s="174">
        <f t="shared" si="209"/>
        <v>117.5</v>
      </c>
      <c r="AI337" s="174">
        <f t="shared" si="230"/>
        <v>260.02679999999998</v>
      </c>
      <c r="AJ337" s="174">
        <f t="shared" si="210"/>
        <v>2.8571428571428572</v>
      </c>
      <c r="AK337" s="174">
        <f t="shared" si="231"/>
        <v>1398.1842390565853</v>
      </c>
      <c r="AL337" s="174">
        <f t="shared" si="211"/>
        <v>1398.1842390565853</v>
      </c>
      <c r="AM337" s="174"/>
      <c r="AN337" s="174"/>
      <c r="AO337" s="176">
        <v>6</v>
      </c>
      <c r="AP337" s="174">
        <v>36</v>
      </c>
      <c r="AQ337" s="175">
        <f t="shared" si="212"/>
        <v>235</v>
      </c>
      <c r="AR337" s="31">
        <f t="shared" si="213"/>
        <v>0.5</v>
      </c>
      <c r="AS337" s="2">
        <f t="shared" si="214"/>
        <v>1</v>
      </c>
      <c r="AT337" s="33">
        <f t="shared" si="215"/>
        <v>0</v>
      </c>
      <c r="AU337" s="31">
        <f t="shared" si="216"/>
        <v>1.4</v>
      </c>
      <c r="AV337" s="2">
        <f t="shared" si="217"/>
        <v>0</v>
      </c>
      <c r="AW337" s="33">
        <f t="shared" si="218"/>
        <v>0</v>
      </c>
      <c r="AX337" s="31">
        <f t="shared" si="219"/>
        <v>1.5</v>
      </c>
      <c r="AY337" s="33">
        <f t="shared" si="220"/>
        <v>1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hidden="1" customHeight="1">
      <c r="A338" s="2"/>
      <c r="B338" s="107">
        <v>263</v>
      </c>
      <c r="C338" s="31">
        <v>10</v>
      </c>
      <c r="D338" s="106" t="s">
        <v>16</v>
      </c>
      <c r="E338" s="2" t="s">
        <v>161</v>
      </c>
      <c r="F338" s="2"/>
      <c r="G338" s="2"/>
      <c r="H338" s="33">
        <f t="shared" si="205"/>
        <v>3</v>
      </c>
      <c r="I338" s="173">
        <f t="shared" si="224"/>
        <v>476.33810274750726</v>
      </c>
      <c r="J338" s="174">
        <f t="shared" si="225"/>
        <v>39.260184425969328</v>
      </c>
      <c r="K338" s="189">
        <f t="shared" si="226"/>
        <v>798</v>
      </c>
      <c r="L338" s="190">
        <f t="shared" si="227"/>
        <v>302</v>
      </c>
      <c r="M338" s="173">
        <f t="shared" si="201"/>
        <v>2851.220792320576</v>
      </c>
      <c r="N338" s="174">
        <f t="shared" si="228"/>
        <v>2851.220792320576</v>
      </c>
      <c r="O338" s="174"/>
      <c r="P338" s="174"/>
      <c r="Q338" s="174"/>
      <c r="R338" s="175"/>
      <c r="S338" s="173">
        <f t="shared" si="206"/>
        <v>6291.8290757546338</v>
      </c>
      <c r="T338" s="174">
        <f t="shared" si="232"/>
        <v>2097.2763585848779</v>
      </c>
      <c r="U338" s="174"/>
      <c r="V338" s="174"/>
      <c r="W338" s="174"/>
      <c r="X338" s="175"/>
      <c r="Y338" s="173">
        <f t="shared" si="229"/>
        <v>4194.5527171697559</v>
      </c>
      <c r="Z338" s="174">
        <f t="shared" si="208"/>
        <v>4194.5527171697559</v>
      </c>
      <c r="AA338" s="174"/>
      <c r="AB338" s="174"/>
      <c r="AC338" s="174"/>
      <c r="AD338" s="175"/>
      <c r="AE338" s="173">
        <f t="shared" si="223"/>
        <v>5.9857079999999998</v>
      </c>
      <c r="AF338" s="174">
        <f t="shared" si="204"/>
        <v>36</v>
      </c>
      <c r="AG338" s="174">
        <f t="shared" si="222"/>
        <v>22.464200000000002</v>
      </c>
      <c r="AH338" s="174">
        <f t="shared" si="209"/>
        <v>235</v>
      </c>
      <c r="AI338" s="174">
        <f t="shared" si="230"/>
        <v>260.02679999999998</v>
      </c>
      <c r="AJ338" s="174">
        <f t="shared" si="210"/>
        <v>2.5714285714285716</v>
      </c>
      <c r="AK338" s="174">
        <f t="shared" si="231"/>
        <v>1398.1842390565853</v>
      </c>
      <c r="AL338" s="174">
        <f t="shared" si="211"/>
        <v>1398.1842390565853</v>
      </c>
      <c r="AM338" s="174"/>
      <c r="AN338" s="174"/>
      <c r="AO338" s="176">
        <v>6</v>
      </c>
      <c r="AP338" s="174">
        <v>36</v>
      </c>
      <c r="AQ338" s="175">
        <f t="shared" si="212"/>
        <v>235</v>
      </c>
      <c r="AR338" s="31">
        <f t="shared" si="213"/>
        <v>1</v>
      </c>
      <c r="AS338" s="2">
        <f t="shared" si="214"/>
        <v>0.9</v>
      </c>
      <c r="AT338" s="33">
        <f t="shared" si="215"/>
        <v>0</v>
      </c>
      <c r="AU338" s="31">
        <f t="shared" si="216"/>
        <v>1</v>
      </c>
      <c r="AV338" s="2">
        <f t="shared" si="217"/>
        <v>0</v>
      </c>
      <c r="AW338" s="33">
        <f t="shared" si="218"/>
        <v>0</v>
      </c>
      <c r="AX338" s="31">
        <f t="shared" si="219"/>
        <v>1.5</v>
      </c>
      <c r="AY338" s="33">
        <f t="shared" si="220"/>
        <v>1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hidden="1" customHeight="1">
      <c r="A339" s="2"/>
      <c r="B339" s="107">
        <v>264</v>
      </c>
      <c r="C339" s="31">
        <v>10</v>
      </c>
      <c r="D339" s="106" t="s">
        <v>16</v>
      </c>
      <c r="E339" s="2" t="s">
        <v>169</v>
      </c>
      <c r="F339" s="2"/>
      <c r="G339" s="2"/>
      <c r="H339" s="33">
        <f t="shared" si="205"/>
        <v>3</v>
      </c>
      <c r="I339" s="173">
        <f t="shared" si="224"/>
        <v>666.87334384651001</v>
      </c>
      <c r="J339" s="174">
        <f t="shared" si="225"/>
        <v>39.260184425969328</v>
      </c>
      <c r="K339" s="189">
        <f t="shared" si="226"/>
        <v>637</v>
      </c>
      <c r="L339" s="190">
        <f t="shared" si="227"/>
        <v>226</v>
      </c>
      <c r="M339" s="173">
        <f t="shared" si="201"/>
        <v>3991.7091092488058</v>
      </c>
      <c r="N339" s="174">
        <f t="shared" si="228"/>
        <v>3991.7091092488058</v>
      </c>
      <c r="O339" s="174"/>
      <c r="P339" s="174"/>
      <c r="Q339" s="174"/>
      <c r="R339" s="175"/>
      <c r="S339" s="173">
        <f t="shared" si="206"/>
        <v>8808.5607060564871</v>
      </c>
      <c r="T339" s="174">
        <f t="shared" si="232"/>
        <v>2936.1869020188287</v>
      </c>
      <c r="U339" s="174"/>
      <c r="V339" s="174"/>
      <c r="W339" s="174"/>
      <c r="X339" s="175"/>
      <c r="Y339" s="173">
        <f t="shared" si="229"/>
        <v>5872.3738040376575</v>
      </c>
      <c r="Z339" s="174">
        <f t="shared" si="208"/>
        <v>5872.3738040376575</v>
      </c>
      <c r="AA339" s="174"/>
      <c r="AB339" s="174"/>
      <c r="AC339" s="174"/>
      <c r="AD339" s="175"/>
      <c r="AE339" s="173">
        <f t="shared" si="223"/>
        <v>5.9857079999999998</v>
      </c>
      <c r="AF339" s="174">
        <f t="shared" si="204"/>
        <v>36</v>
      </c>
      <c r="AG339" s="174">
        <f t="shared" si="222"/>
        <v>22.464200000000002</v>
      </c>
      <c r="AH339" s="174">
        <f t="shared" si="209"/>
        <v>235</v>
      </c>
      <c r="AI339" s="174">
        <f t="shared" si="230"/>
        <v>260.02679999999998</v>
      </c>
      <c r="AJ339" s="174">
        <f t="shared" si="210"/>
        <v>2.5714285714285716</v>
      </c>
      <c r="AK339" s="174">
        <f t="shared" si="231"/>
        <v>1398.1842390565853</v>
      </c>
      <c r="AL339" s="174">
        <f t="shared" si="211"/>
        <v>1398.1842390565853</v>
      </c>
      <c r="AM339" s="174"/>
      <c r="AN339" s="174"/>
      <c r="AO339" s="176">
        <v>6</v>
      </c>
      <c r="AP339" s="174">
        <v>36</v>
      </c>
      <c r="AQ339" s="175">
        <f t="shared" si="212"/>
        <v>235</v>
      </c>
      <c r="AR339" s="31">
        <f t="shared" si="213"/>
        <v>1</v>
      </c>
      <c r="AS339" s="2">
        <f t="shared" si="214"/>
        <v>0.9</v>
      </c>
      <c r="AT339" s="33">
        <f t="shared" si="215"/>
        <v>0</v>
      </c>
      <c r="AU339" s="31">
        <f t="shared" si="216"/>
        <v>1.4</v>
      </c>
      <c r="AV339" s="2">
        <f t="shared" si="217"/>
        <v>0</v>
      </c>
      <c r="AW339" s="33">
        <f t="shared" si="218"/>
        <v>0</v>
      </c>
      <c r="AX339" s="31">
        <f t="shared" si="219"/>
        <v>1.5</v>
      </c>
      <c r="AY339" s="33">
        <f t="shared" si="220"/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hidden="1" customHeight="1">
      <c r="A340" s="2"/>
      <c r="B340" s="107">
        <v>265</v>
      </c>
      <c r="C340" s="31">
        <v>10</v>
      </c>
      <c r="D340" s="106" t="s">
        <v>16</v>
      </c>
      <c r="E340" s="2" t="s">
        <v>146</v>
      </c>
      <c r="F340" s="2"/>
      <c r="G340" s="2"/>
      <c r="H340" s="33">
        <f t="shared" si="205"/>
        <v>3</v>
      </c>
      <c r="I340" s="173">
        <f t="shared" si="224"/>
        <v>560.44354801312772</v>
      </c>
      <c r="J340" s="174">
        <f t="shared" si="225"/>
        <v>39.260184425969328</v>
      </c>
      <c r="K340" s="189">
        <f t="shared" si="226"/>
        <v>737</v>
      </c>
      <c r="L340" s="190">
        <f t="shared" si="227"/>
        <v>275</v>
      </c>
      <c r="M340" s="173">
        <f t="shared" si="201"/>
        <v>3354.6514288905623</v>
      </c>
      <c r="N340" s="174">
        <f t="shared" si="228"/>
        <v>3354.6514288905623</v>
      </c>
      <c r="O340" s="174"/>
      <c r="P340" s="174"/>
      <c r="Q340" s="174"/>
      <c r="R340" s="175"/>
      <c r="S340" s="173">
        <f t="shared" si="206"/>
        <v>6291.8290757546338</v>
      </c>
      <c r="T340" s="174">
        <f t="shared" si="232"/>
        <v>2097.2763585848779</v>
      </c>
      <c r="U340" s="174"/>
      <c r="V340" s="174"/>
      <c r="W340" s="174"/>
      <c r="X340" s="175"/>
      <c r="Y340" s="173">
        <f t="shared" si="229"/>
        <v>4194.5527171697559</v>
      </c>
      <c r="Z340" s="174">
        <f t="shared" si="208"/>
        <v>4194.5527171697559</v>
      </c>
      <c r="AA340" s="174"/>
      <c r="AB340" s="174"/>
      <c r="AC340" s="174"/>
      <c r="AD340" s="175"/>
      <c r="AE340" s="173">
        <f t="shared" si="223"/>
        <v>5.9857079999999998</v>
      </c>
      <c r="AF340" s="174">
        <f t="shared" si="204"/>
        <v>36</v>
      </c>
      <c r="AG340" s="174">
        <f t="shared" si="222"/>
        <v>37.464200000000005</v>
      </c>
      <c r="AH340" s="174">
        <f t="shared" si="209"/>
        <v>235</v>
      </c>
      <c r="AI340" s="174">
        <f t="shared" si="230"/>
        <v>260.02679999999998</v>
      </c>
      <c r="AJ340" s="174">
        <f t="shared" si="210"/>
        <v>2.8571428571428572</v>
      </c>
      <c r="AK340" s="174">
        <f t="shared" si="231"/>
        <v>1398.1842390565853</v>
      </c>
      <c r="AL340" s="174">
        <f t="shared" si="211"/>
        <v>1398.1842390565853</v>
      </c>
      <c r="AM340" s="174"/>
      <c r="AN340" s="174"/>
      <c r="AO340" s="176">
        <v>6</v>
      </c>
      <c r="AP340" s="174">
        <v>36</v>
      </c>
      <c r="AQ340" s="175">
        <f t="shared" si="212"/>
        <v>235</v>
      </c>
      <c r="AR340" s="31">
        <f t="shared" si="213"/>
        <v>1</v>
      </c>
      <c r="AS340" s="2">
        <f t="shared" si="214"/>
        <v>1</v>
      </c>
      <c r="AT340" s="33">
        <f t="shared" si="215"/>
        <v>15</v>
      </c>
      <c r="AU340" s="31">
        <f t="shared" si="216"/>
        <v>1</v>
      </c>
      <c r="AV340" s="2">
        <f t="shared" si="217"/>
        <v>0</v>
      </c>
      <c r="AW340" s="33">
        <f t="shared" si="218"/>
        <v>0</v>
      </c>
      <c r="AX340" s="31">
        <f t="shared" si="219"/>
        <v>1.5</v>
      </c>
      <c r="AY340" s="33">
        <f t="shared" si="220"/>
        <v>1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hidden="1" customHeight="1">
      <c r="A341" s="2"/>
      <c r="B341" s="107">
        <v>266</v>
      </c>
      <c r="C341" s="31">
        <v>10</v>
      </c>
      <c r="D341" s="106" t="s">
        <v>16</v>
      </c>
      <c r="E341" s="2" t="s">
        <v>182</v>
      </c>
      <c r="F341" s="2"/>
      <c r="G341" s="2"/>
      <c r="H341" s="33">
        <f t="shared" si="205"/>
        <v>3</v>
      </c>
      <c r="I341" s="173">
        <f t="shared" si="224"/>
        <v>784.62096721837861</v>
      </c>
      <c r="J341" s="174">
        <f t="shared" si="225"/>
        <v>39.260184425969328</v>
      </c>
      <c r="K341" s="189">
        <f t="shared" si="226"/>
        <v>528</v>
      </c>
      <c r="L341" s="190">
        <f t="shared" si="227"/>
        <v>179</v>
      </c>
      <c r="M341" s="173">
        <f t="shared" si="201"/>
        <v>4696.5120004467863</v>
      </c>
      <c r="N341" s="174">
        <f t="shared" si="228"/>
        <v>4696.5120004467863</v>
      </c>
      <c r="O341" s="174"/>
      <c r="P341" s="174"/>
      <c r="Q341" s="174"/>
      <c r="R341" s="175"/>
      <c r="S341" s="173">
        <f t="shared" si="206"/>
        <v>8808.5607060564871</v>
      </c>
      <c r="T341" s="174">
        <f t="shared" si="232"/>
        <v>2936.1869020188287</v>
      </c>
      <c r="U341" s="174"/>
      <c r="V341" s="174"/>
      <c r="W341" s="174"/>
      <c r="X341" s="175"/>
      <c r="Y341" s="173">
        <f t="shared" si="229"/>
        <v>5872.3738040376575</v>
      </c>
      <c r="Z341" s="174">
        <f t="shared" si="208"/>
        <v>5872.3738040376575</v>
      </c>
      <c r="AA341" s="174"/>
      <c r="AB341" s="174"/>
      <c r="AC341" s="174"/>
      <c r="AD341" s="175"/>
      <c r="AE341" s="173">
        <f t="shared" si="223"/>
        <v>5.9857079999999998</v>
      </c>
      <c r="AF341" s="174">
        <f t="shared" si="204"/>
        <v>36</v>
      </c>
      <c r="AG341" s="174">
        <f t="shared" si="222"/>
        <v>37.464200000000005</v>
      </c>
      <c r="AH341" s="174">
        <f t="shared" si="209"/>
        <v>235</v>
      </c>
      <c r="AI341" s="174">
        <f t="shared" si="230"/>
        <v>260.02679999999998</v>
      </c>
      <c r="AJ341" s="174">
        <f t="shared" si="210"/>
        <v>2.8571428571428572</v>
      </c>
      <c r="AK341" s="174">
        <f t="shared" si="231"/>
        <v>1398.1842390565853</v>
      </c>
      <c r="AL341" s="174">
        <f t="shared" si="211"/>
        <v>1398.1842390565853</v>
      </c>
      <c r="AM341" s="174"/>
      <c r="AN341" s="174"/>
      <c r="AO341" s="176">
        <v>6</v>
      </c>
      <c r="AP341" s="174">
        <v>36</v>
      </c>
      <c r="AQ341" s="175">
        <f t="shared" si="212"/>
        <v>235</v>
      </c>
      <c r="AR341" s="31">
        <f t="shared" si="213"/>
        <v>1</v>
      </c>
      <c r="AS341" s="2">
        <f t="shared" si="214"/>
        <v>1</v>
      </c>
      <c r="AT341" s="33">
        <f t="shared" si="215"/>
        <v>15</v>
      </c>
      <c r="AU341" s="31">
        <f t="shared" si="216"/>
        <v>1.4</v>
      </c>
      <c r="AV341" s="2">
        <f t="shared" si="217"/>
        <v>0</v>
      </c>
      <c r="AW341" s="33">
        <f t="shared" si="218"/>
        <v>0</v>
      </c>
      <c r="AX341" s="31">
        <f t="shared" si="219"/>
        <v>1.5</v>
      </c>
      <c r="AY341" s="33">
        <f t="shared" si="220"/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hidden="1" customHeight="1">
      <c r="A342" s="2"/>
      <c r="B342" s="107">
        <v>267</v>
      </c>
      <c r="C342" s="31">
        <v>10</v>
      </c>
      <c r="D342" s="106" t="s">
        <v>16</v>
      </c>
      <c r="E342" s="2" t="s">
        <v>151</v>
      </c>
      <c r="F342" s="2"/>
      <c r="G342" s="2"/>
      <c r="H342" s="33">
        <f t="shared" si="205"/>
        <v>2</v>
      </c>
      <c r="I342" s="173">
        <f t="shared" si="224"/>
        <v>476.33810274750726</v>
      </c>
      <c r="J342" s="174">
        <f t="shared" si="225"/>
        <v>19.630092212984664</v>
      </c>
      <c r="K342" s="189">
        <f t="shared" si="226"/>
        <v>798</v>
      </c>
      <c r="L342" s="190">
        <f t="shared" si="227"/>
        <v>302</v>
      </c>
      <c r="M342" s="173">
        <f t="shared" si="201"/>
        <v>2851.220792320576</v>
      </c>
      <c r="N342" s="174">
        <f t="shared" si="228"/>
        <v>2851.220792320576</v>
      </c>
      <c r="O342" s="174"/>
      <c r="P342" s="174"/>
      <c r="Q342" s="174"/>
      <c r="R342" s="175"/>
      <c r="S342" s="173">
        <f t="shared" si="206"/>
        <v>4194.5527171697559</v>
      </c>
      <c r="T342" s="174">
        <f t="shared" ref="T342:T357" si="233">AL342*AU342*AY342*IF(F342="백어택",1.2,1)</f>
        <v>2097.2763585848779</v>
      </c>
      <c r="U342" s="174"/>
      <c r="V342" s="174"/>
      <c r="W342" s="174"/>
      <c r="X342" s="175"/>
      <c r="Y342" s="173">
        <f t="shared" si="229"/>
        <v>4194.5527171697559</v>
      </c>
      <c r="Z342" s="174">
        <f t="shared" si="208"/>
        <v>4194.5527171697559</v>
      </c>
      <c r="AA342" s="174"/>
      <c r="AB342" s="174"/>
      <c r="AC342" s="174"/>
      <c r="AD342" s="175"/>
      <c r="AE342" s="173">
        <f t="shared" si="223"/>
        <v>5.9857079999999998</v>
      </c>
      <c r="AF342" s="174">
        <f t="shared" si="204"/>
        <v>36</v>
      </c>
      <c r="AG342" s="174">
        <f t="shared" si="222"/>
        <v>22.464200000000002</v>
      </c>
      <c r="AH342" s="174">
        <f t="shared" si="209"/>
        <v>117.5</v>
      </c>
      <c r="AI342" s="174">
        <f t="shared" si="230"/>
        <v>260.02679999999998</v>
      </c>
      <c r="AJ342" s="174">
        <f t="shared" si="210"/>
        <v>2</v>
      </c>
      <c r="AK342" s="174">
        <f t="shared" si="231"/>
        <v>1398.1842390565853</v>
      </c>
      <c r="AL342" s="174">
        <f t="shared" si="211"/>
        <v>1398.1842390565853</v>
      </c>
      <c r="AM342" s="174"/>
      <c r="AN342" s="174"/>
      <c r="AO342" s="176">
        <v>6</v>
      </c>
      <c r="AP342" s="174">
        <v>36</v>
      </c>
      <c r="AQ342" s="175">
        <f t="shared" si="212"/>
        <v>235</v>
      </c>
      <c r="AR342" s="31">
        <f t="shared" si="213"/>
        <v>0.5</v>
      </c>
      <c r="AS342" s="2">
        <f t="shared" si="214"/>
        <v>1</v>
      </c>
      <c r="AT342" s="33">
        <f t="shared" si="215"/>
        <v>0</v>
      </c>
      <c r="AU342" s="31">
        <f t="shared" si="216"/>
        <v>1</v>
      </c>
      <c r="AV342" s="2">
        <f t="shared" si="217"/>
        <v>0</v>
      </c>
      <c r="AW342" s="33">
        <f t="shared" si="218"/>
        <v>0</v>
      </c>
      <c r="AX342" s="31">
        <f t="shared" si="219"/>
        <v>1</v>
      </c>
      <c r="AY342" s="33">
        <f t="shared" si="220"/>
        <v>1.5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hidden="1" customHeight="1">
      <c r="A343" s="2"/>
      <c r="B343" s="107">
        <v>268</v>
      </c>
      <c r="C343" s="31">
        <v>10</v>
      </c>
      <c r="D343" s="106" t="s">
        <v>16</v>
      </c>
      <c r="E343" s="2" t="s">
        <v>165</v>
      </c>
      <c r="F343" s="2"/>
      <c r="G343" s="2"/>
      <c r="H343" s="33">
        <f t="shared" si="205"/>
        <v>2</v>
      </c>
      <c r="I343" s="173">
        <f t="shared" si="224"/>
        <v>666.87334384651001</v>
      </c>
      <c r="J343" s="174">
        <f t="shared" si="225"/>
        <v>19.630092212984664</v>
      </c>
      <c r="K343" s="189">
        <f t="shared" si="226"/>
        <v>637</v>
      </c>
      <c r="L343" s="190">
        <f t="shared" si="227"/>
        <v>226</v>
      </c>
      <c r="M343" s="173">
        <f t="shared" si="201"/>
        <v>3991.7091092488058</v>
      </c>
      <c r="N343" s="174">
        <f t="shared" si="228"/>
        <v>3991.7091092488058</v>
      </c>
      <c r="O343" s="174"/>
      <c r="P343" s="174"/>
      <c r="Q343" s="174"/>
      <c r="R343" s="175"/>
      <c r="S343" s="173">
        <f t="shared" si="206"/>
        <v>5872.3738040376575</v>
      </c>
      <c r="T343" s="174">
        <f t="shared" si="233"/>
        <v>2936.1869020188287</v>
      </c>
      <c r="U343" s="174"/>
      <c r="V343" s="174"/>
      <c r="W343" s="174"/>
      <c r="X343" s="175"/>
      <c r="Y343" s="173">
        <f t="shared" si="229"/>
        <v>5872.3738040376575</v>
      </c>
      <c r="Z343" s="174">
        <f t="shared" si="208"/>
        <v>5872.3738040376575</v>
      </c>
      <c r="AA343" s="174"/>
      <c r="AB343" s="174"/>
      <c r="AC343" s="174"/>
      <c r="AD343" s="175"/>
      <c r="AE343" s="173">
        <f t="shared" si="223"/>
        <v>5.9857079999999998</v>
      </c>
      <c r="AF343" s="174">
        <f t="shared" si="204"/>
        <v>36</v>
      </c>
      <c r="AG343" s="174">
        <f t="shared" si="222"/>
        <v>22.464200000000002</v>
      </c>
      <c r="AH343" s="174">
        <f t="shared" si="209"/>
        <v>117.5</v>
      </c>
      <c r="AI343" s="174">
        <f t="shared" si="230"/>
        <v>260.02679999999998</v>
      </c>
      <c r="AJ343" s="174">
        <f t="shared" si="210"/>
        <v>2</v>
      </c>
      <c r="AK343" s="174">
        <f t="shared" si="231"/>
        <v>1398.1842390565853</v>
      </c>
      <c r="AL343" s="174">
        <f t="shared" si="211"/>
        <v>1398.1842390565853</v>
      </c>
      <c r="AM343" s="174"/>
      <c r="AN343" s="174"/>
      <c r="AO343" s="176">
        <v>6</v>
      </c>
      <c r="AP343" s="174">
        <v>36</v>
      </c>
      <c r="AQ343" s="175">
        <f t="shared" si="212"/>
        <v>235</v>
      </c>
      <c r="AR343" s="31">
        <f t="shared" si="213"/>
        <v>0.5</v>
      </c>
      <c r="AS343" s="2">
        <f t="shared" si="214"/>
        <v>1</v>
      </c>
      <c r="AT343" s="33">
        <f t="shared" si="215"/>
        <v>0</v>
      </c>
      <c r="AU343" s="31">
        <f t="shared" si="216"/>
        <v>1.4</v>
      </c>
      <c r="AV343" s="2">
        <f t="shared" si="217"/>
        <v>0</v>
      </c>
      <c r="AW343" s="33">
        <f t="shared" si="218"/>
        <v>0</v>
      </c>
      <c r="AX343" s="31">
        <f t="shared" si="219"/>
        <v>1</v>
      </c>
      <c r="AY343" s="33">
        <f t="shared" si="220"/>
        <v>1.5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hidden="1" customHeight="1">
      <c r="A344" s="2"/>
      <c r="B344" s="107">
        <v>269</v>
      </c>
      <c r="C344" s="31">
        <v>10</v>
      </c>
      <c r="D344" s="106" t="s">
        <v>16</v>
      </c>
      <c r="E344" s="2" t="s">
        <v>99</v>
      </c>
      <c r="F344" s="2"/>
      <c r="G344" s="2"/>
      <c r="H344" s="33">
        <f t="shared" si="205"/>
        <v>2</v>
      </c>
      <c r="I344" s="173">
        <f t="shared" si="224"/>
        <v>476.33810274750726</v>
      </c>
      <c r="J344" s="174">
        <f t="shared" si="225"/>
        <v>39.260184425969328</v>
      </c>
      <c r="K344" s="189">
        <f t="shared" si="226"/>
        <v>798</v>
      </c>
      <c r="L344" s="190">
        <f t="shared" si="227"/>
        <v>302</v>
      </c>
      <c r="M344" s="173">
        <f t="shared" si="201"/>
        <v>2851.220792320576</v>
      </c>
      <c r="N344" s="174">
        <f t="shared" si="228"/>
        <v>2851.220792320576</v>
      </c>
      <c r="O344" s="174"/>
      <c r="P344" s="174"/>
      <c r="Q344" s="174"/>
      <c r="R344" s="175"/>
      <c r="S344" s="173">
        <f t="shared" si="206"/>
        <v>4194.5527171697559</v>
      </c>
      <c r="T344" s="174">
        <f t="shared" si="233"/>
        <v>2097.2763585848779</v>
      </c>
      <c r="U344" s="174"/>
      <c r="V344" s="174"/>
      <c r="W344" s="174"/>
      <c r="X344" s="175"/>
      <c r="Y344" s="173">
        <f t="shared" si="229"/>
        <v>4194.5527171697559</v>
      </c>
      <c r="Z344" s="174">
        <f t="shared" si="208"/>
        <v>4194.5527171697559</v>
      </c>
      <c r="AA344" s="174"/>
      <c r="AB344" s="174"/>
      <c r="AC344" s="174"/>
      <c r="AD344" s="175"/>
      <c r="AE344" s="173">
        <f t="shared" si="223"/>
        <v>5.9857079999999998</v>
      </c>
      <c r="AF344" s="174">
        <f t="shared" si="204"/>
        <v>36</v>
      </c>
      <c r="AG344" s="174">
        <f t="shared" si="222"/>
        <v>22.464200000000002</v>
      </c>
      <c r="AH344" s="174">
        <f t="shared" si="209"/>
        <v>235</v>
      </c>
      <c r="AI344" s="174">
        <f t="shared" si="230"/>
        <v>260.02679999999998</v>
      </c>
      <c r="AJ344" s="174">
        <f t="shared" si="210"/>
        <v>1.8</v>
      </c>
      <c r="AK344" s="174">
        <f t="shared" si="231"/>
        <v>1398.1842390565853</v>
      </c>
      <c r="AL344" s="174">
        <f t="shared" si="211"/>
        <v>1398.1842390565853</v>
      </c>
      <c r="AM344" s="174"/>
      <c r="AN344" s="174"/>
      <c r="AO344" s="176">
        <v>6</v>
      </c>
      <c r="AP344" s="174">
        <v>36</v>
      </c>
      <c r="AQ344" s="175">
        <f t="shared" si="212"/>
        <v>235</v>
      </c>
      <c r="AR344" s="31">
        <f t="shared" si="213"/>
        <v>1</v>
      </c>
      <c r="AS344" s="2">
        <f t="shared" si="214"/>
        <v>0.9</v>
      </c>
      <c r="AT344" s="33">
        <f t="shared" si="215"/>
        <v>0</v>
      </c>
      <c r="AU344" s="31">
        <f t="shared" si="216"/>
        <v>1</v>
      </c>
      <c r="AV344" s="2">
        <f t="shared" si="217"/>
        <v>0</v>
      </c>
      <c r="AW344" s="33">
        <f t="shared" si="218"/>
        <v>0</v>
      </c>
      <c r="AX344" s="31">
        <f t="shared" si="219"/>
        <v>1</v>
      </c>
      <c r="AY344" s="33">
        <f t="shared" si="220"/>
        <v>1.5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hidden="1" customHeight="1">
      <c r="A345" s="2"/>
      <c r="B345" s="107">
        <v>270</v>
      </c>
      <c r="C345" s="31">
        <v>10</v>
      </c>
      <c r="D345" s="106" t="s">
        <v>16</v>
      </c>
      <c r="E345" s="2" t="s">
        <v>170</v>
      </c>
      <c r="F345" s="2"/>
      <c r="G345" s="2"/>
      <c r="H345" s="33">
        <f t="shared" si="205"/>
        <v>2</v>
      </c>
      <c r="I345" s="173">
        <f t="shared" si="224"/>
        <v>666.87334384651001</v>
      </c>
      <c r="J345" s="174">
        <f t="shared" si="225"/>
        <v>39.260184425969328</v>
      </c>
      <c r="K345" s="189">
        <f t="shared" si="226"/>
        <v>637</v>
      </c>
      <c r="L345" s="190">
        <f t="shared" si="227"/>
        <v>226</v>
      </c>
      <c r="M345" s="173">
        <f t="shared" si="201"/>
        <v>3991.7091092488058</v>
      </c>
      <c r="N345" s="174">
        <f t="shared" si="228"/>
        <v>3991.7091092488058</v>
      </c>
      <c r="O345" s="174"/>
      <c r="P345" s="174"/>
      <c r="Q345" s="174"/>
      <c r="R345" s="175"/>
      <c r="S345" s="173">
        <f t="shared" si="206"/>
        <v>5872.3738040376575</v>
      </c>
      <c r="T345" s="174">
        <f t="shared" si="233"/>
        <v>2936.1869020188287</v>
      </c>
      <c r="U345" s="174"/>
      <c r="V345" s="174"/>
      <c r="W345" s="174"/>
      <c r="X345" s="175"/>
      <c r="Y345" s="173">
        <f t="shared" si="229"/>
        <v>5872.3738040376575</v>
      </c>
      <c r="Z345" s="174">
        <f t="shared" si="208"/>
        <v>5872.3738040376575</v>
      </c>
      <c r="AA345" s="174"/>
      <c r="AB345" s="174"/>
      <c r="AC345" s="174"/>
      <c r="AD345" s="175"/>
      <c r="AE345" s="173">
        <f t="shared" si="223"/>
        <v>5.9857079999999998</v>
      </c>
      <c r="AF345" s="174">
        <f t="shared" si="204"/>
        <v>36</v>
      </c>
      <c r="AG345" s="174">
        <f t="shared" si="222"/>
        <v>22.464200000000002</v>
      </c>
      <c r="AH345" s="174">
        <f t="shared" si="209"/>
        <v>235</v>
      </c>
      <c r="AI345" s="174">
        <f t="shared" si="230"/>
        <v>260.02679999999998</v>
      </c>
      <c r="AJ345" s="174">
        <f t="shared" si="210"/>
        <v>1.8</v>
      </c>
      <c r="AK345" s="174">
        <f t="shared" si="231"/>
        <v>1398.1842390565853</v>
      </c>
      <c r="AL345" s="174">
        <f t="shared" si="211"/>
        <v>1398.1842390565853</v>
      </c>
      <c r="AM345" s="174"/>
      <c r="AN345" s="174"/>
      <c r="AO345" s="176">
        <v>6</v>
      </c>
      <c r="AP345" s="174">
        <v>36</v>
      </c>
      <c r="AQ345" s="175">
        <f t="shared" si="212"/>
        <v>235</v>
      </c>
      <c r="AR345" s="31">
        <f t="shared" si="213"/>
        <v>1</v>
      </c>
      <c r="AS345" s="2">
        <f t="shared" si="214"/>
        <v>0.9</v>
      </c>
      <c r="AT345" s="33">
        <f t="shared" si="215"/>
        <v>0</v>
      </c>
      <c r="AU345" s="31">
        <f t="shared" si="216"/>
        <v>1.4</v>
      </c>
      <c r="AV345" s="2">
        <f t="shared" si="217"/>
        <v>0</v>
      </c>
      <c r="AW345" s="33">
        <f t="shared" si="218"/>
        <v>0</v>
      </c>
      <c r="AX345" s="31">
        <f t="shared" si="219"/>
        <v>1</v>
      </c>
      <c r="AY345" s="33">
        <f t="shared" si="220"/>
        <v>1.5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hidden="1" customHeight="1">
      <c r="A346" s="2"/>
      <c r="B346" s="107">
        <v>271</v>
      </c>
      <c r="C346" s="31">
        <v>10</v>
      </c>
      <c r="D346" s="106" t="s">
        <v>16</v>
      </c>
      <c r="E346" s="2" t="s">
        <v>111</v>
      </c>
      <c r="F346" s="2"/>
      <c r="G346" s="2"/>
      <c r="H346" s="33">
        <f t="shared" si="205"/>
        <v>2</v>
      </c>
      <c r="I346" s="173">
        <f t="shared" si="224"/>
        <v>560.44354801312772</v>
      </c>
      <c r="J346" s="174">
        <f t="shared" si="225"/>
        <v>39.260184425969328</v>
      </c>
      <c r="K346" s="189">
        <f t="shared" si="226"/>
        <v>737</v>
      </c>
      <c r="L346" s="190">
        <f t="shared" si="227"/>
        <v>275</v>
      </c>
      <c r="M346" s="173">
        <f t="shared" si="201"/>
        <v>3354.6514288905623</v>
      </c>
      <c r="N346" s="174">
        <f t="shared" si="228"/>
        <v>3354.6514288905623</v>
      </c>
      <c r="O346" s="174"/>
      <c r="P346" s="174"/>
      <c r="Q346" s="174"/>
      <c r="R346" s="175"/>
      <c r="S346" s="173">
        <f t="shared" si="206"/>
        <v>4194.5527171697559</v>
      </c>
      <c r="T346" s="174">
        <f t="shared" si="233"/>
        <v>2097.2763585848779</v>
      </c>
      <c r="U346" s="174"/>
      <c r="V346" s="174"/>
      <c r="W346" s="174"/>
      <c r="X346" s="175"/>
      <c r="Y346" s="173">
        <f t="shared" si="229"/>
        <v>4194.5527171697559</v>
      </c>
      <c r="Z346" s="174">
        <f t="shared" si="208"/>
        <v>4194.5527171697559</v>
      </c>
      <c r="AA346" s="174"/>
      <c r="AB346" s="174"/>
      <c r="AC346" s="174"/>
      <c r="AD346" s="175"/>
      <c r="AE346" s="173">
        <f t="shared" si="223"/>
        <v>5.9857079999999998</v>
      </c>
      <c r="AF346" s="174">
        <f t="shared" si="204"/>
        <v>36</v>
      </c>
      <c r="AG346" s="174">
        <f t="shared" si="222"/>
        <v>37.464200000000005</v>
      </c>
      <c r="AH346" s="174">
        <f t="shared" si="209"/>
        <v>235</v>
      </c>
      <c r="AI346" s="174">
        <f t="shared" si="230"/>
        <v>260.02679999999998</v>
      </c>
      <c r="AJ346" s="174">
        <f t="shared" si="210"/>
        <v>2</v>
      </c>
      <c r="AK346" s="174">
        <f t="shared" si="231"/>
        <v>1398.1842390565853</v>
      </c>
      <c r="AL346" s="174">
        <f t="shared" si="211"/>
        <v>1398.1842390565853</v>
      </c>
      <c r="AM346" s="174"/>
      <c r="AN346" s="174"/>
      <c r="AO346" s="176">
        <v>6</v>
      </c>
      <c r="AP346" s="174">
        <v>36</v>
      </c>
      <c r="AQ346" s="175">
        <f t="shared" si="212"/>
        <v>235</v>
      </c>
      <c r="AR346" s="31">
        <f t="shared" si="213"/>
        <v>1</v>
      </c>
      <c r="AS346" s="2">
        <f t="shared" si="214"/>
        <v>1</v>
      </c>
      <c r="AT346" s="33">
        <f t="shared" si="215"/>
        <v>15</v>
      </c>
      <c r="AU346" s="31">
        <f t="shared" si="216"/>
        <v>1</v>
      </c>
      <c r="AV346" s="2">
        <f t="shared" si="217"/>
        <v>0</v>
      </c>
      <c r="AW346" s="33">
        <f t="shared" si="218"/>
        <v>0</v>
      </c>
      <c r="AX346" s="31">
        <f t="shared" si="219"/>
        <v>1</v>
      </c>
      <c r="AY346" s="33">
        <f t="shared" si="220"/>
        <v>1.5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hidden="1" customHeight="1">
      <c r="A347" s="2"/>
      <c r="B347" s="107">
        <v>272</v>
      </c>
      <c r="C347" s="31">
        <v>10</v>
      </c>
      <c r="D347" s="106" t="s">
        <v>16</v>
      </c>
      <c r="E347" s="2" t="s">
        <v>145</v>
      </c>
      <c r="F347" s="2"/>
      <c r="G347" s="2"/>
      <c r="H347" s="33">
        <f t="shared" si="205"/>
        <v>2</v>
      </c>
      <c r="I347" s="173">
        <f t="shared" si="224"/>
        <v>784.62096721837861</v>
      </c>
      <c r="J347" s="174">
        <f t="shared" si="225"/>
        <v>39.260184425969328</v>
      </c>
      <c r="K347" s="189">
        <f t="shared" si="226"/>
        <v>528</v>
      </c>
      <c r="L347" s="190">
        <f t="shared" si="227"/>
        <v>179</v>
      </c>
      <c r="M347" s="173">
        <f t="shared" si="201"/>
        <v>4696.5120004467863</v>
      </c>
      <c r="N347" s="174">
        <f t="shared" si="228"/>
        <v>4696.5120004467863</v>
      </c>
      <c r="O347" s="174"/>
      <c r="P347" s="174"/>
      <c r="Q347" s="174"/>
      <c r="R347" s="175"/>
      <c r="S347" s="173">
        <f t="shared" si="206"/>
        <v>5872.3738040376575</v>
      </c>
      <c r="T347" s="174">
        <f t="shared" si="233"/>
        <v>2936.1869020188287</v>
      </c>
      <c r="U347" s="174"/>
      <c r="V347" s="174"/>
      <c r="W347" s="174"/>
      <c r="X347" s="175"/>
      <c r="Y347" s="173">
        <f t="shared" si="229"/>
        <v>5872.3738040376575</v>
      </c>
      <c r="Z347" s="174">
        <f t="shared" si="208"/>
        <v>5872.3738040376575</v>
      </c>
      <c r="AA347" s="174"/>
      <c r="AB347" s="174"/>
      <c r="AC347" s="174"/>
      <c r="AD347" s="175"/>
      <c r="AE347" s="173">
        <f t="shared" si="223"/>
        <v>5.9857079999999998</v>
      </c>
      <c r="AF347" s="174">
        <f t="shared" si="204"/>
        <v>36</v>
      </c>
      <c r="AG347" s="174">
        <f t="shared" si="222"/>
        <v>37.464200000000005</v>
      </c>
      <c r="AH347" s="174">
        <f t="shared" si="209"/>
        <v>235</v>
      </c>
      <c r="AI347" s="174">
        <f t="shared" si="230"/>
        <v>260.02679999999998</v>
      </c>
      <c r="AJ347" s="174">
        <f t="shared" si="210"/>
        <v>2</v>
      </c>
      <c r="AK347" s="174">
        <f t="shared" si="231"/>
        <v>1398.1842390565853</v>
      </c>
      <c r="AL347" s="174">
        <f t="shared" si="211"/>
        <v>1398.1842390565853</v>
      </c>
      <c r="AM347" s="174"/>
      <c r="AN347" s="174"/>
      <c r="AO347" s="176">
        <v>6</v>
      </c>
      <c r="AP347" s="174">
        <v>36</v>
      </c>
      <c r="AQ347" s="175">
        <f t="shared" si="212"/>
        <v>235</v>
      </c>
      <c r="AR347" s="31">
        <f t="shared" si="213"/>
        <v>1</v>
      </c>
      <c r="AS347" s="2">
        <f t="shared" si="214"/>
        <v>1</v>
      </c>
      <c r="AT347" s="33">
        <f t="shared" si="215"/>
        <v>15</v>
      </c>
      <c r="AU347" s="31">
        <f t="shared" si="216"/>
        <v>1.4</v>
      </c>
      <c r="AV347" s="2">
        <f t="shared" si="217"/>
        <v>0</v>
      </c>
      <c r="AW347" s="33">
        <f t="shared" si="218"/>
        <v>0</v>
      </c>
      <c r="AX347" s="31">
        <f t="shared" si="219"/>
        <v>1</v>
      </c>
      <c r="AY347" s="33">
        <f t="shared" si="220"/>
        <v>1.5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hidden="1" customHeight="1">
      <c r="A348" s="2"/>
      <c r="B348" s="107">
        <v>273</v>
      </c>
      <c r="C348" s="31">
        <v>7</v>
      </c>
      <c r="D348" s="106" t="s">
        <v>16</v>
      </c>
      <c r="E348" s="2" t="s">
        <v>148</v>
      </c>
      <c r="F348" s="2"/>
      <c r="G348" s="2"/>
      <c r="H348" s="33">
        <f t="shared" si="205"/>
        <v>2</v>
      </c>
      <c r="I348" s="173">
        <f t="shared" si="224"/>
        <v>304.99410121473227</v>
      </c>
      <c r="J348" s="174">
        <f t="shared" si="225"/>
        <v>13.61576608815532</v>
      </c>
      <c r="K348" s="189">
        <f t="shared" si="226"/>
        <v>881</v>
      </c>
      <c r="L348" s="190">
        <f t="shared" si="227"/>
        <v>354</v>
      </c>
      <c r="M348" s="173">
        <f t="shared" si="201"/>
        <v>1825.6056315938326</v>
      </c>
      <c r="N348" s="174">
        <f t="shared" si="228"/>
        <v>1825.6056315938326</v>
      </c>
      <c r="O348" s="174"/>
      <c r="P348" s="174"/>
      <c r="Q348" s="174"/>
      <c r="R348" s="175"/>
      <c r="S348" s="173">
        <f t="shared" si="206"/>
        <v>2685.7264379900535</v>
      </c>
      <c r="T348" s="174">
        <f t="shared" si="233"/>
        <v>1342.8632189950267</v>
      </c>
      <c r="U348" s="174"/>
      <c r="V348" s="174"/>
      <c r="W348" s="174"/>
      <c r="X348" s="175"/>
      <c r="Y348" s="173">
        <f t="shared" si="229"/>
        <v>2685.7264379900535</v>
      </c>
      <c r="Z348" s="174">
        <f t="shared" si="208"/>
        <v>2685.7264379900535</v>
      </c>
      <c r="AA348" s="174"/>
      <c r="AB348" s="174"/>
      <c r="AC348" s="174"/>
      <c r="AD348" s="175"/>
      <c r="AE348" s="173">
        <f t="shared" si="223"/>
        <v>5.9857079999999998</v>
      </c>
      <c r="AF348" s="174">
        <f t="shared" si="204"/>
        <v>36</v>
      </c>
      <c r="AG348" s="174">
        <f t="shared" si="222"/>
        <v>22.464200000000002</v>
      </c>
      <c r="AH348" s="174">
        <f t="shared" si="209"/>
        <v>81.5</v>
      </c>
      <c r="AI348" s="174">
        <f t="shared" si="230"/>
        <v>260.02679999999998</v>
      </c>
      <c r="AJ348" s="174">
        <f t="shared" si="210"/>
        <v>2</v>
      </c>
      <c r="AK348" s="174">
        <f t="shared" si="231"/>
        <v>1342.8632189950267</v>
      </c>
      <c r="AL348" s="174">
        <f t="shared" si="211"/>
        <v>1342.8632189950267</v>
      </c>
      <c r="AM348" s="174"/>
      <c r="AN348" s="174"/>
      <c r="AO348" s="176">
        <v>6</v>
      </c>
      <c r="AP348" s="174">
        <v>36</v>
      </c>
      <c r="AQ348" s="175">
        <f t="shared" si="212"/>
        <v>163</v>
      </c>
      <c r="AR348" s="31">
        <f t="shared" si="213"/>
        <v>0.5</v>
      </c>
      <c r="AS348" s="2">
        <f t="shared" si="214"/>
        <v>1</v>
      </c>
      <c r="AT348" s="33">
        <f t="shared" si="215"/>
        <v>0</v>
      </c>
      <c r="AU348" s="31">
        <f t="shared" si="216"/>
        <v>1</v>
      </c>
      <c r="AV348" s="2">
        <f t="shared" si="217"/>
        <v>0</v>
      </c>
      <c r="AW348" s="33">
        <f t="shared" si="218"/>
        <v>0</v>
      </c>
      <c r="AX348" s="31">
        <f t="shared" si="219"/>
        <v>1</v>
      </c>
      <c r="AY348" s="33">
        <f t="shared" si="220"/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hidden="1" customHeight="1">
      <c r="A349" s="2"/>
      <c r="B349" s="107">
        <v>274</v>
      </c>
      <c r="C349" s="31">
        <v>7</v>
      </c>
      <c r="D349" s="106" t="s">
        <v>16</v>
      </c>
      <c r="E349" s="2" t="s">
        <v>163</v>
      </c>
      <c r="F349" s="2"/>
      <c r="G349" s="2"/>
      <c r="H349" s="33">
        <f t="shared" si="205"/>
        <v>2</v>
      </c>
      <c r="I349" s="173">
        <f t="shared" si="224"/>
        <v>426.99174170062508</v>
      </c>
      <c r="J349" s="174">
        <f t="shared" si="225"/>
        <v>13.61576608815532</v>
      </c>
      <c r="K349" s="189">
        <f t="shared" si="226"/>
        <v>835</v>
      </c>
      <c r="L349" s="190">
        <f t="shared" si="227"/>
        <v>325</v>
      </c>
      <c r="M349" s="173">
        <f t="shared" si="201"/>
        <v>2555.8478842313652</v>
      </c>
      <c r="N349" s="174">
        <f t="shared" si="228"/>
        <v>2555.8478842313652</v>
      </c>
      <c r="O349" s="174"/>
      <c r="P349" s="174"/>
      <c r="Q349" s="174"/>
      <c r="R349" s="175"/>
      <c r="S349" s="173">
        <f t="shared" si="206"/>
        <v>3760.0170131860746</v>
      </c>
      <c r="T349" s="174">
        <f t="shared" si="233"/>
        <v>1880.0085065930373</v>
      </c>
      <c r="U349" s="174"/>
      <c r="V349" s="174"/>
      <c r="W349" s="174"/>
      <c r="X349" s="175"/>
      <c r="Y349" s="173">
        <f t="shared" si="229"/>
        <v>3760.0170131860741</v>
      </c>
      <c r="Z349" s="174">
        <f t="shared" si="208"/>
        <v>3760.0170131860741</v>
      </c>
      <c r="AA349" s="174"/>
      <c r="AB349" s="174"/>
      <c r="AC349" s="174"/>
      <c r="AD349" s="175"/>
      <c r="AE349" s="173">
        <f t="shared" si="223"/>
        <v>5.9857079999999998</v>
      </c>
      <c r="AF349" s="174">
        <f t="shared" si="204"/>
        <v>36</v>
      </c>
      <c r="AG349" s="174">
        <f t="shared" si="222"/>
        <v>22.464200000000002</v>
      </c>
      <c r="AH349" s="174">
        <f t="shared" si="209"/>
        <v>81.5</v>
      </c>
      <c r="AI349" s="174">
        <f t="shared" si="230"/>
        <v>260.02679999999998</v>
      </c>
      <c r="AJ349" s="174">
        <f t="shared" si="210"/>
        <v>2</v>
      </c>
      <c r="AK349" s="174">
        <f t="shared" si="231"/>
        <v>1342.8632189950267</v>
      </c>
      <c r="AL349" s="174">
        <f t="shared" si="211"/>
        <v>1342.8632189950267</v>
      </c>
      <c r="AM349" s="174"/>
      <c r="AN349" s="174"/>
      <c r="AO349" s="176">
        <v>6</v>
      </c>
      <c r="AP349" s="174">
        <v>36</v>
      </c>
      <c r="AQ349" s="175">
        <f t="shared" si="212"/>
        <v>163</v>
      </c>
      <c r="AR349" s="31">
        <f t="shared" si="213"/>
        <v>0.5</v>
      </c>
      <c r="AS349" s="2">
        <f t="shared" si="214"/>
        <v>1</v>
      </c>
      <c r="AT349" s="33">
        <f t="shared" si="215"/>
        <v>0</v>
      </c>
      <c r="AU349" s="31">
        <f t="shared" si="216"/>
        <v>1.4</v>
      </c>
      <c r="AV349" s="2">
        <f t="shared" si="217"/>
        <v>0</v>
      </c>
      <c r="AW349" s="33">
        <f t="shared" si="218"/>
        <v>0</v>
      </c>
      <c r="AX349" s="31">
        <f t="shared" si="219"/>
        <v>1</v>
      </c>
      <c r="AY349" s="33">
        <f t="shared" si="220"/>
        <v>1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hidden="1" customHeight="1">
      <c r="A350" s="2"/>
      <c r="B350" s="107">
        <v>275</v>
      </c>
      <c r="C350" s="31">
        <v>7</v>
      </c>
      <c r="D350" s="106" t="s">
        <v>16</v>
      </c>
      <c r="E350" s="2" t="s">
        <v>79</v>
      </c>
      <c r="F350" s="2"/>
      <c r="G350" s="2"/>
      <c r="H350" s="33">
        <f t="shared" si="205"/>
        <v>2</v>
      </c>
      <c r="I350" s="173">
        <f t="shared" si="224"/>
        <v>304.99410121473227</v>
      </c>
      <c r="J350" s="174">
        <f t="shared" si="225"/>
        <v>27.23153217631064</v>
      </c>
      <c r="K350" s="189">
        <f t="shared" si="226"/>
        <v>881</v>
      </c>
      <c r="L350" s="190">
        <f t="shared" si="227"/>
        <v>354</v>
      </c>
      <c r="M350" s="173">
        <f t="shared" si="201"/>
        <v>1825.6056315938326</v>
      </c>
      <c r="N350" s="174">
        <f t="shared" si="228"/>
        <v>1825.6056315938326</v>
      </c>
      <c r="O350" s="174"/>
      <c r="P350" s="174"/>
      <c r="Q350" s="174"/>
      <c r="R350" s="175"/>
      <c r="S350" s="173">
        <f t="shared" si="206"/>
        <v>2685.7264379900535</v>
      </c>
      <c r="T350" s="174">
        <f t="shared" si="233"/>
        <v>1342.8632189950267</v>
      </c>
      <c r="U350" s="174"/>
      <c r="V350" s="174"/>
      <c r="W350" s="174"/>
      <c r="X350" s="175"/>
      <c r="Y350" s="173">
        <f t="shared" si="229"/>
        <v>2685.7264379900535</v>
      </c>
      <c r="Z350" s="174">
        <f t="shared" si="208"/>
        <v>2685.7264379900535</v>
      </c>
      <c r="AA350" s="174"/>
      <c r="AB350" s="174"/>
      <c r="AC350" s="174"/>
      <c r="AD350" s="175"/>
      <c r="AE350" s="173">
        <f t="shared" si="223"/>
        <v>5.9857079999999998</v>
      </c>
      <c r="AF350" s="174">
        <f t="shared" si="204"/>
        <v>36</v>
      </c>
      <c r="AG350" s="174">
        <f t="shared" si="222"/>
        <v>22.464200000000002</v>
      </c>
      <c r="AH350" s="174">
        <f t="shared" si="209"/>
        <v>163</v>
      </c>
      <c r="AI350" s="174">
        <f t="shared" si="230"/>
        <v>260.02679999999998</v>
      </c>
      <c r="AJ350" s="174">
        <f t="shared" si="210"/>
        <v>1.8</v>
      </c>
      <c r="AK350" s="174">
        <f t="shared" si="231"/>
        <v>1342.8632189950267</v>
      </c>
      <c r="AL350" s="174">
        <f t="shared" si="211"/>
        <v>1342.8632189950267</v>
      </c>
      <c r="AM350" s="174"/>
      <c r="AN350" s="174"/>
      <c r="AO350" s="176">
        <v>6</v>
      </c>
      <c r="AP350" s="174">
        <v>36</v>
      </c>
      <c r="AQ350" s="175">
        <f t="shared" si="212"/>
        <v>163</v>
      </c>
      <c r="AR350" s="31">
        <f t="shared" si="213"/>
        <v>1</v>
      </c>
      <c r="AS350" s="2">
        <f t="shared" si="214"/>
        <v>0.9</v>
      </c>
      <c r="AT350" s="33">
        <f t="shared" si="215"/>
        <v>0</v>
      </c>
      <c r="AU350" s="31">
        <f t="shared" si="216"/>
        <v>1</v>
      </c>
      <c r="AV350" s="2">
        <f t="shared" si="217"/>
        <v>0</v>
      </c>
      <c r="AW350" s="33">
        <f t="shared" si="218"/>
        <v>0</v>
      </c>
      <c r="AX350" s="31">
        <f t="shared" si="219"/>
        <v>1</v>
      </c>
      <c r="AY350" s="33">
        <f t="shared" si="220"/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hidden="1" customHeight="1">
      <c r="A351" s="2"/>
      <c r="B351" s="107">
        <v>276</v>
      </c>
      <c r="C351" s="31">
        <v>7</v>
      </c>
      <c r="D351" s="106" t="s">
        <v>16</v>
      </c>
      <c r="E351" s="2" t="s">
        <v>168</v>
      </c>
      <c r="F351" s="2"/>
      <c r="G351" s="2"/>
      <c r="H351" s="33">
        <f t="shared" si="205"/>
        <v>2</v>
      </c>
      <c r="I351" s="173">
        <f t="shared" si="224"/>
        <v>426.99174170062508</v>
      </c>
      <c r="J351" s="174">
        <f t="shared" si="225"/>
        <v>27.23153217631064</v>
      </c>
      <c r="K351" s="189">
        <f t="shared" si="226"/>
        <v>835</v>
      </c>
      <c r="L351" s="190">
        <f t="shared" si="227"/>
        <v>325</v>
      </c>
      <c r="M351" s="173">
        <f t="shared" si="201"/>
        <v>2555.8478842313652</v>
      </c>
      <c r="N351" s="174">
        <f t="shared" si="228"/>
        <v>2555.8478842313652</v>
      </c>
      <c r="O351" s="174"/>
      <c r="P351" s="174"/>
      <c r="Q351" s="174"/>
      <c r="R351" s="175"/>
      <c r="S351" s="173">
        <f t="shared" si="206"/>
        <v>3760.0170131860746</v>
      </c>
      <c r="T351" s="174">
        <f t="shared" si="233"/>
        <v>1880.0085065930373</v>
      </c>
      <c r="U351" s="174"/>
      <c r="V351" s="174"/>
      <c r="W351" s="174"/>
      <c r="X351" s="175"/>
      <c r="Y351" s="173">
        <f t="shared" si="229"/>
        <v>3760.0170131860741</v>
      </c>
      <c r="Z351" s="174">
        <f t="shared" si="208"/>
        <v>3760.0170131860741</v>
      </c>
      <c r="AA351" s="174"/>
      <c r="AB351" s="174"/>
      <c r="AC351" s="174"/>
      <c r="AD351" s="175"/>
      <c r="AE351" s="173">
        <f t="shared" si="223"/>
        <v>5.9857079999999998</v>
      </c>
      <c r="AF351" s="174">
        <f t="shared" si="204"/>
        <v>36</v>
      </c>
      <c r="AG351" s="174">
        <f t="shared" si="222"/>
        <v>22.464200000000002</v>
      </c>
      <c r="AH351" s="174">
        <f t="shared" si="209"/>
        <v>163</v>
      </c>
      <c r="AI351" s="174">
        <f t="shared" si="230"/>
        <v>260.02679999999998</v>
      </c>
      <c r="AJ351" s="174">
        <f t="shared" si="210"/>
        <v>1.8</v>
      </c>
      <c r="AK351" s="174">
        <f t="shared" si="231"/>
        <v>1342.8632189950267</v>
      </c>
      <c r="AL351" s="174">
        <f t="shared" si="211"/>
        <v>1342.8632189950267</v>
      </c>
      <c r="AM351" s="174"/>
      <c r="AN351" s="174"/>
      <c r="AO351" s="176">
        <v>6</v>
      </c>
      <c r="AP351" s="174">
        <v>36</v>
      </c>
      <c r="AQ351" s="175">
        <f t="shared" si="212"/>
        <v>163</v>
      </c>
      <c r="AR351" s="31">
        <f t="shared" si="213"/>
        <v>1</v>
      </c>
      <c r="AS351" s="2">
        <f t="shared" si="214"/>
        <v>0.9</v>
      </c>
      <c r="AT351" s="33">
        <f t="shared" si="215"/>
        <v>0</v>
      </c>
      <c r="AU351" s="31">
        <f t="shared" si="216"/>
        <v>1.4</v>
      </c>
      <c r="AV351" s="2">
        <f t="shared" si="217"/>
        <v>0</v>
      </c>
      <c r="AW351" s="33">
        <f t="shared" si="218"/>
        <v>0</v>
      </c>
      <c r="AX351" s="31">
        <f t="shared" si="219"/>
        <v>1</v>
      </c>
      <c r="AY351" s="33">
        <f t="shared" si="220"/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hidden="1" customHeight="1">
      <c r="A352" s="2"/>
      <c r="B352" s="107">
        <v>277</v>
      </c>
      <c r="C352" s="31">
        <v>7</v>
      </c>
      <c r="D352" s="106" t="s">
        <v>16</v>
      </c>
      <c r="E352" s="2" t="s">
        <v>87</v>
      </c>
      <c r="F352" s="2"/>
      <c r="G352" s="2"/>
      <c r="H352" s="33">
        <f t="shared" si="205"/>
        <v>2</v>
      </c>
      <c r="I352" s="173">
        <f t="shared" si="224"/>
        <v>358.84590214792348</v>
      </c>
      <c r="J352" s="174">
        <f t="shared" si="225"/>
        <v>27.23153217631064</v>
      </c>
      <c r="K352" s="189">
        <f t="shared" si="226"/>
        <v>866</v>
      </c>
      <c r="L352" s="190">
        <f t="shared" si="227"/>
        <v>343</v>
      </c>
      <c r="M352" s="173">
        <f t="shared" si="201"/>
        <v>2147.9467872540426</v>
      </c>
      <c r="N352" s="174">
        <f t="shared" si="228"/>
        <v>2147.9467872540426</v>
      </c>
      <c r="O352" s="174"/>
      <c r="P352" s="174"/>
      <c r="Q352" s="174"/>
      <c r="R352" s="175"/>
      <c r="S352" s="173">
        <f t="shared" si="206"/>
        <v>2685.7264379900535</v>
      </c>
      <c r="T352" s="174">
        <f t="shared" si="233"/>
        <v>1342.8632189950267</v>
      </c>
      <c r="U352" s="174"/>
      <c r="V352" s="174"/>
      <c r="W352" s="174"/>
      <c r="X352" s="175"/>
      <c r="Y352" s="173">
        <f t="shared" si="229"/>
        <v>2685.7264379900535</v>
      </c>
      <c r="Z352" s="174">
        <f t="shared" si="208"/>
        <v>2685.7264379900535</v>
      </c>
      <c r="AA352" s="174"/>
      <c r="AB352" s="174"/>
      <c r="AC352" s="174"/>
      <c r="AD352" s="175"/>
      <c r="AE352" s="173">
        <f t="shared" si="223"/>
        <v>5.9857079999999998</v>
      </c>
      <c r="AF352" s="174">
        <f t="shared" si="204"/>
        <v>36</v>
      </c>
      <c r="AG352" s="174">
        <f t="shared" si="222"/>
        <v>37.464200000000005</v>
      </c>
      <c r="AH352" s="174">
        <f t="shared" si="209"/>
        <v>163</v>
      </c>
      <c r="AI352" s="174">
        <f t="shared" si="230"/>
        <v>260.02679999999998</v>
      </c>
      <c r="AJ352" s="174">
        <f t="shared" si="210"/>
        <v>2</v>
      </c>
      <c r="AK352" s="174">
        <f t="shared" si="231"/>
        <v>1342.8632189950267</v>
      </c>
      <c r="AL352" s="174">
        <f t="shared" si="211"/>
        <v>1342.8632189950267</v>
      </c>
      <c r="AM352" s="174"/>
      <c r="AN352" s="174"/>
      <c r="AO352" s="176">
        <v>6</v>
      </c>
      <c r="AP352" s="174">
        <v>36</v>
      </c>
      <c r="AQ352" s="175">
        <f t="shared" si="212"/>
        <v>163</v>
      </c>
      <c r="AR352" s="31">
        <f t="shared" si="213"/>
        <v>1</v>
      </c>
      <c r="AS352" s="2">
        <f t="shared" si="214"/>
        <v>1</v>
      </c>
      <c r="AT352" s="33">
        <f t="shared" si="215"/>
        <v>15</v>
      </c>
      <c r="AU352" s="31">
        <f t="shared" si="216"/>
        <v>1</v>
      </c>
      <c r="AV352" s="2">
        <f t="shared" si="217"/>
        <v>0</v>
      </c>
      <c r="AW352" s="33">
        <f t="shared" si="218"/>
        <v>0</v>
      </c>
      <c r="AX352" s="31">
        <f t="shared" si="219"/>
        <v>1</v>
      </c>
      <c r="AY352" s="33">
        <f t="shared" si="220"/>
        <v>1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hidden="1" customHeight="1">
      <c r="A353" s="2"/>
      <c r="B353" s="107">
        <v>278</v>
      </c>
      <c r="C353" s="31">
        <v>7</v>
      </c>
      <c r="D353" s="106" t="s">
        <v>16</v>
      </c>
      <c r="E353" s="2" t="s">
        <v>179</v>
      </c>
      <c r="F353" s="2"/>
      <c r="G353" s="2"/>
      <c r="H353" s="33">
        <f t="shared" si="205"/>
        <v>2</v>
      </c>
      <c r="I353" s="173">
        <f t="shared" si="224"/>
        <v>502.38426300709284</v>
      </c>
      <c r="J353" s="174">
        <f t="shared" si="225"/>
        <v>27.23153217631064</v>
      </c>
      <c r="K353" s="189">
        <f t="shared" si="226"/>
        <v>786</v>
      </c>
      <c r="L353" s="190">
        <f t="shared" si="227"/>
        <v>297</v>
      </c>
      <c r="M353" s="173">
        <f t="shared" si="201"/>
        <v>3007.1255021556594</v>
      </c>
      <c r="N353" s="174">
        <f t="shared" si="228"/>
        <v>3007.1255021556594</v>
      </c>
      <c r="O353" s="174"/>
      <c r="P353" s="174"/>
      <c r="Q353" s="174"/>
      <c r="R353" s="175"/>
      <c r="S353" s="173">
        <f t="shared" si="206"/>
        <v>3760.0170131860746</v>
      </c>
      <c r="T353" s="174">
        <f t="shared" si="233"/>
        <v>1880.0085065930373</v>
      </c>
      <c r="U353" s="174"/>
      <c r="V353" s="174"/>
      <c r="W353" s="174"/>
      <c r="X353" s="175"/>
      <c r="Y353" s="173">
        <f t="shared" si="229"/>
        <v>3760.0170131860741</v>
      </c>
      <c r="Z353" s="174">
        <f t="shared" si="208"/>
        <v>3760.0170131860741</v>
      </c>
      <c r="AA353" s="174"/>
      <c r="AB353" s="174"/>
      <c r="AC353" s="174"/>
      <c r="AD353" s="175"/>
      <c r="AE353" s="173">
        <f t="shared" si="223"/>
        <v>5.9857079999999998</v>
      </c>
      <c r="AF353" s="174">
        <f t="shared" si="204"/>
        <v>36</v>
      </c>
      <c r="AG353" s="174">
        <f t="shared" si="222"/>
        <v>37.464200000000005</v>
      </c>
      <c r="AH353" s="174">
        <f t="shared" si="209"/>
        <v>163</v>
      </c>
      <c r="AI353" s="174">
        <f t="shared" si="230"/>
        <v>260.02679999999998</v>
      </c>
      <c r="AJ353" s="174">
        <f t="shared" si="210"/>
        <v>2</v>
      </c>
      <c r="AK353" s="174">
        <f t="shared" si="231"/>
        <v>1342.8632189950267</v>
      </c>
      <c r="AL353" s="174">
        <f t="shared" si="211"/>
        <v>1342.8632189950267</v>
      </c>
      <c r="AM353" s="174"/>
      <c r="AN353" s="174"/>
      <c r="AO353" s="176">
        <v>6</v>
      </c>
      <c r="AP353" s="174">
        <v>36</v>
      </c>
      <c r="AQ353" s="175">
        <f t="shared" si="212"/>
        <v>163</v>
      </c>
      <c r="AR353" s="31">
        <f t="shared" si="213"/>
        <v>1</v>
      </c>
      <c r="AS353" s="2">
        <f t="shared" si="214"/>
        <v>1</v>
      </c>
      <c r="AT353" s="33">
        <f t="shared" si="215"/>
        <v>15</v>
      </c>
      <c r="AU353" s="31">
        <f t="shared" si="216"/>
        <v>1.4</v>
      </c>
      <c r="AV353" s="2">
        <f t="shared" si="217"/>
        <v>0</v>
      </c>
      <c r="AW353" s="33">
        <f t="shared" si="218"/>
        <v>0</v>
      </c>
      <c r="AX353" s="31">
        <f t="shared" si="219"/>
        <v>1</v>
      </c>
      <c r="AY353" s="33">
        <f t="shared" si="220"/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hidden="1" customHeight="1">
      <c r="A354" s="2"/>
      <c r="B354" s="107">
        <v>279</v>
      </c>
      <c r="C354" s="31">
        <v>4</v>
      </c>
      <c r="D354" s="106" t="s">
        <v>16</v>
      </c>
      <c r="E354" s="2" t="s">
        <v>148</v>
      </c>
      <c r="F354" s="2"/>
      <c r="G354" s="2"/>
      <c r="H354" s="33">
        <f t="shared" si="205"/>
        <v>2</v>
      </c>
      <c r="I354" s="173">
        <f t="shared" si="224"/>
        <v>284.02438634644602</v>
      </c>
      <c r="J354" s="174">
        <f t="shared" si="225"/>
        <v>7.5179076560366793</v>
      </c>
      <c r="K354" s="189">
        <f t="shared" si="226"/>
        <v>886</v>
      </c>
      <c r="L354" s="190">
        <f t="shared" si="227"/>
        <v>359</v>
      </c>
      <c r="M354" s="173">
        <f t="shared" si="201"/>
        <v>1700.0870415490128</v>
      </c>
      <c r="N354" s="174">
        <f t="shared" si="228"/>
        <v>1700.0870415490128</v>
      </c>
      <c r="O354" s="174"/>
      <c r="P354" s="174"/>
      <c r="Q354" s="174"/>
      <c r="R354" s="175"/>
      <c r="S354" s="173">
        <f t="shared" si="206"/>
        <v>2501.0706777817018</v>
      </c>
      <c r="T354" s="174">
        <f t="shared" si="233"/>
        <v>1250.5353388908509</v>
      </c>
      <c r="U354" s="174"/>
      <c r="V354" s="174"/>
      <c r="W354" s="174"/>
      <c r="X354" s="175"/>
      <c r="Y354" s="173">
        <f t="shared" si="229"/>
        <v>2501.0706777817018</v>
      </c>
      <c r="Z354" s="174">
        <f t="shared" si="208"/>
        <v>2501.0706777817018</v>
      </c>
      <c r="AA354" s="174"/>
      <c r="AB354" s="174"/>
      <c r="AC354" s="174"/>
      <c r="AD354" s="175"/>
      <c r="AE354" s="173">
        <f t="shared" si="223"/>
        <v>5.9857079999999998</v>
      </c>
      <c r="AF354" s="174">
        <f t="shared" si="204"/>
        <v>36</v>
      </c>
      <c r="AG354" s="174">
        <f t="shared" si="222"/>
        <v>22.464200000000002</v>
      </c>
      <c r="AH354" s="174">
        <f t="shared" si="209"/>
        <v>45</v>
      </c>
      <c r="AI354" s="174">
        <f t="shared" si="230"/>
        <v>260.02679999999998</v>
      </c>
      <c r="AJ354" s="174">
        <f t="shared" si="210"/>
        <v>2</v>
      </c>
      <c r="AK354" s="174">
        <f t="shared" si="231"/>
        <v>1250.5353388908509</v>
      </c>
      <c r="AL354" s="174">
        <f t="shared" si="211"/>
        <v>1250.5353388908509</v>
      </c>
      <c r="AM354" s="174"/>
      <c r="AN354" s="174"/>
      <c r="AO354" s="176">
        <v>6</v>
      </c>
      <c r="AP354" s="174">
        <v>36</v>
      </c>
      <c r="AQ354" s="175">
        <f t="shared" si="212"/>
        <v>90</v>
      </c>
      <c r="AR354" s="31">
        <f t="shared" si="213"/>
        <v>0.5</v>
      </c>
      <c r="AS354" s="2">
        <f t="shared" si="214"/>
        <v>1</v>
      </c>
      <c r="AT354" s="33">
        <f t="shared" si="215"/>
        <v>0</v>
      </c>
      <c r="AU354" s="31">
        <f t="shared" si="216"/>
        <v>1</v>
      </c>
      <c r="AV354" s="2">
        <f t="shared" si="217"/>
        <v>0</v>
      </c>
      <c r="AW354" s="33">
        <f t="shared" si="218"/>
        <v>0</v>
      </c>
      <c r="AX354" s="31">
        <f t="shared" si="219"/>
        <v>1</v>
      </c>
      <c r="AY354" s="33">
        <f t="shared" si="220"/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hidden="1" customHeight="1">
      <c r="A355" s="2"/>
      <c r="B355" s="107">
        <v>280</v>
      </c>
      <c r="C355" s="31">
        <v>4</v>
      </c>
      <c r="D355" s="106" t="s">
        <v>16</v>
      </c>
      <c r="E355" s="2" t="s">
        <v>79</v>
      </c>
      <c r="F355" s="2"/>
      <c r="G355" s="2"/>
      <c r="H355" s="33">
        <f t="shared" si="205"/>
        <v>2</v>
      </c>
      <c r="I355" s="173">
        <f t="shared" si="224"/>
        <v>284.02438634644602</v>
      </c>
      <c r="J355" s="174">
        <f t="shared" si="225"/>
        <v>15.035815312073359</v>
      </c>
      <c r="K355" s="189">
        <f t="shared" si="226"/>
        <v>886</v>
      </c>
      <c r="L355" s="190">
        <f t="shared" si="227"/>
        <v>359</v>
      </c>
      <c r="M355" s="173">
        <f t="shared" si="201"/>
        <v>1700.0870415490128</v>
      </c>
      <c r="N355" s="174">
        <f t="shared" si="228"/>
        <v>1700.0870415490128</v>
      </c>
      <c r="O355" s="174"/>
      <c r="P355" s="174"/>
      <c r="Q355" s="174"/>
      <c r="R355" s="175"/>
      <c r="S355" s="173">
        <f t="shared" si="206"/>
        <v>2501.0706777817018</v>
      </c>
      <c r="T355" s="174">
        <f t="shared" si="233"/>
        <v>1250.5353388908509</v>
      </c>
      <c r="U355" s="174"/>
      <c r="V355" s="174"/>
      <c r="W355" s="174"/>
      <c r="X355" s="175"/>
      <c r="Y355" s="173">
        <f t="shared" si="229"/>
        <v>2501.0706777817018</v>
      </c>
      <c r="Z355" s="174">
        <f t="shared" si="208"/>
        <v>2501.0706777817018</v>
      </c>
      <c r="AA355" s="174"/>
      <c r="AB355" s="174"/>
      <c r="AC355" s="174"/>
      <c r="AD355" s="175"/>
      <c r="AE355" s="173">
        <f t="shared" si="223"/>
        <v>5.9857079999999998</v>
      </c>
      <c r="AF355" s="174">
        <f t="shared" si="204"/>
        <v>36</v>
      </c>
      <c r="AG355" s="174">
        <f t="shared" si="222"/>
        <v>22.464200000000002</v>
      </c>
      <c r="AH355" s="174">
        <f t="shared" si="209"/>
        <v>90</v>
      </c>
      <c r="AI355" s="174">
        <f t="shared" si="230"/>
        <v>260.02679999999998</v>
      </c>
      <c r="AJ355" s="174">
        <f t="shared" si="210"/>
        <v>1.8</v>
      </c>
      <c r="AK355" s="174">
        <f t="shared" si="231"/>
        <v>1250.5353388908509</v>
      </c>
      <c r="AL355" s="174">
        <f t="shared" si="211"/>
        <v>1250.5353388908509</v>
      </c>
      <c r="AM355" s="174"/>
      <c r="AN355" s="174"/>
      <c r="AO355" s="176">
        <v>6</v>
      </c>
      <c r="AP355" s="174">
        <v>36</v>
      </c>
      <c r="AQ355" s="175">
        <f t="shared" si="212"/>
        <v>90</v>
      </c>
      <c r="AR355" s="31">
        <f t="shared" si="213"/>
        <v>1</v>
      </c>
      <c r="AS355" s="2">
        <f t="shared" si="214"/>
        <v>0.9</v>
      </c>
      <c r="AT355" s="33">
        <f t="shared" si="215"/>
        <v>0</v>
      </c>
      <c r="AU355" s="31">
        <f t="shared" si="216"/>
        <v>1</v>
      </c>
      <c r="AV355" s="2">
        <f t="shared" si="217"/>
        <v>0</v>
      </c>
      <c r="AW355" s="33">
        <f t="shared" si="218"/>
        <v>0</v>
      </c>
      <c r="AX355" s="31">
        <f t="shared" si="219"/>
        <v>1</v>
      </c>
      <c r="AY355" s="33">
        <f t="shared" si="220"/>
        <v>1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hidden="1" customHeight="1">
      <c r="A356" s="2"/>
      <c r="B356" s="107">
        <v>281</v>
      </c>
      <c r="C356" s="31">
        <v>4</v>
      </c>
      <c r="D356" s="106" t="s">
        <v>16</v>
      </c>
      <c r="E356" s="2" t="s">
        <v>87</v>
      </c>
      <c r="F356" s="2"/>
      <c r="G356" s="2"/>
      <c r="H356" s="33">
        <f t="shared" si="205"/>
        <v>2</v>
      </c>
      <c r="I356" s="173">
        <f t="shared" si="224"/>
        <v>334.17363399675378</v>
      </c>
      <c r="J356" s="174">
        <f t="shared" si="225"/>
        <v>15.035815312073359</v>
      </c>
      <c r="K356" s="189">
        <f t="shared" si="226"/>
        <v>874</v>
      </c>
      <c r="L356" s="190">
        <f t="shared" si="227"/>
        <v>349</v>
      </c>
      <c r="M356" s="173">
        <f t="shared" si="201"/>
        <v>2000.2657944034409</v>
      </c>
      <c r="N356" s="174">
        <f t="shared" si="228"/>
        <v>2000.2657944034409</v>
      </c>
      <c r="O356" s="174"/>
      <c r="P356" s="174"/>
      <c r="Q356" s="174"/>
      <c r="R356" s="175"/>
      <c r="S356" s="173">
        <f t="shared" si="206"/>
        <v>2501.0706777817018</v>
      </c>
      <c r="T356" s="174">
        <f t="shared" si="233"/>
        <v>1250.5353388908509</v>
      </c>
      <c r="U356" s="174"/>
      <c r="V356" s="174"/>
      <c r="W356" s="174"/>
      <c r="X356" s="175"/>
      <c r="Y356" s="173">
        <f t="shared" si="229"/>
        <v>2501.0706777817018</v>
      </c>
      <c r="Z356" s="174">
        <f t="shared" si="208"/>
        <v>2501.0706777817018</v>
      </c>
      <c r="AA356" s="174"/>
      <c r="AB356" s="174"/>
      <c r="AC356" s="174"/>
      <c r="AD356" s="175"/>
      <c r="AE356" s="173">
        <f t="shared" si="223"/>
        <v>5.9857079999999998</v>
      </c>
      <c r="AF356" s="174">
        <f t="shared" si="204"/>
        <v>36</v>
      </c>
      <c r="AG356" s="174">
        <f t="shared" si="222"/>
        <v>37.464200000000005</v>
      </c>
      <c r="AH356" s="174">
        <f t="shared" si="209"/>
        <v>90</v>
      </c>
      <c r="AI356" s="174">
        <f t="shared" si="230"/>
        <v>260.02679999999998</v>
      </c>
      <c r="AJ356" s="174">
        <f t="shared" si="210"/>
        <v>2</v>
      </c>
      <c r="AK356" s="174">
        <f t="shared" si="231"/>
        <v>1250.5353388908509</v>
      </c>
      <c r="AL356" s="174">
        <f t="shared" si="211"/>
        <v>1250.5353388908509</v>
      </c>
      <c r="AM356" s="174"/>
      <c r="AN356" s="174"/>
      <c r="AO356" s="176">
        <v>6</v>
      </c>
      <c r="AP356" s="174">
        <v>36</v>
      </c>
      <c r="AQ356" s="175">
        <f t="shared" si="212"/>
        <v>90</v>
      </c>
      <c r="AR356" s="31">
        <f t="shared" si="213"/>
        <v>1</v>
      </c>
      <c r="AS356" s="2">
        <f t="shared" si="214"/>
        <v>1</v>
      </c>
      <c r="AT356" s="33">
        <f t="shared" si="215"/>
        <v>15</v>
      </c>
      <c r="AU356" s="31">
        <f t="shared" si="216"/>
        <v>1</v>
      </c>
      <c r="AV356" s="2">
        <f t="shared" si="217"/>
        <v>0</v>
      </c>
      <c r="AW356" s="33">
        <f t="shared" si="218"/>
        <v>0</v>
      </c>
      <c r="AX356" s="31">
        <f t="shared" si="219"/>
        <v>1</v>
      </c>
      <c r="AY356" s="33">
        <f t="shared" si="220"/>
        <v>1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hidden="1" customHeight="1">
      <c r="A357" s="2"/>
      <c r="B357" s="107">
        <v>282</v>
      </c>
      <c r="C357" s="31">
        <v>1</v>
      </c>
      <c r="D357" s="106" t="s">
        <v>16</v>
      </c>
      <c r="E357" s="2" t="s">
        <v>67</v>
      </c>
      <c r="F357" s="2"/>
      <c r="G357" s="2"/>
      <c r="H357" s="33">
        <f t="shared" si="205"/>
        <v>2</v>
      </c>
      <c r="I357" s="173">
        <f t="shared" si="224"/>
        <v>230.85108377109279</v>
      </c>
      <c r="J357" s="174">
        <f t="shared" si="225"/>
        <v>7.5179076560366793</v>
      </c>
      <c r="K357" s="189">
        <f t="shared" si="226"/>
        <v>890</v>
      </c>
      <c r="L357" s="190">
        <f t="shared" si="227"/>
        <v>363</v>
      </c>
      <c r="M357" s="173">
        <f t="shared" si="201"/>
        <v>1381.8071789373003</v>
      </c>
      <c r="N357" s="174">
        <f t="shared" si="228"/>
        <v>1381.8071789373003</v>
      </c>
      <c r="O357" s="174"/>
      <c r="P357" s="174"/>
      <c r="Q357" s="174"/>
      <c r="R357" s="175"/>
      <c r="S357" s="173">
        <f t="shared" si="206"/>
        <v>2032.8355743712077</v>
      </c>
      <c r="T357" s="174">
        <f t="shared" si="233"/>
        <v>1016.4177871856039</v>
      </c>
      <c r="U357" s="174"/>
      <c r="V357" s="174"/>
      <c r="W357" s="174"/>
      <c r="X357" s="175"/>
      <c r="Y357" s="173">
        <f t="shared" si="229"/>
        <v>2032.8355743712077</v>
      </c>
      <c r="Z357" s="174">
        <f t="shared" si="208"/>
        <v>2032.8355743712077</v>
      </c>
      <c r="AA357" s="174"/>
      <c r="AB357" s="174"/>
      <c r="AC357" s="174"/>
      <c r="AD357" s="175"/>
      <c r="AE357" s="173">
        <f t="shared" si="223"/>
        <v>5.9857079999999998</v>
      </c>
      <c r="AF357" s="174">
        <f t="shared" si="204"/>
        <v>36</v>
      </c>
      <c r="AG357" s="174">
        <f t="shared" si="222"/>
        <v>22.464200000000002</v>
      </c>
      <c r="AH357" s="174">
        <f t="shared" si="209"/>
        <v>45</v>
      </c>
      <c r="AI357" s="174">
        <f t="shared" si="230"/>
        <v>260.02679999999998</v>
      </c>
      <c r="AJ357" s="174">
        <f t="shared" si="210"/>
        <v>2</v>
      </c>
      <c r="AK357" s="174">
        <f t="shared" si="231"/>
        <v>1016.4177871856039</v>
      </c>
      <c r="AL357" s="174">
        <f t="shared" si="211"/>
        <v>1016.4177871856039</v>
      </c>
      <c r="AM357" s="174"/>
      <c r="AN357" s="174"/>
      <c r="AO357" s="176">
        <v>6</v>
      </c>
      <c r="AP357" s="174">
        <v>36</v>
      </c>
      <c r="AQ357" s="175">
        <f t="shared" si="212"/>
        <v>45</v>
      </c>
      <c r="AR357" s="31">
        <f t="shared" si="213"/>
        <v>1</v>
      </c>
      <c r="AS357" s="2">
        <f t="shared" si="214"/>
        <v>1</v>
      </c>
      <c r="AT357" s="33">
        <f t="shared" si="215"/>
        <v>0</v>
      </c>
      <c r="AU357" s="31">
        <f t="shared" si="216"/>
        <v>1</v>
      </c>
      <c r="AV357" s="2">
        <f t="shared" si="217"/>
        <v>0</v>
      </c>
      <c r="AW357" s="33">
        <f t="shared" si="218"/>
        <v>0</v>
      </c>
      <c r="AX357" s="31">
        <f t="shared" si="219"/>
        <v>1</v>
      </c>
      <c r="AY357" s="33">
        <f t="shared" si="220"/>
        <v>1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hidden="1" customHeight="1">
      <c r="A358" s="2"/>
      <c r="B358" s="107">
        <v>283</v>
      </c>
      <c r="C358" s="31">
        <v>10</v>
      </c>
      <c r="D358" s="106" t="s">
        <v>17</v>
      </c>
      <c r="E358" s="2" t="s">
        <v>144</v>
      </c>
      <c r="F358" s="2"/>
      <c r="G358" s="2"/>
      <c r="H358" s="33">
        <f t="shared" ref="H358:H388" si="234">IF(AT358=1,3,IF(AY358=1,3,2))</f>
        <v>2</v>
      </c>
      <c r="I358" s="173">
        <f t="shared" si="224"/>
        <v>547.42143749552929</v>
      </c>
      <c r="J358" s="174">
        <f t="shared" si="225"/>
        <v>34.707673678702669</v>
      </c>
      <c r="K358" s="189">
        <f t="shared" si="226"/>
        <v>754</v>
      </c>
      <c r="L358" s="190">
        <f t="shared" si="227"/>
        <v>279</v>
      </c>
      <c r="M358" s="173">
        <f t="shared" si="201"/>
        <v>4368.93983705132</v>
      </c>
      <c r="N358" s="174">
        <f t="shared" si="228"/>
        <v>2184.46991852566</v>
      </c>
      <c r="O358" s="174">
        <f t="shared" ref="O358:O388" si="235">U358*(1+(AG358/100)*(AI358/100-1))</f>
        <v>2184.46991852566</v>
      </c>
      <c r="P358" s="174">
        <f t="shared" ref="P358:P388" si="236">V358*(1+(AG358/100)*(AI358/100-1))</f>
        <v>0</v>
      </c>
      <c r="Q358" s="174"/>
      <c r="R358" s="175"/>
      <c r="S358" s="173">
        <f t="shared" ref="S358:S389" si="237">SUM(T358:X358)</f>
        <v>2575.341917810113</v>
      </c>
      <c r="T358" s="174">
        <f t="shared" ref="T358:T388" si="238">AL358*AV358</f>
        <v>1287.6709589050565</v>
      </c>
      <c r="U358" s="174">
        <f t="shared" ref="U358:U388" si="239">AL358*AW358</f>
        <v>1287.6709589050565</v>
      </c>
      <c r="V358" s="174">
        <f t="shared" ref="V358:V388" si="240">IF(H358=3,AL358,0)*(1+AW358-1+AW358-1)</f>
        <v>0</v>
      </c>
      <c r="W358" s="174"/>
      <c r="X358" s="175"/>
      <c r="Y358" s="173">
        <f t="shared" si="229"/>
        <v>10559.592054655435</v>
      </c>
      <c r="Z358" s="174">
        <f t="shared" ref="Z358:Z388" si="241">T358*AI358/100</f>
        <v>5279.7960273277176</v>
      </c>
      <c r="AA358" s="174">
        <f t="shared" ref="AA358:AA388" si="242">U358*AI358/100</f>
        <v>5279.7960273277176</v>
      </c>
      <c r="AB358" s="174">
        <f t="shared" ref="AB358:AB388" si="243">V358*AI358/100</f>
        <v>0</v>
      </c>
      <c r="AC358" s="174"/>
      <c r="AD358" s="175"/>
      <c r="AE358" s="173">
        <f t="shared" si="223"/>
        <v>7.980944</v>
      </c>
      <c r="AF358" s="174">
        <f t="shared" si="204"/>
        <v>36</v>
      </c>
      <c r="AG358" s="174">
        <f t="shared" ref="AG358:AG388" si="244">IF($D$57&gt;100,100,$D$57)</f>
        <v>22.464200000000002</v>
      </c>
      <c r="AH358" s="174">
        <f t="shared" ref="AH358:AH388" si="245">AQ358</f>
        <v>277</v>
      </c>
      <c r="AI358" s="174">
        <f t="shared" ref="AI358:AI388" si="246">$D$58+AX358+$D$19</f>
        <v>410.02679999999998</v>
      </c>
      <c r="AJ358" s="174">
        <f t="shared" ref="AJ358:AJ388" si="247">10*AR358/IF(AT358=0,IF(AY358=0,8,5),5)</f>
        <v>1.25</v>
      </c>
      <c r="AK358" s="174">
        <f t="shared" ref="AK358:AK388" si="248">H358*SUM(AL358:AN358)</f>
        <v>2575.341917810113</v>
      </c>
      <c r="AL358" s="174">
        <f t="shared" ref="AL358:AL388" si="249">((VLOOKUP(C358,$B$36:$AG$39,24,FALSE)+VLOOKUP(C358,$B$40:$AG$43,24,FALSE)*$D$54))*$D$59/100</f>
        <v>1287.6709589050565</v>
      </c>
      <c r="AM358" s="174"/>
      <c r="AN358" s="174"/>
      <c r="AO358" s="176">
        <v>8</v>
      </c>
      <c r="AP358" s="174">
        <v>36</v>
      </c>
      <c r="AQ358" s="175">
        <f t="shared" ref="AQ358:AQ388" si="250">VLOOKUP(C358,$B$45:$AA$48,24,FALSE)</f>
        <v>277</v>
      </c>
      <c r="AR358" s="31">
        <f t="shared" ref="AR358:AR388" si="251">IF(LEFT(E358,1)*1=1,$S$67,$R$67)</f>
        <v>1</v>
      </c>
      <c r="AS358" s="2">
        <f t="shared" ref="AS358:AS388" si="252">IF(LEFT(E358,1)*1=2,$U$67,$T$67)</f>
        <v>0</v>
      </c>
      <c r="AT358" s="33">
        <f t="shared" ref="AT358:AT388" si="253">IF(LEFT(E358,1)*1=3,$W$67,$V$67)</f>
        <v>0</v>
      </c>
      <c r="AU358" s="31">
        <f t="shared" ref="AU358:AU388" si="254">IF(MID(E358,3,1)*1=1,$Y$67,$X$67)</f>
        <v>0</v>
      </c>
      <c r="AV358" s="2">
        <f t="shared" ref="AV358:AV388" si="255">IF(MID(E358,3,1)*1=2,$AA$67,$Z$67)</f>
        <v>1</v>
      </c>
      <c r="AW358" s="33">
        <f t="shared" ref="AW358:AW388" si="256">IF(MID(E358,3,1)*1=3,$AC$67,$AB$67)</f>
        <v>1</v>
      </c>
      <c r="AX358" s="31">
        <f t="shared" ref="AX358:AX388" si="257">IF(MID(E358,5,1)*1=1,$AE$67,$AD$67)</f>
        <v>150</v>
      </c>
      <c r="AY358" s="33">
        <f t="shared" ref="AY358:AY388" si="258">IF(MID(E358,5,1)*1=2,$AG$67,$AF$67)</f>
        <v>0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hidden="1" customHeight="1">
      <c r="A359" s="2"/>
      <c r="B359" s="107">
        <v>284</v>
      </c>
      <c r="C359" s="31">
        <v>10</v>
      </c>
      <c r="D359" s="106" t="s">
        <v>17</v>
      </c>
      <c r="E359" s="2" t="s">
        <v>140</v>
      </c>
      <c r="F359" s="2"/>
      <c r="G359" s="2"/>
      <c r="H359" s="33">
        <f t="shared" si="234"/>
        <v>2</v>
      </c>
      <c r="I359" s="173">
        <f t="shared" si="224"/>
        <v>684.27679686941167</v>
      </c>
      <c r="J359" s="174">
        <f t="shared" si="225"/>
        <v>34.707673678702669</v>
      </c>
      <c r="K359" s="189">
        <f t="shared" si="226"/>
        <v>623</v>
      </c>
      <c r="L359" s="190">
        <f t="shared" si="227"/>
        <v>222</v>
      </c>
      <c r="M359" s="173">
        <f t="shared" ref="M359:M422" si="259">SUM(N359:R359)</f>
        <v>5461.1747963141497</v>
      </c>
      <c r="N359" s="174">
        <f t="shared" si="228"/>
        <v>3276.7048777884902</v>
      </c>
      <c r="O359" s="174">
        <f t="shared" si="235"/>
        <v>2184.46991852566</v>
      </c>
      <c r="P359" s="174">
        <f t="shared" si="236"/>
        <v>0</v>
      </c>
      <c r="Q359" s="174"/>
      <c r="R359" s="175"/>
      <c r="S359" s="173">
        <f t="shared" si="237"/>
        <v>3219.1773972626415</v>
      </c>
      <c r="T359" s="174">
        <f t="shared" si="238"/>
        <v>1931.5064383575848</v>
      </c>
      <c r="U359" s="174">
        <f t="shared" si="239"/>
        <v>1287.6709589050565</v>
      </c>
      <c r="V359" s="174">
        <f t="shared" si="240"/>
        <v>0</v>
      </c>
      <c r="W359" s="174"/>
      <c r="X359" s="175"/>
      <c r="Y359" s="173">
        <f t="shared" si="229"/>
        <v>13199.490068319294</v>
      </c>
      <c r="Z359" s="174">
        <f t="shared" si="241"/>
        <v>7919.6940409915769</v>
      </c>
      <c r="AA359" s="174">
        <f t="shared" si="242"/>
        <v>5279.7960273277176</v>
      </c>
      <c r="AB359" s="174">
        <f t="shared" si="243"/>
        <v>0</v>
      </c>
      <c r="AC359" s="174"/>
      <c r="AD359" s="175"/>
      <c r="AE359" s="173">
        <f t="shared" ref="AE359:AE388" si="260">AO359*(1-$D$17/100)</f>
        <v>7.980944</v>
      </c>
      <c r="AF359" s="174">
        <f t="shared" si="204"/>
        <v>36</v>
      </c>
      <c r="AG359" s="174">
        <f t="shared" si="244"/>
        <v>22.464200000000002</v>
      </c>
      <c r="AH359" s="174">
        <f t="shared" si="245"/>
        <v>277</v>
      </c>
      <c r="AI359" s="174">
        <f t="shared" si="246"/>
        <v>410.02679999999998</v>
      </c>
      <c r="AJ359" s="174">
        <f t="shared" si="247"/>
        <v>1.25</v>
      </c>
      <c r="AK359" s="174">
        <f t="shared" si="248"/>
        <v>2575.341917810113</v>
      </c>
      <c r="AL359" s="174">
        <f t="shared" si="249"/>
        <v>1287.6709589050565</v>
      </c>
      <c r="AM359" s="174"/>
      <c r="AN359" s="174"/>
      <c r="AO359" s="176">
        <v>8</v>
      </c>
      <c r="AP359" s="174">
        <v>36</v>
      </c>
      <c r="AQ359" s="175">
        <f t="shared" si="250"/>
        <v>277</v>
      </c>
      <c r="AR359" s="31">
        <f t="shared" si="251"/>
        <v>1</v>
      </c>
      <c r="AS359" s="2">
        <f t="shared" si="252"/>
        <v>0</v>
      </c>
      <c r="AT359" s="33">
        <f t="shared" si="253"/>
        <v>0</v>
      </c>
      <c r="AU359" s="31">
        <f t="shared" si="254"/>
        <v>0</v>
      </c>
      <c r="AV359" s="2">
        <f t="shared" si="255"/>
        <v>1.5</v>
      </c>
      <c r="AW359" s="33">
        <f t="shared" si="256"/>
        <v>1</v>
      </c>
      <c r="AX359" s="31">
        <f t="shared" si="257"/>
        <v>150</v>
      </c>
      <c r="AY359" s="33">
        <f t="shared" si="258"/>
        <v>0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hidden="1" customHeight="1">
      <c r="A360" s="2"/>
      <c r="B360" s="107">
        <v>285</v>
      </c>
      <c r="C360" s="31">
        <v>10</v>
      </c>
      <c r="D360" s="106" t="s">
        <v>17</v>
      </c>
      <c r="E360" s="2" t="s">
        <v>141</v>
      </c>
      <c r="F360" s="2"/>
      <c r="G360" s="2"/>
      <c r="H360" s="33">
        <f t="shared" si="234"/>
        <v>2</v>
      </c>
      <c r="I360" s="173">
        <f t="shared" si="224"/>
        <v>656.90572499463519</v>
      </c>
      <c r="J360" s="174">
        <f t="shared" si="225"/>
        <v>34.707673678702669</v>
      </c>
      <c r="K360" s="189">
        <f t="shared" si="226"/>
        <v>651</v>
      </c>
      <c r="L360" s="190">
        <f t="shared" si="227"/>
        <v>234</v>
      </c>
      <c r="M360" s="173">
        <f t="shared" si="259"/>
        <v>5242.7278044615841</v>
      </c>
      <c r="N360" s="174">
        <f t="shared" si="228"/>
        <v>2184.46991852566</v>
      </c>
      <c r="O360" s="174">
        <f t="shared" si="235"/>
        <v>3058.2578859359242</v>
      </c>
      <c r="P360" s="174">
        <f t="shared" si="236"/>
        <v>0</v>
      </c>
      <c r="Q360" s="174"/>
      <c r="R360" s="175"/>
      <c r="S360" s="173">
        <f t="shared" si="237"/>
        <v>3090.4103013721356</v>
      </c>
      <c r="T360" s="174">
        <f t="shared" si="238"/>
        <v>1287.6709589050565</v>
      </c>
      <c r="U360" s="174">
        <f t="shared" si="239"/>
        <v>1802.739342467079</v>
      </c>
      <c r="V360" s="174">
        <f t="shared" si="240"/>
        <v>0</v>
      </c>
      <c r="W360" s="174"/>
      <c r="X360" s="175"/>
      <c r="Y360" s="173">
        <f t="shared" si="229"/>
        <v>12671.510465586522</v>
      </c>
      <c r="Z360" s="174">
        <f t="shared" si="241"/>
        <v>5279.7960273277176</v>
      </c>
      <c r="AA360" s="174">
        <f t="shared" si="242"/>
        <v>7391.7144382588049</v>
      </c>
      <c r="AB360" s="174">
        <f t="shared" si="243"/>
        <v>0</v>
      </c>
      <c r="AC360" s="174"/>
      <c r="AD360" s="175"/>
      <c r="AE360" s="173">
        <f t="shared" si="260"/>
        <v>7.980944</v>
      </c>
      <c r="AF360" s="174">
        <f t="shared" si="204"/>
        <v>36</v>
      </c>
      <c r="AG360" s="174">
        <f t="shared" si="244"/>
        <v>22.464200000000002</v>
      </c>
      <c r="AH360" s="174">
        <f t="shared" si="245"/>
        <v>277</v>
      </c>
      <c r="AI360" s="174">
        <f t="shared" si="246"/>
        <v>410.02679999999998</v>
      </c>
      <c r="AJ360" s="174">
        <f t="shared" si="247"/>
        <v>1.25</v>
      </c>
      <c r="AK360" s="174">
        <f t="shared" si="248"/>
        <v>2575.341917810113</v>
      </c>
      <c r="AL360" s="174">
        <f t="shared" si="249"/>
        <v>1287.6709589050565</v>
      </c>
      <c r="AM360" s="174"/>
      <c r="AN360" s="174"/>
      <c r="AO360" s="176">
        <v>8</v>
      </c>
      <c r="AP360" s="174">
        <v>36</v>
      </c>
      <c r="AQ360" s="175">
        <f t="shared" si="250"/>
        <v>277</v>
      </c>
      <c r="AR360" s="31">
        <f t="shared" si="251"/>
        <v>1</v>
      </c>
      <c r="AS360" s="2">
        <f t="shared" si="252"/>
        <v>0</v>
      </c>
      <c r="AT360" s="33">
        <f t="shared" si="253"/>
        <v>0</v>
      </c>
      <c r="AU360" s="31">
        <f t="shared" si="254"/>
        <v>0</v>
      </c>
      <c r="AV360" s="2">
        <f t="shared" si="255"/>
        <v>1</v>
      </c>
      <c r="AW360" s="33">
        <f t="shared" si="256"/>
        <v>1.4</v>
      </c>
      <c r="AX360" s="31">
        <f t="shared" si="257"/>
        <v>150</v>
      </c>
      <c r="AY360" s="33">
        <f t="shared" si="258"/>
        <v>0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hidden="1" customHeight="1">
      <c r="A361" s="2"/>
      <c r="B361" s="107">
        <v>286</v>
      </c>
      <c r="C361" s="31">
        <v>10</v>
      </c>
      <c r="D361" s="106" t="s">
        <v>17</v>
      </c>
      <c r="E361" s="2" t="s">
        <v>150</v>
      </c>
      <c r="F361" s="2"/>
      <c r="G361" s="2"/>
      <c r="H361" s="33">
        <f t="shared" si="234"/>
        <v>2</v>
      </c>
      <c r="I361" s="173">
        <f t="shared" si="224"/>
        <v>547.42143749552929</v>
      </c>
      <c r="J361" s="174">
        <f t="shared" si="225"/>
        <v>34.707673678702669</v>
      </c>
      <c r="K361" s="189">
        <f t="shared" si="226"/>
        <v>754</v>
      </c>
      <c r="L361" s="190">
        <f t="shared" si="227"/>
        <v>279</v>
      </c>
      <c r="M361" s="173">
        <f t="shared" si="259"/>
        <v>4368.93983705132</v>
      </c>
      <c r="N361" s="174">
        <f t="shared" si="228"/>
        <v>2184.46991852566</v>
      </c>
      <c r="O361" s="174">
        <f t="shared" si="235"/>
        <v>2184.46991852566</v>
      </c>
      <c r="P361" s="174">
        <f t="shared" si="236"/>
        <v>0</v>
      </c>
      <c r="Q361" s="174"/>
      <c r="R361" s="175"/>
      <c r="S361" s="173">
        <f t="shared" si="237"/>
        <v>2575.341917810113</v>
      </c>
      <c r="T361" s="174">
        <f t="shared" si="238"/>
        <v>1287.6709589050565</v>
      </c>
      <c r="U361" s="174">
        <f t="shared" si="239"/>
        <v>1287.6709589050565</v>
      </c>
      <c r="V361" s="174">
        <f t="shared" si="240"/>
        <v>0</v>
      </c>
      <c r="W361" s="174"/>
      <c r="X361" s="175"/>
      <c r="Y361" s="173">
        <f t="shared" si="229"/>
        <v>10559.592054655435</v>
      </c>
      <c r="Z361" s="174">
        <f t="shared" si="241"/>
        <v>5279.7960273277176</v>
      </c>
      <c r="AA361" s="174">
        <f t="shared" si="242"/>
        <v>5279.7960273277176</v>
      </c>
      <c r="AB361" s="174">
        <f t="shared" si="243"/>
        <v>0</v>
      </c>
      <c r="AC361" s="174"/>
      <c r="AD361" s="175"/>
      <c r="AE361" s="173">
        <f t="shared" si="260"/>
        <v>7.980944</v>
      </c>
      <c r="AF361" s="174">
        <f t="shared" si="204"/>
        <v>36</v>
      </c>
      <c r="AG361" s="174">
        <f t="shared" si="244"/>
        <v>22.464200000000002</v>
      </c>
      <c r="AH361" s="174">
        <f t="shared" si="245"/>
        <v>277</v>
      </c>
      <c r="AI361" s="174">
        <f t="shared" si="246"/>
        <v>410.02679999999998</v>
      </c>
      <c r="AJ361" s="174">
        <f t="shared" si="247"/>
        <v>1</v>
      </c>
      <c r="AK361" s="174">
        <f t="shared" si="248"/>
        <v>2575.341917810113</v>
      </c>
      <c r="AL361" s="174">
        <f t="shared" si="249"/>
        <v>1287.6709589050565</v>
      </c>
      <c r="AM361" s="174"/>
      <c r="AN361" s="174"/>
      <c r="AO361" s="176">
        <v>8</v>
      </c>
      <c r="AP361" s="174">
        <v>36</v>
      </c>
      <c r="AQ361" s="175">
        <f t="shared" si="250"/>
        <v>277</v>
      </c>
      <c r="AR361" s="31">
        <f t="shared" si="251"/>
        <v>0.8</v>
      </c>
      <c r="AS361" s="2">
        <f t="shared" si="252"/>
        <v>0</v>
      </c>
      <c r="AT361" s="33">
        <f t="shared" si="253"/>
        <v>0</v>
      </c>
      <c r="AU361" s="31">
        <f t="shared" si="254"/>
        <v>0</v>
      </c>
      <c r="AV361" s="2">
        <f t="shared" si="255"/>
        <v>1</v>
      </c>
      <c r="AW361" s="33">
        <f t="shared" si="256"/>
        <v>1</v>
      </c>
      <c r="AX361" s="31">
        <f t="shared" si="257"/>
        <v>150</v>
      </c>
      <c r="AY361" s="33">
        <f t="shared" si="258"/>
        <v>0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hidden="1" customHeight="1">
      <c r="A362" s="2"/>
      <c r="B362" s="107">
        <v>287</v>
      </c>
      <c r="C362" s="31">
        <v>10</v>
      </c>
      <c r="D362" s="106" t="s">
        <v>17</v>
      </c>
      <c r="E362" s="2" t="s">
        <v>153</v>
      </c>
      <c r="F362" s="2"/>
      <c r="G362" s="2"/>
      <c r="H362" s="33">
        <f t="shared" si="234"/>
        <v>2</v>
      </c>
      <c r="I362" s="173">
        <f t="shared" si="224"/>
        <v>684.27679686941167</v>
      </c>
      <c r="J362" s="174">
        <f t="shared" si="225"/>
        <v>34.707673678702669</v>
      </c>
      <c r="K362" s="189">
        <f t="shared" si="226"/>
        <v>623</v>
      </c>
      <c r="L362" s="190">
        <f t="shared" si="227"/>
        <v>222</v>
      </c>
      <c r="M362" s="173">
        <f t="shared" si="259"/>
        <v>5461.1747963141497</v>
      </c>
      <c r="N362" s="174">
        <f t="shared" si="228"/>
        <v>3276.7048777884902</v>
      </c>
      <c r="O362" s="174">
        <f t="shared" si="235"/>
        <v>2184.46991852566</v>
      </c>
      <c r="P362" s="174">
        <f t="shared" si="236"/>
        <v>0</v>
      </c>
      <c r="Q362" s="174"/>
      <c r="R362" s="175"/>
      <c r="S362" s="173">
        <f t="shared" si="237"/>
        <v>3219.1773972626415</v>
      </c>
      <c r="T362" s="174">
        <f t="shared" si="238"/>
        <v>1931.5064383575848</v>
      </c>
      <c r="U362" s="174">
        <f t="shared" si="239"/>
        <v>1287.6709589050565</v>
      </c>
      <c r="V362" s="174">
        <f t="shared" si="240"/>
        <v>0</v>
      </c>
      <c r="W362" s="174"/>
      <c r="X362" s="175"/>
      <c r="Y362" s="173">
        <f t="shared" si="229"/>
        <v>13199.490068319294</v>
      </c>
      <c r="Z362" s="174">
        <f t="shared" si="241"/>
        <v>7919.6940409915769</v>
      </c>
      <c r="AA362" s="174">
        <f t="shared" si="242"/>
        <v>5279.7960273277176</v>
      </c>
      <c r="AB362" s="174">
        <f t="shared" si="243"/>
        <v>0</v>
      </c>
      <c r="AC362" s="174"/>
      <c r="AD362" s="175"/>
      <c r="AE362" s="173">
        <f t="shared" si="260"/>
        <v>7.980944</v>
      </c>
      <c r="AF362" s="174">
        <f t="shared" si="204"/>
        <v>36</v>
      </c>
      <c r="AG362" s="174">
        <f t="shared" si="244"/>
        <v>22.464200000000002</v>
      </c>
      <c r="AH362" s="174">
        <f t="shared" si="245"/>
        <v>277</v>
      </c>
      <c r="AI362" s="174">
        <f t="shared" si="246"/>
        <v>410.02679999999998</v>
      </c>
      <c r="AJ362" s="174">
        <f t="shared" si="247"/>
        <v>1</v>
      </c>
      <c r="AK362" s="174">
        <f t="shared" si="248"/>
        <v>2575.341917810113</v>
      </c>
      <c r="AL362" s="174">
        <f t="shared" si="249"/>
        <v>1287.6709589050565</v>
      </c>
      <c r="AM362" s="174"/>
      <c r="AN362" s="174"/>
      <c r="AO362" s="176">
        <v>8</v>
      </c>
      <c r="AP362" s="174">
        <v>36</v>
      </c>
      <c r="AQ362" s="175">
        <f t="shared" si="250"/>
        <v>277</v>
      </c>
      <c r="AR362" s="31">
        <f t="shared" si="251"/>
        <v>0.8</v>
      </c>
      <c r="AS362" s="2">
        <f t="shared" si="252"/>
        <v>0</v>
      </c>
      <c r="AT362" s="33">
        <f t="shared" si="253"/>
        <v>0</v>
      </c>
      <c r="AU362" s="31">
        <f t="shared" si="254"/>
        <v>0</v>
      </c>
      <c r="AV362" s="2">
        <f t="shared" si="255"/>
        <v>1.5</v>
      </c>
      <c r="AW362" s="33">
        <f t="shared" si="256"/>
        <v>1</v>
      </c>
      <c r="AX362" s="31">
        <f t="shared" si="257"/>
        <v>150</v>
      </c>
      <c r="AY362" s="33">
        <f t="shared" si="258"/>
        <v>0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hidden="1" customHeight="1">
      <c r="A363" s="2"/>
      <c r="B363" s="107">
        <v>288</v>
      </c>
      <c r="C363" s="31">
        <v>10</v>
      </c>
      <c r="D363" s="106" t="s">
        <v>17</v>
      </c>
      <c r="E363" s="2" t="s">
        <v>156</v>
      </c>
      <c r="F363" s="2"/>
      <c r="G363" s="2"/>
      <c r="H363" s="33">
        <f t="shared" si="234"/>
        <v>2</v>
      </c>
      <c r="I363" s="173">
        <f t="shared" si="224"/>
        <v>656.90572499463519</v>
      </c>
      <c r="J363" s="174">
        <f t="shared" si="225"/>
        <v>34.707673678702669</v>
      </c>
      <c r="K363" s="189">
        <f t="shared" si="226"/>
        <v>651</v>
      </c>
      <c r="L363" s="190">
        <f t="shared" si="227"/>
        <v>234</v>
      </c>
      <c r="M363" s="173">
        <f t="shared" si="259"/>
        <v>5242.7278044615841</v>
      </c>
      <c r="N363" s="174">
        <f t="shared" si="228"/>
        <v>2184.46991852566</v>
      </c>
      <c r="O363" s="174">
        <f t="shared" si="235"/>
        <v>3058.2578859359242</v>
      </c>
      <c r="P363" s="174">
        <f t="shared" si="236"/>
        <v>0</v>
      </c>
      <c r="Q363" s="174"/>
      <c r="R363" s="175"/>
      <c r="S363" s="173">
        <f t="shared" si="237"/>
        <v>3090.4103013721356</v>
      </c>
      <c r="T363" s="174">
        <f t="shared" si="238"/>
        <v>1287.6709589050565</v>
      </c>
      <c r="U363" s="174">
        <f t="shared" si="239"/>
        <v>1802.739342467079</v>
      </c>
      <c r="V363" s="174">
        <f t="shared" si="240"/>
        <v>0</v>
      </c>
      <c r="W363" s="174"/>
      <c r="X363" s="175"/>
      <c r="Y363" s="173">
        <f t="shared" si="229"/>
        <v>12671.510465586522</v>
      </c>
      <c r="Z363" s="174">
        <f t="shared" si="241"/>
        <v>5279.7960273277176</v>
      </c>
      <c r="AA363" s="174">
        <f t="shared" si="242"/>
        <v>7391.7144382588049</v>
      </c>
      <c r="AB363" s="174">
        <f t="shared" si="243"/>
        <v>0</v>
      </c>
      <c r="AC363" s="174"/>
      <c r="AD363" s="175"/>
      <c r="AE363" s="173">
        <f t="shared" si="260"/>
        <v>7.980944</v>
      </c>
      <c r="AF363" s="174">
        <f t="shared" ref="AF363:AF426" si="261">AP363</f>
        <v>36</v>
      </c>
      <c r="AG363" s="174">
        <f t="shared" si="244"/>
        <v>22.464200000000002</v>
      </c>
      <c r="AH363" s="174">
        <f t="shared" si="245"/>
        <v>277</v>
      </c>
      <c r="AI363" s="174">
        <f t="shared" si="246"/>
        <v>410.02679999999998</v>
      </c>
      <c r="AJ363" s="174">
        <f t="shared" si="247"/>
        <v>1</v>
      </c>
      <c r="AK363" s="174">
        <f t="shared" si="248"/>
        <v>2575.341917810113</v>
      </c>
      <c r="AL363" s="174">
        <f t="shared" si="249"/>
        <v>1287.6709589050565</v>
      </c>
      <c r="AM363" s="174"/>
      <c r="AN363" s="174"/>
      <c r="AO363" s="176">
        <v>8</v>
      </c>
      <c r="AP363" s="174">
        <v>36</v>
      </c>
      <c r="AQ363" s="175">
        <f t="shared" si="250"/>
        <v>277</v>
      </c>
      <c r="AR363" s="31">
        <f t="shared" si="251"/>
        <v>0.8</v>
      </c>
      <c r="AS363" s="2">
        <f t="shared" si="252"/>
        <v>0</v>
      </c>
      <c r="AT363" s="33">
        <f t="shared" si="253"/>
        <v>0</v>
      </c>
      <c r="AU363" s="31">
        <f t="shared" si="254"/>
        <v>0</v>
      </c>
      <c r="AV363" s="2">
        <f t="shared" si="255"/>
        <v>1</v>
      </c>
      <c r="AW363" s="33">
        <f t="shared" si="256"/>
        <v>1.4</v>
      </c>
      <c r="AX363" s="31">
        <f t="shared" si="257"/>
        <v>150</v>
      </c>
      <c r="AY363" s="33">
        <f t="shared" si="258"/>
        <v>0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hidden="1" customHeight="1">
      <c r="A364" s="2"/>
      <c r="B364" s="107">
        <v>289</v>
      </c>
      <c r="C364" s="31">
        <v>10</v>
      </c>
      <c r="D364" s="106" t="s">
        <v>17</v>
      </c>
      <c r="E364" s="2" t="s">
        <v>146</v>
      </c>
      <c r="F364" s="2"/>
      <c r="G364" s="2"/>
      <c r="H364" s="33">
        <f t="shared" si="234"/>
        <v>3</v>
      </c>
      <c r="I364" s="173">
        <f t="shared" si="224"/>
        <v>821.13215624329405</v>
      </c>
      <c r="J364" s="174">
        <f t="shared" si="225"/>
        <v>34.707673678702669</v>
      </c>
      <c r="K364" s="189">
        <f t="shared" si="226"/>
        <v>487</v>
      </c>
      <c r="L364" s="190">
        <f t="shared" si="227"/>
        <v>165</v>
      </c>
      <c r="M364" s="173">
        <f t="shared" si="259"/>
        <v>6553.4097555769804</v>
      </c>
      <c r="N364" s="174">
        <f t="shared" si="228"/>
        <v>2184.46991852566</v>
      </c>
      <c r="O364" s="174">
        <f t="shared" si="235"/>
        <v>2184.46991852566</v>
      </c>
      <c r="P364" s="174">
        <f t="shared" si="236"/>
        <v>2184.46991852566</v>
      </c>
      <c r="Q364" s="174"/>
      <c r="R364" s="175"/>
      <c r="S364" s="173">
        <f t="shared" si="237"/>
        <v>3863.0128767151696</v>
      </c>
      <c r="T364" s="174">
        <f t="shared" si="238"/>
        <v>1287.6709589050565</v>
      </c>
      <c r="U364" s="174">
        <f t="shared" si="239"/>
        <v>1287.6709589050565</v>
      </c>
      <c r="V364" s="174">
        <f t="shared" si="240"/>
        <v>1287.6709589050565</v>
      </c>
      <c r="W364" s="174"/>
      <c r="X364" s="175"/>
      <c r="Y364" s="173">
        <f t="shared" si="229"/>
        <v>15839.388081983154</v>
      </c>
      <c r="Z364" s="174">
        <f t="shared" si="241"/>
        <v>5279.7960273277176</v>
      </c>
      <c r="AA364" s="174">
        <f t="shared" si="242"/>
        <v>5279.7960273277176</v>
      </c>
      <c r="AB364" s="174">
        <f t="shared" si="243"/>
        <v>5279.7960273277176</v>
      </c>
      <c r="AC364" s="174"/>
      <c r="AD364" s="175"/>
      <c r="AE364" s="173">
        <f t="shared" si="260"/>
        <v>7.980944</v>
      </c>
      <c r="AF364" s="174">
        <f t="shared" si="261"/>
        <v>36</v>
      </c>
      <c r="AG364" s="174">
        <f t="shared" si="244"/>
        <v>22.464200000000002</v>
      </c>
      <c r="AH364" s="174">
        <f t="shared" si="245"/>
        <v>277</v>
      </c>
      <c r="AI364" s="174">
        <f t="shared" si="246"/>
        <v>410.02679999999998</v>
      </c>
      <c r="AJ364" s="174">
        <f t="shared" si="247"/>
        <v>2</v>
      </c>
      <c r="AK364" s="174">
        <f t="shared" si="248"/>
        <v>3863.0128767151696</v>
      </c>
      <c r="AL364" s="174">
        <f t="shared" si="249"/>
        <v>1287.6709589050565</v>
      </c>
      <c r="AM364" s="174"/>
      <c r="AN364" s="174"/>
      <c r="AO364" s="176">
        <v>8</v>
      </c>
      <c r="AP364" s="174">
        <v>36</v>
      </c>
      <c r="AQ364" s="175">
        <f t="shared" si="250"/>
        <v>277</v>
      </c>
      <c r="AR364" s="31">
        <f t="shared" si="251"/>
        <v>1</v>
      </c>
      <c r="AS364" s="2">
        <f t="shared" si="252"/>
        <v>0</v>
      </c>
      <c r="AT364" s="33">
        <f t="shared" si="253"/>
        <v>1</v>
      </c>
      <c r="AU364" s="31">
        <f t="shared" si="254"/>
        <v>0</v>
      </c>
      <c r="AV364" s="2">
        <f t="shared" si="255"/>
        <v>1</v>
      </c>
      <c r="AW364" s="33">
        <f t="shared" si="256"/>
        <v>1</v>
      </c>
      <c r="AX364" s="31">
        <f t="shared" si="257"/>
        <v>150</v>
      </c>
      <c r="AY364" s="33">
        <f t="shared" si="258"/>
        <v>0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hidden="1" customHeight="1">
      <c r="A365" s="2"/>
      <c r="B365" s="107">
        <v>290</v>
      </c>
      <c r="C365" s="31">
        <v>10</v>
      </c>
      <c r="D365" s="106" t="s">
        <v>17</v>
      </c>
      <c r="E365" s="2" t="s">
        <v>159</v>
      </c>
      <c r="F365" s="2"/>
      <c r="G365" s="2"/>
      <c r="H365" s="33">
        <f t="shared" si="234"/>
        <v>3</v>
      </c>
      <c r="I365" s="173">
        <f t="shared" si="224"/>
        <v>957.98751561717631</v>
      </c>
      <c r="J365" s="174">
        <f t="shared" si="225"/>
        <v>34.707673678702669</v>
      </c>
      <c r="K365" s="189">
        <f t="shared" si="226"/>
        <v>355</v>
      </c>
      <c r="L365" s="190">
        <f t="shared" si="227"/>
        <v>106</v>
      </c>
      <c r="M365" s="173">
        <f t="shared" si="259"/>
        <v>7645.6447148398092</v>
      </c>
      <c r="N365" s="174">
        <f t="shared" si="228"/>
        <v>3276.7048777884902</v>
      </c>
      <c r="O365" s="174">
        <f t="shared" si="235"/>
        <v>2184.46991852566</v>
      </c>
      <c r="P365" s="174">
        <f t="shared" si="236"/>
        <v>2184.46991852566</v>
      </c>
      <c r="Q365" s="174"/>
      <c r="R365" s="175"/>
      <c r="S365" s="173">
        <f t="shared" si="237"/>
        <v>4506.8483561676985</v>
      </c>
      <c r="T365" s="174">
        <f t="shared" si="238"/>
        <v>1931.5064383575848</v>
      </c>
      <c r="U365" s="174">
        <f t="shared" si="239"/>
        <v>1287.6709589050565</v>
      </c>
      <c r="V365" s="174">
        <f t="shared" si="240"/>
        <v>1287.6709589050565</v>
      </c>
      <c r="W365" s="174"/>
      <c r="X365" s="175"/>
      <c r="Y365" s="173">
        <f t="shared" si="229"/>
        <v>18479.28609564701</v>
      </c>
      <c r="Z365" s="174">
        <f t="shared" si="241"/>
        <v>7919.6940409915769</v>
      </c>
      <c r="AA365" s="174">
        <f t="shared" si="242"/>
        <v>5279.7960273277176</v>
      </c>
      <c r="AB365" s="174">
        <f t="shared" si="243"/>
        <v>5279.7960273277176</v>
      </c>
      <c r="AC365" s="174"/>
      <c r="AD365" s="175"/>
      <c r="AE365" s="173">
        <f t="shared" si="260"/>
        <v>7.980944</v>
      </c>
      <c r="AF365" s="174">
        <f t="shared" si="261"/>
        <v>36</v>
      </c>
      <c r="AG365" s="174">
        <f t="shared" si="244"/>
        <v>22.464200000000002</v>
      </c>
      <c r="AH365" s="174">
        <f t="shared" si="245"/>
        <v>277</v>
      </c>
      <c r="AI365" s="174">
        <f t="shared" si="246"/>
        <v>410.02679999999998</v>
      </c>
      <c r="AJ365" s="174">
        <f t="shared" si="247"/>
        <v>2</v>
      </c>
      <c r="AK365" s="174">
        <f t="shared" si="248"/>
        <v>3863.0128767151696</v>
      </c>
      <c r="AL365" s="174">
        <f t="shared" si="249"/>
        <v>1287.6709589050565</v>
      </c>
      <c r="AM365" s="174"/>
      <c r="AN365" s="174"/>
      <c r="AO365" s="176">
        <v>8</v>
      </c>
      <c r="AP365" s="174">
        <v>36</v>
      </c>
      <c r="AQ365" s="175">
        <f t="shared" si="250"/>
        <v>277</v>
      </c>
      <c r="AR365" s="31">
        <f t="shared" si="251"/>
        <v>1</v>
      </c>
      <c r="AS365" s="2">
        <f t="shared" si="252"/>
        <v>0</v>
      </c>
      <c r="AT365" s="33">
        <f t="shared" si="253"/>
        <v>1</v>
      </c>
      <c r="AU365" s="31">
        <f t="shared" si="254"/>
        <v>0</v>
      </c>
      <c r="AV365" s="2">
        <f t="shared" si="255"/>
        <v>1.5</v>
      </c>
      <c r="AW365" s="33">
        <f t="shared" si="256"/>
        <v>1</v>
      </c>
      <c r="AX365" s="31">
        <f t="shared" si="257"/>
        <v>150</v>
      </c>
      <c r="AY365" s="33">
        <f t="shared" si="258"/>
        <v>0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hidden="1" customHeight="1">
      <c r="A366" s="2"/>
      <c r="B366" s="107">
        <v>291</v>
      </c>
      <c r="C366" s="31">
        <v>10</v>
      </c>
      <c r="D366" s="106" t="s">
        <v>17</v>
      </c>
      <c r="E366" s="2" t="s">
        <v>147</v>
      </c>
      <c r="F366" s="2"/>
      <c r="G366" s="2"/>
      <c r="H366" s="33">
        <f t="shared" si="234"/>
        <v>3</v>
      </c>
      <c r="I366" s="173">
        <f t="shared" si="224"/>
        <v>1149.5850187406115</v>
      </c>
      <c r="J366" s="174">
        <f t="shared" si="225"/>
        <v>34.707673678702669</v>
      </c>
      <c r="K366" s="189">
        <f t="shared" si="226"/>
        <v>244</v>
      </c>
      <c r="L366" s="190">
        <f t="shared" si="227"/>
        <v>54</v>
      </c>
      <c r="M366" s="173">
        <f t="shared" si="259"/>
        <v>9174.7736578077711</v>
      </c>
      <c r="N366" s="174">
        <f t="shared" si="228"/>
        <v>2184.46991852566</v>
      </c>
      <c r="O366" s="174">
        <f t="shared" si="235"/>
        <v>3058.2578859359242</v>
      </c>
      <c r="P366" s="174">
        <f t="shared" si="236"/>
        <v>3932.0458533461879</v>
      </c>
      <c r="Q366" s="174"/>
      <c r="R366" s="175"/>
      <c r="S366" s="173">
        <f t="shared" si="237"/>
        <v>5408.2180274012371</v>
      </c>
      <c r="T366" s="174">
        <f t="shared" si="238"/>
        <v>1287.6709589050565</v>
      </c>
      <c r="U366" s="174">
        <f t="shared" si="239"/>
        <v>1802.739342467079</v>
      </c>
      <c r="V366" s="174">
        <f t="shared" si="240"/>
        <v>2317.8077260291016</v>
      </c>
      <c r="W366" s="174"/>
      <c r="X366" s="175"/>
      <c r="Y366" s="173">
        <f t="shared" si="229"/>
        <v>22175.143314776411</v>
      </c>
      <c r="Z366" s="174">
        <f t="shared" si="241"/>
        <v>5279.7960273277176</v>
      </c>
      <c r="AA366" s="174">
        <f t="shared" si="242"/>
        <v>7391.7144382588049</v>
      </c>
      <c r="AB366" s="174">
        <f t="shared" si="243"/>
        <v>9503.6328491898912</v>
      </c>
      <c r="AC366" s="174"/>
      <c r="AD366" s="175"/>
      <c r="AE366" s="173">
        <f t="shared" si="260"/>
        <v>7.980944</v>
      </c>
      <c r="AF366" s="174">
        <f t="shared" si="261"/>
        <v>36</v>
      </c>
      <c r="AG366" s="174">
        <f t="shared" si="244"/>
        <v>22.464200000000002</v>
      </c>
      <c r="AH366" s="174">
        <f t="shared" si="245"/>
        <v>277</v>
      </c>
      <c r="AI366" s="174">
        <f t="shared" si="246"/>
        <v>410.02679999999998</v>
      </c>
      <c r="AJ366" s="174">
        <f t="shared" si="247"/>
        <v>2</v>
      </c>
      <c r="AK366" s="174">
        <f t="shared" si="248"/>
        <v>3863.0128767151696</v>
      </c>
      <c r="AL366" s="174">
        <f t="shared" si="249"/>
        <v>1287.6709589050565</v>
      </c>
      <c r="AM366" s="174"/>
      <c r="AN366" s="174"/>
      <c r="AO366" s="176">
        <v>8</v>
      </c>
      <c r="AP366" s="174">
        <v>36</v>
      </c>
      <c r="AQ366" s="175">
        <f t="shared" si="250"/>
        <v>277</v>
      </c>
      <c r="AR366" s="31">
        <f t="shared" si="251"/>
        <v>1</v>
      </c>
      <c r="AS366" s="2">
        <f t="shared" si="252"/>
        <v>0</v>
      </c>
      <c r="AT366" s="33">
        <f t="shared" si="253"/>
        <v>1</v>
      </c>
      <c r="AU366" s="31">
        <f t="shared" si="254"/>
        <v>0</v>
      </c>
      <c r="AV366" s="2">
        <f t="shared" si="255"/>
        <v>1</v>
      </c>
      <c r="AW366" s="33">
        <f t="shared" si="256"/>
        <v>1.4</v>
      </c>
      <c r="AX366" s="31">
        <f t="shared" si="257"/>
        <v>150</v>
      </c>
      <c r="AY366" s="33">
        <f t="shared" si="258"/>
        <v>0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hidden="1" customHeight="1">
      <c r="A367" s="2"/>
      <c r="B367" s="107">
        <v>292</v>
      </c>
      <c r="C367" s="31">
        <v>10</v>
      </c>
      <c r="D367" s="106" t="s">
        <v>17</v>
      </c>
      <c r="E367" s="2" t="s">
        <v>92</v>
      </c>
      <c r="F367" s="2"/>
      <c r="G367" s="2"/>
      <c r="H367" s="33">
        <f t="shared" si="234"/>
        <v>3</v>
      </c>
      <c r="I367" s="173">
        <f t="shared" si="224"/>
        <v>658.03210091442895</v>
      </c>
      <c r="J367" s="174">
        <f t="shared" si="225"/>
        <v>34.707673678702669</v>
      </c>
      <c r="K367" s="189">
        <f t="shared" si="226"/>
        <v>648</v>
      </c>
      <c r="L367" s="190">
        <f t="shared" si="227"/>
        <v>231</v>
      </c>
      <c r="M367" s="173">
        <f t="shared" si="259"/>
        <v>5251.7173476004064</v>
      </c>
      <c r="N367" s="174">
        <f t="shared" si="228"/>
        <v>1750.5724492001355</v>
      </c>
      <c r="O367" s="174">
        <f t="shared" si="235"/>
        <v>1750.5724492001355</v>
      </c>
      <c r="P367" s="174">
        <f t="shared" si="236"/>
        <v>1750.5724492001355</v>
      </c>
      <c r="Q367" s="174"/>
      <c r="R367" s="175"/>
      <c r="S367" s="173">
        <f t="shared" si="237"/>
        <v>3863.0128767151696</v>
      </c>
      <c r="T367" s="174">
        <f t="shared" si="238"/>
        <v>1287.6709589050565</v>
      </c>
      <c r="U367" s="174">
        <f t="shared" si="239"/>
        <v>1287.6709589050565</v>
      </c>
      <c r="V367" s="174">
        <f t="shared" si="240"/>
        <v>1287.6709589050565</v>
      </c>
      <c r="W367" s="174"/>
      <c r="X367" s="175"/>
      <c r="Y367" s="173">
        <f t="shared" si="229"/>
        <v>10044.8687669104</v>
      </c>
      <c r="Z367" s="174">
        <f t="shared" si="241"/>
        <v>3348.2895889701335</v>
      </c>
      <c r="AA367" s="174">
        <f t="shared" si="242"/>
        <v>3348.2895889701335</v>
      </c>
      <c r="AB367" s="174">
        <f t="shared" si="243"/>
        <v>3348.2895889701335</v>
      </c>
      <c r="AC367" s="174"/>
      <c r="AD367" s="175"/>
      <c r="AE367" s="173">
        <f t="shared" si="260"/>
        <v>7.980944</v>
      </c>
      <c r="AF367" s="174">
        <f t="shared" si="261"/>
        <v>36</v>
      </c>
      <c r="AG367" s="174">
        <f t="shared" si="244"/>
        <v>22.464200000000002</v>
      </c>
      <c r="AH367" s="174">
        <f t="shared" si="245"/>
        <v>277</v>
      </c>
      <c r="AI367" s="174">
        <f t="shared" si="246"/>
        <v>260.02679999999998</v>
      </c>
      <c r="AJ367" s="174">
        <f t="shared" si="247"/>
        <v>2</v>
      </c>
      <c r="AK367" s="174">
        <f t="shared" si="248"/>
        <v>3863.0128767151696</v>
      </c>
      <c r="AL367" s="174">
        <f t="shared" si="249"/>
        <v>1287.6709589050565</v>
      </c>
      <c r="AM367" s="174"/>
      <c r="AN367" s="174"/>
      <c r="AO367" s="176">
        <v>8</v>
      </c>
      <c r="AP367" s="174">
        <v>36</v>
      </c>
      <c r="AQ367" s="175">
        <f t="shared" si="250"/>
        <v>277</v>
      </c>
      <c r="AR367" s="31">
        <f t="shared" si="251"/>
        <v>1</v>
      </c>
      <c r="AS367" s="2">
        <f t="shared" si="252"/>
        <v>0</v>
      </c>
      <c r="AT367" s="33">
        <f t="shared" si="253"/>
        <v>0</v>
      </c>
      <c r="AU367" s="31">
        <f t="shared" si="254"/>
        <v>0</v>
      </c>
      <c r="AV367" s="2">
        <f t="shared" si="255"/>
        <v>1</v>
      </c>
      <c r="AW367" s="33">
        <f t="shared" si="256"/>
        <v>1</v>
      </c>
      <c r="AX367" s="31">
        <f t="shared" si="257"/>
        <v>0</v>
      </c>
      <c r="AY367" s="33">
        <f t="shared" si="258"/>
        <v>1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hidden="1" customHeight="1">
      <c r="A368" s="2"/>
      <c r="B368" s="107">
        <v>293</v>
      </c>
      <c r="C368" s="31">
        <v>10</v>
      </c>
      <c r="D368" s="106" t="s">
        <v>17</v>
      </c>
      <c r="E368" s="2" t="s">
        <v>95</v>
      </c>
      <c r="F368" s="2"/>
      <c r="G368" s="2"/>
      <c r="H368" s="33">
        <f t="shared" si="234"/>
        <v>3</v>
      </c>
      <c r="I368" s="173">
        <f t="shared" si="224"/>
        <v>767.70411773350042</v>
      </c>
      <c r="J368" s="174">
        <f t="shared" si="225"/>
        <v>34.707673678702669</v>
      </c>
      <c r="K368" s="189">
        <f t="shared" si="226"/>
        <v>547</v>
      </c>
      <c r="L368" s="190">
        <f t="shared" si="227"/>
        <v>189</v>
      </c>
      <c r="M368" s="173">
        <f t="shared" si="259"/>
        <v>6127.0035722004741</v>
      </c>
      <c r="N368" s="174">
        <f t="shared" si="228"/>
        <v>2625.8586738002032</v>
      </c>
      <c r="O368" s="174">
        <f t="shared" si="235"/>
        <v>1750.5724492001355</v>
      </c>
      <c r="P368" s="174">
        <f t="shared" si="236"/>
        <v>1750.5724492001355</v>
      </c>
      <c r="Q368" s="174"/>
      <c r="R368" s="175"/>
      <c r="S368" s="173">
        <f t="shared" si="237"/>
        <v>4506.8483561676985</v>
      </c>
      <c r="T368" s="174">
        <f t="shared" si="238"/>
        <v>1931.5064383575848</v>
      </c>
      <c r="U368" s="174">
        <f t="shared" si="239"/>
        <v>1287.6709589050565</v>
      </c>
      <c r="V368" s="174">
        <f t="shared" si="240"/>
        <v>1287.6709589050565</v>
      </c>
      <c r="W368" s="174"/>
      <c r="X368" s="175"/>
      <c r="Y368" s="173">
        <f t="shared" si="229"/>
        <v>11719.013561395468</v>
      </c>
      <c r="Z368" s="174">
        <f t="shared" si="241"/>
        <v>5022.4343834552001</v>
      </c>
      <c r="AA368" s="174">
        <f t="shared" si="242"/>
        <v>3348.2895889701335</v>
      </c>
      <c r="AB368" s="174">
        <f t="shared" si="243"/>
        <v>3348.2895889701335</v>
      </c>
      <c r="AC368" s="174"/>
      <c r="AD368" s="175"/>
      <c r="AE368" s="173">
        <f t="shared" si="260"/>
        <v>7.980944</v>
      </c>
      <c r="AF368" s="174">
        <f t="shared" si="261"/>
        <v>36</v>
      </c>
      <c r="AG368" s="174">
        <f t="shared" si="244"/>
        <v>22.464200000000002</v>
      </c>
      <c r="AH368" s="174">
        <f t="shared" si="245"/>
        <v>277</v>
      </c>
      <c r="AI368" s="174">
        <f t="shared" si="246"/>
        <v>260.02679999999998</v>
      </c>
      <c r="AJ368" s="174">
        <f t="shared" si="247"/>
        <v>2</v>
      </c>
      <c r="AK368" s="174">
        <f t="shared" si="248"/>
        <v>3863.0128767151696</v>
      </c>
      <c r="AL368" s="174">
        <f t="shared" si="249"/>
        <v>1287.6709589050565</v>
      </c>
      <c r="AM368" s="174"/>
      <c r="AN368" s="174"/>
      <c r="AO368" s="176">
        <v>8</v>
      </c>
      <c r="AP368" s="174">
        <v>36</v>
      </c>
      <c r="AQ368" s="175">
        <f t="shared" si="250"/>
        <v>277</v>
      </c>
      <c r="AR368" s="31">
        <f t="shared" si="251"/>
        <v>1</v>
      </c>
      <c r="AS368" s="2">
        <f t="shared" si="252"/>
        <v>0</v>
      </c>
      <c r="AT368" s="33">
        <f t="shared" si="253"/>
        <v>0</v>
      </c>
      <c r="AU368" s="31">
        <f t="shared" si="254"/>
        <v>0</v>
      </c>
      <c r="AV368" s="2">
        <f t="shared" si="255"/>
        <v>1.5</v>
      </c>
      <c r="AW368" s="33">
        <f t="shared" si="256"/>
        <v>1</v>
      </c>
      <c r="AX368" s="31">
        <f t="shared" si="257"/>
        <v>0</v>
      </c>
      <c r="AY368" s="33">
        <f t="shared" si="258"/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hidden="1" customHeight="1">
      <c r="A369" s="2"/>
      <c r="B369" s="107">
        <v>294</v>
      </c>
      <c r="C369" s="31">
        <v>10</v>
      </c>
      <c r="D369" s="106" t="s">
        <v>17</v>
      </c>
      <c r="E369" s="2" t="s">
        <v>98</v>
      </c>
      <c r="F369" s="2"/>
      <c r="G369" s="2"/>
      <c r="H369" s="33">
        <f t="shared" si="234"/>
        <v>3</v>
      </c>
      <c r="I369" s="173">
        <f t="shared" si="224"/>
        <v>921.24494128020058</v>
      </c>
      <c r="J369" s="174">
        <f t="shared" si="225"/>
        <v>34.707673678702669</v>
      </c>
      <c r="K369" s="189">
        <f t="shared" si="226"/>
        <v>387</v>
      </c>
      <c r="L369" s="190">
        <f t="shared" si="227"/>
        <v>118</v>
      </c>
      <c r="M369" s="173">
        <f t="shared" si="259"/>
        <v>7352.4042866405689</v>
      </c>
      <c r="N369" s="174">
        <f t="shared" si="228"/>
        <v>1750.5724492001355</v>
      </c>
      <c r="O369" s="174">
        <f t="shared" si="235"/>
        <v>2450.8014288801896</v>
      </c>
      <c r="P369" s="174">
        <f t="shared" si="236"/>
        <v>3151.0304085602434</v>
      </c>
      <c r="Q369" s="174"/>
      <c r="R369" s="175"/>
      <c r="S369" s="173">
        <f t="shared" si="237"/>
        <v>5408.2180274012371</v>
      </c>
      <c r="T369" s="174">
        <f t="shared" si="238"/>
        <v>1287.6709589050565</v>
      </c>
      <c r="U369" s="174">
        <f t="shared" si="239"/>
        <v>1802.739342467079</v>
      </c>
      <c r="V369" s="174">
        <f t="shared" si="240"/>
        <v>2317.8077260291016</v>
      </c>
      <c r="W369" s="174"/>
      <c r="X369" s="175"/>
      <c r="Y369" s="173">
        <f t="shared" si="229"/>
        <v>14062.816273674558</v>
      </c>
      <c r="Z369" s="174">
        <f t="shared" si="241"/>
        <v>3348.2895889701335</v>
      </c>
      <c r="AA369" s="174">
        <f t="shared" si="242"/>
        <v>4687.6054245581863</v>
      </c>
      <c r="AB369" s="174">
        <f t="shared" si="243"/>
        <v>6026.9212601462386</v>
      </c>
      <c r="AC369" s="174"/>
      <c r="AD369" s="175"/>
      <c r="AE369" s="173">
        <f t="shared" si="260"/>
        <v>7.980944</v>
      </c>
      <c r="AF369" s="174">
        <f t="shared" si="261"/>
        <v>36</v>
      </c>
      <c r="AG369" s="174">
        <f t="shared" si="244"/>
        <v>22.464200000000002</v>
      </c>
      <c r="AH369" s="174">
        <f t="shared" si="245"/>
        <v>277</v>
      </c>
      <c r="AI369" s="174">
        <f t="shared" si="246"/>
        <v>260.02679999999998</v>
      </c>
      <c r="AJ369" s="174">
        <f t="shared" si="247"/>
        <v>2</v>
      </c>
      <c r="AK369" s="174">
        <f t="shared" si="248"/>
        <v>3863.0128767151696</v>
      </c>
      <c r="AL369" s="174">
        <f t="shared" si="249"/>
        <v>1287.6709589050565</v>
      </c>
      <c r="AM369" s="174"/>
      <c r="AN369" s="174"/>
      <c r="AO369" s="176">
        <v>8</v>
      </c>
      <c r="AP369" s="174">
        <v>36</v>
      </c>
      <c r="AQ369" s="175">
        <f t="shared" si="250"/>
        <v>277</v>
      </c>
      <c r="AR369" s="31">
        <f t="shared" si="251"/>
        <v>1</v>
      </c>
      <c r="AS369" s="2">
        <f t="shared" si="252"/>
        <v>0</v>
      </c>
      <c r="AT369" s="33">
        <f t="shared" si="253"/>
        <v>0</v>
      </c>
      <c r="AU369" s="31">
        <f t="shared" si="254"/>
        <v>0</v>
      </c>
      <c r="AV369" s="2">
        <f t="shared" si="255"/>
        <v>1</v>
      </c>
      <c r="AW369" s="33">
        <f t="shared" si="256"/>
        <v>1.4</v>
      </c>
      <c r="AX369" s="31">
        <f t="shared" si="257"/>
        <v>0</v>
      </c>
      <c r="AY369" s="33">
        <f t="shared" si="258"/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hidden="1" customHeight="1">
      <c r="A370" s="2"/>
      <c r="B370" s="107">
        <v>295</v>
      </c>
      <c r="C370" s="31">
        <v>10</v>
      </c>
      <c r="D370" s="106" t="s">
        <v>17</v>
      </c>
      <c r="E370" s="2" t="s">
        <v>151</v>
      </c>
      <c r="F370" s="2"/>
      <c r="G370" s="2"/>
      <c r="H370" s="33">
        <f t="shared" si="234"/>
        <v>3</v>
      </c>
      <c r="I370" s="173">
        <f t="shared" si="224"/>
        <v>658.03210091442895</v>
      </c>
      <c r="J370" s="174">
        <f t="shared" si="225"/>
        <v>34.707673678702669</v>
      </c>
      <c r="K370" s="189">
        <f t="shared" si="226"/>
        <v>648</v>
      </c>
      <c r="L370" s="190">
        <f t="shared" si="227"/>
        <v>231</v>
      </c>
      <c r="M370" s="173">
        <f t="shared" si="259"/>
        <v>5251.7173476004064</v>
      </c>
      <c r="N370" s="174">
        <f t="shared" si="228"/>
        <v>1750.5724492001355</v>
      </c>
      <c r="O370" s="174">
        <f t="shared" si="235"/>
        <v>1750.5724492001355</v>
      </c>
      <c r="P370" s="174">
        <f t="shared" si="236"/>
        <v>1750.5724492001355</v>
      </c>
      <c r="Q370" s="174"/>
      <c r="R370" s="175"/>
      <c r="S370" s="173">
        <f t="shared" si="237"/>
        <v>3863.0128767151696</v>
      </c>
      <c r="T370" s="174">
        <f t="shared" si="238"/>
        <v>1287.6709589050565</v>
      </c>
      <c r="U370" s="174">
        <f t="shared" si="239"/>
        <v>1287.6709589050565</v>
      </c>
      <c r="V370" s="174">
        <f t="shared" si="240"/>
        <v>1287.6709589050565</v>
      </c>
      <c r="W370" s="174"/>
      <c r="X370" s="175"/>
      <c r="Y370" s="173">
        <f t="shared" si="229"/>
        <v>10044.8687669104</v>
      </c>
      <c r="Z370" s="174">
        <f t="shared" si="241"/>
        <v>3348.2895889701335</v>
      </c>
      <c r="AA370" s="174">
        <f t="shared" si="242"/>
        <v>3348.2895889701335</v>
      </c>
      <c r="AB370" s="174">
        <f t="shared" si="243"/>
        <v>3348.2895889701335</v>
      </c>
      <c r="AC370" s="174"/>
      <c r="AD370" s="175"/>
      <c r="AE370" s="173">
        <f t="shared" si="260"/>
        <v>7.980944</v>
      </c>
      <c r="AF370" s="174">
        <f t="shared" si="261"/>
        <v>36</v>
      </c>
      <c r="AG370" s="174">
        <f t="shared" si="244"/>
        <v>22.464200000000002</v>
      </c>
      <c r="AH370" s="174">
        <f t="shared" si="245"/>
        <v>277</v>
      </c>
      <c r="AI370" s="174">
        <f t="shared" si="246"/>
        <v>260.02679999999998</v>
      </c>
      <c r="AJ370" s="174">
        <f t="shared" si="247"/>
        <v>1.6</v>
      </c>
      <c r="AK370" s="174">
        <f t="shared" si="248"/>
        <v>3863.0128767151696</v>
      </c>
      <c r="AL370" s="174">
        <f t="shared" si="249"/>
        <v>1287.6709589050565</v>
      </c>
      <c r="AM370" s="174"/>
      <c r="AN370" s="174"/>
      <c r="AO370" s="176">
        <v>8</v>
      </c>
      <c r="AP370" s="174">
        <v>36</v>
      </c>
      <c r="AQ370" s="175">
        <f t="shared" si="250"/>
        <v>277</v>
      </c>
      <c r="AR370" s="31">
        <f t="shared" si="251"/>
        <v>0.8</v>
      </c>
      <c r="AS370" s="2">
        <f t="shared" si="252"/>
        <v>0</v>
      </c>
      <c r="AT370" s="33">
        <f t="shared" si="253"/>
        <v>0</v>
      </c>
      <c r="AU370" s="31">
        <f t="shared" si="254"/>
        <v>0</v>
      </c>
      <c r="AV370" s="2">
        <f t="shared" si="255"/>
        <v>1</v>
      </c>
      <c r="AW370" s="33">
        <f t="shared" si="256"/>
        <v>1</v>
      </c>
      <c r="AX370" s="31">
        <f t="shared" si="257"/>
        <v>0</v>
      </c>
      <c r="AY370" s="33">
        <f t="shared" si="258"/>
        <v>1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hidden="1" customHeight="1">
      <c r="A371" s="2"/>
      <c r="B371" s="107">
        <v>296</v>
      </c>
      <c r="C371" s="31">
        <v>10</v>
      </c>
      <c r="D371" s="106" t="s">
        <v>17</v>
      </c>
      <c r="E371" s="2" t="s">
        <v>154</v>
      </c>
      <c r="F371" s="2"/>
      <c r="G371" s="2"/>
      <c r="H371" s="33">
        <f t="shared" si="234"/>
        <v>3</v>
      </c>
      <c r="I371" s="173">
        <f t="shared" si="224"/>
        <v>767.70411773350042</v>
      </c>
      <c r="J371" s="174">
        <f t="shared" si="225"/>
        <v>34.707673678702669</v>
      </c>
      <c r="K371" s="189">
        <f t="shared" si="226"/>
        <v>547</v>
      </c>
      <c r="L371" s="190">
        <f t="shared" si="227"/>
        <v>189</v>
      </c>
      <c r="M371" s="173">
        <f t="shared" si="259"/>
        <v>6127.0035722004741</v>
      </c>
      <c r="N371" s="174">
        <f t="shared" si="228"/>
        <v>2625.8586738002032</v>
      </c>
      <c r="O371" s="174">
        <f t="shared" si="235"/>
        <v>1750.5724492001355</v>
      </c>
      <c r="P371" s="174">
        <f t="shared" si="236"/>
        <v>1750.5724492001355</v>
      </c>
      <c r="Q371" s="174"/>
      <c r="R371" s="175"/>
      <c r="S371" s="173">
        <f t="shared" si="237"/>
        <v>4506.8483561676985</v>
      </c>
      <c r="T371" s="174">
        <f t="shared" si="238"/>
        <v>1931.5064383575848</v>
      </c>
      <c r="U371" s="174">
        <f t="shared" si="239"/>
        <v>1287.6709589050565</v>
      </c>
      <c r="V371" s="174">
        <f t="shared" si="240"/>
        <v>1287.6709589050565</v>
      </c>
      <c r="W371" s="174"/>
      <c r="X371" s="175"/>
      <c r="Y371" s="173">
        <f t="shared" si="229"/>
        <v>11719.013561395468</v>
      </c>
      <c r="Z371" s="174">
        <f t="shared" si="241"/>
        <v>5022.4343834552001</v>
      </c>
      <c r="AA371" s="174">
        <f t="shared" si="242"/>
        <v>3348.2895889701335</v>
      </c>
      <c r="AB371" s="174">
        <f t="shared" si="243"/>
        <v>3348.2895889701335</v>
      </c>
      <c r="AC371" s="174"/>
      <c r="AD371" s="175"/>
      <c r="AE371" s="173">
        <f t="shared" si="260"/>
        <v>7.980944</v>
      </c>
      <c r="AF371" s="174">
        <f t="shared" si="261"/>
        <v>36</v>
      </c>
      <c r="AG371" s="174">
        <f t="shared" si="244"/>
        <v>22.464200000000002</v>
      </c>
      <c r="AH371" s="174">
        <f t="shared" si="245"/>
        <v>277</v>
      </c>
      <c r="AI371" s="174">
        <f t="shared" si="246"/>
        <v>260.02679999999998</v>
      </c>
      <c r="AJ371" s="174">
        <f t="shared" si="247"/>
        <v>1.6</v>
      </c>
      <c r="AK371" s="174">
        <f t="shared" si="248"/>
        <v>3863.0128767151696</v>
      </c>
      <c r="AL371" s="174">
        <f t="shared" si="249"/>
        <v>1287.6709589050565</v>
      </c>
      <c r="AM371" s="174"/>
      <c r="AN371" s="174"/>
      <c r="AO371" s="176">
        <v>8</v>
      </c>
      <c r="AP371" s="174">
        <v>36</v>
      </c>
      <c r="AQ371" s="175">
        <f t="shared" si="250"/>
        <v>277</v>
      </c>
      <c r="AR371" s="31">
        <f t="shared" si="251"/>
        <v>0.8</v>
      </c>
      <c r="AS371" s="2">
        <f t="shared" si="252"/>
        <v>0</v>
      </c>
      <c r="AT371" s="33">
        <f t="shared" si="253"/>
        <v>0</v>
      </c>
      <c r="AU371" s="31">
        <f t="shared" si="254"/>
        <v>0</v>
      </c>
      <c r="AV371" s="2">
        <f t="shared" si="255"/>
        <v>1.5</v>
      </c>
      <c r="AW371" s="33">
        <f t="shared" si="256"/>
        <v>1</v>
      </c>
      <c r="AX371" s="31">
        <f t="shared" si="257"/>
        <v>0</v>
      </c>
      <c r="AY371" s="33">
        <f t="shared" si="258"/>
        <v>1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hidden="1" customHeight="1">
      <c r="A372" s="2"/>
      <c r="B372" s="107">
        <v>297</v>
      </c>
      <c r="C372" s="31">
        <v>10</v>
      </c>
      <c r="D372" s="106" t="s">
        <v>17</v>
      </c>
      <c r="E372" s="2" t="s">
        <v>157</v>
      </c>
      <c r="F372" s="2"/>
      <c r="G372" s="2"/>
      <c r="H372" s="33">
        <f t="shared" si="234"/>
        <v>3</v>
      </c>
      <c r="I372" s="173">
        <f t="shared" si="224"/>
        <v>921.24494128020058</v>
      </c>
      <c r="J372" s="174">
        <f t="shared" si="225"/>
        <v>34.707673678702669</v>
      </c>
      <c r="K372" s="189">
        <f t="shared" si="226"/>
        <v>387</v>
      </c>
      <c r="L372" s="190">
        <f t="shared" si="227"/>
        <v>118</v>
      </c>
      <c r="M372" s="173">
        <f t="shared" si="259"/>
        <v>7352.4042866405689</v>
      </c>
      <c r="N372" s="174">
        <f t="shared" si="228"/>
        <v>1750.5724492001355</v>
      </c>
      <c r="O372" s="174">
        <f t="shared" si="235"/>
        <v>2450.8014288801896</v>
      </c>
      <c r="P372" s="174">
        <f t="shared" si="236"/>
        <v>3151.0304085602434</v>
      </c>
      <c r="Q372" s="174"/>
      <c r="R372" s="175"/>
      <c r="S372" s="173">
        <f t="shared" si="237"/>
        <v>5408.2180274012371</v>
      </c>
      <c r="T372" s="174">
        <f t="shared" si="238"/>
        <v>1287.6709589050565</v>
      </c>
      <c r="U372" s="174">
        <f t="shared" si="239"/>
        <v>1802.739342467079</v>
      </c>
      <c r="V372" s="174">
        <f t="shared" si="240"/>
        <v>2317.8077260291016</v>
      </c>
      <c r="W372" s="174"/>
      <c r="X372" s="175"/>
      <c r="Y372" s="173">
        <f t="shared" si="229"/>
        <v>14062.816273674558</v>
      </c>
      <c r="Z372" s="174">
        <f t="shared" si="241"/>
        <v>3348.2895889701335</v>
      </c>
      <c r="AA372" s="174">
        <f t="shared" si="242"/>
        <v>4687.6054245581863</v>
      </c>
      <c r="AB372" s="174">
        <f t="shared" si="243"/>
        <v>6026.9212601462386</v>
      </c>
      <c r="AC372" s="174"/>
      <c r="AD372" s="175"/>
      <c r="AE372" s="173">
        <f t="shared" si="260"/>
        <v>7.980944</v>
      </c>
      <c r="AF372" s="174">
        <f t="shared" si="261"/>
        <v>36</v>
      </c>
      <c r="AG372" s="174">
        <f t="shared" si="244"/>
        <v>22.464200000000002</v>
      </c>
      <c r="AH372" s="174">
        <f t="shared" si="245"/>
        <v>277</v>
      </c>
      <c r="AI372" s="174">
        <f t="shared" si="246"/>
        <v>260.02679999999998</v>
      </c>
      <c r="AJ372" s="174">
        <f t="shared" si="247"/>
        <v>1.6</v>
      </c>
      <c r="AK372" s="174">
        <f t="shared" si="248"/>
        <v>3863.0128767151696</v>
      </c>
      <c r="AL372" s="174">
        <f t="shared" si="249"/>
        <v>1287.6709589050565</v>
      </c>
      <c r="AM372" s="174"/>
      <c r="AN372" s="174"/>
      <c r="AO372" s="176">
        <v>8</v>
      </c>
      <c r="AP372" s="174">
        <v>36</v>
      </c>
      <c r="AQ372" s="175">
        <f t="shared" si="250"/>
        <v>277</v>
      </c>
      <c r="AR372" s="31">
        <f t="shared" si="251"/>
        <v>0.8</v>
      </c>
      <c r="AS372" s="2">
        <f t="shared" si="252"/>
        <v>0</v>
      </c>
      <c r="AT372" s="33">
        <f t="shared" si="253"/>
        <v>0</v>
      </c>
      <c r="AU372" s="31">
        <f t="shared" si="254"/>
        <v>0</v>
      </c>
      <c r="AV372" s="2">
        <f t="shared" si="255"/>
        <v>1</v>
      </c>
      <c r="AW372" s="33">
        <f t="shared" si="256"/>
        <v>1.4</v>
      </c>
      <c r="AX372" s="31">
        <f t="shared" si="257"/>
        <v>0</v>
      </c>
      <c r="AY372" s="33">
        <f t="shared" si="258"/>
        <v>1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hidden="1" customHeight="1">
      <c r="A373" s="2"/>
      <c r="B373" s="107">
        <v>298</v>
      </c>
      <c r="C373" s="31">
        <v>10</v>
      </c>
      <c r="D373" s="106" t="s">
        <v>17</v>
      </c>
      <c r="E373" s="2" t="s">
        <v>111</v>
      </c>
      <c r="F373" s="2"/>
      <c r="G373" s="2"/>
      <c r="H373" s="33">
        <f t="shared" si="234"/>
        <v>3</v>
      </c>
      <c r="I373" s="173">
        <f t="shared" si="224"/>
        <v>658.03210091442895</v>
      </c>
      <c r="J373" s="174">
        <f t="shared" si="225"/>
        <v>34.707673678702669</v>
      </c>
      <c r="K373" s="189">
        <f t="shared" si="226"/>
        <v>648</v>
      </c>
      <c r="L373" s="190">
        <f t="shared" si="227"/>
        <v>231</v>
      </c>
      <c r="M373" s="173">
        <f t="shared" si="259"/>
        <v>5251.7173476004064</v>
      </c>
      <c r="N373" s="174">
        <f t="shared" si="228"/>
        <v>1750.5724492001355</v>
      </c>
      <c r="O373" s="174">
        <f t="shared" si="235"/>
        <v>1750.5724492001355</v>
      </c>
      <c r="P373" s="174">
        <f t="shared" si="236"/>
        <v>1750.5724492001355</v>
      </c>
      <c r="Q373" s="174"/>
      <c r="R373" s="175"/>
      <c r="S373" s="173">
        <f t="shared" si="237"/>
        <v>3863.0128767151696</v>
      </c>
      <c r="T373" s="174">
        <f t="shared" si="238"/>
        <v>1287.6709589050565</v>
      </c>
      <c r="U373" s="174">
        <f t="shared" si="239"/>
        <v>1287.6709589050565</v>
      </c>
      <c r="V373" s="174">
        <f t="shared" si="240"/>
        <v>1287.6709589050565</v>
      </c>
      <c r="W373" s="174"/>
      <c r="X373" s="175"/>
      <c r="Y373" s="173">
        <f t="shared" si="229"/>
        <v>10044.8687669104</v>
      </c>
      <c r="Z373" s="174">
        <f t="shared" si="241"/>
        <v>3348.2895889701335</v>
      </c>
      <c r="AA373" s="174">
        <f t="shared" si="242"/>
        <v>3348.2895889701335</v>
      </c>
      <c r="AB373" s="174">
        <f t="shared" si="243"/>
        <v>3348.2895889701335</v>
      </c>
      <c r="AC373" s="174"/>
      <c r="AD373" s="175"/>
      <c r="AE373" s="173">
        <f t="shared" si="260"/>
        <v>7.980944</v>
      </c>
      <c r="AF373" s="174">
        <f t="shared" si="261"/>
        <v>36</v>
      </c>
      <c r="AG373" s="174">
        <f t="shared" si="244"/>
        <v>22.464200000000002</v>
      </c>
      <c r="AH373" s="174">
        <f t="shared" si="245"/>
        <v>277</v>
      </c>
      <c r="AI373" s="174">
        <f t="shared" si="246"/>
        <v>260.02679999999998</v>
      </c>
      <c r="AJ373" s="174">
        <f t="shared" si="247"/>
        <v>2</v>
      </c>
      <c r="AK373" s="174">
        <f t="shared" si="248"/>
        <v>3863.0128767151696</v>
      </c>
      <c r="AL373" s="174">
        <f t="shared" si="249"/>
        <v>1287.6709589050565</v>
      </c>
      <c r="AM373" s="174"/>
      <c r="AN373" s="174"/>
      <c r="AO373" s="176">
        <v>8</v>
      </c>
      <c r="AP373" s="174">
        <v>36</v>
      </c>
      <c r="AQ373" s="175">
        <f t="shared" si="250"/>
        <v>277</v>
      </c>
      <c r="AR373" s="31">
        <f t="shared" si="251"/>
        <v>1</v>
      </c>
      <c r="AS373" s="2">
        <f t="shared" si="252"/>
        <v>0</v>
      </c>
      <c r="AT373" s="33">
        <f t="shared" si="253"/>
        <v>1</v>
      </c>
      <c r="AU373" s="31">
        <f t="shared" si="254"/>
        <v>0</v>
      </c>
      <c r="AV373" s="2">
        <f t="shared" si="255"/>
        <v>1</v>
      </c>
      <c r="AW373" s="33">
        <f t="shared" si="256"/>
        <v>1</v>
      </c>
      <c r="AX373" s="31">
        <f t="shared" si="257"/>
        <v>0</v>
      </c>
      <c r="AY373" s="33">
        <f t="shared" si="258"/>
        <v>1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hidden="1" customHeight="1">
      <c r="A374" s="2"/>
      <c r="B374" s="107">
        <v>299</v>
      </c>
      <c r="C374" s="31">
        <v>10</v>
      </c>
      <c r="D374" s="106" t="s">
        <v>17</v>
      </c>
      <c r="E374" s="2" t="s">
        <v>132</v>
      </c>
      <c r="F374" s="2"/>
      <c r="G374" s="2"/>
      <c r="H374" s="33">
        <f t="shared" si="234"/>
        <v>3</v>
      </c>
      <c r="I374" s="173">
        <f t="shared" si="224"/>
        <v>767.70411773350042</v>
      </c>
      <c r="J374" s="174">
        <f t="shared" si="225"/>
        <v>34.707673678702669</v>
      </c>
      <c r="K374" s="189">
        <f t="shared" si="226"/>
        <v>547</v>
      </c>
      <c r="L374" s="190">
        <f t="shared" si="227"/>
        <v>189</v>
      </c>
      <c r="M374" s="173">
        <f t="shared" si="259"/>
        <v>6127.0035722004741</v>
      </c>
      <c r="N374" s="174">
        <f t="shared" si="228"/>
        <v>2625.8586738002032</v>
      </c>
      <c r="O374" s="174">
        <f t="shared" si="235"/>
        <v>1750.5724492001355</v>
      </c>
      <c r="P374" s="174">
        <f t="shared" si="236"/>
        <v>1750.5724492001355</v>
      </c>
      <c r="Q374" s="174"/>
      <c r="R374" s="175"/>
      <c r="S374" s="173">
        <f t="shared" si="237"/>
        <v>4506.8483561676985</v>
      </c>
      <c r="T374" s="174">
        <f t="shared" si="238"/>
        <v>1931.5064383575848</v>
      </c>
      <c r="U374" s="174">
        <f t="shared" si="239"/>
        <v>1287.6709589050565</v>
      </c>
      <c r="V374" s="174">
        <f t="shared" si="240"/>
        <v>1287.6709589050565</v>
      </c>
      <c r="W374" s="174"/>
      <c r="X374" s="175"/>
      <c r="Y374" s="173">
        <f t="shared" si="229"/>
        <v>11719.013561395468</v>
      </c>
      <c r="Z374" s="174">
        <f t="shared" si="241"/>
        <v>5022.4343834552001</v>
      </c>
      <c r="AA374" s="174">
        <f t="shared" si="242"/>
        <v>3348.2895889701335</v>
      </c>
      <c r="AB374" s="174">
        <f t="shared" si="243"/>
        <v>3348.2895889701335</v>
      </c>
      <c r="AC374" s="174"/>
      <c r="AD374" s="175"/>
      <c r="AE374" s="173">
        <f t="shared" si="260"/>
        <v>7.980944</v>
      </c>
      <c r="AF374" s="174">
        <f t="shared" si="261"/>
        <v>36</v>
      </c>
      <c r="AG374" s="174">
        <f t="shared" si="244"/>
        <v>22.464200000000002</v>
      </c>
      <c r="AH374" s="174">
        <f t="shared" si="245"/>
        <v>277</v>
      </c>
      <c r="AI374" s="174">
        <f t="shared" si="246"/>
        <v>260.02679999999998</v>
      </c>
      <c r="AJ374" s="174">
        <f t="shared" si="247"/>
        <v>2</v>
      </c>
      <c r="AK374" s="174">
        <f t="shared" si="248"/>
        <v>3863.0128767151696</v>
      </c>
      <c r="AL374" s="174">
        <f t="shared" si="249"/>
        <v>1287.6709589050565</v>
      </c>
      <c r="AM374" s="174"/>
      <c r="AN374" s="174"/>
      <c r="AO374" s="176">
        <v>8</v>
      </c>
      <c r="AP374" s="174">
        <v>36</v>
      </c>
      <c r="AQ374" s="175">
        <f t="shared" si="250"/>
        <v>277</v>
      </c>
      <c r="AR374" s="31">
        <f t="shared" si="251"/>
        <v>1</v>
      </c>
      <c r="AS374" s="2">
        <f t="shared" si="252"/>
        <v>0</v>
      </c>
      <c r="AT374" s="33">
        <f t="shared" si="253"/>
        <v>1</v>
      </c>
      <c r="AU374" s="31">
        <f t="shared" si="254"/>
        <v>0</v>
      </c>
      <c r="AV374" s="2">
        <f t="shared" si="255"/>
        <v>1.5</v>
      </c>
      <c r="AW374" s="33">
        <f t="shared" si="256"/>
        <v>1</v>
      </c>
      <c r="AX374" s="31">
        <f t="shared" si="257"/>
        <v>0</v>
      </c>
      <c r="AY374" s="33">
        <f t="shared" si="258"/>
        <v>1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hidden="1" customHeight="1">
      <c r="A375" s="2"/>
      <c r="B375" s="107">
        <v>300</v>
      </c>
      <c r="C375" s="31">
        <v>10</v>
      </c>
      <c r="D375" s="106" t="s">
        <v>17</v>
      </c>
      <c r="E375" s="2" t="s">
        <v>135</v>
      </c>
      <c r="F375" s="2"/>
      <c r="G375" s="2"/>
      <c r="H375" s="33">
        <f t="shared" si="234"/>
        <v>3</v>
      </c>
      <c r="I375" s="173">
        <f t="shared" si="224"/>
        <v>921.24494128020058</v>
      </c>
      <c r="J375" s="174">
        <f t="shared" si="225"/>
        <v>34.707673678702669</v>
      </c>
      <c r="K375" s="189">
        <f t="shared" si="226"/>
        <v>387</v>
      </c>
      <c r="L375" s="190">
        <f t="shared" si="227"/>
        <v>118</v>
      </c>
      <c r="M375" s="173">
        <f t="shared" si="259"/>
        <v>7352.4042866405689</v>
      </c>
      <c r="N375" s="174">
        <f t="shared" si="228"/>
        <v>1750.5724492001355</v>
      </c>
      <c r="O375" s="174">
        <f t="shared" si="235"/>
        <v>2450.8014288801896</v>
      </c>
      <c r="P375" s="174">
        <f t="shared" si="236"/>
        <v>3151.0304085602434</v>
      </c>
      <c r="Q375" s="174"/>
      <c r="R375" s="175"/>
      <c r="S375" s="173">
        <f t="shared" si="237"/>
        <v>5408.2180274012371</v>
      </c>
      <c r="T375" s="174">
        <f t="shared" si="238"/>
        <v>1287.6709589050565</v>
      </c>
      <c r="U375" s="174">
        <f t="shared" si="239"/>
        <v>1802.739342467079</v>
      </c>
      <c r="V375" s="174">
        <f t="shared" si="240"/>
        <v>2317.8077260291016</v>
      </c>
      <c r="W375" s="174"/>
      <c r="X375" s="175"/>
      <c r="Y375" s="173">
        <f t="shared" si="229"/>
        <v>14062.816273674558</v>
      </c>
      <c r="Z375" s="174">
        <f t="shared" si="241"/>
        <v>3348.2895889701335</v>
      </c>
      <c r="AA375" s="174">
        <f t="shared" si="242"/>
        <v>4687.6054245581863</v>
      </c>
      <c r="AB375" s="174">
        <f t="shared" si="243"/>
        <v>6026.9212601462386</v>
      </c>
      <c r="AC375" s="174"/>
      <c r="AD375" s="175"/>
      <c r="AE375" s="173">
        <f t="shared" si="260"/>
        <v>7.980944</v>
      </c>
      <c r="AF375" s="174">
        <f t="shared" si="261"/>
        <v>36</v>
      </c>
      <c r="AG375" s="174">
        <f t="shared" si="244"/>
        <v>22.464200000000002</v>
      </c>
      <c r="AH375" s="174">
        <f t="shared" si="245"/>
        <v>277</v>
      </c>
      <c r="AI375" s="174">
        <f t="shared" si="246"/>
        <v>260.02679999999998</v>
      </c>
      <c r="AJ375" s="174">
        <f t="shared" si="247"/>
        <v>2</v>
      </c>
      <c r="AK375" s="174">
        <f t="shared" si="248"/>
        <v>3863.0128767151696</v>
      </c>
      <c r="AL375" s="174">
        <f t="shared" si="249"/>
        <v>1287.6709589050565</v>
      </c>
      <c r="AM375" s="174"/>
      <c r="AN375" s="174"/>
      <c r="AO375" s="176">
        <v>8</v>
      </c>
      <c r="AP375" s="174">
        <v>36</v>
      </c>
      <c r="AQ375" s="175">
        <f t="shared" si="250"/>
        <v>277</v>
      </c>
      <c r="AR375" s="31">
        <f t="shared" si="251"/>
        <v>1</v>
      </c>
      <c r="AS375" s="2">
        <f t="shared" si="252"/>
        <v>0</v>
      </c>
      <c r="AT375" s="33">
        <f t="shared" si="253"/>
        <v>1</v>
      </c>
      <c r="AU375" s="31">
        <f t="shared" si="254"/>
        <v>0</v>
      </c>
      <c r="AV375" s="2">
        <f t="shared" si="255"/>
        <v>1</v>
      </c>
      <c r="AW375" s="33">
        <f t="shared" si="256"/>
        <v>1.4</v>
      </c>
      <c r="AX375" s="31">
        <f t="shared" si="257"/>
        <v>0</v>
      </c>
      <c r="AY375" s="33">
        <f t="shared" si="258"/>
        <v>1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hidden="1" customHeight="1">
      <c r="A376" s="2"/>
      <c r="B376" s="107">
        <v>301</v>
      </c>
      <c r="C376" s="31">
        <v>7</v>
      </c>
      <c r="D376" s="106" t="s">
        <v>17</v>
      </c>
      <c r="E376" s="2" t="s">
        <v>67</v>
      </c>
      <c r="F376" s="2"/>
      <c r="G376" s="2"/>
      <c r="H376" s="33">
        <f t="shared" si="234"/>
        <v>2</v>
      </c>
      <c r="I376" s="173">
        <f t="shared" si="224"/>
        <v>421.52435495840496</v>
      </c>
      <c r="J376" s="174">
        <f t="shared" si="225"/>
        <v>24.18260296025132</v>
      </c>
      <c r="K376" s="189">
        <f t="shared" si="226"/>
        <v>844</v>
      </c>
      <c r="L376" s="190">
        <f t="shared" si="227"/>
        <v>328</v>
      </c>
      <c r="M376" s="173">
        <f t="shared" si="259"/>
        <v>3364.1622715591525</v>
      </c>
      <c r="N376" s="174">
        <f t="shared" si="228"/>
        <v>1682.0811357795762</v>
      </c>
      <c r="O376" s="174">
        <f t="shared" si="235"/>
        <v>1682.0811357795762</v>
      </c>
      <c r="P376" s="174">
        <f t="shared" si="236"/>
        <v>0</v>
      </c>
      <c r="Q376" s="174"/>
      <c r="R376" s="175"/>
      <c r="S376" s="173">
        <f t="shared" si="237"/>
        <v>2474.581420557668</v>
      </c>
      <c r="T376" s="174">
        <f t="shared" si="238"/>
        <v>1237.290710278834</v>
      </c>
      <c r="U376" s="174">
        <f t="shared" si="239"/>
        <v>1237.290710278834</v>
      </c>
      <c r="V376" s="174">
        <f t="shared" si="240"/>
        <v>0</v>
      </c>
      <c r="W376" s="174"/>
      <c r="X376" s="175"/>
      <c r="Y376" s="173">
        <f t="shared" si="229"/>
        <v>6434.5748812706452</v>
      </c>
      <c r="Z376" s="174">
        <f t="shared" si="241"/>
        <v>3217.2874406353226</v>
      </c>
      <c r="AA376" s="174">
        <f t="shared" si="242"/>
        <v>3217.2874406353226</v>
      </c>
      <c r="AB376" s="174">
        <f t="shared" si="243"/>
        <v>0</v>
      </c>
      <c r="AC376" s="174"/>
      <c r="AD376" s="175"/>
      <c r="AE376" s="173">
        <f t="shared" si="260"/>
        <v>7.980944</v>
      </c>
      <c r="AF376" s="174">
        <f t="shared" si="261"/>
        <v>36</v>
      </c>
      <c r="AG376" s="174">
        <f t="shared" si="244"/>
        <v>22.464200000000002</v>
      </c>
      <c r="AH376" s="174">
        <f t="shared" si="245"/>
        <v>193</v>
      </c>
      <c r="AI376" s="174">
        <f t="shared" si="246"/>
        <v>260.02679999999998</v>
      </c>
      <c r="AJ376" s="174">
        <f t="shared" si="247"/>
        <v>1.25</v>
      </c>
      <c r="AK376" s="174">
        <f t="shared" si="248"/>
        <v>2474.581420557668</v>
      </c>
      <c r="AL376" s="174">
        <f t="shared" si="249"/>
        <v>1237.290710278834</v>
      </c>
      <c r="AM376" s="174"/>
      <c r="AN376" s="174"/>
      <c r="AO376" s="176">
        <v>8</v>
      </c>
      <c r="AP376" s="174">
        <v>36</v>
      </c>
      <c r="AQ376" s="175">
        <f t="shared" si="250"/>
        <v>193</v>
      </c>
      <c r="AR376" s="31">
        <f t="shared" si="251"/>
        <v>1</v>
      </c>
      <c r="AS376" s="2">
        <f t="shared" si="252"/>
        <v>0</v>
      </c>
      <c r="AT376" s="33">
        <f t="shared" si="253"/>
        <v>0</v>
      </c>
      <c r="AU376" s="31">
        <f t="shared" si="254"/>
        <v>0</v>
      </c>
      <c r="AV376" s="2">
        <f t="shared" si="255"/>
        <v>1</v>
      </c>
      <c r="AW376" s="33">
        <f t="shared" si="256"/>
        <v>1</v>
      </c>
      <c r="AX376" s="31">
        <f t="shared" si="257"/>
        <v>0</v>
      </c>
      <c r="AY376" s="33">
        <f t="shared" si="258"/>
        <v>0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hidden="1" customHeight="1">
      <c r="A377" s="2"/>
      <c r="B377" s="107">
        <v>302</v>
      </c>
      <c r="C377" s="31">
        <v>7</v>
      </c>
      <c r="D377" s="106" t="s">
        <v>17</v>
      </c>
      <c r="E377" s="2" t="s">
        <v>89</v>
      </c>
      <c r="F377" s="2"/>
      <c r="G377" s="2"/>
      <c r="H377" s="33">
        <f t="shared" si="234"/>
        <v>2</v>
      </c>
      <c r="I377" s="173">
        <f t="shared" si="224"/>
        <v>526.90544369800625</v>
      </c>
      <c r="J377" s="174">
        <f t="shared" si="225"/>
        <v>24.18260296025132</v>
      </c>
      <c r="K377" s="189">
        <f t="shared" si="226"/>
        <v>767</v>
      </c>
      <c r="L377" s="190">
        <f t="shared" si="227"/>
        <v>285</v>
      </c>
      <c r="M377" s="173">
        <f t="shared" si="259"/>
        <v>4205.2028394489407</v>
      </c>
      <c r="N377" s="174">
        <f t="shared" si="228"/>
        <v>2523.1217036693643</v>
      </c>
      <c r="O377" s="174">
        <f t="shared" si="235"/>
        <v>1682.0811357795762</v>
      </c>
      <c r="P377" s="174">
        <f t="shared" si="236"/>
        <v>0</v>
      </c>
      <c r="Q377" s="174"/>
      <c r="R377" s="175"/>
      <c r="S377" s="173">
        <f t="shared" si="237"/>
        <v>3093.226775697085</v>
      </c>
      <c r="T377" s="174">
        <f t="shared" si="238"/>
        <v>1855.936065418251</v>
      </c>
      <c r="U377" s="174">
        <f t="shared" si="239"/>
        <v>1237.290710278834</v>
      </c>
      <c r="V377" s="174">
        <f t="shared" si="240"/>
        <v>0</v>
      </c>
      <c r="W377" s="174"/>
      <c r="X377" s="175"/>
      <c r="Y377" s="173">
        <f t="shared" si="229"/>
        <v>8043.2186015883071</v>
      </c>
      <c r="Z377" s="174">
        <f t="shared" si="241"/>
        <v>4825.9311609529841</v>
      </c>
      <c r="AA377" s="174">
        <f t="shared" si="242"/>
        <v>3217.2874406353226</v>
      </c>
      <c r="AB377" s="174">
        <f t="shared" si="243"/>
        <v>0</v>
      </c>
      <c r="AC377" s="174"/>
      <c r="AD377" s="175"/>
      <c r="AE377" s="173">
        <f t="shared" si="260"/>
        <v>7.980944</v>
      </c>
      <c r="AF377" s="174">
        <f t="shared" si="261"/>
        <v>36</v>
      </c>
      <c r="AG377" s="174">
        <f t="shared" si="244"/>
        <v>22.464200000000002</v>
      </c>
      <c r="AH377" s="174">
        <f t="shared" si="245"/>
        <v>193</v>
      </c>
      <c r="AI377" s="174">
        <f t="shared" si="246"/>
        <v>260.02679999999998</v>
      </c>
      <c r="AJ377" s="174">
        <f t="shared" si="247"/>
        <v>1.25</v>
      </c>
      <c r="AK377" s="174">
        <f t="shared" si="248"/>
        <v>2474.581420557668</v>
      </c>
      <c r="AL377" s="174">
        <f t="shared" si="249"/>
        <v>1237.290710278834</v>
      </c>
      <c r="AM377" s="174"/>
      <c r="AN377" s="174"/>
      <c r="AO377" s="176">
        <v>8</v>
      </c>
      <c r="AP377" s="174">
        <v>36</v>
      </c>
      <c r="AQ377" s="175">
        <f t="shared" si="250"/>
        <v>193</v>
      </c>
      <c r="AR377" s="31">
        <f t="shared" si="251"/>
        <v>1</v>
      </c>
      <c r="AS377" s="2">
        <f t="shared" si="252"/>
        <v>0</v>
      </c>
      <c r="AT377" s="33">
        <f t="shared" si="253"/>
        <v>0</v>
      </c>
      <c r="AU377" s="31">
        <f t="shared" si="254"/>
        <v>0</v>
      </c>
      <c r="AV377" s="2">
        <f t="shared" si="255"/>
        <v>1.5</v>
      </c>
      <c r="AW377" s="33">
        <f t="shared" si="256"/>
        <v>1</v>
      </c>
      <c r="AX377" s="31">
        <f t="shared" si="257"/>
        <v>0</v>
      </c>
      <c r="AY377" s="33">
        <f t="shared" si="258"/>
        <v>0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hidden="1" customHeight="1">
      <c r="A378" s="2"/>
      <c r="B378" s="107">
        <v>303</v>
      </c>
      <c r="C378" s="31">
        <v>7</v>
      </c>
      <c r="D378" s="106" t="s">
        <v>17</v>
      </c>
      <c r="E378" s="2" t="s">
        <v>91</v>
      </c>
      <c r="F378" s="2"/>
      <c r="G378" s="2"/>
      <c r="H378" s="33">
        <f t="shared" si="234"/>
        <v>2</v>
      </c>
      <c r="I378" s="173">
        <f t="shared" si="224"/>
        <v>505.82922595008591</v>
      </c>
      <c r="J378" s="174">
        <f t="shared" si="225"/>
        <v>24.18260296025132</v>
      </c>
      <c r="K378" s="189">
        <f t="shared" si="226"/>
        <v>781</v>
      </c>
      <c r="L378" s="190">
        <f t="shared" si="227"/>
        <v>292</v>
      </c>
      <c r="M378" s="173">
        <f t="shared" si="259"/>
        <v>4036.9947258709826</v>
      </c>
      <c r="N378" s="174">
        <f t="shared" si="228"/>
        <v>1682.0811357795762</v>
      </c>
      <c r="O378" s="174">
        <f t="shared" si="235"/>
        <v>2354.9135900914066</v>
      </c>
      <c r="P378" s="174">
        <f t="shared" si="236"/>
        <v>0</v>
      </c>
      <c r="Q378" s="174"/>
      <c r="R378" s="175"/>
      <c r="S378" s="173">
        <f t="shared" si="237"/>
        <v>2969.4977046692015</v>
      </c>
      <c r="T378" s="174">
        <f t="shared" si="238"/>
        <v>1237.290710278834</v>
      </c>
      <c r="U378" s="174">
        <f t="shared" si="239"/>
        <v>1732.2069943903675</v>
      </c>
      <c r="V378" s="174">
        <f t="shared" si="240"/>
        <v>0</v>
      </c>
      <c r="W378" s="174"/>
      <c r="X378" s="175"/>
      <c r="Y378" s="173">
        <f t="shared" si="229"/>
        <v>7721.4898575247735</v>
      </c>
      <c r="Z378" s="174">
        <f t="shared" si="241"/>
        <v>3217.2874406353226</v>
      </c>
      <c r="AA378" s="174">
        <f t="shared" si="242"/>
        <v>4504.2024168894513</v>
      </c>
      <c r="AB378" s="174">
        <f t="shared" si="243"/>
        <v>0</v>
      </c>
      <c r="AC378" s="174"/>
      <c r="AD378" s="175"/>
      <c r="AE378" s="173">
        <f t="shared" si="260"/>
        <v>7.980944</v>
      </c>
      <c r="AF378" s="174">
        <f t="shared" si="261"/>
        <v>36</v>
      </c>
      <c r="AG378" s="174">
        <f t="shared" si="244"/>
        <v>22.464200000000002</v>
      </c>
      <c r="AH378" s="174">
        <f t="shared" si="245"/>
        <v>193</v>
      </c>
      <c r="AI378" s="174">
        <f t="shared" si="246"/>
        <v>260.02679999999998</v>
      </c>
      <c r="AJ378" s="174">
        <f t="shared" si="247"/>
        <v>1.25</v>
      </c>
      <c r="AK378" s="174">
        <f t="shared" si="248"/>
        <v>2474.581420557668</v>
      </c>
      <c r="AL378" s="174">
        <f t="shared" si="249"/>
        <v>1237.290710278834</v>
      </c>
      <c r="AM378" s="174"/>
      <c r="AN378" s="174"/>
      <c r="AO378" s="176">
        <v>8</v>
      </c>
      <c r="AP378" s="174">
        <v>36</v>
      </c>
      <c r="AQ378" s="175">
        <f t="shared" si="250"/>
        <v>193</v>
      </c>
      <c r="AR378" s="31">
        <f t="shared" si="251"/>
        <v>1</v>
      </c>
      <c r="AS378" s="2">
        <f t="shared" si="252"/>
        <v>0</v>
      </c>
      <c r="AT378" s="33">
        <f t="shared" si="253"/>
        <v>0</v>
      </c>
      <c r="AU378" s="31">
        <f t="shared" si="254"/>
        <v>0</v>
      </c>
      <c r="AV378" s="2">
        <f t="shared" si="255"/>
        <v>1</v>
      </c>
      <c r="AW378" s="33">
        <f t="shared" si="256"/>
        <v>1.4</v>
      </c>
      <c r="AX378" s="31">
        <f t="shared" si="257"/>
        <v>0</v>
      </c>
      <c r="AY378" s="33">
        <f t="shared" si="258"/>
        <v>0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hidden="1" customHeight="1">
      <c r="A379" s="2"/>
      <c r="B379" s="107">
        <v>304</v>
      </c>
      <c r="C379" s="31">
        <v>7</v>
      </c>
      <c r="D379" s="106" t="s">
        <v>17</v>
      </c>
      <c r="E379" s="2" t="s">
        <v>148</v>
      </c>
      <c r="F379" s="2"/>
      <c r="G379" s="2"/>
      <c r="H379" s="33">
        <f t="shared" si="234"/>
        <v>2</v>
      </c>
      <c r="I379" s="173">
        <f t="shared" si="224"/>
        <v>421.52435495840496</v>
      </c>
      <c r="J379" s="174">
        <f t="shared" si="225"/>
        <v>24.18260296025132</v>
      </c>
      <c r="K379" s="189">
        <f t="shared" si="226"/>
        <v>844</v>
      </c>
      <c r="L379" s="190">
        <f t="shared" si="227"/>
        <v>328</v>
      </c>
      <c r="M379" s="173">
        <f t="shared" si="259"/>
        <v>3364.1622715591525</v>
      </c>
      <c r="N379" s="174">
        <f t="shared" si="228"/>
        <v>1682.0811357795762</v>
      </c>
      <c r="O379" s="174">
        <f t="shared" si="235"/>
        <v>1682.0811357795762</v>
      </c>
      <c r="P379" s="174">
        <f t="shared" si="236"/>
        <v>0</v>
      </c>
      <c r="Q379" s="174"/>
      <c r="R379" s="175"/>
      <c r="S379" s="173">
        <f t="shared" si="237"/>
        <v>2474.581420557668</v>
      </c>
      <c r="T379" s="174">
        <f t="shared" si="238"/>
        <v>1237.290710278834</v>
      </c>
      <c r="U379" s="174">
        <f t="shared" si="239"/>
        <v>1237.290710278834</v>
      </c>
      <c r="V379" s="174">
        <f t="shared" si="240"/>
        <v>0</v>
      </c>
      <c r="W379" s="174"/>
      <c r="X379" s="175"/>
      <c r="Y379" s="173">
        <f t="shared" si="229"/>
        <v>6434.5748812706452</v>
      </c>
      <c r="Z379" s="174">
        <f t="shared" si="241"/>
        <v>3217.2874406353226</v>
      </c>
      <c r="AA379" s="174">
        <f t="shared" si="242"/>
        <v>3217.2874406353226</v>
      </c>
      <c r="AB379" s="174">
        <f t="shared" si="243"/>
        <v>0</v>
      </c>
      <c r="AC379" s="174"/>
      <c r="AD379" s="175"/>
      <c r="AE379" s="173">
        <f t="shared" si="260"/>
        <v>7.980944</v>
      </c>
      <c r="AF379" s="174">
        <f t="shared" si="261"/>
        <v>36</v>
      </c>
      <c r="AG379" s="174">
        <f t="shared" si="244"/>
        <v>22.464200000000002</v>
      </c>
      <c r="AH379" s="174">
        <f t="shared" si="245"/>
        <v>193</v>
      </c>
      <c r="AI379" s="174">
        <f t="shared" si="246"/>
        <v>260.02679999999998</v>
      </c>
      <c r="AJ379" s="174">
        <f t="shared" si="247"/>
        <v>1</v>
      </c>
      <c r="AK379" s="174">
        <f t="shared" si="248"/>
        <v>2474.581420557668</v>
      </c>
      <c r="AL379" s="174">
        <f t="shared" si="249"/>
        <v>1237.290710278834</v>
      </c>
      <c r="AM379" s="174"/>
      <c r="AN379" s="174"/>
      <c r="AO379" s="176">
        <v>8</v>
      </c>
      <c r="AP379" s="174">
        <v>36</v>
      </c>
      <c r="AQ379" s="175">
        <f t="shared" si="250"/>
        <v>193</v>
      </c>
      <c r="AR379" s="31">
        <f t="shared" si="251"/>
        <v>0.8</v>
      </c>
      <c r="AS379" s="2">
        <f t="shared" si="252"/>
        <v>0</v>
      </c>
      <c r="AT379" s="33">
        <f t="shared" si="253"/>
        <v>0</v>
      </c>
      <c r="AU379" s="31">
        <f t="shared" si="254"/>
        <v>0</v>
      </c>
      <c r="AV379" s="2">
        <f t="shared" si="255"/>
        <v>1</v>
      </c>
      <c r="AW379" s="33">
        <f t="shared" si="256"/>
        <v>1</v>
      </c>
      <c r="AX379" s="31">
        <f t="shared" si="257"/>
        <v>0</v>
      </c>
      <c r="AY379" s="33">
        <f t="shared" si="258"/>
        <v>0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hidden="1" customHeight="1">
      <c r="A380" s="2"/>
      <c r="B380" s="107">
        <v>305</v>
      </c>
      <c r="C380" s="31">
        <v>7</v>
      </c>
      <c r="D380" s="106" t="s">
        <v>17</v>
      </c>
      <c r="E380" s="2" t="s">
        <v>152</v>
      </c>
      <c r="F380" s="2"/>
      <c r="G380" s="2"/>
      <c r="H380" s="33">
        <f t="shared" si="234"/>
        <v>2</v>
      </c>
      <c r="I380" s="173">
        <f t="shared" si="224"/>
        <v>526.90544369800625</v>
      </c>
      <c r="J380" s="174">
        <f t="shared" si="225"/>
        <v>24.18260296025132</v>
      </c>
      <c r="K380" s="189">
        <f t="shared" si="226"/>
        <v>767</v>
      </c>
      <c r="L380" s="190">
        <f t="shared" si="227"/>
        <v>285</v>
      </c>
      <c r="M380" s="173">
        <f t="shared" si="259"/>
        <v>4205.2028394489407</v>
      </c>
      <c r="N380" s="174">
        <f t="shared" si="228"/>
        <v>2523.1217036693643</v>
      </c>
      <c r="O380" s="174">
        <f t="shared" si="235"/>
        <v>1682.0811357795762</v>
      </c>
      <c r="P380" s="174">
        <f t="shared" si="236"/>
        <v>0</v>
      </c>
      <c r="Q380" s="174"/>
      <c r="R380" s="175"/>
      <c r="S380" s="173">
        <f t="shared" si="237"/>
        <v>3093.226775697085</v>
      </c>
      <c r="T380" s="174">
        <f t="shared" si="238"/>
        <v>1855.936065418251</v>
      </c>
      <c r="U380" s="174">
        <f t="shared" si="239"/>
        <v>1237.290710278834</v>
      </c>
      <c r="V380" s="174">
        <f t="shared" si="240"/>
        <v>0</v>
      </c>
      <c r="W380" s="174"/>
      <c r="X380" s="175"/>
      <c r="Y380" s="173">
        <f t="shared" si="229"/>
        <v>8043.2186015883071</v>
      </c>
      <c r="Z380" s="174">
        <f t="shared" si="241"/>
        <v>4825.9311609529841</v>
      </c>
      <c r="AA380" s="174">
        <f t="shared" si="242"/>
        <v>3217.2874406353226</v>
      </c>
      <c r="AB380" s="174">
        <f t="shared" si="243"/>
        <v>0</v>
      </c>
      <c r="AC380" s="174"/>
      <c r="AD380" s="175"/>
      <c r="AE380" s="173">
        <f t="shared" si="260"/>
        <v>7.980944</v>
      </c>
      <c r="AF380" s="174">
        <f t="shared" si="261"/>
        <v>36</v>
      </c>
      <c r="AG380" s="174">
        <f t="shared" si="244"/>
        <v>22.464200000000002</v>
      </c>
      <c r="AH380" s="174">
        <f t="shared" si="245"/>
        <v>193</v>
      </c>
      <c r="AI380" s="174">
        <f t="shared" si="246"/>
        <v>260.02679999999998</v>
      </c>
      <c r="AJ380" s="174">
        <f t="shared" si="247"/>
        <v>1</v>
      </c>
      <c r="AK380" s="174">
        <f t="shared" si="248"/>
        <v>2474.581420557668</v>
      </c>
      <c r="AL380" s="174">
        <f t="shared" si="249"/>
        <v>1237.290710278834</v>
      </c>
      <c r="AM380" s="174"/>
      <c r="AN380" s="174"/>
      <c r="AO380" s="176">
        <v>8</v>
      </c>
      <c r="AP380" s="174">
        <v>36</v>
      </c>
      <c r="AQ380" s="175">
        <f t="shared" si="250"/>
        <v>193</v>
      </c>
      <c r="AR380" s="31">
        <f t="shared" si="251"/>
        <v>0.8</v>
      </c>
      <c r="AS380" s="2">
        <f t="shared" si="252"/>
        <v>0</v>
      </c>
      <c r="AT380" s="33">
        <f t="shared" si="253"/>
        <v>0</v>
      </c>
      <c r="AU380" s="31">
        <f t="shared" si="254"/>
        <v>0</v>
      </c>
      <c r="AV380" s="2">
        <f t="shared" si="255"/>
        <v>1.5</v>
      </c>
      <c r="AW380" s="33">
        <f t="shared" si="256"/>
        <v>1</v>
      </c>
      <c r="AX380" s="31">
        <f t="shared" si="257"/>
        <v>0</v>
      </c>
      <c r="AY380" s="33">
        <f t="shared" si="258"/>
        <v>0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hidden="1" customHeight="1">
      <c r="A381" s="2"/>
      <c r="B381" s="107">
        <v>306</v>
      </c>
      <c r="C381" s="31">
        <v>7</v>
      </c>
      <c r="D381" s="106" t="s">
        <v>17</v>
      </c>
      <c r="E381" s="2" t="s">
        <v>155</v>
      </c>
      <c r="F381" s="2"/>
      <c r="G381" s="2"/>
      <c r="H381" s="33">
        <f t="shared" si="234"/>
        <v>2</v>
      </c>
      <c r="I381" s="173">
        <f t="shared" si="224"/>
        <v>505.82922595008591</v>
      </c>
      <c r="J381" s="174">
        <f t="shared" si="225"/>
        <v>24.18260296025132</v>
      </c>
      <c r="K381" s="189">
        <f t="shared" si="226"/>
        <v>781</v>
      </c>
      <c r="L381" s="190">
        <f t="shared" si="227"/>
        <v>292</v>
      </c>
      <c r="M381" s="173">
        <f t="shared" si="259"/>
        <v>4036.9947258709826</v>
      </c>
      <c r="N381" s="174">
        <f t="shared" si="228"/>
        <v>1682.0811357795762</v>
      </c>
      <c r="O381" s="174">
        <f t="shared" si="235"/>
        <v>2354.9135900914066</v>
      </c>
      <c r="P381" s="174">
        <f t="shared" si="236"/>
        <v>0</v>
      </c>
      <c r="Q381" s="174"/>
      <c r="R381" s="175"/>
      <c r="S381" s="173">
        <f t="shared" si="237"/>
        <v>2969.4977046692015</v>
      </c>
      <c r="T381" s="174">
        <f t="shared" si="238"/>
        <v>1237.290710278834</v>
      </c>
      <c r="U381" s="174">
        <f t="shared" si="239"/>
        <v>1732.2069943903675</v>
      </c>
      <c r="V381" s="174">
        <f t="shared" si="240"/>
        <v>0</v>
      </c>
      <c r="W381" s="174"/>
      <c r="X381" s="175"/>
      <c r="Y381" s="173">
        <f t="shared" si="229"/>
        <v>7721.4898575247735</v>
      </c>
      <c r="Z381" s="174">
        <f t="shared" si="241"/>
        <v>3217.2874406353226</v>
      </c>
      <c r="AA381" s="174">
        <f t="shared" si="242"/>
        <v>4504.2024168894513</v>
      </c>
      <c r="AB381" s="174">
        <f t="shared" si="243"/>
        <v>0</v>
      </c>
      <c r="AC381" s="174"/>
      <c r="AD381" s="175"/>
      <c r="AE381" s="173">
        <f t="shared" si="260"/>
        <v>7.980944</v>
      </c>
      <c r="AF381" s="174">
        <f t="shared" si="261"/>
        <v>36</v>
      </c>
      <c r="AG381" s="174">
        <f t="shared" si="244"/>
        <v>22.464200000000002</v>
      </c>
      <c r="AH381" s="174">
        <f t="shared" si="245"/>
        <v>193</v>
      </c>
      <c r="AI381" s="174">
        <f t="shared" si="246"/>
        <v>260.02679999999998</v>
      </c>
      <c r="AJ381" s="174">
        <f t="shared" si="247"/>
        <v>1</v>
      </c>
      <c r="AK381" s="174">
        <f t="shared" si="248"/>
        <v>2474.581420557668</v>
      </c>
      <c r="AL381" s="174">
        <f t="shared" si="249"/>
        <v>1237.290710278834</v>
      </c>
      <c r="AM381" s="174"/>
      <c r="AN381" s="174"/>
      <c r="AO381" s="176">
        <v>8</v>
      </c>
      <c r="AP381" s="174">
        <v>36</v>
      </c>
      <c r="AQ381" s="175">
        <f t="shared" si="250"/>
        <v>193</v>
      </c>
      <c r="AR381" s="31">
        <f t="shared" si="251"/>
        <v>0.8</v>
      </c>
      <c r="AS381" s="2">
        <f t="shared" si="252"/>
        <v>0</v>
      </c>
      <c r="AT381" s="33">
        <f t="shared" si="253"/>
        <v>0</v>
      </c>
      <c r="AU381" s="31">
        <f t="shared" si="254"/>
        <v>0</v>
      </c>
      <c r="AV381" s="2">
        <f t="shared" si="255"/>
        <v>1</v>
      </c>
      <c r="AW381" s="33">
        <f t="shared" si="256"/>
        <v>1.4</v>
      </c>
      <c r="AX381" s="31">
        <f t="shared" si="257"/>
        <v>0</v>
      </c>
      <c r="AY381" s="33">
        <f t="shared" si="258"/>
        <v>0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hidden="1" customHeight="1">
      <c r="A382" s="2"/>
      <c r="B382" s="107">
        <v>307</v>
      </c>
      <c r="C382" s="31">
        <v>7</v>
      </c>
      <c r="D382" s="106" t="s">
        <v>17</v>
      </c>
      <c r="E382" s="2" t="s">
        <v>87</v>
      </c>
      <c r="F382" s="2"/>
      <c r="G382" s="2"/>
      <c r="H382" s="33">
        <f t="shared" si="234"/>
        <v>3</v>
      </c>
      <c r="I382" s="173">
        <f t="shared" si="224"/>
        <v>632.28653243760743</v>
      </c>
      <c r="J382" s="174">
        <f t="shared" si="225"/>
        <v>24.18260296025132</v>
      </c>
      <c r="K382" s="189">
        <f t="shared" si="226"/>
        <v>670</v>
      </c>
      <c r="L382" s="190">
        <f t="shared" si="227"/>
        <v>244</v>
      </c>
      <c r="M382" s="173">
        <f t="shared" si="259"/>
        <v>5046.2434073387285</v>
      </c>
      <c r="N382" s="174">
        <f t="shared" si="228"/>
        <v>1682.0811357795762</v>
      </c>
      <c r="O382" s="174">
        <f t="shared" si="235"/>
        <v>1682.0811357795762</v>
      </c>
      <c r="P382" s="174">
        <f t="shared" si="236"/>
        <v>1682.0811357795762</v>
      </c>
      <c r="Q382" s="174"/>
      <c r="R382" s="175"/>
      <c r="S382" s="173">
        <f t="shared" si="237"/>
        <v>3711.872130836502</v>
      </c>
      <c r="T382" s="174">
        <f t="shared" si="238"/>
        <v>1237.290710278834</v>
      </c>
      <c r="U382" s="174">
        <f t="shared" si="239"/>
        <v>1237.290710278834</v>
      </c>
      <c r="V382" s="174">
        <f t="shared" si="240"/>
        <v>1237.290710278834</v>
      </c>
      <c r="W382" s="174"/>
      <c r="X382" s="175"/>
      <c r="Y382" s="173">
        <f t="shared" si="229"/>
        <v>9651.8623219059682</v>
      </c>
      <c r="Z382" s="174">
        <f t="shared" si="241"/>
        <v>3217.2874406353226</v>
      </c>
      <c r="AA382" s="174">
        <f t="shared" si="242"/>
        <v>3217.2874406353226</v>
      </c>
      <c r="AB382" s="174">
        <f t="shared" si="243"/>
        <v>3217.2874406353226</v>
      </c>
      <c r="AC382" s="174"/>
      <c r="AD382" s="175"/>
      <c r="AE382" s="173">
        <f t="shared" si="260"/>
        <v>7.980944</v>
      </c>
      <c r="AF382" s="174">
        <f t="shared" si="261"/>
        <v>36</v>
      </c>
      <c r="AG382" s="174">
        <f t="shared" si="244"/>
        <v>22.464200000000002</v>
      </c>
      <c r="AH382" s="174">
        <f t="shared" si="245"/>
        <v>193</v>
      </c>
      <c r="AI382" s="174">
        <f t="shared" si="246"/>
        <v>260.02679999999998</v>
      </c>
      <c r="AJ382" s="174">
        <f t="shared" si="247"/>
        <v>2</v>
      </c>
      <c r="AK382" s="174">
        <f t="shared" si="248"/>
        <v>3711.872130836502</v>
      </c>
      <c r="AL382" s="174">
        <f t="shared" si="249"/>
        <v>1237.290710278834</v>
      </c>
      <c r="AM382" s="174"/>
      <c r="AN382" s="174"/>
      <c r="AO382" s="176">
        <v>8</v>
      </c>
      <c r="AP382" s="174">
        <v>36</v>
      </c>
      <c r="AQ382" s="175">
        <f t="shared" si="250"/>
        <v>193</v>
      </c>
      <c r="AR382" s="31">
        <f t="shared" si="251"/>
        <v>1</v>
      </c>
      <c r="AS382" s="2">
        <f t="shared" si="252"/>
        <v>0</v>
      </c>
      <c r="AT382" s="33">
        <f t="shared" si="253"/>
        <v>1</v>
      </c>
      <c r="AU382" s="31">
        <f t="shared" si="254"/>
        <v>0</v>
      </c>
      <c r="AV382" s="2">
        <f t="shared" si="255"/>
        <v>1</v>
      </c>
      <c r="AW382" s="33">
        <f t="shared" si="256"/>
        <v>1</v>
      </c>
      <c r="AX382" s="31">
        <f t="shared" si="257"/>
        <v>0</v>
      </c>
      <c r="AY382" s="33">
        <f t="shared" si="258"/>
        <v>0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hidden="1" customHeight="1">
      <c r="A383" s="2"/>
      <c r="B383" s="107">
        <v>308</v>
      </c>
      <c r="C383" s="31">
        <v>7</v>
      </c>
      <c r="D383" s="106" t="s">
        <v>17</v>
      </c>
      <c r="E383" s="2" t="s">
        <v>117</v>
      </c>
      <c r="F383" s="2"/>
      <c r="G383" s="2"/>
      <c r="H383" s="33">
        <f t="shared" si="234"/>
        <v>3</v>
      </c>
      <c r="I383" s="173">
        <f t="shared" si="224"/>
        <v>737.66762117720873</v>
      </c>
      <c r="J383" s="174">
        <f t="shared" si="225"/>
        <v>24.18260296025132</v>
      </c>
      <c r="K383" s="189">
        <f t="shared" si="226"/>
        <v>570</v>
      </c>
      <c r="L383" s="190">
        <f t="shared" si="227"/>
        <v>202</v>
      </c>
      <c r="M383" s="173">
        <f t="shared" si="259"/>
        <v>5887.2839752285172</v>
      </c>
      <c r="N383" s="174">
        <f t="shared" si="228"/>
        <v>2523.1217036693643</v>
      </c>
      <c r="O383" s="174">
        <f t="shared" si="235"/>
        <v>1682.0811357795762</v>
      </c>
      <c r="P383" s="174">
        <f t="shared" si="236"/>
        <v>1682.0811357795762</v>
      </c>
      <c r="Q383" s="174"/>
      <c r="R383" s="175"/>
      <c r="S383" s="173">
        <f t="shared" si="237"/>
        <v>4330.517485975919</v>
      </c>
      <c r="T383" s="174">
        <f t="shared" si="238"/>
        <v>1855.936065418251</v>
      </c>
      <c r="U383" s="174">
        <f t="shared" si="239"/>
        <v>1237.290710278834</v>
      </c>
      <c r="V383" s="174">
        <f t="shared" si="240"/>
        <v>1237.290710278834</v>
      </c>
      <c r="W383" s="174"/>
      <c r="X383" s="175"/>
      <c r="Y383" s="173">
        <f t="shared" si="229"/>
        <v>11260.506042223629</v>
      </c>
      <c r="Z383" s="174">
        <f t="shared" si="241"/>
        <v>4825.9311609529841</v>
      </c>
      <c r="AA383" s="174">
        <f t="shared" si="242"/>
        <v>3217.2874406353226</v>
      </c>
      <c r="AB383" s="174">
        <f t="shared" si="243"/>
        <v>3217.2874406353226</v>
      </c>
      <c r="AC383" s="174"/>
      <c r="AD383" s="175"/>
      <c r="AE383" s="173">
        <f t="shared" si="260"/>
        <v>7.980944</v>
      </c>
      <c r="AF383" s="174">
        <f t="shared" si="261"/>
        <v>36</v>
      </c>
      <c r="AG383" s="174">
        <f t="shared" si="244"/>
        <v>22.464200000000002</v>
      </c>
      <c r="AH383" s="174">
        <f t="shared" si="245"/>
        <v>193</v>
      </c>
      <c r="AI383" s="174">
        <f t="shared" si="246"/>
        <v>260.02679999999998</v>
      </c>
      <c r="AJ383" s="174">
        <f t="shared" si="247"/>
        <v>2</v>
      </c>
      <c r="AK383" s="174">
        <f t="shared" si="248"/>
        <v>3711.872130836502</v>
      </c>
      <c r="AL383" s="174">
        <f t="shared" si="249"/>
        <v>1237.290710278834</v>
      </c>
      <c r="AM383" s="174"/>
      <c r="AN383" s="174"/>
      <c r="AO383" s="176">
        <v>8</v>
      </c>
      <c r="AP383" s="174">
        <v>36</v>
      </c>
      <c r="AQ383" s="175">
        <f t="shared" si="250"/>
        <v>193</v>
      </c>
      <c r="AR383" s="31">
        <f t="shared" si="251"/>
        <v>1</v>
      </c>
      <c r="AS383" s="2">
        <f t="shared" si="252"/>
        <v>0</v>
      </c>
      <c r="AT383" s="33">
        <f t="shared" si="253"/>
        <v>1</v>
      </c>
      <c r="AU383" s="31">
        <f t="shared" si="254"/>
        <v>0</v>
      </c>
      <c r="AV383" s="2">
        <f t="shared" si="255"/>
        <v>1.5</v>
      </c>
      <c r="AW383" s="33">
        <f t="shared" si="256"/>
        <v>1</v>
      </c>
      <c r="AX383" s="31">
        <f t="shared" si="257"/>
        <v>0</v>
      </c>
      <c r="AY383" s="33">
        <f t="shared" si="258"/>
        <v>0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hidden="1" customHeight="1">
      <c r="A384" s="2"/>
      <c r="B384" s="107">
        <v>309</v>
      </c>
      <c r="C384" s="31">
        <v>7</v>
      </c>
      <c r="D384" s="106" t="s">
        <v>17</v>
      </c>
      <c r="E384" s="2" t="s">
        <v>134</v>
      </c>
      <c r="F384" s="2"/>
      <c r="G384" s="2"/>
      <c r="H384" s="33">
        <f t="shared" si="234"/>
        <v>3</v>
      </c>
      <c r="I384" s="173">
        <f t="shared" si="224"/>
        <v>885.20114541265048</v>
      </c>
      <c r="J384" s="174">
        <f t="shared" si="225"/>
        <v>24.18260296025132</v>
      </c>
      <c r="K384" s="189">
        <f t="shared" si="226"/>
        <v>425</v>
      </c>
      <c r="L384" s="190">
        <f t="shared" si="227"/>
        <v>141</v>
      </c>
      <c r="M384" s="173">
        <f t="shared" si="259"/>
        <v>7064.7407702742203</v>
      </c>
      <c r="N384" s="174">
        <f t="shared" si="228"/>
        <v>1682.0811357795762</v>
      </c>
      <c r="O384" s="174">
        <f t="shared" si="235"/>
        <v>2354.9135900914066</v>
      </c>
      <c r="P384" s="174">
        <f t="shared" si="236"/>
        <v>3027.7460444032372</v>
      </c>
      <c r="Q384" s="174"/>
      <c r="R384" s="175"/>
      <c r="S384" s="173">
        <f t="shared" si="237"/>
        <v>5196.6209831711021</v>
      </c>
      <c r="T384" s="174">
        <f t="shared" si="238"/>
        <v>1237.290710278834</v>
      </c>
      <c r="U384" s="174">
        <f t="shared" si="239"/>
        <v>1732.2069943903675</v>
      </c>
      <c r="V384" s="174">
        <f t="shared" si="240"/>
        <v>2227.123278501901</v>
      </c>
      <c r="W384" s="174"/>
      <c r="X384" s="175"/>
      <c r="Y384" s="173">
        <f t="shared" si="229"/>
        <v>13512.607250668354</v>
      </c>
      <c r="Z384" s="174">
        <f t="shared" si="241"/>
        <v>3217.2874406353226</v>
      </c>
      <c r="AA384" s="174">
        <f t="shared" si="242"/>
        <v>4504.2024168894513</v>
      </c>
      <c r="AB384" s="174">
        <f t="shared" si="243"/>
        <v>5791.1173931435806</v>
      </c>
      <c r="AC384" s="174"/>
      <c r="AD384" s="175"/>
      <c r="AE384" s="173">
        <f t="shared" si="260"/>
        <v>7.980944</v>
      </c>
      <c r="AF384" s="174">
        <f t="shared" si="261"/>
        <v>36</v>
      </c>
      <c r="AG384" s="174">
        <f t="shared" si="244"/>
        <v>22.464200000000002</v>
      </c>
      <c r="AH384" s="174">
        <f t="shared" si="245"/>
        <v>193</v>
      </c>
      <c r="AI384" s="174">
        <f t="shared" si="246"/>
        <v>260.02679999999998</v>
      </c>
      <c r="AJ384" s="174">
        <f t="shared" si="247"/>
        <v>2</v>
      </c>
      <c r="AK384" s="174">
        <f t="shared" si="248"/>
        <v>3711.872130836502</v>
      </c>
      <c r="AL384" s="174">
        <f t="shared" si="249"/>
        <v>1237.290710278834</v>
      </c>
      <c r="AM384" s="174"/>
      <c r="AN384" s="174"/>
      <c r="AO384" s="176">
        <v>8</v>
      </c>
      <c r="AP384" s="174">
        <v>36</v>
      </c>
      <c r="AQ384" s="175">
        <f t="shared" si="250"/>
        <v>193</v>
      </c>
      <c r="AR384" s="31">
        <f t="shared" si="251"/>
        <v>1</v>
      </c>
      <c r="AS384" s="2">
        <f t="shared" si="252"/>
        <v>0</v>
      </c>
      <c r="AT384" s="33">
        <f t="shared" si="253"/>
        <v>1</v>
      </c>
      <c r="AU384" s="31">
        <f t="shared" si="254"/>
        <v>0</v>
      </c>
      <c r="AV384" s="2">
        <f t="shared" si="255"/>
        <v>1</v>
      </c>
      <c r="AW384" s="33">
        <f t="shared" si="256"/>
        <v>1.4</v>
      </c>
      <c r="AX384" s="31">
        <f t="shared" si="257"/>
        <v>0</v>
      </c>
      <c r="AY384" s="33">
        <f t="shared" si="258"/>
        <v>0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hidden="1" customHeight="1">
      <c r="A385" s="2"/>
      <c r="B385" s="107">
        <v>310</v>
      </c>
      <c r="C385" s="31">
        <v>4</v>
      </c>
      <c r="D385" s="106" t="s">
        <v>17</v>
      </c>
      <c r="E385" s="2" t="s">
        <v>67</v>
      </c>
      <c r="F385" s="2"/>
      <c r="G385" s="2"/>
      <c r="H385" s="33">
        <f t="shared" si="234"/>
        <v>2</v>
      </c>
      <c r="I385" s="173">
        <f t="shared" si="224"/>
        <v>392.31653782043486</v>
      </c>
      <c r="J385" s="174">
        <f t="shared" si="225"/>
        <v>13.281636858998134</v>
      </c>
      <c r="K385" s="189">
        <f t="shared" si="226"/>
        <v>857</v>
      </c>
      <c r="L385" s="190">
        <f t="shared" si="227"/>
        <v>336</v>
      </c>
      <c r="M385" s="173">
        <f t="shared" si="259"/>
        <v>3131.0563186187728</v>
      </c>
      <c r="N385" s="174">
        <f t="shared" si="228"/>
        <v>1565.5281593093864</v>
      </c>
      <c r="O385" s="174">
        <f t="shared" si="235"/>
        <v>1565.5281593093864</v>
      </c>
      <c r="P385" s="174">
        <f t="shared" si="236"/>
        <v>0</v>
      </c>
      <c r="Q385" s="174"/>
      <c r="R385" s="175"/>
      <c r="S385" s="173">
        <f t="shared" si="237"/>
        <v>2303.1153575070553</v>
      </c>
      <c r="T385" s="174">
        <f t="shared" si="238"/>
        <v>1151.5576787535276</v>
      </c>
      <c r="U385" s="174">
        <f t="shared" si="239"/>
        <v>1151.5576787535276</v>
      </c>
      <c r="V385" s="174">
        <f t="shared" si="240"/>
        <v>0</v>
      </c>
      <c r="W385" s="174"/>
      <c r="X385" s="175"/>
      <c r="Y385" s="173">
        <f t="shared" si="229"/>
        <v>5988.7171644341552</v>
      </c>
      <c r="Z385" s="174">
        <f t="shared" si="241"/>
        <v>2994.3585822170776</v>
      </c>
      <c r="AA385" s="174">
        <f t="shared" si="242"/>
        <v>2994.3585822170776</v>
      </c>
      <c r="AB385" s="174">
        <f t="shared" si="243"/>
        <v>0</v>
      </c>
      <c r="AC385" s="174"/>
      <c r="AD385" s="175"/>
      <c r="AE385" s="173">
        <f t="shared" si="260"/>
        <v>7.980944</v>
      </c>
      <c r="AF385" s="174">
        <f t="shared" si="261"/>
        <v>36</v>
      </c>
      <c r="AG385" s="174">
        <f t="shared" si="244"/>
        <v>22.464200000000002</v>
      </c>
      <c r="AH385" s="174">
        <f t="shared" si="245"/>
        <v>106</v>
      </c>
      <c r="AI385" s="174">
        <f t="shared" si="246"/>
        <v>260.02679999999998</v>
      </c>
      <c r="AJ385" s="174">
        <f t="shared" si="247"/>
        <v>1.25</v>
      </c>
      <c r="AK385" s="174">
        <f t="shared" si="248"/>
        <v>2303.1153575070553</v>
      </c>
      <c r="AL385" s="174">
        <f t="shared" si="249"/>
        <v>1151.5576787535276</v>
      </c>
      <c r="AM385" s="174"/>
      <c r="AN385" s="174"/>
      <c r="AO385" s="176">
        <v>8</v>
      </c>
      <c r="AP385" s="174">
        <v>36</v>
      </c>
      <c r="AQ385" s="175">
        <f t="shared" si="250"/>
        <v>106</v>
      </c>
      <c r="AR385" s="31">
        <f t="shared" si="251"/>
        <v>1</v>
      </c>
      <c r="AS385" s="2">
        <f t="shared" si="252"/>
        <v>0</v>
      </c>
      <c r="AT385" s="33">
        <f t="shared" si="253"/>
        <v>0</v>
      </c>
      <c r="AU385" s="31">
        <f t="shared" si="254"/>
        <v>0</v>
      </c>
      <c r="AV385" s="2">
        <f t="shared" si="255"/>
        <v>1</v>
      </c>
      <c r="AW385" s="33">
        <f t="shared" si="256"/>
        <v>1</v>
      </c>
      <c r="AX385" s="31">
        <f t="shared" si="257"/>
        <v>0</v>
      </c>
      <c r="AY385" s="33">
        <f t="shared" si="258"/>
        <v>0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hidden="1" customHeight="1">
      <c r="A386" s="2"/>
      <c r="B386" s="107">
        <v>311</v>
      </c>
      <c r="C386" s="31">
        <v>4</v>
      </c>
      <c r="D386" s="106" t="s">
        <v>17</v>
      </c>
      <c r="E386" s="2" t="s">
        <v>148</v>
      </c>
      <c r="F386" s="2"/>
      <c r="G386" s="2"/>
      <c r="H386" s="33">
        <f t="shared" si="234"/>
        <v>2</v>
      </c>
      <c r="I386" s="173">
        <f t="shared" si="224"/>
        <v>392.31653782043486</v>
      </c>
      <c r="J386" s="174">
        <f t="shared" si="225"/>
        <v>13.281636858998134</v>
      </c>
      <c r="K386" s="189">
        <f t="shared" si="226"/>
        <v>857</v>
      </c>
      <c r="L386" s="190">
        <f t="shared" si="227"/>
        <v>336</v>
      </c>
      <c r="M386" s="173">
        <f t="shared" si="259"/>
        <v>3131.0563186187728</v>
      </c>
      <c r="N386" s="174">
        <f t="shared" si="228"/>
        <v>1565.5281593093864</v>
      </c>
      <c r="O386" s="174">
        <f t="shared" si="235"/>
        <v>1565.5281593093864</v>
      </c>
      <c r="P386" s="174">
        <f t="shared" si="236"/>
        <v>0</v>
      </c>
      <c r="Q386" s="174"/>
      <c r="R386" s="175"/>
      <c r="S386" s="173">
        <f t="shared" si="237"/>
        <v>2303.1153575070553</v>
      </c>
      <c r="T386" s="174">
        <f t="shared" si="238"/>
        <v>1151.5576787535276</v>
      </c>
      <c r="U386" s="174">
        <f t="shared" si="239"/>
        <v>1151.5576787535276</v>
      </c>
      <c r="V386" s="174">
        <f t="shared" si="240"/>
        <v>0</v>
      </c>
      <c r="W386" s="174"/>
      <c r="X386" s="175"/>
      <c r="Y386" s="173">
        <f t="shared" si="229"/>
        <v>5988.7171644341552</v>
      </c>
      <c r="Z386" s="174">
        <f t="shared" si="241"/>
        <v>2994.3585822170776</v>
      </c>
      <c r="AA386" s="174">
        <f t="shared" si="242"/>
        <v>2994.3585822170776</v>
      </c>
      <c r="AB386" s="174">
        <f t="shared" si="243"/>
        <v>0</v>
      </c>
      <c r="AC386" s="174"/>
      <c r="AD386" s="175"/>
      <c r="AE386" s="173">
        <f t="shared" si="260"/>
        <v>7.980944</v>
      </c>
      <c r="AF386" s="174">
        <f t="shared" si="261"/>
        <v>36</v>
      </c>
      <c r="AG386" s="174">
        <f t="shared" si="244"/>
        <v>22.464200000000002</v>
      </c>
      <c r="AH386" s="174">
        <f t="shared" si="245"/>
        <v>106</v>
      </c>
      <c r="AI386" s="174">
        <f t="shared" si="246"/>
        <v>260.02679999999998</v>
      </c>
      <c r="AJ386" s="174">
        <f t="shared" si="247"/>
        <v>1</v>
      </c>
      <c r="AK386" s="174">
        <f t="shared" si="248"/>
        <v>2303.1153575070553</v>
      </c>
      <c r="AL386" s="174">
        <f t="shared" si="249"/>
        <v>1151.5576787535276</v>
      </c>
      <c r="AM386" s="174"/>
      <c r="AN386" s="174"/>
      <c r="AO386" s="176">
        <v>8</v>
      </c>
      <c r="AP386" s="174">
        <v>36</v>
      </c>
      <c r="AQ386" s="175">
        <f t="shared" si="250"/>
        <v>106</v>
      </c>
      <c r="AR386" s="31">
        <f t="shared" si="251"/>
        <v>0.8</v>
      </c>
      <c r="AS386" s="2">
        <f t="shared" si="252"/>
        <v>0</v>
      </c>
      <c r="AT386" s="33">
        <f t="shared" si="253"/>
        <v>0</v>
      </c>
      <c r="AU386" s="31">
        <f t="shared" si="254"/>
        <v>0</v>
      </c>
      <c r="AV386" s="2">
        <f t="shared" si="255"/>
        <v>1</v>
      </c>
      <c r="AW386" s="33">
        <f t="shared" si="256"/>
        <v>1</v>
      </c>
      <c r="AX386" s="31">
        <f t="shared" si="257"/>
        <v>0</v>
      </c>
      <c r="AY386" s="33">
        <f t="shared" si="258"/>
        <v>0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hidden="1" customHeight="1">
      <c r="A387" s="2"/>
      <c r="B387" s="107">
        <v>312</v>
      </c>
      <c r="C387" s="31">
        <v>4</v>
      </c>
      <c r="D387" s="106" t="s">
        <v>17</v>
      </c>
      <c r="E387" s="2" t="s">
        <v>87</v>
      </c>
      <c r="F387" s="2"/>
      <c r="G387" s="2"/>
      <c r="H387" s="33">
        <f t="shared" si="234"/>
        <v>3</v>
      </c>
      <c r="I387" s="173">
        <f t="shared" si="224"/>
        <v>588.4748067306524</v>
      </c>
      <c r="J387" s="174">
        <f t="shared" si="225"/>
        <v>13.281636858998134</v>
      </c>
      <c r="K387" s="189">
        <f t="shared" si="226"/>
        <v>717</v>
      </c>
      <c r="L387" s="190">
        <f t="shared" si="227"/>
        <v>264</v>
      </c>
      <c r="M387" s="173">
        <f t="shared" si="259"/>
        <v>4696.5844779281597</v>
      </c>
      <c r="N387" s="174">
        <f t="shared" si="228"/>
        <v>1565.5281593093864</v>
      </c>
      <c r="O387" s="174">
        <f t="shared" si="235"/>
        <v>1565.5281593093864</v>
      </c>
      <c r="P387" s="174">
        <f t="shared" si="236"/>
        <v>1565.5281593093864</v>
      </c>
      <c r="Q387" s="174"/>
      <c r="R387" s="175"/>
      <c r="S387" s="173">
        <f t="shared" si="237"/>
        <v>3454.6730362605831</v>
      </c>
      <c r="T387" s="174">
        <f t="shared" si="238"/>
        <v>1151.5576787535276</v>
      </c>
      <c r="U387" s="174">
        <f t="shared" si="239"/>
        <v>1151.5576787535276</v>
      </c>
      <c r="V387" s="174">
        <f t="shared" si="240"/>
        <v>1151.5576787535276</v>
      </c>
      <c r="W387" s="174"/>
      <c r="X387" s="175"/>
      <c r="Y387" s="173">
        <f t="shared" si="229"/>
        <v>8983.0757466512332</v>
      </c>
      <c r="Z387" s="174">
        <f t="shared" si="241"/>
        <v>2994.3585822170776</v>
      </c>
      <c r="AA387" s="174">
        <f t="shared" si="242"/>
        <v>2994.3585822170776</v>
      </c>
      <c r="AB387" s="174">
        <f t="shared" si="243"/>
        <v>2994.3585822170776</v>
      </c>
      <c r="AC387" s="174"/>
      <c r="AD387" s="175"/>
      <c r="AE387" s="173">
        <f t="shared" si="260"/>
        <v>7.980944</v>
      </c>
      <c r="AF387" s="174">
        <f t="shared" si="261"/>
        <v>36</v>
      </c>
      <c r="AG387" s="174">
        <f t="shared" si="244"/>
        <v>22.464200000000002</v>
      </c>
      <c r="AH387" s="174">
        <f t="shared" si="245"/>
        <v>106</v>
      </c>
      <c r="AI387" s="174">
        <f t="shared" si="246"/>
        <v>260.02679999999998</v>
      </c>
      <c r="AJ387" s="174">
        <f t="shared" si="247"/>
        <v>2</v>
      </c>
      <c r="AK387" s="174">
        <f t="shared" si="248"/>
        <v>3454.6730362605831</v>
      </c>
      <c r="AL387" s="174">
        <f t="shared" si="249"/>
        <v>1151.5576787535276</v>
      </c>
      <c r="AM387" s="174"/>
      <c r="AN387" s="174"/>
      <c r="AO387" s="176">
        <v>8</v>
      </c>
      <c r="AP387" s="174">
        <v>36</v>
      </c>
      <c r="AQ387" s="175">
        <f t="shared" si="250"/>
        <v>106</v>
      </c>
      <c r="AR387" s="31">
        <f t="shared" si="251"/>
        <v>1</v>
      </c>
      <c r="AS387" s="2">
        <f t="shared" si="252"/>
        <v>0</v>
      </c>
      <c r="AT387" s="33">
        <f t="shared" si="253"/>
        <v>1</v>
      </c>
      <c r="AU387" s="31">
        <f t="shared" si="254"/>
        <v>0</v>
      </c>
      <c r="AV387" s="2">
        <f t="shared" si="255"/>
        <v>1</v>
      </c>
      <c r="AW387" s="33">
        <f t="shared" si="256"/>
        <v>1</v>
      </c>
      <c r="AX387" s="31">
        <f t="shared" si="257"/>
        <v>0</v>
      </c>
      <c r="AY387" s="33">
        <f t="shared" si="258"/>
        <v>0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hidden="1" customHeight="1">
      <c r="A388" s="2"/>
      <c r="B388" s="107">
        <v>313</v>
      </c>
      <c r="C388" s="31">
        <v>1</v>
      </c>
      <c r="D388" s="106" t="s">
        <v>17</v>
      </c>
      <c r="E388" s="2" t="s">
        <v>67</v>
      </c>
      <c r="F388" s="2"/>
      <c r="G388" s="2"/>
      <c r="H388" s="33">
        <f t="shared" si="234"/>
        <v>2</v>
      </c>
      <c r="I388" s="173">
        <f t="shared" si="224"/>
        <v>319.60624250358643</v>
      </c>
      <c r="J388" s="174">
        <f t="shared" si="225"/>
        <v>6.6408184294990669</v>
      </c>
      <c r="K388" s="189">
        <f t="shared" si="226"/>
        <v>878</v>
      </c>
      <c r="L388" s="190">
        <f t="shared" si="227"/>
        <v>352</v>
      </c>
      <c r="M388" s="173">
        <f t="shared" si="259"/>
        <v>2550.7595234715432</v>
      </c>
      <c r="N388" s="174">
        <f t="shared" si="228"/>
        <v>1275.3797617357716</v>
      </c>
      <c r="O388" s="174">
        <f t="shared" si="235"/>
        <v>1275.3797617357716</v>
      </c>
      <c r="P388" s="174">
        <f t="shared" si="236"/>
        <v>0</v>
      </c>
      <c r="Q388" s="174"/>
      <c r="R388" s="175"/>
      <c r="S388" s="173">
        <f t="shared" si="237"/>
        <v>1876.2656541439146</v>
      </c>
      <c r="T388" s="174">
        <f t="shared" si="238"/>
        <v>938.13282707195731</v>
      </c>
      <c r="U388" s="174">
        <f t="shared" si="239"/>
        <v>938.13282707195731</v>
      </c>
      <c r="V388" s="174">
        <f t="shared" si="240"/>
        <v>0</v>
      </c>
      <c r="W388" s="174"/>
      <c r="X388" s="175"/>
      <c r="Y388" s="173">
        <f t="shared" si="229"/>
        <v>4878.7935399694879</v>
      </c>
      <c r="Z388" s="174">
        <f t="shared" si="241"/>
        <v>2439.396769984744</v>
      </c>
      <c r="AA388" s="174">
        <f t="shared" si="242"/>
        <v>2439.396769984744</v>
      </c>
      <c r="AB388" s="174">
        <f t="shared" si="243"/>
        <v>0</v>
      </c>
      <c r="AC388" s="174"/>
      <c r="AD388" s="175"/>
      <c r="AE388" s="173">
        <f t="shared" si="260"/>
        <v>7.980944</v>
      </c>
      <c r="AF388" s="174">
        <f t="shared" si="261"/>
        <v>36</v>
      </c>
      <c r="AG388" s="174">
        <f t="shared" si="244"/>
        <v>22.464200000000002</v>
      </c>
      <c r="AH388" s="174">
        <f t="shared" si="245"/>
        <v>53</v>
      </c>
      <c r="AI388" s="174">
        <f t="shared" si="246"/>
        <v>260.02679999999998</v>
      </c>
      <c r="AJ388" s="174">
        <f t="shared" si="247"/>
        <v>1.25</v>
      </c>
      <c r="AK388" s="174">
        <f t="shared" si="248"/>
        <v>1876.2656541439146</v>
      </c>
      <c r="AL388" s="174">
        <f t="shared" si="249"/>
        <v>938.13282707195731</v>
      </c>
      <c r="AM388" s="174"/>
      <c r="AN388" s="174"/>
      <c r="AO388" s="176">
        <v>8</v>
      </c>
      <c r="AP388" s="174">
        <v>36</v>
      </c>
      <c r="AQ388" s="175">
        <f t="shared" si="250"/>
        <v>53</v>
      </c>
      <c r="AR388" s="31">
        <f t="shared" si="251"/>
        <v>1</v>
      </c>
      <c r="AS388" s="2">
        <f t="shared" si="252"/>
        <v>0</v>
      </c>
      <c r="AT388" s="33">
        <f t="shared" si="253"/>
        <v>0</v>
      </c>
      <c r="AU388" s="31">
        <f t="shared" si="254"/>
        <v>0</v>
      </c>
      <c r="AV388" s="2">
        <f t="shared" si="255"/>
        <v>1</v>
      </c>
      <c r="AW388" s="33">
        <f t="shared" si="256"/>
        <v>1</v>
      </c>
      <c r="AX388" s="31">
        <f t="shared" si="257"/>
        <v>0</v>
      </c>
      <c r="AY388" s="33">
        <f t="shared" si="258"/>
        <v>0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hidden="1" customHeight="1">
      <c r="A389" s="2"/>
      <c r="B389" s="107">
        <v>314</v>
      </c>
      <c r="C389" s="31">
        <v>10</v>
      </c>
      <c r="D389" s="106" t="s">
        <v>20</v>
      </c>
      <c r="E389" s="2" t="s">
        <v>144</v>
      </c>
      <c r="F389" s="2" t="s">
        <v>149</v>
      </c>
      <c r="G389" s="2"/>
      <c r="H389" s="33"/>
      <c r="I389" s="173">
        <f t="shared" si="224"/>
        <v>920.2655737943038</v>
      </c>
      <c r="J389" s="174">
        <f t="shared" si="225"/>
        <v>24.558498343053152</v>
      </c>
      <c r="K389" s="189">
        <f t="shared" si="226"/>
        <v>391</v>
      </c>
      <c r="L389" s="190">
        <f t="shared" si="227"/>
        <v>122</v>
      </c>
      <c r="M389" s="173">
        <f t="shared" si="259"/>
        <v>16525.323021555465</v>
      </c>
      <c r="N389" s="174">
        <f t="shared" si="228"/>
        <v>5999.8652069078917</v>
      </c>
      <c r="O389" s="174">
        <f t="shared" ref="O389:O420" si="262">U389*(1+(IF(($D$57+IF(F389="백어택",8,0))&gt;100,100,$D$57+IF(F389="백어택",8,0))/100)*($D$58/100-1))</f>
        <v>10525.457814647574</v>
      </c>
      <c r="P389" s="174"/>
      <c r="Q389" s="174"/>
      <c r="R389" s="175"/>
      <c r="S389" s="173">
        <f t="shared" si="237"/>
        <v>12101.196969714163</v>
      </c>
      <c r="T389" s="174">
        <f t="shared" ref="T389:T420" si="263">AL389*AV389*IF(F389="백어택",1.2,1)</f>
        <v>4033.4988466677078</v>
      </c>
      <c r="U389" s="174">
        <f t="shared" ref="U389:U420" si="264">AM389*AX389*AY389*IF(F389="백어택",1.2,1)</f>
        <v>8067.6981230464553</v>
      </c>
      <c r="V389" s="174"/>
      <c r="W389" s="174"/>
      <c r="X389" s="175"/>
      <c r="Y389" s="173">
        <f t="shared" si="229"/>
        <v>24202.393939428326</v>
      </c>
      <c r="Z389" s="174">
        <f t="shared" ref="Z389:Z420" si="265">T389*$D$58/100</f>
        <v>8066.9976933354155</v>
      </c>
      <c r="AA389" s="174">
        <f t="shared" ref="AA389:AA420" si="266">U389*$D$58/100</f>
        <v>16135.396246092911</v>
      </c>
      <c r="AB389" s="174"/>
      <c r="AC389" s="174"/>
      <c r="AD389" s="175"/>
      <c r="AE389" s="173">
        <f t="shared" ref="AE389:AE420" si="267">AO389*(1-$D$17/100)-AR389</f>
        <v>17.957124</v>
      </c>
      <c r="AF389" s="174">
        <f t="shared" si="261"/>
        <v>36</v>
      </c>
      <c r="AG389" s="174">
        <f t="shared" ref="AG389:AG420" si="268">IF($D$57+AU389&gt;100,100,$D$57+AU389)</f>
        <v>22.464200000000002</v>
      </c>
      <c r="AH389" s="174">
        <f t="shared" ref="AH389:AH420" si="269">AQ389*AS389</f>
        <v>441</v>
      </c>
      <c r="AI389" s="174">
        <f t="shared" ref="AI389:AI420" si="270">$D$58+$D$19</f>
        <v>260.02679999999998</v>
      </c>
      <c r="AJ389" s="174">
        <f t="shared" ref="AJ389:AJ420" si="271">10*IF(AV389=1,1,5/4.5)/IF(AX389=1,5,3.5)</f>
        <v>2.8571428571428572</v>
      </c>
      <c r="AK389" s="174">
        <f t="shared" ref="AK389:AK452" si="272">SUM(AL389:AN389)</f>
        <v>6722.7899234924462</v>
      </c>
      <c r="AL389" s="174">
        <f t="shared" ref="AL389:AL420" si="273">(VLOOKUP(C389,$B$36:$AG$39,29,FALSE)+VLOOKUP(C389,$B$40:$AG$43,29,FALSE)*$D$54)*$D$59/100</f>
        <v>3361.2490388897568</v>
      </c>
      <c r="AM389" s="174">
        <f t="shared" ref="AM389:AM420" si="274">(VLOOKUP(C389,$B$36:$AG$39,30,FALSE)+VLOOKUP(C389,$B$40:$AG$43,30,FALSE)*$D$54)*$D$59/100</f>
        <v>3361.5408846026899</v>
      </c>
      <c r="AN389" s="174"/>
      <c r="AO389" s="176">
        <v>18</v>
      </c>
      <c r="AP389" s="174">
        <v>36</v>
      </c>
      <c r="AQ389" s="175">
        <f t="shared" ref="AQ389:AQ420" si="275">VLOOKUP(C389,$B$45:$AG$48,29,FALSE)</f>
        <v>441</v>
      </c>
      <c r="AR389" s="31">
        <f t="shared" ref="AR389:AR420" si="276">IF(LEFT(E389,1)*1=1,$S$70,$R$70)</f>
        <v>0</v>
      </c>
      <c r="AS389" s="2">
        <f t="shared" ref="AS389:AS420" si="277">IF(LEFT(E389,1)*1=2,$U$70,$T$70)</f>
        <v>1</v>
      </c>
      <c r="AT389" s="33">
        <f t="shared" ref="AT389:AT420" si="278">IF(LEFT(E389,1)*1=3,$W$70,$V$70)</f>
        <v>0</v>
      </c>
      <c r="AU389" s="31">
        <f t="shared" ref="AU389:AU420" si="279">IF(MID(E389,3,1)*1=1,$Y$70,$X$70)</f>
        <v>0</v>
      </c>
      <c r="AV389" s="2">
        <f t="shared" ref="AV389:AV420" si="280">IF(MID(E389,3,1)*1=2,$AA$70,$Z$70)</f>
        <v>1</v>
      </c>
      <c r="AW389" s="33">
        <f t="shared" ref="AW389:AW420" si="281">IF(MID(E389,3,1)*1=3,$AC$70,$AB$70)</f>
        <v>0</v>
      </c>
      <c r="AX389" s="31">
        <f t="shared" ref="AX389:AX420" si="282">IF(MID(E389,5,1)*1=1,$AE$70,$AD$70)</f>
        <v>2</v>
      </c>
      <c r="AY389" s="33">
        <f t="shared" ref="AY389:AY420" si="283">IF(MID(E389,5,1)*1=2,$AG$70,$AF$70)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hidden="1" customHeight="1">
      <c r="A390" s="2"/>
      <c r="B390" s="107">
        <v>315</v>
      </c>
      <c r="C390" s="31">
        <v>10</v>
      </c>
      <c r="D390" s="106" t="s">
        <v>20</v>
      </c>
      <c r="E390" s="2" t="s">
        <v>138</v>
      </c>
      <c r="F390" s="2" t="s">
        <v>149</v>
      </c>
      <c r="G390" s="2"/>
      <c r="H390" s="33"/>
      <c r="I390" s="173">
        <f t="shared" si="224"/>
        <v>1135.9352700895204</v>
      </c>
      <c r="J390" s="174">
        <f t="shared" si="225"/>
        <v>24.558498343053152</v>
      </c>
      <c r="K390" s="189">
        <f t="shared" si="226"/>
        <v>249</v>
      </c>
      <c r="L390" s="190">
        <f t="shared" si="227"/>
        <v>57</v>
      </c>
      <c r="M390" s="173">
        <f t="shared" si="259"/>
        <v>20398.130500971009</v>
      </c>
      <c r="N390" s="174">
        <f t="shared" si="228"/>
        <v>9872.6726863234344</v>
      </c>
      <c r="O390" s="174">
        <f t="shared" si="262"/>
        <v>10525.457814647574</v>
      </c>
      <c r="P390" s="174"/>
      <c r="Q390" s="174"/>
      <c r="R390" s="175"/>
      <c r="S390" s="173">
        <f t="shared" ref="S390:S421" si="284">SUM(T390:X390)</f>
        <v>12101.196969714163</v>
      </c>
      <c r="T390" s="174">
        <f t="shared" si="263"/>
        <v>4033.4988466677078</v>
      </c>
      <c r="U390" s="174">
        <f t="shared" si="264"/>
        <v>8067.6981230464553</v>
      </c>
      <c r="V390" s="174"/>
      <c r="W390" s="174"/>
      <c r="X390" s="175"/>
      <c r="Y390" s="173">
        <f t="shared" si="229"/>
        <v>24202.393939428326</v>
      </c>
      <c r="Z390" s="174">
        <f t="shared" si="265"/>
        <v>8066.9976933354155</v>
      </c>
      <c r="AA390" s="174">
        <f t="shared" si="266"/>
        <v>16135.396246092911</v>
      </c>
      <c r="AB390" s="174"/>
      <c r="AC390" s="174"/>
      <c r="AD390" s="175"/>
      <c r="AE390" s="173">
        <f t="shared" si="267"/>
        <v>17.957124</v>
      </c>
      <c r="AF390" s="174">
        <f t="shared" si="261"/>
        <v>36</v>
      </c>
      <c r="AG390" s="174">
        <f t="shared" si="268"/>
        <v>82.464200000000005</v>
      </c>
      <c r="AH390" s="174">
        <f t="shared" si="269"/>
        <v>441</v>
      </c>
      <c r="AI390" s="174">
        <f t="shared" si="270"/>
        <v>260.02679999999998</v>
      </c>
      <c r="AJ390" s="174">
        <f t="shared" si="271"/>
        <v>2.8571428571428572</v>
      </c>
      <c r="AK390" s="174">
        <f t="shared" si="272"/>
        <v>6722.7899234924462</v>
      </c>
      <c r="AL390" s="174">
        <f t="shared" si="273"/>
        <v>3361.2490388897568</v>
      </c>
      <c r="AM390" s="174">
        <f t="shared" si="274"/>
        <v>3361.5408846026899</v>
      </c>
      <c r="AN390" s="174"/>
      <c r="AO390" s="176">
        <v>18</v>
      </c>
      <c r="AP390" s="174">
        <v>36</v>
      </c>
      <c r="AQ390" s="175">
        <f t="shared" si="275"/>
        <v>441</v>
      </c>
      <c r="AR390" s="31">
        <f t="shared" si="276"/>
        <v>0</v>
      </c>
      <c r="AS390" s="2">
        <f t="shared" si="277"/>
        <v>1</v>
      </c>
      <c r="AT390" s="33">
        <f t="shared" si="278"/>
        <v>0</v>
      </c>
      <c r="AU390" s="31">
        <f t="shared" si="279"/>
        <v>60</v>
      </c>
      <c r="AV390" s="2">
        <f t="shared" si="280"/>
        <v>1</v>
      </c>
      <c r="AW390" s="33">
        <f t="shared" si="281"/>
        <v>0</v>
      </c>
      <c r="AX390" s="31">
        <f t="shared" si="282"/>
        <v>2</v>
      </c>
      <c r="AY390" s="33">
        <f t="shared" si="283"/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hidden="1" customHeight="1">
      <c r="A391" s="2"/>
      <c r="B391" s="107">
        <v>316</v>
      </c>
      <c r="C391" s="31">
        <v>10</v>
      </c>
      <c r="D391" s="106" t="s">
        <v>20</v>
      </c>
      <c r="E391" s="2" t="s">
        <v>140</v>
      </c>
      <c r="F391" s="2" t="s">
        <v>149</v>
      </c>
      <c r="G391" s="2"/>
      <c r="H391" s="33"/>
      <c r="I391" s="173">
        <f t="shared" si="224"/>
        <v>1087.3264351802334</v>
      </c>
      <c r="J391" s="174">
        <f t="shared" si="225"/>
        <v>24.558498343053152</v>
      </c>
      <c r="K391" s="189">
        <f t="shared" si="226"/>
        <v>273</v>
      </c>
      <c r="L391" s="190">
        <f t="shared" si="227"/>
        <v>68</v>
      </c>
      <c r="M391" s="173">
        <f t="shared" si="259"/>
        <v>19525.255625009413</v>
      </c>
      <c r="N391" s="174">
        <f t="shared" si="228"/>
        <v>8999.797810361837</v>
      </c>
      <c r="O391" s="174">
        <f t="shared" si="262"/>
        <v>10525.457814647574</v>
      </c>
      <c r="P391" s="174"/>
      <c r="Q391" s="174"/>
      <c r="R391" s="175"/>
      <c r="S391" s="173">
        <f t="shared" si="284"/>
        <v>14117.946393048016</v>
      </c>
      <c r="T391" s="174">
        <f t="shared" si="263"/>
        <v>6050.2482700015617</v>
      </c>
      <c r="U391" s="174">
        <f t="shared" si="264"/>
        <v>8067.6981230464553</v>
      </c>
      <c r="V391" s="174"/>
      <c r="W391" s="174"/>
      <c r="X391" s="175"/>
      <c r="Y391" s="173">
        <f t="shared" si="229"/>
        <v>28235.892786096032</v>
      </c>
      <c r="Z391" s="174">
        <f t="shared" si="265"/>
        <v>12100.496540003123</v>
      </c>
      <c r="AA391" s="174">
        <f t="shared" si="266"/>
        <v>16135.396246092911</v>
      </c>
      <c r="AB391" s="174"/>
      <c r="AC391" s="174"/>
      <c r="AD391" s="175"/>
      <c r="AE391" s="173">
        <f t="shared" si="267"/>
        <v>17.957124</v>
      </c>
      <c r="AF391" s="174">
        <f t="shared" si="261"/>
        <v>36</v>
      </c>
      <c r="AG391" s="174">
        <f t="shared" si="268"/>
        <v>22.464200000000002</v>
      </c>
      <c r="AH391" s="174">
        <f t="shared" si="269"/>
        <v>441</v>
      </c>
      <c r="AI391" s="174">
        <f t="shared" si="270"/>
        <v>260.02679999999998</v>
      </c>
      <c r="AJ391" s="174">
        <f t="shared" si="271"/>
        <v>3.1746031746031744</v>
      </c>
      <c r="AK391" s="174">
        <f t="shared" si="272"/>
        <v>6722.7899234924462</v>
      </c>
      <c r="AL391" s="174">
        <f t="shared" si="273"/>
        <v>3361.2490388897568</v>
      </c>
      <c r="AM391" s="174">
        <f t="shared" si="274"/>
        <v>3361.5408846026899</v>
      </c>
      <c r="AN391" s="174"/>
      <c r="AO391" s="176">
        <v>18</v>
      </c>
      <c r="AP391" s="174">
        <v>36</v>
      </c>
      <c r="AQ391" s="175">
        <f t="shared" si="275"/>
        <v>441</v>
      </c>
      <c r="AR391" s="31">
        <f t="shared" si="276"/>
        <v>0</v>
      </c>
      <c r="AS391" s="2">
        <f t="shared" si="277"/>
        <v>1</v>
      </c>
      <c r="AT391" s="33">
        <f t="shared" si="278"/>
        <v>0</v>
      </c>
      <c r="AU391" s="31">
        <f t="shared" si="279"/>
        <v>0</v>
      </c>
      <c r="AV391" s="2">
        <f t="shared" si="280"/>
        <v>1.5</v>
      </c>
      <c r="AW391" s="33">
        <f t="shared" si="281"/>
        <v>0</v>
      </c>
      <c r="AX391" s="31">
        <f t="shared" si="282"/>
        <v>2</v>
      </c>
      <c r="AY391" s="33">
        <f t="shared" si="283"/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hidden="1" customHeight="1">
      <c r="A392" s="2"/>
      <c r="B392" s="107">
        <v>317</v>
      </c>
      <c r="C392" s="31">
        <v>10</v>
      </c>
      <c r="D392" s="106" t="s">
        <v>20</v>
      </c>
      <c r="E392" s="2" t="s">
        <v>150</v>
      </c>
      <c r="F392" s="2" t="s">
        <v>149</v>
      </c>
      <c r="G392" s="2"/>
      <c r="H392" s="33"/>
      <c r="I392" s="173">
        <f t="shared" si="224"/>
        <v>1104.8462940840409</v>
      </c>
      <c r="J392" s="174">
        <f t="shared" si="225"/>
        <v>29.484277859834549</v>
      </c>
      <c r="K392" s="189">
        <f t="shared" si="226"/>
        <v>266</v>
      </c>
      <c r="L392" s="190">
        <f t="shared" si="227"/>
        <v>65</v>
      </c>
      <c r="M392" s="173">
        <f t="shared" si="259"/>
        <v>16525.323021555465</v>
      </c>
      <c r="N392" s="174">
        <f t="shared" si="228"/>
        <v>5999.8652069078917</v>
      </c>
      <c r="O392" s="174">
        <f t="shared" si="262"/>
        <v>10525.457814647574</v>
      </c>
      <c r="P392" s="174"/>
      <c r="Q392" s="174"/>
      <c r="R392" s="175"/>
      <c r="S392" s="173">
        <f t="shared" si="284"/>
        <v>12101.196969714163</v>
      </c>
      <c r="T392" s="174">
        <f t="shared" si="263"/>
        <v>4033.4988466677078</v>
      </c>
      <c r="U392" s="174">
        <f t="shared" si="264"/>
        <v>8067.6981230464553</v>
      </c>
      <c r="V392" s="174"/>
      <c r="W392" s="174"/>
      <c r="X392" s="175"/>
      <c r="Y392" s="173">
        <f t="shared" si="229"/>
        <v>24202.393939428326</v>
      </c>
      <c r="Z392" s="174">
        <f t="shared" si="265"/>
        <v>8066.9976933354155</v>
      </c>
      <c r="AA392" s="174">
        <f t="shared" si="266"/>
        <v>16135.396246092911</v>
      </c>
      <c r="AB392" s="174"/>
      <c r="AC392" s="174"/>
      <c r="AD392" s="175"/>
      <c r="AE392" s="173">
        <f t="shared" si="267"/>
        <v>14.957124</v>
      </c>
      <c r="AF392" s="174">
        <f t="shared" si="261"/>
        <v>36</v>
      </c>
      <c r="AG392" s="174">
        <f t="shared" si="268"/>
        <v>22.464200000000002</v>
      </c>
      <c r="AH392" s="174">
        <f t="shared" si="269"/>
        <v>441</v>
      </c>
      <c r="AI392" s="174">
        <f t="shared" si="270"/>
        <v>260.02679999999998</v>
      </c>
      <c r="AJ392" s="174">
        <f t="shared" si="271"/>
        <v>2.8571428571428572</v>
      </c>
      <c r="AK392" s="174">
        <f t="shared" si="272"/>
        <v>6722.7899234924462</v>
      </c>
      <c r="AL392" s="174">
        <f t="shared" si="273"/>
        <v>3361.2490388897568</v>
      </c>
      <c r="AM392" s="174">
        <f t="shared" si="274"/>
        <v>3361.5408846026899</v>
      </c>
      <c r="AN392" s="174"/>
      <c r="AO392" s="176">
        <v>18</v>
      </c>
      <c r="AP392" s="174">
        <v>36</v>
      </c>
      <c r="AQ392" s="175">
        <f t="shared" si="275"/>
        <v>441</v>
      </c>
      <c r="AR392" s="31">
        <f t="shared" si="276"/>
        <v>3</v>
      </c>
      <c r="AS392" s="2">
        <f t="shared" si="277"/>
        <v>1</v>
      </c>
      <c r="AT392" s="33">
        <f t="shared" si="278"/>
        <v>0</v>
      </c>
      <c r="AU392" s="31">
        <f t="shared" si="279"/>
        <v>0</v>
      </c>
      <c r="AV392" s="2">
        <f t="shared" si="280"/>
        <v>1</v>
      </c>
      <c r="AW392" s="33">
        <f t="shared" si="281"/>
        <v>0</v>
      </c>
      <c r="AX392" s="31">
        <f t="shared" si="282"/>
        <v>2</v>
      </c>
      <c r="AY392" s="33">
        <f t="shared" si="283"/>
        <v>1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hidden="1" customHeight="1">
      <c r="A393" s="2"/>
      <c r="B393" s="107">
        <v>318</v>
      </c>
      <c r="C393" s="31">
        <v>10</v>
      </c>
      <c r="D393" s="106" t="s">
        <v>20</v>
      </c>
      <c r="E393" s="2" t="s">
        <v>164</v>
      </c>
      <c r="F393" s="2" t="s">
        <v>149</v>
      </c>
      <c r="G393" s="2"/>
      <c r="H393" s="33"/>
      <c r="I393" s="173">
        <f t="shared" si="224"/>
        <v>1363.7735771242526</v>
      </c>
      <c r="J393" s="174">
        <f t="shared" si="225"/>
        <v>29.484277859834549</v>
      </c>
      <c r="K393" s="189">
        <f t="shared" si="226"/>
        <v>163</v>
      </c>
      <c r="L393" s="190">
        <f t="shared" si="227"/>
        <v>29</v>
      </c>
      <c r="M393" s="173">
        <f t="shared" si="259"/>
        <v>20398.130500971009</v>
      </c>
      <c r="N393" s="174">
        <f t="shared" si="228"/>
        <v>9872.6726863234344</v>
      </c>
      <c r="O393" s="174">
        <f t="shared" si="262"/>
        <v>10525.457814647574</v>
      </c>
      <c r="P393" s="174"/>
      <c r="Q393" s="174"/>
      <c r="R393" s="175"/>
      <c r="S393" s="173">
        <f t="shared" si="284"/>
        <v>12101.196969714163</v>
      </c>
      <c r="T393" s="174">
        <f t="shared" si="263"/>
        <v>4033.4988466677078</v>
      </c>
      <c r="U393" s="174">
        <f t="shared" si="264"/>
        <v>8067.6981230464553</v>
      </c>
      <c r="V393" s="174"/>
      <c r="W393" s="174"/>
      <c r="X393" s="175"/>
      <c r="Y393" s="173">
        <f t="shared" si="229"/>
        <v>24202.393939428326</v>
      </c>
      <c r="Z393" s="174">
        <f t="shared" si="265"/>
        <v>8066.9976933354155</v>
      </c>
      <c r="AA393" s="174">
        <f t="shared" si="266"/>
        <v>16135.396246092911</v>
      </c>
      <c r="AB393" s="174"/>
      <c r="AC393" s="174"/>
      <c r="AD393" s="175"/>
      <c r="AE393" s="173">
        <f t="shared" si="267"/>
        <v>14.957124</v>
      </c>
      <c r="AF393" s="174">
        <f t="shared" si="261"/>
        <v>36</v>
      </c>
      <c r="AG393" s="174">
        <f t="shared" si="268"/>
        <v>82.464200000000005</v>
      </c>
      <c r="AH393" s="174">
        <f t="shared" si="269"/>
        <v>441</v>
      </c>
      <c r="AI393" s="174">
        <f t="shared" si="270"/>
        <v>260.02679999999998</v>
      </c>
      <c r="AJ393" s="174">
        <f t="shared" si="271"/>
        <v>2.8571428571428572</v>
      </c>
      <c r="AK393" s="174">
        <f t="shared" si="272"/>
        <v>6722.7899234924462</v>
      </c>
      <c r="AL393" s="174">
        <f t="shared" si="273"/>
        <v>3361.2490388897568</v>
      </c>
      <c r="AM393" s="174">
        <f t="shared" si="274"/>
        <v>3361.5408846026899</v>
      </c>
      <c r="AN393" s="174"/>
      <c r="AO393" s="176">
        <v>18</v>
      </c>
      <c r="AP393" s="174">
        <v>36</v>
      </c>
      <c r="AQ393" s="175">
        <f t="shared" si="275"/>
        <v>441</v>
      </c>
      <c r="AR393" s="31">
        <f t="shared" si="276"/>
        <v>3</v>
      </c>
      <c r="AS393" s="2">
        <f t="shared" si="277"/>
        <v>1</v>
      </c>
      <c r="AT393" s="33">
        <f t="shared" si="278"/>
        <v>0</v>
      </c>
      <c r="AU393" s="31">
        <f t="shared" si="279"/>
        <v>60</v>
      </c>
      <c r="AV393" s="2">
        <f t="shared" si="280"/>
        <v>1</v>
      </c>
      <c r="AW393" s="33">
        <f t="shared" si="281"/>
        <v>0</v>
      </c>
      <c r="AX393" s="31">
        <f t="shared" si="282"/>
        <v>2</v>
      </c>
      <c r="AY393" s="33">
        <f t="shared" si="283"/>
        <v>1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hidden="1" customHeight="1">
      <c r="A394" s="2"/>
      <c r="B394" s="107">
        <v>319</v>
      </c>
      <c r="C394" s="31">
        <v>10</v>
      </c>
      <c r="D394" s="106" t="s">
        <v>20</v>
      </c>
      <c r="E394" s="2" t="s">
        <v>153</v>
      </c>
      <c r="F394" s="2" t="s">
        <v>149</v>
      </c>
      <c r="G394" s="2"/>
      <c r="H394" s="33"/>
      <c r="I394" s="173">
        <f t="shared" si="224"/>
        <v>1305.4151068754536</v>
      </c>
      <c r="J394" s="174">
        <f t="shared" si="225"/>
        <v>29.484277859834549</v>
      </c>
      <c r="K394" s="189">
        <f t="shared" si="226"/>
        <v>188</v>
      </c>
      <c r="L394" s="190">
        <f t="shared" si="227"/>
        <v>33</v>
      </c>
      <c r="M394" s="173">
        <f t="shared" si="259"/>
        <v>19525.255625009413</v>
      </c>
      <c r="N394" s="174">
        <f t="shared" si="228"/>
        <v>8999.797810361837</v>
      </c>
      <c r="O394" s="174">
        <f t="shared" si="262"/>
        <v>10525.457814647574</v>
      </c>
      <c r="P394" s="174"/>
      <c r="Q394" s="174"/>
      <c r="R394" s="175"/>
      <c r="S394" s="173">
        <f t="shared" si="284"/>
        <v>14117.946393048016</v>
      </c>
      <c r="T394" s="174">
        <f t="shared" si="263"/>
        <v>6050.2482700015617</v>
      </c>
      <c r="U394" s="174">
        <f t="shared" si="264"/>
        <v>8067.6981230464553</v>
      </c>
      <c r="V394" s="174"/>
      <c r="W394" s="174"/>
      <c r="X394" s="175"/>
      <c r="Y394" s="173">
        <f t="shared" si="229"/>
        <v>28235.892786096032</v>
      </c>
      <c r="Z394" s="174">
        <f t="shared" si="265"/>
        <v>12100.496540003123</v>
      </c>
      <c r="AA394" s="174">
        <f t="shared" si="266"/>
        <v>16135.396246092911</v>
      </c>
      <c r="AB394" s="174"/>
      <c r="AC394" s="174"/>
      <c r="AD394" s="175"/>
      <c r="AE394" s="173">
        <f t="shared" si="267"/>
        <v>14.957124</v>
      </c>
      <c r="AF394" s="174">
        <f t="shared" si="261"/>
        <v>36</v>
      </c>
      <c r="AG394" s="174">
        <f t="shared" si="268"/>
        <v>22.464200000000002</v>
      </c>
      <c r="AH394" s="174">
        <f t="shared" si="269"/>
        <v>441</v>
      </c>
      <c r="AI394" s="174">
        <f t="shared" si="270"/>
        <v>260.02679999999998</v>
      </c>
      <c r="AJ394" s="174">
        <f t="shared" si="271"/>
        <v>3.1746031746031744</v>
      </c>
      <c r="AK394" s="174">
        <f t="shared" si="272"/>
        <v>6722.7899234924462</v>
      </c>
      <c r="AL394" s="174">
        <f t="shared" si="273"/>
        <v>3361.2490388897568</v>
      </c>
      <c r="AM394" s="174">
        <f t="shared" si="274"/>
        <v>3361.5408846026899</v>
      </c>
      <c r="AN394" s="174"/>
      <c r="AO394" s="176">
        <v>18</v>
      </c>
      <c r="AP394" s="174">
        <v>36</v>
      </c>
      <c r="AQ394" s="175">
        <f t="shared" si="275"/>
        <v>441</v>
      </c>
      <c r="AR394" s="31">
        <f t="shared" si="276"/>
        <v>3</v>
      </c>
      <c r="AS394" s="2">
        <f t="shared" si="277"/>
        <v>1</v>
      </c>
      <c r="AT394" s="33">
        <f t="shared" si="278"/>
        <v>0</v>
      </c>
      <c r="AU394" s="31">
        <f t="shared" si="279"/>
        <v>0</v>
      </c>
      <c r="AV394" s="2">
        <f t="shared" si="280"/>
        <v>1.5</v>
      </c>
      <c r="AW394" s="33">
        <f t="shared" si="281"/>
        <v>0</v>
      </c>
      <c r="AX394" s="31">
        <f t="shared" si="282"/>
        <v>2</v>
      </c>
      <c r="AY394" s="33">
        <f t="shared" si="283"/>
        <v>1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hidden="1" customHeight="1">
      <c r="A395" s="2"/>
      <c r="B395" s="107">
        <v>320</v>
      </c>
      <c r="C395" s="31">
        <v>10</v>
      </c>
      <c r="D395" s="106" t="s">
        <v>20</v>
      </c>
      <c r="E395" s="2" t="s">
        <v>161</v>
      </c>
      <c r="F395" s="2" t="s">
        <v>149</v>
      </c>
      <c r="G395" s="2"/>
      <c r="H395" s="33"/>
      <c r="I395" s="173">
        <f t="shared" si="224"/>
        <v>920.2655737943038</v>
      </c>
      <c r="J395" s="174">
        <f t="shared" si="225"/>
        <v>12.279249171526576</v>
      </c>
      <c r="K395" s="189">
        <f t="shared" si="226"/>
        <v>391</v>
      </c>
      <c r="L395" s="190">
        <f t="shared" si="227"/>
        <v>122</v>
      </c>
      <c r="M395" s="173">
        <f t="shared" si="259"/>
        <v>16525.323021555465</v>
      </c>
      <c r="N395" s="174">
        <f t="shared" si="228"/>
        <v>5999.8652069078917</v>
      </c>
      <c r="O395" s="174">
        <f t="shared" si="262"/>
        <v>10525.457814647574</v>
      </c>
      <c r="P395" s="174"/>
      <c r="Q395" s="174"/>
      <c r="R395" s="175"/>
      <c r="S395" s="173">
        <f t="shared" si="284"/>
        <v>12101.196969714163</v>
      </c>
      <c r="T395" s="174">
        <f t="shared" si="263"/>
        <v>4033.4988466677078</v>
      </c>
      <c r="U395" s="174">
        <f t="shared" si="264"/>
        <v>8067.6981230464553</v>
      </c>
      <c r="V395" s="174"/>
      <c r="W395" s="174"/>
      <c r="X395" s="175"/>
      <c r="Y395" s="173">
        <f t="shared" si="229"/>
        <v>24202.393939428326</v>
      </c>
      <c r="Z395" s="174">
        <f t="shared" si="265"/>
        <v>8066.9976933354155</v>
      </c>
      <c r="AA395" s="174">
        <f t="shared" si="266"/>
        <v>16135.396246092911</v>
      </c>
      <c r="AB395" s="174"/>
      <c r="AC395" s="174"/>
      <c r="AD395" s="175"/>
      <c r="AE395" s="173">
        <f t="shared" si="267"/>
        <v>17.957124</v>
      </c>
      <c r="AF395" s="174">
        <f t="shared" si="261"/>
        <v>36</v>
      </c>
      <c r="AG395" s="174">
        <f t="shared" si="268"/>
        <v>22.464200000000002</v>
      </c>
      <c r="AH395" s="174">
        <f t="shared" si="269"/>
        <v>220.5</v>
      </c>
      <c r="AI395" s="174">
        <f t="shared" si="270"/>
        <v>260.02679999999998</v>
      </c>
      <c r="AJ395" s="174">
        <f t="shared" si="271"/>
        <v>2.8571428571428572</v>
      </c>
      <c r="AK395" s="174">
        <f t="shared" si="272"/>
        <v>6722.7899234924462</v>
      </c>
      <c r="AL395" s="174">
        <f t="shared" si="273"/>
        <v>3361.2490388897568</v>
      </c>
      <c r="AM395" s="174">
        <f t="shared" si="274"/>
        <v>3361.5408846026899</v>
      </c>
      <c r="AN395" s="174"/>
      <c r="AO395" s="176">
        <v>18</v>
      </c>
      <c r="AP395" s="174">
        <v>36</v>
      </c>
      <c r="AQ395" s="175">
        <f t="shared" si="275"/>
        <v>441</v>
      </c>
      <c r="AR395" s="31">
        <f t="shared" si="276"/>
        <v>0</v>
      </c>
      <c r="AS395" s="2">
        <f t="shared" si="277"/>
        <v>0.5</v>
      </c>
      <c r="AT395" s="33">
        <f t="shared" si="278"/>
        <v>0</v>
      </c>
      <c r="AU395" s="31">
        <f t="shared" si="279"/>
        <v>0</v>
      </c>
      <c r="AV395" s="2">
        <f t="shared" si="280"/>
        <v>1</v>
      </c>
      <c r="AW395" s="33">
        <f t="shared" si="281"/>
        <v>0</v>
      </c>
      <c r="AX395" s="31">
        <f t="shared" si="282"/>
        <v>2</v>
      </c>
      <c r="AY395" s="33">
        <f t="shared" si="283"/>
        <v>1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hidden="1" customHeight="1">
      <c r="A396" s="2"/>
      <c r="B396" s="107">
        <v>321</v>
      </c>
      <c r="C396" s="31">
        <v>10</v>
      </c>
      <c r="D396" s="106" t="s">
        <v>20</v>
      </c>
      <c r="E396" s="2" t="s">
        <v>169</v>
      </c>
      <c r="F396" s="2" t="s">
        <v>149</v>
      </c>
      <c r="G396" s="2"/>
      <c r="H396" s="33"/>
      <c r="I396" s="173">
        <f t="shared" ref="I396:I459" si="285">M396/AE396</f>
        <v>1135.9352700895204</v>
      </c>
      <c r="J396" s="174">
        <f t="shared" ref="J396:J459" si="286">AH396/AE396</f>
        <v>12.279249171526576</v>
      </c>
      <c r="K396" s="189">
        <f t="shared" ref="K396:K459" si="287">RANK(I396,$I$76:$I$977)</f>
        <v>249</v>
      </c>
      <c r="L396" s="190">
        <f t="shared" ref="L396:L450" si="288">RANK(I396,$I$76:$I$450)</f>
        <v>57</v>
      </c>
      <c r="M396" s="173">
        <f t="shared" si="259"/>
        <v>20398.130500971009</v>
      </c>
      <c r="N396" s="174">
        <f t="shared" ref="N396:N450" si="289">T396*(1+(IF((AG396+IF(F396="백어택",8,0))&gt;100,100,(AG396+IF(F396="백어택",8,0)))/100)*((AI396/100-1)))</f>
        <v>9872.6726863234344</v>
      </c>
      <c r="O396" s="174">
        <f t="shared" si="262"/>
        <v>10525.457814647574</v>
      </c>
      <c r="P396" s="174"/>
      <c r="Q396" s="174"/>
      <c r="R396" s="175"/>
      <c r="S396" s="173">
        <f t="shared" si="284"/>
        <v>12101.196969714163</v>
      </c>
      <c r="T396" s="174">
        <f t="shared" si="263"/>
        <v>4033.4988466677078</v>
      </c>
      <c r="U396" s="174">
        <f t="shared" si="264"/>
        <v>8067.6981230464553</v>
      </c>
      <c r="V396" s="174"/>
      <c r="W396" s="174"/>
      <c r="X396" s="175"/>
      <c r="Y396" s="173">
        <f t="shared" ref="Y396:Y459" si="290">SUM(Z396:AD396)</f>
        <v>24202.393939428326</v>
      </c>
      <c r="Z396" s="174">
        <f t="shared" si="265"/>
        <v>8066.9976933354155</v>
      </c>
      <c r="AA396" s="174">
        <f t="shared" si="266"/>
        <v>16135.396246092911</v>
      </c>
      <c r="AB396" s="174"/>
      <c r="AC396" s="174"/>
      <c r="AD396" s="175"/>
      <c r="AE396" s="173">
        <f t="shared" si="267"/>
        <v>17.957124</v>
      </c>
      <c r="AF396" s="174">
        <f t="shared" si="261"/>
        <v>36</v>
      </c>
      <c r="AG396" s="174">
        <f t="shared" si="268"/>
        <v>82.464200000000005</v>
      </c>
      <c r="AH396" s="174">
        <f t="shared" si="269"/>
        <v>220.5</v>
      </c>
      <c r="AI396" s="174">
        <f t="shared" si="270"/>
        <v>260.02679999999998</v>
      </c>
      <c r="AJ396" s="174">
        <f t="shared" si="271"/>
        <v>2.8571428571428572</v>
      </c>
      <c r="AK396" s="174">
        <f t="shared" si="272"/>
        <v>6722.7899234924462</v>
      </c>
      <c r="AL396" s="174">
        <f t="shared" si="273"/>
        <v>3361.2490388897568</v>
      </c>
      <c r="AM396" s="174">
        <f t="shared" si="274"/>
        <v>3361.5408846026899</v>
      </c>
      <c r="AN396" s="174"/>
      <c r="AO396" s="176">
        <v>18</v>
      </c>
      <c r="AP396" s="174">
        <v>36</v>
      </c>
      <c r="AQ396" s="175">
        <f t="shared" si="275"/>
        <v>441</v>
      </c>
      <c r="AR396" s="31">
        <f t="shared" si="276"/>
        <v>0</v>
      </c>
      <c r="AS396" s="2">
        <f t="shared" si="277"/>
        <v>0.5</v>
      </c>
      <c r="AT396" s="33">
        <f t="shared" si="278"/>
        <v>0</v>
      </c>
      <c r="AU396" s="31">
        <f t="shared" si="279"/>
        <v>60</v>
      </c>
      <c r="AV396" s="2">
        <f t="shared" si="280"/>
        <v>1</v>
      </c>
      <c r="AW396" s="33">
        <f t="shared" si="281"/>
        <v>0</v>
      </c>
      <c r="AX396" s="31">
        <f t="shared" si="282"/>
        <v>2</v>
      </c>
      <c r="AY396" s="33">
        <f t="shared" si="283"/>
        <v>1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hidden="1" customHeight="1">
      <c r="A397" s="2"/>
      <c r="B397" s="107">
        <v>322</v>
      </c>
      <c r="C397" s="31">
        <v>10</v>
      </c>
      <c r="D397" s="106" t="s">
        <v>20</v>
      </c>
      <c r="E397" s="2" t="s">
        <v>162</v>
      </c>
      <c r="F397" s="2" t="s">
        <v>149</v>
      </c>
      <c r="G397" s="2"/>
      <c r="H397" s="33"/>
      <c r="I397" s="173">
        <f t="shared" si="285"/>
        <v>1087.3264351802334</v>
      </c>
      <c r="J397" s="174">
        <f t="shared" si="286"/>
        <v>12.279249171526576</v>
      </c>
      <c r="K397" s="189">
        <f t="shared" si="287"/>
        <v>273</v>
      </c>
      <c r="L397" s="190">
        <f t="shared" si="288"/>
        <v>68</v>
      </c>
      <c r="M397" s="173">
        <f t="shared" si="259"/>
        <v>19525.255625009413</v>
      </c>
      <c r="N397" s="174">
        <f t="shared" si="289"/>
        <v>8999.797810361837</v>
      </c>
      <c r="O397" s="174">
        <f t="shared" si="262"/>
        <v>10525.457814647574</v>
      </c>
      <c r="P397" s="174"/>
      <c r="Q397" s="174"/>
      <c r="R397" s="175"/>
      <c r="S397" s="173">
        <f t="shared" si="284"/>
        <v>14117.946393048016</v>
      </c>
      <c r="T397" s="174">
        <f t="shared" si="263"/>
        <v>6050.2482700015617</v>
      </c>
      <c r="U397" s="174">
        <f t="shared" si="264"/>
        <v>8067.6981230464553</v>
      </c>
      <c r="V397" s="174"/>
      <c r="W397" s="174"/>
      <c r="X397" s="175"/>
      <c r="Y397" s="173">
        <f t="shared" si="290"/>
        <v>28235.892786096032</v>
      </c>
      <c r="Z397" s="174">
        <f t="shared" si="265"/>
        <v>12100.496540003123</v>
      </c>
      <c r="AA397" s="174">
        <f t="shared" si="266"/>
        <v>16135.396246092911</v>
      </c>
      <c r="AB397" s="174"/>
      <c r="AC397" s="174"/>
      <c r="AD397" s="175"/>
      <c r="AE397" s="173">
        <f t="shared" si="267"/>
        <v>17.957124</v>
      </c>
      <c r="AF397" s="174">
        <f t="shared" si="261"/>
        <v>36</v>
      </c>
      <c r="AG397" s="174">
        <f t="shared" si="268"/>
        <v>22.464200000000002</v>
      </c>
      <c r="AH397" s="174">
        <f t="shared" si="269"/>
        <v>220.5</v>
      </c>
      <c r="AI397" s="174">
        <f t="shared" si="270"/>
        <v>260.02679999999998</v>
      </c>
      <c r="AJ397" s="174">
        <f t="shared" si="271"/>
        <v>3.1746031746031744</v>
      </c>
      <c r="AK397" s="174">
        <f t="shared" si="272"/>
        <v>6722.7899234924462</v>
      </c>
      <c r="AL397" s="174">
        <f t="shared" si="273"/>
        <v>3361.2490388897568</v>
      </c>
      <c r="AM397" s="174">
        <f t="shared" si="274"/>
        <v>3361.5408846026899</v>
      </c>
      <c r="AN397" s="174"/>
      <c r="AO397" s="176">
        <v>18</v>
      </c>
      <c r="AP397" s="174">
        <v>36</v>
      </c>
      <c r="AQ397" s="175">
        <f t="shared" si="275"/>
        <v>441</v>
      </c>
      <c r="AR397" s="31">
        <f t="shared" si="276"/>
        <v>0</v>
      </c>
      <c r="AS397" s="2">
        <f t="shared" si="277"/>
        <v>0.5</v>
      </c>
      <c r="AT397" s="33">
        <f t="shared" si="278"/>
        <v>0</v>
      </c>
      <c r="AU397" s="31">
        <f t="shared" si="279"/>
        <v>0</v>
      </c>
      <c r="AV397" s="2">
        <f t="shared" si="280"/>
        <v>1.5</v>
      </c>
      <c r="AW397" s="33">
        <f t="shared" si="281"/>
        <v>0</v>
      </c>
      <c r="AX397" s="31">
        <f t="shared" si="282"/>
        <v>2</v>
      </c>
      <c r="AY397" s="33">
        <f t="shared" si="283"/>
        <v>1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hidden="1" customHeight="1">
      <c r="A398" s="2"/>
      <c r="B398" s="107">
        <v>323</v>
      </c>
      <c r="C398" s="31">
        <v>10</v>
      </c>
      <c r="D398" s="106" t="s">
        <v>20</v>
      </c>
      <c r="E398" s="2" t="s">
        <v>92</v>
      </c>
      <c r="F398" s="2" t="s">
        <v>149</v>
      </c>
      <c r="G398" s="2"/>
      <c r="H398" s="33"/>
      <c r="I398" s="173">
        <f t="shared" si="285"/>
        <v>920.2655737943038</v>
      </c>
      <c r="J398" s="174">
        <f t="shared" si="286"/>
        <v>24.558498343053152</v>
      </c>
      <c r="K398" s="189">
        <f t="shared" si="287"/>
        <v>391</v>
      </c>
      <c r="L398" s="190">
        <f t="shared" si="288"/>
        <v>122</v>
      </c>
      <c r="M398" s="173">
        <f t="shared" si="259"/>
        <v>16525.323021555465</v>
      </c>
      <c r="N398" s="174">
        <f t="shared" si="289"/>
        <v>5999.8652069078917</v>
      </c>
      <c r="O398" s="174">
        <f t="shared" si="262"/>
        <v>10525.457814647574</v>
      </c>
      <c r="P398" s="174"/>
      <c r="Q398" s="174"/>
      <c r="R398" s="175"/>
      <c r="S398" s="173">
        <f t="shared" si="284"/>
        <v>12101.196969714163</v>
      </c>
      <c r="T398" s="174">
        <f t="shared" si="263"/>
        <v>4033.4988466677078</v>
      </c>
      <c r="U398" s="174">
        <f t="shared" si="264"/>
        <v>8067.6981230464553</v>
      </c>
      <c r="V398" s="174"/>
      <c r="W398" s="174"/>
      <c r="X398" s="175"/>
      <c r="Y398" s="173">
        <f t="shared" si="290"/>
        <v>24202.393939428326</v>
      </c>
      <c r="Z398" s="174">
        <f t="shared" si="265"/>
        <v>8066.9976933354155</v>
      </c>
      <c r="AA398" s="174">
        <f t="shared" si="266"/>
        <v>16135.396246092911</v>
      </c>
      <c r="AB398" s="174"/>
      <c r="AC398" s="174"/>
      <c r="AD398" s="175"/>
      <c r="AE398" s="173">
        <f t="shared" si="267"/>
        <v>17.957124</v>
      </c>
      <c r="AF398" s="174">
        <f t="shared" si="261"/>
        <v>36</v>
      </c>
      <c r="AG398" s="174">
        <f t="shared" si="268"/>
        <v>22.464200000000002</v>
      </c>
      <c r="AH398" s="174">
        <f t="shared" si="269"/>
        <v>441</v>
      </c>
      <c r="AI398" s="174">
        <f t="shared" si="270"/>
        <v>260.02679999999998</v>
      </c>
      <c r="AJ398" s="174">
        <f t="shared" si="271"/>
        <v>2</v>
      </c>
      <c r="AK398" s="174">
        <f t="shared" si="272"/>
        <v>6722.7899234924462</v>
      </c>
      <c r="AL398" s="174">
        <f t="shared" si="273"/>
        <v>3361.2490388897568</v>
      </c>
      <c r="AM398" s="174">
        <f t="shared" si="274"/>
        <v>3361.5408846026899</v>
      </c>
      <c r="AN398" s="174"/>
      <c r="AO398" s="176">
        <v>18</v>
      </c>
      <c r="AP398" s="174">
        <v>36</v>
      </c>
      <c r="AQ398" s="175">
        <f t="shared" si="275"/>
        <v>441</v>
      </c>
      <c r="AR398" s="31">
        <f t="shared" si="276"/>
        <v>0</v>
      </c>
      <c r="AS398" s="2">
        <f t="shared" si="277"/>
        <v>1</v>
      </c>
      <c r="AT398" s="33">
        <f t="shared" si="278"/>
        <v>0</v>
      </c>
      <c r="AU398" s="31">
        <f t="shared" si="279"/>
        <v>0</v>
      </c>
      <c r="AV398" s="2">
        <f t="shared" si="280"/>
        <v>1</v>
      </c>
      <c r="AW398" s="33">
        <f t="shared" si="281"/>
        <v>0</v>
      </c>
      <c r="AX398" s="31">
        <f t="shared" si="282"/>
        <v>1</v>
      </c>
      <c r="AY398" s="33">
        <f t="shared" si="283"/>
        <v>2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hidden="1" customHeight="1">
      <c r="A399" s="2"/>
      <c r="B399" s="107">
        <v>324</v>
      </c>
      <c r="C399" s="31">
        <v>10</v>
      </c>
      <c r="D399" s="106" t="s">
        <v>20</v>
      </c>
      <c r="E399" s="2" t="s">
        <v>139</v>
      </c>
      <c r="F399" s="2" t="s">
        <v>149</v>
      </c>
      <c r="G399" s="2"/>
      <c r="H399" s="33"/>
      <c r="I399" s="173">
        <f t="shared" si="285"/>
        <v>1135.9352700895204</v>
      </c>
      <c r="J399" s="174">
        <f t="shared" si="286"/>
        <v>24.558498343053152</v>
      </c>
      <c r="K399" s="189">
        <f t="shared" si="287"/>
        <v>249</v>
      </c>
      <c r="L399" s="190">
        <f t="shared" si="288"/>
        <v>57</v>
      </c>
      <c r="M399" s="173">
        <f t="shared" si="259"/>
        <v>20398.130500971009</v>
      </c>
      <c r="N399" s="174">
        <f t="shared" si="289"/>
        <v>9872.6726863234344</v>
      </c>
      <c r="O399" s="174">
        <f t="shared" si="262"/>
        <v>10525.457814647574</v>
      </c>
      <c r="P399" s="174"/>
      <c r="Q399" s="174"/>
      <c r="R399" s="175"/>
      <c r="S399" s="173">
        <f t="shared" si="284"/>
        <v>12101.196969714163</v>
      </c>
      <c r="T399" s="174">
        <f t="shared" si="263"/>
        <v>4033.4988466677078</v>
      </c>
      <c r="U399" s="174">
        <f t="shared" si="264"/>
        <v>8067.6981230464553</v>
      </c>
      <c r="V399" s="174"/>
      <c r="W399" s="174"/>
      <c r="X399" s="175"/>
      <c r="Y399" s="173">
        <f t="shared" si="290"/>
        <v>24202.393939428326</v>
      </c>
      <c r="Z399" s="174">
        <f t="shared" si="265"/>
        <v>8066.9976933354155</v>
      </c>
      <c r="AA399" s="174">
        <f t="shared" si="266"/>
        <v>16135.396246092911</v>
      </c>
      <c r="AB399" s="174"/>
      <c r="AC399" s="174"/>
      <c r="AD399" s="175"/>
      <c r="AE399" s="173">
        <f t="shared" si="267"/>
        <v>17.957124</v>
      </c>
      <c r="AF399" s="174">
        <f t="shared" si="261"/>
        <v>36</v>
      </c>
      <c r="AG399" s="174">
        <f t="shared" si="268"/>
        <v>82.464200000000005</v>
      </c>
      <c r="AH399" s="174">
        <f t="shared" si="269"/>
        <v>441</v>
      </c>
      <c r="AI399" s="174">
        <f t="shared" si="270"/>
        <v>260.02679999999998</v>
      </c>
      <c r="AJ399" s="174">
        <f t="shared" si="271"/>
        <v>2</v>
      </c>
      <c r="AK399" s="174">
        <f t="shared" si="272"/>
        <v>6722.7899234924462</v>
      </c>
      <c r="AL399" s="174">
        <f t="shared" si="273"/>
        <v>3361.2490388897568</v>
      </c>
      <c r="AM399" s="174">
        <f t="shared" si="274"/>
        <v>3361.5408846026899</v>
      </c>
      <c r="AN399" s="174"/>
      <c r="AO399" s="176">
        <v>18</v>
      </c>
      <c r="AP399" s="174">
        <v>36</v>
      </c>
      <c r="AQ399" s="175">
        <f t="shared" si="275"/>
        <v>441</v>
      </c>
      <c r="AR399" s="31">
        <f t="shared" si="276"/>
        <v>0</v>
      </c>
      <c r="AS399" s="2">
        <f t="shared" si="277"/>
        <v>1</v>
      </c>
      <c r="AT399" s="33">
        <f t="shared" si="278"/>
        <v>0</v>
      </c>
      <c r="AU399" s="31">
        <f t="shared" si="279"/>
        <v>60</v>
      </c>
      <c r="AV399" s="2">
        <f t="shared" si="280"/>
        <v>1</v>
      </c>
      <c r="AW399" s="33">
        <f t="shared" si="281"/>
        <v>0</v>
      </c>
      <c r="AX399" s="31">
        <f t="shared" si="282"/>
        <v>1</v>
      </c>
      <c r="AY399" s="33">
        <f t="shared" si="283"/>
        <v>2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hidden="1" customHeight="1">
      <c r="A400" s="2"/>
      <c r="B400" s="107">
        <v>325</v>
      </c>
      <c r="C400" s="31">
        <v>10</v>
      </c>
      <c r="D400" s="106" t="s">
        <v>20</v>
      </c>
      <c r="E400" s="2" t="s">
        <v>95</v>
      </c>
      <c r="F400" s="2" t="s">
        <v>149</v>
      </c>
      <c r="G400" s="2"/>
      <c r="H400" s="33"/>
      <c r="I400" s="173">
        <f t="shared" si="285"/>
        <v>1087.3264351802334</v>
      </c>
      <c r="J400" s="174">
        <f t="shared" si="286"/>
        <v>24.558498343053152</v>
      </c>
      <c r="K400" s="189">
        <f t="shared" si="287"/>
        <v>273</v>
      </c>
      <c r="L400" s="190">
        <f t="shared" si="288"/>
        <v>68</v>
      </c>
      <c r="M400" s="173">
        <f t="shared" si="259"/>
        <v>19525.255625009413</v>
      </c>
      <c r="N400" s="174">
        <f t="shared" si="289"/>
        <v>8999.797810361837</v>
      </c>
      <c r="O400" s="174">
        <f t="shared" si="262"/>
        <v>10525.457814647574</v>
      </c>
      <c r="P400" s="174"/>
      <c r="Q400" s="174"/>
      <c r="R400" s="175"/>
      <c r="S400" s="173">
        <f t="shared" si="284"/>
        <v>14117.946393048016</v>
      </c>
      <c r="T400" s="174">
        <f t="shared" si="263"/>
        <v>6050.2482700015617</v>
      </c>
      <c r="U400" s="174">
        <f t="shared" si="264"/>
        <v>8067.6981230464553</v>
      </c>
      <c r="V400" s="174"/>
      <c r="W400" s="174"/>
      <c r="X400" s="175"/>
      <c r="Y400" s="173">
        <f t="shared" si="290"/>
        <v>28235.892786096032</v>
      </c>
      <c r="Z400" s="174">
        <f t="shared" si="265"/>
        <v>12100.496540003123</v>
      </c>
      <c r="AA400" s="174">
        <f t="shared" si="266"/>
        <v>16135.396246092911</v>
      </c>
      <c r="AB400" s="174"/>
      <c r="AC400" s="174"/>
      <c r="AD400" s="175"/>
      <c r="AE400" s="173">
        <f t="shared" si="267"/>
        <v>17.957124</v>
      </c>
      <c r="AF400" s="174">
        <f t="shared" si="261"/>
        <v>36</v>
      </c>
      <c r="AG400" s="174">
        <f t="shared" si="268"/>
        <v>22.464200000000002</v>
      </c>
      <c r="AH400" s="174">
        <f t="shared" si="269"/>
        <v>441</v>
      </c>
      <c r="AI400" s="174">
        <f t="shared" si="270"/>
        <v>260.02679999999998</v>
      </c>
      <c r="AJ400" s="174">
        <f t="shared" si="271"/>
        <v>2.2222222222222223</v>
      </c>
      <c r="AK400" s="174">
        <f t="shared" si="272"/>
        <v>6722.7899234924462</v>
      </c>
      <c r="AL400" s="174">
        <f t="shared" si="273"/>
        <v>3361.2490388897568</v>
      </c>
      <c r="AM400" s="174">
        <f t="shared" si="274"/>
        <v>3361.5408846026899</v>
      </c>
      <c r="AN400" s="174"/>
      <c r="AO400" s="176">
        <v>18</v>
      </c>
      <c r="AP400" s="174">
        <v>36</v>
      </c>
      <c r="AQ400" s="175">
        <f t="shared" si="275"/>
        <v>441</v>
      </c>
      <c r="AR400" s="31">
        <f t="shared" si="276"/>
        <v>0</v>
      </c>
      <c r="AS400" s="2">
        <f t="shared" si="277"/>
        <v>1</v>
      </c>
      <c r="AT400" s="33">
        <f t="shared" si="278"/>
        <v>0</v>
      </c>
      <c r="AU400" s="31">
        <f t="shared" si="279"/>
        <v>0</v>
      </c>
      <c r="AV400" s="2">
        <f t="shared" si="280"/>
        <v>1.5</v>
      </c>
      <c r="AW400" s="33">
        <f t="shared" si="281"/>
        <v>0</v>
      </c>
      <c r="AX400" s="31">
        <f t="shared" si="282"/>
        <v>1</v>
      </c>
      <c r="AY400" s="33">
        <f t="shared" si="283"/>
        <v>2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hidden="1" customHeight="1">
      <c r="A401" s="2"/>
      <c r="B401" s="107">
        <v>326</v>
      </c>
      <c r="C401" s="31">
        <v>10</v>
      </c>
      <c r="D401" s="106" t="s">
        <v>20</v>
      </c>
      <c r="E401" s="2" t="s">
        <v>151</v>
      </c>
      <c r="F401" s="2" t="s">
        <v>149</v>
      </c>
      <c r="G401" s="2"/>
      <c r="H401" s="33"/>
      <c r="I401" s="173">
        <f t="shared" si="285"/>
        <v>1104.8462940840409</v>
      </c>
      <c r="J401" s="174">
        <f t="shared" si="286"/>
        <v>29.484277859834549</v>
      </c>
      <c r="K401" s="189">
        <f t="shared" si="287"/>
        <v>266</v>
      </c>
      <c r="L401" s="190">
        <f t="shared" si="288"/>
        <v>65</v>
      </c>
      <c r="M401" s="173">
        <f t="shared" si="259"/>
        <v>16525.323021555465</v>
      </c>
      <c r="N401" s="174">
        <f t="shared" si="289"/>
        <v>5999.8652069078917</v>
      </c>
      <c r="O401" s="174">
        <f t="shared" si="262"/>
        <v>10525.457814647574</v>
      </c>
      <c r="P401" s="174"/>
      <c r="Q401" s="174"/>
      <c r="R401" s="175"/>
      <c r="S401" s="173">
        <f t="shared" si="284"/>
        <v>12101.196969714163</v>
      </c>
      <c r="T401" s="174">
        <f t="shared" si="263"/>
        <v>4033.4988466677078</v>
      </c>
      <c r="U401" s="174">
        <f t="shared" si="264"/>
        <v>8067.6981230464553</v>
      </c>
      <c r="V401" s="174"/>
      <c r="W401" s="174"/>
      <c r="X401" s="175"/>
      <c r="Y401" s="173">
        <f t="shared" si="290"/>
        <v>24202.393939428326</v>
      </c>
      <c r="Z401" s="174">
        <f t="shared" si="265"/>
        <v>8066.9976933354155</v>
      </c>
      <c r="AA401" s="174">
        <f t="shared" si="266"/>
        <v>16135.396246092911</v>
      </c>
      <c r="AB401" s="174"/>
      <c r="AC401" s="174"/>
      <c r="AD401" s="175"/>
      <c r="AE401" s="173">
        <f t="shared" si="267"/>
        <v>14.957124</v>
      </c>
      <c r="AF401" s="174">
        <f t="shared" si="261"/>
        <v>36</v>
      </c>
      <c r="AG401" s="174">
        <f t="shared" si="268"/>
        <v>22.464200000000002</v>
      </c>
      <c r="AH401" s="174">
        <f t="shared" si="269"/>
        <v>441</v>
      </c>
      <c r="AI401" s="174">
        <f t="shared" si="270"/>
        <v>260.02679999999998</v>
      </c>
      <c r="AJ401" s="174">
        <f t="shared" si="271"/>
        <v>2</v>
      </c>
      <c r="AK401" s="174">
        <f t="shared" si="272"/>
        <v>6722.7899234924462</v>
      </c>
      <c r="AL401" s="174">
        <f t="shared" si="273"/>
        <v>3361.2490388897568</v>
      </c>
      <c r="AM401" s="174">
        <f t="shared" si="274"/>
        <v>3361.5408846026899</v>
      </c>
      <c r="AN401" s="174"/>
      <c r="AO401" s="176">
        <v>18</v>
      </c>
      <c r="AP401" s="174">
        <v>36</v>
      </c>
      <c r="AQ401" s="175">
        <f t="shared" si="275"/>
        <v>441</v>
      </c>
      <c r="AR401" s="31">
        <f t="shared" si="276"/>
        <v>3</v>
      </c>
      <c r="AS401" s="2">
        <f t="shared" si="277"/>
        <v>1</v>
      </c>
      <c r="AT401" s="33">
        <f t="shared" si="278"/>
        <v>0</v>
      </c>
      <c r="AU401" s="31">
        <f t="shared" si="279"/>
        <v>0</v>
      </c>
      <c r="AV401" s="2">
        <f t="shared" si="280"/>
        <v>1</v>
      </c>
      <c r="AW401" s="33">
        <f t="shared" si="281"/>
        <v>0</v>
      </c>
      <c r="AX401" s="31">
        <f t="shared" si="282"/>
        <v>1</v>
      </c>
      <c r="AY401" s="33">
        <f t="shared" si="283"/>
        <v>2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hidden="1" customHeight="1">
      <c r="A402" s="2"/>
      <c r="B402" s="107">
        <v>327</v>
      </c>
      <c r="C402" s="31">
        <v>10</v>
      </c>
      <c r="D402" s="106" t="s">
        <v>20</v>
      </c>
      <c r="E402" s="2" t="s">
        <v>165</v>
      </c>
      <c r="F402" s="2" t="s">
        <v>149</v>
      </c>
      <c r="G402" s="2"/>
      <c r="H402" s="33"/>
      <c r="I402" s="173">
        <f t="shared" si="285"/>
        <v>1363.7735771242526</v>
      </c>
      <c r="J402" s="174">
        <f t="shared" si="286"/>
        <v>29.484277859834549</v>
      </c>
      <c r="K402" s="189">
        <f t="shared" si="287"/>
        <v>163</v>
      </c>
      <c r="L402" s="190">
        <f t="shared" si="288"/>
        <v>29</v>
      </c>
      <c r="M402" s="173">
        <f t="shared" si="259"/>
        <v>20398.130500971009</v>
      </c>
      <c r="N402" s="174">
        <f t="shared" si="289"/>
        <v>9872.6726863234344</v>
      </c>
      <c r="O402" s="174">
        <f t="shared" si="262"/>
        <v>10525.457814647574</v>
      </c>
      <c r="P402" s="174"/>
      <c r="Q402" s="174"/>
      <c r="R402" s="175"/>
      <c r="S402" s="173">
        <f t="shared" si="284"/>
        <v>12101.196969714163</v>
      </c>
      <c r="T402" s="174">
        <f t="shared" si="263"/>
        <v>4033.4988466677078</v>
      </c>
      <c r="U402" s="174">
        <f t="shared" si="264"/>
        <v>8067.6981230464553</v>
      </c>
      <c r="V402" s="174"/>
      <c r="W402" s="174"/>
      <c r="X402" s="175"/>
      <c r="Y402" s="173">
        <f t="shared" si="290"/>
        <v>24202.393939428326</v>
      </c>
      <c r="Z402" s="174">
        <f t="shared" si="265"/>
        <v>8066.9976933354155</v>
      </c>
      <c r="AA402" s="174">
        <f t="shared" si="266"/>
        <v>16135.396246092911</v>
      </c>
      <c r="AB402" s="174"/>
      <c r="AC402" s="174"/>
      <c r="AD402" s="175"/>
      <c r="AE402" s="173">
        <f t="shared" si="267"/>
        <v>14.957124</v>
      </c>
      <c r="AF402" s="174">
        <f t="shared" si="261"/>
        <v>36</v>
      </c>
      <c r="AG402" s="174">
        <f t="shared" si="268"/>
        <v>82.464200000000005</v>
      </c>
      <c r="AH402" s="174">
        <f t="shared" si="269"/>
        <v>441</v>
      </c>
      <c r="AI402" s="174">
        <f t="shared" si="270"/>
        <v>260.02679999999998</v>
      </c>
      <c r="AJ402" s="174">
        <f t="shared" si="271"/>
        <v>2</v>
      </c>
      <c r="AK402" s="174">
        <f t="shared" si="272"/>
        <v>6722.7899234924462</v>
      </c>
      <c r="AL402" s="174">
        <f t="shared" si="273"/>
        <v>3361.2490388897568</v>
      </c>
      <c r="AM402" s="174">
        <f t="shared" si="274"/>
        <v>3361.5408846026899</v>
      </c>
      <c r="AN402" s="174"/>
      <c r="AO402" s="176">
        <v>18</v>
      </c>
      <c r="AP402" s="174">
        <v>36</v>
      </c>
      <c r="AQ402" s="175">
        <f t="shared" si="275"/>
        <v>441</v>
      </c>
      <c r="AR402" s="31">
        <f t="shared" si="276"/>
        <v>3</v>
      </c>
      <c r="AS402" s="2">
        <f t="shared" si="277"/>
        <v>1</v>
      </c>
      <c r="AT402" s="33">
        <f t="shared" si="278"/>
        <v>0</v>
      </c>
      <c r="AU402" s="31">
        <f t="shared" si="279"/>
        <v>60</v>
      </c>
      <c r="AV402" s="2">
        <f t="shared" si="280"/>
        <v>1</v>
      </c>
      <c r="AW402" s="33">
        <f t="shared" si="281"/>
        <v>0</v>
      </c>
      <c r="AX402" s="31">
        <f t="shared" si="282"/>
        <v>1</v>
      </c>
      <c r="AY402" s="33">
        <f t="shared" si="283"/>
        <v>2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hidden="1" customHeight="1">
      <c r="A403" s="2"/>
      <c r="B403" s="107">
        <v>328</v>
      </c>
      <c r="C403" s="31">
        <v>10</v>
      </c>
      <c r="D403" s="106" t="s">
        <v>20</v>
      </c>
      <c r="E403" s="2" t="s">
        <v>154</v>
      </c>
      <c r="F403" s="2" t="s">
        <v>149</v>
      </c>
      <c r="G403" s="2"/>
      <c r="H403" s="33"/>
      <c r="I403" s="173">
        <f t="shared" si="285"/>
        <v>1305.4151068754536</v>
      </c>
      <c r="J403" s="174">
        <f t="shared" si="286"/>
        <v>29.484277859834549</v>
      </c>
      <c r="K403" s="189">
        <f t="shared" si="287"/>
        <v>188</v>
      </c>
      <c r="L403" s="190">
        <f t="shared" si="288"/>
        <v>33</v>
      </c>
      <c r="M403" s="173">
        <f t="shared" si="259"/>
        <v>19525.255625009413</v>
      </c>
      <c r="N403" s="174">
        <f t="shared" si="289"/>
        <v>8999.797810361837</v>
      </c>
      <c r="O403" s="174">
        <f t="shared" si="262"/>
        <v>10525.457814647574</v>
      </c>
      <c r="P403" s="174"/>
      <c r="Q403" s="174"/>
      <c r="R403" s="175"/>
      <c r="S403" s="173">
        <f t="shared" si="284"/>
        <v>14117.946393048016</v>
      </c>
      <c r="T403" s="174">
        <f t="shared" si="263"/>
        <v>6050.2482700015617</v>
      </c>
      <c r="U403" s="174">
        <f t="shared" si="264"/>
        <v>8067.6981230464553</v>
      </c>
      <c r="V403" s="174"/>
      <c r="W403" s="174"/>
      <c r="X403" s="175"/>
      <c r="Y403" s="173">
        <f t="shared" si="290"/>
        <v>28235.892786096032</v>
      </c>
      <c r="Z403" s="174">
        <f t="shared" si="265"/>
        <v>12100.496540003123</v>
      </c>
      <c r="AA403" s="174">
        <f t="shared" si="266"/>
        <v>16135.396246092911</v>
      </c>
      <c r="AB403" s="174"/>
      <c r="AC403" s="174"/>
      <c r="AD403" s="175"/>
      <c r="AE403" s="173">
        <f t="shared" si="267"/>
        <v>14.957124</v>
      </c>
      <c r="AF403" s="174">
        <f t="shared" si="261"/>
        <v>36</v>
      </c>
      <c r="AG403" s="174">
        <f t="shared" si="268"/>
        <v>22.464200000000002</v>
      </c>
      <c r="AH403" s="174">
        <f t="shared" si="269"/>
        <v>441</v>
      </c>
      <c r="AI403" s="174">
        <f t="shared" si="270"/>
        <v>260.02679999999998</v>
      </c>
      <c r="AJ403" s="174">
        <f t="shared" si="271"/>
        <v>2.2222222222222223</v>
      </c>
      <c r="AK403" s="174">
        <f t="shared" si="272"/>
        <v>6722.7899234924462</v>
      </c>
      <c r="AL403" s="174">
        <f t="shared" si="273"/>
        <v>3361.2490388897568</v>
      </c>
      <c r="AM403" s="174">
        <f t="shared" si="274"/>
        <v>3361.5408846026899</v>
      </c>
      <c r="AN403" s="174"/>
      <c r="AO403" s="176">
        <v>18</v>
      </c>
      <c r="AP403" s="174">
        <v>36</v>
      </c>
      <c r="AQ403" s="175">
        <f t="shared" si="275"/>
        <v>441</v>
      </c>
      <c r="AR403" s="31">
        <f t="shared" si="276"/>
        <v>3</v>
      </c>
      <c r="AS403" s="2">
        <f t="shared" si="277"/>
        <v>1</v>
      </c>
      <c r="AT403" s="33">
        <f t="shared" si="278"/>
        <v>0</v>
      </c>
      <c r="AU403" s="31">
        <f t="shared" si="279"/>
        <v>0</v>
      </c>
      <c r="AV403" s="2">
        <f t="shared" si="280"/>
        <v>1.5</v>
      </c>
      <c r="AW403" s="33">
        <f t="shared" si="281"/>
        <v>0</v>
      </c>
      <c r="AX403" s="31">
        <f t="shared" si="282"/>
        <v>1</v>
      </c>
      <c r="AY403" s="33">
        <f t="shared" si="283"/>
        <v>2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hidden="1" customHeight="1">
      <c r="A404" s="2"/>
      <c r="B404" s="107">
        <v>329</v>
      </c>
      <c r="C404" s="31">
        <v>10</v>
      </c>
      <c r="D404" s="106" t="s">
        <v>20</v>
      </c>
      <c r="E404" s="2" t="s">
        <v>99</v>
      </c>
      <c r="F404" s="2" t="s">
        <v>149</v>
      </c>
      <c r="G404" s="2"/>
      <c r="H404" s="33"/>
      <c r="I404" s="173">
        <f t="shared" si="285"/>
        <v>920.2655737943038</v>
      </c>
      <c r="J404" s="174">
        <f t="shared" si="286"/>
        <v>12.279249171526576</v>
      </c>
      <c r="K404" s="189">
        <f t="shared" si="287"/>
        <v>391</v>
      </c>
      <c r="L404" s="190">
        <f t="shared" si="288"/>
        <v>122</v>
      </c>
      <c r="M404" s="173">
        <f t="shared" si="259"/>
        <v>16525.323021555465</v>
      </c>
      <c r="N404" s="174">
        <f t="shared" si="289"/>
        <v>5999.8652069078917</v>
      </c>
      <c r="O404" s="174">
        <f t="shared" si="262"/>
        <v>10525.457814647574</v>
      </c>
      <c r="P404" s="174"/>
      <c r="Q404" s="174"/>
      <c r="R404" s="175"/>
      <c r="S404" s="173">
        <f t="shared" si="284"/>
        <v>12101.196969714163</v>
      </c>
      <c r="T404" s="174">
        <f t="shared" si="263"/>
        <v>4033.4988466677078</v>
      </c>
      <c r="U404" s="174">
        <f t="shared" si="264"/>
        <v>8067.6981230464553</v>
      </c>
      <c r="V404" s="174"/>
      <c r="W404" s="174"/>
      <c r="X404" s="175"/>
      <c r="Y404" s="173">
        <f t="shared" si="290"/>
        <v>24202.393939428326</v>
      </c>
      <c r="Z404" s="174">
        <f t="shared" si="265"/>
        <v>8066.9976933354155</v>
      </c>
      <c r="AA404" s="174">
        <f t="shared" si="266"/>
        <v>16135.396246092911</v>
      </c>
      <c r="AB404" s="174"/>
      <c r="AC404" s="174"/>
      <c r="AD404" s="175"/>
      <c r="AE404" s="173">
        <f t="shared" si="267"/>
        <v>17.957124</v>
      </c>
      <c r="AF404" s="174">
        <f t="shared" si="261"/>
        <v>36</v>
      </c>
      <c r="AG404" s="174">
        <f t="shared" si="268"/>
        <v>22.464200000000002</v>
      </c>
      <c r="AH404" s="174">
        <f t="shared" si="269"/>
        <v>220.5</v>
      </c>
      <c r="AI404" s="174">
        <f t="shared" si="270"/>
        <v>260.02679999999998</v>
      </c>
      <c r="AJ404" s="174">
        <f t="shared" si="271"/>
        <v>2</v>
      </c>
      <c r="AK404" s="174">
        <f t="shared" si="272"/>
        <v>6722.7899234924462</v>
      </c>
      <c r="AL404" s="174">
        <f t="shared" si="273"/>
        <v>3361.2490388897568</v>
      </c>
      <c r="AM404" s="174">
        <f t="shared" si="274"/>
        <v>3361.5408846026899</v>
      </c>
      <c r="AN404" s="174"/>
      <c r="AO404" s="176">
        <v>18</v>
      </c>
      <c r="AP404" s="174">
        <v>36</v>
      </c>
      <c r="AQ404" s="175">
        <f t="shared" si="275"/>
        <v>441</v>
      </c>
      <c r="AR404" s="31">
        <f t="shared" si="276"/>
        <v>0</v>
      </c>
      <c r="AS404" s="2">
        <f t="shared" si="277"/>
        <v>0.5</v>
      </c>
      <c r="AT404" s="33">
        <f t="shared" si="278"/>
        <v>0</v>
      </c>
      <c r="AU404" s="31">
        <f t="shared" si="279"/>
        <v>0</v>
      </c>
      <c r="AV404" s="2">
        <f t="shared" si="280"/>
        <v>1</v>
      </c>
      <c r="AW404" s="33">
        <f t="shared" si="281"/>
        <v>0</v>
      </c>
      <c r="AX404" s="31">
        <f t="shared" si="282"/>
        <v>1</v>
      </c>
      <c r="AY404" s="33">
        <f t="shared" si="283"/>
        <v>2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hidden="1" customHeight="1">
      <c r="A405" s="2"/>
      <c r="B405" s="107">
        <v>330</v>
      </c>
      <c r="C405" s="31">
        <v>10</v>
      </c>
      <c r="D405" s="106" t="s">
        <v>20</v>
      </c>
      <c r="E405" s="2" t="s">
        <v>170</v>
      </c>
      <c r="F405" s="2" t="s">
        <v>149</v>
      </c>
      <c r="G405" s="2"/>
      <c r="H405" s="33"/>
      <c r="I405" s="173">
        <f t="shared" si="285"/>
        <v>1135.9352700895204</v>
      </c>
      <c r="J405" s="174">
        <f t="shared" si="286"/>
        <v>12.279249171526576</v>
      </c>
      <c r="K405" s="189">
        <f t="shared" si="287"/>
        <v>249</v>
      </c>
      <c r="L405" s="190">
        <f t="shared" si="288"/>
        <v>57</v>
      </c>
      <c r="M405" s="173">
        <f t="shared" si="259"/>
        <v>20398.130500971009</v>
      </c>
      <c r="N405" s="174">
        <f t="shared" si="289"/>
        <v>9872.6726863234344</v>
      </c>
      <c r="O405" s="174">
        <f t="shared" si="262"/>
        <v>10525.457814647574</v>
      </c>
      <c r="P405" s="174"/>
      <c r="Q405" s="174"/>
      <c r="R405" s="175"/>
      <c r="S405" s="173">
        <f t="shared" si="284"/>
        <v>12101.196969714163</v>
      </c>
      <c r="T405" s="174">
        <f t="shared" si="263"/>
        <v>4033.4988466677078</v>
      </c>
      <c r="U405" s="174">
        <f t="shared" si="264"/>
        <v>8067.6981230464553</v>
      </c>
      <c r="V405" s="174"/>
      <c r="W405" s="174"/>
      <c r="X405" s="175"/>
      <c r="Y405" s="173">
        <f t="shared" si="290"/>
        <v>24202.393939428326</v>
      </c>
      <c r="Z405" s="174">
        <f t="shared" si="265"/>
        <v>8066.9976933354155</v>
      </c>
      <c r="AA405" s="174">
        <f t="shared" si="266"/>
        <v>16135.396246092911</v>
      </c>
      <c r="AB405" s="174"/>
      <c r="AC405" s="174"/>
      <c r="AD405" s="175"/>
      <c r="AE405" s="173">
        <f t="shared" si="267"/>
        <v>17.957124</v>
      </c>
      <c r="AF405" s="174">
        <f t="shared" si="261"/>
        <v>36</v>
      </c>
      <c r="AG405" s="174">
        <f t="shared" si="268"/>
        <v>82.464200000000005</v>
      </c>
      <c r="AH405" s="174">
        <f t="shared" si="269"/>
        <v>220.5</v>
      </c>
      <c r="AI405" s="174">
        <f t="shared" si="270"/>
        <v>260.02679999999998</v>
      </c>
      <c r="AJ405" s="174">
        <f t="shared" si="271"/>
        <v>2</v>
      </c>
      <c r="AK405" s="174">
        <f t="shared" si="272"/>
        <v>6722.7899234924462</v>
      </c>
      <c r="AL405" s="174">
        <f t="shared" si="273"/>
        <v>3361.2490388897568</v>
      </c>
      <c r="AM405" s="174">
        <f t="shared" si="274"/>
        <v>3361.5408846026899</v>
      </c>
      <c r="AN405" s="174"/>
      <c r="AO405" s="176">
        <v>18</v>
      </c>
      <c r="AP405" s="174">
        <v>36</v>
      </c>
      <c r="AQ405" s="175">
        <f t="shared" si="275"/>
        <v>441</v>
      </c>
      <c r="AR405" s="31">
        <f t="shared" si="276"/>
        <v>0</v>
      </c>
      <c r="AS405" s="2">
        <f t="shared" si="277"/>
        <v>0.5</v>
      </c>
      <c r="AT405" s="33">
        <f t="shared" si="278"/>
        <v>0</v>
      </c>
      <c r="AU405" s="31">
        <f t="shared" si="279"/>
        <v>60</v>
      </c>
      <c r="AV405" s="2">
        <f t="shared" si="280"/>
        <v>1</v>
      </c>
      <c r="AW405" s="33">
        <f t="shared" si="281"/>
        <v>0</v>
      </c>
      <c r="AX405" s="31">
        <f t="shared" si="282"/>
        <v>1</v>
      </c>
      <c r="AY405" s="33">
        <f t="shared" si="283"/>
        <v>2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hidden="1" customHeight="1">
      <c r="A406" s="2"/>
      <c r="B406" s="107">
        <v>331</v>
      </c>
      <c r="C406" s="31">
        <v>10</v>
      </c>
      <c r="D406" s="106" t="s">
        <v>20</v>
      </c>
      <c r="E406" s="2" t="s">
        <v>102</v>
      </c>
      <c r="F406" s="2" t="s">
        <v>149</v>
      </c>
      <c r="G406" s="2"/>
      <c r="H406" s="33"/>
      <c r="I406" s="173">
        <f t="shared" si="285"/>
        <v>1087.3264351802334</v>
      </c>
      <c r="J406" s="174">
        <f t="shared" si="286"/>
        <v>12.279249171526576</v>
      </c>
      <c r="K406" s="189">
        <f t="shared" si="287"/>
        <v>273</v>
      </c>
      <c r="L406" s="190">
        <f t="shared" si="288"/>
        <v>68</v>
      </c>
      <c r="M406" s="173">
        <f t="shared" si="259"/>
        <v>19525.255625009413</v>
      </c>
      <c r="N406" s="174">
        <f t="shared" si="289"/>
        <v>8999.797810361837</v>
      </c>
      <c r="O406" s="174">
        <f t="shared" si="262"/>
        <v>10525.457814647574</v>
      </c>
      <c r="P406" s="174"/>
      <c r="Q406" s="174"/>
      <c r="R406" s="175"/>
      <c r="S406" s="173">
        <f t="shared" si="284"/>
        <v>14117.946393048016</v>
      </c>
      <c r="T406" s="174">
        <f t="shared" si="263"/>
        <v>6050.2482700015617</v>
      </c>
      <c r="U406" s="174">
        <f t="shared" si="264"/>
        <v>8067.6981230464553</v>
      </c>
      <c r="V406" s="174"/>
      <c r="W406" s="174"/>
      <c r="X406" s="175"/>
      <c r="Y406" s="173">
        <f t="shared" si="290"/>
        <v>28235.892786096032</v>
      </c>
      <c r="Z406" s="174">
        <f t="shared" si="265"/>
        <v>12100.496540003123</v>
      </c>
      <c r="AA406" s="174">
        <f t="shared" si="266"/>
        <v>16135.396246092911</v>
      </c>
      <c r="AB406" s="174"/>
      <c r="AC406" s="174"/>
      <c r="AD406" s="175"/>
      <c r="AE406" s="173">
        <f t="shared" si="267"/>
        <v>17.957124</v>
      </c>
      <c r="AF406" s="174">
        <f t="shared" si="261"/>
        <v>36</v>
      </c>
      <c r="AG406" s="174">
        <f t="shared" si="268"/>
        <v>22.464200000000002</v>
      </c>
      <c r="AH406" s="174">
        <f t="shared" si="269"/>
        <v>220.5</v>
      </c>
      <c r="AI406" s="174">
        <f t="shared" si="270"/>
        <v>260.02679999999998</v>
      </c>
      <c r="AJ406" s="174">
        <f t="shared" si="271"/>
        <v>2.2222222222222223</v>
      </c>
      <c r="AK406" s="174">
        <f t="shared" si="272"/>
        <v>6722.7899234924462</v>
      </c>
      <c r="AL406" s="174">
        <f t="shared" si="273"/>
        <v>3361.2490388897568</v>
      </c>
      <c r="AM406" s="174">
        <f t="shared" si="274"/>
        <v>3361.5408846026899</v>
      </c>
      <c r="AN406" s="174"/>
      <c r="AO406" s="176">
        <v>18</v>
      </c>
      <c r="AP406" s="174">
        <v>36</v>
      </c>
      <c r="AQ406" s="175">
        <f t="shared" si="275"/>
        <v>441</v>
      </c>
      <c r="AR406" s="31">
        <f t="shared" si="276"/>
        <v>0</v>
      </c>
      <c r="AS406" s="2">
        <f t="shared" si="277"/>
        <v>0.5</v>
      </c>
      <c r="AT406" s="33">
        <f t="shared" si="278"/>
        <v>0</v>
      </c>
      <c r="AU406" s="31">
        <f t="shared" si="279"/>
        <v>0</v>
      </c>
      <c r="AV406" s="2">
        <f t="shared" si="280"/>
        <v>1.5</v>
      </c>
      <c r="AW406" s="33">
        <f t="shared" si="281"/>
        <v>0</v>
      </c>
      <c r="AX406" s="31">
        <f t="shared" si="282"/>
        <v>1</v>
      </c>
      <c r="AY406" s="33">
        <f t="shared" si="283"/>
        <v>2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hidden="1" customHeight="1">
      <c r="A407" s="2"/>
      <c r="B407" s="107">
        <v>332</v>
      </c>
      <c r="C407" s="31">
        <v>7</v>
      </c>
      <c r="D407" s="106" t="s">
        <v>20</v>
      </c>
      <c r="E407" s="2" t="s">
        <v>67</v>
      </c>
      <c r="F407" s="2" t="s">
        <v>149</v>
      </c>
      <c r="G407" s="2"/>
      <c r="H407" s="33"/>
      <c r="I407" s="173">
        <f t="shared" si="285"/>
        <v>602.28341479344965</v>
      </c>
      <c r="J407" s="174">
        <f t="shared" si="286"/>
        <v>17.096278891876004</v>
      </c>
      <c r="K407" s="189">
        <f t="shared" si="287"/>
        <v>704</v>
      </c>
      <c r="L407" s="190">
        <f t="shared" si="288"/>
        <v>259</v>
      </c>
      <c r="M407" s="173">
        <f t="shared" si="259"/>
        <v>10815.277962589411</v>
      </c>
      <c r="N407" s="174">
        <f t="shared" si="289"/>
        <v>5761.3786393063692</v>
      </c>
      <c r="O407" s="174">
        <f t="shared" si="262"/>
        <v>5053.8993232830408</v>
      </c>
      <c r="P407" s="174"/>
      <c r="Q407" s="174"/>
      <c r="R407" s="175"/>
      <c r="S407" s="173">
        <f t="shared" si="284"/>
        <v>7746.9551764051876</v>
      </c>
      <c r="T407" s="174">
        <f t="shared" si="263"/>
        <v>3873.1726956303537</v>
      </c>
      <c r="U407" s="174">
        <f t="shared" si="264"/>
        <v>3873.7824807748339</v>
      </c>
      <c r="V407" s="174"/>
      <c r="W407" s="174"/>
      <c r="X407" s="175"/>
      <c r="Y407" s="173">
        <f t="shared" si="290"/>
        <v>15493.910352810373</v>
      </c>
      <c r="Z407" s="174">
        <f t="shared" si="265"/>
        <v>7746.3453912607065</v>
      </c>
      <c r="AA407" s="174">
        <f t="shared" si="266"/>
        <v>7747.5649615496677</v>
      </c>
      <c r="AB407" s="174"/>
      <c r="AC407" s="174"/>
      <c r="AD407" s="175"/>
      <c r="AE407" s="173">
        <f t="shared" si="267"/>
        <v>17.957124</v>
      </c>
      <c r="AF407" s="174">
        <f t="shared" si="261"/>
        <v>36</v>
      </c>
      <c r="AG407" s="174">
        <f t="shared" si="268"/>
        <v>22.464200000000002</v>
      </c>
      <c r="AH407" s="174">
        <f t="shared" si="269"/>
        <v>307</v>
      </c>
      <c r="AI407" s="174">
        <f t="shared" si="270"/>
        <v>260.02679999999998</v>
      </c>
      <c r="AJ407" s="174">
        <f t="shared" si="271"/>
        <v>2</v>
      </c>
      <c r="AK407" s="174">
        <f t="shared" si="272"/>
        <v>6455.7959803376561</v>
      </c>
      <c r="AL407" s="174">
        <f t="shared" si="273"/>
        <v>3227.6439130252948</v>
      </c>
      <c r="AM407" s="174">
        <f t="shared" si="274"/>
        <v>3228.1520673123619</v>
      </c>
      <c r="AN407" s="174"/>
      <c r="AO407" s="176">
        <v>18</v>
      </c>
      <c r="AP407" s="174">
        <v>36</v>
      </c>
      <c r="AQ407" s="175">
        <f t="shared" si="275"/>
        <v>307</v>
      </c>
      <c r="AR407" s="31">
        <f t="shared" si="276"/>
        <v>0</v>
      </c>
      <c r="AS407" s="2">
        <f t="shared" si="277"/>
        <v>1</v>
      </c>
      <c r="AT407" s="33">
        <f t="shared" si="278"/>
        <v>0</v>
      </c>
      <c r="AU407" s="31">
        <f t="shared" si="279"/>
        <v>0</v>
      </c>
      <c r="AV407" s="2">
        <f t="shared" si="280"/>
        <v>1</v>
      </c>
      <c r="AW407" s="33">
        <f t="shared" si="281"/>
        <v>0</v>
      </c>
      <c r="AX407" s="31">
        <f t="shared" si="282"/>
        <v>1</v>
      </c>
      <c r="AY407" s="33">
        <f t="shared" si="283"/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hidden="1" customHeight="1">
      <c r="A408" s="2"/>
      <c r="B408" s="107">
        <v>333</v>
      </c>
      <c r="C408" s="31">
        <v>7</v>
      </c>
      <c r="D408" s="106" t="s">
        <v>20</v>
      </c>
      <c r="E408" s="2" t="s">
        <v>136</v>
      </c>
      <c r="F408" s="2" t="s">
        <v>149</v>
      </c>
      <c r="G408" s="2"/>
      <c r="H408" s="33"/>
      <c r="I408" s="173">
        <f t="shared" si="285"/>
        <v>809.38053090038284</v>
      </c>
      <c r="J408" s="174">
        <f t="shared" si="286"/>
        <v>17.096278891876004</v>
      </c>
      <c r="K408" s="189">
        <f t="shared" si="287"/>
        <v>501</v>
      </c>
      <c r="L408" s="190">
        <f t="shared" si="288"/>
        <v>170</v>
      </c>
      <c r="M408" s="173">
        <f t="shared" si="259"/>
        <v>14534.146556564006</v>
      </c>
      <c r="N408" s="174">
        <f t="shared" si="289"/>
        <v>9480.2472332809666</v>
      </c>
      <c r="O408" s="174">
        <f t="shared" si="262"/>
        <v>5053.8993232830408</v>
      </c>
      <c r="P408" s="174"/>
      <c r="Q408" s="174"/>
      <c r="R408" s="175"/>
      <c r="S408" s="173">
        <f t="shared" si="284"/>
        <v>7746.9551764051876</v>
      </c>
      <c r="T408" s="174">
        <f t="shared" si="263"/>
        <v>3873.1726956303537</v>
      </c>
      <c r="U408" s="174">
        <f t="shared" si="264"/>
        <v>3873.7824807748339</v>
      </c>
      <c r="V408" s="174"/>
      <c r="W408" s="174"/>
      <c r="X408" s="175"/>
      <c r="Y408" s="173">
        <f t="shared" si="290"/>
        <v>15493.910352810373</v>
      </c>
      <c r="Z408" s="174">
        <f t="shared" si="265"/>
        <v>7746.3453912607065</v>
      </c>
      <c r="AA408" s="174">
        <f t="shared" si="266"/>
        <v>7747.5649615496677</v>
      </c>
      <c r="AB408" s="174"/>
      <c r="AC408" s="174"/>
      <c r="AD408" s="175"/>
      <c r="AE408" s="173">
        <f t="shared" si="267"/>
        <v>17.957124</v>
      </c>
      <c r="AF408" s="174">
        <f t="shared" si="261"/>
        <v>36</v>
      </c>
      <c r="AG408" s="174">
        <f t="shared" si="268"/>
        <v>82.464200000000005</v>
      </c>
      <c r="AH408" s="174">
        <f t="shared" si="269"/>
        <v>307</v>
      </c>
      <c r="AI408" s="174">
        <f t="shared" si="270"/>
        <v>260.02679999999998</v>
      </c>
      <c r="AJ408" s="174">
        <f t="shared" si="271"/>
        <v>2</v>
      </c>
      <c r="AK408" s="174">
        <f t="shared" si="272"/>
        <v>6455.7959803376561</v>
      </c>
      <c r="AL408" s="174">
        <f t="shared" si="273"/>
        <v>3227.6439130252948</v>
      </c>
      <c r="AM408" s="174">
        <f t="shared" si="274"/>
        <v>3228.1520673123619</v>
      </c>
      <c r="AN408" s="174"/>
      <c r="AO408" s="176">
        <v>18</v>
      </c>
      <c r="AP408" s="174">
        <v>36</v>
      </c>
      <c r="AQ408" s="175">
        <f t="shared" si="275"/>
        <v>307</v>
      </c>
      <c r="AR408" s="31">
        <f t="shared" si="276"/>
        <v>0</v>
      </c>
      <c r="AS408" s="2">
        <f t="shared" si="277"/>
        <v>1</v>
      </c>
      <c r="AT408" s="33">
        <f t="shared" si="278"/>
        <v>0</v>
      </c>
      <c r="AU408" s="31">
        <f t="shared" si="279"/>
        <v>60</v>
      </c>
      <c r="AV408" s="2">
        <f t="shared" si="280"/>
        <v>1</v>
      </c>
      <c r="AW408" s="33">
        <f t="shared" si="281"/>
        <v>0</v>
      </c>
      <c r="AX408" s="31">
        <f t="shared" si="282"/>
        <v>1</v>
      </c>
      <c r="AY408" s="33">
        <f t="shared" si="283"/>
        <v>1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hidden="1" customHeight="1">
      <c r="A409" s="2"/>
      <c r="B409" s="107">
        <v>334</v>
      </c>
      <c r="C409" s="31">
        <v>7</v>
      </c>
      <c r="D409" s="106" t="s">
        <v>20</v>
      </c>
      <c r="E409" s="2" t="s">
        <v>89</v>
      </c>
      <c r="F409" s="2" t="s">
        <v>149</v>
      </c>
      <c r="G409" s="2"/>
      <c r="H409" s="33"/>
      <c r="I409" s="173">
        <f t="shared" si="285"/>
        <v>762.703831762959</v>
      </c>
      <c r="J409" s="174">
        <f t="shared" si="286"/>
        <v>17.096278891876004</v>
      </c>
      <c r="K409" s="189">
        <f t="shared" si="287"/>
        <v>552</v>
      </c>
      <c r="L409" s="190">
        <f t="shared" si="288"/>
        <v>193</v>
      </c>
      <c r="M409" s="173">
        <f t="shared" si="259"/>
        <v>13695.967282242593</v>
      </c>
      <c r="N409" s="174">
        <f t="shared" si="289"/>
        <v>8642.0679589595529</v>
      </c>
      <c r="O409" s="174">
        <f t="shared" si="262"/>
        <v>5053.8993232830408</v>
      </c>
      <c r="P409" s="174"/>
      <c r="Q409" s="174"/>
      <c r="R409" s="175"/>
      <c r="S409" s="173">
        <f t="shared" si="284"/>
        <v>9683.5415242203635</v>
      </c>
      <c r="T409" s="174">
        <f t="shared" si="263"/>
        <v>5809.7590434455306</v>
      </c>
      <c r="U409" s="174">
        <f t="shared" si="264"/>
        <v>3873.7824807748339</v>
      </c>
      <c r="V409" s="174"/>
      <c r="W409" s="174"/>
      <c r="X409" s="175"/>
      <c r="Y409" s="173">
        <f t="shared" si="290"/>
        <v>19367.083048440727</v>
      </c>
      <c r="Z409" s="174">
        <f t="shared" si="265"/>
        <v>11619.518086891061</v>
      </c>
      <c r="AA409" s="174">
        <f t="shared" si="266"/>
        <v>7747.5649615496677</v>
      </c>
      <c r="AB409" s="174"/>
      <c r="AC409" s="174"/>
      <c r="AD409" s="175"/>
      <c r="AE409" s="173">
        <f t="shared" si="267"/>
        <v>17.957124</v>
      </c>
      <c r="AF409" s="174">
        <f t="shared" si="261"/>
        <v>36</v>
      </c>
      <c r="AG409" s="174">
        <f t="shared" si="268"/>
        <v>22.464200000000002</v>
      </c>
      <c r="AH409" s="174">
        <f t="shared" si="269"/>
        <v>307</v>
      </c>
      <c r="AI409" s="174">
        <f t="shared" si="270"/>
        <v>260.02679999999998</v>
      </c>
      <c r="AJ409" s="174">
        <f t="shared" si="271"/>
        <v>2.2222222222222223</v>
      </c>
      <c r="AK409" s="174">
        <f t="shared" si="272"/>
        <v>6455.7959803376561</v>
      </c>
      <c r="AL409" s="174">
        <f t="shared" si="273"/>
        <v>3227.6439130252948</v>
      </c>
      <c r="AM409" s="174">
        <f t="shared" si="274"/>
        <v>3228.1520673123619</v>
      </c>
      <c r="AN409" s="174"/>
      <c r="AO409" s="176">
        <v>18</v>
      </c>
      <c r="AP409" s="174">
        <v>36</v>
      </c>
      <c r="AQ409" s="175">
        <f t="shared" si="275"/>
        <v>307</v>
      </c>
      <c r="AR409" s="31">
        <f t="shared" si="276"/>
        <v>0</v>
      </c>
      <c r="AS409" s="2">
        <f t="shared" si="277"/>
        <v>1</v>
      </c>
      <c r="AT409" s="33">
        <f t="shared" si="278"/>
        <v>0</v>
      </c>
      <c r="AU409" s="31">
        <f t="shared" si="279"/>
        <v>0</v>
      </c>
      <c r="AV409" s="2">
        <f t="shared" si="280"/>
        <v>1.5</v>
      </c>
      <c r="AW409" s="33">
        <f t="shared" si="281"/>
        <v>0</v>
      </c>
      <c r="AX409" s="31">
        <f t="shared" si="282"/>
        <v>1</v>
      </c>
      <c r="AY409" s="33">
        <f t="shared" si="283"/>
        <v>1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hidden="1" customHeight="1">
      <c r="A410" s="2"/>
      <c r="B410" s="107">
        <v>335</v>
      </c>
      <c r="C410" s="31">
        <v>7</v>
      </c>
      <c r="D410" s="106" t="s">
        <v>20</v>
      </c>
      <c r="E410" s="2" t="s">
        <v>148</v>
      </c>
      <c r="F410" s="2" t="s">
        <v>149</v>
      </c>
      <c r="G410" s="2"/>
      <c r="H410" s="33"/>
      <c r="I410" s="173">
        <f t="shared" si="285"/>
        <v>723.08539814134122</v>
      </c>
      <c r="J410" s="174">
        <f t="shared" si="286"/>
        <v>20.525336287912033</v>
      </c>
      <c r="K410" s="189">
        <f t="shared" si="287"/>
        <v>581</v>
      </c>
      <c r="L410" s="190">
        <f t="shared" si="288"/>
        <v>207</v>
      </c>
      <c r="M410" s="173">
        <f t="shared" si="259"/>
        <v>10815.277962589411</v>
      </c>
      <c r="N410" s="174">
        <f t="shared" si="289"/>
        <v>5761.3786393063692</v>
      </c>
      <c r="O410" s="174">
        <f t="shared" si="262"/>
        <v>5053.8993232830408</v>
      </c>
      <c r="P410" s="174"/>
      <c r="Q410" s="174"/>
      <c r="R410" s="175"/>
      <c r="S410" s="173">
        <f t="shared" si="284"/>
        <v>7746.9551764051876</v>
      </c>
      <c r="T410" s="174">
        <f t="shared" si="263"/>
        <v>3873.1726956303537</v>
      </c>
      <c r="U410" s="174">
        <f t="shared" si="264"/>
        <v>3873.7824807748339</v>
      </c>
      <c r="V410" s="174"/>
      <c r="W410" s="174"/>
      <c r="X410" s="175"/>
      <c r="Y410" s="173">
        <f t="shared" si="290"/>
        <v>15493.910352810373</v>
      </c>
      <c r="Z410" s="174">
        <f t="shared" si="265"/>
        <v>7746.3453912607065</v>
      </c>
      <c r="AA410" s="174">
        <f t="shared" si="266"/>
        <v>7747.5649615496677</v>
      </c>
      <c r="AB410" s="174"/>
      <c r="AC410" s="174"/>
      <c r="AD410" s="175"/>
      <c r="AE410" s="173">
        <f t="shared" si="267"/>
        <v>14.957124</v>
      </c>
      <c r="AF410" s="174">
        <f t="shared" si="261"/>
        <v>36</v>
      </c>
      <c r="AG410" s="174">
        <f t="shared" si="268"/>
        <v>22.464200000000002</v>
      </c>
      <c r="AH410" s="174">
        <f t="shared" si="269"/>
        <v>307</v>
      </c>
      <c r="AI410" s="174">
        <f t="shared" si="270"/>
        <v>260.02679999999998</v>
      </c>
      <c r="AJ410" s="174">
        <f t="shared" si="271"/>
        <v>2</v>
      </c>
      <c r="AK410" s="174">
        <f t="shared" si="272"/>
        <v>6455.7959803376561</v>
      </c>
      <c r="AL410" s="174">
        <f t="shared" si="273"/>
        <v>3227.6439130252948</v>
      </c>
      <c r="AM410" s="174">
        <f t="shared" si="274"/>
        <v>3228.1520673123619</v>
      </c>
      <c r="AN410" s="174"/>
      <c r="AO410" s="176">
        <v>18</v>
      </c>
      <c r="AP410" s="174">
        <v>36</v>
      </c>
      <c r="AQ410" s="175">
        <f t="shared" si="275"/>
        <v>307</v>
      </c>
      <c r="AR410" s="31">
        <f t="shared" si="276"/>
        <v>3</v>
      </c>
      <c r="AS410" s="2">
        <f t="shared" si="277"/>
        <v>1</v>
      </c>
      <c r="AT410" s="33">
        <f t="shared" si="278"/>
        <v>0</v>
      </c>
      <c r="AU410" s="31">
        <f t="shared" si="279"/>
        <v>0</v>
      </c>
      <c r="AV410" s="2">
        <f t="shared" si="280"/>
        <v>1</v>
      </c>
      <c r="AW410" s="33">
        <f t="shared" si="281"/>
        <v>0</v>
      </c>
      <c r="AX410" s="31">
        <f t="shared" si="282"/>
        <v>1</v>
      </c>
      <c r="AY410" s="33">
        <f t="shared" si="283"/>
        <v>1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hidden="1" customHeight="1">
      <c r="A411" s="2"/>
      <c r="B411" s="107">
        <v>336</v>
      </c>
      <c r="C411" s="31">
        <v>7</v>
      </c>
      <c r="D411" s="106" t="s">
        <v>20</v>
      </c>
      <c r="E411" s="2" t="s">
        <v>163</v>
      </c>
      <c r="F411" s="2" t="s">
        <v>149</v>
      </c>
      <c r="G411" s="2"/>
      <c r="H411" s="33"/>
      <c r="I411" s="173">
        <f t="shared" si="285"/>
        <v>971.7206701344461</v>
      </c>
      <c r="J411" s="174">
        <f t="shared" si="286"/>
        <v>20.525336287912033</v>
      </c>
      <c r="K411" s="189">
        <f t="shared" si="287"/>
        <v>351</v>
      </c>
      <c r="L411" s="190">
        <f t="shared" si="288"/>
        <v>104</v>
      </c>
      <c r="M411" s="173">
        <f t="shared" si="259"/>
        <v>14534.146556564006</v>
      </c>
      <c r="N411" s="174">
        <f t="shared" si="289"/>
        <v>9480.2472332809666</v>
      </c>
      <c r="O411" s="174">
        <f t="shared" si="262"/>
        <v>5053.8993232830408</v>
      </c>
      <c r="P411" s="174"/>
      <c r="Q411" s="174"/>
      <c r="R411" s="175"/>
      <c r="S411" s="173">
        <f t="shared" si="284"/>
        <v>7746.9551764051876</v>
      </c>
      <c r="T411" s="174">
        <f t="shared" si="263"/>
        <v>3873.1726956303537</v>
      </c>
      <c r="U411" s="174">
        <f t="shared" si="264"/>
        <v>3873.7824807748339</v>
      </c>
      <c r="V411" s="174"/>
      <c r="W411" s="174"/>
      <c r="X411" s="175"/>
      <c r="Y411" s="173">
        <f t="shared" si="290"/>
        <v>15493.910352810373</v>
      </c>
      <c r="Z411" s="174">
        <f t="shared" si="265"/>
        <v>7746.3453912607065</v>
      </c>
      <c r="AA411" s="174">
        <f t="shared" si="266"/>
        <v>7747.5649615496677</v>
      </c>
      <c r="AB411" s="174"/>
      <c r="AC411" s="174"/>
      <c r="AD411" s="175"/>
      <c r="AE411" s="173">
        <f t="shared" si="267"/>
        <v>14.957124</v>
      </c>
      <c r="AF411" s="174">
        <f t="shared" si="261"/>
        <v>36</v>
      </c>
      <c r="AG411" s="174">
        <f t="shared" si="268"/>
        <v>82.464200000000005</v>
      </c>
      <c r="AH411" s="174">
        <f t="shared" si="269"/>
        <v>307</v>
      </c>
      <c r="AI411" s="174">
        <f t="shared" si="270"/>
        <v>260.02679999999998</v>
      </c>
      <c r="AJ411" s="174">
        <f t="shared" si="271"/>
        <v>2</v>
      </c>
      <c r="AK411" s="174">
        <f t="shared" si="272"/>
        <v>6455.7959803376561</v>
      </c>
      <c r="AL411" s="174">
        <f t="shared" si="273"/>
        <v>3227.6439130252948</v>
      </c>
      <c r="AM411" s="174">
        <f t="shared" si="274"/>
        <v>3228.1520673123619</v>
      </c>
      <c r="AN411" s="174"/>
      <c r="AO411" s="176">
        <v>18</v>
      </c>
      <c r="AP411" s="174">
        <v>36</v>
      </c>
      <c r="AQ411" s="175">
        <f t="shared" si="275"/>
        <v>307</v>
      </c>
      <c r="AR411" s="31">
        <f t="shared" si="276"/>
        <v>3</v>
      </c>
      <c r="AS411" s="2">
        <f t="shared" si="277"/>
        <v>1</v>
      </c>
      <c r="AT411" s="33">
        <f t="shared" si="278"/>
        <v>0</v>
      </c>
      <c r="AU411" s="31">
        <f t="shared" si="279"/>
        <v>60</v>
      </c>
      <c r="AV411" s="2">
        <f t="shared" si="280"/>
        <v>1</v>
      </c>
      <c r="AW411" s="33">
        <f t="shared" si="281"/>
        <v>0</v>
      </c>
      <c r="AX411" s="31">
        <f t="shared" si="282"/>
        <v>1</v>
      </c>
      <c r="AY411" s="33">
        <f t="shared" si="283"/>
        <v>1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hidden="1" customHeight="1">
      <c r="A412" s="2"/>
      <c r="B412" s="107">
        <v>337</v>
      </c>
      <c r="C412" s="31">
        <v>7</v>
      </c>
      <c r="D412" s="106" t="s">
        <v>20</v>
      </c>
      <c r="E412" s="2" t="s">
        <v>152</v>
      </c>
      <c r="F412" s="2" t="s">
        <v>149</v>
      </c>
      <c r="G412" s="2"/>
      <c r="H412" s="33"/>
      <c r="I412" s="173">
        <f t="shared" si="285"/>
        <v>915.68187054159557</v>
      </c>
      <c r="J412" s="174">
        <f t="shared" si="286"/>
        <v>20.525336287912033</v>
      </c>
      <c r="K412" s="189">
        <f t="shared" si="287"/>
        <v>398</v>
      </c>
      <c r="L412" s="190">
        <f t="shared" si="288"/>
        <v>128</v>
      </c>
      <c r="M412" s="173">
        <f t="shared" si="259"/>
        <v>13695.967282242593</v>
      </c>
      <c r="N412" s="174">
        <f t="shared" si="289"/>
        <v>8642.0679589595529</v>
      </c>
      <c r="O412" s="174">
        <f t="shared" si="262"/>
        <v>5053.8993232830408</v>
      </c>
      <c r="P412" s="174"/>
      <c r="Q412" s="174"/>
      <c r="R412" s="175"/>
      <c r="S412" s="173">
        <f t="shared" si="284"/>
        <v>9683.5415242203635</v>
      </c>
      <c r="T412" s="174">
        <f t="shared" si="263"/>
        <v>5809.7590434455306</v>
      </c>
      <c r="U412" s="174">
        <f t="shared" si="264"/>
        <v>3873.7824807748339</v>
      </c>
      <c r="V412" s="174"/>
      <c r="W412" s="174"/>
      <c r="X412" s="175"/>
      <c r="Y412" s="173">
        <f t="shared" si="290"/>
        <v>19367.083048440727</v>
      </c>
      <c r="Z412" s="174">
        <f t="shared" si="265"/>
        <v>11619.518086891061</v>
      </c>
      <c r="AA412" s="174">
        <f t="shared" si="266"/>
        <v>7747.5649615496677</v>
      </c>
      <c r="AB412" s="174"/>
      <c r="AC412" s="174"/>
      <c r="AD412" s="175"/>
      <c r="AE412" s="173">
        <f t="shared" si="267"/>
        <v>14.957124</v>
      </c>
      <c r="AF412" s="174">
        <f t="shared" si="261"/>
        <v>36</v>
      </c>
      <c r="AG412" s="174">
        <f t="shared" si="268"/>
        <v>22.464200000000002</v>
      </c>
      <c r="AH412" s="174">
        <f t="shared" si="269"/>
        <v>307</v>
      </c>
      <c r="AI412" s="174">
        <f t="shared" si="270"/>
        <v>260.02679999999998</v>
      </c>
      <c r="AJ412" s="174">
        <f t="shared" si="271"/>
        <v>2.2222222222222223</v>
      </c>
      <c r="AK412" s="174">
        <f t="shared" si="272"/>
        <v>6455.7959803376561</v>
      </c>
      <c r="AL412" s="174">
        <f t="shared" si="273"/>
        <v>3227.6439130252948</v>
      </c>
      <c r="AM412" s="174">
        <f t="shared" si="274"/>
        <v>3228.1520673123619</v>
      </c>
      <c r="AN412" s="174"/>
      <c r="AO412" s="176">
        <v>18</v>
      </c>
      <c r="AP412" s="174">
        <v>36</v>
      </c>
      <c r="AQ412" s="175">
        <f t="shared" si="275"/>
        <v>307</v>
      </c>
      <c r="AR412" s="31">
        <f t="shared" si="276"/>
        <v>3</v>
      </c>
      <c r="AS412" s="2">
        <f t="shared" si="277"/>
        <v>1</v>
      </c>
      <c r="AT412" s="33">
        <f t="shared" si="278"/>
        <v>0</v>
      </c>
      <c r="AU412" s="31">
        <f t="shared" si="279"/>
        <v>0</v>
      </c>
      <c r="AV412" s="2">
        <f t="shared" si="280"/>
        <v>1.5</v>
      </c>
      <c r="AW412" s="33">
        <f t="shared" si="281"/>
        <v>0</v>
      </c>
      <c r="AX412" s="31">
        <f t="shared" si="282"/>
        <v>1</v>
      </c>
      <c r="AY412" s="33">
        <f t="shared" si="283"/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hidden="1" customHeight="1">
      <c r="A413" s="2"/>
      <c r="B413" s="107">
        <v>338</v>
      </c>
      <c r="C413" s="31">
        <v>7</v>
      </c>
      <c r="D413" s="106" t="s">
        <v>20</v>
      </c>
      <c r="E413" s="2" t="s">
        <v>79</v>
      </c>
      <c r="F413" s="2" t="s">
        <v>149</v>
      </c>
      <c r="G413" s="2"/>
      <c r="H413" s="33"/>
      <c r="I413" s="173">
        <f t="shared" si="285"/>
        <v>602.28341479344965</v>
      </c>
      <c r="J413" s="174">
        <f t="shared" si="286"/>
        <v>8.548139445938002</v>
      </c>
      <c r="K413" s="189">
        <f t="shared" si="287"/>
        <v>704</v>
      </c>
      <c r="L413" s="190">
        <f t="shared" si="288"/>
        <v>259</v>
      </c>
      <c r="M413" s="173">
        <f t="shared" si="259"/>
        <v>10815.277962589411</v>
      </c>
      <c r="N413" s="174">
        <f t="shared" si="289"/>
        <v>5761.3786393063692</v>
      </c>
      <c r="O413" s="174">
        <f t="shared" si="262"/>
        <v>5053.8993232830408</v>
      </c>
      <c r="P413" s="174"/>
      <c r="Q413" s="174"/>
      <c r="R413" s="175"/>
      <c r="S413" s="173">
        <f t="shared" si="284"/>
        <v>7746.9551764051876</v>
      </c>
      <c r="T413" s="174">
        <f t="shared" si="263"/>
        <v>3873.1726956303537</v>
      </c>
      <c r="U413" s="174">
        <f t="shared" si="264"/>
        <v>3873.7824807748339</v>
      </c>
      <c r="V413" s="174"/>
      <c r="W413" s="174"/>
      <c r="X413" s="175"/>
      <c r="Y413" s="173">
        <f t="shared" si="290"/>
        <v>15493.910352810373</v>
      </c>
      <c r="Z413" s="174">
        <f t="shared" si="265"/>
        <v>7746.3453912607065</v>
      </c>
      <c r="AA413" s="174">
        <f t="shared" si="266"/>
        <v>7747.5649615496677</v>
      </c>
      <c r="AB413" s="174"/>
      <c r="AC413" s="174"/>
      <c r="AD413" s="175"/>
      <c r="AE413" s="173">
        <f t="shared" si="267"/>
        <v>17.957124</v>
      </c>
      <c r="AF413" s="174">
        <f t="shared" si="261"/>
        <v>36</v>
      </c>
      <c r="AG413" s="174">
        <f t="shared" si="268"/>
        <v>22.464200000000002</v>
      </c>
      <c r="AH413" s="174">
        <f t="shared" si="269"/>
        <v>153.5</v>
      </c>
      <c r="AI413" s="174">
        <f t="shared" si="270"/>
        <v>260.02679999999998</v>
      </c>
      <c r="AJ413" s="174">
        <f t="shared" si="271"/>
        <v>2</v>
      </c>
      <c r="AK413" s="174">
        <f t="shared" si="272"/>
        <v>6455.7959803376561</v>
      </c>
      <c r="AL413" s="174">
        <f t="shared" si="273"/>
        <v>3227.6439130252948</v>
      </c>
      <c r="AM413" s="174">
        <f t="shared" si="274"/>
        <v>3228.1520673123619</v>
      </c>
      <c r="AN413" s="174"/>
      <c r="AO413" s="176">
        <v>18</v>
      </c>
      <c r="AP413" s="174">
        <v>36</v>
      </c>
      <c r="AQ413" s="175">
        <f t="shared" si="275"/>
        <v>307</v>
      </c>
      <c r="AR413" s="31">
        <f t="shared" si="276"/>
        <v>0</v>
      </c>
      <c r="AS413" s="2">
        <f t="shared" si="277"/>
        <v>0.5</v>
      </c>
      <c r="AT413" s="33">
        <f t="shared" si="278"/>
        <v>0</v>
      </c>
      <c r="AU413" s="31">
        <f t="shared" si="279"/>
        <v>0</v>
      </c>
      <c r="AV413" s="2">
        <f t="shared" si="280"/>
        <v>1</v>
      </c>
      <c r="AW413" s="33">
        <f t="shared" si="281"/>
        <v>0</v>
      </c>
      <c r="AX413" s="31">
        <f t="shared" si="282"/>
        <v>1</v>
      </c>
      <c r="AY413" s="33">
        <f t="shared" si="283"/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hidden="1" customHeight="1">
      <c r="A414" s="2"/>
      <c r="B414" s="107">
        <v>339</v>
      </c>
      <c r="C414" s="31">
        <v>7</v>
      </c>
      <c r="D414" s="106" t="s">
        <v>20</v>
      </c>
      <c r="E414" s="2" t="s">
        <v>168</v>
      </c>
      <c r="F414" s="2" t="s">
        <v>149</v>
      </c>
      <c r="G414" s="2"/>
      <c r="H414" s="33"/>
      <c r="I414" s="173">
        <f t="shared" si="285"/>
        <v>809.38053090038284</v>
      </c>
      <c r="J414" s="174">
        <f t="shared" si="286"/>
        <v>8.548139445938002</v>
      </c>
      <c r="K414" s="189">
        <f t="shared" si="287"/>
        <v>501</v>
      </c>
      <c r="L414" s="190">
        <f t="shared" si="288"/>
        <v>170</v>
      </c>
      <c r="M414" s="173">
        <f t="shared" si="259"/>
        <v>14534.146556564006</v>
      </c>
      <c r="N414" s="174">
        <f t="shared" si="289"/>
        <v>9480.2472332809666</v>
      </c>
      <c r="O414" s="174">
        <f t="shared" si="262"/>
        <v>5053.8993232830408</v>
      </c>
      <c r="P414" s="174"/>
      <c r="Q414" s="174"/>
      <c r="R414" s="175"/>
      <c r="S414" s="173">
        <f t="shared" si="284"/>
        <v>7746.9551764051876</v>
      </c>
      <c r="T414" s="174">
        <f t="shared" si="263"/>
        <v>3873.1726956303537</v>
      </c>
      <c r="U414" s="174">
        <f t="shared" si="264"/>
        <v>3873.7824807748339</v>
      </c>
      <c r="V414" s="174"/>
      <c r="W414" s="174"/>
      <c r="X414" s="175"/>
      <c r="Y414" s="173">
        <f t="shared" si="290"/>
        <v>15493.910352810373</v>
      </c>
      <c r="Z414" s="174">
        <f t="shared" si="265"/>
        <v>7746.3453912607065</v>
      </c>
      <c r="AA414" s="174">
        <f t="shared" si="266"/>
        <v>7747.5649615496677</v>
      </c>
      <c r="AB414" s="174"/>
      <c r="AC414" s="174"/>
      <c r="AD414" s="175"/>
      <c r="AE414" s="173">
        <f t="shared" si="267"/>
        <v>17.957124</v>
      </c>
      <c r="AF414" s="174">
        <f t="shared" si="261"/>
        <v>36</v>
      </c>
      <c r="AG414" s="174">
        <f t="shared" si="268"/>
        <v>82.464200000000005</v>
      </c>
      <c r="AH414" s="174">
        <f t="shared" si="269"/>
        <v>153.5</v>
      </c>
      <c r="AI414" s="174">
        <f t="shared" si="270"/>
        <v>260.02679999999998</v>
      </c>
      <c r="AJ414" s="174">
        <f t="shared" si="271"/>
        <v>2</v>
      </c>
      <c r="AK414" s="174">
        <f t="shared" si="272"/>
        <v>6455.7959803376561</v>
      </c>
      <c r="AL414" s="174">
        <f t="shared" si="273"/>
        <v>3227.6439130252948</v>
      </c>
      <c r="AM414" s="174">
        <f t="shared" si="274"/>
        <v>3228.1520673123619</v>
      </c>
      <c r="AN414" s="174"/>
      <c r="AO414" s="176">
        <v>18</v>
      </c>
      <c r="AP414" s="174">
        <v>36</v>
      </c>
      <c r="AQ414" s="175">
        <f t="shared" si="275"/>
        <v>307</v>
      </c>
      <c r="AR414" s="31">
        <f t="shared" si="276"/>
        <v>0</v>
      </c>
      <c r="AS414" s="2">
        <f t="shared" si="277"/>
        <v>0.5</v>
      </c>
      <c r="AT414" s="33">
        <f t="shared" si="278"/>
        <v>0</v>
      </c>
      <c r="AU414" s="31">
        <f t="shared" si="279"/>
        <v>60</v>
      </c>
      <c r="AV414" s="2">
        <f t="shared" si="280"/>
        <v>1</v>
      </c>
      <c r="AW414" s="33">
        <f t="shared" si="281"/>
        <v>0</v>
      </c>
      <c r="AX414" s="31">
        <f t="shared" si="282"/>
        <v>1</v>
      </c>
      <c r="AY414" s="33">
        <f t="shared" si="283"/>
        <v>1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hidden="1" customHeight="1">
      <c r="A415" s="2"/>
      <c r="B415" s="107">
        <v>340</v>
      </c>
      <c r="C415" s="31">
        <v>7</v>
      </c>
      <c r="D415" s="106" t="s">
        <v>20</v>
      </c>
      <c r="E415" s="2" t="s">
        <v>101</v>
      </c>
      <c r="F415" s="2" t="s">
        <v>149</v>
      </c>
      <c r="G415" s="2"/>
      <c r="H415" s="33"/>
      <c r="I415" s="173">
        <f t="shared" si="285"/>
        <v>762.703831762959</v>
      </c>
      <c r="J415" s="174">
        <f t="shared" si="286"/>
        <v>8.548139445938002</v>
      </c>
      <c r="K415" s="189">
        <f t="shared" si="287"/>
        <v>552</v>
      </c>
      <c r="L415" s="190">
        <f t="shared" si="288"/>
        <v>193</v>
      </c>
      <c r="M415" s="173">
        <f t="shared" si="259"/>
        <v>13695.967282242593</v>
      </c>
      <c r="N415" s="174">
        <f t="shared" si="289"/>
        <v>8642.0679589595529</v>
      </c>
      <c r="O415" s="174">
        <f t="shared" si="262"/>
        <v>5053.8993232830408</v>
      </c>
      <c r="P415" s="174"/>
      <c r="Q415" s="174"/>
      <c r="R415" s="175"/>
      <c r="S415" s="173">
        <f t="shared" si="284"/>
        <v>9683.5415242203635</v>
      </c>
      <c r="T415" s="174">
        <f t="shared" si="263"/>
        <v>5809.7590434455306</v>
      </c>
      <c r="U415" s="174">
        <f t="shared" si="264"/>
        <v>3873.7824807748339</v>
      </c>
      <c r="V415" s="174"/>
      <c r="W415" s="174"/>
      <c r="X415" s="175"/>
      <c r="Y415" s="173">
        <f t="shared" si="290"/>
        <v>19367.083048440727</v>
      </c>
      <c r="Z415" s="174">
        <f t="shared" si="265"/>
        <v>11619.518086891061</v>
      </c>
      <c r="AA415" s="174">
        <f t="shared" si="266"/>
        <v>7747.5649615496677</v>
      </c>
      <c r="AB415" s="174"/>
      <c r="AC415" s="174"/>
      <c r="AD415" s="175"/>
      <c r="AE415" s="173">
        <f t="shared" si="267"/>
        <v>17.957124</v>
      </c>
      <c r="AF415" s="174">
        <f t="shared" si="261"/>
        <v>36</v>
      </c>
      <c r="AG415" s="174">
        <f t="shared" si="268"/>
        <v>22.464200000000002</v>
      </c>
      <c r="AH415" s="174">
        <f t="shared" si="269"/>
        <v>153.5</v>
      </c>
      <c r="AI415" s="174">
        <f t="shared" si="270"/>
        <v>260.02679999999998</v>
      </c>
      <c r="AJ415" s="174">
        <f t="shared" si="271"/>
        <v>2.2222222222222223</v>
      </c>
      <c r="AK415" s="174">
        <f t="shared" si="272"/>
        <v>6455.7959803376561</v>
      </c>
      <c r="AL415" s="174">
        <f t="shared" si="273"/>
        <v>3227.6439130252948</v>
      </c>
      <c r="AM415" s="174">
        <f t="shared" si="274"/>
        <v>3228.1520673123619</v>
      </c>
      <c r="AN415" s="174"/>
      <c r="AO415" s="176">
        <v>18</v>
      </c>
      <c r="AP415" s="174">
        <v>36</v>
      </c>
      <c r="AQ415" s="175">
        <f t="shared" si="275"/>
        <v>307</v>
      </c>
      <c r="AR415" s="31">
        <f t="shared" si="276"/>
        <v>0</v>
      </c>
      <c r="AS415" s="2">
        <f t="shared" si="277"/>
        <v>0.5</v>
      </c>
      <c r="AT415" s="33">
        <f t="shared" si="278"/>
        <v>0</v>
      </c>
      <c r="AU415" s="31">
        <f t="shared" si="279"/>
        <v>0</v>
      </c>
      <c r="AV415" s="2">
        <f t="shared" si="280"/>
        <v>1.5</v>
      </c>
      <c r="AW415" s="33">
        <f t="shared" si="281"/>
        <v>0</v>
      </c>
      <c r="AX415" s="31">
        <f t="shared" si="282"/>
        <v>1</v>
      </c>
      <c r="AY415" s="33">
        <f t="shared" si="283"/>
        <v>1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hidden="1" customHeight="1">
      <c r="A416" s="2"/>
      <c r="B416" s="107">
        <v>341</v>
      </c>
      <c r="C416" s="31">
        <v>4</v>
      </c>
      <c r="D416" s="106" t="s">
        <v>20</v>
      </c>
      <c r="E416" s="2" t="s">
        <v>67</v>
      </c>
      <c r="F416" s="2" t="s">
        <v>149</v>
      </c>
      <c r="G416" s="2"/>
      <c r="H416" s="33"/>
      <c r="I416" s="173">
        <f t="shared" si="285"/>
        <v>560.80426606725109</v>
      </c>
      <c r="J416" s="174">
        <f t="shared" si="286"/>
        <v>9.4113066212607315</v>
      </c>
      <c r="K416" s="189">
        <f t="shared" si="287"/>
        <v>733</v>
      </c>
      <c r="L416" s="190">
        <f t="shared" si="288"/>
        <v>271</v>
      </c>
      <c r="M416" s="173">
        <f t="shared" si="259"/>
        <v>10070.431745498619</v>
      </c>
      <c r="N416" s="174">
        <f t="shared" si="289"/>
        <v>5364.897977162168</v>
      </c>
      <c r="O416" s="174">
        <f t="shared" si="262"/>
        <v>4705.5337683364505</v>
      </c>
      <c r="P416" s="174"/>
      <c r="Q416" s="174"/>
      <c r="R416" s="175"/>
      <c r="S416" s="173">
        <f t="shared" si="284"/>
        <v>7213.39510265838</v>
      </c>
      <c r="T416" s="174">
        <f t="shared" si="263"/>
        <v>3606.6326587569497</v>
      </c>
      <c r="U416" s="174">
        <f t="shared" si="264"/>
        <v>3606.7624439014303</v>
      </c>
      <c r="V416" s="174"/>
      <c r="W416" s="174"/>
      <c r="X416" s="175"/>
      <c r="Y416" s="173">
        <f t="shared" si="290"/>
        <v>14426.79020531676</v>
      </c>
      <c r="Z416" s="174">
        <f t="shared" si="265"/>
        <v>7213.2653175138994</v>
      </c>
      <c r="AA416" s="174">
        <f t="shared" si="266"/>
        <v>7213.5248878028606</v>
      </c>
      <c r="AB416" s="174"/>
      <c r="AC416" s="174"/>
      <c r="AD416" s="175"/>
      <c r="AE416" s="173">
        <f t="shared" si="267"/>
        <v>17.957124</v>
      </c>
      <c r="AF416" s="174">
        <f t="shared" si="261"/>
        <v>36</v>
      </c>
      <c r="AG416" s="174">
        <f t="shared" si="268"/>
        <v>22.464200000000002</v>
      </c>
      <c r="AH416" s="174">
        <f t="shared" si="269"/>
        <v>169</v>
      </c>
      <c r="AI416" s="174">
        <f t="shared" si="270"/>
        <v>260.02679999999998</v>
      </c>
      <c r="AJ416" s="174">
        <f t="shared" si="271"/>
        <v>2</v>
      </c>
      <c r="AK416" s="174">
        <f t="shared" si="272"/>
        <v>6011.16258554865</v>
      </c>
      <c r="AL416" s="174">
        <f t="shared" si="273"/>
        <v>3005.5272156307915</v>
      </c>
      <c r="AM416" s="174">
        <f t="shared" si="274"/>
        <v>3005.6353699178585</v>
      </c>
      <c r="AN416" s="174"/>
      <c r="AO416" s="176">
        <v>18</v>
      </c>
      <c r="AP416" s="174">
        <v>36</v>
      </c>
      <c r="AQ416" s="175">
        <f t="shared" si="275"/>
        <v>169</v>
      </c>
      <c r="AR416" s="31">
        <f t="shared" si="276"/>
        <v>0</v>
      </c>
      <c r="AS416" s="2">
        <f t="shared" si="277"/>
        <v>1</v>
      </c>
      <c r="AT416" s="33">
        <f t="shared" si="278"/>
        <v>0</v>
      </c>
      <c r="AU416" s="31">
        <f t="shared" si="279"/>
        <v>0</v>
      </c>
      <c r="AV416" s="2">
        <f t="shared" si="280"/>
        <v>1</v>
      </c>
      <c r="AW416" s="33">
        <f t="shared" si="281"/>
        <v>0</v>
      </c>
      <c r="AX416" s="31">
        <f t="shared" si="282"/>
        <v>1</v>
      </c>
      <c r="AY416" s="33">
        <f t="shared" si="283"/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hidden="1" customHeight="1">
      <c r="A417" s="2"/>
      <c r="B417" s="107">
        <v>342</v>
      </c>
      <c r="C417" s="31">
        <v>4</v>
      </c>
      <c r="D417" s="106" t="s">
        <v>20</v>
      </c>
      <c r="E417" s="2" t="s">
        <v>148</v>
      </c>
      <c r="F417" s="2" t="s">
        <v>149</v>
      </c>
      <c r="G417" s="2"/>
      <c r="H417" s="33"/>
      <c r="I417" s="173">
        <f t="shared" si="285"/>
        <v>673.2866388951926</v>
      </c>
      <c r="J417" s="174">
        <f t="shared" si="286"/>
        <v>11.298963624290337</v>
      </c>
      <c r="K417" s="189">
        <f t="shared" si="287"/>
        <v>630</v>
      </c>
      <c r="L417" s="190">
        <f t="shared" si="288"/>
        <v>225</v>
      </c>
      <c r="M417" s="173">
        <f t="shared" si="259"/>
        <v>10070.431745498619</v>
      </c>
      <c r="N417" s="174">
        <f t="shared" si="289"/>
        <v>5364.897977162168</v>
      </c>
      <c r="O417" s="174">
        <f t="shared" si="262"/>
        <v>4705.5337683364505</v>
      </c>
      <c r="P417" s="174"/>
      <c r="Q417" s="174"/>
      <c r="R417" s="175"/>
      <c r="S417" s="173">
        <f t="shared" si="284"/>
        <v>7213.39510265838</v>
      </c>
      <c r="T417" s="174">
        <f t="shared" si="263"/>
        <v>3606.6326587569497</v>
      </c>
      <c r="U417" s="174">
        <f t="shared" si="264"/>
        <v>3606.7624439014303</v>
      </c>
      <c r="V417" s="174"/>
      <c r="W417" s="174"/>
      <c r="X417" s="175"/>
      <c r="Y417" s="173">
        <f t="shared" si="290"/>
        <v>14426.79020531676</v>
      </c>
      <c r="Z417" s="174">
        <f t="shared" si="265"/>
        <v>7213.2653175138994</v>
      </c>
      <c r="AA417" s="174">
        <f t="shared" si="266"/>
        <v>7213.5248878028606</v>
      </c>
      <c r="AB417" s="174"/>
      <c r="AC417" s="174"/>
      <c r="AD417" s="175"/>
      <c r="AE417" s="173">
        <f t="shared" si="267"/>
        <v>14.957124</v>
      </c>
      <c r="AF417" s="174">
        <f t="shared" si="261"/>
        <v>36</v>
      </c>
      <c r="AG417" s="174">
        <f t="shared" si="268"/>
        <v>22.464200000000002</v>
      </c>
      <c r="AH417" s="174">
        <f t="shared" si="269"/>
        <v>169</v>
      </c>
      <c r="AI417" s="174">
        <f t="shared" si="270"/>
        <v>260.02679999999998</v>
      </c>
      <c r="AJ417" s="174">
        <f t="shared" si="271"/>
        <v>2</v>
      </c>
      <c r="AK417" s="174">
        <f t="shared" si="272"/>
        <v>6011.16258554865</v>
      </c>
      <c r="AL417" s="174">
        <f t="shared" si="273"/>
        <v>3005.5272156307915</v>
      </c>
      <c r="AM417" s="174">
        <f t="shared" si="274"/>
        <v>3005.6353699178585</v>
      </c>
      <c r="AN417" s="174"/>
      <c r="AO417" s="176">
        <v>18</v>
      </c>
      <c r="AP417" s="174">
        <v>36</v>
      </c>
      <c r="AQ417" s="175">
        <f t="shared" si="275"/>
        <v>169</v>
      </c>
      <c r="AR417" s="31">
        <f t="shared" si="276"/>
        <v>3</v>
      </c>
      <c r="AS417" s="2">
        <f t="shared" si="277"/>
        <v>1</v>
      </c>
      <c r="AT417" s="33">
        <f t="shared" si="278"/>
        <v>0</v>
      </c>
      <c r="AU417" s="31">
        <f t="shared" si="279"/>
        <v>0</v>
      </c>
      <c r="AV417" s="2">
        <f t="shared" si="280"/>
        <v>1</v>
      </c>
      <c r="AW417" s="33">
        <f t="shared" si="281"/>
        <v>0</v>
      </c>
      <c r="AX417" s="31">
        <f t="shared" si="282"/>
        <v>1</v>
      </c>
      <c r="AY417" s="33">
        <f t="shared" si="283"/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hidden="1" customHeight="1">
      <c r="A418" s="2"/>
      <c r="B418" s="107">
        <v>343</v>
      </c>
      <c r="C418" s="31">
        <v>4</v>
      </c>
      <c r="D418" s="106" t="s">
        <v>20</v>
      </c>
      <c r="E418" s="2" t="s">
        <v>79</v>
      </c>
      <c r="F418" s="2" t="s">
        <v>149</v>
      </c>
      <c r="G418" s="2"/>
      <c r="H418" s="33"/>
      <c r="I418" s="173">
        <f t="shared" si="285"/>
        <v>560.80426606725109</v>
      </c>
      <c r="J418" s="174">
        <f t="shared" si="286"/>
        <v>4.7056533106303657</v>
      </c>
      <c r="K418" s="189">
        <f t="shared" si="287"/>
        <v>733</v>
      </c>
      <c r="L418" s="190">
        <f t="shared" si="288"/>
        <v>271</v>
      </c>
      <c r="M418" s="173">
        <f t="shared" si="259"/>
        <v>10070.431745498619</v>
      </c>
      <c r="N418" s="174">
        <f t="shared" si="289"/>
        <v>5364.897977162168</v>
      </c>
      <c r="O418" s="174">
        <f t="shared" si="262"/>
        <v>4705.5337683364505</v>
      </c>
      <c r="P418" s="174"/>
      <c r="Q418" s="174"/>
      <c r="R418" s="175"/>
      <c r="S418" s="173">
        <f t="shared" si="284"/>
        <v>7213.39510265838</v>
      </c>
      <c r="T418" s="174">
        <f t="shared" si="263"/>
        <v>3606.6326587569497</v>
      </c>
      <c r="U418" s="174">
        <f t="shared" si="264"/>
        <v>3606.7624439014303</v>
      </c>
      <c r="V418" s="174"/>
      <c r="W418" s="174"/>
      <c r="X418" s="175"/>
      <c r="Y418" s="173">
        <f t="shared" si="290"/>
        <v>14426.79020531676</v>
      </c>
      <c r="Z418" s="174">
        <f t="shared" si="265"/>
        <v>7213.2653175138994</v>
      </c>
      <c r="AA418" s="174">
        <f t="shared" si="266"/>
        <v>7213.5248878028606</v>
      </c>
      <c r="AB418" s="174"/>
      <c r="AC418" s="174"/>
      <c r="AD418" s="175"/>
      <c r="AE418" s="173">
        <f t="shared" si="267"/>
        <v>17.957124</v>
      </c>
      <c r="AF418" s="174">
        <f t="shared" si="261"/>
        <v>36</v>
      </c>
      <c r="AG418" s="174">
        <f t="shared" si="268"/>
        <v>22.464200000000002</v>
      </c>
      <c r="AH418" s="174">
        <f t="shared" si="269"/>
        <v>84.5</v>
      </c>
      <c r="AI418" s="174">
        <f t="shared" si="270"/>
        <v>260.02679999999998</v>
      </c>
      <c r="AJ418" s="174">
        <f t="shared" si="271"/>
        <v>2</v>
      </c>
      <c r="AK418" s="174">
        <f t="shared" si="272"/>
        <v>6011.16258554865</v>
      </c>
      <c r="AL418" s="174">
        <f t="shared" si="273"/>
        <v>3005.5272156307915</v>
      </c>
      <c r="AM418" s="174">
        <f t="shared" si="274"/>
        <v>3005.6353699178585</v>
      </c>
      <c r="AN418" s="174"/>
      <c r="AO418" s="176">
        <v>18</v>
      </c>
      <c r="AP418" s="174">
        <v>36</v>
      </c>
      <c r="AQ418" s="175">
        <f t="shared" si="275"/>
        <v>169</v>
      </c>
      <c r="AR418" s="31">
        <f t="shared" si="276"/>
        <v>0</v>
      </c>
      <c r="AS418" s="2">
        <f t="shared" si="277"/>
        <v>0.5</v>
      </c>
      <c r="AT418" s="33">
        <f t="shared" si="278"/>
        <v>0</v>
      </c>
      <c r="AU418" s="31">
        <f t="shared" si="279"/>
        <v>0</v>
      </c>
      <c r="AV418" s="2">
        <f t="shared" si="280"/>
        <v>1</v>
      </c>
      <c r="AW418" s="33">
        <f t="shared" si="281"/>
        <v>0</v>
      </c>
      <c r="AX418" s="31">
        <f t="shared" si="282"/>
        <v>1</v>
      </c>
      <c r="AY418" s="33">
        <f t="shared" si="283"/>
        <v>1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hidden="1" customHeight="1">
      <c r="A419" s="2"/>
      <c r="B419" s="107">
        <v>344</v>
      </c>
      <c r="C419" s="31">
        <v>1</v>
      </c>
      <c r="D419" s="106" t="s">
        <v>20</v>
      </c>
      <c r="E419" s="2" t="s">
        <v>67</v>
      </c>
      <c r="F419" s="2" t="s">
        <v>149</v>
      </c>
      <c r="G419" s="2"/>
      <c r="H419" s="33"/>
      <c r="I419" s="173">
        <f t="shared" si="285"/>
        <v>456.31345145167114</v>
      </c>
      <c r="J419" s="174">
        <f t="shared" si="286"/>
        <v>4.7334974130601317</v>
      </c>
      <c r="K419" s="189">
        <f t="shared" si="287"/>
        <v>817</v>
      </c>
      <c r="L419" s="190">
        <f t="shared" si="288"/>
        <v>318</v>
      </c>
      <c r="M419" s="173">
        <f t="shared" si="259"/>
        <v>8194.077230585639</v>
      </c>
      <c r="N419" s="174">
        <f t="shared" si="289"/>
        <v>4364.942884697306</v>
      </c>
      <c r="O419" s="174">
        <f t="shared" si="262"/>
        <v>3829.134345888333</v>
      </c>
      <c r="P419" s="174"/>
      <c r="Q419" s="174"/>
      <c r="R419" s="175"/>
      <c r="S419" s="173">
        <f t="shared" si="284"/>
        <v>5869.4056610673269</v>
      </c>
      <c r="T419" s="174">
        <f t="shared" si="263"/>
        <v>2934.3979379614225</v>
      </c>
      <c r="U419" s="174">
        <f t="shared" si="264"/>
        <v>2935.007723105904</v>
      </c>
      <c r="V419" s="174"/>
      <c r="W419" s="174"/>
      <c r="X419" s="175"/>
      <c r="Y419" s="173">
        <f t="shared" si="290"/>
        <v>11738.811322134654</v>
      </c>
      <c r="Z419" s="174">
        <f t="shared" si="265"/>
        <v>5868.7958759228459</v>
      </c>
      <c r="AA419" s="174">
        <f t="shared" si="266"/>
        <v>5870.0154462118071</v>
      </c>
      <c r="AB419" s="174"/>
      <c r="AC419" s="174"/>
      <c r="AD419" s="175"/>
      <c r="AE419" s="173">
        <f t="shared" si="267"/>
        <v>17.957124</v>
      </c>
      <c r="AF419" s="174">
        <f t="shared" si="261"/>
        <v>36</v>
      </c>
      <c r="AG419" s="174">
        <f t="shared" si="268"/>
        <v>22.464200000000002</v>
      </c>
      <c r="AH419" s="174">
        <f t="shared" si="269"/>
        <v>85</v>
      </c>
      <c r="AI419" s="174">
        <f t="shared" si="270"/>
        <v>260.02679999999998</v>
      </c>
      <c r="AJ419" s="174">
        <f t="shared" si="271"/>
        <v>2</v>
      </c>
      <c r="AK419" s="174">
        <f t="shared" si="272"/>
        <v>4891.1713842227728</v>
      </c>
      <c r="AL419" s="174">
        <f t="shared" si="273"/>
        <v>2445.3316149678521</v>
      </c>
      <c r="AM419" s="174">
        <f t="shared" si="274"/>
        <v>2445.8397692549202</v>
      </c>
      <c r="AN419" s="174"/>
      <c r="AO419" s="176">
        <v>18</v>
      </c>
      <c r="AP419" s="174">
        <v>36</v>
      </c>
      <c r="AQ419" s="175">
        <f t="shared" si="275"/>
        <v>85</v>
      </c>
      <c r="AR419" s="31">
        <f t="shared" si="276"/>
        <v>0</v>
      </c>
      <c r="AS419" s="2">
        <f t="shared" si="277"/>
        <v>1</v>
      </c>
      <c r="AT419" s="33">
        <f t="shared" si="278"/>
        <v>0</v>
      </c>
      <c r="AU419" s="31">
        <f t="shared" si="279"/>
        <v>0</v>
      </c>
      <c r="AV419" s="2">
        <f t="shared" si="280"/>
        <v>1</v>
      </c>
      <c r="AW419" s="33">
        <f t="shared" si="281"/>
        <v>0</v>
      </c>
      <c r="AX419" s="31">
        <f t="shared" si="282"/>
        <v>1</v>
      </c>
      <c r="AY419" s="33">
        <f t="shared" si="283"/>
        <v>1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hidden="1" customHeight="1">
      <c r="A420" s="2"/>
      <c r="B420" s="107">
        <v>345</v>
      </c>
      <c r="C420" s="31">
        <v>10</v>
      </c>
      <c r="D420" s="106" t="s">
        <v>20</v>
      </c>
      <c r="E420" s="2" t="s">
        <v>144</v>
      </c>
      <c r="F420" s="2"/>
      <c r="G420" s="2"/>
      <c r="H420" s="33"/>
      <c r="I420" s="173">
        <f t="shared" si="285"/>
        <v>712.97297018549148</v>
      </c>
      <c r="J420" s="174">
        <f t="shared" si="286"/>
        <v>24.558498343053152</v>
      </c>
      <c r="K420" s="189">
        <f t="shared" si="287"/>
        <v>591</v>
      </c>
      <c r="L420" s="190">
        <f t="shared" si="288"/>
        <v>210</v>
      </c>
      <c r="M420" s="173">
        <f t="shared" si="259"/>
        <v>12802.944034269174</v>
      </c>
      <c r="N420" s="174">
        <f t="shared" si="289"/>
        <v>4569.5757302659604</v>
      </c>
      <c r="O420" s="174">
        <f t="shared" si="262"/>
        <v>8233.3683040032138</v>
      </c>
      <c r="P420" s="174"/>
      <c r="Q420" s="174"/>
      <c r="R420" s="175"/>
      <c r="S420" s="173">
        <f t="shared" si="284"/>
        <v>10084.330808095136</v>
      </c>
      <c r="T420" s="174">
        <f t="shared" si="263"/>
        <v>3361.2490388897568</v>
      </c>
      <c r="U420" s="174">
        <f t="shared" si="264"/>
        <v>6723.0817692053797</v>
      </c>
      <c r="V420" s="174"/>
      <c r="W420" s="174"/>
      <c r="X420" s="175"/>
      <c r="Y420" s="173">
        <f t="shared" si="290"/>
        <v>20168.661616190271</v>
      </c>
      <c r="Z420" s="174">
        <f t="shared" si="265"/>
        <v>6722.4980777795136</v>
      </c>
      <c r="AA420" s="174">
        <f t="shared" si="266"/>
        <v>13446.163538410759</v>
      </c>
      <c r="AB420" s="174"/>
      <c r="AC420" s="174"/>
      <c r="AD420" s="175"/>
      <c r="AE420" s="173">
        <f t="shared" si="267"/>
        <v>17.957124</v>
      </c>
      <c r="AF420" s="174">
        <f t="shared" si="261"/>
        <v>36</v>
      </c>
      <c r="AG420" s="174">
        <f t="shared" si="268"/>
        <v>22.464200000000002</v>
      </c>
      <c r="AH420" s="174">
        <f t="shared" si="269"/>
        <v>441</v>
      </c>
      <c r="AI420" s="174">
        <f t="shared" si="270"/>
        <v>260.02679999999998</v>
      </c>
      <c r="AJ420" s="174">
        <f t="shared" si="271"/>
        <v>2.8571428571428572</v>
      </c>
      <c r="AK420" s="174">
        <f t="shared" si="272"/>
        <v>6722.7899234924462</v>
      </c>
      <c r="AL420" s="174">
        <f t="shared" si="273"/>
        <v>3361.2490388897568</v>
      </c>
      <c r="AM420" s="174">
        <f t="shared" si="274"/>
        <v>3361.5408846026899</v>
      </c>
      <c r="AN420" s="174"/>
      <c r="AO420" s="176">
        <v>18</v>
      </c>
      <c r="AP420" s="174">
        <v>36</v>
      </c>
      <c r="AQ420" s="175">
        <f t="shared" si="275"/>
        <v>441</v>
      </c>
      <c r="AR420" s="31">
        <f t="shared" si="276"/>
        <v>0</v>
      </c>
      <c r="AS420" s="2">
        <f t="shared" si="277"/>
        <v>1</v>
      </c>
      <c r="AT420" s="33">
        <f t="shared" si="278"/>
        <v>0</v>
      </c>
      <c r="AU420" s="31">
        <f t="shared" si="279"/>
        <v>0</v>
      </c>
      <c r="AV420" s="2">
        <f t="shared" si="280"/>
        <v>1</v>
      </c>
      <c r="AW420" s="33">
        <f t="shared" si="281"/>
        <v>0</v>
      </c>
      <c r="AX420" s="31">
        <f t="shared" si="282"/>
        <v>2</v>
      </c>
      <c r="AY420" s="33">
        <f t="shared" si="283"/>
        <v>1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hidden="1" customHeight="1">
      <c r="A421" s="2"/>
      <c r="B421" s="107">
        <v>346</v>
      </c>
      <c r="C421" s="31">
        <v>10</v>
      </c>
      <c r="D421" s="106" t="s">
        <v>20</v>
      </c>
      <c r="E421" s="2" t="s">
        <v>138</v>
      </c>
      <c r="F421" s="2"/>
      <c r="G421" s="2"/>
      <c r="H421" s="33"/>
      <c r="I421" s="173">
        <f t="shared" si="285"/>
        <v>892.69771709817201</v>
      </c>
      <c r="J421" s="174">
        <f t="shared" si="286"/>
        <v>24.558498343053152</v>
      </c>
      <c r="K421" s="189">
        <f t="shared" si="287"/>
        <v>413</v>
      </c>
      <c r="L421" s="190">
        <f t="shared" si="288"/>
        <v>135</v>
      </c>
      <c r="M421" s="173">
        <f t="shared" si="259"/>
        <v>16030.283600448794</v>
      </c>
      <c r="N421" s="174">
        <f t="shared" si="289"/>
        <v>7796.9152964455807</v>
      </c>
      <c r="O421" s="174">
        <f t="shared" ref="O421:O450" si="291">U421*(1+(IF(($D$57+IF(F421="백어택",8,0))&gt;100,100,$D$57+IF(F421="백어택",8,0))/100)*($D$58/100-1))</f>
        <v>8233.3683040032138</v>
      </c>
      <c r="P421" s="174"/>
      <c r="Q421" s="174"/>
      <c r="R421" s="175"/>
      <c r="S421" s="173">
        <f t="shared" si="284"/>
        <v>10084.330808095136</v>
      </c>
      <c r="T421" s="174">
        <f t="shared" ref="T421:T450" si="292">AL421*AV421*IF(F421="백어택",1.2,1)</f>
        <v>3361.2490388897568</v>
      </c>
      <c r="U421" s="174">
        <f t="shared" ref="U421:U450" si="293">AM421*AX421*AY421*IF(F421="백어택",1.2,1)</f>
        <v>6723.0817692053797</v>
      </c>
      <c r="V421" s="174"/>
      <c r="W421" s="174"/>
      <c r="X421" s="175"/>
      <c r="Y421" s="173">
        <f t="shared" si="290"/>
        <v>20168.661616190271</v>
      </c>
      <c r="Z421" s="174">
        <f t="shared" ref="Z421:Z450" si="294">T421*$D$58/100</f>
        <v>6722.4980777795136</v>
      </c>
      <c r="AA421" s="174">
        <f t="shared" ref="AA421:AA450" si="295">U421*$D$58/100</f>
        <v>13446.163538410759</v>
      </c>
      <c r="AB421" s="174"/>
      <c r="AC421" s="174"/>
      <c r="AD421" s="175"/>
      <c r="AE421" s="173">
        <f t="shared" ref="AE421:AE450" si="296">AO421*(1-$D$17/100)-AR421</f>
        <v>17.957124</v>
      </c>
      <c r="AF421" s="174">
        <f t="shared" si="261"/>
        <v>36</v>
      </c>
      <c r="AG421" s="174">
        <f t="shared" ref="AG421:AG452" si="297">IF($D$57+AU421&gt;100,100,$D$57+AU421)</f>
        <v>82.464200000000005</v>
      </c>
      <c r="AH421" s="174">
        <f t="shared" ref="AH421:AH450" si="298">AQ421*AS421</f>
        <v>441</v>
      </c>
      <c r="AI421" s="174">
        <f t="shared" ref="AI421:AI450" si="299">$D$58+$D$19</f>
        <v>260.02679999999998</v>
      </c>
      <c r="AJ421" s="174">
        <f t="shared" ref="AJ421:AJ450" si="300">10*IF(AV421=1,1,5/4.5)/IF(AX421=1,5,3.5)</f>
        <v>2.8571428571428572</v>
      </c>
      <c r="AK421" s="174">
        <f t="shared" si="272"/>
        <v>6722.7899234924462</v>
      </c>
      <c r="AL421" s="174">
        <f t="shared" ref="AL421:AL450" si="301">(VLOOKUP(C421,$B$36:$AG$39,29,FALSE)+VLOOKUP(C421,$B$40:$AG$43,29,FALSE)*$D$54)*$D$59/100</f>
        <v>3361.2490388897568</v>
      </c>
      <c r="AM421" s="174">
        <f t="shared" ref="AM421:AM450" si="302">(VLOOKUP(C421,$B$36:$AG$39,30,FALSE)+VLOOKUP(C421,$B$40:$AG$43,30,FALSE)*$D$54)*$D$59/100</f>
        <v>3361.5408846026899</v>
      </c>
      <c r="AN421" s="174"/>
      <c r="AO421" s="176">
        <v>18</v>
      </c>
      <c r="AP421" s="174">
        <v>36</v>
      </c>
      <c r="AQ421" s="175">
        <f t="shared" ref="AQ421:AQ450" si="303">VLOOKUP(C421,$B$45:$AG$48,29,FALSE)</f>
        <v>441</v>
      </c>
      <c r="AR421" s="31">
        <f t="shared" ref="AR421:AR450" si="304">IF(LEFT(E421,1)*1=1,$S$70,$R$70)</f>
        <v>0</v>
      </c>
      <c r="AS421" s="2">
        <f t="shared" ref="AS421:AS450" si="305">IF(LEFT(E421,1)*1=2,$U$70,$T$70)</f>
        <v>1</v>
      </c>
      <c r="AT421" s="33">
        <f t="shared" ref="AT421:AT450" si="306">IF(LEFT(E421,1)*1=3,$W$70,$V$70)</f>
        <v>0</v>
      </c>
      <c r="AU421" s="31">
        <f t="shared" ref="AU421:AU450" si="307">IF(MID(E421,3,1)*1=1,$Y$70,$X$70)</f>
        <v>60</v>
      </c>
      <c r="AV421" s="2">
        <f t="shared" ref="AV421:AV450" si="308">IF(MID(E421,3,1)*1=2,$AA$70,$Z$70)</f>
        <v>1</v>
      </c>
      <c r="AW421" s="33">
        <f t="shared" ref="AW421:AW450" si="309">IF(MID(E421,3,1)*1=3,$AC$70,$AB$70)</f>
        <v>0</v>
      </c>
      <c r="AX421" s="31">
        <f t="shared" ref="AX421:AX450" si="310">IF(MID(E421,5,1)*1=1,$AE$70,$AD$70)</f>
        <v>2</v>
      </c>
      <c r="AY421" s="33">
        <f t="shared" ref="AY421:AY450" si="311">IF(MID(E421,5,1)*1=2,$AG$70,$AF$70)</f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hidden="1" customHeight="1">
      <c r="A422" s="2"/>
      <c r="B422" s="107">
        <v>347</v>
      </c>
      <c r="C422" s="31">
        <v>10</v>
      </c>
      <c r="D422" s="106" t="s">
        <v>20</v>
      </c>
      <c r="E422" s="2" t="s">
        <v>140</v>
      </c>
      <c r="F422" s="2"/>
      <c r="G422" s="2"/>
      <c r="H422" s="33"/>
      <c r="I422" s="173">
        <f t="shared" si="285"/>
        <v>840.20870487958723</v>
      </c>
      <c r="J422" s="174">
        <f t="shared" si="286"/>
        <v>24.558498343053152</v>
      </c>
      <c r="K422" s="189">
        <f t="shared" si="287"/>
        <v>466</v>
      </c>
      <c r="L422" s="190">
        <f t="shared" si="288"/>
        <v>157</v>
      </c>
      <c r="M422" s="173">
        <f t="shared" si="259"/>
        <v>15087.731899402153</v>
      </c>
      <c r="N422" s="174">
        <f t="shared" si="289"/>
        <v>6854.3635953989397</v>
      </c>
      <c r="O422" s="174">
        <f t="shared" si="291"/>
        <v>8233.3683040032138</v>
      </c>
      <c r="P422" s="174"/>
      <c r="Q422" s="174"/>
      <c r="R422" s="175"/>
      <c r="S422" s="173">
        <f t="shared" ref="S422:S453" si="312">SUM(T422:X422)</f>
        <v>11764.955327540014</v>
      </c>
      <c r="T422" s="174">
        <f t="shared" si="292"/>
        <v>5041.8735583346352</v>
      </c>
      <c r="U422" s="174">
        <f t="shared" si="293"/>
        <v>6723.0817692053797</v>
      </c>
      <c r="V422" s="174"/>
      <c r="W422" s="174"/>
      <c r="X422" s="175"/>
      <c r="Y422" s="173">
        <f t="shared" si="290"/>
        <v>23529.910655080028</v>
      </c>
      <c r="Z422" s="174">
        <f t="shared" si="294"/>
        <v>10083.74711666927</v>
      </c>
      <c r="AA422" s="174">
        <f t="shared" si="295"/>
        <v>13446.163538410759</v>
      </c>
      <c r="AB422" s="174"/>
      <c r="AC422" s="174"/>
      <c r="AD422" s="175"/>
      <c r="AE422" s="173">
        <f t="shared" si="296"/>
        <v>17.957124</v>
      </c>
      <c r="AF422" s="174">
        <f t="shared" si="261"/>
        <v>36</v>
      </c>
      <c r="AG422" s="174">
        <f t="shared" si="297"/>
        <v>22.464200000000002</v>
      </c>
      <c r="AH422" s="174">
        <f t="shared" si="298"/>
        <v>441</v>
      </c>
      <c r="AI422" s="174">
        <f t="shared" si="299"/>
        <v>260.02679999999998</v>
      </c>
      <c r="AJ422" s="174">
        <f t="shared" si="300"/>
        <v>3.1746031746031744</v>
      </c>
      <c r="AK422" s="174">
        <f t="shared" si="272"/>
        <v>6722.7899234924462</v>
      </c>
      <c r="AL422" s="174">
        <f t="shared" si="301"/>
        <v>3361.2490388897568</v>
      </c>
      <c r="AM422" s="174">
        <f t="shared" si="302"/>
        <v>3361.5408846026899</v>
      </c>
      <c r="AN422" s="174"/>
      <c r="AO422" s="176">
        <v>18</v>
      </c>
      <c r="AP422" s="174">
        <v>36</v>
      </c>
      <c r="AQ422" s="175">
        <f t="shared" si="303"/>
        <v>441</v>
      </c>
      <c r="AR422" s="31">
        <f t="shared" si="304"/>
        <v>0</v>
      </c>
      <c r="AS422" s="2">
        <f t="shared" si="305"/>
        <v>1</v>
      </c>
      <c r="AT422" s="33">
        <f t="shared" si="306"/>
        <v>0</v>
      </c>
      <c r="AU422" s="31">
        <f t="shared" si="307"/>
        <v>0</v>
      </c>
      <c r="AV422" s="2">
        <f t="shared" si="308"/>
        <v>1.5</v>
      </c>
      <c r="AW422" s="33">
        <f t="shared" si="309"/>
        <v>0</v>
      </c>
      <c r="AX422" s="31">
        <f t="shared" si="310"/>
        <v>2</v>
      </c>
      <c r="AY422" s="33">
        <f t="shared" si="311"/>
        <v>1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hidden="1" customHeight="1">
      <c r="A423" s="2"/>
      <c r="B423" s="107">
        <v>348</v>
      </c>
      <c r="C423" s="31">
        <v>10</v>
      </c>
      <c r="D423" s="106" t="s">
        <v>20</v>
      </c>
      <c r="E423" s="2" t="s">
        <v>150</v>
      </c>
      <c r="F423" s="2"/>
      <c r="G423" s="2"/>
      <c r="H423" s="33"/>
      <c r="I423" s="173">
        <f t="shared" si="285"/>
        <v>855.976325012026</v>
      </c>
      <c r="J423" s="174">
        <f t="shared" si="286"/>
        <v>29.484277859834549</v>
      </c>
      <c r="K423" s="189">
        <f t="shared" si="287"/>
        <v>454</v>
      </c>
      <c r="L423" s="190">
        <f t="shared" si="288"/>
        <v>150</v>
      </c>
      <c r="M423" s="173">
        <f t="shared" ref="M423:M486" si="313">SUM(N423:R423)</f>
        <v>12802.944034269174</v>
      </c>
      <c r="N423" s="174">
        <f t="shared" si="289"/>
        <v>4569.5757302659604</v>
      </c>
      <c r="O423" s="174">
        <f t="shared" si="291"/>
        <v>8233.3683040032138</v>
      </c>
      <c r="P423" s="174"/>
      <c r="Q423" s="174"/>
      <c r="R423" s="175"/>
      <c r="S423" s="173">
        <f t="shared" si="312"/>
        <v>10084.330808095136</v>
      </c>
      <c r="T423" s="174">
        <f t="shared" si="292"/>
        <v>3361.2490388897568</v>
      </c>
      <c r="U423" s="174">
        <f t="shared" si="293"/>
        <v>6723.0817692053797</v>
      </c>
      <c r="V423" s="174"/>
      <c r="W423" s="174"/>
      <c r="X423" s="175"/>
      <c r="Y423" s="173">
        <f t="shared" si="290"/>
        <v>20168.661616190271</v>
      </c>
      <c r="Z423" s="174">
        <f t="shared" si="294"/>
        <v>6722.4980777795136</v>
      </c>
      <c r="AA423" s="174">
        <f t="shared" si="295"/>
        <v>13446.163538410759</v>
      </c>
      <c r="AB423" s="174"/>
      <c r="AC423" s="174"/>
      <c r="AD423" s="175"/>
      <c r="AE423" s="173">
        <f t="shared" si="296"/>
        <v>14.957124</v>
      </c>
      <c r="AF423" s="174">
        <f t="shared" si="261"/>
        <v>36</v>
      </c>
      <c r="AG423" s="174">
        <f t="shared" si="297"/>
        <v>22.464200000000002</v>
      </c>
      <c r="AH423" s="174">
        <f t="shared" si="298"/>
        <v>441</v>
      </c>
      <c r="AI423" s="174">
        <f t="shared" si="299"/>
        <v>260.02679999999998</v>
      </c>
      <c r="AJ423" s="174">
        <f t="shared" si="300"/>
        <v>2.8571428571428572</v>
      </c>
      <c r="AK423" s="174">
        <f t="shared" si="272"/>
        <v>6722.7899234924462</v>
      </c>
      <c r="AL423" s="174">
        <f t="shared" si="301"/>
        <v>3361.2490388897568</v>
      </c>
      <c r="AM423" s="174">
        <f t="shared" si="302"/>
        <v>3361.5408846026899</v>
      </c>
      <c r="AN423" s="174"/>
      <c r="AO423" s="176">
        <v>18</v>
      </c>
      <c r="AP423" s="174">
        <v>36</v>
      </c>
      <c r="AQ423" s="175">
        <f t="shared" si="303"/>
        <v>441</v>
      </c>
      <c r="AR423" s="31">
        <f t="shared" si="304"/>
        <v>3</v>
      </c>
      <c r="AS423" s="2">
        <f t="shared" si="305"/>
        <v>1</v>
      </c>
      <c r="AT423" s="33">
        <f t="shared" si="306"/>
        <v>0</v>
      </c>
      <c r="AU423" s="31">
        <f t="shared" si="307"/>
        <v>0</v>
      </c>
      <c r="AV423" s="2">
        <f t="shared" si="308"/>
        <v>1</v>
      </c>
      <c r="AW423" s="33">
        <f t="shared" si="309"/>
        <v>0</v>
      </c>
      <c r="AX423" s="31">
        <f t="shared" si="310"/>
        <v>2</v>
      </c>
      <c r="AY423" s="33">
        <f t="shared" si="311"/>
        <v>1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hidden="1" customHeight="1">
      <c r="A424" s="2"/>
      <c r="B424" s="107">
        <v>349</v>
      </c>
      <c r="C424" s="31">
        <v>10</v>
      </c>
      <c r="D424" s="106" t="s">
        <v>20</v>
      </c>
      <c r="E424" s="2" t="s">
        <v>164</v>
      </c>
      <c r="F424" s="2"/>
      <c r="G424" s="2"/>
      <c r="H424" s="33"/>
      <c r="I424" s="173">
        <f t="shared" si="285"/>
        <v>1071.7490608788692</v>
      </c>
      <c r="J424" s="174">
        <f t="shared" si="286"/>
        <v>29.484277859834549</v>
      </c>
      <c r="K424" s="189">
        <f t="shared" si="287"/>
        <v>283</v>
      </c>
      <c r="L424" s="190">
        <f t="shared" si="288"/>
        <v>75</v>
      </c>
      <c r="M424" s="173">
        <f t="shared" si="313"/>
        <v>16030.283600448794</v>
      </c>
      <c r="N424" s="174">
        <f t="shared" si="289"/>
        <v>7796.9152964455807</v>
      </c>
      <c r="O424" s="174">
        <f t="shared" si="291"/>
        <v>8233.3683040032138</v>
      </c>
      <c r="P424" s="174"/>
      <c r="Q424" s="174"/>
      <c r="R424" s="175"/>
      <c r="S424" s="173">
        <f t="shared" si="312"/>
        <v>10084.330808095136</v>
      </c>
      <c r="T424" s="174">
        <f t="shared" si="292"/>
        <v>3361.2490388897568</v>
      </c>
      <c r="U424" s="174">
        <f t="shared" si="293"/>
        <v>6723.0817692053797</v>
      </c>
      <c r="V424" s="174"/>
      <c r="W424" s="174"/>
      <c r="X424" s="175"/>
      <c r="Y424" s="173">
        <f t="shared" si="290"/>
        <v>20168.661616190271</v>
      </c>
      <c r="Z424" s="174">
        <f t="shared" si="294"/>
        <v>6722.4980777795136</v>
      </c>
      <c r="AA424" s="174">
        <f t="shared" si="295"/>
        <v>13446.163538410759</v>
      </c>
      <c r="AB424" s="174"/>
      <c r="AC424" s="174"/>
      <c r="AD424" s="175"/>
      <c r="AE424" s="173">
        <f t="shared" si="296"/>
        <v>14.957124</v>
      </c>
      <c r="AF424" s="174">
        <f t="shared" si="261"/>
        <v>36</v>
      </c>
      <c r="AG424" s="174">
        <f t="shared" si="297"/>
        <v>82.464200000000005</v>
      </c>
      <c r="AH424" s="174">
        <f t="shared" si="298"/>
        <v>441</v>
      </c>
      <c r="AI424" s="174">
        <f t="shared" si="299"/>
        <v>260.02679999999998</v>
      </c>
      <c r="AJ424" s="174">
        <f t="shared" si="300"/>
        <v>2.8571428571428572</v>
      </c>
      <c r="AK424" s="174">
        <f t="shared" si="272"/>
        <v>6722.7899234924462</v>
      </c>
      <c r="AL424" s="174">
        <f t="shared" si="301"/>
        <v>3361.2490388897568</v>
      </c>
      <c r="AM424" s="174">
        <f t="shared" si="302"/>
        <v>3361.5408846026899</v>
      </c>
      <c r="AN424" s="174"/>
      <c r="AO424" s="176">
        <v>18</v>
      </c>
      <c r="AP424" s="174">
        <v>36</v>
      </c>
      <c r="AQ424" s="175">
        <f t="shared" si="303"/>
        <v>441</v>
      </c>
      <c r="AR424" s="31">
        <f t="shared" si="304"/>
        <v>3</v>
      </c>
      <c r="AS424" s="2">
        <f t="shared" si="305"/>
        <v>1</v>
      </c>
      <c r="AT424" s="33">
        <f t="shared" si="306"/>
        <v>0</v>
      </c>
      <c r="AU424" s="31">
        <f t="shared" si="307"/>
        <v>60</v>
      </c>
      <c r="AV424" s="2">
        <f t="shared" si="308"/>
        <v>1</v>
      </c>
      <c r="AW424" s="33">
        <f t="shared" si="309"/>
        <v>0</v>
      </c>
      <c r="AX424" s="31">
        <f t="shared" si="310"/>
        <v>2</v>
      </c>
      <c r="AY424" s="33">
        <f t="shared" si="311"/>
        <v>1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hidden="1" customHeight="1">
      <c r="A425" s="2"/>
      <c r="B425" s="107">
        <v>350</v>
      </c>
      <c r="C425" s="31">
        <v>10</v>
      </c>
      <c r="D425" s="106" t="s">
        <v>20</v>
      </c>
      <c r="E425" s="2" t="s">
        <v>153</v>
      </c>
      <c r="F425" s="2"/>
      <c r="G425" s="2"/>
      <c r="H425" s="33"/>
      <c r="I425" s="173">
        <f t="shared" si="285"/>
        <v>1008.7321532804136</v>
      </c>
      <c r="J425" s="174">
        <f t="shared" si="286"/>
        <v>29.484277859834549</v>
      </c>
      <c r="K425" s="189">
        <f t="shared" si="287"/>
        <v>333</v>
      </c>
      <c r="L425" s="190">
        <f t="shared" si="288"/>
        <v>94</v>
      </c>
      <c r="M425" s="173">
        <f t="shared" si="313"/>
        <v>15087.731899402153</v>
      </c>
      <c r="N425" s="174">
        <f t="shared" si="289"/>
        <v>6854.3635953989397</v>
      </c>
      <c r="O425" s="174">
        <f t="shared" si="291"/>
        <v>8233.3683040032138</v>
      </c>
      <c r="P425" s="174"/>
      <c r="Q425" s="174"/>
      <c r="R425" s="175"/>
      <c r="S425" s="173">
        <f t="shared" si="312"/>
        <v>11764.955327540014</v>
      </c>
      <c r="T425" s="174">
        <f t="shared" si="292"/>
        <v>5041.8735583346352</v>
      </c>
      <c r="U425" s="174">
        <f t="shared" si="293"/>
        <v>6723.0817692053797</v>
      </c>
      <c r="V425" s="174"/>
      <c r="W425" s="174"/>
      <c r="X425" s="175"/>
      <c r="Y425" s="173">
        <f t="shared" si="290"/>
        <v>23529.910655080028</v>
      </c>
      <c r="Z425" s="174">
        <f t="shared" si="294"/>
        <v>10083.74711666927</v>
      </c>
      <c r="AA425" s="174">
        <f t="shared" si="295"/>
        <v>13446.163538410759</v>
      </c>
      <c r="AB425" s="174"/>
      <c r="AC425" s="174"/>
      <c r="AD425" s="175"/>
      <c r="AE425" s="173">
        <f t="shared" si="296"/>
        <v>14.957124</v>
      </c>
      <c r="AF425" s="174">
        <f t="shared" si="261"/>
        <v>36</v>
      </c>
      <c r="AG425" s="174">
        <f t="shared" si="297"/>
        <v>22.464200000000002</v>
      </c>
      <c r="AH425" s="174">
        <f t="shared" si="298"/>
        <v>441</v>
      </c>
      <c r="AI425" s="174">
        <f t="shared" si="299"/>
        <v>260.02679999999998</v>
      </c>
      <c r="AJ425" s="174">
        <f t="shared" si="300"/>
        <v>3.1746031746031744</v>
      </c>
      <c r="AK425" s="174">
        <f t="shared" si="272"/>
        <v>6722.7899234924462</v>
      </c>
      <c r="AL425" s="174">
        <f t="shared" si="301"/>
        <v>3361.2490388897568</v>
      </c>
      <c r="AM425" s="174">
        <f t="shared" si="302"/>
        <v>3361.5408846026899</v>
      </c>
      <c r="AN425" s="174"/>
      <c r="AO425" s="176">
        <v>18</v>
      </c>
      <c r="AP425" s="174">
        <v>36</v>
      </c>
      <c r="AQ425" s="175">
        <f t="shared" si="303"/>
        <v>441</v>
      </c>
      <c r="AR425" s="31">
        <f t="shared" si="304"/>
        <v>3</v>
      </c>
      <c r="AS425" s="2">
        <f t="shared" si="305"/>
        <v>1</v>
      </c>
      <c r="AT425" s="33">
        <f t="shared" si="306"/>
        <v>0</v>
      </c>
      <c r="AU425" s="31">
        <f t="shared" si="307"/>
        <v>0</v>
      </c>
      <c r="AV425" s="2">
        <f t="shared" si="308"/>
        <v>1.5</v>
      </c>
      <c r="AW425" s="33">
        <f t="shared" si="309"/>
        <v>0</v>
      </c>
      <c r="AX425" s="31">
        <f t="shared" si="310"/>
        <v>2</v>
      </c>
      <c r="AY425" s="33">
        <f t="shared" si="311"/>
        <v>1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hidden="1" customHeight="1">
      <c r="A426" s="2"/>
      <c r="B426" s="107">
        <v>351</v>
      </c>
      <c r="C426" s="31">
        <v>10</v>
      </c>
      <c r="D426" s="106" t="s">
        <v>20</v>
      </c>
      <c r="E426" s="2" t="s">
        <v>161</v>
      </c>
      <c r="F426" s="2"/>
      <c r="G426" s="2"/>
      <c r="H426" s="33"/>
      <c r="I426" s="173">
        <f t="shared" si="285"/>
        <v>712.97297018549148</v>
      </c>
      <c r="J426" s="174">
        <f t="shared" si="286"/>
        <v>12.279249171526576</v>
      </c>
      <c r="K426" s="189">
        <f t="shared" si="287"/>
        <v>591</v>
      </c>
      <c r="L426" s="190">
        <f t="shared" si="288"/>
        <v>210</v>
      </c>
      <c r="M426" s="173">
        <f t="shared" si="313"/>
        <v>12802.944034269174</v>
      </c>
      <c r="N426" s="174">
        <f t="shared" si="289"/>
        <v>4569.5757302659604</v>
      </c>
      <c r="O426" s="174">
        <f t="shared" si="291"/>
        <v>8233.3683040032138</v>
      </c>
      <c r="P426" s="174"/>
      <c r="Q426" s="174"/>
      <c r="R426" s="175"/>
      <c r="S426" s="173">
        <f t="shared" si="312"/>
        <v>10084.330808095136</v>
      </c>
      <c r="T426" s="174">
        <f t="shared" si="292"/>
        <v>3361.2490388897568</v>
      </c>
      <c r="U426" s="174">
        <f t="shared" si="293"/>
        <v>6723.0817692053797</v>
      </c>
      <c r="V426" s="174"/>
      <c r="W426" s="174"/>
      <c r="X426" s="175"/>
      <c r="Y426" s="173">
        <f t="shared" si="290"/>
        <v>20168.661616190271</v>
      </c>
      <c r="Z426" s="174">
        <f t="shared" si="294"/>
        <v>6722.4980777795136</v>
      </c>
      <c r="AA426" s="174">
        <f t="shared" si="295"/>
        <v>13446.163538410759</v>
      </c>
      <c r="AB426" s="174"/>
      <c r="AC426" s="174"/>
      <c r="AD426" s="175"/>
      <c r="AE426" s="173">
        <f t="shared" si="296"/>
        <v>17.957124</v>
      </c>
      <c r="AF426" s="174">
        <f t="shared" si="261"/>
        <v>36</v>
      </c>
      <c r="AG426" s="174">
        <f t="shared" si="297"/>
        <v>22.464200000000002</v>
      </c>
      <c r="AH426" s="174">
        <f t="shared" si="298"/>
        <v>220.5</v>
      </c>
      <c r="AI426" s="174">
        <f t="shared" si="299"/>
        <v>260.02679999999998</v>
      </c>
      <c r="AJ426" s="174">
        <f t="shared" si="300"/>
        <v>2.8571428571428572</v>
      </c>
      <c r="AK426" s="174">
        <f t="shared" si="272"/>
        <v>6722.7899234924462</v>
      </c>
      <c r="AL426" s="174">
        <f t="shared" si="301"/>
        <v>3361.2490388897568</v>
      </c>
      <c r="AM426" s="174">
        <f t="shared" si="302"/>
        <v>3361.5408846026899</v>
      </c>
      <c r="AN426" s="174"/>
      <c r="AO426" s="176">
        <v>18</v>
      </c>
      <c r="AP426" s="174">
        <v>36</v>
      </c>
      <c r="AQ426" s="175">
        <f t="shared" si="303"/>
        <v>441</v>
      </c>
      <c r="AR426" s="31">
        <f t="shared" si="304"/>
        <v>0</v>
      </c>
      <c r="AS426" s="2">
        <f t="shared" si="305"/>
        <v>0.5</v>
      </c>
      <c r="AT426" s="33">
        <f t="shared" si="306"/>
        <v>0</v>
      </c>
      <c r="AU426" s="31">
        <f t="shared" si="307"/>
        <v>0</v>
      </c>
      <c r="AV426" s="2">
        <f t="shared" si="308"/>
        <v>1</v>
      </c>
      <c r="AW426" s="33">
        <f t="shared" si="309"/>
        <v>0</v>
      </c>
      <c r="AX426" s="31">
        <f t="shared" si="310"/>
        <v>2</v>
      </c>
      <c r="AY426" s="33">
        <f t="shared" si="311"/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hidden="1" customHeight="1">
      <c r="A427" s="2"/>
      <c r="B427" s="107">
        <v>352</v>
      </c>
      <c r="C427" s="31">
        <v>10</v>
      </c>
      <c r="D427" s="106" t="s">
        <v>20</v>
      </c>
      <c r="E427" s="2" t="s">
        <v>169</v>
      </c>
      <c r="F427" s="2"/>
      <c r="G427" s="2"/>
      <c r="H427" s="33"/>
      <c r="I427" s="173">
        <f t="shared" si="285"/>
        <v>892.69771709817201</v>
      </c>
      <c r="J427" s="174">
        <f t="shared" si="286"/>
        <v>12.279249171526576</v>
      </c>
      <c r="K427" s="189">
        <f t="shared" si="287"/>
        <v>413</v>
      </c>
      <c r="L427" s="190">
        <f t="shared" si="288"/>
        <v>135</v>
      </c>
      <c r="M427" s="173">
        <f t="shared" si="313"/>
        <v>16030.283600448794</v>
      </c>
      <c r="N427" s="174">
        <f t="shared" si="289"/>
        <v>7796.9152964455807</v>
      </c>
      <c r="O427" s="174">
        <f t="shared" si="291"/>
        <v>8233.3683040032138</v>
      </c>
      <c r="P427" s="174"/>
      <c r="Q427" s="174"/>
      <c r="R427" s="175"/>
      <c r="S427" s="173">
        <f t="shared" si="312"/>
        <v>10084.330808095136</v>
      </c>
      <c r="T427" s="174">
        <f t="shared" si="292"/>
        <v>3361.2490388897568</v>
      </c>
      <c r="U427" s="174">
        <f t="shared" si="293"/>
        <v>6723.0817692053797</v>
      </c>
      <c r="V427" s="174"/>
      <c r="W427" s="174"/>
      <c r="X427" s="175"/>
      <c r="Y427" s="173">
        <f t="shared" si="290"/>
        <v>20168.661616190271</v>
      </c>
      <c r="Z427" s="174">
        <f t="shared" si="294"/>
        <v>6722.4980777795136</v>
      </c>
      <c r="AA427" s="174">
        <f t="shared" si="295"/>
        <v>13446.163538410759</v>
      </c>
      <c r="AB427" s="174"/>
      <c r="AC427" s="174"/>
      <c r="AD427" s="175"/>
      <c r="AE427" s="173">
        <f t="shared" si="296"/>
        <v>17.957124</v>
      </c>
      <c r="AF427" s="174">
        <f t="shared" ref="AF427:AF490" si="314">AP427</f>
        <v>36</v>
      </c>
      <c r="AG427" s="174">
        <f t="shared" si="297"/>
        <v>82.464200000000005</v>
      </c>
      <c r="AH427" s="174">
        <f t="shared" si="298"/>
        <v>220.5</v>
      </c>
      <c r="AI427" s="174">
        <f t="shared" si="299"/>
        <v>260.02679999999998</v>
      </c>
      <c r="AJ427" s="174">
        <f t="shared" si="300"/>
        <v>2.8571428571428572</v>
      </c>
      <c r="AK427" s="174">
        <f t="shared" si="272"/>
        <v>6722.7899234924462</v>
      </c>
      <c r="AL427" s="174">
        <f t="shared" si="301"/>
        <v>3361.2490388897568</v>
      </c>
      <c r="AM427" s="174">
        <f t="shared" si="302"/>
        <v>3361.5408846026899</v>
      </c>
      <c r="AN427" s="174"/>
      <c r="AO427" s="176">
        <v>18</v>
      </c>
      <c r="AP427" s="174">
        <v>36</v>
      </c>
      <c r="AQ427" s="175">
        <f t="shared" si="303"/>
        <v>441</v>
      </c>
      <c r="AR427" s="31">
        <f t="shared" si="304"/>
        <v>0</v>
      </c>
      <c r="AS427" s="2">
        <f t="shared" si="305"/>
        <v>0.5</v>
      </c>
      <c r="AT427" s="33">
        <f t="shared" si="306"/>
        <v>0</v>
      </c>
      <c r="AU427" s="31">
        <f t="shared" si="307"/>
        <v>60</v>
      </c>
      <c r="AV427" s="2">
        <f t="shared" si="308"/>
        <v>1</v>
      </c>
      <c r="AW427" s="33">
        <f t="shared" si="309"/>
        <v>0</v>
      </c>
      <c r="AX427" s="31">
        <f t="shared" si="310"/>
        <v>2</v>
      </c>
      <c r="AY427" s="33">
        <f t="shared" si="311"/>
        <v>1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hidden="1" customHeight="1">
      <c r="A428" s="2"/>
      <c r="B428" s="107">
        <v>353</v>
      </c>
      <c r="C428" s="31">
        <v>10</v>
      </c>
      <c r="D428" s="106" t="s">
        <v>20</v>
      </c>
      <c r="E428" s="2" t="s">
        <v>162</v>
      </c>
      <c r="F428" s="2"/>
      <c r="G428" s="2"/>
      <c r="H428" s="33"/>
      <c r="I428" s="173">
        <f t="shared" si="285"/>
        <v>840.20870487958723</v>
      </c>
      <c r="J428" s="174">
        <f t="shared" si="286"/>
        <v>12.279249171526576</v>
      </c>
      <c r="K428" s="189">
        <f t="shared" si="287"/>
        <v>466</v>
      </c>
      <c r="L428" s="190">
        <f t="shared" si="288"/>
        <v>157</v>
      </c>
      <c r="M428" s="173">
        <f t="shared" si="313"/>
        <v>15087.731899402153</v>
      </c>
      <c r="N428" s="174">
        <f t="shared" si="289"/>
        <v>6854.3635953989397</v>
      </c>
      <c r="O428" s="174">
        <f t="shared" si="291"/>
        <v>8233.3683040032138</v>
      </c>
      <c r="P428" s="174"/>
      <c r="Q428" s="174"/>
      <c r="R428" s="175"/>
      <c r="S428" s="173">
        <f t="shared" si="312"/>
        <v>11764.955327540014</v>
      </c>
      <c r="T428" s="174">
        <f t="shared" si="292"/>
        <v>5041.8735583346352</v>
      </c>
      <c r="U428" s="174">
        <f t="shared" si="293"/>
        <v>6723.0817692053797</v>
      </c>
      <c r="V428" s="174"/>
      <c r="W428" s="174"/>
      <c r="X428" s="175"/>
      <c r="Y428" s="173">
        <f t="shared" si="290"/>
        <v>23529.910655080028</v>
      </c>
      <c r="Z428" s="174">
        <f t="shared" si="294"/>
        <v>10083.74711666927</v>
      </c>
      <c r="AA428" s="174">
        <f t="shared" si="295"/>
        <v>13446.163538410759</v>
      </c>
      <c r="AB428" s="174"/>
      <c r="AC428" s="174"/>
      <c r="AD428" s="175"/>
      <c r="AE428" s="173">
        <f t="shared" si="296"/>
        <v>17.957124</v>
      </c>
      <c r="AF428" s="174">
        <f t="shared" si="314"/>
        <v>36</v>
      </c>
      <c r="AG428" s="174">
        <f t="shared" si="297"/>
        <v>22.464200000000002</v>
      </c>
      <c r="AH428" s="174">
        <f t="shared" si="298"/>
        <v>220.5</v>
      </c>
      <c r="AI428" s="174">
        <f t="shared" si="299"/>
        <v>260.02679999999998</v>
      </c>
      <c r="AJ428" s="174">
        <f t="shared" si="300"/>
        <v>3.1746031746031744</v>
      </c>
      <c r="AK428" s="174">
        <f t="shared" si="272"/>
        <v>6722.7899234924462</v>
      </c>
      <c r="AL428" s="174">
        <f t="shared" si="301"/>
        <v>3361.2490388897568</v>
      </c>
      <c r="AM428" s="174">
        <f t="shared" si="302"/>
        <v>3361.5408846026899</v>
      </c>
      <c r="AN428" s="174"/>
      <c r="AO428" s="176">
        <v>18</v>
      </c>
      <c r="AP428" s="174">
        <v>36</v>
      </c>
      <c r="AQ428" s="175">
        <f t="shared" si="303"/>
        <v>441</v>
      </c>
      <c r="AR428" s="31">
        <f t="shared" si="304"/>
        <v>0</v>
      </c>
      <c r="AS428" s="2">
        <f t="shared" si="305"/>
        <v>0.5</v>
      </c>
      <c r="AT428" s="33">
        <f t="shared" si="306"/>
        <v>0</v>
      </c>
      <c r="AU428" s="31">
        <f t="shared" si="307"/>
        <v>0</v>
      </c>
      <c r="AV428" s="2">
        <f t="shared" si="308"/>
        <v>1.5</v>
      </c>
      <c r="AW428" s="33">
        <f t="shared" si="309"/>
        <v>0</v>
      </c>
      <c r="AX428" s="31">
        <f t="shared" si="310"/>
        <v>2</v>
      </c>
      <c r="AY428" s="33">
        <f t="shared" si="311"/>
        <v>1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hidden="1" customHeight="1">
      <c r="A429" s="2"/>
      <c r="B429" s="107">
        <v>354</v>
      </c>
      <c r="C429" s="31">
        <v>10</v>
      </c>
      <c r="D429" s="106" t="s">
        <v>20</v>
      </c>
      <c r="E429" s="2" t="s">
        <v>92</v>
      </c>
      <c r="F429" s="2"/>
      <c r="G429" s="2"/>
      <c r="H429" s="33"/>
      <c r="I429" s="173">
        <f t="shared" si="285"/>
        <v>712.97297018549148</v>
      </c>
      <c r="J429" s="174">
        <f t="shared" si="286"/>
        <v>24.558498343053152</v>
      </c>
      <c r="K429" s="189">
        <f t="shared" si="287"/>
        <v>591</v>
      </c>
      <c r="L429" s="190">
        <f t="shared" si="288"/>
        <v>210</v>
      </c>
      <c r="M429" s="173">
        <f t="shared" si="313"/>
        <v>12802.944034269174</v>
      </c>
      <c r="N429" s="174">
        <f t="shared" si="289"/>
        <v>4569.5757302659604</v>
      </c>
      <c r="O429" s="174">
        <f t="shared" si="291"/>
        <v>8233.3683040032138</v>
      </c>
      <c r="P429" s="174"/>
      <c r="Q429" s="174"/>
      <c r="R429" s="175"/>
      <c r="S429" s="173">
        <f t="shared" si="312"/>
        <v>10084.330808095136</v>
      </c>
      <c r="T429" s="174">
        <f t="shared" si="292"/>
        <v>3361.2490388897568</v>
      </c>
      <c r="U429" s="174">
        <f t="shared" si="293"/>
        <v>6723.0817692053797</v>
      </c>
      <c r="V429" s="174"/>
      <c r="W429" s="174"/>
      <c r="X429" s="175"/>
      <c r="Y429" s="173">
        <f t="shared" si="290"/>
        <v>20168.661616190271</v>
      </c>
      <c r="Z429" s="174">
        <f t="shared" si="294"/>
        <v>6722.4980777795136</v>
      </c>
      <c r="AA429" s="174">
        <f t="shared" si="295"/>
        <v>13446.163538410759</v>
      </c>
      <c r="AB429" s="174"/>
      <c r="AC429" s="174"/>
      <c r="AD429" s="175"/>
      <c r="AE429" s="173">
        <f t="shared" si="296"/>
        <v>17.957124</v>
      </c>
      <c r="AF429" s="174">
        <f t="shared" si="314"/>
        <v>36</v>
      </c>
      <c r="AG429" s="174">
        <f t="shared" si="297"/>
        <v>22.464200000000002</v>
      </c>
      <c r="AH429" s="174">
        <f t="shared" si="298"/>
        <v>441</v>
      </c>
      <c r="AI429" s="174">
        <f t="shared" si="299"/>
        <v>260.02679999999998</v>
      </c>
      <c r="AJ429" s="174">
        <f t="shared" si="300"/>
        <v>2</v>
      </c>
      <c r="AK429" s="174">
        <f t="shared" si="272"/>
        <v>6722.7899234924462</v>
      </c>
      <c r="AL429" s="174">
        <f t="shared" si="301"/>
        <v>3361.2490388897568</v>
      </c>
      <c r="AM429" s="174">
        <f t="shared" si="302"/>
        <v>3361.5408846026899</v>
      </c>
      <c r="AN429" s="174"/>
      <c r="AO429" s="176">
        <v>18</v>
      </c>
      <c r="AP429" s="174">
        <v>36</v>
      </c>
      <c r="AQ429" s="175">
        <f t="shared" si="303"/>
        <v>441</v>
      </c>
      <c r="AR429" s="31">
        <f t="shared" si="304"/>
        <v>0</v>
      </c>
      <c r="AS429" s="2">
        <f t="shared" si="305"/>
        <v>1</v>
      </c>
      <c r="AT429" s="33">
        <f t="shared" si="306"/>
        <v>0</v>
      </c>
      <c r="AU429" s="31">
        <f t="shared" si="307"/>
        <v>0</v>
      </c>
      <c r="AV429" s="2">
        <f t="shared" si="308"/>
        <v>1</v>
      </c>
      <c r="AW429" s="33">
        <f t="shared" si="309"/>
        <v>0</v>
      </c>
      <c r="AX429" s="31">
        <f t="shared" si="310"/>
        <v>1</v>
      </c>
      <c r="AY429" s="33">
        <f t="shared" si="311"/>
        <v>2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hidden="1" customHeight="1">
      <c r="A430" s="2"/>
      <c r="B430" s="107">
        <v>355</v>
      </c>
      <c r="C430" s="31">
        <v>10</v>
      </c>
      <c r="D430" s="106" t="s">
        <v>20</v>
      </c>
      <c r="E430" s="2" t="s">
        <v>139</v>
      </c>
      <c r="F430" s="2"/>
      <c r="G430" s="2"/>
      <c r="H430" s="33"/>
      <c r="I430" s="173">
        <f t="shared" si="285"/>
        <v>892.69771709817201</v>
      </c>
      <c r="J430" s="174">
        <f t="shared" si="286"/>
        <v>24.558498343053152</v>
      </c>
      <c r="K430" s="189">
        <f t="shared" si="287"/>
        <v>413</v>
      </c>
      <c r="L430" s="190">
        <f t="shared" si="288"/>
        <v>135</v>
      </c>
      <c r="M430" s="173">
        <f t="shared" si="313"/>
        <v>16030.283600448794</v>
      </c>
      <c r="N430" s="174">
        <f t="shared" si="289"/>
        <v>7796.9152964455807</v>
      </c>
      <c r="O430" s="174">
        <f t="shared" si="291"/>
        <v>8233.3683040032138</v>
      </c>
      <c r="P430" s="174"/>
      <c r="Q430" s="174"/>
      <c r="R430" s="175"/>
      <c r="S430" s="173">
        <f t="shared" si="312"/>
        <v>10084.330808095136</v>
      </c>
      <c r="T430" s="174">
        <f t="shared" si="292"/>
        <v>3361.2490388897568</v>
      </c>
      <c r="U430" s="174">
        <f t="shared" si="293"/>
        <v>6723.0817692053797</v>
      </c>
      <c r="V430" s="174"/>
      <c r="W430" s="174"/>
      <c r="X430" s="175"/>
      <c r="Y430" s="173">
        <f t="shared" si="290"/>
        <v>20168.661616190271</v>
      </c>
      <c r="Z430" s="174">
        <f t="shared" si="294"/>
        <v>6722.4980777795136</v>
      </c>
      <c r="AA430" s="174">
        <f t="shared" si="295"/>
        <v>13446.163538410759</v>
      </c>
      <c r="AB430" s="174"/>
      <c r="AC430" s="174"/>
      <c r="AD430" s="175"/>
      <c r="AE430" s="173">
        <f t="shared" si="296"/>
        <v>17.957124</v>
      </c>
      <c r="AF430" s="174">
        <f t="shared" si="314"/>
        <v>36</v>
      </c>
      <c r="AG430" s="174">
        <f t="shared" si="297"/>
        <v>82.464200000000005</v>
      </c>
      <c r="AH430" s="174">
        <f t="shared" si="298"/>
        <v>441</v>
      </c>
      <c r="AI430" s="174">
        <f t="shared" si="299"/>
        <v>260.02679999999998</v>
      </c>
      <c r="AJ430" s="174">
        <f t="shared" si="300"/>
        <v>2</v>
      </c>
      <c r="AK430" s="174">
        <f t="shared" si="272"/>
        <v>6722.7899234924462</v>
      </c>
      <c r="AL430" s="174">
        <f t="shared" si="301"/>
        <v>3361.2490388897568</v>
      </c>
      <c r="AM430" s="174">
        <f t="shared" si="302"/>
        <v>3361.5408846026899</v>
      </c>
      <c r="AN430" s="174"/>
      <c r="AO430" s="176">
        <v>18</v>
      </c>
      <c r="AP430" s="174">
        <v>36</v>
      </c>
      <c r="AQ430" s="175">
        <f t="shared" si="303"/>
        <v>441</v>
      </c>
      <c r="AR430" s="31">
        <f t="shared" si="304"/>
        <v>0</v>
      </c>
      <c r="AS430" s="2">
        <f t="shared" si="305"/>
        <v>1</v>
      </c>
      <c r="AT430" s="33">
        <f t="shared" si="306"/>
        <v>0</v>
      </c>
      <c r="AU430" s="31">
        <f t="shared" si="307"/>
        <v>60</v>
      </c>
      <c r="AV430" s="2">
        <f t="shared" si="308"/>
        <v>1</v>
      </c>
      <c r="AW430" s="33">
        <f t="shared" si="309"/>
        <v>0</v>
      </c>
      <c r="AX430" s="31">
        <f t="shared" si="310"/>
        <v>1</v>
      </c>
      <c r="AY430" s="33">
        <f t="shared" si="311"/>
        <v>2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hidden="1" customHeight="1">
      <c r="A431" s="2"/>
      <c r="B431" s="107">
        <v>356</v>
      </c>
      <c r="C431" s="31">
        <v>10</v>
      </c>
      <c r="D431" s="106" t="s">
        <v>20</v>
      </c>
      <c r="E431" s="2" t="s">
        <v>95</v>
      </c>
      <c r="F431" s="2"/>
      <c r="G431" s="2"/>
      <c r="H431" s="33"/>
      <c r="I431" s="173">
        <f t="shared" si="285"/>
        <v>840.20870487958723</v>
      </c>
      <c r="J431" s="174">
        <f t="shared" si="286"/>
        <v>24.558498343053152</v>
      </c>
      <c r="K431" s="189">
        <f t="shared" si="287"/>
        <v>466</v>
      </c>
      <c r="L431" s="190">
        <f t="shared" si="288"/>
        <v>157</v>
      </c>
      <c r="M431" s="173">
        <f t="shared" si="313"/>
        <v>15087.731899402153</v>
      </c>
      <c r="N431" s="174">
        <f t="shared" si="289"/>
        <v>6854.3635953989397</v>
      </c>
      <c r="O431" s="174">
        <f t="shared" si="291"/>
        <v>8233.3683040032138</v>
      </c>
      <c r="P431" s="174"/>
      <c r="Q431" s="174"/>
      <c r="R431" s="175"/>
      <c r="S431" s="173">
        <f t="shared" si="312"/>
        <v>11764.955327540014</v>
      </c>
      <c r="T431" s="174">
        <f t="shared" si="292"/>
        <v>5041.8735583346352</v>
      </c>
      <c r="U431" s="174">
        <f t="shared" si="293"/>
        <v>6723.0817692053797</v>
      </c>
      <c r="V431" s="174"/>
      <c r="W431" s="174"/>
      <c r="X431" s="175"/>
      <c r="Y431" s="173">
        <f t="shared" si="290"/>
        <v>23529.910655080028</v>
      </c>
      <c r="Z431" s="174">
        <f t="shared" si="294"/>
        <v>10083.74711666927</v>
      </c>
      <c r="AA431" s="174">
        <f t="shared" si="295"/>
        <v>13446.163538410759</v>
      </c>
      <c r="AB431" s="174"/>
      <c r="AC431" s="174"/>
      <c r="AD431" s="175"/>
      <c r="AE431" s="173">
        <f t="shared" si="296"/>
        <v>17.957124</v>
      </c>
      <c r="AF431" s="174">
        <f t="shared" si="314"/>
        <v>36</v>
      </c>
      <c r="AG431" s="174">
        <f t="shared" si="297"/>
        <v>22.464200000000002</v>
      </c>
      <c r="AH431" s="174">
        <f t="shared" si="298"/>
        <v>441</v>
      </c>
      <c r="AI431" s="174">
        <f t="shared" si="299"/>
        <v>260.02679999999998</v>
      </c>
      <c r="AJ431" s="174">
        <f t="shared" si="300"/>
        <v>2.2222222222222223</v>
      </c>
      <c r="AK431" s="174">
        <f t="shared" si="272"/>
        <v>6722.7899234924462</v>
      </c>
      <c r="AL431" s="174">
        <f t="shared" si="301"/>
        <v>3361.2490388897568</v>
      </c>
      <c r="AM431" s="174">
        <f t="shared" si="302"/>
        <v>3361.5408846026899</v>
      </c>
      <c r="AN431" s="174"/>
      <c r="AO431" s="176">
        <v>18</v>
      </c>
      <c r="AP431" s="174">
        <v>36</v>
      </c>
      <c r="AQ431" s="175">
        <f t="shared" si="303"/>
        <v>441</v>
      </c>
      <c r="AR431" s="31">
        <f t="shared" si="304"/>
        <v>0</v>
      </c>
      <c r="AS431" s="2">
        <f t="shared" si="305"/>
        <v>1</v>
      </c>
      <c r="AT431" s="33">
        <f t="shared" si="306"/>
        <v>0</v>
      </c>
      <c r="AU431" s="31">
        <f t="shared" si="307"/>
        <v>0</v>
      </c>
      <c r="AV431" s="2">
        <f t="shared" si="308"/>
        <v>1.5</v>
      </c>
      <c r="AW431" s="33">
        <f t="shared" si="309"/>
        <v>0</v>
      </c>
      <c r="AX431" s="31">
        <f t="shared" si="310"/>
        <v>1</v>
      </c>
      <c r="AY431" s="33">
        <f t="shared" si="311"/>
        <v>2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hidden="1" customHeight="1">
      <c r="A432" s="2"/>
      <c r="B432" s="107">
        <v>357</v>
      </c>
      <c r="C432" s="31">
        <v>10</v>
      </c>
      <c r="D432" s="106" t="s">
        <v>20</v>
      </c>
      <c r="E432" s="2" t="s">
        <v>151</v>
      </c>
      <c r="F432" s="2"/>
      <c r="G432" s="2"/>
      <c r="H432" s="33"/>
      <c r="I432" s="173">
        <f t="shared" si="285"/>
        <v>855.976325012026</v>
      </c>
      <c r="J432" s="174">
        <f t="shared" si="286"/>
        <v>29.484277859834549</v>
      </c>
      <c r="K432" s="189">
        <f t="shared" si="287"/>
        <v>454</v>
      </c>
      <c r="L432" s="190">
        <f t="shared" si="288"/>
        <v>150</v>
      </c>
      <c r="M432" s="173">
        <f t="shared" si="313"/>
        <v>12802.944034269174</v>
      </c>
      <c r="N432" s="174">
        <f t="shared" si="289"/>
        <v>4569.5757302659604</v>
      </c>
      <c r="O432" s="174">
        <f t="shared" si="291"/>
        <v>8233.3683040032138</v>
      </c>
      <c r="P432" s="174"/>
      <c r="Q432" s="174"/>
      <c r="R432" s="175"/>
      <c r="S432" s="173">
        <f t="shared" si="312"/>
        <v>10084.330808095136</v>
      </c>
      <c r="T432" s="174">
        <f t="shared" si="292"/>
        <v>3361.2490388897568</v>
      </c>
      <c r="U432" s="174">
        <f t="shared" si="293"/>
        <v>6723.0817692053797</v>
      </c>
      <c r="V432" s="174"/>
      <c r="W432" s="174"/>
      <c r="X432" s="175"/>
      <c r="Y432" s="173">
        <f t="shared" si="290"/>
        <v>20168.661616190271</v>
      </c>
      <c r="Z432" s="174">
        <f t="shared" si="294"/>
        <v>6722.4980777795136</v>
      </c>
      <c r="AA432" s="174">
        <f t="shared" si="295"/>
        <v>13446.163538410759</v>
      </c>
      <c r="AB432" s="174"/>
      <c r="AC432" s="174"/>
      <c r="AD432" s="175"/>
      <c r="AE432" s="173">
        <f t="shared" si="296"/>
        <v>14.957124</v>
      </c>
      <c r="AF432" s="174">
        <f t="shared" si="314"/>
        <v>36</v>
      </c>
      <c r="AG432" s="174">
        <f t="shared" si="297"/>
        <v>22.464200000000002</v>
      </c>
      <c r="AH432" s="174">
        <f t="shared" si="298"/>
        <v>441</v>
      </c>
      <c r="AI432" s="174">
        <f t="shared" si="299"/>
        <v>260.02679999999998</v>
      </c>
      <c r="AJ432" s="174">
        <f t="shared" si="300"/>
        <v>2</v>
      </c>
      <c r="AK432" s="174">
        <f t="shared" si="272"/>
        <v>6722.7899234924462</v>
      </c>
      <c r="AL432" s="174">
        <f t="shared" si="301"/>
        <v>3361.2490388897568</v>
      </c>
      <c r="AM432" s="174">
        <f t="shared" si="302"/>
        <v>3361.5408846026899</v>
      </c>
      <c r="AN432" s="174"/>
      <c r="AO432" s="176">
        <v>18</v>
      </c>
      <c r="AP432" s="174">
        <v>36</v>
      </c>
      <c r="AQ432" s="175">
        <f t="shared" si="303"/>
        <v>441</v>
      </c>
      <c r="AR432" s="31">
        <f t="shared" si="304"/>
        <v>3</v>
      </c>
      <c r="AS432" s="2">
        <f t="shared" si="305"/>
        <v>1</v>
      </c>
      <c r="AT432" s="33">
        <f t="shared" si="306"/>
        <v>0</v>
      </c>
      <c r="AU432" s="31">
        <f t="shared" si="307"/>
        <v>0</v>
      </c>
      <c r="AV432" s="2">
        <f t="shared" si="308"/>
        <v>1</v>
      </c>
      <c r="AW432" s="33">
        <f t="shared" si="309"/>
        <v>0</v>
      </c>
      <c r="AX432" s="31">
        <f t="shared" si="310"/>
        <v>1</v>
      </c>
      <c r="AY432" s="33">
        <f t="shared" si="311"/>
        <v>2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hidden="1" customHeight="1">
      <c r="A433" s="2"/>
      <c r="B433" s="107">
        <v>358</v>
      </c>
      <c r="C433" s="31">
        <v>10</v>
      </c>
      <c r="D433" s="106" t="s">
        <v>20</v>
      </c>
      <c r="E433" s="2" t="s">
        <v>165</v>
      </c>
      <c r="F433" s="2"/>
      <c r="G433" s="2"/>
      <c r="H433" s="33"/>
      <c r="I433" s="173">
        <f t="shared" si="285"/>
        <v>1071.7490608788692</v>
      </c>
      <c r="J433" s="174">
        <f t="shared" si="286"/>
        <v>29.484277859834549</v>
      </c>
      <c r="K433" s="189">
        <f t="shared" si="287"/>
        <v>283</v>
      </c>
      <c r="L433" s="190">
        <f t="shared" si="288"/>
        <v>75</v>
      </c>
      <c r="M433" s="173">
        <f t="shared" si="313"/>
        <v>16030.283600448794</v>
      </c>
      <c r="N433" s="174">
        <f t="shared" si="289"/>
        <v>7796.9152964455807</v>
      </c>
      <c r="O433" s="174">
        <f t="shared" si="291"/>
        <v>8233.3683040032138</v>
      </c>
      <c r="P433" s="174"/>
      <c r="Q433" s="174"/>
      <c r="R433" s="175"/>
      <c r="S433" s="173">
        <f t="shared" si="312"/>
        <v>10084.330808095136</v>
      </c>
      <c r="T433" s="174">
        <f t="shared" si="292"/>
        <v>3361.2490388897568</v>
      </c>
      <c r="U433" s="174">
        <f t="shared" si="293"/>
        <v>6723.0817692053797</v>
      </c>
      <c r="V433" s="174"/>
      <c r="W433" s="174"/>
      <c r="X433" s="175"/>
      <c r="Y433" s="173">
        <f t="shared" si="290"/>
        <v>20168.661616190271</v>
      </c>
      <c r="Z433" s="174">
        <f t="shared" si="294"/>
        <v>6722.4980777795136</v>
      </c>
      <c r="AA433" s="174">
        <f t="shared" si="295"/>
        <v>13446.163538410759</v>
      </c>
      <c r="AB433" s="174"/>
      <c r="AC433" s="174"/>
      <c r="AD433" s="175"/>
      <c r="AE433" s="173">
        <f t="shared" si="296"/>
        <v>14.957124</v>
      </c>
      <c r="AF433" s="174">
        <f t="shared" si="314"/>
        <v>36</v>
      </c>
      <c r="AG433" s="174">
        <f t="shared" si="297"/>
        <v>82.464200000000005</v>
      </c>
      <c r="AH433" s="174">
        <f t="shared" si="298"/>
        <v>441</v>
      </c>
      <c r="AI433" s="174">
        <f t="shared" si="299"/>
        <v>260.02679999999998</v>
      </c>
      <c r="AJ433" s="174">
        <f t="shared" si="300"/>
        <v>2</v>
      </c>
      <c r="AK433" s="174">
        <f t="shared" si="272"/>
        <v>6722.7899234924462</v>
      </c>
      <c r="AL433" s="174">
        <f t="shared" si="301"/>
        <v>3361.2490388897568</v>
      </c>
      <c r="AM433" s="174">
        <f t="shared" si="302"/>
        <v>3361.5408846026899</v>
      </c>
      <c r="AN433" s="174"/>
      <c r="AO433" s="176">
        <v>18</v>
      </c>
      <c r="AP433" s="174">
        <v>36</v>
      </c>
      <c r="AQ433" s="175">
        <f t="shared" si="303"/>
        <v>441</v>
      </c>
      <c r="AR433" s="31">
        <f t="shared" si="304"/>
        <v>3</v>
      </c>
      <c r="AS433" s="2">
        <f t="shared" si="305"/>
        <v>1</v>
      </c>
      <c r="AT433" s="33">
        <f t="shared" si="306"/>
        <v>0</v>
      </c>
      <c r="AU433" s="31">
        <f t="shared" si="307"/>
        <v>60</v>
      </c>
      <c r="AV433" s="2">
        <f t="shared" si="308"/>
        <v>1</v>
      </c>
      <c r="AW433" s="33">
        <f t="shared" si="309"/>
        <v>0</v>
      </c>
      <c r="AX433" s="31">
        <f t="shared" si="310"/>
        <v>1</v>
      </c>
      <c r="AY433" s="33">
        <f t="shared" si="311"/>
        <v>2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hidden="1" customHeight="1">
      <c r="A434" s="2"/>
      <c r="B434" s="107">
        <v>359</v>
      </c>
      <c r="C434" s="31">
        <v>10</v>
      </c>
      <c r="D434" s="106" t="s">
        <v>20</v>
      </c>
      <c r="E434" s="2" t="s">
        <v>154</v>
      </c>
      <c r="F434" s="2"/>
      <c r="G434" s="2"/>
      <c r="H434" s="33"/>
      <c r="I434" s="173">
        <f t="shared" si="285"/>
        <v>1008.7321532804136</v>
      </c>
      <c r="J434" s="174">
        <f t="shared" si="286"/>
        <v>29.484277859834549</v>
      </c>
      <c r="K434" s="189">
        <f t="shared" si="287"/>
        <v>333</v>
      </c>
      <c r="L434" s="190">
        <f t="shared" si="288"/>
        <v>94</v>
      </c>
      <c r="M434" s="173">
        <f t="shared" si="313"/>
        <v>15087.731899402153</v>
      </c>
      <c r="N434" s="174">
        <f t="shared" si="289"/>
        <v>6854.3635953989397</v>
      </c>
      <c r="O434" s="174">
        <f t="shared" si="291"/>
        <v>8233.3683040032138</v>
      </c>
      <c r="P434" s="174"/>
      <c r="Q434" s="174"/>
      <c r="R434" s="175"/>
      <c r="S434" s="173">
        <f t="shared" si="312"/>
        <v>11764.955327540014</v>
      </c>
      <c r="T434" s="174">
        <f t="shared" si="292"/>
        <v>5041.8735583346352</v>
      </c>
      <c r="U434" s="174">
        <f t="shared" si="293"/>
        <v>6723.0817692053797</v>
      </c>
      <c r="V434" s="174"/>
      <c r="W434" s="174"/>
      <c r="X434" s="175"/>
      <c r="Y434" s="173">
        <f t="shared" si="290"/>
        <v>23529.910655080028</v>
      </c>
      <c r="Z434" s="174">
        <f t="shared" si="294"/>
        <v>10083.74711666927</v>
      </c>
      <c r="AA434" s="174">
        <f t="shared" si="295"/>
        <v>13446.163538410759</v>
      </c>
      <c r="AB434" s="174"/>
      <c r="AC434" s="174"/>
      <c r="AD434" s="175"/>
      <c r="AE434" s="173">
        <f t="shared" si="296"/>
        <v>14.957124</v>
      </c>
      <c r="AF434" s="174">
        <f t="shared" si="314"/>
        <v>36</v>
      </c>
      <c r="AG434" s="174">
        <f t="shared" si="297"/>
        <v>22.464200000000002</v>
      </c>
      <c r="AH434" s="174">
        <f t="shared" si="298"/>
        <v>441</v>
      </c>
      <c r="AI434" s="174">
        <f t="shared" si="299"/>
        <v>260.02679999999998</v>
      </c>
      <c r="AJ434" s="174">
        <f t="shared" si="300"/>
        <v>2.2222222222222223</v>
      </c>
      <c r="AK434" s="174">
        <f t="shared" si="272"/>
        <v>6722.7899234924462</v>
      </c>
      <c r="AL434" s="174">
        <f t="shared" si="301"/>
        <v>3361.2490388897568</v>
      </c>
      <c r="AM434" s="174">
        <f t="shared" si="302"/>
        <v>3361.5408846026899</v>
      </c>
      <c r="AN434" s="174"/>
      <c r="AO434" s="176">
        <v>18</v>
      </c>
      <c r="AP434" s="174">
        <v>36</v>
      </c>
      <c r="AQ434" s="175">
        <f t="shared" si="303"/>
        <v>441</v>
      </c>
      <c r="AR434" s="31">
        <f t="shared" si="304"/>
        <v>3</v>
      </c>
      <c r="AS434" s="2">
        <f t="shared" si="305"/>
        <v>1</v>
      </c>
      <c r="AT434" s="33">
        <f t="shared" si="306"/>
        <v>0</v>
      </c>
      <c r="AU434" s="31">
        <f t="shared" si="307"/>
        <v>0</v>
      </c>
      <c r="AV434" s="2">
        <f t="shared" si="308"/>
        <v>1.5</v>
      </c>
      <c r="AW434" s="33">
        <f t="shared" si="309"/>
        <v>0</v>
      </c>
      <c r="AX434" s="31">
        <f t="shared" si="310"/>
        <v>1</v>
      </c>
      <c r="AY434" s="33">
        <f t="shared" si="311"/>
        <v>2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hidden="1" customHeight="1">
      <c r="A435" s="2"/>
      <c r="B435" s="107">
        <v>360</v>
      </c>
      <c r="C435" s="31">
        <v>10</v>
      </c>
      <c r="D435" s="106" t="s">
        <v>20</v>
      </c>
      <c r="E435" s="2" t="s">
        <v>99</v>
      </c>
      <c r="F435" s="2"/>
      <c r="G435" s="2"/>
      <c r="H435" s="33"/>
      <c r="I435" s="173">
        <f t="shared" si="285"/>
        <v>712.97297018549148</v>
      </c>
      <c r="J435" s="174">
        <f t="shared" si="286"/>
        <v>12.279249171526576</v>
      </c>
      <c r="K435" s="189">
        <f t="shared" si="287"/>
        <v>591</v>
      </c>
      <c r="L435" s="190">
        <f t="shared" si="288"/>
        <v>210</v>
      </c>
      <c r="M435" s="173">
        <f t="shared" si="313"/>
        <v>12802.944034269174</v>
      </c>
      <c r="N435" s="174">
        <f t="shared" si="289"/>
        <v>4569.5757302659604</v>
      </c>
      <c r="O435" s="174">
        <f t="shared" si="291"/>
        <v>8233.3683040032138</v>
      </c>
      <c r="P435" s="174"/>
      <c r="Q435" s="174"/>
      <c r="R435" s="175"/>
      <c r="S435" s="173">
        <f t="shared" si="312"/>
        <v>10084.330808095136</v>
      </c>
      <c r="T435" s="174">
        <f t="shared" si="292"/>
        <v>3361.2490388897568</v>
      </c>
      <c r="U435" s="174">
        <f t="shared" si="293"/>
        <v>6723.0817692053797</v>
      </c>
      <c r="V435" s="174"/>
      <c r="W435" s="174"/>
      <c r="X435" s="175"/>
      <c r="Y435" s="173">
        <f t="shared" si="290"/>
        <v>20168.661616190271</v>
      </c>
      <c r="Z435" s="174">
        <f t="shared" si="294"/>
        <v>6722.4980777795136</v>
      </c>
      <c r="AA435" s="174">
        <f t="shared" si="295"/>
        <v>13446.163538410759</v>
      </c>
      <c r="AB435" s="174"/>
      <c r="AC435" s="174"/>
      <c r="AD435" s="175"/>
      <c r="AE435" s="173">
        <f t="shared" si="296"/>
        <v>17.957124</v>
      </c>
      <c r="AF435" s="174">
        <f t="shared" si="314"/>
        <v>36</v>
      </c>
      <c r="AG435" s="174">
        <f t="shared" si="297"/>
        <v>22.464200000000002</v>
      </c>
      <c r="AH435" s="174">
        <f t="shared" si="298"/>
        <v>220.5</v>
      </c>
      <c r="AI435" s="174">
        <f t="shared" si="299"/>
        <v>260.02679999999998</v>
      </c>
      <c r="AJ435" s="174">
        <f t="shared" si="300"/>
        <v>2</v>
      </c>
      <c r="AK435" s="174">
        <f t="shared" si="272"/>
        <v>6722.7899234924462</v>
      </c>
      <c r="AL435" s="174">
        <f t="shared" si="301"/>
        <v>3361.2490388897568</v>
      </c>
      <c r="AM435" s="174">
        <f t="shared" si="302"/>
        <v>3361.5408846026899</v>
      </c>
      <c r="AN435" s="174"/>
      <c r="AO435" s="176">
        <v>18</v>
      </c>
      <c r="AP435" s="174">
        <v>36</v>
      </c>
      <c r="AQ435" s="175">
        <f t="shared" si="303"/>
        <v>441</v>
      </c>
      <c r="AR435" s="31">
        <f t="shared" si="304"/>
        <v>0</v>
      </c>
      <c r="AS435" s="2">
        <f t="shared" si="305"/>
        <v>0.5</v>
      </c>
      <c r="AT435" s="33">
        <f t="shared" si="306"/>
        <v>0</v>
      </c>
      <c r="AU435" s="31">
        <f t="shared" si="307"/>
        <v>0</v>
      </c>
      <c r="AV435" s="2">
        <f t="shared" si="308"/>
        <v>1</v>
      </c>
      <c r="AW435" s="33">
        <f t="shared" si="309"/>
        <v>0</v>
      </c>
      <c r="AX435" s="31">
        <f t="shared" si="310"/>
        <v>1</v>
      </c>
      <c r="AY435" s="33">
        <f t="shared" si="311"/>
        <v>2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hidden="1" customHeight="1">
      <c r="A436" s="2"/>
      <c r="B436" s="107">
        <v>361</v>
      </c>
      <c r="C436" s="31">
        <v>10</v>
      </c>
      <c r="D436" s="106" t="s">
        <v>20</v>
      </c>
      <c r="E436" s="2" t="s">
        <v>170</v>
      </c>
      <c r="F436" s="2"/>
      <c r="G436" s="2"/>
      <c r="H436" s="33"/>
      <c r="I436" s="173">
        <f t="shared" si="285"/>
        <v>892.69771709817201</v>
      </c>
      <c r="J436" s="174">
        <f t="shared" si="286"/>
        <v>12.279249171526576</v>
      </c>
      <c r="K436" s="189">
        <f t="shared" si="287"/>
        <v>413</v>
      </c>
      <c r="L436" s="190">
        <f t="shared" si="288"/>
        <v>135</v>
      </c>
      <c r="M436" s="173">
        <f t="shared" si="313"/>
        <v>16030.283600448794</v>
      </c>
      <c r="N436" s="174">
        <f t="shared" si="289"/>
        <v>7796.9152964455807</v>
      </c>
      <c r="O436" s="174">
        <f t="shared" si="291"/>
        <v>8233.3683040032138</v>
      </c>
      <c r="P436" s="174"/>
      <c r="Q436" s="174"/>
      <c r="R436" s="175"/>
      <c r="S436" s="173">
        <f t="shared" si="312"/>
        <v>10084.330808095136</v>
      </c>
      <c r="T436" s="174">
        <f t="shared" si="292"/>
        <v>3361.2490388897568</v>
      </c>
      <c r="U436" s="174">
        <f t="shared" si="293"/>
        <v>6723.0817692053797</v>
      </c>
      <c r="V436" s="174"/>
      <c r="W436" s="174"/>
      <c r="X436" s="175"/>
      <c r="Y436" s="173">
        <f t="shared" si="290"/>
        <v>20168.661616190271</v>
      </c>
      <c r="Z436" s="174">
        <f t="shared" si="294"/>
        <v>6722.4980777795136</v>
      </c>
      <c r="AA436" s="174">
        <f t="shared" si="295"/>
        <v>13446.163538410759</v>
      </c>
      <c r="AB436" s="174"/>
      <c r="AC436" s="174"/>
      <c r="AD436" s="175"/>
      <c r="AE436" s="173">
        <f t="shared" si="296"/>
        <v>17.957124</v>
      </c>
      <c r="AF436" s="174">
        <f t="shared" si="314"/>
        <v>36</v>
      </c>
      <c r="AG436" s="174">
        <f t="shared" si="297"/>
        <v>82.464200000000005</v>
      </c>
      <c r="AH436" s="174">
        <f t="shared" si="298"/>
        <v>220.5</v>
      </c>
      <c r="AI436" s="174">
        <f t="shared" si="299"/>
        <v>260.02679999999998</v>
      </c>
      <c r="AJ436" s="174">
        <f t="shared" si="300"/>
        <v>2</v>
      </c>
      <c r="AK436" s="174">
        <f t="shared" si="272"/>
        <v>6722.7899234924462</v>
      </c>
      <c r="AL436" s="174">
        <f t="shared" si="301"/>
        <v>3361.2490388897568</v>
      </c>
      <c r="AM436" s="174">
        <f t="shared" si="302"/>
        <v>3361.5408846026899</v>
      </c>
      <c r="AN436" s="174"/>
      <c r="AO436" s="176">
        <v>18</v>
      </c>
      <c r="AP436" s="174">
        <v>36</v>
      </c>
      <c r="AQ436" s="175">
        <f t="shared" si="303"/>
        <v>441</v>
      </c>
      <c r="AR436" s="31">
        <f t="shared" si="304"/>
        <v>0</v>
      </c>
      <c r="AS436" s="2">
        <f t="shared" si="305"/>
        <v>0.5</v>
      </c>
      <c r="AT436" s="33">
        <f t="shared" si="306"/>
        <v>0</v>
      </c>
      <c r="AU436" s="31">
        <f t="shared" si="307"/>
        <v>60</v>
      </c>
      <c r="AV436" s="2">
        <f t="shared" si="308"/>
        <v>1</v>
      </c>
      <c r="AW436" s="33">
        <f t="shared" si="309"/>
        <v>0</v>
      </c>
      <c r="AX436" s="31">
        <f t="shared" si="310"/>
        <v>1</v>
      </c>
      <c r="AY436" s="33">
        <f t="shared" si="311"/>
        <v>2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hidden="1" customHeight="1">
      <c r="A437" s="2"/>
      <c r="B437" s="107">
        <v>362</v>
      </c>
      <c r="C437" s="31">
        <v>10</v>
      </c>
      <c r="D437" s="106" t="s">
        <v>20</v>
      </c>
      <c r="E437" s="2" t="s">
        <v>102</v>
      </c>
      <c r="F437" s="2"/>
      <c r="G437" s="2"/>
      <c r="H437" s="33"/>
      <c r="I437" s="173">
        <f t="shared" si="285"/>
        <v>840.20870487958723</v>
      </c>
      <c r="J437" s="174">
        <f t="shared" si="286"/>
        <v>12.279249171526576</v>
      </c>
      <c r="K437" s="189">
        <f t="shared" si="287"/>
        <v>466</v>
      </c>
      <c r="L437" s="190">
        <f t="shared" si="288"/>
        <v>157</v>
      </c>
      <c r="M437" s="173">
        <f t="shared" si="313"/>
        <v>15087.731899402153</v>
      </c>
      <c r="N437" s="174">
        <f t="shared" si="289"/>
        <v>6854.3635953989397</v>
      </c>
      <c r="O437" s="174">
        <f t="shared" si="291"/>
        <v>8233.3683040032138</v>
      </c>
      <c r="P437" s="174"/>
      <c r="Q437" s="174"/>
      <c r="R437" s="175"/>
      <c r="S437" s="173">
        <f t="shared" si="312"/>
        <v>11764.955327540014</v>
      </c>
      <c r="T437" s="174">
        <f t="shared" si="292"/>
        <v>5041.8735583346352</v>
      </c>
      <c r="U437" s="174">
        <f t="shared" si="293"/>
        <v>6723.0817692053797</v>
      </c>
      <c r="V437" s="174"/>
      <c r="W437" s="174"/>
      <c r="X437" s="175"/>
      <c r="Y437" s="173">
        <f t="shared" si="290"/>
        <v>23529.910655080028</v>
      </c>
      <c r="Z437" s="174">
        <f t="shared" si="294"/>
        <v>10083.74711666927</v>
      </c>
      <c r="AA437" s="174">
        <f t="shared" si="295"/>
        <v>13446.163538410759</v>
      </c>
      <c r="AB437" s="174"/>
      <c r="AC437" s="174"/>
      <c r="AD437" s="175"/>
      <c r="AE437" s="173">
        <f t="shared" si="296"/>
        <v>17.957124</v>
      </c>
      <c r="AF437" s="174">
        <f t="shared" si="314"/>
        <v>36</v>
      </c>
      <c r="AG437" s="174">
        <f t="shared" si="297"/>
        <v>22.464200000000002</v>
      </c>
      <c r="AH437" s="174">
        <f t="shared" si="298"/>
        <v>220.5</v>
      </c>
      <c r="AI437" s="174">
        <f t="shared" si="299"/>
        <v>260.02679999999998</v>
      </c>
      <c r="AJ437" s="174">
        <f t="shared" si="300"/>
        <v>2.2222222222222223</v>
      </c>
      <c r="AK437" s="174">
        <f t="shared" si="272"/>
        <v>6722.7899234924462</v>
      </c>
      <c r="AL437" s="174">
        <f t="shared" si="301"/>
        <v>3361.2490388897568</v>
      </c>
      <c r="AM437" s="174">
        <f t="shared" si="302"/>
        <v>3361.5408846026899</v>
      </c>
      <c r="AN437" s="174"/>
      <c r="AO437" s="176">
        <v>18</v>
      </c>
      <c r="AP437" s="174">
        <v>36</v>
      </c>
      <c r="AQ437" s="175">
        <f t="shared" si="303"/>
        <v>441</v>
      </c>
      <c r="AR437" s="31">
        <f t="shared" si="304"/>
        <v>0</v>
      </c>
      <c r="AS437" s="2">
        <f t="shared" si="305"/>
        <v>0.5</v>
      </c>
      <c r="AT437" s="33">
        <f t="shared" si="306"/>
        <v>0</v>
      </c>
      <c r="AU437" s="31">
        <f t="shared" si="307"/>
        <v>0</v>
      </c>
      <c r="AV437" s="2">
        <f t="shared" si="308"/>
        <v>1.5</v>
      </c>
      <c r="AW437" s="33">
        <f t="shared" si="309"/>
        <v>0</v>
      </c>
      <c r="AX437" s="31">
        <f t="shared" si="310"/>
        <v>1</v>
      </c>
      <c r="AY437" s="33">
        <f t="shared" si="311"/>
        <v>2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hidden="1" customHeight="1">
      <c r="A438" s="2"/>
      <c r="B438" s="107">
        <v>363</v>
      </c>
      <c r="C438" s="31">
        <v>7</v>
      </c>
      <c r="D438" s="106" t="s">
        <v>20</v>
      </c>
      <c r="E438" s="2" t="s">
        <v>67</v>
      </c>
      <c r="F438" s="2"/>
      <c r="G438" s="2"/>
      <c r="H438" s="33"/>
      <c r="I438" s="173">
        <f t="shared" si="285"/>
        <v>464.51045549128321</v>
      </c>
      <c r="J438" s="174">
        <f t="shared" si="286"/>
        <v>17.096278891876004</v>
      </c>
      <c r="K438" s="189">
        <f t="shared" si="287"/>
        <v>810</v>
      </c>
      <c r="L438" s="190">
        <f t="shared" si="288"/>
        <v>311</v>
      </c>
      <c r="M438" s="173">
        <f t="shared" si="313"/>
        <v>8341.2718485534533</v>
      </c>
      <c r="N438" s="174">
        <f t="shared" si="289"/>
        <v>4387.9412445359076</v>
      </c>
      <c r="O438" s="174">
        <f t="shared" si="291"/>
        <v>3953.3306040175453</v>
      </c>
      <c r="P438" s="174"/>
      <c r="Q438" s="174"/>
      <c r="R438" s="175"/>
      <c r="S438" s="173">
        <f t="shared" si="312"/>
        <v>6455.7959803376561</v>
      </c>
      <c r="T438" s="174">
        <f t="shared" si="292"/>
        <v>3227.6439130252948</v>
      </c>
      <c r="U438" s="174">
        <f t="shared" si="293"/>
        <v>3228.1520673123619</v>
      </c>
      <c r="V438" s="174"/>
      <c r="W438" s="174"/>
      <c r="X438" s="175"/>
      <c r="Y438" s="173">
        <f t="shared" si="290"/>
        <v>12911.591960675312</v>
      </c>
      <c r="Z438" s="174">
        <f t="shared" si="294"/>
        <v>6455.2878260505895</v>
      </c>
      <c r="AA438" s="174">
        <f t="shared" si="295"/>
        <v>6456.3041346247237</v>
      </c>
      <c r="AB438" s="174"/>
      <c r="AC438" s="174"/>
      <c r="AD438" s="175"/>
      <c r="AE438" s="173">
        <f t="shared" si="296"/>
        <v>17.957124</v>
      </c>
      <c r="AF438" s="174">
        <f t="shared" si="314"/>
        <v>36</v>
      </c>
      <c r="AG438" s="174">
        <f t="shared" si="297"/>
        <v>22.464200000000002</v>
      </c>
      <c r="AH438" s="174">
        <f t="shared" si="298"/>
        <v>307</v>
      </c>
      <c r="AI438" s="174">
        <f t="shared" si="299"/>
        <v>260.02679999999998</v>
      </c>
      <c r="AJ438" s="174">
        <f t="shared" si="300"/>
        <v>2</v>
      </c>
      <c r="AK438" s="174">
        <f t="shared" si="272"/>
        <v>6455.7959803376561</v>
      </c>
      <c r="AL438" s="174">
        <f t="shared" si="301"/>
        <v>3227.6439130252948</v>
      </c>
      <c r="AM438" s="174">
        <f t="shared" si="302"/>
        <v>3228.1520673123619</v>
      </c>
      <c r="AN438" s="174"/>
      <c r="AO438" s="176">
        <v>18</v>
      </c>
      <c r="AP438" s="174">
        <v>36</v>
      </c>
      <c r="AQ438" s="175">
        <f t="shared" si="303"/>
        <v>307</v>
      </c>
      <c r="AR438" s="31">
        <f t="shared" si="304"/>
        <v>0</v>
      </c>
      <c r="AS438" s="2">
        <f t="shared" si="305"/>
        <v>1</v>
      </c>
      <c r="AT438" s="33">
        <f t="shared" si="306"/>
        <v>0</v>
      </c>
      <c r="AU438" s="31">
        <f t="shared" si="307"/>
        <v>0</v>
      </c>
      <c r="AV438" s="2">
        <f t="shared" si="308"/>
        <v>1</v>
      </c>
      <c r="AW438" s="33">
        <f t="shared" si="309"/>
        <v>0</v>
      </c>
      <c r="AX438" s="31">
        <f t="shared" si="310"/>
        <v>1</v>
      </c>
      <c r="AY438" s="33">
        <f t="shared" si="311"/>
        <v>1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hidden="1" customHeight="1">
      <c r="A439" s="2"/>
      <c r="B439" s="107">
        <v>364</v>
      </c>
      <c r="C439" s="31">
        <v>7</v>
      </c>
      <c r="D439" s="106" t="s">
        <v>20</v>
      </c>
      <c r="E439" s="2" t="s">
        <v>136</v>
      </c>
      <c r="F439" s="2"/>
      <c r="G439" s="2"/>
      <c r="H439" s="33"/>
      <c r="I439" s="173">
        <f t="shared" si="285"/>
        <v>637.09138558039422</v>
      </c>
      <c r="J439" s="174">
        <f t="shared" si="286"/>
        <v>17.096278891876004</v>
      </c>
      <c r="K439" s="189">
        <f t="shared" si="287"/>
        <v>663</v>
      </c>
      <c r="L439" s="190">
        <f t="shared" si="288"/>
        <v>239</v>
      </c>
      <c r="M439" s="173">
        <f t="shared" si="313"/>
        <v>11440.329010198951</v>
      </c>
      <c r="N439" s="174">
        <f t="shared" si="289"/>
        <v>7486.9984061814057</v>
      </c>
      <c r="O439" s="174">
        <f t="shared" si="291"/>
        <v>3953.3306040175453</v>
      </c>
      <c r="P439" s="174"/>
      <c r="Q439" s="174"/>
      <c r="R439" s="175"/>
      <c r="S439" s="173">
        <f t="shared" si="312"/>
        <v>6455.7959803376561</v>
      </c>
      <c r="T439" s="174">
        <f t="shared" si="292"/>
        <v>3227.6439130252948</v>
      </c>
      <c r="U439" s="174">
        <f t="shared" si="293"/>
        <v>3228.1520673123619</v>
      </c>
      <c r="V439" s="174"/>
      <c r="W439" s="174"/>
      <c r="X439" s="175"/>
      <c r="Y439" s="173">
        <f t="shared" si="290"/>
        <v>12911.591960675312</v>
      </c>
      <c r="Z439" s="174">
        <f t="shared" si="294"/>
        <v>6455.2878260505895</v>
      </c>
      <c r="AA439" s="174">
        <f t="shared" si="295"/>
        <v>6456.3041346247237</v>
      </c>
      <c r="AB439" s="174"/>
      <c r="AC439" s="174"/>
      <c r="AD439" s="175"/>
      <c r="AE439" s="173">
        <f t="shared" si="296"/>
        <v>17.957124</v>
      </c>
      <c r="AF439" s="174">
        <f t="shared" si="314"/>
        <v>36</v>
      </c>
      <c r="AG439" s="174">
        <f t="shared" si="297"/>
        <v>82.464200000000005</v>
      </c>
      <c r="AH439" s="174">
        <f t="shared" si="298"/>
        <v>307</v>
      </c>
      <c r="AI439" s="174">
        <f t="shared" si="299"/>
        <v>260.02679999999998</v>
      </c>
      <c r="AJ439" s="174">
        <f t="shared" si="300"/>
        <v>2</v>
      </c>
      <c r="AK439" s="174">
        <f t="shared" si="272"/>
        <v>6455.7959803376561</v>
      </c>
      <c r="AL439" s="174">
        <f t="shared" si="301"/>
        <v>3227.6439130252948</v>
      </c>
      <c r="AM439" s="174">
        <f t="shared" si="302"/>
        <v>3228.1520673123619</v>
      </c>
      <c r="AN439" s="174"/>
      <c r="AO439" s="176">
        <v>18</v>
      </c>
      <c r="AP439" s="174">
        <v>36</v>
      </c>
      <c r="AQ439" s="175">
        <f t="shared" si="303"/>
        <v>307</v>
      </c>
      <c r="AR439" s="31">
        <f t="shared" si="304"/>
        <v>0</v>
      </c>
      <c r="AS439" s="2">
        <f t="shared" si="305"/>
        <v>1</v>
      </c>
      <c r="AT439" s="33">
        <f t="shared" si="306"/>
        <v>0</v>
      </c>
      <c r="AU439" s="31">
        <f t="shared" si="307"/>
        <v>60</v>
      </c>
      <c r="AV439" s="2">
        <f t="shared" si="308"/>
        <v>1</v>
      </c>
      <c r="AW439" s="33">
        <f t="shared" si="309"/>
        <v>0</v>
      </c>
      <c r="AX439" s="31">
        <f t="shared" si="310"/>
        <v>1</v>
      </c>
      <c r="AY439" s="33">
        <f t="shared" si="311"/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hidden="1" customHeight="1">
      <c r="A440" s="2"/>
      <c r="B440" s="107">
        <v>365</v>
      </c>
      <c r="C440" s="31">
        <v>7</v>
      </c>
      <c r="D440" s="106" t="s">
        <v>20</v>
      </c>
      <c r="E440" s="2" t="s">
        <v>89</v>
      </c>
      <c r="F440" s="2"/>
      <c r="G440" s="2"/>
      <c r="H440" s="33"/>
      <c r="I440" s="173">
        <f t="shared" si="285"/>
        <v>586.68874095993351</v>
      </c>
      <c r="J440" s="174">
        <f t="shared" si="286"/>
        <v>17.096278891876004</v>
      </c>
      <c r="K440" s="189">
        <f t="shared" si="287"/>
        <v>719</v>
      </c>
      <c r="L440" s="190">
        <f t="shared" si="288"/>
        <v>266</v>
      </c>
      <c r="M440" s="173">
        <f t="shared" si="313"/>
        <v>10535.242470821406</v>
      </c>
      <c r="N440" s="174">
        <f t="shared" si="289"/>
        <v>6581.9118668038609</v>
      </c>
      <c r="O440" s="174">
        <f t="shared" si="291"/>
        <v>3953.3306040175453</v>
      </c>
      <c r="P440" s="174"/>
      <c r="Q440" s="174"/>
      <c r="R440" s="175"/>
      <c r="S440" s="173">
        <f t="shared" si="312"/>
        <v>8069.6179368503035</v>
      </c>
      <c r="T440" s="174">
        <f t="shared" si="292"/>
        <v>4841.4658695379421</v>
      </c>
      <c r="U440" s="174">
        <f t="shared" si="293"/>
        <v>3228.1520673123619</v>
      </c>
      <c r="V440" s="174"/>
      <c r="W440" s="174"/>
      <c r="X440" s="175"/>
      <c r="Y440" s="173">
        <f t="shared" si="290"/>
        <v>16139.235873700607</v>
      </c>
      <c r="Z440" s="174">
        <f t="shared" si="294"/>
        <v>9682.9317390758843</v>
      </c>
      <c r="AA440" s="174">
        <f t="shared" si="295"/>
        <v>6456.3041346247237</v>
      </c>
      <c r="AB440" s="174"/>
      <c r="AC440" s="174"/>
      <c r="AD440" s="175"/>
      <c r="AE440" s="173">
        <f t="shared" si="296"/>
        <v>17.957124</v>
      </c>
      <c r="AF440" s="174">
        <f t="shared" si="314"/>
        <v>36</v>
      </c>
      <c r="AG440" s="174">
        <f t="shared" si="297"/>
        <v>22.464200000000002</v>
      </c>
      <c r="AH440" s="174">
        <f t="shared" si="298"/>
        <v>307</v>
      </c>
      <c r="AI440" s="174">
        <f t="shared" si="299"/>
        <v>260.02679999999998</v>
      </c>
      <c r="AJ440" s="174">
        <f t="shared" si="300"/>
        <v>2.2222222222222223</v>
      </c>
      <c r="AK440" s="174">
        <f t="shared" si="272"/>
        <v>6455.7959803376561</v>
      </c>
      <c r="AL440" s="174">
        <f t="shared" si="301"/>
        <v>3227.6439130252948</v>
      </c>
      <c r="AM440" s="174">
        <f t="shared" si="302"/>
        <v>3228.1520673123619</v>
      </c>
      <c r="AN440" s="174"/>
      <c r="AO440" s="176">
        <v>18</v>
      </c>
      <c r="AP440" s="174">
        <v>36</v>
      </c>
      <c r="AQ440" s="175">
        <f t="shared" si="303"/>
        <v>307</v>
      </c>
      <c r="AR440" s="31">
        <f t="shared" si="304"/>
        <v>0</v>
      </c>
      <c r="AS440" s="2">
        <f t="shared" si="305"/>
        <v>1</v>
      </c>
      <c r="AT440" s="33">
        <f t="shared" si="306"/>
        <v>0</v>
      </c>
      <c r="AU440" s="31">
        <f t="shared" si="307"/>
        <v>0</v>
      </c>
      <c r="AV440" s="2">
        <f t="shared" si="308"/>
        <v>1.5</v>
      </c>
      <c r="AW440" s="33">
        <f t="shared" si="309"/>
        <v>0</v>
      </c>
      <c r="AX440" s="31">
        <f t="shared" si="310"/>
        <v>1</v>
      </c>
      <c r="AY440" s="33">
        <f t="shared" si="311"/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hidden="1" customHeight="1">
      <c r="A441" s="2"/>
      <c r="B441" s="107">
        <v>366</v>
      </c>
      <c r="C441" s="31">
        <v>7</v>
      </c>
      <c r="D441" s="106" t="s">
        <v>20</v>
      </c>
      <c r="E441" s="2" t="s">
        <v>148</v>
      </c>
      <c r="F441" s="2"/>
      <c r="G441" s="2"/>
      <c r="H441" s="33"/>
      <c r="I441" s="173">
        <f t="shared" si="285"/>
        <v>557.678859154571</v>
      </c>
      <c r="J441" s="174">
        <f t="shared" si="286"/>
        <v>20.525336287912033</v>
      </c>
      <c r="K441" s="189">
        <f t="shared" si="287"/>
        <v>742</v>
      </c>
      <c r="L441" s="190">
        <f t="shared" si="288"/>
        <v>277</v>
      </c>
      <c r="M441" s="173">
        <f t="shared" si="313"/>
        <v>8341.2718485534533</v>
      </c>
      <c r="N441" s="174">
        <f t="shared" si="289"/>
        <v>4387.9412445359076</v>
      </c>
      <c r="O441" s="174">
        <f t="shared" si="291"/>
        <v>3953.3306040175453</v>
      </c>
      <c r="P441" s="174"/>
      <c r="Q441" s="174"/>
      <c r="R441" s="175"/>
      <c r="S441" s="173">
        <f t="shared" si="312"/>
        <v>6455.7959803376561</v>
      </c>
      <c r="T441" s="174">
        <f t="shared" si="292"/>
        <v>3227.6439130252948</v>
      </c>
      <c r="U441" s="174">
        <f t="shared" si="293"/>
        <v>3228.1520673123619</v>
      </c>
      <c r="V441" s="174"/>
      <c r="W441" s="174"/>
      <c r="X441" s="175"/>
      <c r="Y441" s="173">
        <f t="shared" si="290"/>
        <v>12911.591960675312</v>
      </c>
      <c r="Z441" s="174">
        <f t="shared" si="294"/>
        <v>6455.2878260505895</v>
      </c>
      <c r="AA441" s="174">
        <f t="shared" si="295"/>
        <v>6456.3041346247237</v>
      </c>
      <c r="AB441" s="174"/>
      <c r="AC441" s="174"/>
      <c r="AD441" s="175"/>
      <c r="AE441" s="173">
        <f t="shared" si="296"/>
        <v>14.957124</v>
      </c>
      <c r="AF441" s="174">
        <f t="shared" si="314"/>
        <v>36</v>
      </c>
      <c r="AG441" s="174">
        <f t="shared" si="297"/>
        <v>22.464200000000002</v>
      </c>
      <c r="AH441" s="174">
        <f t="shared" si="298"/>
        <v>307</v>
      </c>
      <c r="AI441" s="174">
        <f t="shared" si="299"/>
        <v>260.02679999999998</v>
      </c>
      <c r="AJ441" s="174">
        <f t="shared" si="300"/>
        <v>2</v>
      </c>
      <c r="AK441" s="174">
        <f t="shared" si="272"/>
        <v>6455.7959803376561</v>
      </c>
      <c r="AL441" s="174">
        <f t="shared" si="301"/>
        <v>3227.6439130252948</v>
      </c>
      <c r="AM441" s="174">
        <f t="shared" si="302"/>
        <v>3228.1520673123619</v>
      </c>
      <c r="AN441" s="174"/>
      <c r="AO441" s="176">
        <v>18</v>
      </c>
      <c r="AP441" s="174">
        <v>36</v>
      </c>
      <c r="AQ441" s="175">
        <f t="shared" si="303"/>
        <v>307</v>
      </c>
      <c r="AR441" s="31">
        <f t="shared" si="304"/>
        <v>3</v>
      </c>
      <c r="AS441" s="2">
        <f t="shared" si="305"/>
        <v>1</v>
      </c>
      <c r="AT441" s="33">
        <f t="shared" si="306"/>
        <v>0</v>
      </c>
      <c r="AU441" s="31">
        <f t="shared" si="307"/>
        <v>0</v>
      </c>
      <c r="AV441" s="2">
        <f t="shared" si="308"/>
        <v>1</v>
      </c>
      <c r="AW441" s="33">
        <f t="shared" si="309"/>
        <v>0</v>
      </c>
      <c r="AX441" s="31">
        <f t="shared" si="310"/>
        <v>1</v>
      </c>
      <c r="AY441" s="33">
        <f t="shared" si="311"/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hidden="1" customHeight="1">
      <c r="A442" s="2"/>
      <c r="B442" s="107">
        <v>367</v>
      </c>
      <c r="C442" s="31">
        <v>7</v>
      </c>
      <c r="D442" s="106" t="s">
        <v>20</v>
      </c>
      <c r="E442" s="2" t="s">
        <v>163</v>
      </c>
      <c r="F442" s="2"/>
      <c r="G442" s="2"/>
      <c r="H442" s="33"/>
      <c r="I442" s="173">
        <f t="shared" si="285"/>
        <v>764.87491914882503</v>
      </c>
      <c r="J442" s="174">
        <f t="shared" si="286"/>
        <v>20.525336287912033</v>
      </c>
      <c r="K442" s="189">
        <f t="shared" si="287"/>
        <v>550</v>
      </c>
      <c r="L442" s="190">
        <f t="shared" si="288"/>
        <v>192</v>
      </c>
      <c r="M442" s="173">
        <f t="shared" si="313"/>
        <v>11440.329010198951</v>
      </c>
      <c r="N442" s="174">
        <f t="shared" si="289"/>
        <v>7486.9984061814057</v>
      </c>
      <c r="O442" s="174">
        <f t="shared" si="291"/>
        <v>3953.3306040175453</v>
      </c>
      <c r="P442" s="174"/>
      <c r="Q442" s="174"/>
      <c r="R442" s="175"/>
      <c r="S442" s="173">
        <f t="shared" si="312"/>
        <v>6455.7959803376561</v>
      </c>
      <c r="T442" s="174">
        <f t="shared" si="292"/>
        <v>3227.6439130252948</v>
      </c>
      <c r="U442" s="174">
        <f t="shared" si="293"/>
        <v>3228.1520673123619</v>
      </c>
      <c r="V442" s="174"/>
      <c r="W442" s="174"/>
      <c r="X442" s="175"/>
      <c r="Y442" s="173">
        <f t="shared" si="290"/>
        <v>12911.591960675312</v>
      </c>
      <c r="Z442" s="174">
        <f t="shared" si="294"/>
        <v>6455.2878260505895</v>
      </c>
      <c r="AA442" s="174">
        <f t="shared" si="295"/>
        <v>6456.3041346247237</v>
      </c>
      <c r="AB442" s="174"/>
      <c r="AC442" s="174"/>
      <c r="AD442" s="175"/>
      <c r="AE442" s="173">
        <f t="shared" si="296"/>
        <v>14.957124</v>
      </c>
      <c r="AF442" s="174">
        <f t="shared" si="314"/>
        <v>36</v>
      </c>
      <c r="AG442" s="174">
        <f t="shared" si="297"/>
        <v>82.464200000000005</v>
      </c>
      <c r="AH442" s="174">
        <f t="shared" si="298"/>
        <v>307</v>
      </c>
      <c r="AI442" s="174">
        <f t="shared" si="299"/>
        <v>260.02679999999998</v>
      </c>
      <c r="AJ442" s="174">
        <f t="shared" si="300"/>
        <v>2</v>
      </c>
      <c r="AK442" s="174">
        <f t="shared" si="272"/>
        <v>6455.7959803376561</v>
      </c>
      <c r="AL442" s="174">
        <f t="shared" si="301"/>
        <v>3227.6439130252948</v>
      </c>
      <c r="AM442" s="174">
        <f t="shared" si="302"/>
        <v>3228.1520673123619</v>
      </c>
      <c r="AN442" s="174"/>
      <c r="AO442" s="176">
        <v>18</v>
      </c>
      <c r="AP442" s="174">
        <v>36</v>
      </c>
      <c r="AQ442" s="175">
        <f t="shared" si="303"/>
        <v>307</v>
      </c>
      <c r="AR442" s="31">
        <f t="shared" si="304"/>
        <v>3</v>
      </c>
      <c r="AS442" s="2">
        <f t="shared" si="305"/>
        <v>1</v>
      </c>
      <c r="AT442" s="33">
        <f t="shared" si="306"/>
        <v>0</v>
      </c>
      <c r="AU442" s="31">
        <f t="shared" si="307"/>
        <v>60</v>
      </c>
      <c r="AV442" s="2">
        <f t="shared" si="308"/>
        <v>1</v>
      </c>
      <c r="AW442" s="33">
        <f t="shared" si="309"/>
        <v>0</v>
      </c>
      <c r="AX442" s="31">
        <f t="shared" si="310"/>
        <v>1</v>
      </c>
      <c r="AY442" s="33">
        <f t="shared" si="311"/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hidden="1" customHeight="1">
      <c r="A443" s="2"/>
      <c r="B443" s="107">
        <v>368</v>
      </c>
      <c r="C443" s="31">
        <v>7</v>
      </c>
      <c r="D443" s="106" t="s">
        <v>20</v>
      </c>
      <c r="E443" s="2" t="s">
        <v>152</v>
      </c>
      <c r="F443" s="2"/>
      <c r="G443" s="2"/>
      <c r="H443" s="33"/>
      <c r="I443" s="173">
        <f t="shared" si="285"/>
        <v>704.3628488218327</v>
      </c>
      <c r="J443" s="174">
        <f t="shared" si="286"/>
        <v>20.525336287912033</v>
      </c>
      <c r="K443" s="189">
        <f t="shared" si="287"/>
        <v>599</v>
      </c>
      <c r="L443" s="190">
        <f t="shared" si="288"/>
        <v>214</v>
      </c>
      <c r="M443" s="173">
        <f t="shared" si="313"/>
        <v>10535.242470821406</v>
      </c>
      <c r="N443" s="174">
        <f t="shared" si="289"/>
        <v>6581.9118668038609</v>
      </c>
      <c r="O443" s="174">
        <f t="shared" si="291"/>
        <v>3953.3306040175453</v>
      </c>
      <c r="P443" s="174"/>
      <c r="Q443" s="174"/>
      <c r="R443" s="175"/>
      <c r="S443" s="173">
        <f t="shared" si="312"/>
        <v>8069.6179368503035</v>
      </c>
      <c r="T443" s="174">
        <f t="shared" si="292"/>
        <v>4841.4658695379421</v>
      </c>
      <c r="U443" s="174">
        <f t="shared" si="293"/>
        <v>3228.1520673123619</v>
      </c>
      <c r="V443" s="174"/>
      <c r="W443" s="174"/>
      <c r="X443" s="175"/>
      <c r="Y443" s="173">
        <f t="shared" si="290"/>
        <v>16139.235873700607</v>
      </c>
      <c r="Z443" s="174">
        <f t="shared" si="294"/>
        <v>9682.9317390758843</v>
      </c>
      <c r="AA443" s="174">
        <f t="shared" si="295"/>
        <v>6456.3041346247237</v>
      </c>
      <c r="AB443" s="174"/>
      <c r="AC443" s="174"/>
      <c r="AD443" s="175"/>
      <c r="AE443" s="173">
        <f t="shared" si="296"/>
        <v>14.957124</v>
      </c>
      <c r="AF443" s="174">
        <f t="shared" si="314"/>
        <v>36</v>
      </c>
      <c r="AG443" s="174">
        <f t="shared" si="297"/>
        <v>22.464200000000002</v>
      </c>
      <c r="AH443" s="174">
        <f t="shared" si="298"/>
        <v>307</v>
      </c>
      <c r="AI443" s="174">
        <f t="shared" si="299"/>
        <v>260.02679999999998</v>
      </c>
      <c r="AJ443" s="174">
        <f t="shared" si="300"/>
        <v>2.2222222222222223</v>
      </c>
      <c r="AK443" s="174">
        <f t="shared" si="272"/>
        <v>6455.7959803376561</v>
      </c>
      <c r="AL443" s="174">
        <f t="shared" si="301"/>
        <v>3227.6439130252948</v>
      </c>
      <c r="AM443" s="174">
        <f t="shared" si="302"/>
        <v>3228.1520673123619</v>
      </c>
      <c r="AN443" s="174"/>
      <c r="AO443" s="176">
        <v>18</v>
      </c>
      <c r="AP443" s="174">
        <v>36</v>
      </c>
      <c r="AQ443" s="175">
        <f t="shared" si="303"/>
        <v>307</v>
      </c>
      <c r="AR443" s="31">
        <f t="shared" si="304"/>
        <v>3</v>
      </c>
      <c r="AS443" s="2">
        <f t="shared" si="305"/>
        <v>1</v>
      </c>
      <c r="AT443" s="33">
        <f t="shared" si="306"/>
        <v>0</v>
      </c>
      <c r="AU443" s="31">
        <f t="shared" si="307"/>
        <v>0</v>
      </c>
      <c r="AV443" s="2">
        <f t="shared" si="308"/>
        <v>1.5</v>
      </c>
      <c r="AW443" s="33">
        <f t="shared" si="309"/>
        <v>0</v>
      </c>
      <c r="AX443" s="31">
        <f t="shared" si="310"/>
        <v>1</v>
      </c>
      <c r="AY443" s="33">
        <f t="shared" si="311"/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hidden="1" customHeight="1">
      <c r="A444" s="2"/>
      <c r="B444" s="107">
        <v>369</v>
      </c>
      <c r="C444" s="31">
        <v>7</v>
      </c>
      <c r="D444" s="106" t="s">
        <v>20</v>
      </c>
      <c r="E444" s="2" t="s">
        <v>79</v>
      </c>
      <c r="F444" s="2"/>
      <c r="G444" s="2"/>
      <c r="H444" s="33"/>
      <c r="I444" s="173">
        <f t="shared" si="285"/>
        <v>464.51045549128321</v>
      </c>
      <c r="J444" s="174">
        <f t="shared" si="286"/>
        <v>8.548139445938002</v>
      </c>
      <c r="K444" s="189">
        <f t="shared" si="287"/>
        <v>810</v>
      </c>
      <c r="L444" s="190">
        <f t="shared" si="288"/>
        <v>311</v>
      </c>
      <c r="M444" s="173">
        <f t="shared" si="313"/>
        <v>8341.2718485534533</v>
      </c>
      <c r="N444" s="174">
        <f t="shared" si="289"/>
        <v>4387.9412445359076</v>
      </c>
      <c r="O444" s="174">
        <f t="shared" si="291"/>
        <v>3953.3306040175453</v>
      </c>
      <c r="P444" s="174"/>
      <c r="Q444" s="174"/>
      <c r="R444" s="175"/>
      <c r="S444" s="173">
        <f t="shared" si="312"/>
        <v>6455.7959803376561</v>
      </c>
      <c r="T444" s="174">
        <f t="shared" si="292"/>
        <v>3227.6439130252948</v>
      </c>
      <c r="U444" s="174">
        <f t="shared" si="293"/>
        <v>3228.1520673123619</v>
      </c>
      <c r="V444" s="174"/>
      <c r="W444" s="174"/>
      <c r="X444" s="175"/>
      <c r="Y444" s="173">
        <f t="shared" si="290"/>
        <v>12911.591960675312</v>
      </c>
      <c r="Z444" s="174">
        <f t="shared" si="294"/>
        <v>6455.2878260505895</v>
      </c>
      <c r="AA444" s="174">
        <f t="shared" si="295"/>
        <v>6456.3041346247237</v>
      </c>
      <c r="AB444" s="174"/>
      <c r="AC444" s="174"/>
      <c r="AD444" s="175"/>
      <c r="AE444" s="173">
        <f t="shared" si="296"/>
        <v>17.957124</v>
      </c>
      <c r="AF444" s="174">
        <f t="shared" si="314"/>
        <v>36</v>
      </c>
      <c r="AG444" s="174">
        <f t="shared" si="297"/>
        <v>22.464200000000002</v>
      </c>
      <c r="AH444" s="174">
        <f t="shared" si="298"/>
        <v>153.5</v>
      </c>
      <c r="AI444" s="174">
        <f t="shared" si="299"/>
        <v>260.02679999999998</v>
      </c>
      <c r="AJ444" s="174">
        <f t="shared" si="300"/>
        <v>2</v>
      </c>
      <c r="AK444" s="174">
        <f t="shared" si="272"/>
        <v>6455.7959803376561</v>
      </c>
      <c r="AL444" s="174">
        <f t="shared" si="301"/>
        <v>3227.6439130252948</v>
      </c>
      <c r="AM444" s="174">
        <f t="shared" si="302"/>
        <v>3228.1520673123619</v>
      </c>
      <c r="AN444" s="174"/>
      <c r="AO444" s="176">
        <v>18</v>
      </c>
      <c r="AP444" s="174">
        <v>36</v>
      </c>
      <c r="AQ444" s="175">
        <f t="shared" si="303"/>
        <v>307</v>
      </c>
      <c r="AR444" s="31">
        <f t="shared" si="304"/>
        <v>0</v>
      </c>
      <c r="AS444" s="2">
        <f t="shared" si="305"/>
        <v>0.5</v>
      </c>
      <c r="AT444" s="33">
        <f t="shared" si="306"/>
        <v>0</v>
      </c>
      <c r="AU444" s="31">
        <f t="shared" si="307"/>
        <v>0</v>
      </c>
      <c r="AV444" s="2">
        <f t="shared" si="308"/>
        <v>1</v>
      </c>
      <c r="AW444" s="33">
        <f t="shared" si="309"/>
        <v>0</v>
      </c>
      <c r="AX444" s="31">
        <f t="shared" si="310"/>
        <v>1</v>
      </c>
      <c r="AY444" s="33">
        <f t="shared" si="311"/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hidden="1" customHeight="1">
      <c r="A445" s="2"/>
      <c r="B445" s="107">
        <v>370</v>
      </c>
      <c r="C445" s="31">
        <v>7</v>
      </c>
      <c r="D445" s="106" t="s">
        <v>20</v>
      </c>
      <c r="E445" s="2" t="s">
        <v>168</v>
      </c>
      <c r="F445" s="2"/>
      <c r="G445" s="2"/>
      <c r="H445" s="33"/>
      <c r="I445" s="173">
        <f t="shared" si="285"/>
        <v>637.09138558039422</v>
      </c>
      <c r="J445" s="174">
        <f t="shared" si="286"/>
        <v>8.548139445938002</v>
      </c>
      <c r="K445" s="189">
        <f t="shared" si="287"/>
        <v>663</v>
      </c>
      <c r="L445" s="190">
        <f t="shared" si="288"/>
        <v>239</v>
      </c>
      <c r="M445" s="173">
        <f t="shared" si="313"/>
        <v>11440.329010198951</v>
      </c>
      <c r="N445" s="174">
        <f t="shared" si="289"/>
        <v>7486.9984061814057</v>
      </c>
      <c r="O445" s="174">
        <f t="shared" si="291"/>
        <v>3953.3306040175453</v>
      </c>
      <c r="P445" s="174"/>
      <c r="Q445" s="174"/>
      <c r="R445" s="175"/>
      <c r="S445" s="173">
        <f t="shared" si="312"/>
        <v>6455.7959803376561</v>
      </c>
      <c r="T445" s="174">
        <f t="shared" si="292"/>
        <v>3227.6439130252948</v>
      </c>
      <c r="U445" s="174">
        <f t="shared" si="293"/>
        <v>3228.1520673123619</v>
      </c>
      <c r="V445" s="174"/>
      <c r="W445" s="174"/>
      <c r="X445" s="175"/>
      <c r="Y445" s="173">
        <f t="shared" si="290"/>
        <v>12911.591960675312</v>
      </c>
      <c r="Z445" s="174">
        <f t="shared" si="294"/>
        <v>6455.2878260505895</v>
      </c>
      <c r="AA445" s="174">
        <f t="shared" si="295"/>
        <v>6456.3041346247237</v>
      </c>
      <c r="AB445" s="174"/>
      <c r="AC445" s="174"/>
      <c r="AD445" s="175"/>
      <c r="AE445" s="173">
        <f t="shared" si="296"/>
        <v>17.957124</v>
      </c>
      <c r="AF445" s="174">
        <f t="shared" si="314"/>
        <v>36</v>
      </c>
      <c r="AG445" s="174">
        <f t="shared" si="297"/>
        <v>82.464200000000005</v>
      </c>
      <c r="AH445" s="174">
        <f t="shared" si="298"/>
        <v>153.5</v>
      </c>
      <c r="AI445" s="174">
        <f t="shared" si="299"/>
        <v>260.02679999999998</v>
      </c>
      <c r="AJ445" s="174">
        <f t="shared" si="300"/>
        <v>2</v>
      </c>
      <c r="AK445" s="174">
        <f t="shared" si="272"/>
        <v>6455.7959803376561</v>
      </c>
      <c r="AL445" s="174">
        <f t="shared" si="301"/>
        <v>3227.6439130252948</v>
      </c>
      <c r="AM445" s="174">
        <f t="shared" si="302"/>
        <v>3228.1520673123619</v>
      </c>
      <c r="AN445" s="174"/>
      <c r="AO445" s="176">
        <v>18</v>
      </c>
      <c r="AP445" s="174">
        <v>36</v>
      </c>
      <c r="AQ445" s="175">
        <f t="shared" si="303"/>
        <v>307</v>
      </c>
      <c r="AR445" s="31">
        <f t="shared" si="304"/>
        <v>0</v>
      </c>
      <c r="AS445" s="2">
        <f t="shared" si="305"/>
        <v>0.5</v>
      </c>
      <c r="AT445" s="33">
        <f t="shared" si="306"/>
        <v>0</v>
      </c>
      <c r="AU445" s="31">
        <f t="shared" si="307"/>
        <v>60</v>
      </c>
      <c r="AV445" s="2">
        <f t="shared" si="308"/>
        <v>1</v>
      </c>
      <c r="AW445" s="33">
        <f t="shared" si="309"/>
        <v>0</v>
      </c>
      <c r="AX445" s="31">
        <f t="shared" si="310"/>
        <v>1</v>
      </c>
      <c r="AY445" s="33">
        <f t="shared" si="311"/>
        <v>1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hidden="1" customHeight="1">
      <c r="A446" s="2"/>
      <c r="B446" s="107">
        <v>371</v>
      </c>
      <c r="C446" s="31">
        <v>7</v>
      </c>
      <c r="D446" s="106" t="s">
        <v>20</v>
      </c>
      <c r="E446" s="2" t="s">
        <v>101</v>
      </c>
      <c r="F446" s="2"/>
      <c r="G446" s="2"/>
      <c r="H446" s="33"/>
      <c r="I446" s="173">
        <f t="shared" si="285"/>
        <v>586.68874095993351</v>
      </c>
      <c r="J446" s="174">
        <f t="shared" si="286"/>
        <v>8.548139445938002</v>
      </c>
      <c r="K446" s="189">
        <f t="shared" si="287"/>
        <v>719</v>
      </c>
      <c r="L446" s="190">
        <f t="shared" si="288"/>
        <v>266</v>
      </c>
      <c r="M446" s="173">
        <f t="shared" si="313"/>
        <v>10535.242470821406</v>
      </c>
      <c r="N446" s="174">
        <f t="shared" si="289"/>
        <v>6581.9118668038609</v>
      </c>
      <c r="O446" s="174">
        <f t="shared" si="291"/>
        <v>3953.3306040175453</v>
      </c>
      <c r="P446" s="174"/>
      <c r="Q446" s="174"/>
      <c r="R446" s="175"/>
      <c r="S446" s="173">
        <f t="shared" si="312"/>
        <v>8069.6179368503035</v>
      </c>
      <c r="T446" s="174">
        <f t="shared" si="292"/>
        <v>4841.4658695379421</v>
      </c>
      <c r="U446" s="174">
        <f t="shared" si="293"/>
        <v>3228.1520673123619</v>
      </c>
      <c r="V446" s="174"/>
      <c r="W446" s="174"/>
      <c r="X446" s="175"/>
      <c r="Y446" s="173">
        <f t="shared" si="290"/>
        <v>16139.235873700607</v>
      </c>
      <c r="Z446" s="174">
        <f t="shared" si="294"/>
        <v>9682.9317390758843</v>
      </c>
      <c r="AA446" s="174">
        <f t="shared" si="295"/>
        <v>6456.3041346247237</v>
      </c>
      <c r="AB446" s="174"/>
      <c r="AC446" s="174"/>
      <c r="AD446" s="175"/>
      <c r="AE446" s="173">
        <f t="shared" si="296"/>
        <v>17.957124</v>
      </c>
      <c r="AF446" s="174">
        <f t="shared" si="314"/>
        <v>36</v>
      </c>
      <c r="AG446" s="174">
        <f t="shared" si="297"/>
        <v>22.464200000000002</v>
      </c>
      <c r="AH446" s="174">
        <f t="shared" si="298"/>
        <v>153.5</v>
      </c>
      <c r="AI446" s="174">
        <f t="shared" si="299"/>
        <v>260.02679999999998</v>
      </c>
      <c r="AJ446" s="174">
        <f t="shared" si="300"/>
        <v>2.2222222222222223</v>
      </c>
      <c r="AK446" s="174">
        <f t="shared" si="272"/>
        <v>6455.7959803376561</v>
      </c>
      <c r="AL446" s="174">
        <f t="shared" si="301"/>
        <v>3227.6439130252948</v>
      </c>
      <c r="AM446" s="174">
        <f t="shared" si="302"/>
        <v>3228.1520673123619</v>
      </c>
      <c r="AN446" s="174"/>
      <c r="AO446" s="176">
        <v>18</v>
      </c>
      <c r="AP446" s="174">
        <v>36</v>
      </c>
      <c r="AQ446" s="175">
        <f t="shared" si="303"/>
        <v>307</v>
      </c>
      <c r="AR446" s="31">
        <f t="shared" si="304"/>
        <v>0</v>
      </c>
      <c r="AS446" s="2">
        <f t="shared" si="305"/>
        <v>0.5</v>
      </c>
      <c r="AT446" s="33">
        <f t="shared" si="306"/>
        <v>0</v>
      </c>
      <c r="AU446" s="31">
        <f t="shared" si="307"/>
        <v>0</v>
      </c>
      <c r="AV446" s="2">
        <f t="shared" si="308"/>
        <v>1.5</v>
      </c>
      <c r="AW446" s="33">
        <f t="shared" si="309"/>
        <v>0</v>
      </c>
      <c r="AX446" s="31">
        <f t="shared" si="310"/>
        <v>1</v>
      </c>
      <c r="AY446" s="33">
        <f t="shared" si="311"/>
        <v>1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hidden="1" customHeight="1">
      <c r="A447" s="2"/>
      <c r="B447" s="107">
        <v>372</v>
      </c>
      <c r="C447" s="31">
        <v>4</v>
      </c>
      <c r="D447" s="106" t="s">
        <v>20</v>
      </c>
      <c r="E447" s="2" t="s">
        <v>67</v>
      </c>
      <c r="F447" s="2"/>
      <c r="G447" s="2"/>
      <c r="H447" s="33"/>
      <c r="I447" s="173">
        <f t="shared" si="285"/>
        <v>432.51935570999609</v>
      </c>
      <c r="J447" s="174">
        <f t="shared" si="286"/>
        <v>9.4113066212607315</v>
      </c>
      <c r="K447" s="189">
        <f t="shared" si="287"/>
        <v>829</v>
      </c>
      <c r="L447" s="190">
        <f t="shared" si="288"/>
        <v>323</v>
      </c>
      <c r="M447" s="173">
        <f t="shared" si="313"/>
        <v>7766.8037028845083</v>
      </c>
      <c r="N447" s="174">
        <f t="shared" si="289"/>
        <v>4085.9763921975623</v>
      </c>
      <c r="O447" s="174">
        <f t="shared" si="291"/>
        <v>3680.827310686946</v>
      </c>
      <c r="P447" s="174"/>
      <c r="Q447" s="174"/>
      <c r="R447" s="175"/>
      <c r="S447" s="173">
        <f t="shared" si="312"/>
        <v>6011.16258554865</v>
      </c>
      <c r="T447" s="174">
        <f t="shared" si="292"/>
        <v>3005.5272156307915</v>
      </c>
      <c r="U447" s="174">
        <f t="shared" si="293"/>
        <v>3005.6353699178585</v>
      </c>
      <c r="V447" s="174"/>
      <c r="W447" s="174"/>
      <c r="X447" s="175"/>
      <c r="Y447" s="173">
        <f t="shared" si="290"/>
        <v>12022.3251710973</v>
      </c>
      <c r="Z447" s="174">
        <f t="shared" si="294"/>
        <v>6011.054431261583</v>
      </c>
      <c r="AA447" s="174">
        <f t="shared" si="295"/>
        <v>6011.270739835717</v>
      </c>
      <c r="AB447" s="174"/>
      <c r="AC447" s="174"/>
      <c r="AD447" s="175"/>
      <c r="AE447" s="173">
        <f t="shared" si="296"/>
        <v>17.957124</v>
      </c>
      <c r="AF447" s="174">
        <f t="shared" si="314"/>
        <v>36</v>
      </c>
      <c r="AG447" s="174">
        <f t="shared" si="297"/>
        <v>22.464200000000002</v>
      </c>
      <c r="AH447" s="174">
        <f t="shared" si="298"/>
        <v>169</v>
      </c>
      <c r="AI447" s="174">
        <f t="shared" si="299"/>
        <v>260.02679999999998</v>
      </c>
      <c r="AJ447" s="174">
        <f t="shared" si="300"/>
        <v>2</v>
      </c>
      <c r="AK447" s="174">
        <f t="shared" si="272"/>
        <v>6011.16258554865</v>
      </c>
      <c r="AL447" s="174">
        <f t="shared" si="301"/>
        <v>3005.5272156307915</v>
      </c>
      <c r="AM447" s="174">
        <f t="shared" si="302"/>
        <v>3005.6353699178585</v>
      </c>
      <c r="AN447" s="174"/>
      <c r="AO447" s="176">
        <v>18</v>
      </c>
      <c r="AP447" s="174">
        <v>36</v>
      </c>
      <c r="AQ447" s="175">
        <f t="shared" si="303"/>
        <v>169</v>
      </c>
      <c r="AR447" s="31">
        <f t="shared" si="304"/>
        <v>0</v>
      </c>
      <c r="AS447" s="2">
        <f t="shared" si="305"/>
        <v>1</v>
      </c>
      <c r="AT447" s="33">
        <f t="shared" si="306"/>
        <v>0</v>
      </c>
      <c r="AU447" s="31">
        <f t="shared" si="307"/>
        <v>0</v>
      </c>
      <c r="AV447" s="2">
        <f t="shared" si="308"/>
        <v>1</v>
      </c>
      <c r="AW447" s="33">
        <f t="shared" si="309"/>
        <v>0</v>
      </c>
      <c r="AX447" s="31">
        <f t="shared" si="310"/>
        <v>1</v>
      </c>
      <c r="AY447" s="33">
        <f t="shared" si="311"/>
        <v>1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hidden="1" customHeight="1">
      <c r="A448" s="2"/>
      <c r="B448" s="107">
        <v>373</v>
      </c>
      <c r="C448" s="31">
        <v>4</v>
      </c>
      <c r="D448" s="106" t="s">
        <v>20</v>
      </c>
      <c r="E448" s="2" t="s">
        <v>148</v>
      </c>
      <c r="F448" s="2"/>
      <c r="G448" s="2"/>
      <c r="H448" s="33"/>
      <c r="I448" s="173">
        <f t="shared" si="285"/>
        <v>519.27119831890866</v>
      </c>
      <c r="J448" s="174">
        <f t="shared" si="286"/>
        <v>11.298963624290337</v>
      </c>
      <c r="K448" s="189">
        <f t="shared" si="287"/>
        <v>773</v>
      </c>
      <c r="L448" s="190">
        <f t="shared" si="288"/>
        <v>287</v>
      </c>
      <c r="M448" s="173">
        <f t="shared" si="313"/>
        <v>7766.8037028845083</v>
      </c>
      <c r="N448" s="174">
        <f t="shared" si="289"/>
        <v>4085.9763921975623</v>
      </c>
      <c r="O448" s="174">
        <f t="shared" si="291"/>
        <v>3680.827310686946</v>
      </c>
      <c r="P448" s="174"/>
      <c r="Q448" s="174"/>
      <c r="R448" s="175"/>
      <c r="S448" s="173">
        <f t="shared" si="312"/>
        <v>6011.16258554865</v>
      </c>
      <c r="T448" s="174">
        <f t="shared" si="292"/>
        <v>3005.5272156307915</v>
      </c>
      <c r="U448" s="174">
        <f t="shared" si="293"/>
        <v>3005.6353699178585</v>
      </c>
      <c r="V448" s="174"/>
      <c r="W448" s="174"/>
      <c r="X448" s="175"/>
      <c r="Y448" s="173">
        <f t="shared" si="290"/>
        <v>12022.3251710973</v>
      </c>
      <c r="Z448" s="174">
        <f t="shared" si="294"/>
        <v>6011.054431261583</v>
      </c>
      <c r="AA448" s="174">
        <f t="shared" si="295"/>
        <v>6011.270739835717</v>
      </c>
      <c r="AB448" s="174"/>
      <c r="AC448" s="174"/>
      <c r="AD448" s="175"/>
      <c r="AE448" s="173">
        <f t="shared" si="296"/>
        <v>14.957124</v>
      </c>
      <c r="AF448" s="174">
        <f t="shared" si="314"/>
        <v>36</v>
      </c>
      <c r="AG448" s="174">
        <f t="shared" si="297"/>
        <v>22.464200000000002</v>
      </c>
      <c r="AH448" s="174">
        <f t="shared" si="298"/>
        <v>169</v>
      </c>
      <c r="AI448" s="174">
        <f t="shared" si="299"/>
        <v>260.02679999999998</v>
      </c>
      <c r="AJ448" s="174">
        <f t="shared" si="300"/>
        <v>2</v>
      </c>
      <c r="AK448" s="174">
        <f t="shared" si="272"/>
        <v>6011.16258554865</v>
      </c>
      <c r="AL448" s="174">
        <f t="shared" si="301"/>
        <v>3005.5272156307915</v>
      </c>
      <c r="AM448" s="174">
        <f t="shared" si="302"/>
        <v>3005.6353699178585</v>
      </c>
      <c r="AN448" s="174"/>
      <c r="AO448" s="176">
        <v>18</v>
      </c>
      <c r="AP448" s="174">
        <v>36</v>
      </c>
      <c r="AQ448" s="175">
        <f t="shared" si="303"/>
        <v>169</v>
      </c>
      <c r="AR448" s="31">
        <f t="shared" si="304"/>
        <v>3</v>
      </c>
      <c r="AS448" s="2">
        <f t="shared" si="305"/>
        <v>1</v>
      </c>
      <c r="AT448" s="33">
        <f t="shared" si="306"/>
        <v>0</v>
      </c>
      <c r="AU448" s="31">
        <f t="shared" si="307"/>
        <v>0</v>
      </c>
      <c r="AV448" s="2">
        <f t="shared" si="308"/>
        <v>1</v>
      </c>
      <c r="AW448" s="33">
        <f t="shared" si="309"/>
        <v>0</v>
      </c>
      <c r="AX448" s="31">
        <f t="shared" si="310"/>
        <v>1</v>
      </c>
      <c r="AY448" s="33">
        <f t="shared" si="311"/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hidden="1" customHeight="1">
      <c r="A449" s="2"/>
      <c r="B449" s="107">
        <v>374</v>
      </c>
      <c r="C449" s="31">
        <v>4</v>
      </c>
      <c r="D449" s="106" t="s">
        <v>20</v>
      </c>
      <c r="E449" s="2" t="s">
        <v>79</v>
      </c>
      <c r="F449" s="2"/>
      <c r="G449" s="2"/>
      <c r="H449" s="33"/>
      <c r="I449" s="173">
        <f t="shared" si="285"/>
        <v>432.51935570999609</v>
      </c>
      <c r="J449" s="174">
        <f t="shared" si="286"/>
        <v>4.7056533106303657</v>
      </c>
      <c r="K449" s="189">
        <f t="shared" si="287"/>
        <v>829</v>
      </c>
      <c r="L449" s="190">
        <f t="shared" si="288"/>
        <v>323</v>
      </c>
      <c r="M449" s="173">
        <f t="shared" si="313"/>
        <v>7766.8037028845083</v>
      </c>
      <c r="N449" s="174">
        <f t="shared" si="289"/>
        <v>4085.9763921975623</v>
      </c>
      <c r="O449" s="174">
        <f t="shared" si="291"/>
        <v>3680.827310686946</v>
      </c>
      <c r="P449" s="174"/>
      <c r="Q449" s="174"/>
      <c r="R449" s="175"/>
      <c r="S449" s="173">
        <f t="shared" si="312"/>
        <v>6011.16258554865</v>
      </c>
      <c r="T449" s="174">
        <f t="shared" si="292"/>
        <v>3005.5272156307915</v>
      </c>
      <c r="U449" s="174">
        <f t="shared" si="293"/>
        <v>3005.6353699178585</v>
      </c>
      <c r="V449" s="174"/>
      <c r="W449" s="174"/>
      <c r="X449" s="175"/>
      <c r="Y449" s="173">
        <f t="shared" si="290"/>
        <v>12022.3251710973</v>
      </c>
      <c r="Z449" s="174">
        <f t="shared" si="294"/>
        <v>6011.054431261583</v>
      </c>
      <c r="AA449" s="174">
        <f t="shared" si="295"/>
        <v>6011.270739835717</v>
      </c>
      <c r="AB449" s="174"/>
      <c r="AC449" s="174"/>
      <c r="AD449" s="175"/>
      <c r="AE449" s="173">
        <f t="shared" si="296"/>
        <v>17.957124</v>
      </c>
      <c r="AF449" s="174">
        <f t="shared" si="314"/>
        <v>36</v>
      </c>
      <c r="AG449" s="174">
        <f t="shared" si="297"/>
        <v>22.464200000000002</v>
      </c>
      <c r="AH449" s="174">
        <f t="shared" si="298"/>
        <v>84.5</v>
      </c>
      <c r="AI449" s="174">
        <f t="shared" si="299"/>
        <v>260.02679999999998</v>
      </c>
      <c r="AJ449" s="174">
        <f t="shared" si="300"/>
        <v>2</v>
      </c>
      <c r="AK449" s="174">
        <f t="shared" si="272"/>
        <v>6011.16258554865</v>
      </c>
      <c r="AL449" s="174">
        <f t="shared" si="301"/>
        <v>3005.5272156307915</v>
      </c>
      <c r="AM449" s="174">
        <f t="shared" si="302"/>
        <v>3005.6353699178585</v>
      </c>
      <c r="AN449" s="174"/>
      <c r="AO449" s="176">
        <v>18</v>
      </c>
      <c r="AP449" s="174">
        <v>36</v>
      </c>
      <c r="AQ449" s="175">
        <f t="shared" si="303"/>
        <v>169</v>
      </c>
      <c r="AR449" s="31">
        <f t="shared" si="304"/>
        <v>0</v>
      </c>
      <c r="AS449" s="2">
        <f t="shared" si="305"/>
        <v>0.5</v>
      </c>
      <c r="AT449" s="33">
        <f t="shared" si="306"/>
        <v>0</v>
      </c>
      <c r="AU449" s="31">
        <f t="shared" si="307"/>
        <v>0</v>
      </c>
      <c r="AV449" s="2">
        <f t="shared" si="308"/>
        <v>1</v>
      </c>
      <c r="AW449" s="33">
        <f t="shared" si="309"/>
        <v>0</v>
      </c>
      <c r="AX449" s="31">
        <f t="shared" si="310"/>
        <v>1</v>
      </c>
      <c r="AY449" s="33">
        <f t="shared" si="311"/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hidden="1" customHeight="1">
      <c r="A450" s="2"/>
      <c r="B450" s="107">
        <v>375</v>
      </c>
      <c r="C450" s="31">
        <v>1</v>
      </c>
      <c r="D450" s="106" t="s">
        <v>20</v>
      </c>
      <c r="E450" s="2" t="s">
        <v>67</v>
      </c>
      <c r="F450" s="2"/>
      <c r="G450" s="2"/>
      <c r="H450" s="33"/>
      <c r="I450" s="173">
        <f t="shared" si="285"/>
        <v>351.93139146271949</v>
      </c>
      <c r="J450" s="174">
        <f t="shared" si="286"/>
        <v>4.7334974130601317</v>
      </c>
      <c r="K450" s="189">
        <f t="shared" si="287"/>
        <v>867</v>
      </c>
      <c r="L450" s="190">
        <f t="shared" si="288"/>
        <v>344</v>
      </c>
      <c r="M450" s="173">
        <f t="shared" si="313"/>
        <v>6319.6756359885949</v>
      </c>
      <c r="N450" s="174">
        <f t="shared" si="289"/>
        <v>3324.3975292887112</v>
      </c>
      <c r="O450" s="174">
        <f t="shared" si="291"/>
        <v>2995.2781066998841</v>
      </c>
      <c r="P450" s="174"/>
      <c r="Q450" s="174"/>
      <c r="R450" s="175"/>
      <c r="S450" s="173">
        <f t="shared" si="312"/>
        <v>4891.1713842227728</v>
      </c>
      <c r="T450" s="174">
        <f t="shared" si="292"/>
        <v>2445.3316149678521</v>
      </c>
      <c r="U450" s="174">
        <f t="shared" si="293"/>
        <v>2445.8397692549202</v>
      </c>
      <c r="V450" s="174"/>
      <c r="W450" s="174"/>
      <c r="X450" s="175"/>
      <c r="Y450" s="173">
        <f t="shared" si="290"/>
        <v>9782.3427684455455</v>
      </c>
      <c r="Z450" s="174">
        <f t="shared" si="294"/>
        <v>4890.6632299357043</v>
      </c>
      <c r="AA450" s="174">
        <f t="shared" si="295"/>
        <v>4891.6795385098403</v>
      </c>
      <c r="AB450" s="174"/>
      <c r="AC450" s="174"/>
      <c r="AD450" s="175"/>
      <c r="AE450" s="173">
        <f t="shared" si="296"/>
        <v>17.957124</v>
      </c>
      <c r="AF450" s="174">
        <f t="shared" si="314"/>
        <v>36</v>
      </c>
      <c r="AG450" s="174">
        <f t="shared" si="297"/>
        <v>22.464200000000002</v>
      </c>
      <c r="AH450" s="174">
        <f t="shared" si="298"/>
        <v>85</v>
      </c>
      <c r="AI450" s="174">
        <f t="shared" si="299"/>
        <v>260.02679999999998</v>
      </c>
      <c r="AJ450" s="174">
        <f t="shared" si="300"/>
        <v>2</v>
      </c>
      <c r="AK450" s="174">
        <f t="shared" si="272"/>
        <v>4891.1713842227728</v>
      </c>
      <c r="AL450" s="174">
        <f t="shared" si="301"/>
        <v>2445.3316149678521</v>
      </c>
      <c r="AM450" s="174">
        <f t="shared" si="302"/>
        <v>2445.8397692549202</v>
      </c>
      <c r="AN450" s="174"/>
      <c r="AO450" s="176">
        <v>18</v>
      </c>
      <c r="AP450" s="174">
        <v>36</v>
      </c>
      <c r="AQ450" s="175">
        <f t="shared" si="303"/>
        <v>85</v>
      </c>
      <c r="AR450" s="31">
        <f t="shared" si="304"/>
        <v>0</v>
      </c>
      <c r="AS450" s="2">
        <f t="shared" si="305"/>
        <v>1</v>
      </c>
      <c r="AT450" s="33">
        <f t="shared" si="306"/>
        <v>0</v>
      </c>
      <c r="AU450" s="31">
        <f t="shared" si="307"/>
        <v>0</v>
      </c>
      <c r="AV450" s="2">
        <f t="shared" si="308"/>
        <v>1</v>
      </c>
      <c r="AW450" s="33">
        <f t="shared" si="309"/>
        <v>0</v>
      </c>
      <c r="AX450" s="31">
        <f t="shared" si="310"/>
        <v>1</v>
      </c>
      <c r="AY450" s="33">
        <f t="shared" si="311"/>
        <v>1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hidden="1" customHeight="1">
      <c r="A451" s="2"/>
      <c r="B451" s="107">
        <v>376</v>
      </c>
      <c r="C451" s="31">
        <v>10</v>
      </c>
      <c r="D451" s="111" t="s">
        <v>8</v>
      </c>
      <c r="E451" s="2" t="s">
        <v>144</v>
      </c>
      <c r="F451" s="2"/>
      <c r="G451" s="2"/>
      <c r="H451" s="33" t="s">
        <v>81</v>
      </c>
      <c r="I451" s="173">
        <f t="shared" si="285"/>
        <v>1002.2989702525944</v>
      </c>
      <c r="J451" s="174">
        <f t="shared" si="286"/>
        <v>38.051846830002582</v>
      </c>
      <c r="K451" s="189">
        <f t="shared" si="287"/>
        <v>338</v>
      </c>
      <c r="L451" s="190">
        <f t="shared" ref="L451:L514" si="315">RANK(I451,$I$451:$I$866)</f>
        <v>203</v>
      </c>
      <c r="M451" s="173">
        <f t="shared" si="313"/>
        <v>19212.651416588094</v>
      </c>
      <c r="N451" s="174">
        <f t="shared" ref="N451:N482" si="316">T451*(1+(IF((AG451+IF(F451="백어택",8,0))&gt;100,100,AG451+IF(F451="백어택",8,0))/100)*(IF(AY451=1,$D$58,$D$58+50)/100-1))</f>
        <v>5408.5697484289185</v>
      </c>
      <c r="O451" s="174">
        <f t="shared" ref="O451:O493" si="317">U451*(1+((IF(AG451+IF(F451="백어택",8,0)&gt;100,100,AG451+IF(F451="백어택",8,0))/100)*(AI451/100-1)))</f>
        <v>6902.0408340795884</v>
      </c>
      <c r="P451" s="174">
        <f t="shared" ref="P451:P482" si="318">V451*(1+(IF(AG451+IF(F451="백어택",8,0)&gt;100,100,AG451+IF(F451="백어택",8,0))/100)*(AI451/100-1))</f>
        <v>6902.0408340795884</v>
      </c>
      <c r="Q451" s="174"/>
      <c r="R451" s="175"/>
      <c r="S451" s="173">
        <f t="shared" si="312"/>
        <v>15688.381924340416</v>
      </c>
      <c r="T451" s="174">
        <f t="shared" ref="T451:T482" si="319">AL451*IF(H451="근접",AR451,1)*AY451*IF(F451="백어택",1.2,1)</f>
        <v>4416.4496631904822</v>
      </c>
      <c r="U451" s="174">
        <f t="shared" ref="U451:U482" si="320">AM451*IF(H451="근접",AR451,1)*AY451*IF(F451="백어택",1.2,1)</f>
        <v>5635.9661305749669</v>
      </c>
      <c r="V451" s="174">
        <f t="shared" ref="V451:V482" si="321">IF(AX451=1,0,AM451*IF(H451="근접",AR451,1)*AY451)*IF(F451="백어택",1.2,1)</f>
        <v>5635.9661305749669</v>
      </c>
      <c r="W451" s="174"/>
      <c r="X451" s="175"/>
      <c r="Y451" s="173">
        <f t="shared" si="290"/>
        <v>31376.763848680832</v>
      </c>
      <c r="Z451" s="174">
        <f t="shared" ref="Z451:Z482" si="322">T451*IF(AY451=1,$D$58,$D$58+50)/100</f>
        <v>8832.8993263809643</v>
      </c>
      <c r="AA451" s="174">
        <f t="shared" ref="AA451:AA482" si="323">U451*AI451/100</f>
        <v>11271.932261149934</v>
      </c>
      <c r="AB451" s="174">
        <f t="shared" ref="AB451:AB482" si="324">V451*AI451/100</f>
        <v>11271.932261149934</v>
      </c>
      <c r="AC451" s="174"/>
      <c r="AD451" s="175"/>
      <c r="AE451" s="173">
        <f t="shared" ref="AE451:AE482" si="325">AO451*(1-$D$20/100)*(1-$D$17/100)</f>
        <v>19.168583413536002</v>
      </c>
      <c r="AF451" s="174">
        <f t="shared" si="314"/>
        <v>36</v>
      </c>
      <c r="AG451" s="174">
        <f t="shared" si="297"/>
        <v>22.464200000000002</v>
      </c>
      <c r="AH451" s="174">
        <f t="shared" ref="AH451:AH482" si="326">IF(AX451=1,AQ451,AQ451*1.4)</f>
        <v>729.4</v>
      </c>
      <c r="AI451" s="174">
        <f t="shared" ref="AI451:AI482" si="327">IF(AY451=1,$D$58,$D$58+50)*AW451</f>
        <v>200</v>
      </c>
      <c r="AJ451" s="174">
        <f t="shared" ref="AJ451:AJ482" si="328">10/6/AX451</f>
        <v>1.1111111111111112</v>
      </c>
      <c r="AK451" s="174">
        <f t="shared" si="272"/>
        <v>10052.415793765449</v>
      </c>
      <c r="AL451" s="174">
        <f t="shared" ref="AL451:AL482" si="329">(IF(H451="근접",$D$61*(VLOOKUP(C451,$B$36:$AG$39,9,FALSE)+VLOOKUP(C451,$B$40:$AG$43,9,FALSE)*$D$54),$D$60*(VLOOKUP(C451,$B$36:$AG$39,9,FALSE)+VLOOKUP(C451,$B$40:$AG$43,9,FALSE)*$D$54)))*$D$59/100</f>
        <v>4416.4496631904822</v>
      </c>
      <c r="AM451" s="174">
        <f t="shared" ref="AM451:AM482" si="330">(IF(H451="근접",$D$61*(VLOOKUP(C451,$B$36:$AG$39,10,FALSE)+VLOOKUP(C451,$B$40:$AG$43,10,FALSE)*$D$54),$D$60*(VLOOKUP(C451,$B$36:$AG$39,10,FALSE)+VLOOKUP(C451,$B$40:$AG$43,10,FALSE)*$D$54)))*$D$59/100</f>
        <v>5635.9661305749669</v>
      </c>
      <c r="AN451" s="174"/>
      <c r="AO451" s="176">
        <v>24</v>
      </c>
      <c r="AP451" s="174">
        <v>36</v>
      </c>
      <c r="AQ451" s="175">
        <f t="shared" ref="AQ451:AQ482" si="331">VLOOKUP(C451,$B$45:$AA$48,9,FALSE)</f>
        <v>521</v>
      </c>
      <c r="AR451" s="31">
        <f t="shared" ref="AR451:AR482" si="332">IF(LEFT(E451,1)*1=1,$S$58,$R$58)</f>
        <v>1</v>
      </c>
      <c r="AS451" s="2">
        <f t="shared" ref="AS451:AS482" si="333">IF(LEFT(E451,1)*1=2,$U$58,$T$58)</f>
        <v>0</v>
      </c>
      <c r="AT451" s="33">
        <f t="shared" ref="AT451:AT482" si="334">IF(LEFT(E451,1)*1=3,$W$58,$V$58)</f>
        <v>0</v>
      </c>
      <c r="AU451" s="31">
        <f t="shared" ref="AU451:AU482" si="335">IF(MID(E451,3,1)*1=1,$Y$58,$X$58)</f>
        <v>0</v>
      </c>
      <c r="AV451" s="2">
        <f t="shared" ref="AV451:AV482" si="336">IF(MID(E451,3,1)*1=2,$AA$58,$Z$58)</f>
        <v>0</v>
      </c>
      <c r="AW451" s="33">
        <f t="shared" ref="AW451:AW482" si="337">IF(MID(E451,3,1)*1=3,$AC$58,$AB$58)</f>
        <v>1</v>
      </c>
      <c r="AX451" s="31">
        <f t="shared" ref="AX451:AX482" si="338">IF(MID(E451,5,1)*1=1,$AE$58,$AD$58)</f>
        <v>1.5</v>
      </c>
      <c r="AY451" s="33">
        <f t="shared" ref="AY451:AY482" si="339">IF(MID(E451,5,1)*1=2,$AG$58,$AF$58)</f>
        <v>1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hidden="1" customHeight="1">
      <c r="A452" s="2"/>
      <c r="B452" s="107">
        <v>377</v>
      </c>
      <c r="C452" s="31">
        <v>10</v>
      </c>
      <c r="D452" s="111" t="s">
        <v>8</v>
      </c>
      <c r="E452" s="2" t="s">
        <v>138</v>
      </c>
      <c r="F452" s="2"/>
      <c r="G452" s="2"/>
      <c r="H452" s="33" t="s">
        <v>81</v>
      </c>
      <c r="I452" s="173">
        <f t="shared" si="285"/>
        <v>1206.9095769140911</v>
      </c>
      <c r="J452" s="174">
        <f t="shared" si="286"/>
        <v>38.051846830002582</v>
      </c>
      <c r="K452" s="189">
        <f t="shared" si="287"/>
        <v>225</v>
      </c>
      <c r="L452" s="190">
        <f t="shared" si="315"/>
        <v>146</v>
      </c>
      <c r="M452" s="173">
        <f t="shared" si="313"/>
        <v>23134.746897673198</v>
      </c>
      <c r="N452" s="174">
        <f t="shared" si="316"/>
        <v>6512.6821642265395</v>
      </c>
      <c r="O452" s="174">
        <f t="shared" si="317"/>
        <v>8311.0323667233297</v>
      </c>
      <c r="P452" s="174">
        <f t="shared" si="318"/>
        <v>8311.0323667233297</v>
      </c>
      <c r="Q452" s="174"/>
      <c r="R452" s="175"/>
      <c r="S452" s="173">
        <f t="shared" si="312"/>
        <v>15688.381924340416</v>
      </c>
      <c r="T452" s="174">
        <f t="shared" si="319"/>
        <v>4416.4496631904822</v>
      </c>
      <c r="U452" s="174">
        <f t="shared" si="320"/>
        <v>5635.9661305749669</v>
      </c>
      <c r="V452" s="174">
        <f t="shared" si="321"/>
        <v>5635.9661305749669</v>
      </c>
      <c r="W452" s="174"/>
      <c r="X452" s="175"/>
      <c r="Y452" s="173">
        <f t="shared" si="290"/>
        <v>31376.763848680832</v>
      </c>
      <c r="Z452" s="174">
        <f t="shared" si="322"/>
        <v>8832.8993263809643</v>
      </c>
      <c r="AA452" s="174">
        <f t="shared" si="323"/>
        <v>11271.932261149934</v>
      </c>
      <c r="AB452" s="174">
        <f t="shared" si="324"/>
        <v>11271.932261149934</v>
      </c>
      <c r="AC452" s="174"/>
      <c r="AD452" s="175"/>
      <c r="AE452" s="173">
        <f t="shared" si="325"/>
        <v>19.168583413536002</v>
      </c>
      <c r="AF452" s="174">
        <f t="shared" si="314"/>
        <v>36</v>
      </c>
      <c r="AG452" s="174">
        <f t="shared" si="297"/>
        <v>47.464200000000005</v>
      </c>
      <c r="AH452" s="174">
        <f t="shared" si="326"/>
        <v>729.4</v>
      </c>
      <c r="AI452" s="174">
        <f t="shared" si="327"/>
        <v>200</v>
      </c>
      <c r="AJ452" s="174">
        <f t="shared" si="328"/>
        <v>1.1111111111111112</v>
      </c>
      <c r="AK452" s="174">
        <f t="shared" si="272"/>
        <v>10052.415793765449</v>
      </c>
      <c r="AL452" s="174">
        <f t="shared" si="329"/>
        <v>4416.4496631904822</v>
      </c>
      <c r="AM452" s="174">
        <f t="shared" si="330"/>
        <v>5635.9661305749669</v>
      </c>
      <c r="AN452" s="174"/>
      <c r="AO452" s="176">
        <v>24</v>
      </c>
      <c r="AP452" s="174">
        <v>36</v>
      </c>
      <c r="AQ452" s="175">
        <f t="shared" si="331"/>
        <v>521</v>
      </c>
      <c r="AR452" s="31">
        <f t="shared" si="332"/>
        <v>1</v>
      </c>
      <c r="AS452" s="2">
        <f t="shared" si="333"/>
        <v>0</v>
      </c>
      <c r="AT452" s="33">
        <f t="shared" si="334"/>
        <v>0</v>
      </c>
      <c r="AU452" s="31">
        <f t="shared" si="335"/>
        <v>25</v>
      </c>
      <c r="AV452" s="2">
        <f t="shared" si="336"/>
        <v>0</v>
      </c>
      <c r="AW452" s="33">
        <f t="shared" si="337"/>
        <v>1</v>
      </c>
      <c r="AX452" s="31">
        <f t="shared" si="338"/>
        <v>1.5</v>
      </c>
      <c r="AY452" s="33">
        <f t="shared" si="339"/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hidden="1" customHeight="1">
      <c r="A453" s="2"/>
      <c r="B453" s="107">
        <v>378</v>
      </c>
      <c r="C453" s="31">
        <v>10</v>
      </c>
      <c r="D453" s="111" t="s">
        <v>8</v>
      </c>
      <c r="E453" s="2" t="s">
        <v>141</v>
      </c>
      <c r="F453" s="2"/>
      <c r="G453" s="2"/>
      <c r="H453" s="33" t="s">
        <v>81</v>
      </c>
      <c r="I453" s="173">
        <f t="shared" si="285"/>
        <v>1065.706457866215</v>
      </c>
      <c r="J453" s="174">
        <f t="shared" si="286"/>
        <v>38.051846830002582</v>
      </c>
      <c r="K453" s="189">
        <f t="shared" si="287"/>
        <v>288</v>
      </c>
      <c r="L453" s="190">
        <f t="shared" si="315"/>
        <v>177</v>
      </c>
      <c r="M453" s="173">
        <f t="shared" si="313"/>
        <v>20428.083131952531</v>
      </c>
      <c r="N453" s="174">
        <f t="shared" si="316"/>
        <v>5408.5697484289185</v>
      </c>
      <c r="O453" s="174">
        <f t="shared" si="317"/>
        <v>7509.7566917618069</v>
      </c>
      <c r="P453" s="174">
        <f t="shared" si="318"/>
        <v>7509.7566917618069</v>
      </c>
      <c r="Q453" s="174"/>
      <c r="R453" s="175"/>
      <c r="S453" s="173">
        <f t="shared" si="312"/>
        <v>15688.381924340416</v>
      </c>
      <c r="T453" s="174">
        <f t="shared" si="319"/>
        <v>4416.4496631904822</v>
      </c>
      <c r="U453" s="174">
        <f t="shared" si="320"/>
        <v>5635.9661305749669</v>
      </c>
      <c r="V453" s="174">
        <f t="shared" si="321"/>
        <v>5635.9661305749669</v>
      </c>
      <c r="W453" s="174"/>
      <c r="X453" s="175"/>
      <c r="Y453" s="173">
        <f t="shared" si="290"/>
        <v>36787.291334032801</v>
      </c>
      <c r="Z453" s="174">
        <f t="shared" si="322"/>
        <v>8832.8993263809643</v>
      </c>
      <c r="AA453" s="174">
        <f t="shared" si="323"/>
        <v>13977.196003825919</v>
      </c>
      <c r="AB453" s="174">
        <f t="shared" si="324"/>
        <v>13977.196003825919</v>
      </c>
      <c r="AC453" s="174"/>
      <c r="AD453" s="175"/>
      <c r="AE453" s="173">
        <f t="shared" si="325"/>
        <v>19.168583413536002</v>
      </c>
      <c r="AF453" s="174">
        <f t="shared" si="314"/>
        <v>36</v>
      </c>
      <c r="AG453" s="174">
        <f t="shared" ref="AG453:AG484" si="340">IF($D$57+AU453&gt;100,100,$D$57+AU453)</f>
        <v>22.464200000000002</v>
      </c>
      <c r="AH453" s="174">
        <f t="shared" si="326"/>
        <v>729.4</v>
      </c>
      <c r="AI453" s="174">
        <f t="shared" si="327"/>
        <v>248</v>
      </c>
      <c r="AJ453" s="174">
        <f t="shared" si="328"/>
        <v>1.1111111111111112</v>
      </c>
      <c r="AK453" s="174">
        <f t="shared" ref="AK453:AK516" si="341">SUM(AL453:AN453)</f>
        <v>10052.415793765449</v>
      </c>
      <c r="AL453" s="174">
        <f t="shared" si="329"/>
        <v>4416.4496631904822</v>
      </c>
      <c r="AM453" s="174">
        <f t="shared" si="330"/>
        <v>5635.9661305749669</v>
      </c>
      <c r="AN453" s="174"/>
      <c r="AO453" s="176">
        <v>24</v>
      </c>
      <c r="AP453" s="174">
        <v>36</v>
      </c>
      <c r="AQ453" s="175">
        <f t="shared" si="331"/>
        <v>521</v>
      </c>
      <c r="AR453" s="31">
        <f t="shared" si="332"/>
        <v>1</v>
      </c>
      <c r="AS453" s="2">
        <f t="shared" si="333"/>
        <v>0</v>
      </c>
      <c r="AT453" s="33">
        <f t="shared" si="334"/>
        <v>0</v>
      </c>
      <c r="AU453" s="31">
        <f t="shared" si="335"/>
        <v>0</v>
      </c>
      <c r="AV453" s="2">
        <f t="shared" si="336"/>
        <v>0</v>
      </c>
      <c r="AW453" s="33">
        <f t="shared" si="337"/>
        <v>1.24</v>
      </c>
      <c r="AX453" s="31">
        <f t="shared" si="338"/>
        <v>1.5</v>
      </c>
      <c r="AY453" s="33">
        <f t="shared" si="339"/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hidden="1" customHeight="1">
      <c r="A454" s="2"/>
      <c r="B454" s="107">
        <v>379</v>
      </c>
      <c r="C454" s="31">
        <v>10</v>
      </c>
      <c r="D454" s="111" t="s">
        <v>8</v>
      </c>
      <c r="E454" s="2" t="s">
        <v>150</v>
      </c>
      <c r="F454" s="2"/>
      <c r="G454" s="2"/>
      <c r="H454" s="33" t="s">
        <v>81</v>
      </c>
      <c r="I454" s="173">
        <f t="shared" si="285"/>
        <v>1202.7587643031131</v>
      </c>
      <c r="J454" s="174">
        <f t="shared" si="286"/>
        <v>38.051846830002582</v>
      </c>
      <c r="K454" s="189">
        <f t="shared" si="287"/>
        <v>229</v>
      </c>
      <c r="L454" s="190">
        <f t="shared" si="315"/>
        <v>149</v>
      </c>
      <c r="M454" s="173">
        <f t="shared" si="313"/>
        <v>23055.181699905712</v>
      </c>
      <c r="N454" s="174">
        <f t="shared" si="316"/>
        <v>6490.283698114702</v>
      </c>
      <c r="O454" s="174">
        <f t="shared" si="317"/>
        <v>8282.4490008955054</v>
      </c>
      <c r="P454" s="174">
        <f t="shared" si="318"/>
        <v>8282.4490008955054</v>
      </c>
      <c r="Q454" s="174"/>
      <c r="R454" s="175"/>
      <c r="S454" s="173">
        <f t="shared" ref="S454:S485" si="342">SUM(T454:X454)</f>
        <v>18826.0583092085</v>
      </c>
      <c r="T454" s="174">
        <f t="shared" si="319"/>
        <v>5299.7395958285788</v>
      </c>
      <c r="U454" s="174">
        <f t="shared" si="320"/>
        <v>6763.1593566899601</v>
      </c>
      <c r="V454" s="174">
        <f t="shared" si="321"/>
        <v>6763.1593566899601</v>
      </c>
      <c r="W454" s="174"/>
      <c r="X454" s="175"/>
      <c r="Y454" s="173">
        <f t="shared" si="290"/>
        <v>37652.116618417</v>
      </c>
      <c r="Z454" s="174">
        <f t="shared" si="322"/>
        <v>10599.479191657158</v>
      </c>
      <c r="AA454" s="174">
        <f t="shared" si="323"/>
        <v>13526.318713379918</v>
      </c>
      <c r="AB454" s="174">
        <f t="shared" si="324"/>
        <v>13526.318713379918</v>
      </c>
      <c r="AC454" s="174"/>
      <c r="AD454" s="175"/>
      <c r="AE454" s="173">
        <f t="shared" si="325"/>
        <v>19.168583413536002</v>
      </c>
      <c r="AF454" s="174">
        <f t="shared" si="314"/>
        <v>36</v>
      </c>
      <c r="AG454" s="174">
        <f t="shared" si="340"/>
        <v>22.464200000000002</v>
      </c>
      <c r="AH454" s="174">
        <f t="shared" si="326"/>
        <v>729.4</v>
      </c>
      <c r="AI454" s="174">
        <f t="shared" si="327"/>
        <v>200</v>
      </c>
      <c r="AJ454" s="174">
        <f t="shared" si="328"/>
        <v>1.1111111111111112</v>
      </c>
      <c r="AK454" s="174">
        <f t="shared" si="341"/>
        <v>10052.415793765449</v>
      </c>
      <c r="AL454" s="174">
        <f t="shared" si="329"/>
        <v>4416.4496631904822</v>
      </c>
      <c r="AM454" s="174">
        <f t="shared" si="330"/>
        <v>5635.9661305749669</v>
      </c>
      <c r="AN454" s="174"/>
      <c r="AO454" s="176">
        <v>24</v>
      </c>
      <c r="AP454" s="174">
        <v>36</v>
      </c>
      <c r="AQ454" s="175">
        <f t="shared" si="331"/>
        <v>521</v>
      </c>
      <c r="AR454" s="31">
        <f t="shared" si="332"/>
        <v>1.2</v>
      </c>
      <c r="AS454" s="2">
        <f t="shared" si="333"/>
        <v>0</v>
      </c>
      <c r="AT454" s="33">
        <f t="shared" si="334"/>
        <v>0</v>
      </c>
      <c r="AU454" s="31">
        <f t="shared" si="335"/>
        <v>0</v>
      </c>
      <c r="AV454" s="2">
        <f t="shared" si="336"/>
        <v>0</v>
      </c>
      <c r="AW454" s="33">
        <f t="shared" si="337"/>
        <v>1</v>
      </c>
      <c r="AX454" s="31">
        <f t="shared" si="338"/>
        <v>1.5</v>
      </c>
      <c r="AY454" s="33">
        <f t="shared" si="339"/>
        <v>1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hidden="1" customHeight="1">
      <c r="A455" s="2"/>
      <c r="B455" s="107">
        <v>380</v>
      </c>
      <c r="C455" s="31">
        <v>10</v>
      </c>
      <c r="D455" s="111" t="s">
        <v>8</v>
      </c>
      <c r="E455" s="2" t="s">
        <v>164</v>
      </c>
      <c r="F455" s="2"/>
      <c r="G455" s="2"/>
      <c r="H455" s="33" t="s">
        <v>81</v>
      </c>
      <c r="I455" s="173">
        <f t="shared" si="285"/>
        <v>1448.2914922969092</v>
      </c>
      <c r="J455" s="174">
        <f t="shared" si="286"/>
        <v>38.051846830002582</v>
      </c>
      <c r="K455" s="189">
        <f t="shared" si="287"/>
        <v>140</v>
      </c>
      <c r="L455" s="190">
        <f t="shared" si="315"/>
        <v>97</v>
      </c>
      <c r="M455" s="173">
        <f t="shared" si="313"/>
        <v>27761.696277207837</v>
      </c>
      <c r="N455" s="174">
        <f t="shared" si="316"/>
        <v>7815.2185970718474</v>
      </c>
      <c r="O455" s="174">
        <f t="shared" si="317"/>
        <v>9973.2388400679956</v>
      </c>
      <c r="P455" s="174">
        <f t="shared" si="318"/>
        <v>9973.2388400679956</v>
      </c>
      <c r="Q455" s="174"/>
      <c r="R455" s="175"/>
      <c r="S455" s="173">
        <f t="shared" si="342"/>
        <v>18826.0583092085</v>
      </c>
      <c r="T455" s="174">
        <f t="shared" si="319"/>
        <v>5299.7395958285788</v>
      </c>
      <c r="U455" s="174">
        <f t="shared" si="320"/>
        <v>6763.1593566899601</v>
      </c>
      <c r="V455" s="174">
        <f t="shared" si="321"/>
        <v>6763.1593566899601</v>
      </c>
      <c r="W455" s="174"/>
      <c r="X455" s="175"/>
      <c r="Y455" s="173">
        <f t="shared" si="290"/>
        <v>37652.116618417</v>
      </c>
      <c r="Z455" s="174">
        <f t="shared" si="322"/>
        <v>10599.479191657158</v>
      </c>
      <c r="AA455" s="174">
        <f t="shared" si="323"/>
        <v>13526.318713379918</v>
      </c>
      <c r="AB455" s="174">
        <f t="shared" si="324"/>
        <v>13526.318713379918</v>
      </c>
      <c r="AC455" s="174"/>
      <c r="AD455" s="175"/>
      <c r="AE455" s="173">
        <f t="shared" si="325"/>
        <v>19.168583413536002</v>
      </c>
      <c r="AF455" s="174">
        <f t="shared" si="314"/>
        <v>36</v>
      </c>
      <c r="AG455" s="174">
        <f t="shared" si="340"/>
        <v>47.464200000000005</v>
      </c>
      <c r="AH455" s="174">
        <f t="shared" si="326"/>
        <v>729.4</v>
      </c>
      <c r="AI455" s="174">
        <f t="shared" si="327"/>
        <v>200</v>
      </c>
      <c r="AJ455" s="174">
        <f t="shared" si="328"/>
        <v>1.1111111111111112</v>
      </c>
      <c r="AK455" s="174">
        <f t="shared" si="341"/>
        <v>10052.415793765449</v>
      </c>
      <c r="AL455" s="174">
        <f t="shared" si="329"/>
        <v>4416.4496631904822</v>
      </c>
      <c r="AM455" s="174">
        <f t="shared" si="330"/>
        <v>5635.9661305749669</v>
      </c>
      <c r="AN455" s="174"/>
      <c r="AO455" s="176">
        <v>24</v>
      </c>
      <c r="AP455" s="174">
        <v>36</v>
      </c>
      <c r="AQ455" s="175">
        <f t="shared" si="331"/>
        <v>521</v>
      </c>
      <c r="AR455" s="31">
        <f t="shared" si="332"/>
        <v>1.2</v>
      </c>
      <c r="AS455" s="2">
        <f t="shared" si="333"/>
        <v>0</v>
      </c>
      <c r="AT455" s="33">
        <f t="shared" si="334"/>
        <v>0</v>
      </c>
      <c r="AU455" s="31">
        <f t="shared" si="335"/>
        <v>25</v>
      </c>
      <c r="AV455" s="2">
        <f t="shared" si="336"/>
        <v>0</v>
      </c>
      <c r="AW455" s="33">
        <f t="shared" si="337"/>
        <v>1</v>
      </c>
      <c r="AX455" s="31">
        <f t="shared" si="338"/>
        <v>1.5</v>
      </c>
      <c r="AY455" s="33">
        <f t="shared" si="339"/>
        <v>1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hidden="1" customHeight="1">
      <c r="A456" s="2"/>
      <c r="B456" s="107">
        <v>381</v>
      </c>
      <c r="C456" s="31">
        <v>10</v>
      </c>
      <c r="D456" s="111" t="s">
        <v>8</v>
      </c>
      <c r="E456" s="2" t="s">
        <v>156</v>
      </c>
      <c r="F456" s="2"/>
      <c r="G456" s="2"/>
      <c r="H456" s="33" t="s">
        <v>81</v>
      </c>
      <c r="I456" s="173">
        <f t="shared" si="285"/>
        <v>1278.8477494394579</v>
      </c>
      <c r="J456" s="174">
        <f t="shared" si="286"/>
        <v>38.051846830002582</v>
      </c>
      <c r="K456" s="189">
        <f t="shared" si="287"/>
        <v>198</v>
      </c>
      <c r="L456" s="190">
        <f t="shared" si="315"/>
        <v>132</v>
      </c>
      <c r="M456" s="173">
        <f t="shared" si="313"/>
        <v>24513.699758343038</v>
      </c>
      <c r="N456" s="174">
        <f t="shared" si="316"/>
        <v>6490.283698114702</v>
      </c>
      <c r="O456" s="174">
        <f t="shared" si="317"/>
        <v>9011.7080301141687</v>
      </c>
      <c r="P456" s="174">
        <f t="shared" si="318"/>
        <v>9011.7080301141687</v>
      </c>
      <c r="Q456" s="174"/>
      <c r="R456" s="175"/>
      <c r="S456" s="173">
        <f t="shared" si="342"/>
        <v>18826.0583092085</v>
      </c>
      <c r="T456" s="174">
        <f t="shared" si="319"/>
        <v>5299.7395958285788</v>
      </c>
      <c r="U456" s="174">
        <f t="shared" si="320"/>
        <v>6763.1593566899601</v>
      </c>
      <c r="V456" s="174">
        <f t="shared" si="321"/>
        <v>6763.1593566899601</v>
      </c>
      <c r="W456" s="174"/>
      <c r="X456" s="175"/>
      <c r="Y456" s="173">
        <f t="shared" si="290"/>
        <v>44144.749600839365</v>
      </c>
      <c r="Z456" s="174">
        <f t="shared" si="322"/>
        <v>10599.479191657158</v>
      </c>
      <c r="AA456" s="174">
        <f t="shared" si="323"/>
        <v>16772.635204591101</v>
      </c>
      <c r="AB456" s="174">
        <f t="shared" si="324"/>
        <v>16772.635204591101</v>
      </c>
      <c r="AC456" s="174"/>
      <c r="AD456" s="175"/>
      <c r="AE456" s="173">
        <f t="shared" si="325"/>
        <v>19.168583413536002</v>
      </c>
      <c r="AF456" s="174">
        <f t="shared" si="314"/>
        <v>36</v>
      </c>
      <c r="AG456" s="174">
        <f t="shared" si="340"/>
        <v>22.464200000000002</v>
      </c>
      <c r="AH456" s="174">
        <f t="shared" si="326"/>
        <v>729.4</v>
      </c>
      <c r="AI456" s="174">
        <f t="shared" si="327"/>
        <v>248</v>
      </c>
      <c r="AJ456" s="174">
        <f t="shared" si="328"/>
        <v>1.1111111111111112</v>
      </c>
      <c r="AK456" s="174">
        <f t="shared" si="341"/>
        <v>10052.415793765449</v>
      </c>
      <c r="AL456" s="174">
        <f t="shared" si="329"/>
        <v>4416.4496631904822</v>
      </c>
      <c r="AM456" s="174">
        <f t="shared" si="330"/>
        <v>5635.9661305749669</v>
      </c>
      <c r="AN456" s="174"/>
      <c r="AO456" s="176">
        <v>24</v>
      </c>
      <c r="AP456" s="174">
        <v>36</v>
      </c>
      <c r="AQ456" s="175">
        <f t="shared" si="331"/>
        <v>521</v>
      </c>
      <c r="AR456" s="31">
        <f t="shared" si="332"/>
        <v>1.2</v>
      </c>
      <c r="AS456" s="2">
        <f t="shared" si="333"/>
        <v>0</v>
      </c>
      <c r="AT456" s="33">
        <f t="shared" si="334"/>
        <v>0</v>
      </c>
      <c r="AU456" s="31">
        <f t="shared" si="335"/>
        <v>0</v>
      </c>
      <c r="AV456" s="2">
        <f t="shared" si="336"/>
        <v>0</v>
      </c>
      <c r="AW456" s="33">
        <f t="shared" si="337"/>
        <v>1.24</v>
      </c>
      <c r="AX456" s="31">
        <f t="shared" si="338"/>
        <v>1.5</v>
      </c>
      <c r="AY456" s="33">
        <f t="shared" si="339"/>
        <v>1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hidden="1" customHeight="1">
      <c r="A457" s="2"/>
      <c r="B457" s="107">
        <v>382</v>
      </c>
      <c r="C457" s="31">
        <v>10</v>
      </c>
      <c r="D457" s="111" t="s">
        <v>8</v>
      </c>
      <c r="E457" s="2" t="s">
        <v>92</v>
      </c>
      <c r="F457" s="2"/>
      <c r="G457" s="2"/>
      <c r="H457" s="33" t="s">
        <v>81</v>
      </c>
      <c r="I457" s="173">
        <f t="shared" si="285"/>
        <v>841.35844701322128</v>
      </c>
      <c r="J457" s="174">
        <f t="shared" si="286"/>
        <v>27.179890592858989</v>
      </c>
      <c r="K457" s="189">
        <f t="shared" si="287"/>
        <v>464</v>
      </c>
      <c r="L457" s="190">
        <f t="shared" si="315"/>
        <v>251</v>
      </c>
      <c r="M457" s="173">
        <f t="shared" si="313"/>
        <v>16127.649572256043</v>
      </c>
      <c r="N457" s="174">
        <f t="shared" si="316"/>
        <v>7085.5557492577636</v>
      </c>
      <c r="O457" s="174">
        <f t="shared" si="317"/>
        <v>9042.0938229982785</v>
      </c>
      <c r="P457" s="174">
        <f t="shared" si="318"/>
        <v>0</v>
      </c>
      <c r="Q457" s="174"/>
      <c r="R457" s="175"/>
      <c r="S457" s="173">
        <f t="shared" si="342"/>
        <v>12062.898952518539</v>
      </c>
      <c r="T457" s="174">
        <f t="shared" si="319"/>
        <v>5299.7395958285788</v>
      </c>
      <c r="U457" s="174">
        <f t="shared" si="320"/>
        <v>6763.1593566899601</v>
      </c>
      <c r="V457" s="174">
        <f t="shared" si="321"/>
        <v>0</v>
      </c>
      <c r="W457" s="174"/>
      <c r="X457" s="175"/>
      <c r="Y457" s="173">
        <f t="shared" si="290"/>
        <v>30157.247381296344</v>
      </c>
      <c r="Z457" s="174">
        <f t="shared" si="322"/>
        <v>13249.348989571447</v>
      </c>
      <c r="AA457" s="174">
        <f t="shared" si="323"/>
        <v>16907.898391724899</v>
      </c>
      <c r="AB457" s="174">
        <f t="shared" si="324"/>
        <v>0</v>
      </c>
      <c r="AC457" s="174"/>
      <c r="AD457" s="175"/>
      <c r="AE457" s="173">
        <f t="shared" si="325"/>
        <v>19.168583413536002</v>
      </c>
      <c r="AF457" s="174">
        <f t="shared" si="314"/>
        <v>36</v>
      </c>
      <c r="AG457" s="174">
        <f t="shared" si="340"/>
        <v>22.464200000000002</v>
      </c>
      <c r="AH457" s="174">
        <f t="shared" si="326"/>
        <v>521</v>
      </c>
      <c r="AI457" s="174">
        <f t="shared" si="327"/>
        <v>250</v>
      </c>
      <c r="AJ457" s="174">
        <f t="shared" si="328"/>
        <v>1.6666666666666667</v>
      </c>
      <c r="AK457" s="174">
        <f t="shared" si="341"/>
        <v>10052.415793765449</v>
      </c>
      <c r="AL457" s="174">
        <f t="shared" si="329"/>
        <v>4416.4496631904822</v>
      </c>
      <c r="AM457" s="174">
        <f t="shared" si="330"/>
        <v>5635.9661305749669</v>
      </c>
      <c r="AN457" s="174"/>
      <c r="AO457" s="176">
        <v>24</v>
      </c>
      <c r="AP457" s="174">
        <v>36</v>
      </c>
      <c r="AQ457" s="175">
        <f t="shared" si="331"/>
        <v>521</v>
      </c>
      <c r="AR457" s="31">
        <f t="shared" si="332"/>
        <v>1</v>
      </c>
      <c r="AS457" s="2">
        <f t="shared" si="333"/>
        <v>0</v>
      </c>
      <c r="AT457" s="33">
        <f t="shared" si="334"/>
        <v>0</v>
      </c>
      <c r="AU457" s="31">
        <f t="shared" si="335"/>
        <v>0</v>
      </c>
      <c r="AV457" s="2">
        <f t="shared" si="336"/>
        <v>0</v>
      </c>
      <c r="AW457" s="33">
        <f t="shared" si="337"/>
        <v>1</v>
      </c>
      <c r="AX457" s="31">
        <f t="shared" si="338"/>
        <v>1</v>
      </c>
      <c r="AY457" s="33">
        <f t="shared" si="339"/>
        <v>1.2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hidden="1" customHeight="1">
      <c r="A458" s="2"/>
      <c r="B458" s="107">
        <v>383</v>
      </c>
      <c r="C458" s="31">
        <v>10</v>
      </c>
      <c r="D458" s="111" t="s">
        <v>8</v>
      </c>
      <c r="E458" s="2" t="s">
        <v>139</v>
      </c>
      <c r="F458" s="2"/>
      <c r="G458" s="2"/>
      <c r="H458" s="33" t="s">
        <v>81</v>
      </c>
      <c r="I458" s="173">
        <f t="shared" si="285"/>
        <v>1077.3480874370462</v>
      </c>
      <c r="J458" s="174">
        <f t="shared" si="286"/>
        <v>27.179890592858989</v>
      </c>
      <c r="K458" s="189">
        <f t="shared" si="287"/>
        <v>278</v>
      </c>
      <c r="L458" s="190">
        <f t="shared" si="315"/>
        <v>172</v>
      </c>
      <c r="M458" s="173">
        <f t="shared" si="313"/>
        <v>20651.236679450496</v>
      </c>
      <c r="N458" s="174">
        <f t="shared" si="316"/>
        <v>9072.9580976934812</v>
      </c>
      <c r="O458" s="174">
        <f t="shared" si="317"/>
        <v>11578.278581757015</v>
      </c>
      <c r="P458" s="174">
        <f t="shared" si="318"/>
        <v>0</v>
      </c>
      <c r="Q458" s="174"/>
      <c r="R458" s="175"/>
      <c r="S458" s="173">
        <f t="shared" si="342"/>
        <v>12062.898952518539</v>
      </c>
      <c r="T458" s="174">
        <f t="shared" si="319"/>
        <v>5299.7395958285788</v>
      </c>
      <c r="U458" s="174">
        <f t="shared" si="320"/>
        <v>6763.1593566899601</v>
      </c>
      <c r="V458" s="174">
        <f t="shared" si="321"/>
        <v>0</v>
      </c>
      <c r="W458" s="174"/>
      <c r="X458" s="175"/>
      <c r="Y458" s="173">
        <f t="shared" si="290"/>
        <v>30157.247381296344</v>
      </c>
      <c r="Z458" s="174">
        <f t="shared" si="322"/>
        <v>13249.348989571447</v>
      </c>
      <c r="AA458" s="174">
        <f t="shared" si="323"/>
        <v>16907.898391724899</v>
      </c>
      <c r="AB458" s="174">
        <f t="shared" si="324"/>
        <v>0</v>
      </c>
      <c r="AC458" s="174"/>
      <c r="AD458" s="175"/>
      <c r="AE458" s="173">
        <f t="shared" si="325"/>
        <v>19.168583413536002</v>
      </c>
      <c r="AF458" s="174">
        <f t="shared" si="314"/>
        <v>36</v>
      </c>
      <c r="AG458" s="174">
        <f t="shared" si="340"/>
        <v>47.464200000000005</v>
      </c>
      <c r="AH458" s="174">
        <f t="shared" si="326"/>
        <v>521</v>
      </c>
      <c r="AI458" s="174">
        <f t="shared" si="327"/>
        <v>250</v>
      </c>
      <c r="AJ458" s="174">
        <f t="shared" si="328"/>
        <v>1.6666666666666667</v>
      </c>
      <c r="AK458" s="174">
        <f t="shared" si="341"/>
        <v>10052.415793765449</v>
      </c>
      <c r="AL458" s="174">
        <f t="shared" si="329"/>
        <v>4416.4496631904822</v>
      </c>
      <c r="AM458" s="174">
        <f t="shared" si="330"/>
        <v>5635.9661305749669</v>
      </c>
      <c r="AN458" s="174"/>
      <c r="AO458" s="176">
        <v>24</v>
      </c>
      <c r="AP458" s="174">
        <v>36</v>
      </c>
      <c r="AQ458" s="175">
        <f t="shared" si="331"/>
        <v>521</v>
      </c>
      <c r="AR458" s="31">
        <f t="shared" si="332"/>
        <v>1</v>
      </c>
      <c r="AS458" s="2">
        <f t="shared" si="333"/>
        <v>0</v>
      </c>
      <c r="AT458" s="33">
        <f t="shared" si="334"/>
        <v>0</v>
      </c>
      <c r="AU458" s="31">
        <f t="shared" si="335"/>
        <v>25</v>
      </c>
      <c r="AV458" s="2">
        <f t="shared" si="336"/>
        <v>0</v>
      </c>
      <c r="AW458" s="33">
        <f t="shared" si="337"/>
        <v>1</v>
      </c>
      <c r="AX458" s="31">
        <f t="shared" si="338"/>
        <v>1</v>
      </c>
      <c r="AY458" s="33">
        <f t="shared" si="339"/>
        <v>1.2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hidden="1" customHeight="1">
      <c r="A459" s="2"/>
      <c r="B459" s="107">
        <v>384</v>
      </c>
      <c r="C459" s="31">
        <v>10</v>
      </c>
      <c r="D459" s="111" t="s">
        <v>8</v>
      </c>
      <c r="E459" s="2" t="s">
        <v>98</v>
      </c>
      <c r="F459" s="2"/>
      <c r="G459" s="2"/>
      <c r="H459" s="33" t="s">
        <v>81</v>
      </c>
      <c r="I459" s="173">
        <f t="shared" si="285"/>
        <v>888.9140627234367</v>
      </c>
      <c r="J459" s="174">
        <f t="shared" si="286"/>
        <v>27.179890592858989</v>
      </c>
      <c r="K459" s="189">
        <f t="shared" si="287"/>
        <v>420</v>
      </c>
      <c r="L459" s="190">
        <f t="shared" si="315"/>
        <v>235</v>
      </c>
      <c r="M459" s="173">
        <f t="shared" si="313"/>
        <v>17039.223358779371</v>
      </c>
      <c r="N459" s="174">
        <f t="shared" si="316"/>
        <v>7085.5557492577636</v>
      </c>
      <c r="O459" s="174">
        <f t="shared" si="317"/>
        <v>9953.6676095216062</v>
      </c>
      <c r="P459" s="174">
        <f t="shared" si="318"/>
        <v>0</v>
      </c>
      <c r="Q459" s="174"/>
      <c r="R459" s="175"/>
      <c r="S459" s="173">
        <f t="shared" si="342"/>
        <v>12062.898952518539</v>
      </c>
      <c r="T459" s="174">
        <f t="shared" si="319"/>
        <v>5299.7395958285788</v>
      </c>
      <c r="U459" s="174">
        <f t="shared" si="320"/>
        <v>6763.1593566899601</v>
      </c>
      <c r="V459" s="174">
        <f t="shared" si="321"/>
        <v>0</v>
      </c>
      <c r="W459" s="174"/>
      <c r="X459" s="175"/>
      <c r="Y459" s="173">
        <f t="shared" si="290"/>
        <v>34215.142995310322</v>
      </c>
      <c r="Z459" s="174">
        <f t="shared" si="322"/>
        <v>13249.348989571447</v>
      </c>
      <c r="AA459" s="174">
        <f t="shared" si="323"/>
        <v>20965.794005738877</v>
      </c>
      <c r="AB459" s="174">
        <f t="shared" si="324"/>
        <v>0</v>
      </c>
      <c r="AC459" s="174"/>
      <c r="AD459" s="175"/>
      <c r="AE459" s="173">
        <f t="shared" si="325"/>
        <v>19.168583413536002</v>
      </c>
      <c r="AF459" s="174">
        <f t="shared" si="314"/>
        <v>36</v>
      </c>
      <c r="AG459" s="174">
        <f t="shared" si="340"/>
        <v>22.464200000000002</v>
      </c>
      <c r="AH459" s="174">
        <f t="shared" si="326"/>
        <v>521</v>
      </c>
      <c r="AI459" s="174">
        <f t="shared" si="327"/>
        <v>310</v>
      </c>
      <c r="AJ459" s="174">
        <f t="shared" si="328"/>
        <v>1.6666666666666667</v>
      </c>
      <c r="AK459" s="174">
        <f t="shared" si="341"/>
        <v>10052.415793765449</v>
      </c>
      <c r="AL459" s="174">
        <f t="shared" si="329"/>
        <v>4416.4496631904822</v>
      </c>
      <c r="AM459" s="174">
        <f t="shared" si="330"/>
        <v>5635.9661305749669</v>
      </c>
      <c r="AN459" s="174"/>
      <c r="AO459" s="176">
        <v>24</v>
      </c>
      <c r="AP459" s="174">
        <v>36</v>
      </c>
      <c r="AQ459" s="175">
        <f t="shared" si="331"/>
        <v>521</v>
      </c>
      <c r="AR459" s="31">
        <f t="shared" si="332"/>
        <v>1</v>
      </c>
      <c r="AS459" s="2">
        <f t="shared" si="333"/>
        <v>0</v>
      </c>
      <c r="AT459" s="33">
        <f t="shared" si="334"/>
        <v>0</v>
      </c>
      <c r="AU459" s="31">
        <f t="shared" si="335"/>
        <v>0</v>
      </c>
      <c r="AV459" s="2">
        <f t="shared" si="336"/>
        <v>0</v>
      </c>
      <c r="AW459" s="33">
        <f t="shared" si="337"/>
        <v>1.24</v>
      </c>
      <c r="AX459" s="31">
        <f t="shared" si="338"/>
        <v>1</v>
      </c>
      <c r="AY459" s="33">
        <f t="shared" si="339"/>
        <v>1.2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hidden="1" customHeight="1">
      <c r="A460" s="2"/>
      <c r="B460" s="107">
        <v>385</v>
      </c>
      <c r="C460" s="31">
        <v>10</v>
      </c>
      <c r="D460" s="111" t="s">
        <v>8</v>
      </c>
      <c r="E460" s="2" t="s">
        <v>151</v>
      </c>
      <c r="F460" s="2"/>
      <c r="G460" s="2"/>
      <c r="H460" s="33" t="s">
        <v>81</v>
      </c>
      <c r="I460" s="173">
        <f t="shared" ref="I460:I523" si="343">M460/AE460</f>
        <v>1009.6301364158654</v>
      </c>
      <c r="J460" s="174">
        <f t="shared" ref="J460:J523" si="344">AH460/AE460</f>
        <v>27.179890592858989</v>
      </c>
      <c r="K460" s="189">
        <f t="shared" ref="K460:K523" si="345">RANK(I460,$I$76:$I$977)</f>
        <v>331</v>
      </c>
      <c r="L460" s="190">
        <f t="shared" si="315"/>
        <v>201</v>
      </c>
      <c r="M460" s="173">
        <f t="shared" si="313"/>
        <v>19353.179486707249</v>
      </c>
      <c r="N460" s="174">
        <f t="shared" si="316"/>
        <v>8502.6668991093156</v>
      </c>
      <c r="O460" s="174">
        <f t="shared" si="317"/>
        <v>10850.512587597934</v>
      </c>
      <c r="P460" s="174">
        <f t="shared" si="318"/>
        <v>0</v>
      </c>
      <c r="Q460" s="174"/>
      <c r="R460" s="175"/>
      <c r="S460" s="173">
        <f t="shared" si="342"/>
        <v>14475.478743022246</v>
      </c>
      <c r="T460" s="174">
        <f t="shared" si="319"/>
        <v>6359.6875149942944</v>
      </c>
      <c r="U460" s="174">
        <f t="shared" si="320"/>
        <v>8115.7912280279515</v>
      </c>
      <c r="V460" s="174">
        <f t="shared" si="321"/>
        <v>0</v>
      </c>
      <c r="W460" s="174"/>
      <c r="X460" s="175"/>
      <c r="Y460" s="173">
        <f t="shared" ref="Y460:Y523" si="346">SUM(Z460:AD460)</f>
        <v>36188.696857555617</v>
      </c>
      <c r="Z460" s="174">
        <f t="shared" si="322"/>
        <v>15899.218787485735</v>
      </c>
      <c r="AA460" s="174">
        <f t="shared" si="323"/>
        <v>20289.478070069879</v>
      </c>
      <c r="AB460" s="174">
        <f t="shared" si="324"/>
        <v>0</v>
      </c>
      <c r="AC460" s="174"/>
      <c r="AD460" s="175"/>
      <c r="AE460" s="173">
        <f t="shared" si="325"/>
        <v>19.168583413536002</v>
      </c>
      <c r="AF460" s="174">
        <f t="shared" si="314"/>
        <v>36</v>
      </c>
      <c r="AG460" s="174">
        <f t="shared" si="340"/>
        <v>22.464200000000002</v>
      </c>
      <c r="AH460" s="174">
        <f t="shared" si="326"/>
        <v>521</v>
      </c>
      <c r="AI460" s="174">
        <f t="shared" si="327"/>
        <v>250</v>
      </c>
      <c r="AJ460" s="174">
        <f t="shared" si="328"/>
        <v>1.6666666666666667</v>
      </c>
      <c r="AK460" s="174">
        <f t="shared" si="341"/>
        <v>10052.415793765449</v>
      </c>
      <c r="AL460" s="174">
        <f t="shared" si="329"/>
        <v>4416.4496631904822</v>
      </c>
      <c r="AM460" s="174">
        <f t="shared" si="330"/>
        <v>5635.9661305749669</v>
      </c>
      <c r="AN460" s="174"/>
      <c r="AO460" s="176">
        <v>24</v>
      </c>
      <c r="AP460" s="174">
        <v>36</v>
      </c>
      <c r="AQ460" s="175">
        <f t="shared" si="331"/>
        <v>521</v>
      </c>
      <c r="AR460" s="31">
        <f t="shared" si="332"/>
        <v>1.2</v>
      </c>
      <c r="AS460" s="2">
        <f t="shared" si="333"/>
        <v>0</v>
      </c>
      <c r="AT460" s="33">
        <f t="shared" si="334"/>
        <v>0</v>
      </c>
      <c r="AU460" s="31">
        <f t="shared" si="335"/>
        <v>0</v>
      </c>
      <c r="AV460" s="2">
        <f t="shared" si="336"/>
        <v>0</v>
      </c>
      <c r="AW460" s="33">
        <f t="shared" si="337"/>
        <v>1</v>
      </c>
      <c r="AX460" s="31">
        <f t="shared" si="338"/>
        <v>1</v>
      </c>
      <c r="AY460" s="33">
        <f t="shared" si="339"/>
        <v>1.2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hidden="1" customHeight="1">
      <c r="A461" s="2"/>
      <c r="B461" s="107">
        <v>386</v>
      </c>
      <c r="C461" s="31">
        <v>10</v>
      </c>
      <c r="D461" s="111" t="s">
        <v>8</v>
      </c>
      <c r="E461" s="2" t="s">
        <v>165</v>
      </c>
      <c r="F461" s="2"/>
      <c r="G461" s="2"/>
      <c r="H461" s="33" t="s">
        <v>81</v>
      </c>
      <c r="I461" s="173">
        <f t="shared" si="343"/>
        <v>1292.8177049244555</v>
      </c>
      <c r="J461" s="174">
        <f t="shared" si="344"/>
        <v>27.179890592858989</v>
      </c>
      <c r="K461" s="189">
        <f t="shared" si="345"/>
        <v>193</v>
      </c>
      <c r="L461" s="190">
        <f t="shared" si="315"/>
        <v>129</v>
      </c>
      <c r="M461" s="173">
        <f t="shared" si="313"/>
        <v>24781.484015340597</v>
      </c>
      <c r="N461" s="174">
        <f t="shared" si="316"/>
        <v>10887.549717232177</v>
      </c>
      <c r="O461" s="174">
        <f t="shared" si="317"/>
        <v>13893.934298108417</v>
      </c>
      <c r="P461" s="174">
        <f t="shared" si="318"/>
        <v>0</v>
      </c>
      <c r="Q461" s="174"/>
      <c r="R461" s="175"/>
      <c r="S461" s="173">
        <f t="shared" si="342"/>
        <v>14475.478743022246</v>
      </c>
      <c r="T461" s="174">
        <f t="shared" si="319"/>
        <v>6359.6875149942944</v>
      </c>
      <c r="U461" s="174">
        <f t="shared" si="320"/>
        <v>8115.7912280279515</v>
      </c>
      <c r="V461" s="174">
        <f t="shared" si="321"/>
        <v>0</v>
      </c>
      <c r="W461" s="174"/>
      <c r="X461" s="175"/>
      <c r="Y461" s="173">
        <f t="shared" si="346"/>
        <v>36188.696857555617</v>
      </c>
      <c r="Z461" s="174">
        <f t="shared" si="322"/>
        <v>15899.218787485735</v>
      </c>
      <c r="AA461" s="174">
        <f t="shared" si="323"/>
        <v>20289.478070069879</v>
      </c>
      <c r="AB461" s="174">
        <f t="shared" si="324"/>
        <v>0</v>
      </c>
      <c r="AC461" s="174"/>
      <c r="AD461" s="175"/>
      <c r="AE461" s="173">
        <f t="shared" si="325"/>
        <v>19.168583413536002</v>
      </c>
      <c r="AF461" s="174">
        <f t="shared" si="314"/>
        <v>36</v>
      </c>
      <c r="AG461" s="174">
        <f t="shared" si="340"/>
        <v>47.464200000000005</v>
      </c>
      <c r="AH461" s="174">
        <f t="shared" si="326"/>
        <v>521</v>
      </c>
      <c r="AI461" s="174">
        <f t="shared" si="327"/>
        <v>250</v>
      </c>
      <c r="AJ461" s="174">
        <f t="shared" si="328"/>
        <v>1.6666666666666667</v>
      </c>
      <c r="AK461" s="174">
        <f t="shared" si="341"/>
        <v>10052.415793765449</v>
      </c>
      <c r="AL461" s="174">
        <f t="shared" si="329"/>
        <v>4416.4496631904822</v>
      </c>
      <c r="AM461" s="174">
        <f t="shared" si="330"/>
        <v>5635.9661305749669</v>
      </c>
      <c r="AN461" s="174"/>
      <c r="AO461" s="176">
        <v>24</v>
      </c>
      <c r="AP461" s="174">
        <v>36</v>
      </c>
      <c r="AQ461" s="175">
        <f t="shared" si="331"/>
        <v>521</v>
      </c>
      <c r="AR461" s="31">
        <f t="shared" si="332"/>
        <v>1.2</v>
      </c>
      <c r="AS461" s="2">
        <f t="shared" si="333"/>
        <v>0</v>
      </c>
      <c r="AT461" s="33">
        <f t="shared" si="334"/>
        <v>0</v>
      </c>
      <c r="AU461" s="31">
        <f t="shared" si="335"/>
        <v>25</v>
      </c>
      <c r="AV461" s="2">
        <f t="shared" si="336"/>
        <v>0</v>
      </c>
      <c r="AW461" s="33">
        <f t="shared" si="337"/>
        <v>1</v>
      </c>
      <c r="AX461" s="31">
        <f t="shared" si="338"/>
        <v>1</v>
      </c>
      <c r="AY461" s="33">
        <f t="shared" si="339"/>
        <v>1.2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hidden="1" customHeight="1">
      <c r="A462" s="2"/>
      <c r="B462" s="107">
        <v>387</v>
      </c>
      <c r="C462" s="31">
        <v>10</v>
      </c>
      <c r="D462" s="111" t="s">
        <v>8</v>
      </c>
      <c r="E462" s="2" t="s">
        <v>157</v>
      </c>
      <c r="F462" s="2"/>
      <c r="G462" s="2"/>
      <c r="H462" s="33" t="s">
        <v>81</v>
      </c>
      <c r="I462" s="173">
        <f t="shared" si="343"/>
        <v>1066.6968752681241</v>
      </c>
      <c r="J462" s="174">
        <f t="shared" si="344"/>
        <v>27.179890592858989</v>
      </c>
      <c r="K462" s="189">
        <f t="shared" si="345"/>
        <v>287</v>
      </c>
      <c r="L462" s="190">
        <f t="shared" si="315"/>
        <v>176</v>
      </c>
      <c r="M462" s="173">
        <f t="shared" si="313"/>
        <v>20447.068030535243</v>
      </c>
      <c r="N462" s="174">
        <f t="shared" si="316"/>
        <v>8502.6668991093156</v>
      </c>
      <c r="O462" s="174">
        <f t="shared" si="317"/>
        <v>11944.401131425926</v>
      </c>
      <c r="P462" s="174">
        <f t="shared" si="318"/>
        <v>0</v>
      </c>
      <c r="Q462" s="174"/>
      <c r="R462" s="175"/>
      <c r="S462" s="173">
        <f t="shared" si="342"/>
        <v>14475.478743022246</v>
      </c>
      <c r="T462" s="174">
        <f t="shared" si="319"/>
        <v>6359.6875149942944</v>
      </c>
      <c r="U462" s="174">
        <f t="shared" si="320"/>
        <v>8115.7912280279515</v>
      </c>
      <c r="V462" s="174">
        <f t="shared" si="321"/>
        <v>0</v>
      </c>
      <c r="W462" s="174"/>
      <c r="X462" s="175"/>
      <c r="Y462" s="173">
        <f t="shared" si="346"/>
        <v>41058.171594372383</v>
      </c>
      <c r="Z462" s="174">
        <f t="shared" si="322"/>
        <v>15899.218787485735</v>
      </c>
      <c r="AA462" s="174">
        <f t="shared" si="323"/>
        <v>25158.952806886649</v>
      </c>
      <c r="AB462" s="174">
        <f t="shared" si="324"/>
        <v>0</v>
      </c>
      <c r="AC462" s="174"/>
      <c r="AD462" s="175"/>
      <c r="AE462" s="173">
        <f t="shared" si="325"/>
        <v>19.168583413536002</v>
      </c>
      <c r="AF462" s="174">
        <f t="shared" si="314"/>
        <v>36</v>
      </c>
      <c r="AG462" s="174">
        <f t="shared" si="340"/>
        <v>22.464200000000002</v>
      </c>
      <c r="AH462" s="174">
        <f t="shared" si="326"/>
        <v>521</v>
      </c>
      <c r="AI462" s="174">
        <f t="shared" si="327"/>
        <v>310</v>
      </c>
      <c r="AJ462" s="174">
        <f t="shared" si="328"/>
        <v>1.6666666666666667</v>
      </c>
      <c r="AK462" s="174">
        <f t="shared" si="341"/>
        <v>10052.415793765449</v>
      </c>
      <c r="AL462" s="174">
        <f t="shared" si="329"/>
        <v>4416.4496631904822</v>
      </c>
      <c r="AM462" s="174">
        <f t="shared" si="330"/>
        <v>5635.9661305749669</v>
      </c>
      <c r="AN462" s="174"/>
      <c r="AO462" s="176">
        <v>24</v>
      </c>
      <c r="AP462" s="174">
        <v>36</v>
      </c>
      <c r="AQ462" s="175">
        <f t="shared" si="331"/>
        <v>521</v>
      </c>
      <c r="AR462" s="31">
        <f t="shared" si="332"/>
        <v>1.2</v>
      </c>
      <c r="AS462" s="2">
        <f t="shared" si="333"/>
        <v>0</v>
      </c>
      <c r="AT462" s="33">
        <f t="shared" si="334"/>
        <v>0</v>
      </c>
      <c r="AU462" s="31">
        <f t="shared" si="335"/>
        <v>0</v>
      </c>
      <c r="AV462" s="2">
        <f t="shared" si="336"/>
        <v>0</v>
      </c>
      <c r="AW462" s="33">
        <f t="shared" si="337"/>
        <v>1.24</v>
      </c>
      <c r="AX462" s="31">
        <f t="shared" si="338"/>
        <v>1</v>
      </c>
      <c r="AY462" s="33">
        <f t="shared" si="339"/>
        <v>1.2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hidden="1" customHeight="1">
      <c r="A463" s="2"/>
      <c r="B463" s="107">
        <v>388</v>
      </c>
      <c r="C463" s="31">
        <v>7</v>
      </c>
      <c r="D463" s="111" t="s">
        <v>8</v>
      </c>
      <c r="E463" s="2" t="s">
        <v>67</v>
      </c>
      <c r="F463" s="2"/>
      <c r="G463" s="2"/>
      <c r="H463" s="33" t="s">
        <v>81</v>
      </c>
      <c r="I463" s="173">
        <f t="shared" si="343"/>
        <v>616.65749345345102</v>
      </c>
      <c r="J463" s="174">
        <f t="shared" si="344"/>
        <v>18.9372366318768</v>
      </c>
      <c r="K463" s="189">
        <f t="shared" si="345"/>
        <v>697</v>
      </c>
      <c r="L463" s="190">
        <f t="shared" si="315"/>
        <v>355</v>
      </c>
      <c r="M463" s="173">
        <f t="shared" si="313"/>
        <v>11820.450600844508</v>
      </c>
      <c r="N463" s="174">
        <f t="shared" si="316"/>
        <v>5192.4751364482499</v>
      </c>
      <c r="O463" s="174">
        <f t="shared" si="317"/>
        <v>6627.9754643962578</v>
      </c>
      <c r="P463" s="174">
        <f t="shared" si="318"/>
        <v>0</v>
      </c>
      <c r="Q463" s="174"/>
      <c r="R463" s="175"/>
      <c r="S463" s="173">
        <f t="shared" si="342"/>
        <v>9652.1682261791684</v>
      </c>
      <c r="T463" s="174">
        <f t="shared" si="319"/>
        <v>4239.9943301375015</v>
      </c>
      <c r="U463" s="174">
        <f t="shared" si="320"/>
        <v>5412.173896041666</v>
      </c>
      <c r="V463" s="174">
        <f t="shared" si="321"/>
        <v>0</v>
      </c>
      <c r="W463" s="174"/>
      <c r="X463" s="175"/>
      <c r="Y463" s="173">
        <f t="shared" si="346"/>
        <v>19304.336452358337</v>
      </c>
      <c r="Z463" s="174">
        <f t="shared" si="322"/>
        <v>8479.988660275003</v>
      </c>
      <c r="AA463" s="174">
        <f t="shared" si="323"/>
        <v>10824.347792083332</v>
      </c>
      <c r="AB463" s="174">
        <f t="shared" si="324"/>
        <v>0</v>
      </c>
      <c r="AC463" s="174"/>
      <c r="AD463" s="175"/>
      <c r="AE463" s="173">
        <f t="shared" si="325"/>
        <v>19.168583413536002</v>
      </c>
      <c r="AF463" s="174">
        <f t="shared" si="314"/>
        <v>36</v>
      </c>
      <c r="AG463" s="174">
        <f t="shared" si="340"/>
        <v>22.464200000000002</v>
      </c>
      <c r="AH463" s="174">
        <f t="shared" si="326"/>
        <v>363</v>
      </c>
      <c r="AI463" s="174">
        <f t="shared" si="327"/>
        <v>200</v>
      </c>
      <c r="AJ463" s="174">
        <f t="shared" si="328"/>
        <v>1.6666666666666667</v>
      </c>
      <c r="AK463" s="174">
        <f t="shared" si="341"/>
        <v>9652.1682261791684</v>
      </c>
      <c r="AL463" s="174">
        <f t="shared" si="329"/>
        <v>4239.9943301375015</v>
      </c>
      <c r="AM463" s="174">
        <f t="shared" si="330"/>
        <v>5412.173896041666</v>
      </c>
      <c r="AN463" s="174"/>
      <c r="AO463" s="176">
        <v>24</v>
      </c>
      <c r="AP463" s="174">
        <v>36</v>
      </c>
      <c r="AQ463" s="175">
        <f t="shared" si="331"/>
        <v>363</v>
      </c>
      <c r="AR463" s="31">
        <f t="shared" si="332"/>
        <v>1</v>
      </c>
      <c r="AS463" s="2">
        <f t="shared" si="333"/>
        <v>0</v>
      </c>
      <c r="AT463" s="33">
        <f t="shared" si="334"/>
        <v>0</v>
      </c>
      <c r="AU463" s="31">
        <f t="shared" si="335"/>
        <v>0</v>
      </c>
      <c r="AV463" s="2">
        <f t="shared" si="336"/>
        <v>0</v>
      </c>
      <c r="AW463" s="33">
        <f t="shared" si="337"/>
        <v>1</v>
      </c>
      <c r="AX463" s="31">
        <f t="shared" si="338"/>
        <v>1</v>
      </c>
      <c r="AY463" s="33">
        <f t="shared" si="339"/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hidden="1" customHeight="1">
      <c r="A464" s="2"/>
      <c r="B464" s="107">
        <v>389</v>
      </c>
      <c r="C464" s="31">
        <v>7</v>
      </c>
      <c r="D464" s="111" t="s">
        <v>8</v>
      </c>
      <c r="E464" s="2" t="s">
        <v>136</v>
      </c>
      <c r="F464" s="2"/>
      <c r="G464" s="2"/>
      <c r="H464" s="33" t="s">
        <v>81</v>
      </c>
      <c r="I464" s="173">
        <f t="shared" si="343"/>
        <v>742.54275082937215</v>
      </c>
      <c r="J464" s="174">
        <f t="shared" si="344"/>
        <v>18.9372366318768</v>
      </c>
      <c r="K464" s="189">
        <f t="shared" si="345"/>
        <v>568</v>
      </c>
      <c r="L464" s="190">
        <f t="shared" si="315"/>
        <v>295</v>
      </c>
      <c r="M464" s="173">
        <f t="shared" si="313"/>
        <v>14233.492657389299</v>
      </c>
      <c r="N464" s="174">
        <f t="shared" si="316"/>
        <v>6252.4737189826255</v>
      </c>
      <c r="O464" s="174">
        <f t="shared" si="317"/>
        <v>7981.0189384066744</v>
      </c>
      <c r="P464" s="174">
        <f t="shared" si="318"/>
        <v>0</v>
      </c>
      <c r="Q464" s="174"/>
      <c r="R464" s="175"/>
      <c r="S464" s="173">
        <f t="shared" si="342"/>
        <v>9652.1682261791684</v>
      </c>
      <c r="T464" s="174">
        <f t="shared" si="319"/>
        <v>4239.9943301375015</v>
      </c>
      <c r="U464" s="174">
        <f t="shared" si="320"/>
        <v>5412.173896041666</v>
      </c>
      <c r="V464" s="174">
        <f t="shared" si="321"/>
        <v>0</v>
      </c>
      <c r="W464" s="174"/>
      <c r="X464" s="175"/>
      <c r="Y464" s="173">
        <f t="shared" si="346"/>
        <v>19304.336452358337</v>
      </c>
      <c r="Z464" s="174">
        <f t="shared" si="322"/>
        <v>8479.988660275003</v>
      </c>
      <c r="AA464" s="174">
        <f t="shared" si="323"/>
        <v>10824.347792083332</v>
      </c>
      <c r="AB464" s="174">
        <f t="shared" si="324"/>
        <v>0</v>
      </c>
      <c r="AC464" s="174"/>
      <c r="AD464" s="175"/>
      <c r="AE464" s="173">
        <f t="shared" si="325"/>
        <v>19.168583413536002</v>
      </c>
      <c r="AF464" s="174">
        <f t="shared" si="314"/>
        <v>36</v>
      </c>
      <c r="AG464" s="174">
        <f t="shared" si="340"/>
        <v>47.464200000000005</v>
      </c>
      <c r="AH464" s="174">
        <f t="shared" si="326"/>
        <v>363</v>
      </c>
      <c r="AI464" s="174">
        <f t="shared" si="327"/>
        <v>200</v>
      </c>
      <c r="AJ464" s="174">
        <f t="shared" si="328"/>
        <v>1.6666666666666667</v>
      </c>
      <c r="AK464" s="174">
        <f t="shared" si="341"/>
        <v>9652.1682261791684</v>
      </c>
      <c r="AL464" s="174">
        <f t="shared" si="329"/>
        <v>4239.9943301375015</v>
      </c>
      <c r="AM464" s="174">
        <f t="shared" si="330"/>
        <v>5412.173896041666</v>
      </c>
      <c r="AN464" s="174"/>
      <c r="AO464" s="176">
        <v>24</v>
      </c>
      <c r="AP464" s="174">
        <v>36</v>
      </c>
      <c r="AQ464" s="175">
        <f t="shared" si="331"/>
        <v>363</v>
      </c>
      <c r="AR464" s="31">
        <f t="shared" si="332"/>
        <v>1</v>
      </c>
      <c r="AS464" s="2">
        <f t="shared" si="333"/>
        <v>0</v>
      </c>
      <c r="AT464" s="33">
        <f t="shared" si="334"/>
        <v>0</v>
      </c>
      <c r="AU464" s="31">
        <f t="shared" si="335"/>
        <v>25</v>
      </c>
      <c r="AV464" s="2">
        <f t="shared" si="336"/>
        <v>0</v>
      </c>
      <c r="AW464" s="33">
        <f t="shared" si="337"/>
        <v>1</v>
      </c>
      <c r="AX464" s="31">
        <f t="shared" si="338"/>
        <v>1</v>
      </c>
      <c r="AY464" s="33">
        <f t="shared" si="339"/>
        <v>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hidden="1" customHeight="1">
      <c r="A465" s="2"/>
      <c r="B465" s="107">
        <v>390</v>
      </c>
      <c r="C465" s="31">
        <v>7</v>
      </c>
      <c r="D465" s="111" t="s">
        <v>8</v>
      </c>
      <c r="E465" s="2" t="s">
        <v>91</v>
      </c>
      <c r="F465" s="2"/>
      <c r="G465" s="2"/>
      <c r="H465" s="33" t="s">
        <v>81</v>
      </c>
      <c r="I465" s="173">
        <f t="shared" si="343"/>
        <v>647.10234898712099</v>
      </c>
      <c r="J465" s="174">
        <f t="shared" si="344"/>
        <v>18.9372366318768</v>
      </c>
      <c r="K465" s="189">
        <f t="shared" si="345"/>
        <v>655</v>
      </c>
      <c r="L465" s="190">
        <f t="shared" si="315"/>
        <v>338</v>
      </c>
      <c r="M465" s="173">
        <f t="shared" si="313"/>
        <v>12404.035353654712</v>
      </c>
      <c r="N465" s="174">
        <f t="shared" si="316"/>
        <v>5192.4751364482499</v>
      </c>
      <c r="O465" s="174">
        <f t="shared" si="317"/>
        <v>7211.5602172064619</v>
      </c>
      <c r="P465" s="174">
        <f t="shared" si="318"/>
        <v>0</v>
      </c>
      <c r="Q465" s="174"/>
      <c r="R465" s="175"/>
      <c r="S465" s="173">
        <f t="shared" si="342"/>
        <v>9652.1682261791684</v>
      </c>
      <c r="T465" s="174">
        <f t="shared" si="319"/>
        <v>4239.9943301375015</v>
      </c>
      <c r="U465" s="174">
        <f t="shared" si="320"/>
        <v>5412.173896041666</v>
      </c>
      <c r="V465" s="174">
        <f t="shared" si="321"/>
        <v>0</v>
      </c>
      <c r="W465" s="174"/>
      <c r="X465" s="175"/>
      <c r="Y465" s="173">
        <f t="shared" si="346"/>
        <v>21902.179922458334</v>
      </c>
      <c r="Z465" s="174">
        <f t="shared" si="322"/>
        <v>8479.988660275003</v>
      </c>
      <c r="AA465" s="174">
        <f t="shared" si="323"/>
        <v>13422.191262183331</v>
      </c>
      <c r="AB465" s="174">
        <f t="shared" si="324"/>
        <v>0</v>
      </c>
      <c r="AC465" s="174"/>
      <c r="AD465" s="175"/>
      <c r="AE465" s="173">
        <f t="shared" si="325"/>
        <v>19.168583413536002</v>
      </c>
      <c r="AF465" s="174">
        <f t="shared" si="314"/>
        <v>36</v>
      </c>
      <c r="AG465" s="174">
        <f t="shared" si="340"/>
        <v>22.464200000000002</v>
      </c>
      <c r="AH465" s="174">
        <f t="shared" si="326"/>
        <v>363</v>
      </c>
      <c r="AI465" s="174">
        <f t="shared" si="327"/>
        <v>248</v>
      </c>
      <c r="AJ465" s="174">
        <f t="shared" si="328"/>
        <v>1.6666666666666667</v>
      </c>
      <c r="AK465" s="174">
        <f t="shared" si="341"/>
        <v>9652.1682261791684</v>
      </c>
      <c r="AL465" s="174">
        <f t="shared" si="329"/>
        <v>4239.9943301375015</v>
      </c>
      <c r="AM465" s="174">
        <f t="shared" si="330"/>
        <v>5412.173896041666</v>
      </c>
      <c r="AN465" s="174"/>
      <c r="AO465" s="176">
        <v>24</v>
      </c>
      <c r="AP465" s="174">
        <v>36</v>
      </c>
      <c r="AQ465" s="175">
        <f t="shared" si="331"/>
        <v>363</v>
      </c>
      <c r="AR465" s="31">
        <f t="shared" si="332"/>
        <v>1</v>
      </c>
      <c r="AS465" s="2">
        <f t="shared" si="333"/>
        <v>0</v>
      </c>
      <c r="AT465" s="33">
        <f t="shared" si="334"/>
        <v>0</v>
      </c>
      <c r="AU465" s="31">
        <f t="shared" si="335"/>
        <v>0</v>
      </c>
      <c r="AV465" s="2">
        <f t="shared" si="336"/>
        <v>0</v>
      </c>
      <c r="AW465" s="33">
        <f t="shared" si="337"/>
        <v>1.24</v>
      </c>
      <c r="AX465" s="31">
        <f t="shared" si="338"/>
        <v>1</v>
      </c>
      <c r="AY465" s="33">
        <f t="shared" si="339"/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hidden="1" customHeight="1">
      <c r="A466" s="2"/>
      <c r="B466" s="107">
        <v>391</v>
      </c>
      <c r="C466" s="31">
        <v>7</v>
      </c>
      <c r="D466" s="111" t="s">
        <v>8</v>
      </c>
      <c r="E466" s="2" t="s">
        <v>148</v>
      </c>
      <c r="F466" s="2"/>
      <c r="G466" s="2"/>
      <c r="H466" s="33" t="s">
        <v>81</v>
      </c>
      <c r="I466" s="173">
        <f t="shared" si="343"/>
        <v>739.98899214414132</v>
      </c>
      <c r="J466" s="174">
        <f t="shared" si="344"/>
        <v>18.9372366318768</v>
      </c>
      <c r="K466" s="189">
        <f t="shared" si="345"/>
        <v>569</v>
      </c>
      <c r="L466" s="190">
        <f t="shared" si="315"/>
        <v>296</v>
      </c>
      <c r="M466" s="173">
        <f t="shared" si="313"/>
        <v>14184.540721013409</v>
      </c>
      <c r="N466" s="174">
        <f t="shared" si="316"/>
        <v>6230.9701637379003</v>
      </c>
      <c r="O466" s="174">
        <f t="shared" si="317"/>
        <v>7953.5705572755087</v>
      </c>
      <c r="P466" s="174">
        <f t="shared" si="318"/>
        <v>0</v>
      </c>
      <c r="Q466" s="174"/>
      <c r="R466" s="175"/>
      <c r="S466" s="173">
        <f t="shared" si="342"/>
        <v>11582.601871415001</v>
      </c>
      <c r="T466" s="174">
        <f t="shared" si="319"/>
        <v>5087.9931961650018</v>
      </c>
      <c r="U466" s="174">
        <f t="shared" si="320"/>
        <v>6494.6086752499987</v>
      </c>
      <c r="V466" s="174">
        <f t="shared" si="321"/>
        <v>0</v>
      </c>
      <c r="W466" s="174"/>
      <c r="X466" s="175"/>
      <c r="Y466" s="173">
        <f t="shared" si="346"/>
        <v>23165.203742830003</v>
      </c>
      <c r="Z466" s="174">
        <f t="shared" si="322"/>
        <v>10175.986392330004</v>
      </c>
      <c r="AA466" s="174">
        <f t="shared" si="323"/>
        <v>12989.217350499997</v>
      </c>
      <c r="AB466" s="174">
        <f t="shared" si="324"/>
        <v>0</v>
      </c>
      <c r="AC466" s="174"/>
      <c r="AD466" s="175"/>
      <c r="AE466" s="173">
        <f t="shared" si="325"/>
        <v>19.168583413536002</v>
      </c>
      <c r="AF466" s="174">
        <f t="shared" si="314"/>
        <v>36</v>
      </c>
      <c r="AG466" s="174">
        <f t="shared" si="340"/>
        <v>22.464200000000002</v>
      </c>
      <c r="AH466" s="174">
        <f t="shared" si="326"/>
        <v>363</v>
      </c>
      <c r="AI466" s="174">
        <f t="shared" si="327"/>
        <v>200</v>
      </c>
      <c r="AJ466" s="174">
        <f t="shared" si="328"/>
        <v>1.6666666666666667</v>
      </c>
      <c r="AK466" s="174">
        <f t="shared" si="341"/>
        <v>9652.1682261791684</v>
      </c>
      <c r="AL466" s="174">
        <f t="shared" si="329"/>
        <v>4239.9943301375015</v>
      </c>
      <c r="AM466" s="174">
        <f t="shared" si="330"/>
        <v>5412.173896041666</v>
      </c>
      <c r="AN466" s="174"/>
      <c r="AO466" s="176">
        <v>24</v>
      </c>
      <c r="AP466" s="174">
        <v>36</v>
      </c>
      <c r="AQ466" s="175">
        <f t="shared" si="331"/>
        <v>363</v>
      </c>
      <c r="AR466" s="31">
        <f t="shared" si="332"/>
        <v>1.2</v>
      </c>
      <c r="AS466" s="2">
        <f t="shared" si="333"/>
        <v>0</v>
      </c>
      <c r="AT466" s="33">
        <f t="shared" si="334"/>
        <v>0</v>
      </c>
      <c r="AU466" s="31">
        <f t="shared" si="335"/>
        <v>0</v>
      </c>
      <c r="AV466" s="2">
        <f t="shared" si="336"/>
        <v>0</v>
      </c>
      <c r="AW466" s="33">
        <f t="shared" si="337"/>
        <v>1</v>
      </c>
      <c r="AX466" s="31">
        <f t="shared" si="338"/>
        <v>1</v>
      </c>
      <c r="AY466" s="33">
        <f t="shared" si="339"/>
        <v>1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hidden="1" customHeight="1">
      <c r="A467" s="2"/>
      <c r="B467" s="107">
        <v>392</v>
      </c>
      <c r="C467" s="31">
        <v>7</v>
      </c>
      <c r="D467" s="111" t="s">
        <v>8</v>
      </c>
      <c r="E467" s="2" t="s">
        <v>163</v>
      </c>
      <c r="F467" s="2"/>
      <c r="G467" s="2"/>
      <c r="H467" s="33" t="s">
        <v>81</v>
      </c>
      <c r="I467" s="173">
        <f t="shared" si="343"/>
        <v>891.05130099524661</v>
      </c>
      <c r="J467" s="174">
        <f t="shared" si="344"/>
        <v>18.9372366318768</v>
      </c>
      <c r="K467" s="189">
        <f t="shared" si="345"/>
        <v>418</v>
      </c>
      <c r="L467" s="190">
        <f t="shared" si="315"/>
        <v>234</v>
      </c>
      <c r="M467" s="173">
        <f t="shared" si="313"/>
        <v>17080.19118886716</v>
      </c>
      <c r="N467" s="174">
        <f t="shared" si="316"/>
        <v>7502.9684627791503</v>
      </c>
      <c r="O467" s="174">
        <f t="shared" si="317"/>
        <v>9577.2227260880081</v>
      </c>
      <c r="P467" s="174">
        <f t="shared" si="318"/>
        <v>0</v>
      </c>
      <c r="Q467" s="174"/>
      <c r="R467" s="175"/>
      <c r="S467" s="173">
        <f t="shared" si="342"/>
        <v>11582.601871415001</v>
      </c>
      <c r="T467" s="174">
        <f t="shared" si="319"/>
        <v>5087.9931961650018</v>
      </c>
      <c r="U467" s="174">
        <f t="shared" si="320"/>
        <v>6494.6086752499987</v>
      </c>
      <c r="V467" s="174">
        <f t="shared" si="321"/>
        <v>0</v>
      </c>
      <c r="W467" s="174"/>
      <c r="X467" s="175"/>
      <c r="Y467" s="173">
        <f t="shared" si="346"/>
        <v>23165.203742830003</v>
      </c>
      <c r="Z467" s="174">
        <f t="shared" si="322"/>
        <v>10175.986392330004</v>
      </c>
      <c r="AA467" s="174">
        <f t="shared" si="323"/>
        <v>12989.217350499997</v>
      </c>
      <c r="AB467" s="174">
        <f t="shared" si="324"/>
        <v>0</v>
      </c>
      <c r="AC467" s="174"/>
      <c r="AD467" s="175"/>
      <c r="AE467" s="173">
        <f t="shared" si="325"/>
        <v>19.168583413536002</v>
      </c>
      <c r="AF467" s="174">
        <f t="shared" si="314"/>
        <v>36</v>
      </c>
      <c r="AG467" s="174">
        <f t="shared" si="340"/>
        <v>47.464200000000005</v>
      </c>
      <c r="AH467" s="174">
        <f t="shared" si="326"/>
        <v>363</v>
      </c>
      <c r="AI467" s="174">
        <f t="shared" si="327"/>
        <v>200</v>
      </c>
      <c r="AJ467" s="174">
        <f t="shared" si="328"/>
        <v>1.6666666666666667</v>
      </c>
      <c r="AK467" s="174">
        <f t="shared" si="341"/>
        <v>9652.1682261791684</v>
      </c>
      <c r="AL467" s="174">
        <f t="shared" si="329"/>
        <v>4239.9943301375015</v>
      </c>
      <c r="AM467" s="174">
        <f t="shared" si="330"/>
        <v>5412.173896041666</v>
      </c>
      <c r="AN467" s="174"/>
      <c r="AO467" s="176">
        <v>24</v>
      </c>
      <c r="AP467" s="174">
        <v>36</v>
      </c>
      <c r="AQ467" s="175">
        <f t="shared" si="331"/>
        <v>363</v>
      </c>
      <c r="AR467" s="31">
        <f t="shared" si="332"/>
        <v>1.2</v>
      </c>
      <c r="AS467" s="2">
        <f t="shared" si="333"/>
        <v>0</v>
      </c>
      <c r="AT467" s="33">
        <f t="shared" si="334"/>
        <v>0</v>
      </c>
      <c r="AU467" s="31">
        <f t="shared" si="335"/>
        <v>25</v>
      </c>
      <c r="AV467" s="2">
        <f t="shared" si="336"/>
        <v>0</v>
      </c>
      <c r="AW467" s="33">
        <f t="shared" si="337"/>
        <v>1</v>
      </c>
      <c r="AX467" s="31">
        <f t="shared" si="338"/>
        <v>1</v>
      </c>
      <c r="AY467" s="33">
        <f t="shared" si="339"/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hidden="1" customHeight="1">
      <c r="A468" s="2"/>
      <c r="B468" s="107">
        <v>393</v>
      </c>
      <c r="C468" s="31">
        <v>7</v>
      </c>
      <c r="D468" s="111" t="s">
        <v>8</v>
      </c>
      <c r="E468" s="2" t="s">
        <v>155</v>
      </c>
      <c r="F468" s="2"/>
      <c r="G468" s="2"/>
      <c r="H468" s="33" t="s">
        <v>81</v>
      </c>
      <c r="I468" s="173">
        <f t="shared" si="343"/>
        <v>776.52281878454505</v>
      </c>
      <c r="J468" s="174">
        <f t="shared" si="344"/>
        <v>18.9372366318768</v>
      </c>
      <c r="K468" s="189">
        <f t="shared" si="345"/>
        <v>538</v>
      </c>
      <c r="L468" s="190">
        <f t="shared" si="315"/>
        <v>286</v>
      </c>
      <c r="M468" s="173">
        <f t="shared" si="313"/>
        <v>14884.842424385653</v>
      </c>
      <c r="N468" s="174">
        <f t="shared" si="316"/>
        <v>6230.9701637379003</v>
      </c>
      <c r="O468" s="174">
        <f t="shared" si="317"/>
        <v>8653.8722606477531</v>
      </c>
      <c r="P468" s="174">
        <f t="shared" si="318"/>
        <v>0</v>
      </c>
      <c r="Q468" s="174"/>
      <c r="R468" s="175"/>
      <c r="S468" s="173">
        <f t="shared" si="342"/>
        <v>11582.601871415001</v>
      </c>
      <c r="T468" s="174">
        <f t="shared" si="319"/>
        <v>5087.9931961650018</v>
      </c>
      <c r="U468" s="174">
        <f t="shared" si="320"/>
        <v>6494.6086752499987</v>
      </c>
      <c r="V468" s="174">
        <f t="shared" si="321"/>
        <v>0</v>
      </c>
      <c r="W468" s="174"/>
      <c r="X468" s="175"/>
      <c r="Y468" s="173">
        <f t="shared" si="346"/>
        <v>26282.615906949999</v>
      </c>
      <c r="Z468" s="174">
        <f t="shared" si="322"/>
        <v>10175.986392330004</v>
      </c>
      <c r="AA468" s="174">
        <f t="shared" si="323"/>
        <v>16106.629514619997</v>
      </c>
      <c r="AB468" s="174">
        <f t="shared" si="324"/>
        <v>0</v>
      </c>
      <c r="AC468" s="174"/>
      <c r="AD468" s="175"/>
      <c r="AE468" s="173">
        <f t="shared" si="325"/>
        <v>19.168583413536002</v>
      </c>
      <c r="AF468" s="174">
        <f t="shared" si="314"/>
        <v>36</v>
      </c>
      <c r="AG468" s="174">
        <f t="shared" si="340"/>
        <v>22.464200000000002</v>
      </c>
      <c r="AH468" s="174">
        <f t="shared" si="326"/>
        <v>363</v>
      </c>
      <c r="AI468" s="174">
        <f t="shared" si="327"/>
        <v>248</v>
      </c>
      <c r="AJ468" s="174">
        <f t="shared" si="328"/>
        <v>1.6666666666666667</v>
      </c>
      <c r="AK468" s="174">
        <f t="shared" si="341"/>
        <v>9652.1682261791684</v>
      </c>
      <c r="AL468" s="174">
        <f t="shared" si="329"/>
        <v>4239.9943301375015</v>
      </c>
      <c r="AM468" s="174">
        <f t="shared" si="330"/>
        <v>5412.173896041666</v>
      </c>
      <c r="AN468" s="174"/>
      <c r="AO468" s="176">
        <v>24</v>
      </c>
      <c r="AP468" s="174">
        <v>36</v>
      </c>
      <c r="AQ468" s="175">
        <f t="shared" si="331"/>
        <v>363</v>
      </c>
      <c r="AR468" s="31">
        <f t="shared" si="332"/>
        <v>1.2</v>
      </c>
      <c r="AS468" s="2">
        <f t="shared" si="333"/>
        <v>0</v>
      </c>
      <c r="AT468" s="33">
        <f t="shared" si="334"/>
        <v>0</v>
      </c>
      <c r="AU468" s="31">
        <f t="shared" si="335"/>
        <v>0</v>
      </c>
      <c r="AV468" s="2">
        <f t="shared" si="336"/>
        <v>0</v>
      </c>
      <c r="AW468" s="33">
        <f t="shared" si="337"/>
        <v>1.24</v>
      </c>
      <c r="AX468" s="31">
        <f t="shared" si="338"/>
        <v>1</v>
      </c>
      <c r="AY468" s="33">
        <f t="shared" si="339"/>
        <v>1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hidden="1" customHeight="1">
      <c r="A469" s="2"/>
      <c r="B469" s="107">
        <v>394</v>
      </c>
      <c r="C469" s="31">
        <v>4</v>
      </c>
      <c r="D469" s="111" t="s">
        <v>8</v>
      </c>
      <c r="E469" s="2" t="s">
        <v>67</v>
      </c>
      <c r="F469" s="2"/>
      <c r="G469" s="2"/>
      <c r="H469" s="33" t="s">
        <v>81</v>
      </c>
      <c r="I469" s="173">
        <f t="shared" si="343"/>
        <v>574.25979507316117</v>
      </c>
      <c r="J469" s="174">
        <f t="shared" si="344"/>
        <v>10.38157049516111</v>
      </c>
      <c r="K469" s="189">
        <f t="shared" si="345"/>
        <v>727</v>
      </c>
      <c r="L469" s="190">
        <f t="shared" si="315"/>
        <v>363</v>
      </c>
      <c r="M469" s="173">
        <f t="shared" si="313"/>
        <v>11007.74678289998</v>
      </c>
      <c r="N469" s="174">
        <f t="shared" si="316"/>
        <v>4837.083567531382</v>
      </c>
      <c r="O469" s="174">
        <f t="shared" si="317"/>
        <v>6170.6632153685978</v>
      </c>
      <c r="P469" s="174">
        <f t="shared" si="318"/>
        <v>0</v>
      </c>
      <c r="Q469" s="174"/>
      <c r="R469" s="175"/>
      <c r="S469" s="173">
        <f t="shared" si="342"/>
        <v>8988.5425968568616</v>
      </c>
      <c r="T469" s="174">
        <f t="shared" si="319"/>
        <v>3949.7939540954681</v>
      </c>
      <c r="U469" s="174">
        <f t="shared" si="320"/>
        <v>5038.7486427613931</v>
      </c>
      <c r="V469" s="174">
        <f t="shared" si="321"/>
        <v>0</v>
      </c>
      <c r="W469" s="174"/>
      <c r="X469" s="175"/>
      <c r="Y469" s="173">
        <f t="shared" si="346"/>
        <v>17977.085193713723</v>
      </c>
      <c r="Z469" s="174">
        <f t="shared" si="322"/>
        <v>7899.5879081909361</v>
      </c>
      <c r="AA469" s="174">
        <f t="shared" si="323"/>
        <v>10077.497285522786</v>
      </c>
      <c r="AB469" s="174">
        <f t="shared" si="324"/>
        <v>0</v>
      </c>
      <c r="AC469" s="174"/>
      <c r="AD469" s="175"/>
      <c r="AE469" s="173">
        <f t="shared" si="325"/>
        <v>19.168583413536002</v>
      </c>
      <c r="AF469" s="174">
        <f t="shared" si="314"/>
        <v>36</v>
      </c>
      <c r="AG469" s="174">
        <f t="shared" si="340"/>
        <v>22.464200000000002</v>
      </c>
      <c r="AH469" s="174">
        <f t="shared" si="326"/>
        <v>199</v>
      </c>
      <c r="AI469" s="174">
        <f t="shared" si="327"/>
        <v>200</v>
      </c>
      <c r="AJ469" s="174">
        <f t="shared" si="328"/>
        <v>1.6666666666666667</v>
      </c>
      <c r="AK469" s="174">
        <f t="shared" si="341"/>
        <v>8988.5425968568616</v>
      </c>
      <c r="AL469" s="174">
        <f t="shared" si="329"/>
        <v>3949.7939540954681</v>
      </c>
      <c r="AM469" s="174">
        <f t="shared" si="330"/>
        <v>5038.7486427613931</v>
      </c>
      <c r="AN469" s="174"/>
      <c r="AO469" s="176">
        <v>24</v>
      </c>
      <c r="AP469" s="174">
        <v>36</v>
      </c>
      <c r="AQ469" s="175">
        <f t="shared" si="331"/>
        <v>199</v>
      </c>
      <c r="AR469" s="31">
        <f t="shared" si="332"/>
        <v>1</v>
      </c>
      <c r="AS469" s="2">
        <f t="shared" si="333"/>
        <v>0</v>
      </c>
      <c r="AT469" s="33">
        <f t="shared" si="334"/>
        <v>0</v>
      </c>
      <c r="AU469" s="31">
        <f t="shared" si="335"/>
        <v>0</v>
      </c>
      <c r="AV469" s="2">
        <f t="shared" si="336"/>
        <v>0</v>
      </c>
      <c r="AW469" s="33">
        <f t="shared" si="337"/>
        <v>1</v>
      </c>
      <c r="AX469" s="31">
        <f t="shared" si="338"/>
        <v>1</v>
      </c>
      <c r="AY469" s="33">
        <f t="shared" si="339"/>
        <v>1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hidden="1" customHeight="1">
      <c r="A470" s="2"/>
      <c r="B470" s="107">
        <v>395</v>
      </c>
      <c r="C470" s="31">
        <v>4</v>
      </c>
      <c r="D470" s="111" t="s">
        <v>8</v>
      </c>
      <c r="E470" s="2" t="s">
        <v>148</v>
      </c>
      <c r="F470" s="2"/>
      <c r="G470" s="2"/>
      <c r="H470" s="33" t="s">
        <v>81</v>
      </c>
      <c r="I470" s="173">
        <f t="shared" si="343"/>
        <v>689.11175408779343</v>
      </c>
      <c r="J470" s="174">
        <f t="shared" si="344"/>
        <v>10.38157049516111</v>
      </c>
      <c r="K470" s="189">
        <f t="shared" si="345"/>
        <v>618</v>
      </c>
      <c r="L470" s="190">
        <f t="shared" si="315"/>
        <v>324</v>
      </c>
      <c r="M470" s="173">
        <f t="shared" si="313"/>
        <v>13209.296139479977</v>
      </c>
      <c r="N470" s="174">
        <f t="shared" si="316"/>
        <v>5804.5002810376591</v>
      </c>
      <c r="O470" s="174">
        <f t="shared" si="317"/>
        <v>7404.7958584423177</v>
      </c>
      <c r="P470" s="174">
        <f t="shared" si="318"/>
        <v>0</v>
      </c>
      <c r="Q470" s="174"/>
      <c r="R470" s="175"/>
      <c r="S470" s="173">
        <f t="shared" si="342"/>
        <v>10786.251116228234</v>
      </c>
      <c r="T470" s="174">
        <f t="shared" si="319"/>
        <v>4739.7527449145618</v>
      </c>
      <c r="U470" s="174">
        <f t="shared" si="320"/>
        <v>6046.4983713136717</v>
      </c>
      <c r="V470" s="174">
        <f t="shared" si="321"/>
        <v>0</v>
      </c>
      <c r="W470" s="174"/>
      <c r="X470" s="175"/>
      <c r="Y470" s="173">
        <f t="shared" si="346"/>
        <v>21572.502232456467</v>
      </c>
      <c r="Z470" s="174">
        <f t="shared" si="322"/>
        <v>9479.5054898291237</v>
      </c>
      <c r="AA470" s="174">
        <f t="shared" si="323"/>
        <v>12092.996742627343</v>
      </c>
      <c r="AB470" s="174">
        <f t="shared" si="324"/>
        <v>0</v>
      </c>
      <c r="AC470" s="174"/>
      <c r="AD470" s="175"/>
      <c r="AE470" s="173">
        <f t="shared" si="325"/>
        <v>19.168583413536002</v>
      </c>
      <c r="AF470" s="174">
        <f t="shared" si="314"/>
        <v>36</v>
      </c>
      <c r="AG470" s="174">
        <f t="shared" si="340"/>
        <v>22.464200000000002</v>
      </c>
      <c r="AH470" s="174">
        <f t="shared" si="326"/>
        <v>199</v>
      </c>
      <c r="AI470" s="174">
        <f t="shared" si="327"/>
        <v>200</v>
      </c>
      <c r="AJ470" s="174">
        <f t="shared" si="328"/>
        <v>1.6666666666666667</v>
      </c>
      <c r="AK470" s="174">
        <f t="shared" si="341"/>
        <v>8988.5425968568616</v>
      </c>
      <c r="AL470" s="174">
        <f t="shared" si="329"/>
        <v>3949.7939540954681</v>
      </c>
      <c r="AM470" s="174">
        <f t="shared" si="330"/>
        <v>5038.7486427613931</v>
      </c>
      <c r="AN470" s="174"/>
      <c r="AO470" s="176">
        <v>24</v>
      </c>
      <c r="AP470" s="174">
        <v>36</v>
      </c>
      <c r="AQ470" s="175">
        <f t="shared" si="331"/>
        <v>199</v>
      </c>
      <c r="AR470" s="31">
        <f t="shared" si="332"/>
        <v>1.2</v>
      </c>
      <c r="AS470" s="2">
        <f t="shared" si="333"/>
        <v>0</v>
      </c>
      <c r="AT470" s="33">
        <f t="shared" si="334"/>
        <v>0</v>
      </c>
      <c r="AU470" s="31">
        <f t="shared" si="335"/>
        <v>0</v>
      </c>
      <c r="AV470" s="2">
        <f t="shared" si="336"/>
        <v>0</v>
      </c>
      <c r="AW470" s="33">
        <f t="shared" si="337"/>
        <v>1</v>
      </c>
      <c r="AX470" s="31">
        <f t="shared" si="338"/>
        <v>1</v>
      </c>
      <c r="AY470" s="33">
        <f t="shared" si="339"/>
        <v>1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hidden="1" customHeight="1">
      <c r="A471" s="2"/>
      <c r="B471" s="107">
        <v>396</v>
      </c>
      <c r="C471" s="31">
        <v>1</v>
      </c>
      <c r="D471" s="111" t="s">
        <v>8</v>
      </c>
      <c r="E471" s="2" t="s">
        <v>67</v>
      </c>
      <c r="F471" s="2"/>
      <c r="G471" s="2"/>
      <c r="H471" s="33" t="s">
        <v>81</v>
      </c>
      <c r="I471" s="173">
        <f t="shared" si="343"/>
        <v>467.26141221124482</v>
      </c>
      <c r="J471" s="174">
        <f t="shared" si="344"/>
        <v>5.2690382915139304</v>
      </c>
      <c r="K471" s="189">
        <f t="shared" si="345"/>
        <v>808</v>
      </c>
      <c r="L471" s="190">
        <f t="shared" si="315"/>
        <v>394</v>
      </c>
      <c r="M471" s="173">
        <f t="shared" si="313"/>
        <v>8956.7393558978765</v>
      </c>
      <c r="N471" s="174">
        <f t="shared" si="316"/>
        <v>3935.3067781688196</v>
      </c>
      <c r="O471" s="174">
        <f t="shared" si="317"/>
        <v>5021.4325777290569</v>
      </c>
      <c r="P471" s="174">
        <f t="shared" si="318"/>
        <v>0</v>
      </c>
      <c r="Q471" s="174"/>
      <c r="R471" s="175"/>
      <c r="S471" s="173">
        <f t="shared" si="342"/>
        <v>7313.7613734445458</v>
      </c>
      <c r="T471" s="174">
        <f t="shared" si="319"/>
        <v>3213.4344389371095</v>
      </c>
      <c r="U471" s="174">
        <f t="shared" si="320"/>
        <v>4100.3269345074368</v>
      </c>
      <c r="V471" s="174">
        <f t="shared" si="321"/>
        <v>0</v>
      </c>
      <c r="W471" s="174"/>
      <c r="X471" s="175"/>
      <c r="Y471" s="173">
        <f t="shared" si="346"/>
        <v>14627.522746889092</v>
      </c>
      <c r="Z471" s="174">
        <f t="shared" si="322"/>
        <v>6426.8688778742189</v>
      </c>
      <c r="AA471" s="174">
        <f t="shared" si="323"/>
        <v>8200.6538690148736</v>
      </c>
      <c r="AB471" s="174">
        <f t="shared" si="324"/>
        <v>0</v>
      </c>
      <c r="AC471" s="174"/>
      <c r="AD471" s="175"/>
      <c r="AE471" s="173">
        <f t="shared" si="325"/>
        <v>19.168583413536002</v>
      </c>
      <c r="AF471" s="174">
        <f t="shared" si="314"/>
        <v>36</v>
      </c>
      <c r="AG471" s="174">
        <f t="shared" si="340"/>
        <v>22.464200000000002</v>
      </c>
      <c r="AH471" s="174">
        <f t="shared" si="326"/>
        <v>101</v>
      </c>
      <c r="AI471" s="174">
        <f t="shared" si="327"/>
        <v>200</v>
      </c>
      <c r="AJ471" s="174">
        <f t="shared" si="328"/>
        <v>1.6666666666666667</v>
      </c>
      <c r="AK471" s="174">
        <f t="shared" si="341"/>
        <v>7313.7613734445458</v>
      </c>
      <c r="AL471" s="174">
        <f t="shared" si="329"/>
        <v>3213.4344389371095</v>
      </c>
      <c r="AM471" s="174">
        <f t="shared" si="330"/>
        <v>4100.3269345074368</v>
      </c>
      <c r="AN471" s="174"/>
      <c r="AO471" s="176">
        <v>24</v>
      </c>
      <c r="AP471" s="174">
        <v>36</v>
      </c>
      <c r="AQ471" s="175">
        <f t="shared" si="331"/>
        <v>101</v>
      </c>
      <c r="AR471" s="31">
        <f t="shared" si="332"/>
        <v>1</v>
      </c>
      <c r="AS471" s="2">
        <f t="shared" si="333"/>
        <v>0</v>
      </c>
      <c r="AT471" s="33">
        <f t="shared" si="334"/>
        <v>0</v>
      </c>
      <c r="AU471" s="31">
        <f t="shared" si="335"/>
        <v>0</v>
      </c>
      <c r="AV471" s="2">
        <f t="shared" si="336"/>
        <v>0</v>
      </c>
      <c r="AW471" s="33">
        <f t="shared" si="337"/>
        <v>1</v>
      </c>
      <c r="AX471" s="31">
        <f t="shared" si="338"/>
        <v>1</v>
      </c>
      <c r="AY471" s="33">
        <f t="shared" si="339"/>
        <v>1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hidden="1" customHeight="1">
      <c r="A472" s="2"/>
      <c r="B472" s="107">
        <v>397</v>
      </c>
      <c r="C472" s="31">
        <v>10</v>
      </c>
      <c r="D472" s="111" t="s">
        <v>8</v>
      </c>
      <c r="E472" s="2" t="s">
        <v>144</v>
      </c>
      <c r="F472" s="2"/>
      <c r="G472" s="2"/>
      <c r="H472" s="33" t="s">
        <v>80</v>
      </c>
      <c r="I472" s="173">
        <f t="shared" si="343"/>
        <v>668.19931350172965</v>
      </c>
      <c r="J472" s="174">
        <f t="shared" si="344"/>
        <v>38.051846830002582</v>
      </c>
      <c r="K472" s="189">
        <f t="shared" si="345"/>
        <v>635</v>
      </c>
      <c r="L472" s="190">
        <f t="shared" si="315"/>
        <v>330</v>
      </c>
      <c r="M472" s="173">
        <f t="shared" si="313"/>
        <v>12808.434277725399</v>
      </c>
      <c r="N472" s="174">
        <f t="shared" si="316"/>
        <v>3605.7131656192787</v>
      </c>
      <c r="O472" s="174">
        <f t="shared" si="317"/>
        <v>4601.3605560530596</v>
      </c>
      <c r="P472" s="174">
        <f t="shared" si="318"/>
        <v>4601.3605560530596</v>
      </c>
      <c r="Q472" s="174"/>
      <c r="R472" s="175"/>
      <c r="S472" s="173">
        <f t="shared" si="342"/>
        <v>10458.921282893611</v>
      </c>
      <c r="T472" s="174">
        <f t="shared" si="319"/>
        <v>2944.2997754603211</v>
      </c>
      <c r="U472" s="174">
        <f t="shared" si="320"/>
        <v>3757.3107537166447</v>
      </c>
      <c r="V472" s="174">
        <f t="shared" si="321"/>
        <v>3757.3107537166447</v>
      </c>
      <c r="W472" s="174"/>
      <c r="X472" s="175"/>
      <c r="Y472" s="173">
        <f t="shared" si="346"/>
        <v>20917.842565787221</v>
      </c>
      <c r="Z472" s="174">
        <f t="shared" si="322"/>
        <v>5888.5995509206423</v>
      </c>
      <c r="AA472" s="174">
        <f t="shared" si="323"/>
        <v>7514.6215074332895</v>
      </c>
      <c r="AB472" s="174">
        <f t="shared" si="324"/>
        <v>7514.6215074332895</v>
      </c>
      <c r="AC472" s="174"/>
      <c r="AD472" s="175"/>
      <c r="AE472" s="173">
        <f t="shared" si="325"/>
        <v>19.168583413536002</v>
      </c>
      <c r="AF472" s="174">
        <f t="shared" si="314"/>
        <v>36</v>
      </c>
      <c r="AG472" s="174">
        <f t="shared" si="340"/>
        <v>22.464200000000002</v>
      </c>
      <c r="AH472" s="174">
        <f t="shared" si="326"/>
        <v>729.4</v>
      </c>
      <c r="AI472" s="174">
        <f t="shared" si="327"/>
        <v>200</v>
      </c>
      <c r="AJ472" s="174">
        <f t="shared" si="328"/>
        <v>1.1111111111111112</v>
      </c>
      <c r="AK472" s="174">
        <f t="shared" si="341"/>
        <v>6701.6105291769654</v>
      </c>
      <c r="AL472" s="174">
        <f t="shared" si="329"/>
        <v>2944.2997754603211</v>
      </c>
      <c r="AM472" s="174">
        <f t="shared" si="330"/>
        <v>3757.3107537166447</v>
      </c>
      <c r="AN472" s="174"/>
      <c r="AO472" s="176">
        <v>24</v>
      </c>
      <c r="AP472" s="174">
        <v>36</v>
      </c>
      <c r="AQ472" s="175">
        <f t="shared" si="331"/>
        <v>521</v>
      </c>
      <c r="AR472" s="31">
        <f t="shared" si="332"/>
        <v>1</v>
      </c>
      <c r="AS472" s="2">
        <f t="shared" si="333"/>
        <v>0</v>
      </c>
      <c r="AT472" s="33">
        <f t="shared" si="334"/>
        <v>0</v>
      </c>
      <c r="AU472" s="31">
        <f t="shared" si="335"/>
        <v>0</v>
      </c>
      <c r="AV472" s="2">
        <f t="shared" si="336"/>
        <v>0</v>
      </c>
      <c r="AW472" s="33">
        <f t="shared" si="337"/>
        <v>1</v>
      </c>
      <c r="AX472" s="31">
        <f t="shared" si="338"/>
        <v>1.5</v>
      </c>
      <c r="AY472" s="33">
        <f t="shared" si="339"/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hidden="1" customHeight="1">
      <c r="A473" s="2"/>
      <c r="B473" s="107">
        <v>398</v>
      </c>
      <c r="C473" s="31">
        <v>10</v>
      </c>
      <c r="D473" s="111" t="s">
        <v>8</v>
      </c>
      <c r="E473" s="2" t="s">
        <v>138</v>
      </c>
      <c r="F473" s="2"/>
      <c r="G473" s="2"/>
      <c r="H473" s="33" t="s">
        <v>80</v>
      </c>
      <c r="I473" s="173">
        <f t="shared" si="343"/>
        <v>804.60638460939413</v>
      </c>
      <c r="J473" s="174">
        <f t="shared" si="344"/>
        <v>38.051846830002582</v>
      </c>
      <c r="K473" s="189">
        <f t="shared" si="345"/>
        <v>505</v>
      </c>
      <c r="L473" s="190">
        <f t="shared" si="315"/>
        <v>272</v>
      </c>
      <c r="M473" s="173">
        <f t="shared" si="313"/>
        <v>15423.1645984488</v>
      </c>
      <c r="N473" s="174">
        <f t="shared" si="316"/>
        <v>4341.7881094843588</v>
      </c>
      <c r="O473" s="174">
        <f t="shared" si="317"/>
        <v>5540.6882444822204</v>
      </c>
      <c r="P473" s="174">
        <f t="shared" si="318"/>
        <v>5540.6882444822204</v>
      </c>
      <c r="Q473" s="174"/>
      <c r="R473" s="175"/>
      <c r="S473" s="173">
        <f t="shared" si="342"/>
        <v>10458.921282893611</v>
      </c>
      <c r="T473" s="174">
        <f t="shared" si="319"/>
        <v>2944.2997754603211</v>
      </c>
      <c r="U473" s="174">
        <f t="shared" si="320"/>
        <v>3757.3107537166447</v>
      </c>
      <c r="V473" s="174">
        <f t="shared" si="321"/>
        <v>3757.3107537166447</v>
      </c>
      <c r="W473" s="174"/>
      <c r="X473" s="175"/>
      <c r="Y473" s="173">
        <f t="shared" si="346"/>
        <v>20917.842565787221</v>
      </c>
      <c r="Z473" s="174">
        <f t="shared" si="322"/>
        <v>5888.5995509206423</v>
      </c>
      <c r="AA473" s="174">
        <f t="shared" si="323"/>
        <v>7514.6215074332895</v>
      </c>
      <c r="AB473" s="174">
        <f t="shared" si="324"/>
        <v>7514.6215074332895</v>
      </c>
      <c r="AC473" s="174"/>
      <c r="AD473" s="175"/>
      <c r="AE473" s="173">
        <f t="shared" si="325"/>
        <v>19.168583413536002</v>
      </c>
      <c r="AF473" s="174">
        <f t="shared" si="314"/>
        <v>36</v>
      </c>
      <c r="AG473" s="174">
        <f t="shared" si="340"/>
        <v>47.464200000000005</v>
      </c>
      <c r="AH473" s="174">
        <f t="shared" si="326"/>
        <v>729.4</v>
      </c>
      <c r="AI473" s="174">
        <f t="shared" si="327"/>
        <v>200</v>
      </c>
      <c r="AJ473" s="174">
        <f t="shared" si="328"/>
        <v>1.1111111111111112</v>
      </c>
      <c r="AK473" s="174">
        <f t="shared" si="341"/>
        <v>6701.6105291769654</v>
      </c>
      <c r="AL473" s="174">
        <f t="shared" si="329"/>
        <v>2944.2997754603211</v>
      </c>
      <c r="AM473" s="174">
        <f t="shared" si="330"/>
        <v>3757.3107537166447</v>
      </c>
      <c r="AN473" s="174"/>
      <c r="AO473" s="176">
        <v>24</v>
      </c>
      <c r="AP473" s="174">
        <v>36</v>
      </c>
      <c r="AQ473" s="175">
        <f t="shared" si="331"/>
        <v>521</v>
      </c>
      <c r="AR473" s="31">
        <f t="shared" si="332"/>
        <v>1</v>
      </c>
      <c r="AS473" s="2">
        <f t="shared" si="333"/>
        <v>0</v>
      </c>
      <c r="AT473" s="33">
        <f t="shared" si="334"/>
        <v>0</v>
      </c>
      <c r="AU473" s="31">
        <f t="shared" si="335"/>
        <v>25</v>
      </c>
      <c r="AV473" s="2">
        <f t="shared" si="336"/>
        <v>0</v>
      </c>
      <c r="AW473" s="33">
        <f t="shared" si="337"/>
        <v>1</v>
      </c>
      <c r="AX473" s="31">
        <f t="shared" si="338"/>
        <v>1.5</v>
      </c>
      <c r="AY473" s="33">
        <f t="shared" si="339"/>
        <v>1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hidden="1" customHeight="1">
      <c r="A474" s="2"/>
      <c r="B474" s="107">
        <v>399</v>
      </c>
      <c r="C474" s="31">
        <v>10</v>
      </c>
      <c r="D474" s="111" t="s">
        <v>8</v>
      </c>
      <c r="E474" s="2" t="s">
        <v>141</v>
      </c>
      <c r="F474" s="2"/>
      <c r="G474" s="2"/>
      <c r="H474" s="33" t="s">
        <v>80</v>
      </c>
      <c r="I474" s="173">
        <f t="shared" si="343"/>
        <v>710.47097191080991</v>
      </c>
      <c r="J474" s="174">
        <f t="shared" si="344"/>
        <v>38.051846830002582</v>
      </c>
      <c r="K474" s="189">
        <f t="shared" si="345"/>
        <v>595</v>
      </c>
      <c r="L474" s="190">
        <f t="shared" si="315"/>
        <v>308</v>
      </c>
      <c r="M474" s="173">
        <f t="shared" si="313"/>
        <v>13618.722087968354</v>
      </c>
      <c r="N474" s="174">
        <f t="shared" si="316"/>
        <v>3605.7131656192787</v>
      </c>
      <c r="O474" s="174">
        <f t="shared" si="317"/>
        <v>5006.5044611745379</v>
      </c>
      <c r="P474" s="174">
        <f t="shared" si="318"/>
        <v>5006.5044611745379</v>
      </c>
      <c r="Q474" s="174"/>
      <c r="R474" s="175"/>
      <c r="S474" s="173">
        <f t="shared" si="342"/>
        <v>10458.921282893611</v>
      </c>
      <c r="T474" s="174">
        <f t="shared" si="319"/>
        <v>2944.2997754603211</v>
      </c>
      <c r="U474" s="174">
        <f t="shared" si="320"/>
        <v>3757.3107537166447</v>
      </c>
      <c r="V474" s="174">
        <f t="shared" si="321"/>
        <v>3757.3107537166447</v>
      </c>
      <c r="W474" s="174"/>
      <c r="X474" s="175"/>
      <c r="Y474" s="173">
        <f t="shared" si="346"/>
        <v>24524.860889355201</v>
      </c>
      <c r="Z474" s="174">
        <f t="shared" si="322"/>
        <v>5888.5995509206423</v>
      </c>
      <c r="AA474" s="174">
        <f t="shared" si="323"/>
        <v>9318.1306692172784</v>
      </c>
      <c r="AB474" s="174">
        <f t="shared" si="324"/>
        <v>9318.1306692172784</v>
      </c>
      <c r="AC474" s="174"/>
      <c r="AD474" s="175"/>
      <c r="AE474" s="173">
        <f t="shared" si="325"/>
        <v>19.168583413536002</v>
      </c>
      <c r="AF474" s="174">
        <f t="shared" si="314"/>
        <v>36</v>
      </c>
      <c r="AG474" s="174">
        <f t="shared" si="340"/>
        <v>22.464200000000002</v>
      </c>
      <c r="AH474" s="174">
        <f t="shared" si="326"/>
        <v>729.4</v>
      </c>
      <c r="AI474" s="174">
        <f t="shared" si="327"/>
        <v>248</v>
      </c>
      <c r="AJ474" s="174">
        <f t="shared" si="328"/>
        <v>1.1111111111111112</v>
      </c>
      <c r="AK474" s="174">
        <f t="shared" si="341"/>
        <v>6701.6105291769654</v>
      </c>
      <c r="AL474" s="174">
        <f t="shared" si="329"/>
        <v>2944.2997754603211</v>
      </c>
      <c r="AM474" s="174">
        <f t="shared" si="330"/>
        <v>3757.3107537166447</v>
      </c>
      <c r="AN474" s="174"/>
      <c r="AO474" s="176">
        <v>24</v>
      </c>
      <c r="AP474" s="174">
        <v>36</v>
      </c>
      <c r="AQ474" s="175">
        <f t="shared" si="331"/>
        <v>521</v>
      </c>
      <c r="AR474" s="31">
        <f t="shared" si="332"/>
        <v>1</v>
      </c>
      <c r="AS474" s="2">
        <f t="shared" si="333"/>
        <v>0</v>
      </c>
      <c r="AT474" s="33">
        <f t="shared" si="334"/>
        <v>0</v>
      </c>
      <c r="AU474" s="31">
        <f t="shared" si="335"/>
        <v>0</v>
      </c>
      <c r="AV474" s="2">
        <f t="shared" si="336"/>
        <v>0</v>
      </c>
      <c r="AW474" s="33">
        <f t="shared" si="337"/>
        <v>1.24</v>
      </c>
      <c r="AX474" s="31">
        <f t="shared" si="338"/>
        <v>1.5</v>
      </c>
      <c r="AY474" s="33">
        <f t="shared" si="339"/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hidden="1" customHeight="1">
      <c r="A475" s="2"/>
      <c r="B475" s="107">
        <v>400</v>
      </c>
      <c r="C475" s="31">
        <v>10</v>
      </c>
      <c r="D475" s="111" t="s">
        <v>8</v>
      </c>
      <c r="E475" s="2" t="s">
        <v>150</v>
      </c>
      <c r="F475" s="2"/>
      <c r="G475" s="2"/>
      <c r="H475" s="33" t="s">
        <v>80</v>
      </c>
      <c r="I475" s="173">
        <f t="shared" si="343"/>
        <v>668.19931350172965</v>
      </c>
      <c r="J475" s="174">
        <f t="shared" si="344"/>
        <v>38.051846830002582</v>
      </c>
      <c r="K475" s="189">
        <f t="shared" si="345"/>
        <v>635</v>
      </c>
      <c r="L475" s="190">
        <f t="shared" si="315"/>
        <v>330</v>
      </c>
      <c r="M475" s="173">
        <f t="shared" si="313"/>
        <v>12808.434277725399</v>
      </c>
      <c r="N475" s="174">
        <f t="shared" si="316"/>
        <v>3605.7131656192787</v>
      </c>
      <c r="O475" s="174">
        <f t="shared" si="317"/>
        <v>4601.3605560530596</v>
      </c>
      <c r="P475" s="174">
        <f t="shared" si="318"/>
        <v>4601.3605560530596</v>
      </c>
      <c r="Q475" s="174"/>
      <c r="R475" s="175"/>
      <c r="S475" s="173">
        <f t="shared" si="342"/>
        <v>10458.921282893611</v>
      </c>
      <c r="T475" s="174">
        <f t="shared" si="319"/>
        <v>2944.2997754603211</v>
      </c>
      <c r="U475" s="174">
        <f t="shared" si="320"/>
        <v>3757.3107537166447</v>
      </c>
      <c r="V475" s="174">
        <f t="shared" si="321"/>
        <v>3757.3107537166447</v>
      </c>
      <c r="W475" s="174"/>
      <c r="X475" s="175"/>
      <c r="Y475" s="173">
        <f t="shared" si="346"/>
        <v>20917.842565787221</v>
      </c>
      <c r="Z475" s="174">
        <f t="shared" si="322"/>
        <v>5888.5995509206423</v>
      </c>
      <c r="AA475" s="174">
        <f t="shared" si="323"/>
        <v>7514.6215074332895</v>
      </c>
      <c r="AB475" s="174">
        <f t="shared" si="324"/>
        <v>7514.6215074332895</v>
      </c>
      <c r="AC475" s="174"/>
      <c r="AD475" s="175"/>
      <c r="AE475" s="173">
        <f t="shared" si="325"/>
        <v>19.168583413536002</v>
      </c>
      <c r="AF475" s="174">
        <f t="shared" si="314"/>
        <v>36</v>
      </c>
      <c r="AG475" s="174">
        <f t="shared" si="340"/>
        <v>22.464200000000002</v>
      </c>
      <c r="AH475" s="174">
        <f t="shared" si="326"/>
        <v>729.4</v>
      </c>
      <c r="AI475" s="174">
        <f t="shared" si="327"/>
        <v>200</v>
      </c>
      <c r="AJ475" s="174">
        <f t="shared" si="328"/>
        <v>1.1111111111111112</v>
      </c>
      <c r="AK475" s="174">
        <f t="shared" si="341"/>
        <v>6701.6105291769654</v>
      </c>
      <c r="AL475" s="174">
        <f t="shared" si="329"/>
        <v>2944.2997754603211</v>
      </c>
      <c r="AM475" s="174">
        <f t="shared" si="330"/>
        <v>3757.3107537166447</v>
      </c>
      <c r="AN475" s="174"/>
      <c r="AO475" s="176">
        <v>24</v>
      </c>
      <c r="AP475" s="174">
        <v>36</v>
      </c>
      <c r="AQ475" s="175">
        <f t="shared" si="331"/>
        <v>521</v>
      </c>
      <c r="AR475" s="31">
        <f t="shared" si="332"/>
        <v>1.2</v>
      </c>
      <c r="AS475" s="2">
        <f t="shared" si="333"/>
        <v>0</v>
      </c>
      <c r="AT475" s="33">
        <f t="shared" si="334"/>
        <v>0</v>
      </c>
      <c r="AU475" s="31">
        <f t="shared" si="335"/>
        <v>0</v>
      </c>
      <c r="AV475" s="2">
        <f t="shared" si="336"/>
        <v>0</v>
      </c>
      <c r="AW475" s="33">
        <f t="shared" si="337"/>
        <v>1</v>
      </c>
      <c r="AX475" s="31">
        <f t="shared" si="338"/>
        <v>1.5</v>
      </c>
      <c r="AY475" s="33">
        <f t="shared" si="339"/>
        <v>1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hidden="1" customHeight="1">
      <c r="A476" s="2"/>
      <c r="B476" s="107">
        <v>401</v>
      </c>
      <c r="C476" s="31">
        <v>10</v>
      </c>
      <c r="D476" s="111" t="s">
        <v>8</v>
      </c>
      <c r="E476" s="2" t="s">
        <v>164</v>
      </c>
      <c r="F476" s="2"/>
      <c r="G476" s="2"/>
      <c r="H476" s="33" t="s">
        <v>80</v>
      </c>
      <c r="I476" s="173">
        <f t="shared" si="343"/>
        <v>804.60638460939413</v>
      </c>
      <c r="J476" s="174">
        <f t="shared" si="344"/>
        <v>38.051846830002582</v>
      </c>
      <c r="K476" s="189">
        <f t="shared" si="345"/>
        <v>505</v>
      </c>
      <c r="L476" s="190">
        <f t="shared" si="315"/>
        <v>272</v>
      </c>
      <c r="M476" s="173">
        <f t="shared" si="313"/>
        <v>15423.1645984488</v>
      </c>
      <c r="N476" s="174">
        <f t="shared" si="316"/>
        <v>4341.7881094843588</v>
      </c>
      <c r="O476" s="174">
        <f t="shared" si="317"/>
        <v>5540.6882444822204</v>
      </c>
      <c r="P476" s="174">
        <f t="shared" si="318"/>
        <v>5540.6882444822204</v>
      </c>
      <c r="Q476" s="174"/>
      <c r="R476" s="175"/>
      <c r="S476" s="173">
        <f t="shared" si="342"/>
        <v>10458.921282893611</v>
      </c>
      <c r="T476" s="174">
        <f t="shared" si="319"/>
        <v>2944.2997754603211</v>
      </c>
      <c r="U476" s="174">
        <f t="shared" si="320"/>
        <v>3757.3107537166447</v>
      </c>
      <c r="V476" s="174">
        <f t="shared" si="321"/>
        <v>3757.3107537166447</v>
      </c>
      <c r="W476" s="174"/>
      <c r="X476" s="175"/>
      <c r="Y476" s="173">
        <f t="shared" si="346"/>
        <v>20917.842565787221</v>
      </c>
      <c r="Z476" s="174">
        <f t="shared" si="322"/>
        <v>5888.5995509206423</v>
      </c>
      <c r="AA476" s="174">
        <f t="shared" si="323"/>
        <v>7514.6215074332895</v>
      </c>
      <c r="AB476" s="174">
        <f t="shared" si="324"/>
        <v>7514.6215074332895</v>
      </c>
      <c r="AC476" s="174"/>
      <c r="AD476" s="175"/>
      <c r="AE476" s="173">
        <f t="shared" si="325"/>
        <v>19.168583413536002</v>
      </c>
      <c r="AF476" s="174">
        <f t="shared" si="314"/>
        <v>36</v>
      </c>
      <c r="AG476" s="174">
        <f t="shared" si="340"/>
        <v>47.464200000000005</v>
      </c>
      <c r="AH476" s="174">
        <f t="shared" si="326"/>
        <v>729.4</v>
      </c>
      <c r="AI476" s="174">
        <f t="shared" si="327"/>
        <v>200</v>
      </c>
      <c r="AJ476" s="174">
        <f t="shared" si="328"/>
        <v>1.1111111111111112</v>
      </c>
      <c r="AK476" s="174">
        <f t="shared" si="341"/>
        <v>6701.6105291769654</v>
      </c>
      <c r="AL476" s="174">
        <f t="shared" si="329"/>
        <v>2944.2997754603211</v>
      </c>
      <c r="AM476" s="174">
        <f t="shared" si="330"/>
        <v>3757.3107537166447</v>
      </c>
      <c r="AN476" s="174"/>
      <c r="AO476" s="176">
        <v>24</v>
      </c>
      <c r="AP476" s="174">
        <v>36</v>
      </c>
      <c r="AQ476" s="175">
        <f t="shared" si="331"/>
        <v>521</v>
      </c>
      <c r="AR476" s="31">
        <f t="shared" si="332"/>
        <v>1.2</v>
      </c>
      <c r="AS476" s="2">
        <f t="shared" si="333"/>
        <v>0</v>
      </c>
      <c r="AT476" s="33">
        <f t="shared" si="334"/>
        <v>0</v>
      </c>
      <c r="AU476" s="31">
        <f t="shared" si="335"/>
        <v>25</v>
      </c>
      <c r="AV476" s="2">
        <f t="shared" si="336"/>
        <v>0</v>
      </c>
      <c r="AW476" s="33">
        <f t="shared" si="337"/>
        <v>1</v>
      </c>
      <c r="AX476" s="31">
        <f t="shared" si="338"/>
        <v>1.5</v>
      </c>
      <c r="AY476" s="33">
        <f t="shared" si="339"/>
        <v>1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hidden="1" customHeight="1">
      <c r="A477" s="2"/>
      <c r="B477" s="107">
        <v>402</v>
      </c>
      <c r="C477" s="31">
        <v>10</v>
      </c>
      <c r="D477" s="111" t="s">
        <v>8</v>
      </c>
      <c r="E477" s="2" t="s">
        <v>156</v>
      </c>
      <c r="F477" s="2"/>
      <c r="G477" s="2"/>
      <c r="H477" s="33" t="s">
        <v>80</v>
      </c>
      <c r="I477" s="173">
        <f t="shared" si="343"/>
        <v>710.47097191080991</v>
      </c>
      <c r="J477" s="174">
        <f t="shared" si="344"/>
        <v>38.051846830002582</v>
      </c>
      <c r="K477" s="189">
        <f t="shared" si="345"/>
        <v>595</v>
      </c>
      <c r="L477" s="190">
        <f t="shared" si="315"/>
        <v>308</v>
      </c>
      <c r="M477" s="173">
        <f t="shared" si="313"/>
        <v>13618.722087968354</v>
      </c>
      <c r="N477" s="174">
        <f t="shared" si="316"/>
        <v>3605.7131656192787</v>
      </c>
      <c r="O477" s="174">
        <f t="shared" si="317"/>
        <v>5006.5044611745379</v>
      </c>
      <c r="P477" s="174">
        <f t="shared" si="318"/>
        <v>5006.5044611745379</v>
      </c>
      <c r="Q477" s="174"/>
      <c r="R477" s="175"/>
      <c r="S477" s="173">
        <f t="shared" si="342"/>
        <v>10458.921282893611</v>
      </c>
      <c r="T477" s="174">
        <f t="shared" si="319"/>
        <v>2944.2997754603211</v>
      </c>
      <c r="U477" s="174">
        <f t="shared" si="320"/>
        <v>3757.3107537166447</v>
      </c>
      <c r="V477" s="174">
        <f t="shared" si="321"/>
        <v>3757.3107537166447</v>
      </c>
      <c r="W477" s="174"/>
      <c r="X477" s="175"/>
      <c r="Y477" s="173">
        <f t="shared" si="346"/>
        <v>24524.860889355201</v>
      </c>
      <c r="Z477" s="174">
        <f t="shared" si="322"/>
        <v>5888.5995509206423</v>
      </c>
      <c r="AA477" s="174">
        <f t="shared" si="323"/>
        <v>9318.1306692172784</v>
      </c>
      <c r="AB477" s="174">
        <f t="shared" si="324"/>
        <v>9318.1306692172784</v>
      </c>
      <c r="AC477" s="174"/>
      <c r="AD477" s="175"/>
      <c r="AE477" s="173">
        <f t="shared" si="325"/>
        <v>19.168583413536002</v>
      </c>
      <c r="AF477" s="174">
        <f t="shared" si="314"/>
        <v>36</v>
      </c>
      <c r="AG477" s="174">
        <f t="shared" si="340"/>
        <v>22.464200000000002</v>
      </c>
      <c r="AH477" s="174">
        <f t="shared" si="326"/>
        <v>729.4</v>
      </c>
      <c r="AI477" s="174">
        <f t="shared" si="327"/>
        <v>248</v>
      </c>
      <c r="AJ477" s="174">
        <f t="shared" si="328"/>
        <v>1.1111111111111112</v>
      </c>
      <c r="AK477" s="174">
        <f t="shared" si="341"/>
        <v>6701.6105291769654</v>
      </c>
      <c r="AL477" s="174">
        <f t="shared" si="329"/>
        <v>2944.2997754603211</v>
      </c>
      <c r="AM477" s="174">
        <f t="shared" si="330"/>
        <v>3757.3107537166447</v>
      </c>
      <c r="AN477" s="174"/>
      <c r="AO477" s="176">
        <v>24</v>
      </c>
      <c r="AP477" s="174">
        <v>36</v>
      </c>
      <c r="AQ477" s="175">
        <f t="shared" si="331"/>
        <v>521</v>
      </c>
      <c r="AR477" s="31">
        <f t="shared" si="332"/>
        <v>1.2</v>
      </c>
      <c r="AS477" s="2">
        <f t="shared" si="333"/>
        <v>0</v>
      </c>
      <c r="AT477" s="33">
        <f t="shared" si="334"/>
        <v>0</v>
      </c>
      <c r="AU477" s="31">
        <f t="shared" si="335"/>
        <v>0</v>
      </c>
      <c r="AV477" s="2">
        <f t="shared" si="336"/>
        <v>0</v>
      </c>
      <c r="AW477" s="33">
        <f t="shared" si="337"/>
        <v>1.24</v>
      </c>
      <c r="AX477" s="31">
        <f t="shared" si="338"/>
        <v>1.5</v>
      </c>
      <c r="AY477" s="33">
        <f t="shared" si="339"/>
        <v>1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hidden="1" customHeight="1">
      <c r="A478" s="2"/>
      <c r="B478" s="107">
        <v>403</v>
      </c>
      <c r="C478" s="31">
        <v>10</v>
      </c>
      <c r="D478" s="111" t="s">
        <v>8</v>
      </c>
      <c r="E478" s="2" t="s">
        <v>92</v>
      </c>
      <c r="F478" s="2"/>
      <c r="G478" s="2"/>
      <c r="H478" s="33" t="s">
        <v>80</v>
      </c>
      <c r="I478" s="173">
        <f t="shared" si="343"/>
        <v>560.90563134214744</v>
      </c>
      <c r="J478" s="174">
        <f t="shared" si="344"/>
        <v>27.179890592858989</v>
      </c>
      <c r="K478" s="189">
        <f t="shared" si="345"/>
        <v>731</v>
      </c>
      <c r="L478" s="190">
        <f t="shared" si="315"/>
        <v>364</v>
      </c>
      <c r="M478" s="173">
        <f t="shared" si="313"/>
        <v>10751.766381504027</v>
      </c>
      <c r="N478" s="174">
        <f t="shared" si="316"/>
        <v>4723.7038328385079</v>
      </c>
      <c r="O478" s="174">
        <f t="shared" si="317"/>
        <v>6028.062548665519</v>
      </c>
      <c r="P478" s="174">
        <f t="shared" si="318"/>
        <v>0</v>
      </c>
      <c r="Q478" s="174"/>
      <c r="R478" s="175"/>
      <c r="S478" s="173">
        <f t="shared" si="342"/>
        <v>8041.9326350123592</v>
      </c>
      <c r="T478" s="174">
        <f t="shared" si="319"/>
        <v>3533.1597305523851</v>
      </c>
      <c r="U478" s="174">
        <f t="shared" si="320"/>
        <v>4508.7729044599737</v>
      </c>
      <c r="V478" s="174">
        <f t="shared" si="321"/>
        <v>0</v>
      </c>
      <c r="W478" s="174"/>
      <c r="X478" s="175"/>
      <c r="Y478" s="173">
        <f t="shared" si="346"/>
        <v>20104.831587530898</v>
      </c>
      <c r="Z478" s="174">
        <f t="shared" si="322"/>
        <v>8832.8993263809625</v>
      </c>
      <c r="AA478" s="174">
        <f t="shared" si="323"/>
        <v>11271.932261149934</v>
      </c>
      <c r="AB478" s="174">
        <f t="shared" si="324"/>
        <v>0</v>
      </c>
      <c r="AC478" s="174"/>
      <c r="AD478" s="175"/>
      <c r="AE478" s="173">
        <f t="shared" si="325"/>
        <v>19.168583413536002</v>
      </c>
      <c r="AF478" s="174">
        <f t="shared" si="314"/>
        <v>36</v>
      </c>
      <c r="AG478" s="174">
        <f t="shared" si="340"/>
        <v>22.464200000000002</v>
      </c>
      <c r="AH478" s="174">
        <f t="shared" si="326"/>
        <v>521</v>
      </c>
      <c r="AI478" s="174">
        <f t="shared" si="327"/>
        <v>250</v>
      </c>
      <c r="AJ478" s="174">
        <f t="shared" si="328"/>
        <v>1.6666666666666667</v>
      </c>
      <c r="AK478" s="174">
        <f t="shared" si="341"/>
        <v>6701.6105291769654</v>
      </c>
      <c r="AL478" s="174">
        <f t="shared" si="329"/>
        <v>2944.2997754603211</v>
      </c>
      <c r="AM478" s="174">
        <f t="shared" si="330"/>
        <v>3757.3107537166447</v>
      </c>
      <c r="AN478" s="174"/>
      <c r="AO478" s="176">
        <v>24</v>
      </c>
      <c r="AP478" s="174">
        <v>36</v>
      </c>
      <c r="AQ478" s="175">
        <f t="shared" si="331"/>
        <v>521</v>
      </c>
      <c r="AR478" s="31">
        <f t="shared" si="332"/>
        <v>1</v>
      </c>
      <c r="AS478" s="2">
        <f t="shared" si="333"/>
        <v>0</v>
      </c>
      <c r="AT478" s="33">
        <f t="shared" si="334"/>
        <v>0</v>
      </c>
      <c r="AU478" s="31">
        <f t="shared" si="335"/>
        <v>0</v>
      </c>
      <c r="AV478" s="2">
        <f t="shared" si="336"/>
        <v>0</v>
      </c>
      <c r="AW478" s="33">
        <f t="shared" si="337"/>
        <v>1</v>
      </c>
      <c r="AX478" s="31">
        <f t="shared" si="338"/>
        <v>1</v>
      </c>
      <c r="AY478" s="33">
        <f t="shared" si="339"/>
        <v>1.2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hidden="1" customHeight="1">
      <c r="A479" s="2"/>
      <c r="B479" s="107">
        <v>404</v>
      </c>
      <c r="C479" s="31">
        <v>10</v>
      </c>
      <c r="D479" s="111" t="s">
        <v>8</v>
      </c>
      <c r="E479" s="2" t="s">
        <v>139</v>
      </c>
      <c r="F479" s="2"/>
      <c r="G479" s="2"/>
      <c r="H479" s="33" t="s">
        <v>80</v>
      </c>
      <c r="I479" s="173">
        <f t="shared" si="343"/>
        <v>718.23205829136407</v>
      </c>
      <c r="J479" s="174">
        <f t="shared" si="344"/>
        <v>27.179890592858989</v>
      </c>
      <c r="K479" s="189">
        <f t="shared" si="345"/>
        <v>587</v>
      </c>
      <c r="L479" s="190">
        <f t="shared" si="315"/>
        <v>305</v>
      </c>
      <c r="M479" s="173">
        <f t="shared" si="313"/>
        <v>13767.491119633663</v>
      </c>
      <c r="N479" s="174">
        <f t="shared" si="316"/>
        <v>6048.6387317956533</v>
      </c>
      <c r="O479" s="174">
        <f t="shared" si="317"/>
        <v>7718.8523878380101</v>
      </c>
      <c r="P479" s="174">
        <f t="shared" si="318"/>
        <v>0</v>
      </c>
      <c r="Q479" s="174"/>
      <c r="R479" s="175"/>
      <c r="S479" s="173">
        <f t="shared" si="342"/>
        <v>8041.9326350123592</v>
      </c>
      <c r="T479" s="174">
        <f t="shared" si="319"/>
        <v>3533.1597305523851</v>
      </c>
      <c r="U479" s="174">
        <f t="shared" si="320"/>
        <v>4508.7729044599737</v>
      </c>
      <c r="V479" s="174">
        <f t="shared" si="321"/>
        <v>0</v>
      </c>
      <c r="W479" s="174"/>
      <c r="X479" s="175"/>
      <c r="Y479" s="173">
        <f t="shared" si="346"/>
        <v>20104.831587530898</v>
      </c>
      <c r="Z479" s="174">
        <f t="shared" si="322"/>
        <v>8832.8993263809625</v>
      </c>
      <c r="AA479" s="174">
        <f t="shared" si="323"/>
        <v>11271.932261149934</v>
      </c>
      <c r="AB479" s="174">
        <f t="shared" si="324"/>
        <v>0</v>
      </c>
      <c r="AC479" s="174"/>
      <c r="AD479" s="175"/>
      <c r="AE479" s="173">
        <f t="shared" si="325"/>
        <v>19.168583413536002</v>
      </c>
      <c r="AF479" s="174">
        <f t="shared" si="314"/>
        <v>36</v>
      </c>
      <c r="AG479" s="174">
        <f t="shared" si="340"/>
        <v>47.464200000000005</v>
      </c>
      <c r="AH479" s="174">
        <f t="shared" si="326"/>
        <v>521</v>
      </c>
      <c r="AI479" s="174">
        <f t="shared" si="327"/>
        <v>250</v>
      </c>
      <c r="AJ479" s="174">
        <f t="shared" si="328"/>
        <v>1.6666666666666667</v>
      </c>
      <c r="AK479" s="174">
        <f t="shared" si="341"/>
        <v>6701.6105291769654</v>
      </c>
      <c r="AL479" s="174">
        <f t="shared" si="329"/>
        <v>2944.2997754603211</v>
      </c>
      <c r="AM479" s="174">
        <f t="shared" si="330"/>
        <v>3757.3107537166447</v>
      </c>
      <c r="AN479" s="174"/>
      <c r="AO479" s="176">
        <v>24</v>
      </c>
      <c r="AP479" s="174">
        <v>36</v>
      </c>
      <c r="AQ479" s="175">
        <f t="shared" si="331"/>
        <v>521</v>
      </c>
      <c r="AR479" s="31">
        <f t="shared" si="332"/>
        <v>1</v>
      </c>
      <c r="AS479" s="2">
        <f t="shared" si="333"/>
        <v>0</v>
      </c>
      <c r="AT479" s="33">
        <f t="shared" si="334"/>
        <v>0</v>
      </c>
      <c r="AU479" s="31">
        <f t="shared" si="335"/>
        <v>25</v>
      </c>
      <c r="AV479" s="2">
        <f t="shared" si="336"/>
        <v>0</v>
      </c>
      <c r="AW479" s="33">
        <f t="shared" si="337"/>
        <v>1</v>
      </c>
      <c r="AX479" s="31">
        <f t="shared" si="338"/>
        <v>1</v>
      </c>
      <c r="AY479" s="33">
        <f t="shared" si="339"/>
        <v>1.2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hidden="1" customHeight="1">
      <c r="A480" s="2"/>
      <c r="B480" s="107">
        <v>405</v>
      </c>
      <c r="C480" s="31">
        <v>10</v>
      </c>
      <c r="D480" s="111" t="s">
        <v>8</v>
      </c>
      <c r="E480" s="2" t="s">
        <v>98</v>
      </c>
      <c r="F480" s="2"/>
      <c r="G480" s="2"/>
      <c r="H480" s="33" t="s">
        <v>80</v>
      </c>
      <c r="I480" s="173">
        <f t="shared" si="343"/>
        <v>592.60937514895784</v>
      </c>
      <c r="J480" s="174">
        <f t="shared" si="344"/>
        <v>27.179890592858989</v>
      </c>
      <c r="K480" s="189">
        <f t="shared" si="345"/>
        <v>713</v>
      </c>
      <c r="L480" s="190">
        <f t="shared" si="315"/>
        <v>358</v>
      </c>
      <c r="M480" s="173">
        <f t="shared" si="313"/>
        <v>11359.482239186247</v>
      </c>
      <c r="N480" s="174">
        <f t="shared" si="316"/>
        <v>4723.7038328385079</v>
      </c>
      <c r="O480" s="174">
        <f t="shared" si="317"/>
        <v>6635.7784063477384</v>
      </c>
      <c r="P480" s="174">
        <f t="shared" si="318"/>
        <v>0</v>
      </c>
      <c r="Q480" s="174"/>
      <c r="R480" s="175"/>
      <c r="S480" s="173">
        <f t="shared" si="342"/>
        <v>8041.9326350123592</v>
      </c>
      <c r="T480" s="174">
        <f t="shared" si="319"/>
        <v>3533.1597305523851</v>
      </c>
      <c r="U480" s="174">
        <f t="shared" si="320"/>
        <v>4508.7729044599737</v>
      </c>
      <c r="V480" s="174">
        <f t="shared" si="321"/>
        <v>0</v>
      </c>
      <c r="W480" s="174"/>
      <c r="X480" s="175"/>
      <c r="Y480" s="173">
        <f t="shared" si="346"/>
        <v>22810.095330206881</v>
      </c>
      <c r="Z480" s="174">
        <f t="shared" si="322"/>
        <v>8832.8993263809625</v>
      </c>
      <c r="AA480" s="174">
        <f t="shared" si="323"/>
        <v>13977.196003825919</v>
      </c>
      <c r="AB480" s="174">
        <f t="shared" si="324"/>
        <v>0</v>
      </c>
      <c r="AC480" s="174"/>
      <c r="AD480" s="175"/>
      <c r="AE480" s="173">
        <f t="shared" si="325"/>
        <v>19.168583413536002</v>
      </c>
      <c r="AF480" s="174">
        <f t="shared" si="314"/>
        <v>36</v>
      </c>
      <c r="AG480" s="174">
        <f t="shared" si="340"/>
        <v>22.464200000000002</v>
      </c>
      <c r="AH480" s="174">
        <f t="shared" si="326"/>
        <v>521</v>
      </c>
      <c r="AI480" s="174">
        <f t="shared" si="327"/>
        <v>310</v>
      </c>
      <c r="AJ480" s="174">
        <f t="shared" si="328"/>
        <v>1.6666666666666667</v>
      </c>
      <c r="AK480" s="174">
        <f t="shared" si="341"/>
        <v>6701.6105291769654</v>
      </c>
      <c r="AL480" s="174">
        <f t="shared" si="329"/>
        <v>2944.2997754603211</v>
      </c>
      <c r="AM480" s="174">
        <f t="shared" si="330"/>
        <v>3757.3107537166447</v>
      </c>
      <c r="AN480" s="174"/>
      <c r="AO480" s="176">
        <v>24</v>
      </c>
      <c r="AP480" s="174">
        <v>36</v>
      </c>
      <c r="AQ480" s="175">
        <f t="shared" si="331"/>
        <v>521</v>
      </c>
      <c r="AR480" s="31">
        <f t="shared" si="332"/>
        <v>1</v>
      </c>
      <c r="AS480" s="2">
        <f t="shared" si="333"/>
        <v>0</v>
      </c>
      <c r="AT480" s="33">
        <f t="shared" si="334"/>
        <v>0</v>
      </c>
      <c r="AU480" s="31">
        <f t="shared" si="335"/>
        <v>0</v>
      </c>
      <c r="AV480" s="2">
        <f t="shared" si="336"/>
        <v>0</v>
      </c>
      <c r="AW480" s="33">
        <f t="shared" si="337"/>
        <v>1.24</v>
      </c>
      <c r="AX480" s="31">
        <f t="shared" si="338"/>
        <v>1</v>
      </c>
      <c r="AY480" s="33">
        <f t="shared" si="339"/>
        <v>1.2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hidden="1" customHeight="1">
      <c r="A481" s="2"/>
      <c r="B481" s="107">
        <v>406</v>
      </c>
      <c r="C481" s="31">
        <v>10</v>
      </c>
      <c r="D481" s="111" t="s">
        <v>8</v>
      </c>
      <c r="E481" s="2" t="s">
        <v>151</v>
      </c>
      <c r="F481" s="2"/>
      <c r="G481" s="2"/>
      <c r="H481" s="33" t="s">
        <v>80</v>
      </c>
      <c r="I481" s="173">
        <f t="shared" si="343"/>
        <v>560.90563134214744</v>
      </c>
      <c r="J481" s="174">
        <f t="shared" si="344"/>
        <v>27.179890592858989</v>
      </c>
      <c r="K481" s="189">
        <f t="shared" si="345"/>
        <v>731</v>
      </c>
      <c r="L481" s="190">
        <f t="shared" si="315"/>
        <v>364</v>
      </c>
      <c r="M481" s="173">
        <f t="shared" si="313"/>
        <v>10751.766381504027</v>
      </c>
      <c r="N481" s="174">
        <f t="shared" si="316"/>
        <v>4723.7038328385079</v>
      </c>
      <c r="O481" s="174">
        <f t="shared" si="317"/>
        <v>6028.062548665519</v>
      </c>
      <c r="P481" s="174">
        <f t="shared" si="318"/>
        <v>0</v>
      </c>
      <c r="Q481" s="174"/>
      <c r="R481" s="175"/>
      <c r="S481" s="173">
        <f t="shared" si="342"/>
        <v>8041.9326350123592</v>
      </c>
      <c r="T481" s="174">
        <f t="shared" si="319"/>
        <v>3533.1597305523851</v>
      </c>
      <c r="U481" s="174">
        <f t="shared" si="320"/>
        <v>4508.7729044599737</v>
      </c>
      <c r="V481" s="174">
        <f t="shared" si="321"/>
        <v>0</v>
      </c>
      <c r="W481" s="174"/>
      <c r="X481" s="175"/>
      <c r="Y481" s="173">
        <f t="shared" si="346"/>
        <v>20104.831587530898</v>
      </c>
      <c r="Z481" s="174">
        <f t="shared" si="322"/>
        <v>8832.8993263809625</v>
      </c>
      <c r="AA481" s="174">
        <f t="shared" si="323"/>
        <v>11271.932261149934</v>
      </c>
      <c r="AB481" s="174">
        <f t="shared" si="324"/>
        <v>0</v>
      </c>
      <c r="AC481" s="174"/>
      <c r="AD481" s="175"/>
      <c r="AE481" s="173">
        <f t="shared" si="325"/>
        <v>19.168583413536002</v>
      </c>
      <c r="AF481" s="174">
        <f t="shared" si="314"/>
        <v>36</v>
      </c>
      <c r="AG481" s="174">
        <f t="shared" si="340"/>
        <v>22.464200000000002</v>
      </c>
      <c r="AH481" s="174">
        <f t="shared" si="326"/>
        <v>521</v>
      </c>
      <c r="AI481" s="174">
        <f t="shared" si="327"/>
        <v>250</v>
      </c>
      <c r="AJ481" s="174">
        <f t="shared" si="328"/>
        <v>1.6666666666666667</v>
      </c>
      <c r="AK481" s="174">
        <f t="shared" si="341"/>
        <v>6701.6105291769654</v>
      </c>
      <c r="AL481" s="174">
        <f t="shared" si="329"/>
        <v>2944.2997754603211</v>
      </c>
      <c r="AM481" s="174">
        <f t="shared" si="330"/>
        <v>3757.3107537166447</v>
      </c>
      <c r="AN481" s="174"/>
      <c r="AO481" s="176">
        <v>24</v>
      </c>
      <c r="AP481" s="174">
        <v>36</v>
      </c>
      <c r="AQ481" s="175">
        <f t="shared" si="331"/>
        <v>521</v>
      </c>
      <c r="AR481" s="31">
        <f t="shared" si="332"/>
        <v>1.2</v>
      </c>
      <c r="AS481" s="2">
        <f t="shared" si="333"/>
        <v>0</v>
      </c>
      <c r="AT481" s="33">
        <f t="shared" si="334"/>
        <v>0</v>
      </c>
      <c r="AU481" s="31">
        <f t="shared" si="335"/>
        <v>0</v>
      </c>
      <c r="AV481" s="2">
        <f t="shared" si="336"/>
        <v>0</v>
      </c>
      <c r="AW481" s="33">
        <f t="shared" si="337"/>
        <v>1</v>
      </c>
      <c r="AX481" s="31">
        <f t="shared" si="338"/>
        <v>1</v>
      </c>
      <c r="AY481" s="33">
        <f t="shared" si="339"/>
        <v>1.2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hidden="1" customHeight="1">
      <c r="A482" s="2"/>
      <c r="B482" s="107">
        <v>407</v>
      </c>
      <c r="C482" s="31">
        <v>10</v>
      </c>
      <c r="D482" s="111" t="s">
        <v>8</v>
      </c>
      <c r="E482" s="2" t="s">
        <v>165</v>
      </c>
      <c r="F482" s="2"/>
      <c r="G482" s="2"/>
      <c r="H482" s="33" t="s">
        <v>80</v>
      </c>
      <c r="I482" s="173">
        <f t="shared" si="343"/>
        <v>718.23205829136407</v>
      </c>
      <c r="J482" s="174">
        <f t="shared" si="344"/>
        <v>27.179890592858989</v>
      </c>
      <c r="K482" s="189">
        <f t="shared" si="345"/>
        <v>587</v>
      </c>
      <c r="L482" s="190">
        <f t="shared" si="315"/>
        <v>305</v>
      </c>
      <c r="M482" s="173">
        <f t="shared" si="313"/>
        <v>13767.491119633663</v>
      </c>
      <c r="N482" s="174">
        <f t="shared" si="316"/>
        <v>6048.6387317956533</v>
      </c>
      <c r="O482" s="174">
        <f t="shared" si="317"/>
        <v>7718.8523878380101</v>
      </c>
      <c r="P482" s="174">
        <f t="shared" si="318"/>
        <v>0</v>
      </c>
      <c r="Q482" s="174"/>
      <c r="R482" s="175"/>
      <c r="S482" s="173">
        <f t="shared" si="342"/>
        <v>8041.9326350123592</v>
      </c>
      <c r="T482" s="174">
        <f t="shared" si="319"/>
        <v>3533.1597305523851</v>
      </c>
      <c r="U482" s="174">
        <f t="shared" si="320"/>
        <v>4508.7729044599737</v>
      </c>
      <c r="V482" s="174">
        <f t="shared" si="321"/>
        <v>0</v>
      </c>
      <c r="W482" s="174"/>
      <c r="X482" s="175"/>
      <c r="Y482" s="173">
        <f t="shared" si="346"/>
        <v>20104.831587530898</v>
      </c>
      <c r="Z482" s="174">
        <f t="shared" si="322"/>
        <v>8832.8993263809625</v>
      </c>
      <c r="AA482" s="174">
        <f t="shared" si="323"/>
        <v>11271.932261149934</v>
      </c>
      <c r="AB482" s="174">
        <f t="shared" si="324"/>
        <v>0</v>
      </c>
      <c r="AC482" s="174"/>
      <c r="AD482" s="175"/>
      <c r="AE482" s="173">
        <f t="shared" si="325"/>
        <v>19.168583413536002</v>
      </c>
      <c r="AF482" s="174">
        <f t="shared" si="314"/>
        <v>36</v>
      </c>
      <c r="AG482" s="174">
        <f t="shared" si="340"/>
        <v>47.464200000000005</v>
      </c>
      <c r="AH482" s="174">
        <f t="shared" si="326"/>
        <v>521</v>
      </c>
      <c r="AI482" s="174">
        <f t="shared" si="327"/>
        <v>250</v>
      </c>
      <c r="AJ482" s="174">
        <f t="shared" si="328"/>
        <v>1.6666666666666667</v>
      </c>
      <c r="AK482" s="174">
        <f t="shared" si="341"/>
        <v>6701.6105291769654</v>
      </c>
      <c r="AL482" s="174">
        <f t="shared" si="329"/>
        <v>2944.2997754603211</v>
      </c>
      <c r="AM482" s="174">
        <f t="shared" si="330"/>
        <v>3757.3107537166447</v>
      </c>
      <c r="AN482" s="174"/>
      <c r="AO482" s="176">
        <v>24</v>
      </c>
      <c r="AP482" s="174">
        <v>36</v>
      </c>
      <c r="AQ482" s="175">
        <f t="shared" si="331"/>
        <v>521</v>
      </c>
      <c r="AR482" s="31">
        <f t="shared" si="332"/>
        <v>1.2</v>
      </c>
      <c r="AS482" s="2">
        <f t="shared" si="333"/>
        <v>0</v>
      </c>
      <c r="AT482" s="33">
        <f t="shared" si="334"/>
        <v>0</v>
      </c>
      <c r="AU482" s="31">
        <f t="shared" si="335"/>
        <v>25</v>
      </c>
      <c r="AV482" s="2">
        <f t="shared" si="336"/>
        <v>0</v>
      </c>
      <c r="AW482" s="33">
        <f t="shared" si="337"/>
        <v>1</v>
      </c>
      <c r="AX482" s="31">
        <f t="shared" si="338"/>
        <v>1</v>
      </c>
      <c r="AY482" s="33">
        <f t="shared" si="339"/>
        <v>1.2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hidden="1" customHeight="1">
      <c r="A483" s="2"/>
      <c r="B483" s="107">
        <v>408</v>
      </c>
      <c r="C483" s="31">
        <v>10</v>
      </c>
      <c r="D483" s="111" t="s">
        <v>8</v>
      </c>
      <c r="E483" s="2" t="s">
        <v>157</v>
      </c>
      <c r="F483" s="2"/>
      <c r="G483" s="2"/>
      <c r="H483" s="33" t="s">
        <v>80</v>
      </c>
      <c r="I483" s="173">
        <f t="shared" si="343"/>
        <v>592.60937514895784</v>
      </c>
      <c r="J483" s="174">
        <f t="shared" si="344"/>
        <v>27.179890592858989</v>
      </c>
      <c r="K483" s="189">
        <f t="shared" si="345"/>
        <v>713</v>
      </c>
      <c r="L483" s="190">
        <f t="shared" si="315"/>
        <v>358</v>
      </c>
      <c r="M483" s="173">
        <f t="shared" si="313"/>
        <v>11359.482239186247</v>
      </c>
      <c r="N483" s="174">
        <f t="shared" ref="N483:N514" si="347">T483*(1+(IF((AG483+IF(F483="백어택",8,0))&gt;100,100,AG483+IF(F483="백어택",8,0))/100)*(IF(AY483=1,$D$58,$D$58+50)/100-1))</f>
        <v>4723.7038328385079</v>
      </c>
      <c r="O483" s="174">
        <f t="shared" si="317"/>
        <v>6635.7784063477384</v>
      </c>
      <c r="P483" s="174">
        <f t="shared" ref="P483:P514" si="348">V483*(1+(IF(AG483+IF(F483="백어택",8,0)&gt;100,100,AG483+IF(F483="백어택",8,0))/100)*(AI483/100-1))</f>
        <v>0</v>
      </c>
      <c r="Q483" s="174"/>
      <c r="R483" s="175"/>
      <c r="S483" s="173">
        <f t="shared" si="342"/>
        <v>8041.9326350123592</v>
      </c>
      <c r="T483" s="174">
        <f t="shared" ref="T483:T514" si="349">AL483*IF(H483="근접",AR483,1)*AY483*IF(F483="백어택",1.2,1)</f>
        <v>3533.1597305523851</v>
      </c>
      <c r="U483" s="174">
        <f t="shared" ref="U483:U514" si="350">AM483*IF(H483="근접",AR483,1)*AY483*IF(F483="백어택",1.2,1)</f>
        <v>4508.7729044599737</v>
      </c>
      <c r="V483" s="174">
        <f t="shared" ref="V483:V514" si="351">IF(AX483=1,0,AM483*IF(H483="근접",AR483,1)*AY483)*IF(F483="백어택",1.2,1)</f>
        <v>0</v>
      </c>
      <c r="W483" s="174"/>
      <c r="X483" s="175"/>
      <c r="Y483" s="173">
        <f t="shared" si="346"/>
        <v>22810.095330206881</v>
      </c>
      <c r="Z483" s="174">
        <f t="shared" ref="Z483:Z514" si="352">T483*IF(AY483=1,$D$58,$D$58+50)/100</f>
        <v>8832.8993263809625</v>
      </c>
      <c r="AA483" s="174">
        <f t="shared" ref="AA483:AA514" si="353">U483*AI483/100</f>
        <v>13977.196003825919</v>
      </c>
      <c r="AB483" s="174">
        <f t="shared" ref="AB483:AB514" si="354">V483*AI483/100</f>
        <v>0</v>
      </c>
      <c r="AC483" s="174"/>
      <c r="AD483" s="175"/>
      <c r="AE483" s="173">
        <f t="shared" ref="AE483:AE514" si="355">AO483*(1-$D$20/100)*(1-$D$17/100)</f>
        <v>19.168583413536002</v>
      </c>
      <c r="AF483" s="174">
        <f t="shared" si="314"/>
        <v>36</v>
      </c>
      <c r="AG483" s="174">
        <f t="shared" si="340"/>
        <v>22.464200000000002</v>
      </c>
      <c r="AH483" s="174">
        <f t="shared" ref="AH483:AH514" si="356">IF(AX483=1,AQ483,AQ483*1.4)</f>
        <v>521</v>
      </c>
      <c r="AI483" s="174">
        <f t="shared" ref="AI483:AI514" si="357">IF(AY483=1,$D$58,$D$58+50)*AW483</f>
        <v>310</v>
      </c>
      <c r="AJ483" s="174">
        <f t="shared" ref="AJ483:AJ514" si="358">10/6/AX483</f>
        <v>1.6666666666666667</v>
      </c>
      <c r="AK483" s="174">
        <f t="shared" si="341"/>
        <v>6701.6105291769654</v>
      </c>
      <c r="AL483" s="174">
        <f t="shared" ref="AL483:AL514" si="359">(IF(H483="근접",$D$61*(VLOOKUP(C483,$B$36:$AG$39,9,FALSE)+VLOOKUP(C483,$B$40:$AG$43,9,FALSE)*$D$54),$D$60*(VLOOKUP(C483,$B$36:$AG$39,9,FALSE)+VLOOKUP(C483,$B$40:$AG$43,9,FALSE)*$D$54)))*$D$59/100</f>
        <v>2944.2997754603211</v>
      </c>
      <c r="AM483" s="174">
        <f t="shared" ref="AM483:AM514" si="360">(IF(H483="근접",$D$61*(VLOOKUP(C483,$B$36:$AG$39,10,FALSE)+VLOOKUP(C483,$B$40:$AG$43,10,FALSE)*$D$54),$D$60*(VLOOKUP(C483,$B$36:$AG$39,10,FALSE)+VLOOKUP(C483,$B$40:$AG$43,10,FALSE)*$D$54)))*$D$59/100</f>
        <v>3757.3107537166447</v>
      </c>
      <c r="AN483" s="174"/>
      <c r="AO483" s="176">
        <v>24</v>
      </c>
      <c r="AP483" s="174">
        <v>36</v>
      </c>
      <c r="AQ483" s="175">
        <f t="shared" ref="AQ483:AQ514" si="361">VLOOKUP(C483,$B$45:$AA$48,9,FALSE)</f>
        <v>521</v>
      </c>
      <c r="AR483" s="31">
        <f t="shared" ref="AR483:AR514" si="362">IF(LEFT(E483,1)*1=1,$S$58,$R$58)</f>
        <v>1.2</v>
      </c>
      <c r="AS483" s="2">
        <f t="shared" ref="AS483:AS514" si="363">IF(LEFT(E483,1)*1=2,$U$58,$T$58)</f>
        <v>0</v>
      </c>
      <c r="AT483" s="33">
        <f t="shared" ref="AT483:AT514" si="364">IF(LEFT(E483,1)*1=3,$W$58,$V$58)</f>
        <v>0</v>
      </c>
      <c r="AU483" s="31">
        <f t="shared" ref="AU483:AU514" si="365">IF(MID(E483,3,1)*1=1,$Y$58,$X$58)</f>
        <v>0</v>
      </c>
      <c r="AV483" s="2">
        <f t="shared" ref="AV483:AV514" si="366">IF(MID(E483,3,1)*1=2,$AA$58,$Z$58)</f>
        <v>0</v>
      </c>
      <c r="AW483" s="33">
        <f t="shared" ref="AW483:AW514" si="367">IF(MID(E483,3,1)*1=3,$AC$58,$AB$58)</f>
        <v>1.24</v>
      </c>
      <c r="AX483" s="31">
        <f t="shared" ref="AX483:AX514" si="368">IF(MID(E483,5,1)*1=1,$AE$58,$AD$58)</f>
        <v>1</v>
      </c>
      <c r="AY483" s="33">
        <f t="shared" ref="AY483:AY514" si="369">IF(MID(E483,5,1)*1=2,$AG$58,$AF$58)</f>
        <v>1.2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hidden="1" customHeight="1">
      <c r="A484" s="2"/>
      <c r="B484" s="107">
        <v>409</v>
      </c>
      <c r="C484" s="31">
        <v>7</v>
      </c>
      <c r="D484" s="111" t="s">
        <v>8</v>
      </c>
      <c r="E484" s="2" t="s">
        <v>67</v>
      </c>
      <c r="F484" s="2"/>
      <c r="G484" s="2"/>
      <c r="H484" s="33" t="s">
        <v>80</v>
      </c>
      <c r="I484" s="173">
        <f t="shared" si="343"/>
        <v>411.10499563563411</v>
      </c>
      <c r="J484" s="174">
        <f t="shared" si="344"/>
        <v>18.9372366318768</v>
      </c>
      <c r="K484" s="189">
        <f t="shared" si="345"/>
        <v>848</v>
      </c>
      <c r="L484" s="190">
        <f t="shared" si="315"/>
        <v>409</v>
      </c>
      <c r="M484" s="173">
        <f t="shared" si="313"/>
        <v>7880.3004005630064</v>
      </c>
      <c r="N484" s="174">
        <f t="shared" si="347"/>
        <v>3461.6500909655001</v>
      </c>
      <c r="O484" s="174">
        <f t="shared" si="317"/>
        <v>4418.6503095975058</v>
      </c>
      <c r="P484" s="174">
        <f t="shared" si="348"/>
        <v>0</v>
      </c>
      <c r="Q484" s="174"/>
      <c r="R484" s="175"/>
      <c r="S484" s="173">
        <f t="shared" si="342"/>
        <v>6434.7788174527786</v>
      </c>
      <c r="T484" s="174">
        <f t="shared" si="349"/>
        <v>2826.6628867583345</v>
      </c>
      <c r="U484" s="174">
        <f t="shared" si="350"/>
        <v>3608.1159306944442</v>
      </c>
      <c r="V484" s="174">
        <f t="shared" si="351"/>
        <v>0</v>
      </c>
      <c r="W484" s="174"/>
      <c r="X484" s="175"/>
      <c r="Y484" s="173">
        <f t="shared" si="346"/>
        <v>12869.557634905557</v>
      </c>
      <c r="Z484" s="174">
        <f t="shared" si="352"/>
        <v>5653.325773516669</v>
      </c>
      <c r="AA484" s="174">
        <f t="shared" si="353"/>
        <v>7216.2318613888883</v>
      </c>
      <c r="AB484" s="174">
        <f t="shared" si="354"/>
        <v>0</v>
      </c>
      <c r="AC484" s="174"/>
      <c r="AD484" s="175"/>
      <c r="AE484" s="173">
        <f t="shared" si="355"/>
        <v>19.168583413536002</v>
      </c>
      <c r="AF484" s="174">
        <f t="shared" si="314"/>
        <v>36</v>
      </c>
      <c r="AG484" s="174">
        <f t="shared" si="340"/>
        <v>22.464200000000002</v>
      </c>
      <c r="AH484" s="174">
        <f t="shared" si="356"/>
        <v>363</v>
      </c>
      <c r="AI484" s="174">
        <f t="shared" si="357"/>
        <v>200</v>
      </c>
      <c r="AJ484" s="174">
        <f t="shared" si="358"/>
        <v>1.6666666666666667</v>
      </c>
      <c r="AK484" s="174">
        <f t="shared" si="341"/>
        <v>6434.7788174527786</v>
      </c>
      <c r="AL484" s="174">
        <f t="shared" si="359"/>
        <v>2826.6628867583345</v>
      </c>
      <c r="AM484" s="174">
        <f t="shared" si="360"/>
        <v>3608.1159306944442</v>
      </c>
      <c r="AN484" s="174"/>
      <c r="AO484" s="176">
        <v>24</v>
      </c>
      <c r="AP484" s="174">
        <v>36</v>
      </c>
      <c r="AQ484" s="175">
        <f t="shared" si="361"/>
        <v>363</v>
      </c>
      <c r="AR484" s="31">
        <f t="shared" si="362"/>
        <v>1</v>
      </c>
      <c r="AS484" s="2">
        <f t="shared" si="363"/>
        <v>0</v>
      </c>
      <c r="AT484" s="33">
        <f t="shared" si="364"/>
        <v>0</v>
      </c>
      <c r="AU484" s="31">
        <f t="shared" si="365"/>
        <v>0</v>
      </c>
      <c r="AV484" s="2">
        <f t="shared" si="366"/>
        <v>0</v>
      </c>
      <c r="AW484" s="33">
        <f t="shared" si="367"/>
        <v>1</v>
      </c>
      <c r="AX484" s="31">
        <f t="shared" si="368"/>
        <v>1</v>
      </c>
      <c r="AY484" s="33">
        <f t="shared" si="369"/>
        <v>1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hidden="1" customHeight="1">
      <c r="A485" s="2"/>
      <c r="B485" s="107">
        <v>410</v>
      </c>
      <c r="C485" s="31">
        <v>7</v>
      </c>
      <c r="D485" s="111" t="s">
        <v>8</v>
      </c>
      <c r="E485" s="2" t="s">
        <v>136</v>
      </c>
      <c r="F485" s="2"/>
      <c r="G485" s="2"/>
      <c r="H485" s="33" t="s">
        <v>80</v>
      </c>
      <c r="I485" s="173">
        <f t="shared" si="343"/>
        <v>495.02850055291486</v>
      </c>
      <c r="J485" s="174">
        <f t="shared" si="344"/>
        <v>18.9372366318768</v>
      </c>
      <c r="K485" s="189">
        <f t="shared" si="345"/>
        <v>788</v>
      </c>
      <c r="L485" s="190">
        <f t="shared" si="315"/>
        <v>387</v>
      </c>
      <c r="M485" s="173">
        <f t="shared" si="313"/>
        <v>9488.9951049262017</v>
      </c>
      <c r="N485" s="174">
        <f t="shared" si="347"/>
        <v>4168.3158126550843</v>
      </c>
      <c r="O485" s="174">
        <f t="shared" si="317"/>
        <v>5320.6792922711165</v>
      </c>
      <c r="P485" s="174">
        <f t="shared" si="348"/>
        <v>0</v>
      </c>
      <c r="Q485" s="174"/>
      <c r="R485" s="175"/>
      <c r="S485" s="173">
        <f t="shared" si="342"/>
        <v>6434.7788174527786</v>
      </c>
      <c r="T485" s="174">
        <f t="shared" si="349"/>
        <v>2826.6628867583345</v>
      </c>
      <c r="U485" s="174">
        <f t="shared" si="350"/>
        <v>3608.1159306944442</v>
      </c>
      <c r="V485" s="174">
        <f t="shared" si="351"/>
        <v>0</v>
      </c>
      <c r="W485" s="174"/>
      <c r="X485" s="175"/>
      <c r="Y485" s="173">
        <f t="shared" si="346"/>
        <v>12869.557634905557</v>
      </c>
      <c r="Z485" s="174">
        <f t="shared" si="352"/>
        <v>5653.325773516669</v>
      </c>
      <c r="AA485" s="174">
        <f t="shared" si="353"/>
        <v>7216.2318613888883</v>
      </c>
      <c r="AB485" s="174">
        <f t="shared" si="354"/>
        <v>0</v>
      </c>
      <c r="AC485" s="174"/>
      <c r="AD485" s="175"/>
      <c r="AE485" s="173">
        <f t="shared" si="355"/>
        <v>19.168583413536002</v>
      </c>
      <c r="AF485" s="174">
        <f t="shared" si="314"/>
        <v>36</v>
      </c>
      <c r="AG485" s="174">
        <f t="shared" ref="AG485:AG516" si="370">IF($D$57+AU485&gt;100,100,$D$57+AU485)</f>
        <v>47.464200000000005</v>
      </c>
      <c r="AH485" s="174">
        <f t="shared" si="356"/>
        <v>363</v>
      </c>
      <c r="AI485" s="174">
        <f t="shared" si="357"/>
        <v>200</v>
      </c>
      <c r="AJ485" s="174">
        <f t="shared" si="358"/>
        <v>1.6666666666666667</v>
      </c>
      <c r="AK485" s="174">
        <f t="shared" si="341"/>
        <v>6434.7788174527786</v>
      </c>
      <c r="AL485" s="174">
        <f t="shared" si="359"/>
        <v>2826.6628867583345</v>
      </c>
      <c r="AM485" s="174">
        <f t="shared" si="360"/>
        <v>3608.1159306944442</v>
      </c>
      <c r="AN485" s="174"/>
      <c r="AO485" s="176">
        <v>24</v>
      </c>
      <c r="AP485" s="174">
        <v>36</v>
      </c>
      <c r="AQ485" s="175">
        <f t="shared" si="361"/>
        <v>363</v>
      </c>
      <c r="AR485" s="31">
        <f t="shared" si="362"/>
        <v>1</v>
      </c>
      <c r="AS485" s="2">
        <f t="shared" si="363"/>
        <v>0</v>
      </c>
      <c r="AT485" s="33">
        <f t="shared" si="364"/>
        <v>0</v>
      </c>
      <c r="AU485" s="31">
        <f t="shared" si="365"/>
        <v>25</v>
      </c>
      <c r="AV485" s="2">
        <f t="shared" si="366"/>
        <v>0</v>
      </c>
      <c r="AW485" s="33">
        <f t="shared" si="367"/>
        <v>1</v>
      </c>
      <c r="AX485" s="31">
        <f t="shared" si="368"/>
        <v>1</v>
      </c>
      <c r="AY485" s="33">
        <f t="shared" si="369"/>
        <v>1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hidden="1" customHeight="1">
      <c r="A486" s="2"/>
      <c r="B486" s="107">
        <v>411</v>
      </c>
      <c r="C486" s="31">
        <v>7</v>
      </c>
      <c r="D486" s="111" t="s">
        <v>8</v>
      </c>
      <c r="E486" s="2" t="s">
        <v>91</v>
      </c>
      <c r="F486" s="2"/>
      <c r="G486" s="2"/>
      <c r="H486" s="33" t="s">
        <v>80</v>
      </c>
      <c r="I486" s="173">
        <f t="shared" si="343"/>
        <v>431.40156599141397</v>
      </c>
      <c r="J486" s="174">
        <f t="shared" si="344"/>
        <v>18.9372366318768</v>
      </c>
      <c r="K486" s="189">
        <f t="shared" si="345"/>
        <v>831</v>
      </c>
      <c r="L486" s="190">
        <f t="shared" si="315"/>
        <v>401</v>
      </c>
      <c r="M486" s="173">
        <f t="shared" si="313"/>
        <v>8269.3569024364751</v>
      </c>
      <c r="N486" s="174">
        <f t="shared" si="347"/>
        <v>3461.6500909655001</v>
      </c>
      <c r="O486" s="174">
        <f t="shared" si="317"/>
        <v>4807.7068114709746</v>
      </c>
      <c r="P486" s="174">
        <f t="shared" si="348"/>
        <v>0</v>
      </c>
      <c r="Q486" s="174"/>
      <c r="R486" s="175"/>
      <c r="S486" s="173">
        <f t="shared" ref="S486:S517" si="371">SUM(T486:X486)</f>
        <v>6434.7788174527786</v>
      </c>
      <c r="T486" s="174">
        <f t="shared" si="349"/>
        <v>2826.6628867583345</v>
      </c>
      <c r="U486" s="174">
        <f t="shared" si="350"/>
        <v>3608.1159306944442</v>
      </c>
      <c r="V486" s="174">
        <f t="shared" si="351"/>
        <v>0</v>
      </c>
      <c r="W486" s="174"/>
      <c r="X486" s="175"/>
      <c r="Y486" s="173">
        <f t="shared" si="346"/>
        <v>14601.453281638889</v>
      </c>
      <c r="Z486" s="174">
        <f t="shared" si="352"/>
        <v>5653.325773516669</v>
      </c>
      <c r="AA486" s="174">
        <f t="shared" si="353"/>
        <v>8948.1275081222211</v>
      </c>
      <c r="AB486" s="174">
        <f t="shared" si="354"/>
        <v>0</v>
      </c>
      <c r="AC486" s="174"/>
      <c r="AD486" s="175"/>
      <c r="AE486" s="173">
        <f t="shared" si="355"/>
        <v>19.168583413536002</v>
      </c>
      <c r="AF486" s="174">
        <f t="shared" si="314"/>
        <v>36</v>
      </c>
      <c r="AG486" s="174">
        <f t="shared" si="370"/>
        <v>22.464200000000002</v>
      </c>
      <c r="AH486" s="174">
        <f t="shared" si="356"/>
        <v>363</v>
      </c>
      <c r="AI486" s="174">
        <f t="shared" si="357"/>
        <v>248</v>
      </c>
      <c r="AJ486" s="174">
        <f t="shared" si="358"/>
        <v>1.6666666666666667</v>
      </c>
      <c r="AK486" s="174">
        <f t="shared" si="341"/>
        <v>6434.7788174527786</v>
      </c>
      <c r="AL486" s="174">
        <f t="shared" si="359"/>
        <v>2826.6628867583345</v>
      </c>
      <c r="AM486" s="174">
        <f t="shared" si="360"/>
        <v>3608.1159306944442</v>
      </c>
      <c r="AN486" s="174"/>
      <c r="AO486" s="176">
        <v>24</v>
      </c>
      <c r="AP486" s="174">
        <v>36</v>
      </c>
      <c r="AQ486" s="175">
        <f t="shared" si="361"/>
        <v>363</v>
      </c>
      <c r="AR486" s="31">
        <f t="shared" si="362"/>
        <v>1</v>
      </c>
      <c r="AS486" s="2">
        <f t="shared" si="363"/>
        <v>0</v>
      </c>
      <c r="AT486" s="33">
        <f t="shared" si="364"/>
        <v>0</v>
      </c>
      <c r="AU486" s="31">
        <f t="shared" si="365"/>
        <v>0</v>
      </c>
      <c r="AV486" s="2">
        <f t="shared" si="366"/>
        <v>0</v>
      </c>
      <c r="AW486" s="33">
        <f t="shared" si="367"/>
        <v>1.24</v>
      </c>
      <c r="AX486" s="31">
        <f t="shared" si="368"/>
        <v>1</v>
      </c>
      <c r="AY486" s="33">
        <f t="shared" si="369"/>
        <v>1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hidden="1" customHeight="1">
      <c r="A487" s="2"/>
      <c r="B487" s="107">
        <v>412</v>
      </c>
      <c r="C487" s="31">
        <v>7</v>
      </c>
      <c r="D487" s="111" t="s">
        <v>8</v>
      </c>
      <c r="E487" s="2" t="s">
        <v>148</v>
      </c>
      <c r="F487" s="2"/>
      <c r="G487" s="2"/>
      <c r="H487" s="33" t="s">
        <v>80</v>
      </c>
      <c r="I487" s="173">
        <f t="shared" si="343"/>
        <v>411.10499563563411</v>
      </c>
      <c r="J487" s="174">
        <f t="shared" si="344"/>
        <v>18.9372366318768</v>
      </c>
      <c r="K487" s="189">
        <f t="shared" si="345"/>
        <v>848</v>
      </c>
      <c r="L487" s="190">
        <f t="shared" si="315"/>
        <v>409</v>
      </c>
      <c r="M487" s="173">
        <f t="shared" ref="M487:M550" si="372">SUM(N487:R487)</f>
        <v>7880.3004005630064</v>
      </c>
      <c r="N487" s="174">
        <f t="shared" si="347"/>
        <v>3461.6500909655001</v>
      </c>
      <c r="O487" s="174">
        <f t="shared" si="317"/>
        <v>4418.6503095975058</v>
      </c>
      <c r="P487" s="174">
        <f t="shared" si="348"/>
        <v>0</v>
      </c>
      <c r="Q487" s="174"/>
      <c r="R487" s="175"/>
      <c r="S487" s="173">
        <f t="shared" si="371"/>
        <v>6434.7788174527786</v>
      </c>
      <c r="T487" s="174">
        <f t="shared" si="349"/>
        <v>2826.6628867583345</v>
      </c>
      <c r="U487" s="174">
        <f t="shared" si="350"/>
        <v>3608.1159306944442</v>
      </c>
      <c r="V487" s="174">
        <f t="shared" si="351"/>
        <v>0</v>
      </c>
      <c r="W487" s="174"/>
      <c r="X487" s="175"/>
      <c r="Y487" s="173">
        <f t="shared" si="346"/>
        <v>12869.557634905557</v>
      </c>
      <c r="Z487" s="174">
        <f t="shared" si="352"/>
        <v>5653.325773516669</v>
      </c>
      <c r="AA487" s="174">
        <f t="shared" si="353"/>
        <v>7216.2318613888883</v>
      </c>
      <c r="AB487" s="174">
        <f t="shared" si="354"/>
        <v>0</v>
      </c>
      <c r="AC487" s="174"/>
      <c r="AD487" s="175"/>
      <c r="AE487" s="173">
        <f t="shared" si="355"/>
        <v>19.168583413536002</v>
      </c>
      <c r="AF487" s="174">
        <f t="shared" si="314"/>
        <v>36</v>
      </c>
      <c r="AG487" s="174">
        <f t="shared" si="370"/>
        <v>22.464200000000002</v>
      </c>
      <c r="AH487" s="174">
        <f t="shared" si="356"/>
        <v>363</v>
      </c>
      <c r="AI487" s="174">
        <f t="shared" si="357"/>
        <v>200</v>
      </c>
      <c r="AJ487" s="174">
        <f t="shared" si="358"/>
        <v>1.6666666666666667</v>
      </c>
      <c r="AK487" s="174">
        <f t="shared" si="341"/>
        <v>6434.7788174527786</v>
      </c>
      <c r="AL487" s="174">
        <f t="shared" si="359"/>
        <v>2826.6628867583345</v>
      </c>
      <c r="AM487" s="174">
        <f t="shared" si="360"/>
        <v>3608.1159306944442</v>
      </c>
      <c r="AN487" s="174"/>
      <c r="AO487" s="176">
        <v>24</v>
      </c>
      <c r="AP487" s="174">
        <v>36</v>
      </c>
      <c r="AQ487" s="175">
        <f t="shared" si="361"/>
        <v>363</v>
      </c>
      <c r="AR487" s="31">
        <f t="shared" si="362"/>
        <v>1.2</v>
      </c>
      <c r="AS487" s="2">
        <f t="shared" si="363"/>
        <v>0</v>
      </c>
      <c r="AT487" s="33">
        <f t="shared" si="364"/>
        <v>0</v>
      </c>
      <c r="AU487" s="31">
        <f t="shared" si="365"/>
        <v>0</v>
      </c>
      <c r="AV487" s="2">
        <f t="shared" si="366"/>
        <v>0</v>
      </c>
      <c r="AW487" s="33">
        <f t="shared" si="367"/>
        <v>1</v>
      </c>
      <c r="AX487" s="31">
        <f t="shared" si="368"/>
        <v>1</v>
      </c>
      <c r="AY487" s="33">
        <f t="shared" si="369"/>
        <v>1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hidden="1" customHeight="1">
      <c r="A488" s="2"/>
      <c r="B488" s="107">
        <v>413</v>
      </c>
      <c r="C488" s="31">
        <v>7</v>
      </c>
      <c r="D488" s="111" t="s">
        <v>8</v>
      </c>
      <c r="E488" s="2" t="s">
        <v>163</v>
      </c>
      <c r="F488" s="2"/>
      <c r="G488" s="2"/>
      <c r="H488" s="33" t="s">
        <v>80</v>
      </c>
      <c r="I488" s="173">
        <f t="shared" si="343"/>
        <v>495.02850055291486</v>
      </c>
      <c r="J488" s="174">
        <f t="shared" si="344"/>
        <v>18.9372366318768</v>
      </c>
      <c r="K488" s="189">
        <f t="shared" si="345"/>
        <v>788</v>
      </c>
      <c r="L488" s="190">
        <f t="shared" si="315"/>
        <v>387</v>
      </c>
      <c r="M488" s="173">
        <f t="shared" si="372"/>
        <v>9488.9951049262017</v>
      </c>
      <c r="N488" s="174">
        <f t="shared" si="347"/>
        <v>4168.3158126550843</v>
      </c>
      <c r="O488" s="174">
        <f t="shared" si="317"/>
        <v>5320.6792922711165</v>
      </c>
      <c r="P488" s="174">
        <f t="shared" si="348"/>
        <v>0</v>
      </c>
      <c r="Q488" s="174"/>
      <c r="R488" s="175"/>
      <c r="S488" s="173">
        <f t="shared" si="371"/>
        <v>6434.7788174527786</v>
      </c>
      <c r="T488" s="174">
        <f t="shared" si="349"/>
        <v>2826.6628867583345</v>
      </c>
      <c r="U488" s="174">
        <f t="shared" si="350"/>
        <v>3608.1159306944442</v>
      </c>
      <c r="V488" s="174">
        <f t="shared" si="351"/>
        <v>0</v>
      </c>
      <c r="W488" s="174"/>
      <c r="X488" s="175"/>
      <c r="Y488" s="173">
        <f t="shared" si="346"/>
        <v>12869.557634905557</v>
      </c>
      <c r="Z488" s="174">
        <f t="shared" si="352"/>
        <v>5653.325773516669</v>
      </c>
      <c r="AA488" s="174">
        <f t="shared" si="353"/>
        <v>7216.2318613888883</v>
      </c>
      <c r="AB488" s="174">
        <f t="shared" si="354"/>
        <v>0</v>
      </c>
      <c r="AC488" s="174"/>
      <c r="AD488" s="175"/>
      <c r="AE488" s="173">
        <f t="shared" si="355"/>
        <v>19.168583413536002</v>
      </c>
      <c r="AF488" s="174">
        <f t="shared" si="314"/>
        <v>36</v>
      </c>
      <c r="AG488" s="174">
        <f t="shared" si="370"/>
        <v>47.464200000000005</v>
      </c>
      <c r="AH488" s="174">
        <f t="shared" si="356"/>
        <v>363</v>
      </c>
      <c r="AI488" s="174">
        <f t="shared" si="357"/>
        <v>200</v>
      </c>
      <c r="AJ488" s="174">
        <f t="shared" si="358"/>
        <v>1.6666666666666667</v>
      </c>
      <c r="AK488" s="174">
        <f t="shared" si="341"/>
        <v>6434.7788174527786</v>
      </c>
      <c r="AL488" s="174">
        <f t="shared" si="359"/>
        <v>2826.6628867583345</v>
      </c>
      <c r="AM488" s="174">
        <f t="shared" si="360"/>
        <v>3608.1159306944442</v>
      </c>
      <c r="AN488" s="174"/>
      <c r="AO488" s="176">
        <v>24</v>
      </c>
      <c r="AP488" s="174">
        <v>36</v>
      </c>
      <c r="AQ488" s="175">
        <f t="shared" si="361"/>
        <v>363</v>
      </c>
      <c r="AR488" s="31">
        <f t="shared" si="362"/>
        <v>1.2</v>
      </c>
      <c r="AS488" s="2">
        <f t="shared" si="363"/>
        <v>0</v>
      </c>
      <c r="AT488" s="33">
        <f t="shared" si="364"/>
        <v>0</v>
      </c>
      <c r="AU488" s="31">
        <f t="shared" si="365"/>
        <v>25</v>
      </c>
      <c r="AV488" s="2">
        <f t="shared" si="366"/>
        <v>0</v>
      </c>
      <c r="AW488" s="33">
        <f t="shared" si="367"/>
        <v>1</v>
      </c>
      <c r="AX488" s="31">
        <f t="shared" si="368"/>
        <v>1</v>
      </c>
      <c r="AY488" s="33">
        <f t="shared" si="369"/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hidden="1" customHeight="1">
      <c r="A489" s="2"/>
      <c r="B489" s="107">
        <v>414</v>
      </c>
      <c r="C489" s="31">
        <v>7</v>
      </c>
      <c r="D489" s="111" t="s">
        <v>8</v>
      </c>
      <c r="E489" s="2" t="s">
        <v>155</v>
      </c>
      <c r="F489" s="2"/>
      <c r="G489" s="2"/>
      <c r="H489" s="33" t="s">
        <v>80</v>
      </c>
      <c r="I489" s="173">
        <f t="shared" si="343"/>
        <v>431.40156599141397</v>
      </c>
      <c r="J489" s="174">
        <f t="shared" si="344"/>
        <v>18.9372366318768</v>
      </c>
      <c r="K489" s="189">
        <f t="shared" si="345"/>
        <v>831</v>
      </c>
      <c r="L489" s="190">
        <f t="shared" si="315"/>
        <v>401</v>
      </c>
      <c r="M489" s="173">
        <f t="shared" si="372"/>
        <v>8269.3569024364751</v>
      </c>
      <c r="N489" s="174">
        <f t="shared" si="347"/>
        <v>3461.6500909655001</v>
      </c>
      <c r="O489" s="174">
        <f t="shared" si="317"/>
        <v>4807.7068114709746</v>
      </c>
      <c r="P489" s="174">
        <f t="shared" si="348"/>
        <v>0</v>
      </c>
      <c r="Q489" s="174"/>
      <c r="R489" s="175"/>
      <c r="S489" s="173">
        <f t="shared" si="371"/>
        <v>6434.7788174527786</v>
      </c>
      <c r="T489" s="174">
        <f t="shared" si="349"/>
        <v>2826.6628867583345</v>
      </c>
      <c r="U489" s="174">
        <f t="shared" si="350"/>
        <v>3608.1159306944442</v>
      </c>
      <c r="V489" s="174">
        <f t="shared" si="351"/>
        <v>0</v>
      </c>
      <c r="W489" s="174"/>
      <c r="X489" s="175"/>
      <c r="Y489" s="173">
        <f t="shared" si="346"/>
        <v>14601.453281638889</v>
      </c>
      <c r="Z489" s="174">
        <f t="shared" si="352"/>
        <v>5653.325773516669</v>
      </c>
      <c r="AA489" s="174">
        <f t="shared" si="353"/>
        <v>8948.1275081222211</v>
      </c>
      <c r="AB489" s="174">
        <f t="shared" si="354"/>
        <v>0</v>
      </c>
      <c r="AC489" s="174"/>
      <c r="AD489" s="175"/>
      <c r="AE489" s="173">
        <f t="shared" si="355"/>
        <v>19.168583413536002</v>
      </c>
      <c r="AF489" s="174">
        <f t="shared" si="314"/>
        <v>36</v>
      </c>
      <c r="AG489" s="174">
        <f t="shared" si="370"/>
        <v>22.464200000000002</v>
      </c>
      <c r="AH489" s="174">
        <f t="shared" si="356"/>
        <v>363</v>
      </c>
      <c r="AI489" s="174">
        <f t="shared" si="357"/>
        <v>248</v>
      </c>
      <c r="AJ489" s="174">
        <f t="shared" si="358"/>
        <v>1.6666666666666667</v>
      </c>
      <c r="AK489" s="174">
        <f t="shared" si="341"/>
        <v>6434.7788174527786</v>
      </c>
      <c r="AL489" s="174">
        <f t="shared" si="359"/>
        <v>2826.6628867583345</v>
      </c>
      <c r="AM489" s="174">
        <f t="shared" si="360"/>
        <v>3608.1159306944442</v>
      </c>
      <c r="AN489" s="174"/>
      <c r="AO489" s="176">
        <v>24</v>
      </c>
      <c r="AP489" s="174">
        <v>36</v>
      </c>
      <c r="AQ489" s="175">
        <f t="shared" si="361"/>
        <v>363</v>
      </c>
      <c r="AR489" s="31">
        <f t="shared" si="362"/>
        <v>1.2</v>
      </c>
      <c r="AS489" s="2">
        <f t="shared" si="363"/>
        <v>0</v>
      </c>
      <c r="AT489" s="33">
        <f t="shared" si="364"/>
        <v>0</v>
      </c>
      <c r="AU489" s="31">
        <f t="shared" si="365"/>
        <v>0</v>
      </c>
      <c r="AV489" s="2">
        <f t="shared" si="366"/>
        <v>0</v>
      </c>
      <c r="AW489" s="33">
        <f t="shared" si="367"/>
        <v>1.24</v>
      </c>
      <c r="AX489" s="31">
        <f t="shared" si="368"/>
        <v>1</v>
      </c>
      <c r="AY489" s="33">
        <f t="shared" si="369"/>
        <v>1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hidden="1" customHeight="1">
      <c r="A490" s="2"/>
      <c r="B490" s="107">
        <v>415</v>
      </c>
      <c r="C490" s="31">
        <v>4</v>
      </c>
      <c r="D490" s="111" t="s">
        <v>8</v>
      </c>
      <c r="E490" s="2" t="s">
        <v>67</v>
      </c>
      <c r="F490" s="2"/>
      <c r="G490" s="2"/>
      <c r="H490" s="33" t="s">
        <v>80</v>
      </c>
      <c r="I490" s="173">
        <f t="shared" si="343"/>
        <v>382.83986338210741</v>
      </c>
      <c r="J490" s="174">
        <f t="shared" si="344"/>
        <v>10.38157049516111</v>
      </c>
      <c r="K490" s="189">
        <f t="shared" si="345"/>
        <v>861</v>
      </c>
      <c r="L490" s="190">
        <f t="shared" si="315"/>
        <v>412</v>
      </c>
      <c r="M490" s="173">
        <f t="shared" si="372"/>
        <v>7338.4978552666526</v>
      </c>
      <c r="N490" s="174">
        <f t="shared" si="347"/>
        <v>3224.7223783542545</v>
      </c>
      <c r="O490" s="174">
        <f t="shared" si="317"/>
        <v>4113.7754769123985</v>
      </c>
      <c r="P490" s="174">
        <f t="shared" si="348"/>
        <v>0</v>
      </c>
      <c r="Q490" s="174"/>
      <c r="R490" s="175"/>
      <c r="S490" s="173">
        <f t="shared" si="371"/>
        <v>5992.3617312379065</v>
      </c>
      <c r="T490" s="174">
        <f t="shared" si="349"/>
        <v>2633.1959693969784</v>
      </c>
      <c r="U490" s="174">
        <f t="shared" si="350"/>
        <v>3359.1657618409286</v>
      </c>
      <c r="V490" s="174">
        <f t="shared" si="351"/>
        <v>0</v>
      </c>
      <c r="W490" s="174"/>
      <c r="X490" s="175"/>
      <c r="Y490" s="173">
        <f t="shared" si="346"/>
        <v>11984.723462475813</v>
      </c>
      <c r="Z490" s="174">
        <f t="shared" si="352"/>
        <v>5266.3919387939568</v>
      </c>
      <c r="AA490" s="174">
        <f t="shared" si="353"/>
        <v>6718.3315236818571</v>
      </c>
      <c r="AB490" s="174">
        <f t="shared" si="354"/>
        <v>0</v>
      </c>
      <c r="AC490" s="174"/>
      <c r="AD490" s="175"/>
      <c r="AE490" s="173">
        <f t="shared" si="355"/>
        <v>19.168583413536002</v>
      </c>
      <c r="AF490" s="174">
        <f t="shared" si="314"/>
        <v>36</v>
      </c>
      <c r="AG490" s="174">
        <f t="shared" si="370"/>
        <v>22.464200000000002</v>
      </c>
      <c r="AH490" s="174">
        <f t="shared" si="356"/>
        <v>199</v>
      </c>
      <c r="AI490" s="174">
        <f t="shared" si="357"/>
        <v>200</v>
      </c>
      <c r="AJ490" s="174">
        <f t="shared" si="358"/>
        <v>1.6666666666666667</v>
      </c>
      <c r="AK490" s="174">
        <f t="shared" si="341"/>
        <v>5992.3617312379065</v>
      </c>
      <c r="AL490" s="174">
        <f t="shared" si="359"/>
        <v>2633.1959693969784</v>
      </c>
      <c r="AM490" s="174">
        <f t="shared" si="360"/>
        <v>3359.1657618409286</v>
      </c>
      <c r="AN490" s="174"/>
      <c r="AO490" s="176">
        <v>24</v>
      </c>
      <c r="AP490" s="174">
        <v>36</v>
      </c>
      <c r="AQ490" s="175">
        <f t="shared" si="361"/>
        <v>199</v>
      </c>
      <c r="AR490" s="31">
        <f t="shared" si="362"/>
        <v>1</v>
      </c>
      <c r="AS490" s="2">
        <f t="shared" si="363"/>
        <v>0</v>
      </c>
      <c r="AT490" s="33">
        <f t="shared" si="364"/>
        <v>0</v>
      </c>
      <c r="AU490" s="31">
        <f t="shared" si="365"/>
        <v>0</v>
      </c>
      <c r="AV490" s="2">
        <f t="shared" si="366"/>
        <v>0</v>
      </c>
      <c r="AW490" s="33">
        <f t="shared" si="367"/>
        <v>1</v>
      </c>
      <c r="AX490" s="31">
        <f t="shared" si="368"/>
        <v>1</v>
      </c>
      <c r="AY490" s="33">
        <f t="shared" si="369"/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hidden="1" customHeight="1">
      <c r="A491" s="2"/>
      <c r="B491" s="107">
        <v>416</v>
      </c>
      <c r="C491" s="31">
        <v>4</v>
      </c>
      <c r="D491" s="111" t="s">
        <v>8</v>
      </c>
      <c r="E491" s="2" t="s">
        <v>148</v>
      </c>
      <c r="F491" s="2"/>
      <c r="G491" s="2"/>
      <c r="H491" s="33" t="s">
        <v>80</v>
      </c>
      <c r="I491" s="173">
        <f t="shared" si="343"/>
        <v>382.83986338210741</v>
      </c>
      <c r="J491" s="174">
        <f t="shared" si="344"/>
        <v>10.38157049516111</v>
      </c>
      <c r="K491" s="189">
        <f t="shared" si="345"/>
        <v>861</v>
      </c>
      <c r="L491" s="190">
        <f t="shared" si="315"/>
        <v>412</v>
      </c>
      <c r="M491" s="173">
        <f t="shared" si="372"/>
        <v>7338.4978552666526</v>
      </c>
      <c r="N491" s="174">
        <f t="shared" si="347"/>
        <v>3224.7223783542545</v>
      </c>
      <c r="O491" s="174">
        <f t="shared" si="317"/>
        <v>4113.7754769123985</v>
      </c>
      <c r="P491" s="174">
        <f t="shared" si="348"/>
        <v>0</v>
      </c>
      <c r="Q491" s="174"/>
      <c r="R491" s="175"/>
      <c r="S491" s="173">
        <f t="shared" si="371"/>
        <v>5992.3617312379065</v>
      </c>
      <c r="T491" s="174">
        <f t="shared" si="349"/>
        <v>2633.1959693969784</v>
      </c>
      <c r="U491" s="174">
        <f t="shared" si="350"/>
        <v>3359.1657618409286</v>
      </c>
      <c r="V491" s="174">
        <f t="shared" si="351"/>
        <v>0</v>
      </c>
      <c r="W491" s="174"/>
      <c r="X491" s="175"/>
      <c r="Y491" s="173">
        <f t="shared" si="346"/>
        <v>11984.723462475813</v>
      </c>
      <c r="Z491" s="174">
        <f t="shared" si="352"/>
        <v>5266.3919387939568</v>
      </c>
      <c r="AA491" s="174">
        <f t="shared" si="353"/>
        <v>6718.3315236818571</v>
      </c>
      <c r="AB491" s="174">
        <f t="shared" si="354"/>
        <v>0</v>
      </c>
      <c r="AC491" s="174"/>
      <c r="AD491" s="175"/>
      <c r="AE491" s="173">
        <f t="shared" si="355"/>
        <v>19.168583413536002</v>
      </c>
      <c r="AF491" s="174">
        <f t="shared" ref="AF491:AF554" si="373">AP491</f>
        <v>36</v>
      </c>
      <c r="AG491" s="174">
        <f t="shared" si="370"/>
        <v>22.464200000000002</v>
      </c>
      <c r="AH491" s="174">
        <f t="shared" si="356"/>
        <v>199</v>
      </c>
      <c r="AI491" s="174">
        <f t="shared" si="357"/>
        <v>200</v>
      </c>
      <c r="AJ491" s="174">
        <f t="shared" si="358"/>
        <v>1.6666666666666667</v>
      </c>
      <c r="AK491" s="174">
        <f t="shared" si="341"/>
        <v>5992.3617312379065</v>
      </c>
      <c r="AL491" s="174">
        <f t="shared" si="359"/>
        <v>2633.1959693969784</v>
      </c>
      <c r="AM491" s="174">
        <f t="shared" si="360"/>
        <v>3359.1657618409286</v>
      </c>
      <c r="AN491" s="174"/>
      <c r="AO491" s="176">
        <v>24</v>
      </c>
      <c r="AP491" s="174">
        <v>36</v>
      </c>
      <c r="AQ491" s="175">
        <f t="shared" si="361"/>
        <v>199</v>
      </c>
      <c r="AR491" s="31">
        <f t="shared" si="362"/>
        <v>1.2</v>
      </c>
      <c r="AS491" s="2">
        <f t="shared" si="363"/>
        <v>0</v>
      </c>
      <c r="AT491" s="33">
        <f t="shared" si="364"/>
        <v>0</v>
      </c>
      <c r="AU491" s="31">
        <f t="shared" si="365"/>
        <v>0</v>
      </c>
      <c r="AV491" s="2">
        <f t="shared" si="366"/>
        <v>0</v>
      </c>
      <c r="AW491" s="33">
        <f t="shared" si="367"/>
        <v>1</v>
      </c>
      <c r="AX491" s="31">
        <f t="shared" si="368"/>
        <v>1</v>
      </c>
      <c r="AY491" s="33">
        <f t="shared" si="369"/>
        <v>1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hidden="1" customHeight="1">
      <c r="A492" s="2"/>
      <c r="B492" s="107">
        <v>417</v>
      </c>
      <c r="C492" s="31">
        <v>1</v>
      </c>
      <c r="D492" s="111" t="s">
        <v>8</v>
      </c>
      <c r="E492" s="2" t="s">
        <v>67</v>
      </c>
      <c r="F492" s="2"/>
      <c r="G492" s="2"/>
      <c r="H492" s="33" t="s">
        <v>80</v>
      </c>
      <c r="I492" s="173">
        <f t="shared" si="343"/>
        <v>311.50760814082986</v>
      </c>
      <c r="J492" s="174">
        <f t="shared" si="344"/>
        <v>5.2690382915139304</v>
      </c>
      <c r="K492" s="189">
        <f t="shared" si="345"/>
        <v>880</v>
      </c>
      <c r="L492" s="190">
        <f t="shared" si="315"/>
        <v>416</v>
      </c>
      <c r="M492" s="173">
        <f t="shared" si="372"/>
        <v>5971.1595705985837</v>
      </c>
      <c r="N492" s="174">
        <f t="shared" si="347"/>
        <v>2623.5378521125458</v>
      </c>
      <c r="O492" s="174">
        <f t="shared" si="317"/>
        <v>3347.6217184860375</v>
      </c>
      <c r="P492" s="174">
        <f t="shared" si="348"/>
        <v>0</v>
      </c>
      <c r="Q492" s="174"/>
      <c r="R492" s="175"/>
      <c r="S492" s="173">
        <f t="shared" si="371"/>
        <v>4875.8409156296966</v>
      </c>
      <c r="T492" s="174">
        <f t="shared" si="349"/>
        <v>2142.2896259580725</v>
      </c>
      <c r="U492" s="174">
        <f t="shared" si="350"/>
        <v>2733.5512896716245</v>
      </c>
      <c r="V492" s="174">
        <f t="shared" si="351"/>
        <v>0</v>
      </c>
      <c r="W492" s="174"/>
      <c r="X492" s="175"/>
      <c r="Y492" s="173">
        <f t="shared" si="346"/>
        <v>9751.6818312593932</v>
      </c>
      <c r="Z492" s="174">
        <f t="shared" si="352"/>
        <v>4284.579251916145</v>
      </c>
      <c r="AA492" s="174">
        <f t="shared" si="353"/>
        <v>5467.1025793432491</v>
      </c>
      <c r="AB492" s="174">
        <f t="shared" si="354"/>
        <v>0</v>
      </c>
      <c r="AC492" s="174"/>
      <c r="AD492" s="175"/>
      <c r="AE492" s="173">
        <f t="shared" si="355"/>
        <v>19.168583413536002</v>
      </c>
      <c r="AF492" s="174">
        <f t="shared" si="373"/>
        <v>36</v>
      </c>
      <c r="AG492" s="174">
        <f t="shared" si="370"/>
        <v>22.464200000000002</v>
      </c>
      <c r="AH492" s="174">
        <f t="shared" si="356"/>
        <v>101</v>
      </c>
      <c r="AI492" s="174">
        <f t="shared" si="357"/>
        <v>200</v>
      </c>
      <c r="AJ492" s="174">
        <f t="shared" si="358"/>
        <v>1.6666666666666667</v>
      </c>
      <c r="AK492" s="174">
        <f t="shared" si="341"/>
        <v>4875.8409156296966</v>
      </c>
      <c r="AL492" s="174">
        <f t="shared" si="359"/>
        <v>2142.2896259580725</v>
      </c>
      <c r="AM492" s="174">
        <f t="shared" si="360"/>
        <v>2733.5512896716245</v>
      </c>
      <c r="AN492" s="174"/>
      <c r="AO492" s="176">
        <v>24</v>
      </c>
      <c r="AP492" s="174">
        <v>36</v>
      </c>
      <c r="AQ492" s="175">
        <f t="shared" si="361"/>
        <v>101</v>
      </c>
      <c r="AR492" s="31">
        <f t="shared" si="362"/>
        <v>1</v>
      </c>
      <c r="AS492" s="2">
        <f t="shared" si="363"/>
        <v>0</v>
      </c>
      <c r="AT492" s="33">
        <f t="shared" si="364"/>
        <v>0</v>
      </c>
      <c r="AU492" s="31">
        <f t="shared" si="365"/>
        <v>0</v>
      </c>
      <c r="AV492" s="2">
        <f t="shared" si="366"/>
        <v>0</v>
      </c>
      <c r="AW492" s="33">
        <f t="shared" si="367"/>
        <v>1</v>
      </c>
      <c r="AX492" s="31">
        <f t="shared" si="368"/>
        <v>1</v>
      </c>
      <c r="AY492" s="33">
        <f t="shared" si="369"/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hidden="1" customHeight="1">
      <c r="A493" s="2"/>
      <c r="B493" s="107">
        <v>418</v>
      </c>
      <c r="C493" s="31">
        <v>10</v>
      </c>
      <c r="D493" s="111" t="s">
        <v>8</v>
      </c>
      <c r="E493" s="2" t="s">
        <v>144</v>
      </c>
      <c r="F493" s="2" t="s">
        <v>149</v>
      </c>
      <c r="G493" s="2"/>
      <c r="H493" s="33" t="s">
        <v>81</v>
      </c>
      <c r="I493" s="173">
        <f t="shared" si="343"/>
        <v>1281.3292372611281</v>
      </c>
      <c r="J493" s="174">
        <f t="shared" si="344"/>
        <v>38.051846830002582</v>
      </c>
      <c r="K493" s="189">
        <f t="shared" si="345"/>
        <v>196</v>
      </c>
      <c r="L493" s="190">
        <f t="shared" si="315"/>
        <v>130</v>
      </c>
      <c r="M493" s="173">
        <f t="shared" si="372"/>
        <v>24561.266364642397</v>
      </c>
      <c r="N493" s="174">
        <f t="shared" si="347"/>
        <v>6914.2628657809892</v>
      </c>
      <c r="O493" s="174">
        <f t="shared" si="317"/>
        <v>8823.5017494307031</v>
      </c>
      <c r="P493" s="174">
        <f t="shared" si="348"/>
        <v>8823.5017494307031</v>
      </c>
      <c r="Q493" s="174"/>
      <c r="R493" s="175"/>
      <c r="S493" s="173">
        <f t="shared" si="371"/>
        <v>18826.0583092085</v>
      </c>
      <c r="T493" s="174">
        <f t="shared" si="349"/>
        <v>5299.7395958285788</v>
      </c>
      <c r="U493" s="174">
        <f t="shared" si="350"/>
        <v>6763.1593566899601</v>
      </c>
      <c r="V493" s="174">
        <f t="shared" si="351"/>
        <v>6763.1593566899601</v>
      </c>
      <c r="W493" s="174"/>
      <c r="X493" s="175"/>
      <c r="Y493" s="173">
        <f t="shared" si="346"/>
        <v>37652.116618417</v>
      </c>
      <c r="Z493" s="174">
        <f t="shared" si="352"/>
        <v>10599.479191657158</v>
      </c>
      <c r="AA493" s="174">
        <f t="shared" si="353"/>
        <v>13526.318713379918</v>
      </c>
      <c r="AB493" s="174">
        <f t="shared" si="354"/>
        <v>13526.318713379918</v>
      </c>
      <c r="AC493" s="174"/>
      <c r="AD493" s="175"/>
      <c r="AE493" s="173">
        <f t="shared" si="355"/>
        <v>19.168583413536002</v>
      </c>
      <c r="AF493" s="174">
        <f t="shared" si="373"/>
        <v>36</v>
      </c>
      <c r="AG493" s="174">
        <f t="shared" si="370"/>
        <v>22.464200000000002</v>
      </c>
      <c r="AH493" s="174">
        <f t="shared" si="356"/>
        <v>729.4</v>
      </c>
      <c r="AI493" s="174">
        <f t="shared" si="357"/>
        <v>200</v>
      </c>
      <c r="AJ493" s="174">
        <f t="shared" si="358"/>
        <v>1.1111111111111112</v>
      </c>
      <c r="AK493" s="174">
        <f t="shared" si="341"/>
        <v>10052.415793765449</v>
      </c>
      <c r="AL493" s="174">
        <f t="shared" si="359"/>
        <v>4416.4496631904822</v>
      </c>
      <c r="AM493" s="174">
        <f t="shared" si="360"/>
        <v>5635.9661305749669</v>
      </c>
      <c r="AN493" s="174"/>
      <c r="AO493" s="176">
        <v>24</v>
      </c>
      <c r="AP493" s="174">
        <v>36</v>
      </c>
      <c r="AQ493" s="175">
        <f t="shared" si="361"/>
        <v>521</v>
      </c>
      <c r="AR493" s="31">
        <f t="shared" si="362"/>
        <v>1</v>
      </c>
      <c r="AS493" s="2">
        <f t="shared" si="363"/>
        <v>0</v>
      </c>
      <c r="AT493" s="33">
        <f t="shared" si="364"/>
        <v>0</v>
      </c>
      <c r="AU493" s="31">
        <f t="shared" si="365"/>
        <v>0</v>
      </c>
      <c r="AV493" s="2">
        <f t="shared" si="366"/>
        <v>0</v>
      </c>
      <c r="AW493" s="33">
        <f t="shared" si="367"/>
        <v>1</v>
      </c>
      <c r="AX493" s="31">
        <f t="shared" si="368"/>
        <v>1.5</v>
      </c>
      <c r="AY493" s="33">
        <f t="shared" si="369"/>
        <v>1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hidden="1" customHeight="1">
      <c r="A494" s="2"/>
      <c r="B494" s="107">
        <v>419</v>
      </c>
      <c r="C494" s="31">
        <v>10</v>
      </c>
      <c r="D494" s="111" t="s">
        <v>8</v>
      </c>
      <c r="E494" s="2" t="s">
        <v>138</v>
      </c>
      <c r="F494" s="2" t="s">
        <v>149</v>
      </c>
      <c r="G494" s="2"/>
      <c r="H494" s="33" t="s">
        <v>81</v>
      </c>
      <c r="I494" s="173">
        <f t="shared" si="343"/>
        <v>1526.8619652549239</v>
      </c>
      <c r="J494" s="174">
        <f t="shared" si="344"/>
        <v>38.051846830002582</v>
      </c>
      <c r="K494" s="189">
        <f t="shared" si="345"/>
        <v>124</v>
      </c>
      <c r="L494" s="190">
        <f t="shared" si="315"/>
        <v>88</v>
      </c>
      <c r="M494" s="173">
        <f t="shared" si="372"/>
        <v>29267.780941944518</v>
      </c>
      <c r="N494" s="174">
        <f t="shared" si="347"/>
        <v>8239.1977647381336</v>
      </c>
      <c r="O494" s="174">
        <f t="shared" ref="O494:O525" si="374">U494*(1+((IF((AG494+IF(F494="백어택",8,0))&gt;100,100,AG494+IF(F494="백어택",8,0))/100)*(AI494/100-1)))</f>
        <v>10514.291588603193</v>
      </c>
      <c r="P494" s="174">
        <f t="shared" si="348"/>
        <v>10514.291588603193</v>
      </c>
      <c r="Q494" s="174"/>
      <c r="R494" s="175"/>
      <c r="S494" s="173">
        <f t="shared" si="371"/>
        <v>18826.0583092085</v>
      </c>
      <c r="T494" s="174">
        <f t="shared" si="349"/>
        <v>5299.7395958285788</v>
      </c>
      <c r="U494" s="174">
        <f t="shared" si="350"/>
        <v>6763.1593566899601</v>
      </c>
      <c r="V494" s="174">
        <f t="shared" si="351"/>
        <v>6763.1593566899601</v>
      </c>
      <c r="W494" s="174"/>
      <c r="X494" s="175"/>
      <c r="Y494" s="173">
        <f t="shared" si="346"/>
        <v>37652.116618417</v>
      </c>
      <c r="Z494" s="174">
        <f t="shared" si="352"/>
        <v>10599.479191657158</v>
      </c>
      <c r="AA494" s="174">
        <f t="shared" si="353"/>
        <v>13526.318713379918</v>
      </c>
      <c r="AB494" s="174">
        <f t="shared" si="354"/>
        <v>13526.318713379918</v>
      </c>
      <c r="AC494" s="174"/>
      <c r="AD494" s="175"/>
      <c r="AE494" s="173">
        <f t="shared" si="355"/>
        <v>19.168583413536002</v>
      </c>
      <c r="AF494" s="174">
        <f t="shared" si="373"/>
        <v>36</v>
      </c>
      <c r="AG494" s="174">
        <f t="shared" si="370"/>
        <v>47.464200000000005</v>
      </c>
      <c r="AH494" s="174">
        <f t="shared" si="356"/>
        <v>729.4</v>
      </c>
      <c r="AI494" s="174">
        <f t="shared" si="357"/>
        <v>200</v>
      </c>
      <c r="AJ494" s="174">
        <f t="shared" si="358"/>
        <v>1.1111111111111112</v>
      </c>
      <c r="AK494" s="174">
        <f t="shared" si="341"/>
        <v>10052.415793765449</v>
      </c>
      <c r="AL494" s="174">
        <f t="shared" si="359"/>
        <v>4416.4496631904822</v>
      </c>
      <c r="AM494" s="174">
        <f t="shared" si="360"/>
        <v>5635.9661305749669</v>
      </c>
      <c r="AN494" s="174"/>
      <c r="AO494" s="176">
        <v>24</v>
      </c>
      <c r="AP494" s="174">
        <v>36</v>
      </c>
      <c r="AQ494" s="175">
        <f t="shared" si="361"/>
        <v>521</v>
      </c>
      <c r="AR494" s="31">
        <f t="shared" si="362"/>
        <v>1</v>
      </c>
      <c r="AS494" s="2">
        <f t="shared" si="363"/>
        <v>0</v>
      </c>
      <c r="AT494" s="33">
        <f t="shared" si="364"/>
        <v>0</v>
      </c>
      <c r="AU494" s="31">
        <f t="shared" si="365"/>
        <v>25</v>
      </c>
      <c r="AV494" s="2">
        <f t="shared" si="366"/>
        <v>0</v>
      </c>
      <c r="AW494" s="33">
        <f t="shared" si="367"/>
        <v>1</v>
      </c>
      <c r="AX494" s="31">
        <f t="shared" si="368"/>
        <v>1.5</v>
      </c>
      <c r="AY494" s="33">
        <f t="shared" si="369"/>
        <v>1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hidden="1" customHeight="1">
      <c r="A495" s="2"/>
      <c r="B495" s="107">
        <v>420</v>
      </c>
      <c r="C495" s="31">
        <v>10</v>
      </c>
      <c r="D495" s="111" t="s">
        <v>8</v>
      </c>
      <c r="E495" s="2" t="s">
        <v>141</v>
      </c>
      <c r="F495" s="2" t="s">
        <v>149</v>
      </c>
      <c r="G495" s="2"/>
      <c r="H495" s="33" t="s">
        <v>81</v>
      </c>
      <c r="I495" s="173">
        <f t="shared" si="343"/>
        <v>1384.5151980783673</v>
      </c>
      <c r="J495" s="174">
        <f t="shared" si="344"/>
        <v>38.051846830002582</v>
      </c>
      <c r="K495" s="189">
        <f t="shared" si="345"/>
        <v>153</v>
      </c>
      <c r="L495" s="190">
        <f t="shared" si="315"/>
        <v>105</v>
      </c>
      <c r="M495" s="173">
        <f t="shared" si="372"/>
        <v>26539.195061673505</v>
      </c>
      <c r="N495" s="174">
        <f t="shared" si="347"/>
        <v>6914.2628657809892</v>
      </c>
      <c r="O495" s="174">
        <f t="shared" si="374"/>
        <v>9812.4660979462587</v>
      </c>
      <c r="P495" s="174">
        <f t="shared" si="348"/>
        <v>9812.4660979462587</v>
      </c>
      <c r="Q495" s="174"/>
      <c r="R495" s="175"/>
      <c r="S495" s="173">
        <f t="shared" si="371"/>
        <v>18826.0583092085</v>
      </c>
      <c r="T495" s="174">
        <f t="shared" si="349"/>
        <v>5299.7395958285788</v>
      </c>
      <c r="U495" s="174">
        <f t="shared" si="350"/>
        <v>6763.1593566899601</v>
      </c>
      <c r="V495" s="174">
        <f t="shared" si="351"/>
        <v>6763.1593566899601</v>
      </c>
      <c r="W495" s="174"/>
      <c r="X495" s="175"/>
      <c r="Y495" s="173">
        <f t="shared" si="346"/>
        <v>44144.749600839365</v>
      </c>
      <c r="Z495" s="174">
        <f t="shared" si="352"/>
        <v>10599.479191657158</v>
      </c>
      <c r="AA495" s="174">
        <f t="shared" si="353"/>
        <v>16772.635204591101</v>
      </c>
      <c r="AB495" s="174">
        <f t="shared" si="354"/>
        <v>16772.635204591101</v>
      </c>
      <c r="AC495" s="174"/>
      <c r="AD495" s="175"/>
      <c r="AE495" s="173">
        <f t="shared" si="355"/>
        <v>19.168583413536002</v>
      </c>
      <c r="AF495" s="174">
        <f t="shared" si="373"/>
        <v>36</v>
      </c>
      <c r="AG495" s="174">
        <f t="shared" si="370"/>
        <v>22.464200000000002</v>
      </c>
      <c r="AH495" s="174">
        <f t="shared" si="356"/>
        <v>729.4</v>
      </c>
      <c r="AI495" s="174">
        <f t="shared" si="357"/>
        <v>248</v>
      </c>
      <c r="AJ495" s="174">
        <f t="shared" si="358"/>
        <v>1.1111111111111112</v>
      </c>
      <c r="AK495" s="174">
        <f t="shared" si="341"/>
        <v>10052.415793765449</v>
      </c>
      <c r="AL495" s="174">
        <f t="shared" si="359"/>
        <v>4416.4496631904822</v>
      </c>
      <c r="AM495" s="174">
        <f t="shared" si="360"/>
        <v>5635.9661305749669</v>
      </c>
      <c r="AN495" s="174"/>
      <c r="AO495" s="176">
        <v>24</v>
      </c>
      <c r="AP495" s="174">
        <v>36</v>
      </c>
      <c r="AQ495" s="175">
        <f t="shared" si="361"/>
        <v>521</v>
      </c>
      <c r="AR495" s="31">
        <f t="shared" si="362"/>
        <v>1</v>
      </c>
      <c r="AS495" s="2">
        <f t="shared" si="363"/>
        <v>0</v>
      </c>
      <c r="AT495" s="33">
        <f t="shared" si="364"/>
        <v>0</v>
      </c>
      <c r="AU495" s="31">
        <f t="shared" si="365"/>
        <v>0</v>
      </c>
      <c r="AV495" s="2">
        <f t="shared" si="366"/>
        <v>0</v>
      </c>
      <c r="AW495" s="33">
        <f t="shared" si="367"/>
        <v>1.24</v>
      </c>
      <c r="AX495" s="31">
        <f t="shared" si="368"/>
        <v>1.5</v>
      </c>
      <c r="AY495" s="33">
        <f t="shared" si="369"/>
        <v>1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hidden="1" customHeight="1">
      <c r="A496" s="2"/>
      <c r="B496" s="107">
        <v>421</v>
      </c>
      <c r="C496" s="31">
        <v>10</v>
      </c>
      <c r="D496" s="111" t="s">
        <v>8</v>
      </c>
      <c r="E496" s="2" t="s">
        <v>150</v>
      </c>
      <c r="F496" s="2" t="s">
        <v>149</v>
      </c>
      <c r="G496" s="2"/>
      <c r="H496" s="33" t="s">
        <v>81</v>
      </c>
      <c r="I496" s="173">
        <f t="shared" si="343"/>
        <v>1537.5950847133533</v>
      </c>
      <c r="J496" s="174">
        <f t="shared" si="344"/>
        <v>38.051846830002582</v>
      </c>
      <c r="K496" s="189">
        <f t="shared" si="345"/>
        <v>116</v>
      </c>
      <c r="L496" s="190">
        <f t="shared" si="315"/>
        <v>85</v>
      </c>
      <c r="M496" s="173">
        <f t="shared" si="372"/>
        <v>29473.519637570869</v>
      </c>
      <c r="N496" s="174">
        <f t="shared" si="347"/>
        <v>8297.1154389371859</v>
      </c>
      <c r="O496" s="174">
        <f t="shared" si="374"/>
        <v>10588.202099316843</v>
      </c>
      <c r="P496" s="174">
        <f t="shared" si="348"/>
        <v>10588.202099316843</v>
      </c>
      <c r="Q496" s="174"/>
      <c r="R496" s="175"/>
      <c r="S496" s="173">
        <f t="shared" si="371"/>
        <v>22591.269971050198</v>
      </c>
      <c r="T496" s="174">
        <f t="shared" si="349"/>
        <v>6359.6875149942944</v>
      </c>
      <c r="U496" s="174">
        <f t="shared" si="350"/>
        <v>8115.7912280279515</v>
      </c>
      <c r="V496" s="174">
        <f t="shared" si="351"/>
        <v>8115.7912280279515</v>
      </c>
      <c r="W496" s="174"/>
      <c r="X496" s="175"/>
      <c r="Y496" s="173">
        <f t="shared" si="346"/>
        <v>45182.539942100397</v>
      </c>
      <c r="Z496" s="174">
        <f t="shared" si="352"/>
        <v>12719.375029988589</v>
      </c>
      <c r="AA496" s="174">
        <f t="shared" si="353"/>
        <v>16231.582456055903</v>
      </c>
      <c r="AB496" s="174">
        <f t="shared" si="354"/>
        <v>16231.582456055903</v>
      </c>
      <c r="AC496" s="174"/>
      <c r="AD496" s="175"/>
      <c r="AE496" s="173">
        <f t="shared" si="355"/>
        <v>19.168583413536002</v>
      </c>
      <c r="AF496" s="174">
        <f t="shared" si="373"/>
        <v>36</v>
      </c>
      <c r="AG496" s="174">
        <f t="shared" si="370"/>
        <v>22.464200000000002</v>
      </c>
      <c r="AH496" s="174">
        <f t="shared" si="356"/>
        <v>729.4</v>
      </c>
      <c r="AI496" s="174">
        <f t="shared" si="357"/>
        <v>200</v>
      </c>
      <c r="AJ496" s="174">
        <f t="shared" si="358"/>
        <v>1.1111111111111112</v>
      </c>
      <c r="AK496" s="174">
        <f t="shared" si="341"/>
        <v>10052.415793765449</v>
      </c>
      <c r="AL496" s="174">
        <f t="shared" si="359"/>
        <v>4416.4496631904822</v>
      </c>
      <c r="AM496" s="174">
        <f t="shared" si="360"/>
        <v>5635.9661305749669</v>
      </c>
      <c r="AN496" s="174"/>
      <c r="AO496" s="176">
        <v>24</v>
      </c>
      <c r="AP496" s="174">
        <v>36</v>
      </c>
      <c r="AQ496" s="175">
        <f t="shared" si="361"/>
        <v>521</v>
      </c>
      <c r="AR496" s="31">
        <f t="shared" si="362"/>
        <v>1.2</v>
      </c>
      <c r="AS496" s="2">
        <f t="shared" si="363"/>
        <v>0</v>
      </c>
      <c r="AT496" s="33">
        <f t="shared" si="364"/>
        <v>0</v>
      </c>
      <c r="AU496" s="31">
        <f t="shared" si="365"/>
        <v>0</v>
      </c>
      <c r="AV496" s="2">
        <f t="shared" si="366"/>
        <v>0</v>
      </c>
      <c r="AW496" s="33">
        <f t="shared" si="367"/>
        <v>1</v>
      </c>
      <c r="AX496" s="31">
        <f t="shared" si="368"/>
        <v>1.5</v>
      </c>
      <c r="AY496" s="33">
        <f t="shared" si="369"/>
        <v>1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hidden="1" customHeight="1">
      <c r="A497" s="2"/>
      <c r="B497" s="107">
        <v>422</v>
      </c>
      <c r="C497" s="31">
        <v>10</v>
      </c>
      <c r="D497" s="111" t="s">
        <v>8</v>
      </c>
      <c r="E497" s="2" t="s">
        <v>164</v>
      </c>
      <c r="F497" s="2" t="s">
        <v>149</v>
      </c>
      <c r="G497" s="2"/>
      <c r="H497" s="33" t="s">
        <v>81</v>
      </c>
      <c r="I497" s="173">
        <f t="shared" si="343"/>
        <v>1832.2343583059087</v>
      </c>
      <c r="J497" s="174">
        <f t="shared" si="344"/>
        <v>38.051846830002582</v>
      </c>
      <c r="K497" s="189">
        <f t="shared" si="345"/>
        <v>60</v>
      </c>
      <c r="L497" s="190">
        <f t="shared" si="315"/>
        <v>51</v>
      </c>
      <c r="M497" s="173">
        <f t="shared" si="372"/>
        <v>35121.337130333421</v>
      </c>
      <c r="N497" s="174">
        <f t="shared" si="347"/>
        <v>9887.0373176857611</v>
      </c>
      <c r="O497" s="174">
        <f t="shared" si="374"/>
        <v>12617.149906323832</v>
      </c>
      <c r="P497" s="174">
        <f t="shared" si="348"/>
        <v>12617.149906323832</v>
      </c>
      <c r="Q497" s="174"/>
      <c r="R497" s="175"/>
      <c r="S497" s="173">
        <f t="shared" si="371"/>
        <v>22591.269971050198</v>
      </c>
      <c r="T497" s="174">
        <f t="shared" si="349"/>
        <v>6359.6875149942944</v>
      </c>
      <c r="U497" s="174">
        <f t="shared" si="350"/>
        <v>8115.7912280279515</v>
      </c>
      <c r="V497" s="174">
        <f t="shared" si="351"/>
        <v>8115.7912280279515</v>
      </c>
      <c r="W497" s="174"/>
      <c r="X497" s="175"/>
      <c r="Y497" s="173">
        <f t="shared" si="346"/>
        <v>45182.539942100397</v>
      </c>
      <c r="Z497" s="174">
        <f t="shared" si="352"/>
        <v>12719.375029988589</v>
      </c>
      <c r="AA497" s="174">
        <f t="shared" si="353"/>
        <v>16231.582456055903</v>
      </c>
      <c r="AB497" s="174">
        <f t="shared" si="354"/>
        <v>16231.582456055903</v>
      </c>
      <c r="AC497" s="174"/>
      <c r="AD497" s="175"/>
      <c r="AE497" s="173">
        <f t="shared" si="355"/>
        <v>19.168583413536002</v>
      </c>
      <c r="AF497" s="174">
        <f t="shared" si="373"/>
        <v>36</v>
      </c>
      <c r="AG497" s="174">
        <f t="shared" si="370"/>
        <v>47.464200000000005</v>
      </c>
      <c r="AH497" s="174">
        <f t="shared" si="356"/>
        <v>729.4</v>
      </c>
      <c r="AI497" s="174">
        <f t="shared" si="357"/>
        <v>200</v>
      </c>
      <c r="AJ497" s="174">
        <f t="shared" si="358"/>
        <v>1.1111111111111112</v>
      </c>
      <c r="AK497" s="174">
        <f t="shared" si="341"/>
        <v>10052.415793765449</v>
      </c>
      <c r="AL497" s="174">
        <f t="shared" si="359"/>
        <v>4416.4496631904822</v>
      </c>
      <c r="AM497" s="174">
        <f t="shared" si="360"/>
        <v>5635.9661305749669</v>
      </c>
      <c r="AN497" s="174"/>
      <c r="AO497" s="176">
        <v>24</v>
      </c>
      <c r="AP497" s="174">
        <v>36</v>
      </c>
      <c r="AQ497" s="175">
        <f t="shared" si="361"/>
        <v>521</v>
      </c>
      <c r="AR497" s="31">
        <f t="shared" si="362"/>
        <v>1.2</v>
      </c>
      <c r="AS497" s="2">
        <f t="shared" si="363"/>
        <v>0</v>
      </c>
      <c r="AT497" s="33">
        <f t="shared" si="364"/>
        <v>0</v>
      </c>
      <c r="AU497" s="31">
        <f t="shared" si="365"/>
        <v>25</v>
      </c>
      <c r="AV497" s="2">
        <f t="shared" si="366"/>
        <v>0</v>
      </c>
      <c r="AW497" s="33">
        <f t="shared" si="367"/>
        <v>1</v>
      </c>
      <c r="AX497" s="31">
        <f t="shared" si="368"/>
        <v>1.5</v>
      </c>
      <c r="AY497" s="33">
        <f t="shared" si="369"/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hidden="1" customHeight="1">
      <c r="A498" s="2"/>
      <c r="B498" s="107">
        <v>423</v>
      </c>
      <c r="C498" s="31">
        <v>10</v>
      </c>
      <c r="D498" s="111" t="s">
        <v>8</v>
      </c>
      <c r="E498" s="2" t="s">
        <v>156</v>
      </c>
      <c r="F498" s="2" t="s">
        <v>149</v>
      </c>
      <c r="G498" s="2"/>
      <c r="H498" s="33" t="s">
        <v>81</v>
      </c>
      <c r="I498" s="173">
        <f t="shared" si="343"/>
        <v>1661.418237694041</v>
      </c>
      <c r="J498" s="174">
        <f t="shared" si="344"/>
        <v>38.051846830002582</v>
      </c>
      <c r="K498" s="189">
        <f t="shared" si="345"/>
        <v>86</v>
      </c>
      <c r="L498" s="190">
        <f t="shared" si="315"/>
        <v>69</v>
      </c>
      <c r="M498" s="173">
        <f t="shared" si="372"/>
        <v>31847.03407400821</v>
      </c>
      <c r="N498" s="174">
        <f t="shared" si="347"/>
        <v>8297.1154389371859</v>
      </c>
      <c r="O498" s="174">
        <f t="shared" si="374"/>
        <v>11774.959317535511</v>
      </c>
      <c r="P498" s="174">
        <f t="shared" si="348"/>
        <v>11774.959317535511</v>
      </c>
      <c r="Q498" s="174"/>
      <c r="R498" s="175"/>
      <c r="S498" s="173">
        <f t="shared" si="371"/>
        <v>22591.269971050198</v>
      </c>
      <c r="T498" s="174">
        <f t="shared" si="349"/>
        <v>6359.6875149942944</v>
      </c>
      <c r="U498" s="174">
        <f t="shared" si="350"/>
        <v>8115.7912280279515</v>
      </c>
      <c r="V498" s="174">
        <f t="shared" si="351"/>
        <v>8115.7912280279515</v>
      </c>
      <c r="W498" s="174"/>
      <c r="X498" s="175"/>
      <c r="Y498" s="173">
        <f t="shared" si="346"/>
        <v>52973.699521007235</v>
      </c>
      <c r="Z498" s="174">
        <f t="shared" si="352"/>
        <v>12719.375029988589</v>
      </c>
      <c r="AA498" s="174">
        <f t="shared" si="353"/>
        <v>20127.16224550932</v>
      </c>
      <c r="AB498" s="174">
        <f t="shared" si="354"/>
        <v>20127.16224550932</v>
      </c>
      <c r="AC498" s="174"/>
      <c r="AD498" s="175"/>
      <c r="AE498" s="173">
        <f t="shared" si="355"/>
        <v>19.168583413536002</v>
      </c>
      <c r="AF498" s="174">
        <f t="shared" si="373"/>
        <v>36</v>
      </c>
      <c r="AG498" s="174">
        <f t="shared" si="370"/>
        <v>22.464200000000002</v>
      </c>
      <c r="AH498" s="174">
        <f t="shared" si="356"/>
        <v>729.4</v>
      </c>
      <c r="AI498" s="174">
        <f t="shared" si="357"/>
        <v>248</v>
      </c>
      <c r="AJ498" s="174">
        <f t="shared" si="358"/>
        <v>1.1111111111111112</v>
      </c>
      <c r="AK498" s="174">
        <f t="shared" si="341"/>
        <v>10052.415793765449</v>
      </c>
      <c r="AL498" s="174">
        <f t="shared" si="359"/>
        <v>4416.4496631904822</v>
      </c>
      <c r="AM498" s="174">
        <f t="shared" si="360"/>
        <v>5635.9661305749669</v>
      </c>
      <c r="AN498" s="174"/>
      <c r="AO498" s="176">
        <v>24</v>
      </c>
      <c r="AP498" s="174">
        <v>36</v>
      </c>
      <c r="AQ498" s="175">
        <f t="shared" si="361"/>
        <v>521</v>
      </c>
      <c r="AR498" s="31">
        <f t="shared" si="362"/>
        <v>1.2</v>
      </c>
      <c r="AS498" s="2">
        <f t="shared" si="363"/>
        <v>0</v>
      </c>
      <c r="AT498" s="33">
        <f t="shared" si="364"/>
        <v>0</v>
      </c>
      <c r="AU498" s="31">
        <f t="shared" si="365"/>
        <v>0</v>
      </c>
      <c r="AV498" s="2">
        <f t="shared" si="366"/>
        <v>0</v>
      </c>
      <c r="AW498" s="33">
        <f t="shared" si="367"/>
        <v>1.24</v>
      </c>
      <c r="AX498" s="31">
        <f t="shared" si="368"/>
        <v>1.5</v>
      </c>
      <c r="AY498" s="33">
        <f t="shared" si="369"/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hidden="1" customHeight="1">
      <c r="A499" s="2"/>
      <c r="B499" s="107">
        <v>424</v>
      </c>
      <c r="C499" s="31">
        <v>10</v>
      </c>
      <c r="D499" s="111" t="s">
        <v>8</v>
      </c>
      <c r="E499" s="2" t="s">
        <v>92</v>
      </c>
      <c r="F499" s="2" t="s">
        <v>149</v>
      </c>
      <c r="G499" s="2"/>
      <c r="H499" s="33" t="s">
        <v>81</v>
      </c>
      <c r="I499" s="173">
        <f t="shared" si="343"/>
        <v>1100.2501583386143</v>
      </c>
      <c r="J499" s="174">
        <f t="shared" si="344"/>
        <v>27.179890592858989</v>
      </c>
      <c r="K499" s="189">
        <f t="shared" si="345"/>
        <v>268</v>
      </c>
      <c r="L499" s="190">
        <f t="shared" si="315"/>
        <v>170</v>
      </c>
      <c r="M499" s="173">
        <f t="shared" si="372"/>
        <v>21090.236935869922</v>
      </c>
      <c r="N499" s="174">
        <f t="shared" si="347"/>
        <v>9265.829400908633</v>
      </c>
      <c r="O499" s="174">
        <f t="shared" si="374"/>
        <v>11824.407534961289</v>
      </c>
      <c r="P499" s="174">
        <f t="shared" si="348"/>
        <v>0</v>
      </c>
      <c r="Q499" s="174"/>
      <c r="R499" s="175"/>
      <c r="S499" s="173">
        <f t="shared" si="371"/>
        <v>14475.478743022246</v>
      </c>
      <c r="T499" s="174">
        <f t="shared" si="349"/>
        <v>6359.6875149942944</v>
      </c>
      <c r="U499" s="174">
        <f t="shared" si="350"/>
        <v>8115.7912280279515</v>
      </c>
      <c r="V499" s="174">
        <f t="shared" si="351"/>
        <v>0</v>
      </c>
      <c r="W499" s="174"/>
      <c r="X499" s="175"/>
      <c r="Y499" s="173">
        <f t="shared" si="346"/>
        <v>36188.696857555617</v>
      </c>
      <c r="Z499" s="174">
        <f t="shared" si="352"/>
        <v>15899.218787485735</v>
      </c>
      <c r="AA499" s="174">
        <f t="shared" si="353"/>
        <v>20289.478070069879</v>
      </c>
      <c r="AB499" s="174">
        <f t="shared" si="354"/>
        <v>0</v>
      </c>
      <c r="AC499" s="174"/>
      <c r="AD499" s="175"/>
      <c r="AE499" s="173">
        <f t="shared" si="355"/>
        <v>19.168583413536002</v>
      </c>
      <c r="AF499" s="174">
        <f t="shared" si="373"/>
        <v>36</v>
      </c>
      <c r="AG499" s="174">
        <f t="shared" si="370"/>
        <v>22.464200000000002</v>
      </c>
      <c r="AH499" s="174">
        <f t="shared" si="356"/>
        <v>521</v>
      </c>
      <c r="AI499" s="174">
        <f t="shared" si="357"/>
        <v>250</v>
      </c>
      <c r="AJ499" s="174">
        <f t="shared" si="358"/>
        <v>1.6666666666666667</v>
      </c>
      <c r="AK499" s="174">
        <f t="shared" si="341"/>
        <v>10052.415793765449</v>
      </c>
      <c r="AL499" s="174">
        <f t="shared" si="359"/>
        <v>4416.4496631904822</v>
      </c>
      <c r="AM499" s="174">
        <f t="shared" si="360"/>
        <v>5635.9661305749669</v>
      </c>
      <c r="AN499" s="174"/>
      <c r="AO499" s="176">
        <v>24</v>
      </c>
      <c r="AP499" s="174">
        <v>36</v>
      </c>
      <c r="AQ499" s="175">
        <f t="shared" si="361"/>
        <v>521</v>
      </c>
      <c r="AR499" s="31">
        <f t="shared" si="362"/>
        <v>1</v>
      </c>
      <c r="AS499" s="2">
        <f t="shared" si="363"/>
        <v>0</v>
      </c>
      <c r="AT499" s="33">
        <f t="shared" si="364"/>
        <v>0</v>
      </c>
      <c r="AU499" s="31">
        <f t="shared" si="365"/>
        <v>0</v>
      </c>
      <c r="AV499" s="2">
        <f t="shared" si="366"/>
        <v>0</v>
      </c>
      <c r="AW499" s="33">
        <f t="shared" si="367"/>
        <v>1</v>
      </c>
      <c r="AX499" s="31">
        <f t="shared" si="368"/>
        <v>1</v>
      </c>
      <c r="AY499" s="33">
        <f t="shared" si="369"/>
        <v>1.2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hidden="1" customHeight="1">
      <c r="A500" s="2"/>
      <c r="B500" s="107">
        <v>425</v>
      </c>
      <c r="C500" s="31">
        <v>10</v>
      </c>
      <c r="D500" s="111" t="s">
        <v>8</v>
      </c>
      <c r="E500" s="2" t="s">
        <v>139</v>
      </c>
      <c r="F500" s="2" t="s">
        <v>149</v>
      </c>
      <c r="G500" s="2"/>
      <c r="H500" s="33" t="s">
        <v>81</v>
      </c>
      <c r="I500" s="173">
        <f t="shared" si="343"/>
        <v>1383.437726847204</v>
      </c>
      <c r="J500" s="174">
        <f t="shared" si="344"/>
        <v>27.179890592858989</v>
      </c>
      <c r="K500" s="189">
        <f t="shared" si="345"/>
        <v>154</v>
      </c>
      <c r="L500" s="190">
        <f t="shared" si="315"/>
        <v>106</v>
      </c>
      <c r="M500" s="173">
        <f t="shared" si="372"/>
        <v>26518.541464503265</v>
      </c>
      <c r="N500" s="174">
        <f t="shared" si="347"/>
        <v>11650.712219031493</v>
      </c>
      <c r="O500" s="174">
        <f t="shared" si="374"/>
        <v>14867.82924547177</v>
      </c>
      <c r="P500" s="174">
        <f t="shared" si="348"/>
        <v>0</v>
      </c>
      <c r="Q500" s="174"/>
      <c r="R500" s="175"/>
      <c r="S500" s="173">
        <f t="shared" si="371"/>
        <v>14475.478743022246</v>
      </c>
      <c r="T500" s="174">
        <f t="shared" si="349"/>
        <v>6359.6875149942944</v>
      </c>
      <c r="U500" s="174">
        <f t="shared" si="350"/>
        <v>8115.7912280279515</v>
      </c>
      <c r="V500" s="174">
        <f t="shared" si="351"/>
        <v>0</v>
      </c>
      <c r="W500" s="174"/>
      <c r="X500" s="175"/>
      <c r="Y500" s="173">
        <f t="shared" si="346"/>
        <v>36188.696857555617</v>
      </c>
      <c r="Z500" s="174">
        <f t="shared" si="352"/>
        <v>15899.218787485735</v>
      </c>
      <c r="AA500" s="174">
        <f t="shared" si="353"/>
        <v>20289.478070069879</v>
      </c>
      <c r="AB500" s="174">
        <f t="shared" si="354"/>
        <v>0</v>
      </c>
      <c r="AC500" s="174"/>
      <c r="AD500" s="175"/>
      <c r="AE500" s="173">
        <f t="shared" si="355"/>
        <v>19.168583413536002</v>
      </c>
      <c r="AF500" s="174">
        <f t="shared" si="373"/>
        <v>36</v>
      </c>
      <c r="AG500" s="174">
        <f t="shared" si="370"/>
        <v>47.464200000000005</v>
      </c>
      <c r="AH500" s="174">
        <f t="shared" si="356"/>
        <v>521</v>
      </c>
      <c r="AI500" s="174">
        <f t="shared" si="357"/>
        <v>250</v>
      </c>
      <c r="AJ500" s="174">
        <f t="shared" si="358"/>
        <v>1.6666666666666667</v>
      </c>
      <c r="AK500" s="174">
        <f t="shared" si="341"/>
        <v>10052.415793765449</v>
      </c>
      <c r="AL500" s="174">
        <f t="shared" si="359"/>
        <v>4416.4496631904822</v>
      </c>
      <c r="AM500" s="174">
        <f t="shared" si="360"/>
        <v>5635.9661305749669</v>
      </c>
      <c r="AN500" s="174"/>
      <c r="AO500" s="176">
        <v>24</v>
      </c>
      <c r="AP500" s="174">
        <v>36</v>
      </c>
      <c r="AQ500" s="175">
        <f t="shared" si="361"/>
        <v>521</v>
      </c>
      <c r="AR500" s="31">
        <f t="shared" si="362"/>
        <v>1</v>
      </c>
      <c r="AS500" s="2">
        <f t="shared" si="363"/>
        <v>0</v>
      </c>
      <c r="AT500" s="33">
        <f t="shared" si="364"/>
        <v>0</v>
      </c>
      <c r="AU500" s="31">
        <f t="shared" si="365"/>
        <v>25</v>
      </c>
      <c r="AV500" s="2">
        <f t="shared" si="366"/>
        <v>0</v>
      </c>
      <c r="AW500" s="33">
        <f t="shared" si="367"/>
        <v>1</v>
      </c>
      <c r="AX500" s="31">
        <f t="shared" si="368"/>
        <v>1</v>
      </c>
      <c r="AY500" s="33">
        <f t="shared" si="369"/>
        <v>1.2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hidden="1" customHeight="1">
      <c r="A501" s="2"/>
      <c r="B501" s="107">
        <v>426</v>
      </c>
      <c r="C501" s="31">
        <v>10</v>
      </c>
      <c r="D501" s="111" t="s">
        <v>8</v>
      </c>
      <c r="E501" s="2" t="s">
        <v>98</v>
      </c>
      <c r="F501" s="2" t="s">
        <v>149</v>
      </c>
      <c r="G501" s="2"/>
      <c r="H501" s="33" t="s">
        <v>81</v>
      </c>
      <c r="I501" s="173">
        <f t="shared" si="343"/>
        <v>1177.6396289515442</v>
      </c>
      <c r="J501" s="174">
        <f t="shared" si="344"/>
        <v>27.179890592858989</v>
      </c>
      <c r="K501" s="189">
        <f t="shared" si="345"/>
        <v>240</v>
      </c>
      <c r="L501" s="190">
        <f t="shared" si="315"/>
        <v>156</v>
      </c>
      <c r="M501" s="173">
        <f t="shared" si="372"/>
        <v>22573.68345864326</v>
      </c>
      <c r="N501" s="174">
        <f t="shared" si="347"/>
        <v>9265.829400908633</v>
      </c>
      <c r="O501" s="174">
        <f t="shared" si="374"/>
        <v>13307.854057734625</v>
      </c>
      <c r="P501" s="174">
        <f t="shared" si="348"/>
        <v>0</v>
      </c>
      <c r="Q501" s="174"/>
      <c r="R501" s="175"/>
      <c r="S501" s="173">
        <f t="shared" si="371"/>
        <v>14475.478743022246</v>
      </c>
      <c r="T501" s="174">
        <f t="shared" si="349"/>
        <v>6359.6875149942944</v>
      </c>
      <c r="U501" s="174">
        <f t="shared" si="350"/>
        <v>8115.7912280279515</v>
      </c>
      <c r="V501" s="174">
        <f t="shared" si="351"/>
        <v>0</v>
      </c>
      <c r="W501" s="174"/>
      <c r="X501" s="175"/>
      <c r="Y501" s="173">
        <f t="shared" si="346"/>
        <v>41058.171594372383</v>
      </c>
      <c r="Z501" s="174">
        <f t="shared" si="352"/>
        <v>15899.218787485735</v>
      </c>
      <c r="AA501" s="174">
        <f t="shared" si="353"/>
        <v>25158.952806886649</v>
      </c>
      <c r="AB501" s="174">
        <f t="shared" si="354"/>
        <v>0</v>
      </c>
      <c r="AC501" s="174"/>
      <c r="AD501" s="175"/>
      <c r="AE501" s="173">
        <f t="shared" si="355"/>
        <v>19.168583413536002</v>
      </c>
      <c r="AF501" s="174">
        <f t="shared" si="373"/>
        <v>36</v>
      </c>
      <c r="AG501" s="174">
        <f t="shared" si="370"/>
        <v>22.464200000000002</v>
      </c>
      <c r="AH501" s="174">
        <f t="shared" si="356"/>
        <v>521</v>
      </c>
      <c r="AI501" s="174">
        <f t="shared" si="357"/>
        <v>310</v>
      </c>
      <c r="AJ501" s="174">
        <f t="shared" si="358"/>
        <v>1.6666666666666667</v>
      </c>
      <c r="AK501" s="174">
        <f t="shared" si="341"/>
        <v>10052.415793765449</v>
      </c>
      <c r="AL501" s="174">
        <f t="shared" si="359"/>
        <v>4416.4496631904822</v>
      </c>
      <c r="AM501" s="174">
        <f t="shared" si="360"/>
        <v>5635.9661305749669</v>
      </c>
      <c r="AN501" s="174"/>
      <c r="AO501" s="176">
        <v>24</v>
      </c>
      <c r="AP501" s="174">
        <v>36</v>
      </c>
      <c r="AQ501" s="175">
        <f t="shared" si="361"/>
        <v>521</v>
      </c>
      <c r="AR501" s="31">
        <f t="shared" si="362"/>
        <v>1</v>
      </c>
      <c r="AS501" s="2">
        <f t="shared" si="363"/>
        <v>0</v>
      </c>
      <c r="AT501" s="33">
        <f t="shared" si="364"/>
        <v>0</v>
      </c>
      <c r="AU501" s="31">
        <f t="shared" si="365"/>
        <v>0</v>
      </c>
      <c r="AV501" s="2">
        <f t="shared" si="366"/>
        <v>0</v>
      </c>
      <c r="AW501" s="33">
        <f t="shared" si="367"/>
        <v>1.24</v>
      </c>
      <c r="AX501" s="31">
        <f t="shared" si="368"/>
        <v>1</v>
      </c>
      <c r="AY501" s="33">
        <f t="shared" si="369"/>
        <v>1.2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hidden="1" customHeight="1">
      <c r="A502" s="2"/>
      <c r="B502" s="107">
        <v>427</v>
      </c>
      <c r="C502" s="31">
        <v>10</v>
      </c>
      <c r="D502" s="111" t="s">
        <v>8</v>
      </c>
      <c r="E502" s="2" t="s">
        <v>151</v>
      </c>
      <c r="F502" s="2" t="s">
        <v>149</v>
      </c>
      <c r="G502" s="2"/>
      <c r="H502" s="33" t="s">
        <v>81</v>
      </c>
      <c r="I502" s="173">
        <f t="shared" si="343"/>
        <v>1320.3001900063371</v>
      </c>
      <c r="J502" s="174">
        <f t="shared" si="344"/>
        <v>27.179890592858989</v>
      </c>
      <c r="K502" s="189">
        <f t="shared" si="345"/>
        <v>178</v>
      </c>
      <c r="L502" s="190">
        <f t="shared" si="315"/>
        <v>120</v>
      </c>
      <c r="M502" s="173">
        <f t="shared" si="372"/>
        <v>25308.284323043903</v>
      </c>
      <c r="N502" s="174">
        <f t="shared" si="347"/>
        <v>11118.995281090358</v>
      </c>
      <c r="O502" s="174">
        <f t="shared" si="374"/>
        <v>14189.289041953547</v>
      </c>
      <c r="P502" s="174">
        <f t="shared" si="348"/>
        <v>0</v>
      </c>
      <c r="Q502" s="174"/>
      <c r="R502" s="175"/>
      <c r="S502" s="173">
        <f t="shared" si="371"/>
        <v>17370.574491626696</v>
      </c>
      <c r="T502" s="174">
        <f t="shared" si="349"/>
        <v>7631.6250179931531</v>
      </c>
      <c r="U502" s="174">
        <f t="shared" si="350"/>
        <v>9738.9494736335419</v>
      </c>
      <c r="V502" s="174">
        <f t="shared" si="351"/>
        <v>0</v>
      </c>
      <c r="W502" s="174"/>
      <c r="X502" s="175"/>
      <c r="Y502" s="173">
        <f t="shared" si="346"/>
        <v>43426.436229066741</v>
      </c>
      <c r="Z502" s="174">
        <f t="shared" si="352"/>
        <v>19079.062544982884</v>
      </c>
      <c r="AA502" s="174">
        <f t="shared" si="353"/>
        <v>24347.373684083857</v>
      </c>
      <c r="AB502" s="174">
        <f t="shared" si="354"/>
        <v>0</v>
      </c>
      <c r="AC502" s="174"/>
      <c r="AD502" s="175"/>
      <c r="AE502" s="173">
        <f t="shared" si="355"/>
        <v>19.168583413536002</v>
      </c>
      <c r="AF502" s="174">
        <f t="shared" si="373"/>
        <v>36</v>
      </c>
      <c r="AG502" s="174">
        <f t="shared" si="370"/>
        <v>22.464200000000002</v>
      </c>
      <c r="AH502" s="174">
        <f t="shared" si="356"/>
        <v>521</v>
      </c>
      <c r="AI502" s="174">
        <f t="shared" si="357"/>
        <v>250</v>
      </c>
      <c r="AJ502" s="174">
        <f t="shared" si="358"/>
        <v>1.6666666666666667</v>
      </c>
      <c r="AK502" s="174">
        <f t="shared" si="341"/>
        <v>10052.415793765449</v>
      </c>
      <c r="AL502" s="174">
        <f t="shared" si="359"/>
        <v>4416.4496631904822</v>
      </c>
      <c r="AM502" s="174">
        <f t="shared" si="360"/>
        <v>5635.9661305749669</v>
      </c>
      <c r="AN502" s="174"/>
      <c r="AO502" s="176">
        <v>24</v>
      </c>
      <c r="AP502" s="174">
        <v>36</v>
      </c>
      <c r="AQ502" s="175">
        <f t="shared" si="361"/>
        <v>521</v>
      </c>
      <c r="AR502" s="31">
        <f t="shared" si="362"/>
        <v>1.2</v>
      </c>
      <c r="AS502" s="2">
        <f t="shared" si="363"/>
        <v>0</v>
      </c>
      <c r="AT502" s="33">
        <f t="shared" si="364"/>
        <v>0</v>
      </c>
      <c r="AU502" s="31">
        <f t="shared" si="365"/>
        <v>0</v>
      </c>
      <c r="AV502" s="2">
        <f t="shared" si="366"/>
        <v>0</v>
      </c>
      <c r="AW502" s="33">
        <f t="shared" si="367"/>
        <v>1</v>
      </c>
      <c r="AX502" s="31">
        <f t="shared" si="368"/>
        <v>1</v>
      </c>
      <c r="AY502" s="33">
        <f t="shared" si="369"/>
        <v>1.2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hidden="1" customHeight="1">
      <c r="A503" s="2"/>
      <c r="B503" s="107">
        <v>428</v>
      </c>
      <c r="C503" s="31">
        <v>10</v>
      </c>
      <c r="D503" s="111" t="s">
        <v>8</v>
      </c>
      <c r="E503" s="2" t="s">
        <v>165</v>
      </c>
      <c r="F503" s="2" t="s">
        <v>149</v>
      </c>
      <c r="G503" s="2"/>
      <c r="H503" s="33" t="s">
        <v>81</v>
      </c>
      <c r="I503" s="173">
        <f t="shared" si="343"/>
        <v>1660.1252722166446</v>
      </c>
      <c r="J503" s="174">
        <f t="shared" si="344"/>
        <v>27.179890592858989</v>
      </c>
      <c r="K503" s="189">
        <f t="shared" si="345"/>
        <v>87</v>
      </c>
      <c r="L503" s="190">
        <f t="shared" si="315"/>
        <v>70</v>
      </c>
      <c r="M503" s="173">
        <f t="shared" si="372"/>
        <v>31822.249757403915</v>
      </c>
      <c r="N503" s="174">
        <f t="shared" si="347"/>
        <v>13980.85466283779</v>
      </c>
      <c r="O503" s="174">
        <f t="shared" si="374"/>
        <v>17841.395094566124</v>
      </c>
      <c r="P503" s="174">
        <f t="shared" si="348"/>
        <v>0</v>
      </c>
      <c r="Q503" s="174"/>
      <c r="R503" s="175"/>
      <c r="S503" s="173">
        <f t="shared" si="371"/>
        <v>17370.574491626696</v>
      </c>
      <c r="T503" s="174">
        <f t="shared" si="349"/>
        <v>7631.6250179931531</v>
      </c>
      <c r="U503" s="174">
        <f t="shared" si="350"/>
        <v>9738.9494736335419</v>
      </c>
      <c r="V503" s="174">
        <f t="shared" si="351"/>
        <v>0</v>
      </c>
      <c r="W503" s="174"/>
      <c r="X503" s="175"/>
      <c r="Y503" s="173">
        <f t="shared" si="346"/>
        <v>43426.436229066741</v>
      </c>
      <c r="Z503" s="174">
        <f t="shared" si="352"/>
        <v>19079.062544982884</v>
      </c>
      <c r="AA503" s="174">
        <f t="shared" si="353"/>
        <v>24347.373684083857</v>
      </c>
      <c r="AB503" s="174">
        <f t="shared" si="354"/>
        <v>0</v>
      </c>
      <c r="AC503" s="174"/>
      <c r="AD503" s="175"/>
      <c r="AE503" s="173">
        <f t="shared" si="355"/>
        <v>19.168583413536002</v>
      </c>
      <c r="AF503" s="174">
        <f t="shared" si="373"/>
        <v>36</v>
      </c>
      <c r="AG503" s="174">
        <f t="shared" si="370"/>
        <v>47.464200000000005</v>
      </c>
      <c r="AH503" s="174">
        <f t="shared" si="356"/>
        <v>521</v>
      </c>
      <c r="AI503" s="174">
        <f t="shared" si="357"/>
        <v>250</v>
      </c>
      <c r="AJ503" s="174">
        <f t="shared" si="358"/>
        <v>1.6666666666666667</v>
      </c>
      <c r="AK503" s="174">
        <f t="shared" si="341"/>
        <v>10052.415793765449</v>
      </c>
      <c r="AL503" s="174">
        <f t="shared" si="359"/>
        <v>4416.4496631904822</v>
      </c>
      <c r="AM503" s="174">
        <f t="shared" si="360"/>
        <v>5635.9661305749669</v>
      </c>
      <c r="AN503" s="174"/>
      <c r="AO503" s="176">
        <v>24</v>
      </c>
      <c r="AP503" s="174">
        <v>36</v>
      </c>
      <c r="AQ503" s="175">
        <f t="shared" si="361"/>
        <v>521</v>
      </c>
      <c r="AR503" s="31">
        <f t="shared" si="362"/>
        <v>1.2</v>
      </c>
      <c r="AS503" s="2">
        <f t="shared" si="363"/>
        <v>0</v>
      </c>
      <c r="AT503" s="33">
        <f t="shared" si="364"/>
        <v>0</v>
      </c>
      <c r="AU503" s="31">
        <f t="shared" si="365"/>
        <v>25</v>
      </c>
      <c r="AV503" s="2">
        <f t="shared" si="366"/>
        <v>0</v>
      </c>
      <c r="AW503" s="33">
        <f t="shared" si="367"/>
        <v>1</v>
      </c>
      <c r="AX503" s="31">
        <f t="shared" si="368"/>
        <v>1</v>
      </c>
      <c r="AY503" s="33">
        <f t="shared" si="369"/>
        <v>1.2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hidden="1" customHeight="1">
      <c r="A504" s="2"/>
      <c r="B504" s="107">
        <v>429</v>
      </c>
      <c r="C504" s="31">
        <v>10</v>
      </c>
      <c r="D504" s="111" t="s">
        <v>8</v>
      </c>
      <c r="E504" s="2" t="s">
        <v>157</v>
      </c>
      <c r="F504" s="2" t="s">
        <v>149</v>
      </c>
      <c r="G504" s="2"/>
      <c r="H504" s="33" t="s">
        <v>81</v>
      </c>
      <c r="I504" s="173">
        <f t="shared" si="343"/>
        <v>1413.1675547418527</v>
      </c>
      <c r="J504" s="174">
        <f t="shared" si="344"/>
        <v>27.179890592858989</v>
      </c>
      <c r="K504" s="189">
        <f t="shared" si="345"/>
        <v>146</v>
      </c>
      <c r="L504" s="190">
        <f t="shared" si="315"/>
        <v>101</v>
      </c>
      <c r="M504" s="173">
        <f t="shared" si="372"/>
        <v>27088.420150371909</v>
      </c>
      <c r="N504" s="174">
        <f t="shared" si="347"/>
        <v>11118.995281090358</v>
      </c>
      <c r="O504" s="174">
        <f t="shared" si="374"/>
        <v>15969.424869281549</v>
      </c>
      <c r="P504" s="174">
        <f t="shared" si="348"/>
        <v>0</v>
      </c>
      <c r="Q504" s="174"/>
      <c r="R504" s="175"/>
      <c r="S504" s="173">
        <f t="shared" si="371"/>
        <v>17370.574491626696</v>
      </c>
      <c r="T504" s="174">
        <f t="shared" si="349"/>
        <v>7631.6250179931531</v>
      </c>
      <c r="U504" s="174">
        <f t="shared" si="350"/>
        <v>9738.9494736335419</v>
      </c>
      <c r="V504" s="174">
        <f t="shared" si="351"/>
        <v>0</v>
      </c>
      <c r="W504" s="174"/>
      <c r="X504" s="175"/>
      <c r="Y504" s="173">
        <f t="shared" si="346"/>
        <v>49269.805913246862</v>
      </c>
      <c r="Z504" s="174">
        <f t="shared" si="352"/>
        <v>19079.062544982884</v>
      </c>
      <c r="AA504" s="174">
        <f t="shared" si="353"/>
        <v>30190.743368263982</v>
      </c>
      <c r="AB504" s="174">
        <f t="shared" si="354"/>
        <v>0</v>
      </c>
      <c r="AC504" s="174"/>
      <c r="AD504" s="175"/>
      <c r="AE504" s="173">
        <f t="shared" si="355"/>
        <v>19.168583413536002</v>
      </c>
      <c r="AF504" s="174">
        <f t="shared" si="373"/>
        <v>36</v>
      </c>
      <c r="AG504" s="174">
        <f t="shared" si="370"/>
        <v>22.464200000000002</v>
      </c>
      <c r="AH504" s="174">
        <f t="shared" si="356"/>
        <v>521</v>
      </c>
      <c r="AI504" s="174">
        <f t="shared" si="357"/>
        <v>310</v>
      </c>
      <c r="AJ504" s="174">
        <f t="shared" si="358"/>
        <v>1.6666666666666667</v>
      </c>
      <c r="AK504" s="174">
        <f t="shared" si="341"/>
        <v>10052.415793765449</v>
      </c>
      <c r="AL504" s="174">
        <f t="shared" si="359"/>
        <v>4416.4496631904822</v>
      </c>
      <c r="AM504" s="174">
        <f t="shared" si="360"/>
        <v>5635.9661305749669</v>
      </c>
      <c r="AN504" s="174"/>
      <c r="AO504" s="176">
        <v>24</v>
      </c>
      <c r="AP504" s="174">
        <v>36</v>
      </c>
      <c r="AQ504" s="175">
        <f t="shared" si="361"/>
        <v>521</v>
      </c>
      <c r="AR504" s="31">
        <f t="shared" si="362"/>
        <v>1.2</v>
      </c>
      <c r="AS504" s="2">
        <f t="shared" si="363"/>
        <v>0</v>
      </c>
      <c r="AT504" s="33">
        <f t="shared" si="364"/>
        <v>0</v>
      </c>
      <c r="AU504" s="31">
        <f t="shared" si="365"/>
        <v>0</v>
      </c>
      <c r="AV504" s="2">
        <f t="shared" si="366"/>
        <v>0</v>
      </c>
      <c r="AW504" s="33">
        <f t="shared" si="367"/>
        <v>1.24</v>
      </c>
      <c r="AX504" s="31">
        <f t="shared" si="368"/>
        <v>1</v>
      </c>
      <c r="AY504" s="33">
        <f t="shared" si="369"/>
        <v>1.2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hidden="1" customHeight="1">
      <c r="A505" s="2"/>
      <c r="B505" s="107">
        <v>430</v>
      </c>
      <c r="C505" s="31">
        <v>7</v>
      </c>
      <c r="D505" s="111" t="s">
        <v>8</v>
      </c>
      <c r="E505" s="2" t="s">
        <v>67</v>
      </c>
      <c r="F505" s="2" t="s">
        <v>149</v>
      </c>
      <c r="G505" s="2"/>
      <c r="H505" s="33" t="s">
        <v>81</v>
      </c>
      <c r="I505" s="173">
        <f t="shared" si="343"/>
        <v>788.32893097649503</v>
      </c>
      <c r="J505" s="174">
        <f t="shared" si="344"/>
        <v>18.9372366318768</v>
      </c>
      <c r="K505" s="189">
        <f t="shared" si="345"/>
        <v>521</v>
      </c>
      <c r="L505" s="190">
        <f t="shared" si="315"/>
        <v>281</v>
      </c>
      <c r="M505" s="173">
        <f t="shared" si="372"/>
        <v>15111.148870726611</v>
      </c>
      <c r="N505" s="174">
        <f t="shared" si="347"/>
        <v>6638.0096194311009</v>
      </c>
      <c r="O505" s="174">
        <f t="shared" si="374"/>
        <v>8473.1392512955099</v>
      </c>
      <c r="P505" s="174">
        <f t="shared" si="348"/>
        <v>0</v>
      </c>
      <c r="Q505" s="174"/>
      <c r="R505" s="175"/>
      <c r="S505" s="173">
        <f t="shared" si="371"/>
        <v>11582.601871415001</v>
      </c>
      <c r="T505" s="174">
        <f t="shared" si="349"/>
        <v>5087.9931961650018</v>
      </c>
      <c r="U505" s="174">
        <f t="shared" si="350"/>
        <v>6494.6086752499987</v>
      </c>
      <c r="V505" s="174">
        <f t="shared" si="351"/>
        <v>0</v>
      </c>
      <c r="W505" s="174"/>
      <c r="X505" s="175"/>
      <c r="Y505" s="173">
        <f t="shared" si="346"/>
        <v>23165.203742830003</v>
      </c>
      <c r="Z505" s="174">
        <f t="shared" si="352"/>
        <v>10175.986392330004</v>
      </c>
      <c r="AA505" s="174">
        <f t="shared" si="353"/>
        <v>12989.217350499997</v>
      </c>
      <c r="AB505" s="174">
        <f t="shared" si="354"/>
        <v>0</v>
      </c>
      <c r="AC505" s="174"/>
      <c r="AD505" s="175"/>
      <c r="AE505" s="173">
        <f t="shared" si="355"/>
        <v>19.168583413536002</v>
      </c>
      <c r="AF505" s="174">
        <f t="shared" si="373"/>
        <v>36</v>
      </c>
      <c r="AG505" s="174">
        <f t="shared" si="370"/>
        <v>22.464200000000002</v>
      </c>
      <c r="AH505" s="174">
        <f t="shared" si="356"/>
        <v>363</v>
      </c>
      <c r="AI505" s="174">
        <f t="shared" si="357"/>
        <v>200</v>
      </c>
      <c r="AJ505" s="174">
        <f t="shared" si="358"/>
        <v>1.6666666666666667</v>
      </c>
      <c r="AK505" s="174">
        <f t="shared" si="341"/>
        <v>9652.1682261791684</v>
      </c>
      <c r="AL505" s="174">
        <f t="shared" si="359"/>
        <v>4239.9943301375015</v>
      </c>
      <c r="AM505" s="174">
        <f t="shared" si="360"/>
        <v>5412.173896041666</v>
      </c>
      <c r="AN505" s="174"/>
      <c r="AO505" s="176">
        <v>24</v>
      </c>
      <c r="AP505" s="174">
        <v>36</v>
      </c>
      <c r="AQ505" s="175">
        <f t="shared" si="361"/>
        <v>363</v>
      </c>
      <c r="AR505" s="31">
        <f t="shared" si="362"/>
        <v>1</v>
      </c>
      <c r="AS505" s="2">
        <f t="shared" si="363"/>
        <v>0</v>
      </c>
      <c r="AT505" s="33">
        <f t="shared" si="364"/>
        <v>0</v>
      </c>
      <c r="AU505" s="31">
        <f t="shared" si="365"/>
        <v>0</v>
      </c>
      <c r="AV505" s="2">
        <f t="shared" si="366"/>
        <v>0</v>
      </c>
      <c r="AW505" s="33">
        <f t="shared" si="367"/>
        <v>1</v>
      </c>
      <c r="AX505" s="31">
        <f t="shared" si="368"/>
        <v>1</v>
      </c>
      <c r="AY505" s="33">
        <f t="shared" si="369"/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hidden="1" customHeight="1">
      <c r="A506" s="2"/>
      <c r="B506" s="107">
        <v>431</v>
      </c>
      <c r="C506" s="31">
        <v>7</v>
      </c>
      <c r="D506" s="111" t="s">
        <v>8</v>
      </c>
      <c r="E506" s="2" t="s">
        <v>136</v>
      </c>
      <c r="F506" s="2" t="s">
        <v>149</v>
      </c>
      <c r="G506" s="2"/>
      <c r="H506" s="33" t="s">
        <v>81</v>
      </c>
      <c r="I506" s="173">
        <f t="shared" si="343"/>
        <v>939.39123982760032</v>
      </c>
      <c r="J506" s="174">
        <f t="shared" si="344"/>
        <v>18.9372366318768</v>
      </c>
      <c r="K506" s="189">
        <f t="shared" si="345"/>
        <v>367</v>
      </c>
      <c r="L506" s="190">
        <f t="shared" si="315"/>
        <v>216</v>
      </c>
      <c r="M506" s="173">
        <f t="shared" si="372"/>
        <v>18006.79933858036</v>
      </c>
      <c r="N506" s="174">
        <f t="shared" si="347"/>
        <v>7910.0079184723509</v>
      </c>
      <c r="O506" s="174">
        <f t="shared" si="374"/>
        <v>10096.791420108009</v>
      </c>
      <c r="P506" s="174">
        <f t="shared" si="348"/>
        <v>0</v>
      </c>
      <c r="Q506" s="174"/>
      <c r="R506" s="175"/>
      <c r="S506" s="173">
        <f t="shared" si="371"/>
        <v>11582.601871415001</v>
      </c>
      <c r="T506" s="174">
        <f t="shared" si="349"/>
        <v>5087.9931961650018</v>
      </c>
      <c r="U506" s="174">
        <f t="shared" si="350"/>
        <v>6494.6086752499987</v>
      </c>
      <c r="V506" s="174">
        <f t="shared" si="351"/>
        <v>0</v>
      </c>
      <c r="W506" s="174"/>
      <c r="X506" s="175"/>
      <c r="Y506" s="173">
        <f t="shared" si="346"/>
        <v>23165.203742830003</v>
      </c>
      <c r="Z506" s="174">
        <f t="shared" si="352"/>
        <v>10175.986392330004</v>
      </c>
      <c r="AA506" s="174">
        <f t="shared" si="353"/>
        <v>12989.217350499997</v>
      </c>
      <c r="AB506" s="174">
        <f t="shared" si="354"/>
        <v>0</v>
      </c>
      <c r="AC506" s="174"/>
      <c r="AD506" s="175"/>
      <c r="AE506" s="173">
        <f t="shared" si="355"/>
        <v>19.168583413536002</v>
      </c>
      <c r="AF506" s="174">
        <f t="shared" si="373"/>
        <v>36</v>
      </c>
      <c r="AG506" s="174">
        <f t="shared" si="370"/>
        <v>47.464200000000005</v>
      </c>
      <c r="AH506" s="174">
        <f t="shared" si="356"/>
        <v>363</v>
      </c>
      <c r="AI506" s="174">
        <f t="shared" si="357"/>
        <v>200</v>
      </c>
      <c r="AJ506" s="174">
        <f t="shared" si="358"/>
        <v>1.6666666666666667</v>
      </c>
      <c r="AK506" s="174">
        <f t="shared" si="341"/>
        <v>9652.1682261791684</v>
      </c>
      <c r="AL506" s="174">
        <f t="shared" si="359"/>
        <v>4239.9943301375015</v>
      </c>
      <c r="AM506" s="174">
        <f t="shared" si="360"/>
        <v>5412.173896041666</v>
      </c>
      <c r="AN506" s="174"/>
      <c r="AO506" s="176">
        <v>24</v>
      </c>
      <c r="AP506" s="174">
        <v>36</v>
      </c>
      <c r="AQ506" s="175">
        <f t="shared" si="361"/>
        <v>363</v>
      </c>
      <c r="AR506" s="31">
        <f t="shared" si="362"/>
        <v>1</v>
      </c>
      <c r="AS506" s="2">
        <f t="shared" si="363"/>
        <v>0</v>
      </c>
      <c r="AT506" s="33">
        <f t="shared" si="364"/>
        <v>0</v>
      </c>
      <c r="AU506" s="31">
        <f t="shared" si="365"/>
        <v>25</v>
      </c>
      <c r="AV506" s="2">
        <f t="shared" si="366"/>
        <v>0</v>
      </c>
      <c r="AW506" s="33">
        <f t="shared" si="367"/>
        <v>1</v>
      </c>
      <c r="AX506" s="31">
        <f t="shared" si="368"/>
        <v>1</v>
      </c>
      <c r="AY506" s="33">
        <f t="shared" si="369"/>
        <v>1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hidden="1" customHeight="1">
      <c r="A507" s="2"/>
      <c r="B507" s="107">
        <v>432</v>
      </c>
      <c r="C507" s="31">
        <v>7</v>
      </c>
      <c r="D507" s="111" t="s">
        <v>8</v>
      </c>
      <c r="E507" s="2" t="s">
        <v>91</v>
      </c>
      <c r="F507" s="2" t="s">
        <v>149</v>
      </c>
      <c r="G507" s="2"/>
      <c r="H507" s="33" t="s">
        <v>81</v>
      </c>
      <c r="I507" s="173">
        <f t="shared" si="343"/>
        <v>837.87326380555589</v>
      </c>
      <c r="J507" s="174">
        <f t="shared" si="344"/>
        <v>18.9372366318768</v>
      </c>
      <c r="K507" s="189">
        <f t="shared" si="345"/>
        <v>473</v>
      </c>
      <c r="L507" s="190">
        <f t="shared" si="315"/>
        <v>255</v>
      </c>
      <c r="M507" s="173">
        <f t="shared" si="372"/>
        <v>16060.843547228455</v>
      </c>
      <c r="N507" s="174">
        <f t="shared" si="347"/>
        <v>6638.0096194311009</v>
      </c>
      <c r="O507" s="174">
        <f t="shared" si="374"/>
        <v>9422.8339277973537</v>
      </c>
      <c r="P507" s="174">
        <f t="shared" si="348"/>
        <v>0</v>
      </c>
      <c r="Q507" s="174"/>
      <c r="R507" s="175"/>
      <c r="S507" s="173">
        <f t="shared" si="371"/>
        <v>11582.601871415001</v>
      </c>
      <c r="T507" s="174">
        <f t="shared" si="349"/>
        <v>5087.9931961650018</v>
      </c>
      <c r="U507" s="174">
        <f t="shared" si="350"/>
        <v>6494.6086752499987</v>
      </c>
      <c r="V507" s="174">
        <f t="shared" si="351"/>
        <v>0</v>
      </c>
      <c r="W507" s="174"/>
      <c r="X507" s="175"/>
      <c r="Y507" s="173">
        <f t="shared" si="346"/>
        <v>26282.615906949999</v>
      </c>
      <c r="Z507" s="174">
        <f t="shared" si="352"/>
        <v>10175.986392330004</v>
      </c>
      <c r="AA507" s="174">
        <f t="shared" si="353"/>
        <v>16106.629514619997</v>
      </c>
      <c r="AB507" s="174">
        <f t="shared" si="354"/>
        <v>0</v>
      </c>
      <c r="AC507" s="174"/>
      <c r="AD507" s="175"/>
      <c r="AE507" s="173">
        <f t="shared" si="355"/>
        <v>19.168583413536002</v>
      </c>
      <c r="AF507" s="174">
        <f t="shared" si="373"/>
        <v>36</v>
      </c>
      <c r="AG507" s="174">
        <f t="shared" si="370"/>
        <v>22.464200000000002</v>
      </c>
      <c r="AH507" s="174">
        <f t="shared" si="356"/>
        <v>363</v>
      </c>
      <c r="AI507" s="174">
        <f t="shared" si="357"/>
        <v>248</v>
      </c>
      <c r="AJ507" s="174">
        <f t="shared" si="358"/>
        <v>1.6666666666666667</v>
      </c>
      <c r="AK507" s="174">
        <f t="shared" si="341"/>
        <v>9652.1682261791684</v>
      </c>
      <c r="AL507" s="174">
        <f t="shared" si="359"/>
        <v>4239.9943301375015</v>
      </c>
      <c r="AM507" s="174">
        <f t="shared" si="360"/>
        <v>5412.173896041666</v>
      </c>
      <c r="AN507" s="174"/>
      <c r="AO507" s="176">
        <v>24</v>
      </c>
      <c r="AP507" s="174">
        <v>36</v>
      </c>
      <c r="AQ507" s="175">
        <f t="shared" si="361"/>
        <v>363</v>
      </c>
      <c r="AR507" s="31">
        <f t="shared" si="362"/>
        <v>1</v>
      </c>
      <c r="AS507" s="2">
        <f t="shared" si="363"/>
        <v>0</v>
      </c>
      <c r="AT507" s="33">
        <f t="shared" si="364"/>
        <v>0</v>
      </c>
      <c r="AU507" s="31">
        <f t="shared" si="365"/>
        <v>0</v>
      </c>
      <c r="AV507" s="2">
        <f t="shared" si="366"/>
        <v>0</v>
      </c>
      <c r="AW507" s="33">
        <f t="shared" si="367"/>
        <v>1.24</v>
      </c>
      <c r="AX507" s="31">
        <f t="shared" si="368"/>
        <v>1</v>
      </c>
      <c r="AY507" s="33">
        <f t="shared" si="369"/>
        <v>1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hidden="1" customHeight="1">
      <c r="A508" s="2"/>
      <c r="B508" s="107">
        <v>433</v>
      </c>
      <c r="C508" s="31">
        <v>7</v>
      </c>
      <c r="D508" s="111" t="s">
        <v>8</v>
      </c>
      <c r="E508" s="2" t="s">
        <v>148</v>
      </c>
      <c r="F508" s="2" t="s">
        <v>149</v>
      </c>
      <c r="G508" s="2"/>
      <c r="H508" s="33" t="s">
        <v>81</v>
      </c>
      <c r="I508" s="173">
        <f t="shared" si="343"/>
        <v>945.99471717179404</v>
      </c>
      <c r="J508" s="174">
        <f t="shared" si="344"/>
        <v>18.9372366318768</v>
      </c>
      <c r="K508" s="189">
        <f t="shared" si="345"/>
        <v>366</v>
      </c>
      <c r="L508" s="190">
        <f t="shared" si="315"/>
        <v>215</v>
      </c>
      <c r="M508" s="173">
        <f t="shared" si="372"/>
        <v>18133.378644871933</v>
      </c>
      <c r="N508" s="174">
        <f t="shared" si="347"/>
        <v>7965.6115433173209</v>
      </c>
      <c r="O508" s="174">
        <f t="shared" si="374"/>
        <v>10167.767101554611</v>
      </c>
      <c r="P508" s="174">
        <f t="shared" si="348"/>
        <v>0</v>
      </c>
      <c r="Q508" s="174"/>
      <c r="R508" s="175"/>
      <c r="S508" s="173">
        <f t="shared" si="371"/>
        <v>13899.122245697999</v>
      </c>
      <c r="T508" s="174">
        <f t="shared" si="349"/>
        <v>6105.5918353980023</v>
      </c>
      <c r="U508" s="174">
        <f t="shared" si="350"/>
        <v>7793.530410299998</v>
      </c>
      <c r="V508" s="174">
        <f t="shared" si="351"/>
        <v>0</v>
      </c>
      <c r="W508" s="174"/>
      <c r="X508" s="175"/>
      <c r="Y508" s="173">
        <f t="shared" si="346"/>
        <v>27798.244491395999</v>
      </c>
      <c r="Z508" s="174">
        <f t="shared" si="352"/>
        <v>12211.183670796005</v>
      </c>
      <c r="AA508" s="174">
        <f t="shared" si="353"/>
        <v>15587.060820599996</v>
      </c>
      <c r="AB508" s="174">
        <f t="shared" si="354"/>
        <v>0</v>
      </c>
      <c r="AC508" s="174"/>
      <c r="AD508" s="175"/>
      <c r="AE508" s="173">
        <f t="shared" si="355"/>
        <v>19.168583413536002</v>
      </c>
      <c r="AF508" s="174">
        <f t="shared" si="373"/>
        <v>36</v>
      </c>
      <c r="AG508" s="174">
        <f t="shared" si="370"/>
        <v>22.464200000000002</v>
      </c>
      <c r="AH508" s="174">
        <f t="shared" si="356"/>
        <v>363</v>
      </c>
      <c r="AI508" s="174">
        <f t="shared" si="357"/>
        <v>200</v>
      </c>
      <c r="AJ508" s="174">
        <f t="shared" si="358"/>
        <v>1.6666666666666667</v>
      </c>
      <c r="AK508" s="174">
        <f t="shared" si="341"/>
        <v>9652.1682261791684</v>
      </c>
      <c r="AL508" s="174">
        <f t="shared" si="359"/>
        <v>4239.9943301375015</v>
      </c>
      <c r="AM508" s="174">
        <f t="shared" si="360"/>
        <v>5412.173896041666</v>
      </c>
      <c r="AN508" s="174"/>
      <c r="AO508" s="176">
        <v>24</v>
      </c>
      <c r="AP508" s="174">
        <v>36</v>
      </c>
      <c r="AQ508" s="175">
        <f t="shared" si="361"/>
        <v>363</v>
      </c>
      <c r="AR508" s="31">
        <f t="shared" si="362"/>
        <v>1.2</v>
      </c>
      <c r="AS508" s="2">
        <f t="shared" si="363"/>
        <v>0</v>
      </c>
      <c r="AT508" s="33">
        <f t="shared" si="364"/>
        <v>0</v>
      </c>
      <c r="AU508" s="31">
        <f t="shared" si="365"/>
        <v>0</v>
      </c>
      <c r="AV508" s="2">
        <f t="shared" si="366"/>
        <v>0</v>
      </c>
      <c r="AW508" s="33">
        <f t="shared" si="367"/>
        <v>1</v>
      </c>
      <c r="AX508" s="31">
        <f t="shared" si="368"/>
        <v>1</v>
      </c>
      <c r="AY508" s="33">
        <f t="shared" si="369"/>
        <v>1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hidden="1" customHeight="1">
      <c r="A509" s="2"/>
      <c r="B509" s="107">
        <v>434</v>
      </c>
      <c r="C509" s="31">
        <v>7</v>
      </c>
      <c r="D509" s="111" t="s">
        <v>8</v>
      </c>
      <c r="E509" s="2" t="s">
        <v>163</v>
      </c>
      <c r="F509" s="2" t="s">
        <v>149</v>
      </c>
      <c r="G509" s="2"/>
      <c r="H509" s="33" t="s">
        <v>81</v>
      </c>
      <c r="I509" s="173">
        <f t="shared" si="343"/>
        <v>1127.2694877931206</v>
      </c>
      <c r="J509" s="174">
        <f t="shared" si="344"/>
        <v>18.9372366318768</v>
      </c>
      <c r="K509" s="189">
        <f t="shared" si="345"/>
        <v>253</v>
      </c>
      <c r="L509" s="190">
        <f t="shared" si="315"/>
        <v>162</v>
      </c>
      <c r="M509" s="173">
        <f t="shared" si="372"/>
        <v>21608.159206296434</v>
      </c>
      <c r="N509" s="174">
        <f t="shared" si="347"/>
        <v>9492.0095021668221</v>
      </c>
      <c r="O509" s="174">
        <f t="shared" si="374"/>
        <v>12116.14970412961</v>
      </c>
      <c r="P509" s="174">
        <f t="shared" si="348"/>
        <v>0</v>
      </c>
      <c r="Q509" s="174"/>
      <c r="R509" s="175"/>
      <c r="S509" s="173">
        <f t="shared" si="371"/>
        <v>13899.122245697999</v>
      </c>
      <c r="T509" s="174">
        <f t="shared" si="349"/>
        <v>6105.5918353980023</v>
      </c>
      <c r="U509" s="174">
        <f t="shared" si="350"/>
        <v>7793.530410299998</v>
      </c>
      <c r="V509" s="174">
        <f t="shared" si="351"/>
        <v>0</v>
      </c>
      <c r="W509" s="174"/>
      <c r="X509" s="175"/>
      <c r="Y509" s="173">
        <f t="shared" si="346"/>
        <v>27798.244491395999</v>
      </c>
      <c r="Z509" s="174">
        <f t="shared" si="352"/>
        <v>12211.183670796005</v>
      </c>
      <c r="AA509" s="174">
        <f t="shared" si="353"/>
        <v>15587.060820599996</v>
      </c>
      <c r="AB509" s="174">
        <f t="shared" si="354"/>
        <v>0</v>
      </c>
      <c r="AC509" s="174"/>
      <c r="AD509" s="175"/>
      <c r="AE509" s="173">
        <f t="shared" si="355"/>
        <v>19.168583413536002</v>
      </c>
      <c r="AF509" s="174">
        <f t="shared" si="373"/>
        <v>36</v>
      </c>
      <c r="AG509" s="174">
        <f t="shared" si="370"/>
        <v>47.464200000000005</v>
      </c>
      <c r="AH509" s="174">
        <f t="shared" si="356"/>
        <v>363</v>
      </c>
      <c r="AI509" s="174">
        <f t="shared" si="357"/>
        <v>200</v>
      </c>
      <c r="AJ509" s="174">
        <f t="shared" si="358"/>
        <v>1.6666666666666667</v>
      </c>
      <c r="AK509" s="174">
        <f t="shared" si="341"/>
        <v>9652.1682261791684</v>
      </c>
      <c r="AL509" s="174">
        <f t="shared" si="359"/>
        <v>4239.9943301375015</v>
      </c>
      <c r="AM509" s="174">
        <f t="shared" si="360"/>
        <v>5412.173896041666</v>
      </c>
      <c r="AN509" s="174"/>
      <c r="AO509" s="176">
        <v>24</v>
      </c>
      <c r="AP509" s="174">
        <v>36</v>
      </c>
      <c r="AQ509" s="175">
        <f t="shared" si="361"/>
        <v>363</v>
      </c>
      <c r="AR509" s="31">
        <f t="shared" si="362"/>
        <v>1.2</v>
      </c>
      <c r="AS509" s="2">
        <f t="shared" si="363"/>
        <v>0</v>
      </c>
      <c r="AT509" s="33">
        <f t="shared" si="364"/>
        <v>0</v>
      </c>
      <c r="AU509" s="31">
        <f t="shared" si="365"/>
        <v>25</v>
      </c>
      <c r="AV509" s="2">
        <f t="shared" si="366"/>
        <v>0</v>
      </c>
      <c r="AW509" s="33">
        <f t="shared" si="367"/>
        <v>1</v>
      </c>
      <c r="AX509" s="31">
        <f t="shared" si="368"/>
        <v>1</v>
      </c>
      <c r="AY509" s="33">
        <f t="shared" si="369"/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hidden="1" customHeight="1">
      <c r="A510" s="2"/>
      <c r="B510" s="107">
        <v>435</v>
      </c>
      <c r="C510" s="31">
        <v>7</v>
      </c>
      <c r="D510" s="111" t="s">
        <v>8</v>
      </c>
      <c r="E510" s="2" t="s">
        <v>155</v>
      </c>
      <c r="F510" s="2" t="s">
        <v>149</v>
      </c>
      <c r="G510" s="2"/>
      <c r="H510" s="33" t="s">
        <v>81</v>
      </c>
      <c r="I510" s="173">
        <f t="shared" si="343"/>
        <v>1005.4479165666671</v>
      </c>
      <c r="J510" s="174">
        <f t="shared" si="344"/>
        <v>18.9372366318768</v>
      </c>
      <c r="K510" s="189">
        <f t="shared" si="345"/>
        <v>336</v>
      </c>
      <c r="L510" s="190">
        <f t="shared" si="315"/>
        <v>202</v>
      </c>
      <c r="M510" s="173">
        <f t="shared" si="372"/>
        <v>19273.012256674145</v>
      </c>
      <c r="N510" s="174">
        <f t="shared" si="347"/>
        <v>7965.6115433173209</v>
      </c>
      <c r="O510" s="174">
        <f t="shared" si="374"/>
        <v>11307.400713356825</v>
      </c>
      <c r="P510" s="174">
        <f t="shared" si="348"/>
        <v>0</v>
      </c>
      <c r="Q510" s="174"/>
      <c r="R510" s="175"/>
      <c r="S510" s="173">
        <f t="shared" si="371"/>
        <v>13899.122245697999</v>
      </c>
      <c r="T510" s="174">
        <f t="shared" si="349"/>
        <v>6105.5918353980023</v>
      </c>
      <c r="U510" s="174">
        <f t="shared" si="350"/>
        <v>7793.530410299998</v>
      </c>
      <c r="V510" s="174">
        <f t="shared" si="351"/>
        <v>0</v>
      </c>
      <c r="W510" s="174"/>
      <c r="X510" s="175"/>
      <c r="Y510" s="173">
        <f t="shared" si="346"/>
        <v>31539.139088340002</v>
      </c>
      <c r="Z510" s="174">
        <f t="shared" si="352"/>
        <v>12211.183670796005</v>
      </c>
      <c r="AA510" s="174">
        <f t="shared" si="353"/>
        <v>19327.955417543995</v>
      </c>
      <c r="AB510" s="174">
        <f t="shared" si="354"/>
        <v>0</v>
      </c>
      <c r="AC510" s="174"/>
      <c r="AD510" s="175"/>
      <c r="AE510" s="173">
        <f t="shared" si="355"/>
        <v>19.168583413536002</v>
      </c>
      <c r="AF510" s="174">
        <f t="shared" si="373"/>
        <v>36</v>
      </c>
      <c r="AG510" s="174">
        <f t="shared" si="370"/>
        <v>22.464200000000002</v>
      </c>
      <c r="AH510" s="174">
        <f t="shared" si="356"/>
        <v>363</v>
      </c>
      <c r="AI510" s="174">
        <f t="shared" si="357"/>
        <v>248</v>
      </c>
      <c r="AJ510" s="174">
        <f t="shared" si="358"/>
        <v>1.6666666666666667</v>
      </c>
      <c r="AK510" s="174">
        <f t="shared" si="341"/>
        <v>9652.1682261791684</v>
      </c>
      <c r="AL510" s="174">
        <f t="shared" si="359"/>
        <v>4239.9943301375015</v>
      </c>
      <c r="AM510" s="174">
        <f t="shared" si="360"/>
        <v>5412.173896041666</v>
      </c>
      <c r="AN510" s="174"/>
      <c r="AO510" s="176">
        <v>24</v>
      </c>
      <c r="AP510" s="174">
        <v>36</v>
      </c>
      <c r="AQ510" s="175">
        <f t="shared" si="361"/>
        <v>363</v>
      </c>
      <c r="AR510" s="31">
        <f t="shared" si="362"/>
        <v>1.2</v>
      </c>
      <c r="AS510" s="2">
        <f t="shared" si="363"/>
        <v>0</v>
      </c>
      <c r="AT510" s="33">
        <f t="shared" si="364"/>
        <v>0</v>
      </c>
      <c r="AU510" s="31">
        <f t="shared" si="365"/>
        <v>0</v>
      </c>
      <c r="AV510" s="2">
        <f t="shared" si="366"/>
        <v>0</v>
      </c>
      <c r="AW510" s="33">
        <f t="shared" si="367"/>
        <v>1.24</v>
      </c>
      <c r="AX510" s="31">
        <f t="shared" si="368"/>
        <v>1</v>
      </c>
      <c r="AY510" s="33">
        <f t="shared" si="369"/>
        <v>1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hidden="1" customHeight="1">
      <c r="A511" s="2"/>
      <c r="B511" s="107">
        <v>436</v>
      </c>
      <c r="C511" s="31">
        <v>4</v>
      </c>
      <c r="D511" s="111" t="s">
        <v>8</v>
      </c>
      <c r="E511" s="2" t="s">
        <v>67</v>
      </c>
      <c r="F511" s="2" t="s">
        <v>149</v>
      </c>
      <c r="G511" s="2"/>
      <c r="H511" s="33" t="s">
        <v>81</v>
      </c>
      <c r="I511" s="173">
        <f t="shared" si="343"/>
        <v>734.12812648644012</v>
      </c>
      <c r="J511" s="174">
        <f t="shared" si="344"/>
        <v>10.38157049516111</v>
      </c>
      <c r="K511" s="189">
        <f t="shared" si="345"/>
        <v>573</v>
      </c>
      <c r="L511" s="190">
        <f t="shared" si="315"/>
        <v>298</v>
      </c>
      <c r="M511" s="173">
        <f t="shared" si="372"/>
        <v>14072.196228778237</v>
      </c>
      <c r="N511" s="174">
        <f t="shared" si="347"/>
        <v>6183.6805006308241</v>
      </c>
      <c r="O511" s="174">
        <f t="shared" si="374"/>
        <v>7888.5157281474121</v>
      </c>
      <c r="P511" s="174">
        <f t="shared" si="348"/>
        <v>0</v>
      </c>
      <c r="Q511" s="174"/>
      <c r="R511" s="175"/>
      <c r="S511" s="173">
        <f t="shared" si="371"/>
        <v>10786.251116228234</v>
      </c>
      <c r="T511" s="174">
        <f t="shared" si="349"/>
        <v>4739.7527449145618</v>
      </c>
      <c r="U511" s="174">
        <f t="shared" si="350"/>
        <v>6046.4983713136717</v>
      </c>
      <c r="V511" s="174">
        <f t="shared" si="351"/>
        <v>0</v>
      </c>
      <c r="W511" s="174"/>
      <c r="X511" s="175"/>
      <c r="Y511" s="173">
        <f t="shared" si="346"/>
        <v>21572.502232456467</v>
      </c>
      <c r="Z511" s="174">
        <f t="shared" si="352"/>
        <v>9479.5054898291237</v>
      </c>
      <c r="AA511" s="174">
        <f t="shared" si="353"/>
        <v>12092.996742627343</v>
      </c>
      <c r="AB511" s="174">
        <f t="shared" si="354"/>
        <v>0</v>
      </c>
      <c r="AC511" s="174"/>
      <c r="AD511" s="175"/>
      <c r="AE511" s="173">
        <f t="shared" si="355"/>
        <v>19.168583413536002</v>
      </c>
      <c r="AF511" s="174">
        <f t="shared" si="373"/>
        <v>36</v>
      </c>
      <c r="AG511" s="174">
        <f t="shared" si="370"/>
        <v>22.464200000000002</v>
      </c>
      <c r="AH511" s="174">
        <f t="shared" si="356"/>
        <v>199</v>
      </c>
      <c r="AI511" s="174">
        <f t="shared" si="357"/>
        <v>200</v>
      </c>
      <c r="AJ511" s="174">
        <f t="shared" si="358"/>
        <v>1.6666666666666667</v>
      </c>
      <c r="AK511" s="174">
        <f t="shared" si="341"/>
        <v>8988.5425968568616</v>
      </c>
      <c r="AL511" s="174">
        <f t="shared" si="359"/>
        <v>3949.7939540954681</v>
      </c>
      <c r="AM511" s="174">
        <f t="shared" si="360"/>
        <v>5038.7486427613931</v>
      </c>
      <c r="AN511" s="174"/>
      <c r="AO511" s="176">
        <v>24</v>
      </c>
      <c r="AP511" s="174">
        <v>36</v>
      </c>
      <c r="AQ511" s="175">
        <f t="shared" si="361"/>
        <v>199</v>
      </c>
      <c r="AR511" s="31">
        <f t="shared" si="362"/>
        <v>1</v>
      </c>
      <c r="AS511" s="2">
        <f t="shared" si="363"/>
        <v>0</v>
      </c>
      <c r="AT511" s="33">
        <f t="shared" si="364"/>
        <v>0</v>
      </c>
      <c r="AU511" s="31">
        <f t="shared" si="365"/>
        <v>0</v>
      </c>
      <c r="AV511" s="2">
        <f t="shared" si="366"/>
        <v>0</v>
      </c>
      <c r="AW511" s="33">
        <f t="shared" si="367"/>
        <v>1</v>
      </c>
      <c r="AX511" s="31">
        <f t="shared" si="368"/>
        <v>1</v>
      </c>
      <c r="AY511" s="33">
        <f t="shared" si="369"/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hidden="1" customHeight="1">
      <c r="A512" s="2"/>
      <c r="B512" s="107">
        <v>437</v>
      </c>
      <c r="C512" s="31">
        <v>4</v>
      </c>
      <c r="D512" s="111" t="s">
        <v>8</v>
      </c>
      <c r="E512" s="2" t="s">
        <v>148</v>
      </c>
      <c r="F512" s="2" t="s">
        <v>149</v>
      </c>
      <c r="G512" s="2"/>
      <c r="H512" s="33" t="s">
        <v>81</v>
      </c>
      <c r="I512" s="173">
        <f t="shared" si="343"/>
        <v>880.95375178372808</v>
      </c>
      <c r="J512" s="174">
        <f t="shared" si="344"/>
        <v>10.38157049516111</v>
      </c>
      <c r="K512" s="189">
        <f t="shared" si="345"/>
        <v>429</v>
      </c>
      <c r="L512" s="190">
        <f t="shared" si="315"/>
        <v>240</v>
      </c>
      <c r="M512" s="173">
        <f t="shared" si="372"/>
        <v>16886.635474533883</v>
      </c>
      <c r="N512" s="174">
        <f t="shared" si="347"/>
        <v>7420.4166007569893</v>
      </c>
      <c r="O512" s="174">
        <f t="shared" si="374"/>
        <v>9466.2188737768938</v>
      </c>
      <c r="P512" s="174">
        <f t="shared" si="348"/>
        <v>0</v>
      </c>
      <c r="Q512" s="174"/>
      <c r="R512" s="175"/>
      <c r="S512" s="173">
        <f t="shared" si="371"/>
        <v>12943.50133947388</v>
      </c>
      <c r="T512" s="174">
        <f t="shared" si="349"/>
        <v>5687.7032938974744</v>
      </c>
      <c r="U512" s="174">
        <f t="shared" si="350"/>
        <v>7255.7980455764055</v>
      </c>
      <c r="V512" s="174">
        <f t="shared" si="351"/>
        <v>0</v>
      </c>
      <c r="W512" s="174"/>
      <c r="X512" s="175"/>
      <c r="Y512" s="173">
        <f t="shared" si="346"/>
        <v>25887.00267894776</v>
      </c>
      <c r="Z512" s="174">
        <f t="shared" si="352"/>
        <v>11375.406587794949</v>
      </c>
      <c r="AA512" s="174">
        <f t="shared" si="353"/>
        <v>14511.596091152811</v>
      </c>
      <c r="AB512" s="174">
        <f t="shared" si="354"/>
        <v>0</v>
      </c>
      <c r="AC512" s="174"/>
      <c r="AD512" s="175"/>
      <c r="AE512" s="173">
        <f t="shared" si="355"/>
        <v>19.168583413536002</v>
      </c>
      <c r="AF512" s="174">
        <f t="shared" si="373"/>
        <v>36</v>
      </c>
      <c r="AG512" s="174">
        <f t="shared" si="370"/>
        <v>22.464200000000002</v>
      </c>
      <c r="AH512" s="174">
        <f t="shared" si="356"/>
        <v>199</v>
      </c>
      <c r="AI512" s="174">
        <f t="shared" si="357"/>
        <v>200</v>
      </c>
      <c r="AJ512" s="174">
        <f t="shared" si="358"/>
        <v>1.6666666666666667</v>
      </c>
      <c r="AK512" s="174">
        <f t="shared" si="341"/>
        <v>8988.5425968568616</v>
      </c>
      <c r="AL512" s="174">
        <f t="shared" si="359"/>
        <v>3949.7939540954681</v>
      </c>
      <c r="AM512" s="174">
        <f t="shared" si="360"/>
        <v>5038.7486427613931</v>
      </c>
      <c r="AN512" s="174"/>
      <c r="AO512" s="176">
        <v>24</v>
      </c>
      <c r="AP512" s="174">
        <v>36</v>
      </c>
      <c r="AQ512" s="175">
        <f t="shared" si="361"/>
        <v>199</v>
      </c>
      <c r="AR512" s="31">
        <f t="shared" si="362"/>
        <v>1.2</v>
      </c>
      <c r="AS512" s="2">
        <f t="shared" si="363"/>
        <v>0</v>
      </c>
      <c r="AT512" s="33">
        <f t="shared" si="364"/>
        <v>0</v>
      </c>
      <c r="AU512" s="31">
        <f t="shared" si="365"/>
        <v>0</v>
      </c>
      <c r="AV512" s="2">
        <f t="shared" si="366"/>
        <v>0</v>
      </c>
      <c r="AW512" s="33">
        <f t="shared" si="367"/>
        <v>1</v>
      </c>
      <c r="AX512" s="31">
        <f t="shared" si="368"/>
        <v>1</v>
      </c>
      <c r="AY512" s="33">
        <f t="shared" si="369"/>
        <v>1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hidden="1" customHeight="1">
      <c r="A513" s="2"/>
      <c r="B513" s="107">
        <v>438</v>
      </c>
      <c r="C513" s="31">
        <v>1</v>
      </c>
      <c r="D513" s="111" t="s">
        <v>8</v>
      </c>
      <c r="E513" s="2" t="s">
        <v>67</v>
      </c>
      <c r="F513" s="2" t="s">
        <v>149</v>
      </c>
      <c r="G513" s="2"/>
      <c r="H513" s="33" t="s">
        <v>81</v>
      </c>
      <c r="I513" s="173">
        <f t="shared" si="343"/>
        <v>597.34243641825401</v>
      </c>
      <c r="J513" s="174">
        <f t="shared" si="344"/>
        <v>5.2690382915139304</v>
      </c>
      <c r="K513" s="189">
        <f t="shared" si="345"/>
        <v>706</v>
      </c>
      <c r="L513" s="190">
        <f t="shared" si="315"/>
        <v>356</v>
      </c>
      <c r="M513" s="173">
        <f t="shared" si="372"/>
        <v>11450.208318928127</v>
      </c>
      <c r="N513" s="174">
        <f t="shared" si="347"/>
        <v>5030.857839940546</v>
      </c>
      <c r="O513" s="174">
        <f t="shared" si="374"/>
        <v>6419.3504789875815</v>
      </c>
      <c r="P513" s="174">
        <f t="shared" si="348"/>
        <v>0</v>
      </c>
      <c r="Q513" s="174"/>
      <c r="R513" s="175"/>
      <c r="S513" s="173">
        <f t="shared" si="371"/>
        <v>8776.5136481334557</v>
      </c>
      <c r="T513" s="174">
        <f t="shared" si="349"/>
        <v>3856.1213267245312</v>
      </c>
      <c r="U513" s="174">
        <f t="shared" si="350"/>
        <v>4920.3923214089236</v>
      </c>
      <c r="V513" s="174">
        <f t="shared" si="351"/>
        <v>0</v>
      </c>
      <c r="W513" s="174"/>
      <c r="X513" s="175"/>
      <c r="Y513" s="173">
        <f t="shared" si="346"/>
        <v>17553.027296266911</v>
      </c>
      <c r="Z513" s="174">
        <f t="shared" si="352"/>
        <v>7712.2426534490623</v>
      </c>
      <c r="AA513" s="174">
        <f t="shared" si="353"/>
        <v>9840.7846428178473</v>
      </c>
      <c r="AB513" s="174">
        <f t="shared" si="354"/>
        <v>0</v>
      </c>
      <c r="AC513" s="174"/>
      <c r="AD513" s="175"/>
      <c r="AE513" s="173">
        <f t="shared" si="355"/>
        <v>19.168583413536002</v>
      </c>
      <c r="AF513" s="174">
        <f t="shared" si="373"/>
        <v>36</v>
      </c>
      <c r="AG513" s="174">
        <f t="shared" si="370"/>
        <v>22.464200000000002</v>
      </c>
      <c r="AH513" s="174">
        <f t="shared" si="356"/>
        <v>101</v>
      </c>
      <c r="AI513" s="174">
        <f t="shared" si="357"/>
        <v>200</v>
      </c>
      <c r="AJ513" s="174">
        <f t="shared" si="358"/>
        <v>1.6666666666666667</v>
      </c>
      <c r="AK513" s="174">
        <f t="shared" si="341"/>
        <v>7313.7613734445458</v>
      </c>
      <c r="AL513" s="174">
        <f t="shared" si="359"/>
        <v>3213.4344389371095</v>
      </c>
      <c r="AM513" s="174">
        <f t="shared" si="360"/>
        <v>4100.3269345074368</v>
      </c>
      <c r="AN513" s="174"/>
      <c r="AO513" s="176">
        <v>24</v>
      </c>
      <c r="AP513" s="174">
        <v>36</v>
      </c>
      <c r="AQ513" s="175">
        <f t="shared" si="361"/>
        <v>101</v>
      </c>
      <c r="AR513" s="31">
        <f t="shared" si="362"/>
        <v>1</v>
      </c>
      <c r="AS513" s="2">
        <f t="shared" si="363"/>
        <v>0</v>
      </c>
      <c r="AT513" s="33">
        <f t="shared" si="364"/>
        <v>0</v>
      </c>
      <c r="AU513" s="31">
        <f t="shared" si="365"/>
        <v>0</v>
      </c>
      <c r="AV513" s="2">
        <f t="shared" si="366"/>
        <v>0</v>
      </c>
      <c r="AW513" s="33">
        <f t="shared" si="367"/>
        <v>1</v>
      </c>
      <c r="AX513" s="31">
        <f t="shared" si="368"/>
        <v>1</v>
      </c>
      <c r="AY513" s="33">
        <f t="shared" si="369"/>
        <v>1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hidden="1" customHeight="1">
      <c r="A514" s="2"/>
      <c r="B514" s="107">
        <v>439</v>
      </c>
      <c r="C514" s="31">
        <v>10</v>
      </c>
      <c r="D514" s="111" t="s">
        <v>8</v>
      </c>
      <c r="E514" s="2" t="s">
        <v>144</v>
      </c>
      <c r="F514" s="2" t="s">
        <v>149</v>
      </c>
      <c r="G514" s="2"/>
      <c r="H514" s="33" t="s">
        <v>80</v>
      </c>
      <c r="I514" s="173">
        <f t="shared" si="343"/>
        <v>854.21949150741875</v>
      </c>
      <c r="J514" s="174">
        <f t="shared" si="344"/>
        <v>38.051846830002582</v>
      </c>
      <c r="K514" s="189">
        <f t="shared" si="345"/>
        <v>456</v>
      </c>
      <c r="L514" s="190">
        <f t="shared" si="315"/>
        <v>248</v>
      </c>
      <c r="M514" s="173">
        <f t="shared" si="372"/>
        <v>16374.177576428265</v>
      </c>
      <c r="N514" s="174">
        <f t="shared" si="347"/>
        <v>4609.5085771873255</v>
      </c>
      <c r="O514" s="174">
        <f t="shared" si="374"/>
        <v>5882.3344996204696</v>
      </c>
      <c r="P514" s="174">
        <f t="shared" si="348"/>
        <v>5882.3344996204696</v>
      </c>
      <c r="Q514" s="174"/>
      <c r="R514" s="175"/>
      <c r="S514" s="173">
        <f t="shared" si="371"/>
        <v>12550.705539472332</v>
      </c>
      <c r="T514" s="174">
        <f t="shared" si="349"/>
        <v>3533.1597305523851</v>
      </c>
      <c r="U514" s="174">
        <f t="shared" si="350"/>
        <v>4508.7729044599737</v>
      </c>
      <c r="V514" s="174">
        <f t="shared" si="351"/>
        <v>4508.7729044599737</v>
      </c>
      <c r="W514" s="174"/>
      <c r="X514" s="175"/>
      <c r="Y514" s="173">
        <f t="shared" si="346"/>
        <v>25101.411078944664</v>
      </c>
      <c r="Z514" s="174">
        <f t="shared" si="352"/>
        <v>7066.3194611047693</v>
      </c>
      <c r="AA514" s="174">
        <f t="shared" si="353"/>
        <v>9017.5458089199474</v>
      </c>
      <c r="AB514" s="174">
        <f t="shared" si="354"/>
        <v>9017.5458089199474</v>
      </c>
      <c r="AC514" s="174"/>
      <c r="AD514" s="175"/>
      <c r="AE514" s="173">
        <f t="shared" si="355"/>
        <v>19.168583413536002</v>
      </c>
      <c r="AF514" s="174">
        <f t="shared" si="373"/>
        <v>36</v>
      </c>
      <c r="AG514" s="174">
        <f t="shared" si="370"/>
        <v>22.464200000000002</v>
      </c>
      <c r="AH514" s="174">
        <f t="shared" si="356"/>
        <v>729.4</v>
      </c>
      <c r="AI514" s="174">
        <f t="shared" si="357"/>
        <v>200</v>
      </c>
      <c r="AJ514" s="174">
        <f t="shared" si="358"/>
        <v>1.1111111111111112</v>
      </c>
      <c r="AK514" s="174">
        <f t="shared" si="341"/>
        <v>6701.6105291769654</v>
      </c>
      <c r="AL514" s="174">
        <f t="shared" si="359"/>
        <v>2944.2997754603211</v>
      </c>
      <c r="AM514" s="174">
        <f t="shared" si="360"/>
        <v>3757.3107537166447</v>
      </c>
      <c r="AN514" s="174"/>
      <c r="AO514" s="176">
        <v>24</v>
      </c>
      <c r="AP514" s="174">
        <v>36</v>
      </c>
      <c r="AQ514" s="175">
        <f t="shared" si="361"/>
        <v>521</v>
      </c>
      <c r="AR514" s="31">
        <f t="shared" si="362"/>
        <v>1</v>
      </c>
      <c r="AS514" s="2">
        <f t="shared" si="363"/>
        <v>0</v>
      </c>
      <c r="AT514" s="33">
        <f t="shared" si="364"/>
        <v>0</v>
      </c>
      <c r="AU514" s="31">
        <f t="shared" si="365"/>
        <v>0</v>
      </c>
      <c r="AV514" s="2">
        <f t="shared" si="366"/>
        <v>0</v>
      </c>
      <c r="AW514" s="33">
        <f t="shared" si="367"/>
        <v>1</v>
      </c>
      <c r="AX514" s="31">
        <f t="shared" si="368"/>
        <v>1.5</v>
      </c>
      <c r="AY514" s="33">
        <f t="shared" si="369"/>
        <v>1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hidden="1" customHeight="1">
      <c r="A515" s="2"/>
      <c r="B515" s="107">
        <v>440</v>
      </c>
      <c r="C515" s="31">
        <v>10</v>
      </c>
      <c r="D515" s="111" t="s">
        <v>8</v>
      </c>
      <c r="E515" s="2" t="s">
        <v>138</v>
      </c>
      <c r="F515" s="2" t="s">
        <v>149</v>
      </c>
      <c r="G515" s="2"/>
      <c r="H515" s="33" t="s">
        <v>80</v>
      </c>
      <c r="I515" s="173">
        <f t="shared" si="343"/>
        <v>1017.9079768366161</v>
      </c>
      <c r="J515" s="174">
        <f t="shared" si="344"/>
        <v>38.051846830002582</v>
      </c>
      <c r="K515" s="189">
        <f t="shared" si="345"/>
        <v>323</v>
      </c>
      <c r="L515" s="190">
        <f t="shared" ref="L515:L578" si="375">RANK(I515,$I$451:$I$866)</f>
        <v>198</v>
      </c>
      <c r="M515" s="173">
        <f t="shared" si="372"/>
        <v>19511.853961296347</v>
      </c>
      <c r="N515" s="174">
        <f t="shared" ref="N515:N534" si="376">T515*(1+(IF((AG515+IF(F515="백어택",8,0))&gt;100,100,AG515+IF(F515="백어택",8,0))/100)*(IF(AY515=1,$D$58,$D$58+50)/100-1))</f>
        <v>5492.7985098254212</v>
      </c>
      <c r="O515" s="174">
        <f t="shared" si="374"/>
        <v>7009.5277257354628</v>
      </c>
      <c r="P515" s="174">
        <f t="shared" ref="P515:P534" si="377">V515*(1+(IF(AG515+IF(F515="백어택",8,0)&gt;100,100,AG515+IF(F515="백어택",8,0))/100)*(AI515/100-1))</f>
        <v>7009.5277257354628</v>
      </c>
      <c r="Q515" s="174"/>
      <c r="R515" s="175"/>
      <c r="S515" s="173">
        <f t="shared" si="371"/>
        <v>12550.705539472332</v>
      </c>
      <c r="T515" s="174">
        <f t="shared" ref="T515:T534" si="378">AL515*IF(H515="근접",AR515,1)*AY515*IF(F515="백어택",1.2,1)</f>
        <v>3533.1597305523851</v>
      </c>
      <c r="U515" s="174">
        <f t="shared" ref="U515:U534" si="379">AM515*IF(H515="근접",AR515,1)*AY515*IF(F515="백어택",1.2,1)</f>
        <v>4508.7729044599737</v>
      </c>
      <c r="V515" s="174">
        <f t="shared" ref="V515:V534" si="380">IF(AX515=1,0,AM515*IF(H515="근접",AR515,1)*AY515)*IF(F515="백어택",1.2,1)</f>
        <v>4508.7729044599737</v>
      </c>
      <c r="W515" s="174"/>
      <c r="X515" s="175"/>
      <c r="Y515" s="173">
        <f t="shared" si="346"/>
        <v>25101.411078944664</v>
      </c>
      <c r="Z515" s="174">
        <f t="shared" ref="Z515:Z534" si="381">T515*IF(AY515=1,$D$58,$D$58+50)/100</f>
        <v>7066.3194611047693</v>
      </c>
      <c r="AA515" s="174">
        <f t="shared" ref="AA515:AA534" si="382">U515*AI515/100</f>
        <v>9017.5458089199474</v>
      </c>
      <c r="AB515" s="174">
        <f t="shared" ref="AB515:AB534" si="383">V515*AI515/100</f>
        <v>9017.5458089199474</v>
      </c>
      <c r="AC515" s="174"/>
      <c r="AD515" s="175"/>
      <c r="AE515" s="173">
        <f t="shared" ref="AE515:AE534" si="384">AO515*(1-$D$20/100)*(1-$D$17/100)</f>
        <v>19.168583413536002</v>
      </c>
      <c r="AF515" s="174">
        <f t="shared" si="373"/>
        <v>36</v>
      </c>
      <c r="AG515" s="174">
        <f t="shared" si="370"/>
        <v>47.464200000000005</v>
      </c>
      <c r="AH515" s="174">
        <f t="shared" ref="AH515:AH534" si="385">IF(AX515=1,AQ515,AQ515*1.4)</f>
        <v>729.4</v>
      </c>
      <c r="AI515" s="174">
        <f t="shared" ref="AI515:AI534" si="386">IF(AY515=1,$D$58,$D$58+50)*AW515</f>
        <v>200</v>
      </c>
      <c r="AJ515" s="174">
        <f t="shared" ref="AJ515:AJ534" si="387">10/6/AX515</f>
        <v>1.1111111111111112</v>
      </c>
      <c r="AK515" s="174">
        <f t="shared" si="341"/>
        <v>6701.6105291769654</v>
      </c>
      <c r="AL515" s="174">
        <f t="shared" ref="AL515:AL534" si="388">(IF(H515="근접",$D$61*(VLOOKUP(C515,$B$36:$AG$39,9,FALSE)+VLOOKUP(C515,$B$40:$AG$43,9,FALSE)*$D$54),$D$60*(VLOOKUP(C515,$B$36:$AG$39,9,FALSE)+VLOOKUP(C515,$B$40:$AG$43,9,FALSE)*$D$54)))*$D$59/100</f>
        <v>2944.2997754603211</v>
      </c>
      <c r="AM515" s="174">
        <f t="shared" ref="AM515:AM534" si="389">(IF(H515="근접",$D$61*(VLOOKUP(C515,$B$36:$AG$39,10,FALSE)+VLOOKUP(C515,$B$40:$AG$43,10,FALSE)*$D$54),$D$60*(VLOOKUP(C515,$B$36:$AG$39,10,FALSE)+VLOOKUP(C515,$B$40:$AG$43,10,FALSE)*$D$54)))*$D$59/100</f>
        <v>3757.3107537166447</v>
      </c>
      <c r="AN515" s="174"/>
      <c r="AO515" s="176">
        <v>24</v>
      </c>
      <c r="AP515" s="174">
        <v>36</v>
      </c>
      <c r="AQ515" s="175">
        <f t="shared" ref="AQ515:AQ534" si="390">VLOOKUP(C515,$B$45:$AA$48,9,FALSE)</f>
        <v>521</v>
      </c>
      <c r="AR515" s="31">
        <f t="shared" ref="AR515:AR534" si="391">IF(LEFT(E515,1)*1=1,$S$58,$R$58)</f>
        <v>1</v>
      </c>
      <c r="AS515" s="2">
        <f t="shared" ref="AS515:AS534" si="392">IF(LEFT(E515,1)*1=2,$U$58,$T$58)</f>
        <v>0</v>
      </c>
      <c r="AT515" s="33">
        <f t="shared" ref="AT515:AT534" si="393">IF(LEFT(E515,1)*1=3,$W$58,$V$58)</f>
        <v>0</v>
      </c>
      <c r="AU515" s="31">
        <f t="shared" ref="AU515:AU534" si="394">IF(MID(E515,3,1)*1=1,$Y$58,$X$58)</f>
        <v>25</v>
      </c>
      <c r="AV515" s="2">
        <f t="shared" ref="AV515:AV534" si="395">IF(MID(E515,3,1)*1=2,$AA$58,$Z$58)</f>
        <v>0</v>
      </c>
      <c r="AW515" s="33">
        <f t="shared" ref="AW515:AW534" si="396">IF(MID(E515,3,1)*1=3,$AC$58,$AB$58)</f>
        <v>1</v>
      </c>
      <c r="AX515" s="31">
        <f t="shared" ref="AX515:AX534" si="397">IF(MID(E515,5,1)*1=1,$AE$58,$AD$58)</f>
        <v>1.5</v>
      </c>
      <c r="AY515" s="33">
        <f t="shared" ref="AY515:AY534" si="398">IF(MID(E515,5,1)*1=2,$AG$58,$AF$58)</f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hidden="1" customHeight="1">
      <c r="A516" s="2"/>
      <c r="B516" s="107">
        <v>441</v>
      </c>
      <c r="C516" s="31">
        <v>10</v>
      </c>
      <c r="D516" s="111" t="s">
        <v>8</v>
      </c>
      <c r="E516" s="2" t="s">
        <v>141</v>
      </c>
      <c r="F516" s="2" t="s">
        <v>149</v>
      </c>
      <c r="G516" s="2"/>
      <c r="H516" s="33" t="s">
        <v>80</v>
      </c>
      <c r="I516" s="173">
        <f t="shared" si="343"/>
        <v>923.01013205224513</v>
      </c>
      <c r="J516" s="174">
        <f t="shared" si="344"/>
        <v>38.051846830002582</v>
      </c>
      <c r="K516" s="189">
        <f t="shared" si="345"/>
        <v>383</v>
      </c>
      <c r="L516" s="190">
        <f t="shared" si="375"/>
        <v>224</v>
      </c>
      <c r="M516" s="173">
        <f t="shared" si="372"/>
        <v>17692.796707782341</v>
      </c>
      <c r="N516" s="174">
        <f t="shared" si="376"/>
        <v>4609.5085771873255</v>
      </c>
      <c r="O516" s="174">
        <f t="shared" si="374"/>
        <v>6541.644065297507</v>
      </c>
      <c r="P516" s="174">
        <f t="shared" si="377"/>
        <v>6541.644065297507</v>
      </c>
      <c r="Q516" s="174"/>
      <c r="R516" s="175"/>
      <c r="S516" s="173">
        <f t="shared" si="371"/>
        <v>12550.705539472332</v>
      </c>
      <c r="T516" s="174">
        <f t="shared" si="378"/>
        <v>3533.1597305523851</v>
      </c>
      <c r="U516" s="174">
        <f t="shared" si="379"/>
        <v>4508.7729044599737</v>
      </c>
      <c r="V516" s="174">
        <f t="shared" si="380"/>
        <v>4508.7729044599737</v>
      </c>
      <c r="W516" s="174"/>
      <c r="X516" s="175"/>
      <c r="Y516" s="173">
        <f t="shared" si="346"/>
        <v>29429.833067226238</v>
      </c>
      <c r="Z516" s="174">
        <f t="shared" si="381"/>
        <v>7066.3194611047693</v>
      </c>
      <c r="AA516" s="174">
        <f t="shared" si="382"/>
        <v>11181.756803060734</v>
      </c>
      <c r="AB516" s="174">
        <f t="shared" si="383"/>
        <v>11181.756803060734</v>
      </c>
      <c r="AC516" s="174"/>
      <c r="AD516" s="175"/>
      <c r="AE516" s="173">
        <f t="shared" si="384"/>
        <v>19.168583413536002</v>
      </c>
      <c r="AF516" s="174">
        <f t="shared" si="373"/>
        <v>36</v>
      </c>
      <c r="AG516" s="174">
        <f t="shared" si="370"/>
        <v>22.464200000000002</v>
      </c>
      <c r="AH516" s="174">
        <f t="shared" si="385"/>
        <v>729.4</v>
      </c>
      <c r="AI516" s="174">
        <f t="shared" si="386"/>
        <v>248</v>
      </c>
      <c r="AJ516" s="174">
        <f t="shared" si="387"/>
        <v>1.1111111111111112</v>
      </c>
      <c r="AK516" s="174">
        <f t="shared" si="341"/>
        <v>6701.6105291769654</v>
      </c>
      <c r="AL516" s="174">
        <f t="shared" si="388"/>
        <v>2944.2997754603211</v>
      </c>
      <c r="AM516" s="174">
        <f t="shared" si="389"/>
        <v>3757.3107537166447</v>
      </c>
      <c r="AN516" s="174"/>
      <c r="AO516" s="176">
        <v>24</v>
      </c>
      <c r="AP516" s="174">
        <v>36</v>
      </c>
      <c r="AQ516" s="175">
        <f t="shared" si="390"/>
        <v>521</v>
      </c>
      <c r="AR516" s="31">
        <f t="shared" si="391"/>
        <v>1</v>
      </c>
      <c r="AS516" s="2">
        <f t="shared" si="392"/>
        <v>0</v>
      </c>
      <c r="AT516" s="33">
        <f t="shared" si="393"/>
        <v>0</v>
      </c>
      <c r="AU516" s="31">
        <f t="shared" si="394"/>
        <v>0</v>
      </c>
      <c r="AV516" s="2">
        <f t="shared" si="395"/>
        <v>0</v>
      </c>
      <c r="AW516" s="33">
        <f t="shared" si="396"/>
        <v>1.24</v>
      </c>
      <c r="AX516" s="31">
        <f t="shared" si="397"/>
        <v>1.5</v>
      </c>
      <c r="AY516" s="33">
        <f t="shared" si="398"/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hidden="1" customHeight="1">
      <c r="A517" s="2"/>
      <c r="B517" s="107">
        <v>442</v>
      </c>
      <c r="C517" s="31">
        <v>10</v>
      </c>
      <c r="D517" s="111" t="s">
        <v>8</v>
      </c>
      <c r="E517" s="2" t="s">
        <v>150</v>
      </c>
      <c r="F517" s="2" t="s">
        <v>149</v>
      </c>
      <c r="G517" s="2"/>
      <c r="H517" s="33" t="s">
        <v>80</v>
      </c>
      <c r="I517" s="173">
        <f t="shared" si="343"/>
        <v>854.21949150741875</v>
      </c>
      <c r="J517" s="174">
        <f t="shared" si="344"/>
        <v>38.051846830002582</v>
      </c>
      <c r="K517" s="189">
        <f t="shared" si="345"/>
        <v>456</v>
      </c>
      <c r="L517" s="190">
        <f t="shared" si="375"/>
        <v>248</v>
      </c>
      <c r="M517" s="173">
        <f t="shared" si="372"/>
        <v>16374.177576428265</v>
      </c>
      <c r="N517" s="174">
        <f t="shared" si="376"/>
        <v>4609.5085771873255</v>
      </c>
      <c r="O517" s="174">
        <f t="shared" si="374"/>
        <v>5882.3344996204696</v>
      </c>
      <c r="P517" s="174">
        <f t="shared" si="377"/>
        <v>5882.3344996204696</v>
      </c>
      <c r="Q517" s="174"/>
      <c r="R517" s="175"/>
      <c r="S517" s="173">
        <f t="shared" si="371"/>
        <v>12550.705539472332</v>
      </c>
      <c r="T517" s="174">
        <f t="shared" si="378"/>
        <v>3533.1597305523851</v>
      </c>
      <c r="U517" s="174">
        <f t="shared" si="379"/>
        <v>4508.7729044599737</v>
      </c>
      <c r="V517" s="174">
        <f t="shared" si="380"/>
        <v>4508.7729044599737</v>
      </c>
      <c r="W517" s="174"/>
      <c r="X517" s="175"/>
      <c r="Y517" s="173">
        <f t="shared" si="346"/>
        <v>25101.411078944664</v>
      </c>
      <c r="Z517" s="174">
        <f t="shared" si="381"/>
        <v>7066.3194611047693</v>
      </c>
      <c r="AA517" s="174">
        <f t="shared" si="382"/>
        <v>9017.5458089199474</v>
      </c>
      <c r="AB517" s="174">
        <f t="shared" si="383"/>
        <v>9017.5458089199474</v>
      </c>
      <c r="AC517" s="174"/>
      <c r="AD517" s="175"/>
      <c r="AE517" s="173">
        <f t="shared" si="384"/>
        <v>19.168583413536002</v>
      </c>
      <c r="AF517" s="174">
        <f t="shared" si="373"/>
        <v>36</v>
      </c>
      <c r="AG517" s="174">
        <f t="shared" ref="AG517:AG534" si="399">IF($D$57+AU517&gt;100,100,$D$57+AU517)</f>
        <v>22.464200000000002</v>
      </c>
      <c r="AH517" s="174">
        <f t="shared" si="385"/>
        <v>729.4</v>
      </c>
      <c r="AI517" s="174">
        <f t="shared" si="386"/>
        <v>200</v>
      </c>
      <c r="AJ517" s="174">
        <f t="shared" si="387"/>
        <v>1.1111111111111112</v>
      </c>
      <c r="AK517" s="174">
        <f t="shared" ref="AK517:AK580" si="400">SUM(AL517:AN517)</f>
        <v>6701.6105291769654</v>
      </c>
      <c r="AL517" s="174">
        <f t="shared" si="388"/>
        <v>2944.2997754603211</v>
      </c>
      <c r="AM517" s="174">
        <f t="shared" si="389"/>
        <v>3757.3107537166447</v>
      </c>
      <c r="AN517" s="174"/>
      <c r="AO517" s="176">
        <v>24</v>
      </c>
      <c r="AP517" s="174">
        <v>36</v>
      </c>
      <c r="AQ517" s="175">
        <f t="shared" si="390"/>
        <v>521</v>
      </c>
      <c r="AR517" s="31">
        <f t="shared" si="391"/>
        <v>1.2</v>
      </c>
      <c r="AS517" s="2">
        <f t="shared" si="392"/>
        <v>0</v>
      </c>
      <c r="AT517" s="33">
        <f t="shared" si="393"/>
        <v>0</v>
      </c>
      <c r="AU517" s="31">
        <f t="shared" si="394"/>
        <v>0</v>
      </c>
      <c r="AV517" s="2">
        <f t="shared" si="395"/>
        <v>0</v>
      </c>
      <c r="AW517" s="33">
        <f t="shared" si="396"/>
        <v>1</v>
      </c>
      <c r="AX517" s="31">
        <f t="shared" si="397"/>
        <v>1.5</v>
      </c>
      <c r="AY517" s="33">
        <f t="shared" si="398"/>
        <v>1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hidden="1" customHeight="1">
      <c r="A518" s="2"/>
      <c r="B518" s="107">
        <v>443</v>
      </c>
      <c r="C518" s="31">
        <v>10</v>
      </c>
      <c r="D518" s="111" t="s">
        <v>8</v>
      </c>
      <c r="E518" s="2" t="s">
        <v>164</v>
      </c>
      <c r="F518" s="2" t="s">
        <v>149</v>
      </c>
      <c r="G518" s="2"/>
      <c r="H518" s="33" t="s">
        <v>80</v>
      </c>
      <c r="I518" s="173">
        <f t="shared" si="343"/>
        <v>1017.9079768366161</v>
      </c>
      <c r="J518" s="174">
        <f t="shared" si="344"/>
        <v>38.051846830002582</v>
      </c>
      <c r="K518" s="189">
        <f t="shared" si="345"/>
        <v>323</v>
      </c>
      <c r="L518" s="190">
        <f t="shared" si="375"/>
        <v>198</v>
      </c>
      <c r="M518" s="173">
        <f t="shared" si="372"/>
        <v>19511.853961296347</v>
      </c>
      <c r="N518" s="174">
        <f t="shared" si="376"/>
        <v>5492.7985098254212</v>
      </c>
      <c r="O518" s="174">
        <f t="shared" si="374"/>
        <v>7009.5277257354628</v>
      </c>
      <c r="P518" s="174">
        <f t="shared" si="377"/>
        <v>7009.5277257354628</v>
      </c>
      <c r="Q518" s="174"/>
      <c r="R518" s="175"/>
      <c r="S518" s="173">
        <f t="shared" ref="S518:S534" si="401">SUM(T518:X518)</f>
        <v>12550.705539472332</v>
      </c>
      <c r="T518" s="174">
        <f t="shared" si="378"/>
        <v>3533.1597305523851</v>
      </c>
      <c r="U518" s="174">
        <f t="shared" si="379"/>
        <v>4508.7729044599737</v>
      </c>
      <c r="V518" s="174">
        <f t="shared" si="380"/>
        <v>4508.7729044599737</v>
      </c>
      <c r="W518" s="174"/>
      <c r="X518" s="175"/>
      <c r="Y518" s="173">
        <f t="shared" si="346"/>
        <v>25101.411078944664</v>
      </c>
      <c r="Z518" s="174">
        <f t="shared" si="381"/>
        <v>7066.3194611047693</v>
      </c>
      <c r="AA518" s="174">
        <f t="shared" si="382"/>
        <v>9017.5458089199474</v>
      </c>
      <c r="AB518" s="174">
        <f t="shared" si="383"/>
        <v>9017.5458089199474</v>
      </c>
      <c r="AC518" s="174"/>
      <c r="AD518" s="175"/>
      <c r="AE518" s="173">
        <f t="shared" si="384"/>
        <v>19.168583413536002</v>
      </c>
      <c r="AF518" s="174">
        <f t="shared" si="373"/>
        <v>36</v>
      </c>
      <c r="AG518" s="174">
        <f t="shared" si="399"/>
        <v>47.464200000000005</v>
      </c>
      <c r="AH518" s="174">
        <f t="shared" si="385"/>
        <v>729.4</v>
      </c>
      <c r="AI518" s="174">
        <f t="shared" si="386"/>
        <v>200</v>
      </c>
      <c r="AJ518" s="174">
        <f t="shared" si="387"/>
        <v>1.1111111111111112</v>
      </c>
      <c r="AK518" s="174">
        <f t="shared" si="400"/>
        <v>6701.6105291769654</v>
      </c>
      <c r="AL518" s="174">
        <f t="shared" si="388"/>
        <v>2944.2997754603211</v>
      </c>
      <c r="AM518" s="174">
        <f t="shared" si="389"/>
        <v>3757.3107537166447</v>
      </c>
      <c r="AN518" s="174"/>
      <c r="AO518" s="176">
        <v>24</v>
      </c>
      <c r="AP518" s="174">
        <v>36</v>
      </c>
      <c r="AQ518" s="175">
        <f t="shared" si="390"/>
        <v>521</v>
      </c>
      <c r="AR518" s="31">
        <f t="shared" si="391"/>
        <v>1.2</v>
      </c>
      <c r="AS518" s="2">
        <f t="shared" si="392"/>
        <v>0</v>
      </c>
      <c r="AT518" s="33">
        <f t="shared" si="393"/>
        <v>0</v>
      </c>
      <c r="AU518" s="31">
        <f t="shared" si="394"/>
        <v>25</v>
      </c>
      <c r="AV518" s="2">
        <f t="shared" si="395"/>
        <v>0</v>
      </c>
      <c r="AW518" s="33">
        <f t="shared" si="396"/>
        <v>1</v>
      </c>
      <c r="AX518" s="31">
        <f t="shared" si="397"/>
        <v>1.5</v>
      </c>
      <c r="AY518" s="33">
        <f t="shared" si="398"/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hidden="1" customHeight="1">
      <c r="A519" s="2"/>
      <c r="B519" s="107">
        <v>444</v>
      </c>
      <c r="C519" s="31">
        <v>10</v>
      </c>
      <c r="D519" s="111" t="s">
        <v>8</v>
      </c>
      <c r="E519" s="2" t="s">
        <v>156</v>
      </c>
      <c r="F519" s="2" t="s">
        <v>149</v>
      </c>
      <c r="G519" s="2"/>
      <c r="H519" s="33" t="s">
        <v>80</v>
      </c>
      <c r="I519" s="173">
        <f t="shared" si="343"/>
        <v>923.01013205224513</v>
      </c>
      <c r="J519" s="174">
        <f t="shared" si="344"/>
        <v>38.051846830002582</v>
      </c>
      <c r="K519" s="189">
        <f t="shared" si="345"/>
        <v>383</v>
      </c>
      <c r="L519" s="190">
        <f t="shared" si="375"/>
        <v>224</v>
      </c>
      <c r="M519" s="173">
        <f t="shared" si="372"/>
        <v>17692.796707782341</v>
      </c>
      <c r="N519" s="174">
        <f t="shared" si="376"/>
        <v>4609.5085771873255</v>
      </c>
      <c r="O519" s="174">
        <f t="shared" si="374"/>
        <v>6541.644065297507</v>
      </c>
      <c r="P519" s="174">
        <f t="shared" si="377"/>
        <v>6541.644065297507</v>
      </c>
      <c r="Q519" s="174"/>
      <c r="R519" s="175"/>
      <c r="S519" s="173">
        <f t="shared" si="401"/>
        <v>12550.705539472332</v>
      </c>
      <c r="T519" s="174">
        <f t="shared" si="378"/>
        <v>3533.1597305523851</v>
      </c>
      <c r="U519" s="174">
        <f t="shared" si="379"/>
        <v>4508.7729044599737</v>
      </c>
      <c r="V519" s="174">
        <f t="shared" si="380"/>
        <v>4508.7729044599737</v>
      </c>
      <c r="W519" s="174"/>
      <c r="X519" s="175"/>
      <c r="Y519" s="173">
        <f t="shared" si="346"/>
        <v>29429.833067226238</v>
      </c>
      <c r="Z519" s="174">
        <f t="shared" si="381"/>
        <v>7066.3194611047693</v>
      </c>
      <c r="AA519" s="174">
        <f t="shared" si="382"/>
        <v>11181.756803060734</v>
      </c>
      <c r="AB519" s="174">
        <f t="shared" si="383"/>
        <v>11181.756803060734</v>
      </c>
      <c r="AC519" s="174"/>
      <c r="AD519" s="175"/>
      <c r="AE519" s="173">
        <f t="shared" si="384"/>
        <v>19.168583413536002</v>
      </c>
      <c r="AF519" s="174">
        <f t="shared" si="373"/>
        <v>36</v>
      </c>
      <c r="AG519" s="174">
        <f t="shared" si="399"/>
        <v>22.464200000000002</v>
      </c>
      <c r="AH519" s="174">
        <f t="shared" si="385"/>
        <v>729.4</v>
      </c>
      <c r="AI519" s="174">
        <f t="shared" si="386"/>
        <v>248</v>
      </c>
      <c r="AJ519" s="174">
        <f t="shared" si="387"/>
        <v>1.1111111111111112</v>
      </c>
      <c r="AK519" s="174">
        <f t="shared" si="400"/>
        <v>6701.6105291769654</v>
      </c>
      <c r="AL519" s="174">
        <f t="shared" si="388"/>
        <v>2944.2997754603211</v>
      </c>
      <c r="AM519" s="174">
        <f t="shared" si="389"/>
        <v>3757.3107537166447</v>
      </c>
      <c r="AN519" s="174"/>
      <c r="AO519" s="176">
        <v>24</v>
      </c>
      <c r="AP519" s="174">
        <v>36</v>
      </c>
      <c r="AQ519" s="175">
        <f t="shared" si="390"/>
        <v>521</v>
      </c>
      <c r="AR519" s="31">
        <f t="shared" si="391"/>
        <v>1.2</v>
      </c>
      <c r="AS519" s="2">
        <f t="shared" si="392"/>
        <v>0</v>
      </c>
      <c r="AT519" s="33">
        <f t="shared" si="393"/>
        <v>0</v>
      </c>
      <c r="AU519" s="31">
        <f t="shared" si="394"/>
        <v>0</v>
      </c>
      <c r="AV519" s="2">
        <f t="shared" si="395"/>
        <v>0</v>
      </c>
      <c r="AW519" s="33">
        <f t="shared" si="396"/>
        <v>1.24</v>
      </c>
      <c r="AX519" s="31">
        <f t="shared" si="397"/>
        <v>1.5</v>
      </c>
      <c r="AY519" s="33">
        <f t="shared" si="398"/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hidden="1" customHeight="1">
      <c r="A520" s="2"/>
      <c r="B520" s="107">
        <v>445</v>
      </c>
      <c r="C520" s="31">
        <v>10</v>
      </c>
      <c r="D520" s="111" t="s">
        <v>8</v>
      </c>
      <c r="E520" s="2" t="s">
        <v>92</v>
      </c>
      <c r="F520" s="2" t="s">
        <v>149</v>
      </c>
      <c r="G520" s="2"/>
      <c r="H520" s="33" t="s">
        <v>80</v>
      </c>
      <c r="I520" s="173">
        <f t="shared" si="343"/>
        <v>733.50010555907625</v>
      </c>
      <c r="J520" s="174">
        <f t="shared" si="344"/>
        <v>27.179890592858989</v>
      </c>
      <c r="K520" s="189">
        <f t="shared" si="345"/>
        <v>574</v>
      </c>
      <c r="L520" s="190">
        <f t="shared" si="375"/>
        <v>299</v>
      </c>
      <c r="M520" s="173">
        <f t="shared" si="372"/>
        <v>14060.157957246614</v>
      </c>
      <c r="N520" s="174">
        <f t="shared" si="376"/>
        <v>6177.2196006057538</v>
      </c>
      <c r="O520" s="174">
        <f t="shared" si="374"/>
        <v>7882.9383566408605</v>
      </c>
      <c r="P520" s="174">
        <f t="shared" si="377"/>
        <v>0</v>
      </c>
      <c r="Q520" s="174"/>
      <c r="R520" s="175"/>
      <c r="S520" s="173">
        <f t="shared" si="401"/>
        <v>9650.3191620148318</v>
      </c>
      <c r="T520" s="174">
        <f t="shared" si="378"/>
        <v>4239.7916766628623</v>
      </c>
      <c r="U520" s="174">
        <f t="shared" si="379"/>
        <v>5410.5274853519686</v>
      </c>
      <c r="V520" s="174">
        <f t="shared" si="380"/>
        <v>0</v>
      </c>
      <c r="W520" s="174"/>
      <c r="X520" s="175"/>
      <c r="Y520" s="173">
        <f t="shared" si="346"/>
        <v>24125.797905037078</v>
      </c>
      <c r="Z520" s="174">
        <f t="shared" si="381"/>
        <v>10599.479191657156</v>
      </c>
      <c r="AA520" s="174">
        <f t="shared" si="382"/>
        <v>13526.318713379922</v>
      </c>
      <c r="AB520" s="174">
        <f t="shared" si="383"/>
        <v>0</v>
      </c>
      <c r="AC520" s="174"/>
      <c r="AD520" s="175"/>
      <c r="AE520" s="173">
        <f t="shared" si="384"/>
        <v>19.168583413536002</v>
      </c>
      <c r="AF520" s="174">
        <f t="shared" si="373"/>
        <v>36</v>
      </c>
      <c r="AG520" s="174">
        <f t="shared" si="399"/>
        <v>22.464200000000002</v>
      </c>
      <c r="AH520" s="174">
        <f t="shared" si="385"/>
        <v>521</v>
      </c>
      <c r="AI520" s="174">
        <f t="shared" si="386"/>
        <v>250</v>
      </c>
      <c r="AJ520" s="174">
        <f t="shared" si="387"/>
        <v>1.6666666666666667</v>
      </c>
      <c r="AK520" s="174">
        <f t="shared" si="400"/>
        <v>6701.6105291769654</v>
      </c>
      <c r="AL520" s="174">
        <f t="shared" si="388"/>
        <v>2944.2997754603211</v>
      </c>
      <c r="AM520" s="174">
        <f t="shared" si="389"/>
        <v>3757.3107537166447</v>
      </c>
      <c r="AN520" s="174"/>
      <c r="AO520" s="176">
        <v>24</v>
      </c>
      <c r="AP520" s="174">
        <v>36</v>
      </c>
      <c r="AQ520" s="175">
        <f t="shared" si="390"/>
        <v>521</v>
      </c>
      <c r="AR520" s="31">
        <f t="shared" si="391"/>
        <v>1</v>
      </c>
      <c r="AS520" s="2">
        <f t="shared" si="392"/>
        <v>0</v>
      </c>
      <c r="AT520" s="33">
        <f t="shared" si="393"/>
        <v>0</v>
      </c>
      <c r="AU520" s="31">
        <f t="shared" si="394"/>
        <v>0</v>
      </c>
      <c r="AV520" s="2">
        <f t="shared" si="395"/>
        <v>0</v>
      </c>
      <c r="AW520" s="33">
        <f t="shared" si="396"/>
        <v>1</v>
      </c>
      <c r="AX520" s="31">
        <f t="shared" si="397"/>
        <v>1</v>
      </c>
      <c r="AY520" s="33">
        <f t="shared" si="398"/>
        <v>1.2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hidden="1" customHeight="1">
      <c r="A521" s="2"/>
      <c r="B521" s="107">
        <v>446</v>
      </c>
      <c r="C521" s="31">
        <v>10</v>
      </c>
      <c r="D521" s="111" t="s">
        <v>8</v>
      </c>
      <c r="E521" s="2" t="s">
        <v>139</v>
      </c>
      <c r="F521" s="2" t="s">
        <v>149</v>
      </c>
      <c r="G521" s="2"/>
      <c r="H521" s="33" t="s">
        <v>80</v>
      </c>
      <c r="I521" s="173">
        <f t="shared" si="343"/>
        <v>922.29181789813606</v>
      </c>
      <c r="J521" s="174">
        <f t="shared" si="344"/>
        <v>27.179890592858989</v>
      </c>
      <c r="K521" s="189">
        <f t="shared" si="345"/>
        <v>385</v>
      </c>
      <c r="L521" s="190">
        <f t="shared" si="375"/>
        <v>226</v>
      </c>
      <c r="M521" s="173">
        <f t="shared" si="372"/>
        <v>17679.027643002177</v>
      </c>
      <c r="N521" s="174">
        <f t="shared" si="376"/>
        <v>7767.1414793543272</v>
      </c>
      <c r="O521" s="174">
        <f t="shared" si="374"/>
        <v>9911.8861636478487</v>
      </c>
      <c r="P521" s="174">
        <f t="shared" si="377"/>
        <v>0</v>
      </c>
      <c r="Q521" s="174"/>
      <c r="R521" s="175"/>
      <c r="S521" s="173">
        <f t="shared" si="401"/>
        <v>9650.3191620148318</v>
      </c>
      <c r="T521" s="174">
        <f t="shared" si="378"/>
        <v>4239.7916766628623</v>
      </c>
      <c r="U521" s="174">
        <f t="shared" si="379"/>
        <v>5410.5274853519686</v>
      </c>
      <c r="V521" s="174">
        <f t="shared" si="380"/>
        <v>0</v>
      </c>
      <c r="W521" s="174"/>
      <c r="X521" s="175"/>
      <c r="Y521" s="173">
        <f t="shared" si="346"/>
        <v>24125.797905037078</v>
      </c>
      <c r="Z521" s="174">
        <f t="shared" si="381"/>
        <v>10599.479191657156</v>
      </c>
      <c r="AA521" s="174">
        <f t="shared" si="382"/>
        <v>13526.318713379922</v>
      </c>
      <c r="AB521" s="174">
        <f t="shared" si="383"/>
        <v>0</v>
      </c>
      <c r="AC521" s="174"/>
      <c r="AD521" s="175"/>
      <c r="AE521" s="173">
        <f t="shared" si="384"/>
        <v>19.168583413536002</v>
      </c>
      <c r="AF521" s="174">
        <f t="shared" si="373"/>
        <v>36</v>
      </c>
      <c r="AG521" s="174">
        <f t="shared" si="399"/>
        <v>47.464200000000005</v>
      </c>
      <c r="AH521" s="174">
        <f t="shared" si="385"/>
        <v>521</v>
      </c>
      <c r="AI521" s="174">
        <f t="shared" si="386"/>
        <v>250</v>
      </c>
      <c r="AJ521" s="174">
        <f t="shared" si="387"/>
        <v>1.6666666666666667</v>
      </c>
      <c r="AK521" s="174">
        <f t="shared" si="400"/>
        <v>6701.6105291769654</v>
      </c>
      <c r="AL521" s="174">
        <f t="shared" si="388"/>
        <v>2944.2997754603211</v>
      </c>
      <c r="AM521" s="174">
        <f t="shared" si="389"/>
        <v>3757.3107537166447</v>
      </c>
      <c r="AN521" s="174"/>
      <c r="AO521" s="176">
        <v>24</v>
      </c>
      <c r="AP521" s="174">
        <v>36</v>
      </c>
      <c r="AQ521" s="175">
        <f t="shared" si="390"/>
        <v>521</v>
      </c>
      <c r="AR521" s="31">
        <f t="shared" si="391"/>
        <v>1</v>
      </c>
      <c r="AS521" s="2">
        <f t="shared" si="392"/>
        <v>0</v>
      </c>
      <c r="AT521" s="33">
        <f t="shared" si="393"/>
        <v>0</v>
      </c>
      <c r="AU521" s="31">
        <f t="shared" si="394"/>
        <v>25</v>
      </c>
      <c r="AV521" s="2">
        <f t="shared" si="395"/>
        <v>0</v>
      </c>
      <c r="AW521" s="33">
        <f t="shared" si="396"/>
        <v>1</v>
      </c>
      <c r="AX521" s="31">
        <f t="shared" si="397"/>
        <v>1</v>
      </c>
      <c r="AY521" s="33">
        <f t="shared" si="398"/>
        <v>1.2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hidden="1" customHeight="1">
      <c r="A522" s="2"/>
      <c r="B522" s="107">
        <v>447</v>
      </c>
      <c r="C522" s="31">
        <v>10</v>
      </c>
      <c r="D522" s="111" t="s">
        <v>8</v>
      </c>
      <c r="E522" s="2" t="s">
        <v>98</v>
      </c>
      <c r="F522" s="2" t="s">
        <v>149</v>
      </c>
      <c r="G522" s="2"/>
      <c r="H522" s="33" t="s">
        <v>80</v>
      </c>
      <c r="I522" s="173">
        <f t="shared" si="343"/>
        <v>785.09308596769597</v>
      </c>
      <c r="J522" s="174">
        <f t="shared" si="344"/>
        <v>27.179890592858989</v>
      </c>
      <c r="K522" s="189">
        <f t="shared" si="345"/>
        <v>526</v>
      </c>
      <c r="L522" s="190">
        <f t="shared" si="375"/>
        <v>282</v>
      </c>
      <c r="M522" s="173">
        <f t="shared" si="372"/>
        <v>15049.122305762172</v>
      </c>
      <c r="N522" s="174">
        <f t="shared" si="376"/>
        <v>6177.2196006057538</v>
      </c>
      <c r="O522" s="174">
        <f t="shared" si="374"/>
        <v>8871.9027051564171</v>
      </c>
      <c r="P522" s="174">
        <f t="shared" si="377"/>
        <v>0</v>
      </c>
      <c r="Q522" s="174"/>
      <c r="R522" s="175"/>
      <c r="S522" s="173">
        <f t="shared" si="401"/>
        <v>9650.3191620148318</v>
      </c>
      <c r="T522" s="174">
        <f t="shared" si="378"/>
        <v>4239.7916766628623</v>
      </c>
      <c r="U522" s="174">
        <f t="shared" si="379"/>
        <v>5410.5274853519686</v>
      </c>
      <c r="V522" s="174">
        <f t="shared" si="380"/>
        <v>0</v>
      </c>
      <c r="W522" s="174"/>
      <c r="X522" s="175"/>
      <c r="Y522" s="173">
        <f t="shared" si="346"/>
        <v>27372.11439624826</v>
      </c>
      <c r="Z522" s="174">
        <f t="shared" si="381"/>
        <v>10599.479191657156</v>
      </c>
      <c r="AA522" s="174">
        <f t="shared" si="382"/>
        <v>16772.635204591104</v>
      </c>
      <c r="AB522" s="174">
        <f t="shared" si="383"/>
        <v>0</v>
      </c>
      <c r="AC522" s="174"/>
      <c r="AD522" s="175"/>
      <c r="AE522" s="173">
        <f t="shared" si="384"/>
        <v>19.168583413536002</v>
      </c>
      <c r="AF522" s="174">
        <f t="shared" si="373"/>
        <v>36</v>
      </c>
      <c r="AG522" s="174">
        <f t="shared" si="399"/>
        <v>22.464200000000002</v>
      </c>
      <c r="AH522" s="174">
        <f t="shared" si="385"/>
        <v>521</v>
      </c>
      <c r="AI522" s="174">
        <f t="shared" si="386"/>
        <v>310</v>
      </c>
      <c r="AJ522" s="174">
        <f t="shared" si="387"/>
        <v>1.6666666666666667</v>
      </c>
      <c r="AK522" s="174">
        <f t="shared" si="400"/>
        <v>6701.6105291769654</v>
      </c>
      <c r="AL522" s="174">
        <f t="shared" si="388"/>
        <v>2944.2997754603211</v>
      </c>
      <c r="AM522" s="174">
        <f t="shared" si="389"/>
        <v>3757.3107537166447</v>
      </c>
      <c r="AN522" s="174"/>
      <c r="AO522" s="176">
        <v>24</v>
      </c>
      <c r="AP522" s="174">
        <v>36</v>
      </c>
      <c r="AQ522" s="175">
        <f t="shared" si="390"/>
        <v>521</v>
      </c>
      <c r="AR522" s="31">
        <f t="shared" si="391"/>
        <v>1</v>
      </c>
      <c r="AS522" s="2">
        <f t="shared" si="392"/>
        <v>0</v>
      </c>
      <c r="AT522" s="33">
        <f t="shared" si="393"/>
        <v>0</v>
      </c>
      <c r="AU522" s="31">
        <f t="shared" si="394"/>
        <v>0</v>
      </c>
      <c r="AV522" s="2">
        <f t="shared" si="395"/>
        <v>0</v>
      </c>
      <c r="AW522" s="33">
        <f t="shared" si="396"/>
        <v>1.24</v>
      </c>
      <c r="AX522" s="31">
        <f t="shared" si="397"/>
        <v>1</v>
      </c>
      <c r="AY522" s="33">
        <f t="shared" si="398"/>
        <v>1.2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hidden="1" customHeight="1">
      <c r="A523" s="2"/>
      <c r="B523" s="107">
        <v>448</v>
      </c>
      <c r="C523" s="31">
        <v>10</v>
      </c>
      <c r="D523" s="111" t="s">
        <v>8</v>
      </c>
      <c r="E523" s="2" t="s">
        <v>151</v>
      </c>
      <c r="F523" s="2" t="s">
        <v>149</v>
      </c>
      <c r="G523" s="2"/>
      <c r="H523" s="33" t="s">
        <v>80</v>
      </c>
      <c r="I523" s="173">
        <f t="shared" si="343"/>
        <v>733.50010555907625</v>
      </c>
      <c r="J523" s="174">
        <f t="shared" si="344"/>
        <v>27.179890592858989</v>
      </c>
      <c r="K523" s="189">
        <f t="shared" si="345"/>
        <v>574</v>
      </c>
      <c r="L523" s="190">
        <f t="shared" si="375"/>
        <v>299</v>
      </c>
      <c r="M523" s="173">
        <f t="shared" si="372"/>
        <v>14060.157957246614</v>
      </c>
      <c r="N523" s="174">
        <f t="shared" si="376"/>
        <v>6177.2196006057538</v>
      </c>
      <c r="O523" s="174">
        <f t="shared" si="374"/>
        <v>7882.9383566408605</v>
      </c>
      <c r="P523" s="174">
        <f t="shared" si="377"/>
        <v>0</v>
      </c>
      <c r="Q523" s="174"/>
      <c r="R523" s="175"/>
      <c r="S523" s="173">
        <f t="shared" si="401"/>
        <v>9650.3191620148318</v>
      </c>
      <c r="T523" s="174">
        <f t="shared" si="378"/>
        <v>4239.7916766628623</v>
      </c>
      <c r="U523" s="174">
        <f t="shared" si="379"/>
        <v>5410.5274853519686</v>
      </c>
      <c r="V523" s="174">
        <f t="shared" si="380"/>
        <v>0</v>
      </c>
      <c r="W523" s="174"/>
      <c r="X523" s="175"/>
      <c r="Y523" s="173">
        <f t="shared" si="346"/>
        <v>24125.797905037078</v>
      </c>
      <c r="Z523" s="174">
        <f t="shared" si="381"/>
        <v>10599.479191657156</v>
      </c>
      <c r="AA523" s="174">
        <f t="shared" si="382"/>
        <v>13526.318713379922</v>
      </c>
      <c r="AB523" s="174">
        <f t="shared" si="383"/>
        <v>0</v>
      </c>
      <c r="AC523" s="174"/>
      <c r="AD523" s="175"/>
      <c r="AE523" s="173">
        <f t="shared" si="384"/>
        <v>19.168583413536002</v>
      </c>
      <c r="AF523" s="174">
        <f t="shared" si="373"/>
        <v>36</v>
      </c>
      <c r="AG523" s="174">
        <f t="shared" si="399"/>
        <v>22.464200000000002</v>
      </c>
      <c r="AH523" s="174">
        <f t="shared" si="385"/>
        <v>521</v>
      </c>
      <c r="AI523" s="174">
        <f t="shared" si="386"/>
        <v>250</v>
      </c>
      <c r="AJ523" s="174">
        <f t="shared" si="387"/>
        <v>1.6666666666666667</v>
      </c>
      <c r="AK523" s="174">
        <f t="shared" si="400"/>
        <v>6701.6105291769654</v>
      </c>
      <c r="AL523" s="174">
        <f t="shared" si="388"/>
        <v>2944.2997754603211</v>
      </c>
      <c r="AM523" s="174">
        <f t="shared" si="389"/>
        <v>3757.3107537166447</v>
      </c>
      <c r="AN523" s="174"/>
      <c r="AO523" s="176">
        <v>24</v>
      </c>
      <c r="AP523" s="174">
        <v>36</v>
      </c>
      <c r="AQ523" s="175">
        <f t="shared" si="390"/>
        <v>521</v>
      </c>
      <c r="AR523" s="31">
        <f t="shared" si="391"/>
        <v>1.2</v>
      </c>
      <c r="AS523" s="2">
        <f t="shared" si="392"/>
        <v>0</v>
      </c>
      <c r="AT523" s="33">
        <f t="shared" si="393"/>
        <v>0</v>
      </c>
      <c r="AU523" s="31">
        <f t="shared" si="394"/>
        <v>0</v>
      </c>
      <c r="AV523" s="2">
        <f t="shared" si="395"/>
        <v>0</v>
      </c>
      <c r="AW523" s="33">
        <f t="shared" si="396"/>
        <v>1</v>
      </c>
      <c r="AX523" s="31">
        <f t="shared" si="397"/>
        <v>1</v>
      </c>
      <c r="AY523" s="33">
        <f t="shared" si="398"/>
        <v>1.2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hidden="1" customHeight="1">
      <c r="A524" s="2"/>
      <c r="B524" s="107">
        <v>449</v>
      </c>
      <c r="C524" s="31">
        <v>10</v>
      </c>
      <c r="D524" s="111" t="s">
        <v>8</v>
      </c>
      <c r="E524" s="2" t="s">
        <v>165</v>
      </c>
      <c r="F524" s="2" t="s">
        <v>149</v>
      </c>
      <c r="G524" s="2"/>
      <c r="H524" s="33" t="s">
        <v>80</v>
      </c>
      <c r="I524" s="173">
        <f t="shared" ref="I524:I587" si="402">M524/AE524</f>
        <v>922.29181789813606</v>
      </c>
      <c r="J524" s="174">
        <f t="shared" ref="J524:J587" si="403">AH524/AE524</f>
        <v>27.179890592858989</v>
      </c>
      <c r="K524" s="189">
        <f t="shared" ref="K524:K587" si="404">RANK(I524,$I$76:$I$977)</f>
        <v>385</v>
      </c>
      <c r="L524" s="190">
        <f t="shared" si="375"/>
        <v>226</v>
      </c>
      <c r="M524" s="173">
        <f t="shared" si="372"/>
        <v>17679.027643002177</v>
      </c>
      <c r="N524" s="174">
        <f t="shared" si="376"/>
        <v>7767.1414793543272</v>
      </c>
      <c r="O524" s="174">
        <f t="shared" si="374"/>
        <v>9911.8861636478487</v>
      </c>
      <c r="P524" s="174">
        <f t="shared" si="377"/>
        <v>0</v>
      </c>
      <c r="Q524" s="174"/>
      <c r="R524" s="175"/>
      <c r="S524" s="173">
        <f t="shared" si="401"/>
        <v>9650.3191620148318</v>
      </c>
      <c r="T524" s="174">
        <f t="shared" si="378"/>
        <v>4239.7916766628623</v>
      </c>
      <c r="U524" s="174">
        <f t="shared" si="379"/>
        <v>5410.5274853519686</v>
      </c>
      <c r="V524" s="174">
        <f t="shared" si="380"/>
        <v>0</v>
      </c>
      <c r="W524" s="174"/>
      <c r="X524" s="175"/>
      <c r="Y524" s="173">
        <f t="shared" ref="Y524:Y587" si="405">SUM(Z524:AD524)</f>
        <v>24125.797905037078</v>
      </c>
      <c r="Z524" s="174">
        <f t="shared" si="381"/>
        <v>10599.479191657156</v>
      </c>
      <c r="AA524" s="174">
        <f t="shared" si="382"/>
        <v>13526.318713379922</v>
      </c>
      <c r="AB524" s="174">
        <f t="shared" si="383"/>
        <v>0</v>
      </c>
      <c r="AC524" s="174"/>
      <c r="AD524" s="175"/>
      <c r="AE524" s="173">
        <f t="shared" si="384"/>
        <v>19.168583413536002</v>
      </c>
      <c r="AF524" s="174">
        <f t="shared" si="373"/>
        <v>36</v>
      </c>
      <c r="AG524" s="174">
        <f t="shared" si="399"/>
        <v>47.464200000000005</v>
      </c>
      <c r="AH524" s="174">
        <f t="shared" si="385"/>
        <v>521</v>
      </c>
      <c r="AI524" s="174">
        <f t="shared" si="386"/>
        <v>250</v>
      </c>
      <c r="AJ524" s="174">
        <f t="shared" si="387"/>
        <v>1.6666666666666667</v>
      </c>
      <c r="AK524" s="174">
        <f t="shared" si="400"/>
        <v>6701.6105291769654</v>
      </c>
      <c r="AL524" s="174">
        <f t="shared" si="388"/>
        <v>2944.2997754603211</v>
      </c>
      <c r="AM524" s="174">
        <f t="shared" si="389"/>
        <v>3757.3107537166447</v>
      </c>
      <c r="AN524" s="174"/>
      <c r="AO524" s="176">
        <v>24</v>
      </c>
      <c r="AP524" s="174">
        <v>36</v>
      </c>
      <c r="AQ524" s="175">
        <f t="shared" si="390"/>
        <v>521</v>
      </c>
      <c r="AR524" s="31">
        <f t="shared" si="391"/>
        <v>1.2</v>
      </c>
      <c r="AS524" s="2">
        <f t="shared" si="392"/>
        <v>0</v>
      </c>
      <c r="AT524" s="33">
        <f t="shared" si="393"/>
        <v>0</v>
      </c>
      <c r="AU524" s="31">
        <f t="shared" si="394"/>
        <v>25</v>
      </c>
      <c r="AV524" s="2">
        <f t="shared" si="395"/>
        <v>0</v>
      </c>
      <c r="AW524" s="33">
        <f t="shared" si="396"/>
        <v>1</v>
      </c>
      <c r="AX524" s="31">
        <f t="shared" si="397"/>
        <v>1</v>
      </c>
      <c r="AY524" s="33">
        <f t="shared" si="398"/>
        <v>1.2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hidden="1" customHeight="1">
      <c r="A525" s="2"/>
      <c r="B525" s="107">
        <v>450</v>
      </c>
      <c r="C525" s="31">
        <v>10</v>
      </c>
      <c r="D525" s="111" t="s">
        <v>8</v>
      </c>
      <c r="E525" s="2" t="s">
        <v>157</v>
      </c>
      <c r="F525" s="2" t="s">
        <v>149</v>
      </c>
      <c r="G525" s="2"/>
      <c r="H525" s="33" t="s">
        <v>80</v>
      </c>
      <c r="I525" s="173">
        <f t="shared" si="402"/>
        <v>785.09308596769597</v>
      </c>
      <c r="J525" s="174">
        <f t="shared" si="403"/>
        <v>27.179890592858989</v>
      </c>
      <c r="K525" s="189">
        <f t="shared" si="404"/>
        <v>526</v>
      </c>
      <c r="L525" s="190">
        <f t="shared" si="375"/>
        <v>282</v>
      </c>
      <c r="M525" s="173">
        <f t="shared" si="372"/>
        <v>15049.122305762172</v>
      </c>
      <c r="N525" s="174">
        <f t="shared" si="376"/>
        <v>6177.2196006057538</v>
      </c>
      <c r="O525" s="174">
        <f t="shared" si="374"/>
        <v>8871.9027051564171</v>
      </c>
      <c r="P525" s="174">
        <f t="shared" si="377"/>
        <v>0</v>
      </c>
      <c r="Q525" s="174"/>
      <c r="R525" s="175"/>
      <c r="S525" s="173">
        <f t="shared" si="401"/>
        <v>9650.3191620148318</v>
      </c>
      <c r="T525" s="174">
        <f t="shared" si="378"/>
        <v>4239.7916766628623</v>
      </c>
      <c r="U525" s="174">
        <f t="shared" si="379"/>
        <v>5410.5274853519686</v>
      </c>
      <c r="V525" s="174">
        <f t="shared" si="380"/>
        <v>0</v>
      </c>
      <c r="W525" s="174"/>
      <c r="X525" s="175"/>
      <c r="Y525" s="173">
        <f t="shared" si="405"/>
        <v>27372.11439624826</v>
      </c>
      <c r="Z525" s="174">
        <f t="shared" si="381"/>
        <v>10599.479191657156</v>
      </c>
      <c r="AA525" s="174">
        <f t="shared" si="382"/>
        <v>16772.635204591104</v>
      </c>
      <c r="AB525" s="174">
        <f t="shared" si="383"/>
        <v>0</v>
      </c>
      <c r="AC525" s="174"/>
      <c r="AD525" s="175"/>
      <c r="AE525" s="173">
        <f t="shared" si="384"/>
        <v>19.168583413536002</v>
      </c>
      <c r="AF525" s="174">
        <f t="shared" si="373"/>
        <v>36</v>
      </c>
      <c r="AG525" s="174">
        <f t="shared" si="399"/>
        <v>22.464200000000002</v>
      </c>
      <c r="AH525" s="174">
        <f t="shared" si="385"/>
        <v>521</v>
      </c>
      <c r="AI525" s="174">
        <f t="shared" si="386"/>
        <v>310</v>
      </c>
      <c r="AJ525" s="174">
        <f t="shared" si="387"/>
        <v>1.6666666666666667</v>
      </c>
      <c r="AK525" s="174">
        <f t="shared" si="400"/>
        <v>6701.6105291769654</v>
      </c>
      <c r="AL525" s="174">
        <f t="shared" si="388"/>
        <v>2944.2997754603211</v>
      </c>
      <c r="AM525" s="174">
        <f t="shared" si="389"/>
        <v>3757.3107537166447</v>
      </c>
      <c r="AN525" s="174"/>
      <c r="AO525" s="176">
        <v>24</v>
      </c>
      <c r="AP525" s="174">
        <v>36</v>
      </c>
      <c r="AQ525" s="175">
        <f t="shared" si="390"/>
        <v>521</v>
      </c>
      <c r="AR525" s="31">
        <f t="shared" si="391"/>
        <v>1.2</v>
      </c>
      <c r="AS525" s="2">
        <f t="shared" si="392"/>
        <v>0</v>
      </c>
      <c r="AT525" s="33">
        <f t="shared" si="393"/>
        <v>0</v>
      </c>
      <c r="AU525" s="31">
        <f t="shared" si="394"/>
        <v>0</v>
      </c>
      <c r="AV525" s="2">
        <f t="shared" si="395"/>
        <v>0</v>
      </c>
      <c r="AW525" s="33">
        <f t="shared" si="396"/>
        <v>1.24</v>
      </c>
      <c r="AX525" s="31">
        <f t="shared" si="397"/>
        <v>1</v>
      </c>
      <c r="AY525" s="33">
        <f t="shared" si="398"/>
        <v>1.2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hidden="1" customHeight="1">
      <c r="A526" s="2"/>
      <c r="B526" s="107">
        <v>451</v>
      </c>
      <c r="C526" s="31">
        <v>7</v>
      </c>
      <c r="D526" s="111" t="s">
        <v>8</v>
      </c>
      <c r="E526" s="2" t="s">
        <v>67</v>
      </c>
      <c r="F526" s="2" t="s">
        <v>149</v>
      </c>
      <c r="G526" s="2"/>
      <c r="H526" s="33" t="s">
        <v>80</v>
      </c>
      <c r="I526" s="173">
        <f t="shared" si="402"/>
        <v>525.55262065099669</v>
      </c>
      <c r="J526" s="174">
        <f t="shared" si="403"/>
        <v>18.9372366318768</v>
      </c>
      <c r="K526" s="189">
        <f t="shared" si="404"/>
        <v>769</v>
      </c>
      <c r="L526" s="190">
        <f t="shared" si="375"/>
        <v>382</v>
      </c>
      <c r="M526" s="173">
        <f t="shared" si="372"/>
        <v>10074.099247151073</v>
      </c>
      <c r="N526" s="174">
        <f t="shared" si="376"/>
        <v>4425.3397462874009</v>
      </c>
      <c r="O526" s="174">
        <f t="shared" ref="O526:O557" si="406">U526*(1+((IF((AG526+IF(F526="백어택",8,0))&gt;100,100,AG526+IF(F526="백어택",8,0))/100)*(AI526/100-1)))</f>
        <v>5648.7595008636727</v>
      </c>
      <c r="P526" s="174">
        <f t="shared" si="377"/>
        <v>0</v>
      </c>
      <c r="Q526" s="174"/>
      <c r="R526" s="175"/>
      <c r="S526" s="173">
        <f t="shared" si="401"/>
        <v>7721.7345809433336</v>
      </c>
      <c r="T526" s="174">
        <f t="shared" si="378"/>
        <v>3391.9954641100012</v>
      </c>
      <c r="U526" s="174">
        <f t="shared" si="379"/>
        <v>4329.7391168333324</v>
      </c>
      <c r="V526" s="174">
        <f t="shared" si="380"/>
        <v>0</v>
      </c>
      <c r="W526" s="174"/>
      <c r="X526" s="175"/>
      <c r="Y526" s="173">
        <f t="shared" si="405"/>
        <v>15443.469161886667</v>
      </c>
      <c r="Z526" s="174">
        <f t="shared" si="381"/>
        <v>6783.9909282200024</v>
      </c>
      <c r="AA526" s="174">
        <f t="shared" si="382"/>
        <v>8659.4782336666649</v>
      </c>
      <c r="AB526" s="174">
        <f t="shared" si="383"/>
        <v>0</v>
      </c>
      <c r="AC526" s="174"/>
      <c r="AD526" s="175"/>
      <c r="AE526" s="173">
        <f t="shared" si="384"/>
        <v>19.168583413536002</v>
      </c>
      <c r="AF526" s="174">
        <f t="shared" si="373"/>
        <v>36</v>
      </c>
      <c r="AG526" s="174">
        <f t="shared" si="399"/>
        <v>22.464200000000002</v>
      </c>
      <c r="AH526" s="174">
        <f t="shared" si="385"/>
        <v>363</v>
      </c>
      <c r="AI526" s="174">
        <f t="shared" si="386"/>
        <v>200</v>
      </c>
      <c r="AJ526" s="174">
        <f t="shared" si="387"/>
        <v>1.6666666666666667</v>
      </c>
      <c r="AK526" s="174">
        <f t="shared" si="400"/>
        <v>6434.7788174527786</v>
      </c>
      <c r="AL526" s="174">
        <f t="shared" si="388"/>
        <v>2826.6628867583345</v>
      </c>
      <c r="AM526" s="174">
        <f t="shared" si="389"/>
        <v>3608.1159306944442</v>
      </c>
      <c r="AN526" s="174"/>
      <c r="AO526" s="176">
        <v>24</v>
      </c>
      <c r="AP526" s="174">
        <v>36</v>
      </c>
      <c r="AQ526" s="175">
        <f t="shared" si="390"/>
        <v>363</v>
      </c>
      <c r="AR526" s="31">
        <f t="shared" si="391"/>
        <v>1</v>
      </c>
      <c r="AS526" s="2">
        <f t="shared" si="392"/>
        <v>0</v>
      </c>
      <c r="AT526" s="33">
        <f t="shared" si="393"/>
        <v>0</v>
      </c>
      <c r="AU526" s="31">
        <f t="shared" si="394"/>
        <v>0</v>
      </c>
      <c r="AV526" s="2">
        <f t="shared" si="395"/>
        <v>0</v>
      </c>
      <c r="AW526" s="33">
        <f t="shared" si="396"/>
        <v>1</v>
      </c>
      <c r="AX526" s="31">
        <f t="shared" si="397"/>
        <v>1</v>
      </c>
      <c r="AY526" s="33">
        <f t="shared" si="398"/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hidden="1" customHeight="1">
      <c r="A527" s="2"/>
      <c r="B527" s="107">
        <v>452</v>
      </c>
      <c r="C527" s="31">
        <v>7</v>
      </c>
      <c r="D527" s="111" t="s">
        <v>8</v>
      </c>
      <c r="E527" s="2" t="s">
        <v>136</v>
      </c>
      <c r="F527" s="2" t="s">
        <v>149</v>
      </c>
      <c r="G527" s="2"/>
      <c r="H527" s="33" t="s">
        <v>80</v>
      </c>
      <c r="I527" s="173">
        <f t="shared" si="402"/>
        <v>626.26082655173354</v>
      </c>
      <c r="J527" s="174">
        <f t="shared" si="403"/>
        <v>18.9372366318768</v>
      </c>
      <c r="K527" s="189">
        <f t="shared" si="404"/>
        <v>673</v>
      </c>
      <c r="L527" s="190">
        <f t="shared" si="375"/>
        <v>343</v>
      </c>
      <c r="M527" s="173">
        <f t="shared" si="372"/>
        <v>12004.532892386907</v>
      </c>
      <c r="N527" s="174">
        <f t="shared" si="376"/>
        <v>5273.3386123149012</v>
      </c>
      <c r="O527" s="174">
        <f t="shared" si="406"/>
        <v>6731.1942800720062</v>
      </c>
      <c r="P527" s="174">
        <f t="shared" si="377"/>
        <v>0</v>
      </c>
      <c r="Q527" s="174"/>
      <c r="R527" s="175"/>
      <c r="S527" s="173">
        <f t="shared" si="401"/>
        <v>7721.7345809433336</v>
      </c>
      <c r="T527" s="174">
        <f t="shared" si="378"/>
        <v>3391.9954641100012</v>
      </c>
      <c r="U527" s="174">
        <f t="shared" si="379"/>
        <v>4329.7391168333324</v>
      </c>
      <c r="V527" s="174">
        <f t="shared" si="380"/>
        <v>0</v>
      </c>
      <c r="W527" s="174"/>
      <c r="X527" s="175"/>
      <c r="Y527" s="173">
        <f t="shared" si="405"/>
        <v>15443.469161886667</v>
      </c>
      <c r="Z527" s="174">
        <f t="shared" si="381"/>
        <v>6783.9909282200024</v>
      </c>
      <c r="AA527" s="174">
        <f t="shared" si="382"/>
        <v>8659.4782336666649</v>
      </c>
      <c r="AB527" s="174">
        <f t="shared" si="383"/>
        <v>0</v>
      </c>
      <c r="AC527" s="174"/>
      <c r="AD527" s="175"/>
      <c r="AE527" s="173">
        <f t="shared" si="384"/>
        <v>19.168583413536002</v>
      </c>
      <c r="AF527" s="174">
        <f t="shared" si="373"/>
        <v>36</v>
      </c>
      <c r="AG527" s="174">
        <f t="shared" si="399"/>
        <v>47.464200000000005</v>
      </c>
      <c r="AH527" s="174">
        <f t="shared" si="385"/>
        <v>363</v>
      </c>
      <c r="AI527" s="174">
        <f t="shared" si="386"/>
        <v>200</v>
      </c>
      <c r="AJ527" s="174">
        <f t="shared" si="387"/>
        <v>1.6666666666666667</v>
      </c>
      <c r="AK527" s="174">
        <f t="shared" si="400"/>
        <v>6434.7788174527786</v>
      </c>
      <c r="AL527" s="174">
        <f t="shared" si="388"/>
        <v>2826.6628867583345</v>
      </c>
      <c r="AM527" s="174">
        <f t="shared" si="389"/>
        <v>3608.1159306944442</v>
      </c>
      <c r="AN527" s="174"/>
      <c r="AO527" s="176">
        <v>24</v>
      </c>
      <c r="AP527" s="174">
        <v>36</v>
      </c>
      <c r="AQ527" s="175">
        <f t="shared" si="390"/>
        <v>363</v>
      </c>
      <c r="AR527" s="31">
        <f t="shared" si="391"/>
        <v>1</v>
      </c>
      <c r="AS527" s="2">
        <f t="shared" si="392"/>
        <v>0</v>
      </c>
      <c r="AT527" s="33">
        <f t="shared" si="393"/>
        <v>0</v>
      </c>
      <c r="AU527" s="31">
        <f t="shared" si="394"/>
        <v>25</v>
      </c>
      <c r="AV527" s="2">
        <f t="shared" si="395"/>
        <v>0</v>
      </c>
      <c r="AW527" s="33">
        <f t="shared" si="396"/>
        <v>1</v>
      </c>
      <c r="AX527" s="31">
        <f t="shared" si="397"/>
        <v>1</v>
      </c>
      <c r="AY527" s="33">
        <f t="shared" si="398"/>
        <v>1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hidden="1" customHeight="1">
      <c r="A528" s="2"/>
      <c r="B528" s="107">
        <v>453</v>
      </c>
      <c r="C528" s="31">
        <v>7</v>
      </c>
      <c r="D528" s="111" t="s">
        <v>8</v>
      </c>
      <c r="E528" s="2" t="s">
        <v>91</v>
      </c>
      <c r="F528" s="2" t="s">
        <v>149</v>
      </c>
      <c r="G528" s="2"/>
      <c r="H528" s="33" t="s">
        <v>80</v>
      </c>
      <c r="I528" s="173">
        <f t="shared" si="402"/>
        <v>558.58217587037063</v>
      </c>
      <c r="J528" s="174">
        <f t="shared" si="403"/>
        <v>18.9372366318768</v>
      </c>
      <c r="K528" s="189">
        <f t="shared" si="404"/>
        <v>740</v>
      </c>
      <c r="L528" s="190">
        <f t="shared" si="375"/>
        <v>367</v>
      </c>
      <c r="M528" s="173">
        <f t="shared" si="372"/>
        <v>10707.229031485636</v>
      </c>
      <c r="N528" s="174">
        <f t="shared" si="376"/>
        <v>4425.3397462874009</v>
      </c>
      <c r="O528" s="174">
        <f t="shared" si="406"/>
        <v>6281.8892851982355</v>
      </c>
      <c r="P528" s="174">
        <f t="shared" si="377"/>
        <v>0</v>
      </c>
      <c r="Q528" s="174"/>
      <c r="R528" s="175"/>
      <c r="S528" s="173">
        <f t="shared" si="401"/>
        <v>7721.7345809433336</v>
      </c>
      <c r="T528" s="174">
        <f t="shared" si="378"/>
        <v>3391.9954641100012</v>
      </c>
      <c r="U528" s="174">
        <f t="shared" si="379"/>
        <v>4329.7391168333324</v>
      </c>
      <c r="V528" s="174">
        <f t="shared" si="380"/>
        <v>0</v>
      </c>
      <c r="W528" s="174"/>
      <c r="X528" s="175"/>
      <c r="Y528" s="173">
        <f t="shared" si="405"/>
        <v>17521.743937966668</v>
      </c>
      <c r="Z528" s="174">
        <f t="shared" si="381"/>
        <v>6783.9909282200024</v>
      </c>
      <c r="AA528" s="174">
        <f t="shared" si="382"/>
        <v>10737.753009746664</v>
      </c>
      <c r="AB528" s="174">
        <f t="shared" si="383"/>
        <v>0</v>
      </c>
      <c r="AC528" s="174"/>
      <c r="AD528" s="175"/>
      <c r="AE528" s="173">
        <f t="shared" si="384"/>
        <v>19.168583413536002</v>
      </c>
      <c r="AF528" s="174">
        <f t="shared" si="373"/>
        <v>36</v>
      </c>
      <c r="AG528" s="174">
        <f t="shared" si="399"/>
        <v>22.464200000000002</v>
      </c>
      <c r="AH528" s="174">
        <f t="shared" si="385"/>
        <v>363</v>
      </c>
      <c r="AI528" s="174">
        <f t="shared" si="386"/>
        <v>248</v>
      </c>
      <c r="AJ528" s="174">
        <f t="shared" si="387"/>
        <v>1.6666666666666667</v>
      </c>
      <c r="AK528" s="174">
        <f t="shared" si="400"/>
        <v>6434.7788174527786</v>
      </c>
      <c r="AL528" s="174">
        <f t="shared" si="388"/>
        <v>2826.6628867583345</v>
      </c>
      <c r="AM528" s="174">
        <f t="shared" si="389"/>
        <v>3608.1159306944442</v>
      </c>
      <c r="AN528" s="174"/>
      <c r="AO528" s="176">
        <v>24</v>
      </c>
      <c r="AP528" s="174">
        <v>36</v>
      </c>
      <c r="AQ528" s="175">
        <f t="shared" si="390"/>
        <v>363</v>
      </c>
      <c r="AR528" s="31">
        <f t="shared" si="391"/>
        <v>1</v>
      </c>
      <c r="AS528" s="2">
        <f t="shared" si="392"/>
        <v>0</v>
      </c>
      <c r="AT528" s="33">
        <f t="shared" si="393"/>
        <v>0</v>
      </c>
      <c r="AU528" s="31">
        <f t="shared" si="394"/>
        <v>0</v>
      </c>
      <c r="AV528" s="2">
        <f t="shared" si="395"/>
        <v>0</v>
      </c>
      <c r="AW528" s="33">
        <f t="shared" si="396"/>
        <v>1.24</v>
      </c>
      <c r="AX528" s="31">
        <f t="shared" si="397"/>
        <v>1</v>
      </c>
      <c r="AY528" s="33">
        <f t="shared" si="398"/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hidden="1" customHeight="1">
      <c r="A529" s="2"/>
      <c r="B529" s="107">
        <v>454</v>
      </c>
      <c r="C529" s="31">
        <v>7</v>
      </c>
      <c r="D529" s="111" t="s">
        <v>8</v>
      </c>
      <c r="E529" s="2" t="s">
        <v>148</v>
      </c>
      <c r="F529" s="2" t="s">
        <v>149</v>
      </c>
      <c r="G529" s="2"/>
      <c r="H529" s="33" t="s">
        <v>80</v>
      </c>
      <c r="I529" s="173">
        <f t="shared" si="402"/>
        <v>525.55262065099669</v>
      </c>
      <c r="J529" s="174">
        <f t="shared" si="403"/>
        <v>18.9372366318768</v>
      </c>
      <c r="K529" s="189">
        <f t="shared" si="404"/>
        <v>769</v>
      </c>
      <c r="L529" s="190">
        <f t="shared" si="375"/>
        <v>382</v>
      </c>
      <c r="M529" s="173">
        <f t="shared" si="372"/>
        <v>10074.099247151073</v>
      </c>
      <c r="N529" s="174">
        <f t="shared" si="376"/>
        <v>4425.3397462874009</v>
      </c>
      <c r="O529" s="174">
        <f t="shared" si="406"/>
        <v>5648.7595008636727</v>
      </c>
      <c r="P529" s="174">
        <f t="shared" si="377"/>
        <v>0</v>
      </c>
      <c r="Q529" s="174"/>
      <c r="R529" s="175"/>
      <c r="S529" s="173">
        <f t="shared" si="401"/>
        <v>7721.7345809433336</v>
      </c>
      <c r="T529" s="174">
        <f t="shared" si="378"/>
        <v>3391.9954641100012</v>
      </c>
      <c r="U529" s="174">
        <f t="shared" si="379"/>
        <v>4329.7391168333324</v>
      </c>
      <c r="V529" s="174">
        <f t="shared" si="380"/>
        <v>0</v>
      </c>
      <c r="W529" s="174"/>
      <c r="X529" s="175"/>
      <c r="Y529" s="173">
        <f t="shared" si="405"/>
        <v>15443.469161886667</v>
      </c>
      <c r="Z529" s="174">
        <f t="shared" si="381"/>
        <v>6783.9909282200024</v>
      </c>
      <c r="AA529" s="174">
        <f t="shared" si="382"/>
        <v>8659.4782336666649</v>
      </c>
      <c r="AB529" s="174">
        <f t="shared" si="383"/>
        <v>0</v>
      </c>
      <c r="AC529" s="174"/>
      <c r="AD529" s="175"/>
      <c r="AE529" s="173">
        <f t="shared" si="384"/>
        <v>19.168583413536002</v>
      </c>
      <c r="AF529" s="174">
        <f t="shared" si="373"/>
        <v>36</v>
      </c>
      <c r="AG529" s="174">
        <f t="shared" si="399"/>
        <v>22.464200000000002</v>
      </c>
      <c r="AH529" s="174">
        <f t="shared" si="385"/>
        <v>363</v>
      </c>
      <c r="AI529" s="174">
        <f t="shared" si="386"/>
        <v>200</v>
      </c>
      <c r="AJ529" s="174">
        <f t="shared" si="387"/>
        <v>1.6666666666666667</v>
      </c>
      <c r="AK529" s="174">
        <f t="shared" si="400"/>
        <v>6434.7788174527786</v>
      </c>
      <c r="AL529" s="174">
        <f t="shared" si="388"/>
        <v>2826.6628867583345</v>
      </c>
      <c r="AM529" s="174">
        <f t="shared" si="389"/>
        <v>3608.1159306944442</v>
      </c>
      <c r="AN529" s="174"/>
      <c r="AO529" s="176">
        <v>24</v>
      </c>
      <c r="AP529" s="174">
        <v>36</v>
      </c>
      <c r="AQ529" s="175">
        <f t="shared" si="390"/>
        <v>363</v>
      </c>
      <c r="AR529" s="31">
        <f t="shared" si="391"/>
        <v>1.2</v>
      </c>
      <c r="AS529" s="2">
        <f t="shared" si="392"/>
        <v>0</v>
      </c>
      <c r="AT529" s="33">
        <f t="shared" si="393"/>
        <v>0</v>
      </c>
      <c r="AU529" s="31">
        <f t="shared" si="394"/>
        <v>0</v>
      </c>
      <c r="AV529" s="2">
        <f t="shared" si="395"/>
        <v>0</v>
      </c>
      <c r="AW529" s="33">
        <f t="shared" si="396"/>
        <v>1</v>
      </c>
      <c r="AX529" s="31">
        <f t="shared" si="397"/>
        <v>1</v>
      </c>
      <c r="AY529" s="33">
        <f t="shared" si="398"/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hidden="1" customHeight="1">
      <c r="A530" s="2"/>
      <c r="B530" s="107">
        <v>455</v>
      </c>
      <c r="C530" s="31">
        <v>7</v>
      </c>
      <c r="D530" s="111" t="s">
        <v>8</v>
      </c>
      <c r="E530" s="2" t="s">
        <v>163</v>
      </c>
      <c r="F530" s="2" t="s">
        <v>149</v>
      </c>
      <c r="G530" s="2"/>
      <c r="H530" s="33" t="s">
        <v>80</v>
      </c>
      <c r="I530" s="173">
        <f t="shared" si="402"/>
        <v>626.26082655173354</v>
      </c>
      <c r="J530" s="174">
        <f t="shared" si="403"/>
        <v>18.9372366318768</v>
      </c>
      <c r="K530" s="189">
        <f t="shared" si="404"/>
        <v>673</v>
      </c>
      <c r="L530" s="190">
        <f t="shared" si="375"/>
        <v>343</v>
      </c>
      <c r="M530" s="173">
        <f t="shared" si="372"/>
        <v>12004.532892386907</v>
      </c>
      <c r="N530" s="174">
        <f t="shared" si="376"/>
        <v>5273.3386123149012</v>
      </c>
      <c r="O530" s="174">
        <f t="shared" si="406"/>
        <v>6731.1942800720062</v>
      </c>
      <c r="P530" s="174">
        <f t="shared" si="377"/>
        <v>0</v>
      </c>
      <c r="Q530" s="174"/>
      <c r="R530" s="175"/>
      <c r="S530" s="173">
        <f t="shared" si="401"/>
        <v>7721.7345809433336</v>
      </c>
      <c r="T530" s="174">
        <f t="shared" si="378"/>
        <v>3391.9954641100012</v>
      </c>
      <c r="U530" s="174">
        <f t="shared" si="379"/>
        <v>4329.7391168333324</v>
      </c>
      <c r="V530" s="174">
        <f t="shared" si="380"/>
        <v>0</v>
      </c>
      <c r="W530" s="174"/>
      <c r="X530" s="175"/>
      <c r="Y530" s="173">
        <f t="shared" si="405"/>
        <v>15443.469161886667</v>
      </c>
      <c r="Z530" s="174">
        <f t="shared" si="381"/>
        <v>6783.9909282200024</v>
      </c>
      <c r="AA530" s="174">
        <f t="shared" si="382"/>
        <v>8659.4782336666649</v>
      </c>
      <c r="AB530" s="174">
        <f t="shared" si="383"/>
        <v>0</v>
      </c>
      <c r="AC530" s="174"/>
      <c r="AD530" s="175"/>
      <c r="AE530" s="173">
        <f t="shared" si="384"/>
        <v>19.168583413536002</v>
      </c>
      <c r="AF530" s="174">
        <f t="shared" si="373"/>
        <v>36</v>
      </c>
      <c r="AG530" s="174">
        <f t="shared" si="399"/>
        <v>47.464200000000005</v>
      </c>
      <c r="AH530" s="174">
        <f t="shared" si="385"/>
        <v>363</v>
      </c>
      <c r="AI530" s="174">
        <f t="shared" si="386"/>
        <v>200</v>
      </c>
      <c r="AJ530" s="174">
        <f t="shared" si="387"/>
        <v>1.6666666666666667</v>
      </c>
      <c r="AK530" s="174">
        <f t="shared" si="400"/>
        <v>6434.7788174527786</v>
      </c>
      <c r="AL530" s="174">
        <f t="shared" si="388"/>
        <v>2826.6628867583345</v>
      </c>
      <c r="AM530" s="174">
        <f t="shared" si="389"/>
        <v>3608.1159306944442</v>
      </c>
      <c r="AN530" s="174"/>
      <c r="AO530" s="176">
        <v>24</v>
      </c>
      <c r="AP530" s="174">
        <v>36</v>
      </c>
      <c r="AQ530" s="175">
        <f t="shared" si="390"/>
        <v>363</v>
      </c>
      <c r="AR530" s="31">
        <f t="shared" si="391"/>
        <v>1.2</v>
      </c>
      <c r="AS530" s="2">
        <f t="shared" si="392"/>
        <v>0</v>
      </c>
      <c r="AT530" s="33">
        <f t="shared" si="393"/>
        <v>0</v>
      </c>
      <c r="AU530" s="31">
        <f t="shared" si="394"/>
        <v>25</v>
      </c>
      <c r="AV530" s="2">
        <f t="shared" si="395"/>
        <v>0</v>
      </c>
      <c r="AW530" s="33">
        <f t="shared" si="396"/>
        <v>1</v>
      </c>
      <c r="AX530" s="31">
        <f t="shared" si="397"/>
        <v>1</v>
      </c>
      <c r="AY530" s="33">
        <f t="shared" si="398"/>
        <v>1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hidden="1" customHeight="1">
      <c r="A531" s="2"/>
      <c r="B531" s="107">
        <v>456</v>
      </c>
      <c r="C531" s="31">
        <v>7</v>
      </c>
      <c r="D531" s="111" t="s">
        <v>8</v>
      </c>
      <c r="E531" s="2" t="s">
        <v>155</v>
      </c>
      <c r="F531" s="2" t="s">
        <v>149</v>
      </c>
      <c r="G531" s="2"/>
      <c r="H531" s="33" t="s">
        <v>80</v>
      </c>
      <c r="I531" s="173">
        <f t="shared" si="402"/>
        <v>558.58217587037063</v>
      </c>
      <c r="J531" s="174">
        <f t="shared" si="403"/>
        <v>18.9372366318768</v>
      </c>
      <c r="K531" s="189">
        <f t="shared" si="404"/>
        <v>740</v>
      </c>
      <c r="L531" s="190">
        <f t="shared" si="375"/>
        <v>367</v>
      </c>
      <c r="M531" s="173">
        <f t="shared" si="372"/>
        <v>10707.229031485636</v>
      </c>
      <c r="N531" s="174">
        <f t="shared" si="376"/>
        <v>4425.3397462874009</v>
      </c>
      <c r="O531" s="174">
        <f t="shared" si="406"/>
        <v>6281.8892851982355</v>
      </c>
      <c r="P531" s="174">
        <f t="shared" si="377"/>
        <v>0</v>
      </c>
      <c r="Q531" s="174"/>
      <c r="R531" s="175"/>
      <c r="S531" s="173">
        <f t="shared" si="401"/>
        <v>7721.7345809433336</v>
      </c>
      <c r="T531" s="174">
        <f t="shared" si="378"/>
        <v>3391.9954641100012</v>
      </c>
      <c r="U531" s="174">
        <f t="shared" si="379"/>
        <v>4329.7391168333324</v>
      </c>
      <c r="V531" s="174">
        <f t="shared" si="380"/>
        <v>0</v>
      </c>
      <c r="W531" s="174"/>
      <c r="X531" s="175"/>
      <c r="Y531" s="173">
        <f t="shared" si="405"/>
        <v>17521.743937966668</v>
      </c>
      <c r="Z531" s="174">
        <f t="shared" si="381"/>
        <v>6783.9909282200024</v>
      </c>
      <c r="AA531" s="174">
        <f t="shared" si="382"/>
        <v>10737.753009746664</v>
      </c>
      <c r="AB531" s="174">
        <f t="shared" si="383"/>
        <v>0</v>
      </c>
      <c r="AC531" s="174"/>
      <c r="AD531" s="175"/>
      <c r="AE531" s="173">
        <f t="shared" si="384"/>
        <v>19.168583413536002</v>
      </c>
      <c r="AF531" s="174">
        <f t="shared" si="373"/>
        <v>36</v>
      </c>
      <c r="AG531" s="174">
        <f t="shared" si="399"/>
        <v>22.464200000000002</v>
      </c>
      <c r="AH531" s="174">
        <f t="shared" si="385"/>
        <v>363</v>
      </c>
      <c r="AI531" s="174">
        <f t="shared" si="386"/>
        <v>248</v>
      </c>
      <c r="AJ531" s="174">
        <f t="shared" si="387"/>
        <v>1.6666666666666667</v>
      </c>
      <c r="AK531" s="174">
        <f t="shared" si="400"/>
        <v>6434.7788174527786</v>
      </c>
      <c r="AL531" s="174">
        <f t="shared" si="388"/>
        <v>2826.6628867583345</v>
      </c>
      <c r="AM531" s="174">
        <f t="shared" si="389"/>
        <v>3608.1159306944442</v>
      </c>
      <c r="AN531" s="174"/>
      <c r="AO531" s="176">
        <v>24</v>
      </c>
      <c r="AP531" s="174">
        <v>36</v>
      </c>
      <c r="AQ531" s="175">
        <f t="shared" si="390"/>
        <v>363</v>
      </c>
      <c r="AR531" s="31">
        <f t="shared" si="391"/>
        <v>1.2</v>
      </c>
      <c r="AS531" s="2">
        <f t="shared" si="392"/>
        <v>0</v>
      </c>
      <c r="AT531" s="33">
        <f t="shared" si="393"/>
        <v>0</v>
      </c>
      <c r="AU531" s="31">
        <f t="shared" si="394"/>
        <v>0</v>
      </c>
      <c r="AV531" s="2">
        <f t="shared" si="395"/>
        <v>0</v>
      </c>
      <c r="AW531" s="33">
        <f t="shared" si="396"/>
        <v>1.24</v>
      </c>
      <c r="AX531" s="31">
        <f t="shared" si="397"/>
        <v>1</v>
      </c>
      <c r="AY531" s="33">
        <f t="shared" si="398"/>
        <v>1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hidden="1" customHeight="1">
      <c r="A532" s="2"/>
      <c r="B532" s="107">
        <v>457</v>
      </c>
      <c r="C532" s="31">
        <v>4</v>
      </c>
      <c r="D532" s="111" t="s">
        <v>8</v>
      </c>
      <c r="E532" s="2" t="s">
        <v>67</v>
      </c>
      <c r="F532" s="2" t="s">
        <v>149</v>
      </c>
      <c r="G532" s="2"/>
      <c r="H532" s="33" t="s">
        <v>80</v>
      </c>
      <c r="I532" s="173">
        <f t="shared" si="402"/>
        <v>489.41875099095995</v>
      </c>
      <c r="J532" s="174">
        <f t="shared" si="403"/>
        <v>10.38157049516111</v>
      </c>
      <c r="K532" s="189">
        <f t="shared" si="404"/>
        <v>790</v>
      </c>
      <c r="L532" s="190">
        <f t="shared" si="375"/>
        <v>389</v>
      </c>
      <c r="M532" s="173">
        <f t="shared" si="372"/>
        <v>9381.4641525188217</v>
      </c>
      <c r="N532" s="174">
        <f t="shared" si="376"/>
        <v>4122.4536670872149</v>
      </c>
      <c r="O532" s="174">
        <f t="shared" si="406"/>
        <v>5259.0104854316069</v>
      </c>
      <c r="P532" s="174">
        <f t="shared" si="377"/>
        <v>0</v>
      </c>
      <c r="Q532" s="174"/>
      <c r="R532" s="175"/>
      <c r="S532" s="173">
        <f t="shared" si="401"/>
        <v>7190.8340774854878</v>
      </c>
      <c r="T532" s="174">
        <f t="shared" si="378"/>
        <v>3159.8351632763738</v>
      </c>
      <c r="U532" s="174">
        <f t="shared" si="379"/>
        <v>4030.998914209114</v>
      </c>
      <c r="V532" s="174">
        <f t="shared" si="380"/>
        <v>0</v>
      </c>
      <c r="W532" s="174"/>
      <c r="X532" s="175"/>
      <c r="Y532" s="173">
        <f t="shared" si="405"/>
        <v>14381.668154970976</v>
      </c>
      <c r="Z532" s="174">
        <f t="shared" si="381"/>
        <v>6319.6703265527476</v>
      </c>
      <c r="AA532" s="174">
        <f t="shared" si="382"/>
        <v>8061.997828418228</v>
      </c>
      <c r="AB532" s="174">
        <f t="shared" si="383"/>
        <v>0</v>
      </c>
      <c r="AC532" s="174"/>
      <c r="AD532" s="175"/>
      <c r="AE532" s="173">
        <f t="shared" si="384"/>
        <v>19.168583413536002</v>
      </c>
      <c r="AF532" s="174">
        <f t="shared" si="373"/>
        <v>36</v>
      </c>
      <c r="AG532" s="174">
        <f t="shared" si="399"/>
        <v>22.464200000000002</v>
      </c>
      <c r="AH532" s="174">
        <f t="shared" si="385"/>
        <v>199</v>
      </c>
      <c r="AI532" s="174">
        <f t="shared" si="386"/>
        <v>200</v>
      </c>
      <c r="AJ532" s="174">
        <f t="shared" si="387"/>
        <v>1.6666666666666667</v>
      </c>
      <c r="AK532" s="174">
        <f t="shared" si="400"/>
        <v>5992.3617312379065</v>
      </c>
      <c r="AL532" s="174">
        <f t="shared" si="388"/>
        <v>2633.1959693969784</v>
      </c>
      <c r="AM532" s="174">
        <f t="shared" si="389"/>
        <v>3359.1657618409286</v>
      </c>
      <c r="AN532" s="174"/>
      <c r="AO532" s="176">
        <v>24</v>
      </c>
      <c r="AP532" s="174">
        <v>36</v>
      </c>
      <c r="AQ532" s="175">
        <f t="shared" si="390"/>
        <v>199</v>
      </c>
      <c r="AR532" s="31">
        <f t="shared" si="391"/>
        <v>1</v>
      </c>
      <c r="AS532" s="2">
        <f t="shared" si="392"/>
        <v>0</v>
      </c>
      <c r="AT532" s="33">
        <f t="shared" si="393"/>
        <v>0</v>
      </c>
      <c r="AU532" s="31">
        <f t="shared" si="394"/>
        <v>0</v>
      </c>
      <c r="AV532" s="2">
        <f t="shared" si="395"/>
        <v>0</v>
      </c>
      <c r="AW532" s="33">
        <f t="shared" si="396"/>
        <v>1</v>
      </c>
      <c r="AX532" s="31">
        <f t="shared" si="397"/>
        <v>1</v>
      </c>
      <c r="AY532" s="33">
        <f t="shared" si="398"/>
        <v>1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hidden="1" customHeight="1">
      <c r="A533" s="2"/>
      <c r="B533" s="107">
        <v>458</v>
      </c>
      <c r="C533" s="31">
        <v>4</v>
      </c>
      <c r="D533" s="111" t="s">
        <v>8</v>
      </c>
      <c r="E533" s="2" t="s">
        <v>148</v>
      </c>
      <c r="F533" s="2" t="s">
        <v>149</v>
      </c>
      <c r="G533" s="2"/>
      <c r="H533" s="33" t="s">
        <v>80</v>
      </c>
      <c r="I533" s="173">
        <f t="shared" si="402"/>
        <v>489.41875099095995</v>
      </c>
      <c r="J533" s="174">
        <f t="shared" si="403"/>
        <v>10.38157049516111</v>
      </c>
      <c r="K533" s="189">
        <f t="shared" si="404"/>
        <v>790</v>
      </c>
      <c r="L533" s="190">
        <f t="shared" si="375"/>
        <v>389</v>
      </c>
      <c r="M533" s="173">
        <f t="shared" si="372"/>
        <v>9381.4641525188217</v>
      </c>
      <c r="N533" s="174">
        <f t="shared" si="376"/>
        <v>4122.4536670872149</v>
      </c>
      <c r="O533" s="174">
        <f t="shared" si="406"/>
        <v>5259.0104854316069</v>
      </c>
      <c r="P533" s="174">
        <f t="shared" si="377"/>
        <v>0</v>
      </c>
      <c r="Q533" s="174"/>
      <c r="R533" s="175"/>
      <c r="S533" s="173">
        <f t="shared" si="401"/>
        <v>7190.8340774854878</v>
      </c>
      <c r="T533" s="174">
        <f t="shared" si="378"/>
        <v>3159.8351632763738</v>
      </c>
      <c r="U533" s="174">
        <f t="shared" si="379"/>
        <v>4030.998914209114</v>
      </c>
      <c r="V533" s="174">
        <f t="shared" si="380"/>
        <v>0</v>
      </c>
      <c r="W533" s="174"/>
      <c r="X533" s="175"/>
      <c r="Y533" s="173">
        <f t="shared" si="405"/>
        <v>14381.668154970976</v>
      </c>
      <c r="Z533" s="174">
        <f t="shared" si="381"/>
        <v>6319.6703265527476</v>
      </c>
      <c r="AA533" s="174">
        <f t="shared" si="382"/>
        <v>8061.997828418228</v>
      </c>
      <c r="AB533" s="174">
        <f t="shared" si="383"/>
        <v>0</v>
      </c>
      <c r="AC533" s="174"/>
      <c r="AD533" s="175"/>
      <c r="AE533" s="173">
        <f t="shared" si="384"/>
        <v>19.168583413536002</v>
      </c>
      <c r="AF533" s="174">
        <f t="shared" si="373"/>
        <v>36</v>
      </c>
      <c r="AG533" s="174">
        <f t="shared" si="399"/>
        <v>22.464200000000002</v>
      </c>
      <c r="AH533" s="174">
        <f t="shared" si="385"/>
        <v>199</v>
      </c>
      <c r="AI533" s="174">
        <f t="shared" si="386"/>
        <v>200</v>
      </c>
      <c r="AJ533" s="174">
        <f t="shared" si="387"/>
        <v>1.6666666666666667</v>
      </c>
      <c r="AK533" s="174">
        <f t="shared" si="400"/>
        <v>5992.3617312379065</v>
      </c>
      <c r="AL533" s="174">
        <f t="shared" si="388"/>
        <v>2633.1959693969784</v>
      </c>
      <c r="AM533" s="174">
        <f t="shared" si="389"/>
        <v>3359.1657618409286</v>
      </c>
      <c r="AN533" s="174"/>
      <c r="AO533" s="176">
        <v>24</v>
      </c>
      <c r="AP533" s="174">
        <v>36</v>
      </c>
      <c r="AQ533" s="175">
        <f t="shared" si="390"/>
        <v>199</v>
      </c>
      <c r="AR533" s="31">
        <f t="shared" si="391"/>
        <v>1.2</v>
      </c>
      <c r="AS533" s="2">
        <f t="shared" si="392"/>
        <v>0</v>
      </c>
      <c r="AT533" s="33">
        <f t="shared" si="393"/>
        <v>0</v>
      </c>
      <c r="AU533" s="31">
        <f t="shared" si="394"/>
        <v>0</v>
      </c>
      <c r="AV533" s="2">
        <f t="shared" si="395"/>
        <v>0</v>
      </c>
      <c r="AW533" s="33">
        <f t="shared" si="396"/>
        <v>1</v>
      </c>
      <c r="AX533" s="31">
        <f t="shared" si="397"/>
        <v>1</v>
      </c>
      <c r="AY533" s="33">
        <f t="shared" si="398"/>
        <v>1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hidden="1" customHeight="1">
      <c r="A534" s="2"/>
      <c r="B534" s="107">
        <v>459</v>
      </c>
      <c r="C534" s="31">
        <v>1</v>
      </c>
      <c r="D534" s="111" t="s">
        <v>8</v>
      </c>
      <c r="E534" s="2" t="s">
        <v>67</v>
      </c>
      <c r="F534" s="2" t="s">
        <v>149</v>
      </c>
      <c r="G534" s="2"/>
      <c r="H534" s="33" t="s">
        <v>80</v>
      </c>
      <c r="I534" s="173">
        <f t="shared" si="402"/>
        <v>398.22829094550269</v>
      </c>
      <c r="J534" s="174">
        <f t="shared" si="403"/>
        <v>5.2690382915139304</v>
      </c>
      <c r="K534" s="189">
        <f t="shared" si="404"/>
        <v>852</v>
      </c>
      <c r="L534" s="190">
        <f t="shared" si="375"/>
        <v>411</v>
      </c>
      <c r="M534" s="173">
        <f t="shared" si="372"/>
        <v>7633.4722126187517</v>
      </c>
      <c r="N534" s="174">
        <f t="shared" si="376"/>
        <v>3353.9052266270301</v>
      </c>
      <c r="O534" s="174">
        <f t="shared" si="406"/>
        <v>4279.5669859917216</v>
      </c>
      <c r="P534" s="174">
        <f t="shared" si="377"/>
        <v>0</v>
      </c>
      <c r="Q534" s="174"/>
      <c r="R534" s="175"/>
      <c r="S534" s="173">
        <f t="shared" si="401"/>
        <v>5851.0090987556359</v>
      </c>
      <c r="T534" s="174">
        <f t="shared" si="378"/>
        <v>2570.7475511496868</v>
      </c>
      <c r="U534" s="174">
        <f t="shared" si="379"/>
        <v>3280.2615476059495</v>
      </c>
      <c r="V534" s="174">
        <f t="shared" si="380"/>
        <v>0</v>
      </c>
      <c r="W534" s="174"/>
      <c r="X534" s="175"/>
      <c r="Y534" s="173">
        <f t="shared" si="405"/>
        <v>11702.018197511272</v>
      </c>
      <c r="Z534" s="174">
        <f t="shared" si="381"/>
        <v>5141.4951022993737</v>
      </c>
      <c r="AA534" s="174">
        <f t="shared" si="382"/>
        <v>6560.5230952118991</v>
      </c>
      <c r="AB534" s="174">
        <f t="shared" si="383"/>
        <v>0</v>
      </c>
      <c r="AC534" s="174"/>
      <c r="AD534" s="175"/>
      <c r="AE534" s="173">
        <f t="shared" si="384"/>
        <v>19.168583413536002</v>
      </c>
      <c r="AF534" s="174">
        <f t="shared" si="373"/>
        <v>36</v>
      </c>
      <c r="AG534" s="174">
        <f t="shared" si="399"/>
        <v>22.464200000000002</v>
      </c>
      <c r="AH534" s="174">
        <f t="shared" si="385"/>
        <v>101</v>
      </c>
      <c r="AI534" s="174">
        <f t="shared" si="386"/>
        <v>200</v>
      </c>
      <c r="AJ534" s="174">
        <f t="shared" si="387"/>
        <v>1.6666666666666667</v>
      </c>
      <c r="AK534" s="174">
        <f t="shared" si="400"/>
        <v>4875.8409156296966</v>
      </c>
      <c r="AL534" s="174">
        <f t="shared" si="388"/>
        <v>2142.2896259580725</v>
      </c>
      <c r="AM534" s="174">
        <f t="shared" si="389"/>
        <v>2733.5512896716245</v>
      </c>
      <c r="AN534" s="174"/>
      <c r="AO534" s="176">
        <v>24</v>
      </c>
      <c r="AP534" s="174">
        <v>36</v>
      </c>
      <c r="AQ534" s="175">
        <f t="shared" si="390"/>
        <v>101</v>
      </c>
      <c r="AR534" s="31">
        <f t="shared" si="391"/>
        <v>1</v>
      </c>
      <c r="AS534" s="2">
        <f t="shared" si="392"/>
        <v>0</v>
      </c>
      <c r="AT534" s="33">
        <f t="shared" si="393"/>
        <v>0</v>
      </c>
      <c r="AU534" s="31">
        <f t="shared" si="394"/>
        <v>0</v>
      </c>
      <c r="AV534" s="2">
        <f t="shared" si="395"/>
        <v>0</v>
      </c>
      <c r="AW534" s="33">
        <f t="shared" si="396"/>
        <v>1</v>
      </c>
      <c r="AX534" s="31">
        <f t="shared" si="397"/>
        <v>1</v>
      </c>
      <c r="AY534" s="33">
        <f t="shared" si="398"/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hidden="1" customHeight="1">
      <c r="A535" s="2"/>
      <c r="B535" s="107">
        <v>460</v>
      </c>
      <c r="C535" s="31">
        <v>10</v>
      </c>
      <c r="D535" s="111" t="s">
        <v>11</v>
      </c>
      <c r="E535" s="2" t="s">
        <v>67</v>
      </c>
      <c r="F535" s="2"/>
      <c r="G535" s="2"/>
      <c r="H535" s="33">
        <f t="shared" ref="H535:H556" si="407">IF(AX535=1,5,1)</f>
        <v>5</v>
      </c>
      <c r="I535" s="173">
        <f t="shared" si="402"/>
        <v>620.08245409009635</v>
      </c>
      <c r="J535" s="174">
        <f t="shared" si="403"/>
        <v>24.707094404564337</v>
      </c>
      <c r="K535" s="189">
        <f t="shared" si="404"/>
        <v>693</v>
      </c>
      <c r="L535" s="190">
        <f t="shared" si="375"/>
        <v>353</v>
      </c>
      <c r="M535" s="173">
        <f t="shared" si="372"/>
        <v>14857.627805620148</v>
      </c>
      <c r="N535" s="174">
        <f t="shared" ref="N535:N556" si="408">T535*(1+(AG535/100)*(AI535/100-1))</f>
        <v>13757.940530556814</v>
      </c>
      <c r="O535" s="174">
        <f t="shared" si="406"/>
        <v>1099.6872750633338</v>
      </c>
      <c r="P535" s="174"/>
      <c r="Q535" s="174"/>
      <c r="R535" s="175"/>
      <c r="S535" s="173">
        <f t="shared" ref="S535:S556" si="409">T535</f>
        <v>11234.255015389652</v>
      </c>
      <c r="T535" s="174">
        <f t="shared" ref="T535:T556" si="410">H535*AL535*AX535</f>
        <v>11234.255015389652</v>
      </c>
      <c r="U535" s="174">
        <f t="shared" ref="U535:U556" si="411">AM535*AV535</f>
        <v>897.96632408763844</v>
      </c>
      <c r="V535" s="174"/>
      <c r="W535" s="174"/>
      <c r="X535" s="175"/>
      <c r="Y535" s="173">
        <f t="shared" si="405"/>
        <v>24264.44267895458</v>
      </c>
      <c r="Z535" s="174">
        <f t="shared" ref="Z535:Z556" si="412">T535*$D$58/100</f>
        <v>22468.510030779304</v>
      </c>
      <c r="AA535" s="174">
        <f t="shared" ref="AA535:AA556" si="413">U535*$D$58/100</f>
        <v>1795.9326481752769</v>
      </c>
      <c r="AB535" s="174"/>
      <c r="AC535" s="174"/>
      <c r="AD535" s="175"/>
      <c r="AE535" s="173">
        <f t="shared" ref="AE535:AE556" si="414">AO535*(1-$D$20/100)*(1-$D$17/100)-AR535</f>
        <v>23.960729266919998</v>
      </c>
      <c r="AF535" s="174">
        <f t="shared" si="373"/>
        <v>36</v>
      </c>
      <c r="AG535" s="174">
        <f t="shared" ref="AG535:AG556" si="415">IF($D$57+AS535&gt;100,100,$D$57+AS535)</f>
        <v>22.464200000000002</v>
      </c>
      <c r="AH535" s="174">
        <f t="shared" ref="AH535:AH556" si="416">AQ535</f>
        <v>592</v>
      </c>
      <c r="AI535" s="174">
        <f t="shared" ref="AI535:AI556" si="417">$D$58</f>
        <v>200</v>
      </c>
      <c r="AJ535" s="174">
        <f t="shared" ref="AJ535:AJ556" si="418">10/IF(AX535=1,7,6)</f>
        <v>1.4285714285714286</v>
      </c>
      <c r="AK535" s="174">
        <f t="shared" si="400"/>
        <v>3144.8173271655687</v>
      </c>
      <c r="AL535" s="174">
        <f t="shared" ref="AL535:AL556" si="419">(VLOOKUP(C535,$B$36:$AG$39,14,FALSE)+VLOOKUP(C535,$B$40:$AG$43,14,FALSE)*$D$54)*$D$59/100</f>
        <v>2246.8510030779303</v>
      </c>
      <c r="AM535" s="174">
        <f t="shared" ref="AM535:AM556" si="420">(VLOOKUP(C535,$B$36:$AG$39,15,FALSE)+VLOOKUP(C535,$B$40:$AG$43,15,FALSE)*$D$54)*$D$59/100</f>
        <v>897.96632408763844</v>
      </c>
      <c r="AN535" s="174"/>
      <c r="AO535" s="176">
        <v>30</v>
      </c>
      <c r="AP535" s="174">
        <v>36</v>
      </c>
      <c r="AQ535" s="175">
        <f t="shared" ref="AQ535:AQ556" si="421">VLOOKUP(C535,$B$45:$AA$48,14,FALSE)</f>
        <v>592</v>
      </c>
      <c r="AR535" s="31">
        <f t="shared" ref="AR535:AR556" si="422">IF(LEFT(E535,1)*1=1,$S$61,$R$61)</f>
        <v>0</v>
      </c>
      <c r="AS535" s="2">
        <f t="shared" ref="AS535:AS556" si="423">IF(LEFT(E535,1)*1=2,$U$61,$T$61)</f>
        <v>0</v>
      </c>
      <c r="AT535" s="33">
        <f t="shared" ref="AT535:AT556" si="424">IF(LEFT(E535,1)*1=3,$W$61,$V$61)</f>
        <v>0</v>
      </c>
      <c r="AU535" s="31">
        <f t="shared" ref="AU535:AU556" si="425">IF(MID(E535,3,1)*1=1,$Y$61,$X$61)</f>
        <v>0</v>
      </c>
      <c r="AV535" s="2">
        <f t="shared" ref="AV535:AV556" si="426">IF(MID(E535,3,1)*1=2,$AA$61,$Z$61)</f>
        <v>1</v>
      </c>
      <c r="AW535" s="33">
        <f t="shared" ref="AW535:AW556" si="427">IF(MID(E535,3,1)*1=3,$AC$61,$AB$61)</f>
        <v>0</v>
      </c>
      <c r="AX535" s="31">
        <f t="shared" ref="AX535:AX556" si="428">IF(MID(E535,5,1)*1=1,$AE$61,$AD$61)</f>
        <v>1</v>
      </c>
      <c r="AY535" s="33">
        <f t="shared" ref="AY535:AY556" si="429">IF(MID(E535,5,1)*1=2,$AG$61,$AF$61)</f>
        <v>0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hidden="1" customHeight="1">
      <c r="A536" s="2"/>
      <c r="B536" s="107">
        <v>461</v>
      </c>
      <c r="C536" s="31">
        <v>10</v>
      </c>
      <c r="D536" s="111" t="s">
        <v>11</v>
      </c>
      <c r="E536" s="2" t="s">
        <v>89</v>
      </c>
      <c r="F536" s="2"/>
      <c r="G536" s="2"/>
      <c r="H536" s="33">
        <f t="shared" si="407"/>
        <v>5</v>
      </c>
      <c r="I536" s="173">
        <f t="shared" si="402"/>
        <v>643.0301545296976</v>
      </c>
      <c r="J536" s="174">
        <f t="shared" si="403"/>
        <v>24.707094404564337</v>
      </c>
      <c r="K536" s="189">
        <f t="shared" si="404"/>
        <v>661</v>
      </c>
      <c r="L536" s="190">
        <f t="shared" si="375"/>
        <v>340</v>
      </c>
      <c r="M536" s="173">
        <f t="shared" si="372"/>
        <v>15407.471443151815</v>
      </c>
      <c r="N536" s="174">
        <f t="shared" si="408"/>
        <v>13757.940530556814</v>
      </c>
      <c r="O536" s="174">
        <f t="shared" si="406"/>
        <v>1649.5309125950005</v>
      </c>
      <c r="P536" s="174"/>
      <c r="Q536" s="174"/>
      <c r="R536" s="175"/>
      <c r="S536" s="173">
        <f t="shared" si="409"/>
        <v>11234.255015389652</v>
      </c>
      <c r="T536" s="174">
        <f t="shared" si="410"/>
        <v>11234.255015389652</v>
      </c>
      <c r="U536" s="174">
        <f t="shared" si="411"/>
        <v>1346.9494861314577</v>
      </c>
      <c r="V536" s="174"/>
      <c r="W536" s="174"/>
      <c r="X536" s="175"/>
      <c r="Y536" s="173">
        <f t="shared" si="405"/>
        <v>25162.409003042219</v>
      </c>
      <c r="Z536" s="174">
        <f t="shared" si="412"/>
        <v>22468.510030779304</v>
      </c>
      <c r="AA536" s="174">
        <f t="shared" si="413"/>
        <v>2693.8989722629153</v>
      </c>
      <c r="AB536" s="174"/>
      <c r="AC536" s="174"/>
      <c r="AD536" s="175"/>
      <c r="AE536" s="173">
        <f t="shared" si="414"/>
        <v>23.960729266919998</v>
      </c>
      <c r="AF536" s="174">
        <f t="shared" si="373"/>
        <v>36</v>
      </c>
      <c r="AG536" s="174">
        <f t="shared" si="415"/>
        <v>22.464200000000002</v>
      </c>
      <c r="AH536" s="174">
        <f t="shared" si="416"/>
        <v>592</v>
      </c>
      <c r="AI536" s="174">
        <f t="shared" si="417"/>
        <v>200</v>
      </c>
      <c r="AJ536" s="174">
        <f t="shared" si="418"/>
        <v>1.4285714285714286</v>
      </c>
      <c r="AK536" s="174">
        <f t="shared" si="400"/>
        <v>3144.8173271655687</v>
      </c>
      <c r="AL536" s="174">
        <f t="shared" si="419"/>
        <v>2246.8510030779303</v>
      </c>
      <c r="AM536" s="174">
        <f t="shared" si="420"/>
        <v>897.96632408763844</v>
      </c>
      <c r="AN536" s="174"/>
      <c r="AO536" s="176">
        <v>30</v>
      </c>
      <c r="AP536" s="174">
        <v>36</v>
      </c>
      <c r="AQ536" s="175">
        <f t="shared" si="421"/>
        <v>592</v>
      </c>
      <c r="AR536" s="31">
        <f t="shared" si="422"/>
        <v>0</v>
      </c>
      <c r="AS536" s="2">
        <f t="shared" si="423"/>
        <v>0</v>
      </c>
      <c r="AT536" s="33">
        <f t="shared" si="424"/>
        <v>0</v>
      </c>
      <c r="AU536" s="31">
        <f t="shared" si="425"/>
        <v>0</v>
      </c>
      <c r="AV536" s="2">
        <f t="shared" si="426"/>
        <v>1.5</v>
      </c>
      <c r="AW536" s="33">
        <f t="shared" si="427"/>
        <v>0</v>
      </c>
      <c r="AX536" s="31">
        <f t="shared" si="428"/>
        <v>1</v>
      </c>
      <c r="AY536" s="33">
        <f t="shared" si="429"/>
        <v>0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hidden="1" customHeight="1">
      <c r="A537" s="2"/>
      <c r="B537" s="107">
        <v>462</v>
      </c>
      <c r="C537" s="31">
        <v>10</v>
      </c>
      <c r="D537" s="111" t="s">
        <v>11</v>
      </c>
      <c r="E537" s="2" t="s">
        <v>148</v>
      </c>
      <c r="F537" s="2"/>
      <c r="G537" s="2"/>
      <c r="H537" s="33">
        <f t="shared" si="407"/>
        <v>5</v>
      </c>
      <c r="I537" s="173">
        <f t="shared" si="402"/>
        <v>783.60001856793758</v>
      </c>
      <c r="J537" s="174">
        <f t="shared" si="403"/>
        <v>31.222427769845222</v>
      </c>
      <c r="K537" s="189">
        <f t="shared" si="404"/>
        <v>530</v>
      </c>
      <c r="L537" s="190">
        <f t="shared" si="375"/>
        <v>284</v>
      </c>
      <c r="M537" s="173">
        <f t="shared" si="372"/>
        <v>14857.627805620148</v>
      </c>
      <c r="N537" s="174">
        <f t="shared" si="408"/>
        <v>13757.940530556814</v>
      </c>
      <c r="O537" s="174">
        <f t="shared" si="406"/>
        <v>1099.6872750633338</v>
      </c>
      <c r="P537" s="174"/>
      <c r="Q537" s="174"/>
      <c r="R537" s="175"/>
      <c r="S537" s="173">
        <f t="shared" si="409"/>
        <v>11234.255015389652</v>
      </c>
      <c r="T537" s="174">
        <f t="shared" si="410"/>
        <v>11234.255015389652</v>
      </c>
      <c r="U537" s="174">
        <f t="shared" si="411"/>
        <v>897.96632408763844</v>
      </c>
      <c r="V537" s="174"/>
      <c r="W537" s="174"/>
      <c r="X537" s="175"/>
      <c r="Y537" s="173">
        <f t="shared" si="405"/>
        <v>24264.44267895458</v>
      </c>
      <c r="Z537" s="174">
        <f t="shared" si="412"/>
        <v>22468.510030779304</v>
      </c>
      <c r="AA537" s="174">
        <f t="shared" si="413"/>
        <v>1795.9326481752769</v>
      </c>
      <c r="AB537" s="174"/>
      <c r="AC537" s="174"/>
      <c r="AD537" s="175"/>
      <c r="AE537" s="173">
        <f t="shared" si="414"/>
        <v>18.960729266919998</v>
      </c>
      <c r="AF537" s="174">
        <f t="shared" si="373"/>
        <v>36</v>
      </c>
      <c r="AG537" s="174">
        <f t="shared" si="415"/>
        <v>22.464200000000002</v>
      </c>
      <c r="AH537" s="174">
        <f t="shared" si="416"/>
        <v>592</v>
      </c>
      <c r="AI537" s="174">
        <f t="shared" si="417"/>
        <v>200</v>
      </c>
      <c r="AJ537" s="174">
        <f t="shared" si="418"/>
        <v>1.4285714285714286</v>
      </c>
      <c r="AK537" s="174">
        <f t="shared" si="400"/>
        <v>3144.8173271655687</v>
      </c>
      <c r="AL537" s="174">
        <f t="shared" si="419"/>
        <v>2246.8510030779303</v>
      </c>
      <c r="AM537" s="174">
        <f t="shared" si="420"/>
        <v>897.96632408763844</v>
      </c>
      <c r="AN537" s="174"/>
      <c r="AO537" s="176">
        <v>30</v>
      </c>
      <c r="AP537" s="174">
        <v>36</v>
      </c>
      <c r="AQ537" s="175">
        <f t="shared" si="421"/>
        <v>592</v>
      </c>
      <c r="AR537" s="31">
        <f t="shared" si="422"/>
        <v>5</v>
      </c>
      <c r="AS537" s="2">
        <f t="shared" si="423"/>
        <v>0</v>
      </c>
      <c r="AT537" s="33">
        <f t="shared" si="424"/>
        <v>0</v>
      </c>
      <c r="AU537" s="31">
        <f t="shared" si="425"/>
        <v>0</v>
      </c>
      <c r="AV537" s="2">
        <f t="shared" si="426"/>
        <v>1</v>
      </c>
      <c r="AW537" s="33">
        <f t="shared" si="427"/>
        <v>0</v>
      </c>
      <c r="AX537" s="31">
        <f t="shared" si="428"/>
        <v>1</v>
      </c>
      <c r="AY537" s="33">
        <f t="shared" si="429"/>
        <v>0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hidden="1" customHeight="1">
      <c r="A538" s="2"/>
      <c r="B538" s="107">
        <v>463</v>
      </c>
      <c r="C538" s="31">
        <v>10</v>
      </c>
      <c r="D538" s="111" t="s">
        <v>11</v>
      </c>
      <c r="E538" s="2" t="s">
        <v>152</v>
      </c>
      <c r="F538" s="2"/>
      <c r="G538" s="2"/>
      <c r="H538" s="33">
        <f t="shared" si="407"/>
        <v>5</v>
      </c>
      <c r="I538" s="173">
        <f t="shared" si="402"/>
        <v>812.59909501648735</v>
      </c>
      <c r="J538" s="174">
        <f t="shared" si="403"/>
        <v>31.222427769845222</v>
      </c>
      <c r="K538" s="189">
        <f t="shared" si="404"/>
        <v>498</v>
      </c>
      <c r="L538" s="190">
        <f t="shared" si="375"/>
        <v>271</v>
      </c>
      <c r="M538" s="173">
        <f t="shared" si="372"/>
        <v>15407.471443151815</v>
      </c>
      <c r="N538" s="174">
        <f t="shared" si="408"/>
        <v>13757.940530556814</v>
      </c>
      <c r="O538" s="174">
        <f t="shared" si="406"/>
        <v>1649.5309125950005</v>
      </c>
      <c r="P538" s="174"/>
      <c r="Q538" s="174"/>
      <c r="R538" s="175"/>
      <c r="S538" s="173">
        <f t="shared" si="409"/>
        <v>11234.255015389652</v>
      </c>
      <c r="T538" s="174">
        <f t="shared" si="410"/>
        <v>11234.255015389652</v>
      </c>
      <c r="U538" s="174">
        <f t="shared" si="411"/>
        <v>1346.9494861314577</v>
      </c>
      <c r="V538" s="174"/>
      <c r="W538" s="174"/>
      <c r="X538" s="175"/>
      <c r="Y538" s="173">
        <f t="shared" si="405"/>
        <v>25162.409003042219</v>
      </c>
      <c r="Z538" s="174">
        <f t="shared" si="412"/>
        <v>22468.510030779304</v>
      </c>
      <c r="AA538" s="174">
        <f t="shared" si="413"/>
        <v>2693.8989722629153</v>
      </c>
      <c r="AB538" s="174"/>
      <c r="AC538" s="174"/>
      <c r="AD538" s="175"/>
      <c r="AE538" s="173">
        <f t="shared" si="414"/>
        <v>18.960729266919998</v>
      </c>
      <c r="AF538" s="174">
        <f t="shared" si="373"/>
        <v>36</v>
      </c>
      <c r="AG538" s="174">
        <f t="shared" si="415"/>
        <v>22.464200000000002</v>
      </c>
      <c r="AH538" s="174">
        <f t="shared" si="416"/>
        <v>592</v>
      </c>
      <c r="AI538" s="174">
        <f t="shared" si="417"/>
        <v>200</v>
      </c>
      <c r="AJ538" s="174">
        <f t="shared" si="418"/>
        <v>1.4285714285714286</v>
      </c>
      <c r="AK538" s="174">
        <f t="shared" si="400"/>
        <v>3144.8173271655687</v>
      </c>
      <c r="AL538" s="174">
        <f t="shared" si="419"/>
        <v>2246.8510030779303</v>
      </c>
      <c r="AM538" s="174">
        <f t="shared" si="420"/>
        <v>897.96632408763844</v>
      </c>
      <c r="AN538" s="174"/>
      <c r="AO538" s="176">
        <v>30</v>
      </c>
      <c r="AP538" s="174">
        <v>36</v>
      </c>
      <c r="AQ538" s="175">
        <f t="shared" si="421"/>
        <v>592</v>
      </c>
      <c r="AR538" s="31">
        <f t="shared" si="422"/>
        <v>5</v>
      </c>
      <c r="AS538" s="2">
        <f t="shared" si="423"/>
        <v>0</v>
      </c>
      <c r="AT538" s="33">
        <f t="shared" si="424"/>
        <v>0</v>
      </c>
      <c r="AU538" s="31">
        <f t="shared" si="425"/>
        <v>0</v>
      </c>
      <c r="AV538" s="2">
        <f t="shared" si="426"/>
        <v>1.5</v>
      </c>
      <c r="AW538" s="33">
        <f t="shared" si="427"/>
        <v>0</v>
      </c>
      <c r="AX538" s="31">
        <f t="shared" si="428"/>
        <v>1</v>
      </c>
      <c r="AY538" s="33">
        <f t="shared" si="429"/>
        <v>0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hidden="1" customHeight="1">
      <c r="A539" s="2"/>
      <c r="B539" s="107">
        <v>464</v>
      </c>
      <c r="C539" s="31">
        <v>10</v>
      </c>
      <c r="D539" s="111" t="s">
        <v>11</v>
      </c>
      <c r="E539" s="2" t="s">
        <v>79</v>
      </c>
      <c r="F539" s="2"/>
      <c r="G539" s="2"/>
      <c r="H539" s="33">
        <f t="shared" si="407"/>
        <v>5</v>
      </c>
      <c r="I539" s="173">
        <f t="shared" si="402"/>
        <v>696.03311404910039</v>
      </c>
      <c r="J539" s="174">
        <f t="shared" si="403"/>
        <v>24.707094404564337</v>
      </c>
      <c r="K539" s="189">
        <f t="shared" si="404"/>
        <v>608</v>
      </c>
      <c r="L539" s="190">
        <f t="shared" si="375"/>
        <v>315</v>
      </c>
      <c r="M539" s="173">
        <f t="shared" si="372"/>
        <v>16677.461006541744</v>
      </c>
      <c r="N539" s="174">
        <f t="shared" si="408"/>
        <v>15443.078782865263</v>
      </c>
      <c r="O539" s="174">
        <f t="shared" si="406"/>
        <v>1234.3822236764795</v>
      </c>
      <c r="P539" s="174"/>
      <c r="Q539" s="174"/>
      <c r="R539" s="175"/>
      <c r="S539" s="173">
        <f t="shared" si="409"/>
        <v>11234.255015389652</v>
      </c>
      <c r="T539" s="174">
        <f t="shared" si="410"/>
        <v>11234.255015389652</v>
      </c>
      <c r="U539" s="174">
        <f t="shared" si="411"/>
        <v>897.96632408763844</v>
      </c>
      <c r="V539" s="174"/>
      <c r="W539" s="174"/>
      <c r="X539" s="175"/>
      <c r="Y539" s="173">
        <f t="shared" si="405"/>
        <v>24264.44267895458</v>
      </c>
      <c r="Z539" s="174">
        <f t="shared" si="412"/>
        <v>22468.510030779304</v>
      </c>
      <c r="AA539" s="174">
        <f t="shared" si="413"/>
        <v>1795.9326481752769</v>
      </c>
      <c r="AB539" s="174"/>
      <c r="AC539" s="174"/>
      <c r="AD539" s="175"/>
      <c r="AE539" s="173">
        <f t="shared" si="414"/>
        <v>23.960729266919998</v>
      </c>
      <c r="AF539" s="174">
        <f t="shared" si="373"/>
        <v>36</v>
      </c>
      <c r="AG539" s="174">
        <f t="shared" si="415"/>
        <v>37.464200000000005</v>
      </c>
      <c r="AH539" s="174">
        <f t="shared" si="416"/>
        <v>592</v>
      </c>
      <c r="AI539" s="174">
        <f t="shared" si="417"/>
        <v>200</v>
      </c>
      <c r="AJ539" s="174">
        <f t="shared" si="418"/>
        <v>1.4285714285714286</v>
      </c>
      <c r="AK539" s="174">
        <f t="shared" si="400"/>
        <v>3144.8173271655687</v>
      </c>
      <c r="AL539" s="174">
        <f t="shared" si="419"/>
        <v>2246.8510030779303</v>
      </c>
      <c r="AM539" s="174">
        <f t="shared" si="420"/>
        <v>897.96632408763844</v>
      </c>
      <c r="AN539" s="174"/>
      <c r="AO539" s="176">
        <v>30</v>
      </c>
      <c r="AP539" s="174">
        <v>36</v>
      </c>
      <c r="AQ539" s="175">
        <f t="shared" si="421"/>
        <v>592</v>
      </c>
      <c r="AR539" s="31">
        <f t="shared" si="422"/>
        <v>0</v>
      </c>
      <c r="AS539" s="2">
        <f t="shared" si="423"/>
        <v>15</v>
      </c>
      <c r="AT539" s="33">
        <f t="shared" si="424"/>
        <v>0</v>
      </c>
      <c r="AU539" s="31">
        <f t="shared" si="425"/>
        <v>0</v>
      </c>
      <c r="AV539" s="2">
        <f t="shared" si="426"/>
        <v>1</v>
      </c>
      <c r="AW539" s="33">
        <f t="shared" si="427"/>
        <v>0</v>
      </c>
      <c r="AX539" s="31">
        <f t="shared" si="428"/>
        <v>1</v>
      </c>
      <c r="AY539" s="33">
        <f t="shared" si="429"/>
        <v>0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hidden="1" customHeight="1">
      <c r="A540" s="2"/>
      <c r="B540" s="107">
        <v>465</v>
      </c>
      <c r="C540" s="31">
        <v>10</v>
      </c>
      <c r="D540" s="111" t="s">
        <v>11</v>
      </c>
      <c r="E540" s="2" t="s">
        <v>101</v>
      </c>
      <c r="F540" s="2"/>
      <c r="G540" s="2"/>
      <c r="H540" s="33">
        <f t="shared" si="407"/>
        <v>5</v>
      </c>
      <c r="I540" s="173">
        <f t="shared" si="402"/>
        <v>721.79155841708234</v>
      </c>
      <c r="J540" s="174">
        <f t="shared" si="403"/>
        <v>24.707094404564337</v>
      </c>
      <c r="K540" s="189">
        <f t="shared" si="404"/>
        <v>583</v>
      </c>
      <c r="L540" s="190">
        <f t="shared" si="375"/>
        <v>302</v>
      </c>
      <c r="M540" s="173">
        <f t="shared" si="372"/>
        <v>17294.652118379981</v>
      </c>
      <c r="N540" s="174">
        <f t="shared" si="408"/>
        <v>15443.078782865263</v>
      </c>
      <c r="O540" s="174">
        <f t="shared" si="406"/>
        <v>1851.5733355147195</v>
      </c>
      <c r="P540" s="174"/>
      <c r="Q540" s="174"/>
      <c r="R540" s="175"/>
      <c r="S540" s="173">
        <f t="shared" si="409"/>
        <v>11234.255015389652</v>
      </c>
      <c r="T540" s="174">
        <f t="shared" si="410"/>
        <v>11234.255015389652</v>
      </c>
      <c r="U540" s="174">
        <f t="shared" si="411"/>
        <v>1346.9494861314577</v>
      </c>
      <c r="V540" s="174"/>
      <c r="W540" s="174"/>
      <c r="X540" s="175"/>
      <c r="Y540" s="173">
        <f t="shared" si="405"/>
        <v>25162.409003042219</v>
      </c>
      <c r="Z540" s="174">
        <f t="shared" si="412"/>
        <v>22468.510030779304</v>
      </c>
      <c r="AA540" s="174">
        <f t="shared" si="413"/>
        <v>2693.8989722629153</v>
      </c>
      <c r="AB540" s="174"/>
      <c r="AC540" s="174"/>
      <c r="AD540" s="175"/>
      <c r="AE540" s="173">
        <f t="shared" si="414"/>
        <v>23.960729266919998</v>
      </c>
      <c r="AF540" s="174">
        <f t="shared" si="373"/>
        <v>36</v>
      </c>
      <c r="AG540" s="174">
        <f t="shared" si="415"/>
        <v>37.464200000000005</v>
      </c>
      <c r="AH540" s="174">
        <f t="shared" si="416"/>
        <v>592</v>
      </c>
      <c r="AI540" s="174">
        <f t="shared" si="417"/>
        <v>200</v>
      </c>
      <c r="AJ540" s="174">
        <f t="shared" si="418"/>
        <v>1.4285714285714286</v>
      </c>
      <c r="AK540" s="174">
        <f t="shared" si="400"/>
        <v>3144.8173271655687</v>
      </c>
      <c r="AL540" s="174">
        <f t="shared" si="419"/>
        <v>2246.8510030779303</v>
      </c>
      <c r="AM540" s="174">
        <f t="shared" si="420"/>
        <v>897.96632408763844</v>
      </c>
      <c r="AN540" s="174"/>
      <c r="AO540" s="176">
        <v>30</v>
      </c>
      <c r="AP540" s="174">
        <v>36</v>
      </c>
      <c r="AQ540" s="175">
        <f t="shared" si="421"/>
        <v>592</v>
      </c>
      <c r="AR540" s="31">
        <f t="shared" si="422"/>
        <v>0</v>
      </c>
      <c r="AS540" s="2">
        <f t="shared" si="423"/>
        <v>15</v>
      </c>
      <c r="AT540" s="33">
        <f t="shared" si="424"/>
        <v>0</v>
      </c>
      <c r="AU540" s="31">
        <f t="shared" si="425"/>
        <v>0</v>
      </c>
      <c r="AV540" s="2">
        <f t="shared" si="426"/>
        <v>1.5</v>
      </c>
      <c r="AW540" s="33">
        <f t="shared" si="427"/>
        <v>0</v>
      </c>
      <c r="AX540" s="31">
        <f t="shared" si="428"/>
        <v>1</v>
      </c>
      <c r="AY540" s="33">
        <f t="shared" si="429"/>
        <v>0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hidden="1" customHeight="1">
      <c r="A541" s="2"/>
      <c r="B541" s="107">
        <v>466</v>
      </c>
      <c r="C541" s="31">
        <v>10</v>
      </c>
      <c r="D541" s="111" t="s">
        <v>11</v>
      </c>
      <c r="E541" s="2" t="s">
        <v>144</v>
      </c>
      <c r="F541" s="2"/>
      <c r="G541" s="2"/>
      <c r="H541" s="33">
        <f t="shared" si="407"/>
        <v>1</v>
      </c>
      <c r="I541" s="173">
        <f t="shared" si="402"/>
        <v>734.91986473227507</v>
      </c>
      <c r="J541" s="174">
        <f t="shared" si="403"/>
        <v>24.707094404564337</v>
      </c>
      <c r="K541" s="189">
        <f t="shared" si="404"/>
        <v>572</v>
      </c>
      <c r="L541" s="190">
        <f t="shared" si="375"/>
        <v>297</v>
      </c>
      <c r="M541" s="173">
        <f t="shared" si="372"/>
        <v>17609.21591173151</v>
      </c>
      <c r="N541" s="174">
        <f t="shared" si="408"/>
        <v>16509.528636668176</v>
      </c>
      <c r="O541" s="174">
        <f t="shared" si="406"/>
        <v>1099.6872750633338</v>
      </c>
      <c r="P541" s="174"/>
      <c r="Q541" s="174"/>
      <c r="R541" s="175"/>
      <c r="S541" s="173">
        <f t="shared" si="409"/>
        <v>13481.106018467581</v>
      </c>
      <c r="T541" s="174">
        <f t="shared" si="410"/>
        <v>13481.106018467581</v>
      </c>
      <c r="U541" s="174">
        <f t="shared" si="411"/>
        <v>897.96632408763844</v>
      </c>
      <c r="V541" s="174"/>
      <c r="W541" s="174"/>
      <c r="X541" s="175"/>
      <c r="Y541" s="173">
        <f t="shared" si="405"/>
        <v>28758.144685110437</v>
      </c>
      <c r="Z541" s="174">
        <f t="shared" si="412"/>
        <v>26962.212036935161</v>
      </c>
      <c r="AA541" s="174">
        <f t="shared" si="413"/>
        <v>1795.9326481752769</v>
      </c>
      <c r="AB541" s="174"/>
      <c r="AC541" s="174"/>
      <c r="AD541" s="175"/>
      <c r="AE541" s="173">
        <f t="shared" si="414"/>
        <v>23.960729266919998</v>
      </c>
      <c r="AF541" s="174">
        <f t="shared" si="373"/>
        <v>36</v>
      </c>
      <c r="AG541" s="174">
        <f t="shared" si="415"/>
        <v>22.464200000000002</v>
      </c>
      <c r="AH541" s="174">
        <f t="shared" si="416"/>
        <v>592</v>
      </c>
      <c r="AI541" s="174">
        <f t="shared" si="417"/>
        <v>200</v>
      </c>
      <c r="AJ541" s="174">
        <f t="shared" si="418"/>
        <v>1.6666666666666667</v>
      </c>
      <c r="AK541" s="174">
        <f t="shared" si="400"/>
        <v>3144.8173271655687</v>
      </c>
      <c r="AL541" s="174">
        <f t="shared" si="419"/>
        <v>2246.8510030779303</v>
      </c>
      <c r="AM541" s="174">
        <f t="shared" si="420"/>
        <v>897.96632408763844</v>
      </c>
      <c r="AN541" s="174"/>
      <c r="AO541" s="176">
        <v>30</v>
      </c>
      <c r="AP541" s="174">
        <v>36</v>
      </c>
      <c r="AQ541" s="175">
        <f t="shared" si="421"/>
        <v>592</v>
      </c>
      <c r="AR541" s="31">
        <f t="shared" si="422"/>
        <v>0</v>
      </c>
      <c r="AS541" s="2">
        <f t="shared" si="423"/>
        <v>0</v>
      </c>
      <c r="AT541" s="33">
        <f t="shared" si="424"/>
        <v>0</v>
      </c>
      <c r="AU541" s="31">
        <f t="shared" si="425"/>
        <v>0</v>
      </c>
      <c r="AV541" s="2">
        <f t="shared" si="426"/>
        <v>1</v>
      </c>
      <c r="AW541" s="33">
        <f t="shared" si="427"/>
        <v>0</v>
      </c>
      <c r="AX541" s="31">
        <f t="shared" si="428"/>
        <v>6</v>
      </c>
      <c r="AY541" s="33">
        <f t="shared" si="429"/>
        <v>0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hidden="1" customHeight="1">
      <c r="A542" s="2"/>
      <c r="B542" s="107">
        <v>467</v>
      </c>
      <c r="C542" s="31">
        <v>10</v>
      </c>
      <c r="D542" s="111" t="s">
        <v>11</v>
      </c>
      <c r="E542" s="2" t="s">
        <v>140</v>
      </c>
      <c r="F542" s="2"/>
      <c r="G542" s="2"/>
      <c r="H542" s="33">
        <f t="shared" si="407"/>
        <v>1</v>
      </c>
      <c r="I542" s="173">
        <f t="shared" si="402"/>
        <v>757.86756517187632</v>
      </c>
      <c r="J542" s="174">
        <f t="shared" si="403"/>
        <v>24.707094404564337</v>
      </c>
      <c r="K542" s="189">
        <f t="shared" si="404"/>
        <v>560</v>
      </c>
      <c r="L542" s="190">
        <f t="shared" si="375"/>
        <v>292</v>
      </c>
      <c r="M542" s="173">
        <f t="shared" si="372"/>
        <v>18159.059549263176</v>
      </c>
      <c r="N542" s="174">
        <f t="shared" si="408"/>
        <v>16509.528636668176</v>
      </c>
      <c r="O542" s="174">
        <f t="shared" si="406"/>
        <v>1649.5309125950005</v>
      </c>
      <c r="P542" s="174"/>
      <c r="Q542" s="174"/>
      <c r="R542" s="175"/>
      <c r="S542" s="173">
        <f t="shared" si="409"/>
        <v>13481.106018467581</v>
      </c>
      <c r="T542" s="174">
        <f t="shared" si="410"/>
        <v>13481.106018467581</v>
      </c>
      <c r="U542" s="174">
        <f t="shared" si="411"/>
        <v>1346.9494861314577</v>
      </c>
      <c r="V542" s="174"/>
      <c r="W542" s="174"/>
      <c r="X542" s="175"/>
      <c r="Y542" s="173">
        <f t="shared" si="405"/>
        <v>29656.111009198077</v>
      </c>
      <c r="Z542" s="174">
        <f t="shared" si="412"/>
        <v>26962.212036935161</v>
      </c>
      <c r="AA542" s="174">
        <f t="shared" si="413"/>
        <v>2693.8989722629153</v>
      </c>
      <c r="AB542" s="174"/>
      <c r="AC542" s="174"/>
      <c r="AD542" s="175"/>
      <c r="AE542" s="173">
        <f t="shared" si="414"/>
        <v>23.960729266919998</v>
      </c>
      <c r="AF542" s="174">
        <f t="shared" si="373"/>
        <v>36</v>
      </c>
      <c r="AG542" s="174">
        <f t="shared" si="415"/>
        <v>22.464200000000002</v>
      </c>
      <c r="AH542" s="174">
        <f t="shared" si="416"/>
        <v>592</v>
      </c>
      <c r="AI542" s="174">
        <f t="shared" si="417"/>
        <v>200</v>
      </c>
      <c r="AJ542" s="174">
        <f t="shared" si="418"/>
        <v>1.6666666666666667</v>
      </c>
      <c r="AK542" s="174">
        <f t="shared" si="400"/>
        <v>3144.8173271655687</v>
      </c>
      <c r="AL542" s="174">
        <f t="shared" si="419"/>
        <v>2246.8510030779303</v>
      </c>
      <c r="AM542" s="174">
        <f t="shared" si="420"/>
        <v>897.96632408763844</v>
      </c>
      <c r="AN542" s="174"/>
      <c r="AO542" s="176">
        <v>30</v>
      </c>
      <c r="AP542" s="174">
        <v>36</v>
      </c>
      <c r="AQ542" s="175">
        <f t="shared" si="421"/>
        <v>592</v>
      </c>
      <c r="AR542" s="31">
        <f t="shared" si="422"/>
        <v>0</v>
      </c>
      <c r="AS542" s="2">
        <f t="shared" si="423"/>
        <v>0</v>
      </c>
      <c r="AT542" s="33">
        <f t="shared" si="424"/>
        <v>0</v>
      </c>
      <c r="AU542" s="31">
        <f t="shared" si="425"/>
        <v>0</v>
      </c>
      <c r="AV542" s="2">
        <f t="shared" si="426"/>
        <v>1.5</v>
      </c>
      <c r="AW542" s="33">
        <f t="shared" si="427"/>
        <v>0</v>
      </c>
      <c r="AX542" s="31">
        <f t="shared" si="428"/>
        <v>6</v>
      </c>
      <c r="AY542" s="33">
        <f t="shared" si="429"/>
        <v>0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hidden="1" customHeight="1">
      <c r="A543" s="2"/>
      <c r="B543" s="107">
        <v>468</v>
      </c>
      <c r="C543" s="31">
        <v>10</v>
      </c>
      <c r="D543" s="111" t="s">
        <v>11</v>
      </c>
      <c r="E543" s="2" t="s">
        <v>150</v>
      </c>
      <c r="F543" s="2"/>
      <c r="G543" s="2"/>
      <c r="H543" s="33">
        <f t="shared" si="407"/>
        <v>1</v>
      </c>
      <c r="I543" s="173">
        <f t="shared" si="402"/>
        <v>928.72039170210519</v>
      </c>
      <c r="J543" s="174">
        <f t="shared" si="403"/>
        <v>31.222427769845222</v>
      </c>
      <c r="K543" s="189">
        <f t="shared" si="404"/>
        <v>378</v>
      </c>
      <c r="L543" s="190">
        <f t="shared" si="375"/>
        <v>223</v>
      </c>
      <c r="M543" s="173">
        <f t="shared" si="372"/>
        <v>17609.21591173151</v>
      </c>
      <c r="N543" s="174">
        <f t="shared" si="408"/>
        <v>16509.528636668176</v>
      </c>
      <c r="O543" s="174">
        <f t="shared" si="406"/>
        <v>1099.6872750633338</v>
      </c>
      <c r="P543" s="174"/>
      <c r="Q543" s="174"/>
      <c r="R543" s="175"/>
      <c r="S543" s="173">
        <f t="shared" si="409"/>
        <v>13481.106018467581</v>
      </c>
      <c r="T543" s="174">
        <f t="shared" si="410"/>
        <v>13481.106018467581</v>
      </c>
      <c r="U543" s="174">
        <f t="shared" si="411"/>
        <v>897.96632408763844</v>
      </c>
      <c r="V543" s="174"/>
      <c r="W543" s="174"/>
      <c r="X543" s="175"/>
      <c r="Y543" s="173">
        <f t="shared" si="405"/>
        <v>28758.144685110437</v>
      </c>
      <c r="Z543" s="174">
        <f t="shared" si="412"/>
        <v>26962.212036935161</v>
      </c>
      <c r="AA543" s="174">
        <f t="shared" si="413"/>
        <v>1795.9326481752769</v>
      </c>
      <c r="AB543" s="174"/>
      <c r="AC543" s="174"/>
      <c r="AD543" s="175"/>
      <c r="AE543" s="173">
        <f t="shared" si="414"/>
        <v>18.960729266919998</v>
      </c>
      <c r="AF543" s="174">
        <f t="shared" si="373"/>
        <v>36</v>
      </c>
      <c r="AG543" s="174">
        <f t="shared" si="415"/>
        <v>22.464200000000002</v>
      </c>
      <c r="AH543" s="174">
        <f t="shared" si="416"/>
        <v>592</v>
      </c>
      <c r="AI543" s="174">
        <f t="shared" si="417"/>
        <v>200</v>
      </c>
      <c r="AJ543" s="174">
        <f t="shared" si="418"/>
        <v>1.6666666666666667</v>
      </c>
      <c r="AK543" s="174">
        <f t="shared" si="400"/>
        <v>3144.8173271655687</v>
      </c>
      <c r="AL543" s="174">
        <f t="shared" si="419"/>
        <v>2246.8510030779303</v>
      </c>
      <c r="AM543" s="174">
        <f t="shared" si="420"/>
        <v>897.96632408763844</v>
      </c>
      <c r="AN543" s="174"/>
      <c r="AO543" s="176">
        <v>30</v>
      </c>
      <c r="AP543" s="174">
        <v>36</v>
      </c>
      <c r="AQ543" s="175">
        <f t="shared" si="421"/>
        <v>592</v>
      </c>
      <c r="AR543" s="31">
        <f t="shared" si="422"/>
        <v>5</v>
      </c>
      <c r="AS543" s="2">
        <f t="shared" si="423"/>
        <v>0</v>
      </c>
      <c r="AT543" s="33">
        <f t="shared" si="424"/>
        <v>0</v>
      </c>
      <c r="AU543" s="31">
        <f t="shared" si="425"/>
        <v>0</v>
      </c>
      <c r="AV543" s="2">
        <f t="shared" si="426"/>
        <v>1</v>
      </c>
      <c r="AW543" s="33">
        <f t="shared" si="427"/>
        <v>0</v>
      </c>
      <c r="AX543" s="31">
        <f t="shared" si="428"/>
        <v>6</v>
      </c>
      <c r="AY543" s="33">
        <f t="shared" si="429"/>
        <v>0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hidden="1" customHeight="1">
      <c r="A544" s="2"/>
      <c r="B544" s="107">
        <v>469</v>
      </c>
      <c r="C544" s="31">
        <v>10</v>
      </c>
      <c r="D544" s="111" t="s">
        <v>11</v>
      </c>
      <c r="E544" s="2" t="s">
        <v>153</v>
      </c>
      <c r="F544" s="2"/>
      <c r="G544" s="2"/>
      <c r="H544" s="33">
        <f t="shared" si="407"/>
        <v>1</v>
      </c>
      <c r="I544" s="173">
        <f t="shared" si="402"/>
        <v>957.71946815065485</v>
      </c>
      <c r="J544" s="174">
        <f t="shared" si="403"/>
        <v>31.222427769845222</v>
      </c>
      <c r="K544" s="189">
        <f t="shared" si="404"/>
        <v>356</v>
      </c>
      <c r="L544" s="190">
        <f t="shared" si="375"/>
        <v>212</v>
      </c>
      <c r="M544" s="173">
        <f t="shared" si="372"/>
        <v>18159.059549263176</v>
      </c>
      <c r="N544" s="174">
        <f t="shared" si="408"/>
        <v>16509.528636668176</v>
      </c>
      <c r="O544" s="174">
        <f t="shared" si="406"/>
        <v>1649.5309125950005</v>
      </c>
      <c r="P544" s="174"/>
      <c r="Q544" s="174"/>
      <c r="R544" s="175"/>
      <c r="S544" s="173">
        <f t="shared" si="409"/>
        <v>13481.106018467581</v>
      </c>
      <c r="T544" s="174">
        <f t="shared" si="410"/>
        <v>13481.106018467581</v>
      </c>
      <c r="U544" s="174">
        <f t="shared" si="411"/>
        <v>1346.9494861314577</v>
      </c>
      <c r="V544" s="174"/>
      <c r="W544" s="174"/>
      <c r="X544" s="175"/>
      <c r="Y544" s="173">
        <f t="shared" si="405"/>
        <v>29656.111009198077</v>
      </c>
      <c r="Z544" s="174">
        <f t="shared" si="412"/>
        <v>26962.212036935161</v>
      </c>
      <c r="AA544" s="174">
        <f t="shared" si="413"/>
        <v>2693.8989722629153</v>
      </c>
      <c r="AB544" s="174"/>
      <c r="AC544" s="174"/>
      <c r="AD544" s="175"/>
      <c r="AE544" s="173">
        <f t="shared" si="414"/>
        <v>18.960729266919998</v>
      </c>
      <c r="AF544" s="174">
        <f t="shared" si="373"/>
        <v>36</v>
      </c>
      <c r="AG544" s="174">
        <f t="shared" si="415"/>
        <v>22.464200000000002</v>
      </c>
      <c r="AH544" s="174">
        <f t="shared" si="416"/>
        <v>592</v>
      </c>
      <c r="AI544" s="174">
        <f t="shared" si="417"/>
        <v>200</v>
      </c>
      <c r="AJ544" s="174">
        <f t="shared" si="418"/>
        <v>1.6666666666666667</v>
      </c>
      <c r="AK544" s="174">
        <f t="shared" si="400"/>
        <v>3144.8173271655687</v>
      </c>
      <c r="AL544" s="174">
        <f t="shared" si="419"/>
        <v>2246.8510030779303</v>
      </c>
      <c r="AM544" s="174">
        <f t="shared" si="420"/>
        <v>897.96632408763844</v>
      </c>
      <c r="AN544" s="174"/>
      <c r="AO544" s="176">
        <v>30</v>
      </c>
      <c r="AP544" s="174">
        <v>36</v>
      </c>
      <c r="AQ544" s="175">
        <f t="shared" si="421"/>
        <v>592</v>
      </c>
      <c r="AR544" s="31">
        <f t="shared" si="422"/>
        <v>5</v>
      </c>
      <c r="AS544" s="2">
        <f t="shared" si="423"/>
        <v>0</v>
      </c>
      <c r="AT544" s="33">
        <f t="shared" si="424"/>
        <v>0</v>
      </c>
      <c r="AU544" s="31">
        <f t="shared" si="425"/>
        <v>0</v>
      </c>
      <c r="AV544" s="2">
        <f t="shared" si="426"/>
        <v>1.5</v>
      </c>
      <c r="AW544" s="33">
        <f t="shared" si="427"/>
        <v>0</v>
      </c>
      <c r="AX544" s="31">
        <f t="shared" si="428"/>
        <v>6</v>
      </c>
      <c r="AY544" s="33">
        <f t="shared" si="429"/>
        <v>0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hidden="1" customHeight="1">
      <c r="A545" s="2"/>
      <c r="B545" s="107">
        <v>470</v>
      </c>
      <c r="C545" s="31">
        <v>10</v>
      </c>
      <c r="D545" s="111" t="s">
        <v>11</v>
      </c>
      <c r="E545" s="2" t="s">
        <v>161</v>
      </c>
      <c r="F545" s="2"/>
      <c r="G545" s="2"/>
      <c r="H545" s="33">
        <f t="shared" si="407"/>
        <v>1</v>
      </c>
      <c r="I545" s="173">
        <f t="shared" si="402"/>
        <v>824.93635911172748</v>
      </c>
      <c r="J545" s="174">
        <f t="shared" si="403"/>
        <v>24.707094404564337</v>
      </c>
      <c r="K545" s="189">
        <f t="shared" si="404"/>
        <v>483</v>
      </c>
      <c r="L545" s="190">
        <f t="shared" si="375"/>
        <v>260</v>
      </c>
      <c r="M545" s="173">
        <f t="shared" si="372"/>
        <v>19766.076763114794</v>
      </c>
      <c r="N545" s="174">
        <f t="shared" si="408"/>
        <v>18531.694539438315</v>
      </c>
      <c r="O545" s="174">
        <f t="shared" si="406"/>
        <v>1234.3822236764795</v>
      </c>
      <c r="P545" s="174"/>
      <c r="Q545" s="174"/>
      <c r="R545" s="175"/>
      <c r="S545" s="173">
        <f t="shared" si="409"/>
        <v>13481.106018467581</v>
      </c>
      <c r="T545" s="174">
        <f t="shared" si="410"/>
        <v>13481.106018467581</v>
      </c>
      <c r="U545" s="174">
        <f t="shared" si="411"/>
        <v>897.96632408763844</v>
      </c>
      <c r="V545" s="174"/>
      <c r="W545" s="174"/>
      <c r="X545" s="175"/>
      <c r="Y545" s="173">
        <f t="shared" si="405"/>
        <v>28758.144685110437</v>
      </c>
      <c r="Z545" s="174">
        <f t="shared" si="412"/>
        <v>26962.212036935161</v>
      </c>
      <c r="AA545" s="174">
        <f t="shared" si="413"/>
        <v>1795.9326481752769</v>
      </c>
      <c r="AB545" s="174"/>
      <c r="AC545" s="174"/>
      <c r="AD545" s="175"/>
      <c r="AE545" s="173">
        <f t="shared" si="414"/>
        <v>23.960729266919998</v>
      </c>
      <c r="AF545" s="174">
        <f t="shared" si="373"/>
        <v>36</v>
      </c>
      <c r="AG545" s="174">
        <f t="shared" si="415"/>
        <v>37.464200000000005</v>
      </c>
      <c r="AH545" s="174">
        <f t="shared" si="416"/>
        <v>592</v>
      </c>
      <c r="AI545" s="174">
        <f t="shared" si="417"/>
        <v>200</v>
      </c>
      <c r="AJ545" s="174">
        <f t="shared" si="418"/>
        <v>1.6666666666666667</v>
      </c>
      <c r="AK545" s="174">
        <f t="shared" si="400"/>
        <v>3144.8173271655687</v>
      </c>
      <c r="AL545" s="174">
        <f t="shared" si="419"/>
        <v>2246.8510030779303</v>
      </c>
      <c r="AM545" s="174">
        <f t="shared" si="420"/>
        <v>897.96632408763844</v>
      </c>
      <c r="AN545" s="174"/>
      <c r="AO545" s="176">
        <v>30</v>
      </c>
      <c r="AP545" s="174">
        <v>36</v>
      </c>
      <c r="AQ545" s="175">
        <f t="shared" si="421"/>
        <v>592</v>
      </c>
      <c r="AR545" s="31">
        <f t="shared" si="422"/>
        <v>0</v>
      </c>
      <c r="AS545" s="2">
        <f t="shared" si="423"/>
        <v>15</v>
      </c>
      <c r="AT545" s="33">
        <f t="shared" si="424"/>
        <v>0</v>
      </c>
      <c r="AU545" s="31">
        <f t="shared" si="425"/>
        <v>0</v>
      </c>
      <c r="AV545" s="2">
        <f t="shared" si="426"/>
        <v>1</v>
      </c>
      <c r="AW545" s="33">
        <f t="shared" si="427"/>
        <v>0</v>
      </c>
      <c r="AX545" s="31">
        <f t="shared" si="428"/>
        <v>6</v>
      </c>
      <c r="AY545" s="33">
        <f t="shared" si="429"/>
        <v>0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hidden="1" customHeight="1">
      <c r="A546" s="2"/>
      <c r="B546" s="107">
        <v>471</v>
      </c>
      <c r="C546" s="31">
        <v>10</v>
      </c>
      <c r="D546" s="111" t="s">
        <v>11</v>
      </c>
      <c r="E546" s="2" t="s">
        <v>162</v>
      </c>
      <c r="F546" s="2"/>
      <c r="G546" s="2"/>
      <c r="H546" s="33">
        <f t="shared" si="407"/>
        <v>1</v>
      </c>
      <c r="I546" s="173">
        <f t="shared" si="402"/>
        <v>850.69480347970966</v>
      </c>
      <c r="J546" s="174">
        <f t="shared" si="403"/>
        <v>24.707094404564337</v>
      </c>
      <c r="K546" s="189">
        <f t="shared" si="404"/>
        <v>460</v>
      </c>
      <c r="L546" s="190">
        <f t="shared" si="375"/>
        <v>250</v>
      </c>
      <c r="M546" s="173">
        <f t="shared" si="372"/>
        <v>20383.267874953035</v>
      </c>
      <c r="N546" s="174">
        <f t="shared" si="408"/>
        <v>18531.694539438315</v>
      </c>
      <c r="O546" s="174">
        <f t="shared" si="406"/>
        <v>1851.5733355147195</v>
      </c>
      <c r="P546" s="174"/>
      <c r="Q546" s="174"/>
      <c r="R546" s="175"/>
      <c r="S546" s="173">
        <f t="shared" si="409"/>
        <v>13481.106018467581</v>
      </c>
      <c r="T546" s="174">
        <f t="shared" si="410"/>
        <v>13481.106018467581</v>
      </c>
      <c r="U546" s="174">
        <f t="shared" si="411"/>
        <v>1346.9494861314577</v>
      </c>
      <c r="V546" s="174"/>
      <c r="W546" s="174"/>
      <c r="X546" s="175"/>
      <c r="Y546" s="173">
        <f t="shared" si="405"/>
        <v>29656.111009198077</v>
      </c>
      <c r="Z546" s="174">
        <f t="shared" si="412"/>
        <v>26962.212036935161</v>
      </c>
      <c r="AA546" s="174">
        <f t="shared" si="413"/>
        <v>2693.8989722629153</v>
      </c>
      <c r="AB546" s="174"/>
      <c r="AC546" s="174"/>
      <c r="AD546" s="175"/>
      <c r="AE546" s="173">
        <f t="shared" si="414"/>
        <v>23.960729266919998</v>
      </c>
      <c r="AF546" s="174">
        <f t="shared" si="373"/>
        <v>36</v>
      </c>
      <c r="AG546" s="174">
        <f t="shared" si="415"/>
        <v>37.464200000000005</v>
      </c>
      <c r="AH546" s="174">
        <f t="shared" si="416"/>
        <v>592</v>
      </c>
      <c r="AI546" s="174">
        <f t="shared" si="417"/>
        <v>200</v>
      </c>
      <c r="AJ546" s="174">
        <f t="shared" si="418"/>
        <v>1.6666666666666667</v>
      </c>
      <c r="AK546" s="174">
        <f t="shared" si="400"/>
        <v>3144.8173271655687</v>
      </c>
      <c r="AL546" s="174">
        <f t="shared" si="419"/>
        <v>2246.8510030779303</v>
      </c>
      <c r="AM546" s="174">
        <f t="shared" si="420"/>
        <v>897.96632408763844</v>
      </c>
      <c r="AN546" s="174"/>
      <c r="AO546" s="176">
        <v>30</v>
      </c>
      <c r="AP546" s="174">
        <v>36</v>
      </c>
      <c r="AQ546" s="175">
        <f t="shared" si="421"/>
        <v>592</v>
      </c>
      <c r="AR546" s="31">
        <f t="shared" si="422"/>
        <v>0</v>
      </c>
      <c r="AS546" s="2">
        <f t="shared" si="423"/>
        <v>15</v>
      </c>
      <c r="AT546" s="33">
        <f t="shared" si="424"/>
        <v>0</v>
      </c>
      <c r="AU546" s="31">
        <f t="shared" si="425"/>
        <v>0</v>
      </c>
      <c r="AV546" s="2">
        <f t="shared" si="426"/>
        <v>1.5</v>
      </c>
      <c r="AW546" s="33">
        <f t="shared" si="427"/>
        <v>0</v>
      </c>
      <c r="AX546" s="31">
        <f t="shared" si="428"/>
        <v>6</v>
      </c>
      <c r="AY546" s="33">
        <f t="shared" si="429"/>
        <v>0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hidden="1" customHeight="1">
      <c r="A547" s="2"/>
      <c r="B547" s="107">
        <v>472</v>
      </c>
      <c r="C547" s="31">
        <v>7</v>
      </c>
      <c r="D547" s="111" t="s">
        <v>11</v>
      </c>
      <c r="E547" s="2" t="s">
        <v>67</v>
      </c>
      <c r="F547" s="2"/>
      <c r="G547" s="2"/>
      <c r="H547" s="33">
        <f t="shared" si="407"/>
        <v>5</v>
      </c>
      <c r="I547" s="173">
        <f t="shared" si="402"/>
        <v>595.48112379020529</v>
      </c>
      <c r="J547" s="174">
        <f t="shared" si="403"/>
        <v>17.194802186960313</v>
      </c>
      <c r="K547" s="189">
        <f t="shared" si="404"/>
        <v>710</v>
      </c>
      <c r="L547" s="190">
        <f t="shared" si="375"/>
        <v>357</v>
      </c>
      <c r="M547" s="173">
        <f t="shared" si="372"/>
        <v>14268.161990698383</v>
      </c>
      <c r="N547" s="174">
        <f t="shared" si="408"/>
        <v>13212.060399766515</v>
      </c>
      <c r="O547" s="174">
        <f t="shared" si="406"/>
        <v>1056.1015909318678</v>
      </c>
      <c r="P547" s="174"/>
      <c r="Q547" s="174"/>
      <c r="R547" s="175"/>
      <c r="S547" s="173">
        <f t="shared" si="409"/>
        <v>10788.508314892446</v>
      </c>
      <c r="T547" s="174">
        <f t="shared" si="410"/>
        <v>10788.508314892446</v>
      </c>
      <c r="U547" s="174">
        <f t="shared" si="411"/>
        <v>862.37577261915544</v>
      </c>
      <c r="V547" s="174"/>
      <c r="W547" s="174"/>
      <c r="X547" s="175"/>
      <c r="Y547" s="173">
        <f t="shared" si="405"/>
        <v>23301.7681750232</v>
      </c>
      <c r="Z547" s="174">
        <f t="shared" si="412"/>
        <v>21577.016629784888</v>
      </c>
      <c r="AA547" s="174">
        <f t="shared" si="413"/>
        <v>1724.7515452383109</v>
      </c>
      <c r="AB547" s="174"/>
      <c r="AC547" s="174"/>
      <c r="AD547" s="175"/>
      <c r="AE547" s="173">
        <f t="shared" si="414"/>
        <v>23.960729266919998</v>
      </c>
      <c r="AF547" s="174">
        <f t="shared" si="373"/>
        <v>36</v>
      </c>
      <c r="AG547" s="174">
        <f t="shared" si="415"/>
        <v>22.464200000000002</v>
      </c>
      <c r="AH547" s="174">
        <f t="shared" si="416"/>
        <v>412</v>
      </c>
      <c r="AI547" s="174">
        <f t="shared" si="417"/>
        <v>200</v>
      </c>
      <c r="AJ547" s="174">
        <f t="shared" si="418"/>
        <v>1.4285714285714286</v>
      </c>
      <c r="AK547" s="174">
        <f t="shared" si="400"/>
        <v>3020.0774355976446</v>
      </c>
      <c r="AL547" s="174">
        <f t="shared" si="419"/>
        <v>2157.7016629784894</v>
      </c>
      <c r="AM547" s="174">
        <f t="shared" si="420"/>
        <v>862.37577261915544</v>
      </c>
      <c r="AN547" s="174"/>
      <c r="AO547" s="176">
        <v>30</v>
      </c>
      <c r="AP547" s="174">
        <v>36</v>
      </c>
      <c r="AQ547" s="175">
        <f t="shared" si="421"/>
        <v>412</v>
      </c>
      <c r="AR547" s="31">
        <f t="shared" si="422"/>
        <v>0</v>
      </c>
      <c r="AS547" s="2">
        <f t="shared" si="423"/>
        <v>0</v>
      </c>
      <c r="AT547" s="33">
        <f t="shared" si="424"/>
        <v>0</v>
      </c>
      <c r="AU547" s="31">
        <f t="shared" si="425"/>
        <v>0</v>
      </c>
      <c r="AV547" s="2">
        <f t="shared" si="426"/>
        <v>1</v>
      </c>
      <c r="AW547" s="33">
        <f t="shared" si="427"/>
        <v>0</v>
      </c>
      <c r="AX547" s="31">
        <f t="shared" si="428"/>
        <v>1</v>
      </c>
      <c r="AY547" s="33">
        <f t="shared" si="429"/>
        <v>0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hidden="1" customHeight="1">
      <c r="A548" s="2"/>
      <c r="B548" s="107">
        <v>473</v>
      </c>
      <c r="C548" s="31">
        <v>7</v>
      </c>
      <c r="D548" s="111" t="s">
        <v>11</v>
      </c>
      <c r="E548" s="2" t="s">
        <v>89</v>
      </c>
      <c r="F548" s="2"/>
      <c r="G548" s="2"/>
      <c r="H548" s="33">
        <f t="shared" si="407"/>
        <v>5</v>
      </c>
      <c r="I548" s="173">
        <f t="shared" si="402"/>
        <v>617.51930090841836</v>
      </c>
      <c r="J548" s="174">
        <f t="shared" si="403"/>
        <v>17.194802186960313</v>
      </c>
      <c r="K548" s="189">
        <f t="shared" si="404"/>
        <v>696</v>
      </c>
      <c r="L548" s="190">
        <f t="shared" si="375"/>
        <v>354</v>
      </c>
      <c r="M548" s="173">
        <f t="shared" si="372"/>
        <v>14796.212786164317</v>
      </c>
      <c r="N548" s="174">
        <f t="shared" si="408"/>
        <v>13212.060399766515</v>
      </c>
      <c r="O548" s="174">
        <f t="shared" si="406"/>
        <v>1584.1523863978018</v>
      </c>
      <c r="P548" s="174"/>
      <c r="Q548" s="174"/>
      <c r="R548" s="175"/>
      <c r="S548" s="173">
        <f t="shared" si="409"/>
        <v>10788.508314892446</v>
      </c>
      <c r="T548" s="174">
        <f t="shared" si="410"/>
        <v>10788.508314892446</v>
      </c>
      <c r="U548" s="174">
        <f t="shared" si="411"/>
        <v>1293.5636589287333</v>
      </c>
      <c r="V548" s="174"/>
      <c r="W548" s="174"/>
      <c r="X548" s="175"/>
      <c r="Y548" s="173">
        <f t="shared" si="405"/>
        <v>24164.143947642355</v>
      </c>
      <c r="Z548" s="174">
        <f t="shared" si="412"/>
        <v>21577.016629784888</v>
      </c>
      <c r="AA548" s="174">
        <f t="shared" si="413"/>
        <v>2587.1273178574666</v>
      </c>
      <c r="AB548" s="174"/>
      <c r="AC548" s="174"/>
      <c r="AD548" s="175"/>
      <c r="AE548" s="173">
        <f t="shared" si="414"/>
        <v>23.960729266919998</v>
      </c>
      <c r="AF548" s="174">
        <f t="shared" si="373"/>
        <v>36</v>
      </c>
      <c r="AG548" s="174">
        <f t="shared" si="415"/>
        <v>22.464200000000002</v>
      </c>
      <c r="AH548" s="174">
        <f t="shared" si="416"/>
        <v>412</v>
      </c>
      <c r="AI548" s="174">
        <f t="shared" si="417"/>
        <v>200</v>
      </c>
      <c r="AJ548" s="174">
        <f t="shared" si="418"/>
        <v>1.4285714285714286</v>
      </c>
      <c r="AK548" s="174">
        <f t="shared" si="400"/>
        <v>3020.0774355976446</v>
      </c>
      <c r="AL548" s="174">
        <f t="shared" si="419"/>
        <v>2157.7016629784894</v>
      </c>
      <c r="AM548" s="174">
        <f t="shared" si="420"/>
        <v>862.37577261915544</v>
      </c>
      <c r="AN548" s="174"/>
      <c r="AO548" s="176">
        <v>30</v>
      </c>
      <c r="AP548" s="174">
        <v>36</v>
      </c>
      <c r="AQ548" s="175">
        <f t="shared" si="421"/>
        <v>412</v>
      </c>
      <c r="AR548" s="31">
        <f t="shared" si="422"/>
        <v>0</v>
      </c>
      <c r="AS548" s="2">
        <f t="shared" si="423"/>
        <v>0</v>
      </c>
      <c r="AT548" s="33">
        <f t="shared" si="424"/>
        <v>0</v>
      </c>
      <c r="AU548" s="31">
        <f t="shared" si="425"/>
        <v>0</v>
      </c>
      <c r="AV548" s="2">
        <f t="shared" si="426"/>
        <v>1.5</v>
      </c>
      <c r="AW548" s="33">
        <f t="shared" si="427"/>
        <v>0</v>
      </c>
      <c r="AX548" s="31">
        <f t="shared" si="428"/>
        <v>1</v>
      </c>
      <c r="AY548" s="33">
        <f t="shared" si="429"/>
        <v>0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hidden="1" customHeight="1">
      <c r="A549" s="2"/>
      <c r="B549" s="107">
        <v>474</v>
      </c>
      <c r="C549" s="31">
        <v>7</v>
      </c>
      <c r="D549" s="111" t="s">
        <v>11</v>
      </c>
      <c r="E549" s="2" t="s">
        <v>148</v>
      </c>
      <c r="F549" s="2"/>
      <c r="G549" s="2"/>
      <c r="H549" s="33">
        <f t="shared" si="407"/>
        <v>5</v>
      </c>
      <c r="I549" s="173">
        <f t="shared" si="402"/>
        <v>752.51124520782309</v>
      </c>
      <c r="J549" s="174">
        <f t="shared" si="403"/>
        <v>21.729122029013904</v>
      </c>
      <c r="K549" s="189">
        <f t="shared" si="404"/>
        <v>562</v>
      </c>
      <c r="L549" s="190">
        <f t="shared" si="375"/>
        <v>293</v>
      </c>
      <c r="M549" s="173">
        <f t="shared" si="372"/>
        <v>14268.161990698383</v>
      </c>
      <c r="N549" s="174">
        <f t="shared" si="408"/>
        <v>13212.060399766515</v>
      </c>
      <c r="O549" s="174">
        <f t="shared" si="406"/>
        <v>1056.1015909318678</v>
      </c>
      <c r="P549" s="174"/>
      <c r="Q549" s="174"/>
      <c r="R549" s="175"/>
      <c r="S549" s="173">
        <f t="shared" si="409"/>
        <v>10788.508314892446</v>
      </c>
      <c r="T549" s="174">
        <f t="shared" si="410"/>
        <v>10788.508314892446</v>
      </c>
      <c r="U549" s="174">
        <f t="shared" si="411"/>
        <v>862.37577261915544</v>
      </c>
      <c r="V549" s="174"/>
      <c r="W549" s="174"/>
      <c r="X549" s="175"/>
      <c r="Y549" s="173">
        <f t="shared" si="405"/>
        <v>23301.7681750232</v>
      </c>
      <c r="Z549" s="174">
        <f t="shared" si="412"/>
        <v>21577.016629784888</v>
      </c>
      <c r="AA549" s="174">
        <f t="shared" si="413"/>
        <v>1724.7515452383109</v>
      </c>
      <c r="AB549" s="174"/>
      <c r="AC549" s="174"/>
      <c r="AD549" s="175"/>
      <c r="AE549" s="173">
        <f t="shared" si="414"/>
        <v>18.960729266919998</v>
      </c>
      <c r="AF549" s="174">
        <f t="shared" si="373"/>
        <v>36</v>
      </c>
      <c r="AG549" s="174">
        <f t="shared" si="415"/>
        <v>22.464200000000002</v>
      </c>
      <c r="AH549" s="174">
        <f t="shared" si="416"/>
        <v>412</v>
      </c>
      <c r="AI549" s="174">
        <f t="shared" si="417"/>
        <v>200</v>
      </c>
      <c r="AJ549" s="174">
        <f t="shared" si="418"/>
        <v>1.4285714285714286</v>
      </c>
      <c r="AK549" s="174">
        <f t="shared" si="400"/>
        <v>3020.0774355976446</v>
      </c>
      <c r="AL549" s="174">
        <f t="shared" si="419"/>
        <v>2157.7016629784894</v>
      </c>
      <c r="AM549" s="174">
        <f t="shared" si="420"/>
        <v>862.37577261915544</v>
      </c>
      <c r="AN549" s="174"/>
      <c r="AO549" s="176">
        <v>30</v>
      </c>
      <c r="AP549" s="174">
        <v>36</v>
      </c>
      <c r="AQ549" s="175">
        <f t="shared" si="421"/>
        <v>412</v>
      </c>
      <c r="AR549" s="31">
        <f t="shared" si="422"/>
        <v>5</v>
      </c>
      <c r="AS549" s="2">
        <f t="shared" si="423"/>
        <v>0</v>
      </c>
      <c r="AT549" s="33">
        <f t="shared" si="424"/>
        <v>0</v>
      </c>
      <c r="AU549" s="31">
        <f t="shared" si="425"/>
        <v>0</v>
      </c>
      <c r="AV549" s="2">
        <f t="shared" si="426"/>
        <v>1</v>
      </c>
      <c r="AW549" s="33">
        <f t="shared" si="427"/>
        <v>0</v>
      </c>
      <c r="AX549" s="31">
        <f t="shared" si="428"/>
        <v>1</v>
      </c>
      <c r="AY549" s="33">
        <f t="shared" si="429"/>
        <v>0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hidden="1" customHeight="1">
      <c r="A550" s="2"/>
      <c r="B550" s="107">
        <v>475</v>
      </c>
      <c r="C550" s="31">
        <v>7</v>
      </c>
      <c r="D550" s="111" t="s">
        <v>11</v>
      </c>
      <c r="E550" s="2" t="s">
        <v>152</v>
      </c>
      <c r="F550" s="2"/>
      <c r="G550" s="2"/>
      <c r="H550" s="33">
        <f t="shared" si="407"/>
        <v>5</v>
      </c>
      <c r="I550" s="173">
        <f t="shared" si="402"/>
        <v>780.36095436364144</v>
      </c>
      <c r="J550" s="174">
        <f t="shared" si="403"/>
        <v>21.729122029013904</v>
      </c>
      <c r="K550" s="189">
        <f t="shared" si="404"/>
        <v>531</v>
      </c>
      <c r="L550" s="190">
        <f t="shared" si="375"/>
        <v>285</v>
      </c>
      <c r="M550" s="173">
        <f t="shared" si="372"/>
        <v>14796.212786164317</v>
      </c>
      <c r="N550" s="174">
        <f t="shared" si="408"/>
        <v>13212.060399766515</v>
      </c>
      <c r="O550" s="174">
        <f t="shared" si="406"/>
        <v>1584.1523863978018</v>
      </c>
      <c r="P550" s="174"/>
      <c r="Q550" s="174"/>
      <c r="R550" s="175"/>
      <c r="S550" s="173">
        <f t="shared" si="409"/>
        <v>10788.508314892446</v>
      </c>
      <c r="T550" s="174">
        <f t="shared" si="410"/>
        <v>10788.508314892446</v>
      </c>
      <c r="U550" s="174">
        <f t="shared" si="411"/>
        <v>1293.5636589287333</v>
      </c>
      <c r="V550" s="174"/>
      <c r="W550" s="174"/>
      <c r="X550" s="175"/>
      <c r="Y550" s="173">
        <f t="shared" si="405"/>
        <v>24164.143947642355</v>
      </c>
      <c r="Z550" s="174">
        <f t="shared" si="412"/>
        <v>21577.016629784888</v>
      </c>
      <c r="AA550" s="174">
        <f t="shared" si="413"/>
        <v>2587.1273178574666</v>
      </c>
      <c r="AB550" s="174"/>
      <c r="AC550" s="174"/>
      <c r="AD550" s="175"/>
      <c r="AE550" s="173">
        <f t="shared" si="414"/>
        <v>18.960729266919998</v>
      </c>
      <c r="AF550" s="174">
        <f t="shared" si="373"/>
        <v>36</v>
      </c>
      <c r="AG550" s="174">
        <f t="shared" si="415"/>
        <v>22.464200000000002</v>
      </c>
      <c r="AH550" s="174">
        <f t="shared" si="416"/>
        <v>412</v>
      </c>
      <c r="AI550" s="174">
        <f t="shared" si="417"/>
        <v>200</v>
      </c>
      <c r="AJ550" s="174">
        <f t="shared" si="418"/>
        <v>1.4285714285714286</v>
      </c>
      <c r="AK550" s="174">
        <f t="shared" si="400"/>
        <v>3020.0774355976446</v>
      </c>
      <c r="AL550" s="174">
        <f t="shared" si="419"/>
        <v>2157.7016629784894</v>
      </c>
      <c r="AM550" s="174">
        <f t="shared" si="420"/>
        <v>862.37577261915544</v>
      </c>
      <c r="AN550" s="174"/>
      <c r="AO550" s="176">
        <v>30</v>
      </c>
      <c r="AP550" s="174">
        <v>36</v>
      </c>
      <c r="AQ550" s="175">
        <f t="shared" si="421"/>
        <v>412</v>
      </c>
      <c r="AR550" s="31">
        <f t="shared" si="422"/>
        <v>5</v>
      </c>
      <c r="AS550" s="2">
        <f t="shared" si="423"/>
        <v>0</v>
      </c>
      <c r="AT550" s="33">
        <f t="shared" si="424"/>
        <v>0</v>
      </c>
      <c r="AU550" s="31">
        <f t="shared" si="425"/>
        <v>0</v>
      </c>
      <c r="AV550" s="2">
        <f t="shared" si="426"/>
        <v>1.5</v>
      </c>
      <c r="AW550" s="33">
        <f t="shared" si="427"/>
        <v>0</v>
      </c>
      <c r="AX550" s="31">
        <f t="shared" si="428"/>
        <v>1</v>
      </c>
      <c r="AY550" s="33">
        <f t="shared" si="429"/>
        <v>0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hidden="1" customHeight="1">
      <c r="A551" s="2"/>
      <c r="B551" s="107">
        <v>476</v>
      </c>
      <c r="C551" s="31">
        <v>7</v>
      </c>
      <c r="D551" s="111" t="s">
        <v>11</v>
      </c>
      <c r="E551" s="2" t="s">
        <v>79</v>
      </c>
      <c r="F551" s="2"/>
      <c r="G551" s="2"/>
      <c r="H551" s="33">
        <f t="shared" si="407"/>
        <v>5</v>
      </c>
      <c r="I551" s="173">
        <f t="shared" si="402"/>
        <v>668.41849533922198</v>
      </c>
      <c r="J551" s="174">
        <f t="shared" si="403"/>
        <v>17.194802186960313</v>
      </c>
      <c r="K551" s="189">
        <f t="shared" si="404"/>
        <v>634</v>
      </c>
      <c r="L551" s="190">
        <f t="shared" si="375"/>
        <v>329</v>
      </c>
      <c r="M551" s="173">
        <f t="shared" ref="M551:M614" si="430">SUM(N551:R551)</f>
        <v>16015.794603825125</v>
      </c>
      <c r="N551" s="174">
        <f t="shared" si="408"/>
        <v>14830.336647000384</v>
      </c>
      <c r="O551" s="174">
        <f t="shared" si="406"/>
        <v>1185.4579568247411</v>
      </c>
      <c r="P551" s="174"/>
      <c r="Q551" s="174"/>
      <c r="R551" s="175"/>
      <c r="S551" s="173">
        <f t="shared" si="409"/>
        <v>10788.508314892446</v>
      </c>
      <c r="T551" s="174">
        <f t="shared" si="410"/>
        <v>10788.508314892446</v>
      </c>
      <c r="U551" s="174">
        <f t="shared" si="411"/>
        <v>862.37577261915544</v>
      </c>
      <c r="V551" s="174"/>
      <c r="W551" s="174"/>
      <c r="X551" s="175"/>
      <c r="Y551" s="173">
        <f t="shared" si="405"/>
        <v>23301.7681750232</v>
      </c>
      <c r="Z551" s="174">
        <f t="shared" si="412"/>
        <v>21577.016629784888</v>
      </c>
      <c r="AA551" s="174">
        <f t="shared" si="413"/>
        <v>1724.7515452383109</v>
      </c>
      <c r="AB551" s="174"/>
      <c r="AC551" s="174"/>
      <c r="AD551" s="175"/>
      <c r="AE551" s="173">
        <f t="shared" si="414"/>
        <v>23.960729266919998</v>
      </c>
      <c r="AF551" s="174">
        <f t="shared" si="373"/>
        <v>36</v>
      </c>
      <c r="AG551" s="174">
        <f t="shared" si="415"/>
        <v>37.464200000000005</v>
      </c>
      <c r="AH551" s="174">
        <f t="shared" si="416"/>
        <v>412</v>
      </c>
      <c r="AI551" s="174">
        <f t="shared" si="417"/>
        <v>200</v>
      </c>
      <c r="AJ551" s="174">
        <f t="shared" si="418"/>
        <v>1.4285714285714286</v>
      </c>
      <c r="AK551" s="174">
        <f t="shared" si="400"/>
        <v>3020.0774355976446</v>
      </c>
      <c r="AL551" s="174">
        <f t="shared" si="419"/>
        <v>2157.7016629784894</v>
      </c>
      <c r="AM551" s="174">
        <f t="shared" si="420"/>
        <v>862.37577261915544</v>
      </c>
      <c r="AN551" s="174"/>
      <c r="AO551" s="176">
        <v>30</v>
      </c>
      <c r="AP551" s="174">
        <v>36</v>
      </c>
      <c r="AQ551" s="175">
        <f t="shared" si="421"/>
        <v>412</v>
      </c>
      <c r="AR551" s="31">
        <f t="shared" si="422"/>
        <v>0</v>
      </c>
      <c r="AS551" s="2">
        <f t="shared" si="423"/>
        <v>15</v>
      </c>
      <c r="AT551" s="33">
        <f t="shared" si="424"/>
        <v>0</v>
      </c>
      <c r="AU551" s="31">
        <f t="shared" si="425"/>
        <v>0</v>
      </c>
      <c r="AV551" s="2">
        <f t="shared" si="426"/>
        <v>1</v>
      </c>
      <c r="AW551" s="33">
        <f t="shared" si="427"/>
        <v>0</v>
      </c>
      <c r="AX551" s="31">
        <f t="shared" si="428"/>
        <v>1</v>
      </c>
      <c r="AY551" s="33">
        <f t="shared" si="429"/>
        <v>0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hidden="1" customHeight="1">
      <c r="A552" s="2"/>
      <c r="B552" s="107">
        <v>477</v>
      </c>
      <c r="C552" s="31">
        <v>7</v>
      </c>
      <c r="D552" s="111" t="s">
        <v>11</v>
      </c>
      <c r="E552" s="2" t="s">
        <v>101</v>
      </c>
      <c r="F552" s="2"/>
      <c r="G552" s="2"/>
      <c r="H552" s="33">
        <f t="shared" si="407"/>
        <v>5</v>
      </c>
      <c r="I552" s="173">
        <f t="shared" si="402"/>
        <v>693.15601362630889</v>
      </c>
      <c r="J552" s="174">
        <f t="shared" si="403"/>
        <v>17.194802186960313</v>
      </c>
      <c r="K552" s="189">
        <f t="shared" si="404"/>
        <v>614</v>
      </c>
      <c r="L552" s="190">
        <f t="shared" si="375"/>
        <v>321</v>
      </c>
      <c r="M552" s="173">
        <f t="shared" si="430"/>
        <v>16608.523582237496</v>
      </c>
      <c r="N552" s="174">
        <f t="shared" si="408"/>
        <v>14830.336647000384</v>
      </c>
      <c r="O552" s="174">
        <f t="shared" si="406"/>
        <v>1778.186935237112</v>
      </c>
      <c r="P552" s="174"/>
      <c r="Q552" s="174"/>
      <c r="R552" s="175"/>
      <c r="S552" s="173">
        <f t="shared" si="409"/>
        <v>10788.508314892446</v>
      </c>
      <c r="T552" s="174">
        <f t="shared" si="410"/>
        <v>10788.508314892446</v>
      </c>
      <c r="U552" s="174">
        <f t="shared" si="411"/>
        <v>1293.5636589287333</v>
      </c>
      <c r="V552" s="174"/>
      <c r="W552" s="174"/>
      <c r="X552" s="175"/>
      <c r="Y552" s="173">
        <f t="shared" si="405"/>
        <v>24164.143947642355</v>
      </c>
      <c r="Z552" s="174">
        <f t="shared" si="412"/>
        <v>21577.016629784888</v>
      </c>
      <c r="AA552" s="174">
        <f t="shared" si="413"/>
        <v>2587.1273178574666</v>
      </c>
      <c r="AB552" s="174"/>
      <c r="AC552" s="174"/>
      <c r="AD552" s="175"/>
      <c r="AE552" s="173">
        <f t="shared" si="414"/>
        <v>23.960729266919998</v>
      </c>
      <c r="AF552" s="174">
        <f t="shared" si="373"/>
        <v>36</v>
      </c>
      <c r="AG552" s="174">
        <f t="shared" si="415"/>
        <v>37.464200000000005</v>
      </c>
      <c r="AH552" s="174">
        <f t="shared" si="416"/>
        <v>412</v>
      </c>
      <c r="AI552" s="174">
        <f t="shared" si="417"/>
        <v>200</v>
      </c>
      <c r="AJ552" s="174">
        <f t="shared" si="418"/>
        <v>1.4285714285714286</v>
      </c>
      <c r="AK552" s="174">
        <f t="shared" si="400"/>
        <v>3020.0774355976446</v>
      </c>
      <c r="AL552" s="174">
        <f t="shared" si="419"/>
        <v>2157.7016629784894</v>
      </c>
      <c r="AM552" s="174">
        <f t="shared" si="420"/>
        <v>862.37577261915544</v>
      </c>
      <c r="AN552" s="174"/>
      <c r="AO552" s="176">
        <v>30</v>
      </c>
      <c r="AP552" s="174">
        <v>36</v>
      </c>
      <c r="AQ552" s="175">
        <f t="shared" si="421"/>
        <v>412</v>
      </c>
      <c r="AR552" s="31">
        <f t="shared" si="422"/>
        <v>0</v>
      </c>
      <c r="AS552" s="2">
        <f t="shared" si="423"/>
        <v>15</v>
      </c>
      <c r="AT552" s="33">
        <f t="shared" si="424"/>
        <v>0</v>
      </c>
      <c r="AU552" s="31">
        <f t="shared" si="425"/>
        <v>0</v>
      </c>
      <c r="AV552" s="2">
        <f t="shared" si="426"/>
        <v>1.5</v>
      </c>
      <c r="AW552" s="33">
        <f t="shared" si="427"/>
        <v>0</v>
      </c>
      <c r="AX552" s="31">
        <f t="shared" si="428"/>
        <v>1</v>
      </c>
      <c r="AY552" s="33">
        <f t="shared" si="429"/>
        <v>0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hidden="1" customHeight="1">
      <c r="A553" s="2"/>
      <c r="B553" s="107">
        <v>478</v>
      </c>
      <c r="C553" s="31">
        <v>4</v>
      </c>
      <c r="D553" s="111" t="s">
        <v>11</v>
      </c>
      <c r="E553" s="2" t="s">
        <v>67</v>
      </c>
      <c r="F553" s="2"/>
      <c r="G553" s="2"/>
      <c r="H553" s="33">
        <f t="shared" si="407"/>
        <v>5</v>
      </c>
      <c r="I553" s="173">
        <f t="shared" si="402"/>
        <v>554.57189981949784</v>
      </c>
      <c r="J553" s="174">
        <f t="shared" si="403"/>
        <v>9.4738351855339591</v>
      </c>
      <c r="K553" s="189">
        <f t="shared" si="404"/>
        <v>744</v>
      </c>
      <c r="L553" s="190">
        <f t="shared" si="375"/>
        <v>369</v>
      </c>
      <c r="M553" s="173">
        <f t="shared" si="430"/>
        <v>13287.947150616468</v>
      </c>
      <c r="N553" s="174">
        <f t="shared" si="408"/>
        <v>12304.532516664518</v>
      </c>
      <c r="O553" s="174">
        <f t="shared" si="406"/>
        <v>983.41463395195001</v>
      </c>
      <c r="P553" s="174"/>
      <c r="Q553" s="174"/>
      <c r="R553" s="175"/>
      <c r="S553" s="173">
        <f t="shared" si="409"/>
        <v>10047.452656910769</v>
      </c>
      <c r="T553" s="174">
        <f t="shared" si="410"/>
        <v>10047.452656910769</v>
      </c>
      <c r="U553" s="174">
        <f t="shared" si="411"/>
        <v>803.0221354093278</v>
      </c>
      <c r="V553" s="174"/>
      <c r="W553" s="174"/>
      <c r="X553" s="175"/>
      <c r="Y553" s="173">
        <f t="shared" si="405"/>
        <v>21700.949584640195</v>
      </c>
      <c r="Z553" s="174">
        <f t="shared" si="412"/>
        <v>20094.905313821539</v>
      </c>
      <c r="AA553" s="174">
        <f t="shared" si="413"/>
        <v>1606.0442708186556</v>
      </c>
      <c r="AB553" s="174"/>
      <c r="AC553" s="174"/>
      <c r="AD553" s="175"/>
      <c r="AE553" s="173">
        <f t="shared" si="414"/>
        <v>23.960729266919998</v>
      </c>
      <c r="AF553" s="174">
        <f t="shared" si="373"/>
        <v>36</v>
      </c>
      <c r="AG553" s="174">
        <f t="shared" si="415"/>
        <v>22.464200000000002</v>
      </c>
      <c r="AH553" s="174">
        <f t="shared" si="416"/>
        <v>227</v>
      </c>
      <c r="AI553" s="174">
        <f t="shared" si="417"/>
        <v>200</v>
      </c>
      <c r="AJ553" s="174">
        <f t="shared" si="418"/>
        <v>1.4285714285714286</v>
      </c>
      <c r="AK553" s="174">
        <f t="shared" si="400"/>
        <v>2812.5126667914815</v>
      </c>
      <c r="AL553" s="174">
        <f t="shared" si="419"/>
        <v>2009.4905313821537</v>
      </c>
      <c r="AM553" s="174">
        <f t="shared" si="420"/>
        <v>803.0221354093278</v>
      </c>
      <c r="AN553" s="174"/>
      <c r="AO553" s="176">
        <v>30</v>
      </c>
      <c r="AP553" s="174">
        <v>36</v>
      </c>
      <c r="AQ553" s="175">
        <f t="shared" si="421"/>
        <v>227</v>
      </c>
      <c r="AR553" s="31">
        <f t="shared" si="422"/>
        <v>0</v>
      </c>
      <c r="AS553" s="2">
        <f t="shared" si="423"/>
        <v>0</v>
      </c>
      <c r="AT553" s="33">
        <f t="shared" si="424"/>
        <v>0</v>
      </c>
      <c r="AU553" s="31">
        <f t="shared" si="425"/>
        <v>0</v>
      </c>
      <c r="AV553" s="2">
        <f t="shared" si="426"/>
        <v>1</v>
      </c>
      <c r="AW553" s="33">
        <f t="shared" si="427"/>
        <v>0</v>
      </c>
      <c r="AX553" s="31">
        <f t="shared" si="428"/>
        <v>1</v>
      </c>
      <c r="AY553" s="33">
        <f t="shared" si="429"/>
        <v>0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hidden="1" customHeight="1">
      <c r="A554" s="2"/>
      <c r="B554" s="107">
        <v>479</v>
      </c>
      <c r="C554" s="31">
        <v>4</v>
      </c>
      <c r="D554" s="111" t="s">
        <v>11</v>
      </c>
      <c r="E554" s="2" t="s">
        <v>148</v>
      </c>
      <c r="F554" s="2"/>
      <c r="G554" s="2"/>
      <c r="H554" s="33">
        <f t="shared" si="407"/>
        <v>5</v>
      </c>
      <c r="I554" s="173">
        <f t="shared" si="402"/>
        <v>700.81413871561369</v>
      </c>
      <c r="J554" s="174">
        <f t="shared" si="403"/>
        <v>11.972113350937272</v>
      </c>
      <c r="K554" s="189">
        <f t="shared" si="404"/>
        <v>602</v>
      </c>
      <c r="L554" s="190">
        <f t="shared" si="375"/>
        <v>311</v>
      </c>
      <c r="M554" s="173">
        <f t="shared" si="430"/>
        <v>13287.947150616468</v>
      </c>
      <c r="N554" s="174">
        <f t="shared" si="408"/>
        <v>12304.532516664518</v>
      </c>
      <c r="O554" s="174">
        <f t="shared" si="406"/>
        <v>983.41463395195001</v>
      </c>
      <c r="P554" s="174"/>
      <c r="Q554" s="174"/>
      <c r="R554" s="175"/>
      <c r="S554" s="173">
        <f t="shared" si="409"/>
        <v>10047.452656910769</v>
      </c>
      <c r="T554" s="174">
        <f t="shared" si="410"/>
        <v>10047.452656910769</v>
      </c>
      <c r="U554" s="174">
        <f t="shared" si="411"/>
        <v>803.0221354093278</v>
      </c>
      <c r="V554" s="174"/>
      <c r="W554" s="174"/>
      <c r="X554" s="175"/>
      <c r="Y554" s="173">
        <f t="shared" si="405"/>
        <v>21700.949584640195</v>
      </c>
      <c r="Z554" s="174">
        <f t="shared" si="412"/>
        <v>20094.905313821539</v>
      </c>
      <c r="AA554" s="174">
        <f t="shared" si="413"/>
        <v>1606.0442708186556</v>
      </c>
      <c r="AB554" s="174"/>
      <c r="AC554" s="174"/>
      <c r="AD554" s="175"/>
      <c r="AE554" s="173">
        <f t="shared" si="414"/>
        <v>18.960729266919998</v>
      </c>
      <c r="AF554" s="174">
        <f t="shared" si="373"/>
        <v>36</v>
      </c>
      <c r="AG554" s="174">
        <f t="shared" si="415"/>
        <v>22.464200000000002</v>
      </c>
      <c r="AH554" s="174">
        <f t="shared" si="416"/>
        <v>227</v>
      </c>
      <c r="AI554" s="174">
        <f t="shared" si="417"/>
        <v>200</v>
      </c>
      <c r="AJ554" s="174">
        <f t="shared" si="418"/>
        <v>1.4285714285714286</v>
      </c>
      <c r="AK554" s="174">
        <f t="shared" si="400"/>
        <v>2812.5126667914815</v>
      </c>
      <c r="AL554" s="174">
        <f t="shared" si="419"/>
        <v>2009.4905313821537</v>
      </c>
      <c r="AM554" s="174">
        <f t="shared" si="420"/>
        <v>803.0221354093278</v>
      </c>
      <c r="AN554" s="174"/>
      <c r="AO554" s="176">
        <v>30</v>
      </c>
      <c r="AP554" s="174">
        <v>36</v>
      </c>
      <c r="AQ554" s="175">
        <f t="shared" si="421"/>
        <v>227</v>
      </c>
      <c r="AR554" s="31">
        <f t="shared" si="422"/>
        <v>5</v>
      </c>
      <c r="AS554" s="2">
        <f t="shared" si="423"/>
        <v>0</v>
      </c>
      <c r="AT554" s="33">
        <f t="shared" si="424"/>
        <v>0</v>
      </c>
      <c r="AU554" s="31">
        <f t="shared" si="425"/>
        <v>0</v>
      </c>
      <c r="AV554" s="2">
        <f t="shared" si="426"/>
        <v>1</v>
      </c>
      <c r="AW554" s="33">
        <f t="shared" si="427"/>
        <v>0</v>
      </c>
      <c r="AX554" s="31">
        <f t="shared" si="428"/>
        <v>1</v>
      </c>
      <c r="AY554" s="33">
        <f t="shared" si="429"/>
        <v>0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hidden="1" customHeight="1">
      <c r="A555" s="2"/>
      <c r="B555" s="107">
        <v>480</v>
      </c>
      <c r="C555" s="31">
        <v>4</v>
      </c>
      <c r="D555" s="111" t="s">
        <v>11</v>
      </c>
      <c r="E555" s="2" t="s">
        <v>79</v>
      </c>
      <c r="F555" s="2"/>
      <c r="G555" s="2"/>
      <c r="H555" s="33">
        <f t="shared" si="407"/>
        <v>5</v>
      </c>
      <c r="I555" s="173">
        <f t="shared" si="402"/>
        <v>622.49851426921032</v>
      </c>
      <c r="J555" s="174">
        <f t="shared" si="403"/>
        <v>9.4738351855339591</v>
      </c>
      <c r="K555" s="189">
        <f t="shared" si="404"/>
        <v>684</v>
      </c>
      <c r="L555" s="190">
        <f t="shared" si="375"/>
        <v>346</v>
      </c>
      <c r="M555" s="173">
        <f t="shared" si="430"/>
        <v>14915.518369464484</v>
      </c>
      <c r="N555" s="174">
        <f t="shared" si="408"/>
        <v>13811.650415201135</v>
      </c>
      <c r="O555" s="174">
        <f t="shared" si="406"/>
        <v>1103.8679542633492</v>
      </c>
      <c r="P555" s="174"/>
      <c r="Q555" s="174"/>
      <c r="R555" s="175"/>
      <c r="S555" s="173">
        <f t="shared" si="409"/>
        <v>10047.452656910769</v>
      </c>
      <c r="T555" s="174">
        <f t="shared" si="410"/>
        <v>10047.452656910769</v>
      </c>
      <c r="U555" s="174">
        <f t="shared" si="411"/>
        <v>803.0221354093278</v>
      </c>
      <c r="V555" s="174"/>
      <c r="W555" s="174"/>
      <c r="X555" s="175"/>
      <c r="Y555" s="173">
        <f t="shared" si="405"/>
        <v>21700.949584640195</v>
      </c>
      <c r="Z555" s="174">
        <f t="shared" si="412"/>
        <v>20094.905313821539</v>
      </c>
      <c r="AA555" s="174">
        <f t="shared" si="413"/>
        <v>1606.0442708186556</v>
      </c>
      <c r="AB555" s="174"/>
      <c r="AC555" s="174"/>
      <c r="AD555" s="175"/>
      <c r="AE555" s="173">
        <f t="shared" si="414"/>
        <v>23.960729266919998</v>
      </c>
      <c r="AF555" s="174">
        <f t="shared" ref="AF555:AF618" si="431">AP555</f>
        <v>36</v>
      </c>
      <c r="AG555" s="174">
        <f t="shared" si="415"/>
        <v>37.464200000000005</v>
      </c>
      <c r="AH555" s="174">
        <f t="shared" si="416"/>
        <v>227</v>
      </c>
      <c r="AI555" s="174">
        <f t="shared" si="417"/>
        <v>200</v>
      </c>
      <c r="AJ555" s="174">
        <f t="shared" si="418"/>
        <v>1.4285714285714286</v>
      </c>
      <c r="AK555" s="174">
        <f t="shared" si="400"/>
        <v>2812.5126667914815</v>
      </c>
      <c r="AL555" s="174">
        <f t="shared" si="419"/>
        <v>2009.4905313821537</v>
      </c>
      <c r="AM555" s="174">
        <f t="shared" si="420"/>
        <v>803.0221354093278</v>
      </c>
      <c r="AN555" s="174"/>
      <c r="AO555" s="176">
        <v>30</v>
      </c>
      <c r="AP555" s="174">
        <v>36</v>
      </c>
      <c r="AQ555" s="175">
        <f t="shared" si="421"/>
        <v>227</v>
      </c>
      <c r="AR555" s="31">
        <f t="shared" si="422"/>
        <v>0</v>
      </c>
      <c r="AS555" s="2">
        <f t="shared" si="423"/>
        <v>15</v>
      </c>
      <c r="AT555" s="33">
        <f t="shared" si="424"/>
        <v>0</v>
      </c>
      <c r="AU555" s="31">
        <f t="shared" si="425"/>
        <v>0</v>
      </c>
      <c r="AV555" s="2">
        <f t="shared" si="426"/>
        <v>1</v>
      </c>
      <c r="AW555" s="33">
        <f t="shared" si="427"/>
        <v>0</v>
      </c>
      <c r="AX555" s="31">
        <f t="shared" si="428"/>
        <v>1</v>
      </c>
      <c r="AY555" s="33">
        <f t="shared" si="429"/>
        <v>0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hidden="1" customHeight="1">
      <c r="A556" s="2"/>
      <c r="B556" s="107">
        <v>481</v>
      </c>
      <c r="C556" s="31">
        <v>1</v>
      </c>
      <c r="D556" s="111" t="s">
        <v>11</v>
      </c>
      <c r="E556" s="2" t="s">
        <v>67</v>
      </c>
      <c r="F556" s="2"/>
      <c r="G556" s="2"/>
      <c r="H556" s="33">
        <f t="shared" si="407"/>
        <v>5</v>
      </c>
      <c r="I556" s="173">
        <f t="shared" si="402"/>
        <v>451.43029351058465</v>
      </c>
      <c r="J556" s="174">
        <f t="shared" si="403"/>
        <v>4.7577850711492129</v>
      </c>
      <c r="K556" s="189">
        <f t="shared" si="404"/>
        <v>822</v>
      </c>
      <c r="L556" s="190">
        <f t="shared" si="375"/>
        <v>398</v>
      </c>
      <c r="M556" s="173">
        <f t="shared" si="430"/>
        <v>10816.59904569335</v>
      </c>
      <c r="N556" s="174">
        <f t="shared" si="408"/>
        <v>10015.550915197548</v>
      </c>
      <c r="O556" s="174">
        <f t="shared" si="406"/>
        <v>801.04813049580389</v>
      </c>
      <c r="P556" s="174"/>
      <c r="Q556" s="174"/>
      <c r="R556" s="175"/>
      <c r="S556" s="173">
        <f t="shared" si="409"/>
        <v>8178.3500118381917</v>
      </c>
      <c r="T556" s="174">
        <f t="shared" si="410"/>
        <v>8178.3500118381917</v>
      </c>
      <c r="U556" s="174">
        <f t="shared" si="411"/>
        <v>654.10800094705542</v>
      </c>
      <c r="V556" s="174"/>
      <c r="W556" s="174"/>
      <c r="X556" s="175"/>
      <c r="Y556" s="173">
        <f t="shared" si="405"/>
        <v>17664.916025570496</v>
      </c>
      <c r="Z556" s="174">
        <f t="shared" si="412"/>
        <v>16356.700023676383</v>
      </c>
      <c r="AA556" s="174">
        <f t="shared" si="413"/>
        <v>1308.2160018941108</v>
      </c>
      <c r="AB556" s="174"/>
      <c r="AC556" s="174"/>
      <c r="AD556" s="175"/>
      <c r="AE556" s="173">
        <f t="shared" si="414"/>
        <v>23.960729266919998</v>
      </c>
      <c r="AF556" s="174">
        <f t="shared" si="431"/>
        <v>36</v>
      </c>
      <c r="AG556" s="174">
        <f t="shared" si="415"/>
        <v>22.464200000000002</v>
      </c>
      <c r="AH556" s="174">
        <f t="shared" si="416"/>
        <v>114</v>
      </c>
      <c r="AI556" s="174">
        <f t="shared" si="417"/>
        <v>200</v>
      </c>
      <c r="AJ556" s="174">
        <f t="shared" si="418"/>
        <v>1.4285714285714286</v>
      </c>
      <c r="AK556" s="174">
        <f t="shared" si="400"/>
        <v>2289.7780033146937</v>
      </c>
      <c r="AL556" s="174">
        <f t="shared" si="419"/>
        <v>1635.6700023676383</v>
      </c>
      <c r="AM556" s="174">
        <f t="shared" si="420"/>
        <v>654.10800094705542</v>
      </c>
      <c r="AN556" s="174"/>
      <c r="AO556" s="176">
        <v>30</v>
      </c>
      <c r="AP556" s="174">
        <v>36</v>
      </c>
      <c r="AQ556" s="175">
        <f t="shared" si="421"/>
        <v>114</v>
      </c>
      <c r="AR556" s="31">
        <f t="shared" si="422"/>
        <v>0</v>
      </c>
      <c r="AS556" s="2">
        <f t="shared" si="423"/>
        <v>0</v>
      </c>
      <c r="AT556" s="33">
        <f t="shared" si="424"/>
        <v>0</v>
      </c>
      <c r="AU556" s="31">
        <f t="shared" si="425"/>
        <v>0</v>
      </c>
      <c r="AV556" s="2">
        <f t="shared" si="426"/>
        <v>1</v>
      </c>
      <c r="AW556" s="33">
        <f t="shared" si="427"/>
        <v>0</v>
      </c>
      <c r="AX556" s="31">
        <f t="shared" si="428"/>
        <v>1</v>
      </c>
      <c r="AY556" s="33">
        <f t="shared" si="429"/>
        <v>0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482</v>
      </c>
      <c r="C557" s="31">
        <v>10</v>
      </c>
      <c r="D557" s="111" t="s">
        <v>14</v>
      </c>
      <c r="E557" s="2" t="s">
        <v>144</v>
      </c>
      <c r="F557" s="2"/>
      <c r="G557" s="2"/>
      <c r="H557" s="33" t="s">
        <v>81</v>
      </c>
      <c r="I557" s="173">
        <f t="shared" si="402"/>
        <v>1138.5648639574276</v>
      </c>
      <c r="J557" s="174">
        <f t="shared" si="403"/>
        <v>22.849888828545563</v>
      </c>
      <c r="K557" s="189">
        <f t="shared" si="404"/>
        <v>247</v>
      </c>
      <c r="L557" s="190">
        <f t="shared" si="375"/>
        <v>160</v>
      </c>
      <c r="M557" s="173">
        <f t="shared" si="430"/>
        <v>32737.013349733832</v>
      </c>
      <c r="N557" s="174">
        <f t="shared" ref="N557:N620" si="432">T557*(1+(IF((AG557+IF(F557="백어택",8,0))&gt;100,100,AG557+IF(F557="백어택",8,0))/100)*(AI557/100-1))</f>
        <v>6107.6215263515896</v>
      </c>
      <c r="O557" s="174">
        <f t="shared" si="406"/>
        <v>6107.6215263515896</v>
      </c>
      <c r="P557" s="174">
        <f t="shared" ref="P557:P588" si="433">V557*(1+(IF((AG557+IF(F557="백어택",8,0))&gt;100,100,AG557+IF(F557="백어택",8,0))/100)*(AI557*IF(AX557=1,AW557,1)/100-1))</f>
        <v>8245.3902908804666</v>
      </c>
      <c r="Q557" s="174">
        <f t="shared" ref="Q557:Q588" si="434">W557*(1+(IF((AG557+IF(F557="백어택",8,0))&gt;100,100,AG557+IF(F557="백어택",8,0))/100)*(AI557*AW557/100-1))</f>
        <v>12276.380006150188</v>
      </c>
      <c r="R557" s="175"/>
      <c r="S557" s="173">
        <f t="shared" ref="S557:S620" si="435">SUM(T557:X557)</f>
        <v>26731.904793183505</v>
      </c>
      <c r="T557" s="174">
        <f t="shared" ref="T557:T588" si="436">AL557*AY557*IF(F557="백어택",1.2,1)</f>
        <v>4987.2709954024031</v>
      </c>
      <c r="U557" s="174">
        <f t="shared" ref="U557:U588" si="437">AM557*AY557*IF(F557="백어택",1.2,1)</f>
        <v>4987.2709954024031</v>
      </c>
      <c r="V557" s="174">
        <f t="shared" ref="V557:V588" si="438">AN557*AY557*IF(F557="백어택",1.2,1)</f>
        <v>6732.8985049348848</v>
      </c>
      <c r="W557" s="174">
        <f t="shared" ref="W557:W588" si="439">(T557+U557+V557)*IF(AX557=1,0,0.6)*IF(F557="백어택",1.2,1)</f>
        <v>10024.464297443814</v>
      </c>
      <c r="X557" s="175"/>
      <c r="Y557" s="173">
        <f t="shared" si="405"/>
        <v>53463.80958636701</v>
      </c>
      <c r="Z557" s="174">
        <f t="shared" ref="Z557:Z588" si="440">T557*AI557/100</f>
        <v>9974.5419908048061</v>
      </c>
      <c r="AA557" s="174">
        <f t="shared" ref="AA557:AA588" si="441">U557*AI557/100</f>
        <v>9974.5419908048061</v>
      </c>
      <c r="AB557" s="174">
        <f t="shared" ref="AB557:AB588" si="442">V557*AI557*IF(AX557=1,AW557,1)/100</f>
        <v>13465.79700986977</v>
      </c>
      <c r="AC557" s="174">
        <f t="shared" ref="AC557:AC588" si="443">W557*AI557*AW557/100</f>
        <v>20048.928594887628</v>
      </c>
      <c r="AD557" s="175"/>
      <c r="AE557" s="173">
        <f t="shared" ref="AE557:AE588" si="444">AO557*(1-$D$20/100)*(1-$D$17/100)</f>
        <v>28.752875120304001</v>
      </c>
      <c r="AF557" s="174">
        <f t="shared" si="431"/>
        <v>36</v>
      </c>
      <c r="AG557" s="174">
        <f t="shared" ref="AG557:AG620" si="445">IF($D$57+AU557&gt;100,100,$D$57+AU557)</f>
        <v>22.464200000000002</v>
      </c>
      <c r="AH557" s="174">
        <f t="shared" ref="AH557:AH588" si="446">AQ557*AS557</f>
        <v>657</v>
      </c>
      <c r="AI557" s="174">
        <f t="shared" ref="AI557:AI588" si="447">$D$58+IF(H557="근접",AR557,0)+IF(AY557=1,0,50)</f>
        <v>200</v>
      </c>
      <c r="AJ557" s="174">
        <f t="shared" ref="AJ557:AJ588" si="448">10/3</f>
        <v>3.3333333333333335</v>
      </c>
      <c r="AK557" s="174">
        <f t="shared" si="400"/>
        <v>16707.440495739691</v>
      </c>
      <c r="AL557" s="174">
        <f t="shared" ref="AL557:AL588" si="449">(IF(H557="근접",$D$61*(VLOOKUP(C557,$B$36:$AG$39,19,FALSE)+VLOOKUP(C557,$B$40:$AG$43,19,FALSE)*$D$54),$D$60*(VLOOKUP(C557,$B$36:$AG$39,19,FALSE)+VLOOKUP(C557,$B$40:$AG$43,19,FALSE)*$D$54)))*$D$59/100</f>
        <v>4987.2709954024031</v>
      </c>
      <c r="AM557" s="174">
        <f t="shared" ref="AM557:AM588" si="450">(IF(H557="근접",$D$61*(VLOOKUP(C557,$B$36:$AG$39,20,FALSE)+VLOOKUP(C557,$B$40:$AG$43,20,FALSE)*$D$54),$D$60*(VLOOKUP(C557,$B$36:$AG$39,20,FALSE)+VLOOKUP(C557,$B$40:$AG$43,20,FALSE)*$D$54)))*$D$59/100</f>
        <v>4987.2709954024031</v>
      </c>
      <c r="AN557" s="174">
        <f t="shared" ref="AN557:AN588" si="451">(IF(H557="근접",$D$61*(VLOOKUP(C557,$B$36:$AG$39,21,FALSE)+VLOOKUP(C557,$B$40:$AG$43,21,FALSE)*$D$54),$D$60*(VLOOKUP(C557,$B$36:$AG$39,21,FALSE)+VLOOKUP(C557,$B$40:$AG$43,21,FALSE)*$D$54)))*$D$59/100</f>
        <v>6732.8985049348848</v>
      </c>
      <c r="AO557" s="176">
        <v>36</v>
      </c>
      <c r="AP557" s="174">
        <v>36</v>
      </c>
      <c r="AQ557" s="175">
        <f t="shared" ref="AQ557:AQ588" si="452">VLOOKUP(C557,$B$45:$AA$48,19,FALSE)</f>
        <v>657</v>
      </c>
      <c r="AR557" s="31">
        <f t="shared" ref="AR557:AR588" si="453">IF(LEFT(E557,1)*1=1,$S$64,$R$64)</f>
        <v>0</v>
      </c>
      <c r="AS557" s="2">
        <f t="shared" ref="AS557:AS588" si="454">IF(LEFT(E557,1)*1=2,$U$64,$T$64)</f>
        <v>1</v>
      </c>
      <c r="AT557" s="33">
        <f t="shared" ref="AT557:AT588" si="455">IF(LEFT(E557,1)*1=3,$W$64,$V$64)</f>
        <v>0</v>
      </c>
      <c r="AU557" s="31">
        <f t="shared" ref="AU557:AU588" si="456">IF(MID(E557,3,1)*1=1,$Y$64,$X$64)</f>
        <v>0</v>
      </c>
      <c r="AV557" s="2">
        <f t="shared" ref="AV557:AV588" si="457">IF(MID(E557,3,1)*1=2,$AA$64,$Z$64)</f>
        <v>0</v>
      </c>
      <c r="AW557" s="33">
        <f t="shared" ref="AW557:AW588" si="458">IF(MID(E557,3,1)*1=3,$AC$64,$AB$64)</f>
        <v>1</v>
      </c>
      <c r="AX557" s="31">
        <f t="shared" ref="AX557:AX588" si="459">IF(MID(E557,5,1)*1=1,$AE$64,$AD$64)</f>
        <v>0.6</v>
      </c>
      <c r="AY557" s="33">
        <f t="shared" ref="AY557:AY588" si="460">IF(MID(E557,5,1)*1=2,$AG$64,$AF$64)</f>
        <v>1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483</v>
      </c>
      <c r="C558" s="31">
        <v>10</v>
      </c>
      <c r="D558" s="111" t="s">
        <v>14</v>
      </c>
      <c r="E558" s="2" t="s">
        <v>138</v>
      </c>
      <c r="F558" s="2"/>
      <c r="G558" s="2"/>
      <c r="H558" s="33" t="s">
        <v>81</v>
      </c>
      <c r="I558" s="173">
        <f t="shared" si="402"/>
        <v>1370.9929662022937</v>
      </c>
      <c r="J558" s="174">
        <f t="shared" si="403"/>
        <v>22.849888828545563</v>
      </c>
      <c r="K558" s="189">
        <f t="shared" si="404"/>
        <v>156</v>
      </c>
      <c r="L558" s="190">
        <f t="shared" si="375"/>
        <v>107</v>
      </c>
      <c r="M558" s="173">
        <f t="shared" si="430"/>
        <v>39419.989548029713</v>
      </c>
      <c r="N558" s="174">
        <f t="shared" si="432"/>
        <v>7354.4392752021904</v>
      </c>
      <c r="O558" s="174">
        <f t="shared" ref="O558:O589" si="461">U558*(1+((IF((AG558+IF(F558="백어택",8,0))&gt;100,100,AG558+IF(F558="백어택",8,0))/100)*(AI558/100-1)))</f>
        <v>7354.4392752021904</v>
      </c>
      <c r="P558" s="174">
        <f t="shared" si="433"/>
        <v>9928.6149171141878</v>
      </c>
      <c r="Q558" s="174">
        <f t="shared" si="434"/>
        <v>14782.49608051114</v>
      </c>
      <c r="R558" s="175"/>
      <c r="S558" s="173">
        <f t="shared" si="435"/>
        <v>26731.904793183505</v>
      </c>
      <c r="T558" s="174">
        <f t="shared" si="436"/>
        <v>4987.2709954024031</v>
      </c>
      <c r="U558" s="174">
        <f t="shared" si="437"/>
        <v>4987.2709954024031</v>
      </c>
      <c r="V558" s="174">
        <f t="shared" si="438"/>
        <v>6732.8985049348848</v>
      </c>
      <c r="W558" s="174">
        <f t="shared" si="439"/>
        <v>10024.464297443814</v>
      </c>
      <c r="X558" s="175"/>
      <c r="Y558" s="173">
        <f t="shared" si="405"/>
        <v>53463.80958636701</v>
      </c>
      <c r="Z558" s="174">
        <f t="shared" si="440"/>
        <v>9974.5419908048061</v>
      </c>
      <c r="AA558" s="174">
        <f t="shared" si="441"/>
        <v>9974.5419908048061</v>
      </c>
      <c r="AB558" s="174">
        <f t="shared" si="442"/>
        <v>13465.79700986977</v>
      </c>
      <c r="AC558" s="174">
        <f t="shared" si="443"/>
        <v>20048.928594887628</v>
      </c>
      <c r="AD558" s="175"/>
      <c r="AE558" s="173">
        <f t="shared" si="444"/>
        <v>28.752875120304001</v>
      </c>
      <c r="AF558" s="174">
        <f t="shared" si="431"/>
        <v>36</v>
      </c>
      <c r="AG558" s="174">
        <f t="shared" si="445"/>
        <v>47.464200000000005</v>
      </c>
      <c r="AH558" s="174">
        <f t="shared" si="446"/>
        <v>657</v>
      </c>
      <c r="AI558" s="174">
        <f t="shared" si="447"/>
        <v>200</v>
      </c>
      <c r="AJ558" s="174">
        <f t="shared" si="448"/>
        <v>3.3333333333333335</v>
      </c>
      <c r="AK558" s="174">
        <f t="shared" si="400"/>
        <v>16707.440495739691</v>
      </c>
      <c r="AL558" s="174">
        <f t="shared" si="449"/>
        <v>4987.2709954024031</v>
      </c>
      <c r="AM558" s="174">
        <f t="shared" si="450"/>
        <v>4987.2709954024031</v>
      </c>
      <c r="AN558" s="174">
        <f t="shared" si="451"/>
        <v>6732.8985049348848</v>
      </c>
      <c r="AO558" s="176">
        <v>36</v>
      </c>
      <c r="AP558" s="174">
        <v>36</v>
      </c>
      <c r="AQ558" s="175">
        <f t="shared" si="452"/>
        <v>657</v>
      </c>
      <c r="AR558" s="31">
        <f t="shared" si="453"/>
        <v>0</v>
      </c>
      <c r="AS558" s="2">
        <f t="shared" si="454"/>
        <v>1</v>
      </c>
      <c r="AT558" s="33">
        <f t="shared" si="455"/>
        <v>0</v>
      </c>
      <c r="AU558" s="31">
        <f t="shared" si="456"/>
        <v>25</v>
      </c>
      <c r="AV558" s="2">
        <f t="shared" si="457"/>
        <v>0</v>
      </c>
      <c r="AW558" s="33">
        <f t="shared" si="458"/>
        <v>1</v>
      </c>
      <c r="AX558" s="31">
        <f t="shared" si="459"/>
        <v>0.6</v>
      </c>
      <c r="AY558" s="33">
        <f t="shared" si="460"/>
        <v>1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484</v>
      </c>
      <c r="C559" s="31">
        <v>10</v>
      </c>
      <c r="D559" s="111" t="s">
        <v>14</v>
      </c>
      <c r="E559" s="2" t="s">
        <v>141</v>
      </c>
      <c r="F559" s="2"/>
      <c r="G559" s="2"/>
      <c r="H559" s="33" t="s">
        <v>81</v>
      </c>
      <c r="I559" s="173">
        <f t="shared" si="402"/>
        <v>1194.9550268014782</v>
      </c>
      <c r="J559" s="174">
        <f t="shared" si="403"/>
        <v>22.849888828545563</v>
      </c>
      <c r="K559" s="189">
        <f t="shared" si="404"/>
        <v>232</v>
      </c>
      <c r="L559" s="190">
        <f t="shared" si="375"/>
        <v>150</v>
      </c>
      <c r="M559" s="173">
        <f t="shared" si="430"/>
        <v>34358.392660002421</v>
      </c>
      <c r="N559" s="174">
        <f t="shared" si="432"/>
        <v>6107.6215263515896</v>
      </c>
      <c r="O559" s="174">
        <f t="shared" si="461"/>
        <v>6107.6215263515896</v>
      </c>
      <c r="P559" s="174">
        <f t="shared" si="433"/>
        <v>8245.3902908804666</v>
      </c>
      <c r="Q559" s="174">
        <f t="shared" si="434"/>
        <v>13897.759316418775</v>
      </c>
      <c r="R559" s="175"/>
      <c r="S559" s="173">
        <f t="shared" si="435"/>
        <v>26731.904793183505</v>
      </c>
      <c r="T559" s="174">
        <f t="shared" si="436"/>
        <v>4987.2709954024031</v>
      </c>
      <c r="U559" s="174">
        <f t="shared" si="437"/>
        <v>4987.2709954024031</v>
      </c>
      <c r="V559" s="174">
        <f t="shared" si="438"/>
        <v>6732.8985049348848</v>
      </c>
      <c r="W559" s="174">
        <f t="shared" si="439"/>
        <v>10024.464297443814</v>
      </c>
      <c r="X559" s="175"/>
      <c r="Y559" s="173">
        <f t="shared" si="405"/>
        <v>60681.423880526563</v>
      </c>
      <c r="Z559" s="174">
        <f t="shared" si="440"/>
        <v>9974.5419908048061</v>
      </c>
      <c r="AA559" s="174">
        <f t="shared" si="441"/>
        <v>9974.5419908048061</v>
      </c>
      <c r="AB559" s="174">
        <f t="shared" si="442"/>
        <v>13465.79700986977</v>
      </c>
      <c r="AC559" s="174">
        <f t="shared" si="443"/>
        <v>27266.542889047178</v>
      </c>
      <c r="AD559" s="175"/>
      <c r="AE559" s="173">
        <f t="shared" si="444"/>
        <v>28.752875120304001</v>
      </c>
      <c r="AF559" s="174">
        <f t="shared" si="431"/>
        <v>36</v>
      </c>
      <c r="AG559" s="174">
        <f t="shared" si="445"/>
        <v>22.464200000000002</v>
      </c>
      <c r="AH559" s="174">
        <f t="shared" si="446"/>
        <v>657</v>
      </c>
      <c r="AI559" s="174">
        <f t="shared" si="447"/>
        <v>200</v>
      </c>
      <c r="AJ559" s="174">
        <f t="shared" si="448"/>
        <v>3.3333333333333335</v>
      </c>
      <c r="AK559" s="174">
        <f t="shared" si="400"/>
        <v>16707.440495739691</v>
      </c>
      <c r="AL559" s="174">
        <f t="shared" si="449"/>
        <v>4987.2709954024031</v>
      </c>
      <c r="AM559" s="174">
        <f t="shared" si="450"/>
        <v>4987.2709954024031</v>
      </c>
      <c r="AN559" s="174">
        <f t="shared" si="451"/>
        <v>6732.8985049348848</v>
      </c>
      <c r="AO559" s="176">
        <v>36</v>
      </c>
      <c r="AP559" s="174">
        <v>36</v>
      </c>
      <c r="AQ559" s="175">
        <f t="shared" si="452"/>
        <v>657</v>
      </c>
      <c r="AR559" s="31">
        <f t="shared" si="453"/>
        <v>0</v>
      </c>
      <c r="AS559" s="2">
        <f t="shared" si="454"/>
        <v>1</v>
      </c>
      <c r="AT559" s="33">
        <f t="shared" si="455"/>
        <v>0</v>
      </c>
      <c r="AU559" s="31">
        <f t="shared" si="456"/>
        <v>0</v>
      </c>
      <c r="AV559" s="2">
        <f t="shared" si="457"/>
        <v>0</v>
      </c>
      <c r="AW559" s="33">
        <f t="shared" si="458"/>
        <v>1.36</v>
      </c>
      <c r="AX559" s="31">
        <f t="shared" si="459"/>
        <v>0.6</v>
      </c>
      <c r="AY559" s="33">
        <f t="shared" si="460"/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485</v>
      </c>
      <c r="C560" s="31">
        <v>10</v>
      </c>
      <c r="D560" s="111" t="s">
        <v>14</v>
      </c>
      <c r="E560" s="2" t="s">
        <v>150</v>
      </c>
      <c r="F560" s="2"/>
      <c r="G560" s="2"/>
      <c r="H560" s="33" t="s">
        <v>81</v>
      </c>
      <c r="I560" s="173">
        <f t="shared" si="402"/>
        <v>1242.9910914464101</v>
      </c>
      <c r="J560" s="174">
        <f t="shared" si="403"/>
        <v>22.849888828545563</v>
      </c>
      <c r="K560" s="189">
        <f t="shared" si="404"/>
        <v>214</v>
      </c>
      <c r="L560" s="190">
        <f t="shared" si="375"/>
        <v>137</v>
      </c>
      <c r="M560" s="173">
        <f t="shared" si="430"/>
        <v>35739.567628008997</v>
      </c>
      <c r="N560" s="174">
        <f t="shared" si="432"/>
        <v>6667.7967918261829</v>
      </c>
      <c r="O560" s="174">
        <f t="shared" si="461"/>
        <v>6667.7967918261829</v>
      </c>
      <c r="P560" s="174">
        <f t="shared" si="433"/>
        <v>9001.6361838532575</v>
      </c>
      <c r="Q560" s="174">
        <f t="shared" si="434"/>
        <v>13402.337860503372</v>
      </c>
      <c r="R560" s="175"/>
      <c r="S560" s="173">
        <f t="shared" si="435"/>
        <v>26731.904793183505</v>
      </c>
      <c r="T560" s="174">
        <f t="shared" si="436"/>
        <v>4987.2709954024031</v>
      </c>
      <c r="U560" s="174">
        <f t="shared" si="437"/>
        <v>4987.2709954024031</v>
      </c>
      <c r="V560" s="174">
        <f t="shared" si="438"/>
        <v>6732.8985049348848</v>
      </c>
      <c r="W560" s="174">
        <f t="shared" si="439"/>
        <v>10024.464297443814</v>
      </c>
      <c r="X560" s="175"/>
      <c r="Y560" s="173">
        <f t="shared" si="405"/>
        <v>66829.761982958764</v>
      </c>
      <c r="Z560" s="174">
        <f t="shared" si="440"/>
        <v>12468.177488506008</v>
      </c>
      <c r="AA560" s="174">
        <f t="shared" si="441"/>
        <v>12468.177488506008</v>
      </c>
      <c r="AB560" s="174">
        <f t="shared" si="442"/>
        <v>16832.246262337212</v>
      </c>
      <c r="AC560" s="174">
        <f t="shared" si="443"/>
        <v>25061.160743609536</v>
      </c>
      <c r="AD560" s="175"/>
      <c r="AE560" s="173">
        <f t="shared" si="444"/>
        <v>28.752875120304001</v>
      </c>
      <c r="AF560" s="174">
        <f t="shared" si="431"/>
        <v>36</v>
      </c>
      <c r="AG560" s="174">
        <f t="shared" si="445"/>
        <v>22.464200000000002</v>
      </c>
      <c r="AH560" s="174">
        <f t="shared" si="446"/>
        <v>657</v>
      </c>
      <c r="AI560" s="174">
        <f t="shared" si="447"/>
        <v>250</v>
      </c>
      <c r="AJ560" s="174">
        <f t="shared" si="448"/>
        <v>3.3333333333333335</v>
      </c>
      <c r="AK560" s="174">
        <f t="shared" si="400"/>
        <v>16707.440495739691</v>
      </c>
      <c r="AL560" s="174">
        <f t="shared" si="449"/>
        <v>4987.2709954024031</v>
      </c>
      <c r="AM560" s="174">
        <f t="shared" si="450"/>
        <v>4987.2709954024031</v>
      </c>
      <c r="AN560" s="174">
        <f t="shared" si="451"/>
        <v>6732.8985049348848</v>
      </c>
      <c r="AO560" s="176">
        <v>36</v>
      </c>
      <c r="AP560" s="174">
        <v>36</v>
      </c>
      <c r="AQ560" s="175">
        <f t="shared" si="452"/>
        <v>657</v>
      </c>
      <c r="AR560" s="31">
        <f t="shared" si="453"/>
        <v>50</v>
      </c>
      <c r="AS560" s="2">
        <f t="shared" si="454"/>
        <v>1</v>
      </c>
      <c r="AT560" s="33">
        <f t="shared" si="455"/>
        <v>0</v>
      </c>
      <c r="AU560" s="31">
        <f t="shared" si="456"/>
        <v>0</v>
      </c>
      <c r="AV560" s="2">
        <f t="shared" si="457"/>
        <v>0</v>
      </c>
      <c r="AW560" s="33">
        <f t="shared" si="458"/>
        <v>1</v>
      </c>
      <c r="AX560" s="31">
        <f t="shared" si="459"/>
        <v>0.6</v>
      </c>
      <c r="AY560" s="33">
        <f t="shared" si="460"/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486</v>
      </c>
      <c r="C561" s="31">
        <v>10</v>
      </c>
      <c r="D561" s="111" t="s">
        <v>14</v>
      </c>
      <c r="E561" s="2" t="s">
        <v>164</v>
      </c>
      <c r="F561" s="2"/>
      <c r="G561" s="2"/>
      <c r="H561" s="33" t="s">
        <v>81</v>
      </c>
      <c r="I561" s="173">
        <f t="shared" si="402"/>
        <v>1591.6332448137089</v>
      </c>
      <c r="J561" s="174">
        <f t="shared" si="403"/>
        <v>22.849888828545563</v>
      </c>
      <c r="K561" s="189">
        <f t="shared" si="404"/>
        <v>95</v>
      </c>
      <c r="L561" s="190">
        <f t="shared" si="375"/>
        <v>74</v>
      </c>
      <c r="M561" s="173">
        <f t="shared" si="430"/>
        <v>45764.031925452815</v>
      </c>
      <c r="N561" s="174">
        <f t="shared" si="432"/>
        <v>8538.023415102085</v>
      </c>
      <c r="O561" s="174">
        <f t="shared" si="461"/>
        <v>8538.023415102085</v>
      </c>
      <c r="P561" s="174">
        <f t="shared" si="433"/>
        <v>11526.473123203841</v>
      </c>
      <c r="Q561" s="174">
        <f t="shared" si="434"/>
        <v>17161.511972044806</v>
      </c>
      <c r="R561" s="175"/>
      <c r="S561" s="173">
        <f t="shared" si="435"/>
        <v>26731.904793183505</v>
      </c>
      <c r="T561" s="174">
        <f t="shared" si="436"/>
        <v>4987.2709954024031</v>
      </c>
      <c r="U561" s="174">
        <f t="shared" si="437"/>
        <v>4987.2709954024031</v>
      </c>
      <c r="V561" s="174">
        <f t="shared" si="438"/>
        <v>6732.8985049348848</v>
      </c>
      <c r="W561" s="174">
        <f t="shared" si="439"/>
        <v>10024.464297443814</v>
      </c>
      <c r="X561" s="175"/>
      <c r="Y561" s="173">
        <f t="shared" si="405"/>
        <v>66829.761982958764</v>
      </c>
      <c r="Z561" s="174">
        <f t="shared" si="440"/>
        <v>12468.177488506008</v>
      </c>
      <c r="AA561" s="174">
        <f t="shared" si="441"/>
        <v>12468.177488506008</v>
      </c>
      <c r="AB561" s="174">
        <f t="shared" si="442"/>
        <v>16832.246262337212</v>
      </c>
      <c r="AC561" s="174">
        <f t="shared" si="443"/>
        <v>25061.160743609536</v>
      </c>
      <c r="AD561" s="175"/>
      <c r="AE561" s="173">
        <f t="shared" si="444"/>
        <v>28.752875120304001</v>
      </c>
      <c r="AF561" s="174">
        <f t="shared" si="431"/>
        <v>36</v>
      </c>
      <c r="AG561" s="174">
        <f t="shared" si="445"/>
        <v>47.464200000000005</v>
      </c>
      <c r="AH561" s="174">
        <f t="shared" si="446"/>
        <v>657</v>
      </c>
      <c r="AI561" s="174">
        <f t="shared" si="447"/>
        <v>250</v>
      </c>
      <c r="AJ561" s="174">
        <f t="shared" si="448"/>
        <v>3.3333333333333335</v>
      </c>
      <c r="AK561" s="174">
        <f t="shared" si="400"/>
        <v>16707.440495739691</v>
      </c>
      <c r="AL561" s="174">
        <f t="shared" si="449"/>
        <v>4987.2709954024031</v>
      </c>
      <c r="AM561" s="174">
        <f t="shared" si="450"/>
        <v>4987.2709954024031</v>
      </c>
      <c r="AN561" s="174">
        <f t="shared" si="451"/>
        <v>6732.8985049348848</v>
      </c>
      <c r="AO561" s="176">
        <v>36</v>
      </c>
      <c r="AP561" s="174">
        <v>36</v>
      </c>
      <c r="AQ561" s="175">
        <f t="shared" si="452"/>
        <v>657</v>
      </c>
      <c r="AR561" s="31">
        <f t="shared" si="453"/>
        <v>50</v>
      </c>
      <c r="AS561" s="2">
        <f t="shared" si="454"/>
        <v>1</v>
      </c>
      <c r="AT561" s="33">
        <f t="shared" si="455"/>
        <v>0</v>
      </c>
      <c r="AU561" s="31">
        <f t="shared" si="456"/>
        <v>25</v>
      </c>
      <c r="AV561" s="2">
        <f t="shared" si="457"/>
        <v>0</v>
      </c>
      <c r="AW561" s="33">
        <f t="shared" si="458"/>
        <v>1</v>
      </c>
      <c r="AX561" s="31">
        <f t="shared" si="459"/>
        <v>0.6</v>
      </c>
      <c r="AY561" s="33">
        <f t="shared" si="460"/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487</v>
      </c>
      <c r="C562" s="31">
        <v>10</v>
      </c>
      <c r="D562" s="111" t="s">
        <v>14</v>
      </c>
      <c r="E562" s="2" t="s">
        <v>156</v>
      </c>
      <c r="F562" s="2"/>
      <c r="G562" s="2"/>
      <c r="H562" s="33" t="s">
        <v>81</v>
      </c>
      <c r="I562" s="173">
        <f t="shared" si="402"/>
        <v>1313.4787950014731</v>
      </c>
      <c r="J562" s="174">
        <f t="shared" si="403"/>
        <v>22.849888828545563</v>
      </c>
      <c r="K562" s="189">
        <f t="shared" si="404"/>
        <v>182</v>
      </c>
      <c r="L562" s="190">
        <f t="shared" si="375"/>
        <v>123</v>
      </c>
      <c r="M562" s="173">
        <f t="shared" si="430"/>
        <v>37766.291765844733</v>
      </c>
      <c r="N562" s="174">
        <f t="shared" si="432"/>
        <v>6667.7967918261829</v>
      </c>
      <c r="O562" s="174">
        <f t="shared" si="461"/>
        <v>6667.7967918261829</v>
      </c>
      <c r="P562" s="174">
        <f t="shared" si="433"/>
        <v>9001.6361838532575</v>
      </c>
      <c r="Q562" s="174">
        <f t="shared" si="434"/>
        <v>15429.06199833911</v>
      </c>
      <c r="R562" s="175"/>
      <c r="S562" s="173">
        <f t="shared" si="435"/>
        <v>26731.904793183505</v>
      </c>
      <c r="T562" s="174">
        <f t="shared" si="436"/>
        <v>4987.2709954024031</v>
      </c>
      <c r="U562" s="174">
        <f t="shared" si="437"/>
        <v>4987.2709954024031</v>
      </c>
      <c r="V562" s="174">
        <f t="shared" si="438"/>
        <v>6732.8985049348848</v>
      </c>
      <c r="W562" s="174">
        <f t="shared" si="439"/>
        <v>10024.464297443814</v>
      </c>
      <c r="X562" s="175"/>
      <c r="Y562" s="173">
        <f t="shared" si="405"/>
        <v>75851.779850658204</v>
      </c>
      <c r="Z562" s="174">
        <f t="shared" si="440"/>
        <v>12468.177488506008</v>
      </c>
      <c r="AA562" s="174">
        <f t="shared" si="441"/>
        <v>12468.177488506008</v>
      </c>
      <c r="AB562" s="174">
        <f t="shared" si="442"/>
        <v>16832.246262337212</v>
      </c>
      <c r="AC562" s="174">
        <f t="shared" si="443"/>
        <v>34083.178611308977</v>
      </c>
      <c r="AD562" s="175"/>
      <c r="AE562" s="173">
        <f t="shared" si="444"/>
        <v>28.752875120304001</v>
      </c>
      <c r="AF562" s="174">
        <f t="shared" si="431"/>
        <v>36</v>
      </c>
      <c r="AG562" s="174">
        <f t="shared" si="445"/>
        <v>22.464200000000002</v>
      </c>
      <c r="AH562" s="174">
        <f t="shared" si="446"/>
        <v>657</v>
      </c>
      <c r="AI562" s="174">
        <f t="shared" si="447"/>
        <v>250</v>
      </c>
      <c r="AJ562" s="174">
        <f t="shared" si="448"/>
        <v>3.3333333333333335</v>
      </c>
      <c r="AK562" s="174">
        <f t="shared" si="400"/>
        <v>16707.440495739691</v>
      </c>
      <c r="AL562" s="174">
        <f t="shared" si="449"/>
        <v>4987.2709954024031</v>
      </c>
      <c r="AM562" s="174">
        <f t="shared" si="450"/>
        <v>4987.2709954024031</v>
      </c>
      <c r="AN562" s="174">
        <f t="shared" si="451"/>
        <v>6732.8985049348848</v>
      </c>
      <c r="AO562" s="176">
        <v>36</v>
      </c>
      <c r="AP562" s="174">
        <v>36</v>
      </c>
      <c r="AQ562" s="175">
        <f t="shared" si="452"/>
        <v>657</v>
      </c>
      <c r="AR562" s="31">
        <f t="shared" si="453"/>
        <v>50</v>
      </c>
      <c r="AS562" s="2">
        <f t="shared" si="454"/>
        <v>1</v>
      </c>
      <c r="AT562" s="33">
        <f t="shared" si="455"/>
        <v>0</v>
      </c>
      <c r="AU562" s="31">
        <f t="shared" si="456"/>
        <v>0</v>
      </c>
      <c r="AV562" s="2">
        <f t="shared" si="457"/>
        <v>0</v>
      </c>
      <c r="AW562" s="33">
        <f t="shared" si="458"/>
        <v>1.36</v>
      </c>
      <c r="AX562" s="31">
        <f t="shared" si="459"/>
        <v>0.6</v>
      </c>
      <c r="AY562" s="33">
        <f t="shared" si="460"/>
        <v>1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488</v>
      </c>
      <c r="C563" s="31">
        <v>10</v>
      </c>
      <c r="D563" s="111" t="s">
        <v>14</v>
      </c>
      <c r="E563" s="2" t="s">
        <v>161</v>
      </c>
      <c r="F563" s="2"/>
      <c r="G563" s="2"/>
      <c r="H563" s="33" t="s">
        <v>81</v>
      </c>
      <c r="I563" s="173">
        <f t="shared" si="402"/>
        <v>1138.5648639574276</v>
      </c>
      <c r="J563" s="174">
        <f t="shared" si="403"/>
        <v>11.424944414272781</v>
      </c>
      <c r="K563" s="189">
        <f t="shared" si="404"/>
        <v>247</v>
      </c>
      <c r="L563" s="190">
        <f t="shared" si="375"/>
        <v>160</v>
      </c>
      <c r="M563" s="173">
        <f t="shared" si="430"/>
        <v>32737.013349733832</v>
      </c>
      <c r="N563" s="174">
        <f t="shared" si="432"/>
        <v>6107.6215263515896</v>
      </c>
      <c r="O563" s="174">
        <f t="shared" si="461"/>
        <v>6107.6215263515896</v>
      </c>
      <c r="P563" s="174">
        <f t="shared" si="433"/>
        <v>8245.3902908804666</v>
      </c>
      <c r="Q563" s="174">
        <f t="shared" si="434"/>
        <v>12276.380006150188</v>
      </c>
      <c r="R563" s="175"/>
      <c r="S563" s="173">
        <f t="shared" si="435"/>
        <v>26731.904793183505</v>
      </c>
      <c r="T563" s="174">
        <f t="shared" si="436"/>
        <v>4987.2709954024031</v>
      </c>
      <c r="U563" s="174">
        <f t="shared" si="437"/>
        <v>4987.2709954024031</v>
      </c>
      <c r="V563" s="174">
        <f t="shared" si="438"/>
        <v>6732.8985049348848</v>
      </c>
      <c r="W563" s="174">
        <f t="shared" si="439"/>
        <v>10024.464297443814</v>
      </c>
      <c r="X563" s="175"/>
      <c r="Y563" s="173">
        <f t="shared" si="405"/>
        <v>53463.80958636701</v>
      </c>
      <c r="Z563" s="174">
        <f t="shared" si="440"/>
        <v>9974.5419908048061</v>
      </c>
      <c r="AA563" s="174">
        <f t="shared" si="441"/>
        <v>9974.5419908048061</v>
      </c>
      <c r="AB563" s="174">
        <f t="shared" si="442"/>
        <v>13465.79700986977</v>
      </c>
      <c r="AC563" s="174">
        <f t="shared" si="443"/>
        <v>20048.928594887628</v>
      </c>
      <c r="AD563" s="175"/>
      <c r="AE563" s="173">
        <f t="shared" si="444"/>
        <v>28.752875120304001</v>
      </c>
      <c r="AF563" s="174">
        <f t="shared" si="431"/>
        <v>36</v>
      </c>
      <c r="AG563" s="174">
        <f t="shared" si="445"/>
        <v>22.464200000000002</v>
      </c>
      <c r="AH563" s="174">
        <f t="shared" si="446"/>
        <v>328.5</v>
      </c>
      <c r="AI563" s="174">
        <f t="shared" si="447"/>
        <v>200</v>
      </c>
      <c r="AJ563" s="174">
        <f t="shared" si="448"/>
        <v>3.3333333333333335</v>
      </c>
      <c r="AK563" s="174">
        <f t="shared" si="400"/>
        <v>16707.440495739691</v>
      </c>
      <c r="AL563" s="174">
        <f t="shared" si="449"/>
        <v>4987.2709954024031</v>
      </c>
      <c r="AM563" s="174">
        <f t="shared" si="450"/>
        <v>4987.2709954024031</v>
      </c>
      <c r="AN563" s="174">
        <f t="shared" si="451"/>
        <v>6732.8985049348848</v>
      </c>
      <c r="AO563" s="176">
        <v>36</v>
      </c>
      <c r="AP563" s="174">
        <v>36</v>
      </c>
      <c r="AQ563" s="175">
        <f t="shared" si="452"/>
        <v>657</v>
      </c>
      <c r="AR563" s="31">
        <f t="shared" si="453"/>
        <v>0</v>
      </c>
      <c r="AS563" s="2">
        <f t="shared" si="454"/>
        <v>0.5</v>
      </c>
      <c r="AT563" s="33">
        <f t="shared" si="455"/>
        <v>0</v>
      </c>
      <c r="AU563" s="31">
        <f t="shared" si="456"/>
        <v>0</v>
      </c>
      <c r="AV563" s="2">
        <f t="shared" si="457"/>
        <v>0</v>
      </c>
      <c r="AW563" s="33">
        <f t="shared" si="458"/>
        <v>1</v>
      </c>
      <c r="AX563" s="31">
        <f t="shared" si="459"/>
        <v>0.6</v>
      </c>
      <c r="AY563" s="33">
        <f t="shared" si="460"/>
        <v>1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489</v>
      </c>
      <c r="C564" s="31">
        <v>10</v>
      </c>
      <c r="D564" s="111" t="s">
        <v>14</v>
      </c>
      <c r="E564" s="2" t="s">
        <v>169</v>
      </c>
      <c r="F564" s="2"/>
      <c r="G564" s="2"/>
      <c r="H564" s="33" t="s">
        <v>81</v>
      </c>
      <c r="I564" s="173">
        <f t="shared" si="402"/>
        <v>1370.9929662022937</v>
      </c>
      <c r="J564" s="174">
        <f t="shared" si="403"/>
        <v>11.424944414272781</v>
      </c>
      <c r="K564" s="189">
        <f t="shared" si="404"/>
        <v>156</v>
      </c>
      <c r="L564" s="190">
        <f t="shared" si="375"/>
        <v>107</v>
      </c>
      <c r="M564" s="173">
        <f t="shared" si="430"/>
        <v>39419.989548029713</v>
      </c>
      <c r="N564" s="174">
        <f t="shared" si="432"/>
        <v>7354.4392752021904</v>
      </c>
      <c r="O564" s="174">
        <f t="shared" si="461"/>
        <v>7354.4392752021904</v>
      </c>
      <c r="P564" s="174">
        <f t="shared" si="433"/>
        <v>9928.6149171141878</v>
      </c>
      <c r="Q564" s="174">
        <f t="shared" si="434"/>
        <v>14782.49608051114</v>
      </c>
      <c r="R564" s="175"/>
      <c r="S564" s="173">
        <f t="shared" si="435"/>
        <v>26731.904793183505</v>
      </c>
      <c r="T564" s="174">
        <f t="shared" si="436"/>
        <v>4987.2709954024031</v>
      </c>
      <c r="U564" s="174">
        <f t="shared" si="437"/>
        <v>4987.2709954024031</v>
      </c>
      <c r="V564" s="174">
        <f t="shared" si="438"/>
        <v>6732.8985049348848</v>
      </c>
      <c r="W564" s="174">
        <f t="shared" si="439"/>
        <v>10024.464297443814</v>
      </c>
      <c r="X564" s="175"/>
      <c r="Y564" s="173">
        <f t="shared" si="405"/>
        <v>53463.80958636701</v>
      </c>
      <c r="Z564" s="174">
        <f t="shared" si="440"/>
        <v>9974.5419908048061</v>
      </c>
      <c r="AA564" s="174">
        <f t="shared" si="441"/>
        <v>9974.5419908048061</v>
      </c>
      <c r="AB564" s="174">
        <f t="shared" si="442"/>
        <v>13465.79700986977</v>
      </c>
      <c r="AC564" s="174">
        <f t="shared" si="443"/>
        <v>20048.928594887628</v>
      </c>
      <c r="AD564" s="175"/>
      <c r="AE564" s="173">
        <f t="shared" si="444"/>
        <v>28.752875120304001</v>
      </c>
      <c r="AF564" s="174">
        <f t="shared" si="431"/>
        <v>36</v>
      </c>
      <c r="AG564" s="174">
        <f t="shared" si="445"/>
        <v>47.464200000000005</v>
      </c>
      <c r="AH564" s="174">
        <f t="shared" si="446"/>
        <v>328.5</v>
      </c>
      <c r="AI564" s="174">
        <f t="shared" si="447"/>
        <v>200</v>
      </c>
      <c r="AJ564" s="174">
        <f t="shared" si="448"/>
        <v>3.3333333333333335</v>
      </c>
      <c r="AK564" s="174">
        <f t="shared" si="400"/>
        <v>16707.440495739691</v>
      </c>
      <c r="AL564" s="174">
        <f t="shared" si="449"/>
        <v>4987.2709954024031</v>
      </c>
      <c r="AM564" s="174">
        <f t="shared" si="450"/>
        <v>4987.2709954024031</v>
      </c>
      <c r="AN564" s="174">
        <f t="shared" si="451"/>
        <v>6732.8985049348848</v>
      </c>
      <c r="AO564" s="176">
        <v>36</v>
      </c>
      <c r="AP564" s="174">
        <v>36</v>
      </c>
      <c r="AQ564" s="175">
        <f t="shared" si="452"/>
        <v>657</v>
      </c>
      <c r="AR564" s="31">
        <f t="shared" si="453"/>
        <v>0</v>
      </c>
      <c r="AS564" s="2">
        <f t="shared" si="454"/>
        <v>0.5</v>
      </c>
      <c r="AT564" s="33">
        <f t="shared" si="455"/>
        <v>0</v>
      </c>
      <c r="AU564" s="31">
        <f t="shared" si="456"/>
        <v>25</v>
      </c>
      <c r="AV564" s="2">
        <f t="shared" si="457"/>
        <v>0</v>
      </c>
      <c r="AW564" s="33">
        <f t="shared" si="458"/>
        <v>1</v>
      </c>
      <c r="AX564" s="31">
        <f t="shared" si="459"/>
        <v>0.6</v>
      </c>
      <c r="AY564" s="33">
        <f t="shared" si="460"/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490</v>
      </c>
      <c r="C565" s="31">
        <v>10</v>
      </c>
      <c r="D565" s="111" t="s">
        <v>14</v>
      </c>
      <c r="E565" s="2" t="s">
        <v>171</v>
      </c>
      <c r="F565" s="2"/>
      <c r="G565" s="2"/>
      <c r="H565" s="33" t="s">
        <v>81</v>
      </c>
      <c r="I565" s="173">
        <f t="shared" si="402"/>
        <v>1194.9550268014782</v>
      </c>
      <c r="J565" s="174">
        <f t="shared" si="403"/>
        <v>11.424944414272781</v>
      </c>
      <c r="K565" s="189">
        <f t="shared" si="404"/>
        <v>232</v>
      </c>
      <c r="L565" s="190">
        <f t="shared" si="375"/>
        <v>150</v>
      </c>
      <c r="M565" s="173">
        <f t="shared" si="430"/>
        <v>34358.392660002421</v>
      </c>
      <c r="N565" s="174">
        <f t="shared" si="432"/>
        <v>6107.6215263515896</v>
      </c>
      <c r="O565" s="174">
        <f t="shared" si="461"/>
        <v>6107.6215263515896</v>
      </c>
      <c r="P565" s="174">
        <f t="shared" si="433"/>
        <v>8245.3902908804666</v>
      </c>
      <c r="Q565" s="174">
        <f t="shared" si="434"/>
        <v>13897.759316418775</v>
      </c>
      <c r="R565" s="175"/>
      <c r="S565" s="173">
        <f t="shared" si="435"/>
        <v>26731.904793183505</v>
      </c>
      <c r="T565" s="174">
        <f t="shared" si="436"/>
        <v>4987.2709954024031</v>
      </c>
      <c r="U565" s="174">
        <f t="shared" si="437"/>
        <v>4987.2709954024031</v>
      </c>
      <c r="V565" s="174">
        <f t="shared" si="438"/>
        <v>6732.8985049348848</v>
      </c>
      <c r="W565" s="174">
        <f t="shared" si="439"/>
        <v>10024.464297443814</v>
      </c>
      <c r="X565" s="175"/>
      <c r="Y565" s="173">
        <f t="shared" si="405"/>
        <v>60681.423880526563</v>
      </c>
      <c r="Z565" s="174">
        <f t="shared" si="440"/>
        <v>9974.5419908048061</v>
      </c>
      <c r="AA565" s="174">
        <f t="shared" si="441"/>
        <v>9974.5419908048061</v>
      </c>
      <c r="AB565" s="174">
        <f t="shared" si="442"/>
        <v>13465.79700986977</v>
      </c>
      <c r="AC565" s="174">
        <f t="shared" si="443"/>
        <v>27266.542889047178</v>
      </c>
      <c r="AD565" s="175"/>
      <c r="AE565" s="173">
        <f t="shared" si="444"/>
        <v>28.752875120304001</v>
      </c>
      <c r="AF565" s="174">
        <f t="shared" si="431"/>
        <v>36</v>
      </c>
      <c r="AG565" s="174">
        <f t="shared" si="445"/>
        <v>22.464200000000002</v>
      </c>
      <c r="AH565" s="174">
        <f t="shared" si="446"/>
        <v>328.5</v>
      </c>
      <c r="AI565" s="174">
        <f t="shared" si="447"/>
        <v>200</v>
      </c>
      <c r="AJ565" s="174">
        <f t="shared" si="448"/>
        <v>3.3333333333333335</v>
      </c>
      <c r="AK565" s="174">
        <f t="shared" si="400"/>
        <v>16707.440495739691</v>
      </c>
      <c r="AL565" s="174">
        <f t="shared" si="449"/>
        <v>4987.2709954024031</v>
      </c>
      <c r="AM565" s="174">
        <f t="shared" si="450"/>
        <v>4987.2709954024031</v>
      </c>
      <c r="AN565" s="174">
        <f t="shared" si="451"/>
        <v>6732.8985049348848</v>
      </c>
      <c r="AO565" s="176">
        <v>36</v>
      </c>
      <c r="AP565" s="174">
        <v>36</v>
      </c>
      <c r="AQ565" s="175">
        <f t="shared" si="452"/>
        <v>657</v>
      </c>
      <c r="AR565" s="31">
        <f t="shared" si="453"/>
        <v>0</v>
      </c>
      <c r="AS565" s="2">
        <f t="shared" si="454"/>
        <v>0.5</v>
      </c>
      <c r="AT565" s="33">
        <f t="shared" si="455"/>
        <v>0</v>
      </c>
      <c r="AU565" s="31">
        <f t="shared" si="456"/>
        <v>0</v>
      </c>
      <c r="AV565" s="2">
        <f t="shared" si="457"/>
        <v>0</v>
      </c>
      <c r="AW565" s="33">
        <f t="shared" si="458"/>
        <v>1.36</v>
      </c>
      <c r="AX565" s="31">
        <f t="shared" si="459"/>
        <v>0.6</v>
      </c>
      <c r="AY565" s="33">
        <f t="shared" si="460"/>
        <v>1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491</v>
      </c>
      <c r="C566" s="31">
        <v>10</v>
      </c>
      <c r="D566" s="111" t="s">
        <v>14</v>
      </c>
      <c r="E566" s="2" t="s">
        <v>92</v>
      </c>
      <c r="F566" s="2"/>
      <c r="G566" s="2"/>
      <c r="H566" s="33" t="s">
        <v>81</v>
      </c>
      <c r="I566" s="173">
        <f t="shared" si="402"/>
        <v>932.24331858480741</v>
      </c>
      <c r="J566" s="174">
        <f t="shared" si="403"/>
        <v>22.849888828545563</v>
      </c>
      <c r="K566" s="189">
        <f t="shared" si="404"/>
        <v>374</v>
      </c>
      <c r="L566" s="190">
        <f t="shared" si="375"/>
        <v>219</v>
      </c>
      <c r="M566" s="173">
        <f t="shared" si="430"/>
        <v>26804.675721006744</v>
      </c>
      <c r="N566" s="174">
        <f t="shared" si="432"/>
        <v>8001.3561501914182</v>
      </c>
      <c r="O566" s="174">
        <f t="shared" si="461"/>
        <v>8001.3561501914182</v>
      </c>
      <c r="P566" s="174">
        <f t="shared" si="433"/>
        <v>10801.963420623908</v>
      </c>
      <c r="Q566" s="174">
        <f t="shared" si="434"/>
        <v>0</v>
      </c>
      <c r="R566" s="175"/>
      <c r="S566" s="173">
        <f t="shared" si="435"/>
        <v>20048.928594887628</v>
      </c>
      <c r="T566" s="174">
        <f t="shared" si="436"/>
        <v>5984.7251944828831</v>
      </c>
      <c r="U566" s="174">
        <f t="shared" si="437"/>
        <v>5984.7251944828831</v>
      </c>
      <c r="V566" s="174">
        <f t="shared" si="438"/>
        <v>8079.4782059218614</v>
      </c>
      <c r="W566" s="174">
        <f t="shared" si="439"/>
        <v>0</v>
      </c>
      <c r="X566" s="175"/>
      <c r="Y566" s="173">
        <f t="shared" si="405"/>
        <v>50122.321487219073</v>
      </c>
      <c r="Z566" s="174">
        <f t="shared" si="440"/>
        <v>14961.812986207209</v>
      </c>
      <c r="AA566" s="174">
        <f t="shared" si="441"/>
        <v>14961.812986207209</v>
      </c>
      <c r="AB566" s="174">
        <f t="shared" si="442"/>
        <v>20198.695514804655</v>
      </c>
      <c r="AC566" s="174">
        <f t="shared" si="443"/>
        <v>0</v>
      </c>
      <c r="AD566" s="175"/>
      <c r="AE566" s="173">
        <f t="shared" si="444"/>
        <v>28.752875120304001</v>
      </c>
      <c r="AF566" s="174">
        <f t="shared" si="431"/>
        <v>36</v>
      </c>
      <c r="AG566" s="174">
        <f t="shared" si="445"/>
        <v>22.464200000000002</v>
      </c>
      <c r="AH566" s="174">
        <f t="shared" si="446"/>
        <v>657</v>
      </c>
      <c r="AI566" s="174">
        <f t="shared" si="447"/>
        <v>250</v>
      </c>
      <c r="AJ566" s="174">
        <f t="shared" si="448"/>
        <v>3.3333333333333335</v>
      </c>
      <c r="AK566" s="174">
        <f t="shared" si="400"/>
        <v>16707.440495739691</v>
      </c>
      <c r="AL566" s="174">
        <f t="shared" si="449"/>
        <v>4987.2709954024031</v>
      </c>
      <c r="AM566" s="174">
        <f t="shared" si="450"/>
        <v>4987.2709954024031</v>
      </c>
      <c r="AN566" s="174">
        <f t="shared" si="451"/>
        <v>6732.8985049348848</v>
      </c>
      <c r="AO566" s="176">
        <v>36</v>
      </c>
      <c r="AP566" s="174">
        <v>36</v>
      </c>
      <c r="AQ566" s="175">
        <f t="shared" si="452"/>
        <v>657</v>
      </c>
      <c r="AR566" s="31">
        <f t="shared" si="453"/>
        <v>0</v>
      </c>
      <c r="AS566" s="2">
        <f t="shared" si="454"/>
        <v>1</v>
      </c>
      <c r="AT566" s="33">
        <f t="shared" si="455"/>
        <v>0</v>
      </c>
      <c r="AU566" s="31">
        <f t="shared" si="456"/>
        <v>0</v>
      </c>
      <c r="AV566" s="2">
        <f t="shared" si="457"/>
        <v>0</v>
      </c>
      <c r="AW566" s="33">
        <f t="shared" si="458"/>
        <v>1</v>
      </c>
      <c r="AX566" s="31">
        <f t="shared" si="459"/>
        <v>1</v>
      </c>
      <c r="AY566" s="33">
        <f t="shared" si="460"/>
        <v>1.2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492</v>
      </c>
      <c r="C567" s="31">
        <v>10</v>
      </c>
      <c r="D567" s="111" t="s">
        <v>14</v>
      </c>
      <c r="E567" s="2" t="s">
        <v>139</v>
      </c>
      <c r="F567" s="2"/>
      <c r="G567" s="2"/>
      <c r="H567" s="33" t="s">
        <v>81</v>
      </c>
      <c r="I567" s="173">
        <f t="shared" si="402"/>
        <v>1193.7249336102816</v>
      </c>
      <c r="J567" s="174">
        <f t="shared" si="403"/>
        <v>22.849888828545563</v>
      </c>
      <c r="K567" s="189">
        <f t="shared" si="404"/>
        <v>234</v>
      </c>
      <c r="L567" s="190">
        <f t="shared" si="375"/>
        <v>152</v>
      </c>
      <c r="M567" s="173">
        <f t="shared" si="430"/>
        <v>34323.023944089611</v>
      </c>
      <c r="N567" s="174">
        <f t="shared" si="432"/>
        <v>10245.628098122501</v>
      </c>
      <c r="O567" s="174">
        <f t="shared" si="461"/>
        <v>10245.628098122501</v>
      </c>
      <c r="P567" s="174">
        <f t="shared" si="433"/>
        <v>13831.767747844609</v>
      </c>
      <c r="Q567" s="174">
        <f t="shared" si="434"/>
        <v>0</v>
      </c>
      <c r="R567" s="175"/>
      <c r="S567" s="173">
        <f t="shared" si="435"/>
        <v>20048.928594887628</v>
      </c>
      <c r="T567" s="174">
        <f t="shared" si="436"/>
        <v>5984.7251944828831</v>
      </c>
      <c r="U567" s="174">
        <f t="shared" si="437"/>
        <v>5984.7251944828831</v>
      </c>
      <c r="V567" s="174">
        <f t="shared" si="438"/>
        <v>8079.4782059218614</v>
      </c>
      <c r="W567" s="174">
        <f t="shared" si="439"/>
        <v>0</v>
      </c>
      <c r="X567" s="175"/>
      <c r="Y567" s="173">
        <f t="shared" si="405"/>
        <v>50122.321487219073</v>
      </c>
      <c r="Z567" s="174">
        <f t="shared" si="440"/>
        <v>14961.812986207209</v>
      </c>
      <c r="AA567" s="174">
        <f t="shared" si="441"/>
        <v>14961.812986207209</v>
      </c>
      <c r="AB567" s="174">
        <f t="shared" si="442"/>
        <v>20198.695514804655</v>
      </c>
      <c r="AC567" s="174">
        <f t="shared" si="443"/>
        <v>0</v>
      </c>
      <c r="AD567" s="175"/>
      <c r="AE567" s="173">
        <f t="shared" si="444"/>
        <v>28.752875120304001</v>
      </c>
      <c r="AF567" s="174">
        <f t="shared" si="431"/>
        <v>36</v>
      </c>
      <c r="AG567" s="174">
        <f t="shared" si="445"/>
        <v>47.464200000000005</v>
      </c>
      <c r="AH567" s="174">
        <f t="shared" si="446"/>
        <v>657</v>
      </c>
      <c r="AI567" s="174">
        <f t="shared" si="447"/>
        <v>250</v>
      </c>
      <c r="AJ567" s="174">
        <f t="shared" si="448"/>
        <v>3.3333333333333335</v>
      </c>
      <c r="AK567" s="174">
        <f t="shared" si="400"/>
        <v>16707.440495739691</v>
      </c>
      <c r="AL567" s="174">
        <f t="shared" si="449"/>
        <v>4987.2709954024031</v>
      </c>
      <c r="AM567" s="174">
        <f t="shared" si="450"/>
        <v>4987.2709954024031</v>
      </c>
      <c r="AN567" s="174">
        <f t="shared" si="451"/>
        <v>6732.8985049348848</v>
      </c>
      <c r="AO567" s="176">
        <v>36</v>
      </c>
      <c r="AP567" s="174">
        <v>36</v>
      </c>
      <c r="AQ567" s="175">
        <f t="shared" si="452"/>
        <v>657</v>
      </c>
      <c r="AR567" s="31">
        <f t="shared" si="453"/>
        <v>0</v>
      </c>
      <c r="AS567" s="2">
        <f t="shared" si="454"/>
        <v>1</v>
      </c>
      <c r="AT567" s="33">
        <f t="shared" si="455"/>
        <v>0</v>
      </c>
      <c r="AU567" s="31">
        <f t="shared" si="456"/>
        <v>25</v>
      </c>
      <c r="AV567" s="2">
        <f t="shared" si="457"/>
        <v>0</v>
      </c>
      <c r="AW567" s="33">
        <f t="shared" si="458"/>
        <v>1</v>
      </c>
      <c r="AX567" s="31">
        <f t="shared" si="459"/>
        <v>1</v>
      </c>
      <c r="AY567" s="33">
        <f t="shared" si="460"/>
        <v>1.2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493</v>
      </c>
      <c r="C568" s="31">
        <v>10</v>
      </c>
      <c r="D568" s="111" t="s">
        <v>14</v>
      </c>
      <c r="E568" s="2" t="s">
        <v>98</v>
      </c>
      <c r="F568" s="2"/>
      <c r="G568" s="2"/>
      <c r="H568" s="33" t="s">
        <v>81</v>
      </c>
      <c r="I568" s="173">
        <f t="shared" si="402"/>
        <v>989.05471994855247</v>
      </c>
      <c r="J568" s="174">
        <f t="shared" si="403"/>
        <v>22.849888828545563</v>
      </c>
      <c r="K568" s="189">
        <f t="shared" si="404"/>
        <v>342</v>
      </c>
      <c r="L568" s="190">
        <f t="shared" si="375"/>
        <v>207</v>
      </c>
      <c r="M568" s="173">
        <f t="shared" si="430"/>
        <v>28438.166849827976</v>
      </c>
      <c r="N568" s="174">
        <f t="shared" si="432"/>
        <v>8001.3561501914182</v>
      </c>
      <c r="O568" s="174">
        <f t="shared" si="461"/>
        <v>8001.3561501914182</v>
      </c>
      <c r="P568" s="174">
        <f t="shared" si="433"/>
        <v>12435.454549445138</v>
      </c>
      <c r="Q568" s="174">
        <f t="shared" si="434"/>
        <v>0</v>
      </c>
      <c r="R568" s="175"/>
      <c r="S568" s="173">
        <f t="shared" si="435"/>
        <v>20048.928594887628</v>
      </c>
      <c r="T568" s="174">
        <f t="shared" si="436"/>
        <v>5984.7251944828831</v>
      </c>
      <c r="U568" s="174">
        <f t="shared" si="437"/>
        <v>5984.7251944828831</v>
      </c>
      <c r="V568" s="174">
        <f t="shared" si="438"/>
        <v>8079.4782059218614</v>
      </c>
      <c r="W568" s="174">
        <f t="shared" si="439"/>
        <v>0</v>
      </c>
      <c r="X568" s="175"/>
      <c r="Y568" s="173">
        <f t="shared" si="405"/>
        <v>57393.851872548752</v>
      </c>
      <c r="Z568" s="174">
        <f t="shared" si="440"/>
        <v>14961.812986207209</v>
      </c>
      <c r="AA568" s="174">
        <f t="shared" si="441"/>
        <v>14961.812986207209</v>
      </c>
      <c r="AB568" s="174">
        <f t="shared" si="442"/>
        <v>27470.225900134334</v>
      </c>
      <c r="AC568" s="174">
        <f t="shared" si="443"/>
        <v>0</v>
      </c>
      <c r="AD568" s="175"/>
      <c r="AE568" s="173">
        <f t="shared" si="444"/>
        <v>28.752875120304001</v>
      </c>
      <c r="AF568" s="174">
        <f t="shared" si="431"/>
        <v>36</v>
      </c>
      <c r="AG568" s="174">
        <f t="shared" si="445"/>
        <v>22.464200000000002</v>
      </c>
      <c r="AH568" s="174">
        <f t="shared" si="446"/>
        <v>657</v>
      </c>
      <c r="AI568" s="174">
        <f t="shared" si="447"/>
        <v>250</v>
      </c>
      <c r="AJ568" s="174">
        <f t="shared" si="448"/>
        <v>3.3333333333333335</v>
      </c>
      <c r="AK568" s="174">
        <f t="shared" si="400"/>
        <v>16707.440495739691</v>
      </c>
      <c r="AL568" s="174">
        <f t="shared" si="449"/>
        <v>4987.2709954024031</v>
      </c>
      <c r="AM568" s="174">
        <f t="shared" si="450"/>
        <v>4987.2709954024031</v>
      </c>
      <c r="AN568" s="174">
        <f t="shared" si="451"/>
        <v>6732.8985049348848</v>
      </c>
      <c r="AO568" s="176">
        <v>36</v>
      </c>
      <c r="AP568" s="174">
        <v>36</v>
      </c>
      <c r="AQ568" s="175">
        <f t="shared" si="452"/>
        <v>657</v>
      </c>
      <c r="AR568" s="31">
        <f t="shared" si="453"/>
        <v>0</v>
      </c>
      <c r="AS568" s="2">
        <f t="shared" si="454"/>
        <v>1</v>
      </c>
      <c r="AT568" s="33">
        <f t="shared" si="455"/>
        <v>0</v>
      </c>
      <c r="AU568" s="31">
        <f t="shared" si="456"/>
        <v>0</v>
      </c>
      <c r="AV568" s="2">
        <f t="shared" si="457"/>
        <v>0</v>
      </c>
      <c r="AW568" s="33">
        <f t="shared" si="458"/>
        <v>1.36</v>
      </c>
      <c r="AX568" s="31">
        <f t="shared" si="459"/>
        <v>1</v>
      </c>
      <c r="AY568" s="33">
        <f t="shared" si="460"/>
        <v>1.2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494</v>
      </c>
      <c r="C569" s="31">
        <v>10</v>
      </c>
      <c r="D569" s="111" t="s">
        <v>14</v>
      </c>
      <c r="E569" s="2" t="s">
        <v>151</v>
      </c>
      <c r="F569" s="2"/>
      <c r="G569" s="2"/>
      <c r="H569" s="33" t="s">
        <v>81</v>
      </c>
      <c r="I569" s="173">
        <f t="shared" si="402"/>
        <v>1010.5629892015443</v>
      </c>
      <c r="J569" s="174">
        <f t="shared" si="403"/>
        <v>22.849888828545563</v>
      </c>
      <c r="K569" s="189">
        <f t="shared" si="404"/>
        <v>329</v>
      </c>
      <c r="L569" s="190">
        <f t="shared" si="375"/>
        <v>200</v>
      </c>
      <c r="M569" s="173">
        <f t="shared" si="430"/>
        <v>29056.591429713124</v>
      </c>
      <c r="N569" s="174">
        <f t="shared" si="432"/>
        <v>8673.5664687609315</v>
      </c>
      <c r="O569" s="174">
        <f t="shared" si="461"/>
        <v>8673.5664687609315</v>
      </c>
      <c r="P569" s="174">
        <f t="shared" si="433"/>
        <v>11709.458492191259</v>
      </c>
      <c r="Q569" s="174">
        <f t="shared" si="434"/>
        <v>0</v>
      </c>
      <c r="R569" s="175"/>
      <c r="S569" s="173">
        <f t="shared" si="435"/>
        <v>20048.928594887628</v>
      </c>
      <c r="T569" s="174">
        <f t="shared" si="436"/>
        <v>5984.7251944828831</v>
      </c>
      <c r="U569" s="174">
        <f t="shared" si="437"/>
        <v>5984.7251944828831</v>
      </c>
      <c r="V569" s="174">
        <f t="shared" si="438"/>
        <v>8079.4782059218614</v>
      </c>
      <c r="W569" s="174">
        <f t="shared" si="439"/>
        <v>0</v>
      </c>
      <c r="X569" s="175"/>
      <c r="Y569" s="173">
        <f t="shared" si="405"/>
        <v>60146.785784662883</v>
      </c>
      <c r="Z569" s="174">
        <f t="shared" si="440"/>
        <v>17954.17558344865</v>
      </c>
      <c r="AA569" s="174">
        <f t="shared" si="441"/>
        <v>17954.17558344865</v>
      </c>
      <c r="AB569" s="174">
        <f t="shared" si="442"/>
        <v>24238.434617765583</v>
      </c>
      <c r="AC569" s="174">
        <f t="shared" si="443"/>
        <v>0</v>
      </c>
      <c r="AD569" s="175"/>
      <c r="AE569" s="173">
        <f t="shared" si="444"/>
        <v>28.752875120304001</v>
      </c>
      <c r="AF569" s="174">
        <f t="shared" si="431"/>
        <v>36</v>
      </c>
      <c r="AG569" s="174">
        <f t="shared" si="445"/>
        <v>22.464200000000002</v>
      </c>
      <c r="AH569" s="174">
        <f t="shared" si="446"/>
        <v>657</v>
      </c>
      <c r="AI569" s="174">
        <f t="shared" si="447"/>
        <v>300</v>
      </c>
      <c r="AJ569" s="174">
        <f t="shared" si="448"/>
        <v>3.3333333333333335</v>
      </c>
      <c r="AK569" s="174">
        <f t="shared" si="400"/>
        <v>16707.440495739691</v>
      </c>
      <c r="AL569" s="174">
        <f t="shared" si="449"/>
        <v>4987.2709954024031</v>
      </c>
      <c r="AM569" s="174">
        <f t="shared" si="450"/>
        <v>4987.2709954024031</v>
      </c>
      <c r="AN569" s="174">
        <f t="shared" si="451"/>
        <v>6732.8985049348848</v>
      </c>
      <c r="AO569" s="176">
        <v>36</v>
      </c>
      <c r="AP569" s="174">
        <v>36</v>
      </c>
      <c r="AQ569" s="175">
        <f t="shared" si="452"/>
        <v>657</v>
      </c>
      <c r="AR569" s="31">
        <f t="shared" si="453"/>
        <v>50</v>
      </c>
      <c r="AS569" s="2">
        <f t="shared" si="454"/>
        <v>1</v>
      </c>
      <c r="AT569" s="33">
        <f t="shared" si="455"/>
        <v>0</v>
      </c>
      <c r="AU569" s="31">
        <f t="shared" si="456"/>
        <v>0</v>
      </c>
      <c r="AV569" s="2">
        <f t="shared" si="457"/>
        <v>0</v>
      </c>
      <c r="AW569" s="33">
        <f t="shared" si="458"/>
        <v>1</v>
      </c>
      <c r="AX569" s="31">
        <f t="shared" si="459"/>
        <v>1</v>
      </c>
      <c r="AY569" s="33">
        <f t="shared" si="460"/>
        <v>1.2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495</v>
      </c>
      <c r="C570" s="31">
        <v>10</v>
      </c>
      <c r="D570" s="111" t="s">
        <v>14</v>
      </c>
      <c r="E570" s="2" t="s">
        <v>165</v>
      </c>
      <c r="F570" s="2"/>
      <c r="G570" s="2"/>
      <c r="H570" s="33" t="s">
        <v>81</v>
      </c>
      <c r="I570" s="173">
        <f t="shared" si="402"/>
        <v>1359.2051425688428</v>
      </c>
      <c r="J570" s="174">
        <f t="shared" si="403"/>
        <v>22.849888828545563</v>
      </c>
      <c r="K570" s="189">
        <f t="shared" si="404"/>
        <v>165</v>
      </c>
      <c r="L570" s="190">
        <f t="shared" si="375"/>
        <v>110</v>
      </c>
      <c r="M570" s="173">
        <f t="shared" si="430"/>
        <v>39081.055727156934</v>
      </c>
      <c r="N570" s="174">
        <f t="shared" si="432"/>
        <v>11665.929066002373</v>
      </c>
      <c r="O570" s="174">
        <f t="shared" si="461"/>
        <v>11665.929066002373</v>
      </c>
      <c r="P570" s="174">
        <f t="shared" si="433"/>
        <v>15749.197595152189</v>
      </c>
      <c r="Q570" s="174">
        <f t="shared" si="434"/>
        <v>0</v>
      </c>
      <c r="R570" s="175"/>
      <c r="S570" s="173">
        <f t="shared" si="435"/>
        <v>20048.928594887628</v>
      </c>
      <c r="T570" s="174">
        <f t="shared" si="436"/>
        <v>5984.7251944828831</v>
      </c>
      <c r="U570" s="174">
        <f t="shared" si="437"/>
        <v>5984.7251944828831</v>
      </c>
      <c r="V570" s="174">
        <f t="shared" si="438"/>
        <v>8079.4782059218614</v>
      </c>
      <c r="W570" s="174">
        <f t="shared" si="439"/>
        <v>0</v>
      </c>
      <c r="X570" s="175"/>
      <c r="Y570" s="173">
        <f t="shared" si="405"/>
        <v>60146.785784662883</v>
      </c>
      <c r="Z570" s="174">
        <f t="shared" si="440"/>
        <v>17954.17558344865</v>
      </c>
      <c r="AA570" s="174">
        <f t="shared" si="441"/>
        <v>17954.17558344865</v>
      </c>
      <c r="AB570" s="174">
        <f t="shared" si="442"/>
        <v>24238.434617765583</v>
      </c>
      <c r="AC570" s="174">
        <f t="shared" si="443"/>
        <v>0</v>
      </c>
      <c r="AD570" s="175"/>
      <c r="AE570" s="173">
        <f t="shared" si="444"/>
        <v>28.752875120304001</v>
      </c>
      <c r="AF570" s="174">
        <f t="shared" si="431"/>
        <v>36</v>
      </c>
      <c r="AG570" s="174">
        <f t="shared" si="445"/>
        <v>47.464200000000005</v>
      </c>
      <c r="AH570" s="174">
        <f t="shared" si="446"/>
        <v>657</v>
      </c>
      <c r="AI570" s="174">
        <f t="shared" si="447"/>
        <v>300</v>
      </c>
      <c r="AJ570" s="174">
        <f t="shared" si="448"/>
        <v>3.3333333333333335</v>
      </c>
      <c r="AK570" s="174">
        <f t="shared" si="400"/>
        <v>16707.440495739691</v>
      </c>
      <c r="AL570" s="174">
        <f t="shared" si="449"/>
        <v>4987.2709954024031</v>
      </c>
      <c r="AM570" s="174">
        <f t="shared" si="450"/>
        <v>4987.2709954024031</v>
      </c>
      <c r="AN570" s="174">
        <f t="shared" si="451"/>
        <v>6732.8985049348848</v>
      </c>
      <c r="AO570" s="176">
        <v>36</v>
      </c>
      <c r="AP570" s="174">
        <v>36</v>
      </c>
      <c r="AQ570" s="175">
        <f t="shared" si="452"/>
        <v>657</v>
      </c>
      <c r="AR570" s="31">
        <f t="shared" si="453"/>
        <v>50</v>
      </c>
      <c r="AS570" s="2">
        <f t="shared" si="454"/>
        <v>1</v>
      </c>
      <c r="AT570" s="33">
        <f t="shared" si="455"/>
        <v>0</v>
      </c>
      <c r="AU570" s="31">
        <f t="shared" si="456"/>
        <v>25</v>
      </c>
      <c r="AV570" s="2">
        <f t="shared" si="457"/>
        <v>0</v>
      </c>
      <c r="AW570" s="33">
        <f t="shared" si="458"/>
        <v>1</v>
      </c>
      <c r="AX570" s="31">
        <f t="shared" si="459"/>
        <v>1</v>
      </c>
      <c r="AY570" s="33">
        <f t="shared" si="460"/>
        <v>1.2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496</v>
      </c>
      <c r="C571" s="31">
        <v>10</v>
      </c>
      <c r="D571" s="111" t="s">
        <v>14</v>
      </c>
      <c r="E571" s="2" t="s">
        <v>157</v>
      </c>
      <c r="F571" s="2"/>
      <c r="G571" s="2"/>
      <c r="H571" s="33" t="s">
        <v>81</v>
      </c>
      <c r="I571" s="173">
        <f t="shared" si="402"/>
        <v>1078.7366708380384</v>
      </c>
      <c r="J571" s="174">
        <f t="shared" si="403"/>
        <v>22.849888828545563</v>
      </c>
      <c r="K571" s="189">
        <f t="shared" si="404"/>
        <v>277</v>
      </c>
      <c r="L571" s="190">
        <f t="shared" si="375"/>
        <v>171</v>
      </c>
      <c r="M571" s="173">
        <f t="shared" si="430"/>
        <v>31016.7807842986</v>
      </c>
      <c r="N571" s="174">
        <f t="shared" si="432"/>
        <v>8673.5664687609315</v>
      </c>
      <c r="O571" s="174">
        <f t="shared" si="461"/>
        <v>8673.5664687609315</v>
      </c>
      <c r="P571" s="174">
        <f t="shared" si="433"/>
        <v>13669.647846776736</v>
      </c>
      <c r="Q571" s="174">
        <f t="shared" si="434"/>
        <v>0</v>
      </c>
      <c r="R571" s="175"/>
      <c r="S571" s="173">
        <f t="shared" si="435"/>
        <v>20048.928594887628</v>
      </c>
      <c r="T571" s="174">
        <f t="shared" si="436"/>
        <v>5984.7251944828831</v>
      </c>
      <c r="U571" s="174">
        <f t="shared" si="437"/>
        <v>5984.7251944828831</v>
      </c>
      <c r="V571" s="174">
        <f t="shared" si="438"/>
        <v>8079.4782059218614</v>
      </c>
      <c r="W571" s="174">
        <f t="shared" si="439"/>
        <v>0</v>
      </c>
      <c r="X571" s="175"/>
      <c r="Y571" s="173">
        <f t="shared" si="405"/>
        <v>68872.622247058491</v>
      </c>
      <c r="Z571" s="174">
        <f t="shared" si="440"/>
        <v>17954.17558344865</v>
      </c>
      <c r="AA571" s="174">
        <f t="shared" si="441"/>
        <v>17954.17558344865</v>
      </c>
      <c r="AB571" s="174">
        <f t="shared" si="442"/>
        <v>32964.27108016119</v>
      </c>
      <c r="AC571" s="174">
        <f t="shared" si="443"/>
        <v>0</v>
      </c>
      <c r="AD571" s="175"/>
      <c r="AE571" s="173">
        <f t="shared" si="444"/>
        <v>28.752875120304001</v>
      </c>
      <c r="AF571" s="174">
        <f t="shared" si="431"/>
        <v>36</v>
      </c>
      <c r="AG571" s="174">
        <f t="shared" si="445"/>
        <v>22.464200000000002</v>
      </c>
      <c r="AH571" s="174">
        <f t="shared" si="446"/>
        <v>657</v>
      </c>
      <c r="AI571" s="174">
        <f t="shared" si="447"/>
        <v>300</v>
      </c>
      <c r="AJ571" s="174">
        <f t="shared" si="448"/>
        <v>3.3333333333333335</v>
      </c>
      <c r="AK571" s="174">
        <f t="shared" si="400"/>
        <v>16707.440495739691</v>
      </c>
      <c r="AL571" s="174">
        <f t="shared" si="449"/>
        <v>4987.2709954024031</v>
      </c>
      <c r="AM571" s="174">
        <f t="shared" si="450"/>
        <v>4987.2709954024031</v>
      </c>
      <c r="AN571" s="174">
        <f t="shared" si="451"/>
        <v>6732.8985049348848</v>
      </c>
      <c r="AO571" s="176">
        <v>36</v>
      </c>
      <c r="AP571" s="174">
        <v>36</v>
      </c>
      <c r="AQ571" s="175">
        <f t="shared" si="452"/>
        <v>657</v>
      </c>
      <c r="AR571" s="31">
        <f t="shared" si="453"/>
        <v>50</v>
      </c>
      <c r="AS571" s="2">
        <f t="shared" si="454"/>
        <v>1</v>
      </c>
      <c r="AT571" s="33">
        <f t="shared" si="455"/>
        <v>0</v>
      </c>
      <c r="AU571" s="31">
        <f t="shared" si="456"/>
        <v>0</v>
      </c>
      <c r="AV571" s="2">
        <f t="shared" si="457"/>
        <v>0</v>
      </c>
      <c r="AW571" s="33">
        <f t="shared" si="458"/>
        <v>1.36</v>
      </c>
      <c r="AX571" s="31">
        <f t="shared" si="459"/>
        <v>1</v>
      </c>
      <c r="AY571" s="33">
        <f t="shared" si="460"/>
        <v>1.2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497</v>
      </c>
      <c r="C572" s="31">
        <v>10</v>
      </c>
      <c r="D572" s="111" t="s">
        <v>14</v>
      </c>
      <c r="E572" s="2" t="s">
        <v>99</v>
      </c>
      <c r="F572" s="2"/>
      <c r="G572" s="2"/>
      <c r="H572" s="33" t="s">
        <v>81</v>
      </c>
      <c r="I572" s="173">
        <f t="shared" si="402"/>
        <v>932.24331858480741</v>
      </c>
      <c r="J572" s="174">
        <f t="shared" si="403"/>
        <v>11.424944414272781</v>
      </c>
      <c r="K572" s="189">
        <f t="shared" si="404"/>
        <v>374</v>
      </c>
      <c r="L572" s="190">
        <f t="shared" si="375"/>
        <v>219</v>
      </c>
      <c r="M572" s="173">
        <f t="shared" si="430"/>
        <v>26804.675721006744</v>
      </c>
      <c r="N572" s="174">
        <f t="shared" si="432"/>
        <v>8001.3561501914182</v>
      </c>
      <c r="O572" s="174">
        <f t="shared" si="461"/>
        <v>8001.3561501914182</v>
      </c>
      <c r="P572" s="174">
        <f t="shared" si="433"/>
        <v>10801.963420623908</v>
      </c>
      <c r="Q572" s="174">
        <f t="shared" si="434"/>
        <v>0</v>
      </c>
      <c r="R572" s="175"/>
      <c r="S572" s="173">
        <f t="shared" si="435"/>
        <v>20048.928594887628</v>
      </c>
      <c r="T572" s="174">
        <f t="shared" si="436"/>
        <v>5984.7251944828831</v>
      </c>
      <c r="U572" s="174">
        <f t="shared" si="437"/>
        <v>5984.7251944828831</v>
      </c>
      <c r="V572" s="174">
        <f t="shared" si="438"/>
        <v>8079.4782059218614</v>
      </c>
      <c r="W572" s="174">
        <f t="shared" si="439"/>
        <v>0</v>
      </c>
      <c r="X572" s="175"/>
      <c r="Y572" s="173">
        <f t="shared" si="405"/>
        <v>50122.321487219073</v>
      </c>
      <c r="Z572" s="174">
        <f t="shared" si="440"/>
        <v>14961.812986207209</v>
      </c>
      <c r="AA572" s="174">
        <f t="shared" si="441"/>
        <v>14961.812986207209</v>
      </c>
      <c r="AB572" s="174">
        <f t="shared" si="442"/>
        <v>20198.695514804655</v>
      </c>
      <c r="AC572" s="174">
        <f t="shared" si="443"/>
        <v>0</v>
      </c>
      <c r="AD572" s="175"/>
      <c r="AE572" s="173">
        <f t="shared" si="444"/>
        <v>28.752875120304001</v>
      </c>
      <c r="AF572" s="174">
        <f t="shared" si="431"/>
        <v>36</v>
      </c>
      <c r="AG572" s="174">
        <f t="shared" si="445"/>
        <v>22.464200000000002</v>
      </c>
      <c r="AH572" s="174">
        <f t="shared" si="446"/>
        <v>328.5</v>
      </c>
      <c r="AI572" s="174">
        <f t="shared" si="447"/>
        <v>250</v>
      </c>
      <c r="AJ572" s="174">
        <f t="shared" si="448"/>
        <v>3.3333333333333335</v>
      </c>
      <c r="AK572" s="174">
        <f t="shared" si="400"/>
        <v>16707.440495739691</v>
      </c>
      <c r="AL572" s="174">
        <f t="shared" si="449"/>
        <v>4987.2709954024031</v>
      </c>
      <c r="AM572" s="174">
        <f t="shared" si="450"/>
        <v>4987.2709954024031</v>
      </c>
      <c r="AN572" s="174">
        <f t="shared" si="451"/>
        <v>6732.8985049348848</v>
      </c>
      <c r="AO572" s="176">
        <v>36</v>
      </c>
      <c r="AP572" s="174">
        <v>36</v>
      </c>
      <c r="AQ572" s="175">
        <f t="shared" si="452"/>
        <v>657</v>
      </c>
      <c r="AR572" s="31">
        <f t="shared" si="453"/>
        <v>0</v>
      </c>
      <c r="AS572" s="2">
        <f t="shared" si="454"/>
        <v>0.5</v>
      </c>
      <c r="AT572" s="33">
        <f t="shared" si="455"/>
        <v>0</v>
      </c>
      <c r="AU572" s="31">
        <f t="shared" si="456"/>
        <v>0</v>
      </c>
      <c r="AV572" s="2">
        <f t="shared" si="457"/>
        <v>0</v>
      </c>
      <c r="AW572" s="33">
        <f t="shared" si="458"/>
        <v>1</v>
      </c>
      <c r="AX572" s="31">
        <f t="shared" si="459"/>
        <v>1</v>
      </c>
      <c r="AY572" s="33">
        <f t="shared" si="460"/>
        <v>1.2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498</v>
      </c>
      <c r="C573" s="31">
        <v>10</v>
      </c>
      <c r="D573" s="111" t="s">
        <v>14</v>
      </c>
      <c r="E573" s="2" t="s">
        <v>170</v>
      </c>
      <c r="F573" s="2"/>
      <c r="G573" s="2"/>
      <c r="H573" s="33" t="s">
        <v>81</v>
      </c>
      <c r="I573" s="173">
        <f t="shared" si="402"/>
        <v>1193.7249336102816</v>
      </c>
      <c r="J573" s="174">
        <f t="shared" si="403"/>
        <v>11.424944414272781</v>
      </c>
      <c r="K573" s="189">
        <f t="shared" si="404"/>
        <v>234</v>
      </c>
      <c r="L573" s="190">
        <f t="shared" si="375"/>
        <v>152</v>
      </c>
      <c r="M573" s="173">
        <f t="shared" si="430"/>
        <v>34323.023944089611</v>
      </c>
      <c r="N573" s="174">
        <f t="shared" si="432"/>
        <v>10245.628098122501</v>
      </c>
      <c r="O573" s="174">
        <f t="shared" si="461"/>
        <v>10245.628098122501</v>
      </c>
      <c r="P573" s="174">
        <f t="shared" si="433"/>
        <v>13831.767747844609</v>
      </c>
      <c r="Q573" s="174">
        <f t="shared" si="434"/>
        <v>0</v>
      </c>
      <c r="R573" s="175"/>
      <c r="S573" s="173">
        <f t="shared" si="435"/>
        <v>20048.928594887628</v>
      </c>
      <c r="T573" s="174">
        <f t="shared" si="436"/>
        <v>5984.7251944828831</v>
      </c>
      <c r="U573" s="174">
        <f t="shared" si="437"/>
        <v>5984.7251944828831</v>
      </c>
      <c r="V573" s="174">
        <f t="shared" si="438"/>
        <v>8079.4782059218614</v>
      </c>
      <c r="W573" s="174">
        <f t="shared" si="439"/>
        <v>0</v>
      </c>
      <c r="X573" s="175"/>
      <c r="Y573" s="173">
        <f t="shared" si="405"/>
        <v>50122.321487219073</v>
      </c>
      <c r="Z573" s="174">
        <f t="shared" si="440"/>
        <v>14961.812986207209</v>
      </c>
      <c r="AA573" s="174">
        <f t="shared" si="441"/>
        <v>14961.812986207209</v>
      </c>
      <c r="AB573" s="174">
        <f t="shared" si="442"/>
        <v>20198.695514804655</v>
      </c>
      <c r="AC573" s="174">
        <f t="shared" si="443"/>
        <v>0</v>
      </c>
      <c r="AD573" s="175"/>
      <c r="AE573" s="173">
        <f t="shared" si="444"/>
        <v>28.752875120304001</v>
      </c>
      <c r="AF573" s="174">
        <f t="shared" si="431"/>
        <v>36</v>
      </c>
      <c r="AG573" s="174">
        <f t="shared" si="445"/>
        <v>47.464200000000005</v>
      </c>
      <c r="AH573" s="174">
        <f t="shared" si="446"/>
        <v>328.5</v>
      </c>
      <c r="AI573" s="174">
        <f t="shared" si="447"/>
        <v>250</v>
      </c>
      <c r="AJ573" s="174">
        <f t="shared" si="448"/>
        <v>3.3333333333333335</v>
      </c>
      <c r="AK573" s="174">
        <f t="shared" si="400"/>
        <v>16707.440495739691</v>
      </c>
      <c r="AL573" s="174">
        <f t="shared" si="449"/>
        <v>4987.2709954024031</v>
      </c>
      <c r="AM573" s="174">
        <f t="shared" si="450"/>
        <v>4987.2709954024031</v>
      </c>
      <c r="AN573" s="174">
        <f t="shared" si="451"/>
        <v>6732.8985049348848</v>
      </c>
      <c r="AO573" s="176">
        <v>36</v>
      </c>
      <c r="AP573" s="174">
        <v>36</v>
      </c>
      <c r="AQ573" s="175">
        <f t="shared" si="452"/>
        <v>657</v>
      </c>
      <c r="AR573" s="31">
        <f t="shared" si="453"/>
        <v>0</v>
      </c>
      <c r="AS573" s="2">
        <f t="shared" si="454"/>
        <v>0.5</v>
      </c>
      <c r="AT573" s="33">
        <f t="shared" si="455"/>
        <v>0</v>
      </c>
      <c r="AU573" s="31">
        <f t="shared" si="456"/>
        <v>25</v>
      </c>
      <c r="AV573" s="2">
        <f t="shared" si="457"/>
        <v>0</v>
      </c>
      <c r="AW573" s="33">
        <f t="shared" si="458"/>
        <v>1</v>
      </c>
      <c r="AX573" s="31">
        <f t="shared" si="459"/>
        <v>1</v>
      </c>
      <c r="AY573" s="33">
        <f t="shared" si="460"/>
        <v>1.2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499</v>
      </c>
      <c r="C574" s="31">
        <v>10</v>
      </c>
      <c r="D574" s="111" t="s">
        <v>14</v>
      </c>
      <c r="E574" s="2" t="s">
        <v>108</v>
      </c>
      <c r="F574" s="2"/>
      <c r="G574" s="2"/>
      <c r="H574" s="33" t="s">
        <v>81</v>
      </c>
      <c r="I574" s="173">
        <f t="shared" si="402"/>
        <v>989.05471994855247</v>
      </c>
      <c r="J574" s="174">
        <f t="shared" si="403"/>
        <v>11.424944414272781</v>
      </c>
      <c r="K574" s="189">
        <f t="shared" si="404"/>
        <v>342</v>
      </c>
      <c r="L574" s="190">
        <f t="shared" si="375"/>
        <v>207</v>
      </c>
      <c r="M574" s="173">
        <f t="shared" si="430"/>
        <v>28438.166849827976</v>
      </c>
      <c r="N574" s="174">
        <f t="shared" si="432"/>
        <v>8001.3561501914182</v>
      </c>
      <c r="O574" s="174">
        <f t="shared" si="461"/>
        <v>8001.3561501914182</v>
      </c>
      <c r="P574" s="174">
        <f t="shared" si="433"/>
        <v>12435.454549445138</v>
      </c>
      <c r="Q574" s="174">
        <f t="shared" si="434"/>
        <v>0</v>
      </c>
      <c r="R574" s="175"/>
      <c r="S574" s="173">
        <f t="shared" si="435"/>
        <v>20048.928594887628</v>
      </c>
      <c r="T574" s="174">
        <f t="shared" si="436"/>
        <v>5984.7251944828831</v>
      </c>
      <c r="U574" s="174">
        <f t="shared" si="437"/>
        <v>5984.7251944828831</v>
      </c>
      <c r="V574" s="174">
        <f t="shared" si="438"/>
        <v>8079.4782059218614</v>
      </c>
      <c r="W574" s="174">
        <f t="shared" si="439"/>
        <v>0</v>
      </c>
      <c r="X574" s="175"/>
      <c r="Y574" s="173">
        <f t="shared" si="405"/>
        <v>57393.851872548752</v>
      </c>
      <c r="Z574" s="174">
        <f t="shared" si="440"/>
        <v>14961.812986207209</v>
      </c>
      <c r="AA574" s="174">
        <f t="shared" si="441"/>
        <v>14961.812986207209</v>
      </c>
      <c r="AB574" s="174">
        <f t="shared" si="442"/>
        <v>27470.225900134334</v>
      </c>
      <c r="AC574" s="174">
        <f t="shared" si="443"/>
        <v>0</v>
      </c>
      <c r="AD574" s="175"/>
      <c r="AE574" s="173">
        <f t="shared" si="444"/>
        <v>28.752875120304001</v>
      </c>
      <c r="AF574" s="174">
        <f t="shared" si="431"/>
        <v>36</v>
      </c>
      <c r="AG574" s="174">
        <f t="shared" si="445"/>
        <v>22.464200000000002</v>
      </c>
      <c r="AH574" s="174">
        <f t="shared" si="446"/>
        <v>328.5</v>
      </c>
      <c r="AI574" s="174">
        <f t="shared" si="447"/>
        <v>250</v>
      </c>
      <c r="AJ574" s="174">
        <f t="shared" si="448"/>
        <v>3.3333333333333335</v>
      </c>
      <c r="AK574" s="174">
        <f t="shared" si="400"/>
        <v>16707.440495739691</v>
      </c>
      <c r="AL574" s="174">
        <f t="shared" si="449"/>
        <v>4987.2709954024031</v>
      </c>
      <c r="AM574" s="174">
        <f t="shared" si="450"/>
        <v>4987.2709954024031</v>
      </c>
      <c r="AN574" s="174">
        <f t="shared" si="451"/>
        <v>6732.8985049348848</v>
      </c>
      <c r="AO574" s="176">
        <v>36</v>
      </c>
      <c r="AP574" s="174">
        <v>36</v>
      </c>
      <c r="AQ574" s="175">
        <f t="shared" si="452"/>
        <v>657</v>
      </c>
      <c r="AR574" s="31">
        <f t="shared" si="453"/>
        <v>0</v>
      </c>
      <c r="AS574" s="2">
        <f t="shared" si="454"/>
        <v>0.5</v>
      </c>
      <c r="AT574" s="33">
        <f t="shared" si="455"/>
        <v>0</v>
      </c>
      <c r="AU574" s="31">
        <f t="shared" si="456"/>
        <v>0</v>
      </c>
      <c r="AV574" s="2">
        <f t="shared" si="457"/>
        <v>0</v>
      </c>
      <c r="AW574" s="33">
        <f t="shared" si="458"/>
        <v>1.36</v>
      </c>
      <c r="AX574" s="31">
        <f t="shared" si="459"/>
        <v>1</v>
      </c>
      <c r="AY574" s="33">
        <f t="shared" si="460"/>
        <v>1.2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500</v>
      </c>
      <c r="C575" s="31">
        <v>7</v>
      </c>
      <c r="D575" s="111" t="s">
        <v>14</v>
      </c>
      <c r="E575" s="2" t="s">
        <v>67</v>
      </c>
      <c r="F575" s="1"/>
      <c r="G575" s="1"/>
      <c r="H575" s="33" t="s">
        <v>81</v>
      </c>
      <c r="I575" s="173">
        <f t="shared" si="402"/>
        <v>683.19702505846021</v>
      </c>
      <c r="J575" s="174">
        <f t="shared" si="403"/>
        <v>15.928841831771487</v>
      </c>
      <c r="K575" s="189">
        <f t="shared" si="404"/>
        <v>625</v>
      </c>
      <c r="L575" s="190">
        <f t="shared" si="375"/>
        <v>325</v>
      </c>
      <c r="M575" s="173">
        <f t="shared" si="430"/>
        <v>19643.878744069109</v>
      </c>
      <c r="N575" s="174">
        <f t="shared" si="432"/>
        <v>5863.3259895755</v>
      </c>
      <c r="O575" s="174">
        <f t="shared" si="461"/>
        <v>5863.3259895755</v>
      </c>
      <c r="P575" s="174">
        <f t="shared" si="433"/>
        <v>7917.2267649181067</v>
      </c>
      <c r="Q575" s="174">
        <f t="shared" si="434"/>
        <v>0</v>
      </c>
      <c r="R575" s="175"/>
      <c r="S575" s="173">
        <f t="shared" si="435"/>
        <v>16040.50713928569</v>
      </c>
      <c r="T575" s="174">
        <f t="shared" si="436"/>
        <v>4787.7877694669132</v>
      </c>
      <c r="U575" s="174">
        <f t="shared" si="437"/>
        <v>4787.7877694669132</v>
      </c>
      <c r="V575" s="174">
        <f t="shared" si="438"/>
        <v>6464.9316003518634</v>
      </c>
      <c r="W575" s="174">
        <f t="shared" si="439"/>
        <v>0</v>
      </c>
      <c r="X575" s="175"/>
      <c r="Y575" s="173">
        <f t="shared" si="405"/>
        <v>32081.01427857138</v>
      </c>
      <c r="Z575" s="174">
        <f t="shared" si="440"/>
        <v>9575.5755389338265</v>
      </c>
      <c r="AA575" s="174">
        <f t="shared" si="441"/>
        <v>9575.5755389338265</v>
      </c>
      <c r="AB575" s="174">
        <f t="shared" si="442"/>
        <v>12929.863200703727</v>
      </c>
      <c r="AC575" s="174">
        <f t="shared" si="443"/>
        <v>0</v>
      </c>
      <c r="AD575" s="175"/>
      <c r="AE575" s="173">
        <f t="shared" si="444"/>
        <v>28.752875120304001</v>
      </c>
      <c r="AF575" s="174">
        <f t="shared" si="431"/>
        <v>36</v>
      </c>
      <c r="AG575" s="174">
        <f t="shared" si="445"/>
        <v>22.464200000000002</v>
      </c>
      <c r="AH575" s="174">
        <f t="shared" si="446"/>
        <v>458</v>
      </c>
      <c r="AI575" s="174">
        <f t="shared" si="447"/>
        <v>200</v>
      </c>
      <c r="AJ575" s="174">
        <f t="shared" si="448"/>
        <v>3.3333333333333335</v>
      </c>
      <c r="AK575" s="174">
        <f t="shared" si="400"/>
        <v>16040.50713928569</v>
      </c>
      <c r="AL575" s="174">
        <f t="shared" si="449"/>
        <v>4787.7877694669132</v>
      </c>
      <c r="AM575" s="174">
        <f t="shared" si="450"/>
        <v>4787.7877694669132</v>
      </c>
      <c r="AN575" s="174">
        <f t="shared" si="451"/>
        <v>6464.9316003518634</v>
      </c>
      <c r="AO575" s="176">
        <v>36</v>
      </c>
      <c r="AP575" s="174">
        <v>36</v>
      </c>
      <c r="AQ575" s="175">
        <f t="shared" si="452"/>
        <v>458</v>
      </c>
      <c r="AR575" s="31">
        <f t="shared" si="453"/>
        <v>0</v>
      </c>
      <c r="AS575" s="2">
        <f t="shared" si="454"/>
        <v>1</v>
      </c>
      <c r="AT575" s="33">
        <f t="shared" si="455"/>
        <v>0</v>
      </c>
      <c r="AU575" s="31">
        <f t="shared" si="456"/>
        <v>0</v>
      </c>
      <c r="AV575" s="2">
        <f t="shared" si="457"/>
        <v>0</v>
      </c>
      <c r="AW575" s="33">
        <f t="shared" si="458"/>
        <v>1</v>
      </c>
      <c r="AX575" s="31">
        <f t="shared" si="459"/>
        <v>1</v>
      </c>
      <c r="AY575" s="33">
        <f t="shared" si="460"/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501</v>
      </c>
      <c r="C576" s="31">
        <v>7</v>
      </c>
      <c r="D576" s="111" t="s">
        <v>14</v>
      </c>
      <c r="E576" s="2" t="s">
        <v>136</v>
      </c>
      <c r="F576" s="2"/>
      <c r="G576" s="2"/>
      <c r="H576" s="33" t="s">
        <v>81</v>
      </c>
      <c r="I576" s="173">
        <f t="shared" si="402"/>
        <v>822.66574837892028</v>
      </c>
      <c r="J576" s="174">
        <f t="shared" si="403"/>
        <v>15.928841831771487</v>
      </c>
      <c r="K576" s="189">
        <f t="shared" si="404"/>
        <v>485</v>
      </c>
      <c r="L576" s="190">
        <f t="shared" si="375"/>
        <v>262</v>
      </c>
      <c r="M576" s="173">
        <f t="shared" si="430"/>
        <v>23654.005528890528</v>
      </c>
      <c r="N576" s="174">
        <f t="shared" si="432"/>
        <v>7060.2729319422278</v>
      </c>
      <c r="O576" s="174">
        <f t="shared" si="461"/>
        <v>7060.2729319422278</v>
      </c>
      <c r="P576" s="174">
        <f t="shared" si="433"/>
        <v>9533.4596650060721</v>
      </c>
      <c r="Q576" s="174">
        <f t="shared" si="434"/>
        <v>0</v>
      </c>
      <c r="R576" s="175"/>
      <c r="S576" s="173">
        <f t="shared" si="435"/>
        <v>16040.50713928569</v>
      </c>
      <c r="T576" s="174">
        <f t="shared" si="436"/>
        <v>4787.7877694669132</v>
      </c>
      <c r="U576" s="174">
        <f t="shared" si="437"/>
        <v>4787.7877694669132</v>
      </c>
      <c r="V576" s="174">
        <f t="shared" si="438"/>
        <v>6464.9316003518634</v>
      </c>
      <c r="W576" s="174">
        <f t="shared" si="439"/>
        <v>0</v>
      </c>
      <c r="X576" s="175"/>
      <c r="Y576" s="173">
        <f t="shared" si="405"/>
        <v>32081.01427857138</v>
      </c>
      <c r="Z576" s="174">
        <f t="shared" si="440"/>
        <v>9575.5755389338265</v>
      </c>
      <c r="AA576" s="174">
        <f t="shared" si="441"/>
        <v>9575.5755389338265</v>
      </c>
      <c r="AB576" s="174">
        <f t="shared" si="442"/>
        <v>12929.863200703727</v>
      </c>
      <c r="AC576" s="174">
        <f t="shared" si="443"/>
        <v>0</v>
      </c>
      <c r="AD576" s="175"/>
      <c r="AE576" s="173">
        <f t="shared" si="444"/>
        <v>28.752875120304001</v>
      </c>
      <c r="AF576" s="174">
        <f t="shared" si="431"/>
        <v>36</v>
      </c>
      <c r="AG576" s="174">
        <f t="shared" si="445"/>
        <v>47.464200000000005</v>
      </c>
      <c r="AH576" s="174">
        <f t="shared" si="446"/>
        <v>458</v>
      </c>
      <c r="AI576" s="174">
        <f t="shared" si="447"/>
        <v>200</v>
      </c>
      <c r="AJ576" s="174">
        <f t="shared" si="448"/>
        <v>3.3333333333333335</v>
      </c>
      <c r="AK576" s="174">
        <f t="shared" si="400"/>
        <v>16040.50713928569</v>
      </c>
      <c r="AL576" s="174">
        <f t="shared" si="449"/>
        <v>4787.7877694669132</v>
      </c>
      <c r="AM576" s="174">
        <f t="shared" si="450"/>
        <v>4787.7877694669132</v>
      </c>
      <c r="AN576" s="174">
        <f t="shared" si="451"/>
        <v>6464.9316003518634</v>
      </c>
      <c r="AO576" s="176">
        <v>36</v>
      </c>
      <c r="AP576" s="174">
        <v>36</v>
      </c>
      <c r="AQ576" s="175">
        <f t="shared" si="452"/>
        <v>458</v>
      </c>
      <c r="AR576" s="31">
        <f t="shared" si="453"/>
        <v>0</v>
      </c>
      <c r="AS576" s="2">
        <f t="shared" si="454"/>
        <v>1</v>
      </c>
      <c r="AT576" s="33">
        <f t="shared" si="455"/>
        <v>0</v>
      </c>
      <c r="AU576" s="31">
        <f t="shared" si="456"/>
        <v>25</v>
      </c>
      <c r="AV576" s="2">
        <f t="shared" si="457"/>
        <v>0</v>
      </c>
      <c r="AW576" s="33">
        <f t="shared" si="458"/>
        <v>1</v>
      </c>
      <c r="AX576" s="31">
        <f t="shared" si="459"/>
        <v>1</v>
      </c>
      <c r="AY576" s="33">
        <f t="shared" si="460"/>
        <v>1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502</v>
      </c>
      <c r="C577" s="31">
        <v>7</v>
      </c>
      <c r="D577" s="111" t="s">
        <v>14</v>
      </c>
      <c r="E577" s="2" t="s">
        <v>91</v>
      </c>
      <c r="F577" s="2"/>
      <c r="G577" s="2"/>
      <c r="H577" s="33" t="s">
        <v>81</v>
      </c>
      <c r="I577" s="173">
        <f t="shared" si="402"/>
        <v>719.56391059990995</v>
      </c>
      <c r="J577" s="174">
        <f t="shared" si="403"/>
        <v>15.928841831771487</v>
      </c>
      <c r="K577" s="189">
        <f t="shared" si="404"/>
        <v>584</v>
      </c>
      <c r="L577" s="190">
        <f t="shared" si="375"/>
        <v>303</v>
      </c>
      <c r="M577" s="173">
        <f t="shared" si="430"/>
        <v>20689.531262556804</v>
      </c>
      <c r="N577" s="174">
        <f t="shared" si="432"/>
        <v>5863.3259895755</v>
      </c>
      <c r="O577" s="174">
        <f t="shared" si="461"/>
        <v>5863.3259895755</v>
      </c>
      <c r="P577" s="174">
        <f t="shared" si="433"/>
        <v>8962.8792834058022</v>
      </c>
      <c r="Q577" s="174">
        <f t="shared" si="434"/>
        <v>0</v>
      </c>
      <c r="R577" s="175"/>
      <c r="S577" s="173">
        <f t="shared" si="435"/>
        <v>16040.50713928569</v>
      </c>
      <c r="T577" s="174">
        <f t="shared" si="436"/>
        <v>4787.7877694669132</v>
      </c>
      <c r="U577" s="174">
        <f t="shared" si="437"/>
        <v>4787.7877694669132</v>
      </c>
      <c r="V577" s="174">
        <f t="shared" si="438"/>
        <v>6464.9316003518634</v>
      </c>
      <c r="W577" s="174">
        <f t="shared" si="439"/>
        <v>0</v>
      </c>
      <c r="X577" s="175"/>
      <c r="Y577" s="173">
        <f t="shared" si="405"/>
        <v>36735.765030824725</v>
      </c>
      <c r="Z577" s="174">
        <f t="shared" si="440"/>
        <v>9575.5755389338265</v>
      </c>
      <c r="AA577" s="174">
        <f t="shared" si="441"/>
        <v>9575.5755389338265</v>
      </c>
      <c r="AB577" s="174">
        <f t="shared" si="442"/>
        <v>17584.613952957072</v>
      </c>
      <c r="AC577" s="174">
        <f t="shared" si="443"/>
        <v>0</v>
      </c>
      <c r="AD577" s="175"/>
      <c r="AE577" s="173">
        <f t="shared" si="444"/>
        <v>28.752875120304001</v>
      </c>
      <c r="AF577" s="174">
        <f t="shared" si="431"/>
        <v>36</v>
      </c>
      <c r="AG577" s="174">
        <f t="shared" si="445"/>
        <v>22.464200000000002</v>
      </c>
      <c r="AH577" s="174">
        <f t="shared" si="446"/>
        <v>458</v>
      </c>
      <c r="AI577" s="174">
        <f t="shared" si="447"/>
        <v>200</v>
      </c>
      <c r="AJ577" s="174">
        <f t="shared" si="448"/>
        <v>3.3333333333333335</v>
      </c>
      <c r="AK577" s="174">
        <f t="shared" si="400"/>
        <v>16040.50713928569</v>
      </c>
      <c r="AL577" s="174">
        <f t="shared" si="449"/>
        <v>4787.7877694669132</v>
      </c>
      <c r="AM577" s="174">
        <f t="shared" si="450"/>
        <v>4787.7877694669132</v>
      </c>
      <c r="AN577" s="174">
        <f t="shared" si="451"/>
        <v>6464.9316003518634</v>
      </c>
      <c r="AO577" s="176">
        <v>36</v>
      </c>
      <c r="AP577" s="174">
        <v>36</v>
      </c>
      <c r="AQ577" s="175">
        <f t="shared" si="452"/>
        <v>458</v>
      </c>
      <c r="AR577" s="31">
        <f t="shared" si="453"/>
        <v>0</v>
      </c>
      <c r="AS577" s="2">
        <f t="shared" si="454"/>
        <v>1</v>
      </c>
      <c r="AT577" s="33">
        <f t="shared" si="455"/>
        <v>0</v>
      </c>
      <c r="AU577" s="31">
        <f t="shared" si="456"/>
        <v>0</v>
      </c>
      <c r="AV577" s="2">
        <f t="shared" si="457"/>
        <v>0</v>
      </c>
      <c r="AW577" s="33">
        <f t="shared" si="458"/>
        <v>1.36</v>
      </c>
      <c r="AX577" s="31">
        <f t="shared" si="459"/>
        <v>1</v>
      </c>
      <c r="AY577" s="33">
        <f t="shared" si="460"/>
        <v>1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503</v>
      </c>
      <c r="C578" s="31">
        <v>7</v>
      </c>
      <c r="D578" s="111" t="s">
        <v>14</v>
      </c>
      <c r="E578" s="2" t="s">
        <v>148</v>
      </c>
      <c r="F578" s="2"/>
      <c r="G578" s="2"/>
      <c r="H578" s="33" t="s">
        <v>81</v>
      </c>
      <c r="I578" s="173">
        <f t="shared" si="402"/>
        <v>745.85809094676972</v>
      </c>
      <c r="J578" s="174">
        <f t="shared" si="403"/>
        <v>15.928841831771487</v>
      </c>
      <c r="K578" s="189">
        <f t="shared" si="404"/>
        <v>566</v>
      </c>
      <c r="L578" s="190">
        <f t="shared" si="375"/>
        <v>294</v>
      </c>
      <c r="M578" s="173">
        <f t="shared" si="430"/>
        <v>21445.564546460813</v>
      </c>
      <c r="N578" s="174">
        <f t="shared" si="432"/>
        <v>6401.0950996297925</v>
      </c>
      <c r="O578" s="174">
        <f t="shared" si="461"/>
        <v>6401.0950996297925</v>
      </c>
      <c r="P578" s="174">
        <f t="shared" si="433"/>
        <v>8643.3743472012284</v>
      </c>
      <c r="Q578" s="174">
        <f t="shared" si="434"/>
        <v>0</v>
      </c>
      <c r="R578" s="175"/>
      <c r="S578" s="173">
        <f t="shared" si="435"/>
        <v>16040.50713928569</v>
      </c>
      <c r="T578" s="174">
        <f t="shared" si="436"/>
        <v>4787.7877694669132</v>
      </c>
      <c r="U578" s="174">
        <f t="shared" si="437"/>
        <v>4787.7877694669132</v>
      </c>
      <c r="V578" s="174">
        <f t="shared" si="438"/>
        <v>6464.9316003518634</v>
      </c>
      <c r="W578" s="174">
        <f t="shared" si="439"/>
        <v>0</v>
      </c>
      <c r="X578" s="175"/>
      <c r="Y578" s="173">
        <f t="shared" si="405"/>
        <v>40101.267848214229</v>
      </c>
      <c r="Z578" s="174">
        <f t="shared" si="440"/>
        <v>11969.469423667284</v>
      </c>
      <c r="AA578" s="174">
        <f t="shared" si="441"/>
        <v>11969.469423667284</v>
      </c>
      <c r="AB578" s="174">
        <f t="shared" si="442"/>
        <v>16162.329000879659</v>
      </c>
      <c r="AC578" s="174">
        <f t="shared" si="443"/>
        <v>0</v>
      </c>
      <c r="AD578" s="175"/>
      <c r="AE578" s="173">
        <f t="shared" si="444"/>
        <v>28.752875120304001</v>
      </c>
      <c r="AF578" s="174">
        <f t="shared" si="431"/>
        <v>36</v>
      </c>
      <c r="AG578" s="174">
        <f t="shared" si="445"/>
        <v>22.464200000000002</v>
      </c>
      <c r="AH578" s="174">
        <f t="shared" si="446"/>
        <v>458</v>
      </c>
      <c r="AI578" s="174">
        <f t="shared" si="447"/>
        <v>250</v>
      </c>
      <c r="AJ578" s="174">
        <f t="shared" si="448"/>
        <v>3.3333333333333335</v>
      </c>
      <c r="AK578" s="174">
        <f t="shared" si="400"/>
        <v>16040.50713928569</v>
      </c>
      <c r="AL578" s="174">
        <f t="shared" si="449"/>
        <v>4787.7877694669132</v>
      </c>
      <c r="AM578" s="174">
        <f t="shared" si="450"/>
        <v>4787.7877694669132</v>
      </c>
      <c r="AN578" s="174">
        <f t="shared" si="451"/>
        <v>6464.9316003518634</v>
      </c>
      <c r="AO578" s="176">
        <v>36</v>
      </c>
      <c r="AP578" s="174">
        <v>36</v>
      </c>
      <c r="AQ578" s="175">
        <f t="shared" si="452"/>
        <v>458</v>
      </c>
      <c r="AR578" s="31">
        <f t="shared" si="453"/>
        <v>50</v>
      </c>
      <c r="AS578" s="2">
        <f t="shared" si="454"/>
        <v>1</v>
      </c>
      <c r="AT578" s="33">
        <f t="shared" si="455"/>
        <v>0</v>
      </c>
      <c r="AU578" s="31">
        <f t="shared" si="456"/>
        <v>0</v>
      </c>
      <c r="AV578" s="2">
        <f t="shared" si="457"/>
        <v>0</v>
      </c>
      <c r="AW578" s="33">
        <f t="shared" si="458"/>
        <v>1</v>
      </c>
      <c r="AX578" s="31">
        <f t="shared" si="459"/>
        <v>1</v>
      </c>
      <c r="AY578" s="33">
        <f t="shared" si="460"/>
        <v>1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504</v>
      </c>
      <c r="C579" s="31">
        <v>7</v>
      </c>
      <c r="D579" s="111" t="s">
        <v>14</v>
      </c>
      <c r="E579" s="2" t="s">
        <v>163</v>
      </c>
      <c r="F579" s="2"/>
      <c r="G579" s="2"/>
      <c r="H579" s="33" t="s">
        <v>81</v>
      </c>
      <c r="I579" s="173">
        <f t="shared" si="402"/>
        <v>955.06117592746011</v>
      </c>
      <c r="J579" s="174">
        <f t="shared" si="403"/>
        <v>15.928841831771487</v>
      </c>
      <c r="K579" s="189">
        <f t="shared" si="404"/>
        <v>357</v>
      </c>
      <c r="L579" s="190">
        <f t="shared" ref="L579:L642" si="462">RANK(I579,$I$451:$I$866)</f>
        <v>213</v>
      </c>
      <c r="M579" s="173">
        <f t="shared" si="430"/>
        <v>27460.754723692949</v>
      </c>
      <c r="N579" s="174">
        <f t="shared" si="432"/>
        <v>8196.5155131798856</v>
      </c>
      <c r="O579" s="174">
        <f t="shared" si="461"/>
        <v>8196.5155131798856</v>
      </c>
      <c r="P579" s="174">
        <f t="shared" si="433"/>
        <v>11067.723697333178</v>
      </c>
      <c r="Q579" s="174">
        <f t="shared" si="434"/>
        <v>0</v>
      </c>
      <c r="R579" s="175"/>
      <c r="S579" s="173">
        <f t="shared" si="435"/>
        <v>16040.50713928569</v>
      </c>
      <c r="T579" s="174">
        <f t="shared" si="436"/>
        <v>4787.7877694669132</v>
      </c>
      <c r="U579" s="174">
        <f t="shared" si="437"/>
        <v>4787.7877694669132</v>
      </c>
      <c r="V579" s="174">
        <f t="shared" si="438"/>
        <v>6464.9316003518634</v>
      </c>
      <c r="W579" s="174">
        <f t="shared" si="439"/>
        <v>0</v>
      </c>
      <c r="X579" s="175"/>
      <c r="Y579" s="173">
        <f t="shared" si="405"/>
        <v>40101.267848214229</v>
      </c>
      <c r="Z579" s="174">
        <f t="shared" si="440"/>
        <v>11969.469423667284</v>
      </c>
      <c r="AA579" s="174">
        <f t="shared" si="441"/>
        <v>11969.469423667284</v>
      </c>
      <c r="AB579" s="174">
        <f t="shared" si="442"/>
        <v>16162.329000879659</v>
      </c>
      <c r="AC579" s="174">
        <f t="shared" si="443"/>
        <v>0</v>
      </c>
      <c r="AD579" s="175"/>
      <c r="AE579" s="173">
        <f t="shared" si="444"/>
        <v>28.752875120304001</v>
      </c>
      <c r="AF579" s="174">
        <f t="shared" si="431"/>
        <v>36</v>
      </c>
      <c r="AG579" s="174">
        <f t="shared" si="445"/>
        <v>47.464200000000005</v>
      </c>
      <c r="AH579" s="174">
        <f t="shared" si="446"/>
        <v>458</v>
      </c>
      <c r="AI579" s="174">
        <f t="shared" si="447"/>
        <v>250</v>
      </c>
      <c r="AJ579" s="174">
        <f t="shared" si="448"/>
        <v>3.3333333333333335</v>
      </c>
      <c r="AK579" s="174">
        <f t="shared" si="400"/>
        <v>16040.50713928569</v>
      </c>
      <c r="AL579" s="174">
        <f t="shared" si="449"/>
        <v>4787.7877694669132</v>
      </c>
      <c r="AM579" s="174">
        <f t="shared" si="450"/>
        <v>4787.7877694669132</v>
      </c>
      <c r="AN579" s="174">
        <f t="shared" si="451"/>
        <v>6464.9316003518634</v>
      </c>
      <c r="AO579" s="176">
        <v>36</v>
      </c>
      <c r="AP579" s="174">
        <v>36</v>
      </c>
      <c r="AQ579" s="175">
        <f t="shared" si="452"/>
        <v>458</v>
      </c>
      <c r="AR579" s="31">
        <f t="shared" si="453"/>
        <v>50</v>
      </c>
      <c r="AS579" s="2">
        <f t="shared" si="454"/>
        <v>1</v>
      </c>
      <c r="AT579" s="33">
        <f t="shared" si="455"/>
        <v>0</v>
      </c>
      <c r="AU579" s="31">
        <f t="shared" si="456"/>
        <v>25</v>
      </c>
      <c r="AV579" s="2">
        <f t="shared" si="457"/>
        <v>0</v>
      </c>
      <c r="AW579" s="33">
        <f t="shared" si="458"/>
        <v>1</v>
      </c>
      <c r="AX579" s="31">
        <f t="shared" si="459"/>
        <v>1</v>
      </c>
      <c r="AY579" s="33">
        <f t="shared" si="460"/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505</v>
      </c>
      <c r="C580" s="31">
        <v>7</v>
      </c>
      <c r="D580" s="111" t="s">
        <v>14</v>
      </c>
      <c r="E580" s="2" t="s">
        <v>155</v>
      </c>
      <c r="F580" s="2"/>
      <c r="G580" s="2"/>
      <c r="H580" s="33" t="s">
        <v>81</v>
      </c>
      <c r="I580" s="173">
        <f t="shared" si="402"/>
        <v>791.31669787358192</v>
      </c>
      <c r="J580" s="174">
        <f t="shared" si="403"/>
        <v>15.928841831771487</v>
      </c>
      <c r="K580" s="189">
        <f t="shared" si="404"/>
        <v>520</v>
      </c>
      <c r="L580" s="190">
        <f t="shared" si="462"/>
        <v>280</v>
      </c>
      <c r="M580" s="173">
        <f t="shared" si="430"/>
        <v>22752.630194570433</v>
      </c>
      <c r="N580" s="174">
        <f t="shared" si="432"/>
        <v>6401.0950996297925</v>
      </c>
      <c r="O580" s="174">
        <f t="shared" si="461"/>
        <v>6401.0950996297925</v>
      </c>
      <c r="P580" s="174">
        <f t="shared" si="433"/>
        <v>9950.4399953108477</v>
      </c>
      <c r="Q580" s="174">
        <f t="shared" si="434"/>
        <v>0</v>
      </c>
      <c r="R580" s="175"/>
      <c r="S580" s="173">
        <f t="shared" si="435"/>
        <v>16040.50713928569</v>
      </c>
      <c r="T580" s="174">
        <f t="shared" si="436"/>
        <v>4787.7877694669132</v>
      </c>
      <c r="U580" s="174">
        <f t="shared" si="437"/>
        <v>4787.7877694669132</v>
      </c>
      <c r="V580" s="174">
        <f t="shared" si="438"/>
        <v>6464.9316003518634</v>
      </c>
      <c r="W580" s="174">
        <f t="shared" si="439"/>
        <v>0</v>
      </c>
      <c r="X580" s="175"/>
      <c r="Y580" s="173">
        <f t="shared" si="405"/>
        <v>45919.706288530906</v>
      </c>
      <c r="Z580" s="174">
        <f t="shared" si="440"/>
        <v>11969.469423667284</v>
      </c>
      <c r="AA580" s="174">
        <f t="shared" si="441"/>
        <v>11969.469423667284</v>
      </c>
      <c r="AB580" s="174">
        <f t="shared" si="442"/>
        <v>21980.767441196338</v>
      </c>
      <c r="AC580" s="174">
        <f t="shared" si="443"/>
        <v>0</v>
      </c>
      <c r="AD580" s="175"/>
      <c r="AE580" s="173">
        <f t="shared" si="444"/>
        <v>28.752875120304001</v>
      </c>
      <c r="AF580" s="174">
        <f t="shared" si="431"/>
        <v>36</v>
      </c>
      <c r="AG580" s="174">
        <f t="shared" si="445"/>
        <v>22.464200000000002</v>
      </c>
      <c r="AH580" s="174">
        <f t="shared" si="446"/>
        <v>458</v>
      </c>
      <c r="AI580" s="174">
        <f t="shared" si="447"/>
        <v>250</v>
      </c>
      <c r="AJ580" s="174">
        <f t="shared" si="448"/>
        <v>3.3333333333333335</v>
      </c>
      <c r="AK580" s="174">
        <f t="shared" si="400"/>
        <v>16040.50713928569</v>
      </c>
      <c r="AL580" s="174">
        <f t="shared" si="449"/>
        <v>4787.7877694669132</v>
      </c>
      <c r="AM580" s="174">
        <f t="shared" si="450"/>
        <v>4787.7877694669132</v>
      </c>
      <c r="AN580" s="174">
        <f t="shared" si="451"/>
        <v>6464.9316003518634</v>
      </c>
      <c r="AO580" s="176">
        <v>36</v>
      </c>
      <c r="AP580" s="174">
        <v>36</v>
      </c>
      <c r="AQ580" s="175">
        <f t="shared" si="452"/>
        <v>458</v>
      </c>
      <c r="AR580" s="31">
        <f t="shared" si="453"/>
        <v>50</v>
      </c>
      <c r="AS580" s="2">
        <f t="shared" si="454"/>
        <v>1</v>
      </c>
      <c r="AT580" s="33">
        <f t="shared" si="455"/>
        <v>0</v>
      </c>
      <c r="AU580" s="31">
        <f t="shared" si="456"/>
        <v>0</v>
      </c>
      <c r="AV580" s="2">
        <f t="shared" si="457"/>
        <v>0</v>
      </c>
      <c r="AW580" s="33">
        <f t="shared" si="458"/>
        <v>1.36</v>
      </c>
      <c r="AX580" s="31">
        <f t="shared" si="459"/>
        <v>1</v>
      </c>
      <c r="AY580" s="33">
        <f t="shared" si="460"/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506</v>
      </c>
      <c r="C581" s="31">
        <v>7</v>
      </c>
      <c r="D581" s="111" t="s">
        <v>14</v>
      </c>
      <c r="E581" s="2" t="s">
        <v>79</v>
      </c>
      <c r="F581" s="2"/>
      <c r="G581" s="2"/>
      <c r="H581" s="33" t="s">
        <v>81</v>
      </c>
      <c r="I581" s="173">
        <f t="shared" si="402"/>
        <v>683.19702505846021</v>
      </c>
      <c r="J581" s="174">
        <f t="shared" si="403"/>
        <v>7.9644209158857437</v>
      </c>
      <c r="K581" s="189">
        <f t="shared" si="404"/>
        <v>625</v>
      </c>
      <c r="L581" s="190">
        <f t="shared" si="462"/>
        <v>325</v>
      </c>
      <c r="M581" s="173">
        <f t="shared" si="430"/>
        <v>19643.878744069109</v>
      </c>
      <c r="N581" s="174">
        <f t="shared" si="432"/>
        <v>5863.3259895755</v>
      </c>
      <c r="O581" s="174">
        <f t="shared" si="461"/>
        <v>5863.3259895755</v>
      </c>
      <c r="P581" s="174">
        <f t="shared" si="433"/>
        <v>7917.2267649181067</v>
      </c>
      <c r="Q581" s="174">
        <f t="shared" si="434"/>
        <v>0</v>
      </c>
      <c r="R581" s="175"/>
      <c r="S581" s="173">
        <f t="shared" si="435"/>
        <v>16040.50713928569</v>
      </c>
      <c r="T581" s="174">
        <f t="shared" si="436"/>
        <v>4787.7877694669132</v>
      </c>
      <c r="U581" s="174">
        <f t="shared" si="437"/>
        <v>4787.7877694669132</v>
      </c>
      <c r="V581" s="174">
        <f t="shared" si="438"/>
        <v>6464.9316003518634</v>
      </c>
      <c r="W581" s="174">
        <f t="shared" si="439"/>
        <v>0</v>
      </c>
      <c r="X581" s="175"/>
      <c r="Y581" s="173">
        <f t="shared" si="405"/>
        <v>32081.01427857138</v>
      </c>
      <c r="Z581" s="174">
        <f t="shared" si="440"/>
        <v>9575.5755389338265</v>
      </c>
      <c r="AA581" s="174">
        <f t="shared" si="441"/>
        <v>9575.5755389338265</v>
      </c>
      <c r="AB581" s="174">
        <f t="shared" si="442"/>
        <v>12929.863200703727</v>
      </c>
      <c r="AC581" s="174">
        <f t="shared" si="443"/>
        <v>0</v>
      </c>
      <c r="AD581" s="175"/>
      <c r="AE581" s="173">
        <f t="shared" si="444"/>
        <v>28.752875120304001</v>
      </c>
      <c r="AF581" s="174">
        <f t="shared" si="431"/>
        <v>36</v>
      </c>
      <c r="AG581" s="174">
        <f t="shared" si="445"/>
        <v>22.464200000000002</v>
      </c>
      <c r="AH581" s="174">
        <f t="shared" si="446"/>
        <v>229</v>
      </c>
      <c r="AI581" s="174">
        <f t="shared" si="447"/>
        <v>200</v>
      </c>
      <c r="AJ581" s="174">
        <f t="shared" si="448"/>
        <v>3.3333333333333335</v>
      </c>
      <c r="AK581" s="174">
        <f t="shared" ref="AK581:AK644" si="463">SUM(AL581:AN581)</f>
        <v>16040.50713928569</v>
      </c>
      <c r="AL581" s="174">
        <f t="shared" si="449"/>
        <v>4787.7877694669132</v>
      </c>
      <c r="AM581" s="174">
        <f t="shared" si="450"/>
        <v>4787.7877694669132</v>
      </c>
      <c r="AN581" s="174">
        <f t="shared" si="451"/>
        <v>6464.9316003518634</v>
      </c>
      <c r="AO581" s="176">
        <v>36</v>
      </c>
      <c r="AP581" s="174">
        <v>36</v>
      </c>
      <c r="AQ581" s="175">
        <f t="shared" si="452"/>
        <v>458</v>
      </c>
      <c r="AR581" s="31">
        <f t="shared" si="453"/>
        <v>0</v>
      </c>
      <c r="AS581" s="2">
        <f t="shared" si="454"/>
        <v>0.5</v>
      </c>
      <c r="AT581" s="33">
        <f t="shared" si="455"/>
        <v>0</v>
      </c>
      <c r="AU581" s="31">
        <f t="shared" si="456"/>
        <v>0</v>
      </c>
      <c r="AV581" s="2">
        <f t="shared" si="457"/>
        <v>0</v>
      </c>
      <c r="AW581" s="33">
        <f t="shared" si="458"/>
        <v>1</v>
      </c>
      <c r="AX581" s="31">
        <f t="shared" si="459"/>
        <v>1</v>
      </c>
      <c r="AY581" s="33">
        <f t="shared" si="460"/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507</v>
      </c>
      <c r="C582" s="31">
        <v>7</v>
      </c>
      <c r="D582" s="111" t="s">
        <v>14</v>
      </c>
      <c r="E582" s="2" t="s">
        <v>168</v>
      </c>
      <c r="F582" s="2"/>
      <c r="G582" s="2"/>
      <c r="H582" s="33" t="s">
        <v>81</v>
      </c>
      <c r="I582" s="173">
        <f t="shared" si="402"/>
        <v>822.66574837892028</v>
      </c>
      <c r="J582" s="174">
        <f t="shared" si="403"/>
        <v>7.9644209158857437</v>
      </c>
      <c r="K582" s="189">
        <f t="shared" si="404"/>
        <v>485</v>
      </c>
      <c r="L582" s="190">
        <f t="shared" si="462"/>
        <v>262</v>
      </c>
      <c r="M582" s="173">
        <f t="shared" si="430"/>
        <v>23654.005528890528</v>
      </c>
      <c r="N582" s="174">
        <f t="shared" si="432"/>
        <v>7060.2729319422278</v>
      </c>
      <c r="O582" s="174">
        <f t="shared" si="461"/>
        <v>7060.2729319422278</v>
      </c>
      <c r="P582" s="174">
        <f t="shared" si="433"/>
        <v>9533.4596650060721</v>
      </c>
      <c r="Q582" s="174">
        <f t="shared" si="434"/>
        <v>0</v>
      </c>
      <c r="R582" s="175"/>
      <c r="S582" s="173">
        <f t="shared" si="435"/>
        <v>16040.50713928569</v>
      </c>
      <c r="T582" s="174">
        <f t="shared" si="436"/>
        <v>4787.7877694669132</v>
      </c>
      <c r="U582" s="174">
        <f t="shared" si="437"/>
        <v>4787.7877694669132</v>
      </c>
      <c r="V582" s="174">
        <f t="shared" si="438"/>
        <v>6464.9316003518634</v>
      </c>
      <c r="W582" s="174">
        <f t="shared" si="439"/>
        <v>0</v>
      </c>
      <c r="X582" s="175"/>
      <c r="Y582" s="173">
        <f t="shared" si="405"/>
        <v>32081.01427857138</v>
      </c>
      <c r="Z582" s="174">
        <f t="shared" si="440"/>
        <v>9575.5755389338265</v>
      </c>
      <c r="AA582" s="174">
        <f t="shared" si="441"/>
        <v>9575.5755389338265</v>
      </c>
      <c r="AB582" s="174">
        <f t="shared" si="442"/>
        <v>12929.863200703727</v>
      </c>
      <c r="AC582" s="174">
        <f t="shared" si="443"/>
        <v>0</v>
      </c>
      <c r="AD582" s="175"/>
      <c r="AE582" s="173">
        <f t="shared" si="444"/>
        <v>28.752875120304001</v>
      </c>
      <c r="AF582" s="174">
        <f t="shared" si="431"/>
        <v>36</v>
      </c>
      <c r="AG582" s="174">
        <f t="shared" si="445"/>
        <v>47.464200000000005</v>
      </c>
      <c r="AH582" s="174">
        <f t="shared" si="446"/>
        <v>229</v>
      </c>
      <c r="AI582" s="174">
        <f t="shared" si="447"/>
        <v>200</v>
      </c>
      <c r="AJ582" s="174">
        <f t="shared" si="448"/>
        <v>3.3333333333333335</v>
      </c>
      <c r="AK582" s="174">
        <f t="shared" si="463"/>
        <v>16040.50713928569</v>
      </c>
      <c r="AL582" s="174">
        <f t="shared" si="449"/>
        <v>4787.7877694669132</v>
      </c>
      <c r="AM582" s="174">
        <f t="shared" si="450"/>
        <v>4787.7877694669132</v>
      </c>
      <c r="AN582" s="174">
        <f t="shared" si="451"/>
        <v>6464.9316003518634</v>
      </c>
      <c r="AO582" s="176">
        <v>36</v>
      </c>
      <c r="AP582" s="174">
        <v>36</v>
      </c>
      <c r="AQ582" s="175">
        <f t="shared" si="452"/>
        <v>458</v>
      </c>
      <c r="AR582" s="31">
        <f t="shared" si="453"/>
        <v>0</v>
      </c>
      <c r="AS582" s="2">
        <f t="shared" si="454"/>
        <v>0.5</v>
      </c>
      <c r="AT582" s="33">
        <f t="shared" si="455"/>
        <v>0</v>
      </c>
      <c r="AU582" s="31">
        <f t="shared" si="456"/>
        <v>25</v>
      </c>
      <c r="AV582" s="2">
        <f t="shared" si="457"/>
        <v>0</v>
      </c>
      <c r="AW582" s="33">
        <f t="shared" si="458"/>
        <v>1</v>
      </c>
      <c r="AX582" s="31">
        <f t="shared" si="459"/>
        <v>1</v>
      </c>
      <c r="AY582" s="33">
        <f t="shared" si="460"/>
        <v>1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508</v>
      </c>
      <c r="C583" s="31">
        <v>7</v>
      </c>
      <c r="D583" s="111" t="s">
        <v>14</v>
      </c>
      <c r="E583" s="2" t="s">
        <v>103</v>
      </c>
      <c r="F583" s="2"/>
      <c r="G583" s="2"/>
      <c r="H583" s="33" t="s">
        <v>81</v>
      </c>
      <c r="I583" s="173">
        <f t="shared" si="402"/>
        <v>719.56391059990995</v>
      </c>
      <c r="J583" s="174">
        <f t="shared" si="403"/>
        <v>7.9644209158857437</v>
      </c>
      <c r="K583" s="189">
        <f t="shared" si="404"/>
        <v>584</v>
      </c>
      <c r="L583" s="190">
        <f t="shared" si="462"/>
        <v>303</v>
      </c>
      <c r="M583" s="173">
        <f t="shared" si="430"/>
        <v>20689.531262556804</v>
      </c>
      <c r="N583" s="174">
        <f t="shared" si="432"/>
        <v>5863.3259895755</v>
      </c>
      <c r="O583" s="174">
        <f t="shared" si="461"/>
        <v>5863.3259895755</v>
      </c>
      <c r="P583" s="174">
        <f t="shared" si="433"/>
        <v>8962.8792834058022</v>
      </c>
      <c r="Q583" s="174">
        <f t="shared" si="434"/>
        <v>0</v>
      </c>
      <c r="R583" s="175"/>
      <c r="S583" s="173">
        <f t="shared" si="435"/>
        <v>16040.50713928569</v>
      </c>
      <c r="T583" s="174">
        <f t="shared" si="436"/>
        <v>4787.7877694669132</v>
      </c>
      <c r="U583" s="174">
        <f t="shared" si="437"/>
        <v>4787.7877694669132</v>
      </c>
      <c r="V583" s="174">
        <f t="shared" si="438"/>
        <v>6464.9316003518634</v>
      </c>
      <c r="W583" s="174">
        <f t="shared" si="439"/>
        <v>0</v>
      </c>
      <c r="X583" s="175"/>
      <c r="Y583" s="173">
        <f t="shared" si="405"/>
        <v>36735.765030824725</v>
      </c>
      <c r="Z583" s="174">
        <f t="shared" si="440"/>
        <v>9575.5755389338265</v>
      </c>
      <c r="AA583" s="174">
        <f t="shared" si="441"/>
        <v>9575.5755389338265</v>
      </c>
      <c r="AB583" s="174">
        <f t="shared" si="442"/>
        <v>17584.613952957072</v>
      </c>
      <c r="AC583" s="174">
        <f t="shared" si="443"/>
        <v>0</v>
      </c>
      <c r="AD583" s="175"/>
      <c r="AE583" s="173">
        <f t="shared" si="444"/>
        <v>28.752875120304001</v>
      </c>
      <c r="AF583" s="174">
        <f t="shared" si="431"/>
        <v>36</v>
      </c>
      <c r="AG583" s="174">
        <f t="shared" si="445"/>
        <v>22.464200000000002</v>
      </c>
      <c r="AH583" s="174">
        <f t="shared" si="446"/>
        <v>229</v>
      </c>
      <c r="AI583" s="174">
        <f t="shared" si="447"/>
        <v>200</v>
      </c>
      <c r="AJ583" s="174">
        <f t="shared" si="448"/>
        <v>3.3333333333333335</v>
      </c>
      <c r="AK583" s="174">
        <f t="shared" si="463"/>
        <v>16040.50713928569</v>
      </c>
      <c r="AL583" s="174">
        <f t="shared" si="449"/>
        <v>4787.7877694669132</v>
      </c>
      <c r="AM583" s="174">
        <f t="shared" si="450"/>
        <v>4787.7877694669132</v>
      </c>
      <c r="AN583" s="174">
        <f t="shared" si="451"/>
        <v>6464.9316003518634</v>
      </c>
      <c r="AO583" s="176">
        <v>36</v>
      </c>
      <c r="AP583" s="174">
        <v>36</v>
      </c>
      <c r="AQ583" s="175">
        <f t="shared" si="452"/>
        <v>458</v>
      </c>
      <c r="AR583" s="31">
        <f t="shared" si="453"/>
        <v>0</v>
      </c>
      <c r="AS583" s="2">
        <f t="shared" si="454"/>
        <v>0.5</v>
      </c>
      <c r="AT583" s="33">
        <f t="shared" si="455"/>
        <v>0</v>
      </c>
      <c r="AU583" s="31">
        <f t="shared" si="456"/>
        <v>0</v>
      </c>
      <c r="AV583" s="2">
        <f t="shared" si="457"/>
        <v>0</v>
      </c>
      <c r="AW583" s="33">
        <f t="shared" si="458"/>
        <v>1.36</v>
      </c>
      <c r="AX583" s="31">
        <f t="shared" si="459"/>
        <v>1</v>
      </c>
      <c r="AY583" s="33">
        <f t="shared" si="460"/>
        <v>1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509</v>
      </c>
      <c r="C584" s="31">
        <v>4</v>
      </c>
      <c r="D584" s="111" t="s">
        <v>14</v>
      </c>
      <c r="E584" s="2" t="s">
        <v>67</v>
      </c>
      <c r="F584" s="1"/>
      <c r="G584" s="1"/>
      <c r="H584" s="33" t="s">
        <v>81</v>
      </c>
      <c r="I584" s="173">
        <f t="shared" si="402"/>
        <v>636.16122498282004</v>
      </c>
      <c r="J584" s="174">
        <f t="shared" si="403"/>
        <v>8.7643409205380234</v>
      </c>
      <c r="K584" s="189">
        <f t="shared" si="404"/>
        <v>665</v>
      </c>
      <c r="L584" s="190">
        <f t="shared" si="462"/>
        <v>341</v>
      </c>
      <c r="M584" s="173">
        <f t="shared" si="430"/>
        <v>18291.464258310643</v>
      </c>
      <c r="N584" s="174">
        <f t="shared" si="432"/>
        <v>5459.3771116268681</v>
      </c>
      <c r="O584" s="174">
        <f t="shared" si="461"/>
        <v>5459.3771116268681</v>
      </c>
      <c r="P584" s="174">
        <f t="shared" si="433"/>
        <v>7372.7100350569071</v>
      </c>
      <c r="Q584" s="174">
        <f t="shared" si="434"/>
        <v>0</v>
      </c>
      <c r="R584" s="175"/>
      <c r="S584" s="173">
        <f t="shared" si="435"/>
        <v>14936.172578035575</v>
      </c>
      <c r="T584" s="174">
        <f t="shared" si="436"/>
        <v>4457.9371862363596</v>
      </c>
      <c r="U584" s="174">
        <f t="shared" si="437"/>
        <v>4457.9371862363596</v>
      </c>
      <c r="V584" s="174">
        <f t="shared" si="438"/>
        <v>6020.2982055628563</v>
      </c>
      <c r="W584" s="174">
        <f t="shared" si="439"/>
        <v>0</v>
      </c>
      <c r="X584" s="175"/>
      <c r="Y584" s="173">
        <f t="shared" si="405"/>
        <v>29872.345156071151</v>
      </c>
      <c r="Z584" s="174">
        <f t="shared" si="440"/>
        <v>8915.8743724727192</v>
      </c>
      <c r="AA584" s="174">
        <f t="shared" si="441"/>
        <v>8915.8743724727192</v>
      </c>
      <c r="AB584" s="174">
        <f t="shared" si="442"/>
        <v>12040.596411125713</v>
      </c>
      <c r="AC584" s="174">
        <f t="shared" si="443"/>
        <v>0</v>
      </c>
      <c r="AD584" s="175"/>
      <c r="AE584" s="173">
        <f t="shared" si="444"/>
        <v>28.752875120304001</v>
      </c>
      <c r="AF584" s="174">
        <f t="shared" si="431"/>
        <v>36</v>
      </c>
      <c r="AG584" s="174">
        <f t="shared" si="445"/>
        <v>22.464200000000002</v>
      </c>
      <c r="AH584" s="174">
        <f t="shared" si="446"/>
        <v>252</v>
      </c>
      <c r="AI584" s="174">
        <f t="shared" si="447"/>
        <v>200</v>
      </c>
      <c r="AJ584" s="174">
        <f t="shared" si="448"/>
        <v>3.3333333333333335</v>
      </c>
      <c r="AK584" s="174">
        <f t="shared" si="463"/>
        <v>14936.172578035575</v>
      </c>
      <c r="AL584" s="174">
        <f t="shared" si="449"/>
        <v>4457.9371862363596</v>
      </c>
      <c r="AM584" s="174">
        <f t="shared" si="450"/>
        <v>4457.9371862363596</v>
      </c>
      <c r="AN584" s="174">
        <f t="shared" si="451"/>
        <v>6020.2982055628563</v>
      </c>
      <c r="AO584" s="176">
        <v>36</v>
      </c>
      <c r="AP584" s="174">
        <v>36</v>
      </c>
      <c r="AQ584" s="175">
        <f t="shared" si="452"/>
        <v>252</v>
      </c>
      <c r="AR584" s="31">
        <f t="shared" si="453"/>
        <v>0</v>
      </c>
      <c r="AS584" s="2">
        <f t="shared" si="454"/>
        <v>1</v>
      </c>
      <c r="AT584" s="33">
        <f t="shared" si="455"/>
        <v>0</v>
      </c>
      <c r="AU584" s="31">
        <f t="shared" si="456"/>
        <v>0</v>
      </c>
      <c r="AV584" s="2">
        <f t="shared" si="457"/>
        <v>0</v>
      </c>
      <c r="AW584" s="33">
        <f t="shared" si="458"/>
        <v>1</v>
      </c>
      <c r="AX584" s="31">
        <f t="shared" si="459"/>
        <v>1</v>
      </c>
      <c r="AY584" s="33">
        <f t="shared" si="460"/>
        <v>1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510</v>
      </c>
      <c r="C585" s="31">
        <v>4</v>
      </c>
      <c r="D585" s="111" t="s">
        <v>14</v>
      </c>
      <c r="E585" s="2" t="s">
        <v>148</v>
      </c>
      <c r="F585" s="2"/>
      <c r="G585" s="2"/>
      <c r="H585" s="33" t="s">
        <v>81</v>
      </c>
      <c r="I585" s="173">
        <f t="shared" si="402"/>
        <v>694.5082888196763</v>
      </c>
      <c r="J585" s="174">
        <f t="shared" si="403"/>
        <v>8.7643409205380234</v>
      </c>
      <c r="K585" s="189">
        <f t="shared" si="404"/>
        <v>610</v>
      </c>
      <c r="L585" s="190">
        <f t="shared" si="462"/>
        <v>317</v>
      </c>
      <c r="M585" s="173">
        <f t="shared" si="430"/>
        <v>19969.110098448175</v>
      </c>
      <c r="N585" s="174">
        <f t="shared" si="432"/>
        <v>5960.0970743221214</v>
      </c>
      <c r="O585" s="174">
        <f t="shared" si="461"/>
        <v>5960.0970743221214</v>
      </c>
      <c r="P585" s="174">
        <f t="shared" si="433"/>
        <v>8048.9159498039326</v>
      </c>
      <c r="Q585" s="174">
        <f t="shared" si="434"/>
        <v>0</v>
      </c>
      <c r="R585" s="175"/>
      <c r="S585" s="173">
        <f t="shared" si="435"/>
        <v>14936.172578035575</v>
      </c>
      <c r="T585" s="174">
        <f t="shared" si="436"/>
        <v>4457.9371862363596</v>
      </c>
      <c r="U585" s="174">
        <f t="shared" si="437"/>
        <v>4457.9371862363596</v>
      </c>
      <c r="V585" s="174">
        <f t="shared" si="438"/>
        <v>6020.2982055628563</v>
      </c>
      <c r="W585" s="174">
        <f t="shared" si="439"/>
        <v>0</v>
      </c>
      <c r="X585" s="175"/>
      <c r="Y585" s="173">
        <f t="shared" si="405"/>
        <v>37340.431445088936</v>
      </c>
      <c r="Z585" s="174">
        <f t="shared" si="440"/>
        <v>11144.842965590899</v>
      </c>
      <c r="AA585" s="174">
        <f t="shared" si="441"/>
        <v>11144.842965590899</v>
      </c>
      <c r="AB585" s="174">
        <f t="shared" si="442"/>
        <v>15050.745513907141</v>
      </c>
      <c r="AC585" s="174">
        <f t="shared" si="443"/>
        <v>0</v>
      </c>
      <c r="AD585" s="175"/>
      <c r="AE585" s="173">
        <f t="shared" si="444"/>
        <v>28.752875120304001</v>
      </c>
      <c r="AF585" s="174">
        <f t="shared" si="431"/>
        <v>36</v>
      </c>
      <c r="AG585" s="174">
        <f t="shared" si="445"/>
        <v>22.464200000000002</v>
      </c>
      <c r="AH585" s="174">
        <f t="shared" si="446"/>
        <v>252</v>
      </c>
      <c r="AI585" s="174">
        <f t="shared" si="447"/>
        <v>250</v>
      </c>
      <c r="AJ585" s="174">
        <f t="shared" si="448"/>
        <v>3.3333333333333335</v>
      </c>
      <c r="AK585" s="174">
        <f t="shared" si="463"/>
        <v>14936.172578035575</v>
      </c>
      <c r="AL585" s="174">
        <f t="shared" si="449"/>
        <v>4457.9371862363596</v>
      </c>
      <c r="AM585" s="174">
        <f t="shared" si="450"/>
        <v>4457.9371862363596</v>
      </c>
      <c r="AN585" s="174">
        <f t="shared" si="451"/>
        <v>6020.2982055628563</v>
      </c>
      <c r="AO585" s="176">
        <v>36</v>
      </c>
      <c r="AP585" s="174">
        <v>36</v>
      </c>
      <c r="AQ585" s="175">
        <f t="shared" si="452"/>
        <v>252</v>
      </c>
      <c r="AR585" s="31">
        <f t="shared" si="453"/>
        <v>50</v>
      </c>
      <c r="AS585" s="2">
        <f t="shared" si="454"/>
        <v>1</v>
      </c>
      <c r="AT585" s="33">
        <f t="shared" si="455"/>
        <v>0</v>
      </c>
      <c r="AU585" s="31">
        <f t="shared" si="456"/>
        <v>0</v>
      </c>
      <c r="AV585" s="2">
        <f t="shared" si="457"/>
        <v>0</v>
      </c>
      <c r="AW585" s="33">
        <f t="shared" si="458"/>
        <v>1</v>
      </c>
      <c r="AX585" s="31">
        <f t="shared" si="459"/>
        <v>1</v>
      </c>
      <c r="AY585" s="33">
        <f t="shared" si="460"/>
        <v>1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511</v>
      </c>
      <c r="C586" s="31">
        <v>4</v>
      </c>
      <c r="D586" s="111" t="s">
        <v>14</v>
      </c>
      <c r="E586" s="2" t="s">
        <v>79</v>
      </c>
      <c r="F586" s="2"/>
      <c r="G586" s="2"/>
      <c r="H586" s="33" t="s">
        <v>81</v>
      </c>
      <c r="I586" s="173">
        <f t="shared" si="402"/>
        <v>636.16122498282004</v>
      </c>
      <c r="J586" s="174">
        <f t="shared" si="403"/>
        <v>4.3821704602690117</v>
      </c>
      <c r="K586" s="189">
        <f t="shared" si="404"/>
        <v>665</v>
      </c>
      <c r="L586" s="190">
        <f t="shared" si="462"/>
        <v>341</v>
      </c>
      <c r="M586" s="173">
        <f t="shared" si="430"/>
        <v>18291.464258310643</v>
      </c>
      <c r="N586" s="174">
        <f t="shared" si="432"/>
        <v>5459.3771116268681</v>
      </c>
      <c r="O586" s="174">
        <f t="shared" si="461"/>
        <v>5459.3771116268681</v>
      </c>
      <c r="P586" s="174">
        <f t="shared" si="433"/>
        <v>7372.7100350569071</v>
      </c>
      <c r="Q586" s="174">
        <f t="shared" si="434"/>
        <v>0</v>
      </c>
      <c r="R586" s="175"/>
      <c r="S586" s="173">
        <f t="shared" si="435"/>
        <v>14936.172578035575</v>
      </c>
      <c r="T586" s="174">
        <f t="shared" si="436"/>
        <v>4457.9371862363596</v>
      </c>
      <c r="U586" s="174">
        <f t="shared" si="437"/>
        <v>4457.9371862363596</v>
      </c>
      <c r="V586" s="174">
        <f t="shared" si="438"/>
        <v>6020.2982055628563</v>
      </c>
      <c r="W586" s="174">
        <f t="shared" si="439"/>
        <v>0</v>
      </c>
      <c r="X586" s="175"/>
      <c r="Y586" s="173">
        <f t="shared" si="405"/>
        <v>29872.345156071151</v>
      </c>
      <c r="Z586" s="174">
        <f t="shared" si="440"/>
        <v>8915.8743724727192</v>
      </c>
      <c r="AA586" s="174">
        <f t="shared" si="441"/>
        <v>8915.8743724727192</v>
      </c>
      <c r="AB586" s="174">
        <f t="shared" si="442"/>
        <v>12040.596411125713</v>
      </c>
      <c r="AC586" s="174">
        <f t="shared" si="443"/>
        <v>0</v>
      </c>
      <c r="AD586" s="175"/>
      <c r="AE586" s="173">
        <f t="shared" si="444"/>
        <v>28.752875120304001</v>
      </c>
      <c r="AF586" s="174">
        <f t="shared" si="431"/>
        <v>36</v>
      </c>
      <c r="AG586" s="174">
        <f t="shared" si="445"/>
        <v>22.464200000000002</v>
      </c>
      <c r="AH586" s="174">
        <f t="shared" si="446"/>
        <v>126</v>
      </c>
      <c r="AI586" s="174">
        <f t="shared" si="447"/>
        <v>200</v>
      </c>
      <c r="AJ586" s="174">
        <f t="shared" si="448"/>
        <v>3.3333333333333335</v>
      </c>
      <c r="AK586" s="174">
        <f t="shared" si="463"/>
        <v>14936.172578035575</v>
      </c>
      <c r="AL586" s="174">
        <f t="shared" si="449"/>
        <v>4457.9371862363596</v>
      </c>
      <c r="AM586" s="174">
        <f t="shared" si="450"/>
        <v>4457.9371862363596</v>
      </c>
      <c r="AN586" s="174">
        <f t="shared" si="451"/>
        <v>6020.2982055628563</v>
      </c>
      <c r="AO586" s="176">
        <v>36</v>
      </c>
      <c r="AP586" s="174">
        <v>36</v>
      </c>
      <c r="AQ586" s="175">
        <f t="shared" si="452"/>
        <v>252</v>
      </c>
      <c r="AR586" s="31">
        <f t="shared" si="453"/>
        <v>0</v>
      </c>
      <c r="AS586" s="2">
        <f t="shared" si="454"/>
        <v>0.5</v>
      </c>
      <c r="AT586" s="33">
        <f t="shared" si="455"/>
        <v>0</v>
      </c>
      <c r="AU586" s="31">
        <f t="shared" si="456"/>
        <v>0</v>
      </c>
      <c r="AV586" s="2">
        <f t="shared" si="457"/>
        <v>0</v>
      </c>
      <c r="AW586" s="33">
        <f t="shared" si="458"/>
        <v>1</v>
      </c>
      <c r="AX586" s="31">
        <f t="shared" si="459"/>
        <v>1</v>
      </c>
      <c r="AY586" s="33">
        <f t="shared" si="460"/>
        <v>1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512</v>
      </c>
      <c r="C587" s="31">
        <v>1</v>
      </c>
      <c r="D587" s="111" t="s">
        <v>14</v>
      </c>
      <c r="E587" s="2" t="s">
        <v>67</v>
      </c>
      <c r="F587" s="1"/>
      <c r="G587" s="1"/>
      <c r="H587" s="33" t="s">
        <v>81</v>
      </c>
      <c r="I587" s="173">
        <f t="shared" si="402"/>
        <v>517.82278338317622</v>
      </c>
      <c r="J587" s="174">
        <f t="shared" si="403"/>
        <v>4.416949590906067</v>
      </c>
      <c r="K587" s="189">
        <f t="shared" si="404"/>
        <v>774</v>
      </c>
      <c r="L587" s="190">
        <f t="shared" si="462"/>
        <v>386</v>
      </c>
      <c r="M587" s="173">
        <f t="shared" si="430"/>
        <v>14888.893825064697</v>
      </c>
      <c r="N587" s="174">
        <f t="shared" si="432"/>
        <v>4444.7367065880771</v>
      </c>
      <c r="O587" s="174">
        <f t="shared" si="461"/>
        <v>4444.7367065880771</v>
      </c>
      <c r="P587" s="174">
        <f t="shared" si="433"/>
        <v>5999.4204118885427</v>
      </c>
      <c r="Q587" s="174">
        <f t="shared" si="434"/>
        <v>0</v>
      </c>
      <c r="R587" s="175"/>
      <c r="S587" s="173">
        <f t="shared" si="435"/>
        <v>12157.752081885723</v>
      </c>
      <c r="T587" s="174">
        <f t="shared" si="436"/>
        <v>3629.4171738255563</v>
      </c>
      <c r="U587" s="174">
        <f t="shared" si="437"/>
        <v>3629.4171738255563</v>
      </c>
      <c r="V587" s="174">
        <f t="shared" si="438"/>
        <v>4898.9177342346111</v>
      </c>
      <c r="W587" s="174">
        <f t="shared" si="439"/>
        <v>0</v>
      </c>
      <c r="X587" s="175"/>
      <c r="Y587" s="173">
        <f t="shared" si="405"/>
        <v>24315.504163771446</v>
      </c>
      <c r="Z587" s="174">
        <f t="shared" si="440"/>
        <v>7258.8343476511127</v>
      </c>
      <c r="AA587" s="174">
        <f t="shared" si="441"/>
        <v>7258.8343476511127</v>
      </c>
      <c r="AB587" s="174">
        <f t="shared" si="442"/>
        <v>9797.8354684692222</v>
      </c>
      <c r="AC587" s="174">
        <f t="shared" si="443"/>
        <v>0</v>
      </c>
      <c r="AD587" s="175"/>
      <c r="AE587" s="173">
        <f t="shared" si="444"/>
        <v>28.752875120304001</v>
      </c>
      <c r="AF587" s="174">
        <f t="shared" si="431"/>
        <v>36</v>
      </c>
      <c r="AG587" s="174">
        <f t="shared" si="445"/>
        <v>22.464200000000002</v>
      </c>
      <c r="AH587" s="174">
        <f t="shared" si="446"/>
        <v>127</v>
      </c>
      <c r="AI587" s="174">
        <f t="shared" si="447"/>
        <v>200</v>
      </c>
      <c r="AJ587" s="174">
        <f t="shared" si="448"/>
        <v>3.3333333333333335</v>
      </c>
      <c r="AK587" s="174">
        <f t="shared" si="463"/>
        <v>12157.752081885723</v>
      </c>
      <c r="AL587" s="174">
        <f t="shared" si="449"/>
        <v>3629.4171738255563</v>
      </c>
      <c r="AM587" s="174">
        <f t="shared" si="450"/>
        <v>3629.4171738255563</v>
      </c>
      <c r="AN587" s="174">
        <f t="shared" si="451"/>
        <v>4898.9177342346111</v>
      </c>
      <c r="AO587" s="176">
        <v>36</v>
      </c>
      <c r="AP587" s="174">
        <v>36</v>
      </c>
      <c r="AQ587" s="175">
        <f t="shared" si="452"/>
        <v>127</v>
      </c>
      <c r="AR587" s="31">
        <f t="shared" si="453"/>
        <v>0</v>
      </c>
      <c r="AS587" s="2">
        <f t="shared" si="454"/>
        <v>1</v>
      </c>
      <c r="AT587" s="33">
        <f t="shared" si="455"/>
        <v>0</v>
      </c>
      <c r="AU587" s="31">
        <f t="shared" si="456"/>
        <v>0</v>
      </c>
      <c r="AV587" s="2">
        <f t="shared" si="457"/>
        <v>0</v>
      </c>
      <c r="AW587" s="33">
        <f t="shared" si="458"/>
        <v>1</v>
      </c>
      <c r="AX587" s="31">
        <f t="shared" si="459"/>
        <v>1</v>
      </c>
      <c r="AY587" s="33">
        <f t="shared" si="460"/>
        <v>1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513</v>
      </c>
      <c r="C588" s="31">
        <v>10</v>
      </c>
      <c r="D588" s="111" t="s">
        <v>14</v>
      </c>
      <c r="E588" s="2" t="s">
        <v>144</v>
      </c>
      <c r="F588" s="2"/>
      <c r="G588" s="2"/>
      <c r="H588" s="33" t="s">
        <v>80</v>
      </c>
      <c r="I588" s="173">
        <f t="shared" ref="I588:I651" si="464">M588/AE588</f>
        <v>759.04324263828516</v>
      </c>
      <c r="J588" s="174">
        <f t="shared" ref="J588:J651" si="465">AH588/AE588</f>
        <v>22.849888828545563</v>
      </c>
      <c r="K588" s="189">
        <f t="shared" ref="K588:K651" si="466">RANK(I588,$I$76:$I$977)</f>
        <v>555</v>
      </c>
      <c r="L588" s="190">
        <f t="shared" si="462"/>
        <v>289</v>
      </c>
      <c r="M588" s="173">
        <f t="shared" si="430"/>
        <v>21824.675566489223</v>
      </c>
      <c r="N588" s="174">
        <f t="shared" si="432"/>
        <v>4071.7476842343931</v>
      </c>
      <c r="O588" s="174">
        <f t="shared" si="461"/>
        <v>4071.7476842343931</v>
      </c>
      <c r="P588" s="174">
        <f t="shared" si="433"/>
        <v>5496.9268605869775</v>
      </c>
      <c r="Q588" s="174">
        <f t="shared" si="434"/>
        <v>8184.2533374334589</v>
      </c>
      <c r="R588" s="175"/>
      <c r="S588" s="173">
        <f t="shared" si="435"/>
        <v>17821.269862122335</v>
      </c>
      <c r="T588" s="174">
        <f t="shared" si="436"/>
        <v>3324.8473302682687</v>
      </c>
      <c r="U588" s="174">
        <f t="shared" si="437"/>
        <v>3324.8473302682687</v>
      </c>
      <c r="V588" s="174">
        <f t="shared" si="438"/>
        <v>4488.5990032899226</v>
      </c>
      <c r="W588" s="174">
        <f t="shared" si="439"/>
        <v>6682.9761982958762</v>
      </c>
      <c r="X588" s="175"/>
      <c r="Y588" s="173">
        <f t="shared" ref="Y588:Y651" si="467">SUM(Z588:AD588)</f>
        <v>35642.539724244671</v>
      </c>
      <c r="Z588" s="174">
        <f t="shared" si="440"/>
        <v>6649.6946605365374</v>
      </c>
      <c r="AA588" s="174">
        <f t="shared" si="441"/>
        <v>6649.6946605365374</v>
      </c>
      <c r="AB588" s="174">
        <f t="shared" si="442"/>
        <v>8977.1980065798452</v>
      </c>
      <c r="AC588" s="174">
        <f t="shared" si="443"/>
        <v>13365.952396591752</v>
      </c>
      <c r="AD588" s="175"/>
      <c r="AE588" s="173">
        <f t="shared" si="444"/>
        <v>28.752875120304001</v>
      </c>
      <c r="AF588" s="174">
        <f t="shared" si="431"/>
        <v>36</v>
      </c>
      <c r="AG588" s="174">
        <f t="shared" si="445"/>
        <v>22.464200000000002</v>
      </c>
      <c r="AH588" s="174">
        <f t="shared" si="446"/>
        <v>657</v>
      </c>
      <c r="AI588" s="174">
        <f t="shared" si="447"/>
        <v>200</v>
      </c>
      <c r="AJ588" s="174">
        <f t="shared" si="448"/>
        <v>3.3333333333333335</v>
      </c>
      <c r="AK588" s="174">
        <f t="shared" si="463"/>
        <v>11138.29366382646</v>
      </c>
      <c r="AL588" s="174">
        <f t="shared" si="449"/>
        <v>3324.8473302682687</v>
      </c>
      <c r="AM588" s="174">
        <f t="shared" si="450"/>
        <v>3324.8473302682687</v>
      </c>
      <c r="AN588" s="174">
        <f t="shared" si="451"/>
        <v>4488.5990032899226</v>
      </c>
      <c r="AO588" s="176">
        <v>36</v>
      </c>
      <c r="AP588" s="174">
        <v>36</v>
      </c>
      <c r="AQ588" s="175">
        <f t="shared" si="452"/>
        <v>657</v>
      </c>
      <c r="AR588" s="31">
        <f t="shared" si="453"/>
        <v>0</v>
      </c>
      <c r="AS588" s="2">
        <f t="shared" si="454"/>
        <v>1</v>
      </c>
      <c r="AT588" s="33">
        <f t="shared" si="455"/>
        <v>0</v>
      </c>
      <c r="AU588" s="31">
        <f t="shared" si="456"/>
        <v>0</v>
      </c>
      <c r="AV588" s="2">
        <f t="shared" si="457"/>
        <v>0</v>
      </c>
      <c r="AW588" s="33">
        <f t="shared" si="458"/>
        <v>1</v>
      </c>
      <c r="AX588" s="31">
        <f t="shared" si="459"/>
        <v>0.6</v>
      </c>
      <c r="AY588" s="33">
        <f t="shared" si="460"/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514</v>
      </c>
      <c r="C589" s="31">
        <v>10</v>
      </c>
      <c r="D589" s="111" t="s">
        <v>14</v>
      </c>
      <c r="E589" s="2" t="s">
        <v>138</v>
      </c>
      <c r="F589" s="2"/>
      <c r="G589" s="2"/>
      <c r="H589" s="33" t="s">
        <v>80</v>
      </c>
      <c r="I589" s="173">
        <f t="shared" si="464"/>
        <v>913.99531080152906</v>
      </c>
      <c r="J589" s="174">
        <f t="shared" si="465"/>
        <v>22.849888828545563</v>
      </c>
      <c r="K589" s="189">
        <f t="shared" si="466"/>
        <v>399</v>
      </c>
      <c r="L589" s="190">
        <f t="shared" si="462"/>
        <v>229</v>
      </c>
      <c r="M589" s="173">
        <f t="shared" si="430"/>
        <v>26279.993032019807</v>
      </c>
      <c r="N589" s="174">
        <f t="shared" si="432"/>
        <v>4902.9595168014603</v>
      </c>
      <c r="O589" s="174">
        <f t="shared" si="461"/>
        <v>4902.9595168014603</v>
      </c>
      <c r="P589" s="174">
        <f t="shared" ref="P589:P620" si="468">V589*(1+(IF((AG589+IF(F589="백어택",8,0))&gt;100,100,AG589+IF(F589="백어택",8,0))/100)*(AI589*IF(AX589=1,AW589,1)/100-1))</f>
        <v>6619.0766114094586</v>
      </c>
      <c r="Q589" s="174">
        <f t="shared" ref="Q589:Q620" si="469">W589*(1+(IF((AG589+IF(F589="백어택",8,0))&gt;100,100,AG589+IF(F589="백어택",8,0))/100)*(AI589*AW589/100-1))</f>
        <v>9854.9973870074282</v>
      </c>
      <c r="R589" s="175"/>
      <c r="S589" s="173">
        <f t="shared" si="435"/>
        <v>17821.269862122335</v>
      </c>
      <c r="T589" s="174">
        <f t="shared" ref="T589:T620" si="470">AL589*AY589*IF(F589="백어택",1.2,1)</f>
        <v>3324.8473302682687</v>
      </c>
      <c r="U589" s="174">
        <f t="shared" ref="U589:U620" si="471">AM589*AY589*IF(F589="백어택",1.2,1)</f>
        <v>3324.8473302682687</v>
      </c>
      <c r="V589" s="174">
        <f t="shared" ref="V589:V620" si="472">AN589*AY589*IF(F589="백어택",1.2,1)</f>
        <v>4488.5990032899226</v>
      </c>
      <c r="W589" s="174">
        <f t="shared" ref="W589:W620" si="473">(T589+U589+V589)*IF(AX589=1,0,0.6)*IF(F589="백어택",1.2,1)</f>
        <v>6682.9761982958762</v>
      </c>
      <c r="X589" s="175"/>
      <c r="Y589" s="173">
        <f t="shared" si="467"/>
        <v>35642.539724244671</v>
      </c>
      <c r="Z589" s="174">
        <f t="shared" ref="Z589:Z620" si="474">T589*AI589/100</f>
        <v>6649.6946605365374</v>
      </c>
      <c r="AA589" s="174">
        <f t="shared" ref="AA589:AA620" si="475">U589*AI589/100</f>
        <v>6649.6946605365374</v>
      </c>
      <c r="AB589" s="174">
        <f t="shared" ref="AB589:AB620" si="476">V589*AI589*IF(AX589=1,AW589,1)/100</f>
        <v>8977.1980065798452</v>
      </c>
      <c r="AC589" s="174">
        <f t="shared" ref="AC589:AC620" si="477">W589*AI589*AW589/100</f>
        <v>13365.952396591752</v>
      </c>
      <c r="AD589" s="175"/>
      <c r="AE589" s="173">
        <f t="shared" ref="AE589:AE620" si="478">AO589*(1-$D$20/100)*(1-$D$17/100)</f>
        <v>28.752875120304001</v>
      </c>
      <c r="AF589" s="174">
        <f t="shared" si="431"/>
        <v>36</v>
      </c>
      <c r="AG589" s="174">
        <f t="shared" si="445"/>
        <v>47.464200000000005</v>
      </c>
      <c r="AH589" s="174">
        <f t="shared" ref="AH589:AH620" si="479">AQ589*AS589</f>
        <v>657</v>
      </c>
      <c r="AI589" s="174">
        <f t="shared" ref="AI589:AI620" si="480">$D$58+IF(H589="근접",AR589,0)+IF(AY589=1,0,50)</f>
        <v>200</v>
      </c>
      <c r="AJ589" s="174">
        <f t="shared" ref="AJ589:AJ620" si="481">10/3</f>
        <v>3.3333333333333335</v>
      </c>
      <c r="AK589" s="174">
        <f t="shared" si="463"/>
        <v>11138.29366382646</v>
      </c>
      <c r="AL589" s="174">
        <f t="shared" ref="AL589:AL620" si="482">(IF(H589="근접",$D$61*(VLOOKUP(C589,$B$36:$AG$39,19,FALSE)+VLOOKUP(C589,$B$40:$AG$43,19,FALSE)*$D$54),$D$60*(VLOOKUP(C589,$B$36:$AG$39,19,FALSE)+VLOOKUP(C589,$B$40:$AG$43,19,FALSE)*$D$54)))*$D$59/100</f>
        <v>3324.8473302682687</v>
      </c>
      <c r="AM589" s="174">
        <f t="shared" ref="AM589:AM620" si="483">(IF(H589="근접",$D$61*(VLOOKUP(C589,$B$36:$AG$39,20,FALSE)+VLOOKUP(C589,$B$40:$AG$43,20,FALSE)*$D$54),$D$60*(VLOOKUP(C589,$B$36:$AG$39,20,FALSE)+VLOOKUP(C589,$B$40:$AG$43,20,FALSE)*$D$54)))*$D$59/100</f>
        <v>3324.8473302682687</v>
      </c>
      <c r="AN589" s="174">
        <f t="shared" ref="AN589:AN620" si="484">(IF(H589="근접",$D$61*(VLOOKUP(C589,$B$36:$AG$39,21,FALSE)+VLOOKUP(C589,$B$40:$AG$43,21,FALSE)*$D$54),$D$60*(VLOOKUP(C589,$B$36:$AG$39,21,FALSE)+VLOOKUP(C589,$B$40:$AG$43,21,FALSE)*$D$54)))*$D$59/100</f>
        <v>4488.5990032899226</v>
      </c>
      <c r="AO589" s="176">
        <v>36</v>
      </c>
      <c r="AP589" s="174">
        <v>36</v>
      </c>
      <c r="AQ589" s="175">
        <f t="shared" ref="AQ589:AQ620" si="485">VLOOKUP(C589,$B$45:$AA$48,19,FALSE)</f>
        <v>657</v>
      </c>
      <c r="AR589" s="31">
        <f t="shared" ref="AR589:AR620" si="486">IF(LEFT(E589,1)*1=1,$S$64,$R$64)</f>
        <v>0</v>
      </c>
      <c r="AS589" s="2">
        <f t="shared" ref="AS589:AS620" si="487">IF(LEFT(E589,1)*1=2,$U$64,$T$64)</f>
        <v>1</v>
      </c>
      <c r="AT589" s="33">
        <f t="shared" ref="AT589:AT620" si="488">IF(LEFT(E589,1)*1=3,$W$64,$V$64)</f>
        <v>0</v>
      </c>
      <c r="AU589" s="31">
        <f t="shared" ref="AU589:AU620" si="489">IF(MID(E589,3,1)*1=1,$Y$64,$X$64)</f>
        <v>25</v>
      </c>
      <c r="AV589" s="2">
        <f t="shared" ref="AV589:AV620" si="490">IF(MID(E589,3,1)*1=2,$AA$64,$Z$64)</f>
        <v>0</v>
      </c>
      <c r="AW589" s="33">
        <f t="shared" ref="AW589:AW620" si="491">IF(MID(E589,3,1)*1=3,$AC$64,$AB$64)</f>
        <v>1</v>
      </c>
      <c r="AX589" s="31">
        <f t="shared" ref="AX589:AX620" si="492">IF(MID(E589,5,1)*1=1,$AE$64,$AD$64)</f>
        <v>0.6</v>
      </c>
      <c r="AY589" s="33">
        <f t="shared" ref="AY589:AY620" si="493">IF(MID(E589,5,1)*1=2,$AG$64,$AF$64)</f>
        <v>1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515</v>
      </c>
      <c r="C590" s="31">
        <v>10</v>
      </c>
      <c r="D590" s="111" t="s">
        <v>14</v>
      </c>
      <c r="E590" s="2" t="s">
        <v>141</v>
      </c>
      <c r="F590" s="2"/>
      <c r="G590" s="2"/>
      <c r="H590" s="33" t="s">
        <v>80</v>
      </c>
      <c r="I590" s="173">
        <f t="shared" si="464"/>
        <v>796.63668453431865</v>
      </c>
      <c r="J590" s="174">
        <f t="shared" si="465"/>
        <v>22.849888828545563</v>
      </c>
      <c r="K590" s="189">
        <f t="shared" si="466"/>
        <v>512</v>
      </c>
      <c r="L590" s="190">
        <f t="shared" si="462"/>
        <v>274</v>
      </c>
      <c r="M590" s="173">
        <f t="shared" si="430"/>
        <v>22905.595106668279</v>
      </c>
      <c r="N590" s="174">
        <f t="shared" si="432"/>
        <v>4071.7476842343931</v>
      </c>
      <c r="O590" s="174">
        <f t="shared" ref="O590:O621" si="494">U590*(1+((IF((AG590+IF(F590="백어택",8,0))&gt;100,100,AG590+IF(F590="백어택",8,0))/100)*(AI590/100-1)))</f>
        <v>4071.7476842343931</v>
      </c>
      <c r="P590" s="174">
        <f t="shared" si="468"/>
        <v>5496.9268605869775</v>
      </c>
      <c r="Q590" s="174">
        <f t="shared" si="469"/>
        <v>9265.1728776125165</v>
      </c>
      <c r="R590" s="175"/>
      <c r="S590" s="173">
        <f t="shared" si="435"/>
        <v>17821.269862122335</v>
      </c>
      <c r="T590" s="174">
        <f t="shared" si="470"/>
        <v>3324.8473302682687</v>
      </c>
      <c r="U590" s="174">
        <f t="shared" si="471"/>
        <v>3324.8473302682687</v>
      </c>
      <c r="V590" s="174">
        <f t="shared" si="472"/>
        <v>4488.5990032899226</v>
      </c>
      <c r="W590" s="174">
        <f t="shared" si="473"/>
        <v>6682.9761982958762</v>
      </c>
      <c r="X590" s="175"/>
      <c r="Y590" s="173">
        <f t="shared" si="467"/>
        <v>40454.282587017704</v>
      </c>
      <c r="Z590" s="174">
        <f t="shared" si="474"/>
        <v>6649.6946605365374</v>
      </c>
      <c r="AA590" s="174">
        <f t="shared" si="475"/>
        <v>6649.6946605365374</v>
      </c>
      <c r="AB590" s="174">
        <f t="shared" si="476"/>
        <v>8977.1980065798452</v>
      </c>
      <c r="AC590" s="174">
        <f t="shared" si="477"/>
        <v>18177.695259364784</v>
      </c>
      <c r="AD590" s="175"/>
      <c r="AE590" s="173">
        <f t="shared" si="478"/>
        <v>28.752875120304001</v>
      </c>
      <c r="AF590" s="174">
        <f t="shared" si="431"/>
        <v>36</v>
      </c>
      <c r="AG590" s="174">
        <f t="shared" si="445"/>
        <v>22.464200000000002</v>
      </c>
      <c r="AH590" s="174">
        <f t="shared" si="479"/>
        <v>657</v>
      </c>
      <c r="AI590" s="174">
        <f t="shared" si="480"/>
        <v>200</v>
      </c>
      <c r="AJ590" s="174">
        <f t="shared" si="481"/>
        <v>3.3333333333333335</v>
      </c>
      <c r="AK590" s="174">
        <f t="shared" si="463"/>
        <v>11138.29366382646</v>
      </c>
      <c r="AL590" s="174">
        <f t="shared" si="482"/>
        <v>3324.8473302682687</v>
      </c>
      <c r="AM590" s="174">
        <f t="shared" si="483"/>
        <v>3324.8473302682687</v>
      </c>
      <c r="AN590" s="174">
        <f t="shared" si="484"/>
        <v>4488.5990032899226</v>
      </c>
      <c r="AO590" s="176">
        <v>36</v>
      </c>
      <c r="AP590" s="174">
        <v>36</v>
      </c>
      <c r="AQ590" s="175">
        <f t="shared" si="485"/>
        <v>657</v>
      </c>
      <c r="AR590" s="31">
        <f t="shared" si="486"/>
        <v>0</v>
      </c>
      <c r="AS590" s="2">
        <f t="shared" si="487"/>
        <v>1</v>
      </c>
      <c r="AT590" s="33">
        <f t="shared" si="488"/>
        <v>0</v>
      </c>
      <c r="AU590" s="31">
        <f t="shared" si="489"/>
        <v>0</v>
      </c>
      <c r="AV590" s="2">
        <f t="shared" si="490"/>
        <v>0</v>
      </c>
      <c r="AW590" s="33">
        <f t="shared" si="491"/>
        <v>1.36</v>
      </c>
      <c r="AX590" s="31">
        <f t="shared" si="492"/>
        <v>0.6</v>
      </c>
      <c r="AY590" s="33">
        <f t="shared" si="493"/>
        <v>1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516</v>
      </c>
      <c r="C591" s="31">
        <v>10</v>
      </c>
      <c r="D591" s="111" t="s">
        <v>14</v>
      </c>
      <c r="E591" s="2" t="s">
        <v>150</v>
      </c>
      <c r="F591" s="2"/>
      <c r="G591" s="2"/>
      <c r="H591" s="33" t="s">
        <v>80</v>
      </c>
      <c r="I591" s="173">
        <f t="shared" si="464"/>
        <v>759.04324263828516</v>
      </c>
      <c r="J591" s="174">
        <f t="shared" si="465"/>
        <v>22.849888828545563</v>
      </c>
      <c r="K591" s="189">
        <f t="shared" si="466"/>
        <v>555</v>
      </c>
      <c r="L591" s="190">
        <f t="shared" si="462"/>
        <v>289</v>
      </c>
      <c r="M591" s="173">
        <f t="shared" si="430"/>
        <v>21824.675566489223</v>
      </c>
      <c r="N591" s="174">
        <f t="shared" si="432"/>
        <v>4071.7476842343931</v>
      </c>
      <c r="O591" s="174">
        <f t="shared" si="494"/>
        <v>4071.7476842343931</v>
      </c>
      <c r="P591" s="174">
        <f t="shared" si="468"/>
        <v>5496.9268605869775</v>
      </c>
      <c r="Q591" s="174">
        <f t="shared" si="469"/>
        <v>8184.2533374334589</v>
      </c>
      <c r="R591" s="175"/>
      <c r="S591" s="173">
        <f t="shared" si="435"/>
        <v>17821.269862122335</v>
      </c>
      <c r="T591" s="174">
        <f t="shared" si="470"/>
        <v>3324.8473302682687</v>
      </c>
      <c r="U591" s="174">
        <f t="shared" si="471"/>
        <v>3324.8473302682687</v>
      </c>
      <c r="V591" s="174">
        <f t="shared" si="472"/>
        <v>4488.5990032899226</v>
      </c>
      <c r="W591" s="174">
        <f t="shared" si="473"/>
        <v>6682.9761982958762</v>
      </c>
      <c r="X591" s="175"/>
      <c r="Y591" s="173">
        <f t="shared" si="467"/>
        <v>35642.539724244671</v>
      </c>
      <c r="Z591" s="174">
        <f t="shared" si="474"/>
        <v>6649.6946605365374</v>
      </c>
      <c r="AA591" s="174">
        <f t="shared" si="475"/>
        <v>6649.6946605365374</v>
      </c>
      <c r="AB591" s="174">
        <f t="shared" si="476"/>
        <v>8977.1980065798452</v>
      </c>
      <c r="AC591" s="174">
        <f t="shared" si="477"/>
        <v>13365.952396591752</v>
      </c>
      <c r="AD591" s="175"/>
      <c r="AE591" s="173">
        <f t="shared" si="478"/>
        <v>28.752875120304001</v>
      </c>
      <c r="AF591" s="174">
        <f t="shared" si="431"/>
        <v>36</v>
      </c>
      <c r="AG591" s="174">
        <f t="shared" si="445"/>
        <v>22.464200000000002</v>
      </c>
      <c r="AH591" s="174">
        <f t="shared" si="479"/>
        <v>657</v>
      </c>
      <c r="AI591" s="174">
        <f t="shared" si="480"/>
        <v>200</v>
      </c>
      <c r="AJ591" s="174">
        <f t="shared" si="481"/>
        <v>3.3333333333333335</v>
      </c>
      <c r="AK591" s="174">
        <f t="shared" si="463"/>
        <v>11138.29366382646</v>
      </c>
      <c r="AL591" s="174">
        <f t="shared" si="482"/>
        <v>3324.8473302682687</v>
      </c>
      <c r="AM591" s="174">
        <f t="shared" si="483"/>
        <v>3324.8473302682687</v>
      </c>
      <c r="AN591" s="174">
        <f t="shared" si="484"/>
        <v>4488.5990032899226</v>
      </c>
      <c r="AO591" s="176">
        <v>36</v>
      </c>
      <c r="AP591" s="174">
        <v>36</v>
      </c>
      <c r="AQ591" s="175">
        <f t="shared" si="485"/>
        <v>657</v>
      </c>
      <c r="AR591" s="31">
        <f t="shared" si="486"/>
        <v>50</v>
      </c>
      <c r="AS591" s="2">
        <f t="shared" si="487"/>
        <v>1</v>
      </c>
      <c r="AT591" s="33">
        <f t="shared" si="488"/>
        <v>0</v>
      </c>
      <c r="AU591" s="31">
        <f t="shared" si="489"/>
        <v>0</v>
      </c>
      <c r="AV591" s="2">
        <f t="shared" si="490"/>
        <v>0</v>
      </c>
      <c r="AW591" s="33">
        <f t="shared" si="491"/>
        <v>1</v>
      </c>
      <c r="AX591" s="31">
        <f t="shared" si="492"/>
        <v>0.6</v>
      </c>
      <c r="AY591" s="33">
        <f t="shared" si="493"/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517</v>
      </c>
      <c r="C592" s="31">
        <v>10</v>
      </c>
      <c r="D592" s="111" t="s">
        <v>14</v>
      </c>
      <c r="E592" s="2" t="s">
        <v>164</v>
      </c>
      <c r="F592" s="2"/>
      <c r="G592" s="2"/>
      <c r="H592" s="33" t="s">
        <v>80</v>
      </c>
      <c r="I592" s="173">
        <f t="shared" si="464"/>
        <v>913.99531080152906</v>
      </c>
      <c r="J592" s="174">
        <f t="shared" si="465"/>
        <v>22.849888828545563</v>
      </c>
      <c r="K592" s="189">
        <f t="shared" si="466"/>
        <v>399</v>
      </c>
      <c r="L592" s="190">
        <f t="shared" si="462"/>
        <v>229</v>
      </c>
      <c r="M592" s="173">
        <f t="shared" si="430"/>
        <v>26279.993032019807</v>
      </c>
      <c r="N592" s="174">
        <f t="shared" si="432"/>
        <v>4902.9595168014603</v>
      </c>
      <c r="O592" s="174">
        <f t="shared" si="494"/>
        <v>4902.9595168014603</v>
      </c>
      <c r="P592" s="174">
        <f t="shared" si="468"/>
        <v>6619.0766114094586</v>
      </c>
      <c r="Q592" s="174">
        <f t="shared" si="469"/>
        <v>9854.9973870074282</v>
      </c>
      <c r="R592" s="175"/>
      <c r="S592" s="173">
        <f t="shared" si="435"/>
        <v>17821.269862122335</v>
      </c>
      <c r="T592" s="174">
        <f t="shared" si="470"/>
        <v>3324.8473302682687</v>
      </c>
      <c r="U592" s="174">
        <f t="shared" si="471"/>
        <v>3324.8473302682687</v>
      </c>
      <c r="V592" s="174">
        <f t="shared" si="472"/>
        <v>4488.5990032899226</v>
      </c>
      <c r="W592" s="174">
        <f t="shared" si="473"/>
        <v>6682.9761982958762</v>
      </c>
      <c r="X592" s="175"/>
      <c r="Y592" s="173">
        <f t="shared" si="467"/>
        <v>35642.539724244671</v>
      </c>
      <c r="Z592" s="174">
        <f t="shared" si="474"/>
        <v>6649.6946605365374</v>
      </c>
      <c r="AA592" s="174">
        <f t="shared" si="475"/>
        <v>6649.6946605365374</v>
      </c>
      <c r="AB592" s="174">
        <f t="shared" si="476"/>
        <v>8977.1980065798452</v>
      </c>
      <c r="AC592" s="174">
        <f t="shared" si="477"/>
        <v>13365.952396591752</v>
      </c>
      <c r="AD592" s="175"/>
      <c r="AE592" s="173">
        <f t="shared" si="478"/>
        <v>28.752875120304001</v>
      </c>
      <c r="AF592" s="174">
        <f t="shared" si="431"/>
        <v>36</v>
      </c>
      <c r="AG592" s="174">
        <f t="shared" si="445"/>
        <v>47.464200000000005</v>
      </c>
      <c r="AH592" s="174">
        <f t="shared" si="479"/>
        <v>657</v>
      </c>
      <c r="AI592" s="174">
        <f t="shared" si="480"/>
        <v>200</v>
      </c>
      <c r="AJ592" s="174">
        <f t="shared" si="481"/>
        <v>3.3333333333333335</v>
      </c>
      <c r="AK592" s="174">
        <f t="shared" si="463"/>
        <v>11138.29366382646</v>
      </c>
      <c r="AL592" s="174">
        <f t="shared" si="482"/>
        <v>3324.8473302682687</v>
      </c>
      <c r="AM592" s="174">
        <f t="shared" si="483"/>
        <v>3324.8473302682687</v>
      </c>
      <c r="AN592" s="174">
        <f t="shared" si="484"/>
        <v>4488.5990032899226</v>
      </c>
      <c r="AO592" s="176">
        <v>36</v>
      </c>
      <c r="AP592" s="174">
        <v>36</v>
      </c>
      <c r="AQ592" s="175">
        <f t="shared" si="485"/>
        <v>657</v>
      </c>
      <c r="AR592" s="31">
        <f t="shared" si="486"/>
        <v>50</v>
      </c>
      <c r="AS592" s="2">
        <f t="shared" si="487"/>
        <v>1</v>
      </c>
      <c r="AT592" s="33">
        <f t="shared" si="488"/>
        <v>0</v>
      </c>
      <c r="AU592" s="31">
        <f t="shared" si="489"/>
        <v>25</v>
      </c>
      <c r="AV592" s="2">
        <f t="shared" si="490"/>
        <v>0</v>
      </c>
      <c r="AW592" s="33">
        <f t="shared" si="491"/>
        <v>1</v>
      </c>
      <c r="AX592" s="31">
        <f t="shared" si="492"/>
        <v>0.6</v>
      </c>
      <c r="AY592" s="33">
        <f t="shared" si="493"/>
        <v>1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518</v>
      </c>
      <c r="C593" s="31">
        <v>10</v>
      </c>
      <c r="D593" s="111" t="s">
        <v>14</v>
      </c>
      <c r="E593" s="2" t="s">
        <v>156</v>
      </c>
      <c r="F593" s="2"/>
      <c r="G593" s="2"/>
      <c r="H593" s="33" t="s">
        <v>80</v>
      </c>
      <c r="I593" s="173">
        <f t="shared" si="464"/>
        <v>796.63668453431865</v>
      </c>
      <c r="J593" s="174">
        <f t="shared" si="465"/>
        <v>22.849888828545563</v>
      </c>
      <c r="K593" s="189">
        <f t="shared" si="466"/>
        <v>512</v>
      </c>
      <c r="L593" s="190">
        <f t="shared" si="462"/>
        <v>274</v>
      </c>
      <c r="M593" s="173">
        <f t="shared" si="430"/>
        <v>22905.595106668279</v>
      </c>
      <c r="N593" s="174">
        <f t="shared" si="432"/>
        <v>4071.7476842343931</v>
      </c>
      <c r="O593" s="174">
        <f t="shared" si="494"/>
        <v>4071.7476842343931</v>
      </c>
      <c r="P593" s="174">
        <f t="shared" si="468"/>
        <v>5496.9268605869775</v>
      </c>
      <c r="Q593" s="174">
        <f t="shared" si="469"/>
        <v>9265.1728776125165</v>
      </c>
      <c r="R593" s="175"/>
      <c r="S593" s="173">
        <f t="shared" si="435"/>
        <v>17821.269862122335</v>
      </c>
      <c r="T593" s="174">
        <f t="shared" si="470"/>
        <v>3324.8473302682687</v>
      </c>
      <c r="U593" s="174">
        <f t="shared" si="471"/>
        <v>3324.8473302682687</v>
      </c>
      <c r="V593" s="174">
        <f t="shared" si="472"/>
        <v>4488.5990032899226</v>
      </c>
      <c r="W593" s="174">
        <f t="shared" si="473"/>
        <v>6682.9761982958762</v>
      </c>
      <c r="X593" s="175"/>
      <c r="Y593" s="173">
        <f t="shared" si="467"/>
        <v>40454.282587017704</v>
      </c>
      <c r="Z593" s="174">
        <f t="shared" si="474"/>
        <v>6649.6946605365374</v>
      </c>
      <c r="AA593" s="174">
        <f t="shared" si="475"/>
        <v>6649.6946605365374</v>
      </c>
      <c r="AB593" s="174">
        <f t="shared" si="476"/>
        <v>8977.1980065798452</v>
      </c>
      <c r="AC593" s="174">
        <f t="shared" si="477"/>
        <v>18177.695259364784</v>
      </c>
      <c r="AD593" s="175"/>
      <c r="AE593" s="173">
        <f t="shared" si="478"/>
        <v>28.752875120304001</v>
      </c>
      <c r="AF593" s="174">
        <f t="shared" si="431"/>
        <v>36</v>
      </c>
      <c r="AG593" s="174">
        <f t="shared" si="445"/>
        <v>22.464200000000002</v>
      </c>
      <c r="AH593" s="174">
        <f t="shared" si="479"/>
        <v>657</v>
      </c>
      <c r="AI593" s="174">
        <f t="shared" si="480"/>
        <v>200</v>
      </c>
      <c r="AJ593" s="174">
        <f t="shared" si="481"/>
        <v>3.3333333333333335</v>
      </c>
      <c r="AK593" s="174">
        <f t="shared" si="463"/>
        <v>11138.29366382646</v>
      </c>
      <c r="AL593" s="174">
        <f t="shared" si="482"/>
        <v>3324.8473302682687</v>
      </c>
      <c r="AM593" s="174">
        <f t="shared" si="483"/>
        <v>3324.8473302682687</v>
      </c>
      <c r="AN593" s="174">
        <f t="shared" si="484"/>
        <v>4488.5990032899226</v>
      </c>
      <c r="AO593" s="176">
        <v>36</v>
      </c>
      <c r="AP593" s="174">
        <v>36</v>
      </c>
      <c r="AQ593" s="175">
        <f t="shared" si="485"/>
        <v>657</v>
      </c>
      <c r="AR593" s="31">
        <f t="shared" si="486"/>
        <v>50</v>
      </c>
      <c r="AS593" s="2">
        <f t="shared" si="487"/>
        <v>1</v>
      </c>
      <c r="AT593" s="33">
        <f t="shared" si="488"/>
        <v>0</v>
      </c>
      <c r="AU593" s="31">
        <f t="shared" si="489"/>
        <v>0</v>
      </c>
      <c r="AV593" s="2">
        <f t="shared" si="490"/>
        <v>0</v>
      </c>
      <c r="AW593" s="33">
        <f t="shared" si="491"/>
        <v>1.36</v>
      </c>
      <c r="AX593" s="31">
        <f t="shared" si="492"/>
        <v>0.6</v>
      </c>
      <c r="AY593" s="33">
        <f t="shared" si="493"/>
        <v>1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519</v>
      </c>
      <c r="C594" s="31">
        <v>10</v>
      </c>
      <c r="D594" s="111" t="s">
        <v>14</v>
      </c>
      <c r="E594" s="2" t="s">
        <v>161</v>
      </c>
      <c r="F594" s="2"/>
      <c r="G594" s="2"/>
      <c r="H594" s="33" t="s">
        <v>80</v>
      </c>
      <c r="I594" s="173">
        <f t="shared" si="464"/>
        <v>759.04324263828516</v>
      </c>
      <c r="J594" s="174">
        <f t="shared" si="465"/>
        <v>11.424944414272781</v>
      </c>
      <c r="K594" s="189">
        <f t="shared" si="466"/>
        <v>555</v>
      </c>
      <c r="L594" s="190">
        <f t="shared" si="462"/>
        <v>289</v>
      </c>
      <c r="M594" s="173">
        <f t="shared" si="430"/>
        <v>21824.675566489223</v>
      </c>
      <c r="N594" s="174">
        <f t="shared" si="432"/>
        <v>4071.7476842343931</v>
      </c>
      <c r="O594" s="174">
        <f t="shared" si="494"/>
        <v>4071.7476842343931</v>
      </c>
      <c r="P594" s="174">
        <f t="shared" si="468"/>
        <v>5496.9268605869775</v>
      </c>
      <c r="Q594" s="174">
        <f t="shared" si="469"/>
        <v>8184.2533374334589</v>
      </c>
      <c r="R594" s="175"/>
      <c r="S594" s="173">
        <f t="shared" si="435"/>
        <v>17821.269862122335</v>
      </c>
      <c r="T594" s="174">
        <f t="shared" si="470"/>
        <v>3324.8473302682687</v>
      </c>
      <c r="U594" s="174">
        <f t="shared" si="471"/>
        <v>3324.8473302682687</v>
      </c>
      <c r="V594" s="174">
        <f t="shared" si="472"/>
        <v>4488.5990032899226</v>
      </c>
      <c r="W594" s="174">
        <f t="shared" si="473"/>
        <v>6682.9761982958762</v>
      </c>
      <c r="X594" s="175"/>
      <c r="Y594" s="173">
        <f t="shared" si="467"/>
        <v>35642.539724244671</v>
      </c>
      <c r="Z594" s="174">
        <f t="shared" si="474"/>
        <v>6649.6946605365374</v>
      </c>
      <c r="AA594" s="174">
        <f t="shared" si="475"/>
        <v>6649.6946605365374</v>
      </c>
      <c r="AB594" s="174">
        <f t="shared" si="476"/>
        <v>8977.1980065798452</v>
      </c>
      <c r="AC594" s="174">
        <f t="shared" si="477"/>
        <v>13365.952396591752</v>
      </c>
      <c r="AD594" s="175"/>
      <c r="AE594" s="173">
        <f t="shared" si="478"/>
        <v>28.752875120304001</v>
      </c>
      <c r="AF594" s="174">
        <f t="shared" si="431"/>
        <v>36</v>
      </c>
      <c r="AG594" s="174">
        <f t="shared" si="445"/>
        <v>22.464200000000002</v>
      </c>
      <c r="AH594" s="174">
        <f t="shared" si="479"/>
        <v>328.5</v>
      </c>
      <c r="AI594" s="174">
        <f t="shared" si="480"/>
        <v>200</v>
      </c>
      <c r="AJ594" s="174">
        <f t="shared" si="481"/>
        <v>3.3333333333333335</v>
      </c>
      <c r="AK594" s="174">
        <f t="shared" si="463"/>
        <v>11138.29366382646</v>
      </c>
      <c r="AL594" s="174">
        <f t="shared" si="482"/>
        <v>3324.8473302682687</v>
      </c>
      <c r="AM594" s="174">
        <f t="shared" si="483"/>
        <v>3324.8473302682687</v>
      </c>
      <c r="AN594" s="174">
        <f t="shared" si="484"/>
        <v>4488.5990032899226</v>
      </c>
      <c r="AO594" s="176">
        <v>36</v>
      </c>
      <c r="AP594" s="174">
        <v>36</v>
      </c>
      <c r="AQ594" s="175">
        <f t="shared" si="485"/>
        <v>657</v>
      </c>
      <c r="AR594" s="31">
        <f t="shared" si="486"/>
        <v>0</v>
      </c>
      <c r="AS594" s="2">
        <f t="shared" si="487"/>
        <v>0.5</v>
      </c>
      <c r="AT594" s="33">
        <f t="shared" si="488"/>
        <v>0</v>
      </c>
      <c r="AU594" s="31">
        <f t="shared" si="489"/>
        <v>0</v>
      </c>
      <c r="AV594" s="2">
        <f t="shared" si="490"/>
        <v>0</v>
      </c>
      <c r="AW594" s="33">
        <f t="shared" si="491"/>
        <v>1</v>
      </c>
      <c r="AX594" s="31">
        <f t="shared" si="492"/>
        <v>0.6</v>
      </c>
      <c r="AY594" s="33">
        <f t="shared" si="493"/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520</v>
      </c>
      <c r="C595" s="31">
        <v>10</v>
      </c>
      <c r="D595" s="111" t="s">
        <v>14</v>
      </c>
      <c r="E595" s="2" t="s">
        <v>169</v>
      </c>
      <c r="F595" s="2"/>
      <c r="G595" s="2"/>
      <c r="H595" s="33" t="s">
        <v>80</v>
      </c>
      <c r="I595" s="173">
        <f t="shared" si="464"/>
        <v>913.99531080152906</v>
      </c>
      <c r="J595" s="174">
        <f t="shared" si="465"/>
        <v>11.424944414272781</v>
      </c>
      <c r="K595" s="189">
        <f t="shared" si="466"/>
        <v>399</v>
      </c>
      <c r="L595" s="190">
        <f t="shared" si="462"/>
        <v>229</v>
      </c>
      <c r="M595" s="173">
        <f t="shared" si="430"/>
        <v>26279.993032019807</v>
      </c>
      <c r="N595" s="174">
        <f t="shared" si="432"/>
        <v>4902.9595168014603</v>
      </c>
      <c r="O595" s="174">
        <f t="shared" si="494"/>
        <v>4902.9595168014603</v>
      </c>
      <c r="P595" s="174">
        <f t="shared" si="468"/>
        <v>6619.0766114094586</v>
      </c>
      <c r="Q595" s="174">
        <f t="shared" si="469"/>
        <v>9854.9973870074282</v>
      </c>
      <c r="R595" s="175"/>
      <c r="S595" s="173">
        <f t="shared" si="435"/>
        <v>17821.269862122335</v>
      </c>
      <c r="T595" s="174">
        <f t="shared" si="470"/>
        <v>3324.8473302682687</v>
      </c>
      <c r="U595" s="174">
        <f t="shared" si="471"/>
        <v>3324.8473302682687</v>
      </c>
      <c r="V595" s="174">
        <f t="shared" si="472"/>
        <v>4488.5990032899226</v>
      </c>
      <c r="W595" s="174">
        <f t="shared" si="473"/>
        <v>6682.9761982958762</v>
      </c>
      <c r="X595" s="175"/>
      <c r="Y595" s="173">
        <f t="shared" si="467"/>
        <v>35642.539724244671</v>
      </c>
      <c r="Z595" s="174">
        <f t="shared" si="474"/>
        <v>6649.6946605365374</v>
      </c>
      <c r="AA595" s="174">
        <f t="shared" si="475"/>
        <v>6649.6946605365374</v>
      </c>
      <c r="AB595" s="174">
        <f t="shared" si="476"/>
        <v>8977.1980065798452</v>
      </c>
      <c r="AC595" s="174">
        <f t="shared" si="477"/>
        <v>13365.952396591752</v>
      </c>
      <c r="AD595" s="175"/>
      <c r="AE595" s="173">
        <f t="shared" si="478"/>
        <v>28.752875120304001</v>
      </c>
      <c r="AF595" s="174">
        <f t="shared" si="431"/>
        <v>36</v>
      </c>
      <c r="AG595" s="174">
        <f t="shared" si="445"/>
        <v>47.464200000000005</v>
      </c>
      <c r="AH595" s="174">
        <f t="shared" si="479"/>
        <v>328.5</v>
      </c>
      <c r="AI595" s="174">
        <f t="shared" si="480"/>
        <v>200</v>
      </c>
      <c r="AJ595" s="174">
        <f t="shared" si="481"/>
        <v>3.3333333333333335</v>
      </c>
      <c r="AK595" s="174">
        <f t="shared" si="463"/>
        <v>11138.29366382646</v>
      </c>
      <c r="AL595" s="174">
        <f t="shared" si="482"/>
        <v>3324.8473302682687</v>
      </c>
      <c r="AM595" s="174">
        <f t="shared" si="483"/>
        <v>3324.8473302682687</v>
      </c>
      <c r="AN595" s="174">
        <f t="shared" si="484"/>
        <v>4488.5990032899226</v>
      </c>
      <c r="AO595" s="176">
        <v>36</v>
      </c>
      <c r="AP595" s="174">
        <v>36</v>
      </c>
      <c r="AQ595" s="175">
        <f t="shared" si="485"/>
        <v>657</v>
      </c>
      <c r="AR595" s="31">
        <f t="shared" si="486"/>
        <v>0</v>
      </c>
      <c r="AS595" s="2">
        <f t="shared" si="487"/>
        <v>0.5</v>
      </c>
      <c r="AT595" s="33">
        <f t="shared" si="488"/>
        <v>0</v>
      </c>
      <c r="AU595" s="31">
        <f t="shared" si="489"/>
        <v>25</v>
      </c>
      <c r="AV595" s="2">
        <f t="shared" si="490"/>
        <v>0</v>
      </c>
      <c r="AW595" s="33">
        <f t="shared" si="491"/>
        <v>1</v>
      </c>
      <c r="AX595" s="31">
        <f t="shared" si="492"/>
        <v>0.6</v>
      </c>
      <c r="AY595" s="33">
        <f t="shared" si="493"/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521</v>
      </c>
      <c r="C596" s="31">
        <v>10</v>
      </c>
      <c r="D596" s="111" t="s">
        <v>14</v>
      </c>
      <c r="E596" s="2" t="s">
        <v>171</v>
      </c>
      <c r="F596" s="2"/>
      <c r="G596" s="2"/>
      <c r="H596" s="33" t="s">
        <v>80</v>
      </c>
      <c r="I596" s="173">
        <f t="shared" si="464"/>
        <v>796.63668453431865</v>
      </c>
      <c r="J596" s="174">
        <f t="shared" si="465"/>
        <v>11.424944414272781</v>
      </c>
      <c r="K596" s="189">
        <f t="shared" si="466"/>
        <v>512</v>
      </c>
      <c r="L596" s="190">
        <f t="shared" si="462"/>
        <v>274</v>
      </c>
      <c r="M596" s="173">
        <f t="shared" si="430"/>
        <v>22905.595106668279</v>
      </c>
      <c r="N596" s="174">
        <f t="shared" si="432"/>
        <v>4071.7476842343931</v>
      </c>
      <c r="O596" s="174">
        <f t="shared" si="494"/>
        <v>4071.7476842343931</v>
      </c>
      <c r="P596" s="174">
        <f t="shared" si="468"/>
        <v>5496.9268605869775</v>
      </c>
      <c r="Q596" s="174">
        <f t="shared" si="469"/>
        <v>9265.1728776125165</v>
      </c>
      <c r="R596" s="175"/>
      <c r="S596" s="173">
        <f t="shared" si="435"/>
        <v>17821.269862122335</v>
      </c>
      <c r="T596" s="174">
        <f t="shared" si="470"/>
        <v>3324.8473302682687</v>
      </c>
      <c r="U596" s="174">
        <f t="shared" si="471"/>
        <v>3324.8473302682687</v>
      </c>
      <c r="V596" s="174">
        <f t="shared" si="472"/>
        <v>4488.5990032899226</v>
      </c>
      <c r="W596" s="174">
        <f t="shared" si="473"/>
        <v>6682.9761982958762</v>
      </c>
      <c r="X596" s="175"/>
      <c r="Y596" s="173">
        <f t="shared" si="467"/>
        <v>40454.282587017704</v>
      </c>
      <c r="Z596" s="174">
        <f t="shared" si="474"/>
        <v>6649.6946605365374</v>
      </c>
      <c r="AA596" s="174">
        <f t="shared" si="475"/>
        <v>6649.6946605365374</v>
      </c>
      <c r="AB596" s="174">
        <f t="shared" si="476"/>
        <v>8977.1980065798452</v>
      </c>
      <c r="AC596" s="174">
        <f t="shared" si="477"/>
        <v>18177.695259364784</v>
      </c>
      <c r="AD596" s="175"/>
      <c r="AE596" s="173">
        <f t="shared" si="478"/>
        <v>28.752875120304001</v>
      </c>
      <c r="AF596" s="174">
        <f t="shared" si="431"/>
        <v>36</v>
      </c>
      <c r="AG596" s="174">
        <f t="shared" si="445"/>
        <v>22.464200000000002</v>
      </c>
      <c r="AH596" s="174">
        <f t="shared" si="479"/>
        <v>328.5</v>
      </c>
      <c r="AI596" s="174">
        <f t="shared" si="480"/>
        <v>200</v>
      </c>
      <c r="AJ596" s="174">
        <f t="shared" si="481"/>
        <v>3.3333333333333335</v>
      </c>
      <c r="AK596" s="174">
        <f t="shared" si="463"/>
        <v>11138.29366382646</v>
      </c>
      <c r="AL596" s="174">
        <f t="shared" si="482"/>
        <v>3324.8473302682687</v>
      </c>
      <c r="AM596" s="174">
        <f t="shared" si="483"/>
        <v>3324.8473302682687</v>
      </c>
      <c r="AN596" s="174">
        <f t="shared" si="484"/>
        <v>4488.5990032899226</v>
      </c>
      <c r="AO596" s="176">
        <v>36</v>
      </c>
      <c r="AP596" s="174">
        <v>36</v>
      </c>
      <c r="AQ596" s="175">
        <f t="shared" si="485"/>
        <v>657</v>
      </c>
      <c r="AR596" s="31">
        <f t="shared" si="486"/>
        <v>0</v>
      </c>
      <c r="AS596" s="2">
        <f t="shared" si="487"/>
        <v>0.5</v>
      </c>
      <c r="AT596" s="33">
        <f t="shared" si="488"/>
        <v>0</v>
      </c>
      <c r="AU596" s="31">
        <f t="shared" si="489"/>
        <v>0</v>
      </c>
      <c r="AV596" s="2">
        <f t="shared" si="490"/>
        <v>0</v>
      </c>
      <c r="AW596" s="33">
        <f t="shared" si="491"/>
        <v>1.36</v>
      </c>
      <c r="AX596" s="31">
        <f t="shared" si="492"/>
        <v>0.6</v>
      </c>
      <c r="AY596" s="33">
        <f t="shared" si="493"/>
        <v>1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522</v>
      </c>
      <c r="C597" s="31">
        <v>10</v>
      </c>
      <c r="D597" s="111" t="s">
        <v>14</v>
      </c>
      <c r="E597" s="2" t="s">
        <v>92</v>
      </c>
      <c r="F597" s="2"/>
      <c r="G597" s="2"/>
      <c r="H597" s="33" t="s">
        <v>80</v>
      </c>
      <c r="I597" s="173">
        <f t="shared" si="464"/>
        <v>621.49554572320505</v>
      </c>
      <c r="J597" s="174">
        <f t="shared" si="465"/>
        <v>22.849888828545563</v>
      </c>
      <c r="K597" s="189">
        <f t="shared" si="466"/>
        <v>688</v>
      </c>
      <c r="L597" s="190">
        <f t="shared" si="462"/>
        <v>350</v>
      </c>
      <c r="M597" s="173">
        <f t="shared" si="430"/>
        <v>17869.783814004499</v>
      </c>
      <c r="N597" s="174">
        <f t="shared" si="432"/>
        <v>5334.2374334609458</v>
      </c>
      <c r="O597" s="174">
        <f t="shared" si="494"/>
        <v>5334.2374334609458</v>
      </c>
      <c r="P597" s="174">
        <f t="shared" si="468"/>
        <v>7201.3089470826053</v>
      </c>
      <c r="Q597" s="174">
        <f t="shared" si="469"/>
        <v>0</v>
      </c>
      <c r="R597" s="175"/>
      <c r="S597" s="173">
        <f t="shared" si="435"/>
        <v>13365.952396591751</v>
      </c>
      <c r="T597" s="174">
        <f t="shared" si="470"/>
        <v>3989.8167963219221</v>
      </c>
      <c r="U597" s="174">
        <f t="shared" si="471"/>
        <v>3989.8167963219221</v>
      </c>
      <c r="V597" s="174">
        <f t="shared" si="472"/>
        <v>5386.3188039479073</v>
      </c>
      <c r="W597" s="174">
        <f t="shared" si="473"/>
        <v>0</v>
      </c>
      <c r="X597" s="175"/>
      <c r="Y597" s="173">
        <f t="shared" si="467"/>
        <v>33414.880991479375</v>
      </c>
      <c r="Z597" s="174">
        <f t="shared" si="474"/>
        <v>9974.5419908048043</v>
      </c>
      <c r="AA597" s="174">
        <f t="shared" si="475"/>
        <v>9974.5419908048043</v>
      </c>
      <c r="AB597" s="174">
        <f t="shared" si="476"/>
        <v>13465.797009869768</v>
      </c>
      <c r="AC597" s="174">
        <f t="shared" si="477"/>
        <v>0</v>
      </c>
      <c r="AD597" s="175"/>
      <c r="AE597" s="173">
        <f t="shared" si="478"/>
        <v>28.752875120304001</v>
      </c>
      <c r="AF597" s="174">
        <f t="shared" si="431"/>
        <v>36</v>
      </c>
      <c r="AG597" s="174">
        <f t="shared" si="445"/>
        <v>22.464200000000002</v>
      </c>
      <c r="AH597" s="174">
        <f t="shared" si="479"/>
        <v>657</v>
      </c>
      <c r="AI597" s="174">
        <f t="shared" si="480"/>
        <v>250</v>
      </c>
      <c r="AJ597" s="174">
        <f t="shared" si="481"/>
        <v>3.3333333333333335</v>
      </c>
      <c r="AK597" s="174">
        <f t="shared" si="463"/>
        <v>11138.29366382646</v>
      </c>
      <c r="AL597" s="174">
        <f t="shared" si="482"/>
        <v>3324.8473302682687</v>
      </c>
      <c r="AM597" s="174">
        <f t="shared" si="483"/>
        <v>3324.8473302682687</v>
      </c>
      <c r="AN597" s="174">
        <f t="shared" si="484"/>
        <v>4488.5990032899226</v>
      </c>
      <c r="AO597" s="176">
        <v>36</v>
      </c>
      <c r="AP597" s="174">
        <v>36</v>
      </c>
      <c r="AQ597" s="175">
        <f t="shared" si="485"/>
        <v>657</v>
      </c>
      <c r="AR597" s="31">
        <f t="shared" si="486"/>
        <v>0</v>
      </c>
      <c r="AS597" s="2">
        <f t="shared" si="487"/>
        <v>1</v>
      </c>
      <c r="AT597" s="33">
        <f t="shared" si="488"/>
        <v>0</v>
      </c>
      <c r="AU597" s="31">
        <f t="shared" si="489"/>
        <v>0</v>
      </c>
      <c r="AV597" s="2">
        <f t="shared" si="490"/>
        <v>0</v>
      </c>
      <c r="AW597" s="33">
        <f t="shared" si="491"/>
        <v>1</v>
      </c>
      <c r="AX597" s="31">
        <f t="shared" si="492"/>
        <v>1</v>
      </c>
      <c r="AY597" s="33">
        <f t="shared" si="493"/>
        <v>1.2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523</v>
      </c>
      <c r="C598" s="31">
        <v>10</v>
      </c>
      <c r="D598" s="111" t="s">
        <v>14</v>
      </c>
      <c r="E598" s="2" t="s">
        <v>139</v>
      </c>
      <c r="F598" s="2"/>
      <c r="G598" s="2"/>
      <c r="H598" s="33" t="s">
        <v>80</v>
      </c>
      <c r="I598" s="173">
        <f t="shared" si="464"/>
        <v>795.81662240685444</v>
      </c>
      <c r="J598" s="174">
        <f t="shared" si="465"/>
        <v>22.849888828545563</v>
      </c>
      <c r="K598" s="189">
        <f t="shared" si="466"/>
        <v>515</v>
      </c>
      <c r="L598" s="190">
        <f t="shared" si="462"/>
        <v>277</v>
      </c>
      <c r="M598" s="173">
        <f t="shared" si="430"/>
        <v>22882.015962726407</v>
      </c>
      <c r="N598" s="174">
        <f t="shared" si="432"/>
        <v>6830.4187320816673</v>
      </c>
      <c r="O598" s="174">
        <f t="shared" si="494"/>
        <v>6830.4187320816673</v>
      </c>
      <c r="P598" s="174">
        <f t="shared" si="468"/>
        <v>9221.1784985630711</v>
      </c>
      <c r="Q598" s="174">
        <f t="shared" si="469"/>
        <v>0</v>
      </c>
      <c r="R598" s="175"/>
      <c r="S598" s="173">
        <f t="shared" si="435"/>
        <v>13365.952396591751</v>
      </c>
      <c r="T598" s="174">
        <f t="shared" si="470"/>
        <v>3989.8167963219221</v>
      </c>
      <c r="U598" s="174">
        <f t="shared" si="471"/>
        <v>3989.8167963219221</v>
      </c>
      <c r="V598" s="174">
        <f t="shared" si="472"/>
        <v>5386.3188039479073</v>
      </c>
      <c r="W598" s="174">
        <f t="shared" si="473"/>
        <v>0</v>
      </c>
      <c r="X598" s="175"/>
      <c r="Y598" s="173">
        <f t="shared" si="467"/>
        <v>33414.880991479375</v>
      </c>
      <c r="Z598" s="174">
        <f t="shared" si="474"/>
        <v>9974.5419908048043</v>
      </c>
      <c r="AA598" s="174">
        <f t="shared" si="475"/>
        <v>9974.5419908048043</v>
      </c>
      <c r="AB598" s="174">
        <f t="shared" si="476"/>
        <v>13465.797009869768</v>
      </c>
      <c r="AC598" s="174">
        <f t="shared" si="477"/>
        <v>0</v>
      </c>
      <c r="AD598" s="175"/>
      <c r="AE598" s="173">
        <f t="shared" si="478"/>
        <v>28.752875120304001</v>
      </c>
      <c r="AF598" s="174">
        <f t="shared" si="431"/>
        <v>36</v>
      </c>
      <c r="AG598" s="174">
        <f t="shared" si="445"/>
        <v>47.464200000000005</v>
      </c>
      <c r="AH598" s="174">
        <f t="shared" si="479"/>
        <v>657</v>
      </c>
      <c r="AI598" s="174">
        <f t="shared" si="480"/>
        <v>250</v>
      </c>
      <c r="AJ598" s="174">
        <f t="shared" si="481"/>
        <v>3.3333333333333335</v>
      </c>
      <c r="AK598" s="174">
        <f t="shared" si="463"/>
        <v>11138.29366382646</v>
      </c>
      <c r="AL598" s="174">
        <f t="shared" si="482"/>
        <v>3324.8473302682687</v>
      </c>
      <c r="AM598" s="174">
        <f t="shared" si="483"/>
        <v>3324.8473302682687</v>
      </c>
      <c r="AN598" s="174">
        <f t="shared" si="484"/>
        <v>4488.5990032899226</v>
      </c>
      <c r="AO598" s="176">
        <v>36</v>
      </c>
      <c r="AP598" s="174">
        <v>36</v>
      </c>
      <c r="AQ598" s="175">
        <f t="shared" si="485"/>
        <v>657</v>
      </c>
      <c r="AR598" s="31">
        <f t="shared" si="486"/>
        <v>0</v>
      </c>
      <c r="AS598" s="2">
        <f t="shared" si="487"/>
        <v>1</v>
      </c>
      <c r="AT598" s="33">
        <f t="shared" si="488"/>
        <v>0</v>
      </c>
      <c r="AU598" s="31">
        <f t="shared" si="489"/>
        <v>25</v>
      </c>
      <c r="AV598" s="2">
        <f t="shared" si="490"/>
        <v>0</v>
      </c>
      <c r="AW598" s="33">
        <f t="shared" si="491"/>
        <v>1</v>
      </c>
      <c r="AX598" s="31">
        <f t="shared" si="492"/>
        <v>1</v>
      </c>
      <c r="AY598" s="33">
        <f t="shared" si="493"/>
        <v>1.2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524</v>
      </c>
      <c r="C599" s="31">
        <v>10</v>
      </c>
      <c r="D599" s="111" t="s">
        <v>14</v>
      </c>
      <c r="E599" s="2" t="s">
        <v>98</v>
      </c>
      <c r="F599" s="2"/>
      <c r="G599" s="2"/>
      <c r="H599" s="33" t="s">
        <v>80</v>
      </c>
      <c r="I599" s="173">
        <f t="shared" si="464"/>
        <v>659.36981329903494</v>
      </c>
      <c r="J599" s="174">
        <f t="shared" si="465"/>
        <v>22.849888828545563</v>
      </c>
      <c r="K599" s="189">
        <f t="shared" si="466"/>
        <v>644</v>
      </c>
      <c r="L599" s="190">
        <f t="shared" si="462"/>
        <v>334</v>
      </c>
      <c r="M599" s="173">
        <f t="shared" si="430"/>
        <v>18958.777899885317</v>
      </c>
      <c r="N599" s="174">
        <f t="shared" si="432"/>
        <v>5334.2374334609458</v>
      </c>
      <c r="O599" s="174">
        <f t="shared" si="494"/>
        <v>5334.2374334609458</v>
      </c>
      <c r="P599" s="174">
        <f t="shared" si="468"/>
        <v>8290.3030329634257</v>
      </c>
      <c r="Q599" s="174">
        <f t="shared" si="469"/>
        <v>0</v>
      </c>
      <c r="R599" s="175"/>
      <c r="S599" s="173">
        <f t="shared" si="435"/>
        <v>13365.952396591751</v>
      </c>
      <c r="T599" s="174">
        <f t="shared" si="470"/>
        <v>3989.8167963219221</v>
      </c>
      <c r="U599" s="174">
        <f t="shared" si="471"/>
        <v>3989.8167963219221</v>
      </c>
      <c r="V599" s="174">
        <f t="shared" si="472"/>
        <v>5386.3188039479073</v>
      </c>
      <c r="W599" s="174">
        <f t="shared" si="473"/>
        <v>0</v>
      </c>
      <c r="X599" s="175"/>
      <c r="Y599" s="173">
        <f t="shared" si="467"/>
        <v>38262.567915032494</v>
      </c>
      <c r="Z599" s="174">
        <f t="shared" si="474"/>
        <v>9974.5419908048043</v>
      </c>
      <c r="AA599" s="174">
        <f t="shared" si="475"/>
        <v>9974.5419908048043</v>
      </c>
      <c r="AB599" s="174">
        <f t="shared" si="476"/>
        <v>18313.483933422885</v>
      </c>
      <c r="AC599" s="174">
        <f t="shared" si="477"/>
        <v>0</v>
      </c>
      <c r="AD599" s="175"/>
      <c r="AE599" s="173">
        <f t="shared" si="478"/>
        <v>28.752875120304001</v>
      </c>
      <c r="AF599" s="174">
        <f t="shared" si="431"/>
        <v>36</v>
      </c>
      <c r="AG599" s="174">
        <f t="shared" si="445"/>
        <v>22.464200000000002</v>
      </c>
      <c r="AH599" s="174">
        <f t="shared" si="479"/>
        <v>657</v>
      </c>
      <c r="AI599" s="174">
        <f t="shared" si="480"/>
        <v>250</v>
      </c>
      <c r="AJ599" s="174">
        <f t="shared" si="481"/>
        <v>3.3333333333333335</v>
      </c>
      <c r="AK599" s="174">
        <f t="shared" si="463"/>
        <v>11138.29366382646</v>
      </c>
      <c r="AL599" s="174">
        <f t="shared" si="482"/>
        <v>3324.8473302682687</v>
      </c>
      <c r="AM599" s="174">
        <f t="shared" si="483"/>
        <v>3324.8473302682687</v>
      </c>
      <c r="AN599" s="174">
        <f t="shared" si="484"/>
        <v>4488.5990032899226</v>
      </c>
      <c r="AO599" s="176">
        <v>36</v>
      </c>
      <c r="AP599" s="174">
        <v>36</v>
      </c>
      <c r="AQ599" s="175">
        <f t="shared" si="485"/>
        <v>657</v>
      </c>
      <c r="AR599" s="31">
        <f t="shared" si="486"/>
        <v>0</v>
      </c>
      <c r="AS599" s="2">
        <f t="shared" si="487"/>
        <v>1</v>
      </c>
      <c r="AT599" s="33">
        <f t="shared" si="488"/>
        <v>0</v>
      </c>
      <c r="AU599" s="31">
        <f t="shared" si="489"/>
        <v>0</v>
      </c>
      <c r="AV599" s="2">
        <f t="shared" si="490"/>
        <v>0</v>
      </c>
      <c r="AW599" s="33">
        <f t="shared" si="491"/>
        <v>1.36</v>
      </c>
      <c r="AX599" s="31">
        <f t="shared" si="492"/>
        <v>1</v>
      </c>
      <c r="AY599" s="33">
        <f t="shared" si="493"/>
        <v>1.2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525</v>
      </c>
      <c r="C600" s="31">
        <v>10</v>
      </c>
      <c r="D600" s="111" t="s">
        <v>14</v>
      </c>
      <c r="E600" s="2" t="s">
        <v>151</v>
      </c>
      <c r="F600" s="2"/>
      <c r="G600" s="2"/>
      <c r="H600" s="33" t="s">
        <v>80</v>
      </c>
      <c r="I600" s="173">
        <f t="shared" si="464"/>
        <v>621.49554572320505</v>
      </c>
      <c r="J600" s="174">
        <f t="shared" si="465"/>
        <v>22.849888828545563</v>
      </c>
      <c r="K600" s="189">
        <f t="shared" si="466"/>
        <v>688</v>
      </c>
      <c r="L600" s="190">
        <f t="shared" si="462"/>
        <v>350</v>
      </c>
      <c r="M600" s="173">
        <f t="shared" si="430"/>
        <v>17869.783814004499</v>
      </c>
      <c r="N600" s="174">
        <f t="shared" si="432"/>
        <v>5334.2374334609458</v>
      </c>
      <c r="O600" s="174">
        <f t="shared" si="494"/>
        <v>5334.2374334609458</v>
      </c>
      <c r="P600" s="174">
        <f t="shared" si="468"/>
        <v>7201.3089470826053</v>
      </c>
      <c r="Q600" s="174">
        <f t="shared" si="469"/>
        <v>0</v>
      </c>
      <c r="R600" s="175"/>
      <c r="S600" s="173">
        <f t="shared" si="435"/>
        <v>13365.952396591751</v>
      </c>
      <c r="T600" s="174">
        <f t="shared" si="470"/>
        <v>3989.8167963219221</v>
      </c>
      <c r="U600" s="174">
        <f t="shared" si="471"/>
        <v>3989.8167963219221</v>
      </c>
      <c r="V600" s="174">
        <f t="shared" si="472"/>
        <v>5386.3188039479073</v>
      </c>
      <c r="W600" s="174">
        <f t="shared" si="473"/>
        <v>0</v>
      </c>
      <c r="X600" s="175"/>
      <c r="Y600" s="173">
        <f t="shared" si="467"/>
        <v>33414.880991479375</v>
      </c>
      <c r="Z600" s="174">
        <f t="shared" si="474"/>
        <v>9974.5419908048043</v>
      </c>
      <c r="AA600" s="174">
        <f t="shared" si="475"/>
        <v>9974.5419908048043</v>
      </c>
      <c r="AB600" s="174">
        <f t="shared" si="476"/>
        <v>13465.797009869768</v>
      </c>
      <c r="AC600" s="174">
        <f t="shared" si="477"/>
        <v>0</v>
      </c>
      <c r="AD600" s="175"/>
      <c r="AE600" s="173">
        <f t="shared" si="478"/>
        <v>28.752875120304001</v>
      </c>
      <c r="AF600" s="174">
        <f t="shared" si="431"/>
        <v>36</v>
      </c>
      <c r="AG600" s="174">
        <f t="shared" si="445"/>
        <v>22.464200000000002</v>
      </c>
      <c r="AH600" s="174">
        <f t="shared" si="479"/>
        <v>657</v>
      </c>
      <c r="AI600" s="174">
        <f t="shared" si="480"/>
        <v>250</v>
      </c>
      <c r="AJ600" s="174">
        <f t="shared" si="481"/>
        <v>3.3333333333333335</v>
      </c>
      <c r="AK600" s="174">
        <f t="shared" si="463"/>
        <v>11138.29366382646</v>
      </c>
      <c r="AL600" s="174">
        <f t="shared" si="482"/>
        <v>3324.8473302682687</v>
      </c>
      <c r="AM600" s="174">
        <f t="shared" si="483"/>
        <v>3324.8473302682687</v>
      </c>
      <c r="AN600" s="174">
        <f t="shared" si="484"/>
        <v>4488.5990032899226</v>
      </c>
      <c r="AO600" s="176">
        <v>36</v>
      </c>
      <c r="AP600" s="174">
        <v>36</v>
      </c>
      <c r="AQ600" s="175">
        <f t="shared" si="485"/>
        <v>657</v>
      </c>
      <c r="AR600" s="31">
        <f t="shared" si="486"/>
        <v>50</v>
      </c>
      <c r="AS600" s="2">
        <f t="shared" si="487"/>
        <v>1</v>
      </c>
      <c r="AT600" s="33">
        <f t="shared" si="488"/>
        <v>0</v>
      </c>
      <c r="AU600" s="31">
        <f t="shared" si="489"/>
        <v>0</v>
      </c>
      <c r="AV600" s="2">
        <f t="shared" si="490"/>
        <v>0</v>
      </c>
      <c r="AW600" s="33">
        <f t="shared" si="491"/>
        <v>1</v>
      </c>
      <c r="AX600" s="31">
        <f t="shared" si="492"/>
        <v>1</v>
      </c>
      <c r="AY600" s="33">
        <f t="shared" si="493"/>
        <v>1.2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526</v>
      </c>
      <c r="C601" s="31">
        <v>10</v>
      </c>
      <c r="D601" s="111" t="s">
        <v>14</v>
      </c>
      <c r="E601" s="2" t="s">
        <v>165</v>
      </c>
      <c r="F601" s="2"/>
      <c r="G601" s="2"/>
      <c r="H601" s="33" t="s">
        <v>80</v>
      </c>
      <c r="I601" s="173">
        <f t="shared" si="464"/>
        <v>795.81662240685444</v>
      </c>
      <c r="J601" s="174">
        <f t="shared" si="465"/>
        <v>22.849888828545563</v>
      </c>
      <c r="K601" s="189">
        <f t="shared" si="466"/>
        <v>515</v>
      </c>
      <c r="L601" s="190">
        <f t="shared" si="462"/>
        <v>277</v>
      </c>
      <c r="M601" s="173">
        <f t="shared" si="430"/>
        <v>22882.015962726407</v>
      </c>
      <c r="N601" s="174">
        <f t="shared" si="432"/>
        <v>6830.4187320816673</v>
      </c>
      <c r="O601" s="174">
        <f t="shared" si="494"/>
        <v>6830.4187320816673</v>
      </c>
      <c r="P601" s="174">
        <f t="shared" si="468"/>
        <v>9221.1784985630711</v>
      </c>
      <c r="Q601" s="174">
        <f t="shared" si="469"/>
        <v>0</v>
      </c>
      <c r="R601" s="175"/>
      <c r="S601" s="173">
        <f t="shared" si="435"/>
        <v>13365.952396591751</v>
      </c>
      <c r="T601" s="174">
        <f t="shared" si="470"/>
        <v>3989.8167963219221</v>
      </c>
      <c r="U601" s="174">
        <f t="shared" si="471"/>
        <v>3989.8167963219221</v>
      </c>
      <c r="V601" s="174">
        <f t="shared" si="472"/>
        <v>5386.3188039479073</v>
      </c>
      <c r="W601" s="174">
        <f t="shared" si="473"/>
        <v>0</v>
      </c>
      <c r="X601" s="175"/>
      <c r="Y601" s="173">
        <f t="shared" si="467"/>
        <v>33414.880991479375</v>
      </c>
      <c r="Z601" s="174">
        <f t="shared" si="474"/>
        <v>9974.5419908048043</v>
      </c>
      <c r="AA601" s="174">
        <f t="shared" si="475"/>
        <v>9974.5419908048043</v>
      </c>
      <c r="AB601" s="174">
        <f t="shared" si="476"/>
        <v>13465.797009869768</v>
      </c>
      <c r="AC601" s="174">
        <f t="shared" si="477"/>
        <v>0</v>
      </c>
      <c r="AD601" s="175"/>
      <c r="AE601" s="173">
        <f t="shared" si="478"/>
        <v>28.752875120304001</v>
      </c>
      <c r="AF601" s="174">
        <f t="shared" si="431"/>
        <v>36</v>
      </c>
      <c r="AG601" s="174">
        <f t="shared" si="445"/>
        <v>47.464200000000005</v>
      </c>
      <c r="AH601" s="174">
        <f t="shared" si="479"/>
        <v>657</v>
      </c>
      <c r="AI601" s="174">
        <f t="shared" si="480"/>
        <v>250</v>
      </c>
      <c r="AJ601" s="174">
        <f t="shared" si="481"/>
        <v>3.3333333333333335</v>
      </c>
      <c r="AK601" s="174">
        <f t="shared" si="463"/>
        <v>11138.29366382646</v>
      </c>
      <c r="AL601" s="174">
        <f t="shared" si="482"/>
        <v>3324.8473302682687</v>
      </c>
      <c r="AM601" s="174">
        <f t="shared" si="483"/>
        <v>3324.8473302682687</v>
      </c>
      <c r="AN601" s="174">
        <f t="shared" si="484"/>
        <v>4488.5990032899226</v>
      </c>
      <c r="AO601" s="176">
        <v>36</v>
      </c>
      <c r="AP601" s="174">
        <v>36</v>
      </c>
      <c r="AQ601" s="175">
        <f t="shared" si="485"/>
        <v>657</v>
      </c>
      <c r="AR601" s="31">
        <f t="shared" si="486"/>
        <v>50</v>
      </c>
      <c r="AS601" s="2">
        <f t="shared" si="487"/>
        <v>1</v>
      </c>
      <c r="AT601" s="33">
        <f t="shared" si="488"/>
        <v>0</v>
      </c>
      <c r="AU601" s="31">
        <f t="shared" si="489"/>
        <v>25</v>
      </c>
      <c r="AV601" s="2">
        <f t="shared" si="490"/>
        <v>0</v>
      </c>
      <c r="AW601" s="33">
        <f t="shared" si="491"/>
        <v>1</v>
      </c>
      <c r="AX601" s="31">
        <f t="shared" si="492"/>
        <v>1</v>
      </c>
      <c r="AY601" s="33">
        <f t="shared" si="493"/>
        <v>1.2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527</v>
      </c>
      <c r="C602" s="31">
        <v>10</v>
      </c>
      <c r="D602" s="111" t="s">
        <v>14</v>
      </c>
      <c r="E602" s="2" t="s">
        <v>157</v>
      </c>
      <c r="F602" s="2"/>
      <c r="G602" s="2"/>
      <c r="H602" s="33" t="s">
        <v>80</v>
      </c>
      <c r="I602" s="173">
        <f t="shared" si="464"/>
        <v>659.36981329903494</v>
      </c>
      <c r="J602" s="174">
        <f t="shared" si="465"/>
        <v>22.849888828545563</v>
      </c>
      <c r="K602" s="189">
        <f t="shared" si="466"/>
        <v>644</v>
      </c>
      <c r="L602" s="190">
        <f t="shared" si="462"/>
        <v>334</v>
      </c>
      <c r="M602" s="173">
        <f t="shared" si="430"/>
        <v>18958.777899885317</v>
      </c>
      <c r="N602" s="174">
        <f t="shared" si="432"/>
        <v>5334.2374334609458</v>
      </c>
      <c r="O602" s="174">
        <f t="shared" si="494"/>
        <v>5334.2374334609458</v>
      </c>
      <c r="P602" s="174">
        <f t="shared" si="468"/>
        <v>8290.3030329634257</v>
      </c>
      <c r="Q602" s="174">
        <f t="shared" si="469"/>
        <v>0</v>
      </c>
      <c r="R602" s="175"/>
      <c r="S602" s="173">
        <f t="shared" si="435"/>
        <v>13365.952396591751</v>
      </c>
      <c r="T602" s="174">
        <f t="shared" si="470"/>
        <v>3989.8167963219221</v>
      </c>
      <c r="U602" s="174">
        <f t="shared" si="471"/>
        <v>3989.8167963219221</v>
      </c>
      <c r="V602" s="174">
        <f t="shared" si="472"/>
        <v>5386.3188039479073</v>
      </c>
      <c r="W602" s="174">
        <f t="shared" si="473"/>
        <v>0</v>
      </c>
      <c r="X602" s="175"/>
      <c r="Y602" s="173">
        <f t="shared" si="467"/>
        <v>38262.567915032494</v>
      </c>
      <c r="Z602" s="174">
        <f t="shared" si="474"/>
        <v>9974.5419908048043</v>
      </c>
      <c r="AA602" s="174">
        <f t="shared" si="475"/>
        <v>9974.5419908048043</v>
      </c>
      <c r="AB602" s="174">
        <f t="shared" si="476"/>
        <v>18313.483933422885</v>
      </c>
      <c r="AC602" s="174">
        <f t="shared" si="477"/>
        <v>0</v>
      </c>
      <c r="AD602" s="175"/>
      <c r="AE602" s="173">
        <f t="shared" si="478"/>
        <v>28.752875120304001</v>
      </c>
      <c r="AF602" s="174">
        <f t="shared" si="431"/>
        <v>36</v>
      </c>
      <c r="AG602" s="174">
        <f t="shared" si="445"/>
        <v>22.464200000000002</v>
      </c>
      <c r="AH602" s="174">
        <f t="shared" si="479"/>
        <v>657</v>
      </c>
      <c r="AI602" s="174">
        <f t="shared" si="480"/>
        <v>250</v>
      </c>
      <c r="AJ602" s="174">
        <f t="shared" si="481"/>
        <v>3.3333333333333335</v>
      </c>
      <c r="AK602" s="174">
        <f t="shared" si="463"/>
        <v>11138.29366382646</v>
      </c>
      <c r="AL602" s="174">
        <f t="shared" si="482"/>
        <v>3324.8473302682687</v>
      </c>
      <c r="AM602" s="174">
        <f t="shared" si="483"/>
        <v>3324.8473302682687</v>
      </c>
      <c r="AN602" s="174">
        <f t="shared" si="484"/>
        <v>4488.5990032899226</v>
      </c>
      <c r="AO602" s="176">
        <v>36</v>
      </c>
      <c r="AP602" s="174">
        <v>36</v>
      </c>
      <c r="AQ602" s="175">
        <f t="shared" si="485"/>
        <v>657</v>
      </c>
      <c r="AR602" s="31">
        <f t="shared" si="486"/>
        <v>50</v>
      </c>
      <c r="AS602" s="2">
        <f t="shared" si="487"/>
        <v>1</v>
      </c>
      <c r="AT602" s="33">
        <f t="shared" si="488"/>
        <v>0</v>
      </c>
      <c r="AU602" s="31">
        <f t="shared" si="489"/>
        <v>0</v>
      </c>
      <c r="AV602" s="2">
        <f t="shared" si="490"/>
        <v>0</v>
      </c>
      <c r="AW602" s="33">
        <f t="shared" si="491"/>
        <v>1.36</v>
      </c>
      <c r="AX602" s="31">
        <f t="shared" si="492"/>
        <v>1</v>
      </c>
      <c r="AY602" s="33">
        <f t="shared" si="493"/>
        <v>1.2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customHeight="1">
      <c r="A603" s="2"/>
      <c r="B603" s="107">
        <v>528</v>
      </c>
      <c r="C603" s="31">
        <v>10</v>
      </c>
      <c r="D603" s="111" t="s">
        <v>14</v>
      </c>
      <c r="E603" s="2" t="s">
        <v>99</v>
      </c>
      <c r="F603" s="2"/>
      <c r="G603" s="2"/>
      <c r="H603" s="33" t="s">
        <v>80</v>
      </c>
      <c r="I603" s="173">
        <f t="shared" si="464"/>
        <v>621.49554572320505</v>
      </c>
      <c r="J603" s="174">
        <f t="shared" si="465"/>
        <v>11.424944414272781</v>
      </c>
      <c r="K603" s="189">
        <f t="shared" si="466"/>
        <v>688</v>
      </c>
      <c r="L603" s="190">
        <f t="shared" si="462"/>
        <v>350</v>
      </c>
      <c r="M603" s="173">
        <f t="shared" si="430"/>
        <v>17869.783814004499</v>
      </c>
      <c r="N603" s="174">
        <f t="shared" si="432"/>
        <v>5334.2374334609458</v>
      </c>
      <c r="O603" s="174">
        <f t="shared" si="494"/>
        <v>5334.2374334609458</v>
      </c>
      <c r="P603" s="174">
        <f t="shared" si="468"/>
        <v>7201.3089470826053</v>
      </c>
      <c r="Q603" s="174">
        <f t="shared" si="469"/>
        <v>0</v>
      </c>
      <c r="R603" s="175"/>
      <c r="S603" s="173">
        <f t="shared" si="435"/>
        <v>13365.952396591751</v>
      </c>
      <c r="T603" s="174">
        <f t="shared" si="470"/>
        <v>3989.8167963219221</v>
      </c>
      <c r="U603" s="174">
        <f t="shared" si="471"/>
        <v>3989.8167963219221</v>
      </c>
      <c r="V603" s="174">
        <f t="shared" si="472"/>
        <v>5386.3188039479073</v>
      </c>
      <c r="W603" s="174">
        <f t="shared" si="473"/>
        <v>0</v>
      </c>
      <c r="X603" s="175"/>
      <c r="Y603" s="173">
        <f t="shared" si="467"/>
        <v>33414.880991479375</v>
      </c>
      <c r="Z603" s="174">
        <f t="shared" si="474"/>
        <v>9974.5419908048043</v>
      </c>
      <c r="AA603" s="174">
        <f t="shared" si="475"/>
        <v>9974.5419908048043</v>
      </c>
      <c r="AB603" s="174">
        <f t="shared" si="476"/>
        <v>13465.797009869768</v>
      </c>
      <c r="AC603" s="174">
        <f t="shared" si="477"/>
        <v>0</v>
      </c>
      <c r="AD603" s="175"/>
      <c r="AE603" s="173">
        <f t="shared" si="478"/>
        <v>28.752875120304001</v>
      </c>
      <c r="AF603" s="174">
        <f t="shared" si="431"/>
        <v>36</v>
      </c>
      <c r="AG603" s="174">
        <f t="shared" si="445"/>
        <v>22.464200000000002</v>
      </c>
      <c r="AH603" s="174">
        <f t="shared" si="479"/>
        <v>328.5</v>
      </c>
      <c r="AI603" s="174">
        <f t="shared" si="480"/>
        <v>250</v>
      </c>
      <c r="AJ603" s="174">
        <f t="shared" si="481"/>
        <v>3.3333333333333335</v>
      </c>
      <c r="AK603" s="174">
        <f t="shared" si="463"/>
        <v>11138.29366382646</v>
      </c>
      <c r="AL603" s="174">
        <f t="shared" si="482"/>
        <v>3324.8473302682687</v>
      </c>
      <c r="AM603" s="174">
        <f t="shared" si="483"/>
        <v>3324.8473302682687</v>
      </c>
      <c r="AN603" s="174">
        <f t="shared" si="484"/>
        <v>4488.5990032899226</v>
      </c>
      <c r="AO603" s="176">
        <v>36</v>
      </c>
      <c r="AP603" s="174">
        <v>36</v>
      </c>
      <c r="AQ603" s="175">
        <f t="shared" si="485"/>
        <v>657</v>
      </c>
      <c r="AR603" s="31">
        <f t="shared" si="486"/>
        <v>0</v>
      </c>
      <c r="AS603" s="2">
        <f t="shared" si="487"/>
        <v>0.5</v>
      </c>
      <c r="AT603" s="33">
        <f t="shared" si="488"/>
        <v>0</v>
      </c>
      <c r="AU603" s="31">
        <f t="shared" si="489"/>
        <v>0</v>
      </c>
      <c r="AV603" s="2">
        <f t="shared" si="490"/>
        <v>0</v>
      </c>
      <c r="AW603" s="33">
        <f t="shared" si="491"/>
        <v>1</v>
      </c>
      <c r="AX603" s="31">
        <f t="shared" si="492"/>
        <v>1</v>
      </c>
      <c r="AY603" s="33">
        <f t="shared" si="493"/>
        <v>1.2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529</v>
      </c>
      <c r="C604" s="31">
        <v>10</v>
      </c>
      <c r="D604" s="111" t="s">
        <v>14</v>
      </c>
      <c r="E604" s="2" t="s">
        <v>170</v>
      </c>
      <c r="F604" s="2"/>
      <c r="G604" s="2"/>
      <c r="H604" s="33" t="s">
        <v>80</v>
      </c>
      <c r="I604" s="173">
        <f t="shared" si="464"/>
        <v>795.81662240685444</v>
      </c>
      <c r="J604" s="174">
        <f t="shared" si="465"/>
        <v>11.424944414272781</v>
      </c>
      <c r="K604" s="189">
        <f t="shared" si="466"/>
        <v>515</v>
      </c>
      <c r="L604" s="190">
        <f t="shared" si="462"/>
        <v>277</v>
      </c>
      <c r="M604" s="173">
        <f t="shared" si="430"/>
        <v>22882.015962726407</v>
      </c>
      <c r="N604" s="174">
        <f t="shared" si="432"/>
        <v>6830.4187320816673</v>
      </c>
      <c r="O604" s="174">
        <f t="shared" si="494"/>
        <v>6830.4187320816673</v>
      </c>
      <c r="P604" s="174">
        <f t="shared" si="468"/>
        <v>9221.1784985630711</v>
      </c>
      <c r="Q604" s="174">
        <f t="shared" si="469"/>
        <v>0</v>
      </c>
      <c r="R604" s="175"/>
      <c r="S604" s="173">
        <f t="shared" si="435"/>
        <v>13365.952396591751</v>
      </c>
      <c r="T604" s="174">
        <f t="shared" si="470"/>
        <v>3989.8167963219221</v>
      </c>
      <c r="U604" s="174">
        <f t="shared" si="471"/>
        <v>3989.8167963219221</v>
      </c>
      <c r="V604" s="174">
        <f t="shared" si="472"/>
        <v>5386.3188039479073</v>
      </c>
      <c r="W604" s="174">
        <f t="shared" si="473"/>
        <v>0</v>
      </c>
      <c r="X604" s="175"/>
      <c r="Y604" s="173">
        <f t="shared" si="467"/>
        <v>33414.880991479375</v>
      </c>
      <c r="Z604" s="174">
        <f t="shared" si="474"/>
        <v>9974.5419908048043</v>
      </c>
      <c r="AA604" s="174">
        <f t="shared" si="475"/>
        <v>9974.5419908048043</v>
      </c>
      <c r="AB604" s="174">
        <f t="shared" si="476"/>
        <v>13465.797009869768</v>
      </c>
      <c r="AC604" s="174">
        <f t="shared" si="477"/>
        <v>0</v>
      </c>
      <c r="AD604" s="175"/>
      <c r="AE604" s="173">
        <f t="shared" si="478"/>
        <v>28.752875120304001</v>
      </c>
      <c r="AF604" s="174">
        <f t="shared" si="431"/>
        <v>36</v>
      </c>
      <c r="AG604" s="174">
        <f t="shared" si="445"/>
        <v>47.464200000000005</v>
      </c>
      <c r="AH604" s="174">
        <f t="shared" si="479"/>
        <v>328.5</v>
      </c>
      <c r="AI604" s="174">
        <f t="shared" si="480"/>
        <v>250</v>
      </c>
      <c r="AJ604" s="174">
        <f t="shared" si="481"/>
        <v>3.3333333333333335</v>
      </c>
      <c r="AK604" s="174">
        <f t="shared" si="463"/>
        <v>11138.29366382646</v>
      </c>
      <c r="AL604" s="174">
        <f t="shared" si="482"/>
        <v>3324.8473302682687</v>
      </c>
      <c r="AM604" s="174">
        <f t="shared" si="483"/>
        <v>3324.8473302682687</v>
      </c>
      <c r="AN604" s="174">
        <f t="shared" si="484"/>
        <v>4488.5990032899226</v>
      </c>
      <c r="AO604" s="176">
        <v>36</v>
      </c>
      <c r="AP604" s="174">
        <v>36</v>
      </c>
      <c r="AQ604" s="175">
        <f t="shared" si="485"/>
        <v>657</v>
      </c>
      <c r="AR604" s="31">
        <f t="shared" si="486"/>
        <v>0</v>
      </c>
      <c r="AS604" s="2">
        <f t="shared" si="487"/>
        <v>0.5</v>
      </c>
      <c r="AT604" s="33">
        <f t="shared" si="488"/>
        <v>0</v>
      </c>
      <c r="AU604" s="31">
        <f t="shared" si="489"/>
        <v>25</v>
      </c>
      <c r="AV604" s="2">
        <f t="shared" si="490"/>
        <v>0</v>
      </c>
      <c r="AW604" s="33">
        <f t="shared" si="491"/>
        <v>1</v>
      </c>
      <c r="AX604" s="31">
        <f t="shared" si="492"/>
        <v>1</v>
      </c>
      <c r="AY604" s="33">
        <f t="shared" si="493"/>
        <v>1.2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530</v>
      </c>
      <c r="C605" s="31">
        <v>10</v>
      </c>
      <c r="D605" s="111" t="s">
        <v>14</v>
      </c>
      <c r="E605" s="2" t="s">
        <v>108</v>
      </c>
      <c r="F605" s="2"/>
      <c r="G605" s="2"/>
      <c r="H605" s="33" t="s">
        <v>80</v>
      </c>
      <c r="I605" s="173">
        <f t="shared" si="464"/>
        <v>659.36981329903494</v>
      </c>
      <c r="J605" s="174">
        <f t="shared" si="465"/>
        <v>11.424944414272781</v>
      </c>
      <c r="K605" s="189">
        <f t="shared" si="466"/>
        <v>644</v>
      </c>
      <c r="L605" s="190">
        <f t="shared" si="462"/>
        <v>334</v>
      </c>
      <c r="M605" s="173">
        <f t="shared" si="430"/>
        <v>18958.777899885317</v>
      </c>
      <c r="N605" s="174">
        <f t="shared" si="432"/>
        <v>5334.2374334609458</v>
      </c>
      <c r="O605" s="174">
        <f t="shared" si="494"/>
        <v>5334.2374334609458</v>
      </c>
      <c r="P605" s="174">
        <f t="shared" si="468"/>
        <v>8290.3030329634257</v>
      </c>
      <c r="Q605" s="174">
        <f t="shared" si="469"/>
        <v>0</v>
      </c>
      <c r="R605" s="175"/>
      <c r="S605" s="173">
        <f t="shared" si="435"/>
        <v>13365.952396591751</v>
      </c>
      <c r="T605" s="174">
        <f t="shared" si="470"/>
        <v>3989.8167963219221</v>
      </c>
      <c r="U605" s="174">
        <f t="shared" si="471"/>
        <v>3989.8167963219221</v>
      </c>
      <c r="V605" s="174">
        <f t="shared" si="472"/>
        <v>5386.3188039479073</v>
      </c>
      <c r="W605" s="174">
        <f t="shared" si="473"/>
        <v>0</v>
      </c>
      <c r="X605" s="175"/>
      <c r="Y605" s="173">
        <f t="shared" si="467"/>
        <v>38262.567915032494</v>
      </c>
      <c r="Z605" s="174">
        <f t="shared" si="474"/>
        <v>9974.5419908048043</v>
      </c>
      <c r="AA605" s="174">
        <f t="shared" si="475"/>
        <v>9974.5419908048043</v>
      </c>
      <c r="AB605" s="174">
        <f t="shared" si="476"/>
        <v>18313.483933422885</v>
      </c>
      <c r="AC605" s="174">
        <f t="shared" si="477"/>
        <v>0</v>
      </c>
      <c r="AD605" s="175"/>
      <c r="AE605" s="173">
        <f t="shared" si="478"/>
        <v>28.752875120304001</v>
      </c>
      <c r="AF605" s="174">
        <f t="shared" si="431"/>
        <v>36</v>
      </c>
      <c r="AG605" s="174">
        <f t="shared" si="445"/>
        <v>22.464200000000002</v>
      </c>
      <c r="AH605" s="174">
        <f t="shared" si="479"/>
        <v>328.5</v>
      </c>
      <c r="AI605" s="174">
        <f t="shared" si="480"/>
        <v>250</v>
      </c>
      <c r="AJ605" s="174">
        <f t="shared" si="481"/>
        <v>3.3333333333333335</v>
      </c>
      <c r="AK605" s="174">
        <f t="shared" si="463"/>
        <v>11138.29366382646</v>
      </c>
      <c r="AL605" s="174">
        <f t="shared" si="482"/>
        <v>3324.8473302682687</v>
      </c>
      <c r="AM605" s="174">
        <f t="shared" si="483"/>
        <v>3324.8473302682687</v>
      </c>
      <c r="AN605" s="174">
        <f t="shared" si="484"/>
        <v>4488.5990032899226</v>
      </c>
      <c r="AO605" s="176">
        <v>36</v>
      </c>
      <c r="AP605" s="174">
        <v>36</v>
      </c>
      <c r="AQ605" s="175">
        <f t="shared" si="485"/>
        <v>657</v>
      </c>
      <c r="AR605" s="31">
        <f t="shared" si="486"/>
        <v>0</v>
      </c>
      <c r="AS605" s="2">
        <f t="shared" si="487"/>
        <v>0.5</v>
      </c>
      <c r="AT605" s="33">
        <f t="shared" si="488"/>
        <v>0</v>
      </c>
      <c r="AU605" s="31">
        <f t="shared" si="489"/>
        <v>0</v>
      </c>
      <c r="AV605" s="2">
        <f t="shared" si="490"/>
        <v>0</v>
      </c>
      <c r="AW605" s="33">
        <f t="shared" si="491"/>
        <v>1.36</v>
      </c>
      <c r="AX605" s="31">
        <f t="shared" si="492"/>
        <v>1</v>
      </c>
      <c r="AY605" s="33">
        <f t="shared" si="493"/>
        <v>1.2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531</v>
      </c>
      <c r="C606" s="31">
        <v>7</v>
      </c>
      <c r="D606" s="111" t="s">
        <v>14</v>
      </c>
      <c r="E606" s="2" t="s">
        <v>67</v>
      </c>
      <c r="F606" s="1"/>
      <c r="G606" s="1"/>
      <c r="H606" s="33" t="s">
        <v>80</v>
      </c>
      <c r="I606" s="173">
        <f t="shared" si="464"/>
        <v>455.46468337230669</v>
      </c>
      <c r="J606" s="174">
        <f t="shared" si="465"/>
        <v>15.928841831771487</v>
      </c>
      <c r="K606" s="189">
        <f t="shared" si="466"/>
        <v>818</v>
      </c>
      <c r="L606" s="190">
        <f t="shared" si="462"/>
        <v>395</v>
      </c>
      <c r="M606" s="173">
        <f t="shared" si="430"/>
        <v>13095.919162712737</v>
      </c>
      <c r="N606" s="174">
        <f t="shared" si="432"/>
        <v>3908.8839930503332</v>
      </c>
      <c r="O606" s="174">
        <f t="shared" si="494"/>
        <v>3908.8839930503332</v>
      </c>
      <c r="P606" s="174">
        <f t="shared" si="468"/>
        <v>5278.1511766120711</v>
      </c>
      <c r="Q606" s="174">
        <f t="shared" si="469"/>
        <v>0</v>
      </c>
      <c r="R606" s="175"/>
      <c r="S606" s="173">
        <f t="shared" si="435"/>
        <v>10693.67142619046</v>
      </c>
      <c r="T606" s="174">
        <f t="shared" si="470"/>
        <v>3191.8585129779422</v>
      </c>
      <c r="U606" s="174">
        <f t="shared" si="471"/>
        <v>3191.8585129779422</v>
      </c>
      <c r="V606" s="174">
        <f t="shared" si="472"/>
        <v>4309.9544002345756</v>
      </c>
      <c r="W606" s="174">
        <f t="shared" si="473"/>
        <v>0</v>
      </c>
      <c r="X606" s="175"/>
      <c r="Y606" s="173">
        <f t="shared" si="467"/>
        <v>21387.34285238092</v>
      </c>
      <c r="Z606" s="174">
        <f t="shared" si="474"/>
        <v>6383.7170259558843</v>
      </c>
      <c r="AA606" s="174">
        <f t="shared" si="475"/>
        <v>6383.7170259558843</v>
      </c>
      <c r="AB606" s="174">
        <f t="shared" si="476"/>
        <v>8619.9088004691512</v>
      </c>
      <c r="AC606" s="174">
        <f t="shared" si="477"/>
        <v>0</v>
      </c>
      <c r="AD606" s="175"/>
      <c r="AE606" s="173">
        <f t="shared" si="478"/>
        <v>28.752875120304001</v>
      </c>
      <c r="AF606" s="174">
        <f t="shared" si="431"/>
        <v>36</v>
      </c>
      <c r="AG606" s="174">
        <f t="shared" si="445"/>
        <v>22.464200000000002</v>
      </c>
      <c r="AH606" s="174">
        <f t="shared" si="479"/>
        <v>458</v>
      </c>
      <c r="AI606" s="174">
        <f t="shared" si="480"/>
        <v>200</v>
      </c>
      <c r="AJ606" s="174">
        <f t="shared" si="481"/>
        <v>3.3333333333333335</v>
      </c>
      <c r="AK606" s="174">
        <f t="shared" si="463"/>
        <v>10693.67142619046</v>
      </c>
      <c r="AL606" s="174">
        <f t="shared" si="482"/>
        <v>3191.8585129779422</v>
      </c>
      <c r="AM606" s="174">
        <f t="shared" si="483"/>
        <v>3191.8585129779422</v>
      </c>
      <c r="AN606" s="174">
        <f t="shared" si="484"/>
        <v>4309.9544002345756</v>
      </c>
      <c r="AO606" s="176">
        <v>36</v>
      </c>
      <c r="AP606" s="174">
        <v>36</v>
      </c>
      <c r="AQ606" s="175">
        <f t="shared" si="485"/>
        <v>458</v>
      </c>
      <c r="AR606" s="31">
        <f t="shared" si="486"/>
        <v>0</v>
      </c>
      <c r="AS606" s="2">
        <f t="shared" si="487"/>
        <v>1</v>
      </c>
      <c r="AT606" s="33">
        <f t="shared" si="488"/>
        <v>0</v>
      </c>
      <c r="AU606" s="31">
        <f t="shared" si="489"/>
        <v>0</v>
      </c>
      <c r="AV606" s="2">
        <f t="shared" si="490"/>
        <v>0</v>
      </c>
      <c r="AW606" s="33">
        <f t="shared" si="491"/>
        <v>1</v>
      </c>
      <c r="AX606" s="31">
        <f t="shared" si="492"/>
        <v>1</v>
      </c>
      <c r="AY606" s="33">
        <f t="shared" si="493"/>
        <v>1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532</v>
      </c>
      <c r="C607" s="31">
        <v>7</v>
      </c>
      <c r="D607" s="111" t="s">
        <v>14</v>
      </c>
      <c r="E607" s="2" t="s">
        <v>136</v>
      </c>
      <c r="F607" s="2"/>
      <c r="G607" s="2"/>
      <c r="H607" s="33" t="s">
        <v>80</v>
      </c>
      <c r="I607" s="173">
        <f t="shared" si="464"/>
        <v>548.44383225261345</v>
      </c>
      <c r="J607" s="174">
        <f t="shared" si="465"/>
        <v>15.928841831771487</v>
      </c>
      <c r="K607" s="189">
        <f t="shared" si="466"/>
        <v>751</v>
      </c>
      <c r="L607" s="190">
        <f t="shared" si="462"/>
        <v>374</v>
      </c>
      <c r="M607" s="173">
        <f t="shared" si="430"/>
        <v>15769.337019260351</v>
      </c>
      <c r="N607" s="174">
        <f t="shared" si="432"/>
        <v>4706.8486212948183</v>
      </c>
      <c r="O607" s="174">
        <f t="shared" si="494"/>
        <v>4706.8486212948183</v>
      </c>
      <c r="P607" s="174">
        <f t="shared" si="468"/>
        <v>6355.639776670715</v>
      </c>
      <c r="Q607" s="174">
        <f t="shared" si="469"/>
        <v>0</v>
      </c>
      <c r="R607" s="175"/>
      <c r="S607" s="173">
        <f t="shared" si="435"/>
        <v>10693.67142619046</v>
      </c>
      <c r="T607" s="174">
        <f t="shared" si="470"/>
        <v>3191.8585129779422</v>
      </c>
      <c r="U607" s="174">
        <f t="shared" si="471"/>
        <v>3191.8585129779422</v>
      </c>
      <c r="V607" s="174">
        <f t="shared" si="472"/>
        <v>4309.9544002345756</v>
      </c>
      <c r="W607" s="174">
        <f t="shared" si="473"/>
        <v>0</v>
      </c>
      <c r="X607" s="175"/>
      <c r="Y607" s="173">
        <f t="shared" si="467"/>
        <v>21387.34285238092</v>
      </c>
      <c r="Z607" s="174">
        <f t="shared" si="474"/>
        <v>6383.7170259558843</v>
      </c>
      <c r="AA607" s="174">
        <f t="shared" si="475"/>
        <v>6383.7170259558843</v>
      </c>
      <c r="AB607" s="174">
        <f t="shared" si="476"/>
        <v>8619.9088004691512</v>
      </c>
      <c r="AC607" s="174">
        <f t="shared" si="477"/>
        <v>0</v>
      </c>
      <c r="AD607" s="175"/>
      <c r="AE607" s="173">
        <f t="shared" si="478"/>
        <v>28.752875120304001</v>
      </c>
      <c r="AF607" s="174">
        <f t="shared" si="431"/>
        <v>36</v>
      </c>
      <c r="AG607" s="174">
        <f t="shared" si="445"/>
        <v>47.464200000000005</v>
      </c>
      <c r="AH607" s="174">
        <f t="shared" si="479"/>
        <v>458</v>
      </c>
      <c r="AI607" s="174">
        <f t="shared" si="480"/>
        <v>200</v>
      </c>
      <c r="AJ607" s="174">
        <f t="shared" si="481"/>
        <v>3.3333333333333335</v>
      </c>
      <c r="AK607" s="174">
        <f t="shared" si="463"/>
        <v>10693.67142619046</v>
      </c>
      <c r="AL607" s="174">
        <f t="shared" si="482"/>
        <v>3191.8585129779422</v>
      </c>
      <c r="AM607" s="174">
        <f t="shared" si="483"/>
        <v>3191.8585129779422</v>
      </c>
      <c r="AN607" s="174">
        <f t="shared" si="484"/>
        <v>4309.9544002345756</v>
      </c>
      <c r="AO607" s="176">
        <v>36</v>
      </c>
      <c r="AP607" s="174">
        <v>36</v>
      </c>
      <c r="AQ607" s="175">
        <f t="shared" si="485"/>
        <v>458</v>
      </c>
      <c r="AR607" s="31">
        <f t="shared" si="486"/>
        <v>0</v>
      </c>
      <c r="AS607" s="2">
        <f t="shared" si="487"/>
        <v>1</v>
      </c>
      <c r="AT607" s="33">
        <f t="shared" si="488"/>
        <v>0</v>
      </c>
      <c r="AU607" s="31">
        <f t="shared" si="489"/>
        <v>25</v>
      </c>
      <c r="AV607" s="2">
        <f t="shared" si="490"/>
        <v>0</v>
      </c>
      <c r="AW607" s="33">
        <f t="shared" si="491"/>
        <v>1</v>
      </c>
      <c r="AX607" s="31">
        <f t="shared" si="492"/>
        <v>1</v>
      </c>
      <c r="AY607" s="33">
        <f t="shared" si="493"/>
        <v>1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533</v>
      </c>
      <c r="C608" s="31">
        <v>7</v>
      </c>
      <c r="D608" s="111" t="s">
        <v>14</v>
      </c>
      <c r="E608" s="2" t="s">
        <v>91</v>
      </c>
      <c r="F608" s="2"/>
      <c r="G608" s="2"/>
      <c r="H608" s="33" t="s">
        <v>80</v>
      </c>
      <c r="I608" s="173">
        <f t="shared" si="464"/>
        <v>479.70927373327328</v>
      </c>
      <c r="J608" s="174">
        <f t="shared" si="465"/>
        <v>15.928841831771487</v>
      </c>
      <c r="K608" s="189">
        <f t="shared" si="466"/>
        <v>793</v>
      </c>
      <c r="L608" s="190">
        <f t="shared" si="462"/>
        <v>391</v>
      </c>
      <c r="M608" s="173">
        <f t="shared" si="430"/>
        <v>13793.020841704534</v>
      </c>
      <c r="N608" s="174">
        <f t="shared" si="432"/>
        <v>3908.8839930503332</v>
      </c>
      <c r="O608" s="174">
        <f t="shared" si="494"/>
        <v>3908.8839930503332</v>
      </c>
      <c r="P608" s="174">
        <f t="shared" si="468"/>
        <v>5975.2528556038678</v>
      </c>
      <c r="Q608" s="174">
        <f t="shared" si="469"/>
        <v>0</v>
      </c>
      <c r="R608" s="175"/>
      <c r="S608" s="173">
        <f t="shared" si="435"/>
        <v>10693.67142619046</v>
      </c>
      <c r="T608" s="174">
        <f t="shared" si="470"/>
        <v>3191.8585129779422</v>
      </c>
      <c r="U608" s="174">
        <f t="shared" si="471"/>
        <v>3191.8585129779422</v>
      </c>
      <c r="V608" s="174">
        <f t="shared" si="472"/>
        <v>4309.9544002345756</v>
      </c>
      <c r="W608" s="174">
        <f t="shared" si="473"/>
        <v>0</v>
      </c>
      <c r="X608" s="175"/>
      <c r="Y608" s="173">
        <f t="shared" si="467"/>
        <v>24490.510020549817</v>
      </c>
      <c r="Z608" s="174">
        <f t="shared" si="474"/>
        <v>6383.7170259558843</v>
      </c>
      <c r="AA608" s="174">
        <f t="shared" si="475"/>
        <v>6383.7170259558843</v>
      </c>
      <c r="AB608" s="174">
        <f t="shared" si="476"/>
        <v>11723.075968638046</v>
      </c>
      <c r="AC608" s="174">
        <f t="shared" si="477"/>
        <v>0</v>
      </c>
      <c r="AD608" s="175"/>
      <c r="AE608" s="173">
        <f t="shared" si="478"/>
        <v>28.752875120304001</v>
      </c>
      <c r="AF608" s="174">
        <f t="shared" si="431"/>
        <v>36</v>
      </c>
      <c r="AG608" s="174">
        <f t="shared" si="445"/>
        <v>22.464200000000002</v>
      </c>
      <c r="AH608" s="174">
        <f t="shared" si="479"/>
        <v>458</v>
      </c>
      <c r="AI608" s="174">
        <f t="shared" si="480"/>
        <v>200</v>
      </c>
      <c r="AJ608" s="174">
        <f t="shared" si="481"/>
        <v>3.3333333333333335</v>
      </c>
      <c r="AK608" s="174">
        <f t="shared" si="463"/>
        <v>10693.67142619046</v>
      </c>
      <c r="AL608" s="174">
        <f t="shared" si="482"/>
        <v>3191.8585129779422</v>
      </c>
      <c r="AM608" s="174">
        <f t="shared" si="483"/>
        <v>3191.8585129779422</v>
      </c>
      <c r="AN608" s="174">
        <f t="shared" si="484"/>
        <v>4309.9544002345756</v>
      </c>
      <c r="AO608" s="176">
        <v>36</v>
      </c>
      <c r="AP608" s="174">
        <v>36</v>
      </c>
      <c r="AQ608" s="175">
        <f t="shared" si="485"/>
        <v>458</v>
      </c>
      <c r="AR608" s="31">
        <f t="shared" si="486"/>
        <v>0</v>
      </c>
      <c r="AS608" s="2">
        <f t="shared" si="487"/>
        <v>1</v>
      </c>
      <c r="AT608" s="33">
        <f t="shared" si="488"/>
        <v>0</v>
      </c>
      <c r="AU608" s="31">
        <f t="shared" si="489"/>
        <v>0</v>
      </c>
      <c r="AV608" s="2">
        <f t="shared" si="490"/>
        <v>0</v>
      </c>
      <c r="AW608" s="33">
        <f t="shared" si="491"/>
        <v>1.36</v>
      </c>
      <c r="AX608" s="31">
        <f t="shared" si="492"/>
        <v>1</v>
      </c>
      <c r="AY608" s="33">
        <f t="shared" si="493"/>
        <v>1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534</v>
      </c>
      <c r="C609" s="31">
        <v>7</v>
      </c>
      <c r="D609" s="111" t="s">
        <v>14</v>
      </c>
      <c r="E609" s="2" t="s">
        <v>148</v>
      </c>
      <c r="F609" s="2"/>
      <c r="G609" s="2"/>
      <c r="H609" s="33" t="s">
        <v>80</v>
      </c>
      <c r="I609" s="173">
        <f t="shared" si="464"/>
        <v>455.46468337230669</v>
      </c>
      <c r="J609" s="174">
        <f t="shared" si="465"/>
        <v>15.928841831771487</v>
      </c>
      <c r="K609" s="189">
        <f t="shared" si="466"/>
        <v>818</v>
      </c>
      <c r="L609" s="190">
        <f t="shared" si="462"/>
        <v>395</v>
      </c>
      <c r="M609" s="173">
        <f t="shared" si="430"/>
        <v>13095.919162712737</v>
      </c>
      <c r="N609" s="174">
        <f t="shared" si="432"/>
        <v>3908.8839930503332</v>
      </c>
      <c r="O609" s="174">
        <f t="shared" si="494"/>
        <v>3908.8839930503332</v>
      </c>
      <c r="P609" s="174">
        <f t="shared" si="468"/>
        <v>5278.1511766120711</v>
      </c>
      <c r="Q609" s="174">
        <f t="shared" si="469"/>
        <v>0</v>
      </c>
      <c r="R609" s="175"/>
      <c r="S609" s="173">
        <f t="shared" si="435"/>
        <v>10693.67142619046</v>
      </c>
      <c r="T609" s="174">
        <f t="shared" si="470"/>
        <v>3191.8585129779422</v>
      </c>
      <c r="U609" s="174">
        <f t="shared" si="471"/>
        <v>3191.8585129779422</v>
      </c>
      <c r="V609" s="174">
        <f t="shared" si="472"/>
        <v>4309.9544002345756</v>
      </c>
      <c r="W609" s="174">
        <f t="shared" si="473"/>
        <v>0</v>
      </c>
      <c r="X609" s="175"/>
      <c r="Y609" s="173">
        <f t="shared" si="467"/>
        <v>21387.34285238092</v>
      </c>
      <c r="Z609" s="174">
        <f t="shared" si="474"/>
        <v>6383.7170259558843</v>
      </c>
      <c r="AA609" s="174">
        <f t="shared" si="475"/>
        <v>6383.7170259558843</v>
      </c>
      <c r="AB609" s="174">
        <f t="shared" si="476"/>
        <v>8619.9088004691512</v>
      </c>
      <c r="AC609" s="174">
        <f t="shared" si="477"/>
        <v>0</v>
      </c>
      <c r="AD609" s="175"/>
      <c r="AE609" s="173">
        <f t="shared" si="478"/>
        <v>28.752875120304001</v>
      </c>
      <c r="AF609" s="174">
        <f t="shared" si="431"/>
        <v>36</v>
      </c>
      <c r="AG609" s="174">
        <f t="shared" si="445"/>
        <v>22.464200000000002</v>
      </c>
      <c r="AH609" s="174">
        <f t="shared" si="479"/>
        <v>458</v>
      </c>
      <c r="AI609" s="174">
        <f t="shared" si="480"/>
        <v>200</v>
      </c>
      <c r="AJ609" s="174">
        <f t="shared" si="481"/>
        <v>3.3333333333333335</v>
      </c>
      <c r="AK609" s="174">
        <f t="shared" si="463"/>
        <v>10693.67142619046</v>
      </c>
      <c r="AL609" s="174">
        <f t="shared" si="482"/>
        <v>3191.8585129779422</v>
      </c>
      <c r="AM609" s="174">
        <f t="shared" si="483"/>
        <v>3191.8585129779422</v>
      </c>
      <c r="AN609" s="174">
        <f t="shared" si="484"/>
        <v>4309.9544002345756</v>
      </c>
      <c r="AO609" s="176">
        <v>36</v>
      </c>
      <c r="AP609" s="174">
        <v>36</v>
      </c>
      <c r="AQ609" s="175">
        <f t="shared" si="485"/>
        <v>458</v>
      </c>
      <c r="AR609" s="31">
        <f t="shared" si="486"/>
        <v>50</v>
      </c>
      <c r="AS609" s="2">
        <f t="shared" si="487"/>
        <v>1</v>
      </c>
      <c r="AT609" s="33">
        <f t="shared" si="488"/>
        <v>0</v>
      </c>
      <c r="AU609" s="31">
        <f t="shared" si="489"/>
        <v>0</v>
      </c>
      <c r="AV609" s="2">
        <f t="shared" si="490"/>
        <v>0</v>
      </c>
      <c r="AW609" s="33">
        <f t="shared" si="491"/>
        <v>1</v>
      </c>
      <c r="AX609" s="31">
        <f t="shared" si="492"/>
        <v>1</v>
      </c>
      <c r="AY609" s="33">
        <f t="shared" si="493"/>
        <v>1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535</v>
      </c>
      <c r="C610" s="31">
        <v>7</v>
      </c>
      <c r="D610" s="111" t="s">
        <v>14</v>
      </c>
      <c r="E610" s="2" t="s">
        <v>163</v>
      </c>
      <c r="F610" s="2"/>
      <c r="G610" s="2"/>
      <c r="H610" s="33" t="s">
        <v>80</v>
      </c>
      <c r="I610" s="173">
        <f t="shared" si="464"/>
        <v>548.44383225261345</v>
      </c>
      <c r="J610" s="174">
        <f t="shared" si="465"/>
        <v>15.928841831771487</v>
      </c>
      <c r="K610" s="189">
        <f t="shared" si="466"/>
        <v>751</v>
      </c>
      <c r="L610" s="190">
        <f t="shared" si="462"/>
        <v>374</v>
      </c>
      <c r="M610" s="173">
        <f t="shared" si="430"/>
        <v>15769.337019260351</v>
      </c>
      <c r="N610" s="174">
        <f t="shared" si="432"/>
        <v>4706.8486212948183</v>
      </c>
      <c r="O610" s="174">
        <f t="shared" si="494"/>
        <v>4706.8486212948183</v>
      </c>
      <c r="P610" s="174">
        <f t="shared" si="468"/>
        <v>6355.639776670715</v>
      </c>
      <c r="Q610" s="174">
        <f t="shared" si="469"/>
        <v>0</v>
      </c>
      <c r="R610" s="175"/>
      <c r="S610" s="173">
        <f t="shared" si="435"/>
        <v>10693.67142619046</v>
      </c>
      <c r="T610" s="174">
        <f t="shared" si="470"/>
        <v>3191.8585129779422</v>
      </c>
      <c r="U610" s="174">
        <f t="shared" si="471"/>
        <v>3191.8585129779422</v>
      </c>
      <c r="V610" s="174">
        <f t="shared" si="472"/>
        <v>4309.9544002345756</v>
      </c>
      <c r="W610" s="174">
        <f t="shared" si="473"/>
        <v>0</v>
      </c>
      <c r="X610" s="175"/>
      <c r="Y610" s="173">
        <f t="shared" si="467"/>
        <v>21387.34285238092</v>
      </c>
      <c r="Z610" s="174">
        <f t="shared" si="474"/>
        <v>6383.7170259558843</v>
      </c>
      <c r="AA610" s="174">
        <f t="shared" si="475"/>
        <v>6383.7170259558843</v>
      </c>
      <c r="AB610" s="174">
        <f t="shared" si="476"/>
        <v>8619.9088004691512</v>
      </c>
      <c r="AC610" s="174">
        <f t="shared" si="477"/>
        <v>0</v>
      </c>
      <c r="AD610" s="175"/>
      <c r="AE610" s="173">
        <f t="shared" si="478"/>
        <v>28.752875120304001</v>
      </c>
      <c r="AF610" s="174">
        <f t="shared" si="431"/>
        <v>36</v>
      </c>
      <c r="AG610" s="174">
        <f t="shared" si="445"/>
        <v>47.464200000000005</v>
      </c>
      <c r="AH610" s="174">
        <f t="shared" si="479"/>
        <v>458</v>
      </c>
      <c r="AI610" s="174">
        <f t="shared" si="480"/>
        <v>200</v>
      </c>
      <c r="AJ610" s="174">
        <f t="shared" si="481"/>
        <v>3.3333333333333335</v>
      </c>
      <c r="AK610" s="174">
        <f t="shared" si="463"/>
        <v>10693.67142619046</v>
      </c>
      <c r="AL610" s="174">
        <f t="shared" si="482"/>
        <v>3191.8585129779422</v>
      </c>
      <c r="AM610" s="174">
        <f t="shared" si="483"/>
        <v>3191.8585129779422</v>
      </c>
      <c r="AN610" s="174">
        <f t="shared" si="484"/>
        <v>4309.9544002345756</v>
      </c>
      <c r="AO610" s="176">
        <v>36</v>
      </c>
      <c r="AP610" s="174">
        <v>36</v>
      </c>
      <c r="AQ610" s="175">
        <f t="shared" si="485"/>
        <v>458</v>
      </c>
      <c r="AR610" s="31">
        <f t="shared" si="486"/>
        <v>50</v>
      </c>
      <c r="AS610" s="2">
        <f t="shared" si="487"/>
        <v>1</v>
      </c>
      <c r="AT610" s="33">
        <f t="shared" si="488"/>
        <v>0</v>
      </c>
      <c r="AU610" s="31">
        <f t="shared" si="489"/>
        <v>25</v>
      </c>
      <c r="AV610" s="2">
        <f t="shared" si="490"/>
        <v>0</v>
      </c>
      <c r="AW610" s="33">
        <f t="shared" si="491"/>
        <v>1</v>
      </c>
      <c r="AX610" s="31">
        <f t="shared" si="492"/>
        <v>1</v>
      </c>
      <c r="AY610" s="33">
        <f t="shared" si="493"/>
        <v>1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536</v>
      </c>
      <c r="C611" s="31">
        <v>7</v>
      </c>
      <c r="D611" s="111" t="s">
        <v>14</v>
      </c>
      <c r="E611" s="2" t="s">
        <v>155</v>
      </c>
      <c r="F611" s="2"/>
      <c r="G611" s="2"/>
      <c r="H611" s="33" t="s">
        <v>80</v>
      </c>
      <c r="I611" s="173">
        <f t="shared" si="464"/>
        <v>479.70927373327328</v>
      </c>
      <c r="J611" s="174">
        <f t="shared" si="465"/>
        <v>15.928841831771487</v>
      </c>
      <c r="K611" s="189">
        <f t="shared" si="466"/>
        <v>793</v>
      </c>
      <c r="L611" s="190">
        <f t="shared" si="462"/>
        <v>391</v>
      </c>
      <c r="M611" s="173">
        <f t="shared" si="430"/>
        <v>13793.020841704534</v>
      </c>
      <c r="N611" s="174">
        <f t="shared" si="432"/>
        <v>3908.8839930503332</v>
      </c>
      <c r="O611" s="174">
        <f t="shared" si="494"/>
        <v>3908.8839930503332</v>
      </c>
      <c r="P611" s="174">
        <f t="shared" si="468"/>
        <v>5975.2528556038678</v>
      </c>
      <c r="Q611" s="174">
        <f t="shared" si="469"/>
        <v>0</v>
      </c>
      <c r="R611" s="175"/>
      <c r="S611" s="173">
        <f t="shared" si="435"/>
        <v>10693.67142619046</v>
      </c>
      <c r="T611" s="174">
        <f t="shared" si="470"/>
        <v>3191.8585129779422</v>
      </c>
      <c r="U611" s="174">
        <f t="shared" si="471"/>
        <v>3191.8585129779422</v>
      </c>
      <c r="V611" s="174">
        <f t="shared" si="472"/>
        <v>4309.9544002345756</v>
      </c>
      <c r="W611" s="174">
        <f t="shared" si="473"/>
        <v>0</v>
      </c>
      <c r="X611" s="175"/>
      <c r="Y611" s="173">
        <f t="shared" si="467"/>
        <v>24490.510020549817</v>
      </c>
      <c r="Z611" s="174">
        <f t="shared" si="474"/>
        <v>6383.7170259558843</v>
      </c>
      <c r="AA611" s="174">
        <f t="shared" si="475"/>
        <v>6383.7170259558843</v>
      </c>
      <c r="AB611" s="174">
        <f t="shared" si="476"/>
        <v>11723.075968638046</v>
      </c>
      <c r="AC611" s="174">
        <f t="shared" si="477"/>
        <v>0</v>
      </c>
      <c r="AD611" s="175"/>
      <c r="AE611" s="173">
        <f t="shared" si="478"/>
        <v>28.752875120304001</v>
      </c>
      <c r="AF611" s="174">
        <f t="shared" si="431"/>
        <v>36</v>
      </c>
      <c r="AG611" s="174">
        <f t="shared" si="445"/>
        <v>22.464200000000002</v>
      </c>
      <c r="AH611" s="174">
        <f t="shared" si="479"/>
        <v>458</v>
      </c>
      <c r="AI611" s="174">
        <f t="shared" si="480"/>
        <v>200</v>
      </c>
      <c r="AJ611" s="174">
        <f t="shared" si="481"/>
        <v>3.3333333333333335</v>
      </c>
      <c r="AK611" s="174">
        <f t="shared" si="463"/>
        <v>10693.67142619046</v>
      </c>
      <c r="AL611" s="174">
        <f t="shared" si="482"/>
        <v>3191.8585129779422</v>
      </c>
      <c r="AM611" s="174">
        <f t="shared" si="483"/>
        <v>3191.8585129779422</v>
      </c>
      <c r="AN611" s="174">
        <f t="shared" si="484"/>
        <v>4309.9544002345756</v>
      </c>
      <c r="AO611" s="176">
        <v>36</v>
      </c>
      <c r="AP611" s="174">
        <v>36</v>
      </c>
      <c r="AQ611" s="175">
        <f t="shared" si="485"/>
        <v>458</v>
      </c>
      <c r="AR611" s="31">
        <f t="shared" si="486"/>
        <v>50</v>
      </c>
      <c r="AS611" s="2">
        <f t="shared" si="487"/>
        <v>1</v>
      </c>
      <c r="AT611" s="33">
        <f t="shared" si="488"/>
        <v>0</v>
      </c>
      <c r="AU611" s="31">
        <f t="shared" si="489"/>
        <v>0</v>
      </c>
      <c r="AV611" s="2">
        <f t="shared" si="490"/>
        <v>0</v>
      </c>
      <c r="AW611" s="33">
        <f t="shared" si="491"/>
        <v>1.36</v>
      </c>
      <c r="AX611" s="31">
        <f t="shared" si="492"/>
        <v>1</v>
      </c>
      <c r="AY611" s="33">
        <f t="shared" si="493"/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537</v>
      </c>
      <c r="C612" s="31">
        <v>7</v>
      </c>
      <c r="D612" s="111" t="s">
        <v>14</v>
      </c>
      <c r="E612" s="2" t="s">
        <v>79</v>
      </c>
      <c r="F612" s="2"/>
      <c r="G612" s="2"/>
      <c r="H612" s="33" t="s">
        <v>80</v>
      </c>
      <c r="I612" s="173">
        <f t="shared" si="464"/>
        <v>455.46468337230669</v>
      </c>
      <c r="J612" s="174">
        <f t="shared" si="465"/>
        <v>7.9644209158857437</v>
      </c>
      <c r="K612" s="189">
        <f t="shared" si="466"/>
        <v>818</v>
      </c>
      <c r="L612" s="190">
        <f t="shared" si="462"/>
        <v>395</v>
      </c>
      <c r="M612" s="173">
        <f t="shared" si="430"/>
        <v>13095.919162712737</v>
      </c>
      <c r="N612" s="174">
        <f t="shared" si="432"/>
        <v>3908.8839930503332</v>
      </c>
      <c r="O612" s="174">
        <f t="shared" si="494"/>
        <v>3908.8839930503332</v>
      </c>
      <c r="P612" s="174">
        <f t="shared" si="468"/>
        <v>5278.1511766120711</v>
      </c>
      <c r="Q612" s="174">
        <f t="shared" si="469"/>
        <v>0</v>
      </c>
      <c r="R612" s="175"/>
      <c r="S612" s="173">
        <f t="shared" si="435"/>
        <v>10693.67142619046</v>
      </c>
      <c r="T612" s="174">
        <f t="shared" si="470"/>
        <v>3191.8585129779422</v>
      </c>
      <c r="U612" s="174">
        <f t="shared" si="471"/>
        <v>3191.8585129779422</v>
      </c>
      <c r="V612" s="174">
        <f t="shared" si="472"/>
        <v>4309.9544002345756</v>
      </c>
      <c r="W612" s="174">
        <f t="shared" si="473"/>
        <v>0</v>
      </c>
      <c r="X612" s="175"/>
      <c r="Y612" s="173">
        <f t="shared" si="467"/>
        <v>21387.34285238092</v>
      </c>
      <c r="Z612" s="174">
        <f t="shared" si="474"/>
        <v>6383.7170259558843</v>
      </c>
      <c r="AA612" s="174">
        <f t="shared" si="475"/>
        <v>6383.7170259558843</v>
      </c>
      <c r="AB612" s="174">
        <f t="shared" si="476"/>
        <v>8619.9088004691512</v>
      </c>
      <c r="AC612" s="174">
        <f t="shared" si="477"/>
        <v>0</v>
      </c>
      <c r="AD612" s="175"/>
      <c r="AE612" s="173">
        <f t="shared" si="478"/>
        <v>28.752875120304001</v>
      </c>
      <c r="AF612" s="174">
        <f t="shared" si="431"/>
        <v>36</v>
      </c>
      <c r="AG612" s="174">
        <f t="shared" si="445"/>
        <v>22.464200000000002</v>
      </c>
      <c r="AH612" s="174">
        <f t="shared" si="479"/>
        <v>229</v>
      </c>
      <c r="AI612" s="174">
        <f t="shared" si="480"/>
        <v>200</v>
      </c>
      <c r="AJ612" s="174">
        <f t="shared" si="481"/>
        <v>3.3333333333333335</v>
      </c>
      <c r="AK612" s="174">
        <f t="shared" si="463"/>
        <v>10693.67142619046</v>
      </c>
      <c r="AL612" s="174">
        <f t="shared" si="482"/>
        <v>3191.8585129779422</v>
      </c>
      <c r="AM612" s="174">
        <f t="shared" si="483"/>
        <v>3191.8585129779422</v>
      </c>
      <c r="AN612" s="174">
        <f t="shared" si="484"/>
        <v>4309.9544002345756</v>
      </c>
      <c r="AO612" s="176">
        <v>36</v>
      </c>
      <c r="AP612" s="174">
        <v>36</v>
      </c>
      <c r="AQ612" s="175">
        <f t="shared" si="485"/>
        <v>458</v>
      </c>
      <c r="AR612" s="31">
        <f t="shared" si="486"/>
        <v>0</v>
      </c>
      <c r="AS612" s="2">
        <f t="shared" si="487"/>
        <v>0.5</v>
      </c>
      <c r="AT612" s="33">
        <f t="shared" si="488"/>
        <v>0</v>
      </c>
      <c r="AU612" s="31">
        <f t="shared" si="489"/>
        <v>0</v>
      </c>
      <c r="AV612" s="2">
        <f t="shared" si="490"/>
        <v>0</v>
      </c>
      <c r="AW612" s="33">
        <f t="shared" si="491"/>
        <v>1</v>
      </c>
      <c r="AX612" s="31">
        <f t="shared" si="492"/>
        <v>1</v>
      </c>
      <c r="AY612" s="33">
        <f t="shared" si="493"/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538</v>
      </c>
      <c r="C613" s="31">
        <v>7</v>
      </c>
      <c r="D613" s="111" t="s">
        <v>14</v>
      </c>
      <c r="E613" s="2" t="s">
        <v>168</v>
      </c>
      <c r="F613" s="2"/>
      <c r="G613" s="2"/>
      <c r="H613" s="33" t="s">
        <v>80</v>
      </c>
      <c r="I613" s="173">
        <f t="shared" si="464"/>
        <v>548.44383225261345</v>
      </c>
      <c r="J613" s="174">
        <f t="shared" si="465"/>
        <v>7.9644209158857437</v>
      </c>
      <c r="K613" s="189">
        <f t="shared" si="466"/>
        <v>751</v>
      </c>
      <c r="L613" s="190">
        <f t="shared" si="462"/>
        <v>374</v>
      </c>
      <c r="M613" s="173">
        <f t="shared" si="430"/>
        <v>15769.337019260351</v>
      </c>
      <c r="N613" s="174">
        <f t="shared" si="432"/>
        <v>4706.8486212948183</v>
      </c>
      <c r="O613" s="174">
        <f t="shared" si="494"/>
        <v>4706.8486212948183</v>
      </c>
      <c r="P613" s="174">
        <f t="shared" si="468"/>
        <v>6355.639776670715</v>
      </c>
      <c r="Q613" s="174">
        <f t="shared" si="469"/>
        <v>0</v>
      </c>
      <c r="R613" s="175"/>
      <c r="S613" s="173">
        <f t="shared" si="435"/>
        <v>10693.67142619046</v>
      </c>
      <c r="T613" s="174">
        <f t="shared" si="470"/>
        <v>3191.8585129779422</v>
      </c>
      <c r="U613" s="174">
        <f t="shared" si="471"/>
        <v>3191.8585129779422</v>
      </c>
      <c r="V613" s="174">
        <f t="shared" si="472"/>
        <v>4309.9544002345756</v>
      </c>
      <c r="W613" s="174">
        <f t="shared" si="473"/>
        <v>0</v>
      </c>
      <c r="X613" s="175"/>
      <c r="Y613" s="173">
        <f t="shared" si="467"/>
        <v>21387.34285238092</v>
      </c>
      <c r="Z613" s="174">
        <f t="shared" si="474"/>
        <v>6383.7170259558843</v>
      </c>
      <c r="AA613" s="174">
        <f t="shared" si="475"/>
        <v>6383.7170259558843</v>
      </c>
      <c r="AB613" s="174">
        <f t="shared" si="476"/>
        <v>8619.9088004691512</v>
      </c>
      <c r="AC613" s="174">
        <f t="shared" si="477"/>
        <v>0</v>
      </c>
      <c r="AD613" s="175"/>
      <c r="AE613" s="173">
        <f t="shared" si="478"/>
        <v>28.752875120304001</v>
      </c>
      <c r="AF613" s="174">
        <f t="shared" si="431"/>
        <v>36</v>
      </c>
      <c r="AG613" s="174">
        <f t="shared" si="445"/>
        <v>47.464200000000005</v>
      </c>
      <c r="AH613" s="174">
        <f t="shared" si="479"/>
        <v>229</v>
      </c>
      <c r="AI613" s="174">
        <f t="shared" si="480"/>
        <v>200</v>
      </c>
      <c r="AJ613" s="174">
        <f t="shared" si="481"/>
        <v>3.3333333333333335</v>
      </c>
      <c r="AK613" s="174">
        <f t="shared" si="463"/>
        <v>10693.67142619046</v>
      </c>
      <c r="AL613" s="174">
        <f t="shared" si="482"/>
        <v>3191.8585129779422</v>
      </c>
      <c r="AM613" s="174">
        <f t="shared" si="483"/>
        <v>3191.8585129779422</v>
      </c>
      <c r="AN613" s="174">
        <f t="shared" si="484"/>
        <v>4309.9544002345756</v>
      </c>
      <c r="AO613" s="176">
        <v>36</v>
      </c>
      <c r="AP613" s="174">
        <v>36</v>
      </c>
      <c r="AQ613" s="175">
        <f t="shared" si="485"/>
        <v>458</v>
      </c>
      <c r="AR613" s="31">
        <f t="shared" si="486"/>
        <v>0</v>
      </c>
      <c r="AS613" s="2">
        <f t="shared" si="487"/>
        <v>0.5</v>
      </c>
      <c r="AT613" s="33">
        <f t="shared" si="488"/>
        <v>0</v>
      </c>
      <c r="AU613" s="31">
        <f t="shared" si="489"/>
        <v>25</v>
      </c>
      <c r="AV613" s="2">
        <f t="shared" si="490"/>
        <v>0</v>
      </c>
      <c r="AW613" s="33">
        <f t="shared" si="491"/>
        <v>1</v>
      </c>
      <c r="AX613" s="31">
        <f t="shared" si="492"/>
        <v>1</v>
      </c>
      <c r="AY613" s="33">
        <f t="shared" si="493"/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539</v>
      </c>
      <c r="C614" s="31">
        <v>7</v>
      </c>
      <c r="D614" s="111" t="s">
        <v>14</v>
      </c>
      <c r="E614" s="2" t="s">
        <v>103</v>
      </c>
      <c r="F614" s="2"/>
      <c r="G614" s="2"/>
      <c r="H614" s="33" t="s">
        <v>80</v>
      </c>
      <c r="I614" s="173">
        <f t="shared" si="464"/>
        <v>479.70927373327328</v>
      </c>
      <c r="J614" s="174">
        <f t="shared" si="465"/>
        <v>7.9644209158857437</v>
      </c>
      <c r="K614" s="189">
        <f t="shared" si="466"/>
        <v>793</v>
      </c>
      <c r="L614" s="190">
        <f t="shared" si="462"/>
        <v>391</v>
      </c>
      <c r="M614" s="173">
        <f t="shared" si="430"/>
        <v>13793.020841704534</v>
      </c>
      <c r="N614" s="174">
        <f t="shared" si="432"/>
        <v>3908.8839930503332</v>
      </c>
      <c r="O614" s="174">
        <f t="shared" si="494"/>
        <v>3908.8839930503332</v>
      </c>
      <c r="P614" s="174">
        <f t="shared" si="468"/>
        <v>5975.2528556038678</v>
      </c>
      <c r="Q614" s="174">
        <f t="shared" si="469"/>
        <v>0</v>
      </c>
      <c r="R614" s="175"/>
      <c r="S614" s="173">
        <f t="shared" si="435"/>
        <v>10693.67142619046</v>
      </c>
      <c r="T614" s="174">
        <f t="shared" si="470"/>
        <v>3191.8585129779422</v>
      </c>
      <c r="U614" s="174">
        <f t="shared" si="471"/>
        <v>3191.8585129779422</v>
      </c>
      <c r="V614" s="174">
        <f t="shared" si="472"/>
        <v>4309.9544002345756</v>
      </c>
      <c r="W614" s="174">
        <f t="shared" si="473"/>
        <v>0</v>
      </c>
      <c r="X614" s="175"/>
      <c r="Y614" s="173">
        <f t="shared" si="467"/>
        <v>24490.510020549817</v>
      </c>
      <c r="Z614" s="174">
        <f t="shared" si="474"/>
        <v>6383.7170259558843</v>
      </c>
      <c r="AA614" s="174">
        <f t="shared" si="475"/>
        <v>6383.7170259558843</v>
      </c>
      <c r="AB614" s="174">
        <f t="shared" si="476"/>
        <v>11723.075968638046</v>
      </c>
      <c r="AC614" s="174">
        <f t="shared" si="477"/>
        <v>0</v>
      </c>
      <c r="AD614" s="175"/>
      <c r="AE614" s="173">
        <f t="shared" si="478"/>
        <v>28.752875120304001</v>
      </c>
      <c r="AF614" s="174">
        <f t="shared" si="431"/>
        <v>36</v>
      </c>
      <c r="AG614" s="174">
        <f t="shared" si="445"/>
        <v>22.464200000000002</v>
      </c>
      <c r="AH614" s="174">
        <f t="shared" si="479"/>
        <v>229</v>
      </c>
      <c r="AI614" s="174">
        <f t="shared" si="480"/>
        <v>200</v>
      </c>
      <c r="AJ614" s="174">
        <f t="shared" si="481"/>
        <v>3.3333333333333335</v>
      </c>
      <c r="AK614" s="174">
        <f t="shared" si="463"/>
        <v>10693.67142619046</v>
      </c>
      <c r="AL614" s="174">
        <f t="shared" si="482"/>
        <v>3191.8585129779422</v>
      </c>
      <c r="AM614" s="174">
        <f t="shared" si="483"/>
        <v>3191.8585129779422</v>
      </c>
      <c r="AN614" s="174">
        <f t="shared" si="484"/>
        <v>4309.9544002345756</v>
      </c>
      <c r="AO614" s="176">
        <v>36</v>
      </c>
      <c r="AP614" s="174">
        <v>36</v>
      </c>
      <c r="AQ614" s="175">
        <f t="shared" si="485"/>
        <v>458</v>
      </c>
      <c r="AR614" s="31">
        <f t="shared" si="486"/>
        <v>0</v>
      </c>
      <c r="AS614" s="2">
        <f t="shared" si="487"/>
        <v>0.5</v>
      </c>
      <c r="AT614" s="33">
        <f t="shared" si="488"/>
        <v>0</v>
      </c>
      <c r="AU614" s="31">
        <f t="shared" si="489"/>
        <v>0</v>
      </c>
      <c r="AV614" s="2">
        <f t="shared" si="490"/>
        <v>0</v>
      </c>
      <c r="AW614" s="33">
        <f t="shared" si="491"/>
        <v>1.36</v>
      </c>
      <c r="AX614" s="31">
        <f t="shared" si="492"/>
        <v>1</v>
      </c>
      <c r="AY614" s="33">
        <f t="shared" si="493"/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540</v>
      </c>
      <c r="C615" s="31">
        <v>4</v>
      </c>
      <c r="D615" s="111" t="s">
        <v>14</v>
      </c>
      <c r="E615" s="2" t="s">
        <v>67</v>
      </c>
      <c r="F615" s="1"/>
      <c r="G615" s="1"/>
      <c r="H615" s="33" t="s">
        <v>80</v>
      </c>
      <c r="I615" s="173">
        <f t="shared" si="464"/>
        <v>424.10748332188007</v>
      </c>
      <c r="J615" s="174">
        <f t="shared" si="465"/>
        <v>8.7643409205380234</v>
      </c>
      <c r="K615" s="189">
        <f t="shared" si="466"/>
        <v>839</v>
      </c>
      <c r="L615" s="190">
        <f t="shared" si="462"/>
        <v>405</v>
      </c>
      <c r="M615" s="173">
        <f t="shared" ref="M615:M678" si="495">SUM(N615:R615)</f>
        <v>12194.30950554043</v>
      </c>
      <c r="N615" s="174">
        <f t="shared" si="432"/>
        <v>3639.584741084579</v>
      </c>
      <c r="O615" s="174">
        <f t="shared" si="494"/>
        <v>3639.584741084579</v>
      </c>
      <c r="P615" s="174">
        <f t="shared" si="468"/>
        <v>4915.140023371272</v>
      </c>
      <c r="Q615" s="174">
        <f t="shared" si="469"/>
        <v>0</v>
      </c>
      <c r="R615" s="175"/>
      <c r="S615" s="173">
        <f t="shared" si="435"/>
        <v>9957.4483853570509</v>
      </c>
      <c r="T615" s="174">
        <f t="shared" si="470"/>
        <v>2971.9581241575734</v>
      </c>
      <c r="U615" s="174">
        <f t="shared" si="471"/>
        <v>2971.9581241575734</v>
      </c>
      <c r="V615" s="174">
        <f t="shared" si="472"/>
        <v>4013.5321370419047</v>
      </c>
      <c r="W615" s="174">
        <f t="shared" si="473"/>
        <v>0</v>
      </c>
      <c r="X615" s="175"/>
      <c r="Y615" s="173">
        <f t="shared" si="467"/>
        <v>19914.896770714102</v>
      </c>
      <c r="Z615" s="174">
        <f t="shared" si="474"/>
        <v>5943.9162483151467</v>
      </c>
      <c r="AA615" s="174">
        <f t="shared" si="475"/>
        <v>5943.9162483151467</v>
      </c>
      <c r="AB615" s="174">
        <f t="shared" si="476"/>
        <v>8027.0642740838093</v>
      </c>
      <c r="AC615" s="174">
        <f t="shared" si="477"/>
        <v>0</v>
      </c>
      <c r="AD615" s="175"/>
      <c r="AE615" s="173">
        <f t="shared" si="478"/>
        <v>28.752875120304001</v>
      </c>
      <c r="AF615" s="174">
        <f t="shared" si="431"/>
        <v>36</v>
      </c>
      <c r="AG615" s="174">
        <f t="shared" si="445"/>
        <v>22.464200000000002</v>
      </c>
      <c r="AH615" s="174">
        <f t="shared" si="479"/>
        <v>252</v>
      </c>
      <c r="AI615" s="174">
        <f t="shared" si="480"/>
        <v>200</v>
      </c>
      <c r="AJ615" s="174">
        <f t="shared" si="481"/>
        <v>3.3333333333333335</v>
      </c>
      <c r="AK615" s="174">
        <f t="shared" si="463"/>
        <v>9957.4483853570509</v>
      </c>
      <c r="AL615" s="174">
        <f t="shared" si="482"/>
        <v>2971.9581241575734</v>
      </c>
      <c r="AM615" s="174">
        <f t="shared" si="483"/>
        <v>2971.9581241575734</v>
      </c>
      <c r="AN615" s="174">
        <f t="shared" si="484"/>
        <v>4013.5321370419047</v>
      </c>
      <c r="AO615" s="176">
        <v>36</v>
      </c>
      <c r="AP615" s="174">
        <v>36</v>
      </c>
      <c r="AQ615" s="175">
        <f t="shared" si="485"/>
        <v>252</v>
      </c>
      <c r="AR615" s="31">
        <f t="shared" si="486"/>
        <v>0</v>
      </c>
      <c r="AS615" s="2">
        <f t="shared" si="487"/>
        <v>1</v>
      </c>
      <c r="AT615" s="33">
        <f t="shared" si="488"/>
        <v>0</v>
      </c>
      <c r="AU615" s="31">
        <f t="shared" si="489"/>
        <v>0</v>
      </c>
      <c r="AV615" s="2">
        <f t="shared" si="490"/>
        <v>0</v>
      </c>
      <c r="AW615" s="33">
        <f t="shared" si="491"/>
        <v>1</v>
      </c>
      <c r="AX615" s="31">
        <f t="shared" si="492"/>
        <v>1</v>
      </c>
      <c r="AY615" s="33">
        <f t="shared" si="493"/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541</v>
      </c>
      <c r="C616" s="31">
        <v>4</v>
      </c>
      <c r="D616" s="111" t="s">
        <v>14</v>
      </c>
      <c r="E616" s="2" t="s">
        <v>148</v>
      </c>
      <c r="F616" s="2"/>
      <c r="G616" s="2"/>
      <c r="H616" s="33" t="s">
        <v>80</v>
      </c>
      <c r="I616" s="173">
        <f t="shared" si="464"/>
        <v>424.10748332188007</v>
      </c>
      <c r="J616" s="174">
        <f t="shared" si="465"/>
        <v>8.7643409205380234</v>
      </c>
      <c r="K616" s="189">
        <f t="shared" si="466"/>
        <v>839</v>
      </c>
      <c r="L616" s="190">
        <f t="shared" si="462"/>
        <v>405</v>
      </c>
      <c r="M616" s="173">
        <f t="shared" si="495"/>
        <v>12194.30950554043</v>
      </c>
      <c r="N616" s="174">
        <f t="shared" si="432"/>
        <v>3639.584741084579</v>
      </c>
      <c r="O616" s="174">
        <f t="shared" si="494"/>
        <v>3639.584741084579</v>
      </c>
      <c r="P616" s="174">
        <f t="shared" si="468"/>
        <v>4915.140023371272</v>
      </c>
      <c r="Q616" s="174">
        <f t="shared" si="469"/>
        <v>0</v>
      </c>
      <c r="R616" s="175"/>
      <c r="S616" s="173">
        <f t="shared" si="435"/>
        <v>9957.4483853570509</v>
      </c>
      <c r="T616" s="174">
        <f t="shared" si="470"/>
        <v>2971.9581241575734</v>
      </c>
      <c r="U616" s="174">
        <f t="shared" si="471"/>
        <v>2971.9581241575734</v>
      </c>
      <c r="V616" s="174">
        <f t="shared" si="472"/>
        <v>4013.5321370419047</v>
      </c>
      <c r="W616" s="174">
        <f t="shared" si="473"/>
        <v>0</v>
      </c>
      <c r="X616" s="175"/>
      <c r="Y616" s="173">
        <f t="shared" si="467"/>
        <v>19914.896770714102</v>
      </c>
      <c r="Z616" s="174">
        <f t="shared" si="474"/>
        <v>5943.9162483151467</v>
      </c>
      <c r="AA616" s="174">
        <f t="shared" si="475"/>
        <v>5943.9162483151467</v>
      </c>
      <c r="AB616" s="174">
        <f t="shared" si="476"/>
        <v>8027.0642740838093</v>
      </c>
      <c r="AC616" s="174">
        <f t="shared" si="477"/>
        <v>0</v>
      </c>
      <c r="AD616" s="175"/>
      <c r="AE616" s="173">
        <f t="shared" si="478"/>
        <v>28.752875120304001</v>
      </c>
      <c r="AF616" s="174">
        <f t="shared" si="431"/>
        <v>36</v>
      </c>
      <c r="AG616" s="174">
        <f t="shared" si="445"/>
        <v>22.464200000000002</v>
      </c>
      <c r="AH616" s="174">
        <f t="shared" si="479"/>
        <v>252</v>
      </c>
      <c r="AI616" s="174">
        <f t="shared" si="480"/>
        <v>200</v>
      </c>
      <c r="AJ616" s="174">
        <f t="shared" si="481"/>
        <v>3.3333333333333335</v>
      </c>
      <c r="AK616" s="174">
        <f t="shared" si="463"/>
        <v>9957.4483853570509</v>
      </c>
      <c r="AL616" s="174">
        <f t="shared" si="482"/>
        <v>2971.9581241575734</v>
      </c>
      <c r="AM616" s="174">
        <f t="shared" si="483"/>
        <v>2971.9581241575734</v>
      </c>
      <c r="AN616" s="174">
        <f t="shared" si="484"/>
        <v>4013.5321370419047</v>
      </c>
      <c r="AO616" s="176">
        <v>36</v>
      </c>
      <c r="AP616" s="174">
        <v>36</v>
      </c>
      <c r="AQ616" s="175">
        <f t="shared" si="485"/>
        <v>252</v>
      </c>
      <c r="AR616" s="31">
        <f t="shared" si="486"/>
        <v>50</v>
      </c>
      <c r="AS616" s="2">
        <f t="shared" si="487"/>
        <v>1</v>
      </c>
      <c r="AT616" s="33">
        <f t="shared" si="488"/>
        <v>0</v>
      </c>
      <c r="AU616" s="31">
        <f t="shared" si="489"/>
        <v>0</v>
      </c>
      <c r="AV616" s="2">
        <f t="shared" si="490"/>
        <v>0</v>
      </c>
      <c r="AW616" s="33">
        <f t="shared" si="491"/>
        <v>1</v>
      </c>
      <c r="AX616" s="31">
        <f t="shared" si="492"/>
        <v>1</v>
      </c>
      <c r="AY616" s="33">
        <f t="shared" si="493"/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542</v>
      </c>
      <c r="C617" s="31">
        <v>4</v>
      </c>
      <c r="D617" s="111" t="s">
        <v>14</v>
      </c>
      <c r="E617" s="2" t="s">
        <v>79</v>
      </c>
      <c r="F617" s="2"/>
      <c r="G617" s="2"/>
      <c r="H617" s="33" t="s">
        <v>80</v>
      </c>
      <c r="I617" s="173">
        <f t="shared" si="464"/>
        <v>424.10748332188007</v>
      </c>
      <c r="J617" s="174">
        <f t="shared" si="465"/>
        <v>4.3821704602690117</v>
      </c>
      <c r="K617" s="189">
        <f t="shared" si="466"/>
        <v>839</v>
      </c>
      <c r="L617" s="190">
        <f t="shared" si="462"/>
        <v>405</v>
      </c>
      <c r="M617" s="173">
        <f t="shared" si="495"/>
        <v>12194.30950554043</v>
      </c>
      <c r="N617" s="174">
        <f t="shared" si="432"/>
        <v>3639.584741084579</v>
      </c>
      <c r="O617" s="174">
        <f t="shared" si="494"/>
        <v>3639.584741084579</v>
      </c>
      <c r="P617" s="174">
        <f t="shared" si="468"/>
        <v>4915.140023371272</v>
      </c>
      <c r="Q617" s="174">
        <f t="shared" si="469"/>
        <v>0</v>
      </c>
      <c r="R617" s="175"/>
      <c r="S617" s="173">
        <f t="shared" si="435"/>
        <v>9957.4483853570509</v>
      </c>
      <c r="T617" s="174">
        <f t="shared" si="470"/>
        <v>2971.9581241575734</v>
      </c>
      <c r="U617" s="174">
        <f t="shared" si="471"/>
        <v>2971.9581241575734</v>
      </c>
      <c r="V617" s="174">
        <f t="shared" si="472"/>
        <v>4013.5321370419047</v>
      </c>
      <c r="W617" s="174">
        <f t="shared" si="473"/>
        <v>0</v>
      </c>
      <c r="X617" s="175"/>
      <c r="Y617" s="173">
        <f t="shared" si="467"/>
        <v>19914.896770714102</v>
      </c>
      <c r="Z617" s="174">
        <f t="shared" si="474"/>
        <v>5943.9162483151467</v>
      </c>
      <c r="AA617" s="174">
        <f t="shared" si="475"/>
        <v>5943.9162483151467</v>
      </c>
      <c r="AB617" s="174">
        <f t="shared" si="476"/>
        <v>8027.0642740838093</v>
      </c>
      <c r="AC617" s="174">
        <f t="shared" si="477"/>
        <v>0</v>
      </c>
      <c r="AD617" s="175"/>
      <c r="AE617" s="173">
        <f t="shared" si="478"/>
        <v>28.752875120304001</v>
      </c>
      <c r="AF617" s="174">
        <f t="shared" si="431"/>
        <v>36</v>
      </c>
      <c r="AG617" s="174">
        <f t="shared" si="445"/>
        <v>22.464200000000002</v>
      </c>
      <c r="AH617" s="174">
        <f t="shared" si="479"/>
        <v>126</v>
      </c>
      <c r="AI617" s="174">
        <f t="shared" si="480"/>
        <v>200</v>
      </c>
      <c r="AJ617" s="174">
        <f t="shared" si="481"/>
        <v>3.3333333333333335</v>
      </c>
      <c r="AK617" s="174">
        <f t="shared" si="463"/>
        <v>9957.4483853570509</v>
      </c>
      <c r="AL617" s="174">
        <f t="shared" si="482"/>
        <v>2971.9581241575734</v>
      </c>
      <c r="AM617" s="174">
        <f t="shared" si="483"/>
        <v>2971.9581241575734</v>
      </c>
      <c r="AN617" s="174">
        <f t="shared" si="484"/>
        <v>4013.5321370419047</v>
      </c>
      <c r="AO617" s="176">
        <v>36</v>
      </c>
      <c r="AP617" s="174">
        <v>36</v>
      </c>
      <c r="AQ617" s="175">
        <f t="shared" si="485"/>
        <v>252</v>
      </c>
      <c r="AR617" s="31">
        <f t="shared" si="486"/>
        <v>0</v>
      </c>
      <c r="AS617" s="2">
        <f t="shared" si="487"/>
        <v>0.5</v>
      </c>
      <c r="AT617" s="33">
        <f t="shared" si="488"/>
        <v>0</v>
      </c>
      <c r="AU617" s="31">
        <f t="shared" si="489"/>
        <v>0</v>
      </c>
      <c r="AV617" s="2">
        <f t="shared" si="490"/>
        <v>0</v>
      </c>
      <c r="AW617" s="33">
        <f t="shared" si="491"/>
        <v>1</v>
      </c>
      <c r="AX617" s="31">
        <f t="shared" si="492"/>
        <v>1</v>
      </c>
      <c r="AY617" s="33">
        <f t="shared" si="493"/>
        <v>1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543</v>
      </c>
      <c r="C618" s="31">
        <v>1</v>
      </c>
      <c r="D618" s="111" t="s">
        <v>14</v>
      </c>
      <c r="E618" s="2" t="s">
        <v>67</v>
      </c>
      <c r="F618" s="1"/>
      <c r="G618" s="1"/>
      <c r="H618" s="33" t="s">
        <v>80</v>
      </c>
      <c r="I618" s="173">
        <f t="shared" si="464"/>
        <v>345.21518892211753</v>
      </c>
      <c r="J618" s="174">
        <f t="shared" si="465"/>
        <v>4.416949590906067</v>
      </c>
      <c r="K618" s="189">
        <f t="shared" si="466"/>
        <v>869</v>
      </c>
      <c r="L618" s="190">
        <f t="shared" si="462"/>
        <v>415</v>
      </c>
      <c r="M618" s="173">
        <f t="shared" si="495"/>
        <v>9925.9292167097992</v>
      </c>
      <c r="N618" s="174">
        <f t="shared" si="432"/>
        <v>2963.1578043920517</v>
      </c>
      <c r="O618" s="174">
        <f t="shared" si="494"/>
        <v>2963.1578043920517</v>
      </c>
      <c r="P618" s="174">
        <f t="shared" si="468"/>
        <v>3999.6136079256953</v>
      </c>
      <c r="Q618" s="174">
        <f t="shared" si="469"/>
        <v>0</v>
      </c>
      <c r="R618" s="175"/>
      <c r="S618" s="173">
        <f t="shared" si="435"/>
        <v>8105.1680545904828</v>
      </c>
      <c r="T618" s="174">
        <f t="shared" si="470"/>
        <v>2419.6114492170377</v>
      </c>
      <c r="U618" s="174">
        <f t="shared" si="471"/>
        <v>2419.6114492170377</v>
      </c>
      <c r="V618" s="174">
        <f t="shared" si="472"/>
        <v>3265.9451561564074</v>
      </c>
      <c r="W618" s="174">
        <f t="shared" si="473"/>
        <v>0</v>
      </c>
      <c r="X618" s="175"/>
      <c r="Y618" s="173">
        <f t="shared" si="467"/>
        <v>16210.336109180966</v>
      </c>
      <c r="Z618" s="174">
        <f t="shared" si="474"/>
        <v>4839.2228984340754</v>
      </c>
      <c r="AA618" s="174">
        <f t="shared" si="475"/>
        <v>4839.2228984340754</v>
      </c>
      <c r="AB618" s="174">
        <f t="shared" si="476"/>
        <v>6531.8903123128148</v>
      </c>
      <c r="AC618" s="174">
        <f t="shared" si="477"/>
        <v>0</v>
      </c>
      <c r="AD618" s="175"/>
      <c r="AE618" s="173">
        <f t="shared" si="478"/>
        <v>28.752875120304001</v>
      </c>
      <c r="AF618" s="174">
        <f t="shared" si="431"/>
        <v>36</v>
      </c>
      <c r="AG618" s="174">
        <f t="shared" si="445"/>
        <v>22.464200000000002</v>
      </c>
      <c r="AH618" s="174">
        <f t="shared" si="479"/>
        <v>127</v>
      </c>
      <c r="AI618" s="174">
        <f t="shared" si="480"/>
        <v>200</v>
      </c>
      <c r="AJ618" s="174">
        <f t="shared" si="481"/>
        <v>3.3333333333333335</v>
      </c>
      <c r="AK618" s="174">
        <f t="shared" si="463"/>
        <v>8105.1680545904828</v>
      </c>
      <c r="AL618" s="174">
        <f t="shared" si="482"/>
        <v>2419.6114492170377</v>
      </c>
      <c r="AM618" s="174">
        <f t="shared" si="483"/>
        <v>2419.6114492170377</v>
      </c>
      <c r="AN618" s="174">
        <f t="shared" si="484"/>
        <v>3265.9451561564074</v>
      </c>
      <c r="AO618" s="176">
        <v>36</v>
      </c>
      <c r="AP618" s="174">
        <v>36</v>
      </c>
      <c r="AQ618" s="175">
        <f t="shared" si="485"/>
        <v>127</v>
      </c>
      <c r="AR618" s="31">
        <f t="shared" si="486"/>
        <v>0</v>
      </c>
      <c r="AS618" s="2">
        <f t="shared" si="487"/>
        <v>1</v>
      </c>
      <c r="AT618" s="33">
        <f t="shared" si="488"/>
        <v>0</v>
      </c>
      <c r="AU618" s="31">
        <f t="shared" si="489"/>
        <v>0</v>
      </c>
      <c r="AV618" s="2">
        <f t="shared" si="490"/>
        <v>0</v>
      </c>
      <c r="AW618" s="33">
        <f t="shared" si="491"/>
        <v>1</v>
      </c>
      <c r="AX618" s="31">
        <f t="shared" si="492"/>
        <v>1</v>
      </c>
      <c r="AY618" s="33">
        <f t="shared" si="493"/>
        <v>1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customHeight="1">
      <c r="A619" s="2"/>
      <c r="B619" s="107">
        <v>544</v>
      </c>
      <c r="C619" s="31">
        <v>10</v>
      </c>
      <c r="D619" s="111" t="s">
        <v>14</v>
      </c>
      <c r="E619" s="2" t="s">
        <v>144</v>
      </c>
      <c r="F619" s="2" t="s">
        <v>149</v>
      </c>
      <c r="G619" s="2"/>
      <c r="H619" s="33" t="s">
        <v>81</v>
      </c>
      <c r="I619" s="173">
        <f t="shared" si="464"/>
        <v>1564.6949951117624</v>
      </c>
      <c r="J619" s="174">
        <f t="shared" si="465"/>
        <v>22.849888828545563</v>
      </c>
      <c r="K619" s="189">
        <f t="shared" si="466"/>
        <v>104</v>
      </c>
      <c r="L619" s="190">
        <f t="shared" si="462"/>
        <v>75</v>
      </c>
      <c r="M619" s="173">
        <f t="shared" si="495"/>
        <v>44989.479795813182</v>
      </c>
      <c r="N619" s="174">
        <f t="shared" si="432"/>
        <v>7807.9238471805384</v>
      </c>
      <c r="O619" s="174">
        <f t="shared" si="494"/>
        <v>7807.9238471805384</v>
      </c>
      <c r="P619" s="174">
        <f t="shared" si="468"/>
        <v>10540.82660553031</v>
      </c>
      <c r="Q619" s="174">
        <f t="shared" si="469"/>
        <v>18832.805495921795</v>
      </c>
      <c r="R619" s="175"/>
      <c r="S619" s="173">
        <f t="shared" si="435"/>
        <v>34484.15718320672</v>
      </c>
      <c r="T619" s="174">
        <f t="shared" si="470"/>
        <v>5984.7251944828831</v>
      </c>
      <c r="U619" s="174">
        <f t="shared" si="471"/>
        <v>5984.7251944828831</v>
      </c>
      <c r="V619" s="174">
        <f t="shared" si="472"/>
        <v>8079.4782059218614</v>
      </c>
      <c r="W619" s="174">
        <f t="shared" si="473"/>
        <v>14435.228588319091</v>
      </c>
      <c r="X619" s="175"/>
      <c r="Y619" s="173">
        <f t="shared" si="467"/>
        <v>68968.31436641344</v>
      </c>
      <c r="Z619" s="174">
        <f t="shared" si="474"/>
        <v>11969.450388965768</v>
      </c>
      <c r="AA619" s="174">
        <f t="shared" si="475"/>
        <v>11969.450388965768</v>
      </c>
      <c r="AB619" s="174">
        <f t="shared" si="476"/>
        <v>16158.956411843723</v>
      </c>
      <c r="AC619" s="174">
        <f t="shared" si="477"/>
        <v>28870.457176638181</v>
      </c>
      <c r="AD619" s="175"/>
      <c r="AE619" s="173">
        <f t="shared" si="478"/>
        <v>28.752875120304001</v>
      </c>
      <c r="AF619" s="174">
        <f t="shared" ref="AF619:AF682" si="496">AP619</f>
        <v>36</v>
      </c>
      <c r="AG619" s="174">
        <f t="shared" si="445"/>
        <v>22.464200000000002</v>
      </c>
      <c r="AH619" s="174">
        <f t="shared" si="479"/>
        <v>657</v>
      </c>
      <c r="AI619" s="174">
        <f t="shared" si="480"/>
        <v>200</v>
      </c>
      <c r="AJ619" s="174">
        <f t="shared" si="481"/>
        <v>3.3333333333333335</v>
      </c>
      <c r="AK619" s="174">
        <f t="shared" si="463"/>
        <v>16707.440495739691</v>
      </c>
      <c r="AL619" s="174">
        <f t="shared" si="482"/>
        <v>4987.2709954024031</v>
      </c>
      <c r="AM619" s="174">
        <f t="shared" si="483"/>
        <v>4987.2709954024031</v>
      </c>
      <c r="AN619" s="174">
        <f t="shared" si="484"/>
        <v>6732.8985049348848</v>
      </c>
      <c r="AO619" s="176">
        <v>36</v>
      </c>
      <c r="AP619" s="174">
        <v>36</v>
      </c>
      <c r="AQ619" s="175">
        <f t="shared" si="485"/>
        <v>657</v>
      </c>
      <c r="AR619" s="31">
        <f t="shared" si="486"/>
        <v>0</v>
      </c>
      <c r="AS619" s="2">
        <f t="shared" si="487"/>
        <v>1</v>
      </c>
      <c r="AT619" s="33">
        <f t="shared" si="488"/>
        <v>0</v>
      </c>
      <c r="AU619" s="31">
        <f t="shared" si="489"/>
        <v>0</v>
      </c>
      <c r="AV619" s="2">
        <f t="shared" si="490"/>
        <v>0</v>
      </c>
      <c r="AW619" s="33">
        <f t="shared" si="491"/>
        <v>1</v>
      </c>
      <c r="AX619" s="31">
        <f t="shared" si="492"/>
        <v>0.6</v>
      </c>
      <c r="AY619" s="33">
        <f t="shared" si="493"/>
        <v>1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545</v>
      </c>
      <c r="C620" s="31">
        <v>10</v>
      </c>
      <c r="D620" s="111" t="s">
        <v>14</v>
      </c>
      <c r="E620" s="2" t="s">
        <v>138</v>
      </c>
      <c r="F620" s="2" t="s">
        <v>149</v>
      </c>
      <c r="G620" s="2"/>
      <c r="H620" s="33" t="s">
        <v>81</v>
      </c>
      <c r="I620" s="173">
        <f t="shared" si="464"/>
        <v>1864.5272470076391</v>
      </c>
      <c r="J620" s="174">
        <f t="shared" si="465"/>
        <v>22.849888828545563</v>
      </c>
      <c r="K620" s="189">
        <f t="shared" si="466"/>
        <v>54</v>
      </c>
      <c r="L620" s="190">
        <f t="shared" si="462"/>
        <v>46</v>
      </c>
      <c r="M620" s="173">
        <f t="shared" si="495"/>
        <v>53610.519091614857</v>
      </c>
      <c r="N620" s="174">
        <f t="shared" si="432"/>
        <v>9304.1051458012589</v>
      </c>
      <c r="O620" s="174">
        <f t="shared" si="494"/>
        <v>9304.1051458012589</v>
      </c>
      <c r="P620" s="174">
        <f t="shared" si="468"/>
        <v>12560.696157010776</v>
      </c>
      <c r="Q620" s="174">
        <f t="shared" si="469"/>
        <v>22441.612643001568</v>
      </c>
      <c r="R620" s="175"/>
      <c r="S620" s="173">
        <f t="shared" si="435"/>
        <v>34484.15718320672</v>
      </c>
      <c r="T620" s="174">
        <f t="shared" si="470"/>
        <v>5984.7251944828831</v>
      </c>
      <c r="U620" s="174">
        <f t="shared" si="471"/>
        <v>5984.7251944828831</v>
      </c>
      <c r="V620" s="174">
        <f t="shared" si="472"/>
        <v>8079.4782059218614</v>
      </c>
      <c r="W620" s="174">
        <f t="shared" si="473"/>
        <v>14435.228588319091</v>
      </c>
      <c r="X620" s="175"/>
      <c r="Y620" s="173">
        <f t="shared" si="467"/>
        <v>68968.31436641344</v>
      </c>
      <c r="Z620" s="174">
        <f t="shared" si="474"/>
        <v>11969.450388965768</v>
      </c>
      <c r="AA620" s="174">
        <f t="shared" si="475"/>
        <v>11969.450388965768</v>
      </c>
      <c r="AB620" s="174">
        <f t="shared" si="476"/>
        <v>16158.956411843723</v>
      </c>
      <c r="AC620" s="174">
        <f t="shared" si="477"/>
        <v>28870.457176638181</v>
      </c>
      <c r="AD620" s="175"/>
      <c r="AE620" s="173">
        <f t="shared" si="478"/>
        <v>28.752875120304001</v>
      </c>
      <c r="AF620" s="174">
        <f t="shared" si="496"/>
        <v>36</v>
      </c>
      <c r="AG620" s="174">
        <f t="shared" si="445"/>
        <v>47.464200000000005</v>
      </c>
      <c r="AH620" s="174">
        <f t="shared" si="479"/>
        <v>657</v>
      </c>
      <c r="AI620" s="174">
        <f t="shared" si="480"/>
        <v>200</v>
      </c>
      <c r="AJ620" s="174">
        <f t="shared" si="481"/>
        <v>3.3333333333333335</v>
      </c>
      <c r="AK620" s="174">
        <f t="shared" si="463"/>
        <v>16707.440495739691</v>
      </c>
      <c r="AL620" s="174">
        <f t="shared" si="482"/>
        <v>4987.2709954024031</v>
      </c>
      <c r="AM620" s="174">
        <f t="shared" si="483"/>
        <v>4987.2709954024031</v>
      </c>
      <c r="AN620" s="174">
        <f t="shared" si="484"/>
        <v>6732.8985049348848</v>
      </c>
      <c r="AO620" s="176">
        <v>36</v>
      </c>
      <c r="AP620" s="174">
        <v>36</v>
      </c>
      <c r="AQ620" s="175">
        <f t="shared" si="485"/>
        <v>657</v>
      </c>
      <c r="AR620" s="31">
        <f t="shared" si="486"/>
        <v>0</v>
      </c>
      <c r="AS620" s="2">
        <f t="shared" si="487"/>
        <v>1</v>
      </c>
      <c r="AT620" s="33">
        <f t="shared" si="488"/>
        <v>0</v>
      </c>
      <c r="AU620" s="31">
        <f t="shared" si="489"/>
        <v>25</v>
      </c>
      <c r="AV620" s="2">
        <f t="shared" si="490"/>
        <v>0</v>
      </c>
      <c r="AW620" s="33">
        <f t="shared" si="491"/>
        <v>1</v>
      </c>
      <c r="AX620" s="31">
        <f t="shared" si="492"/>
        <v>0.6</v>
      </c>
      <c r="AY620" s="33">
        <f t="shared" si="493"/>
        <v>1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546</v>
      </c>
      <c r="C621" s="31">
        <v>10</v>
      </c>
      <c r="D621" s="111" t="s">
        <v>14</v>
      </c>
      <c r="E621" s="2" t="s">
        <v>141</v>
      </c>
      <c r="F621" s="2" t="s">
        <v>149</v>
      </c>
      <c r="G621" s="2"/>
      <c r="H621" s="33" t="s">
        <v>81</v>
      </c>
      <c r="I621" s="173">
        <f t="shared" si="464"/>
        <v>1674.8146043760921</v>
      </c>
      <c r="J621" s="174">
        <f t="shared" si="465"/>
        <v>22.849888828545563</v>
      </c>
      <c r="K621" s="189">
        <f t="shared" si="466"/>
        <v>82</v>
      </c>
      <c r="L621" s="190">
        <f t="shared" si="462"/>
        <v>65</v>
      </c>
      <c r="M621" s="173">
        <f t="shared" si="495"/>
        <v>48155.735169287131</v>
      </c>
      <c r="N621" s="174">
        <f t="shared" ref="N621:N684" si="497">T621*(1+(IF((AG621+IF(F621="백어택",8,0))&gt;100,100,AG621+IF(F621="백어택",8,0))/100)*(AI621/100-1))</f>
        <v>7807.9238471805384</v>
      </c>
      <c r="O621" s="174">
        <f t="shared" si="494"/>
        <v>7807.9238471805384</v>
      </c>
      <c r="P621" s="174">
        <f t="shared" ref="P621:P652" si="498">V621*(1+(IF((AG621+IF(F621="백어택",8,0))&gt;100,100,AG621+IF(F621="백어택",8,0))/100)*(AI621*IF(AX621=1,AW621,1)/100-1))</f>
        <v>10540.82660553031</v>
      </c>
      <c r="Q621" s="174">
        <f t="shared" ref="Q621:Q652" si="499">W621*(1+(IF((AG621+IF(F621="백어택",8,0))&gt;100,100,AG621+IF(F621="백어택",8,0))/100)*(AI621*AW621/100-1))</f>
        <v>21999.060869395744</v>
      </c>
      <c r="R621" s="175"/>
      <c r="S621" s="173">
        <f t="shared" ref="S621:S684" si="500">SUM(T621:X621)</f>
        <v>34484.15718320672</v>
      </c>
      <c r="T621" s="174">
        <f t="shared" ref="T621:T652" si="501">AL621*AY621*IF(F621="백어택",1.2,1)</f>
        <v>5984.7251944828831</v>
      </c>
      <c r="U621" s="174">
        <f t="shared" ref="U621:U652" si="502">AM621*AY621*IF(F621="백어택",1.2,1)</f>
        <v>5984.7251944828831</v>
      </c>
      <c r="V621" s="174">
        <f t="shared" ref="V621:V652" si="503">AN621*AY621*IF(F621="백어택",1.2,1)</f>
        <v>8079.4782059218614</v>
      </c>
      <c r="W621" s="174">
        <f t="shared" ref="W621:W652" si="504">(T621+U621+V621)*IF(AX621=1,0,0.6)*IF(F621="백어택",1.2,1)</f>
        <v>14435.228588319091</v>
      </c>
      <c r="X621" s="175"/>
      <c r="Y621" s="173">
        <f t="shared" si="467"/>
        <v>79361.678950003174</v>
      </c>
      <c r="Z621" s="174">
        <f t="shared" ref="Z621:Z652" si="505">T621*AI621/100</f>
        <v>11969.450388965768</v>
      </c>
      <c r="AA621" s="174">
        <f t="shared" ref="AA621:AA652" si="506">U621*AI621/100</f>
        <v>11969.450388965768</v>
      </c>
      <c r="AB621" s="174">
        <f t="shared" ref="AB621:AB652" si="507">V621*AI621*IF(AX621=1,AW621,1)/100</f>
        <v>16158.956411843723</v>
      </c>
      <c r="AC621" s="174">
        <f t="shared" ref="AC621:AC652" si="508">W621*AI621*AW621/100</f>
        <v>39263.821760227926</v>
      </c>
      <c r="AD621" s="175"/>
      <c r="AE621" s="173">
        <f t="shared" ref="AE621:AE652" si="509">AO621*(1-$D$20/100)*(1-$D$17/100)</f>
        <v>28.752875120304001</v>
      </c>
      <c r="AF621" s="174">
        <f t="shared" si="496"/>
        <v>36</v>
      </c>
      <c r="AG621" s="174">
        <f t="shared" ref="AG621:AG684" si="510">IF($D$57+AU621&gt;100,100,$D$57+AU621)</f>
        <v>22.464200000000002</v>
      </c>
      <c r="AH621" s="174">
        <f t="shared" ref="AH621:AH652" si="511">AQ621*AS621</f>
        <v>657</v>
      </c>
      <c r="AI621" s="174">
        <f t="shared" ref="AI621:AI652" si="512">$D$58+IF(H621="근접",AR621,0)+IF(AY621=1,0,50)</f>
        <v>200</v>
      </c>
      <c r="AJ621" s="174">
        <f t="shared" ref="AJ621:AJ652" si="513">10/3</f>
        <v>3.3333333333333335</v>
      </c>
      <c r="AK621" s="174">
        <f t="shared" si="463"/>
        <v>16707.440495739691</v>
      </c>
      <c r="AL621" s="174">
        <f t="shared" ref="AL621:AL652" si="514">(IF(H621="근접",$D$61*(VLOOKUP(C621,$B$36:$AG$39,19,FALSE)+VLOOKUP(C621,$B$40:$AG$43,19,FALSE)*$D$54),$D$60*(VLOOKUP(C621,$B$36:$AG$39,19,FALSE)+VLOOKUP(C621,$B$40:$AG$43,19,FALSE)*$D$54)))*$D$59/100</f>
        <v>4987.2709954024031</v>
      </c>
      <c r="AM621" s="174">
        <f t="shared" ref="AM621:AM652" si="515">(IF(H621="근접",$D$61*(VLOOKUP(C621,$B$36:$AG$39,20,FALSE)+VLOOKUP(C621,$B$40:$AG$43,20,FALSE)*$D$54),$D$60*(VLOOKUP(C621,$B$36:$AG$39,20,FALSE)+VLOOKUP(C621,$B$40:$AG$43,20,FALSE)*$D$54)))*$D$59/100</f>
        <v>4987.2709954024031</v>
      </c>
      <c r="AN621" s="174">
        <f t="shared" ref="AN621:AN652" si="516">(IF(H621="근접",$D$61*(VLOOKUP(C621,$B$36:$AG$39,21,FALSE)+VLOOKUP(C621,$B$40:$AG$43,21,FALSE)*$D$54),$D$60*(VLOOKUP(C621,$B$36:$AG$39,21,FALSE)+VLOOKUP(C621,$B$40:$AG$43,21,FALSE)*$D$54)))*$D$59/100</f>
        <v>6732.8985049348848</v>
      </c>
      <c r="AO621" s="176">
        <v>36</v>
      </c>
      <c r="AP621" s="174">
        <v>36</v>
      </c>
      <c r="AQ621" s="175">
        <f t="shared" ref="AQ621:AQ652" si="517">VLOOKUP(C621,$B$45:$AA$48,19,FALSE)</f>
        <v>657</v>
      </c>
      <c r="AR621" s="31">
        <f t="shared" ref="AR621:AR652" si="518">IF(LEFT(E621,1)*1=1,$S$64,$R$64)</f>
        <v>0</v>
      </c>
      <c r="AS621" s="2">
        <f t="shared" ref="AS621:AS652" si="519">IF(LEFT(E621,1)*1=2,$U$64,$T$64)</f>
        <v>1</v>
      </c>
      <c r="AT621" s="33">
        <f t="shared" ref="AT621:AT652" si="520">IF(LEFT(E621,1)*1=3,$W$64,$V$64)</f>
        <v>0</v>
      </c>
      <c r="AU621" s="31">
        <f t="shared" ref="AU621:AU652" si="521">IF(MID(E621,3,1)*1=1,$Y$64,$X$64)</f>
        <v>0</v>
      </c>
      <c r="AV621" s="2">
        <f t="shared" ref="AV621:AV652" si="522">IF(MID(E621,3,1)*1=2,$AA$64,$Z$64)</f>
        <v>0</v>
      </c>
      <c r="AW621" s="33">
        <f t="shared" ref="AW621:AW652" si="523">IF(MID(E621,3,1)*1=3,$AC$64,$AB$64)</f>
        <v>1.36</v>
      </c>
      <c r="AX621" s="31">
        <f t="shared" ref="AX621:AX652" si="524">IF(MID(E621,5,1)*1=1,$AE$64,$AD$64)</f>
        <v>0.6</v>
      </c>
      <c r="AY621" s="33">
        <f t="shared" ref="AY621:AY652" si="525">IF(MID(E621,5,1)*1=2,$AG$64,$AF$64)</f>
        <v>1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547</v>
      </c>
      <c r="C622" s="31">
        <v>10</v>
      </c>
      <c r="D622" s="111" t="s">
        <v>14</v>
      </c>
      <c r="E622" s="2" t="s">
        <v>150</v>
      </c>
      <c r="F622" s="2" t="s">
        <v>149</v>
      </c>
      <c r="G622" s="2"/>
      <c r="H622" s="33" t="s">
        <v>81</v>
      </c>
      <c r="I622" s="173">
        <f t="shared" si="464"/>
        <v>1747.3779888758897</v>
      </c>
      <c r="J622" s="174">
        <f t="shared" si="465"/>
        <v>22.849888828545563</v>
      </c>
      <c r="K622" s="189">
        <f t="shared" si="466"/>
        <v>74</v>
      </c>
      <c r="L622" s="190">
        <f t="shared" si="462"/>
        <v>59</v>
      </c>
      <c r="M622" s="173">
        <f t="shared" si="495"/>
        <v>50242.141102116409</v>
      </c>
      <c r="N622" s="174">
        <f t="shared" si="497"/>
        <v>8719.5231735293655</v>
      </c>
      <c r="O622" s="174">
        <f t="shared" ref="O622:O653" si="526">U622*(1+((IF((AG622+IF(F622="백어택",8,0))&gt;100,100,AG622+IF(F622="백어택",8,0))/100)*(AI622/100-1)))</f>
        <v>8719.5231735293655</v>
      </c>
      <c r="P622" s="174">
        <f t="shared" si="498"/>
        <v>11771.500805334534</v>
      </c>
      <c r="Q622" s="174">
        <f t="shared" si="499"/>
        <v>21031.593949723148</v>
      </c>
      <c r="R622" s="175"/>
      <c r="S622" s="173">
        <f t="shared" si="500"/>
        <v>34484.15718320672</v>
      </c>
      <c r="T622" s="174">
        <f t="shared" si="501"/>
        <v>5984.7251944828831</v>
      </c>
      <c r="U622" s="174">
        <f t="shared" si="502"/>
        <v>5984.7251944828831</v>
      </c>
      <c r="V622" s="174">
        <f t="shared" si="503"/>
        <v>8079.4782059218614</v>
      </c>
      <c r="W622" s="174">
        <f t="shared" si="504"/>
        <v>14435.228588319091</v>
      </c>
      <c r="X622" s="175"/>
      <c r="Y622" s="173">
        <f t="shared" si="467"/>
        <v>86210.392958016804</v>
      </c>
      <c r="Z622" s="174">
        <f t="shared" si="505"/>
        <v>14961.812986207209</v>
      </c>
      <c r="AA622" s="174">
        <f t="shared" si="506"/>
        <v>14961.812986207209</v>
      </c>
      <c r="AB622" s="174">
        <f t="shared" si="507"/>
        <v>20198.695514804655</v>
      </c>
      <c r="AC622" s="174">
        <f t="shared" si="508"/>
        <v>36088.071470797731</v>
      </c>
      <c r="AD622" s="175"/>
      <c r="AE622" s="173">
        <f t="shared" si="509"/>
        <v>28.752875120304001</v>
      </c>
      <c r="AF622" s="174">
        <f t="shared" si="496"/>
        <v>36</v>
      </c>
      <c r="AG622" s="174">
        <f t="shared" si="510"/>
        <v>22.464200000000002</v>
      </c>
      <c r="AH622" s="174">
        <f t="shared" si="511"/>
        <v>657</v>
      </c>
      <c r="AI622" s="174">
        <f t="shared" si="512"/>
        <v>250</v>
      </c>
      <c r="AJ622" s="174">
        <f t="shared" si="513"/>
        <v>3.3333333333333335</v>
      </c>
      <c r="AK622" s="174">
        <f t="shared" si="463"/>
        <v>16707.440495739691</v>
      </c>
      <c r="AL622" s="174">
        <f t="shared" si="514"/>
        <v>4987.2709954024031</v>
      </c>
      <c r="AM622" s="174">
        <f t="shared" si="515"/>
        <v>4987.2709954024031</v>
      </c>
      <c r="AN622" s="174">
        <f t="shared" si="516"/>
        <v>6732.8985049348848</v>
      </c>
      <c r="AO622" s="176">
        <v>36</v>
      </c>
      <c r="AP622" s="174">
        <v>36</v>
      </c>
      <c r="AQ622" s="175">
        <f t="shared" si="517"/>
        <v>657</v>
      </c>
      <c r="AR622" s="31">
        <f t="shared" si="518"/>
        <v>50</v>
      </c>
      <c r="AS622" s="2">
        <f t="shared" si="519"/>
        <v>1</v>
      </c>
      <c r="AT622" s="33">
        <f t="shared" si="520"/>
        <v>0</v>
      </c>
      <c r="AU622" s="31">
        <f t="shared" si="521"/>
        <v>0</v>
      </c>
      <c r="AV622" s="2">
        <f t="shared" si="522"/>
        <v>0</v>
      </c>
      <c r="AW622" s="33">
        <f t="shared" si="523"/>
        <v>1</v>
      </c>
      <c r="AX622" s="31">
        <f t="shared" si="524"/>
        <v>0.6</v>
      </c>
      <c r="AY622" s="33">
        <f t="shared" si="525"/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548</v>
      </c>
      <c r="C623" s="31">
        <v>10</v>
      </c>
      <c r="D623" s="111" t="s">
        <v>14</v>
      </c>
      <c r="E623" s="2" t="s">
        <v>164</v>
      </c>
      <c r="F623" s="2" t="s">
        <v>149</v>
      </c>
      <c r="G623" s="2"/>
      <c r="H623" s="33" t="s">
        <v>81</v>
      </c>
      <c r="I623" s="173">
        <f t="shared" si="464"/>
        <v>2197.1263667197049</v>
      </c>
      <c r="J623" s="174">
        <f t="shared" si="465"/>
        <v>22.849888828545563</v>
      </c>
      <c r="K623" s="189">
        <f t="shared" si="466"/>
        <v>29</v>
      </c>
      <c r="L623" s="190">
        <f t="shared" si="462"/>
        <v>28</v>
      </c>
      <c r="M623" s="173">
        <f t="shared" si="495"/>
        <v>63173.700045818929</v>
      </c>
      <c r="N623" s="174">
        <f t="shared" si="497"/>
        <v>10963.795121460445</v>
      </c>
      <c r="O623" s="174">
        <f t="shared" si="526"/>
        <v>10963.795121460445</v>
      </c>
      <c r="P623" s="174">
        <f t="shared" si="498"/>
        <v>14801.305132555231</v>
      </c>
      <c r="Q623" s="174">
        <f t="shared" si="499"/>
        <v>26444.804670342808</v>
      </c>
      <c r="R623" s="175"/>
      <c r="S623" s="173">
        <f t="shared" si="500"/>
        <v>34484.15718320672</v>
      </c>
      <c r="T623" s="174">
        <f t="shared" si="501"/>
        <v>5984.7251944828831</v>
      </c>
      <c r="U623" s="174">
        <f t="shared" si="502"/>
        <v>5984.7251944828831</v>
      </c>
      <c r="V623" s="174">
        <f t="shared" si="503"/>
        <v>8079.4782059218614</v>
      </c>
      <c r="W623" s="174">
        <f t="shared" si="504"/>
        <v>14435.228588319091</v>
      </c>
      <c r="X623" s="175"/>
      <c r="Y623" s="173">
        <f t="shared" si="467"/>
        <v>86210.392958016804</v>
      </c>
      <c r="Z623" s="174">
        <f t="shared" si="505"/>
        <v>14961.812986207209</v>
      </c>
      <c r="AA623" s="174">
        <f t="shared" si="506"/>
        <v>14961.812986207209</v>
      </c>
      <c r="AB623" s="174">
        <f t="shared" si="507"/>
        <v>20198.695514804655</v>
      </c>
      <c r="AC623" s="174">
        <f t="shared" si="508"/>
        <v>36088.071470797731</v>
      </c>
      <c r="AD623" s="175"/>
      <c r="AE623" s="173">
        <f t="shared" si="509"/>
        <v>28.752875120304001</v>
      </c>
      <c r="AF623" s="174">
        <f t="shared" si="496"/>
        <v>36</v>
      </c>
      <c r="AG623" s="174">
        <f t="shared" si="510"/>
        <v>47.464200000000005</v>
      </c>
      <c r="AH623" s="174">
        <f t="shared" si="511"/>
        <v>657</v>
      </c>
      <c r="AI623" s="174">
        <f t="shared" si="512"/>
        <v>250</v>
      </c>
      <c r="AJ623" s="174">
        <f t="shared" si="513"/>
        <v>3.3333333333333335</v>
      </c>
      <c r="AK623" s="174">
        <f t="shared" si="463"/>
        <v>16707.440495739691</v>
      </c>
      <c r="AL623" s="174">
        <f t="shared" si="514"/>
        <v>4987.2709954024031</v>
      </c>
      <c r="AM623" s="174">
        <f t="shared" si="515"/>
        <v>4987.2709954024031</v>
      </c>
      <c r="AN623" s="174">
        <f t="shared" si="516"/>
        <v>6732.8985049348848</v>
      </c>
      <c r="AO623" s="176">
        <v>36</v>
      </c>
      <c r="AP623" s="174">
        <v>36</v>
      </c>
      <c r="AQ623" s="175">
        <f t="shared" si="517"/>
        <v>657</v>
      </c>
      <c r="AR623" s="31">
        <f t="shared" si="518"/>
        <v>50</v>
      </c>
      <c r="AS623" s="2">
        <f t="shared" si="519"/>
        <v>1</v>
      </c>
      <c r="AT623" s="33">
        <f t="shared" si="520"/>
        <v>0</v>
      </c>
      <c r="AU623" s="31">
        <f t="shared" si="521"/>
        <v>25</v>
      </c>
      <c r="AV623" s="2">
        <f t="shared" si="522"/>
        <v>0</v>
      </c>
      <c r="AW623" s="33">
        <f t="shared" si="523"/>
        <v>1</v>
      </c>
      <c r="AX623" s="31">
        <f t="shared" si="524"/>
        <v>0.6</v>
      </c>
      <c r="AY623" s="33">
        <f t="shared" si="525"/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549</v>
      </c>
      <c r="C624" s="31">
        <v>10</v>
      </c>
      <c r="D624" s="194" t="s">
        <v>14</v>
      </c>
      <c r="E624" s="168" t="s">
        <v>156</v>
      </c>
      <c r="F624" s="168" t="s">
        <v>149</v>
      </c>
      <c r="G624" s="168"/>
      <c r="H624" s="33" t="s">
        <v>81</v>
      </c>
      <c r="I624" s="173">
        <f t="shared" si="464"/>
        <v>1885.0275004563021</v>
      </c>
      <c r="J624" s="177">
        <f t="shared" si="465"/>
        <v>22.849888828545563</v>
      </c>
      <c r="K624" s="191">
        <f t="shared" si="466"/>
        <v>51</v>
      </c>
      <c r="L624" s="190">
        <f t="shared" si="462"/>
        <v>44</v>
      </c>
      <c r="M624" s="173">
        <f t="shared" si="495"/>
        <v>54199.960318958845</v>
      </c>
      <c r="N624" s="177">
        <f t="shared" si="497"/>
        <v>8719.5231735293655</v>
      </c>
      <c r="O624" s="177">
        <f t="shared" si="526"/>
        <v>8719.5231735293655</v>
      </c>
      <c r="P624" s="177">
        <f t="shared" si="498"/>
        <v>11771.500805334534</v>
      </c>
      <c r="Q624" s="177">
        <f t="shared" si="499"/>
        <v>24989.41316656558</v>
      </c>
      <c r="R624" s="175"/>
      <c r="S624" s="173">
        <f t="shared" si="500"/>
        <v>34484.15718320672</v>
      </c>
      <c r="T624" s="177">
        <f t="shared" si="501"/>
        <v>5984.7251944828831</v>
      </c>
      <c r="U624" s="177">
        <f t="shared" si="502"/>
        <v>5984.7251944828831</v>
      </c>
      <c r="V624" s="177">
        <f t="shared" si="503"/>
        <v>8079.4782059218614</v>
      </c>
      <c r="W624" s="177">
        <f t="shared" si="504"/>
        <v>14435.228588319091</v>
      </c>
      <c r="X624" s="175"/>
      <c r="Y624" s="173">
        <f t="shared" si="467"/>
        <v>99202.098687503982</v>
      </c>
      <c r="Z624" s="177">
        <f t="shared" si="505"/>
        <v>14961.812986207209</v>
      </c>
      <c r="AA624" s="177">
        <f t="shared" si="506"/>
        <v>14961.812986207209</v>
      </c>
      <c r="AB624" s="177">
        <f t="shared" si="507"/>
        <v>20198.695514804655</v>
      </c>
      <c r="AC624" s="177">
        <f t="shared" si="508"/>
        <v>49079.777200284916</v>
      </c>
      <c r="AD624" s="175"/>
      <c r="AE624" s="173">
        <f t="shared" si="509"/>
        <v>28.752875120304001</v>
      </c>
      <c r="AF624" s="177">
        <f t="shared" si="496"/>
        <v>36</v>
      </c>
      <c r="AG624" s="177">
        <f t="shared" si="510"/>
        <v>22.464200000000002</v>
      </c>
      <c r="AH624" s="177">
        <f t="shared" si="511"/>
        <v>657</v>
      </c>
      <c r="AI624" s="177">
        <f t="shared" si="512"/>
        <v>250</v>
      </c>
      <c r="AJ624" s="177">
        <f t="shared" si="513"/>
        <v>3.3333333333333335</v>
      </c>
      <c r="AK624" s="177">
        <f t="shared" si="463"/>
        <v>16707.440495739691</v>
      </c>
      <c r="AL624" s="177">
        <f t="shared" si="514"/>
        <v>4987.2709954024031</v>
      </c>
      <c r="AM624" s="177">
        <f t="shared" si="515"/>
        <v>4987.2709954024031</v>
      </c>
      <c r="AN624" s="177">
        <f t="shared" si="516"/>
        <v>6732.8985049348848</v>
      </c>
      <c r="AO624" s="178">
        <v>36</v>
      </c>
      <c r="AP624" s="177">
        <v>36</v>
      </c>
      <c r="AQ624" s="175">
        <f t="shared" si="517"/>
        <v>657</v>
      </c>
      <c r="AR624" s="31">
        <f t="shared" si="518"/>
        <v>50</v>
      </c>
      <c r="AS624" s="2">
        <f t="shared" si="519"/>
        <v>1</v>
      </c>
      <c r="AT624" s="33">
        <f t="shared" si="520"/>
        <v>0</v>
      </c>
      <c r="AU624" s="31">
        <f t="shared" si="521"/>
        <v>0</v>
      </c>
      <c r="AV624" s="2">
        <f t="shared" si="522"/>
        <v>0</v>
      </c>
      <c r="AW624" s="33">
        <f t="shared" si="523"/>
        <v>1.36</v>
      </c>
      <c r="AX624" s="31">
        <f t="shared" si="524"/>
        <v>0.6</v>
      </c>
      <c r="AY624" s="33">
        <f t="shared" si="525"/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550</v>
      </c>
      <c r="C625" s="31">
        <v>10</v>
      </c>
      <c r="D625" s="111" t="s">
        <v>14</v>
      </c>
      <c r="E625" s="2" t="s">
        <v>161</v>
      </c>
      <c r="F625" s="2" t="s">
        <v>149</v>
      </c>
      <c r="G625" s="2"/>
      <c r="H625" s="33" t="s">
        <v>81</v>
      </c>
      <c r="I625" s="173">
        <f t="shared" si="464"/>
        <v>1564.6949951117624</v>
      </c>
      <c r="J625" s="174">
        <f t="shared" si="465"/>
        <v>11.424944414272781</v>
      </c>
      <c r="K625" s="189">
        <f t="shared" si="466"/>
        <v>104</v>
      </c>
      <c r="L625" s="190">
        <f t="shared" si="462"/>
        <v>75</v>
      </c>
      <c r="M625" s="173">
        <f t="shared" si="495"/>
        <v>44989.479795813182</v>
      </c>
      <c r="N625" s="174">
        <f t="shared" si="497"/>
        <v>7807.9238471805384</v>
      </c>
      <c r="O625" s="174">
        <f t="shared" si="526"/>
        <v>7807.9238471805384</v>
      </c>
      <c r="P625" s="174">
        <f t="shared" si="498"/>
        <v>10540.82660553031</v>
      </c>
      <c r="Q625" s="174">
        <f t="shared" si="499"/>
        <v>18832.805495921795</v>
      </c>
      <c r="R625" s="175"/>
      <c r="S625" s="173">
        <f t="shared" si="500"/>
        <v>34484.15718320672</v>
      </c>
      <c r="T625" s="174">
        <f t="shared" si="501"/>
        <v>5984.7251944828831</v>
      </c>
      <c r="U625" s="174">
        <f t="shared" si="502"/>
        <v>5984.7251944828831</v>
      </c>
      <c r="V625" s="174">
        <f t="shared" si="503"/>
        <v>8079.4782059218614</v>
      </c>
      <c r="W625" s="174">
        <f t="shared" si="504"/>
        <v>14435.228588319091</v>
      </c>
      <c r="X625" s="175"/>
      <c r="Y625" s="173">
        <f t="shared" si="467"/>
        <v>68968.31436641344</v>
      </c>
      <c r="Z625" s="174">
        <f t="shared" si="505"/>
        <v>11969.450388965768</v>
      </c>
      <c r="AA625" s="174">
        <f t="shared" si="506"/>
        <v>11969.450388965768</v>
      </c>
      <c r="AB625" s="174">
        <f t="shared" si="507"/>
        <v>16158.956411843723</v>
      </c>
      <c r="AC625" s="174">
        <f t="shared" si="508"/>
        <v>28870.457176638181</v>
      </c>
      <c r="AD625" s="175"/>
      <c r="AE625" s="173">
        <f t="shared" si="509"/>
        <v>28.752875120304001</v>
      </c>
      <c r="AF625" s="174">
        <f t="shared" si="496"/>
        <v>36</v>
      </c>
      <c r="AG625" s="174">
        <f t="shared" si="510"/>
        <v>22.464200000000002</v>
      </c>
      <c r="AH625" s="174">
        <f t="shared" si="511"/>
        <v>328.5</v>
      </c>
      <c r="AI625" s="174">
        <f t="shared" si="512"/>
        <v>200</v>
      </c>
      <c r="AJ625" s="174">
        <f t="shared" si="513"/>
        <v>3.3333333333333335</v>
      </c>
      <c r="AK625" s="174">
        <f t="shared" si="463"/>
        <v>16707.440495739691</v>
      </c>
      <c r="AL625" s="174">
        <f t="shared" si="514"/>
        <v>4987.2709954024031</v>
      </c>
      <c r="AM625" s="174">
        <f t="shared" si="515"/>
        <v>4987.2709954024031</v>
      </c>
      <c r="AN625" s="174">
        <f t="shared" si="516"/>
        <v>6732.8985049348848</v>
      </c>
      <c r="AO625" s="176">
        <v>36</v>
      </c>
      <c r="AP625" s="174">
        <v>36</v>
      </c>
      <c r="AQ625" s="175">
        <f t="shared" si="517"/>
        <v>657</v>
      </c>
      <c r="AR625" s="31">
        <f t="shared" si="518"/>
        <v>0</v>
      </c>
      <c r="AS625" s="2">
        <f t="shared" si="519"/>
        <v>0.5</v>
      </c>
      <c r="AT625" s="33">
        <f t="shared" si="520"/>
        <v>0</v>
      </c>
      <c r="AU625" s="31">
        <f t="shared" si="521"/>
        <v>0</v>
      </c>
      <c r="AV625" s="2">
        <f t="shared" si="522"/>
        <v>0</v>
      </c>
      <c r="AW625" s="33">
        <f t="shared" si="523"/>
        <v>1</v>
      </c>
      <c r="AX625" s="31">
        <f t="shared" si="524"/>
        <v>0.6</v>
      </c>
      <c r="AY625" s="33">
        <f t="shared" si="525"/>
        <v>1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551</v>
      </c>
      <c r="C626" s="31">
        <v>10</v>
      </c>
      <c r="D626" s="111" t="s">
        <v>14</v>
      </c>
      <c r="E626" s="2" t="s">
        <v>169</v>
      </c>
      <c r="F626" s="2" t="s">
        <v>149</v>
      </c>
      <c r="G626" s="2"/>
      <c r="H626" s="33" t="s">
        <v>81</v>
      </c>
      <c r="I626" s="173">
        <f t="shared" si="464"/>
        <v>1864.5272470076391</v>
      </c>
      <c r="J626" s="174">
        <f t="shared" si="465"/>
        <v>11.424944414272781</v>
      </c>
      <c r="K626" s="189">
        <f t="shared" si="466"/>
        <v>54</v>
      </c>
      <c r="L626" s="190">
        <f t="shared" si="462"/>
        <v>46</v>
      </c>
      <c r="M626" s="173">
        <f t="shared" si="495"/>
        <v>53610.519091614857</v>
      </c>
      <c r="N626" s="174">
        <f t="shared" si="497"/>
        <v>9304.1051458012589</v>
      </c>
      <c r="O626" s="174">
        <f t="shared" si="526"/>
        <v>9304.1051458012589</v>
      </c>
      <c r="P626" s="174">
        <f t="shared" si="498"/>
        <v>12560.696157010776</v>
      </c>
      <c r="Q626" s="174">
        <f t="shared" si="499"/>
        <v>22441.612643001568</v>
      </c>
      <c r="R626" s="175"/>
      <c r="S626" s="173">
        <f t="shared" si="500"/>
        <v>34484.15718320672</v>
      </c>
      <c r="T626" s="174">
        <f t="shared" si="501"/>
        <v>5984.7251944828831</v>
      </c>
      <c r="U626" s="174">
        <f t="shared" si="502"/>
        <v>5984.7251944828831</v>
      </c>
      <c r="V626" s="174">
        <f t="shared" si="503"/>
        <v>8079.4782059218614</v>
      </c>
      <c r="W626" s="174">
        <f t="shared" si="504"/>
        <v>14435.228588319091</v>
      </c>
      <c r="X626" s="175"/>
      <c r="Y626" s="173">
        <f t="shared" si="467"/>
        <v>68968.31436641344</v>
      </c>
      <c r="Z626" s="174">
        <f t="shared" si="505"/>
        <v>11969.450388965768</v>
      </c>
      <c r="AA626" s="174">
        <f t="shared" si="506"/>
        <v>11969.450388965768</v>
      </c>
      <c r="AB626" s="174">
        <f t="shared" si="507"/>
        <v>16158.956411843723</v>
      </c>
      <c r="AC626" s="174">
        <f t="shared" si="508"/>
        <v>28870.457176638181</v>
      </c>
      <c r="AD626" s="175"/>
      <c r="AE626" s="173">
        <f t="shared" si="509"/>
        <v>28.752875120304001</v>
      </c>
      <c r="AF626" s="174">
        <f t="shared" si="496"/>
        <v>36</v>
      </c>
      <c r="AG626" s="174">
        <f t="shared" si="510"/>
        <v>47.464200000000005</v>
      </c>
      <c r="AH626" s="174">
        <f t="shared" si="511"/>
        <v>328.5</v>
      </c>
      <c r="AI626" s="174">
        <f t="shared" si="512"/>
        <v>200</v>
      </c>
      <c r="AJ626" s="174">
        <f t="shared" si="513"/>
        <v>3.3333333333333335</v>
      </c>
      <c r="AK626" s="174">
        <f t="shared" si="463"/>
        <v>16707.440495739691</v>
      </c>
      <c r="AL626" s="174">
        <f t="shared" si="514"/>
        <v>4987.2709954024031</v>
      </c>
      <c r="AM626" s="174">
        <f t="shared" si="515"/>
        <v>4987.2709954024031</v>
      </c>
      <c r="AN626" s="174">
        <f t="shared" si="516"/>
        <v>6732.8985049348848</v>
      </c>
      <c r="AO626" s="176">
        <v>36</v>
      </c>
      <c r="AP626" s="174">
        <v>36</v>
      </c>
      <c r="AQ626" s="175">
        <f t="shared" si="517"/>
        <v>657</v>
      </c>
      <c r="AR626" s="31">
        <f t="shared" si="518"/>
        <v>0</v>
      </c>
      <c r="AS626" s="2">
        <f t="shared" si="519"/>
        <v>0.5</v>
      </c>
      <c r="AT626" s="33">
        <f t="shared" si="520"/>
        <v>0</v>
      </c>
      <c r="AU626" s="31">
        <f t="shared" si="521"/>
        <v>25</v>
      </c>
      <c r="AV626" s="2">
        <f t="shared" si="522"/>
        <v>0</v>
      </c>
      <c r="AW626" s="33">
        <f t="shared" si="523"/>
        <v>1</v>
      </c>
      <c r="AX626" s="31">
        <f t="shared" si="524"/>
        <v>0.6</v>
      </c>
      <c r="AY626" s="33">
        <f t="shared" si="525"/>
        <v>1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552</v>
      </c>
      <c r="C627" s="31">
        <v>10</v>
      </c>
      <c r="D627" s="111" t="s">
        <v>14</v>
      </c>
      <c r="E627" s="2" t="s">
        <v>171</v>
      </c>
      <c r="F627" s="2" t="s">
        <v>149</v>
      </c>
      <c r="G627" s="2"/>
      <c r="H627" s="33" t="s">
        <v>81</v>
      </c>
      <c r="I627" s="173">
        <f t="shared" si="464"/>
        <v>1674.8146043760921</v>
      </c>
      <c r="J627" s="174">
        <f t="shared" si="465"/>
        <v>11.424944414272781</v>
      </c>
      <c r="K627" s="189">
        <f t="shared" si="466"/>
        <v>82</v>
      </c>
      <c r="L627" s="190">
        <f t="shared" si="462"/>
        <v>65</v>
      </c>
      <c r="M627" s="173">
        <f t="shared" si="495"/>
        <v>48155.735169287131</v>
      </c>
      <c r="N627" s="174">
        <f t="shared" si="497"/>
        <v>7807.9238471805384</v>
      </c>
      <c r="O627" s="174">
        <f t="shared" si="526"/>
        <v>7807.9238471805384</v>
      </c>
      <c r="P627" s="174">
        <f t="shared" si="498"/>
        <v>10540.82660553031</v>
      </c>
      <c r="Q627" s="174">
        <f t="shared" si="499"/>
        <v>21999.060869395744</v>
      </c>
      <c r="R627" s="175"/>
      <c r="S627" s="173">
        <f t="shared" si="500"/>
        <v>34484.15718320672</v>
      </c>
      <c r="T627" s="174">
        <f t="shared" si="501"/>
        <v>5984.7251944828831</v>
      </c>
      <c r="U627" s="174">
        <f t="shared" si="502"/>
        <v>5984.7251944828831</v>
      </c>
      <c r="V627" s="174">
        <f t="shared" si="503"/>
        <v>8079.4782059218614</v>
      </c>
      <c r="W627" s="174">
        <f t="shared" si="504"/>
        <v>14435.228588319091</v>
      </c>
      <c r="X627" s="175"/>
      <c r="Y627" s="173">
        <f t="shared" si="467"/>
        <v>79361.678950003174</v>
      </c>
      <c r="Z627" s="174">
        <f t="shared" si="505"/>
        <v>11969.450388965768</v>
      </c>
      <c r="AA627" s="174">
        <f t="shared" si="506"/>
        <v>11969.450388965768</v>
      </c>
      <c r="AB627" s="174">
        <f t="shared" si="507"/>
        <v>16158.956411843723</v>
      </c>
      <c r="AC627" s="174">
        <f t="shared" si="508"/>
        <v>39263.821760227926</v>
      </c>
      <c r="AD627" s="175"/>
      <c r="AE627" s="173">
        <f t="shared" si="509"/>
        <v>28.752875120304001</v>
      </c>
      <c r="AF627" s="174">
        <f t="shared" si="496"/>
        <v>36</v>
      </c>
      <c r="AG627" s="174">
        <f t="shared" si="510"/>
        <v>22.464200000000002</v>
      </c>
      <c r="AH627" s="174">
        <f t="shared" si="511"/>
        <v>328.5</v>
      </c>
      <c r="AI627" s="174">
        <f t="shared" si="512"/>
        <v>200</v>
      </c>
      <c r="AJ627" s="174">
        <f t="shared" si="513"/>
        <v>3.3333333333333335</v>
      </c>
      <c r="AK627" s="174">
        <f t="shared" si="463"/>
        <v>16707.440495739691</v>
      </c>
      <c r="AL627" s="174">
        <f t="shared" si="514"/>
        <v>4987.2709954024031</v>
      </c>
      <c r="AM627" s="174">
        <f t="shared" si="515"/>
        <v>4987.2709954024031</v>
      </c>
      <c r="AN627" s="174">
        <f t="shared" si="516"/>
        <v>6732.8985049348848</v>
      </c>
      <c r="AO627" s="176">
        <v>36</v>
      </c>
      <c r="AP627" s="174">
        <v>36</v>
      </c>
      <c r="AQ627" s="175">
        <f t="shared" si="517"/>
        <v>657</v>
      </c>
      <c r="AR627" s="31">
        <f t="shared" si="518"/>
        <v>0</v>
      </c>
      <c r="AS627" s="2">
        <f t="shared" si="519"/>
        <v>0.5</v>
      </c>
      <c r="AT627" s="33">
        <f t="shared" si="520"/>
        <v>0</v>
      </c>
      <c r="AU627" s="31">
        <f t="shared" si="521"/>
        <v>0</v>
      </c>
      <c r="AV627" s="2">
        <f t="shared" si="522"/>
        <v>0</v>
      </c>
      <c r="AW627" s="33">
        <f t="shared" si="523"/>
        <v>1.36</v>
      </c>
      <c r="AX627" s="31">
        <f t="shared" si="524"/>
        <v>0.6</v>
      </c>
      <c r="AY627" s="33">
        <f t="shared" si="525"/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553</v>
      </c>
      <c r="C628" s="31">
        <v>10</v>
      </c>
      <c r="D628" s="111" t="s">
        <v>14</v>
      </c>
      <c r="E628" s="2" t="s">
        <v>92</v>
      </c>
      <c r="F628" s="2" t="s">
        <v>149</v>
      </c>
      <c r="G628" s="2"/>
      <c r="H628" s="33" t="s">
        <v>81</v>
      </c>
      <c r="I628" s="173">
        <f t="shared" si="464"/>
        <v>1219.100922471551</v>
      </c>
      <c r="J628" s="174">
        <f t="shared" si="465"/>
        <v>22.849888828545563</v>
      </c>
      <c r="K628" s="189">
        <f t="shared" si="466"/>
        <v>222</v>
      </c>
      <c r="L628" s="190">
        <f t="shared" si="462"/>
        <v>143</v>
      </c>
      <c r="M628" s="173">
        <f t="shared" si="495"/>
        <v>35052.656582871918</v>
      </c>
      <c r="N628" s="174">
        <f t="shared" si="497"/>
        <v>10463.427808235238</v>
      </c>
      <c r="O628" s="174">
        <f t="shared" si="526"/>
        <v>10463.427808235238</v>
      </c>
      <c r="P628" s="174">
        <f t="shared" si="498"/>
        <v>14125.800966401439</v>
      </c>
      <c r="Q628" s="174">
        <f t="shared" si="499"/>
        <v>0</v>
      </c>
      <c r="R628" s="175"/>
      <c r="S628" s="173">
        <f t="shared" si="500"/>
        <v>24058.714313865152</v>
      </c>
      <c r="T628" s="174">
        <f t="shared" si="501"/>
        <v>7181.6702333794592</v>
      </c>
      <c r="U628" s="174">
        <f t="shared" si="502"/>
        <v>7181.6702333794592</v>
      </c>
      <c r="V628" s="174">
        <f t="shared" si="503"/>
        <v>9695.3738471062334</v>
      </c>
      <c r="W628" s="174">
        <f t="shared" si="504"/>
        <v>0</v>
      </c>
      <c r="X628" s="175"/>
      <c r="Y628" s="173">
        <f t="shared" si="467"/>
        <v>60146.785784662876</v>
      </c>
      <c r="Z628" s="174">
        <f t="shared" si="505"/>
        <v>17954.175583448647</v>
      </c>
      <c r="AA628" s="174">
        <f t="shared" si="506"/>
        <v>17954.175583448647</v>
      </c>
      <c r="AB628" s="174">
        <f t="shared" si="507"/>
        <v>24238.434617765583</v>
      </c>
      <c r="AC628" s="174">
        <f t="shared" si="508"/>
        <v>0</v>
      </c>
      <c r="AD628" s="175"/>
      <c r="AE628" s="173">
        <f t="shared" si="509"/>
        <v>28.752875120304001</v>
      </c>
      <c r="AF628" s="174">
        <f t="shared" si="496"/>
        <v>36</v>
      </c>
      <c r="AG628" s="174">
        <f t="shared" si="510"/>
        <v>22.464200000000002</v>
      </c>
      <c r="AH628" s="174">
        <f t="shared" si="511"/>
        <v>657</v>
      </c>
      <c r="AI628" s="174">
        <f t="shared" si="512"/>
        <v>250</v>
      </c>
      <c r="AJ628" s="174">
        <f t="shared" si="513"/>
        <v>3.3333333333333335</v>
      </c>
      <c r="AK628" s="174">
        <f t="shared" si="463"/>
        <v>16707.440495739691</v>
      </c>
      <c r="AL628" s="174">
        <f t="shared" si="514"/>
        <v>4987.2709954024031</v>
      </c>
      <c r="AM628" s="174">
        <f t="shared" si="515"/>
        <v>4987.2709954024031</v>
      </c>
      <c r="AN628" s="174">
        <f t="shared" si="516"/>
        <v>6732.8985049348848</v>
      </c>
      <c r="AO628" s="176">
        <v>36</v>
      </c>
      <c r="AP628" s="174">
        <v>36</v>
      </c>
      <c r="AQ628" s="175">
        <f t="shared" si="517"/>
        <v>657</v>
      </c>
      <c r="AR628" s="31">
        <f t="shared" si="518"/>
        <v>0</v>
      </c>
      <c r="AS628" s="2">
        <f t="shared" si="519"/>
        <v>1</v>
      </c>
      <c r="AT628" s="33">
        <f t="shared" si="520"/>
        <v>0</v>
      </c>
      <c r="AU628" s="31">
        <f t="shared" si="521"/>
        <v>0</v>
      </c>
      <c r="AV628" s="2">
        <f t="shared" si="522"/>
        <v>0</v>
      </c>
      <c r="AW628" s="33">
        <f t="shared" si="523"/>
        <v>1</v>
      </c>
      <c r="AX628" s="31">
        <f t="shared" si="524"/>
        <v>1</v>
      </c>
      <c r="AY628" s="33">
        <f t="shared" si="525"/>
        <v>1.2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554</v>
      </c>
      <c r="C629" s="31">
        <v>10</v>
      </c>
      <c r="D629" s="111" t="s">
        <v>14</v>
      </c>
      <c r="E629" s="2" t="s">
        <v>139</v>
      </c>
      <c r="F629" s="2" t="s">
        <v>149</v>
      </c>
      <c r="G629" s="2"/>
      <c r="H629" s="33" t="s">
        <v>81</v>
      </c>
      <c r="I629" s="173">
        <f t="shared" si="464"/>
        <v>1532.8788605021196</v>
      </c>
      <c r="J629" s="174">
        <f t="shared" si="465"/>
        <v>22.849888828545563</v>
      </c>
      <c r="K629" s="189">
        <f t="shared" si="466"/>
        <v>117</v>
      </c>
      <c r="L629" s="190">
        <f t="shared" si="462"/>
        <v>86</v>
      </c>
      <c r="M629" s="173">
        <f t="shared" si="495"/>
        <v>44074.674450571343</v>
      </c>
      <c r="N629" s="174">
        <f t="shared" si="497"/>
        <v>13156.554145752534</v>
      </c>
      <c r="O629" s="174">
        <f t="shared" si="526"/>
        <v>13156.554145752534</v>
      </c>
      <c r="P629" s="174">
        <f t="shared" si="498"/>
        <v>17761.566159066278</v>
      </c>
      <c r="Q629" s="174">
        <f t="shared" si="499"/>
        <v>0</v>
      </c>
      <c r="R629" s="175"/>
      <c r="S629" s="173">
        <f t="shared" si="500"/>
        <v>24058.714313865152</v>
      </c>
      <c r="T629" s="174">
        <f t="shared" si="501"/>
        <v>7181.6702333794592</v>
      </c>
      <c r="U629" s="174">
        <f t="shared" si="502"/>
        <v>7181.6702333794592</v>
      </c>
      <c r="V629" s="174">
        <f t="shared" si="503"/>
        <v>9695.3738471062334</v>
      </c>
      <c r="W629" s="174">
        <f t="shared" si="504"/>
        <v>0</v>
      </c>
      <c r="X629" s="175"/>
      <c r="Y629" s="173">
        <f t="shared" si="467"/>
        <v>60146.785784662876</v>
      </c>
      <c r="Z629" s="174">
        <f t="shared" si="505"/>
        <v>17954.175583448647</v>
      </c>
      <c r="AA629" s="174">
        <f t="shared" si="506"/>
        <v>17954.175583448647</v>
      </c>
      <c r="AB629" s="174">
        <f t="shared" si="507"/>
        <v>24238.434617765583</v>
      </c>
      <c r="AC629" s="174">
        <f t="shared" si="508"/>
        <v>0</v>
      </c>
      <c r="AD629" s="175"/>
      <c r="AE629" s="173">
        <f t="shared" si="509"/>
        <v>28.752875120304001</v>
      </c>
      <c r="AF629" s="174">
        <f t="shared" si="496"/>
        <v>36</v>
      </c>
      <c r="AG629" s="174">
        <f t="shared" si="510"/>
        <v>47.464200000000005</v>
      </c>
      <c r="AH629" s="174">
        <f t="shared" si="511"/>
        <v>657</v>
      </c>
      <c r="AI629" s="174">
        <f t="shared" si="512"/>
        <v>250</v>
      </c>
      <c r="AJ629" s="174">
        <f t="shared" si="513"/>
        <v>3.3333333333333335</v>
      </c>
      <c r="AK629" s="174">
        <f t="shared" si="463"/>
        <v>16707.440495739691</v>
      </c>
      <c r="AL629" s="174">
        <f t="shared" si="514"/>
        <v>4987.2709954024031</v>
      </c>
      <c r="AM629" s="174">
        <f t="shared" si="515"/>
        <v>4987.2709954024031</v>
      </c>
      <c r="AN629" s="174">
        <f t="shared" si="516"/>
        <v>6732.8985049348848</v>
      </c>
      <c r="AO629" s="176">
        <v>36</v>
      </c>
      <c r="AP629" s="174">
        <v>36</v>
      </c>
      <c r="AQ629" s="175">
        <f t="shared" si="517"/>
        <v>657</v>
      </c>
      <c r="AR629" s="31">
        <f t="shared" si="518"/>
        <v>0</v>
      </c>
      <c r="AS629" s="2">
        <f t="shared" si="519"/>
        <v>1</v>
      </c>
      <c r="AT629" s="33">
        <f t="shared" si="520"/>
        <v>0</v>
      </c>
      <c r="AU629" s="31">
        <f t="shared" si="521"/>
        <v>25</v>
      </c>
      <c r="AV629" s="2">
        <f t="shared" si="522"/>
        <v>0</v>
      </c>
      <c r="AW629" s="33">
        <f t="shared" si="523"/>
        <v>1</v>
      </c>
      <c r="AX629" s="31">
        <f t="shared" si="524"/>
        <v>1</v>
      </c>
      <c r="AY629" s="33">
        <f t="shared" si="525"/>
        <v>1.2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555</v>
      </c>
      <c r="C630" s="31">
        <v>10</v>
      </c>
      <c r="D630" s="111" t="s">
        <v>14</v>
      </c>
      <c r="E630" s="2" t="s">
        <v>98</v>
      </c>
      <c r="F630" s="2" t="s">
        <v>149</v>
      </c>
      <c r="G630" s="2"/>
      <c r="H630" s="33" t="s">
        <v>81</v>
      </c>
      <c r="I630" s="173">
        <f t="shared" si="464"/>
        <v>1311.5527646075043</v>
      </c>
      <c r="J630" s="174">
        <f t="shared" si="465"/>
        <v>22.849888828545563</v>
      </c>
      <c r="K630" s="189">
        <f t="shared" si="466"/>
        <v>183</v>
      </c>
      <c r="L630" s="190">
        <f t="shared" si="462"/>
        <v>124</v>
      </c>
      <c r="M630" s="173">
        <f t="shared" si="495"/>
        <v>37710.912854449038</v>
      </c>
      <c r="N630" s="174">
        <f t="shared" si="497"/>
        <v>10463.427808235238</v>
      </c>
      <c r="O630" s="174">
        <f t="shared" si="526"/>
        <v>10463.427808235238</v>
      </c>
      <c r="P630" s="174">
        <f t="shared" si="498"/>
        <v>16784.057237978563</v>
      </c>
      <c r="Q630" s="174">
        <f t="shared" si="499"/>
        <v>0</v>
      </c>
      <c r="R630" s="175"/>
      <c r="S630" s="173">
        <f t="shared" si="500"/>
        <v>24058.714313865152</v>
      </c>
      <c r="T630" s="174">
        <f t="shared" si="501"/>
        <v>7181.6702333794592</v>
      </c>
      <c r="U630" s="174">
        <f t="shared" si="502"/>
        <v>7181.6702333794592</v>
      </c>
      <c r="V630" s="174">
        <f t="shared" si="503"/>
        <v>9695.3738471062334</v>
      </c>
      <c r="W630" s="174">
        <f t="shared" si="504"/>
        <v>0</v>
      </c>
      <c r="X630" s="175"/>
      <c r="Y630" s="173">
        <f t="shared" si="467"/>
        <v>68872.622247058491</v>
      </c>
      <c r="Z630" s="174">
        <f t="shared" si="505"/>
        <v>17954.175583448647</v>
      </c>
      <c r="AA630" s="174">
        <f t="shared" si="506"/>
        <v>17954.175583448647</v>
      </c>
      <c r="AB630" s="174">
        <f t="shared" si="507"/>
        <v>32964.27108016119</v>
      </c>
      <c r="AC630" s="174">
        <f t="shared" si="508"/>
        <v>0</v>
      </c>
      <c r="AD630" s="175"/>
      <c r="AE630" s="173">
        <f t="shared" si="509"/>
        <v>28.752875120304001</v>
      </c>
      <c r="AF630" s="174">
        <f t="shared" si="496"/>
        <v>36</v>
      </c>
      <c r="AG630" s="174">
        <f t="shared" si="510"/>
        <v>22.464200000000002</v>
      </c>
      <c r="AH630" s="174">
        <f t="shared" si="511"/>
        <v>657</v>
      </c>
      <c r="AI630" s="174">
        <f t="shared" si="512"/>
        <v>250</v>
      </c>
      <c r="AJ630" s="174">
        <f t="shared" si="513"/>
        <v>3.3333333333333335</v>
      </c>
      <c r="AK630" s="174">
        <f t="shared" si="463"/>
        <v>16707.440495739691</v>
      </c>
      <c r="AL630" s="174">
        <f t="shared" si="514"/>
        <v>4987.2709954024031</v>
      </c>
      <c r="AM630" s="174">
        <f t="shared" si="515"/>
        <v>4987.2709954024031</v>
      </c>
      <c r="AN630" s="174">
        <f t="shared" si="516"/>
        <v>6732.8985049348848</v>
      </c>
      <c r="AO630" s="176">
        <v>36</v>
      </c>
      <c r="AP630" s="174">
        <v>36</v>
      </c>
      <c r="AQ630" s="175">
        <f t="shared" si="517"/>
        <v>657</v>
      </c>
      <c r="AR630" s="31">
        <f t="shared" si="518"/>
        <v>0</v>
      </c>
      <c r="AS630" s="2">
        <f t="shared" si="519"/>
        <v>1</v>
      </c>
      <c r="AT630" s="33">
        <f t="shared" si="520"/>
        <v>0</v>
      </c>
      <c r="AU630" s="31">
        <f t="shared" si="521"/>
        <v>0</v>
      </c>
      <c r="AV630" s="2">
        <f t="shared" si="522"/>
        <v>0</v>
      </c>
      <c r="AW630" s="33">
        <f t="shared" si="523"/>
        <v>1.36</v>
      </c>
      <c r="AX630" s="31">
        <f t="shared" si="524"/>
        <v>1</v>
      </c>
      <c r="AY630" s="33">
        <f t="shared" si="525"/>
        <v>1.2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556</v>
      </c>
      <c r="C631" s="31">
        <v>10</v>
      </c>
      <c r="D631" s="111" t="s">
        <v>14</v>
      </c>
      <c r="E631" s="2" t="s">
        <v>151</v>
      </c>
      <c r="F631" s="2" t="s">
        <v>149</v>
      </c>
      <c r="G631" s="2"/>
      <c r="H631" s="33" t="s">
        <v>81</v>
      </c>
      <c r="I631" s="173">
        <f t="shared" si="464"/>
        <v>1346.554173934896</v>
      </c>
      <c r="J631" s="174">
        <f t="shared" si="465"/>
        <v>22.849888828545563</v>
      </c>
      <c r="K631" s="189">
        <f t="shared" si="466"/>
        <v>168</v>
      </c>
      <c r="L631" s="190">
        <f t="shared" si="462"/>
        <v>113</v>
      </c>
      <c r="M631" s="173">
        <f t="shared" si="495"/>
        <v>38717.304005874175</v>
      </c>
      <c r="N631" s="174">
        <f t="shared" si="497"/>
        <v>11557.346999853831</v>
      </c>
      <c r="O631" s="174">
        <f t="shared" si="526"/>
        <v>11557.346999853831</v>
      </c>
      <c r="P631" s="174">
        <f t="shared" si="498"/>
        <v>15602.610006166509</v>
      </c>
      <c r="Q631" s="174">
        <f t="shared" si="499"/>
        <v>0</v>
      </c>
      <c r="R631" s="175"/>
      <c r="S631" s="173">
        <f t="shared" si="500"/>
        <v>24058.714313865152</v>
      </c>
      <c r="T631" s="174">
        <f t="shared" si="501"/>
        <v>7181.6702333794592</v>
      </c>
      <c r="U631" s="174">
        <f t="shared" si="502"/>
        <v>7181.6702333794592</v>
      </c>
      <c r="V631" s="174">
        <f t="shared" si="503"/>
        <v>9695.3738471062334</v>
      </c>
      <c r="W631" s="174">
        <f t="shared" si="504"/>
        <v>0</v>
      </c>
      <c r="X631" s="175"/>
      <c r="Y631" s="173">
        <f t="shared" si="467"/>
        <v>72176.142941595463</v>
      </c>
      <c r="Z631" s="174">
        <f t="shared" si="505"/>
        <v>21545.01070013838</v>
      </c>
      <c r="AA631" s="174">
        <f t="shared" si="506"/>
        <v>21545.01070013838</v>
      </c>
      <c r="AB631" s="174">
        <f t="shared" si="507"/>
        <v>29086.121541318698</v>
      </c>
      <c r="AC631" s="174">
        <f t="shared" si="508"/>
        <v>0</v>
      </c>
      <c r="AD631" s="175"/>
      <c r="AE631" s="173">
        <f t="shared" si="509"/>
        <v>28.752875120304001</v>
      </c>
      <c r="AF631" s="174">
        <f t="shared" si="496"/>
        <v>36</v>
      </c>
      <c r="AG631" s="174">
        <f t="shared" si="510"/>
        <v>22.464200000000002</v>
      </c>
      <c r="AH631" s="174">
        <f t="shared" si="511"/>
        <v>657</v>
      </c>
      <c r="AI631" s="174">
        <f t="shared" si="512"/>
        <v>300</v>
      </c>
      <c r="AJ631" s="174">
        <f t="shared" si="513"/>
        <v>3.3333333333333335</v>
      </c>
      <c r="AK631" s="174">
        <f t="shared" si="463"/>
        <v>16707.440495739691</v>
      </c>
      <c r="AL631" s="174">
        <f t="shared" si="514"/>
        <v>4987.2709954024031</v>
      </c>
      <c r="AM631" s="174">
        <f t="shared" si="515"/>
        <v>4987.2709954024031</v>
      </c>
      <c r="AN631" s="174">
        <f t="shared" si="516"/>
        <v>6732.8985049348848</v>
      </c>
      <c r="AO631" s="176">
        <v>36</v>
      </c>
      <c r="AP631" s="174">
        <v>36</v>
      </c>
      <c r="AQ631" s="175">
        <f t="shared" si="517"/>
        <v>657</v>
      </c>
      <c r="AR631" s="31">
        <f t="shared" si="518"/>
        <v>50</v>
      </c>
      <c r="AS631" s="2">
        <f t="shared" si="519"/>
        <v>1</v>
      </c>
      <c r="AT631" s="33">
        <f t="shared" si="520"/>
        <v>0</v>
      </c>
      <c r="AU631" s="31">
        <f t="shared" si="521"/>
        <v>0</v>
      </c>
      <c r="AV631" s="2">
        <f t="shared" si="522"/>
        <v>0</v>
      </c>
      <c r="AW631" s="33">
        <f t="shared" si="523"/>
        <v>1</v>
      </c>
      <c r="AX631" s="31">
        <f t="shared" si="524"/>
        <v>1</v>
      </c>
      <c r="AY631" s="33">
        <f t="shared" si="525"/>
        <v>1.2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557</v>
      </c>
      <c r="C632" s="31">
        <v>10</v>
      </c>
      <c r="D632" s="111" t="s">
        <v>14</v>
      </c>
      <c r="E632" s="2" t="s">
        <v>165</v>
      </c>
      <c r="F632" s="2" t="s">
        <v>149</v>
      </c>
      <c r="G632" s="2"/>
      <c r="H632" s="33" t="s">
        <v>81</v>
      </c>
      <c r="I632" s="173">
        <f t="shared" si="464"/>
        <v>1764.9247579756541</v>
      </c>
      <c r="J632" s="174">
        <f t="shared" si="465"/>
        <v>22.849888828545563</v>
      </c>
      <c r="K632" s="189">
        <f t="shared" si="466"/>
        <v>71</v>
      </c>
      <c r="L632" s="190">
        <f t="shared" si="462"/>
        <v>57</v>
      </c>
      <c r="M632" s="173">
        <f t="shared" si="495"/>
        <v>50746.661162806748</v>
      </c>
      <c r="N632" s="174">
        <f t="shared" si="497"/>
        <v>15148.182116543561</v>
      </c>
      <c r="O632" s="174">
        <f t="shared" si="526"/>
        <v>15148.182116543561</v>
      </c>
      <c r="P632" s="174">
        <f t="shared" si="498"/>
        <v>20450.296929719625</v>
      </c>
      <c r="Q632" s="174">
        <f t="shared" si="499"/>
        <v>0</v>
      </c>
      <c r="R632" s="175"/>
      <c r="S632" s="173">
        <f t="shared" si="500"/>
        <v>24058.714313865152</v>
      </c>
      <c r="T632" s="174">
        <f t="shared" si="501"/>
        <v>7181.6702333794592</v>
      </c>
      <c r="U632" s="174">
        <f t="shared" si="502"/>
        <v>7181.6702333794592</v>
      </c>
      <c r="V632" s="174">
        <f t="shared" si="503"/>
        <v>9695.3738471062334</v>
      </c>
      <c r="W632" s="174">
        <f t="shared" si="504"/>
        <v>0</v>
      </c>
      <c r="X632" s="175"/>
      <c r="Y632" s="173">
        <f t="shared" si="467"/>
        <v>72176.142941595463</v>
      </c>
      <c r="Z632" s="174">
        <f t="shared" si="505"/>
        <v>21545.01070013838</v>
      </c>
      <c r="AA632" s="174">
        <f t="shared" si="506"/>
        <v>21545.01070013838</v>
      </c>
      <c r="AB632" s="174">
        <f t="shared" si="507"/>
        <v>29086.121541318698</v>
      </c>
      <c r="AC632" s="174">
        <f t="shared" si="508"/>
        <v>0</v>
      </c>
      <c r="AD632" s="175"/>
      <c r="AE632" s="173">
        <f t="shared" si="509"/>
        <v>28.752875120304001</v>
      </c>
      <c r="AF632" s="174">
        <f t="shared" si="496"/>
        <v>36</v>
      </c>
      <c r="AG632" s="174">
        <f t="shared" si="510"/>
        <v>47.464200000000005</v>
      </c>
      <c r="AH632" s="174">
        <f t="shared" si="511"/>
        <v>657</v>
      </c>
      <c r="AI632" s="174">
        <f t="shared" si="512"/>
        <v>300</v>
      </c>
      <c r="AJ632" s="174">
        <f t="shared" si="513"/>
        <v>3.3333333333333335</v>
      </c>
      <c r="AK632" s="174">
        <f t="shared" si="463"/>
        <v>16707.440495739691</v>
      </c>
      <c r="AL632" s="174">
        <f t="shared" si="514"/>
        <v>4987.2709954024031</v>
      </c>
      <c r="AM632" s="174">
        <f t="shared" si="515"/>
        <v>4987.2709954024031</v>
      </c>
      <c r="AN632" s="174">
        <f t="shared" si="516"/>
        <v>6732.8985049348848</v>
      </c>
      <c r="AO632" s="176">
        <v>36</v>
      </c>
      <c r="AP632" s="174">
        <v>36</v>
      </c>
      <c r="AQ632" s="175">
        <f t="shared" si="517"/>
        <v>657</v>
      </c>
      <c r="AR632" s="31">
        <f t="shared" si="518"/>
        <v>50</v>
      </c>
      <c r="AS632" s="2">
        <f t="shared" si="519"/>
        <v>1</v>
      </c>
      <c r="AT632" s="33">
        <f t="shared" si="520"/>
        <v>0</v>
      </c>
      <c r="AU632" s="31">
        <f t="shared" si="521"/>
        <v>25</v>
      </c>
      <c r="AV632" s="2">
        <f t="shared" si="522"/>
        <v>0</v>
      </c>
      <c r="AW632" s="33">
        <f t="shared" si="523"/>
        <v>1</v>
      </c>
      <c r="AX632" s="31">
        <f t="shared" si="524"/>
        <v>1</v>
      </c>
      <c r="AY632" s="33">
        <f t="shared" si="525"/>
        <v>1.2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558</v>
      </c>
      <c r="C633" s="31">
        <v>10</v>
      </c>
      <c r="D633" s="111" t="s">
        <v>14</v>
      </c>
      <c r="E633" s="2" t="s">
        <v>157</v>
      </c>
      <c r="F633" s="2" t="s">
        <v>149</v>
      </c>
      <c r="G633" s="2"/>
      <c r="H633" s="33" t="s">
        <v>81</v>
      </c>
      <c r="I633" s="173">
        <f t="shared" si="464"/>
        <v>1457.4963844980398</v>
      </c>
      <c r="J633" s="174">
        <f t="shared" si="465"/>
        <v>22.849888828545563</v>
      </c>
      <c r="K633" s="189">
        <f t="shared" si="466"/>
        <v>137</v>
      </c>
      <c r="L633" s="190">
        <f t="shared" si="462"/>
        <v>96</v>
      </c>
      <c r="M633" s="173">
        <f t="shared" si="495"/>
        <v>41907.211531766719</v>
      </c>
      <c r="N633" s="174">
        <f t="shared" si="497"/>
        <v>11557.346999853831</v>
      </c>
      <c r="O633" s="174">
        <f t="shared" si="526"/>
        <v>11557.346999853831</v>
      </c>
      <c r="P633" s="174">
        <f t="shared" si="498"/>
        <v>18792.517532059061</v>
      </c>
      <c r="Q633" s="174">
        <f t="shared" si="499"/>
        <v>0</v>
      </c>
      <c r="R633" s="175"/>
      <c r="S633" s="173">
        <f t="shared" si="500"/>
        <v>24058.714313865152</v>
      </c>
      <c r="T633" s="174">
        <f t="shared" si="501"/>
        <v>7181.6702333794592</v>
      </c>
      <c r="U633" s="174">
        <f t="shared" si="502"/>
        <v>7181.6702333794592</v>
      </c>
      <c r="V633" s="174">
        <f t="shared" si="503"/>
        <v>9695.3738471062334</v>
      </c>
      <c r="W633" s="174">
        <f t="shared" si="504"/>
        <v>0</v>
      </c>
      <c r="X633" s="175"/>
      <c r="Y633" s="173">
        <f t="shared" si="467"/>
        <v>82647.146696470183</v>
      </c>
      <c r="Z633" s="174">
        <f t="shared" si="505"/>
        <v>21545.01070013838</v>
      </c>
      <c r="AA633" s="174">
        <f t="shared" si="506"/>
        <v>21545.01070013838</v>
      </c>
      <c r="AB633" s="174">
        <f t="shared" si="507"/>
        <v>39557.12529619343</v>
      </c>
      <c r="AC633" s="174">
        <f t="shared" si="508"/>
        <v>0</v>
      </c>
      <c r="AD633" s="175"/>
      <c r="AE633" s="173">
        <f t="shared" si="509"/>
        <v>28.752875120304001</v>
      </c>
      <c r="AF633" s="174">
        <f t="shared" si="496"/>
        <v>36</v>
      </c>
      <c r="AG633" s="174">
        <f t="shared" si="510"/>
        <v>22.464200000000002</v>
      </c>
      <c r="AH633" s="174">
        <f t="shared" si="511"/>
        <v>657</v>
      </c>
      <c r="AI633" s="174">
        <f t="shared" si="512"/>
        <v>300</v>
      </c>
      <c r="AJ633" s="174">
        <f t="shared" si="513"/>
        <v>3.3333333333333335</v>
      </c>
      <c r="AK633" s="174">
        <f t="shared" si="463"/>
        <v>16707.440495739691</v>
      </c>
      <c r="AL633" s="174">
        <f t="shared" si="514"/>
        <v>4987.2709954024031</v>
      </c>
      <c r="AM633" s="174">
        <f t="shared" si="515"/>
        <v>4987.2709954024031</v>
      </c>
      <c r="AN633" s="174">
        <f t="shared" si="516"/>
        <v>6732.8985049348848</v>
      </c>
      <c r="AO633" s="176">
        <v>36</v>
      </c>
      <c r="AP633" s="174">
        <v>36</v>
      </c>
      <c r="AQ633" s="175">
        <f t="shared" si="517"/>
        <v>657</v>
      </c>
      <c r="AR633" s="31">
        <f t="shared" si="518"/>
        <v>50</v>
      </c>
      <c r="AS633" s="2">
        <f t="shared" si="519"/>
        <v>1</v>
      </c>
      <c r="AT633" s="33">
        <f t="shared" si="520"/>
        <v>0</v>
      </c>
      <c r="AU633" s="31">
        <f t="shared" si="521"/>
        <v>0</v>
      </c>
      <c r="AV633" s="2">
        <f t="shared" si="522"/>
        <v>0</v>
      </c>
      <c r="AW633" s="33">
        <f t="shared" si="523"/>
        <v>1.36</v>
      </c>
      <c r="AX633" s="31">
        <f t="shared" si="524"/>
        <v>1</v>
      </c>
      <c r="AY633" s="33">
        <f t="shared" si="525"/>
        <v>1.2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559</v>
      </c>
      <c r="C634" s="31">
        <v>10</v>
      </c>
      <c r="D634" s="111" t="s">
        <v>14</v>
      </c>
      <c r="E634" s="2" t="s">
        <v>99</v>
      </c>
      <c r="F634" s="2" t="s">
        <v>149</v>
      </c>
      <c r="G634" s="2"/>
      <c r="H634" s="33" t="s">
        <v>81</v>
      </c>
      <c r="I634" s="173">
        <f t="shared" si="464"/>
        <v>1219.100922471551</v>
      </c>
      <c r="J634" s="174">
        <f t="shared" si="465"/>
        <v>11.424944414272781</v>
      </c>
      <c r="K634" s="189">
        <f t="shared" si="466"/>
        <v>222</v>
      </c>
      <c r="L634" s="190">
        <f t="shared" si="462"/>
        <v>143</v>
      </c>
      <c r="M634" s="173">
        <f t="shared" si="495"/>
        <v>35052.656582871918</v>
      </c>
      <c r="N634" s="174">
        <f t="shared" si="497"/>
        <v>10463.427808235238</v>
      </c>
      <c r="O634" s="174">
        <f t="shared" si="526"/>
        <v>10463.427808235238</v>
      </c>
      <c r="P634" s="174">
        <f t="shared" si="498"/>
        <v>14125.800966401439</v>
      </c>
      <c r="Q634" s="174">
        <f t="shared" si="499"/>
        <v>0</v>
      </c>
      <c r="R634" s="175"/>
      <c r="S634" s="173">
        <f t="shared" si="500"/>
        <v>24058.714313865152</v>
      </c>
      <c r="T634" s="174">
        <f t="shared" si="501"/>
        <v>7181.6702333794592</v>
      </c>
      <c r="U634" s="174">
        <f t="shared" si="502"/>
        <v>7181.6702333794592</v>
      </c>
      <c r="V634" s="174">
        <f t="shared" si="503"/>
        <v>9695.3738471062334</v>
      </c>
      <c r="W634" s="174">
        <f t="shared" si="504"/>
        <v>0</v>
      </c>
      <c r="X634" s="175"/>
      <c r="Y634" s="173">
        <f t="shared" si="467"/>
        <v>60146.785784662876</v>
      </c>
      <c r="Z634" s="174">
        <f t="shared" si="505"/>
        <v>17954.175583448647</v>
      </c>
      <c r="AA634" s="174">
        <f t="shared" si="506"/>
        <v>17954.175583448647</v>
      </c>
      <c r="AB634" s="174">
        <f t="shared" si="507"/>
        <v>24238.434617765583</v>
      </c>
      <c r="AC634" s="174">
        <f t="shared" si="508"/>
        <v>0</v>
      </c>
      <c r="AD634" s="175"/>
      <c r="AE634" s="173">
        <f t="shared" si="509"/>
        <v>28.752875120304001</v>
      </c>
      <c r="AF634" s="174">
        <f t="shared" si="496"/>
        <v>36</v>
      </c>
      <c r="AG634" s="174">
        <f t="shared" si="510"/>
        <v>22.464200000000002</v>
      </c>
      <c r="AH634" s="174">
        <f t="shared" si="511"/>
        <v>328.5</v>
      </c>
      <c r="AI634" s="174">
        <f t="shared" si="512"/>
        <v>250</v>
      </c>
      <c r="AJ634" s="174">
        <f t="shared" si="513"/>
        <v>3.3333333333333335</v>
      </c>
      <c r="AK634" s="174">
        <f t="shared" si="463"/>
        <v>16707.440495739691</v>
      </c>
      <c r="AL634" s="174">
        <f t="shared" si="514"/>
        <v>4987.2709954024031</v>
      </c>
      <c r="AM634" s="174">
        <f t="shared" si="515"/>
        <v>4987.2709954024031</v>
      </c>
      <c r="AN634" s="174">
        <f t="shared" si="516"/>
        <v>6732.8985049348848</v>
      </c>
      <c r="AO634" s="176">
        <v>36</v>
      </c>
      <c r="AP634" s="174">
        <v>36</v>
      </c>
      <c r="AQ634" s="175">
        <f t="shared" si="517"/>
        <v>657</v>
      </c>
      <c r="AR634" s="31">
        <f t="shared" si="518"/>
        <v>0</v>
      </c>
      <c r="AS634" s="2">
        <f t="shared" si="519"/>
        <v>0.5</v>
      </c>
      <c r="AT634" s="33">
        <f t="shared" si="520"/>
        <v>0</v>
      </c>
      <c r="AU634" s="31">
        <f t="shared" si="521"/>
        <v>0</v>
      </c>
      <c r="AV634" s="2">
        <f t="shared" si="522"/>
        <v>0</v>
      </c>
      <c r="AW634" s="33">
        <f t="shared" si="523"/>
        <v>1</v>
      </c>
      <c r="AX634" s="31">
        <f t="shared" si="524"/>
        <v>1</v>
      </c>
      <c r="AY634" s="33">
        <f t="shared" si="525"/>
        <v>1.2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customHeight="1">
      <c r="A635" s="2"/>
      <c r="B635" s="107">
        <v>560</v>
      </c>
      <c r="C635" s="31">
        <v>10</v>
      </c>
      <c r="D635" s="111" t="s">
        <v>14</v>
      </c>
      <c r="E635" s="2" t="s">
        <v>170</v>
      </c>
      <c r="F635" s="2" t="s">
        <v>149</v>
      </c>
      <c r="G635" s="2"/>
      <c r="H635" s="33" t="s">
        <v>81</v>
      </c>
      <c r="I635" s="173">
        <f t="shared" si="464"/>
        <v>1532.8788605021196</v>
      </c>
      <c r="J635" s="174">
        <f t="shared" si="465"/>
        <v>11.424944414272781</v>
      </c>
      <c r="K635" s="189">
        <f t="shared" si="466"/>
        <v>117</v>
      </c>
      <c r="L635" s="190">
        <f t="shared" si="462"/>
        <v>86</v>
      </c>
      <c r="M635" s="173">
        <f t="shared" si="495"/>
        <v>44074.674450571343</v>
      </c>
      <c r="N635" s="174">
        <f t="shared" si="497"/>
        <v>13156.554145752534</v>
      </c>
      <c r="O635" s="174">
        <f t="shared" si="526"/>
        <v>13156.554145752534</v>
      </c>
      <c r="P635" s="174">
        <f t="shared" si="498"/>
        <v>17761.566159066278</v>
      </c>
      <c r="Q635" s="174">
        <f t="shared" si="499"/>
        <v>0</v>
      </c>
      <c r="R635" s="175"/>
      <c r="S635" s="173">
        <f t="shared" si="500"/>
        <v>24058.714313865152</v>
      </c>
      <c r="T635" s="174">
        <f t="shared" si="501"/>
        <v>7181.6702333794592</v>
      </c>
      <c r="U635" s="174">
        <f t="shared" si="502"/>
        <v>7181.6702333794592</v>
      </c>
      <c r="V635" s="174">
        <f t="shared" si="503"/>
        <v>9695.3738471062334</v>
      </c>
      <c r="W635" s="174">
        <f t="shared" si="504"/>
        <v>0</v>
      </c>
      <c r="X635" s="175"/>
      <c r="Y635" s="173">
        <f t="shared" si="467"/>
        <v>60146.785784662876</v>
      </c>
      <c r="Z635" s="174">
        <f t="shared" si="505"/>
        <v>17954.175583448647</v>
      </c>
      <c r="AA635" s="174">
        <f t="shared" si="506"/>
        <v>17954.175583448647</v>
      </c>
      <c r="AB635" s="174">
        <f t="shared" si="507"/>
        <v>24238.434617765583</v>
      </c>
      <c r="AC635" s="174">
        <f t="shared" si="508"/>
        <v>0</v>
      </c>
      <c r="AD635" s="175"/>
      <c r="AE635" s="173">
        <f t="shared" si="509"/>
        <v>28.752875120304001</v>
      </c>
      <c r="AF635" s="174">
        <f t="shared" si="496"/>
        <v>36</v>
      </c>
      <c r="AG635" s="174">
        <f t="shared" si="510"/>
        <v>47.464200000000005</v>
      </c>
      <c r="AH635" s="174">
        <f t="shared" si="511"/>
        <v>328.5</v>
      </c>
      <c r="AI635" s="174">
        <f t="shared" si="512"/>
        <v>250</v>
      </c>
      <c r="AJ635" s="174">
        <f t="shared" si="513"/>
        <v>3.3333333333333335</v>
      </c>
      <c r="AK635" s="174">
        <f t="shared" si="463"/>
        <v>16707.440495739691</v>
      </c>
      <c r="AL635" s="174">
        <f t="shared" si="514"/>
        <v>4987.2709954024031</v>
      </c>
      <c r="AM635" s="174">
        <f t="shared" si="515"/>
        <v>4987.2709954024031</v>
      </c>
      <c r="AN635" s="174">
        <f t="shared" si="516"/>
        <v>6732.8985049348848</v>
      </c>
      <c r="AO635" s="176">
        <v>36</v>
      </c>
      <c r="AP635" s="174">
        <v>36</v>
      </c>
      <c r="AQ635" s="175">
        <f t="shared" si="517"/>
        <v>657</v>
      </c>
      <c r="AR635" s="31">
        <f t="shared" si="518"/>
        <v>0</v>
      </c>
      <c r="AS635" s="2">
        <f t="shared" si="519"/>
        <v>0.5</v>
      </c>
      <c r="AT635" s="33">
        <f t="shared" si="520"/>
        <v>0</v>
      </c>
      <c r="AU635" s="31">
        <f t="shared" si="521"/>
        <v>25</v>
      </c>
      <c r="AV635" s="2">
        <f t="shared" si="522"/>
        <v>0</v>
      </c>
      <c r="AW635" s="33">
        <f t="shared" si="523"/>
        <v>1</v>
      </c>
      <c r="AX635" s="31">
        <f t="shared" si="524"/>
        <v>1</v>
      </c>
      <c r="AY635" s="33">
        <f t="shared" si="525"/>
        <v>1.2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561</v>
      </c>
      <c r="C636" s="31">
        <v>10</v>
      </c>
      <c r="D636" s="111" t="s">
        <v>14</v>
      </c>
      <c r="E636" s="2" t="s">
        <v>108</v>
      </c>
      <c r="F636" s="2" t="s">
        <v>149</v>
      </c>
      <c r="G636" s="2"/>
      <c r="H636" s="33" t="s">
        <v>81</v>
      </c>
      <c r="I636" s="173">
        <f t="shared" si="464"/>
        <v>1311.5527646075043</v>
      </c>
      <c r="J636" s="174">
        <f t="shared" si="465"/>
        <v>11.424944414272781</v>
      </c>
      <c r="K636" s="189">
        <f t="shared" si="466"/>
        <v>183</v>
      </c>
      <c r="L636" s="190">
        <f t="shared" si="462"/>
        <v>124</v>
      </c>
      <c r="M636" s="173">
        <f t="shared" si="495"/>
        <v>37710.912854449038</v>
      </c>
      <c r="N636" s="174">
        <f t="shared" si="497"/>
        <v>10463.427808235238</v>
      </c>
      <c r="O636" s="174">
        <f t="shared" si="526"/>
        <v>10463.427808235238</v>
      </c>
      <c r="P636" s="174">
        <f t="shared" si="498"/>
        <v>16784.057237978563</v>
      </c>
      <c r="Q636" s="174">
        <f t="shared" si="499"/>
        <v>0</v>
      </c>
      <c r="R636" s="175"/>
      <c r="S636" s="173">
        <f t="shared" si="500"/>
        <v>24058.714313865152</v>
      </c>
      <c r="T636" s="174">
        <f t="shared" si="501"/>
        <v>7181.6702333794592</v>
      </c>
      <c r="U636" s="174">
        <f t="shared" si="502"/>
        <v>7181.6702333794592</v>
      </c>
      <c r="V636" s="174">
        <f t="shared" si="503"/>
        <v>9695.3738471062334</v>
      </c>
      <c r="W636" s="174">
        <f t="shared" si="504"/>
        <v>0</v>
      </c>
      <c r="X636" s="175"/>
      <c r="Y636" s="173">
        <f t="shared" si="467"/>
        <v>68872.622247058491</v>
      </c>
      <c r="Z636" s="174">
        <f t="shared" si="505"/>
        <v>17954.175583448647</v>
      </c>
      <c r="AA636" s="174">
        <f t="shared" si="506"/>
        <v>17954.175583448647</v>
      </c>
      <c r="AB636" s="174">
        <f t="shared" si="507"/>
        <v>32964.27108016119</v>
      </c>
      <c r="AC636" s="174">
        <f t="shared" si="508"/>
        <v>0</v>
      </c>
      <c r="AD636" s="175"/>
      <c r="AE636" s="173">
        <f t="shared" si="509"/>
        <v>28.752875120304001</v>
      </c>
      <c r="AF636" s="174">
        <f t="shared" si="496"/>
        <v>36</v>
      </c>
      <c r="AG636" s="174">
        <f t="shared" si="510"/>
        <v>22.464200000000002</v>
      </c>
      <c r="AH636" s="174">
        <f t="shared" si="511"/>
        <v>328.5</v>
      </c>
      <c r="AI636" s="174">
        <f t="shared" si="512"/>
        <v>250</v>
      </c>
      <c r="AJ636" s="174">
        <f t="shared" si="513"/>
        <v>3.3333333333333335</v>
      </c>
      <c r="AK636" s="174">
        <f t="shared" si="463"/>
        <v>16707.440495739691</v>
      </c>
      <c r="AL636" s="174">
        <f t="shared" si="514"/>
        <v>4987.2709954024031</v>
      </c>
      <c r="AM636" s="174">
        <f t="shared" si="515"/>
        <v>4987.2709954024031</v>
      </c>
      <c r="AN636" s="174">
        <f t="shared" si="516"/>
        <v>6732.8985049348848</v>
      </c>
      <c r="AO636" s="176">
        <v>36</v>
      </c>
      <c r="AP636" s="174">
        <v>36</v>
      </c>
      <c r="AQ636" s="175">
        <f t="shared" si="517"/>
        <v>657</v>
      </c>
      <c r="AR636" s="31">
        <f t="shared" si="518"/>
        <v>0</v>
      </c>
      <c r="AS636" s="2">
        <f t="shared" si="519"/>
        <v>0.5</v>
      </c>
      <c r="AT636" s="33">
        <f t="shared" si="520"/>
        <v>0</v>
      </c>
      <c r="AU636" s="31">
        <f t="shared" si="521"/>
        <v>0</v>
      </c>
      <c r="AV636" s="2">
        <f t="shared" si="522"/>
        <v>0</v>
      </c>
      <c r="AW636" s="33">
        <f t="shared" si="523"/>
        <v>1.36</v>
      </c>
      <c r="AX636" s="31">
        <f t="shared" si="524"/>
        <v>1</v>
      </c>
      <c r="AY636" s="33">
        <f t="shared" si="525"/>
        <v>1.2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562</v>
      </c>
      <c r="C637" s="31">
        <v>7</v>
      </c>
      <c r="D637" s="111" t="s">
        <v>14</v>
      </c>
      <c r="E637" s="2" t="s">
        <v>67</v>
      </c>
      <c r="F637" s="2" t="s">
        <v>149</v>
      </c>
      <c r="G637" s="1"/>
      <c r="H637" s="33" t="s">
        <v>81</v>
      </c>
      <c r="I637" s="173">
        <f t="shared" si="464"/>
        <v>873.39241982520878</v>
      </c>
      <c r="J637" s="174">
        <f t="shared" si="465"/>
        <v>15.928841831771487</v>
      </c>
      <c r="K637" s="189">
        <f t="shared" si="466"/>
        <v>441</v>
      </c>
      <c r="L637" s="190">
        <f t="shared" si="462"/>
        <v>246</v>
      </c>
      <c r="M637" s="173">
        <f t="shared" si="495"/>
        <v>25112.543178254353</v>
      </c>
      <c r="N637" s="174">
        <f t="shared" si="497"/>
        <v>7495.6188133594233</v>
      </c>
      <c r="O637" s="174">
        <f t="shared" si="526"/>
        <v>7495.6188133594233</v>
      </c>
      <c r="P637" s="174">
        <f t="shared" si="498"/>
        <v>10121.305551535506</v>
      </c>
      <c r="Q637" s="174">
        <f t="shared" si="499"/>
        <v>0</v>
      </c>
      <c r="R637" s="175"/>
      <c r="S637" s="173">
        <f t="shared" si="500"/>
        <v>19248.608567142826</v>
      </c>
      <c r="T637" s="174">
        <f t="shared" si="501"/>
        <v>5745.3453233602959</v>
      </c>
      <c r="U637" s="174">
        <f t="shared" si="502"/>
        <v>5745.3453233602959</v>
      </c>
      <c r="V637" s="174">
        <f t="shared" si="503"/>
        <v>7757.9179204222355</v>
      </c>
      <c r="W637" s="174">
        <f t="shared" si="504"/>
        <v>0</v>
      </c>
      <c r="X637" s="175"/>
      <c r="Y637" s="173">
        <f t="shared" si="467"/>
        <v>38497.217134285653</v>
      </c>
      <c r="Z637" s="174">
        <f t="shared" si="505"/>
        <v>11490.690646720592</v>
      </c>
      <c r="AA637" s="174">
        <f t="shared" si="506"/>
        <v>11490.690646720592</v>
      </c>
      <c r="AB637" s="174">
        <f t="shared" si="507"/>
        <v>15515.835840844469</v>
      </c>
      <c r="AC637" s="174">
        <f t="shared" si="508"/>
        <v>0</v>
      </c>
      <c r="AD637" s="175"/>
      <c r="AE637" s="173">
        <f t="shared" si="509"/>
        <v>28.752875120304001</v>
      </c>
      <c r="AF637" s="174">
        <f t="shared" si="496"/>
        <v>36</v>
      </c>
      <c r="AG637" s="174">
        <f t="shared" si="510"/>
        <v>22.464200000000002</v>
      </c>
      <c r="AH637" s="174">
        <f t="shared" si="511"/>
        <v>458</v>
      </c>
      <c r="AI637" s="174">
        <f t="shared" si="512"/>
        <v>200</v>
      </c>
      <c r="AJ637" s="174">
        <f t="shared" si="513"/>
        <v>3.3333333333333335</v>
      </c>
      <c r="AK637" s="174">
        <f t="shared" si="463"/>
        <v>16040.50713928569</v>
      </c>
      <c r="AL637" s="174">
        <f t="shared" si="514"/>
        <v>4787.7877694669132</v>
      </c>
      <c r="AM637" s="174">
        <f t="shared" si="515"/>
        <v>4787.7877694669132</v>
      </c>
      <c r="AN637" s="174">
        <f t="shared" si="516"/>
        <v>6464.9316003518634</v>
      </c>
      <c r="AO637" s="176">
        <v>36</v>
      </c>
      <c r="AP637" s="174">
        <v>36</v>
      </c>
      <c r="AQ637" s="175">
        <f t="shared" si="517"/>
        <v>458</v>
      </c>
      <c r="AR637" s="31">
        <f t="shared" si="518"/>
        <v>0</v>
      </c>
      <c r="AS637" s="2">
        <f t="shared" si="519"/>
        <v>1</v>
      </c>
      <c r="AT637" s="33">
        <f t="shared" si="520"/>
        <v>0</v>
      </c>
      <c r="AU637" s="31">
        <f t="shared" si="521"/>
        <v>0</v>
      </c>
      <c r="AV637" s="2">
        <f t="shared" si="522"/>
        <v>0</v>
      </c>
      <c r="AW637" s="33">
        <f t="shared" si="523"/>
        <v>1</v>
      </c>
      <c r="AX637" s="31">
        <f t="shared" si="524"/>
        <v>1</v>
      </c>
      <c r="AY637" s="33">
        <f t="shared" si="525"/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563</v>
      </c>
      <c r="C638" s="31">
        <v>7</v>
      </c>
      <c r="D638" s="111" t="s">
        <v>14</v>
      </c>
      <c r="E638" s="2" t="s">
        <v>136</v>
      </c>
      <c r="F638" s="2" t="s">
        <v>149</v>
      </c>
      <c r="G638" s="2"/>
      <c r="H638" s="33" t="s">
        <v>81</v>
      </c>
      <c r="I638" s="173">
        <f t="shared" si="464"/>
        <v>1040.7548878097612</v>
      </c>
      <c r="J638" s="174">
        <f t="shared" si="465"/>
        <v>15.928841831771487</v>
      </c>
      <c r="K638" s="189">
        <f t="shared" si="466"/>
        <v>312</v>
      </c>
      <c r="L638" s="190">
        <f t="shared" si="462"/>
        <v>192</v>
      </c>
      <c r="M638" s="173">
        <f t="shared" si="495"/>
        <v>29924.69532004006</v>
      </c>
      <c r="N638" s="174">
        <f t="shared" si="497"/>
        <v>8931.9551441994972</v>
      </c>
      <c r="O638" s="174">
        <f t="shared" si="526"/>
        <v>8931.9551441994972</v>
      </c>
      <c r="P638" s="174">
        <f t="shared" si="498"/>
        <v>12060.785031641066</v>
      </c>
      <c r="Q638" s="174">
        <f t="shared" si="499"/>
        <v>0</v>
      </c>
      <c r="R638" s="175"/>
      <c r="S638" s="173">
        <f t="shared" si="500"/>
        <v>19248.608567142826</v>
      </c>
      <c r="T638" s="174">
        <f t="shared" si="501"/>
        <v>5745.3453233602959</v>
      </c>
      <c r="U638" s="174">
        <f t="shared" si="502"/>
        <v>5745.3453233602959</v>
      </c>
      <c r="V638" s="174">
        <f t="shared" si="503"/>
        <v>7757.9179204222355</v>
      </c>
      <c r="W638" s="174">
        <f t="shared" si="504"/>
        <v>0</v>
      </c>
      <c r="X638" s="175"/>
      <c r="Y638" s="173">
        <f t="shared" si="467"/>
        <v>38497.217134285653</v>
      </c>
      <c r="Z638" s="174">
        <f t="shared" si="505"/>
        <v>11490.690646720592</v>
      </c>
      <c r="AA638" s="174">
        <f t="shared" si="506"/>
        <v>11490.690646720592</v>
      </c>
      <c r="AB638" s="174">
        <f t="shared" si="507"/>
        <v>15515.835840844469</v>
      </c>
      <c r="AC638" s="174">
        <f t="shared" si="508"/>
        <v>0</v>
      </c>
      <c r="AD638" s="175"/>
      <c r="AE638" s="173">
        <f t="shared" si="509"/>
        <v>28.752875120304001</v>
      </c>
      <c r="AF638" s="174">
        <f t="shared" si="496"/>
        <v>36</v>
      </c>
      <c r="AG638" s="174">
        <f t="shared" si="510"/>
        <v>47.464200000000005</v>
      </c>
      <c r="AH638" s="174">
        <f t="shared" si="511"/>
        <v>458</v>
      </c>
      <c r="AI638" s="174">
        <f t="shared" si="512"/>
        <v>200</v>
      </c>
      <c r="AJ638" s="174">
        <f t="shared" si="513"/>
        <v>3.3333333333333335</v>
      </c>
      <c r="AK638" s="174">
        <f t="shared" si="463"/>
        <v>16040.50713928569</v>
      </c>
      <c r="AL638" s="174">
        <f t="shared" si="514"/>
        <v>4787.7877694669132</v>
      </c>
      <c r="AM638" s="174">
        <f t="shared" si="515"/>
        <v>4787.7877694669132</v>
      </c>
      <c r="AN638" s="174">
        <f t="shared" si="516"/>
        <v>6464.9316003518634</v>
      </c>
      <c r="AO638" s="176">
        <v>36</v>
      </c>
      <c r="AP638" s="174">
        <v>36</v>
      </c>
      <c r="AQ638" s="175">
        <f t="shared" si="517"/>
        <v>458</v>
      </c>
      <c r="AR638" s="31">
        <f t="shared" si="518"/>
        <v>0</v>
      </c>
      <c r="AS638" s="2">
        <f t="shared" si="519"/>
        <v>1</v>
      </c>
      <c r="AT638" s="33">
        <f t="shared" si="520"/>
        <v>0</v>
      </c>
      <c r="AU638" s="31">
        <f t="shared" si="521"/>
        <v>25</v>
      </c>
      <c r="AV638" s="2">
        <f t="shared" si="522"/>
        <v>0</v>
      </c>
      <c r="AW638" s="33">
        <f t="shared" si="523"/>
        <v>1</v>
      </c>
      <c r="AX638" s="31">
        <f t="shared" si="524"/>
        <v>1</v>
      </c>
      <c r="AY638" s="33">
        <f t="shared" si="525"/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564</v>
      </c>
      <c r="C639" s="31">
        <v>7</v>
      </c>
      <c r="D639" s="111" t="s">
        <v>14</v>
      </c>
      <c r="E639" s="2" t="s">
        <v>91</v>
      </c>
      <c r="F639" s="2" t="s">
        <v>149</v>
      </c>
      <c r="G639" s="2"/>
      <c r="H639" s="33" t="s">
        <v>81</v>
      </c>
      <c r="I639" s="173">
        <f t="shared" si="464"/>
        <v>932.57394818652153</v>
      </c>
      <c r="J639" s="174">
        <f t="shared" si="465"/>
        <v>15.928841831771487</v>
      </c>
      <c r="K639" s="189">
        <f t="shared" si="466"/>
        <v>370</v>
      </c>
      <c r="L639" s="190">
        <f t="shared" si="462"/>
        <v>217</v>
      </c>
      <c r="M639" s="173">
        <f t="shared" si="495"/>
        <v>26814.182272655908</v>
      </c>
      <c r="N639" s="174">
        <f t="shared" si="497"/>
        <v>7495.6188133594233</v>
      </c>
      <c r="O639" s="174">
        <f t="shared" si="526"/>
        <v>7495.6188133594233</v>
      </c>
      <c r="P639" s="174">
        <f t="shared" si="498"/>
        <v>11822.944645937061</v>
      </c>
      <c r="Q639" s="174">
        <f t="shared" si="499"/>
        <v>0</v>
      </c>
      <c r="R639" s="175"/>
      <c r="S639" s="173">
        <f t="shared" si="500"/>
        <v>19248.608567142826</v>
      </c>
      <c r="T639" s="174">
        <f t="shared" si="501"/>
        <v>5745.3453233602959</v>
      </c>
      <c r="U639" s="174">
        <f t="shared" si="502"/>
        <v>5745.3453233602959</v>
      </c>
      <c r="V639" s="174">
        <f t="shared" si="503"/>
        <v>7757.9179204222355</v>
      </c>
      <c r="W639" s="174">
        <f t="shared" si="504"/>
        <v>0</v>
      </c>
      <c r="X639" s="175"/>
      <c r="Y639" s="173">
        <f t="shared" si="467"/>
        <v>44082.918036989664</v>
      </c>
      <c r="Z639" s="174">
        <f t="shared" si="505"/>
        <v>11490.690646720592</v>
      </c>
      <c r="AA639" s="174">
        <f t="shared" si="506"/>
        <v>11490.690646720592</v>
      </c>
      <c r="AB639" s="174">
        <f t="shared" si="507"/>
        <v>21101.53674354848</v>
      </c>
      <c r="AC639" s="174">
        <f t="shared" si="508"/>
        <v>0</v>
      </c>
      <c r="AD639" s="175"/>
      <c r="AE639" s="173">
        <f t="shared" si="509"/>
        <v>28.752875120304001</v>
      </c>
      <c r="AF639" s="174">
        <f t="shared" si="496"/>
        <v>36</v>
      </c>
      <c r="AG639" s="174">
        <f t="shared" si="510"/>
        <v>22.464200000000002</v>
      </c>
      <c r="AH639" s="174">
        <f t="shared" si="511"/>
        <v>458</v>
      </c>
      <c r="AI639" s="174">
        <f t="shared" si="512"/>
        <v>200</v>
      </c>
      <c r="AJ639" s="174">
        <f t="shared" si="513"/>
        <v>3.3333333333333335</v>
      </c>
      <c r="AK639" s="174">
        <f t="shared" si="463"/>
        <v>16040.50713928569</v>
      </c>
      <c r="AL639" s="174">
        <f t="shared" si="514"/>
        <v>4787.7877694669132</v>
      </c>
      <c r="AM639" s="174">
        <f t="shared" si="515"/>
        <v>4787.7877694669132</v>
      </c>
      <c r="AN639" s="174">
        <f t="shared" si="516"/>
        <v>6464.9316003518634</v>
      </c>
      <c r="AO639" s="176">
        <v>36</v>
      </c>
      <c r="AP639" s="174">
        <v>36</v>
      </c>
      <c r="AQ639" s="175">
        <f t="shared" si="517"/>
        <v>458</v>
      </c>
      <c r="AR639" s="31">
        <f t="shared" si="518"/>
        <v>0</v>
      </c>
      <c r="AS639" s="2">
        <f t="shared" si="519"/>
        <v>1</v>
      </c>
      <c r="AT639" s="33">
        <f t="shared" si="520"/>
        <v>0</v>
      </c>
      <c r="AU639" s="31">
        <f t="shared" si="521"/>
        <v>0</v>
      </c>
      <c r="AV639" s="2">
        <f t="shared" si="522"/>
        <v>0</v>
      </c>
      <c r="AW639" s="33">
        <f t="shared" si="523"/>
        <v>1.36</v>
      </c>
      <c r="AX639" s="31">
        <f t="shared" si="524"/>
        <v>1</v>
      </c>
      <c r="AY639" s="33">
        <f t="shared" si="525"/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565</v>
      </c>
      <c r="C640" s="31">
        <v>7</v>
      </c>
      <c r="D640" s="111" t="s">
        <v>14</v>
      </c>
      <c r="E640" s="2" t="s">
        <v>148</v>
      </c>
      <c r="F640" s="2" t="s">
        <v>149</v>
      </c>
      <c r="G640" s="2"/>
      <c r="H640" s="33" t="s">
        <v>81</v>
      </c>
      <c r="I640" s="173">
        <f t="shared" si="464"/>
        <v>975.3636937687088</v>
      </c>
      <c r="J640" s="174">
        <f t="shared" si="465"/>
        <v>15.928841831771487</v>
      </c>
      <c r="K640" s="189">
        <f t="shared" si="466"/>
        <v>348</v>
      </c>
      <c r="L640" s="190">
        <f t="shared" si="462"/>
        <v>209</v>
      </c>
      <c r="M640" s="173">
        <f t="shared" si="495"/>
        <v>28044.510483810118</v>
      </c>
      <c r="N640" s="174">
        <f t="shared" si="497"/>
        <v>8370.7555583589874</v>
      </c>
      <c r="O640" s="174">
        <f t="shared" si="526"/>
        <v>8370.7555583589874</v>
      </c>
      <c r="P640" s="174">
        <f t="shared" si="498"/>
        <v>11302.999367092141</v>
      </c>
      <c r="Q640" s="174">
        <f t="shared" si="499"/>
        <v>0</v>
      </c>
      <c r="R640" s="175"/>
      <c r="S640" s="173">
        <f t="shared" si="500"/>
        <v>19248.608567142826</v>
      </c>
      <c r="T640" s="174">
        <f t="shared" si="501"/>
        <v>5745.3453233602959</v>
      </c>
      <c r="U640" s="174">
        <f t="shared" si="502"/>
        <v>5745.3453233602959</v>
      </c>
      <c r="V640" s="174">
        <f t="shared" si="503"/>
        <v>7757.9179204222355</v>
      </c>
      <c r="W640" s="174">
        <f t="shared" si="504"/>
        <v>0</v>
      </c>
      <c r="X640" s="175"/>
      <c r="Y640" s="173">
        <f t="shared" si="467"/>
        <v>48121.521417857068</v>
      </c>
      <c r="Z640" s="174">
        <f t="shared" si="505"/>
        <v>14363.36330840074</v>
      </c>
      <c r="AA640" s="174">
        <f t="shared" si="506"/>
        <v>14363.36330840074</v>
      </c>
      <c r="AB640" s="174">
        <f t="shared" si="507"/>
        <v>19394.794801055588</v>
      </c>
      <c r="AC640" s="174">
        <f t="shared" si="508"/>
        <v>0</v>
      </c>
      <c r="AD640" s="175"/>
      <c r="AE640" s="173">
        <f t="shared" si="509"/>
        <v>28.752875120304001</v>
      </c>
      <c r="AF640" s="174">
        <f t="shared" si="496"/>
        <v>36</v>
      </c>
      <c r="AG640" s="174">
        <f t="shared" si="510"/>
        <v>22.464200000000002</v>
      </c>
      <c r="AH640" s="174">
        <f t="shared" si="511"/>
        <v>458</v>
      </c>
      <c r="AI640" s="174">
        <f t="shared" si="512"/>
        <v>250</v>
      </c>
      <c r="AJ640" s="174">
        <f t="shared" si="513"/>
        <v>3.3333333333333335</v>
      </c>
      <c r="AK640" s="174">
        <f t="shared" si="463"/>
        <v>16040.50713928569</v>
      </c>
      <c r="AL640" s="174">
        <f t="shared" si="514"/>
        <v>4787.7877694669132</v>
      </c>
      <c r="AM640" s="174">
        <f t="shared" si="515"/>
        <v>4787.7877694669132</v>
      </c>
      <c r="AN640" s="174">
        <f t="shared" si="516"/>
        <v>6464.9316003518634</v>
      </c>
      <c r="AO640" s="176">
        <v>36</v>
      </c>
      <c r="AP640" s="174">
        <v>36</v>
      </c>
      <c r="AQ640" s="175">
        <f t="shared" si="517"/>
        <v>458</v>
      </c>
      <c r="AR640" s="31">
        <f t="shared" si="518"/>
        <v>50</v>
      </c>
      <c r="AS640" s="2">
        <f t="shared" si="519"/>
        <v>1</v>
      </c>
      <c r="AT640" s="33">
        <f t="shared" si="520"/>
        <v>0</v>
      </c>
      <c r="AU640" s="31">
        <f t="shared" si="521"/>
        <v>0</v>
      </c>
      <c r="AV640" s="2">
        <f t="shared" si="522"/>
        <v>0</v>
      </c>
      <c r="AW640" s="33">
        <f t="shared" si="523"/>
        <v>1</v>
      </c>
      <c r="AX640" s="31">
        <f t="shared" si="524"/>
        <v>1</v>
      </c>
      <c r="AY640" s="33">
        <f t="shared" si="525"/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566</v>
      </c>
      <c r="C641" s="31">
        <v>7</v>
      </c>
      <c r="D641" s="111" t="s">
        <v>14</v>
      </c>
      <c r="E641" s="2" t="s">
        <v>163</v>
      </c>
      <c r="F641" s="2" t="s">
        <v>149</v>
      </c>
      <c r="G641" s="2"/>
      <c r="H641" s="33" t="s">
        <v>81</v>
      </c>
      <c r="I641" s="173">
        <f t="shared" si="464"/>
        <v>1226.4073957455371</v>
      </c>
      <c r="J641" s="174">
        <f t="shared" si="465"/>
        <v>15.928841831771487</v>
      </c>
      <c r="K641" s="189">
        <f t="shared" si="466"/>
        <v>217</v>
      </c>
      <c r="L641" s="190">
        <f t="shared" si="462"/>
        <v>138</v>
      </c>
      <c r="M641" s="173">
        <f t="shared" si="495"/>
        <v>35262.738696488675</v>
      </c>
      <c r="N641" s="174">
        <f t="shared" si="497"/>
        <v>10525.260054619097</v>
      </c>
      <c r="O641" s="174">
        <f t="shared" si="526"/>
        <v>10525.260054619097</v>
      </c>
      <c r="P641" s="174">
        <f t="shared" si="498"/>
        <v>14212.21858725048</v>
      </c>
      <c r="Q641" s="174">
        <f t="shared" si="499"/>
        <v>0</v>
      </c>
      <c r="R641" s="175"/>
      <c r="S641" s="173">
        <f t="shared" si="500"/>
        <v>19248.608567142826</v>
      </c>
      <c r="T641" s="174">
        <f t="shared" si="501"/>
        <v>5745.3453233602959</v>
      </c>
      <c r="U641" s="174">
        <f t="shared" si="502"/>
        <v>5745.3453233602959</v>
      </c>
      <c r="V641" s="174">
        <f t="shared" si="503"/>
        <v>7757.9179204222355</v>
      </c>
      <c r="W641" s="174">
        <f t="shared" si="504"/>
        <v>0</v>
      </c>
      <c r="X641" s="175"/>
      <c r="Y641" s="173">
        <f t="shared" si="467"/>
        <v>48121.521417857068</v>
      </c>
      <c r="Z641" s="174">
        <f t="shared" si="505"/>
        <v>14363.36330840074</v>
      </c>
      <c r="AA641" s="174">
        <f t="shared" si="506"/>
        <v>14363.36330840074</v>
      </c>
      <c r="AB641" s="174">
        <f t="shared" si="507"/>
        <v>19394.794801055588</v>
      </c>
      <c r="AC641" s="174">
        <f t="shared" si="508"/>
        <v>0</v>
      </c>
      <c r="AD641" s="175"/>
      <c r="AE641" s="173">
        <f t="shared" si="509"/>
        <v>28.752875120304001</v>
      </c>
      <c r="AF641" s="174">
        <f t="shared" si="496"/>
        <v>36</v>
      </c>
      <c r="AG641" s="174">
        <f t="shared" si="510"/>
        <v>47.464200000000005</v>
      </c>
      <c r="AH641" s="174">
        <f t="shared" si="511"/>
        <v>458</v>
      </c>
      <c r="AI641" s="174">
        <f t="shared" si="512"/>
        <v>250</v>
      </c>
      <c r="AJ641" s="174">
        <f t="shared" si="513"/>
        <v>3.3333333333333335</v>
      </c>
      <c r="AK641" s="174">
        <f t="shared" si="463"/>
        <v>16040.50713928569</v>
      </c>
      <c r="AL641" s="174">
        <f t="shared" si="514"/>
        <v>4787.7877694669132</v>
      </c>
      <c r="AM641" s="174">
        <f t="shared" si="515"/>
        <v>4787.7877694669132</v>
      </c>
      <c r="AN641" s="174">
        <f t="shared" si="516"/>
        <v>6464.9316003518634</v>
      </c>
      <c r="AO641" s="176">
        <v>36</v>
      </c>
      <c r="AP641" s="174">
        <v>36</v>
      </c>
      <c r="AQ641" s="175">
        <f t="shared" si="517"/>
        <v>458</v>
      </c>
      <c r="AR641" s="31">
        <f t="shared" si="518"/>
        <v>50</v>
      </c>
      <c r="AS641" s="2">
        <f t="shared" si="519"/>
        <v>1</v>
      </c>
      <c r="AT641" s="33">
        <f t="shared" si="520"/>
        <v>0</v>
      </c>
      <c r="AU641" s="31">
        <f t="shared" si="521"/>
        <v>25</v>
      </c>
      <c r="AV641" s="2">
        <f t="shared" si="522"/>
        <v>0</v>
      </c>
      <c r="AW641" s="33">
        <f t="shared" si="523"/>
        <v>1</v>
      </c>
      <c r="AX641" s="31">
        <f t="shared" si="524"/>
        <v>1</v>
      </c>
      <c r="AY641" s="33">
        <f t="shared" si="525"/>
        <v>1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567</v>
      </c>
      <c r="C642" s="31">
        <v>7</v>
      </c>
      <c r="D642" s="111" t="s">
        <v>14</v>
      </c>
      <c r="E642" s="2" t="s">
        <v>155</v>
      </c>
      <c r="F642" s="2" t="s">
        <v>149</v>
      </c>
      <c r="G642" s="2"/>
      <c r="H642" s="33" t="s">
        <v>81</v>
      </c>
      <c r="I642" s="173">
        <f t="shared" si="464"/>
        <v>1049.3406042203496</v>
      </c>
      <c r="J642" s="174">
        <f t="shared" si="465"/>
        <v>15.928841831771487</v>
      </c>
      <c r="K642" s="189">
        <f t="shared" si="466"/>
        <v>299</v>
      </c>
      <c r="L642" s="190">
        <f t="shared" si="462"/>
        <v>181</v>
      </c>
      <c r="M642" s="173">
        <f t="shared" si="495"/>
        <v>30171.559351812059</v>
      </c>
      <c r="N642" s="174">
        <f t="shared" si="497"/>
        <v>8370.7555583589874</v>
      </c>
      <c r="O642" s="174">
        <f t="shared" si="526"/>
        <v>8370.7555583589874</v>
      </c>
      <c r="P642" s="174">
        <f t="shared" si="498"/>
        <v>13430.048235094084</v>
      </c>
      <c r="Q642" s="174">
        <f t="shared" si="499"/>
        <v>0</v>
      </c>
      <c r="R642" s="175"/>
      <c r="S642" s="173">
        <f t="shared" si="500"/>
        <v>19248.608567142826</v>
      </c>
      <c r="T642" s="174">
        <f t="shared" si="501"/>
        <v>5745.3453233602959</v>
      </c>
      <c r="U642" s="174">
        <f t="shared" si="502"/>
        <v>5745.3453233602959</v>
      </c>
      <c r="V642" s="174">
        <f t="shared" si="503"/>
        <v>7757.9179204222355</v>
      </c>
      <c r="W642" s="174">
        <f t="shared" si="504"/>
        <v>0</v>
      </c>
      <c r="X642" s="175"/>
      <c r="Y642" s="173">
        <f t="shared" si="467"/>
        <v>55103.647546237087</v>
      </c>
      <c r="Z642" s="174">
        <f t="shared" si="505"/>
        <v>14363.36330840074</v>
      </c>
      <c r="AA642" s="174">
        <f t="shared" si="506"/>
        <v>14363.36330840074</v>
      </c>
      <c r="AB642" s="174">
        <f t="shared" si="507"/>
        <v>26376.920929435604</v>
      </c>
      <c r="AC642" s="174">
        <f t="shared" si="508"/>
        <v>0</v>
      </c>
      <c r="AD642" s="175"/>
      <c r="AE642" s="173">
        <f t="shared" si="509"/>
        <v>28.752875120304001</v>
      </c>
      <c r="AF642" s="174">
        <f t="shared" si="496"/>
        <v>36</v>
      </c>
      <c r="AG642" s="174">
        <f t="shared" si="510"/>
        <v>22.464200000000002</v>
      </c>
      <c r="AH642" s="174">
        <f t="shared" si="511"/>
        <v>458</v>
      </c>
      <c r="AI642" s="174">
        <f t="shared" si="512"/>
        <v>250</v>
      </c>
      <c r="AJ642" s="174">
        <f t="shared" si="513"/>
        <v>3.3333333333333335</v>
      </c>
      <c r="AK642" s="174">
        <f t="shared" si="463"/>
        <v>16040.50713928569</v>
      </c>
      <c r="AL642" s="174">
        <f t="shared" si="514"/>
        <v>4787.7877694669132</v>
      </c>
      <c r="AM642" s="174">
        <f t="shared" si="515"/>
        <v>4787.7877694669132</v>
      </c>
      <c r="AN642" s="174">
        <f t="shared" si="516"/>
        <v>6464.9316003518634</v>
      </c>
      <c r="AO642" s="176">
        <v>36</v>
      </c>
      <c r="AP642" s="174">
        <v>36</v>
      </c>
      <c r="AQ642" s="175">
        <f t="shared" si="517"/>
        <v>458</v>
      </c>
      <c r="AR642" s="31">
        <f t="shared" si="518"/>
        <v>50</v>
      </c>
      <c r="AS642" s="2">
        <f t="shared" si="519"/>
        <v>1</v>
      </c>
      <c r="AT642" s="33">
        <f t="shared" si="520"/>
        <v>0</v>
      </c>
      <c r="AU642" s="31">
        <f t="shared" si="521"/>
        <v>0</v>
      </c>
      <c r="AV642" s="2">
        <f t="shared" si="522"/>
        <v>0</v>
      </c>
      <c r="AW642" s="33">
        <f t="shared" si="523"/>
        <v>1.36</v>
      </c>
      <c r="AX642" s="31">
        <f t="shared" si="524"/>
        <v>1</v>
      </c>
      <c r="AY642" s="33">
        <f t="shared" si="525"/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568</v>
      </c>
      <c r="C643" s="31">
        <v>7</v>
      </c>
      <c r="D643" s="111" t="s">
        <v>14</v>
      </c>
      <c r="E643" s="2" t="s">
        <v>79</v>
      </c>
      <c r="F643" s="2" t="s">
        <v>149</v>
      </c>
      <c r="G643" s="2"/>
      <c r="H643" s="33" t="s">
        <v>81</v>
      </c>
      <c r="I643" s="173">
        <f t="shared" si="464"/>
        <v>873.39241982520878</v>
      </c>
      <c r="J643" s="174">
        <f t="shared" si="465"/>
        <v>7.9644209158857437</v>
      </c>
      <c r="K643" s="189">
        <f t="shared" si="466"/>
        <v>441</v>
      </c>
      <c r="L643" s="190">
        <f t="shared" ref="L643:L706" si="527">RANK(I643,$I$451:$I$866)</f>
        <v>246</v>
      </c>
      <c r="M643" s="173">
        <f t="shared" si="495"/>
        <v>25112.543178254353</v>
      </c>
      <c r="N643" s="174">
        <f t="shared" si="497"/>
        <v>7495.6188133594233</v>
      </c>
      <c r="O643" s="174">
        <f t="shared" si="526"/>
        <v>7495.6188133594233</v>
      </c>
      <c r="P643" s="174">
        <f t="shared" si="498"/>
        <v>10121.305551535506</v>
      </c>
      <c r="Q643" s="174">
        <f t="shared" si="499"/>
        <v>0</v>
      </c>
      <c r="R643" s="175"/>
      <c r="S643" s="173">
        <f t="shared" si="500"/>
        <v>19248.608567142826</v>
      </c>
      <c r="T643" s="174">
        <f t="shared" si="501"/>
        <v>5745.3453233602959</v>
      </c>
      <c r="U643" s="174">
        <f t="shared" si="502"/>
        <v>5745.3453233602959</v>
      </c>
      <c r="V643" s="174">
        <f t="shared" si="503"/>
        <v>7757.9179204222355</v>
      </c>
      <c r="W643" s="174">
        <f t="shared" si="504"/>
        <v>0</v>
      </c>
      <c r="X643" s="175"/>
      <c r="Y643" s="173">
        <f t="shared" si="467"/>
        <v>38497.217134285653</v>
      </c>
      <c r="Z643" s="174">
        <f t="shared" si="505"/>
        <v>11490.690646720592</v>
      </c>
      <c r="AA643" s="174">
        <f t="shared" si="506"/>
        <v>11490.690646720592</v>
      </c>
      <c r="AB643" s="174">
        <f t="shared" si="507"/>
        <v>15515.835840844469</v>
      </c>
      <c r="AC643" s="174">
        <f t="shared" si="508"/>
        <v>0</v>
      </c>
      <c r="AD643" s="175"/>
      <c r="AE643" s="173">
        <f t="shared" si="509"/>
        <v>28.752875120304001</v>
      </c>
      <c r="AF643" s="174">
        <f t="shared" si="496"/>
        <v>36</v>
      </c>
      <c r="AG643" s="174">
        <f t="shared" si="510"/>
        <v>22.464200000000002</v>
      </c>
      <c r="AH643" s="174">
        <f t="shared" si="511"/>
        <v>229</v>
      </c>
      <c r="AI643" s="174">
        <f t="shared" si="512"/>
        <v>200</v>
      </c>
      <c r="AJ643" s="174">
        <f t="shared" si="513"/>
        <v>3.3333333333333335</v>
      </c>
      <c r="AK643" s="174">
        <f t="shared" si="463"/>
        <v>16040.50713928569</v>
      </c>
      <c r="AL643" s="174">
        <f t="shared" si="514"/>
        <v>4787.7877694669132</v>
      </c>
      <c r="AM643" s="174">
        <f t="shared" si="515"/>
        <v>4787.7877694669132</v>
      </c>
      <c r="AN643" s="174">
        <f t="shared" si="516"/>
        <v>6464.9316003518634</v>
      </c>
      <c r="AO643" s="176">
        <v>36</v>
      </c>
      <c r="AP643" s="174">
        <v>36</v>
      </c>
      <c r="AQ643" s="175">
        <f t="shared" si="517"/>
        <v>458</v>
      </c>
      <c r="AR643" s="31">
        <f t="shared" si="518"/>
        <v>0</v>
      </c>
      <c r="AS643" s="2">
        <f t="shared" si="519"/>
        <v>0.5</v>
      </c>
      <c r="AT643" s="33">
        <f t="shared" si="520"/>
        <v>0</v>
      </c>
      <c r="AU643" s="31">
        <f t="shared" si="521"/>
        <v>0</v>
      </c>
      <c r="AV643" s="2">
        <f t="shared" si="522"/>
        <v>0</v>
      </c>
      <c r="AW643" s="33">
        <f t="shared" si="523"/>
        <v>1</v>
      </c>
      <c r="AX643" s="31">
        <f t="shared" si="524"/>
        <v>1</v>
      </c>
      <c r="AY643" s="33">
        <f t="shared" si="525"/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569</v>
      </c>
      <c r="C644" s="31">
        <v>7</v>
      </c>
      <c r="D644" s="111" t="s">
        <v>14</v>
      </c>
      <c r="E644" s="2" t="s">
        <v>168</v>
      </c>
      <c r="F644" s="2" t="s">
        <v>149</v>
      </c>
      <c r="G644" s="2"/>
      <c r="H644" s="33" t="s">
        <v>81</v>
      </c>
      <c r="I644" s="173">
        <f t="shared" si="464"/>
        <v>1040.7548878097612</v>
      </c>
      <c r="J644" s="174">
        <f t="shared" si="465"/>
        <v>7.9644209158857437</v>
      </c>
      <c r="K644" s="189">
        <f t="shared" si="466"/>
        <v>312</v>
      </c>
      <c r="L644" s="190">
        <f t="shared" si="527"/>
        <v>192</v>
      </c>
      <c r="M644" s="173">
        <f t="shared" si="495"/>
        <v>29924.69532004006</v>
      </c>
      <c r="N644" s="174">
        <f t="shared" si="497"/>
        <v>8931.9551441994972</v>
      </c>
      <c r="O644" s="174">
        <f t="shared" si="526"/>
        <v>8931.9551441994972</v>
      </c>
      <c r="P644" s="174">
        <f t="shared" si="498"/>
        <v>12060.785031641066</v>
      </c>
      <c r="Q644" s="174">
        <f t="shared" si="499"/>
        <v>0</v>
      </c>
      <c r="R644" s="175"/>
      <c r="S644" s="173">
        <f t="shared" si="500"/>
        <v>19248.608567142826</v>
      </c>
      <c r="T644" s="174">
        <f t="shared" si="501"/>
        <v>5745.3453233602959</v>
      </c>
      <c r="U644" s="174">
        <f t="shared" si="502"/>
        <v>5745.3453233602959</v>
      </c>
      <c r="V644" s="174">
        <f t="shared" si="503"/>
        <v>7757.9179204222355</v>
      </c>
      <c r="W644" s="174">
        <f t="shared" si="504"/>
        <v>0</v>
      </c>
      <c r="X644" s="175"/>
      <c r="Y644" s="173">
        <f t="shared" si="467"/>
        <v>38497.217134285653</v>
      </c>
      <c r="Z644" s="174">
        <f t="shared" si="505"/>
        <v>11490.690646720592</v>
      </c>
      <c r="AA644" s="174">
        <f t="shared" si="506"/>
        <v>11490.690646720592</v>
      </c>
      <c r="AB644" s="174">
        <f t="shared" si="507"/>
        <v>15515.835840844469</v>
      </c>
      <c r="AC644" s="174">
        <f t="shared" si="508"/>
        <v>0</v>
      </c>
      <c r="AD644" s="175"/>
      <c r="AE644" s="173">
        <f t="shared" si="509"/>
        <v>28.752875120304001</v>
      </c>
      <c r="AF644" s="174">
        <f t="shared" si="496"/>
        <v>36</v>
      </c>
      <c r="AG644" s="174">
        <f t="shared" si="510"/>
        <v>47.464200000000005</v>
      </c>
      <c r="AH644" s="174">
        <f t="shared" si="511"/>
        <v>229</v>
      </c>
      <c r="AI644" s="174">
        <f t="shared" si="512"/>
        <v>200</v>
      </c>
      <c r="AJ644" s="174">
        <f t="shared" si="513"/>
        <v>3.3333333333333335</v>
      </c>
      <c r="AK644" s="174">
        <f t="shared" si="463"/>
        <v>16040.50713928569</v>
      </c>
      <c r="AL644" s="174">
        <f t="shared" si="514"/>
        <v>4787.7877694669132</v>
      </c>
      <c r="AM644" s="174">
        <f t="shared" si="515"/>
        <v>4787.7877694669132</v>
      </c>
      <c r="AN644" s="174">
        <f t="shared" si="516"/>
        <v>6464.9316003518634</v>
      </c>
      <c r="AO644" s="176">
        <v>36</v>
      </c>
      <c r="AP644" s="174">
        <v>36</v>
      </c>
      <c r="AQ644" s="175">
        <f t="shared" si="517"/>
        <v>458</v>
      </c>
      <c r="AR644" s="31">
        <f t="shared" si="518"/>
        <v>0</v>
      </c>
      <c r="AS644" s="2">
        <f t="shared" si="519"/>
        <v>0.5</v>
      </c>
      <c r="AT644" s="33">
        <f t="shared" si="520"/>
        <v>0</v>
      </c>
      <c r="AU644" s="31">
        <f t="shared" si="521"/>
        <v>25</v>
      </c>
      <c r="AV644" s="2">
        <f t="shared" si="522"/>
        <v>0</v>
      </c>
      <c r="AW644" s="33">
        <f t="shared" si="523"/>
        <v>1</v>
      </c>
      <c r="AX644" s="31">
        <f t="shared" si="524"/>
        <v>1</v>
      </c>
      <c r="AY644" s="33">
        <f t="shared" si="525"/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570</v>
      </c>
      <c r="C645" s="31">
        <v>7</v>
      </c>
      <c r="D645" s="111" t="s">
        <v>14</v>
      </c>
      <c r="E645" s="2" t="s">
        <v>103</v>
      </c>
      <c r="F645" s="2" t="s">
        <v>149</v>
      </c>
      <c r="G645" s="2"/>
      <c r="H645" s="33" t="s">
        <v>81</v>
      </c>
      <c r="I645" s="173">
        <f t="shared" si="464"/>
        <v>932.57394818652153</v>
      </c>
      <c r="J645" s="174">
        <f t="shared" si="465"/>
        <v>7.9644209158857437</v>
      </c>
      <c r="K645" s="189">
        <f t="shared" si="466"/>
        <v>370</v>
      </c>
      <c r="L645" s="190">
        <f t="shared" si="527"/>
        <v>217</v>
      </c>
      <c r="M645" s="173">
        <f t="shared" si="495"/>
        <v>26814.182272655908</v>
      </c>
      <c r="N645" s="174">
        <f t="shared" si="497"/>
        <v>7495.6188133594233</v>
      </c>
      <c r="O645" s="174">
        <f t="shared" si="526"/>
        <v>7495.6188133594233</v>
      </c>
      <c r="P645" s="174">
        <f t="shared" si="498"/>
        <v>11822.944645937061</v>
      </c>
      <c r="Q645" s="174">
        <f t="shared" si="499"/>
        <v>0</v>
      </c>
      <c r="R645" s="175"/>
      <c r="S645" s="173">
        <f t="shared" si="500"/>
        <v>19248.608567142826</v>
      </c>
      <c r="T645" s="174">
        <f t="shared" si="501"/>
        <v>5745.3453233602959</v>
      </c>
      <c r="U645" s="174">
        <f t="shared" si="502"/>
        <v>5745.3453233602959</v>
      </c>
      <c r="V645" s="174">
        <f t="shared" si="503"/>
        <v>7757.9179204222355</v>
      </c>
      <c r="W645" s="174">
        <f t="shared" si="504"/>
        <v>0</v>
      </c>
      <c r="X645" s="175"/>
      <c r="Y645" s="173">
        <f t="shared" si="467"/>
        <v>44082.918036989664</v>
      </c>
      <c r="Z645" s="174">
        <f t="shared" si="505"/>
        <v>11490.690646720592</v>
      </c>
      <c r="AA645" s="174">
        <f t="shared" si="506"/>
        <v>11490.690646720592</v>
      </c>
      <c r="AB645" s="174">
        <f t="shared" si="507"/>
        <v>21101.53674354848</v>
      </c>
      <c r="AC645" s="174">
        <f t="shared" si="508"/>
        <v>0</v>
      </c>
      <c r="AD645" s="175"/>
      <c r="AE645" s="173">
        <f t="shared" si="509"/>
        <v>28.752875120304001</v>
      </c>
      <c r="AF645" s="174">
        <f t="shared" si="496"/>
        <v>36</v>
      </c>
      <c r="AG645" s="174">
        <f t="shared" si="510"/>
        <v>22.464200000000002</v>
      </c>
      <c r="AH645" s="174">
        <f t="shared" si="511"/>
        <v>229</v>
      </c>
      <c r="AI645" s="174">
        <f t="shared" si="512"/>
        <v>200</v>
      </c>
      <c r="AJ645" s="174">
        <f t="shared" si="513"/>
        <v>3.3333333333333335</v>
      </c>
      <c r="AK645" s="174">
        <f t="shared" ref="AK645:AK708" si="528">SUM(AL645:AN645)</f>
        <v>16040.50713928569</v>
      </c>
      <c r="AL645" s="174">
        <f t="shared" si="514"/>
        <v>4787.7877694669132</v>
      </c>
      <c r="AM645" s="174">
        <f t="shared" si="515"/>
        <v>4787.7877694669132</v>
      </c>
      <c r="AN645" s="174">
        <f t="shared" si="516"/>
        <v>6464.9316003518634</v>
      </c>
      <c r="AO645" s="176">
        <v>36</v>
      </c>
      <c r="AP645" s="174">
        <v>36</v>
      </c>
      <c r="AQ645" s="175">
        <f t="shared" si="517"/>
        <v>458</v>
      </c>
      <c r="AR645" s="31">
        <f t="shared" si="518"/>
        <v>0</v>
      </c>
      <c r="AS645" s="2">
        <f t="shared" si="519"/>
        <v>0.5</v>
      </c>
      <c r="AT645" s="33">
        <f t="shared" si="520"/>
        <v>0</v>
      </c>
      <c r="AU645" s="31">
        <f t="shared" si="521"/>
        <v>0</v>
      </c>
      <c r="AV645" s="2">
        <f t="shared" si="522"/>
        <v>0</v>
      </c>
      <c r="AW645" s="33">
        <f t="shared" si="523"/>
        <v>1.36</v>
      </c>
      <c r="AX645" s="31">
        <f t="shared" si="524"/>
        <v>1</v>
      </c>
      <c r="AY645" s="33">
        <f t="shared" si="525"/>
        <v>1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571</v>
      </c>
      <c r="C646" s="31">
        <v>4</v>
      </c>
      <c r="D646" s="111" t="s">
        <v>14</v>
      </c>
      <c r="E646" s="2" t="s">
        <v>67</v>
      </c>
      <c r="F646" s="2" t="s">
        <v>149</v>
      </c>
      <c r="G646" s="1"/>
      <c r="H646" s="33" t="s">
        <v>81</v>
      </c>
      <c r="I646" s="173">
        <f t="shared" si="464"/>
        <v>813.26231132105852</v>
      </c>
      <c r="J646" s="174">
        <f t="shared" si="465"/>
        <v>8.7643409205380234</v>
      </c>
      <c r="K646" s="189">
        <f t="shared" si="466"/>
        <v>493</v>
      </c>
      <c r="L646" s="190">
        <f t="shared" si="527"/>
        <v>266</v>
      </c>
      <c r="M646" s="173">
        <f t="shared" si="495"/>
        <v>23383.629677464189</v>
      </c>
      <c r="N646" s="174">
        <f t="shared" si="497"/>
        <v>6979.2145038309318</v>
      </c>
      <c r="O646" s="174">
        <f t="shared" si="526"/>
        <v>6979.2145038309318</v>
      </c>
      <c r="P646" s="174">
        <f t="shared" si="498"/>
        <v>9425.2006698023233</v>
      </c>
      <c r="Q646" s="174">
        <f t="shared" si="499"/>
        <v>0</v>
      </c>
      <c r="R646" s="175"/>
      <c r="S646" s="173">
        <f t="shared" si="500"/>
        <v>17923.407093642691</v>
      </c>
      <c r="T646" s="174">
        <f t="shared" si="501"/>
        <v>5349.5246234836313</v>
      </c>
      <c r="U646" s="174">
        <f t="shared" si="502"/>
        <v>5349.5246234836313</v>
      </c>
      <c r="V646" s="174">
        <f t="shared" si="503"/>
        <v>7224.357846675427</v>
      </c>
      <c r="W646" s="174">
        <f t="shared" si="504"/>
        <v>0</v>
      </c>
      <c r="X646" s="175"/>
      <c r="Y646" s="173">
        <f t="shared" si="467"/>
        <v>35846.814187285381</v>
      </c>
      <c r="Z646" s="174">
        <f t="shared" si="505"/>
        <v>10699.049246967263</v>
      </c>
      <c r="AA646" s="174">
        <f t="shared" si="506"/>
        <v>10699.049246967263</v>
      </c>
      <c r="AB646" s="174">
        <f t="shared" si="507"/>
        <v>14448.715693350854</v>
      </c>
      <c r="AC646" s="174">
        <f t="shared" si="508"/>
        <v>0</v>
      </c>
      <c r="AD646" s="175"/>
      <c r="AE646" s="173">
        <f t="shared" si="509"/>
        <v>28.752875120304001</v>
      </c>
      <c r="AF646" s="174">
        <f t="shared" si="496"/>
        <v>36</v>
      </c>
      <c r="AG646" s="174">
        <f t="shared" si="510"/>
        <v>22.464200000000002</v>
      </c>
      <c r="AH646" s="174">
        <f t="shared" si="511"/>
        <v>252</v>
      </c>
      <c r="AI646" s="174">
        <f t="shared" si="512"/>
        <v>200</v>
      </c>
      <c r="AJ646" s="174">
        <f t="shared" si="513"/>
        <v>3.3333333333333335</v>
      </c>
      <c r="AK646" s="174">
        <f t="shared" si="528"/>
        <v>14936.172578035575</v>
      </c>
      <c r="AL646" s="174">
        <f t="shared" si="514"/>
        <v>4457.9371862363596</v>
      </c>
      <c r="AM646" s="174">
        <f t="shared" si="515"/>
        <v>4457.9371862363596</v>
      </c>
      <c r="AN646" s="174">
        <f t="shared" si="516"/>
        <v>6020.2982055628563</v>
      </c>
      <c r="AO646" s="176">
        <v>36</v>
      </c>
      <c r="AP646" s="174">
        <v>36</v>
      </c>
      <c r="AQ646" s="175">
        <f t="shared" si="517"/>
        <v>252</v>
      </c>
      <c r="AR646" s="31">
        <f t="shared" si="518"/>
        <v>0</v>
      </c>
      <c r="AS646" s="2">
        <f t="shared" si="519"/>
        <v>1</v>
      </c>
      <c r="AT646" s="33">
        <f t="shared" si="520"/>
        <v>0</v>
      </c>
      <c r="AU646" s="31">
        <f t="shared" si="521"/>
        <v>0</v>
      </c>
      <c r="AV646" s="2">
        <f t="shared" si="522"/>
        <v>0</v>
      </c>
      <c r="AW646" s="33">
        <f t="shared" si="523"/>
        <v>1</v>
      </c>
      <c r="AX646" s="31">
        <f t="shared" si="524"/>
        <v>1</v>
      </c>
      <c r="AY646" s="33">
        <f t="shared" si="525"/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572</v>
      </c>
      <c r="C647" s="31">
        <v>4</v>
      </c>
      <c r="D647" s="111" t="s">
        <v>14</v>
      </c>
      <c r="E647" s="2" t="s">
        <v>148</v>
      </c>
      <c r="F647" s="2" t="s">
        <v>149</v>
      </c>
      <c r="G647" s="2"/>
      <c r="H647" s="33" t="s">
        <v>81</v>
      </c>
      <c r="I647" s="173">
        <f t="shared" si="464"/>
        <v>908.21320859612308</v>
      </c>
      <c r="J647" s="174">
        <f t="shared" si="465"/>
        <v>8.7643409205380234</v>
      </c>
      <c r="K647" s="189">
        <f t="shared" si="466"/>
        <v>405</v>
      </c>
      <c r="L647" s="190">
        <f t="shared" si="527"/>
        <v>232</v>
      </c>
      <c r="M647" s="173">
        <f t="shared" si="495"/>
        <v>26113.740969374936</v>
      </c>
      <c r="N647" s="174">
        <f t="shared" si="497"/>
        <v>7794.0594440045816</v>
      </c>
      <c r="O647" s="174">
        <f t="shared" si="526"/>
        <v>7794.0594440045816</v>
      </c>
      <c r="P647" s="174">
        <f t="shared" si="498"/>
        <v>10525.622081365771</v>
      </c>
      <c r="Q647" s="174">
        <f t="shared" si="499"/>
        <v>0</v>
      </c>
      <c r="R647" s="175"/>
      <c r="S647" s="173">
        <f t="shared" si="500"/>
        <v>17923.407093642691</v>
      </c>
      <c r="T647" s="174">
        <f t="shared" si="501"/>
        <v>5349.5246234836313</v>
      </c>
      <c r="U647" s="174">
        <f t="shared" si="502"/>
        <v>5349.5246234836313</v>
      </c>
      <c r="V647" s="174">
        <f t="shared" si="503"/>
        <v>7224.357846675427</v>
      </c>
      <c r="W647" s="174">
        <f t="shared" si="504"/>
        <v>0</v>
      </c>
      <c r="X647" s="175"/>
      <c r="Y647" s="173">
        <f t="shared" si="467"/>
        <v>44808.517734106725</v>
      </c>
      <c r="Z647" s="174">
        <f t="shared" si="505"/>
        <v>13373.81155870908</v>
      </c>
      <c r="AA647" s="174">
        <f t="shared" si="506"/>
        <v>13373.81155870908</v>
      </c>
      <c r="AB647" s="174">
        <f t="shared" si="507"/>
        <v>18060.894616688565</v>
      </c>
      <c r="AC647" s="174">
        <f t="shared" si="508"/>
        <v>0</v>
      </c>
      <c r="AD647" s="175"/>
      <c r="AE647" s="173">
        <f t="shared" si="509"/>
        <v>28.752875120304001</v>
      </c>
      <c r="AF647" s="174">
        <f t="shared" si="496"/>
        <v>36</v>
      </c>
      <c r="AG647" s="174">
        <f t="shared" si="510"/>
        <v>22.464200000000002</v>
      </c>
      <c r="AH647" s="174">
        <f t="shared" si="511"/>
        <v>252</v>
      </c>
      <c r="AI647" s="174">
        <f t="shared" si="512"/>
        <v>250</v>
      </c>
      <c r="AJ647" s="174">
        <f t="shared" si="513"/>
        <v>3.3333333333333335</v>
      </c>
      <c r="AK647" s="174">
        <f t="shared" si="528"/>
        <v>14936.172578035575</v>
      </c>
      <c r="AL647" s="174">
        <f t="shared" si="514"/>
        <v>4457.9371862363596</v>
      </c>
      <c r="AM647" s="174">
        <f t="shared" si="515"/>
        <v>4457.9371862363596</v>
      </c>
      <c r="AN647" s="174">
        <f t="shared" si="516"/>
        <v>6020.2982055628563</v>
      </c>
      <c r="AO647" s="176">
        <v>36</v>
      </c>
      <c r="AP647" s="174">
        <v>36</v>
      </c>
      <c r="AQ647" s="175">
        <f t="shared" si="517"/>
        <v>252</v>
      </c>
      <c r="AR647" s="31">
        <f t="shared" si="518"/>
        <v>50</v>
      </c>
      <c r="AS647" s="2">
        <f t="shared" si="519"/>
        <v>1</v>
      </c>
      <c r="AT647" s="33">
        <f t="shared" si="520"/>
        <v>0</v>
      </c>
      <c r="AU647" s="31">
        <f t="shared" si="521"/>
        <v>0</v>
      </c>
      <c r="AV647" s="2">
        <f t="shared" si="522"/>
        <v>0</v>
      </c>
      <c r="AW647" s="33">
        <f t="shared" si="523"/>
        <v>1</v>
      </c>
      <c r="AX647" s="31">
        <f t="shared" si="524"/>
        <v>1</v>
      </c>
      <c r="AY647" s="33">
        <f t="shared" si="525"/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573</v>
      </c>
      <c r="C648" s="31">
        <v>4</v>
      </c>
      <c r="D648" s="111" t="s">
        <v>14</v>
      </c>
      <c r="E648" s="2" t="s">
        <v>79</v>
      </c>
      <c r="F648" s="2" t="s">
        <v>149</v>
      </c>
      <c r="G648" s="2"/>
      <c r="H648" s="33" t="s">
        <v>81</v>
      </c>
      <c r="I648" s="173">
        <f t="shared" si="464"/>
        <v>813.26231132105852</v>
      </c>
      <c r="J648" s="174">
        <f t="shared" si="465"/>
        <v>4.3821704602690117</v>
      </c>
      <c r="K648" s="189">
        <f t="shared" si="466"/>
        <v>493</v>
      </c>
      <c r="L648" s="190">
        <f t="shared" si="527"/>
        <v>266</v>
      </c>
      <c r="M648" s="173">
        <f t="shared" si="495"/>
        <v>23383.629677464189</v>
      </c>
      <c r="N648" s="174">
        <f t="shared" si="497"/>
        <v>6979.2145038309318</v>
      </c>
      <c r="O648" s="174">
        <f t="shared" si="526"/>
        <v>6979.2145038309318</v>
      </c>
      <c r="P648" s="174">
        <f t="shared" si="498"/>
        <v>9425.2006698023233</v>
      </c>
      <c r="Q648" s="174">
        <f t="shared" si="499"/>
        <v>0</v>
      </c>
      <c r="R648" s="175"/>
      <c r="S648" s="173">
        <f t="shared" si="500"/>
        <v>17923.407093642691</v>
      </c>
      <c r="T648" s="174">
        <f t="shared" si="501"/>
        <v>5349.5246234836313</v>
      </c>
      <c r="U648" s="174">
        <f t="shared" si="502"/>
        <v>5349.5246234836313</v>
      </c>
      <c r="V648" s="174">
        <f t="shared" si="503"/>
        <v>7224.357846675427</v>
      </c>
      <c r="W648" s="174">
        <f t="shared" si="504"/>
        <v>0</v>
      </c>
      <c r="X648" s="175"/>
      <c r="Y648" s="173">
        <f t="shared" si="467"/>
        <v>35846.814187285381</v>
      </c>
      <c r="Z648" s="174">
        <f t="shared" si="505"/>
        <v>10699.049246967263</v>
      </c>
      <c r="AA648" s="174">
        <f t="shared" si="506"/>
        <v>10699.049246967263</v>
      </c>
      <c r="AB648" s="174">
        <f t="shared" si="507"/>
        <v>14448.715693350854</v>
      </c>
      <c r="AC648" s="174">
        <f t="shared" si="508"/>
        <v>0</v>
      </c>
      <c r="AD648" s="175"/>
      <c r="AE648" s="173">
        <f t="shared" si="509"/>
        <v>28.752875120304001</v>
      </c>
      <c r="AF648" s="174">
        <f t="shared" si="496"/>
        <v>36</v>
      </c>
      <c r="AG648" s="174">
        <f t="shared" si="510"/>
        <v>22.464200000000002</v>
      </c>
      <c r="AH648" s="174">
        <f t="shared" si="511"/>
        <v>126</v>
      </c>
      <c r="AI648" s="174">
        <f t="shared" si="512"/>
        <v>200</v>
      </c>
      <c r="AJ648" s="174">
        <f t="shared" si="513"/>
        <v>3.3333333333333335</v>
      </c>
      <c r="AK648" s="174">
        <f t="shared" si="528"/>
        <v>14936.172578035575</v>
      </c>
      <c r="AL648" s="174">
        <f t="shared" si="514"/>
        <v>4457.9371862363596</v>
      </c>
      <c r="AM648" s="174">
        <f t="shared" si="515"/>
        <v>4457.9371862363596</v>
      </c>
      <c r="AN648" s="174">
        <f t="shared" si="516"/>
        <v>6020.2982055628563</v>
      </c>
      <c r="AO648" s="176">
        <v>36</v>
      </c>
      <c r="AP648" s="174">
        <v>36</v>
      </c>
      <c r="AQ648" s="175">
        <f t="shared" si="517"/>
        <v>252</v>
      </c>
      <c r="AR648" s="31">
        <f t="shared" si="518"/>
        <v>0</v>
      </c>
      <c r="AS648" s="2">
        <f t="shared" si="519"/>
        <v>0.5</v>
      </c>
      <c r="AT648" s="33">
        <f t="shared" si="520"/>
        <v>0</v>
      </c>
      <c r="AU648" s="31">
        <f t="shared" si="521"/>
        <v>0</v>
      </c>
      <c r="AV648" s="2">
        <f t="shared" si="522"/>
        <v>0</v>
      </c>
      <c r="AW648" s="33">
        <f t="shared" si="523"/>
        <v>1</v>
      </c>
      <c r="AX648" s="31">
        <f t="shared" si="524"/>
        <v>1</v>
      </c>
      <c r="AY648" s="33">
        <f t="shared" si="525"/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574</v>
      </c>
      <c r="C649" s="31">
        <v>1</v>
      </c>
      <c r="D649" s="111" t="s">
        <v>14</v>
      </c>
      <c r="E649" s="2" t="s">
        <v>67</v>
      </c>
      <c r="F649" s="2" t="s">
        <v>149</v>
      </c>
      <c r="G649" s="1"/>
      <c r="H649" s="33" t="s">
        <v>81</v>
      </c>
      <c r="I649" s="173">
        <f t="shared" si="464"/>
        <v>661.97960065906011</v>
      </c>
      <c r="J649" s="174">
        <f t="shared" si="465"/>
        <v>4.416949590906067</v>
      </c>
      <c r="K649" s="189">
        <f t="shared" si="466"/>
        <v>642</v>
      </c>
      <c r="L649" s="190">
        <f t="shared" si="527"/>
        <v>333</v>
      </c>
      <c r="M649" s="173">
        <f t="shared" si="495"/>
        <v>19033.816789938668</v>
      </c>
      <c r="N649" s="174">
        <f t="shared" si="497"/>
        <v>5682.1080965929459</v>
      </c>
      <c r="O649" s="174">
        <f t="shared" si="526"/>
        <v>5682.1080965929459</v>
      </c>
      <c r="P649" s="174">
        <f t="shared" si="498"/>
        <v>7669.6005967527744</v>
      </c>
      <c r="Q649" s="174">
        <f t="shared" si="499"/>
        <v>0</v>
      </c>
      <c r="R649" s="175"/>
      <c r="S649" s="173">
        <f t="shared" si="500"/>
        <v>14589.302498262867</v>
      </c>
      <c r="T649" s="174">
        <f t="shared" si="501"/>
        <v>4355.3006085906673</v>
      </c>
      <c r="U649" s="174">
        <f t="shared" si="502"/>
        <v>4355.3006085906673</v>
      </c>
      <c r="V649" s="174">
        <f t="shared" si="503"/>
        <v>5878.7012810815331</v>
      </c>
      <c r="W649" s="174">
        <f t="shared" si="504"/>
        <v>0</v>
      </c>
      <c r="X649" s="175"/>
      <c r="Y649" s="173">
        <f t="shared" si="467"/>
        <v>29178.604996525733</v>
      </c>
      <c r="Z649" s="174">
        <f t="shared" si="505"/>
        <v>8710.6012171813345</v>
      </c>
      <c r="AA649" s="174">
        <f t="shared" si="506"/>
        <v>8710.6012171813345</v>
      </c>
      <c r="AB649" s="174">
        <f t="shared" si="507"/>
        <v>11757.402562163066</v>
      </c>
      <c r="AC649" s="174">
        <f t="shared" si="508"/>
        <v>0</v>
      </c>
      <c r="AD649" s="175"/>
      <c r="AE649" s="173">
        <f t="shared" si="509"/>
        <v>28.752875120304001</v>
      </c>
      <c r="AF649" s="174">
        <f t="shared" si="496"/>
        <v>36</v>
      </c>
      <c r="AG649" s="174">
        <f t="shared" si="510"/>
        <v>22.464200000000002</v>
      </c>
      <c r="AH649" s="174">
        <f t="shared" si="511"/>
        <v>127</v>
      </c>
      <c r="AI649" s="174">
        <f t="shared" si="512"/>
        <v>200</v>
      </c>
      <c r="AJ649" s="174">
        <f t="shared" si="513"/>
        <v>3.3333333333333335</v>
      </c>
      <c r="AK649" s="174">
        <f t="shared" si="528"/>
        <v>12157.752081885723</v>
      </c>
      <c r="AL649" s="174">
        <f t="shared" si="514"/>
        <v>3629.4171738255563</v>
      </c>
      <c r="AM649" s="174">
        <f t="shared" si="515"/>
        <v>3629.4171738255563</v>
      </c>
      <c r="AN649" s="174">
        <f t="shared" si="516"/>
        <v>4898.9177342346111</v>
      </c>
      <c r="AO649" s="176">
        <v>36</v>
      </c>
      <c r="AP649" s="174">
        <v>36</v>
      </c>
      <c r="AQ649" s="175">
        <f t="shared" si="517"/>
        <v>127</v>
      </c>
      <c r="AR649" s="31">
        <f t="shared" si="518"/>
        <v>0</v>
      </c>
      <c r="AS649" s="2">
        <f t="shared" si="519"/>
        <v>1</v>
      </c>
      <c r="AT649" s="33">
        <f t="shared" si="520"/>
        <v>0</v>
      </c>
      <c r="AU649" s="31">
        <f t="shared" si="521"/>
        <v>0</v>
      </c>
      <c r="AV649" s="2">
        <f t="shared" si="522"/>
        <v>0</v>
      </c>
      <c r="AW649" s="33">
        <f t="shared" si="523"/>
        <v>1</v>
      </c>
      <c r="AX649" s="31">
        <f t="shared" si="524"/>
        <v>1</v>
      </c>
      <c r="AY649" s="33">
        <f t="shared" si="525"/>
        <v>1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575</v>
      </c>
      <c r="C650" s="31">
        <v>10</v>
      </c>
      <c r="D650" s="111" t="s">
        <v>14</v>
      </c>
      <c r="E650" s="2" t="s">
        <v>144</v>
      </c>
      <c r="F650" s="2" t="s">
        <v>149</v>
      </c>
      <c r="G650" s="2"/>
      <c r="H650" s="33" t="s">
        <v>80</v>
      </c>
      <c r="I650" s="173">
        <f t="shared" si="464"/>
        <v>1043.1299967411749</v>
      </c>
      <c r="J650" s="174">
        <f t="shared" si="465"/>
        <v>22.849888828545563</v>
      </c>
      <c r="K650" s="189">
        <f t="shared" si="466"/>
        <v>305</v>
      </c>
      <c r="L650" s="190">
        <f t="shared" si="527"/>
        <v>185</v>
      </c>
      <c r="M650" s="173">
        <f t="shared" si="495"/>
        <v>29992.986530542119</v>
      </c>
      <c r="N650" s="174">
        <f t="shared" si="497"/>
        <v>5205.282564787025</v>
      </c>
      <c r="O650" s="174">
        <f t="shared" si="526"/>
        <v>5205.282564787025</v>
      </c>
      <c r="P650" s="174">
        <f t="shared" si="498"/>
        <v>7027.2177370202062</v>
      </c>
      <c r="Q650" s="174">
        <f t="shared" si="499"/>
        <v>12555.203663947863</v>
      </c>
      <c r="R650" s="175"/>
      <c r="S650" s="173">
        <f t="shared" si="500"/>
        <v>22989.43812213781</v>
      </c>
      <c r="T650" s="174">
        <f t="shared" si="501"/>
        <v>3989.8167963219221</v>
      </c>
      <c r="U650" s="174">
        <f t="shared" si="502"/>
        <v>3989.8167963219221</v>
      </c>
      <c r="V650" s="174">
        <f t="shared" si="503"/>
        <v>5386.3188039479073</v>
      </c>
      <c r="W650" s="174">
        <f t="shared" si="504"/>
        <v>9623.4857255460593</v>
      </c>
      <c r="X650" s="175"/>
      <c r="Y650" s="173">
        <f t="shared" si="467"/>
        <v>45978.876244275627</v>
      </c>
      <c r="Z650" s="174">
        <f t="shared" si="505"/>
        <v>7979.6335926438442</v>
      </c>
      <c r="AA650" s="174">
        <f t="shared" si="506"/>
        <v>7979.6335926438442</v>
      </c>
      <c r="AB650" s="174">
        <f t="shared" si="507"/>
        <v>10772.637607895816</v>
      </c>
      <c r="AC650" s="174">
        <f t="shared" si="508"/>
        <v>19246.971451092119</v>
      </c>
      <c r="AD650" s="175"/>
      <c r="AE650" s="173">
        <f t="shared" si="509"/>
        <v>28.752875120304001</v>
      </c>
      <c r="AF650" s="174">
        <f t="shared" si="496"/>
        <v>36</v>
      </c>
      <c r="AG650" s="174">
        <f t="shared" si="510"/>
        <v>22.464200000000002</v>
      </c>
      <c r="AH650" s="174">
        <f t="shared" si="511"/>
        <v>657</v>
      </c>
      <c r="AI650" s="174">
        <f t="shared" si="512"/>
        <v>200</v>
      </c>
      <c r="AJ650" s="174">
        <f t="shared" si="513"/>
        <v>3.3333333333333335</v>
      </c>
      <c r="AK650" s="174">
        <f t="shared" si="528"/>
        <v>11138.29366382646</v>
      </c>
      <c r="AL650" s="174">
        <f t="shared" si="514"/>
        <v>3324.8473302682687</v>
      </c>
      <c r="AM650" s="174">
        <f t="shared" si="515"/>
        <v>3324.8473302682687</v>
      </c>
      <c r="AN650" s="174">
        <f t="shared" si="516"/>
        <v>4488.5990032899226</v>
      </c>
      <c r="AO650" s="176">
        <v>36</v>
      </c>
      <c r="AP650" s="174">
        <v>36</v>
      </c>
      <c r="AQ650" s="175">
        <f t="shared" si="517"/>
        <v>657</v>
      </c>
      <c r="AR650" s="31">
        <f t="shared" si="518"/>
        <v>0</v>
      </c>
      <c r="AS650" s="2">
        <f t="shared" si="519"/>
        <v>1</v>
      </c>
      <c r="AT650" s="33">
        <f t="shared" si="520"/>
        <v>0</v>
      </c>
      <c r="AU650" s="31">
        <f t="shared" si="521"/>
        <v>0</v>
      </c>
      <c r="AV650" s="2">
        <f t="shared" si="522"/>
        <v>0</v>
      </c>
      <c r="AW650" s="33">
        <f t="shared" si="523"/>
        <v>1</v>
      </c>
      <c r="AX650" s="31">
        <f t="shared" si="524"/>
        <v>0.6</v>
      </c>
      <c r="AY650" s="33">
        <f t="shared" si="525"/>
        <v>1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576</v>
      </c>
      <c r="C651" s="31">
        <v>10</v>
      </c>
      <c r="D651" s="111" t="s">
        <v>14</v>
      </c>
      <c r="E651" s="2" t="s">
        <v>138</v>
      </c>
      <c r="F651" s="2" t="s">
        <v>149</v>
      </c>
      <c r="G651" s="2"/>
      <c r="H651" s="33" t="s">
        <v>80</v>
      </c>
      <c r="I651" s="173">
        <f t="shared" si="464"/>
        <v>1243.0181646717595</v>
      </c>
      <c r="J651" s="174">
        <f t="shared" si="465"/>
        <v>22.849888828545563</v>
      </c>
      <c r="K651" s="189">
        <f t="shared" si="466"/>
        <v>211</v>
      </c>
      <c r="L651" s="190">
        <f t="shared" si="527"/>
        <v>134</v>
      </c>
      <c r="M651" s="173">
        <f t="shared" si="495"/>
        <v>35740.346061076576</v>
      </c>
      <c r="N651" s="174">
        <f t="shared" si="497"/>
        <v>6202.7367638675059</v>
      </c>
      <c r="O651" s="174">
        <f t="shared" si="526"/>
        <v>6202.7367638675059</v>
      </c>
      <c r="P651" s="174">
        <f t="shared" si="498"/>
        <v>8373.7974380071828</v>
      </c>
      <c r="Q651" s="174">
        <f t="shared" si="499"/>
        <v>14961.075095334378</v>
      </c>
      <c r="R651" s="175"/>
      <c r="S651" s="173">
        <f t="shared" si="500"/>
        <v>22989.43812213781</v>
      </c>
      <c r="T651" s="174">
        <f t="shared" si="501"/>
        <v>3989.8167963219221</v>
      </c>
      <c r="U651" s="174">
        <f t="shared" si="502"/>
        <v>3989.8167963219221</v>
      </c>
      <c r="V651" s="174">
        <f t="shared" si="503"/>
        <v>5386.3188039479073</v>
      </c>
      <c r="W651" s="174">
        <f t="shared" si="504"/>
        <v>9623.4857255460593</v>
      </c>
      <c r="X651" s="175"/>
      <c r="Y651" s="173">
        <f t="shared" si="467"/>
        <v>45978.876244275627</v>
      </c>
      <c r="Z651" s="174">
        <f t="shared" si="505"/>
        <v>7979.6335926438442</v>
      </c>
      <c r="AA651" s="174">
        <f t="shared" si="506"/>
        <v>7979.6335926438442</v>
      </c>
      <c r="AB651" s="174">
        <f t="shared" si="507"/>
        <v>10772.637607895816</v>
      </c>
      <c r="AC651" s="174">
        <f t="shared" si="508"/>
        <v>19246.971451092119</v>
      </c>
      <c r="AD651" s="175"/>
      <c r="AE651" s="173">
        <f t="shared" si="509"/>
        <v>28.752875120304001</v>
      </c>
      <c r="AF651" s="174">
        <f t="shared" si="496"/>
        <v>36</v>
      </c>
      <c r="AG651" s="174">
        <f t="shared" si="510"/>
        <v>47.464200000000005</v>
      </c>
      <c r="AH651" s="174">
        <f t="shared" si="511"/>
        <v>657</v>
      </c>
      <c r="AI651" s="174">
        <f t="shared" si="512"/>
        <v>200</v>
      </c>
      <c r="AJ651" s="174">
        <f t="shared" si="513"/>
        <v>3.3333333333333335</v>
      </c>
      <c r="AK651" s="174">
        <f t="shared" si="528"/>
        <v>11138.29366382646</v>
      </c>
      <c r="AL651" s="174">
        <f t="shared" si="514"/>
        <v>3324.8473302682687</v>
      </c>
      <c r="AM651" s="174">
        <f t="shared" si="515"/>
        <v>3324.8473302682687</v>
      </c>
      <c r="AN651" s="174">
        <f t="shared" si="516"/>
        <v>4488.5990032899226</v>
      </c>
      <c r="AO651" s="176">
        <v>36</v>
      </c>
      <c r="AP651" s="174">
        <v>36</v>
      </c>
      <c r="AQ651" s="175">
        <f t="shared" si="517"/>
        <v>657</v>
      </c>
      <c r="AR651" s="31">
        <f t="shared" si="518"/>
        <v>0</v>
      </c>
      <c r="AS651" s="2">
        <f t="shared" si="519"/>
        <v>1</v>
      </c>
      <c r="AT651" s="33">
        <f t="shared" si="520"/>
        <v>0</v>
      </c>
      <c r="AU651" s="31">
        <f t="shared" si="521"/>
        <v>25</v>
      </c>
      <c r="AV651" s="2">
        <f t="shared" si="522"/>
        <v>0</v>
      </c>
      <c r="AW651" s="33">
        <f t="shared" si="523"/>
        <v>1</v>
      </c>
      <c r="AX651" s="31">
        <f t="shared" si="524"/>
        <v>0.6</v>
      </c>
      <c r="AY651" s="33">
        <f t="shared" si="525"/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577</v>
      </c>
      <c r="C652" s="31">
        <v>10</v>
      </c>
      <c r="D652" s="111" t="s">
        <v>14</v>
      </c>
      <c r="E652" s="2" t="s">
        <v>141</v>
      </c>
      <c r="F652" s="2" t="s">
        <v>149</v>
      </c>
      <c r="G652" s="2"/>
      <c r="H652" s="33" t="s">
        <v>80</v>
      </c>
      <c r="I652" s="173">
        <f t="shared" ref="I652:I715" si="529">M652/AE652</f>
        <v>1116.5430695840614</v>
      </c>
      <c r="J652" s="174">
        <f t="shared" ref="J652:J715" si="530">AH652/AE652</f>
        <v>22.849888828545563</v>
      </c>
      <c r="K652" s="189">
        <f t="shared" ref="K652:K715" si="531">RANK(I652,$I$76:$I$977)</f>
        <v>260</v>
      </c>
      <c r="L652" s="190">
        <f t="shared" si="527"/>
        <v>165</v>
      </c>
      <c r="M652" s="173">
        <f t="shared" si="495"/>
        <v>32103.823446191418</v>
      </c>
      <c r="N652" s="174">
        <f t="shared" si="497"/>
        <v>5205.282564787025</v>
      </c>
      <c r="O652" s="174">
        <f t="shared" si="526"/>
        <v>5205.282564787025</v>
      </c>
      <c r="P652" s="174">
        <f t="shared" si="498"/>
        <v>7027.2177370202062</v>
      </c>
      <c r="Q652" s="174">
        <f t="shared" si="499"/>
        <v>14666.04057959716</v>
      </c>
      <c r="R652" s="175"/>
      <c r="S652" s="173">
        <f t="shared" si="500"/>
        <v>22989.43812213781</v>
      </c>
      <c r="T652" s="174">
        <f t="shared" si="501"/>
        <v>3989.8167963219221</v>
      </c>
      <c r="U652" s="174">
        <f t="shared" si="502"/>
        <v>3989.8167963219221</v>
      </c>
      <c r="V652" s="174">
        <f t="shared" si="503"/>
        <v>5386.3188039479073</v>
      </c>
      <c r="W652" s="174">
        <f t="shared" si="504"/>
        <v>9623.4857255460593</v>
      </c>
      <c r="X652" s="175"/>
      <c r="Y652" s="173">
        <f t="shared" ref="Y652:Y715" si="532">SUM(Z652:AD652)</f>
        <v>52907.785966668787</v>
      </c>
      <c r="Z652" s="174">
        <f t="shared" si="505"/>
        <v>7979.6335926438442</v>
      </c>
      <c r="AA652" s="174">
        <f t="shared" si="506"/>
        <v>7979.6335926438442</v>
      </c>
      <c r="AB652" s="174">
        <f t="shared" si="507"/>
        <v>10772.637607895816</v>
      </c>
      <c r="AC652" s="174">
        <f t="shared" si="508"/>
        <v>26175.881173485279</v>
      </c>
      <c r="AD652" s="175"/>
      <c r="AE652" s="173">
        <f t="shared" si="509"/>
        <v>28.752875120304001</v>
      </c>
      <c r="AF652" s="174">
        <f t="shared" si="496"/>
        <v>36</v>
      </c>
      <c r="AG652" s="174">
        <f t="shared" si="510"/>
        <v>22.464200000000002</v>
      </c>
      <c r="AH652" s="174">
        <f t="shared" si="511"/>
        <v>657</v>
      </c>
      <c r="AI652" s="174">
        <f t="shared" si="512"/>
        <v>200</v>
      </c>
      <c r="AJ652" s="174">
        <f t="shared" si="513"/>
        <v>3.3333333333333335</v>
      </c>
      <c r="AK652" s="174">
        <f t="shared" si="528"/>
        <v>11138.29366382646</v>
      </c>
      <c r="AL652" s="174">
        <f t="shared" si="514"/>
        <v>3324.8473302682687</v>
      </c>
      <c r="AM652" s="174">
        <f t="shared" si="515"/>
        <v>3324.8473302682687</v>
      </c>
      <c r="AN652" s="174">
        <f t="shared" si="516"/>
        <v>4488.5990032899226</v>
      </c>
      <c r="AO652" s="176">
        <v>36</v>
      </c>
      <c r="AP652" s="174">
        <v>36</v>
      </c>
      <c r="AQ652" s="175">
        <f t="shared" si="517"/>
        <v>657</v>
      </c>
      <c r="AR652" s="31">
        <f t="shared" si="518"/>
        <v>0</v>
      </c>
      <c r="AS652" s="2">
        <f t="shared" si="519"/>
        <v>1</v>
      </c>
      <c r="AT652" s="33">
        <f t="shared" si="520"/>
        <v>0</v>
      </c>
      <c r="AU652" s="31">
        <f t="shared" si="521"/>
        <v>0</v>
      </c>
      <c r="AV652" s="2">
        <f t="shared" si="522"/>
        <v>0</v>
      </c>
      <c r="AW652" s="33">
        <f t="shared" si="523"/>
        <v>1.36</v>
      </c>
      <c r="AX652" s="31">
        <f t="shared" si="524"/>
        <v>0.6</v>
      </c>
      <c r="AY652" s="33">
        <f t="shared" si="525"/>
        <v>1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578</v>
      </c>
      <c r="C653" s="31">
        <v>10</v>
      </c>
      <c r="D653" s="111" t="s">
        <v>14</v>
      </c>
      <c r="E653" s="2" t="s">
        <v>150</v>
      </c>
      <c r="F653" s="2" t="s">
        <v>149</v>
      </c>
      <c r="G653" s="2"/>
      <c r="H653" s="33" t="s">
        <v>80</v>
      </c>
      <c r="I653" s="173">
        <f t="shared" si="529"/>
        <v>1043.1299967411749</v>
      </c>
      <c r="J653" s="174">
        <f t="shared" si="530"/>
        <v>22.849888828545563</v>
      </c>
      <c r="K653" s="189">
        <f t="shared" si="531"/>
        <v>305</v>
      </c>
      <c r="L653" s="190">
        <f t="shared" si="527"/>
        <v>185</v>
      </c>
      <c r="M653" s="173">
        <f t="shared" si="495"/>
        <v>29992.986530542119</v>
      </c>
      <c r="N653" s="174">
        <f t="shared" si="497"/>
        <v>5205.282564787025</v>
      </c>
      <c r="O653" s="174">
        <f t="shared" si="526"/>
        <v>5205.282564787025</v>
      </c>
      <c r="P653" s="174">
        <f t="shared" ref="P653:P680" si="533">V653*(1+(IF((AG653+IF(F653="백어택",8,0))&gt;100,100,AG653+IF(F653="백어택",8,0))/100)*(AI653*IF(AX653=1,AW653,1)/100-1))</f>
        <v>7027.2177370202062</v>
      </c>
      <c r="Q653" s="174">
        <f t="shared" ref="Q653:Q680" si="534">W653*(1+(IF((AG653+IF(F653="백어택",8,0))&gt;100,100,AG653+IF(F653="백어택",8,0))/100)*(AI653*AW653/100-1))</f>
        <v>12555.203663947863</v>
      </c>
      <c r="R653" s="175"/>
      <c r="S653" s="173">
        <f t="shared" si="500"/>
        <v>22989.43812213781</v>
      </c>
      <c r="T653" s="174">
        <f t="shared" ref="T653:T680" si="535">AL653*AY653*IF(F653="백어택",1.2,1)</f>
        <v>3989.8167963219221</v>
      </c>
      <c r="U653" s="174">
        <f t="shared" ref="U653:U680" si="536">AM653*AY653*IF(F653="백어택",1.2,1)</f>
        <v>3989.8167963219221</v>
      </c>
      <c r="V653" s="174">
        <f t="shared" ref="V653:V680" si="537">AN653*AY653*IF(F653="백어택",1.2,1)</f>
        <v>5386.3188039479073</v>
      </c>
      <c r="W653" s="174">
        <f t="shared" ref="W653:W680" si="538">(T653+U653+V653)*IF(AX653=1,0,0.6)*IF(F653="백어택",1.2,1)</f>
        <v>9623.4857255460593</v>
      </c>
      <c r="X653" s="175"/>
      <c r="Y653" s="173">
        <f t="shared" si="532"/>
        <v>45978.876244275627</v>
      </c>
      <c r="Z653" s="174">
        <f t="shared" ref="Z653:Z680" si="539">T653*AI653/100</f>
        <v>7979.6335926438442</v>
      </c>
      <c r="AA653" s="174">
        <f t="shared" ref="AA653:AA680" si="540">U653*AI653/100</f>
        <v>7979.6335926438442</v>
      </c>
      <c r="AB653" s="174">
        <f t="shared" ref="AB653:AB680" si="541">V653*AI653*IF(AX653=1,AW653,1)/100</f>
        <v>10772.637607895816</v>
      </c>
      <c r="AC653" s="174">
        <f t="shared" ref="AC653:AC680" si="542">W653*AI653*AW653/100</f>
        <v>19246.971451092119</v>
      </c>
      <c r="AD653" s="175"/>
      <c r="AE653" s="173">
        <f t="shared" ref="AE653:AE680" si="543">AO653*(1-$D$20/100)*(1-$D$17/100)</f>
        <v>28.752875120304001</v>
      </c>
      <c r="AF653" s="174">
        <f t="shared" si="496"/>
        <v>36</v>
      </c>
      <c r="AG653" s="174">
        <f t="shared" si="510"/>
        <v>22.464200000000002</v>
      </c>
      <c r="AH653" s="174">
        <f t="shared" ref="AH653:AH680" si="544">AQ653*AS653</f>
        <v>657</v>
      </c>
      <c r="AI653" s="174">
        <f t="shared" ref="AI653:AI680" si="545">$D$58+IF(H653="근접",AR653,0)+IF(AY653=1,0,50)</f>
        <v>200</v>
      </c>
      <c r="AJ653" s="174">
        <f t="shared" ref="AJ653:AJ680" si="546">10/3</f>
        <v>3.3333333333333335</v>
      </c>
      <c r="AK653" s="174">
        <f t="shared" si="528"/>
        <v>11138.29366382646</v>
      </c>
      <c r="AL653" s="174">
        <f t="shared" ref="AL653:AL680" si="547">(IF(H653="근접",$D$61*(VLOOKUP(C653,$B$36:$AG$39,19,FALSE)+VLOOKUP(C653,$B$40:$AG$43,19,FALSE)*$D$54),$D$60*(VLOOKUP(C653,$B$36:$AG$39,19,FALSE)+VLOOKUP(C653,$B$40:$AG$43,19,FALSE)*$D$54)))*$D$59/100</f>
        <v>3324.8473302682687</v>
      </c>
      <c r="AM653" s="174">
        <f t="shared" ref="AM653:AM680" si="548">(IF(H653="근접",$D$61*(VLOOKUP(C653,$B$36:$AG$39,20,FALSE)+VLOOKUP(C653,$B$40:$AG$43,20,FALSE)*$D$54),$D$60*(VLOOKUP(C653,$B$36:$AG$39,20,FALSE)+VLOOKUP(C653,$B$40:$AG$43,20,FALSE)*$D$54)))*$D$59/100</f>
        <v>3324.8473302682687</v>
      </c>
      <c r="AN653" s="174">
        <f t="shared" ref="AN653:AN680" si="549">(IF(H653="근접",$D$61*(VLOOKUP(C653,$B$36:$AG$39,21,FALSE)+VLOOKUP(C653,$B$40:$AG$43,21,FALSE)*$D$54),$D$60*(VLOOKUP(C653,$B$36:$AG$39,21,FALSE)+VLOOKUP(C653,$B$40:$AG$43,21,FALSE)*$D$54)))*$D$59/100</f>
        <v>4488.5990032899226</v>
      </c>
      <c r="AO653" s="176">
        <v>36</v>
      </c>
      <c r="AP653" s="174">
        <v>36</v>
      </c>
      <c r="AQ653" s="175">
        <f t="shared" ref="AQ653:AQ680" si="550">VLOOKUP(C653,$B$45:$AA$48,19,FALSE)</f>
        <v>657</v>
      </c>
      <c r="AR653" s="31">
        <f t="shared" ref="AR653:AR680" si="551">IF(LEFT(E653,1)*1=1,$S$64,$R$64)</f>
        <v>50</v>
      </c>
      <c r="AS653" s="2">
        <f t="shared" ref="AS653:AS680" si="552">IF(LEFT(E653,1)*1=2,$U$64,$T$64)</f>
        <v>1</v>
      </c>
      <c r="AT653" s="33">
        <f t="shared" ref="AT653:AT680" si="553">IF(LEFT(E653,1)*1=3,$W$64,$V$64)</f>
        <v>0</v>
      </c>
      <c r="AU653" s="31">
        <f t="shared" ref="AU653:AU680" si="554">IF(MID(E653,3,1)*1=1,$Y$64,$X$64)</f>
        <v>0</v>
      </c>
      <c r="AV653" s="2">
        <f t="shared" ref="AV653:AV680" si="555">IF(MID(E653,3,1)*1=2,$AA$64,$Z$64)</f>
        <v>0</v>
      </c>
      <c r="AW653" s="33">
        <f t="shared" ref="AW653:AW680" si="556">IF(MID(E653,3,1)*1=3,$AC$64,$AB$64)</f>
        <v>1</v>
      </c>
      <c r="AX653" s="31">
        <f t="shared" ref="AX653:AX680" si="557">IF(MID(E653,5,1)*1=1,$AE$64,$AD$64)</f>
        <v>0.6</v>
      </c>
      <c r="AY653" s="33">
        <f t="shared" ref="AY653:AY680" si="558">IF(MID(E653,5,1)*1=2,$AG$64,$AF$64)</f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579</v>
      </c>
      <c r="C654" s="31">
        <v>10</v>
      </c>
      <c r="D654" s="111" t="s">
        <v>14</v>
      </c>
      <c r="E654" s="2" t="s">
        <v>164</v>
      </c>
      <c r="F654" s="2" t="s">
        <v>149</v>
      </c>
      <c r="G654" s="2"/>
      <c r="H654" s="33" t="s">
        <v>80</v>
      </c>
      <c r="I654" s="173">
        <f t="shared" si="529"/>
        <v>1243.0181646717595</v>
      </c>
      <c r="J654" s="174">
        <f t="shared" si="530"/>
        <v>22.849888828545563</v>
      </c>
      <c r="K654" s="189">
        <f t="shared" si="531"/>
        <v>211</v>
      </c>
      <c r="L654" s="190">
        <f t="shared" si="527"/>
        <v>134</v>
      </c>
      <c r="M654" s="173">
        <f t="shared" si="495"/>
        <v>35740.346061076576</v>
      </c>
      <c r="N654" s="174">
        <f t="shared" si="497"/>
        <v>6202.7367638675059</v>
      </c>
      <c r="O654" s="174">
        <f t="shared" ref="O654:O680" si="559">U654*(1+((IF((AG654+IF(F654="백어택",8,0))&gt;100,100,AG654+IF(F654="백어택",8,0))/100)*(AI654/100-1)))</f>
        <v>6202.7367638675059</v>
      </c>
      <c r="P654" s="174">
        <f t="shared" si="533"/>
        <v>8373.7974380071828</v>
      </c>
      <c r="Q654" s="174">
        <f t="shared" si="534"/>
        <v>14961.075095334378</v>
      </c>
      <c r="R654" s="175"/>
      <c r="S654" s="173">
        <f t="shared" si="500"/>
        <v>22989.43812213781</v>
      </c>
      <c r="T654" s="174">
        <f t="shared" si="535"/>
        <v>3989.8167963219221</v>
      </c>
      <c r="U654" s="174">
        <f t="shared" si="536"/>
        <v>3989.8167963219221</v>
      </c>
      <c r="V654" s="174">
        <f t="shared" si="537"/>
        <v>5386.3188039479073</v>
      </c>
      <c r="W654" s="174">
        <f t="shared" si="538"/>
        <v>9623.4857255460593</v>
      </c>
      <c r="X654" s="175"/>
      <c r="Y654" s="173">
        <f t="shared" si="532"/>
        <v>45978.876244275627</v>
      </c>
      <c r="Z654" s="174">
        <f t="shared" si="539"/>
        <v>7979.6335926438442</v>
      </c>
      <c r="AA654" s="174">
        <f t="shared" si="540"/>
        <v>7979.6335926438442</v>
      </c>
      <c r="AB654" s="174">
        <f t="shared" si="541"/>
        <v>10772.637607895816</v>
      </c>
      <c r="AC654" s="174">
        <f t="shared" si="542"/>
        <v>19246.971451092119</v>
      </c>
      <c r="AD654" s="175"/>
      <c r="AE654" s="173">
        <f t="shared" si="543"/>
        <v>28.752875120304001</v>
      </c>
      <c r="AF654" s="174">
        <f t="shared" si="496"/>
        <v>36</v>
      </c>
      <c r="AG654" s="174">
        <f t="shared" si="510"/>
        <v>47.464200000000005</v>
      </c>
      <c r="AH654" s="174">
        <f t="shared" si="544"/>
        <v>657</v>
      </c>
      <c r="AI654" s="174">
        <f t="shared" si="545"/>
        <v>200</v>
      </c>
      <c r="AJ654" s="174">
        <f t="shared" si="546"/>
        <v>3.3333333333333335</v>
      </c>
      <c r="AK654" s="174">
        <f t="shared" si="528"/>
        <v>11138.29366382646</v>
      </c>
      <c r="AL654" s="174">
        <f t="shared" si="547"/>
        <v>3324.8473302682687</v>
      </c>
      <c r="AM654" s="174">
        <f t="shared" si="548"/>
        <v>3324.8473302682687</v>
      </c>
      <c r="AN654" s="174">
        <f t="shared" si="549"/>
        <v>4488.5990032899226</v>
      </c>
      <c r="AO654" s="176">
        <v>36</v>
      </c>
      <c r="AP654" s="174">
        <v>36</v>
      </c>
      <c r="AQ654" s="175">
        <f t="shared" si="550"/>
        <v>657</v>
      </c>
      <c r="AR654" s="31">
        <f t="shared" si="551"/>
        <v>50</v>
      </c>
      <c r="AS654" s="2">
        <f t="shared" si="552"/>
        <v>1</v>
      </c>
      <c r="AT654" s="33">
        <f t="shared" si="553"/>
        <v>0</v>
      </c>
      <c r="AU654" s="31">
        <f t="shared" si="554"/>
        <v>25</v>
      </c>
      <c r="AV654" s="2">
        <f t="shared" si="555"/>
        <v>0</v>
      </c>
      <c r="AW654" s="33">
        <f t="shared" si="556"/>
        <v>1</v>
      </c>
      <c r="AX654" s="31">
        <f t="shared" si="557"/>
        <v>0.6</v>
      </c>
      <c r="AY654" s="33">
        <f t="shared" si="558"/>
        <v>1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580</v>
      </c>
      <c r="C655" s="31">
        <v>10</v>
      </c>
      <c r="D655" s="111" t="s">
        <v>14</v>
      </c>
      <c r="E655" s="2" t="s">
        <v>156</v>
      </c>
      <c r="F655" s="2" t="s">
        <v>149</v>
      </c>
      <c r="G655" s="2"/>
      <c r="H655" s="33" t="s">
        <v>80</v>
      </c>
      <c r="I655" s="173">
        <f t="shared" si="529"/>
        <v>1116.5430695840614</v>
      </c>
      <c r="J655" s="174">
        <f t="shared" si="530"/>
        <v>22.849888828545563</v>
      </c>
      <c r="K655" s="189">
        <f t="shared" si="531"/>
        <v>260</v>
      </c>
      <c r="L655" s="190">
        <f t="shared" si="527"/>
        <v>165</v>
      </c>
      <c r="M655" s="173">
        <f t="shared" si="495"/>
        <v>32103.823446191418</v>
      </c>
      <c r="N655" s="174">
        <f t="shared" si="497"/>
        <v>5205.282564787025</v>
      </c>
      <c r="O655" s="174">
        <f t="shared" si="559"/>
        <v>5205.282564787025</v>
      </c>
      <c r="P655" s="174">
        <f t="shared" si="533"/>
        <v>7027.2177370202062</v>
      </c>
      <c r="Q655" s="174">
        <f t="shared" si="534"/>
        <v>14666.04057959716</v>
      </c>
      <c r="R655" s="175"/>
      <c r="S655" s="173">
        <f t="shared" si="500"/>
        <v>22989.43812213781</v>
      </c>
      <c r="T655" s="174">
        <f t="shared" si="535"/>
        <v>3989.8167963219221</v>
      </c>
      <c r="U655" s="174">
        <f t="shared" si="536"/>
        <v>3989.8167963219221</v>
      </c>
      <c r="V655" s="174">
        <f t="shared" si="537"/>
        <v>5386.3188039479073</v>
      </c>
      <c r="W655" s="174">
        <f t="shared" si="538"/>
        <v>9623.4857255460593</v>
      </c>
      <c r="X655" s="175"/>
      <c r="Y655" s="173">
        <f t="shared" si="532"/>
        <v>52907.785966668787</v>
      </c>
      <c r="Z655" s="174">
        <f t="shared" si="539"/>
        <v>7979.6335926438442</v>
      </c>
      <c r="AA655" s="174">
        <f t="shared" si="540"/>
        <v>7979.6335926438442</v>
      </c>
      <c r="AB655" s="174">
        <f t="shared" si="541"/>
        <v>10772.637607895816</v>
      </c>
      <c r="AC655" s="174">
        <f t="shared" si="542"/>
        <v>26175.881173485279</v>
      </c>
      <c r="AD655" s="175"/>
      <c r="AE655" s="173">
        <f t="shared" si="543"/>
        <v>28.752875120304001</v>
      </c>
      <c r="AF655" s="174">
        <f t="shared" si="496"/>
        <v>36</v>
      </c>
      <c r="AG655" s="174">
        <f t="shared" si="510"/>
        <v>22.464200000000002</v>
      </c>
      <c r="AH655" s="174">
        <f t="shared" si="544"/>
        <v>657</v>
      </c>
      <c r="AI655" s="174">
        <f t="shared" si="545"/>
        <v>200</v>
      </c>
      <c r="AJ655" s="174">
        <f t="shared" si="546"/>
        <v>3.3333333333333335</v>
      </c>
      <c r="AK655" s="174">
        <f t="shared" si="528"/>
        <v>11138.29366382646</v>
      </c>
      <c r="AL655" s="174">
        <f t="shared" si="547"/>
        <v>3324.8473302682687</v>
      </c>
      <c r="AM655" s="174">
        <f t="shared" si="548"/>
        <v>3324.8473302682687</v>
      </c>
      <c r="AN655" s="174">
        <f t="shared" si="549"/>
        <v>4488.5990032899226</v>
      </c>
      <c r="AO655" s="176">
        <v>36</v>
      </c>
      <c r="AP655" s="174">
        <v>36</v>
      </c>
      <c r="AQ655" s="175">
        <f t="shared" si="550"/>
        <v>657</v>
      </c>
      <c r="AR655" s="31">
        <f t="shared" si="551"/>
        <v>50</v>
      </c>
      <c r="AS655" s="2">
        <f t="shared" si="552"/>
        <v>1</v>
      </c>
      <c r="AT655" s="33">
        <f t="shared" si="553"/>
        <v>0</v>
      </c>
      <c r="AU655" s="31">
        <f t="shared" si="554"/>
        <v>0</v>
      </c>
      <c r="AV655" s="2">
        <f t="shared" si="555"/>
        <v>0</v>
      </c>
      <c r="AW655" s="33">
        <f t="shared" si="556"/>
        <v>1.36</v>
      </c>
      <c r="AX655" s="31">
        <f t="shared" si="557"/>
        <v>0.6</v>
      </c>
      <c r="AY655" s="33">
        <f t="shared" si="558"/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581</v>
      </c>
      <c r="C656" s="31">
        <v>10</v>
      </c>
      <c r="D656" s="111" t="s">
        <v>14</v>
      </c>
      <c r="E656" s="2" t="s">
        <v>161</v>
      </c>
      <c r="F656" s="2" t="s">
        <v>149</v>
      </c>
      <c r="G656" s="2"/>
      <c r="H656" s="33" t="s">
        <v>80</v>
      </c>
      <c r="I656" s="173">
        <f t="shared" si="529"/>
        <v>1043.1299967411749</v>
      </c>
      <c r="J656" s="174">
        <f t="shared" si="530"/>
        <v>11.424944414272781</v>
      </c>
      <c r="K656" s="189">
        <f t="shared" si="531"/>
        <v>305</v>
      </c>
      <c r="L656" s="190">
        <f t="shared" si="527"/>
        <v>185</v>
      </c>
      <c r="M656" s="173">
        <f t="shared" si="495"/>
        <v>29992.986530542119</v>
      </c>
      <c r="N656" s="174">
        <f t="shared" si="497"/>
        <v>5205.282564787025</v>
      </c>
      <c r="O656" s="174">
        <f t="shared" si="559"/>
        <v>5205.282564787025</v>
      </c>
      <c r="P656" s="174">
        <f t="shared" si="533"/>
        <v>7027.2177370202062</v>
      </c>
      <c r="Q656" s="174">
        <f t="shared" si="534"/>
        <v>12555.203663947863</v>
      </c>
      <c r="R656" s="175"/>
      <c r="S656" s="173">
        <f t="shared" si="500"/>
        <v>22989.43812213781</v>
      </c>
      <c r="T656" s="174">
        <f t="shared" si="535"/>
        <v>3989.8167963219221</v>
      </c>
      <c r="U656" s="174">
        <f t="shared" si="536"/>
        <v>3989.8167963219221</v>
      </c>
      <c r="V656" s="174">
        <f t="shared" si="537"/>
        <v>5386.3188039479073</v>
      </c>
      <c r="W656" s="174">
        <f t="shared" si="538"/>
        <v>9623.4857255460593</v>
      </c>
      <c r="X656" s="175"/>
      <c r="Y656" s="173">
        <f t="shared" si="532"/>
        <v>45978.876244275627</v>
      </c>
      <c r="Z656" s="174">
        <f t="shared" si="539"/>
        <v>7979.6335926438442</v>
      </c>
      <c r="AA656" s="174">
        <f t="shared" si="540"/>
        <v>7979.6335926438442</v>
      </c>
      <c r="AB656" s="174">
        <f t="shared" si="541"/>
        <v>10772.637607895816</v>
      </c>
      <c r="AC656" s="174">
        <f t="shared" si="542"/>
        <v>19246.971451092119</v>
      </c>
      <c r="AD656" s="175"/>
      <c r="AE656" s="173">
        <f t="shared" si="543"/>
        <v>28.752875120304001</v>
      </c>
      <c r="AF656" s="174">
        <f t="shared" si="496"/>
        <v>36</v>
      </c>
      <c r="AG656" s="174">
        <f t="shared" si="510"/>
        <v>22.464200000000002</v>
      </c>
      <c r="AH656" s="174">
        <f t="shared" si="544"/>
        <v>328.5</v>
      </c>
      <c r="AI656" s="174">
        <f t="shared" si="545"/>
        <v>200</v>
      </c>
      <c r="AJ656" s="174">
        <f t="shared" si="546"/>
        <v>3.3333333333333335</v>
      </c>
      <c r="AK656" s="174">
        <f t="shared" si="528"/>
        <v>11138.29366382646</v>
      </c>
      <c r="AL656" s="174">
        <f t="shared" si="547"/>
        <v>3324.8473302682687</v>
      </c>
      <c r="AM656" s="174">
        <f t="shared" si="548"/>
        <v>3324.8473302682687</v>
      </c>
      <c r="AN656" s="174">
        <f t="shared" si="549"/>
        <v>4488.5990032899226</v>
      </c>
      <c r="AO656" s="176">
        <v>36</v>
      </c>
      <c r="AP656" s="174">
        <v>36</v>
      </c>
      <c r="AQ656" s="175">
        <f t="shared" si="550"/>
        <v>657</v>
      </c>
      <c r="AR656" s="31">
        <f t="shared" si="551"/>
        <v>0</v>
      </c>
      <c r="AS656" s="2">
        <f t="shared" si="552"/>
        <v>0.5</v>
      </c>
      <c r="AT656" s="33">
        <f t="shared" si="553"/>
        <v>0</v>
      </c>
      <c r="AU656" s="31">
        <f t="shared" si="554"/>
        <v>0</v>
      </c>
      <c r="AV656" s="2">
        <f t="shared" si="555"/>
        <v>0</v>
      </c>
      <c r="AW656" s="33">
        <f t="shared" si="556"/>
        <v>1</v>
      </c>
      <c r="AX656" s="31">
        <f t="shared" si="557"/>
        <v>0.6</v>
      </c>
      <c r="AY656" s="33">
        <f t="shared" si="558"/>
        <v>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582</v>
      </c>
      <c r="C657" s="31">
        <v>10</v>
      </c>
      <c r="D657" s="111" t="s">
        <v>14</v>
      </c>
      <c r="E657" s="2" t="s">
        <v>169</v>
      </c>
      <c r="F657" s="2" t="s">
        <v>149</v>
      </c>
      <c r="G657" s="2"/>
      <c r="H657" s="33" t="s">
        <v>80</v>
      </c>
      <c r="I657" s="173">
        <f t="shared" si="529"/>
        <v>1243.0181646717595</v>
      </c>
      <c r="J657" s="174">
        <f t="shared" si="530"/>
        <v>11.424944414272781</v>
      </c>
      <c r="K657" s="189">
        <f t="shared" si="531"/>
        <v>211</v>
      </c>
      <c r="L657" s="190">
        <f t="shared" si="527"/>
        <v>134</v>
      </c>
      <c r="M657" s="173">
        <f t="shared" si="495"/>
        <v>35740.346061076576</v>
      </c>
      <c r="N657" s="174">
        <f t="shared" si="497"/>
        <v>6202.7367638675059</v>
      </c>
      <c r="O657" s="174">
        <f t="shared" si="559"/>
        <v>6202.7367638675059</v>
      </c>
      <c r="P657" s="174">
        <f t="shared" si="533"/>
        <v>8373.7974380071828</v>
      </c>
      <c r="Q657" s="174">
        <f t="shared" si="534"/>
        <v>14961.075095334378</v>
      </c>
      <c r="R657" s="175"/>
      <c r="S657" s="173">
        <f t="shared" si="500"/>
        <v>22989.43812213781</v>
      </c>
      <c r="T657" s="174">
        <f t="shared" si="535"/>
        <v>3989.8167963219221</v>
      </c>
      <c r="U657" s="174">
        <f t="shared" si="536"/>
        <v>3989.8167963219221</v>
      </c>
      <c r="V657" s="174">
        <f t="shared" si="537"/>
        <v>5386.3188039479073</v>
      </c>
      <c r="W657" s="174">
        <f t="shared" si="538"/>
        <v>9623.4857255460593</v>
      </c>
      <c r="X657" s="175"/>
      <c r="Y657" s="173">
        <f t="shared" si="532"/>
        <v>45978.876244275627</v>
      </c>
      <c r="Z657" s="174">
        <f t="shared" si="539"/>
        <v>7979.6335926438442</v>
      </c>
      <c r="AA657" s="174">
        <f t="shared" si="540"/>
        <v>7979.6335926438442</v>
      </c>
      <c r="AB657" s="174">
        <f t="shared" si="541"/>
        <v>10772.637607895816</v>
      </c>
      <c r="AC657" s="174">
        <f t="shared" si="542"/>
        <v>19246.971451092119</v>
      </c>
      <c r="AD657" s="175"/>
      <c r="AE657" s="173">
        <f t="shared" si="543"/>
        <v>28.752875120304001</v>
      </c>
      <c r="AF657" s="174">
        <f t="shared" si="496"/>
        <v>36</v>
      </c>
      <c r="AG657" s="174">
        <f t="shared" si="510"/>
        <v>47.464200000000005</v>
      </c>
      <c r="AH657" s="174">
        <f t="shared" si="544"/>
        <v>328.5</v>
      </c>
      <c r="AI657" s="174">
        <f t="shared" si="545"/>
        <v>200</v>
      </c>
      <c r="AJ657" s="174">
        <f t="shared" si="546"/>
        <v>3.3333333333333335</v>
      </c>
      <c r="AK657" s="174">
        <f t="shared" si="528"/>
        <v>11138.29366382646</v>
      </c>
      <c r="AL657" s="174">
        <f t="shared" si="547"/>
        <v>3324.8473302682687</v>
      </c>
      <c r="AM657" s="174">
        <f t="shared" si="548"/>
        <v>3324.8473302682687</v>
      </c>
      <c r="AN657" s="174">
        <f t="shared" si="549"/>
        <v>4488.5990032899226</v>
      </c>
      <c r="AO657" s="176">
        <v>36</v>
      </c>
      <c r="AP657" s="174">
        <v>36</v>
      </c>
      <c r="AQ657" s="175">
        <f t="shared" si="550"/>
        <v>657</v>
      </c>
      <c r="AR657" s="31">
        <f t="shared" si="551"/>
        <v>0</v>
      </c>
      <c r="AS657" s="2">
        <f t="shared" si="552"/>
        <v>0.5</v>
      </c>
      <c r="AT657" s="33">
        <f t="shared" si="553"/>
        <v>0</v>
      </c>
      <c r="AU657" s="31">
        <f t="shared" si="554"/>
        <v>25</v>
      </c>
      <c r="AV657" s="2">
        <f t="shared" si="555"/>
        <v>0</v>
      </c>
      <c r="AW657" s="33">
        <f t="shared" si="556"/>
        <v>1</v>
      </c>
      <c r="AX657" s="31">
        <f t="shared" si="557"/>
        <v>0.6</v>
      </c>
      <c r="AY657" s="33">
        <f t="shared" si="558"/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583</v>
      </c>
      <c r="C658" s="31">
        <v>10</v>
      </c>
      <c r="D658" s="111" t="s">
        <v>14</v>
      </c>
      <c r="E658" s="2" t="s">
        <v>171</v>
      </c>
      <c r="F658" s="2" t="s">
        <v>149</v>
      </c>
      <c r="G658" s="2"/>
      <c r="H658" s="33" t="s">
        <v>80</v>
      </c>
      <c r="I658" s="173">
        <f t="shared" si="529"/>
        <v>1116.5430695840614</v>
      </c>
      <c r="J658" s="174">
        <f t="shared" si="530"/>
        <v>11.424944414272781</v>
      </c>
      <c r="K658" s="189">
        <f t="shared" si="531"/>
        <v>260</v>
      </c>
      <c r="L658" s="190">
        <f t="shared" si="527"/>
        <v>165</v>
      </c>
      <c r="M658" s="173">
        <f t="shared" si="495"/>
        <v>32103.823446191418</v>
      </c>
      <c r="N658" s="174">
        <f t="shared" si="497"/>
        <v>5205.282564787025</v>
      </c>
      <c r="O658" s="174">
        <f t="shared" si="559"/>
        <v>5205.282564787025</v>
      </c>
      <c r="P658" s="174">
        <f t="shared" si="533"/>
        <v>7027.2177370202062</v>
      </c>
      <c r="Q658" s="174">
        <f t="shared" si="534"/>
        <v>14666.04057959716</v>
      </c>
      <c r="R658" s="175"/>
      <c r="S658" s="173">
        <f t="shared" si="500"/>
        <v>22989.43812213781</v>
      </c>
      <c r="T658" s="174">
        <f t="shared" si="535"/>
        <v>3989.8167963219221</v>
      </c>
      <c r="U658" s="174">
        <f t="shared" si="536"/>
        <v>3989.8167963219221</v>
      </c>
      <c r="V658" s="174">
        <f t="shared" si="537"/>
        <v>5386.3188039479073</v>
      </c>
      <c r="W658" s="174">
        <f t="shared" si="538"/>
        <v>9623.4857255460593</v>
      </c>
      <c r="X658" s="175"/>
      <c r="Y658" s="173">
        <f t="shared" si="532"/>
        <v>52907.785966668787</v>
      </c>
      <c r="Z658" s="174">
        <f t="shared" si="539"/>
        <v>7979.6335926438442</v>
      </c>
      <c r="AA658" s="174">
        <f t="shared" si="540"/>
        <v>7979.6335926438442</v>
      </c>
      <c r="AB658" s="174">
        <f t="shared" si="541"/>
        <v>10772.637607895816</v>
      </c>
      <c r="AC658" s="174">
        <f t="shared" si="542"/>
        <v>26175.881173485279</v>
      </c>
      <c r="AD658" s="175"/>
      <c r="AE658" s="173">
        <f t="shared" si="543"/>
        <v>28.752875120304001</v>
      </c>
      <c r="AF658" s="174">
        <f t="shared" si="496"/>
        <v>36</v>
      </c>
      <c r="AG658" s="174">
        <f t="shared" si="510"/>
        <v>22.464200000000002</v>
      </c>
      <c r="AH658" s="174">
        <f t="shared" si="544"/>
        <v>328.5</v>
      </c>
      <c r="AI658" s="174">
        <f t="shared" si="545"/>
        <v>200</v>
      </c>
      <c r="AJ658" s="174">
        <f t="shared" si="546"/>
        <v>3.3333333333333335</v>
      </c>
      <c r="AK658" s="174">
        <f t="shared" si="528"/>
        <v>11138.29366382646</v>
      </c>
      <c r="AL658" s="174">
        <f t="shared" si="547"/>
        <v>3324.8473302682687</v>
      </c>
      <c r="AM658" s="174">
        <f t="shared" si="548"/>
        <v>3324.8473302682687</v>
      </c>
      <c r="AN658" s="174">
        <f t="shared" si="549"/>
        <v>4488.5990032899226</v>
      </c>
      <c r="AO658" s="176">
        <v>36</v>
      </c>
      <c r="AP658" s="174">
        <v>36</v>
      </c>
      <c r="AQ658" s="175">
        <f t="shared" si="550"/>
        <v>657</v>
      </c>
      <c r="AR658" s="31">
        <f t="shared" si="551"/>
        <v>0</v>
      </c>
      <c r="AS658" s="2">
        <f t="shared" si="552"/>
        <v>0.5</v>
      </c>
      <c r="AT658" s="33">
        <f t="shared" si="553"/>
        <v>0</v>
      </c>
      <c r="AU658" s="31">
        <f t="shared" si="554"/>
        <v>0</v>
      </c>
      <c r="AV658" s="2">
        <f t="shared" si="555"/>
        <v>0</v>
      </c>
      <c r="AW658" s="33">
        <f t="shared" si="556"/>
        <v>1.36</v>
      </c>
      <c r="AX658" s="31">
        <f t="shared" si="557"/>
        <v>0.6</v>
      </c>
      <c r="AY658" s="33">
        <f t="shared" si="558"/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584</v>
      </c>
      <c r="C659" s="31">
        <v>10</v>
      </c>
      <c r="D659" s="111" t="s">
        <v>14</v>
      </c>
      <c r="E659" s="2" t="s">
        <v>92</v>
      </c>
      <c r="F659" s="2" t="s">
        <v>149</v>
      </c>
      <c r="G659" s="2"/>
      <c r="H659" s="33" t="s">
        <v>80</v>
      </c>
      <c r="I659" s="173">
        <f t="shared" si="529"/>
        <v>812.73394831436735</v>
      </c>
      <c r="J659" s="174">
        <f t="shared" si="530"/>
        <v>22.849888828545563</v>
      </c>
      <c r="K659" s="189">
        <f t="shared" si="531"/>
        <v>495</v>
      </c>
      <c r="L659" s="190">
        <f t="shared" si="527"/>
        <v>268</v>
      </c>
      <c r="M659" s="173">
        <f t="shared" si="495"/>
        <v>23368.437721914612</v>
      </c>
      <c r="N659" s="174">
        <f t="shared" si="497"/>
        <v>6975.6185388234917</v>
      </c>
      <c r="O659" s="174">
        <f t="shared" si="559"/>
        <v>6975.6185388234917</v>
      </c>
      <c r="P659" s="174">
        <f t="shared" si="533"/>
        <v>9417.2006442676266</v>
      </c>
      <c r="Q659" s="174">
        <f t="shared" si="534"/>
        <v>0</v>
      </c>
      <c r="R659" s="175"/>
      <c r="S659" s="173">
        <f t="shared" si="500"/>
        <v>16039.1428759101</v>
      </c>
      <c r="T659" s="174">
        <f t="shared" si="535"/>
        <v>4787.7801555863061</v>
      </c>
      <c r="U659" s="174">
        <f t="shared" si="536"/>
        <v>4787.7801555863061</v>
      </c>
      <c r="V659" s="174">
        <f t="shared" si="537"/>
        <v>6463.5825647374886</v>
      </c>
      <c r="W659" s="174">
        <f t="shared" si="538"/>
        <v>0</v>
      </c>
      <c r="X659" s="175"/>
      <c r="Y659" s="173">
        <f t="shared" si="532"/>
        <v>40097.857189775248</v>
      </c>
      <c r="Z659" s="174">
        <f t="shared" si="539"/>
        <v>11969.450388965764</v>
      </c>
      <c r="AA659" s="174">
        <f t="shared" si="540"/>
        <v>11969.450388965764</v>
      </c>
      <c r="AB659" s="174">
        <f t="shared" si="541"/>
        <v>16158.956411843721</v>
      </c>
      <c r="AC659" s="174">
        <f t="shared" si="542"/>
        <v>0</v>
      </c>
      <c r="AD659" s="175"/>
      <c r="AE659" s="173">
        <f t="shared" si="543"/>
        <v>28.752875120304001</v>
      </c>
      <c r="AF659" s="174">
        <f t="shared" si="496"/>
        <v>36</v>
      </c>
      <c r="AG659" s="174">
        <f t="shared" si="510"/>
        <v>22.464200000000002</v>
      </c>
      <c r="AH659" s="174">
        <f t="shared" si="544"/>
        <v>657</v>
      </c>
      <c r="AI659" s="174">
        <f t="shared" si="545"/>
        <v>250</v>
      </c>
      <c r="AJ659" s="174">
        <f t="shared" si="546"/>
        <v>3.3333333333333335</v>
      </c>
      <c r="AK659" s="174">
        <f t="shared" si="528"/>
        <v>11138.29366382646</v>
      </c>
      <c r="AL659" s="174">
        <f t="shared" si="547"/>
        <v>3324.8473302682687</v>
      </c>
      <c r="AM659" s="174">
        <f t="shared" si="548"/>
        <v>3324.8473302682687</v>
      </c>
      <c r="AN659" s="174">
        <f t="shared" si="549"/>
        <v>4488.5990032899226</v>
      </c>
      <c r="AO659" s="176">
        <v>36</v>
      </c>
      <c r="AP659" s="174">
        <v>36</v>
      </c>
      <c r="AQ659" s="175">
        <f t="shared" si="550"/>
        <v>657</v>
      </c>
      <c r="AR659" s="31">
        <f t="shared" si="551"/>
        <v>0</v>
      </c>
      <c r="AS659" s="2">
        <f t="shared" si="552"/>
        <v>1</v>
      </c>
      <c r="AT659" s="33">
        <f t="shared" si="553"/>
        <v>0</v>
      </c>
      <c r="AU659" s="31">
        <f t="shared" si="554"/>
        <v>0</v>
      </c>
      <c r="AV659" s="2">
        <f t="shared" si="555"/>
        <v>0</v>
      </c>
      <c r="AW659" s="33">
        <f t="shared" si="556"/>
        <v>1</v>
      </c>
      <c r="AX659" s="31">
        <f t="shared" si="557"/>
        <v>1</v>
      </c>
      <c r="AY659" s="33">
        <f t="shared" si="558"/>
        <v>1.2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585</v>
      </c>
      <c r="C660" s="31">
        <v>10</v>
      </c>
      <c r="D660" s="111" t="s">
        <v>14</v>
      </c>
      <c r="E660" s="2" t="s">
        <v>139</v>
      </c>
      <c r="F660" s="2" t="s">
        <v>149</v>
      </c>
      <c r="G660" s="2"/>
      <c r="H660" s="33" t="s">
        <v>80</v>
      </c>
      <c r="I660" s="173">
        <f t="shared" si="529"/>
        <v>1021.9192403347465</v>
      </c>
      <c r="J660" s="174">
        <f t="shared" si="530"/>
        <v>22.849888828545563</v>
      </c>
      <c r="K660" s="189">
        <f t="shared" si="531"/>
        <v>318</v>
      </c>
      <c r="L660" s="190">
        <f t="shared" si="527"/>
        <v>195</v>
      </c>
      <c r="M660" s="173">
        <f t="shared" si="495"/>
        <v>29383.116300380898</v>
      </c>
      <c r="N660" s="174">
        <f t="shared" si="497"/>
        <v>8771.0360971683567</v>
      </c>
      <c r="O660" s="174">
        <f t="shared" si="559"/>
        <v>8771.0360971683567</v>
      </c>
      <c r="P660" s="174">
        <f t="shared" si="533"/>
        <v>11841.044106044184</v>
      </c>
      <c r="Q660" s="174">
        <f t="shared" si="534"/>
        <v>0</v>
      </c>
      <c r="R660" s="175"/>
      <c r="S660" s="173">
        <f t="shared" si="500"/>
        <v>16039.1428759101</v>
      </c>
      <c r="T660" s="174">
        <f t="shared" si="535"/>
        <v>4787.7801555863061</v>
      </c>
      <c r="U660" s="174">
        <f t="shared" si="536"/>
        <v>4787.7801555863061</v>
      </c>
      <c r="V660" s="174">
        <f t="shared" si="537"/>
        <v>6463.5825647374886</v>
      </c>
      <c r="W660" s="174">
        <f t="shared" si="538"/>
        <v>0</v>
      </c>
      <c r="X660" s="175"/>
      <c r="Y660" s="173">
        <f t="shared" si="532"/>
        <v>40097.857189775248</v>
      </c>
      <c r="Z660" s="174">
        <f t="shared" si="539"/>
        <v>11969.450388965764</v>
      </c>
      <c r="AA660" s="174">
        <f t="shared" si="540"/>
        <v>11969.450388965764</v>
      </c>
      <c r="AB660" s="174">
        <f t="shared" si="541"/>
        <v>16158.956411843721</v>
      </c>
      <c r="AC660" s="174">
        <f t="shared" si="542"/>
        <v>0</v>
      </c>
      <c r="AD660" s="175"/>
      <c r="AE660" s="173">
        <f t="shared" si="543"/>
        <v>28.752875120304001</v>
      </c>
      <c r="AF660" s="174">
        <f t="shared" si="496"/>
        <v>36</v>
      </c>
      <c r="AG660" s="174">
        <f t="shared" si="510"/>
        <v>47.464200000000005</v>
      </c>
      <c r="AH660" s="174">
        <f t="shared" si="544"/>
        <v>657</v>
      </c>
      <c r="AI660" s="174">
        <f t="shared" si="545"/>
        <v>250</v>
      </c>
      <c r="AJ660" s="174">
        <f t="shared" si="546"/>
        <v>3.3333333333333335</v>
      </c>
      <c r="AK660" s="174">
        <f t="shared" si="528"/>
        <v>11138.29366382646</v>
      </c>
      <c r="AL660" s="174">
        <f t="shared" si="547"/>
        <v>3324.8473302682687</v>
      </c>
      <c r="AM660" s="174">
        <f t="shared" si="548"/>
        <v>3324.8473302682687</v>
      </c>
      <c r="AN660" s="174">
        <f t="shared" si="549"/>
        <v>4488.5990032899226</v>
      </c>
      <c r="AO660" s="176">
        <v>36</v>
      </c>
      <c r="AP660" s="174">
        <v>36</v>
      </c>
      <c r="AQ660" s="175">
        <f t="shared" si="550"/>
        <v>657</v>
      </c>
      <c r="AR660" s="31">
        <f t="shared" si="551"/>
        <v>0</v>
      </c>
      <c r="AS660" s="2">
        <f t="shared" si="552"/>
        <v>1</v>
      </c>
      <c r="AT660" s="33">
        <f t="shared" si="553"/>
        <v>0</v>
      </c>
      <c r="AU660" s="31">
        <f t="shared" si="554"/>
        <v>25</v>
      </c>
      <c r="AV660" s="2">
        <f t="shared" si="555"/>
        <v>0</v>
      </c>
      <c r="AW660" s="33">
        <f t="shared" si="556"/>
        <v>1</v>
      </c>
      <c r="AX660" s="31">
        <f t="shared" si="557"/>
        <v>1</v>
      </c>
      <c r="AY660" s="33">
        <f t="shared" si="558"/>
        <v>1.2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586</v>
      </c>
      <c r="C661" s="31">
        <v>10</v>
      </c>
      <c r="D661" s="111" t="s">
        <v>14</v>
      </c>
      <c r="E661" s="2" t="s">
        <v>98</v>
      </c>
      <c r="F661" s="2" t="s">
        <v>149</v>
      </c>
      <c r="G661" s="2"/>
      <c r="H661" s="33" t="s">
        <v>80</v>
      </c>
      <c r="I661" s="173">
        <f t="shared" si="529"/>
        <v>874.36850973833612</v>
      </c>
      <c r="J661" s="174">
        <f t="shared" si="530"/>
        <v>22.849888828545563</v>
      </c>
      <c r="K661" s="189">
        <f t="shared" si="531"/>
        <v>436</v>
      </c>
      <c r="L661" s="190">
        <f t="shared" si="527"/>
        <v>243</v>
      </c>
      <c r="M661" s="173">
        <f t="shared" si="495"/>
        <v>25140.608569632692</v>
      </c>
      <c r="N661" s="174">
        <f t="shared" si="497"/>
        <v>6975.6185388234917</v>
      </c>
      <c r="O661" s="174">
        <f t="shared" si="559"/>
        <v>6975.6185388234917</v>
      </c>
      <c r="P661" s="174">
        <f t="shared" si="533"/>
        <v>11189.371491985707</v>
      </c>
      <c r="Q661" s="174">
        <f t="shared" si="534"/>
        <v>0</v>
      </c>
      <c r="R661" s="175"/>
      <c r="S661" s="173">
        <f t="shared" si="500"/>
        <v>16039.1428759101</v>
      </c>
      <c r="T661" s="174">
        <f t="shared" si="535"/>
        <v>4787.7801555863061</v>
      </c>
      <c r="U661" s="174">
        <f t="shared" si="536"/>
        <v>4787.7801555863061</v>
      </c>
      <c r="V661" s="174">
        <f t="shared" si="537"/>
        <v>6463.5825647374886</v>
      </c>
      <c r="W661" s="174">
        <f t="shared" si="538"/>
        <v>0</v>
      </c>
      <c r="X661" s="175"/>
      <c r="Y661" s="173">
        <f t="shared" si="532"/>
        <v>45915.081498038991</v>
      </c>
      <c r="Z661" s="174">
        <f t="shared" si="539"/>
        <v>11969.450388965764</v>
      </c>
      <c r="AA661" s="174">
        <f t="shared" si="540"/>
        <v>11969.450388965764</v>
      </c>
      <c r="AB661" s="174">
        <f t="shared" si="541"/>
        <v>21976.180720107463</v>
      </c>
      <c r="AC661" s="174">
        <f t="shared" si="542"/>
        <v>0</v>
      </c>
      <c r="AD661" s="175"/>
      <c r="AE661" s="173">
        <f t="shared" si="543"/>
        <v>28.752875120304001</v>
      </c>
      <c r="AF661" s="174">
        <f t="shared" si="496"/>
        <v>36</v>
      </c>
      <c r="AG661" s="174">
        <f t="shared" si="510"/>
        <v>22.464200000000002</v>
      </c>
      <c r="AH661" s="174">
        <f t="shared" si="544"/>
        <v>657</v>
      </c>
      <c r="AI661" s="174">
        <f t="shared" si="545"/>
        <v>250</v>
      </c>
      <c r="AJ661" s="174">
        <f t="shared" si="546"/>
        <v>3.3333333333333335</v>
      </c>
      <c r="AK661" s="174">
        <f t="shared" si="528"/>
        <v>11138.29366382646</v>
      </c>
      <c r="AL661" s="174">
        <f t="shared" si="547"/>
        <v>3324.8473302682687</v>
      </c>
      <c r="AM661" s="174">
        <f t="shared" si="548"/>
        <v>3324.8473302682687</v>
      </c>
      <c r="AN661" s="174">
        <f t="shared" si="549"/>
        <v>4488.5990032899226</v>
      </c>
      <c r="AO661" s="176">
        <v>36</v>
      </c>
      <c r="AP661" s="174">
        <v>36</v>
      </c>
      <c r="AQ661" s="175">
        <f t="shared" si="550"/>
        <v>657</v>
      </c>
      <c r="AR661" s="31">
        <f t="shared" si="551"/>
        <v>0</v>
      </c>
      <c r="AS661" s="2">
        <f t="shared" si="552"/>
        <v>1</v>
      </c>
      <c r="AT661" s="33">
        <f t="shared" si="553"/>
        <v>0</v>
      </c>
      <c r="AU661" s="31">
        <f t="shared" si="554"/>
        <v>0</v>
      </c>
      <c r="AV661" s="2">
        <f t="shared" si="555"/>
        <v>0</v>
      </c>
      <c r="AW661" s="33">
        <f t="shared" si="556"/>
        <v>1.36</v>
      </c>
      <c r="AX661" s="31">
        <f t="shared" si="557"/>
        <v>1</v>
      </c>
      <c r="AY661" s="33">
        <f t="shared" si="558"/>
        <v>1.2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587</v>
      </c>
      <c r="C662" s="31">
        <v>10</v>
      </c>
      <c r="D662" s="111" t="s">
        <v>14</v>
      </c>
      <c r="E662" s="2" t="s">
        <v>151</v>
      </c>
      <c r="F662" s="2" t="s">
        <v>149</v>
      </c>
      <c r="G662" s="2"/>
      <c r="H662" s="33" t="s">
        <v>80</v>
      </c>
      <c r="I662" s="173">
        <f t="shared" si="529"/>
        <v>812.73394831436735</v>
      </c>
      <c r="J662" s="174">
        <f t="shared" si="530"/>
        <v>22.849888828545563</v>
      </c>
      <c r="K662" s="189">
        <f t="shared" si="531"/>
        <v>495</v>
      </c>
      <c r="L662" s="190">
        <f t="shared" si="527"/>
        <v>268</v>
      </c>
      <c r="M662" s="173">
        <f t="shared" si="495"/>
        <v>23368.437721914612</v>
      </c>
      <c r="N662" s="174">
        <f t="shared" si="497"/>
        <v>6975.6185388234917</v>
      </c>
      <c r="O662" s="174">
        <f t="shared" si="559"/>
        <v>6975.6185388234917</v>
      </c>
      <c r="P662" s="174">
        <f t="shared" si="533"/>
        <v>9417.2006442676266</v>
      </c>
      <c r="Q662" s="174">
        <f t="shared" si="534"/>
        <v>0</v>
      </c>
      <c r="R662" s="175"/>
      <c r="S662" s="173">
        <f t="shared" si="500"/>
        <v>16039.1428759101</v>
      </c>
      <c r="T662" s="174">
        <f t="shared" si="535"/>
        <v>4787.7801555863061</v>
      </c>
      <c r="U662" s="174">
        <f t="shared" si="536"/>
        <v>4787.7801555863061</v>
      </c>
      <c r="V662" s="174">
        <f t="shared" si="537"/>
        <v>6463.5825647374886</v>
      </c>
      <c r="W662" s="174">
        <f t="shared" si="538"/>
        <v>0</v>
      </c>
      <c r="X662" s="175"/>
      <c r="Y662" s="173">
        <f t="shared" si="532"/>
        <v>40097.857189775248</v>
      </c>
      <c r="Z662" s="174">
        <f t="shared" si="539"/>
        <v>11969.450388965764</v>
      </c>
      <c r="AA662" s="174">
        <f t="shared" si="540"/>
        <v>11969.450388965764</v>
      </c>
      <c r="AB662" s="174">
        <f t="shared" si="541"/>
        <v>16158.956411843721</v>
      </c>
      <c r="AC662" s="174">
        <f t="shared" si="542"/>
        <v>0</v>
      </c>
      <c r="AD662" s="175"/>
      <c r="AE662" s="173">
        <f t="shared" si="543"/>
        <v>28.752875120304001</v>
      </c>
      <c r="AF662" s="174">
        <f t="shared" si="496"/>
        <v>36</v>
      </c>
      <c r="AG662" s="174">
        <f t="shared" si="510"/>
        <v>22.464200000000002</v>
      </c>
      <c r="AH662" s="174">
        <f t="shared" si="544"/>
        <v>657</v>
      </c>
      <c r="AI662" s="174">
        <f t="shared" si="545"/>
        <v>250</v>
      </c>
      <c r="AJ662" s="174">
        <f t="shared" si="546"/>
        <v>3.3333333333333335</v>
      </c>
      <c r="AK662" s="174">
        <f t="shared" si="528"/>
        <v>11138.29366382646</v>
      </c>
      <c r="AL662" s="174">
        <f t="shared" si="547"/>
        <v>3324.8473302682687</v>
      </c>
      <c r="AM662" s="174">
        <f t="shared" si="548"/>
        <v>3324.8473302682687</v>
      </c>
      <c r="AN662" s="174">
        <f t="shared" si="549"/>
        <v>4488.5990032899226</v>
      </c>
      <c r="AO662" s="176">
        <v>36</v>
      </c>
      <c r="AP662" s="174">
        <v>36</v>
      </c>
      <c r="AQ662" s="175">
        <f t="shared" si="550"/>
        <v>657</v>
      </c>
      <c r="AR662" s="31">
        <f t="shared" si="551"/>
        <v>50</v>
      </c>
      <c r="AS662" s="2">
        <f t="shared" si="552"/>
        <v>1</v>
      </c>
      <c r="AT662" s="33">
        <f t="shared" si="553"/>
        <v>0</v>
      </c>
      <c r="AU662" s="31">
        <f t="shared" si="554"/>
        <v>0</v>
      </c>
      <c r="AV662" s="2">
        <f t="shared" si="555"/>
        <v>0</v>
      </c>
      <c r="AW662" s="33">
        <f t="shared" si="556"/>
        <v>1</v>
      </c>
      <c r="AX662" s="31">
        <f t="shared" si="557"/>
        <v>1</v>
      </c>
      <c r="AY662" s="33">
        <f t="shared" si="558"/>
        <v>1.2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588</v>
      </c>
      <c r="C663" s="31">
        <v>10</v>
      </c>
      <c r="D663" s="111" t="s">
        <v>14</v>
      </c>
      <c r="E663" s="2" t="s">
        <v>165</v>
      </c>
      <c r="F663" s="2" t="s">
        <v>149</v>
      </c>
      <c r="G663" s="2"/>
      <c r="H663" s="33" t="s">
        <v>80</v>
      </c>
      <c r="I663" s="173">
        <f t="shared" si="529"/>
        <v>1021.9192403347465</v>
      </c>
      <c r="J663" s="174">
        <f t="shared" si="530"/>
        <v>22.849888828545563</v>
      </c>
      <c r="K663" s="189">
        <f t="shared" si="531"/>
        <v>318</v>
      </c>
      <c r="L663" s="190">
        <f t="shared" si="527"/>
        <v>195</v>
      </c>
      <c r="M663" s="173">
        <f t="shared" si="495"/>
        <v>29383.116300380898</v>
      </c>
      <c r="N663" s="174">
        <f t="shared" si="497"/>
        <v>8771.0360971683567</v>
      </c>
      <c r="O663" s="174">
        <f t="shared" si="559"/>
        <v>8771.0360971683567</v>
      </c>
      <c r="P663" s="174">
        <f t="shared" si="533"/>
        <v>11841.044106044184</v>
      </c>
      <c r="Q663" s="174">
        <f t="shared" si="534"/>
        <v>0</v>
      </c>
      <c r="R663" s="175"/>
      <c r="S663" s="173">
        <f t="shared" si="500"/>
        <v>16039.1428759101</v>
      </c>
      <c r="T663" s="174">
        <f t="shared" si="535"/>
        <v>4787.7801555863061</v>
      </c>
      <c r="U663" s="174">
        <f t="shared" si="536"/>
        <v>4787.7801555863061</v>
      </c>
      <c r="V663" s="174">
        <f t="shared" si="537"/>
        <v>6463.5825647374886</v>
      </c>
      <c r="W663" s="174">
        <f t="shared" si="538"/>
        <v>0</v>
      </c>
      <c r="X663" s="175"/>
      <c r="Y663" s="173">
        <f t="shared" si="532"/>
        <v>40097.857189775248</v>
      </c>
      <c r="Z663" s="174">
        <f t="shared" si="539"/>
        <v>11969.450388965764</v>
      </c>
      <c r="AA663" s="174">
        <f t="shared" si="540"/>
        <v>11969.450388965764</v>
      </c>
      <c r="AB663" s="174">
        <f t="shared" si="541"/>
        <v>16158.956411843721</v>
      </c>
      <c r="AC663" s="174">
        <f t="shared" si="542"/>
        <v>0</v>
      </c>
      <c r="AD663" s="175"/>
      <c r="AE663" s="173">
        <f t="shared" si="543"/>
        <v>28.752875120304001</v>
      </c>
      <c r="AF663" s="174">
        <f t="shared" si="496"/>
        <v>36</v>
      </c>
      <c r="AG663" s="174">
        <f t="shared" si="510"/>
        <v>47.464200000000005</v>
      </c>
      <c r="AH663" s="174">
        <f t="shared" si="544"/>
        <v>657</v>
      </c>
      <c r="AI663" s="174">
        <f t="shared" si="545"/>
        <v>250</v>
      </c>
      <c r="AJ663" s="174">
        <f t="shared" si="546"/>
        <v>3.3333333333333335</v>
      </c>
      <c r="AK663" s="174">
        <f t="shared" si="528"/>
        <v>11138.29366382646</v>
      </c>
      <c r="AL663" s="174">
        <f t="shared" si="547"/>
        <v>3324.8473302682687</v>
      </c>
      <c r="AM663" s="174">
        <f t="shared" si="548"/>
        <v>3324.8473302682687</v>
      </c>
      <c r="AN663" s="174">
        <f t="shared" si="549"/>
        <v>4488.5990032899226</v>
      </c>
      <c r="AO663" s="176">
        <v>36</v>
      </c>
      <c r="AP663" s="174">
        <v>36</v>
      </c>
      <c r="AQ663" s="175">
        <f t="shared" si="550"/>
        <v>657</v>
      </c>
      <c r="AR663" s="31">
        <f t="shared" si="551"/>
        <v>50</v>
      </c>
      <c r="AS663" s="2">
        <f t="shared" si="552"/>
        <v>1</v>
      </c>
      <c r="AT663" s="33">
        <f t="shared" si="553"/>
        <v>0</v>
      </c>
      <c r="AU663" s="31">
        <f t="shared" si="554"/>
        <v>25</v>
      </c>
      <c r="AV663" s="2">
        <f t="shared" si="555"/>
        <v>0</v>
      </c>
      <c r="AW663" s="33">
        <f t="shared" si="556"/>
        <v>1</v>
      </c>
      <c r="AX663" s="31">
        <f t="shared" si="557"/>
        <v>1</v>
      </c>
      <c r="AY663" s="33">
        <f t="shared" si="558"/>
        <v>1.2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589</v>
      </c>
      <c r="C664" s="31">
        <v>10</v>
      </c>
      <c r="D664" s="111" t="s">
        <v>14</v>
      </c>
      <c r="E664" s="2" t="s">
        <v>157</v>
      </c>
      <c r="F664" s="2" t="s">
        <v>149</v>
      </c>
      <c r="G664" s="2"/>
      <c r="H664" s="33" t="s">
        <v>80</v>
      </c>
      <c r="I664" s="173">
        <f t="shared" si="529"/>
        <v>874.36850973833612</v>
      </c>
      <c r="J664" s="174">
        <f t="shared" si="530"/>
        <v>22.849888828545563</v>
      </c>
      <c r="K664" s="189">
        <f t="shared" si="531"/>
        <v>436</v>
      </c>
      <c r="L664" s="190">
        <f t="shared" si="527"/>
        <v>243</v>
      </c>
      <c r="M664" s="173">
        <f t="shared" si="495"/>
        <v>25140.608569632692</v>
      </c>
      <c r="N664" s="174">
        <f t="shared" si="497"/>
        <v>6975.6185388234917</v>
      </c>
      <c r="O664" s="174">
        <f t="shared" si="559"/>
        <v>6975.6185388234917</v>
      </c>
      <c r="P664" s="174">
        <f t="shared" si="533"/>
        <v>11189.371491985707</v>
      </c>
      <c r="Q664" s="174">
        <f t="shared" si="534"/>
        <v>0</v>
      </c>
      <c r="R664" s="175"/>
      <c r="S664" s="173">
        <f t="shared" si="500"/>
        <v>16039.1428759101</v>
      </c>
      <c r="T664" s="174">
        <f t="shared" si="535"/>
        <v>4787.7801555863061</v>
      </c>
      <c r="U664" s="174">
        <f t="shared" si="536"/>
        <v>4787.7801555863061</v>
      </c>
      <c r="V664" s="174">
        <f t="shared" si="537"/>
        <v>6463.5825647374886</v>
      </c>
      <c r="W664" s="174">
        <f t="shared" si="538"/>
        <v>0</v>
      </c>
      <c r="X664" s="175"/>
      <c r="Y664" s="173">
        <f t="shared" si="532"/>
        <v>45915.081498038991</v>
      </c>
      <c r="Z664" s="174">
        <f t="shared" si="539"/>
        <v>11969.450388965764</v>
      </c>
      <c r="AA664" s="174">
        <f t="shared" si="540"/>
        <v>11969.450388965764</v>
      </c>
      <c r="AB664" s="174">
        <f t="shared" si="541"/>
        <v>21976.180720107463</v>
      </c>
      <c r="AC664" s="174">
        <f t="shared" si="542"/>
        <v>0</v>
      </c>
      <c r="AD664" s="175"/>
      <c r="AE664" s="173">
        <f t="shared" si="543"/>
        <v>28.752875120304001</v>
      </c>
      <c r="AF664" s="174">
        <f t="shared" si="496"/>
        <v>36</v>
      </c>
      <c r="AG664" s="174">
        <f t="shared" si="510"/>
        <v>22.464200000000002</v>
      </c>
      <c r="AH664" s="174">
        <f t="shared" si="544"/>
        <v>657</v>
      </c>
      <c r="AI664" s="174">
        <f t="shared" si="545"/>
        <v>250</v>
      </c>
      <c r="AJ664" s="174">
        <f t="shared" si="546"/>
        <v>3.3333333333333335</v>
      </c>
      <c r="AK664" s="174">
        <f t="shared" si="528"/>
        <v>11138.29366382646</v>
      </c>
      <c r="AL664" s="174">
        <f t="shared" si="547"/>
        <v>3324.8473302682687</v>
      </c>
      <c r="AM664" s="174">
        <f t="shared" si="548"/>
        <v>3324.8473302682687</v>
      </c>
      <c r="AN664" s="174">
        <f t="shared" si="549"/>
        <v>4488.5990032899226</v>
      </c>
      <c r="AO664" s="176">
        <v>36</v>
      </c>
      <c r="AP664" s="174">
        <v>36</v>
      </c>
      <c r="AQ664" s="175">
        <f t="shared" si="550"/>
        <v>657</v>
      </c>
      <c r="AR664" s="31">
        <f t="shared" si="551"/>
        <v>50</v>
      </c>
      <c r="AS664" s="2">
        <f t="shared" si="552"/>
        <v>1</v>
      </c>
      <c r="AT664" s="33">
        <f t="shared" si="553"/>
        <v>0</v>
      </c>
      <c r="AU664" s="31">
        <f t="shared" si="554"/>
        <v>0</v>
      </c>
      <c r="AV664" s="2">
        <f t="shared" si="555"/>
        <v>0</v>
      </c>
      <c r="AW664" s="33">
        <f t="shared" si="556"/>
        <v>1.36</v>
      </c>
      <c r="AX664" s="31">
        <f t="shared" si="557"/>
        <v>1</v>
      </c>
      <c r="AY664" s="33">
        <f t="shared" si="558"/>
        <v>1.2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590</v>
      </c>
      <c r="C665" s="31">
        <v>10</v>
      </c>
      <c r="D665" s="111" t="s">
        <v>14</v>
      </c>
      <c r="E665" s="2" t="s">
        <v>99</v>
      </c>
      <c r="F665" s="2" t="s">
        <v>149</v>
      </c>
      <c r="G665" s="2"/>
      <c r="H665" s="33" t="s">
        <v>80</v>
      </c>
      <c r="I665" s="173">
        <f t="shared" si="529"/>
        <v>812.73394831436735</v>
      </c>
      <c r="J665" s="174">
        <f t="shared" si="530"/>
        <v>11.424944414272781</v>
      </c>
      <c r="K665" s="189">
        <f t="shared" si="531"/>
        <v>495</v>
      </c>
      <c r="L665" s="190">
        <f t="shared" si="527"/>
        <v>268</v>
      </c>
      <c r="M665" s="173">
        <f t="shared" si="495"/>
        <v>23368.437721914612</v>
      </c>
      <c r="N665" s="174">
        <f t="shared" si="497"/>
        <v>6975.6185388234917</v>
      </c>
      <c r="O665" s="174">
        <f t="shared" si="559"/>
        <v>6975.6185388234917</v>
      </c>
      <c r="P665" s="174">
        <f t="shared" si="533"/>
        <v>9417.2006442676266</v>
      </c>
      <c r="Q665" s="174">
        <f t="shared" si="534"/>
        <v>0</v>
      </c>
      <c r="R665" s="175"/>
      <c r="S665" s="173">
        <f t="shared" si="500"/>
        <v>16039.1428759101</v>
      </c>
      <c r="T665" s="174">
        <f t="shared" si="535"/>
        <v>4787.7801555863061</v>
      </c>
      <c r="U665" s="174">
        <f t="shared" si="536"/>
        <v>4787.7801555863061</v>
      </c>
      <c r="V665" s="174">
        <f t="shared" si="537"/>
        <v>6463.5825647374886</v>
      </c>
      <c r="W665" s="174">
        <f t="shared" si="538"/>
        <v>0</v>
      </c>
      <c r="X665" s="175"/>
      <c r="Y665" s="173">
        <f t="shared" si="532"/>
        <v>40097.857189775248</v>
      </c>
      <c r="Z665" s="174">
        <f t="shared" si="539"/>
        <v>11969.450388965764</v>
      </c>
      <c r="AA665" s="174">
        <f t="shared" si="540"/>
        <v>11969.450388965764</v>
      </c>
      <c r="AB665" s="174">
        <f t="shared" si="541"/>
        <v>16158.956411843721</v>
      </c>
      <c r="AC665" s="174">
        <f t="shared" si="542"/>
        <v>0</v>
      </c>
      <c r="AD665" s="175"/>
      <c r="AE665" s="173">
        <f t="shared" si="543"/>
        <v>28.752875120304001</v>
      </c>
      <c r="AF665" s="174">
        <f t="shared" si="496"/>
        <v>36</v>
      </c>
      <c r="AG665" s="174">
        <f t="shared" si="510"/>
        <v>22.464200000000002</v>
      </c>
      <c r="AH665" s="174">
        <f t="shared" si="544"/>
        <v>328.5</v>
      </c>
      <c r="AI665" s="174">
        <f t="shared" si="545"/>
        <v>250</v>
      </c>
      <c r="AJ665" s="174">
        <f t="shared" si="546"/>
        <v>3.3333333333333335</v>
      </c>
      <c r="AK665" s="174">
        <f t="shared" si="528"/>
        <v>11138.29366382646</v>
      </c>
      <c r="AL665" s="174">
        <f t="shared" si="547"/>
        <v>3324.8473302682687</v>
      </c>
      <c r="AM665" s="174">
        <f t="shared" si="548"/>
        <v>3324.8473302682687</v>
      </c>
      <c r="AN665" s="174">
        <f t="shared" si="549"/>
        <v>4488.5990032899226</v>
      </c>
      <c r="AO665" s="176">
        <v>36</v>
      </c>
      <c r="AP665" s="174">
        <v>36</v>
      </c>
      <c r="AQ665" s="175">
        <f t="shared" si="550"/>
        <v>657</v>
      </c>
      <c r="AR665" s="31">
        <f t="shared" si="551"/>
        <v>0</v>
      </c>
      <c r="AS665" s="2">
        <f t="shared" si="552"/>
        <v>0.5</v>
      </c>
      <c r="AT665" s="33">
        <f t="shared" si="553"/>
        <v>0</v>
      </c>
      <c r="AU665" s="31">
        <f t="shared" si="554"/>
        <v>0</v>
      </c>
      <c r="AV665" s="2">
        <f t="shared" si="555"/>
        <v>0</v>
      </c>
      <c r="AW665" s="33">
        <f t="shared" si="556"/>
        <v>1</v>
      </c>
      <c r="AX665" s="31">
        <f t="shared" si="557"/>
        <v>1</v>
      </c>
      <c r="AY665" s="33">
        <f t="shared" si="558"/>
        <v>1.2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591</v>
      </c>
      <c r="C666" s="31">
        <v>10</v>
      </c>
      <c r="D666" s="111" t="s">
        <v>14</v>
      </c>
      <c r="E666" s="2" t="s">
        <v>170</v>
      </c>
      <c r="F666" s="2" t="s">
        <v>149</v>
      </c>
      <c r="G666" s="2"/>
      <c r="H666" s="33" t="s">
        <v>80</v>
      </c>
      <c r="I666" s="173">
        <f t="shared" si="529"/>
        <v>1021.9192403347465</v>
      </c>
      <c r="J666" s="174">
        <f t="shared" si="530"/>
        <v>11.424944414272781</v>
      </c>
      <c r="K666" s="189">
        <f t="shared" si="531"/>
        <v>318</v>
      </c>
      <c r="L666" s="190">
        <f t="shared" si="527"/>
        <v>195</v>
      </c>
      <c r="M666" s="173">
        <f t="shared" si="495"/>
        <v>29383.116300380898</v>
      </c>
      <c r="N666" s="174">
        <f t="shared" si="497"/>
        <v>8771.0360971683567</v>
      </c>
      <c r="O666" s="174">
        <f t="shared" si="559"/>
        <v>8771.0360971683567</v>
      </c>
      <c r="P666" s="174">
        <f t="shared" si="533"/>
        <v>11841.044106044184</v>
      </c>
      <c r="Q666" s="174">
        <f t="shared" si="534"/>
        <v>0</v>
      </c>
      <c r="R666" s="175"/>
      <c r="S666" s="173">
        <f t="shared" si="500"/>
        <v>16039.1428759101</v>
      </c>
      <c r="T666" s="174">
        <f t="shared" si="535"/>
        <v>4787.7801555863061</v>
      </c>
      <c r="U666" s="174">
        <f t="shared" si="536"/>
        <v>4787.7801555863061</v>
      </c>
      <c r="V666" s="174">
        <f t="shared" si="537"/>
        <v>6463.5825647374886</v>
      </c>
      <c r="W666" s="174">
        <f t="shared" si="538"/>
        <v>0</v>
      </c>
      <c r="X666" s="175"/>
      <c r="Y666" s="173">
        <f t="shared" si="532"/>
        <v>40097.857189775248</v>
      </c>
      <c r="Z666" s="174">
        <f t="shared" si="539"/>
        <v>11969.450388965764</v>
      </c>
      <c r="AA666" s="174">
        <f t="shared" si="540"/>
        <v>11969.450388965764</v>
      </c>
      <c r="AB666" s="174">
        <f t="shared" si="541"/>
        <v>16158.956411843721</v>
      </c>
      <c r="AC666" s="174">
        <f t="shared" si="542"/>
        <v>0</v>
      </c>
      <c r="AD666" s="175"/>
      <c r="AE666" s="173">
        <f t="shared" si="543"/>
        <v>28.752875120304001</v>
      </c>
      <c r="AF666" s="174">
        <f t="shared" si="496"/>
        <v>36</v>
      </c>
      <c r="AG666" s="174">
        <f t="shared" si="510"/>
        <v>47.464200000000005</v>
      </c>
      <c r="AH666" s="174">
        <f t="shared" si="544"/>
        <v>328.5</v>
      </c>
      <c r="AI666" s="174">
        <f t="shared" si="545"/>
        <v>250</v>
      </c>
      <c r="AJ666" s="174">
        <f t="shared" si="546"/>
        <v>3.3333333333333335</v>
      </c>
      <c r="AK666" s="174">
        <f t="shared" si="528"/>
        <v>11138.29366382646</v>
      </c>
      <c r="AL666" s="174">
        <f t="shared" si="547"/>
        <v>3324.8473302682687</v>
      </c>
      <c r="AM666" s="174">
        <f t="shared" si="548"/>
        <v>3324.8473302682687</v>
      </c>
      <c r="AN666" s="174">
        <f t="shared" si="549"/>
        <v>4488.5990032899226</v>
      </c>
      <c r="AO666" s="176">
        <v>36</v>
      </c>
      <c r="AP666" s="174">
        <v>36</v>
      </c>
      <c r="AQ666" s="175">
        <f t="shared" si="550"/>
        <v>657</v>
      </c>
      <c r="AR666" s="31">
        <f t="shared" si="551"/>
        <v>0</v>
      </c>
      <c r="AS666" s="2">
        <f t="shared" si="552"/>
        <v>0.5</v>
      </c>
      <c r="AT666" s="33">
        <f t="shared" si="553"/>
        <v>0</v>
      </c>
      <c r="AU666" s="31">
        <f t="shared" si="554"/>
        <v>25</v>
      </c>
      <c r="AV666" s="2">
        <f t="shared" si="555"/>
        <v>0</v>
      </c>
      <c r="AW666" s="33">
        <f t="shared" si="556"/>
        <v>1</v>
      </c>
      <c r="AX666" s="31">
        <f t="shared" si="557"/>
        <v>1</v>
      </c>
      <c r="AY666" s="33">
        <f t="shared" si="558"/>
        <v>1.2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592</v>
      </c>
      <c r="C667" s="31">
        <v>10</v>
      </c>
      <c r="D667" s="111" t="s">
        <v>14</v>
      </c>
      <c r="E667" s="2" t="s">
        <v>108</v>
      </c>
      <c r="F667" s="2" t="s">
        <v>149</v>
      </c>
      <c r="G667" s="2"/>
      <c r="H667" s="33" t="s">
        <v>80</v>
      </c>
      <c r="I667" s="173">
        <f t="shared" si="529"/>
        <v>874.36850973833612</v>
      </c>
      <c r="J667" s="174">
        <f t="shared" si="530"/>
        <v>11.424944414272781</v>
      </c>
      <c r="K667" s="189">
        <f t="shared" si="531"/>
        <v>436</v>
      </c>
      <c r="L667" s="190">
        <f t="shared" si="527"/>
        <v>243</v>
      </c>
      <c r="M667" s="173">
        <f t="shared" si="495"/>
        <v>25140.608569632692</v>
      </c>
      <c r="N667" s="174">
        <f t="shared" si="497"/>
        <v>6975.6185388234917</v>
      </c>
      <c r="O667" s="174">
        <f t="shared" si="559"/>
        <v>6975.6185388234917</v>
      </c>
      <c r="P667" s="174">
        <f t="shared" si="533"/>
        <v>11189.371491985707</v>
      </c>
      <c r="Q667" s="174">
        <f t="shared" si="534"/>
        <v>0</v>
      </c>
      <c r="R667" s="175"/>
      <c r="S667" s="173">
        <f t="shared" si="500"/>
        <v>16039.1428759101</v>
      </c>
      <c r="T667" s="174">
        <f t="shared" si="535"/>
        <v>4787.7801555863061</v>
      </c>
      <c r="U667" s="174">
        <f t="shared" si="536"/>
        <v>4787.7801555863061</v>
      </c>
      <c r="V667" s="174">
        <f t="shared" si="537"/>
        <v>6463.5825647374886</v>
      </c>
      <c r="W667" s="174">
        <f t="shared" si="538"/>
        <v>0</v>
      </c>
      <c r="X667" s="175"/>
      <c r="Y667" s="173">
        <f t="shared" si="532"/>
        <v>45915.081498038991</v>
      </c>
      <c r="Z667" s="174">
        <f t="shared" si="539"/>
        <v>11969.450388965764</v>
      </c>
      <c r="AA667" s="174">
        <f t="shared" si="540"/>
        <v>11969.450388965764</v>
      </c>
      <c r="AB667" s="174">
        <f t="shared" si="541"/>
        <v>21976.180720107463</v>
      </c>
      <c r="AC667" s="174">
        <f t="shared" si="542"/>
        <v>0</v>
      </c>
      <c r="AD667" s="175"/>
      <c r="AE667" s="173">
        <f t="shared" si="543"/>
        <v>28.752875120304001</v>
      </c>
      <c r="AF667" s="174">
        <f t="shared" si="496"/>
        <v>36</v>
      </c>
      <c r="AG667" s="174">
        <f t="shared" si="510"/>
        <v>22.464200000000002</v>
      </c>
      <c r="AH667" s="174">
        <f t="shared" si="544"/>
        <v>328.5</v>
      </c>
      <c r="AI667" s="174">
        <f t="shared" si="545"/>
        <v>250</v>
      </c>
      <c r="AJ667" s="174">
        <f t="shared" si="546"/>
        <v>3.3333333333333335</v>
      </c>
      <c r="AK667" s="174">
        <f t="shared" si="528"/>
        <v>11138.29366382646</v>
      </c>
      <c r="AL667" s="174">
        <f t="shared" si="547"/>
        <v>3324.8473302682687</v>
      </c>
      <c r="AM667" s="174">
        <f t="shared" si="548"/>
        <v>3324.8473302682687</v>
      </c>
      <c r="AN667" s="174">
        <f t="shared" si="549"/>
        <v>4488.5990032899226</v>
      </c>
      <c r="AO667" s="176">
        <v>36</v>
      </c>
      <c r="AP667" s="174">
        <v>36</v>
      </c>
      <c r="AQ667" s="175">
        <f t="shared" si="550"/>
        <v>657</v>
      </c>
      <c r="AR667" s="31">
        <f t="shared" si="551"/>
        <v>0</v>
      </c>
      <c r="AS667" s="2">
        <f t="shared" si="552"/>
        <v>0.5</v>
      </c>
      <c r="AT667" s="33">
        <f t="shared" si="553"/>
        <v>0</v>
      </c>
      <c r="AU667" s="31">
        <f t="shared" si="554"/>
        <v>0</v>
      </c>
      <c r="AV667" s="2">
        <f t="shared" si="555"/>
        <v>0</v>
      </c>
      <c r="AW667" s="33">
        <f t="shared" si="556"/>
        <v>1.36</v>
      </c>
      <c r="AX667" s="31">
        <f t="shared" si="557"/>
        <v>1</v>
      </c>
      <c r="AY667" s="33">
        <f t="shared" si="558"/>
        <v>1.2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593</v>
      </c>
      <c r="C668" s="31">
        <v>7</v>
      </c>
      <c r="D668" s="111" t="s">
        <v>14</v>
      </c>
      <c r="E668" s="2" t="s">
        <v>67</v>
      </c>
      <c r="F668" s="2" t="s">
        <v>149</v>
      </c>
      <c r="G668" s="1"/>
      <c r="H668" s="33" t="s">
        <v>80</v>
      </c>
      <c r="I668" s="173">
        <f t="shared" si="529"/>
        <v>582.26161321680593</v>
      </c>
      <c r="J668" s="174">
        <f t="shared" si="530"/>
        <v>15.928841831771487</v>
      </c>
      <c r="K668" s="189">
        <f t="shared" si="531"/>
        <v>722</v>
      </c>
      <c r="L668" s="190">
        <f t="shared" si="527"/>
        <v>360</v>
      </c>
      <c r="M668" s="173">
        <f t="shared" si="495"/>
        <v>16741.69545216957</v>
      </c>
      <c r="N668" s="174">
        <f t="shared" si="497"/>
        <v>4997.0792089062825</v>
      </c>
      <c r="O668" s="174">
        <f t="shared" si="559"/>
        <v>4997.0792089062825</v>
      </c>
      <c r="P668" s="174">
        <f t="shared" si="533"/>
        <v>6747.5370343570048</v>
      </c>
      <c r="Q668" s="174">
        <f t="shared" si="534"/>
        <v>0</v>
      </c>
      <c r="R668" s="175"/>
      <c r="S668" s="173">
        <f t="shared" si="500"/>
        <v>12832.405711428552</v>
      </c>
      <c r="T668" s="174">
        <f t="shared" si="535"/>
        <v>3830.2302155735306</v>
      </c>
      <c r="U668" s="174">
        <f t="shared" si="536"/>
        <v>3830.2302155735306</v>
      </c>
      <c r="V668" s="174">
        <f t="shared" si="537"/>
        <v>5171.9452802814903</v>
      </c>
      <c r="W668" s="174">
        <f t="shared" si="538"/>
        <v>0</v>
      </c>
      <c r="X668" s="175"/>
      <c r="Y668" s="173">
        <f t="shared" si="532"/>
        <v>25664.811422857107</v>
      </c>
      <c r="Z668" s="174">
        <f t="shared" si="539"/>
        <v>7660.4604311470621</v>
      </c>
      <c r="AA668" s="174">
        <f t="shared" si="540"/>
        <v>7660.4604311470621</v>
      </c>
      <c r="AB668" s="174">
        <f t="shared" si="541"/>
        <v>10343.890560562981</v>
      </c>
      <c r="AC668" s="174">
        <f t="shared" si="542"/>
        <v>0</v>
      </c>
      <c r="AD668" s="175"/>
      <c r="AE668" s="173">
        <f t="shared" si="543"/>
        <v>28.752875120304001</v>
      </c>
      <c r="AF668" s="174">
        <f t="shared" si="496"/>
        <v>36</v>
      </c>
      <c r="AG668" s="174">
        <f t="shared" si="510"/>
        <v>22.464200000000002</v>
      </c>
      <c r="AH668" s="174">
        <f t="shared" si="544"/>
        <v>458</v>
      </c>
      <c r="AI668" s="174">
        <f t="shared" si="545"/>
        <v>200</v>
      </c>
      <c r="AJ668" s="174">
        <f t="shared" si="546"/>
        <v>3.3333333333333335</v>
      </c>
      <c r="AK668" s="174">
        <f t="shared" si="528"/>
        <v>10693.67142619046</v>
      </c>
      <c r="AL668" s="174">
        <f t="shared" si="547"/>
        <v>3191.8585129779422</v>
      </c>
      <c r="AM668" s="174">
        <f t="shared" si="548"/>
        <v>3191.8585129779422</v>
      </c>
      <c r="AN668" s="174">
        <f t="shared" si="549"/>
        <v>4309.9544002345756</v>
      </c>
      <c r="AO668" s="176">
        <v>36</v>
      </c>
      <c r="AP668" s="174">
        <v>36</v>
      </c>
      <c r="AQ668" s="175">
        <f t="shared" si="550"/>
        <v>458</v>
      </c>
      <c r="AR668" s="31">
        <f t="shared" si="551"/>
        <v>0</v>
      </c>
      <c r="AS668" s="2">
        <f t="shared" si="552"/>
        <v>1</v>
      </c>
      <c r="AT668" s="33">
        <f t="shared" si="553"/>
        <v>0</v>
      </c>
      <c r="AU668" s="31">
        <f t="shared" si="554"/>
        <v>0</v>
      </c>
      <c r="AV668" s="2">
        <f t="shared" si="555"/>
        <v>0</v>
      </c>
      <c r="AW668" s="33">
        <f t="shared" si="556"/>
        <v>1</v>
      </c>
      <c r="AX668" s="31">
        <f t="shared" si="557"/>
        <v>1</v>
      </c>
      <c r="AY668" s="33">
        <f t="shared" si="558"/>
        <v>1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594</v>
      </c>
      <c r="C669" s="31">
        <v>7</v>
      </c>
      <c r="D669" s="111" t="s">
        <v>14</v>
      </c>
      <c r="E669" s="2" t="s">
        <v>136</v>
      </c>
      <c r="F669" s="2" t="s">
        <v>149</v>
      </c>
      <c r="G669" s="2"/>
      <c r="H669" s="33" t="s">
        <v>80</v>
      </c>
      <c r="I669" s="173">
        <f t="shared" si="529"/>
        <v>693.83659187317403</v>
      </c>
      <c r="J669" s="174">
        <f t="shared" si="530"/>
        <v>15.928841831771487</v>
      </c>
      <c r="K669" s="189">
        <f t="shared" si="531"/>
        <v>611</v>
      </c>
      <c r="L669" s="190">
        <f t="shared" si="527"/>
        <v>318</v>
      </c>
      <c r="M669" s="173">
        <f t="shared" si="495"/>
        <v>19949.796880026708</v>
      </c>
      <c r="N669" s="174">
        <f t="shared" si="497"/>
        <v>5954.6367627996651</v>
      </c>
      <c r="O669" s="174">
        <f t="shared" si="559"/>
        <v>5954.6367627996651</v>
      </c>
      <c r="P669" s="174">
        <f t="shared" si="533"/>
        <v>8040.5233544273769</v>
      </c>
      <c r="Q669" s="174">
        <f t="shared" si="534"/>
        <v>0</v>
      </c>
      <c r="R669" s="175"/>
      <c r="S669" s="173">
        <f t="shared" si="500"/>
        <v>12832.405711428552</v>
      </c>
      <c r="T669" s="174">
        <f t="shared" si="535"/>
        <v>3830.2302155735306</v>
      </c>
      <c r="U669" s="174">
        <f t="shared" si="536"/>
        <v>3830.2302155735306</v>
      </c>
      <c r="V669" s="174">
        <f t="shared" si="537"/>
        <v>5171.9452802814903</v>
      </c>
      <c r="W669" s="174">
        <f t="shared" si="538"/>
        <v>0</v>
      </c>
      <c r="X669" s="175"/>
      <c r="Y669" s="173">
        <f t="shared" si="532"/>
        <v>25664.811422857107</v>
      </c>
      <c r="Z669" s="174">
        <f t="shared" si="539"/>
        <v>7660.4604311470621</v>
      </c>
      <c r="AA669" s="174">
        <f t="shared" si="540"/>
        <v>7660.4604311470621</v>
      </c>
      <c r="AB669" s="174">
        <f t="shared" si="541"/>
        <v>10343.890560562981</v>
      </c>
      <c r="AC669" s="174">
        <f t="shared" si="542"/>
        <v>0</v>
      </c>
      <c r="AD669" s="175"/>
      <c r="AE669" s="173">
        <f t="shared" si="543"/>
        <v>28.752875120304001</v>
      </c>
      <c r="AF669" s="174">
        <f t="shared" si="496"/>
        <v>36</v>
      </c>
      <c r="AG669" s="174">
        <f t="shared" si="510"/>
        <v>47.464200000000005</v>
      </c>
      <c r="AH669" s="174">
        <f t="shared" si="544"/>
        <v>458</v>
      </c>
      <c r="AI669" s="174">
        <f t="shared" si="545"/>
        <v>200</v>
      </c>
      <c r="AJ669" s="174">
        <f t="shared" si="546"/>
        <v>3.3333333333333335</v>
      </c>
      <c r="AK669" s="174">
        <f t="shared" si="528"/>
        <v>10693.67142619046</v>
      </c>
      <c r="AL669" s="174">
        <f t="shared" si="547"/>
        <v>3191.8585129779422</v>
      </c>
      <c r="AM669" s="174">
        <f t="shared" si="548"/>
        <v>3191.8585129779422</v>
      </c>
      <c r="AN669" s="174">
        <f t="shared" si="549"/>
        <v>4309.9544002345756</v>
      </c>
      <c r="AO669" s="176">
        <v>36</v>
      </c>
      <c r="AP669" s="174">
        <v>36</v>
      </c>
      <c r="AQ669" s="175">
        <f t="shared" si="550"/>
        <v>458</v>
      </c>
      <c r="AR669" s="31">
        <f t="shared" si="551"/>
        <v>0</v>
      </c>
      <c r="AS669" s="2">
        <f t="shared" si="552"/>
        <v>1</v>
      </c>
      <c r="AT669" s="33">
        <f t="shared" si="553"/>
        <v>0</v>
      </c>
      <c r="AU669" s="31">
        <f t="shared" si="554"/>
        <v>25</v>
      </c>
      <c r="AV669" s="2">
        <f t="shared" si="555"/>
        <v>0</v>
      </c>
      <c r="AW669" s="33">
        <f t="shared" si="556"/>
        <v>1</v>
      </c>
      <c r="AX669" s="31">
        <f t="shared" si="557"/>
        <v>1</v>
      </c>
      <c r="AY669" s="33">
        <f t="shared" si="558"/>
        <v>1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595</v>
      </c>
      <c r="C670" s="31">
        <v>7</v>
      </c>
      <c r="D670" s="111" t="s">
        <v>14</v>
      </c>
      <c r="E670" s="2" t="s">
        <v>91</v>
      </c>
      <c r="F670" s="2" t="s">
        <v>149</v>
      </c>
      <c r="G670" s="2"/>
      <c r="H670" s="33" t="s">
        <v>80</v>
      </c>
      <c r="I670" s="173">
        <f t="shared" si="529"/>
        <v>621.71596545768102</v>
      </c>
      <c r="J670" s="174">
        <f t="shared" si="530"/>
        <v>15.928841831771487</v>
      </c>
      <c r="K670" s="189">
        <f t="shared" si="531"/>
        <v>685</v>
      </c>
      <c r="L670" s="190">
        <f t="shared" si="527"/>
        <v>347</v>
      </c>
      <c r="M670" s="173">
        <f t="shared" si="495"/>
        <v>17876.12151510394</v>
      </c>
      <c r="N670" s="174">
        <f t="shared" si="497"/>
        <v>4997.0792089062825</v>
      </c>
      <c r="O670" s="174">
        <f t="shared" si="559"/>
        <v>4997.0792089062825</v>
      </c>
      <c r="P670" s="174">
        <f t="shared" si="533"/>
        <v>7881.9630972913747</v>
      </c>
      <c r="Q670" s="174">
        <f t="shared" si="534"/>
        <v>0</v>
      </c>
      <c r="R670" s="175"/>
      <c r="S670" s="173">
        <f t="shared" si="500"/>
        <v>12832.405711428552</v>
      </c>
      <c r="T670" s="174">
        <f t="shared" si="535"/>
        <v>3830.2302155735306</v>
      </c>
      <c r="U670" s="174">
        <f t="shared" si="536"/>
        <v>3830.2302155735306</v>
      </c>
      <c r="V670" s="174">
        <f t="shared" si="537"/>
        <v>5171.9452802814903</v>
      </c>
      <c r="W670" s="174">
        <f t="shared" si="538"/>
        <v>0</v>
      </c>
      <c r="X670" s="175"/>
      <c r="Y670" s="173">
        <f t="shared" si="532"/>
        <v>29388.612024659778</v>
      </c>
      <c r="Z670" s="174">
        <f t="shared" si="539"/>
        <v>7660.4604311470621</v>
      </c>
      <c r="AA670" s="174">
        <f t="shared" si="540"/>
        <v>7660.4604311470621</v>
      </c>
      <c r="AB670" s="174">
        <f t="shared" si="541"/>
        <v>14067.691162365654</v>
      </c>
      <c r="AC670" s="174">
        <f t="shared" si="542"/>
        <v>0</v>
      </c>
      <c r="AD670" s="175"/>
      <c r="AE670" s="173">
        <f t="shared" si="543"/>
        <v>28.752875120304001</v>
      </c>
      <c r="AF670" s="174">
        <f t="shared" si="496"/>
        <v>36</v>
      </c>
      <c r="AG670" s="174">
        <f t="shared" si="510"/>
        <v>22.464200000000002</v>
      </c>
      <c r="AH670" s="174">
        <f t="shared" si="544"/>
        <v>458</v>
      </c>
      <c r="AI670" s="174">
        <f t="shared" si="545"/>
        <v>200</v>
      </c>
      <c r="AJ670" s="174">
        <f t="shared" si="546"/>
        <v>3.3333333333333335</v>
      </c>
      <c r="AK670" s="174">
        <f t="shared" si="528"/>
        <v>10693.67142619046</v>
      </c>
      <c r="AL670" s="174">
        <f t="shared" si="547"/>
        <v>3191.8585129779422</v>
      </c>
      <c r="AM670" s="174">
        <f t="shared" si="548"/>
        <v>3191.8585129779422</v>
      </c>
      <c r="AN670" s="174">
        <f t="shared" si="549"/>
        <v>4309.9544002345756</v>
      </c>
      <c r="AO670" s="176">
        <v>36</v>
      </c>
      <c r="AP670" s="174">
        <v>36</v>
      </c>
      <c r="AQ670" s="175">
        <f t="shared" si="550"/>
        <v>458</v>
      </c>
      <c r="AR670" s="31">
        <f t="shared" si="551"/>
        <v>0</v>
      </c>
      <c r="AS670" s="2">
        <f t="shared" si="552"/>
        <v>1</v>
      </c>
      <c r="AT670" s="33">
        <f t="shared" si="553"/>
        <v>0</v>
      </c>
      <c r="AU670" s="31">
        <f t="shared" si="554"/>
        <v>0</v>
      </c>
      <c r="AV670" s="2">
        <f t="shared" si="555"/>
        <v>0</v>
      </c>
      <c r="AW670" s="33">
        <f t="shared" si="556"/>
        <v>1.36</v>
      </c>
      <c r="AX670" s="31">
        <f t="shared" si="557"/>
        <v>1</v>
      </c>
      <c r="AY670" s="33">
        <f t="shared" si="558"/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596</v>
      </c>
      <c r="C671" s="31">
        <v>7</v>
      </c>
      <c r="D671" s="111" t="s">
        <v>14</v>
      </c>
      <c r="E671" s="2" t="s">
        <v>148</v>
      </c>
      <c r="F671" s="2" t="s">
        <v>149</v>
      </c>
      <c r="G671" s="2"/>
      <c r="H671" s="33" t="s">
        <v>80</v>
      </c>
      <c r="I671" s="173">
        <f t="shared" si="529"/>
        <v>582.26161321680593</v>
      </c>
      <c r="J671" s="174">
        <f t="shared" si="530"/>
        <v>15.928841831771487</v>
      </c>
      <c r="K671" s="189">
        <f t="shared" si="531"/>
        <v>722</v>
      </c>
      <c r="L671" s="190">
        <f t="shared" si="527"/>
        <v>360</v>
      </c>
      <c r="M671" s="173">
        <f t="shared" si="495"/>
        <v>16741.69545216957</v>
      </c>
      <c r="N671" s="174">
        <f t="shared" si="497"/>
        <v>4997.0792089062825</v>
      </c>
      <c r="O671" s="174">
        <f t="shared" si="559"/>
        <v>4997.0792089062825</v>
      </c>
      <c r="P671" s="174">
        <f t="shared" si="533"/>
        <v>6747.5370343570048</v>
      </c>
      <c r="Q671" s="174">
        <f t="shared" si="534"/>
        <v>0</v>
      </c>
      <c r="R671" s="175"/>
      <c r="S671" s="173">
        <f t="shared" si="500"/>
        <v>12832.405711428552</v>
      </c>
      <c r="T671" s="174">
        <f t="shared" si="535"/>
        <v>3830.2302155735306</v>
      </c>
      <c r="U671" s="174">
        <f t="shared" si="536"/>
        <v>3830.2302155735306</v>
      </c>
      <c r="V671" s="174">
        <f t="shared" si="537"/>
        <v>5171.9452802814903</v>
      </c>
      <c r="W671" s="174">
        <f t="shared" si="538"/>
        <v>0</v>
      </c>
      <c r="X671" s="175"/>
      <c r="Y671" s="173">
        <f t="shared" si="532"/>
        <v>25664.811422857107</v>
      </c>
      <c r="Z671" s="174">
        <f t="shared" si="539"/>
        <v>7660.4604311470621</v>
      </c>
      <c r="AA671" s="174">
        <f t="shared" si="540"/>
        <v>7660.4604311470621</v>
      </c>
      <c r="AB671" s="174">
        <f t="shared" si="541"/>
        <v>10343.890560562981</v>
      </c>
      <c r="AC671" s="174">
        <f t="shared" si="542"/>
        <v>0</v>
      </c>
      <c r="AD671" s="175"/>
      <c r="AE671" s="173">
        <f t="shared" si="543"/>
        <v>28.752875120304001</v>
      </c>
      <c r="AF671" s="174">
        <f t="shared" si="496"/>
        <v>36</v>
      </c>
      <c r="AG671" s="174">
        <f t="shared" si="510"/>
        <v>22.464200000000002</v>
      </c>
      <c r="AH671" s="174">
        <f t="shared" si="544"/>
        <v>458</v>
      </c>
      <c r="AI671" s="174">
        <f t="shared" si="545"/>
        <v>200</v>
      </c>
      <c r="AJ671" s="174">
        <f t="shared" si="546"/>
        <v>3.3333333333333335</v>
      </c>
      <c r="AK671" s="174">
        <f t="shared" si="528"/>
        <v>10693.67142619046</v>
      </c>
      <c r="AL671" s="174">
        <f t="shared" si="547"/>
        <v>3191.8585129779422</v>
      </c>
      <c r="AM671" s="174">
        <f t="shared" si="548"/>
        <v>3191.8585129779422</v>
      </c>
      <c r="AN671" s="174">
        <f t="shared" si="549"/>
        <v>4309.9544002345756</v>
      </c>
      <c r="AO671" s="176">
        <v>36</v>
      </c>
      <c r="AP671" s="174">
        <v>36</v>
      </c>
      <c r="AQ671" s="175">
        <f t="shared" si="550"/>
        <v>458</v>
      </c>
      <c r="AR671" s="31">
        <f t="shared" si="551"/>
        <v>50</v>
      </c>
      <c r="AS671" s="2">
        <f t="shared" si="552"/>
        <v>1</v>
      </c>
      <c r="AT671" s="33">
        <f t="shared" si="553"/>
        <v>0</v>
      </c>
      <c r="AU671" s="31">
        <f t="shared" si="554"/>
        <v>0</v>
      </c>
      <c r="AV671" s="2">
        <f t="shared" si="555"/>
        <v>0</v>
      </c>
      <c r="AW671" s="33">
        <f t="shared" si="556"/>
        <v>1</v>
      </c>
      <c r="AX671" s="31">
        <f t="shared" si="557"/>
        <v>1</v>
      </c>
      <c r="AY671" s="33">
        <f t="shared" si="558"/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597</v>
      </c>
      <c r="C672" s="31">
        <v>7</v>
      </c>
      <c r="D672" s="111" t="s">
        <v>14</v>
      </c>
      <c r="E672" s="2" t="s">
        <v>163</v>
      </c>
      <c r="F672" s="2" t="s">
        <v>149</v>
      </c>
      <c r="G672" s="2"/>
      <c r="H672" s="33" t="s">
        <v>80</v>
      </c>
      <c r="I672" s="173">
        <f t="shared" si="529"/>
        <v>693.83659187317403</v>
      </c>
      <c r="J672" s="174">
        <f t="shared" si="530"/>
        <v>15.928841831771487</v>
      </c>
      <c r="K672" s="189">
        <f t="shared" si="531"/>
        <v>611</v>
      </c>
      <c r="L672" s="190">
        <f t="shared" si="527"/>
        <v>318</v>
      </c>
      <c r="M672" s="173">
        <f t="shared" si="495"/>
        <v>19949.796880026708</v>
      </c>
      <c r="N672" s="174">
        <f t="shared" si="497"/>
        <v>5954.6367627996651</v>
      </c>
      <c r="O672" s="174">
        <f t="shared" si="559"/>
        <v>5954.6367627996651</v>
      </c>
      <c r="P672" s="174">
        <f t="shared" si="533"/>
        <v>8040.5233544273769</v>
      </c>
      <c r="Q672" s="174">
        <f t="shared" si="534"/>
        <v>0</v>
      </c>
      <c r="R672" s="175"/>
      <c r="S672" s="173">
        <f t="shared" si="500"/>
        <v>12832.405711428552</v>
      </c>
      <c r="T672" s="174">
        <f t="shared" si="535"/>
        <v>3830.2302155735306</v>
      </c>
      <c r="U672" s="174">
        <f t="shared" si="536"/>
        <v>3830.2302155735306</v>
      </c>
      <c r="V672" s="174">
        <f t="shared" si="537"/>
        <v>5171.9452802814903</v>
      </c>
      <c r="W672" s="174">
        <f t="shared" si="538"/>
        <v>0</v>
      </c>
      <c r="X672" s="175"/>
      <c r="Y672" s="173">
        <f t="shared" si="532"/>
        <v>25664.811422857107</v>
      </c>
      <c r="Z672" s="174">
        <f t="shared" si="539"/>
        <v>7660.4604311470621</v>
      </c>
      <c r="AA672" s="174">
        <f t="shared" si="540"/>
        <v>7660.4604311470621</v>
      </c>
      <c r="AB672" s="174">
        <f t="shared" si="541"/>
        <v>10343.890560562981</v>
      </c>
      <c r="AC672" s="174">
        <f t="shared" si="542"/>
        <v>0</v>
      </c>
      <c r="AD672" s="175"/>
      <c r="AE672" s="173">
        <f t="shared" si="543"/>
        <v>28.752875120304001</v>
      </c>
      <c r="AF672" s="174">
        <f t="shared" si="496"/>
        <v>36</v>
      </c>
      <c r="AG672" s="174">
        <f t="shared" si="510"/>
        <v>47.464200000000005</v>
      </c>
      <c r="AH672" s="174">
        <f t="shared" si="544"/>
        <v>458</v>
      </c>
      <c r="AI672" s="174">
        <f t="shared" si="545"/>
        <v>200</v>
      </c>
      <c r="AJ672" s="174">
        <f t="shared" si="546"/>
        <v>3.3333333333333335</v>
      </c>
      <c r="AK672" s="174">
        <f t="shared" si="528"/>
        <v>10693.67142619046</v>
      </c>
      <c r="AL672" s="174">
        <f t="shared" si="547"/>
        <v>3191.8585129779422</v>
      </c>
      <c r="AM672" s="174">
        <f t="shared" si="548"/>
        <v>3191.8585129779422</v>
      </c>
      <c r="AN672" s="174">
        <f t="shared" si="549"/>
        <v>4309.9544002345756</v>
      </c>
      <c r="AO672" s="176">
        <v>36</v>
      </c>
      <c r="AP672" s="174">
        <v>36</v>
      </c>
      <c r="AQ672" s="175">
        <f t="shared" si="550"/>
        <v>458</v>
      </c>
      <c r="AR672" s="31">
        <f t="shared" si="551"/>
        <v>50</v>
      </c>
      <c r="AS672" s="2">
        <f t="shared" si="552"/>
        <v>1</v>
      </c>
      <c r="AT672" s="33">
        <f t="shared" si="553"/>
        <v>0</v>
      </c>
      <c r="AU672" s="31">
        <f t="shared" si="554"/>
        <v>25</v>
      </c>
      <c r="AV672" s="2">
        <f t="shared" si="555"/>
        <v>0</v>
      </c>
      <c r="AW672" s="33">
        <f t="shared" si="556"/>
        <v>1</v>
      </c>
      <c r="AX672" s="31">
        <f t="shared" si="557"/>
        <v>1</v>
      </c>
      <c r="AY672" s="33">
        <f t="shared" si="558"/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598</v>
      </c>
      <c r="C673" s="31">
        <v>7</v>
      </c>
      <c r="D673" s="111" t="s">
        <v>14</v>
      </c>
      <c r="E673" s="2" t="s">
        <v>155</v>
      </c>
      <c r="F673" s="2" t="s">
        <v>149</v>
      </c>
      <c r="G673" s="2"/>
      <c r="H673" s="33" t="s">
        <v>80</v>
      </c>
      <c r="I673" s="173">
        <f t="shared" si="529"/>
        <v>621.71596545768102</v>
      </c>
      <c r="J673" s="174">
        <f t="shared" si="530"/>
        <v>15.928841831771487</v>
      </c>
      <c r="K673" s="189">
        <f t="shared" si="531"/>
        <v>685</v>
      </c>
      <c r="L673" s="190">
        <f t="shared" si="527"/>
        <v>347</v>
      </c>
      <c r="M673" s="173">
        <f t="shared" si="495"/>
        <v>17876.12151510394</v>
      </c>
      <c r="N673" s="174">
        <f t="shared" si="497"/>
        <v>4997.0792089062825</v>
      </c>
      <c r="O673" s="174">
        <f t="shared" si="559"/>
        <v>4997.0792089062825</v>
      </c>
      <c r="P673" s="174">
        <f t="shared" si="533"/>
        <v>7881.9630972913747</v>
      </c>
      <c r="Q673" s="174">
        <f t="shared" si="534"/>
        <v>0</v>
      </c>
      <c r="R673" s="175"/>
      <c r="S673" s="173">
        <f t="shared" si="500"/>
        <v>12832.405711428552</v>
      </c>
      <c r="T673" s="174">
        <f t="shared" si="535"/>
        <v>3830.2302155735306</v>
      </c>
      <c r="U673" s="174">
        <f t="shared" si="536"/>
        <v>3830.2302155735306</v>
      </c>
      <c r="V673" s="174">
        <f t="shared" si="537"/>
        <v>5171.9452802814903</v>
      </c>
      <c r="W673" s="174">
        <f t="shared" si="538"/>
        <v>0</v>
      </c>
      <c r="X673" s="175"/>
      <c r="Y673" s="173">
        <f t="shared" si="532"/>
        <v>29388.612024659778</v>
      </c>
      <c r="Z673" s="174">
        <f t="shared" si="539"/>
        <v>7660.4604311470621</v>
      </c>
      <c r="AA673" s="174">
        <f t="shared" si="540"/>
        <v>7660.4604311470621</v>
      </c>
      <c r="AB673" s="174">
        <f t="shared" si="541"/>
        <v>14067.691162365654</v>
      </c>
      <c r="AC673" s="174">
        <f t="shared" si="542"/>
        <v>0</v>
      </c>
      <c r="AD673" s="175"/>
      <c r="AE673" s="173">
        <f t="shared" si="543"/>
        <v>28.752875120304001</v>
      </c>
      <c r="AF673" s="174">
        <f t="shared" si="496"/>
        <v>36</v>
      </c>
      <c r="AG673" s="174">
        <f t="shared" si="510"/>
        <v>22.464200000000002</v>
      </c>
      <c r="AH673" s="174">
        <f t="shared" si="544"/>
        <v>458</v>
      </c>
      <c r="AI673" s="174">
        <f t="shared" si="545"/>
        <v>200</v>
      </c>
      <c r="AJ673" s="174">
        <f t="shared" si="546"/>
        <v>3.3333333333333335</v>
      </c>
      <c r="AK673" s="174">
        <f t="shared" si="528"/>
        <v>10693.67142619046</v>
      </c>
      <c r="AL673" s="174">
        <f t="shared" si="547"/>
        <v>3191.8585129779422</v>
      </c>
      <c r="AM673" s="174">
        <f t="shared" si="548"/>
        <v>3191.8585129779422</v>
      </c>
      <c r="AN673" s="174">
        <f t="shared" si="549"/>
        <v>4309.9544002345756</v>
      </c>
      <c r="AO673" s="176">
        <v>36</v>
      </c>
      <c r="AP673" s="174">
        <v>36</v>
      </c>
      <c r="AQ673" s="175">
        <f t="shared" si="550"/>
        <v>458</v>
      </c>
      <c r="AR673" s="31">
        <f t="shared" si="551"/>
        <v>50</v>
      </c>
      <c r="AS673" s="2">
        <f t="shared" si="552"/>
        <v>1</v>
      </c>
      <c r="AT673" s="33">
        <f t="shared" si="553"/>
        <v>0</v>
      </c>
      <c r="AU673" s="31">
        <f t="shared" si="554"/>
        <v>0</v>
      </c>
      <c r="AV673" s="2">
        <f t="shared" si="555"/>
        <v>0</v>
      </c>
      <c r="AW673" s="33">
        <f t="shared" si="556"/>
        <v>1.36</v>
      </c>
      <c r="AX673" s="31">
        <f t="shared" si="557"/>
        <v>1</v>
      </c>
      <c r="AY673" s="33">
        <f t="shared" si="558"/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599</v>
      </c>
      <c r="C674" s="31">
        <v>7</v>
      </c>
      <c r="D674" s="111" t="s">
        <v>14</v>
      </c>
      <c r="E674" s="2" t="s">
        <v>79</v>
      </c>
      <c r="F674" s="2" t="s">
        <v>149</v>
      </c>
      <c r="G674" s="2"/>
      <c r="H674" s="33" t="s">
        <v>80</v>
      </c>
      <c r="I674" s="173">
        <f t="shared" si="529"/>
        <v>582.26161321680593</v>
      </c>
      <c r="J674" s="174">
        <f t="shared" si="530"/>
        <v>7.9644209158857437</v>
      </c>
      <c r="K674" s="189">
        <f t="shared" si="531"/>
        <v>722</v>
      </c>
      <c r="L674" s="190">
        <f t="shared" si="527"/>
        <v>360</v>
      </c>
      <c r="M674" s="173">
        <f t="shared" si="495"/>
        <v>16741.69545216957</v>
      </c>
      <c r="N674" s="174">
        <f t="shared" si="497"/>
        <v>4997.0792089062825</v>
      </c>
      <c r="O674" s="174">
        <f t="shared" si="559"/>
        <v>4997.0792089062825</v>
      </c>
      <c r="P674" s="174">
        <f t="shared" si="533"/>
        <v>6747.5370343570048</v>
      </c>
      <c r="Q674" s="174">
        <f t="shared" si="534"/>
        <v>0</v>
      </c>
      <c r="R674" s="175"/>
      <c r="S674" s="173">
        <f t="shared" si="500"/>
        <v>12832.405711428552</v>
      </c>
      <c r="T674" s="174">
        <f t="shared" si="535"/>
        <v>3830.2302155735306</v>
      </c>
      <c r="U674" s="174">
        <f t="shared" si="536"/>
        <v>3830.2302155735306</v>
      </c>
      <c r="V674" s="174">
        <f t="shared" si="537"/>
        <v>5171.9452802814903</v>
      </c>
      <c r="W674" s="174">
        <f t="shared" si="538"/>
        <v>0</v>
      </c>
      <c r="X674" s="175"/>
      <c r="Y674" s="173">
        <f t="shared" si="532"/>
        <v>25664.811422857107</v>
      </c>
      <c r="Z674" s="174">
        <f t="shared" si="539"/>
        <v>7660.4604311470621</v>
      </c>
      <c r="AA674" s="174">
        <f t="shared" si="540"/>
        <v>7660.4604311470621</v>
      </c>
      <c r="AB674" s="174">
        <f t="shared" si="541"/>
        <v>10343.890560562981</v>
      </c>
      <c r="AC674" s="174">
        <f t="shared" si="542"/>
        <v>0</v>
      </c>
      <c r="AD674" s="175"/>
      <c r="AE674" s="173">
        <f t="shared" si="543"/>
        <v>28.752875120304001</v>
      </c>
      <c r="AF674" s="174">
        <f t="shared" si="496"/>
        <v>36</v>
      </c>
      <c r="AG674" s="174">
        <f t="shared" si="510"/>
        <v>22.464200000000002</v>
      </c>
      <c r="AH674" s="174">
        <f t="shared" si="544"/>
        <v>229</v>
      </c>
      <c r="AI674" s="174">
        <f t="shared" si="545"/>
        <v>200</v>
      </c>
      <c r="AJ674" s="174">
        <f t="shared" si="546"/>
        <v>3.3333333333333335</v>
      </c>
      <c r="AK674" s="174">
        <f t="shared" si="528"/>
        <v>10693.67142619046</v>
      </c>
      <c r="AL674" s="174">
        <f t="shared" si="547"/>
        <v>3191.8585129779422</v>
      </c>
      <c r="AM674" s="174">
        <f t="shared" si="548"/>
        <v>3191.8585129779422</v>
      </c>
      <c r="AN674" s="174">
        <f t="shared" si="549"/>
        <v>4309.9544002345756</v>
      </c>
      <c r="AO674" s="176">
        <v>36</v>
      </c>
      <c r="AP674" s="174">
        <v>36</v>
      </c>
      <c r="AQ674" s="175">
        <f t="shared" si="550"/>
        <v>458</v>
      </c>
      <c r="AR674" s="31">
        <f t="shared" si="551"/>
        <v>0</v>
      </c>
      <c r="AS674" s="2">
        <f t="shared" si="552"/>
        <v>0.5</v>
      </c>
      <c r="AT674" s="33">
        <f t="shared" si="553"/>
        <v>0</v>
      </c>
      <c r="AU674" s="31">
        <f t="shared" si="554"/>
        <v>0</v>
      </c>
      <c r="AV674" s="2">
        <f t="shared" si="555"/>
        <v>0</v>
      </c>
      <c r="AW674" s="33">
        <f t="shared" si="556"/>
        <v>1</v>
      </c>
      <c r="AX674" s="31">
        <f t="shared" si="557"/>
        <v>1</v>
      </c>
      <c r="AY674" s="33">
        <f t="shared" si="558"/>
        <v>1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600</v>
      </c>
      <c r="C675" s="31">
        <v>7</v>
      </c>
      <c r="D675" s="111" t="s">
        <v>14</v>
      </c>
      <c r="E675" s="2" t="s">
        <v>168</v>
      </c>
      <c r="F675" s="2" t="s">
        <v>149</v>
      </c>
      <c r="G675" s="2"/>
      <c r="H675" s="33" t="s">
        <v>80</v>
      </c>
      <c r="I675" s="173">
        <f t="shared" si="529"/>
        <v>693.83659187317403</v>
      </c>
      <c r="J675" s="174">
        <f t="shared" si="530"/>
        <v>7.9644209158857437</v>
      </c>
      <c r="K675" s="189">
        <f t="shared" si="531"/>
        <v>611</v>
      </c>
      <c r="L675" s="190">
        <f t="shared" si="527"/>
        <v>318</v>
      </c>
      <c r="M675" s="173">
        <f t="shared" si="495"/>
        <v>19949.796880026708</v>
      </c>
      <c r="N675" s="174">
        <f t="shared" si="497"/>
        <v>5954.6367627996651</v>
      </c>
      <c r="O675" s="174">
        <f t="shared" si="559"/>
        <v>5954.6367627996651</v>
      </c>
      <c r="P675" s="174">
        <f t="shared" si="533"/>
        <v>8040.5233544273769</v>
      </c>
      <c r="Q675" s="174">
        <f t="shared" si="534"/>
        <v>0</v>
      </c>
      <c r="R675" s="175"/>
      <c r="S675" s="173">
        <f t="shared" si="500"/>
        <v>12832.405711428552</v>
      </c>
      <c r="T675" s="174">
        <f t="shared" si="535"/>
        <v>3830.2302155735306</v>
      </c>
      <c r="U675" s="174">
        <f t="shared" si="536"/>
        <v>3830.2302155735306</v>
      </c>
      <c r="V675" s="174">
        <f t="shared" si="537"/>
        <v>5171.9452802814903</v>
      </c>
      <c r="W675" s="174">
        <f t="shared" si="538"/>
        <v>0</v>
      </c>
      <c r="X675" s="175"/>
      <c r="Y675" s="173">
        <f t="shared" si="532"/>
        <v>25664.811422857107</v>
      </c>
      <c r="Z675" s="174">
        <f t="shared" si="539"/>
        <v>7660.4604311470621</v>
      </c>
      <c r="AA675" s="174">
        <f t="shared" si="540"/>
        <v>7660.4604311470621</v>
      </c>
      <c r="AB675" s="174">
        <f t="shared" si="541"/>
        <v>10343.890560562981</v>
      </c>
      <c r="AC675" s="174">
        <f t="shared" si="542"/>
        <v>0</v>
      </c>
      <c r="AD675" s="175"/>
      <c r="AE675" s="173">
        <f t="shared" si="543"/>
        <v>28.752875120304001</v>
      </c>
      <c r="AF675" s="174">
        <f t="shared" si="496"/>
        <v>36</v>
      </c>
      <c r="AG675" s="174">
        <f t="shared" si="510"/>
        <v>47.464200000000005</v>
      </c>
      <c r="AH675" s="174">
        <f t="shared" si="544"/>
        <v>229</v>
      </c>
      <c r="AI675" s="174">
        <f t="shared" si="545"/>
        <v>200</v>
      </c>
      <c r="AJ675" s="174">
        <f t="shared" si="546"/>
        <v>3.3333333333333335</v>
      </c>
      <c r="AK675" s="174">
        <f t="shared" si="528"/>
        <v>10693.67142619046</v>
      </c>
      <c r="AL675" s="174">
        <f t="shared" si="547"/>
        <v>3191.8585129779422</v>
      </c>
      <c r="AM675" s="174">
        <f t="shared" si="548"/>
        <v>3191.8585129779422</v>
      </c>
      <c r="AN675" s="174">
        <f t="shared" si="549"/>
        <v>4309.9544002345756</v>
      </c>
      <c r="AO675" s="176">
        <v>36</v>
      </c>
      <c r="AP675" s="174">
        <v>36</v>
      </c>
      <c r="AQ675" s="175">
        <f t="shared" si="550"/>
        <v>458</v>
      </c>
      <c r="AR675" s="31">
        <f t="shared" si="551"/>
        <v>0</v>
      </c>
      <c r="AS675" s="2">
        <f t="shared" si="552"/>
        <v>0.5</v>
      </c>
      <c r="AT675" s="33">
        <f t="shared" si="553"/>
        <v>0</v>
      </c>
      <c r="AU675" s="31">
        <f t="shared" si="554"/>
        <v>25</v>
      </c>
      <c r="AV675" s="2">
        <f t="shared" si="555"/>
        <v>0</v>
      </c>
      <c r="AW675" s="33">
        <f t="shared" si="556"/>
        <v>1</v>
      </c>
      <c r="AX675" s="31">
        <f t="shared" si="557"/>
        <v>1</v>
      </c>
      <c r="AY675" s="33">
        <f t="shared" si="558"/>
        <v>1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customHeight="1">
      <c r="A676" s="2"/>
      <c r="B676" s="107">
        <v>601</v>
      </c>
      <c r="C676" s="31">
        <v>7</v>
      </c>
      <c r="D676" s="111" t="s">
        <v>14</v>
      </c>
      <c r="E676" s="2" t="s">
        <v>103</v>
      </c>
      <c r="F676" s="2" t="s">
        <v>149</v>
      </c>
      <c r="G676" s="2"/>
      <c r="H676" s="33" t="s">
        <v>80</v>
      </c>
      <c r="I676" s="173">
        <f t="shared" si="529"/>
        <v>621.71596545768102</v>
      </c>
      <c r="J676" s="174">
        <f t="shared" si="530"/>
        <v>7.9644209158857437</v>
      </c>
      <c r="K676" s="189">
        <f t="shared" si="531"/>
        <v>685</v>
      </c>
      <c r="L676" s="190">
        <f t="shared" si="527"/>
        <v>347</v>
      </c>
      <c r="M676" s="173">
        <f t="shared" si="495"/>
        <v>17876.12151510394</v>
      </c>
      <c r="N676" s="174">
        <f t="shared" si="497"/>
        <v>4997.0792089062825</v>
      </c>
      <c r="O676" s="174">
        <f t="shared" si="559"/>
        <v>4997.0792089062825</v>
      </c>
      <c r="P676" s="174">
        <f t="shared" si="533"/>
        <v>7881.9630972913747</v>
      </c>
      <c r="Q676" s="174">
        <f t="shared" si="534"/>
        <v>0</v>
      </c>
      <c r="R676" s="175"/>
      <c r="S676" s="173">
        <f t="shared" si="500"/>
        <v>12832.405711428552</v>
      </c>
      <c r="T676" s="174">
        <f t="shared" si="535"/>
        <v>3830.2302155735306</v>
      </c>
      <c r="U676" s="174">
        <f t="shared" si="536"/>
        <v>3830.2302155735306</v>
      </c>
      <c r="V676" s="174">
        <f t="shared" si="537"/>
        <v>5171.9452802814903</v>
      </c>
      <c r="W676" s="174">
        <f t="shared" si="538"/>
        <v>0</v>
      </c>
      <c r="X676" s="175"/>
      <c r="Y676" s="173">
        <f t="shared" si="532"/>
        <v>29388.612024659778</v>
      </c>
      <c r="Z676" s="174">
        <f t="shared" si="539"/>
        <v>7660.4604311470621</v>
      </c>
      <c r="AA676" s="174">
        <f t="shared" si="540"/>
        <v>7660.4604311470621</v>
      </c>
      <c r="AB676" s="174">
        <f t="shared" si="541"/>
        <v>14067.691162365654</v>
      </c>
      <c r="AC676" s="174">
        <f t="shared" si="542"/>
        <v>0</v>
      </c>
      <c r="AD676" s="175"/>
      <c r="AE676" s="173">
        <f t="shared" si="543"/>
        <v>28.752875120304001</v>
      </c>
      <c r="AF676" s="174">
        <f t="shared" si="496"/>
        <v>36</v>
      </c>
      <c r="AG676" s="174">
        <f t="shared" si="510"/>
        <v>22.464200000000002</v>
      </c>
      <c r="AH676" s="174">
        <f t="shared" si="544"/>
        <v>229</v>
      </c>
      <c r="AI676" s="174">
        <f t="shared" si="545"/>
        <v>200</v>
      </c>
      <c r="AJ676" s="174">
        <f t="shared" si="546"/>
        <v>3.3333333333333335</v>
      </c>
      <c r="AK676" s="174">
        <f t="shared" si="528"/>
        <v>10693.67142619046</v>
      </c>
      <c r="AL676" s="174">
        <f t="shared" si="547"/>
        <v>3191.8585129779422</v>
      </c>
      <c r="AM676" s="174">
        <f t="shared" si="548"/>
        <v>3191.8585129779422</v>
      </c>
      <c r="AN676" s="174">
        <f t="shared" si="549"/>
        <v>4309.9544002345756</v>
      </c>
      <c r="AO676" s="176">
        <v>36</v>
      </c>
      <c r="AP676" s="174">
        <v>36</v>
      </c>
      <c r="AQ676" s="175">
        <f t="shared" si="550"/>
        <v>458</v>
      </c>
      <c r="AR676" s="31">
        <f t="shared" si="551"/>
        <v>0</v>
      </c>
      <c r="AS676" s="2">
        <f t="shared" si="552"/>
        <v>0.5</v>
      </c>
      <c r="AT676" s="33">
        <f t="shared" si="553"/>
        <v>0</v>
      </c>
      <c r="AU676" s="31">
        <f t="shared" si="554"/>
        <v>0</v>
      </c>
      <c r="AV676" s="2">
        <f t="shared" si="555"/>
        <v>0</v>
      </c>
      <c r="AW676" s="33">
        <f t="shared" si="556"/>
        <v>1.36</v>
      </c>
      <c r="AX676" s="31">
        <f t="shared" si="557"/>
        <v>1</v>
      </c>
      <c r="AY676" s="33">
        <f t="shared" si="558"/>
        <v>1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602</v>
      </c>
      <c r="C677" s="31">
        <v>4</v>
      </c>
      <c r="D677" s="111" t="s">
        <v>14</v>
      </c>
      <c r="E677" s="2" t="s">
        <v>67</v>
      </c>
      <c r="F677" s="2" t="s">
        <v>149</v>
      </c>
      <c r="G677" s="1"/>
      <c r="H677" s="33" t="s">
        <v>80</v>
      </c>
      <c r="I677" s="173">
        <f t="shared" si="529"/>
        <v>542.17487421403905</v>
      </c>
      <c r="J677" s="174">
        <f t="shared" si="530"/>
        <v>8.7643409205380234</v>
      </c>
      <c r="K677" s="189">
        <f t="shared" si="531"/>
        <v>760</v>
      </c>
      <c r="L677" s="190">
        <f t="shared" si="527"/>
        <v>378</v>
      </c>
      <c r="M677" s="173">
        <f t="shared" si="495"/>
        <v>15589.086451642794</v>
      </c>
      <c r="N677" s="174">
        <f t="shared" si="497"/>
        <v>4652.8096692206218</v>
      </c>
      <c r="O677" s="174">
        <f t="shared" si="559"/>
        <v>4652.8096692206218</v>
      </c>
      <c r="P677" s="174">
        <f t="shared" si="533"/>
        <v>6283.4671132015501</v>
      </c>
      <c r="Q677" s="174">
        <f t="shared" si="534"/>
        <v>0</v>
      </c>
      <c r="R677" s="175"/>
      <c r="S677" s="173">
        <f t="shared" si="500"/>
        <v>11948.93806242846</v>
      </c>
      <c r="T677" s="174">
        <f t="shared" si="535"/>
        <v>3566.3497489890879</v>
      </c>
      <c r="U677" s="174">
        <f t="shared" si="536"/>
        <v>3566.3497489890879</v>
      </c>
      <c r="V677" s="174">
        <f t="shared" si="537"/>
        <v>4816.2385644502856</v>
      </c>
      <c r="W677" s="174">
        <f t="shared" si="538"/>
        <v>0</v>
      </c>
      <c r="X677" s="175"/>
      <c r="Y677" s="173">
        <f t="shared" si="532"/>
        <v>23897.876124856924</v>
      </c>
      <c r="Z677" s="174">
        <f t="shared" si="539"/>
        <v>7132.6994979781766</v>
      </c>
      <c r="AA677" s="174">
        <f t="shared" si="540"/>
        <v>7132.6994979781766</v>
      </c>
      <c r="AB677" s="174">
        <f t="shared" si="541"/>
        <v>9632.4771289005712</v>
      </c>
      <c r="AC677" s="174">
        <f t="shared" si="542"/>
        <v>0</v>
      </c>
      <c r="AD677" s="175"/>
      <c r="AE677" s="173">
        <f t="shared" si="543"/>
        <v>28.752875120304001</v>
      </c>
      <c r="AF677" s="174">
        <f t="shared" si="496"/>
        <v>36</v>
      </c>
      <c r="AG677" s="174">
        <f t="shared" si="510"/>
        <v>22.464200000000002</v>
      </c>
      <c r="AH677" s="174">
        <f t="shared" si="544"/>
        <v>252</v>
      </c>
      <c r="AI677" s="174">
        <f t="shared" si="545"/>
        <v>200</v>
      </c>
      <c r="AJ677" s="174">
        <f t="shared" si="546"/>
        <v>3.3333333333333335</v>
      </c>
      <c r="AK677" s="174">
        <f t="shared" si="528"/>
        <v>9957.4483853570509</v>
      </c>
      <c r="AL677" s="174">
        <f t="shared" si="547"/>
        <v>2971.9581241575734</v>
      </c>
      <c r="AM677" s="174">
        <f t="shared" si="548"/>
        <v>2971.9581241575734</v>
      </c>
      <c r="AN677" s="174">
        <f t="shared" si="549"/>
        <v>4013.5321370419047</v>
      </c>
      <c r="AO677" s="176">
        <v>36</v>
      </c>
      <c r="AP677" s="174">
        <v>36</v>
      </c>
      <c r="AQ677" s="175">
        <f t="shared" si="550"/>
        <v>252</v>
      </c>
      <c r="AR677" s="31">
        <f t="shared" si="551"/>
        <v>0</v>
      </c>
      <c r="AS677" s="2">
        <f t="shared" si="552"/>
        <v>1</v>
      </c>
      <c r="AT677" s="33">
        <f t="shared" si="553"/>
        <v>0</v>
      </c>
      <c r="AU677" s="31">
        <f t="shared" si="554"/>
        <v>0</v>
      </c>
      <c r="AV677" s="2">
        <f t="shared" si="555"/>
        <v>0</v>
      </c>
      <c r="AW677" s="33">
        <f t="shared" si="556"/>
        <v>1</v>
      </c>
      <c r="AX677" s="31">
        <f t="shared" si="557"/>
        <v>1</v>
      </c>
      <c r="AY677" s="33">
        <f t="shared" si="558"/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603</v>
      </c>
      <c r="C678" s="31">
        <v>4</v>
      </c>
      <c r="D678" s="111" t="s">
        <v>14</v>
      </c>
      <c r="E678" s="2" t="s">
        <v>148</v>
      </c>
      <c r="F678" s="2" t="s">
        <v>149</v>
      </c>
      <c r="G678" s="2"/>
      <c r="H678" s="33" t="s">
        <v>80</v>
      </c>
      <c r="I678" s="173">
        <f t="shared" si="529"/>
        <v>542.17487421403905</v>
      </c>
      <c r="J678" s="174">
        <f t="shared" si="530"/>
        <v>8.7643409205380234</v>
      </c>
      <c r="K678" s="189">
        <f t="shared" si="531"/>
        <v>760</v>
      </c>
      <c r="L678" s="190">
        <f t="shared" si="527"/>
        <v>378</v>
      </c>
      <c r="M678" s="173">
        <f t="shared" si="495"/>
        <v>15589.086451642794</v>
      </c>
      <c r="N678" s="174">
        <f t="shared" si="497"/>
        <v>4652.8096692206218</v>
      </c>
      <c r="O678" s="174">
        <f t="shared" si="559"/>
        <v>4652.8096692206218</v>
      </c>
      <c r="P678" s="174">
        <f t="shared" si="533"/>
        <v>6283.4671132015501</v>
      </c>
      <c r="Q678" s="174">
        <f t="shared" si="534"/>
        <v>0</v>
      </c>
      <c r="R678" s="175"/>
      <c r="S678" s="173">
        <f t="shared" si="500"/>
        <v>11948.93806242846</v>
      </c>
      <c r="T678" s="174">
        <f t="shared" si="535"/>
        <v>3566.3497489890879</v>
      </c>
      <c r="U678" s="174">
        <f t="shared" si="536"/>
        <v>3566.3497489890879</v>
      </c>
      <c r="V678" s="174">
        <f t="shared" si="537"/>
        <v>4816.2385644502856</v>
      </c>
      <c r="W678" s="174">
        <f t="shared" si="538"/>
        <v>0</v>
      </c>
      <c r="X678" s="175"/>
      <c r="Y678" s="173">
        <f t="shared" si="532"/>
        <v>23897.876124856924</v>
      </c>
      <c r="Z678" s="174">
        <f t="shared" si="539"/>
        <v>7132.6994979781766</v>
      </c>
      <c r="AA678" s="174">
        <f t="shared" si="540"/>
        <v>7132.6994979781766</v>
      </c>
      <c r="AB678" s="174">
        <f t="shared" si="541"/>
        <v>9632.4771289005712</v>
      </c>
      <c r="AC678" s="174">
        <f t="shared" si="542"/>
        <v>0</v>
      </c>
      <c r="AD678" s="175"/>
      <c r="AE678" s="173">
        <f t="shared" si="543"/>
        <v>28.752875120304001</v>
      </c>
      <c r="AF678" s="174">
        <f t="shared" si="496"/>
        <v>36</v>
      </c>
      <c r="AG678" s="174">
        <f t="shared" si="510"/>
        <v>22.464200000000002</v>
      </c>
      <c r="AH678" s="174">
        <f t="shared" si="544"/>
        <v>252</v>
      </c>
      <c r="AI678" s="174">
        <f t="shared" si="545"/>
        <v>200</v>
      </c>
      <c r="AJ678" s="174">
        <f t="shared" si="546"/>
        <v>3.3333333333333335</v>
      </c>
      <c r="AK678" s="174">
        <f t="shared" si="528"/>
        <v>9957.4483853570509</v>
      </c>
      <c r="AL678" s="174">
        <f t="shared" si="547"/>
        <v>2971.9581241575734</v>
      </c>
      <c r="AM678" s="174">
        <f t="shared" si="548"/>
        <v>2971.9581241575734</v>
      </c>
      <c r="AN678" s="174">
        <f t="shared" si="549"/>
        <v>4013.5321370419047</v>
      </c>
      <c r="AO678" s="176">
        <v>36</v>
      </c>
      <c r="AP678" s="174">
        <v>36</v>
      </c>
      <c r="AQ678" s="175">
        <f t="shared" si="550"/>
        <v>252</v>
      </c>
      <c r="AR678" s="31">
        <f t="shared" si="551"/>
        <v>50</v>
      </c>
      <c r="AS678" s="2">
        <f t="shared" si="552"/>
        <v>1</v>
      </c>
      <c r="AT678" s="33">
        <f t="shared" si="553"/>
        <v>0</v>
      </c>
      <c r="AU678" s="31">
        <f t="shared" si="554"/>
        <v>0</v>
      </c>
      <c r="AV678" s="2">
        <f t="shared" si="555"/>
        <v>0</v>
      </c>
      <c r="AW678" s="33">
        <f t="shared" si="556"/>
        <v>1</v>
      </c>
      <c r="AX678" s="31">
        <f t="shared" si="557"/>
        <v>1</v>
      </c>
      <c r="AY678" s="33">
        <f t="shared" si="558"/>
        <v>1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604</v>
      </c>
      <c r="C679" s="31">
        <v>4</v>
      </c>
      <c r="D679" s="111" t="s">
        <v>14</v>
      </c>
      <c r="E679" s="2" t="s">
        <v>79</v>
      </c>
      <c r="F679" s="2" t="s">
        <v>149</v>
      </c>
      <c r="G679" s="2"/>
      <c r="H679" s="33" t="s">
        <v>80</v>
      </c>
      <c r="I679" s="173">
        <f t="shared" si="529"/>
        <v>542.17487421403905</v>
      </c>
      <c r="J679" s="174">
        <f t="shared" si="530"/>
        <v>4.3821704602690117</v>
      </c>
      <c r="K679" s="189">
        <f t="shared" si="531"/>
        <v>760</v>
      </c>
      <c r="L679" s="190">
        <f t="shared" si="527"/>
        <v>378</v>
      </c>
      <c r="M679" s="173">
        <f t="shared" ref="M679:M742" si="560">SUM(N679:R679)</f>
        <v>15589.086451642794</v>
      </c>
      <c r="N679" s="174">
        <f t="shared" si="497"/>
        <v>4652.8096692206218</v>
      </c>
      <c r="O679" s="174">
        <f t="shared" si="559"/>
        <v>4652.8096692206218</v>
      </c>
      <c r="P679" s="174">
        <f t="shared" si="533"/>
        <v>6283.4671132015501</v>
      </c>
      <c r="Q679" s="174">
        <f t="shared" si="534"/>
        <v>0</v>
      </c>
      <c r="R679" s="175"/>
      <c r="S679" s="173">
        <f t="shared" si="500"/>
        <v>11948.93806242846</v>
      </c>
      <c r="T679" s="174">
        <f t="shared" si="535"/>
        <v>3566.3497489890879</v>
      </c>
      <c r="U679" s="174">
        <f t="shared" si="536"/>
        <v>3566.3497489890879</v>
      </c>
      <c r="V679" s="174">
        <f t="shared" si="537"/>
        <v>4816.2385644502856</v>
      </c>
      <c r="W679" s="174">
        <f t="shared" si="538"/>
        <v>0</v>
      </c>
      <c r="X679" s="175"/>
      <c r="Y679" s="173">
        <f t="shared" si="532"/>
        <v>23897.876124856924</v>
      </c>
      <c r="Z679" s="174">
        <f t="shared" si="539"/>
        <v>7132.6994979781766</v>
      </c>
      <c r="AA679" s="174">
        <f t="shared" si="540"/>
        <v>7132.6994979781766</v>
      </c>
      <c r="AB679" s="174">
        <f t="shared" si="541"/>
        <v>9632.4771289005712</v>
      </c>
      <c r="AC679" s="174">
        <f t="shared" si="542"/>
        <v>0</v>
      </c>
      <c r="AD679" s="175"/>
      <c r="AE679" s="173">
        <f t="shared" si="543"/>
        <v>28.752875120304001</v>
      </c>
      <c r="AF679" s="174">
        <f t="shared" si="496"/>
        <v>36</v>
      </c>
      <c r="AG679" s="174">
        <f t="shared" si="510"/>
        <v>22.464200000000002</v>
      </c>
      <c r="AH679" s="174">
        <f t="shared" si="544"/>
        <v>126</v>
      </c>
      <c r="AI679" s="174">
        <f t="shared" si="545"/>
        <v>200</v>
      </c>
      <c r="AJ679" s="174">
        <f t="shared" si="546"/>
        <v>3.3333333333333335</v>
      </c>
      <c r="AK679" s="174">
        <f t="shared" si="528"/>
        <v>9957.4483853570509</v>
      </c>
      <c r="AL679" s="174">
        <f t="shared" si="547"/>
        <v>2971.9581241575734</v>
      </c>
      <c r="AM679" s="174">
        <f t="shared" si="548"/>
        <v>2971.9581241575734</v>
      </c>
      <c r="AN679" s="174">
        <f t="shared" si="549"/>
        <v>4013.5321370419047</v>
      </c>
      <c r="AO679" s="176">
        <v>36</v>
      </c>
      <c r="AP679" s="174">
        <v>36</v>
      </c>
      <c r="AQ679" s="175">
        <f t="shared" si="550"/>
        <v>252</v>
      </c>
      <c r="AR679" s="31">
        <f t="shared" si="551"/>
        <v>0</v>
      </c>
      <c r="AS679" s="2">
        <f t="shared" si="552"/>
        <v>0.5</v>
      </c>
      <c r="AT679" s="33">
        <f t="shared" si="553"/>
        <v>0</v>
      </c>
      <c r="AU679" s="31">
        <f t="shared" si="554"/>
        <v>0</v>
      </c>
      <c r="AV679" s="2">
        <f t="shared" si="555"/>
        <v>0</v>
      </c>
      <c r="AW679" s="33">
        <f t="shared" si="556"/>
        <v>1</v>
      </c>
      <c r="AX679" s="31">
        <f t="shared" si="557"/>
        <v>1</v>
      </c>
      <c r="AY679" s="33">
        <f t="shared" si="558"/>
        <v>1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605</v>
      </c>
      <c r="C680" s="31">
        <v>1</v>
      </c>
      <c r="D680" s="111" t="s">
        <v>14</v>
      </c>
      <c r="E680" s="2" t="s">
        <v>67</v>
      </c>
      <c r="F680" s="2" t="s">
        <v>149</v>
      </c>
      <c r="G680" s="1"/>
      <c r="H680" s="33" t="s">
        <v>80</v>
      </c>
      <c r="I680" s="173">
        <f t="shared" si="529"/>
        <v>441.31973377270668</v>
      </c>
      <c r="J680" s="174">
        <f t="shared" si="530"/>
        <v>4.416949590906067</v>
      </c>
      <c r="K680" s="189">
        <f t="shared" si="531"/>
        <v>827</v>
      </c>
      <c r="L680" s="190">
        <f t="shared" si="527"/>
        <v>400</v>
      </c>
      <c r="M680" s="173">
        <f t="shared" si="560"/>
        <v>12689.211193292444</v>
      </c>
      <c r="N680" s="174">
        <f t="shared" si="497"/>
        <v>3788.0720643952973</v>
      </c>
      <c r="O680" s="174">
        <f t="shared" si="559"/>
        <v>3788.0720643952973</v>
      </c>
      <c r="P680" s="174">
        <f t="shared" si="533"/>
        <v>5113.067064501849</v>
      </c>
      <c r="Q680" s="174">
        <f t="shared" si="534"/>
        <v>0</v>
      </c>
      <c r="R680" s="175"/>
      <c r="S680" s="173">
        <f t="shared" si="500"/>
        <v>9726.201665508579</v>
      </c>
      <c r="T680" s="174">
        <f t="shared" si="535"/>
        <v>2903.533739060445</v>
      </c>
      <c r="U680" s="174">
        <f t="shared" si="536"/>
        <v>2903.533739060445</v>
      </c>
      <c r="V680" s="174">
        <f t="shared" si="537"/>
        <v>3919.1341873876886</v>
      </c>
      <c r="W680" s="174">
        <f t="shared" si="538"/>
        <v>0</v>
      </c>
      <c r="X680" s="175"/>
      <c r="Y680" s="173">
        <f t="shared" si="532"/>
        <v>19452.403331017158</v>
      </c>
      <c r="Z680" s="174">
        <f t="shared" si="539"/>
        <v>5807.0674781208909</v>
      </c>
      <c r="AA680" s="174">
        <f t="shared" si="540"/>
        <v>5807.0674781208909</v>
      </c>
      <c r="AB680" s="174">
        <f t="shared" si="541"/>
        <v>7838.2683747753772</v>
      </c>
      <c r="AC680" s="174">
        <f t="shared" si="542"/>
        <v>0</v>
      </c>
      <c r="AD680" s="175"/>
      <c r="AE680" s="173">
        <f t="shared" si="543"/>
        <v>28.752875120304001</v>
      </c>
      <c r="AF680" s="174">
        <f t="shared" si="496"/>
        <v>36</v>
      </c>
      <c r="AG680" s="174">
        <f t="shared" si="510"/>
        <v>22.464200000000002</v>
      </c>
      <c r="AH680" s="174">
        <f t="shared" si="544"/>
        <v>127</v>
      </c>
      <c r="AI680" s="174">
        <f t="shared" si="545"/>
        <v>200</v>
      </c>
      <c r="AJ680" s="174">
        <f t="shared" si="546"/>
        <v>3.3333333333333335</v>
      </c>
      <c r="AK680" s="174">
        <f t="shared" si="528"/>
        <v>8105.1680545904828</v>
      </c>
      <c r="AL680" s="174">
        <f t="shared" si="547"/>
        <v>2419.6114492170377</v>
      </c>
      <c r="AM680" s="174">
        <f t="shared" si="548"/>
        <v>2419.6114492170377</v>
      </c>
      <c r="AN680" s="174">
        <f t="shared" si="549"/>
        <v>3265.9451561564074</v>
      </c>
      <c r="AO680" s="176">
        <v>36</v>
      </c>
      <c r="AP680" s="174">
        <v>36</v>
      </c>
      <c r="AQ680" s="175">
        <f t="shared" si="550"/>
        <v>127</v>
      </c>
      <c r="AR680" s="31">
        <f t="shared" si="551"/>
        <v>0</v>
      </c>
      <c r="AS680" s="2">
        <f t="shared" si="552"/>
        <v>1</v>
      </c>
      <c r="AT680" s="33">
        <f t="shared" si="553"/>
        <v>0</v>
      </c>
      <c r="AU680" s="31">
        <f t="shared" si="554"/>
        <v>0</v>
      </c>
      <c r="AV680" s="2">
        <f t="shared" si="555"/>
        <v>0</v>
      </c>
      <c r="AW680" s="33">
        <f t="shared" si="556"/>
        <v>1</v>
      </c>
      <c r="AX680" s="31">
        <f t="shared" si="557"/>
        <v>1</v>
      </c>
      <c r="AY680" s="33">
        <f t="shared" si="558"/>
        <v>1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hidden="1" customHeight="1">
      <c r="A681" s="2"/>
      <c r="B681" s="107">
        <v>606</v>
      </c>
      <c r="C681" s="31">
        <v>10</v>
      </c>
      <c r="D681" s="111" t="s">
        <v>18</v>
      </c>
      <c r="E681" s="2" t="s">
        <v>164</v>
      </c>
      <c r="F681" s="2"/>
      <c r="G681" s="2"/>
      <c r="H681" s="33" t="s">
        <v>81</v>
      </c>
      <c r="I681" s="173">
        <f t="shared" si="529"/>
        <v>2022.413274102468</v>
      </c>
      <c r="J681" s="174">
        <f t="shared" si="530"/>
        <v>34.347307576202191</v>
      </c>
      <c r="K681" s="189">
        <f t="shared" si="531"/>
        <v>33</v>
      </c>
      <c r="L681" s="190">
        <f t="shared" si="527"/>
        <v>31</v>
      </c>
      <c r="M681" s="173">
        <f t="shared" si="560"/>
        <v>30677.144444865735</v>
      </c>
      <c r="N681" s="174">
        <f t="shared" si="497"/>
        <v>30677.144444865735</v>
      </c>
      <c r="O681" s="174">
        <f t="shared" ref="O681:O712" si="561">U681*(1+(IF(($D$57+IF(F681="백어택",8,0))&gt;100,100,$D$57+IF(F681="백어택",8,0))/100)*(AI681/100-1))</f>
        <v>0</v>
      </c>
      <c r="P681" s="174"/>
      <c r="Q681" s="174"/>
      <c r="R681" s="175"/>
      <c r="S681" s="173">
        <f t="shared" si="500"/>
        <v>18882.402673860292</v>
      </c>
      <c r="T681" s="174">
        <f t="shared" ref="T681:T712" si="562">AL681*IF(H681="근접",AT681,IF(AV681=1,AT681,1))*AX681*IF(F681="백어택",1.2,1)</f>
        <v>18882.402673860292</v>
      </c>
      <c r="U681" s="174">
        <f t="shared" ref="U681:U712" si="563">IF(AX681=1,AM681*IF(H681="근접",AT681,IF(AV681=1,AT681,1)),0)*AY681*IF(AX681=1,1,0)*IF(F681="백어택",1.2,1)</f>
        <v>0</v>
      </c>
      <c r="V681" s="174"/>
      <c r="W681" s="174"/>
      <c r="X681" s="175"/>
      <c r="Y681" s="173">
        <f t="shared" si="532"/>
        <v>37764.805347720583</v>
      </c>
      <c r="Z681" s="174">
        <f t="shared" ref="Z681:Z712" si="564">T681*$D$58/100</f>
        <v>37764.805347720583</v>
      </c>
      <c r="AA681" s="174">
        <f t="shared" ref="AA681:AA712" si="565">U681*$D$58/100</f>
        <v>0</v>
      </c>
      <c r="AB681" s="174"/>
      <c r="AC681" s="174"/>
      <c r="AD681" s="175"/>
      <c r="AE681" s="173">
        <f t="shared" ref="AE681:AE712" si="566">(AO681*(1-$D$20/100)*(1-$D$17/100)-AR681)*IF(AW681="보스대상",1,POWER(0.85,AW681))</f>
        <v>15.168583413536002</v>
      </c>
      <c r="AF681" s="174">
        <f t="shared" si="496"/>
        <v>36</v>
      </c>
      <c r="AG681" s="174">
        <f t="shared" si="510"/>
        <v>62.464200000000005</v>
      </c>
      <c r="AH681" s="174">
        <f t="shared" ref="AH681:AH744" si="567">AQ681</f>
        <v>521</v>
      </c>
      <c r="AI681" s="174">
        <f t="shared" ref="AI681:AI744" si="568">$D$58</f>
        <v>200</v>
      </c>
      <c r="AJ681" s="174">
        <f t="shared" ref="AJ681:AJ712" si="569">10*AS681/IF(AX681=1,IF(AY681=1,4.5,4),4)</f>
        <v>2.5</v>
      </c>
      <c r="AK681" s="174">
        <f t="shared" si="528"/>
        <v>11296.209079754848</v>
      </c>
      <c r="AL681" s="174">
        <f t="shared" ref="AL681:AL712" si="570">IF(AV681=1,$D$61*(VLOOKUP(C681,$B$36:$AG$39,25,FALSE)+VLOOKUP(C681,$B$40:$AG$43,25,FALSE)*$D$54),(IF(H681="근접",$D$61*(VLOOKUP(C681,$B$36:$AG$39,25,FALSE)+VLOOKUP(C681,$B$40:$AG$43,25,FALSE)*$D$54),$D$60*(VLOOKUP(C681,$B$36:$AG$39,25,FALSE)+VLOOKUP(C681,$B$40:$AG$43,25,FALSE)*$D$54))))*$D$59/100</f>
        <v>6743.7152406643909</v>
      </c>
      <c r="AM681" s="174">
        <f t="shared" ref="AM681:AM712" si="571">(IF(AV681=1,$D$61*(VLOOKUP(C681,$B$36:$AG$39,26,FALSE)+VLOOKUP(C681,$B$40:$AG$43,26,FALSE)*$D$54),IF(H681="근접",$D$61*(VLOOKUP(C681,$B$36:$AG$39,26,FALSE)+VLOOKUP(C681,$B$40:$AG$43,26,FALSE)*$D$54),$D$60*(VLOOKUP(C681,$B$36:$AG$39,26,FALSE)+VLOOKUP(C681,$B$40:$AG$43,26,FALSE)*$D$54))))*$D$59/100</f>
        <v>4552.4938390904581</v>
      </c>
      <c r="AN681" s="174"/>
      <c r="AO681" s="176">
        <v>24</v>
      </c>
      <c r="AP681" s="174">
        <v>36</v>
      </c>
      <c r="AQ681" s="175">
        <f t="shared" ref="AQ681:AQ712" si="572">VLOOKUP(C681,$B$45:$AA$48,25,FALSE)</f>
        <v>521</v>
      </c>
      <c r="AR681" s="31">
        <f t="shared" ref="AR681:AR712" si="573">IF(LEFT(E681,1)*1=1,$S$68,$R$68)</f>
        <v>4</v>
      </c>
      <c r="AS681" s="2">
        <f t="shared" ref="AS681:AS712" si="574">IF(LEFT(E681,1)*1=2,$U$68,$T$68)</f>
        <v>1</v>
      </c>
      <c r="AT681" s="33">
        <f t="shared" ref="AT681:AT712" si="575">IF(LEFT(E681,1)*1=3,$W$68,$V$68)</f>
        <v>1</v>
      </c>
      <c r="AU681" s="31">
        <f t="shared" ref="AU681:AU712" si="576">IF(MID(E681,3,1)*1=1,$Y$68,$X$68)</f>
        <v>40</v>
      </c>
      <c r="AV681" s="2">
        <f t="shared" ref="AV681:AV712" si="577">IF(MID(E681,3,1)*1=2,$AA$68,$Z$68)</f>
        <v>0</v>
      </c>
      <c r="AW681" s="33" t="str">
        <f t="shared" ref="AW681:AW712" si="578">IF(MID(E681,3,1)*1=3,$AC$68,$AB$68)</f>
        <v>보스대상</v>
      </c>
      <c r="AX681" s="31">
        <f t="shared" ref="AX681:AX712" si="579">IF(MID(E681,5,1)*1=1,$AE$68,$AD$68)</f>
        <v>2.8</v>
      </c>
      <c r="AY681" s="33">
        <f t="shared" ref="AY681:AY712" si="580">IF(MID(E681,5,1)*1=2,$AG$68,$AF$68)</f>
        <v>1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hidden="1" customHeight="1">
      <c r="A682" s="2"/>
      <c r="B682" s="107">
        <v>607</v>
      </c>
      <c r="C682" s="31">
        <v>10</v>
      </c>
      <c r="D682" s="111" t="s">
        <v>18</v>
      </c>
      <c r="E682" s="2" t="s">
        <v>153</v>
      </c>
      <c r="F682" s="2"/>
      <c r="G682" s="2"/>
      <c r="H682" s="33" t="s">
        <v>81</v>
      </c>
      <c r="I682" s="173">
        <f t="shared" si="529"/>
        <v>1524.4787693678943</v>
      </c>
      <c r="J682" s="174">
        <f t="shared" si="530"/>
        <v>34.347307576202191</v>
      </c>
      <c r="K682" s="189">
        <f t="shared" si="531"/>
        <v>125</v>
      </c>
      <c r="L682" s="190">
        <f t="shared" si="527"/>
        <v>89</v>
      </c>
      <c r="M682" s="173">
        <f t="shared" si="560"/>
        <v>23124.183375321616</v>
      </c>
      <c r="N682" s="174">
        <f t="shared" si="497"/>
        <v>23124.183375321616</v>
      </c>
      <c r="O682" s="174">
        <f t="shared" si="561"/>
        <v>0</v>
      </c>
      <c r="P682" s="174"/>
      <c r="Q682" s="174"/>
      <c r="R682" s="175"/>
      <c r="S682" s="173">
        <f t="shared" si="500"/>
        <v>18882.402673860292</v>
      </c>
      <c r="T682" s="174">
        <f t="shared" si="562"/>
        <v>18882.402673860292</v>
      </c>
      <c r="U682" s="174">
        <f t="shared" si="563"/>
        <v>0</v>
      </c>
      <c r="V682" s="174"/>
      <c r="W682" s="174"/>
      <c r="X682" s="175"/>
      <c r="Y682" s="173">
        <f t="shared" si="532"/>
        <v>37764.805347720583</v>
      </c>
      <c r="Z682" s="174">
        <f t="shared" si="564"/>
        <v>37764.805347720583</v>
      </c>
      <c r="AA682" s="174">
        <f t="shared" si="565"/>
        <v>0</v>
      </c>
      <c r="AB682" s="174"/>
      <c r="AC682" s="174"/>
      <c r="AD682" s="175"/>
      <c r="AE682" s="173">
        <f t="shared" si="566"/>
        <v>15.168583413536002</v>
      </c>
      <c r="AF682" s="174">
        <f t="shared" si="496"/>
        <v>36</v>
      </c>
      <c r="AG682" s="174">
        <f t="shared" si="510"/>
        <v>22.464200000000002</v>
      </c>
      <c r="AH682" s="174">
        <f t="shared" si="567"/>
        <v>521</v>
      </c>
      <c r="AI682" s="174">
        <f t="shared" si="568"/>
        <v>200</v>
      </c>
      <c r="AJ682" s="174">
        <f t="shared" si="569"/>
        <v>2.5</v>
      </c>
      <c r="AK682" s="174">
        <f t="shared" si="528"/>
        <v>11296.209079754848</v>
      </c>
      <c r="AL682" s="174">
        <f t="shared" si="570"/>
        <v>6743.7152406643909</v>
      </c>
      <c r="AM682" s="174">
        <f t="shared" si="571"/>
        <v>4552.4938390904581</v>
      </c>
      <c r="AN682" s="174"/>
      <c r="AO682" s="176">
        <v>24</v>
      </c>
      <c r="AP682" s="174">
        <v>36</v>
      </c>
      <c r="AQ682" s="175">
        <f t="shared" si="572"/>
        <v>521</v>
      </c>
      <c r="AR682" s="31">
        <f t="shared" si="573"/>
        <v>4</v>
      </c>
      <c r="AS682" s="2">
        <f t="shared" si="574"/>
        <v>1</v>
      </c>
      <c r="AT682" s="33">
        <f t="shared" si="575"/>
        <v>1</v>
      </c>
      <c r="AU682" s="31">
        <f t="shared" si="576"/>
        <v>0</v>
      </c>
      <c r="AV682" s="2">
        <f t="shared" si="577"/>
        <v>1</v>
      </c>
      <c r="AW682" s="33" t="str">
        <f t="shared" si="578"/>
        <v>보스대상</v>
      </c>
      <c r="AX682" s="31">
        <f t="shared" si="579"/>
        <v>2.8</v>
      </c>
      <c r="AY682" s="33">
        <f t="shared" si="580"/>
        <v>1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hidden="1" customHeight="1">
      <c r="A683" s="2"/>
      <c r="B683" s="107">
        <v>608</v>
      </c>
      <c r="C683" s="31">
        <v>10</v>
      </c>
      <c r="D683" s="111" t="s">
        <v>18</v>
      </c>
      <c r="E683" s="2" t="s">
        <v>156</v>
      </c>
      <c r="F683" s="2"/>
      <c r="G683" s="2" t="s">
        <v>186</v>
      </c>
      <c r="H683" s="33" t="s">
        <v>81</v>
      </c>
      <c r="I683" s="173">
        <f t="shared" si="529"/>
        <v>3435.7911127509765</v>
      </c>
      <c r="J683" s="174">
        <f t="shared" si="530"/>
        <v>77.410178802405483</v>
      </c>
      <c r="K683" s="189">
        <f t="shared" si="531"/>
        <v>9</v>
      </c>
      <c r="L683" s="190">
        <f t="shared" si="527"/>
        <v>9</v>
      </c>
      <c r="M683" s="173">
        <f t="shared" si="560"/>
        <v>23124.183375321616</v>
      </c>
      <c r="N683" s="174">
        <f t="shared" si="497"/>
        <v>23124.183375321616</v>
      </c>
      <c r="O683" s="174">
        <f t="shared" si="561"/>
        <v>0</v>
      </c>
      <c r="P683" s="174"/>
      <c r="Q683" s="174"/>
      <c r="R683" s="175"/>
      <c r="S683" s="173">
        <f t="shared" si="500"/>
        <v>18882.402673860292</v>
      </c>
      <c r="T683" s="174">
        <f t="shared" si="562"/>
        <v>18882.402673860292</v>
      </c>
      <c r="U683" s="174">
        <f t="shared" si="563"/>
        <v>0</v>
      </c>
      <c r="V683" s="174"/>
      <c r="W683" s="174"/>
      <c r="X683" s="175"/>
      <c r="Y683" s="173">
        <f t="shared" si="532"/>
        <v>37764.805347720583</v>
      </c>
      <c r="Z683" s="174">
        <f t="shared" si="564"/>
        <v>37764.805347720583</v>
      </c>
      <c r="AA683" s="174">
        <f t="shared" si="565"/>
        <v>0</v>
      </c>
      <c r="AB683" s="174"/>
      <c r="AC683" s="174"/>
      <c r="AD683" s="175"/>
      <c r="AE683" s="173">
        <f t="shared" si="566"/>
        <v>6.7303810436853064</v>
      </c>
      <c r="AF683" s="174">
        <f t="shared" ref="AF683:AF746" si="581">AP683</f>
        <v>36</v>
      </c>
      <c r="AG683" s="174">
        <f t="shared" si="510"/>
        <v>22.464200000000002</v>
      </c>
      <c r="AH683" s="174">
        <f t="shared" si="567"/>
        <v>521</v>
      </c>
      <c r="AI683" s="174">
        <f t="shared" si="568"/>
        <v>200</v>
      </c>
      <c r="AJ683" s="174">
        <f t="shared" si="569"/>
        <v>2.5</v>
      </c>
      <c r="AK683" s="174">
        <f t="shared" si="528"/>
        <v>11296.209079754848</v>
      </c>
      <c r="AL683" s="174">
        <f t="shared" si="570"/>
        <v>6743.7152406643909</v>
      </c>
      <c r="AM683" s="174">
        <f t="shared" si="571"/>
        <v>4552.4938390904581</v>
      </c>
      <c r="AN683" s="174"/>
      <c r="AO683" s="176">
        <v>24</v>
      </c>
      <c r="AP683" s="174">
        <v>36</v>
      </c>
      <c r="AQ683" s="175">
        <f t="shared" si="572"/>
        <v>521</v>
      </c>
      <c r="AR683" s="31">
        <f t="shared" si="573"/>
        <v>4</v>
      </c>
      <c r="AS683" s="2">
        <f t="shared" si="574"/>
        <v>1</v>
      </c>
      <c r="AT683" s="33">
        <f t="shared" si="575"/>
        <v>1</v>
      </c>
      <c r="AU683" s="31">
        <f t="shared" si="576"/>
        <v>0</v>
      </c>
      <c r="AV683" s="2">
        <f t="shared" si="577"/>
        <v>0</v>
      </c>
      <c r="AW683" s="33">
        <f t="shared" si="578"/>
        <v>5</v>
      </c>
      <c r="AX683" s="31">
        <f t="shared" si="579"/>
        <v>2.8</v>
      </c>
      <c r="AY683" s="33">
        <f t="shared" si="580"/>
        <v>1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hidden="1" customHeight="1">
      <c r="A684" s="2"/>
      <c r="B684" s="107">
        <v>609</v>
      </c>
      <c r="C684" s="31">
        <v>10</v>
      </c>
      <c r="D684" s="111" t="s">
        <v>18</v>
      </c>
      <c r="E684" s="2" t="s">
        <v>169</v>
      </c>
      <c r="F684" s="2"/>
      <c r="G684" s="2"/>
      <c r="H684" s="33" t="s">
        <v>81</v>
      </c>
      <c r="I684" s="173">
        <f t="shared" si="529"/>
        <v>1600.3866213297169</v>
      </c>
      <c r="J684" s="174">
        <f t="shared" si="530"/>
        <v>27.179890592858989</v>
      </c>
      <c r="K684" s="189">
        <f t="shared" si="531"/>
        <v>94</v>
      </c>
      <c r="L684" s="190">
        <f t="shared" si="527"/>
        <v>73</v>
      </c>
      <c r="M684" s="173">
        <f t="shared" si="560"/>
        <v>30677.144444865735</v>
      </c>
      <c r="N684" s="174">
        <f t="shared" si="497"/>
        <v>30677.144444865735</v>
      </c>
      <c r="O684" s="174">
        <f t="shared" si="561"/>
        <v>0</v>
      </c>
      <c r="P684" s="174"/>
      <c r="Q684" s="174"/>
      <c r="R684" s="175"/>
      <c r="S684" s="173">
        <f t="shared" si="500"/>
        <v>18882.402673860292</v>
      </c>
      <c r="T684" s="174">
        <f t="shared" si="562"/>
        <v>18882.402673860292</v>
      </c>
      <c r="U684" s="174">
        <f t="shared" si="563"/>
        <v>0</v>
      </c>
      <c r="V684" s="174"/>
      <c r="W684" s="174"/>
      <c r="X684" s="175"/>
      <c r="Y684" s="173">
        <f t="shared" si="532"/>
        <v>37764.805347720583</v>
      </c>
      <c r="Z684" s="174">
        <f t="shared" si="564"/>
        <v>37764.805347720583</v>
      </c>
      <c r="AA684" s="174">
        <f t="shared" si="565"/>
        <v>0</v>
      </c>
      <c r="AB684" s="174"/>
      <c r="AC684" s="174"/>
      <c r="AD684" s="175"/>
      <c r="AE684" s="173">
        <f t="shared" si="566"/>
        <v>19.168583413536002</v>
      </c>
      <c r="AF684" s="174">
        <f t="shared" si="581"/>
        <v>36</v>
      </c>
      <c r="AG684" s="174">
        <f t="shared" si="510"/>
        <v>62.464200000000005</v>
      </c>
      <c r="AH684" s="174">
        <f t="shared" si="567"/>
        <v>521</v>
      </c>
      <c r="AI684" s="174">
        <f t="shared" si="568"/>
        <v>200</v>
      </c>
      <c r="AJ684" s="174">
        <f t="shared" si="569"/>
        <v>2</v>
      </c>
      <c r="AK684" s="174">
        <f t="shared" si="528"/>
        <v>11296.209079754848</v>
      </c>
      <c r="AL684" s="174">
        <f t="shared" si="570"/>
        <v>6743.7152406643909</v>
      </c>
      <c r="AM684" s="174">
        <f t="shared" si="571"/>
        <v>4552.4938390904581</v>
      </c>
      <c r="AN684" s="174"/>
      <c r="AO684" s="176">
        <v>24</v>
      </c>
      <c r="AP684" s="174">
        <v>36</v>
      </c>
      <c r="AQ684" s="175">
        <f t="shared" si="572"/>
        <v>521</v>
      </c>
      <c r="AR684" s="31">
        <f t="shared" si="573"/>
        <v>0</v>
      </c>
      <c r="AS684" s="2">
        <f t="shared" si="574"/>
        <v>0.8</v>
      </c>
      <c r="AT684" s="33">
        <f t="shared" si="575"/>
        <v>1</v>
      </c>
      <c r="AU684" s="31">
        <f t="shared" si="576"/>
        <v>40</v>
      </c>
      <c r="AV684" s="2">
        <f t="shared" si="577"/>
        <v>0</v>
      </c>
      <c r="AW684" s="33" t="str">
        <f t="shared" si="578"/>
        <v>보스대상</v>
      </c>
      <c r="AX684" s="31">
        <f t="shared" si="579"/>
        <v>2.8</v>
      </c>
      <c r="AY684" s="33">
        <f t="shared" si="580"/>
        <v>1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hidden="1" customHeight="1">
      <c r="A685" s="2"/>
      <c r="B685" s="107">
        <v>610</v>
      </c>
      <c r="C685" s="31">
        <v>10</v>
      </c>
      <c r="D685" s="111" t="s">
        <v>18</v>
      </c>
      <c r="E685" s="2" t="s">
        <v>162</v>
      </c>
      <c r="F685" s="2"/>
      <c r="G685" s="2"/>
      <c r="H685" s="33" t="s">
        <v>81</v>
      </c>
      <c r="I685" s="173">
        <f t="shared" si="529"/>
        <v>1206.3584917283113</v>
      </c>
      <c r="J685" s="174">
        <f t="shared" si="530"/>
        <v>27.179890592858989</v>
      </c>
      <c r="K685" s="189">
        <f t="shared" si="531"/>
        <v>226</v>
      </c>
      <c r="L685" s="190">
        <f t="shared" si="527"/>
        <v>147</v>
      </c>
      <c r="M685" s="173">
        <f t="shared" si="560"/>
        <v>23124.183375321616</v>
      </c>
      <c r="N685" s="174">
        <f t="shared" ref="N685:N748" si="582">T685*(1+(IF((AG685+IF(F685="백어택",8,0))&gt;100,100,AG685+IF(F685="백어택",8,0))/100)*(AI685/100-1))</f>
        <v>23124.183375321616</v>
      </c>
      <c r="O685" s="174">
        <f t="shared" si="561"/>
        <v>0</v>
      </c>
      <c r="P685" s="174"/>
      <c r="Q685" s="174"/>
      <c r="R685" s="175"/>
      <c r="S685" s="173">
        <f t="shared" ref="S685:S748" si="583">SUM(T685:X685)</f>
        <v>18882.402673860292</v>
      </c>
      <c r="T685" s="174">
        <f t="shared" si="562"/>
        <v>18882.402673860292</v>
      </c>
      <c r="U685" s="174">
        <f t="shared" si="563"/>
        <v>0</v>
      </c>
      <c r="V685" s="174"/>
      <c r="W685" s="174"/>
      <c r="X685" s="175"/>
      <c r="Y685" s="173">
        <f t="shared" si="532"/>
        <v>37764.805347720583</v>
      </c>
      <c r="Z685" s="174">
        <f t="shared" si="564"/>
        <v>37764.805347720583</v>
      </c>
      <c r="AA685" s="174">
        <f t="shared" si="565"/>
        <v>0</v>
      </c>
      <c r="AB685" s="174"/>
      <c r="AC685" s="174"/>
      <c r="AD685" s="175"/>
      <c r="AE685" s="173">
        <f t="shared" si="566"/>
        <v>19.168583413536002</v>
      </c>
      <c r="AF685" s="174">
        <f t="shared" si="581"/>
        <v>36</v>
      </c>
      <c r="AG685" s="174">
        <f t="shared" ref="AG685:AG748" si="584">IF($D$57+AU685&gt;100,100,$D$57+AU685)</f>
        <v>22.464200000000002</v>
      </c>
      <c r="AH685" s="174">
        <f t="shared" si="567"/>
        <v>521</v>
      </c>
      <c r="AI685" s="174">
        <f t="shared" si="568"/>
        <v>200</v>
      </c>
      <c r="AJ685" s="174">
        <f t="shared" si="569"/>
        <v>2</v>
      </c>
      <c r="AK685" s="174">
        <f t="shared" si="528"/>
        <v>11296.209079754848</v>
      </c>
      <c r="AL685" s="174">
        <f t="shared" si="570"/>
        <v>6743.7152406643909</v>
      </c>
      <c r="AM685" s="174">
        <f t="shared" si="571"/>
        <v>4552.4938390904581</v>
      </c>
      <c r="AN685" s="174"/>
      <c r="AO685" s="176">
        <v>24</v>
      </c>
      <c r="AP685" s="174">
        <v>36</v>
      </c>
      <c r="AQ685" s="175">
        <f t="shared" si="572"/>
        <v>521</v>
      </c>
      <c r="AR685" s="31">
        <f t="shared" si="573"/>
        <v>0</v>
      </c>
      <c r="AS685" s="2">
        <f t="shared" si="574"/>
        <v>0.8</v>
      </c>
      <c r="AT685" s="33">
        <f t="shared" si="575"/>
        <v>1</v>
      </c>
      <c r="AU685" s="31">
        <f t="shared" si="576"/>
        <v>0</v>
      </c>
      <c r="AV685" s="2">
        <f t="shared" si="577"/>
        <v>1</v>
      </c>
      <c r="AW685" s="33" t="str">
        <f t="shared" si="578"/>
        <v>보스대상</v>
      </c>
      <c r="AX685" s="31">
        <f t="shared" si="579"/>
        <v>2.8</v>
      </c>
      <c r="AY685" s="33">
        <f t="shared" si="580"/>
        <v>1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hidden="1" customHeight="1">
      <c r="A686" s="2"/>
      <c r="B686" s="107">
        <v>611</v>
      </c>
      <c r="C686" s="31">
        <v>10</v>
      </c>
      <c r="D686" s="111" t="s">
        <v>18</v>
      </c>
      <c r="E686" s="2" t="s">
        <v>171</v>
      </c>
      <c r="F686" s="2"/>
      <c r="G686" s="2" t="s">
        <v>186</v>
      </c>
      <c r="H686" s="33" t="s">
        <v>81</v>
      </c>
      <c r="I686" s="173">
        <f t="shared" si="529"/>
        <v>2718.8281450389704</v>
      </c>
      <c r="J686" s="174">
        <f t="shared" si="530"/>
        <v>61.256626475165305</v>
      </c>
      <c r="K686" s="189">
        <f t="shared" si="531"/>
        <v>14</v>
      </c>
      <c r="L686" s="190">
        <f t="shared" si="527"/>
        <v>14</v>
      </c>
      <c r="M686" s="173">
        <f t="shared" si="560"/>
        <v>23124.183375321616</v>
      </c>
      <c r="N686" s="174">
        <f t="shared" si="582"/>
        <v>23124.183375321616</v>
      </c>
      <c r="O686" s="174">
        <f t="shared" si="561"/>
        <v>0</v>
      </c>
      <c r="P686" s="174"/>
      <c r="Q686" s="174"/>
      <c r="R686" s="175"/>
      <c r="S686" s="173">
        <f t="shared" si="583"/>
        <v>18882.402673860292</v>
      </c>
      <c r="T686" s="174">
        <f t="shared" si="562"/>
        <v>18882.402673860292</v>
      </c>
      <c r="U686" s="174">
        <f t="shared" si="563"/>
        <v>0</v>
      </c>
      <c r="V686" s="174"/>
      <c r="W686" s="174"/>
      <c r="X686" s="175"/>
      <c r="Y686" s="173">
        <f t="shared" si="532"/>
        <v>37764.805347720583</v>
      </c>
      <c r="Z686" s="174">
        <f t="shared" si="564"/>
        <v>37764.805347720583</v>
      </c>
      <c r="AA686" s="174">
        <f t="shared" si="565"/>
        <v>0</v>
      </c>
      <c r="AB686" s="174"/>
      <c r="AC686" s="174"/>
      <c r="AD686" s="175"/>
      <c r="AE686" s="173">
        <f t="shared" si="566"/>
        <v>8.505202293685306</v>
      </c>
      <c r="AF686" s="174">
        <f t="shared" si="581"/>
        <v>36</v>
      </c>
      <c r="AG686" s="174">
        <f t="shared" si="584"/>
        <v>22.464200000000002</v>
      </c>
      <c r="AH686" s="174">
        <f t="shared" si="567"/>
        <v>521</v>
      </c>
      <c r="AI686" s="174">
        <f t="shared" si="568"/>
        <v>200</v>
      </c>
      <c r="AJ686" s="174">
        <f t="shared" si="569"/>
        <v>2</v>
      </c>
      <c r="AK686" s="174">
        <f t="shared" si="528"/>
        <v>11296.209079754848</v>
      </c>
      <c r="AL686" s="174">
        <f t="shared" si="570"/>
        <v>6743.7152406643909</v>
      </c>
      <c r="AM686" s="174">
        <f t="shared" si="571"/>
        <v>4552.4938390904581</v>
      </c>
      <c r="AN686" s="174"/>
      <c r="AO686" s="176">
        <v>24</v>
      </c>
      <c r="AP686" s="174">
        <v>36</v>
      </c>
      <c r="AQ686" s="175">
        <f t="shared" si="572"/>
        <v>521</v>
      </c>
      <c r="AR686" s="31">
        <f t="shared" si="573"/>
        <v>0</v>
      </c>
      <c r="AS686" s="2">
        <f t="shared" si="574"/>
        <v>0.8</v>
      </c>
      <c r="AT686" s="33">
        <f t="shared" si="575"/>
        <v>1</v>
      </c>
      <c r="AU686" s="31">
        <f t="shared" si="576"/>
        <v>0</v>
      </c>
      <c r="AV686" s="2">
        <f t="shared" si="577"/>
        <v>0</v>
      </c>
      <c r="AW686" s="33">
        <f t="shared" si="578"/>
        <v>5</v>
      </c>
      <c r="AX686" s="31">
        <f t="shared" si="579"/>
        <v>2.8</v>
      </c>
      <c r="AY686" s="33">
        <f t="shared" si="580"/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hidden="1" customHeight="1">
      <c r="A687" s="2"/>
      <c r="B687" s="107">
        <v>612</v>
      </c>
      <c r="C687" s="31">
        <v>10</v>
      </c>
      <c r="D687" s="111" t="s">
        <v>18</v>
      </c>
      <c r="E687" s="2" t="s">
        <v>182</v>
      </c>
      <c r="F687" s="2"/>
      <c r="G687" s="2"/>
      <c r="H687" s="33" t="s">
        <v>81</v>
      </c>
      <c r="I687" s="173">
        <f t="shared" si="529"/>
        <v>1920.4639455956603</v>
      </c>
      <c r="J687" s="174">
        <f t="shared" si="530"/>
        <v>27.179890592858989</v>
      </c>
      <c r="K687" s="189">
        <f t="shared" si="531"/>
        <v>49</v>
      </c>
      <c r="L687" s="190">
        <f t="shared" si="527"/>
        <v>42</v>
      </c>
      <c r="M687" s="173">
        <f t="shared" si="560"/>
        <v>36812.573333838882</v>
      </c>
      <c r="N687" s="174">
        <f t="shared" si="582"/>
        <v>36812.573333838882</v>
      </c>
      <c r="O687" s="174">
        <f t="shared" si="561"/>
        <v>0</v>
      </c>
      <c r="P687" s="174"/>
      <c r="Q687" s="174"/>
      <c r="R687" s="175"/>
      <c r="S687" s="173">
        <f t="shared" si="583"/>
        <v>22658.883208632349</v>
      </c>
      <c r="T687" s="174">
        <f t="shared" si="562"/>
        <v>22658.883208632349</v>
      </c>
      <c r="U687" s="174">
        <f t="shared" si="563"/>
        <v>0</v>
      </c>
      <c r="V687" s="174"/>
      <c r="W687" s="174"/>
      <c r="X687" s="175"/>
      <c r="Y687" s="173">
        <f t="shared" si="532"/>
        <v>45317.766417264698</v>
      </c>
      <c r="Z687" s="174">
        <f t="shared" si="564"/>
        <v>45317.766417264698</v>
      </c>
      <c r="AA687" s="174">
        <f t="shared" si="565"/>
        <v>0</v>
      </c>
      <c r="AB687" s="174"/>
      <c r="AC687" s="174"/>
      <c r="AD687" s="175"/>
      <c r="AE687" s="173">
        <f t="shared" si="566"/>
        <v>19.168583413536002</v>
      </c>
      <c r="AF687" s="174">
        <f t="shared" si="581"/>
        <v>36</v>
      </c>
      <c r="AG687" s="174">
        <f t="shared" si="584"/>
        <v>62.464200000000005</v>
      </c>
      <c r="AH687" s="174">
        <f t="shared" si="567"/>
        <v>521</v>
      </c>
      <c r="AI687" s="174">
        <f t="shared" si="568"/>
        <v>200</v>
      </c>
      <c r="AJ687" s="174">
        <f t="shared" si="569"/>
        <v>2.5</v>
      </c>
      <c r="AK687" s="174">
        <f t="shared" si="528"/>
        <v>11296.209079754848</v>
      </c>
      <c r="AL687" s="174">
        <f t="shared" si="570"/>
        <v>6743.7152406643909</v>
      </c>
      <c r="AM687" s="174">
        <f t="shared" si="571"/>
        <v>4552.4938390904581</v>
      </c>
      <c r="AN687" s="174"/>
      <c r="AO687" s="176">
        <v>24</v>
      </c>
      <c r="AP687" s="174">
        <v>36</v>
      </c>
      <c r="AQ687" s="175">
        <f t="shared" si="572"/>
        <v>521</v>
      </c>
      <c r="AR687" s="31">
        <f t="shared" si="573"/>
        <v>0</v>
      </c>
      <c r="AS687" s="2">
        <f t="shared" si="574"/>
        <v>1</v>
      </c>
      <c r="AT687" s="33">
        <f t="shared" si="575"/>
        <v>1.2</v>
      </c>
      <c r="AU687" s="31">
        <f t="shared" si="576"/>
        <v>40</v>
      </c>
      <c r="AV687" s="2">
        <f t="shared" si="577"/>
        <v>0</v>
      </c>
      <c r="AW687" s="33" t="str">
        <f t="shared" si="578"/>
        <v>보스대상</v>
      </c>
      <c r="AX687" s="31">
        <f t="shared" si="579"/>
        <v>2.8</v>
      </c>
      <c r="AY687" s="33">
        <f t="shared" si="580"/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hidden="1" customHeight="1">
      <c r="A688" s="2"/>
      <c r="B688" s="107">
        <v>613</v>
      </c>
      <c r="C688" s="31">
        <v>10</v>
      </c>
      <c r="D688" s="111" t="s">
        <v>18</v>
      </c>
      <c r="E688" s="2" t="s">
        <v>159</v>
      </c>
      <c r="F688" s="2"/>
      <c r="G688" s="2"/>
      <c r="H688" s="33" t="s">
        <v>81</v>
      </c>
      <c r="I688" s="173">
        <f t="shared" si="529"/>
        <v>1447.6301900739734</v>
      </c>
      <c r="J688" s="174">
        <f t="shared" si="530"/>
        <v>27.179890592858989</v>
      </c>
      <c r="K688" s="189">
        <f t="shared" si="531"/>
        <v>141</v>
      </c>
      <c r="L688" s="190">
        <f t="shared" si="527"/>
        <v>98</v>
      </c>
      <c r="M688" s="173">
        <f t="shared" si="560"/>
        <v>27749.020050385938</v>
      </c>
      <c r="N688" s="174">
        <f t="shared" si="582"/>
        <v>27749.020050385938</v>
      </c>
      <c r="O688" s="174">
        <f t="shared" si="561"/>
        <v>0</v>
      </c>
      <c r="P688" s="174"/>
      <c r="Q688" s="174"/>
      <c r="R688" s="175"/>
      <c r="S688" s="173">
        <f t="shared" si="583"/>
        <v>22658.883208632349</v>
      </c>
      <c r="T688" s="174">
        <f t="shared" si="562"/>
        <v>22658.883208632349</v>
      </c>
      <c r="U688" s="174">
        <f t="shared" si="563"/>
        <v>0</v>
      </c>
      <c r="V688" s="174"/>
      <c r="W688" s="174"/>
      <c r="X688" s="175"/>
      <c r="Y688" s="173">
        <f t="shared" si="532"/>
        <v>45317.766417264698</v>
      </c>
      <c r="Z688" s="174">
        <f t="shared" si="564"/>
        <v>45317.766417264698</v>
      </c>
      <c r="AA688" s="174">
        <f t="shared" si="565"/>
        <v>0</v>
      </c>
      <c r="AB688" s="174"/>
      <c r="AC688" s="174"/>
      <c r="AD688" s="175"/>
      <c r="AE688" s="173">
        <f t="shared" si="566"/>
        <v>19.168583413536002</v>
      </c>
      <c r="AF688" s="174">
        <f t="shared" si="581"/>
        <v>36</v>
      </c>
      <c r="AG688" s="174">
        <f t="shared" si="584"/>
        <v>22.464200000000002</v>
      </c>
      <c r="AH688" s="174">
        <f t="shared" si="567"/>
        <v>521</v>
      </c>
      <c r="AI688" s="174">
        <f t="shared" si="568"/>
        <v>200</v>
      </c>
      <c r="AJ688" s="174">
        <f t="shared" si="569"/>
        <v>2.5</v>
      </c>
      <c r="AK688" s="174">
        <f t="shared" si="528"/>
        <v>11296.209079754848</v>
      </c>
      <c r="AL688" s="174">
        <f t="shared" si="570"/>
        <v>6743.7152406643909</v>
      </c>
      <c r="AM688" s="174">
        <f t="shared" si="571"/>
        <v>4552.4938390904581</v>
      </c>
      <c r="AN688" s="174"/>
      <c r="AO688" s="176">
        <v>24</v>
      </c>
      <c r="AP688" s="174">
        <v>36</v>
      </c>
      <c r="AQ688" s="175">
        <f t="shared" si="572"/>
        <v>521</v>
      </c>
      <c r="AR688" s="31">
        <f t="shared" si="573"/>
        <v>0</v>
      </c>
      <c r="AS688" s="2">
        <f t="shared" si="574"/>
        <v>1</v>
      </c>
      <c r="AT688" s="33">
        <f t="shared" si="575"/>
        <v>1.2</v>
      </c>
      <c r="AU688" s="31">
        <f t="shared" si="576"/>
        <v>0</v>
      </c>
      <c r="AV688" s="2">
        <f t="shared" si="577"/>
        <v>1</v>
      </c>
      <c r="AW688" s="33" t="str">
        <f t="shared" si="578"/>
        <v>보스대상</v>
      </c>
      <c r="AX688" s="31">
        <f t="shared" si="579"/>
        <v>2.8</v>
      </c>
      <c r="AY688" s="33">
        <f t="shared" si="580"/>
        <v>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hidden="1" customHeight="1">
      <c r="A689" s="2"/>
      <c r="B689" s="107">
        <v>614</v>
      </c>
      <c r="C689" s="31">
        <v>10</v>
      </c>
      <c r="D689" s="111" t="s">
        <v>18</v>
      </c>
      <c r="E689" s="2" t="s">
        <v>147</v>
      </c>
      <c r="F689" s="2"/>
      <c r="G689" s="2" t="s">
        <v>186</v>
      </c>
      <c r="H689" s="33" t="s">
        <v>81</v>
      </c>
      <c r="I689" s="173">
        <f t="shared" si="529"/>
        <v>3262.5937740467643</v>
      </c>
      <c r="J689" s="174">
        <f t="shared" si="530"/>
        <v>61.256626475165305</v>
      </c>
      <c r="K689" s="189">
        <f t="shared" si="531"/>
        <v>10</v>
      </c>
      <c r="L689" s="190">
        <f t="shared" si="527"/>
        <v>10</v>
      </c>
      <c r="M689" s="173">
        <f t="shared" si="560"/>
        <v>27749.020050385938</v>
      </c>
      <c r="N689" s="174">
        <f t="shared" si="582"/>
        <v>27749.020050385938</v>
      </c>
      <c r="O689" s="174">
        <f t="shared" si="561"/>
        <v>0</v>
      </c>
      <c r="P689" s="174"/>
      <c r="Q689" s="174"/>
      <c r="R689" s="175"/>
      <c r="S689" s="173">
        <f t="shared" si="583"/>
        <v>22658.883208632349</v>
      </c>
      <c r="T689" s="174">
        <f t="shared" si="562"/>
        <v>22658.883208632349</v>
      </c>
      <c r="U689" s="174">
        <f t="shared" si="563"/>
        <v>0</v>
      </c>
      <c r="V689" s="174"/>
      <c r="W689" s="174"/>
      <c r="X689" s="175"/>
      <c r="Y689" s="173">
        <f t="shared" si="532"/>
        <v>45317.766417264698</v>
      </c>
      <c r="Z689" s="174">
        <f t="shared" si="564"/>
        <v>45317.766417264698</v>
      </c>
      <c r="AA689" s="174">
        <f t="shared" si="565"/>
        <v>0</v>
      </c>
      <c r="AB689" s="174"/>
      <c r="AC689" s="174"/>
      <c r="AD689" s="175"/>
      <c r="AE689" s="173">
        <f t="shared" si="566"/>
        <v>8.505202293685306</v>
      </c>
      <c r="AF689" s="174">
        <f t="shared" si="581"/>
        <v>36</v>
      </c>
      <c r="AG689" s="174">
        <f t="shared" si="584"/>
        <v>22.464200000000002</v>
      </c>
      <c r="AH689" s="174">
        <f t="shared" si="567"/>
        <v>521</v>
      </c>
      <c r="AI689" s="174">
        <f t="shared" si="568"/>
        <v>200</v>
      </c>
      <c r="AJ689" s="174">
        <f t="shared" si="569"/>
        <v>2.5</v>
      </c>
      <c r="AK689" s="174">
        <f t="shared" si="528"/>
        <v>11296.209079754848</v>
      </c>
      <c r="AL689" s="174">
        <f t="shared" si="570"/>
        <v>6743.7152406643909</v>
      </c>
      <c r="AM689" s="174">
        <f t="shared" si="571"/>
        <v>4552.4938390904581</v>
      </c>
      <c r="AN689" s="174"/>
      <c r="AO689" s="176">
        <v>24</v>
      </c>
      <c r="AP689" s="174">
        <v>36</v>
      </c>
      <c r="AQ689" s="175">
        <f t="shared" si="572"/>
        <v>521</v>
      </c>
      <c r="AR689" s="31">
        <f t="shared" si="573"/>
        <v>0</v>
      </c>
      <c r="AS689" s="2">
        <f t="shared" si="574"/>
        <v>1</v>
      </c>
      <c r="AT689" s="33">
        <f t="shared" si="575"/>
        <v>1.2</v>
      </c>
      <c r="AU689" s="31">
        <f t="shared" si="576"/>
        <v>0</v>
      </c>
      <c r="AV689" s="2">
        <f t="shared" si="577"/>
        <v>0</v>
      </c>
      <c r="AW689" s="33">
        <f t="shared" si="578"/>
        <v>5</v>
      </c>
      <c r="AX689" s="31">
        <f t="shared" si="579"/>
        <v>2.8</v>
      </c>
      <c r="AY689" s="33">
        <f t="shared" si="580"/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hidden="1" customHeight="1">
      <c r="A690" s="2"/>
      <c r="B690" s="107">
        <v>615</v>
      </c>
      <c r="C690" s="31">
        <v>10</v>
      </c>
      <c r="D690" s="111" t="s">
        <v>18</v>
      </c>
      <c r="E690" s="2" t="s">
        <v>165</v>
      </c>
      <c r="F690" s="2"/>
      <c r="G690" s="2"/>
      <c r="H690" s="33" t="s">
        <v>81</v>
      </c>
      <c r="I690" s="173">
        <f t="shared" si="529"/>
        <v>1824.9330040665127</v>
      </c>
      <c r="J690" s="174">
        <f t="shared" si="530"/>
        <v>34.347307576202191</v>
      </c>
      <c r="K690" s="189">
        <f t="shared" si="531"/>
        <v>61</v>
      </c>
      <c r="L690" s="190">
        <f t="shared" si="527"/>
        <v>52</v>
      </c>
      <c r="M690" s="173">
        <f t="shared" si="560"/>
        <v>27681.648496297734</v>
      </c>
      <c r="N690" s="174">
        <f t="shared" si="582"/>
        <v>10956.123016023479</v>
      </c>
      <c r="O690" s="174">
        <f t="shared" si="561"/>
        <v>16725.525480274253</v>
      </c>
      <c r="P690" s="174"/>
      <c r="Q690" s="174"/>
      <c r="R690" s="175"/>
      <c r="S690" s="173">
        <f t="shared" si="583"/>
        <v>20401.196757935766</v>
      </c>
      <c r="T690" s="174">
        <f t="shared" si="562"/>
        <v>6743.7152406643909</v>
      </c>
      <c r="U690" s="174">
        <f t="shared" si="563"/>
        <v>13657.481517271375</v>
      </c>
      <c r="V690" s="174"/>
      <c r="W690" s="174"/>
      <c r="X690" s="175"/>
      <c r="Y690" s="173">
        <f t="shared" si="532"/>
        <v>40802.393515871532</v>
      </c>
      <c r="Z690" s="174">
        <f t="shared" si="564"/>
        <v>13487.430481328782</v>
      </c>
      <c r="AA690" s="174">
        <f t="shared" si="565"/>
        <v>27314.963034542754</v>
      </c>
      <c r="AB690" s="174"/>
      <c r="AC690" s="174"/>
      <c r="AD690" s="175"/>
      <c r="AE690" s="173">
        <f t="shared" si="566"/>
        <v>15.168583413536002</v>
      </c>
      <c r="AF690" s="174">
        <f t="shared" si="581"/>
        <v>36</v>
      </c>
      <c r="AG690" s="174">
        <f t="shared" si="584"/>
        <v>62.464200000000005</v>
      </c>
      <c r="AH690" s="174">
        <f t="shared" si="567"/>
        <v>521</v>
      </c>
      <c r="AI690" s="174">
        <f t="shared" si="568"/>
        <v>200</v>
      </c>
      <c r="AJ690" s="174">
        <f t="shared" si="569"/>
        <v>2.5</v>
      </c>
      <c r="AK690" s="174">
        <f t="shared" si="528"/>
        <v>11296.209079754848</v>
      </c>
      <c r="AL690" s="174">
        <f t="shared" si="570"/>
        <v>6743.7152406643909</v>
      </c>
      <c r="AM690" s="174">
        <f t="shared" si="571"/>
        <v>4552.4938390904581</v>
      </c>
      <c r="AN690" s="174"/>
      <c r="AO690" s="176">
        <v>24</v>
      </c>
      <c r="AP690" s="174">
        <v>36</v>
      </c>
      <c r="AQ690" s="175">
        <f t="shared" si="572"/>
        <v>521</v>
      </c>
      <c r="AR690" s="31">
        <f t="shared" si="573"/>
        <v>4</v>
      </c>
      <c r="AS690" s="2">
        <f t="shared" si="574"/>
        <v>1</v>
      </c>
      <c r="AT690" s="33">
        <f t="shared" si="575"/>
        <v>1</v>
      </c>
      <c r="AU690" s="31">
        <f t="shared" si="576"/>
        <v>40</v>
      </c>
      <c r="AV690" s="2">
        <f t="shared" si="577"/>
        <v>0</v>
      </c>
      <c r="AW690" s="33" t="str">
        <f t="shared" si="578"/>
        <v>보스대상</v>
      </c>
      <c r="AX690" s="31">
        <f t="shared" si="579"/>
        <v>1</v>
      </c>
      <c r="AY690" s="33">
        <f t="shared" si="580"/>
        <v>3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hidden="1" customHeight="1">
      <c r="A691" s="2"/>
      <c r="B691" s="107">
        <v>616</v>
      </c>
      <c r="C691" s="31">
        <v>10</v>
      </c>
      <c r="D691" s="111" t="s">
        <v>18</v>
      </c>
      <c r="E691" s="2" t="s">
        <v>154</v>
      </c>
      <c r="F691" s="2"/>
      <c r="G691" s="2"/>
      <c r="H691" s="33" t="s">
        <v>81</v>
      </c>
      <c r="I691" s="173">
        <f t="shared" si="529"/>
        <v>1647.0992523755931</v>
      </c>
      <c r="J691" s="174">
        <f t="shared" si="530"/>
        <v>34.347307576202191</v>
      </c>
      <c r="K691" s="189">
        <f t="shared" si="531"/>
        <v>90</v>
      </c>
      <c r="L691" s="190">
        <f t="shared" si="527"/>
        <v>71</v>
      </c>
      <c r="M691" s="173">
        <f t="shared" si="560"/>
        <v>24984.162400031972</v>
      </c>
      <c r="N691" s="174">
        <f t="shared" si="582"/>
        <v>8258.6369197577205</v>
      </c>
      <c r="O691" s="174">
        <f t="shared" si="561"/>
        <v>16725.525480274253</v>
      </c>
      <c r="P691" s="174"/>
      <c r="Q691" s="174"/>
      <c r="R691" s="175"/>
      <c r="S691" s="173">
        <f t="shared" si="583"/>
        <v>20401.196757935766</v>
      </c>
      <c r="T691" s="174">
        <f t="shared" si="562"/>
        <v>6743.7152406643909</v>
      </c>
      <c r="U691" s="174">
        <f t="shared" si="563"/>
        <v>13657.481517271375</v>
      </c>
      <c r="V691" s="174"/>
      <c r="W691" s="174"/>
      <c r="X691" s="175"/>
      <c r="Y691" s="173">
        <f t="shared" si="532"/>
        <v>40802.393515871532</v>
      </c>
      <c r="Z691" s="174">
        <f t="shared" si="564"/>
        <v>13487.430481328782</v>
      </c>
      <c r="AA691" s="174">
        <f t="shared" si="565"/>
        <v>27314.963034542754</v>
      </c>
      <c r="AB691" s="174"/>
      <c r="AC691" s="174"/>
      <c r="AD691" s="175"/>
      <c r="AE691" s="173">
        <f t="shared" si="566"/>
        <v>15.168583413536002</v>
      </c>
      <c r="AF691" s="174">
        <f t="shared" si="581"/>
        <v>36</v>
      </c>
      <c r="AG691" s="174">
        <f t="shared" si="584"/>
        <v>22.464200000000002</v>
      </c>
      <c r="AH691" s="174">
        <f t="shared" si="567"/>
        <v>521</v>
      </c>
      <c r="AI691" s="174">
        <f t="shared" si="568"/>
        <v>200</v>
      </c>
      <c r="AJ691" s="174">
        <f t="shared" si="569"/>
        <v>2.5</v>
      </c>
      <c r="AK691" s="174">
        <f t="shared" si="528"/>
        <v>11296.209079754848</v>
      </c>
      <c r="AL691" s="174">
        <f t="shared" si="570"/>
        <v>6743.7152406643909</v>
      </c>
      <c r="AM691" s="174">
        <f t="shared" si="571"/>
        <v>4552.4938390904581</v>
      </c>
      <c r="AN691" s="174"/>
      <c r="AO691" s="176">
        <v>24</v>
      </c>
      <c r="AP691" s="174">
        <v>36</v>
      </c>
      <c r="AQ691" s="175">
        <f t="shared" si="572"/>
        <v>521</v>
      </c>
      <c r="AR691" s="31">
        <f t="shared" si="573"/>
        <v>4</v>
      </c>
      <c r="AS691" s="2">
        <f t="shared" si="574"/>
        <v>1</v>
      </c>
      <c r="AT691" s="33">
        <f t="shared" si="575"/>
        <v>1</v>
      </c>
      <c r="AU691" s="31">
        <f t="shared" si="576"/>
        <v>0</v>
      </c>
      <c r="AV691" s="2">
        <f t="shared" si="577"/>
        <v>1</v>
      </c>
      <c r="AW691" s="33" t="str">
        <f t="shared" si="578"/>
        <v>보스대상</v>
      </c>
      <c r="AX691" s="31">
        <f t="shared" si="579"/>
        <v>1</v>
      </c>
      <c r="AY691" s="33">
        <f t="shared" si="580"/>
        <v>3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hidden="1" customHeight="1">
      <c r="A692" s="2"/>
      <c r="B692" s="107">
        <v>617</v>
      </c>
      <c r="C692" s="31">
        <v>10</v>
      </c>
      <c r="D692" s="111" t="s">
        <v>18</v>
      </c>
      <c r="E692" s="2" t="s">
        <v>157</v>
      </c>
      <c r="F692" s="2"/>
      <c r="G692" s="2" t="s">
        <v>186</v>
      </c>
      <c r="H692" s="33" t="s">
        <v>81</v>
      </c>
      <c r="I692" s="173">
        <f t="shared" si="529"/>
        <v>3712.1467919670076</v>
      </c>
      <c r="J692" s="174">
        <f t="shared" si="530"/>
        <v>77.410178802405483</v>
      </c>
      <c r="K692" s="189">
        <f t="shared" si="531"/>
        <v>6</v>
      </c>
      <c r="L692" s="190">
        <f t="shared" si="527"/>
        <v>6</v>
      </c>
      <c r="M692" s="173">
        <f t="shared" si="560"/>
        <v>24984.162400031972</v>
      </c>
      <c r="N692" s="174">
        <f t="shared" si="582"/>
        <v>8258.6369197577205</v>
      </c>
      <c r="O692" s="174">
        <f t="shared" si="561"/>
        <v>16725.525480274253</v>
      </c>
      <c r="P692" s="174"/>
      <c r="Q692" s="174"/>
      <c r="R692" s="175"/>
      <c r="S692" s="173">
        <f t="shared" si="583"/>
        <v>20401.196757935766</v>
      </c>
      <c r="T692" s="174">
        <f t="shared" si="562"/>
        <v>6743.7152406643909</v>
      </c>
      <c r="U692" s="174">
        <f t="shared" si="563"/>
        <v>13657.481517271375</v>
      </c>
      <c r="V692" s="174"/>
      <c r="W692" s="174"/>
      <c r="X692" s="175"/>
      <c r="Y692" s="173">
        <f t="shared" si="532"/>
        <v>40802.393515871532</v>
      </c>
      <c r="Z692" s="174">
        <f t="shared" si="564"/>
        <v>13487.430481328782</v>
      </c>
      <c r="AA692" s="174">
        <f t="shared" si="565"/>
        <v>27314.963034542754</v>
      </c>
      <c r="AB692" s="174"/>
      <c r="AC692" s="174"/>
      <c r="AD692" s="175"/>
      <c r="AE692" s="173">
        <f t="shared" si="566"/>
        <v>6.7303810436853064</v>
      </c>
      <c r="AF692" s="174">
        <f t="shared" si="581"/>
        <v>36</v>
      </c>
      <c r="AG692" s="174">
        <f t="shared" si="584"/>
        <v>22.464200000000002</v>
      </c>
      <c r="AH692" s="174">
        <f t="shared" si="567"/>
        <v>521</v>
      </c>
      <c r="AI692" s="174">
        <f t="shared" si="568"/>
        <v>200</v>
      </c>
      <c r="AJ692" s="174">
        <f t="shared" si="569"/>
        <v>2.5</v>
      </c>
      <c r="AK692" s="174">
        <f t="shared" si="528"/>
        <v>11296.209079754848</v>
      </c>
      <c r="AL692" s="174">
        <f t="shared" si="570"/>
        <v>6743.7152406643909</v>
      </c>
      <c r="AM692" s="174">
        <f t="shared" si="571"/>
        <v>4552.4938390904581</v>
      </c>
      <c r="AN692" s="174"/>
      <c r="AO692" s="176">
        <v>24</v>
      </c>
      <c r="AP692" s="174">
        <v>36</v>
      </c>
      <c r="AQ692" s="175">
        <f t="shared" si="572"/>
        <v>521</v>
      </c>
      <c r="AR692" s="31">
        <f t="shared" si="573"/>
        <v>4</v>
      </c>
      <c r="AS692" s="2">
        <f t="shared" si="574"/>
        <v>1</v>
      </c>
      <c r="AT692" s="33">
        <f t="shared" si="575"/>
        <v>1</v>
      </c>
      <c r="AU692" s="31">
        <f t="shared" si="576"/>
        <v>0</v>
      </c>
      <c r="AV692" s="2">
        <f t="shared" si="577"/>
        <v>0</v>
      </c>
      <c r="AW692" s="33">
        <f t="shared" si="578"/>
        <v>5</v>
      </c>
      <c r="AX692" s="31">
        <f t="shared" si="579"/>
        <v>1</v>
      </c>
      <c r="AY692" s="33">
        <f t="shared" si="580"/>
        <v>3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hidden="1" customHeight="1">
      <c r="A693" s="2"/>
      <c r="B693" s="107">
        <v>618</v>
      </c>
      <c r="C693" s="31">
        <v>10</v>
      </c>
      <c r="D693" s="111" t="s">
        <v>18</v>
      </c>
      <c r="E693" s="2" t="s">
        <v>170</v>
      </c>
      <c r="F693" s="2"/>
      <c r="G693" s="2"/>
      <c r="H693" s="33" t="s">
        <v>81</v>
      </c>
      <c r="I693" s="173">
        <f t="shared" si="529"/>
        <v>1444.1155039526909</v>
      </c>
      <c r="J693" s="174">
        <f t="shared" si="530"/>
        <v>27.179890592858989</v>
      </c>
      <c r="K693" s="189">
        <f t="shared" si="531"/>
        <v>143</v>
      </c>
      <c r="L693" s="190">
        <f t="shared" si="527"/>
        <v>100</v>
      </c>
      <c r="M693" s="173">
        <f t="shared" si="560"/>
        <v>27681.648496297734</v>
      </c>
      <c r="N693" s="174">
        <f t="shared" si="582"/>
        <v>10956.123016023479</v>
      </c>
      <c r="O693" s="174">
        <f t="shared" si="561"/>
        <v>16725.525480274253</v>
      </c>
      <c r="P693" s="174"/>
      <c r="Q693" s="174"/>
      <c r="R693" s="175"/>
      <c r="S693" s="173">
        <f t="shared" si="583"/>
        <v>20401.196757935766</v>
      </c>
      <c r="T693" s="174">
        <f t="shared" si="562"/>
        <v>6743.7152406643909</v>
      </c>
      <c r="U693" s="174">
        <f t="shared" si="563"/>
        <v>13657.481517271375</v>
      </c>
      <c r="V693" s="174"/>
      <c r="W693" s="174"/>
      <c r="X693" s="175"/>
      <c r="Y693" s="173">
        <f t="shared" si="532"/>
        <v>40802.393515871532</v>
      </c>
      <c r="Z693" s="174">
        <f t="shared" si="564"/>
        <v>13487.430481328782</v>
      </c>
      <c r="AA693" s="174">
        <f t="shared" si="565"/>
        <v>27314.963034542754</v>
      </c>
      <c r="AB693" s="174"/>
      <c r="AC693" s="174"/>
      <c r="AD693" s="175"/>
      <c r="AE693" s="173">
        <f t="shared" si="566"/>
        <v>19.168583413536002</v>
      </c>
      <c r="AF693" s="174">
        <f t="shared" si="581"/>
        <v>36</v>
      </c>
      <c r="AG693" s="174">
        <f t="shared" si="584"/>
        <v>62.464200000000005</v>
      </c>
      <c r="AH693" s="174">
        <f t="shared" si="567"/>
        <v>521</v>
      </c>
      <c r="AI693" s="174">
        <f t="shared" si="568"/>
        <v>200</v>
      </c>
      <c r="AJ693" s="174">
        <f t="shared" si="569"/>
        <v>2</v>
      </c>
      <c r="AK693" s="174">
        <f t="shared" si="528"/>
        <v>11296.209079754848</v>
      </c>
      <c r="AL693" s="174">
        <f t="shared" si="570"/>
        <v>6743.7152406643909</v>
      </c>
      <c r="AM693" s="174">
        <f t="shared" si="571"/>
        <v>4552.4938390904581</v>
      </c>
      <c r="AN693" s="174"/>
      <c r="AO693" s="176">
        <v>24</v>
      </c>
      <c r="AP693" s="174">
        <v>36</v>
      </c>
      <c r="AQ693" s="175">
        <f t="shared" si="572"/>
        <v>521</v>
      </c>
      <c r="AR693" s="31">
        <f t="shared" si="573"/>
        <v>0</v>
      </c>
      <c r="AS693" s="2">
        <f t="shared" si="574"/>
        <v>0.8</v>
      </c>
      <c r="AT693" s="33">
        <f t="shared" si="575"/>
        <v>1</v>
      </c>
      <c r="AU693" s="31">
        <f t="shared" si="576"/>
        <v>40</v>
      </c>
      <c r="AV693" s="2">
        <f t="shared" si="577"/>
        <v>0</v>
      </c>
      <c r="AW693" s="33" t="str">
        <f t="shared" si="578"/>
        <v>보스대상</v>
      </c>
      <c r="AX693" s="31">
        <f t="shared" si="579"/>
        <v>1</v>
      </c>
      <c r="AY693" s="33">
        <f t="shared" si="580"/>
        <v>3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hidden="1" customHeight="1">
      <c r="A694" s="2"/>
      <c r="B694" s="107">
        <v>619</v>
      </c>
      <c r="C694" s="31">
        <v>10</v>
      </c>
      <c r="D694" s="111" t="s">
        <v>18</v>
      </c>
      <c r="E694" s="2" t="s">
        <v>102</v>
      </c>
      <c r="F694" s="2"/>
      <c r="G694" s="2"/>
      <c r="H694" s="33" t="s">
        <v>81</v>
      </c>
      <c r="I694" s="173">
        <f t="shared" si="529"/>
        <v>1303.3911719521884</v>
      </c>
      <c r="J694" s="174">
        <f t="shared" si="530"/>
        <v>27.179890592858989</v>
      </c>
      <c r="K694" s="189">
        <f t="shared" si="531"/>
        <v>190</v>
      </c>
      <c r="L694" s="190">
        <f t="shared" si="527"/>
        <v>127</v>
      </c>
      <c r="M694" s="173">
        <f t="shared" si="560"/>
        <v>24984.162400031972</v>
      </c>
      <c r="N694" s="174">
        <f t="shared" si="582"/>
        <v>8258.6369197577205</v>
      </c>
      <c r="O694" s="174">
        <f t="shared" si="561"/>
        <v>16725.525480274253</v>
      </c>
      <c r="P694" s="174"/>
      <c r="Q694" s="174"/>
      <c r="R694" s="175"/>
      <c r="S694" s="173">
        <f t="shared" si="583"/>
        <v>20401.196757935766</v>
      </c>
      <c r="T694" s="174">
        <f t="shared" si="562"/>
        <v>6743.7152406643909</v>
      </c>
      <c r="U694" s="174">
        <f t="shared" si="563"/>
        <v>13657.481517271375</v>
      </c>
      <c r="V694" s="174"/>
      <c r="W694" s="174"/>
      <c r="X694" s="175"/>
      <c r="Y694" s="173">
        <f t="shared" si="532"/>
        <v>40802.393515871532</v>
      </c>
      <c r="Z694" s="174">
        <f t="shared" si="564"/>
        <v>13487.430481328782</v>
      </c>
      <c r="AA694" s="174">
        <f t="shared" si="565"/>
        <v>27314.963034542754</v>
      </c>
      <c r="AB694" s="174"/>
      <c r="AC694" s="174"/>
      <c r="AD694" s="175"/>
      <c r="AE694" s="173">
        <f t="shared" si="566"/>
        <v>19.168583413536002</v>
      </c>
      <c r="AF694" s="174">
        <f t="shared" si="581"/>
        <v>36</v>
      </c>
      <c r="AG694" s="174">
        <f t="shared" si="584"/>
        <v>22.464200000000002</v>
      </c>
      <c r="AH694" s="174">
        <f t="shared" si="567"/>
        <v>521</v>
      </c>
      <c r="AI694" s="174">
        <f t="shared" si="568"/>
        <v>200</v>
      </c>
      <c r="AJ694" s="174">
        <f t="shared" si="569"/>
        <v>2</v>
      </c>
      <c r="AK694" s="174">
        <f t="shared" si="528"/>
        <v>11296.209079754848</v>
      </c>
      <c r="AL694" s="174">
        <f t="shared" si="570"/>
        <v>6743.7152406643909</v>
      </c>
      <c r="AM694" s="174">
        <f t="shared" si="571"/>
        <v>4552.4938390904581</v>
      </c>
      <c r="AN694" s="174"/>
      <c r="AO694" s="176">
        <v>24</v>
      </c>
      <c r="AP694" s="174">
        <v>36</v>
      </c>
      <c r="AQ694" s="175">
        <f t="shared" si="572"/>
        <v>521</v>
      </c>
      <c r="AR694" s="31">
        <f t="shared" si="573"/>
        <v>0</v>
      </c>
      <c r="AS694" s="2">
        <f t="shared" si="574"/>
        <v>0.8</v>
      </c>
      <c r="AT694" s="33">
        <f t="shared" si="575"/>
        <v>1</v>
      </c>
      <c r="AU694" s="31">
        <f t="shared" si="576"/>
        <v>0</v>
      </c>
      <c r="AV694" s="2">
        <f t="shared" si="577"/>
        <v>1</v>
      </c>
      <c r="AW694" s="33" t="str">
        <f t="shared" si="578"/>
        <v>보스대상</v>
      </c>
      <c r="AX694" s="31">
        <f t="shared" si="579"/>
        <v>1</v>
      </c>
      <c r="AY694" s="33">
        <f t="shared" si="580"/>
        <v>3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hidden="1" customHeight="1">
      <c r="A695" s="2"/>
      <c r="B695" s="107">
        <v>620</v>
      </c>
      <c r="C695" s="31">
        <v>10</v>
      </c>
      <c r="D695" s="111" t="s">
        <v>18</v>
      </c>
      <c r="E695" s="2" t="s">
        <v>108</v>
      </c>
      <c r="F695" s="2"/>
      <c r="G695" s="2" t="s">
        <v>186</v>
      </c>
      <c r="H695" s="33" t="s">
        <v>81</v>
      </c>
      <c r="I695" s="173">
        <f t="shared" si="529"/>
        <v>2937.5153626365222</v>
      </c>
      <c r="J695" s="174">
        <f t="shared" si="530"/>
        <v>61.256626475165305</v>
      </c>
      <c r="K695" s="189">
        <f t="shared" si="531"/>
        <v>12</v>
      </c>
      <c r="L695" s="190">
        <f t="shared" si="527"/>
        <v>12</v>
      </c>
      <c r="M695" s="173">
        <f t="shared" si="560"/>
        <v>24984.162400031972</v>
      </c>
      <c r="N695" s="174">
        <f t="shared" si="582"/>
        <v>8258.6369197577205</v>
      </c>
      <c r="O695" s="174">
        <f t="shared" si="561"/>
        <v>16725.525480274253</v>
      </c>
      <c r="P695" s="174"/>
      <c r="Q695" s="174"/>
      <c r="R695" s="175"/>
      <c r="S695" s="173">
        <f t="shared" si="583"/>
        <v>20401.196757935766</v>
      </c>
      <c r="T695" s="174">
        <f t="shared" si="562"/>
        <v>6743.7152406643909</v>
      </c>
      <c r="U695" s="174">
        <f t="shared" si="563"/>
        <v>13657.481517271375</v>
      </c>
      <c r="V695" s="174"/>
      <c r="W695" s="174"/>
      <c r="X695" s="175"/>
      <c r="Y695" s="173">
        <f t="shared" si="532"/>
        <v>40802.393515871532</v>
      </c>
      <c r="Z695" s="174">
        <f t="shared" si="564"/>
        <v>13487.430481328782</v>
      </c>
      <c r="AA695" s="174">
        <f t="shared" si="565"/>
        <v>27314.963034542754</v>
      </c>
      <c r="AB695" s="174"/>
      <c r="AC695" s="174"/>
      <c r="AD695" s="175"/>
      <c r="AE695" s="173">
        <f t="shared" si="566"/>
        <v>8.505202293685306</v>
      </c>
      <c r="AF695" s="174">
        <f t="shared" si="581"/>
        <v>36</v>
      </c>
      <c r="AG695" s="174">
        <f t="shared" si="584"/>
        <v>22.464200000000002</v>
      </c>
      <c r="AH695" s="174">
        <f t="shared" si="567"/>
        <v>521</v>
      </c>
      <c r="AI695" s="174">
        <f t="shared" si="568"/>
        <v>200</v>
      </c>
      <c r="AJ695" s="174">
        <f t="shared" si="569"/>
        <v>2</v>
      </c>
      <c r="AK695" s="174">
        <f t="shared" si="528"/>
        <v>11296.209079754848</v>
      </c>
      <c r="AL695" s="174">
        <f t="shared" si="570"/>
        <v>6743.7152406643909</v>
      </c>
      <c r="AM695" s="174">
        <f t="shared" si="571"/>
        <v>4552.4938390904581</v>
      </c>
      <c r="AN695" s="174"/>
      <c r="AO695" s="176">
        <v>24</v>
      </c>
      <c r="AP695" s="174">
        <v>36</v>
      </c>
      <c r="AQ695" s="175">
        <f t="shared" si="572"/>
        <v>521</v>
      </c>
      <c r="AR695" s="31">
        <f t="shared" si="573"/>
        <v>0</v>
      </c>
      <c r="AS695" s="2">
        <f t="shared" si="574"/>
        <v>0.8</v>
      </c>
      <c r="AT695" s="33">
        <f t="shared" si="575"/>
        <v>1</v>
      </c>
      <c r="AU695" s="31">
        <f t="shared" si="576"/>
        <v>0</v>
      </c>
      <c r="AV695" s="2">
        <f t="shared" si="577"/>
        <v>0</v>
      </c>
      <c r="AW695" s="33">
        <f t="shared" si="578"/>
        <v>5</v>
      </c>
      <c r="AX695" s="31">
        <f t="shared" si="579"/>
        <v>1</v>
      </c>
      <c r="AY695" s="33">
        <f t="shared" si="580"/>
        <v>3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hidden="1" customHeight="1">
      <c r="A696" s="2"/>
      <c r="B696" s="107">
        <v>621</v>
      </c>
      <c r="C696" s="31">
        <v>10</v>
      </c>
      <c r="D696" s="111" t="s">
        <v>18</v>
      </c>
      <c r="E696" s="2" t="s">
        <v>145</v>
      </c>
      <c r="F696" s="2"/>
      <c r="G696" s="2"/>
      <c r="H696" s="33" t="s">
        <v>81</v>
      </c>
      <c r="I696" s="173">
        <f t="shared" si="529"/>
        <v>1732.9386047432288</v>
      </c>
      <c r="J696" s="174">
        <f t="shared" si="530"/>
        <v>27.179890592858989</v>
      </c>
      <c r="K696" s="189">
        <f t="shared" si="531"/>
        <v>77</v>
      </c>
      <c r="L696" s="190">
        <f t="shared" si="527"/>
        <v>60</v>
      </c>
      <c r="M696" s="173">
        <f t="shared" si="560"/>
        <v>33217.978195557276</v>
      </c>
      <c r="N696" s="174">
        <f t="shared" si="582"/>
        <v>13147.347619228172</v>
      </c>
      <c r="O696" s="174">
        <f t="shared" si="561"/>
        <v>20070.630576329102</v>
      </c>
      <c r="P696" s="174"/>
      <c r="Q696" s="174"/>
      <c r="R696" s="175"/>
      <c r="S696" s="173">
        <f t="shared" si="583"/>
        <v>24481.436109522918</v>
      </c>
      <c r="T696" s="174">
        <f t="shared" si="562"/>
        <v>8092.4582887972683</v>
      </c>
      <c r="U696" s="174">
        <f t="shared" si="563"/>
        <v>16388.97782072565</v>
      </c>
      <c r="V696" s="174"/>
      <c r="W696" s="174"/>
      <c r="X696" s="175"/>
      <c r="Y696" s="173">
        <f t="shared" si="532"/>
        <v>48962.872219045836</v>
      </c>
      <c r="Z696" s="174">
        <f t="shared" si="564"/>
        <v>16184.916577594537</v>
      </c>
      <c r="AA696" s="174">
        <f t="shared" si="565"/>
        <v>32777.955641451299</v>
      </c>
      <c r="AB696" s="174"/>
      <c r="AC696" s="174"/>
      <c r="AD696" s="175"/>
      <c r="AE696" s="173">
        <f t="shared" si="566"/>
        <v>19.168583413536002</v>
      </c>
      <c r="AF696" s="174">
        <f t="shared" si="581"/>
        <v>36</v>
      </c>
      <c r="AG696" s="174">
        <f t="shared" si="584"/>
        <v>62.464200000000005</v>
      </c>
      <c r="AH696" s="174">
        <f t="shared" si="567"/>
        <v>521</v>
      </c>
      <c r="AI696" s="174">
        <f t="shared" si="568"/>
        <v>200</v>
      </c>
      <c r="AJ696" s="174">
        <f t="shared" si="569"/>
        <v>2.5</v>
      </c>
      <c r="AK696" s="174">
        <f t="shared" si="528"/>
        <v>11296.209079754848</v>
      </c>
      <c r="AL696" s="174">
        <f t="shared" si="570"/>
        <v>6743.7152406643909</v>
      </c>
      <c r="AM696" s="174">
        <f t="shared" si="571"/>
        <v>4552.4938390904581</v>
      </c>
      <c r="AN696" s="174"/>
      <c r="AO696" s="176">
        <v>24</v>
      </c>
      <c r="AP696" s="174">
        <v>36</v>
      </c>
      <c r="AQ696" s="175">
        <f t="shared" si="572"/>
        <v>521</v>
      </c>
      <c r="AR696" s="31">
        <f t="shared" si="573"/>
        <v>0</v>
      </c>
      <c r="AS696" s="2">
        <f t="shared" si="574"/>
        <v>1</v>
      </c>
      <c r="AT696" s="33">
        <f t="shared" si="575"/>
        <v>1.2</v>
      </c>
      <c r="AU696" s="31">
        <f t="shared" si="576"/>
        <v>40</v>
      </c>
      <c r="AV696" s="2">
        <f t="shared" si="577"/>
        <v>0</v>
      </c>
      <c r="AW696" s="33" t="str">
        <f t="shared" si="578"/>
        <v>보스대상</v>
      </c>
      <c r="AX696" s="31">
        <f t="shared" si="579"/>
        <v>1</v>
      </c>
      <c r="AY696" s="33">
        <f t="shared" si="580"/>
        <v>3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hidden="1" customHeight="1">
      <c r="A697" s="2"/>
      <c r="B697" s="107">
        <v>622</v>
      </c>
      <c r="C697" s="31">
        <v>10</v>
      </c>
      <c r="D697" s="111" t="s">
        <v>18</v>
      </c>
      <c r="E697" s="2" t="s">
        <v>132</v>
      </c>
      <c r="F697" s="2"/>
      <c r="G697" s="2"/>
      <c r="H697" s="33" t="s">
        <v>81</v>
      </c>
      <c r="I697" s="173">
        <f t="shared" si="529"/>
        <v>1564.0694063426261</v>
      </c>
      <c r="J697" s="174">
        <f t="shared" si="530"/>
        <v>27.179890592858989</v>
      </c>
      <c r="K697" s="189">
        <f t="shared" si="531"/>
        <v>106</v>
      </c>
      <c r="L697" s="190">
        <f t="shared" si="527"/>
        <v>77</v>
      </c>
      <c r="M697" s="173">
        <f t="shared" si="560"/>
        <v>29980.994880038364</v>
      </c>
      <c r="N697" s="174">
        <f t="shared" si="582"/>
        <v>9910.3643037092643</v>
      </c>
      <c r="O697" s="174">
        <f t="shared" si="561"/>
        <v>20070.630576329102</v>
      </c>
      <c r="P697" s="174"/>
      <c r="Q697" s="174"/>
      <c r="R697" s="175"/>
      <c r="S697" s="173">
        <f t="shared" si="583"/>
        <v>24481.436109522918</v>
      </c>
      <c r="T697" s="174">
        <f t="shared" si="562"/>
        <v>8092.4582887972683</v>
      </c>
      <c r="U697" s="174">
        <f t="shared" si="563"/>
        <v>16388.97782072565</v>
      </c>
      <c r="V697" s="174"/>
      <c r="W697" s="174"/>
      <c r="X697" s="175"/>
      <c r="Y697" s="173">
        <f t="shared" si="532"/>
        <v>48962.872219045836</v>
      </c>
      <c r="Z697" s="174">
        <f t="shared" si="564"/>
        <v>16184.916577594537</v>
      </c>
      <c r="AA697" s="174">
        <f t="shared" si="565"/>
        <v>32777.955641451299</v>
      </c>
      <c r="AB697" s="174"/>
      <c r="AC697" s="174"/>
      <c r="AD697" s="175"/>
      <c r="AE697" s="173">
        <f t="shared" si="566"/>
        <v>19.168583413536002</v>
      </c>
      <c r="AF697" s="174">
        <f t="shared" si="581"/>
        <v>36</v>
      </c>
      <c r="AG697" s="174">
        <f t="shared" si="584"/>
        <v>22.464200000000002</v>
      </c>
      <c r="AH697" s="174">
        <f t="shared" si="567"/>
        <v>521</v>
      </c>
      <c r="AI697" s="174">
        <f t="shared" si="568"/>
        <v>200</v>
      </c>
      <c r="AJ697" s="174">
        <f t="shared" si="569"/>
        <v>2.5</v>
      </c>
      <c r="AK697" s="174">
        <f t="shared" si="528"/>
        <v>11296.209079754848</v>
      </c>
      <c r="AL697" s="174">
        <f t="shared" si="570"/>
        <v>6743.7152406643909</v>
      </c>
      <c r="AM697" s="174">
        <f t="shared" si="571"/>
        <v>4552.4938390904581</v>
      </c>
      <c r="AN697" s="174"/>
      <c r="AO697" s="176">
        <v>24</v>
      </c>
      <c r="AP697" s="174">
        <v>36</v>
      </c>
      <c r="AQ697" s="175">
        <f t="shared" si="572"/>
        <v>521</v>
      </c>
      <c r="AR697" s="31">
        <f t="shared" si="573"/>
        <v>0</v>
      </c>
      <c r="AS697" s="2">
        <f t="shared" si="574"/>
        <v>1</v>
      </c>
      <c r="AT697" s="33">
        <f t="shared" si="575"/>
        <v>1.2</v>
      </c>
      <c r="AU697" s="31">
        <f t="shared" si="576"/>
        <v>0</v>
      </c>
      <c r="AV697" s="2">
        <f t="shared" si="577"/>
        <v>1</v>
      </c>
      <c r="AW697" s="33" t="str">
        <f t="shared" si="578"/>
        <v>보스대상</v>
      </c>
      <c r="AX697" s="31">
        <f t="shared" si="579"/>
        <v>1</v>
      </c>
      <c r="AY697" s="33">
        <f t="shared" si="580"/>
        <v>3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hidden="1" customHeight="1">
      <c r="A698" s="2"/>
      <c r="B698" s="107">
        <v>623</v>
      </c>
      <c r="C698" s="31">
        <v>10</v>
      </c>
      <c r="D698" s="111" t="s">
        <v>18</v>
      </c>
      <c r="E698" s="2" t="s">
        <v>135</v>
      </c>
      <c r="F698" s="2"/>
      <c r="G698" s="2" t="s">
        <v>186</v>
      </c>
      <c r="H698" s="33" t="s">
        <v>81</v>
      </c>
      <c r="I698" s="173">
        <f t="shared" si="529"/>
        <v>3525.0184351638263</v>
      </c>
      <c r="J698" s="174">
        <f t="shared" si="530"/>
        <v>61.256626475165305</v>
      </c>
      <c r="K698" s="189">
        <f t="shared" si="531"/>
        <v>7</v>
      </c>
      <c r="L698" s="190">
        <f t="shared" si="527"/>
        <v>7</v>
      </c>
      <c r="M698" s="173">
        <f t="shared" si="560"/>
        <v>29980.994880038364</v>
      </c>
      <c r="N698" s="174">
        <f t="shared" si="582"/>
        <v>9910.3643037092643</v>
      </c>
      <c r="O698" s="174">
        <f t="shared" si="561"/>
        <v>20070.630576329102</v>
      </c>
      <c r="P698" s="174"/>
      <c r="Q698" s="174"/>
      <c r="R698" s="175"/>
      <c r="S698" s="173">
        <f t="shared" si="583"/>
        <v>24481.436109522918</v>
      </c>
      <c r="T698" s="174">
        <f t="shared" si="562"/>
        <v>8092.4582887972683</v>
      </c>
      <c r="U698" s="174">
        <f t="shared" si="563"/>
        <v>16388.97782072565</v>
      </c>
      <c r="V698" s="174"/>
      <c r="W698" s="174"/>
      <c r="X698" s="175"/>
      <c r="Y698" s="173">
        <f t="shared" si="532"/>
        <v>48962.872219045836</v>
      </c>
      <c r="Z698" s="174">
        <f t="shared" si="564"/>
        <v>16184.916577594537</v>
      </c>
      <c r="AA698" s="174">
        <f t="shared" si="565"/>
        <v>32777.955641451299</v>
      </c>
      <c r="AB698" s="174"/>
      <c r="AC698" s="174"/>
      <c r="AD698" s="175"/>
      <c r="AE698" s="173">
        <f t="shared" si="566"/>
        <v>8.505202293685306</v>
      </c>
      <c r="AF698" s="174">
        <f t="shared" si="581"/>
        <v>36</v>
      </c>
      <c r="AG698" s="174">
        <f t="shared" si="584"/>
        <v>22.464200000000002</v>
      </c>
      <c r="AH698" s="174">
        <f t="shared" si="567"/>
        <v>521</v>
      </c>
      <c r="AI698" s="174">
        <f t="shared" si="568"/>
        <v>200</v>
      </c>
      <c r="AJ698" s="174">
        <f t="shared" si="569"/>
        <v>2.5</v>
      </c>
      <c r="AK698" s="174">
        <f t="shared" si="528"/>
        <v>11296.209079754848</v>
      </c>
      <c r="AL698" s="174">
        <f t="shared" si="570"/>
        <v>6743.7152406643909</v>
      </c>
      <c r="AM698" s="174">
        <f t="shared" si="571"/>
        <v>4552.4938390904581</v>
      </c>
      <c r="AN698" s="174"/>
      <c r="AO698" s="176">
        <v>24</v>
      </c>
      <c r="AP698" s="174">
        <v>36</v>
      </c>
      <c r="AQ698" s="175">
        <f t="shared" si="572"/>
        <v>521</v>
      </c>
      <c r="AR698" s="31">
        <f t="shared" si="573"/>
        <v>0</v>
      </c>
      <c r="AS698" s="2">
        <f t="shared" si="574"/>
        <v>1</v>
      </c>
      <c r="AT698" s="33">
        <f t="shared" si="575"/>
        <v>1.2</v>
      </c>
      <c r="AU698" s="31">
        <f t="shared" si="576"/>
        <v>0</v>
      </c>
      <c r="AV698" s="2">
        <f t="shared" si="577"/>
        <v>0</v>
      </c>
      <c r="AW698" s="33">
        <f t="shared" si="578"/>
        <v>5</v>
      </c>
      <c r="AX698" s="31">
        <f t="shared" si="579"/>
        <v>1</v>
      </c>
      <c r="AY698" s="33">
        <f t="shared" si="580"/>
        <v>3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hidden="1" customHeight="1">
      <c r="A699" s="2"/>
      <c r="B699" s="107">
        <v>624</v>
      </c>
      <c r="C699" s="31">
        <v>7</v>
      </c>
      <c r="D699" s="111" t="s">
        <v>18</v>
      </c>
      <c r="E699" s="2" t="s">
        <v>163</v>
      </c>
      <c r="F699" s="2"/>
      <c r="G699" s="2"/>
      <c r="H699" s="33" t="s">
        <v>81</v>
      </c>
      <c r="I699" s="173">
        <f t="shared" si="529"/>
        <v>1046.1233323888</v>
      </c>
      <c r="J699" s="174">
        <f t="shared" si="530"/>
        <v>23.931041555012275</v>
      </c>
      <c r="K699" s="189">
        <f t="shared" si="531"/>
        <v>304</v>
      </c>
      <c r="L699" s="190">
        <f t="shared" si="527"/>
        <v>184</v>
      </c>
      <c r="M699" s="173">
        <f t="shared" si="560"/>
        <v>15868.20902818576</v>
      </c>
      <c r="N699" s="174">
        <f t="shared" si="582"/>
        <v>10515.503450234097</v>
      </c>
      <c r="O699" s="174">
        <f t="shared" si="561"/>
        <v>5352.7055779516631</v>
      </c>
      <c r="P699" s="174"/>
      <c r="Q699" s="174"/>
      <c r="R699" s="175"/>
      <c r="S699" s="173">
        <f t="shared" si="583"/>
        <v>10843.337916396442</v>
      </c>
      <c r="T699" s="174">
        <f t="shared" si="562"/>
        <v>6472.5049889354677</v>
      </c>
      <c r="U699" s="174">
        <f t="shared" si="563"/>
        <v>4370.832927460975</v>
      </c>
      <c r="V699" s="174"/>
      <c r="W699" s="174"/>
      <c r="X699" s="175"/>
      <c r="Y699" s="173">
        <f t="shared" si="532"/>
        <v>21686.675832792884</v>
      </c>
      <c r="Z699" s="174">
        <f t="shared" si="564"/>
        <v>12945.009977870935</v>
      </c>
      <c r="AA699" s="174">
        <f t="shared" si="565"/>
        <v>8741.6658549219501</v>
      </c>
      <c r="AB699" s="174"/>
      <c r="AC699" s="174"/>
      <c r="AD699" s="175"/>
      <c r="AE699" s="173">
        <f t="shared" si="566"/>
        <v>15.168583413536002</v>
      </c>
      <c r="AF699" s="174">
        <f t="shared" si="581"/>
        <v>36</v>
      </c>
      <c r="AG699" s="174">
        <f t="shared" si="584"/>
        <v>62.464200000000005</v>
      </c>
      <c r="AH699" s="174">
        <f t="shared" si="567"/>
        <v>363</v>
      </c>
      <c r="AI699" s="174">
        <f t="shared" si="568"/>
        <v>200</v>
      </c>
      <c r="AJ699" s="174">
        <f t="shared" si="569"/>
        <v>2.2222222222222223</v>
      </c>
      <c r="AK699" s="174">
        <f t="shared" si="528"/>
        <v>10843.337916396442</v>
      </c>
      <c r="AL699" s="174">
        <f t="shared" si="570"/>
        <v>6472.5049889354677</v>
      </c>
      <c r="AM699" s="174">
        <f t="shared" si="571"/>
        <v>4370.832927460975</v>
      </c>
      <c r="AN699" s="174"/>
      <c r="AO699" s="176">
        <v>24</v>
      </c>
      <c r="AP699" s="174">
        <v>36</v>
      </c>
      <c r="AQ699" s="175">
        <f t="shared" si="572"/>
        <v>363</v>
      </c>
      <c r="AR699" s="31">
        <f t="shared" si="573"/>
        <v>4</v>
      </c>
      <c r="AS699" s="2">
        <f t="shared" si="574"/>
        <v>1</v>
      </c>
      <c r="AT699" s="33">
        <f t="shared" si="575"/>
        <v>1</v>
      </c>
      <c r="AU699" s="31">
        <f t="shared" si="576"/>
        <v>40</v>
      </c>
      <c r="AV699" s="2">
        <f t="shared" si="577"/>
        <v>0</v>
      </c>
      <c r="AW699" s="33" t="str">
        <f t="shared" si="578"/>
        <v>보스대상</v>
      </c>
      <c r="AX699" s="31">
        <f t="shared" si="579"/>
        <v>1</v>
      </c>
      <c r="AY699" s="33">
        <f t="shared" si="580"/>
        <v>1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hidden="1" customHeight="1">
      <c r="A700" s="2"/>
      <c r="B700" s="107">
        <v>625</v>
      </c>
      <c r="C700" s="31">
        <v>7</v>
      </c>
      <c r="D700" s="111" t="s">
        <v>18</v>
      </c>
      <c r="E700" s="2" t="s">
        <v>152</v>
      </c>
      <c r="F700" s="2"/>
      <c r="G700" s="2"/>
      <c r="H700" s="33" t="s">
        <v>81</v>
      </c>
      <c r="I700" s="173">
        <f t="shared" si="529"/>
        <v>875.4414746970765</v>
      </c>
      <c r="J700" s="174">
        <f t="shared" si="530"/>
        <v>23.931041555012275</v>
      </c>
      <c r="K700" s="189">
        <f t="shared" si="531"/>
        <v>434</v>
      </c>
      <c r="L700" s="190">
        <f t="shared" si="527"/>
        <v>241</v>
      </c>
      <c r="M700" s="173">
        <f t="shared" si="560"/>
        <v>13279.207032611572</v>
      </c>
      <c r="N700" s="174">
        <f t="shared" si="582"/>
        <v>7926.5014546599095</v>
      </c>
      <c r="O700" s="174">
        <f t="shared" si="561"/>
        <v>5352.7055779516631</v>
      </c>
      <c r="P700" s="174"/>
      <c r="Q700" s="174"/>
      <c r="R700" s="175"/>
      <c r="S700" s="173">
        <f t="shared" si="583"/>
        <v>10843.337916396442</v>
      </c>
      <c r="T700" s="174">
        <f t="shared" si="562"/>
        <v>6472.5049889354677</v>
      </c>
      <c r="U700" s="174">
        <f t="shared" si="563"/>
        <v>4370.832927460975</v>
      </c>
      <c r="V700" s="174"/>
      <c r="W700" s="174"/>
      <c r="X700" s="175"/>
      <c r="Y700" s="173">
        <f t="shared" si="532"/>
        <v>21686.675832792884</v>
      </c>
      <c r="Z700" s="174">
        <f t="shared" si="564"/>
        <v>12945.009977870935</v>
      </c>
      <c r="AA700" s="174">
        <f t="shared" si="565"/>
        <v>8741.6658549219501</v>
      </c>
      <c r="AB700" s="174"/>
      <c r="AC700" s="174"/>
      <c r="AD700" s="175"/>
      <c r="AE700" s="173">
        <f t="shared" si="566"/>
        <v>15.168583413536002</v>
      </c>
      <c r="AF700" s="174">
        <f t="shared" si="581"/>
        <v>36</v>
      </c>
      <c r="AG700" s="174">
        <f t="shared" si="584"/>
        <v>22.464200000000002</v>
      </c>
      <c r="AH700" s="174">
        <f t="shared" si="567"/>
        <v>363</v>
      </c>
      <c r="AI700" s="174">
        <f t="shared" si="568"/>
        <v>200</v>
      </c>
      <c r="AJ700" s="174">
        <f t="shared" si="569"/>
        <v>2.2222222222222223</v>
      </c>
      <c r="AK700" s="174">
        <f t="shared" si="528"/>
        <v>10843.337916396442</v>
      </c>
      <c r="AL700" s="174">
        <f t="shared" si="570"/>
        <v>6472.5049889354677</v>
      </c>
      <c r="AM700" s="174">
        <f t="shared" si="571"/>
        <v>4370.832927460975</v>
      </c>
      <c r="AN700" s="174"/>
      <c r="AO700" s="176">
        <v>24</v>
      </c>
      <c r="AP700" s="174">
        <v>36</v>
      </c>
      <c r="AQ700" s="175">
        <f t="shared" si="572"/>
        <v>363</v>
      </c>
      <c r="AR700" s="31">
        <f t="shared" si="573"/>
        <v>4</v>
      </c>
      <c r="AS700" s="2">
        <f t="shared" si="574"/>
        <v>1</v>
      </c>
      <c r="AT700" s="33">
        <f t="shared" si="575"/>
        <v>1</v>
      </c>
      <c r="AU700" s="31">
        <f t="shared" si="576"/>
        <v>0</v>
      </c>
      <c r="AV700" s="2">
        <f t="shared" si="577"/>
        <v>1</v>
      </c>
      <c r="AW700" s="33" t="str">
        <f t="shared" si="578"/>
        <v>보스대상</v>
      </c>
      <c r="AX700" s="31">
        <f t="shared" si="579"/>
        <v>1</v>
      </c>
      <c r="AY700" s="33">
        <f t="shared" si="580"/>
        <v>1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hidden="1" customHeight="1">
      <c r="A701" s="2"/>
      <c r="B701" s="107">
        <v>626</v>
      </c>
      <c r="C701" s="31">
        <v>7</v>
      </c>
      <c r="D701" s="111" t="s">
        <v>18</v>
      </c>
      <c r="E701" s="2" t="s">
        <v>155</v>
      </c>
      <c r="F701" s="2"/>
      <c r="G701" s="2" t="s">
        <v>186</v>
      </c>
      <c r="H701" s="33" t="s">
        <v>81</v>
      </c>
      <c r="I701" s="173">
        <f t="shared" si="529"/>
        <v>1973.0245503812325</v>
      </c>
      <c r="J701" s="174">
        <f t="shared" si="530"/>
        <v>53.934539165591538</v>
      </c>
      <c r="K701" s="189">
        <f t="shared" si="531"/>
        <v>42</v>
      </c>
      <c r="L701" s="190">
        <f t="shared" si="527"/>
        <v>37</v>
      </c>
      <c r="M701" s="173">
        <f t="shared" si="560"/>
        <v>13279.207032611572</v>
      </c>
      <c r="N701" s="174">
        <f t="shared" si="582"/>
        <v>7926.5014546599095</v>
      </c>
      <c r="O701" s="174">
        <f t="shared" si="561"/>
        <v>5352.7055779516631</v>
      </c>
      <c r="P701" s="174"/>
      <c r="Q701" s="174"/>
      <c r="R701" s="175"/>
      <c r="S701" s="173">
        <f t="shared" si="583"/>
        <v>10843.337916396442</v>
      </c>
      <c r="T701" s="174">
        <f t="shared" si="562"/>
        <v>6472.5049889354677</v>
      </c>
      <c r="U701" s="174">
        <f t="shared" si="563"/>
        <v>4370.832927460975</v>
      </c>
      <c r="V701" s="174"/>
      <c r="W701" s="174"/>
      <c r="X701" s="175"/>
      <c r="Y701" s="173">
        <f t="shared" si="532"/>
        <v>21686.675832792884</v>
      </c>
      <c r="Z701" s="174">
        <f t="shared" si="564"/>
        <v>12945.009977870935</v>
      </c>
      <c r="AA701" s="174">
        <f t="shared" si="565"/>
        <v>8741.6658549219501</v>
      </c>
      <c r="AB701" s="174"/>
      <c r="AC701" s="174"/>
      <c r="AD701" s="175"/>
      <c r="AE701" s="173">
        <f t="shared" si="566"/>
        <v>6.7303810436853064</v>
      </c>
      <c r="AF701" s="174">
        <f t="shared" si="581"/>
        <v>36</v>
      </c>
      <c r="AG701" s="174">
        <f t="shared" si="584"/>
        <v>22.464200000000002</v>
      </c>
      <c r="AH701" s="174">
        <f t="shared" si="567"/>
        <v>363</v>
      </c>
      <c r="AI701" s="174">
        <f t="shared" si="568"/>
        <v>200</v>
      </c>
      <c r="AJ701" s="174">
        <f t="shared" si="569"/>
        <v>2.2222222222222223</v>
      </c>
      <c r="AK701" s="174">
        <f t="shared" si="528"/>
        <v>10843.337916396442</v>
      </c>
      <c r="AL701" s="174">
        <f t="shared" si="570"/>
        <v>6472.5049889354677</v>
      </c>
      <c r="AM701" s="174">
        <f t="shared" si="571"/>
        <v>4370.832927460975</v>
      </c>
      <c r="AN701" s="174"/>
      <c r="AO701" s="176">
        <v>24</v>
      </c>
      <c r="AP701" s="174">
        <v>36</v>
      </c>
      <c r="AQ701" s="175">
        <f t="shared" si="572"/>
        <v>363</v>
      </c>
      <c r="AR701" s="31">
        <f t="shared" si="573"/>
        <v>4</v>
      </c>
      <c r="AS701" s="2">
        <f t="shared" si="574"/>
        <v>1</v>
      </c>
      <c r="AT701" s="33">
        <f t="shared" si="575"/>
        <v>1</v>
      </c>
      <c r="AU701" s="31">
        <f t="shared" si="576"/>
        <v>0</v>
      </c>
      <c r="AV701" s="2">
        <f t="shared" si="577"/>
        <v>0</v>
      </c>
      <c r="AW701" s="33">
        <f t="shared" si="578"/>
        <v>5</v>
      </c>
      <c r="AX701" s="31">
        <f t="shared" si="579"/>
        <v>1</v>
      </c>
      <c r="AY701" s="33">
        <f t="shared" si="580"/>
        <v>1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hidden="1" customHeight="1">
      <c r="A702" s="2"/>
      <c r="B702" s="107">
        <v>627</v>
      </c>
      <c r="C702" s="31">
        <v>7</v>
      </c>
      <c r="D702" s="111" t="s">
        <v>18</v>
      </c>
      <c r="E702" s="2" t="s">
        <v>168</v>
      </c>
      <c r="F702" s="2"/>
      <c r="G702" s="2"/>
      <c r="H702" s="33" t="s">
        <v>81</v>
      </c>
      <c r="I702" s="173">
        <f t="shared" si="529"/>
        <v>827.8237721510676</v>
      </c>
      <c r="J702" s="174">
        <f t="shared" si="530"/>
        <v>18.9372366318768</v>
      </c>
      <c r="K702" s="189">
        <f t="shared" si="531"/>
        <v>479</v>
      </c>
      <c r="L702" s="190">
        <f t="shared" si="527"/>
        <v>258</v>
      </c>
      <c r="M702" s="173">
        <f t="shared" si="560"/>
        <v>15868.20902818576</v>
      </c>
      <c r="N702" s="174">
        <f t="shared" si="582"/>
        <v>10515.503450234097</v>
      </c>
      <c r="O702" s="174">
        <f t="shared" si="561"/>
        <v>5352.7055779516631</v>
      </c>
      <c r="P702" s="174"/>
      <c r="Q702" s="174"/>
      <c r="R702" s="175"/>
      <c r="S702" s="173">
        <f t="shared" si="583"/>
        <v>10843.337916396442</v>
      </c>
      <c r="T702" s="174">
        <f t="shared" si="562"/>
        <v>6472.5049889354677</v>
      </c>
      <c r="U702" s="174">
        <f t="shared" si="563"/>
        <v>4370.832927460975</v>
      </c>
      <c r="V702" s="174"/>
      <c r="W702" s="174"/>
      <c r="X702" s="175"/>
      <c r="Y702" s="173">
        <f t="shared" si="532"/>
        <v>21686.675832792884</v>
      </c>
      <c r="Z702" s="174">
        <f t="shared" si="564"/>
        <v>12945.009977870935</v>
      </c>
      <c r="AA702" s="174">
        <f t="shared" si="565"/>
        <v>8741.6658549219501</v>
      </c>
      <c r="AB702" s="174"/>
      <c r="AC702" s="174"/>
      <c r="AD702" s="175"/>
      <c r="AE702" s="173">
        <f t="shared" si="566"/>
        <v>19.168583413536002</v>
      </c>
      <c r="AF702" s="174">
        <f t="shared" si="581"/>
        <v>36</v>
      </c>
      <c r="AG702" s="174">
        <f t="shared" si="584"/>
        <v>62.464200000000005</v>
      </c>
      <c r="AH702" s="174">
        <f t="shared" si="567"/>
        <v>363</v>
      </c>
      <c r="AI702" s="174">
        <f t="shared" si="568"/>
        <v>200</v>
      </c>
      <c r="AJ702" s="174">
        <f t="shared" si="569"/>
        <v>1.7777777777777777</v>
      </c>
      <c r="AK702" s="174">
        <f t="shared" si="528"/>
        <v>10843.337916396442</v>
      </c>
      <c r="AL702" s="174">
        <f t="shared" si="570"/>
        <v>6472.5049889354677</v>
      </c>
      <c r="AM702" s="174">
        <f t="shared" si="571"/>
        <v>4370.832927460975</v>
      </c>
      <c r="AN702" s="174"/>
      <c r="AO702" s="176">
        <v>24</v>
      </c>
      <c r="AP702" s="174">
        <v>36</v>
      </c>
      <c r="AQ702" s="175">
        <f t="shared" si="572"/>
        <v>363</v>
      </c>
      <c r="AR702" s="31">
        <f t="shared" si="573"/>
        <v>0</v>
      </c>
      <c r="AS702" s="2">
        <f t="shared" si="574"/>
        <v>0.8</v>
      </c>
      <c r="AT702" s="33">
        <f t="shared" si="575"/>
        <v>1</v>
      </c>
      <c r="AU702" s="31">
        <f t="shared" si="576"/>
        <v>40</v>
      </c>
      <c r="AV702" s="2">
        <f t="shared" si="577"/>
        <v>0</v>
      </c>
      <c r="AW702" s="33" t="str">
        <f t="shared" si="578"/>
        <v>보스대상</v>
      </c>
      <c r="AX702" s="31">
        <f t="shared" si="579"/>
        <v>1</v>
      </c>
      <c r="AY702" s="33">
        <f t="shared" si="580"/>
        <v>1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hidden="1" customHeight="1">
      <c r="A703" s="2"/>
      <c r="B703" s="107">
        <v>628</v>
      </c>
      <c r="C703" s="31">
        <v>7</v>
      </c>
      <c r="D703" s="111" t="s">
        <v>18</v>
      </c>
      <c r="E703" s="2" t="s">
        <v>101</v>
      </c>
      <c r="F703" s="2"/>
      <c r="G703" s="2"/>
      <c r="H703" s="33" t="s">
        <v>81</v>
      </c>
      <c r="I703" s="173">
        <f t="shared" si="529"/>
        <v>692.75891421555889</v>
      </c>
      <c r="J703" s="174">
        <f t="shared" si="530"/>
        <v>18.9372366318768</v>
      </c>
      <c r="K703" s="189">
        <f t="shared" si="531"/>
        <v>615</v>
      </c>
      <c r="L703" s="190">
        <f t="shared" si="527"/>
        <v>322</v>
      </c>
      <c r="M703" s="173">
        <f t="shared" si="560"/>
        <v>13279.207032611572</v>
      </c>
      <c r="N703" s="174">
        <f t="shared" si="582"/>
        <v>7926.5014546599095</v>
      </c>
      <c r="O703" s="174">
        <f t="shared" si="561"/>
        <v>5352.7055779516631</v>
      </c>
      <c r="P703" s="174"/>
      <c r="Q703" s="174"/>
      <c r="R703" s="175"/>
      <c r="S703" s="173">
        <f t="shared" si="583"/>
        <v>10843.337916396442</v>
      </c>
      <c r="T703" s="174">
        <f t="shared" si="562"/>
        <v>6472.5049889354677</v>
      </c>
      <c r="U703" s="174">
        <f t="shared" si="563"/>
        <v>4370.832927460975</v>
      </c>
      <c r="V703" s="174"/>
      <c r="W703" s="174"/>
      <c r="X703" s="175"/>
      <c r="Y703" s="173">
        <f t="shared" si="532"/>
        <v>21686.675832792884</v>
      </c>
      <c r="Z703" s="174">
        <f t="shared" si="564"/>
        <v>12945.009977870935</v>
      </c>
      <c r="AA703" s="174">
        <f t="shared" si="565"/>
        <v>8741.6658549219501</v>
      </c>
      <c r="AB703" s="174"/>
      <c r="AC703" s="174"/>
      <c r="AD703" s="175"/>
      <c r="AE703" s="173">
        <f t="shared" si="566"/>
        <v>19.168583413536002</v>
      </c>
      <c r="AF703" s="174">
        <f t="shared" si="581"/>
        <v>36</v>
      </c>
      <c r="AG703" s="174">
        <f t="shared" si="584"/>
        <v>22.464200000000002</v>
      </c>
      <c r="AH703" s="174">
        <f t="shared" si="567"/>
        <v>363</v>
      </c>
      <c r="AI703" s="174">
        <f t="shared" si="568"/>
        <v>200</v>
      </c>
      <c r="AJ703" s="174">
        <f t="shared" si="569"/>
        <v>1.7777777777777777</v>
      </c>
      <c r="AK703" s="174">
        <f t="shared" si="528"/>
        <v>10843.337916396442</v>
      </c>
      <c r="AL703" s="174">
        <f t="shared" si="570"/>
        <v>6472.5049889354677</v>
      </c>
      <c r="AM703" s="174">
        <f t="shared" si="571"/>
        <v>4370.832927460975</v>
      </c>
      <c r="AN703" s="174"/>
      <c r="AO703" s="176">
        <v>24</v>
      </c>
      <c r="AP703" s="174">
        <v>36</v>
      </c>
      <c r="AQ703" s="175">
        <f t="shared" si="572"/>
        <v>363</v>
      </c>
      <c r="AR703" s="31">
        <f t="shared" si="573"/>
        <v>0</v>
      </c>
      <c r="AS703" s="2">
        <f t="shared" si="574"/>
        <v>0.8</v>
      </c>
      <c r="AT703" s="33">
        <f t="shared" si="575"/>
        <v>1</v>
      </c>
      <c r="AU703" s="31">
        <f t="shared" si="576"/>
        <v>0</v>
      </c>
      <c r="AV703" s="2">
        <f t="shared" si="577"/>
        <v>1</v>
      </c>
      <c r="AW703" s="33" t="str">
        <f t="shared" si="578"/>
        <v>보스대상</v>
      </c>
      <c r="AX703" s="31">
        <f t="shared" si="579"/>
        <v>1</v>
      </c>
      <c r="AY703" s="33">
        <f t="shared" si="580"/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hidden="1" customHeight="1">
      <c r="A704" s="2"/>
      <c r="B704" s="107">
        <v>629</v>
      </c>
      <c r="C704" s="31">
        <v>7</v>
      </c>
      <c r="D704" s="111" t="s">
        <v>18</v>
      </c>
      <c r="E704" s="2" t="s">
        <v>103</v>
      </c>
      <c r="F704" s="2"/>
      <c r="G704" s="2" t="s">
        <v>186</v>
      </c>
      <c r="H704" s="33" t="s">
        <v>81</v>
      </c>
      <c r="I704" s="173">
        <f t="shared" si="529"/>
        <v>1561.3040788542712</v>
      </c>
      <c r="J704" s="174">
        <f t="shared" si="530"/>
        <v>42.679760864654519</v>
      </c>
      <c r="K704" s="189">
        <f t="shared" si="531"/>
        <v>109</v>
      </c>
      <c r="L704" s="190">
        <f t="shared" si="527"/>
        <v>80</v>
      </c>
      <c r="M704" s="173">
        <f t="shared" si="560"/>
        <v>13279.207032611572</v>
      </c>
      <c r="N704" s="174">
        <f t="shared" si="582"/>
        <v>7926.5014546599095</v>
      </c>
      <c r="O704" s="174">
        <f t="shared" si="561"/>
        <v>5352.7055779516631</v>
      </c>
      <c r="P704" s="174"/>
      <c r="Q704" s="174"/>
      <c r="R704" s="175"/>
      <c r="S704" s="173">
        <f t="shared" si="583"/>
        <v>10843.337916396442</v>
      </c>
      <c r="T704" s="174">
        <f t="shared" si="562"/>
        <v>6472.5049889354677</v>
      </c>
      <c r="U704" s="174">
        <f t="shared" si="563"/>
        <v>4370.832927460975</v>
      </c>
      <c r="V704" s="174"/>
      <c r="W704" s="174"/>
      <c r="X704" s="175"/>
      <c r="Y704" s="173">
        <f t="shared" si="532"/>
        <v>21686.675832792884</v>
      </c>
      <c r="Z704" s="174">
        <f t="shared" si="564"/>
        <v>12945.009977870935</v>
      </c>
      <c r="AA704" s="174">
        <f t="shared" si="565"/>
        <v>8741.6658549219501</v>
      </c>
      <c r="AB704" s="174"/>
      <c r="AC704" s="174"/>
      <c r="AD704" s="175"/>
      <c r="AE704" s="173">
        <f t="shared" si="566"/>
        <v>8.505202293685306</v>
      </c>
      <c r="AF704" s="174">
        <f t="shared" si="581"/>
        <v>36</v>
      </c>
      <c r="AG704" s="174">
        <f t="shared" si="584"/>
        <v>22.464200000000002</v>
      </c>
      <c r="AH704" s="174">
        <f t="shared" si="567"/>
        <v>363</v>
      </c>
      <c r="AI704" s="174">
        <f t="shared" si="568"/>
        <v>200</v>
      </c>
      <c r="AJ704" s="174">
        <f t="shared" si="569"/>
        <v>1.7777777777777777</v>
      </c>
      <c r="AK704" s="174">
        <f t="shared" si="528"/>
        <v>10843.337916396442</v>
      </c>
      <c r="AL704" s="174">
        <f t="shared" si="570"/>
        <v>6472.5049889354677</v>
      </c>
      <c r="AM704" s="174">
        <f t="shared" si="571"/>
        <v>4370.832927460975</v>
      </c>
      <c r="AN704" s="174"/>
      <c r="AO704" s="176">
        <v>24</v>
      </c>
      <c r="AP704" s="174">
        <v>36</v>
      </c>
      <c r="AQ704" s="175">
        <f t="shared" si="572"/>
        <v>363</v>
      </c>
      <c r="AR704" s="31">
        <f t="shared" si="573"/>
        <v>0</v>
      </c>
      <c r="AS704" s="2">
        <f t="shared" si="574"/>
        <v>0.8</v>
      </c>
      <c r="AT704" s="33">
        <f t="shared" si="575"/>
        <v>1</v>
      </c>
      <c r="AU704" s="31">
        <f t="shared" si="576"/>
        <v>0</v>
      </c>
      <c r="AV704" s="2">
        <f t="shared" si="577"/>
        <v>0</v>
      </c>
      <c r="AW704" s="33">
        <f t="shared" si="578"/>
        <v>5</v>
      </c>
      <c r="AX704" s="31">
        <f t="shared" si="579"/>
        <v>1</v>
      </c>
      <c r="AY704" s="33">
        <f t="shared" si="580"/>
        <v>1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hidden="1" customHeight="1">
      <c r="A705" s="2"/>
      <c r="B705" s="107">
        <v>630</v>
      </c>
      <c r="C705" s="31">
        <v>7</v>
      </c>
      <c r="D705" s="111" t="s">
        <v>18</v>
      </c>
      <c r="E705" s="2" t="s">
        <v>179</v>
      </c>
      <c r="F705" s="2"/>
      <c r="G705" s="2"/>
      <c r="H705" s="33" t="s">
        <v>81</v>
      </c>
      <c r="I705" s="173">
        <f t="shared" si="529"/>
        <v>993.38852658128098</v>
      </c>
      <c r="J705" s="174">
        <f t="shared" si="530"/>
        <v>18.9372366318768</v>
      </c>
      <c r="K705" s="189">
        <f t="shared" si="531"/>
        <v>340</v>
      </c>
      <c r="L705" s="190">
        <f t="shared" si="527"/>
        <v>205</v>
      </c>
      <c r="M705" s="173">
        <f t="shared" si="560"/>
        <v>19041.850833822911</v>
      </c>
      <c r="N705" s="174">
        <f t="shared" si="582"/>
        <v>12618.604140280915</v>
      </c>
      <c r="O705" s="174">
        <f t="shared" si="561"/>
        <v>6423.2466935419961</v>
      </c>
      <c r="P705" s="174"/>
      <c r="Q705" s="174"/>
      <c r="R705" s="175"/>
      <c r="S705" s="173">
        <f t="shared" si="583"/>
        <v>13012.005499675732</v>
      </c>
      <c r="T705" s="174">
        <f t="shared" si="562"/>
        <v>7767.0059867225609</v>
      </c>
      <c r="U705" s="174">
        <f t="shared" si="563"/>
        <v>5244.9995129531699</v>
      </c>
      <c r="V705" s="174"/>
      <c r="W705" s="174"/>
      <c r="X705" s="175"/>
      <c r="Y705" s="173">
        <f t="shared" si="532"/>
        <v>26024.010999351463</v>
      </c>
      <c r="Z705" s="174">
        <f t="shared" si="564"/>
        <v>15534.011973445122</v>
      </c>
      <c r="AA705" s="174">
        <f t="shared" si="565"/>
        <v>10489.999025906342</v>
      </c>
      <c r="AB705" s="174"/>
      <c r="AC705" s="174"/>
      <c r="AD705" s="175"/>
      <c r="AE705" s="173">
        <f t="shared" si="566"/>
        <v>19.168583413536002</v>
      </c>
      <c r="AF705" s="174">
        <f t="shared" si="581"/>
        <v>36</v>
      </c>
      <c r="AG705" s="174">
        <f t="shared" si="584"/>
        <v>62.464200000000005</v>
      </c>
      <c r="AH705" s="174">
        <f t="shared" si="567"/>
        <v>363</v>
      </c>
      <c r="AI705" s="174">
        <f t="shared" si="568"/>
        <v>200</v>
      </c>
      <c r="AJ705" s="174">
        <f t="shared" si="569"/>
        <v>2.2222222222222223</v>
      </c>
      <c r="AK705" s="174">
        <f t="shared" si="528"/>
        <v>10843.337916396442</v>
      </c>
      <c r="AL705" s="174">
        <f t="shared" si="570"/>
        <v>6472.5049889354677</v>
      </c>
      <c r="AM705" s="174">
        <f t="shared" si="571"/>
        <v>4370.832927460975</v>
      </c>
      <c r="AN705" s="174"/>
      <c r="AO705" s="176">
        <v>24</v>
      </c>
      <c r="AP705" s="174">
        <v>36</v>
      </c>
      <c r="AQ705" s="175">
        <f t="shared" si="572"/>
        <v>363</v>
      </c>
      <c r="AR705" s="31">
        <f t="shared" si="573"/>
        <v>0</v>
      </c>
      <c r="AS705" s="2">
        <f t="shared" si="574"/>
        <v>1</v>
      </c>
      <c r="AT705" s="33">
        <f t="shared" si="575"/>
        <v>1.2</v>
      </c>
      <c r="AU705" s="31">
        <f t="shared" si="576"/>
        <v>40</v>
      </c>
      <c r="AV705" s="2">
        <f t="shared" si="577"/>
        <v>0</v>
      </c>
      <c r="AW705" s="33" t="str">
        <f t="shared" si="578"/>
        <v>보스대상</v>
      </c>
      <c r="AX705" s="31">
        <f t="shared" si="579"/>
        <v>1</v>
      </c>
      <c r="AY705" s="33">
        <f t="shared" si="580"/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hidden="1" customHeight="1">
      <c r="A706" s="2"/>
      <c r="B706" s="107">
        <v>631</v>
      </c>
      <c r="C706" s="31">
        <v>7</v>
      </c>
      <c r="D706" s="111" t="s">
        <v>18</v>
      </c>
      <c r="E706" s="2" t="s">
        <v>117</v>
      </c>
      <c r="F706" s="2"/>
      <c r="G706" s="2"/>
      <c r="H706" s="33" t="s">
        <v>81</v>
      </c>
      <c r="I706" s="173">
        <f t="shared" si="529"/>
        <v>831.31069705867071</v>
      </c>
      <c r="J706" s="174">
        <f t="shared" si="530"/>
        <v>18.9372366318768</v>
      </c>
      <c r="K706" s="189">
        <f t="shared" si="531"/>
        <v>477</v>
      </c>
      <c r="L706" s="190">
        <f t="shared" si="527"/>
        <v>256</v>
      </c>
      <c r="M706" s="173">
        <f t="shared" si="560"/>
        <v>15935.048439133887</v>
      </c>
      <c r="N706" s="174">
        <f t="shared" si="582"/>
        <v>9511.8017455918907</v>
      </c>
      <c r="O706" s="174">
        <f t="shared" si="561"/>
        <v>6423.2466935419961</v>
      </c>
      <c r="P706" s="174"/>
      <c r="Q706" s="174"/>
      <c r="R706" s="175"/>
      <c r="S706" s="173">
        <f t="shared" si="583"/>
        <v>13012.005499675732</v>
      </c>
      <c r="T706" s="174">
        <f t="shared" si="562"/>
        <v>7767.0059867225609</v>
      </c>
      <c r="U706" s="174">
        <f t="shared" si="563"/>
        <v>5244.9995129531699</v>
      </c>
      <c r="V706" s="174"/>
      <c r="W706" s="174"/>
      <c r="X706" s="175"/>
      <c r="Y706" s="173">
        <f t="shared" si="532"/>
        <v>26024.010999351463</v>
      </c>
      <c r="Z706" s="174">
        <f t="shared" si="564"/>
        <v>15534.011973445122</v>
      </c>
      <c r="AA706" s="174">
        <f t="shared" si="565"/>
        <v>10489.999025906342</v>
      </c>
      <c r="AB706" s="174"/>
      <c r="AC706" s="174"/>
      <c r="AD706" s="175"/>
      <c r="AE706" s="173">
        <f t="shared" si="566"/>
        <v>19.168583413536002</v>
      </c>
      <c r="AF706" s="174">
        <f t="shared" si="581"/>
        <v>36</v>
      </c>
      <c r="AG706" s="174">
        <f t="shared" si="584"/>
        <v>22.464200000000002</v>
      </c>
      <c r="AH706" s="174">
        <f t="shared" si="567"/>
        <v>363</v>
      </c>
      <c r="AI706" s="174">
        <f t="shared" si="568"/>
        <v>200</v>
      </c>
      <c r="AJ706" s="174">
        <f t="shared" si="569"/>
        <v>2.2222222222222223</v>
      </c>
      <c r="AK706" s="174">
        <f t="shared" si="528"/>
        <v>10843.337916396442</v>
      </c>
      <c r="AL706" s="174">
        <f t="shared" si="570"/>
        <v>6472.5049889354677</v>
      </c>
      <c r="AM706" s="174">
        <f t="shared" si="571"/>
        <v>4370.832927460975</v>
      </c>
      <c r="AN706" s="174"/>
      <c r="AO706" s="176">
        <v>24</v>
      </c>
      <c r="AP706" s="174">
        <v>36</v>
      </c>
      <c r="AQ706" s="175">
        <f t="shared" si="572"/>
        <v>363</v>
      </c>
      <c r="AR706" s="31">
        <f t="shared" si="573"/>
        <v>0</v>
      </c>
      <c r="AS706" s="2">
        <f t="shared" si="574"/>
        <v>1</v>
      </c>
      <c r="AT706" s="33">
        <f t="shared" si="575"/>
        <v>1.2</v>
      </c>
      <c r="AU706" s="31">
        <f t="shared" si="576"/>
        <v>0</v>
      </c>
      <c r="AV706" s="2">
        <f t="shared" si="577"/>
        <v>1</v>
      </c>
      <c r="AW706" s="33" t="str">
        <f t="shared" si="578"/>
        <v>보스대상</v>
      </c>
      <c r="AX706" s="31">
        <f t="shared" si="579"/>
        <v>1</v>
      </c>
      <c r="AY706" s="33">
        <f t="shared" si="580"/>
        <v>1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hidden="1" customHeight="1">
      <c r="A707" s="2"/>
      <c r="B707" s="107">
        <v>632</v>
      </c>
      <c r="C707" s="31">
        <v>7</v>
      </c>
      <c r="D707" s="111" t="s">
        <v>18</v>
      </c>
      <c r="E707" s="2" t="s">
        <v>134</v>
      </c>
      <c r="F707" s="2"/>
      <c r="G707" s="2" t="s">
        <v>186</v>
      </c>
      <c r="H707" s="33" t="s">
        <v>81</v>
      </c>
      <c r="I707" s="173">
        <f t="shared" si="529"/>
        <v>1873.5648946251256</v>
      </c>
      <c r="J707" s="174">
        <f t="shared" si="530"/>
        <v>42.679760864654519</v>
      </c>
      <c r="K707" s="189">
        <f t="shared" si="531"/>
        <v>52</v>
      </c>
      <c r="L707" s="190">
        <f t="shared" ref="L707:L770" si="585">RANK(I707,$I$451:$I$866)</f>
        <v>45</v>
      </c>
      <c r="M707" s="173">
        <f t="shared" si="560"/>
        <v>15935.048439133887</v>
      </c>
      <c r="N707" s="174">
        <f t="shared" si="582"/>
        <v>9511.8017455918907</v>
      </c>
      <c r="O707" s="174">
        <f t="shared" si="561"/>
        <v>6423.2466935419961</v>
      </c>
      <c r="P707" s="174"/>
      <c r="Q707" s="174"/>
      <c r="R707" s="175"/>
      <c r="S707" s="173">
        <f t="shared" si="583"/>
        <v>13012.005499675732</v>
      </c>
      <c r="T707" s="174">
        <f t="shared" si="562"/>
        <v>7767.0059867225609</v>
      </c>
      <c r="U707" s="174">
        <f t="shared" si="563"/>
        <v>5244.9995129531699</v>
      </c>
      <c r="V707" s="174"/>
      <c r="W707" s="174"/>
      <c r="X707" s="175"/>
      <c r="Y707" s="173">
        <f t="shared" si="532"/>
        <v>26024.010999351463</v>
      </c>
      <c r="Z707" s="174">
        <f t="shared" si="564"/>
        <v>15534.011973445122</v>
      </c>
      <c r="AA707" s="174">
        <f t="shared" si="565"/>
        <v>10489.999025906342</v>
      </c>
      <c r="AB707" s="174"/>
      <c r="AC707" s="174"/>
      <c r="AD707" s="175"/>
      <c r="AE707" s="173">
        <f t="shared" si="566"/>
        <v>8.505202293685306</v>
      </c>
      <c r="AF707" s="174">
        <f t="shared" si="581"/>
        <v>36</v>
      </c>
      <c r="AG707" s="174">
        <f t="shared" si="584"/>
        <v>22.464200000000002</v>
      </c>
      <c r="AH707" s="174">
        <f t="shared" si="567"/>
        <v>363</v>
      </c>
      <c r="AI707" s="174">
        <f t="shared" si="568"/>
        <v>200</v>
      </c>
      <c r="AJ707" s="174">
        <f t="shared" si="569"/>
        <v>2.2222222222222223</v>
      </c>
      <c r="AK707" s="174">
        <f t="shared" si="528"/>
        <v>10843.337916396442</v>
      </c>
      <c r="AL707" s="174">
        <f t="shared" si="570"/>
        <v>6472.5049889354677</v>
      </c>
      <c r="AM707" s="174">
        <f t="shared" si="571"/>
        <v>4370.832927460975</v>
      </c>
      <c r="AN707" s="174"/>
      <c r="AO707" s="176">
        <v>24</v>
      </c>
      <c r="AP707" s="174">
        <v>36</v>
      </c>
      <c r="AQ707" s="175">
        <f t="shared" si="572"/>
        <v>363</v>
      </c>
      <c r="AR707" s="31">
        <f t="shared" si="573"/>
        <v>0</v>
      </c>
      <c r="AS707" s="2">
        <f t="shared" si="574"/>
        <v>1</v>
      </c>
      <c r="AT707" s="33">
        <f t="shared" si="575"/>
        <v>1.2</v>
      </c>
      <c r="AU707" s="31">
        <f t="shared" si="576"/>
        <v>0</v>
      </c>
      <c r="AV707" s="2">
        <f t="shared" si="577"/>
        <v>0</v>
      </c>
      <c r="AW707" s="33">
        <f t="shared" si="578"/>
        <v>5</v>
      </c>
      <c r="AX707" s="31">
        <f t="shared" si="579"/>
        <v>1</v>
      </c>
      <c r="AY707" s="33">
        <f t="shared" si="580"/>
        <v>1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hidden="1" customHeight="1">
      <c r="A708" s="2"/>
      <c r="B708" s="107">
        <v>633</v>
      </c>
      <c r="C708" s="31">
        <v>4</v>
      </c>
      <c r="D708" s="111" t="s">
        <v>18</v>
      </c>
      <c r="E708" s="2" t="s">
        <v>148</v>
      </c>
      <c r="F708" s="2"/>
      <c r="G708" s="2"/>
      <c r="H708" s="33" t="s">
        <v>81</v>
      </c>
      <c r="I708" s="173">
        <f t="shared" si="529"/>
        <v>815.15728086684192</v>
      </c>
      <c r="J708" s="174">
        <f t="shared" si="530"/>
        <v>13.119221127954388</v>
      </c>
      <c r="K708" s="189">
        <f t="shared" si="531"/>
        <v>490</v>
      </c>
      <c r="L708" s="190">
        <f t="shared" si="585"/>
        <v>265</v>
      </c>
      <c r="M708" s="173">
        <f t="shared" si="560"/>
        <v>12364.781209979887</v>
      </c>
      <c r="N708" s="174">
        <f t="shared" si="582"/>
        <v>7381.1506018868931</v>
      </c>
      <c r="O708" s="174">
        <f t="shared" si="561"/>
        <v>4983.6306080929926</v>
      </c>
      <c r="P708" s="174"/>
      <c r="Q708" s="174"/>
      <c r="R708" s="175"/>
      <c r="S708" s="173">
        <f t="shared" si="583"/>
        <v>10096.649641266496</v>
      </c>
      <c r="T708" s="174">
        <f t="shared" si="562"/>
        <v>6027.19047843116</v>
      </c>
      <c r="U708" s="174">
        <f t="shared" si="563"/>
        <v>4069.4591628353369</v>
      </c>
      <c r="V708" s="174"/>
      <c r="W708" s="174"/>
      <c r="X708" s="175"/>
      <c r="Y708" s="173">
        <f t="shared" si="532"/>
        <v>20193.299282532993</v>
      </c>
      <c r="Z708" s="174">
        <f t="shared" si="564"/>
        <v>12054.38095686232</v>
      </c>
      <c r="AA708" s="174">
        <f t="shared" si="565"/>
        <v>8138.9183256706738</v>
      </c>
      <c r="AB708" s="174"/>
      <c r="AC708" s="174"/>
      <c r="AD708" s="175"/>
      <c r="AE708" s="173">
        <f t="shared" si="566"/>
        <v>15.168583413536002</v>
      </c>
      <c r="AF708" s="174">
        <f t="shared" si="581"/>
        <v>36</v>
      </c>
      <c r="AG708" s="174">
        <f t="shared" si="584"/>
        <v>22.464200000000002</v>
      </c>
      <c r="AH708" s="174">
        <f t="shared" si="567"/>
        <v>199</v>
      </c>
      <c r="AI708" s="174">
        <f t="shared" si="568"/>
        <v>200</v>
      </c>
      <c r="AJ708" s="174">
        <f t="shared" si="569"/>
        <v>2.2222222222222223</v>
      </c>
      <c r="AK708" s="174">
        <f t="shared" si="528"/>
        <v>10096.649641266496</v>
      </c>
      <c r="AL708" s="174">
        <f t="shared" si="570"/>
        <v>6027.19047843116</v>
      </c>
      <c r="AM708" s="174">
        <f t="shared" si="571"/>
        <v>4069.4591628353369</v>
      </c>
      <c r="AN708" s="174"/>
      <c r="AO708" s="176">
        <v>24</v>
      </c>
      <c r="AP708" s="174">
        <v>36</v>
      </c>
      <c r="AQ708" s="175">
        <f t="shared" si="572"/>
        <v>199</v>
      </c>
      <c r="AR708" s="31">
        <f t="shared" si="573"/>
        <v>4</v>
      </c>
      <c r="AS708" s="2">
        <f t="shared" si="574"/>
        <v>1</v>
      </c>
      <c r="AT708" s="33">
        <f t="shared" si="575"/>
        <v>1</v>
      </c>
      <c r="AU708" s="31">
        <f t="shared" si="576"/>
        <v>0</v>
      </c>
      <c r="AV708" s="2">
        <f t="shared" si="577"/>
        <v>0</v>
      </c>
      <c r="AW708" s="33" t="str">
        <f t="shared" si="578"/>
        <v>보스대상</v>
      </c>
      <c r="AX708" s="31">
        <f t="shared" si="579"/>
        <v>1</v>
      </c>
      <c r="AY708" s="33">
        <f t="shared" si="580"/>
        <v>1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hidden="1" customHeight="1">
      <c r="A709" s="2"/>
      <c r="B709" s="107">
        <v>634</v>
      </c>
      <c r="C709" s="31">
        <v>4</v>
      </c>
      <c r="D709" s="111" t="s">
        <v>18</v>
      </c>
      <c r="E709" s="2" t="s">
        <v>79</v>
      </c>
      <c r="F709" s="2"/>
      <c r="G709" s="2"/>
      <c r="H709" s="33" t="s">
        <v>81</v>
      </c>
      <c r="I709" s="173">
        <f t="shared" si="529"/>
        <v>645.05451150075214</v>
      </c>
      <c r="J709" s="174">
        <f t="shared" si="530"/>
        <v>10.38157049516111</v>
      </c>
      <c r="K709" s="189">
        <f t="shared" si="531"/>
        <v>656</v>
      </c>
      <c r="L709" s="190">
        <f t="shared" si="585"/>
        <v>339</v>
      </c>
      <c r="M709" s="173">
        <f t="shared" si="560"/>
        <v>12364.781209979887</v>
      </c>
      <c r="N709" s="174">
        <f t="shared" si="582"/>
        <v>7381.1506018868931</v>
      </c>
      <c r="O709" s="174">
        <f t="shared" si="561"/>
        <v>4983.6306080929926</v>
      </c>
      <c r="P709" s="174"/>
      <c r="Q709" s="174"/>
      <c r="R709" s="175"/>
      <c r="S709" s="173">
        <f t="shared" si="583"/>
        <v>10096.649641266496</v>
      </c>
      <c r="T709" s="174">
        <f t="shared" si="562"/>
        <v>6027.19047843116</v>
      </c>
      <c r="U709" s="174">
        <f t="shared" si="563"/>
        <v>4069.4591628353369</v>
      </c>
      <c r="V709" s="174"/>
      <c r="W709" s="174"/>
      <c r="X709" s="175"/>
      <c r="Y709" s="173">
        <f t="shared" si="532"/>
        <v>20193.299282532993</v>
      </c>
      <c r="Z709" s="174">
        <f t="shared" si="564"/>
        <v>12054.38095686232</v>
      </c>
      <c r="AA709" s="174">
        <f t="shared" si="565"/>
        <v>8138.9183256706738</v>
      </c>
      <c r="AB709" s="174"/>
      <c r="AC709" s="174"/>
      <c r="AD709" s="175"/>
      <c r="AE709" s="173">
        <f t="shared" si="566"/>
        <v>19.168583413536002</v>
      </c>
      <c r="AF709" s="174">
        <f t="shared" si="581"/>
        <v>36</v>
      </c>
      <c r="AG709" s="174">
        <f t="shared" si="584"/>
        <v>22.464200000000002</v>
      </c>
      <c r="AH709" s="174">
        <f t="shared" si="567"/>
        <v>199</v>
      </c>
      <c r="AI709" s="174">
        <f t="shared" si="568"/>
        <v>200</v>
      </c>
      <c r="AJ709" s="174">
        <f t="shared" si="569"/>
        <v>1.7777777777777777</v>
      </c>
      <c r="AK709" s="174">
        <f t="shared" ref="AK709:AK772" si="586">SUM(AL709:AN709)</f>
        <v>10096.649641266496</v>
      </c>
      <c r="AL709" s="174">
        <f t="shared" si="570"/>
        <v>6027.19047843116</v>
      </c>
      <c r="AM709" s="174">
        <f t="shared" si="571"/>
        <v>4069.4591628353369</v>
      </c>
      <c r="AN709" s="174"/>
      <c r="AO709" s="176">
        <v>24</v>
      </c>
      <c r="AP709" s="174">
        <v>36</v>
      </c>
      <c r="AQ709" s="175">
        <f t="shared" si="572"/>
        <v>199</v>
      </c>
      <c r="AR709" s="31">
        <f t="shared" si="573"/>
        <v>0</v>
      </c>
      <c r="AS709" s="2">
        <f t="shared" si="574"/>
        <v>0.8</v>
      </c>
      <c r="AT709" s="33">
        <f t="shared" si="575"/>
        <v>1</v>
      </c>
      <c r="AU709" s="31">
        <f t="shared" si="576"/>
        <v>0</v>
      </c>
      <c r="AV709" s="2">
        <f t="shared" si="577"/>
        <v>0</v>
      </c>
      <c r="AW709" s="33" t="str">
        <f t="shared" si="578"/>
        <v>보스대상</v>
      </c>
      <c r="AX709" s="31">
        <f t="shared" si="579"/>
        <v>1</v>
      </c>
      <c r="AY709" s="33">
        <f t="shared" si="580"/>
        <v>1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hidden="1" customHeight="1">
      <c r="A710" s="2"/>
      <c r="B710" s="107">
        <v>635</v>
      </c>
      <c r="C710" s="31">
        <v>4</v>
      </c>
      <c r="D710" s="111" t="s">
        <v>18</v>
      </c>
      <c r="E710" s="2" t="s">
        <v>87</v>
      </c>
      <c r="F710" s="2"/>
      <c r="G710" s="2"/>
      <c r="H710" s="33" t="s">
        <v>81</v>
      </c>
      <c r="I710" s="173">
        <f t="shared" si="529"/>
        <v>774.06541380090243</v>
      </c>
      <c r="J710" s="174">
        <f t="shared" si="530"/>
        <v>10.38157049516111</v>
      </c>
      <c r="K710" s="189">
        <f t="shared" si="531"/>
        <v>544</v>
      </c>
      <c r="L710" s="190">
        <f t="shared" si="585"/>
        <v>287</v>
      </c>
      <c r="M710" s="173">
        <f t="shared" si="560"/>
        <v>14837.73745197586</v>
      </c>
      <c r="N710" s="174">
        <f t="shared" si="582"/>
        <v>8857.3807222642699</v>
      </c>
      <c r="O710" s="174">
        <f t="shared" si="561"/>
        <v>5980.3567297115906</v>
      </c>
      <c r="P710" s="174"/>
      <c r="Q710" s="174"/>
      <c r="R710" s="175"/>
      <c r="S710" s="173">
        <f t="shared" si="583"/>
        <v>12115.979569519795</v>
      </c>
      <c r="T710" s="174">
        <f t="shared" si="562"/>
        <v>7232.6285741173915</v>
      </c>
      <c r="U710" s="174">
        <f t="shared" si="563"/>
        <v>4883.3509954024039</v>
      </c>
      <c r="V710" s="174"/>
      <c r="W710" s="174"/>
      <c r="X710" s="175"/>
      <c r="Y710" s="173">
        <f t="shared" si="532"/>
        <v>24231.959139039591</v>
      </c>
      <c r="Z710" s="174">
        <f t="shared" si="564"/>
        <v>14465.257148234783</v>
      </c>
      <c r="AA710" s="174">
        <f t="shared" si="565"/>
        <v>9766.7019908048078</v>
      </c>
      <c r="AB710" s="174"/>
      <c r="AC710" s="174"/>
      <c r="AD710" s="175"/>
      <c r="AE710" s="173">
        <f t="shared" si="566"/>
        <v>19.168583413536002</v>
      </c>
      <c r="AF710" s="174">
        <f t="shared" si="581"/>
        <v>36</v>
      </c>
      <c r="AG710" s="174">
        <f t="shared" si="584"/>
        <v>22.464200000000002</v>
      </c>
      <c r="AH710" s="174">
        <f t="shared" si="567"/>
        <v>199</v>
      </c>
      <c r="AI710" s="174">
        <f t="shared" si="568"/>
        <v>200</v>
      </c>
      <c r="AJ710" s="174">
        <f t="shared" si="569"/>
        <v>2.2222222222222223</v>
      </c>
      <c r="AK710" s="174">
        <f t="shared" si="586"/>
        <v>10096.649641266496</v>
      </c>
      <c r="AL710" s="174">
        <f t="shared" si="570"/>
        <v>6027.19047843116</v>
      </c>
      <c r="AM710" s="174">
        <f t="shared" si="571"/>
        <v>4069.4591628353369</v>
      </c>
      <c r="AN710" s="174"/>
      <c r="AO710" s="176">
        <v>24</v>
      </c>
      <c r="AP710" s="174">
        <v>36</v>
      </c>
      <c r="AQ710" s="175">
        <f t="shared" si="572"/>
        <v>199</v>
      </c>
      <c r="AR710" s="31">
        <f t="shared" si="573"/>
        <v>0</v>
      </c>
      <c r="AS710" s="2">
        <f t="shared" si="574"/>
        <v>1</v>
      </c>
      <c r="AT710" s="33">
        <f t="shared" si="575"/>
        <v>1.2</v>
      </c>
      <c r="AU710" s="31">
        <f t="shared" si="576"/>
        <v>0</v>
      </c>
      <c r="AV710" s="2">
        <f t="shared" si="577"/>
        <v>0</v>
      </c>
      <c r="AW710" s="33" t="str">
        <f t="shared" si="578"/>
        <v>보스대상</v>
      </c>
      <c r="AX710" s="31">
        <f t="shared" si="579"/>
        <v>1</v>
      </c>
      <c r="AY710" s="33">
        <f t="shared" si="580"/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hidden="1" customHeight="1">
      <c r="A711" s="2"/>
      <c r="B711" s="107">
        <v>636</v>
      </c>
      <c r="C711" s="31">
        <v>1</v>
      </c>
      <c r="D711" s="111" t="s">
        <v>18</v>
      </c>
      <c r="E711" s="2" t="s">
        <v>67</v>
      </c>
      <c r="F711" s="2"/>
      <c r="G711" s="1"/>
      <c r="H711" s="33" t="s">
        <v>81</v>
      </c>
      <c r="I711" s="173">
        <f t="shared" si="529"/>
        <v>525.09808664157413</v>
      </c>
      <c r="J711" s="174">
        <f t="shared" si="530"/>
        <v>5.2690382915139304</v>
      </c>
      <c r="K711" s="189">
        <f t="shared" si="531"/>
        <v>771</v>
      </c>
      <c r="L711" s="190">
        <f t="shared" si="585"/>
        <v>384</v>
      </c>
      <c r="M711" s="173">
        <f t="shared" si="560"/>
        <v>10065.386474077168</v>
      </c>
      <c r="N711" s="174">
        <f t="shared" si="582"/>
        <v>6008.6951016303437</v>
      </c>
      <c r="O711" s="174">
        <f t="shared" si="561"/>
        <v>4056.6913724468232</v>
      </c>
      <c r="P711" s="174"/>
      <c r="Q711" s="174"/>
      <c r="R711" s="175"/>
      <c r="S711" s="173">
        <f t="shared" si="583"/>
        <v>8219.0439933279813</v>
      </c>
      <c r="T711" s="174">
        <f t="shared" si="562"/>
        <v>4906.4911228182145</v>
      </c>
      <c r="U711" s="174">
        <f t="shared" si="563"/>
        <v>3312.5528705097677</v>
      </c>
      <c r="V711" s="174"/>
      <c r="W711" s="174"/>
      <c r="X711" s="175"/>
      <c r="Y711" s="173">
        <f t="shared" si="532"/>
        <v>16438.087986655963</v>
      </c>
      <c r="Z711" s="174">
        <f t="shared" si="564"/>
        <v>9812.9822456364291</v>
      </c>
      <c r="AA711" s="174">
        <f t="shared" si="565"/>
        <v>6625.1057410195353</v>
      </c>
      <c r="AB711" s="174"/>
      <c r="AC711" s="174"/>
      <c r="AD711" s="175"/>
      <c r="AE711" s="173">
        <f t="shared" si="566"/>
        <v>19.168583413536002</v>
      </c>
      <c r="AF711" s="174">
        <f t="shared" si="581"/>
        <v>36</v>
      </c>
      <c r="AG711" s="174">
        <f t="shared" si="584"/>
        <v>22.464200000000002</v>
      </c>
      <c r="AH711" s="174">
        <f t="shared" si="567"/>
        <v>101</v>
      </c>
      <c r="AI711" s="174">
        <f t="shared" si="568"/>
        <v>200</v>
      </c>
      <c r="AJ711" s="174">
        <f t="shared" si="569"/>
        <v>2.2222222222222223</v>
      </c>
      <c r="AK711" s="174">
        <f t="shared" si="586"/>
        <v>8219.0439933279813</v>
      </c>
      <c r="AL711" s="174">
        <f t="shared" si="570"/>
        <v>4906.4911228182145</v>
      </c>
      <c r="AM711" s="174">
        <f t="shared" si="571"/>
        <v>3312.5528705097677</v>
      </c>
      <c r="AN711" s="174"/>
      <c r="AO711" s="176">
        <v>24</v>
      </c>
      <c r="AP711" s="174">
        <v>36</v>
      </c>
      <c r="AQ711" s="175">
        <f t="shared" si="572"/>
        <v>101</v>
      </c>
      <c r="AR711" s="31">
        <f t="shared" si="573"/>
        <v>0</v>
      </c>
      <c r="AS711" s="2">
        <f t="shared" si="574"/>
        <v>1</v>
      </c>
      <c r="AT711" s="33">
        <f t="shared" si="575"/>
        <v>1</v>
      </c>
      <c r="AU711" s="31">
        <f t="shared" si="576"/>
        <v>0</v>
      </c>
      <c r="AV711" s="2">
        <f t="shared" si="577"/>
        <v>0</v>
      </c>
      <c r="AW711" s="33" t="str">
        <f t="shared" si="578"/>
        <v>보스대상</v>
      </c>
      <c r="AX711" s="31">
        <f t="shared" si="579"/>
        <v>1</v>
      </c>
      <c r="AY711" s="33">
        <f t="shared" si="580"/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hidden="1" customHeight="1">
      <c r="A712" s="2"/>
      <c r="B712" s="107">
        <v>637</v>
      </c>
      <c r="C712" s="31">
        <v>10</v>
      </c>
      <c r="D712" s="111" t="s">
        <v>18</v>
      </c>
      <c r="E712" s="2" t="s">
        <v>164</v>
      </c>
      <c r="F712" s="2"/>
      <c r="G712" s="2"/>
      <c r="H712" s="33" t="s">
        <v>80</v>
      </c>
      <c r="I712" s="173">
        <f t="shared" si="529"/>
        <v>1348.2755160683123</v>
      </c>
      <c r="J712" s="174">
        <f t="shared" si="530"/>
        <v>34.347307576202191</v>
      </c>
      <c r="K712" s="189">
        <f t="shared" si="531"/>
        <v>167</v>
      </c>
      <c r="L712" s="190">
        <f t="shared" si="585"/>
        <v>112</v>
      </c>
      <c r="M712" s="173">
        <f t="shared" si="560"/>
        <v>20451.429629910494</v>
      </c>
      <c r="N712" s="174">
        <f t="shared" si="582"/>
        <v>20451.429629910494</v>
      </c>
      <c r="O712" s="174">
        <f t="shared" si="561"/>
        <v>0</v>
      </c>
      <c r="P712" s="174"/>
      <c r="Q712" s="174"/>
      <c r="R712" s="175"/>
      <c r="S712" s="173">
        <f t="shared" si="583"/>
        <v>12588.268449240197</v>
      </c>
      <c r="T712" s="174">
        <f t="shared" si="562"/>
        <v>12588.268449240197</v>
      </c>
      <c r="U712" s="174">
        <f t="shared" si="563"/>
        <v>0</v>
      </c>
      <c r="V712" s="174"/>
      <c r="W712" s="174"/>
      <c r="X712" s="175"/>
      <c r="Y712" s="173">
        <f t="shared" si="532"/>
        <v>25176.536898480394</v>
      </c>
      <c r="Z712" s="174">
        <f t="shared" si="564"/>
        <v>25176.536898480394</v>
      </c>
      <c r="AA712" s="174">
        <f t="shared" si="565"/>
        <v>0</v>
      </c>
      <c r="AB712" s="174"/>
      <c r="AC712" s="174"/>
      <c r="AD712" s="175"/>
      <c r="AE712" s="173">
        <f t="shared" si="566"/>
        <v>15.168583413536002</v>
      </c>
      <c r="AF712" s="174">
        <f t="shared" si="581"/>
        <v>36</v>
      </c>
      <c r="AG712" s="174">
        <f t="shared" si="584"/>
        <v>62.464200000000005</v>
      </c>
      <c r="AH712" s="174">
        <f t="shared" si="567"/>
        <v>521</v>
      </c>
      <c r="AI712" s="174">
        <f t="shared" si="568"/>
        <v>200</v>
      </c>
      <c r="AJ712" s="174">
        <f t="shared" si="569"/>
        <v>2.5</v>
      </c>
      <c r="AK712" s="174">
        <f t="shared" si="586"/>
        <v>7530.8060531698993</v>
      </c>
      <c r="AL712" s="174">
        <f t="shared" si="570"/>
        <v>4495.8101604429276</v>
      </c>
      <c r="AM712" s="174">
        <f t="shared" si="571"/>
        <v>3034.9958927269722</v>
      </c>
      <c r="AN712" s="174"/>
      <c r="AO712" s="176">
        <v>24</v>
      </c>
      <c r="AP712" s="174">
        <v>36</v>
      </c>
      <c r="AQ712" s="175">
        <f t="shared" si="572"/>
        <v>521</v>
      </c>
      <c r="AR712" s="31">
        <f t="shared" si="573"/>
        <v>4</v>
      </c>
      <c r="AS712" s="2">
        <f t="shared" si="574"/>
        <v>1</v>
      </c>
      <c r="AT712" s="33">
        <f t="shared" si="575"/>
        <v>1</v>
      </c>
      <c r="AU712" s="31">
        <f t="shared" si="576"/>
        <v>40</v>
      </c>
      <c r="AV712" s="2">
        <f t="shared" si="577"/>
        <v>0</v>
      </c>
      <c r="AW712" s="33" t="str">
        <f t="shared" si="578"/>
        <v>보스대상</v>
      </c>
      <c r="AX712" s="31">
        <f t="shared" si="579"/>
        <v>2.8</v>
      </c>
      <c r="AY712" s="33">
        <f t="shared" si="580"/>
        <v>1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hidden="1" customHeight="1">
      <c r="A713" s="2"/>
      <c r="B713" s="107">
        <v>638</v>
      </c>
      <c r="C713" s="31">
        <v>10</v>
      </c>
      <c r="D713" s="111" t="s">
        <v>18</v>
      </c>
      <c r="E713" s="2" t="s">
        <v>153</v>
      </c>
      <c r="F713" s="2"/>
      <c r="G713" s="2"/>
      <c r="H713" s="33" t="s">
        <v>80</v>
      </c>
      <c r="I713" s="173">
        <f t="shared" si="529"/>
        <v>1524.4787693678943</v>
      </c>
      <c r="J713" s="174">
        <f t="shared" si="530"/>
        <v>34.347307576202191</v>
      </c>
      <c r="K713" s="189">
        <f t="shared" si="531"/>
        <v>125</v>
      </c>
      <c r="L713" s="190">
        <f t="shared" si="585"/>
        <v>89</v>
      </c>
      <c r="M713" s="173">
        <f t="shared" si="560"/>
        <v>23124.183375321616</v>
      </c>
      <c r="N713" s="174">
        <f t="shared" si="582"/>
        <v>23124.183375321616</v>
      </c>
      <c r="O713" s="174">
        <f t="shared" ref="O713:O744" si="587">U713*(1+(IF(($D$57+IF(F713="백어택",8,0))&gt;100,100,$D$57+IF(F713="백어택",8,0))/100)*(AI713/100-1))</f>
        <v>0</v>
      </c>
      <c r="P713" s="174"/>
      <c r="Q713" s="174"/>
      <c r="R713" s="175"/>
      <c r="S713" s="173">
        <f t="shared" si="583"/>
        <v>18882.402673860292</v>
      </c>
      <c r="T713" s="174">
        <f t="shared" ref="T713:T744" si="588">AL713*IF(H713="근접",AT713,IF(AV713=1,AT713,1))*AX713*IF(F713="백어택",1.2,1)</f>
        <v>18882.402673860292</v>
      </c>
      <c r="U713" s="174">
        <f t="shared" ref="U713:U744" si="589">IF(AX713=1,AM713*IF(H713="근접",AT713,IF(AV713=1,AT713,1)),0)*AY713*IF(AX713=1,1,0)*IF(F713="백어택",1.2,1)</f>
        <v>0</v>
      </c>
      <c r="V713" s="174"/>
      <c r="W713" s="174"/>
      <c r="X713" s="175"/>
      <c r="Y713" s="173">
        <f t="shared" si="532"/>
        <v>37764.805347720583</v>
      </c>
      <c r="Z713" s="174">
        <f t="shared" ref="Z713:Z744" si="590">T713*$D$58/100</f>
        <v>37764.805347720583</v>
      </c>
      <c r="AA713" s="174">
        <f t="shared" ref="AA713:AA744" si="591">U713*$D$58/100</f>
        <v>0</v>
      </c>
      <c r="AB713" s="174"/>
      <c r="AC713" s="174"/>
      <c r="AD713" s="175"/>
      <c r="AE713" s="173">
        <f t="shared" ref="AE713:AE744" si="592">(AO713*(1-$D$20/100)*(1-$D$17/100)-AR713)*IF(AW713="보스대상",1,POWER(0.85,AW713))</f>
        <v>15.168583413536002</v>
      </c>
      <c r="AF713" s="174">
        <f t="shared" si="581"/>
        <v>36</v>
      </c>
      <c r="AG713" s="174">
        <f t="shared" si="584"/>
        <v>22.464200000000002</v>
      </c>
      <c r="AH713" s="174">
        <f t="shared" si="567"/>
        <v>521</v>
      </c>
      <c r="AI713" s="174">
        <f t="shared" si="568"/>
        <v>200</v>
      </c>
      <c r="AJ713" s="174">
        <f t="shared" ref="AJ713:AJ744" si="593">10*AS713/IF(AX713=1,IF(AY713=1,4.5,4),4)</f>
        <v>2.5</v>
      </c>
      <c r="AK713" s="174">
        <f t="shared" si="586"/>
        <v>11296.209079754848</v>
      </c>
      <c r="AL713" s="174">
        <f t="shared" ref="AL713:AL744" si="594">IF(AV713=1,$D$61*(VLOOKUP(C713,$B$36:$AG$39,25,FALSE)+VLOOKUP(C713,$B$40:$AG$43,25,FALSE)*$D$54),(IF(H713="근접",$D$61*(VLOOKUP(C713,$B$36:$AG$39,25,FALSE)+VLOOKUP(C713,$B$40:$AG$43,25,FALSE)*$D$54),$D$60*(VLOOKUP(C713,$B$36:$AG$39,25,FALSE)+VLOOKUP(C713,$B$40:$AG$43,25,FALSE)*$D$54))))*$D$59/100</f>
        <v>6743.7152406643909</v>
      </c>
      <c r="AM713" s="174">
        <f t="shared" ref="AM713:AM744" si="595">(IF(AV713=1,$D$61*(VLOOKUP(C713,$B$36:$AG$39,26,FALSE)+VLOOKUP(C713,$B$40:$AG$43,26,FALSE)*$D$54),IF(H713="근접",$D$61*(VLOOKUP(C713,$B$36:$AG$39,26,FALSE)+VLOOKUP(C713,$B$40:$AG$43,26,FALSE)*$D$54),$D$60*(VLOOKUP(C713,$B$36:$AG$39,26,FALSE)+VLOOKUP(C713,$B$40:$AG$43,26,FALSE)*$D$54))))*$D$59/100</f>
        <v>4552.4938390904581</v>
      </c>
      <c r="AN713" s="174"/>
      <c r="AO713" s="176">
        <v>24</v>
      </c>
      <c r="AP713" s="174">
        <v>36</v>
      </c>
      <c r="AQ713" s="175">
        <f t="shared" ref="AQ713:AQ744" si="596">VLOOKUP(C713,$B$45:$AA$48,25,FALSE)</f>
        <v>521</v>
      </c>
      <c r="AR713" s="31">
        <f t="shared" ref="AR713:AR744" si="597">IF(LEFT(E713,1)*1=1,$S$68,$R$68)</f>
        <v>4</v>
      </c>
      <c r="AS713" s="2">
        <f t="shared" ref="AS713:AS744" si="598">IF(LEFT(E713,1)*1=2,$U$68,$T$68)</f>
        <v>1</v>
      </c>
      <c r="AT713" s="33">
        <f t="shared" ref="AT713:AT744" si="599">IF(LEFT(E713,1)*1=3,$W$68,$V$68)</f>
        <v>1</v>
      </c>
      <c r="AU713" s="31">
        <f t="shared" ref="AU713:AU744" si="600">IF(MID(E713,3,1)*1=1,$Y$68,$X$68)</f>
        <v>0</v>
      </c>
      <c r="AV713" s="2">
        <f t="shared" ref="AV713:AV744" si="601">IF(MID(E713,3,1)*1=2,$AA$68,$Z$68)</f>
        <v>1</v>
      </c>
      <c r="AW713" s="33" t="str">
        <f t="shared" ref="AW713:AW744" si="602">IF(MID(E713,3,1)*1=3,$AC$68,$AB$68)</f>
        <v>보스대상</v>
      </c>
      <c r="AX713" s="31">
        <f t="shared" ref="AX713:AX744" si="603">IF(MID(E713,5,1)*1=1,$AE$68,$AD$68)</f>
        <v>2.8</v>
      </c>
      <c r="AY713" s="33">
        <f t="shared" ref="AY713:AY744" si="604">IF(MID(E713,5,1)*1=2,$AG$68,$AF$68)</f>
        <v>1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hidden="1" customHeight="1">
      <c r="A714" s="2"/>
      <c r="B714" s="107">
        <v>639</v>
      </c>
      <c r="C714" s="31">
        <v>10</v>
      </c>
      <c r="D714" s="111" t="s">
        <v>18</v>
      </c>
      <c r="E714" s="2" t="s">
        <v>156</v>
      </c>
      <c r="F714" s="2"/>
      <c r="G714" s="2" t="s">
        <v>186</v>
      </c>
      <c r="H714" s="33" t="s">
        <v>80</v>
      </c>
      <c r="I714" s="173">
        <f t="shared" si="529"/>
        <v>2290.5274085006513</v>
      </c>
      <c r="J714" s="174">
        <f t="shared" si="530"/>
        <v>77.410178802405483</v>
      </c>
      <c r="K714" s="189">
        <f t="shared" si="531"/>
        <v>26</v>
      </c>
      <c r="L714" s="190">
        <f t="shared" si="585"/>
        <v>25</v>
      </c>
      <c r="M714" s="173">
        <f t="shared" si="560"/>
        <v>15416.122250214414</v>
      </c>
      <c r="N714" s="174">
        <f t="shared" si="582"/>
        <v>15416.122250214414</v>
      </c>
      <c r="O714" s="174">
        <f t="shared" si="587"/>
        <v>0</v>
      </c>
      <c r="P714" s="174"/>
      <c r="Q714" s="174"/>
      <c r="R714" s="175"/>
      <c r="S714" s="173">
        <f t="shared" si="583"/>
        <v>12588.268449240197</v>
      </c>
      <c r="T714" s="174">
        <f t="shared" si="588"/>
        <v>12588.268449240197</v>
      </c>
      <c r="U714" s="174">
        <f t="shared" si="589"/>
        <v>0</v>
      </c>
      <c r="V714" s="174"/>
      <c r="W714" s="174"/>
      <c r="X714" s="175"/>
      <c r="Y714" s="173">
        <f t="shared" si="532"/>
        <v>25176.536898480394</v>
      </c>
      <c r="Z714" s="174">
        <f t="shared" si="590"/>
        <v>25176.536898480394</v>
      </c>
      <c r="AA714" s="174">
        <f t="shared" si="591"/>
        <v>0</v>
      </c>
      <c r="AB714" s="174"/>
      <c r="AC714" s="174"/>
      <c r="AD714" s="175"/>
      <c r="AE714" s="173">
        <f t="shared" si="592"/>
        <v>6.7303810436853064</v>
      </c>
      <c r="AF714" s="174">
        <f t="shared" si="581"/>
        <v>36</v>
      </c>
      <c r="AG714" s="174">
        <f t="shared" si="584"/>
        <v>22.464200000000002</v>
      </c>
      <c r="AH714" s="174">
        <f t="shared" si="567"/>
        <v>521</v>
      </c>
      <c r="AI714" s="174">
        <f t="shared" si="568"/>
        <v>200</v>
      </c>
      <c r="AJ714" s="174">
        <f t="shared" si="593"/>
        <v>2.5</v>
      </c>
      <c r="AK714" s="174">
        <f t="shared" si="586"/>
        <v>7530.8060531698993</v>
      </c>
      <c r="AL714" s="174">
        <f t="shared" si="594"/>
        <v>4495.8101604429276</v>
      </c>
      <c r="AM714" s="174">
        <f t="shared" si="595"/>
        <v>3034.9958927269722</v>
      </c>
      <c r="AN714" s="174"/>
      <c r="AO714" s="176">
        <v>24</v>
      </c>
      <c r="AP714" s="174">
        <v>36</v>
      </c>
      <c r="AQ714" s="175">
        <f t="shared" si="596"/>
        <v>521</v>
      </c>
      <c r="AR714" s="31">
        <f t="shared" si="597"/>
        <v>4</v>
      </c>
      <c r="AS714" s="2">
        <f t="shared" si="598"/>
        <v>1</v>
      </c>
      <c r="AT714" s="33">
        <f t="shared" si="599"/>
        <v>1</v>
      </c>
      <c r="AU714" s="31">
        <f t="shared" si="600"/>
        <v>0</v>
      </c>
      <c r="AV714" s="2">
        <f t="shared" si="601"/>
        <v>0</v>
      </c>
      <c r="AW714" s="33">
        <f t="shared" si="602"/>
        <v>5</v>
      </c>
      <c r="AX714" s="31">
        <f t="shared" si="603"/>
        <v>2.8</v>
      </c>
      <c r="AY714" s="33">
        <f t="shared" si="604"/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hidden="1" customHeight="1">
      <c r="A715" s="2"/>
      <c r="B715" s="107">
        <v>640</v>
      </c>
      <c r="C715" s="31">
        <v>10</v>
      </c>
      <c r="D715" s="111" t="s">
        <v>18</v>
      </c>
      <c r="E715" s="2" t="s">
        <v>169</v>
      </c>
      <c r="F715" s="2"/>
      <c r="G715" s="2"/>
      <c r="H715" s="33" t="s">
        <v>80</v>
      </c>
      <c r="I715" s="173">
        <f t="shared" si="529"/>
        <v>1066.9244142198115</v>
      </c>
      <c r="J715" s="174">
        <f t="shared" si="530"/>
        <v>27.179890592858989</v>
      </c>
      <c r="K715" s="189">
        <f t="shared" si="531"/>
        <v>285</v>
      </c>
      <c r="L715" s="190">
        <f t="shared" si="585"/>
        <v>174</v>
      </c>
      <c r="M715" s="173">
        <f t="shared" si="560"/>
        <v>20451.429629910494</v>
      </c>
      <c r="N715" s="174">
        <f t="shared" si="582"/>
        <v>20451.429629910494</v>
      </c>
      <c r="O715" s="174">
        <f t="shared" si="587"/>
        <v>0</v>
      </c>
      <c r="P715" s="174"/>
      <c r="Q715" s="174"/>
      <c r="R715" s="175"/>
      <c r="S715" s="173">
        <f t="shared" si="583"/>
        <v>12588.268449240197</v>
      </c>
      <c r="T715" s="174">
        <f t="shared" si="588"/>
        <v>12588.268449240197</v>
      </c>
      <c r="U715" s="174">
        <f t="shared" si="589"/>
        <v>0</v>
      </c>
      <c r="V715" s="174"/>
      <c r="W715" s="174"/>
      <c r="X715" s="175"/>
      <c r="Y715" s="173">
        <f t="shared" si="532"/>
        <v>25176.536898480394</v>
      </c>
      <c r="Z715" s="174">
        <f t="shared" si="590"/>
        <v>25176.536898480394</v>
      </c>
      <c r="AA715" s="174">
        <f t="shared" si="591"/>
        <v>0</v>
      </c>
      <c r="AB715" s="174"/>
      <c r="AC715" s="174"/>
      <c r="AD715" s="175"/>
      <c r="AE715" s="173">
        <f t="shared" si="592"/>
        <v>19.168583413536002</v>
      </c>
      <c r="AF715" s="174">
        <f t="shared" si="581"/>
        <v>36</v>
      </c>
      <c r="AG715" s="174">
        <f t="shared" si="584"/>
        <v>62.464200000000005</v>
      </c>
      <c r="AH715" s="174">
        <f t="shared" si="567"/>
        <v>521</v>
      </c>
      <c r="AI715" s="174">
        <f t="shared" si="568"/>
        <v>200</v>
      </c>
      <c r="AJ715" s="174">
        <f t="shared" si="593"/>
        <v>2</v>
      </c>
      <c r="AK715" s="174">
        <f t="shared" si="586"/>
        <v>7530.8060531698993</v>
      </c>
      <c r="AL715" s="174">
        <f t="shared" si="594"/>
        <v>4495.8101604429276</v>
      </c>
      <c r="AM715" s="174">
        <f t="shared" si="595"/>
        <v>3034.9958927269722</v>
      </c>
      <c r="AN715" s="174"/>
      <c r="AO715" s="176">
        <v>24</v>
      </c>
      <c r="AP715" s="174">
        <v>36</v>
      </c>
      <c r="AQ715" s="175">
        <f t="shared" si="596"/>
        <v>521</v>
      </c>
      <c r="AR715" s="31">
        <f t="shared" si="597"/>
        <v>0</v>
      </c>
      <c r="AS715" s="2">
        <f t="shared" si="598"/>
        <v>0.8</v>
      </c>
      <c r="AT715" s="33">
        <f t="shared" si="599"/>
        <v>1</v>
      </c>
      <c r="AU715" s="31">
        <f t="shared" si="600"/>
        <v>40</v>
      </c>
      <c r="AV715" s="2">
        <f t="shared" si="601"/>
        <v>0</v>
      </c>
      <c r="AW715" s="33" t="str">
        <f t="shared" si="602"/>
        <v>보스대상</v>
      </c>
      <c r="AX715" s="31">
        <f t="shared" si="603"/>
        <v>2.8</v>
      </c>
      <c r="AY715" s="33">
        <f t="shared" si="604"/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hidden="1" customHeight="1">
      <c r="A716" s="2"/>
      <c r="B716" s="107">
        <v>641</v>
      </c>
      <c r="C716" s="31">
        <v>10</v>
      </c>
      <c r="D716" s="111" t="s">
        <v>18</v>
      </c>
      <c r="E716" s="2" t="s">
        <v>162</v>
      </c>
      <c r="F716" s="2"/>
      <c r="G716" s="2"/>
      <c r="H716" s="33" t="s">
        <v>80</v>
      </c>
      <c r="I716" s="173">
        <f t="shared" ref="I716:I779" si="605">M716/AE716</f>
        <v>1206.3584917283113</v>
      </c>
      <c r="J716" s="174">
        <f t="shared" ref="J716:J779" si="606">AH716/AE716</f>
        <v>27.179890592858989</v>
      </c>
      <c r="K716" s="189">
        <f t="shared" ref="K716:K779" si="607">RANK(I716,$I$76:$I$977)</f>
        <v>226</v>
      </c>
      <c r="L716" s="190">
        <f t="shared" si="585"/>
        <v>147</v>
      </c>
      <c r="M716" s="173">
        <f t="shared" si="560"/>
        <v>23124.183375321616</v>
      </c>
      <c r="N716" s="174">
        <f t="shared" si="582"/>
        <v>23124.183375321616</v>
      </c>
      <c r="O716" s="174">
        <f t="shared" si="587"/>
        <v>0</v>
      </c>
      <c r="P716" s="174"/>
      <c r="Q716" s="174"/>
      <c r="R716" s="175"/>
      <c r="S716" s="173">
        <f t="shared" si="583"/>
        <v>18882.402673860292</v>
      </c>
      <c r="T716" s="174">
        <f t="shared" si="588"/>
        <v>18882.402673860292</v>
      </c>
      <c r="U716" s="174">
        <f t="shared" si="589"/>
        <v>0</v>
      </c>
      <c r="V716" s="174"/>
      <c r="W716" s="174"/>
      <c r="X716" s="175"/>
      <c r="Y716" s="173">
        <f t="shared" ref="Y716:Y779" si="608">SUM(Z716:AD716)</f>
        <v>37764.805347720583</v>
      </c>
      <c r="Z716" s="174">
        <f t="shared" si="590"/>
        <v>37764.805347720583</v>
      </c>
      <c r="AA716" s="174">
        <f t="shared" si="591"/>
        <v>0</v>
      </c>
      <c r="AB716" s="174"/>
      <c r="AC716" s="174"/>
      <c r="AD716" s="175"/>
      <c r="AE716" s="173">
        <f t="shared" si="592"/>
        <v>19.168583413536002</v>
      </c>
      <c r="AF716" s="174">
        <f t="shared" si="581"/>
        <v>36</v>
      </c>
      <c r="AG716" s="174">
        <f t="shared" si="584"/>
        <v>22.464200000000002</v>
      </c>
      <c r="AH716" s="174">
        <f t="shared" si="567"/>
        <v>521</v>
      </c>
      <c r="AI716" s="174">
        <f t="shared" si="568"/>
        <v>200</v>
      </c>
      <c r="AJ716" s="174">
        <f t="shared" si="593"/>
        <v>2</v>
      </c>
      <c r="AK716" s="174">
        <f t="shared" si="586"/>
        <v>11296.209079754848</v>
      </c>
      <c r="AL716" s="174">
        <f t="shared" si="594"/>
        <v>6743.7152406643909</v>
      </c>
      <c r="AM716" s="174">
        <f t="shared" si="595"/>
        <v>4552.4938390904581</v>
      </c>
      <c r="AN716" s="174"/>
      <c r="AO716" s="176">
        <v>24</v>
      </c>
      <c r="AP716" s="174">
        <v>36</v>
      </c>
      <c r="AQ716" s="175">
        <f t="shared" si="596"/>
        <v>521</v>
      </c>
      <c r="AR716" s="31">
        <f t="shared" si="597"/>
        <v>0</v>
      </c>
      <c r="AS716" s="2">
        <f t="shared" si="598"/>
        <v>0.8</v>
      </c>
      <c r="AT716" s="33">
        <f t="shared" si="599"/>
        <v>1</v>
      </c>
      <c r="AU716" s="31">
        <f t="shared" si="600"/>
        <v>0</v>
      </c>
      <c r="AV716" s="2">
        <f t="shared" si="601"/>
        <v>1</v>
      </c>
      <c r="AW716" s="33" t="str">
        <f t="shared" si="602"/>
        <v>보스대상</v>
      </c>
      <c r="AX716" s="31">
        <f t="shared" si="603"/>
        <v>2.8</v>
      </c>
      <c r="AY716" s="33">
        <f t="shared" si="604"/>
        <v>1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hidden="1" customHeight="1">
      <c r="A717" s="2"/>
      <c r="B717" s="107">
        <v>642</v>
      </c>
      <c r="C717" s="31">
        <v>10</v>
      </c>
      <c r="D717" s="111" t="s">
        <v>18</v>
      </c>
      <c r="E717" s="2" t="s">
        <v>171</v>
      </c>
      <c r="F717" s="2"/>
      <c r="G717" s="2" t="s">
        <v>186</v>
      </c>
      <c r="H717" s="33" t="s">
        <v>80</v>
      </c>
      <c r="I717" s="173">
        <f t="shared" si="605"/>
        <v>1812.5520966926472</v>
      </c>
      <c r="J717" s="174">
        <f t="shared" si="606"/>
        <v>61.256626475165305</v>
      </c>
      <c r="K717" s="189">
        <f t="shared" si="607"/>
        <v>63</v>
      </c>
      <c r="L717" s="190">
        <f t="shared" si="585"/>
        <v>53</v>
      </c>
      <c r="M717" s="173">
        <f t="shared" si="560"/>
        <v>15416.122250214414</v>
      </c>
      <c r="N717" s="174">
        <f t="shared" si="582"/>
        <v>15416.122250214414</v>
      </c>
      <c r="O717" s="174">
        <f t="shared" si="587"/>
        <v>0</v>
      </c>
      <c r="P717" s="174"/>
      <c r="Q717" s="174"/>
      <c r="R717" s="175"/>
      <c r="S717" s="173">
        <f t="shared" si="583"/>
        <v>12588.268449240197</v>
      </c>
      <c r="T717" s="174">
        <f t="shared" si="588"/>
        <v>12588.268449240197</v>
      </c>
      <c r="U717" s="174">
        <f t="shared" si="589"/>
        <v>0</v>
      </c>
      <c r="V717" s="174"/>
      <c r="W717" s="174"/>
      <c r="X717" s="175"/>
      <c r="Y717" s="173">
        <f t="shared" si="608"/>
        <v>25176.536898480394</v>
      </c>
      <c r="Z717" s="174">
        <f t="shared" si="590"/>
        <v>25176.536898480394</v>
      </c>
      <c r="AA717" s="174">
        <f t="shared" si="591"/>
        <v>0</v>
      </c>
      <c r="AB717" s="174"/>
      <c r="AC717" s="174"/>
      <c r="AD717" s="175"/>
      <c r="AE717" s="173">
        <f t="shared" si="592"/>
        <v>8.505202293685306</v>
      </c>
      <c r="AF717" s="174">
        <f t="shared" si="581"/>
        <v>36</v>
      </c>
      <c r="AG717" s="174">
        <f t="shared" si="584"/>
        <v>22.464200000000002</v>
      </c>
      <c r="AH717" s="174">
        <f t="shared" si="567"/>
        <v>521</v>
      </c>
      <c r="AI717" s="174">
        <f t="shared" si="568"/>
        <v>200</v>
      </c>
      <c r="AJ717" s="174">
        <f t="shared" si="593"/>
        <v>2</v>
      </c>
      <c r="AK717" s="174">
        <f t="shared" si="586"/>
        <v>7530.8060531698993</v>
      </c>
      <c r="AL717" s="174">
        <f t="shared" si="594"/>
        <v>4495.8101604429276</v>
      </c>
      <c r="AM717" s="174">
        <f t="shared" si="595"/>
        <v>3034.9958927269722</v>
      </c>
      <c r="AN717" s="174"/>
      <c r="AO717" s="176">
        <v>24</v>
      </c>
      <c r="AP717" s="174">
        <v>36</v>
      </c>
      <c r="AQ717" s="175">
        <f t="shared" si="596"/>
        <v>521</v>
      </c>
      <c r="AR717" s="31">
        <f t="shared" si="597"/>
        <v>0</v>
      </c>
      <c r="AS717" s="2">
        <f t="shared" si="598"/>
        <v>0.8</v>
      </c>
      <c r="AT717" s="33">
        <f t="shared" si="599"/>
        <v>1</v>
      </c>
      <c r="AU717" s="31">
        <f t="shared" si="600"/>
        <v>0</v>
      </c>
      <c r="AV717" s="2">
        <f t="shared" si="601"/>
        <v>0</v>
      </c>
      <c r="AW717" s="33">
        <f t="shared" si="602"/>
        <v>5</v>
      </c>
      <c r="AX717" s="31">
        <f t="shared" si="603"/>
        <v>2.8</v>
      </c>
      <c r="AY717" s="33">
        <f t="shared" si="604"/>
        <v>1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hidden="1" customHeight="1">
      <c r="A718" s="2"/>
      <c r="B718" s="107">
        <v>643</v>
      </c>
      <c r="C718" s="31">
        <v>10</v>
      </c>
      <c r="D718" s="111" t="s">
        <v>18</v>
      </c>
      <c r="E718" s="2" t="s">
        <v>182</v>
      </c>
      <c r="F718" s="2"/>
      <c r="G718" s="2"/>
      <c r="H718" s="33" t="s">
        <v>80</v>
      </c>
      <c r="I718" s="173">
        <f t="shared" si="605"/>
        <v>1066.9244142198115</v>
      </c>
      <c r="J718" s="174">
        <f t="shared" si="606"/>
        <v>27.179890592858989</v>
      </c>
      <c r="K718" s="189">
        <f t="shared" si="607"/>
        <v>285</v>
      </c>
      <c r="L718" s="190">
        <f t="shared" si="585"/>
        <v>174</v>
      </c>
      <c r="M718" s="173">
        <f t="shared" si="560"/>
        <v>20451.429629910494</v>
      </c>
      <c r="N718" s="174">
        <f t="shared" si="582"/>
        <v>20451.429629910494</v>
      </c>
      <c r="O718" s="174">
        <f t="shared" si="587"/>
        <v>0</v>
      </c>
      <c r="P718" s="174"/>
      <c r="Q718" s="174"/>
      <c r="R718" s="175"/>
      <c r="S718" s="173">
        <f t="shared" si="583"/>
        <v>12588.268449240197</v>
      </c>
      <c r="T718" s="174">
        <f t="shared" si="588"/>
        <v>12588.268449240197</v>
      </c>
      <c r="U718" s="174">
        <f t="shared" si="589"/>
        <v>0</v>
      </c>
      <c r="V718" s="174"/>
      <c r="W718" s="174"/>
      <c r="X718" s="175"/>
      <c r="Y718" s="173">
        <f t="shared" si="608"/>
        <v>25176.536898480394</v>
      </c>
      <c r="Z718" s="174">
        <f t="shared" si="590"/>
        <v>25176.536898480394</v>
      </c>
      <c r="AA718" s="174">
        <f t="shared" si="591"/>
        <v>0</v>
      </c>
      <c r="AB718" s="174"/>
      <c r="AC718" s="174"/>
      <c r="AD718" s="175"/>
      <c r="AE718" s="173">
        <f t="shared" si="592"/>
        <v>19.168583413536002</v>
      </c>
      <c r="AF718" s="174">
        <f t="shared" si="581"/>
        <v>36</v>
      </c>
      <c r="AG718" s="174">
        <f t="shared" si="584"/>
        <v>62.464200000000005</v>
      </c>
      <c r="AH718" s="174">
        <f t="shared" si="567"/>
        <v>521</v>
      </c>
      <c r="AI718" s="174">
        <f t="shared" si="568"/>
        <v>200</v>
      </c>
      <c r="AJ718" s="174">
        <f t="shared" si="593"/>
        <v>2.5</v>
      </c>
      <c r="AK718" s="174">
        <f t="shared" si="586"/>
        <v>7530.8060531698993</v>
      </c>
      <c r="AL718" s="174">
        <f t="shared" si="594"/>
        <v>4495.8101604429276</v>
      </c>
      <c r="AM718" s="174">
        <f t="shared" si="595"/>
        <v>3034.9958927269722</v>
      </c>
      <c r="AN718" s="174"/>
      <c r="AO718" s="176">
        <v>24</v>
      </c>
      <c r="AP718" s="174">
        <v>36</v>
      </c>
      <c r="AQ718" s="175">
        <f t="shared" si="596"/>
        <v>521</v>
      </c>
      <c r="AR718" s="31">
        <f t="shared" si="597"/>
        <v>0</v>
      </c>
      <c r="AS718" s="2">
        <f t="shared" si="598"/>
        <v>1</v>
      </c>
      <c r="AT718" s="33">
        <f t="shared" si="599"/>
        <v>1.2</v>
      </c>
      <c r="AU718" s="31">
        <f t="shared" si="600"/>
        <v>40</v>
      </c>
      <c r="AV718" s="2">
        <f t="shared" si="601"/>
        <v>0</v>
      </c>
      <c r="AW718" s="33" t="str">
        <f t="shared" si="602"/>
        <v>보스대상</v>
      </c>
      <c r="AX718" s="31">
        <f t="shared" si="603"/>
        <v>2.8</v>
      </c>
      <c r="AY718" s="33">
        <f t="shared" si="604"/>
        <v>1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hidden="1" customHeight="1">
      <c r="A719" s="2"/>
      <c r="B719" s="107">
        <v>644</v>
      </c>
      <c r="C719" s="31">
        <v>10</v>
      </c>
      <c r="D719" s="111" t="s">
        <v>18</v>
      </c>
      <c r="E719" s="2" t="s">
        <v>159</v>
      </c>
      <c r="F719" s="2"/>
      <c r="G719" s="2"/>
      <c r="H719" s="33" t="s">
        <v>80</v>
      </c>
      <c r="I719" s="173">
        <f t="shared" si="605"/>
        <v>1447.6301900739734</v>
      </c>
      <c r="J719" s="174">
        <f t="shared" si="606"/>
        <v>27.179890592858989</v>
      </c>
      <c r="K719" s="189">
        <f t="shared" si="607"/>
        <v>141</v>
      </c>
      <c r="L719" s="190">
        <f t="shared" si="585"/>
        <v>98</v>
      </c>
      <c r="M719" s="173">
        <f t="shared" si="560"/>
        <v>27749.020050385938</v>
      </c>
      <c r="N719" s="174">
        <f t="shared" si="582"/>
        <v>27749.020050385938</v>
      </c>
      <c r="O719" s="174">
        <f t="shared" si="587"/>
        <v>0</v>
      </c>
      <c r="P719" s="174"/>
      <c r="Q719" s="174"/>
      <c r="R719" s="175"/>
      <c r="S719" s="173">
        <f t="shared" si="583"/>
        <v>22658.883208632349</v>
      </c>
      <c r="T719" s="174">
        <f t="shared" si="588"/>
        <v>22658.883208632349</v>
      </c>
      <c r="U719" s="174">
        <f t="shared" si="589"/>
        <v>0</v>
      </c>
      <c r="V719" s="174"/>
      <c r="W719" s="174"/>
      <c r="X719" s="175"/>
      <c r="Y719" s="173">
        <f t="shared" si="608"/>
        <v>45317.766417264698</v>
      </c>
      <c r="Z719" s="174">
        <f t="shared" si="590"/>
        <v>45317.766417264698</v>
      </c>
      <c r="AA719" s="174">
        <f t="shared" si="591"/>
        <v>0</v>
      </c>
      <c r="AB719" s="174"/>
      <c r="AC719" s="174"/>
      <c r="AD719" s="175"/>
      <c r="AE719" s="173">
        <f t="shared" si="592"/>
        <v>19.168583413536002</v>
      </c>
      <c r="AF719" s="174">
        <f t="shared" si="581"/>
        <v>36</v>
      </c>
      <c r="AG719" s="174">
        <f t="shared" si="584"/>
        <v>22.464200000000002</v>
      </c>
      <c r="AH719" s="174">
        <f t="shared" si="567"/>
        <v>521</v>
      </c>
      <c r="AI719" s="174">
        <f t="shared" si="568"/>
        <v>200</v>
      </c>
      <c r="AJ719" s="174">
        <f t="shared" si="593"/>
        <v>2.5</v>
      </c>
      <c r="AK719" s="174">
        <f t="shared" si="586"/>
        <v>11296.209079754848</v>
      </c>
      <c r="AL719" s="174">
        <f t="shared" si="594"/>
        <v>6743.7152406643909</v>
      </c>
      <c r="AM719" s="174">
        <f t="shared" si="595"/>
        <v>4552.4938390904581</v>
      </c>
      <c r="AN719" s="174"/>
      <c r="AO719" s="176">
        <v>24</v>
      </c>
      <c r="AP719" s="174">
        <v>36</v>
      </c>
      <c r="AQ719" s="175">
        <f t="shared" si="596"/>
        <v>521</v>
      </c>
      <c r="AR719" s="31">
        <f t="shared" si="597"/>
        <v>0</v>
      </c>
      <c r="AS719" s="2">
        <f t="shared" si="598"/>
        <v>1</v>
      </c>
      <c r="AT719" s="33">
        <f t="shared" si="599"/>
        <v>1.2</v>
      </c>
      <c r="AU719" s="31">
        <f t="shared" si="600"/>
        <v>0</v>
      </c>
      <c r="AV719" s="2">
        <f t="shared" si="601"/>
        <v>1</v>
      </c>
      <c r="AW719" s="33" t="str">
        <f t="shared" si="602"/>
        <v>보스대상</v>
      </c>
      <c r="AX719" s="31">
        <f t="shared" si="603"/>
        <v>2.8</v>
      </c>
      <c r="AY719" s="33">
        <f t="shared" si="604"/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hidden="1" customHeight="1">
      <c r="A720" s="2"/>
      <c r="B720" s="107">
        <v>645</v>
      </c>
      <c r="C720" s="31">
        <v>10</v>
      </c>
      <c r="D720" s="111" t="s">
        <v>18</v>
      </c>
      <c r="E720" s="2" t="s">
        <v>147</v>
      </c>
      <c r="F720" s="2"/>
      <c r="G720" s="2" t="s">
        <v>186</v>
      </c>
      <c r="H720" s="33" t="s">
        <v>80</v>
      </c>
      <c r="I720" s="173">
        <f t="shared" si="605"/>
        <v>1812.5520966926472</v>
      </c>
      <c r="J720" s="174">
        <f t="shared" si="606"/>
        <v>61.256626475165305</v>
      </c>
      <c r="K720" s="189">
        <f t="shared" si="607"/>
        <v>63</v>
      </c>
      <c r="L720" s="190">
        <f t="shared" si="585"/>
        <v>53</v>
      </c>
      <c r="M720" s="173">
        <f t="shared" si="560"/>
        <v>15416.122250214414</v>
      </c>
      <c r="N720" s="174">
        <f t="shared" si="582"/>
        <v>15416.122250214414</v>
      </c>
      <c r="O720" s="174">
        <f t="shared" si="587"/>
        <v>0</v>
      </c>
      <c r="P720" s="174"/>
      <c r="Q720" s="174"/>
      <c r="R720" s="175"/>
      <c r="S720" s="173">
        <f t="shared" si="583"/>
        <v>12588.268449240197</v>
      </c>
      <c r="T720" s="174">
        <f t="shared" si="588"/>
        <v>12588.268449240197</v>
      </c>
      <c r="U720" s="174">
        <f t="shared" si="589"/>
        <v>0</v>
      </c>
      <c r="V720" s="174"/>
      <c r="W720" s="174"/>
      <c r="X720" s="175"/>
      <c r="Y720" s="173">
        <f t="shared" si="608"/>
        <v>25176.536898480394</v>
      </c>
      <c r="Z720" s="174">
        <f t="shared" si="590"/>
        <v>25176.536898480394</v>
      </c>
      <c r="AA720" s="174">
        <f t="shared" si="591"/>
        <v>0</v>
      </c>
      <c r="AB720" s="174"/>
      <c r="AC720" s="174"/>
      <c r="AD720" s="175"/>
      <c r="AE720" s="173">
        <f t="shared" si="592"/>
        <v>8.505202293685306</v>
      </c>
      <c r="AF720" s="174">
        <f t="shared" si="581"/>
        <v>36</v>
      </c>
      <c r="AG720" s="174">
        <f t="shared" si="584"/>
        <v>22.464200000000002</v>
      </c>
      <c r="AH720" s="174">
        <f t="shared" si="567"/>
        <v>521</v>
      </c>
      <c r="AI720" s="174">
        <f t="shared" si="568"/>
        <v>200</v>
      </c>
      <c r="AJ720" s="174">
        <f t="shared" si="593"/>
        <v>2.5</v>
      </c>
      <c r="AK720" s="174">
        <f t="shared" si="586"/>
        <v>7530.8060531698993</v>
      </c>
      <c r="AL720" s="174">
        <f t="shared" si="594"/>
        <v>4495.8101604429276</v>
      </c>
      <c r="AM720" s="174">
        <f t="shared" si="595"/>
        <v>3034.9958927269722</v>
      </c>
      <c r="AN720" s="174"/>
      <c r="AO720" s="176">
        <v>24</v>
      </c>
      <c r="AP720" s="174">
        <v>36</v>
      </c>
      <c r="AQ720" s="175">
        <f t="shared" si="596"/>
        <v>521</v>
      </c>
      <c r="AR720" s="31">
        <f t="shared" si="597"/>
        <v>0</v>
      </c>
      <c r="AS720" s="2">
        <f t="shared" si="598"/>
        <v>1</v>
      </c>
      <c r="AT720" s="33">
        <f t="shared" si="599"/>
        <v>1.2</v>
      </c>
      <c r="AU720" s="31">
        <f t="shared" si="600"/>
        <v>0</v>
      </c>
      <c r="AV720" s="2">
        <f t="shared" si="601"/>
        <v>0</v>
      </c>
      <c r="AW720" s="33">
        <f t="shared" si="602"/>
        <v>5</v>
      </c>
      <c r="AX720" s="31">
        <f t="shared" si="603"/>
        <v>2.8</v>
      </c>
      <c r="AY720" s="33">
        <f t="shared" si="604"/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hidden="1" customHeight="1">
      <c r="A721" s="2"/>
      <c r="B721" s="107">
        <v>646</v>
      </c>
      <c r="C721" s="31">
        <v>10</v>
      </c>
      <c r="D721" s="111" t="s">
        <v>18</v>
      </c>
      <c r="E721" s="2" t="s">
        <v>165</v>
      </c>
      <c r="F721" s="2"/>
      <c r="G721" s="2"/>
      <c r="H721" s="33" t="s">
        <v>80</v>
      </c>
      <c r="I721" s="173">
        <f t="shared" si="605"/>
        <v>1216.6220027110082</v>
      </c>
      <c r="J721" s="174">
        <f t="shared" si="606"/>
        <v>34.347307576202191</v>
      </c>
      <c r="K721" s="189">
        <f t="shared" si="607"/>
        <v>224</v>
      </c>
      <c r="L721" s="190">
        <f t="shared" si="585"/>
        <v>145</v>
      </c>
      <c r="M721" s="173">
        <f t="shared" si="560"/>
        <v>18454.432330865151</v>
      </c>
      <c r="N721" s="174">
        <f t="shared" si="582"/>
        <v>7304.0820106823194</v>
      </c>
      <c r="O721" s="174">
        <f t="shared" si="587"/>
        <v>11150.350320182833</v>
      </c>
      <c r="P721" s="174"/>
      <c r="Q721" s="174"/>
      <c r="R721" s="175"/>
      <c r="S721" s="173">
        <f t="shared" si="583"/>
        <v>13600.797838623843</v>
      </c>
      <c r="T721" s="174">
        <f t="shared" si="588"/>
        <v>4495.8101604429276</v>
      </c>
      <c r="U721" s="174">
        <f t="shared" si="589"/>
        <v>9104.9876781809162</v>
      </c>
      <c r="V721" s="174"/>
      <c r="W721" s="174"/>
      <c r="X721" s="175"/>
      <c r="Y721" s="173">
        <f t="shared" si="608"/>
        <v>27201.595677247686</v>
      </c>
      <c r="Z721" s="174">
        <f t="shared" si="590"/>
        <v>8991.6203208858551</v>
      </c>
      <c r="AA721" s="174">
        <f t="shared" si="591"/>
        <v>18209.975356361832</v>
      </c>
      <c r="AB721" s="174"/>
      <c r="AC721" s="174"/>
      <c r="AD721" s="175"/>
      <c r="AE721" s="173">
        <f t="shared" si="592"/>
        <v>15.168583413536002</v>
      </c>
      <c r="AF721" s="174">
        <f t="shared" si="581"/>
        <v>36</v>
      </c>
      <c r="AG721" s="174">
        <f t="shared" si="584"/>
        <v>62.464200000000005</v>
      </c>
      <c r="AH721" s="174">
        <f t="shared" si="567"/>
        <v>521</v>
      </c>
      <c r="AI721" s="174">
        <f t="shared" si="568"/>
        <v>200</v>
      </c>
      <c r="AJ721" s="174">
        <f t="shared" si="593"/>
        <v>2.5</v>
      </c>
      <c r="AK721" s="174">
        <f t="shared" si="586"/>
        <v>7530.8060531698993</v>
      </c>
      <c r="AL721" s="174">
        <f t="shared" si="594"/>
        <v>4495.8101604429276</v>
      </c>
      <c r="AM721" s="174">
        <f t="shared" si="595"/>
        <v>3034.9958927269722</v>
      </c>
      <c r="AN721" s="174"/>
      <c r="AO721" s="176">
        <v>24</v>
      </c>
      <c r="AP721" s="174">
        <v>36</v>
      </c>
      <c r="AQ721" s="175">
        <f t="shared" si="596"/>
        <v>521</v>
      </c>
      <c r="AR721" s="31">
        <f t="shared" si="597"/>
        <v>4</v>
      </c>
      <c r="AS721" s="2">
        <f t="shared" si="598"/>
        <v>1</v>
      </c>
      <c r="AT721" s="33">
        <f t="shared" si="599"/>
        <v>1</v>
      </c>
      <c r="AU721" s="31">
        <f t="shared" si="600"/>
        <v>40</v>
      </c>
      <c r="AV721" s="2">
        <f t="shared" si="601"/>
        <v>0</v>
      </c>
      <c r="AW721" s="33" t="str">
        <f t="shared" si="602"/>
        <v>보스대상</v>
      </c>
      <c r="AX721" s="31">
        <f t="shared" si="603"/>
        <v>1</v>
      </c>
      <c r="AY721" s="33">
        <f t="shared" si="604"/>
        <v>3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hidden="1" customHeight="1">
      <c r="A722" s="2"/>
      <c r="B722" s="107">
        <v>647</v>
      </c>
      <c r="C722" s="31">
        <v>10</v>
      </c>
      <c r="D722" s="111" t="s">
        <v>18</v>
      </c>
      <c r="E722" s="2" t="s">
        <v>154</v>
      </c>
      <c r="F722" s="2"/>
      <c r="G722" s="2"/>
      <c r="H722" s="33" t="s">
        <v>80</v>
      </c>
      <c r="I722" s="173">
        <f t="shared" si="605"/>
        <v>1647.0992523755931</v>
      </c>
      <c r="J722" s="174">
        <f t="shared" si="606"/>
        <v>34.347307576202191</v>
      </c>
      <c r="K722" s="189">
        <f t="shared" si="607"/>
        <v>90</v>
      </c>
      <c r="L722" s="190">
        <f t="shared" si="585"/>
        <v>71</v>
      </c>
      <c r="M722" s="173">
        <f t="shared" si="560"/>
        <v>24984.162400031972</v>
      </c>
      <c r="N722" s="174">
        <f t="shared" si="582"/>
        <v>8258.6369197577205</v>
      </c>
      <c r="O722" s="174">
        <f t="shared" si="587"/>
        <v>16725.525480274253</v>
      </c>
      <c r="P722" s="174"/>
      <c r="Q722" s="174"/>
      <c r="R722" s="175"/>
      <c r="S722" s="173">
        <f t="shared" si="583"/>
        <v>20401.196757935766</v>
      </c>
      <c r="T722" s="174">
        <f t="shared" si="588"/>
        <v>6743.7152406643909</v>
      </c>
      <c r="U722" s="174">
        <f t="shared" si="589"/>
        <v>13657.481517271375</v>
      </c>
      <c r="V722" s="174"/>
      <c r="W722" s="174"/>
      <c r="X722" s="175"/>
      <c r="Y722" s="173">
        <f t="shared" si="608"/>
        <v>40802.393515871532</v>
      </c>
      <c r="Z722" s="174">
        <f t="shared" si="590"/>
        <v>13487.430481328782</v>
      </c>
      <c r="AA722" s="174">
        <f t="shared" si="591"/>
        <v>27314.963034542754</v>
      </c>
      <c r="AB722" s="174"/>
      <c r="AC722" s="174"/>
      <c r="AD722" s="175"/>
      <c r="AE722" s="173">
        <f t="shared" si="592"/>
        <v>15.168583413536002</v>
      </c>
      <c r="AF722" s="174">
        <f t="shared" si="581"/>
        <v>36</v>
      </c>
      <c r="AG722" s="174">
        <f t="shared" si="584"/>
        <v>22.464200000000002</v>
      </c>
      <c r="AH722" s="174">
        <f t="shared" si="567"/>
        <v>521</v>
      </c>
      <c r="AI722" s="174">
        <f t="shared" si="568"/>
        <v>200</v>
      </c>
      <c r="AJ722" s="174">
        <f t="shared" si="593"/>
        <v>2.5</v>
      </c>
      <c r="AK722" s="174">
        <f t="shared" si="586"/>
        <v>11296.209079754848</v>
      </c>
      <c r="AL722" s="174">
        <f t="shared" si="594"/>
        <v>6743.7152406643909</v>
      </c>
      <c r="AM722" s="174">
        <f t="shared" si="595"/>
        <v>4552.4938390904581</v>
      </c>
      <c r="AN722" s="174"/>
      <c r="AO722" s="176">
        <v>24</v>
      </c>
      <c r="AP722" s="174">
        <v>36</v>
      </c>
      <c r="AQ722" s="175">
        <f t="shared" si="596"/>
        <v>521</v>
      </c>
      <c r="AR722" s="31">
        <f t="shared" si="597"/>
        <v>4</v>
      </c>
      <c r="AS722" s="2">
        <f t="shared" si="598"/>
        <v>1</v>
      </c>
      <c r="AT722" s="33">
        <f t="shared" si="599"/>
        <v>1</v>
      </c>
      <c r="AU722" s="31">
        <f t="shared" si="600"/>
        <v>0</v>
      </c>
      <c r="AV722" s="2">
        <f t="shared" si="601"/>
        <v>1</v>
      </c>
      <c r="AW722" s="33" t="str">
        <f t="shared" si="602"/>
        <v>보스대상</v>
      </c>
      <c r="AX722" s="31">
        <f t="shared" si="603"/>
        <v>1</v>
      </c>
      <c r="AY722" s="33">
        <f t="shared" si="604"/>
        <v>3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hidden="1" customHeight="1">
      <c r="A723" s="2"/>
      <c r="B723" s="107">
        <v>648</v>
      </c>
      <c r="C723" s="31">
        <v>10</v>
      </c>
      <c r="D723" s="111" t="s">
        <v>18</v>
      </c>
      <c r="E723" s="2" t="s">
        <v>157</v>
      </c>
      <c r="F723" s="2"/>
      <c r="G723" s="2" t="s">
        <v>186</v>
      </c>
      <c r="H723" s="33" t="s">
        <v>80</v>
      </c>
      <c r="I723" s="173">
        <f t="shared" si="605"/>
        <v>2474.7645279780049</v>
      </c>
      <c r="J723" s="174">
        <f t="shared" si="606"/>
        <v>77.410178802405483</v>
      </c>
      <c r="K723" s="189">
        <f t="shared" si="607"/>
        <v>19</v>
      </c>
      <c r="L723" s="190">
        <f t="shared" si="585"/>
        <v>19</v>
      </c>
      <c r="M723" s="173">
        <f t="shared" si="560"/>
        <v>16656.108266687981</v>
      </c>
      <c r="N723" s="174">
        <f t="shared" si="582"/>
        <v>5505.7579465051476</v>
      </c>
      <c r="O723" s="174">
        <f t="shared" si="587"/>
        <v>11150.350320182833</v>
      </c>
      <c r="P723" s="174"/>
      <c r="Q723" s="174"/>
      <c r="R723" s="175"/>
      <c r="S723" s="173">
        <f t="shared" si="583"/>
        <v>13600.797838623843</v>
      </c>
      <c r="T723" s="174">
        <f t="shared" si="588"/>
        <v>4495.8101604429276</v>
      </c>
      <c r="U723" s="174">
        <f t="shared" si="589"/>
        <v>9104.9876781809162</v>
      </c>
      <c r="V723" s="174"/>
      <c r="W723" s="174"/>
      <c r="X723" s="175"/>
      <c r="Y723" s="173">
        <f t="shared" si="608"/>
        <v>27201.595677247686</v>
      </c>
      <c r="Z723" s="174">
        <f t="shared" si="590"/>
        <v>8991.6203208858551</v>
      </c>
      <c r="AA723" s="174">
        <f t="shared" si="591"/>
        <v>18209.975356361832</v>
      </c>
      <c r="AB723" s="174"/>
      <c r="AC723" s="174"/>
      <c r="AD723" s="175"/>
      <c r="AE723" s="173">
        <f t="shared" si="592"/>
        <v>6.7303810436853064</v>
      </c>
      <c r="AF723" s="174">
        <f t="shared" si="581"/>
        <v>36</v>
      </c>
      <c r="AG723" s="174">
        <f t="shared" si="584"/>
        <v>22.464200000000002</v>
      </c>
      <c r="AH723" s="174">
        <f t="shared" si="567"/>
        <v>521</v>
      </c>
      <c r="AI723" s="174">
        <f t="shared" si="568"/>
        <v>200</v>
      </c>
      <c r="AJ723" s="174">
        <f t="shared" si="593"/>
        <v>2.5</v>
      </c>
      <c r="AK723" s="174">
        <f t="shared" si="586"/>
        <v>7530.8060531698993</v>
      </c>
      <c r="AL723" s="174">
        <f t="shared" si="594"/>
        <v>4495.8101604429276</v>
      </c>
      <c r="AM723" s="174">
        <f t="shared" si="595"/>
        <v>3034.9958927269722</v>
      </c>
      <c r="AN723" s="174"/>
      <c r="AO723" s="176">
        <v>24</v>
      </c>
      <c r="AP723" s="174">
        <v>36</v>
      </c>
      <c r="AQ723" s="175">
        <f t="shared" si="596"/>
        <v>521</v>
      </c>
      <c r="AR723" s="31">
        <f t="shared" si="597"/>
        <v>4</v>
      </c>
      <c r="AS723" s="2">
        <f t="shared" si="598"/>
        <v>1</v>
      </c>
      <c r="AT723" s="33">
        <f t="shared" si="599"/>
        <v>1</v>
      </c>
      <c r="AU723" s="31">
        <f t="shared" si="600"/>
        <v>0</v>
      </c>
      <c r="AV723" s="2">
        <f t="shared" si="601"/>
        <v>0</v>
      </c>
      <c r="AW723" s="33">
        <f t="shared" si="602"/>
        <v>5</v>
      </c>
      <c r="AX723" s="31">
        <f t="shared" si="603"/>
        <v>1</v>
      </c>
      <c r="AY723" s="33">
        <f t="shared" si="604"/>
        <v>3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hidden="1" customHeight="1">
      <c r="A724" s="2"/>
      <c r="B724" s="107">
        <v>649</v>
      </c>
      <c r="C724" s="31">
        <v>10</v>
      </c>
      <c r="D724" s="111" t="s">
        <v>18</v>
      </c>
      <c r="E724" s="2" t="s">
        <v>170</v>
      </c>
      <c r="F724" s="2"/>
      <c r="G724" s="2"/>
      <c r="H724" s="33" t="s">
        <v>80</v>
      </c>
      <c r="I724" s="173">
        <f t="shared" si="605"/>
        <v>962.7436693017936</v>
      </c>
      <c r="J724" s="174">
        <f t="shared" si="606"/>
        <v>27.179890592858989</v>
      </c>
      <c r="K724" s="189">
        <f t="shared" si="607"/>
        <v>352</v>
      </c>
      <c r="L724" s="190">
        <f t="shared" si="585"/>
        <v>210</v>
      </c>
      <c r="M724" s="173">
        <f t="shared" si="560"/>
        <v>18454.432330865151</v>
      </c>
      <c r="N724" s="174">
        <f t="shared" si="582"/>
        <v>7304.0820106823194</v>
      </c>
      <c r="O724" s="174">
        <f t="shared" si="587"/>
        <v>11150.350320182833</v>
      </c>
      <c r="P724" s="174"/>
      <c r="Q724" s="174"/>
      <c r="R724" s="175"/>
      <c r="S724" s="173">
        <f t="shared" si="583"/>
        <v>13600.797838623843</v>
      </c>
      <c r="T724" s="174">
        <f t="shared" si="588"/>
        <v>4495.8101604429276</v>
      </c>
      <c r="U724" s="174">
        <f t="shared" si="589"/>
        <v>9104.9876781809162</v>
      </c>
      <c r="V724" s="174"/>
      <c r="W724" s="174"/>
      <c r="X724" s="175"/>
      <c r="Y724" s="173">
        <f t="shared" si="608"/>
        <v>27201.595677247686</v>
      </c>
      <c r="Z724" s="174">
        <f t="shared" si="590"/>
        <v>8991.6203208858551</v>
      </c>
      <c r="AA724" s="174">
        <f t="shared" si="591"/>
        <v>18209.975356361832</v>
      </c>
      <c r="AB724" s="174"/>
      <c r="AC724" s="174"/>
      <c r="AD724" s="175"/>
      <c r="AE724" s="173">
        <f t="shared" si="592"/>
        <v>19.168583413536002</v>
      </c>
      <c r="AF724" s="174">
        <f t="shared" si="581"/>
        <v>36</v>
      </c>
      <c r="AG724" s="174">
        <f t="shared" si="584"/>
        <v>62.464200000000005</v>
      </c>
      <c r="AH724" s="174">
        <f t="shared" si="567"/>
        <v>521</v>
      </c>
      <c r="AI724" s="174">
        <f t="shared" si="568"/>
        <v>200</v>
      </c>
      <c r="AJ724" s="174">
        <f t="shared" si="593"/>
        <v>2</v>
      </c>
      <c r="AK724" s="174">
        <f t="shared" si="586"/>
        <v>7530.8060531698993</v>
      </c>
      <c r="AL724" s="174">
        <f t="shared" si="594"/>
        <v>4495.8101604429276</v>
      </c>
      <c r="AM724" s="174">
        <f t="shared" si="595"/>
        <v>3034.9958927269722</v>
      </c>
      <c r="AN724" s="174"/>
      <c r="AO724" s="176">
        <v>24</v>
      </c>
      <c r="AP724" s="174">
        <v>36</v>
      </c>
      <c r="AQ724" s="175">
        <f t="shared" si="596"/>
        <v>521</v>
      </c>
      <c r="AR724" s="31">
        <f t="shared" si="597"/>
        <v>0</v>
      </c>
      <c r="AS724" s="2">
        <f t="shared" si="598"/>
        <v>0.8</v>
      </c>
      <c r="AT724" s="33">
        <f t="shared" si="599"/>
        <v>1</v>
      </c>
      <c r="AU724" s="31">
        <f t="shared" si="600"/>
        <v>40</v>
      </c>
      <c r="AV724" s="2">
        <f t="shared" si="601"/>
        <v>0</v>
      </c>
      <c r="AW724" s="33" t="str">
        <f t="shared" si="602"/>
        <v>보스대상</v>
      </c>
      <c r="AX724" s="31">
        <f t="shared" si="603"/>
        <v>1</v>
      </c>
      <c r="AY724" s="33">
        <f t="shared" si="604"/>
        <v>3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hidden="1" customHeight="1">
      <c r="A725" s="2"/>
      <c r="B725" s="107">
        <v>650</v>
      </c>
      <c r="C725" s="31">
        <v>10</v>
      </c>
      <c r="D725" s="111" t="s">
        <v>18</v>
      </c>
      <c r="E725" s="2" t="s">
        <v>102</v>
      </c>
      <c r="F725" s="2"/>
      <c r="G725" s="2"/>
      <c r="H725" s="33" t="s">
        <v>80</v>
      </c>
      <c r="I725" s="173">
        <f t="shared" si="605"/>
        <v>1303.3911719521884</v>
      </c>
      <c r="J725" s="174">
        <f t="shared" si="606"/>
        <v>27.179890592858989</v>
      </c>
      <c r="K725" s="189">
        <f t="shared" si="607"/>
        <v>190</v>
      </c>
      <c r="L725" s="190">
        <f t="shared" si="585"/>
        <v>127</v>
      </c>
      <c r="M725" s="173">
        <f t="shared" si="560"/>
        <v>24984.162400031972</v>
      </c>
      <c r="N725" s="174">
        <f t="shared" si="582"/>
        <v>8258.6369197577205</v>
      </c>
      <c r="O725" s="174">
        <f t="shared" si="587"/>
        <v>16725.525480274253</v>
      </c>
      <c r="P725" s="174"/>
      <c r="Q725" s="174"/>
      <c r="R725" s="175"/>
      <c r="S725" s="173">
        <f t="shared" si="583"/>
        <v>20401.196757935766</v>
      </c>
      <c r="T725" s="174">
        <f t="shared" si="588"/>
        <v>6743.7152406643909</v>
      </c>
      <c r="U725" s="174">
        <f t="shared" si="589"/>
        <v>13657.481517271375</v>
      </c>
      <c r="V725" s="174"/>
      <c r="W725" s="174"/>
      <c r="X725" s="175"/>
      <c r="Y725" s="173">
        <f t="shared" si="608"/>
        <v>40802.393515871532</v>
      </c>
      <c r="Z725" s="174">
        <f t="shared" si="590"/>
        <v>13487.430481328782</v>
      </c>
      <c r="AA725" s="174">
        <f t="shared" si="591"/>
        <v>27314.963034542754</v>
      </c>
      <c r="AB725" s="174"/>
      <c r="AC725" s="174"/>
      <c r="AD725" s="175"/>
      <c r="AE725" s="173">
        <f t="shared" si="592"/>
        <v>19.168583413536002</v>
      </c>
      <c r="AF725" s="174">
        <f t="shared" si="581"/>
        <v>36</v>
      </c>
      <c r="AG725" s="174">
        <f t="shared" si="584"/>
        <v>22.464200000000002</v>
      </c>
      <c r="AH725" s="174">
        <f t="shared" si="567"/>
        <v>521</v>
      </c>
      <c r="AI725" s="174">
        <f t="shared" si="568"/>
        <v>200</v>
      </c>
      <c r="AJ725" s="174">
        <f t="shared" si="593"/>
        <v>2</v>
      </c>
      <c r="AK725" s="174">
        <f t="shared" si="586"/>
        <v>11296.209079754848</v>
      </c>
      <c r="AL725" s="174">
        <f t="shared" si="594"/>
        <v>6743.7152406643909</v>
      </c>
      <c r="AM725" s="174">
        <f t="shared" si="595"/>
        <v>4552.4938390904581</v>
      </c>
      <c r="AN725" s="174"/>
      <c r="AO725" s="176">
        <v>24</v>
      </c>
      <c r="AP725" s="174">
        <v>36</v>
      </c>
      <c r="AQ725" s="175">
        <f t="shared" si="596"/>
        <v>521</v>
      </c>
      <c r="AR725" s="31">
        <f t="shared" si="597"/>
        <v>0</v>
      </c>
      <c r="AS725" s="2">
        <f t="shared" si="598"/>
        <v>0.8</v>
      </c>
      <c r="AT725" s="33">
        <f t="shared" si="599"/>
        <v>1</v>
      </c>
      <c r="AU725" s="31">
        <f t="shared" si="600"/>
        <v>0</v>
      </c>
      <c r="AV725" s="2">
        <f t="shared" si="601"/>
        <v>1</v>
      </c>
      <c r="AW725" s="33" t="str">
        <f t="shared" si="602"/>
        <v>보스대상</v>
      </c>
      <c r="AX725" s="31">
        <f t="shared" si="603"/>
        <v>1</v>
      </c>
      <c r="AY725" s="33">
        <f t="shared" si="604"/>
        <v>3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hidden="1" customHeight="1">
      <c r="A726" s="2"/>
      <c r="B726" s="107">
        <v>651</v>
      </c>
      <c r="C726" s="31">
        <v>10</v>
      </c>
      <c r="D726" s="111" t="s">
        <v>18</v>
      </c>
      <c r="E726" s="2" t="s">
        <v>108</v>
      </c>
      <c r="F726" s="2"/>
      <c r="G726" s="2" t="s">
        <v>186</v>
      </c>
      <c r="H726" s="33" t="s">
        <v>80</v>
      </c>
      <c r="I726" s="173">
        <f t="shared" si="605"/>
        <v>1958.3435750910148</v>
      </c>
      <c r="J726" s="174">
        <f t="shared" si="606"/>
        <v>61.256626475165305</v>
      </c>
      <c r="K726" s="189">
        <f t="shared" si="607"/>
        <v>43</v>
      </c>
      <c r="L726" s="190">
        <f t="shared" si="585"/>
        <v>38</v>
      </c>
      <c r="M726" s="173">
        <f t="shared" si="560"/>
        <v>16656.108266687981</v>
      </c>
      <c r="N726" s="174">
        <f t="shared" si="582"/>
        <v>5505.7579465051476</v>
      </c>
      <c r="O726" s="174">
        <f t="shared" si="587"/>
        <v>11150.350320182833</v>
      </c>
      <c r="P726" s="174"/>
      <c r="Q726" s="174"/>
      <c r="R726" s="175"/>
      <c r="S726" s="173">
        <f t="shared" si="583"/>
        <v>13600.797838623843</v>
      </c>
      <c r="T726" s="174">
        <f t="shared" si="588"/>
        <v>4495.8101604429276</v>
      </c>
      <c r="U726" s="174">
        <f t="shared" si="589"/>
        <v>9104.9876781809162</v>
      </c>
      <c r="V726" s="174"/>
      <c r="W726" s="174"/>
      <c r="X726" s="175"/>
      <c r="Y726" s="173">
        <f t="shared" si="608"/>
        <v>27201.595677247686</v>
      </c>
      <c r="Z726" s="174">
        <f t="shared" si="590"/>
        <v>8991.6203208858551</v>
      </c>
      <c r="AA726" s="174">
        <f t="shared" si="591"/>
        <v>18209.975356361832</v>
      </c>
      <c r="AB726" s="174"/>
      <c r="AC726" s="174"/>
      <c r="AD726" s="175"/>
      <c r="AE726" s="173">
        <f t="shared" si="592"/>
        <v>8.505202293685306</v>
      </c>
      <c r="AF726" s="174">
        <f t="shared" si="581"/>
        <v>36</v>
      </c>
      <c r="AG726" s="174">
        <f t="shared" si="584"/>
        <v>22.464200000000002</v>
      </c>
      <c r="AH726" s="174">
        <f t="shared" si="567"/>
        <v>521</v>
      </c>
      <c r="AI726" s="174">
        <f t="shared" si="568"/>
        <v>200</v>
      </c>
      <c r="AJ726" s="174">
        <f t="shared" si="593"/>
        <v>2</v>
      </c>
      <c r="AK726" s="174">
        <f t="shared" si="586"/>
        <v>7530.8060531698993</v>
      </c>
      <c r="AL726" s="174">
        <f t="shared" si="594"/>
        <v>4495.8101604429276</v>
      </c>
      <c r="AM726" s="174">
        <f t="shared" si="595"/>
        <v>3034.9958927269722</v>
      </c>
      <c r="AN726" s="174"/>
      <c r="AO726" s="176">
        <v>24</v>
      </c>
      <c r="AP726" s="174">
        <v>36</v>
      </c>
      <c r="AQ726" s="175">
        <f t="shared" si="596"/>
        <v>521</v>
      </c>
      <c r="AR726" s="31">
        <f t="shared" si="597"/>
        <v>0</v>
      </c>
      <c r="AS726" s="2">
        <f t="shared" si="598"/>
        <v>0.8</v>
      </c>
      <c r="AT726" s="33">
        <f t="shared" si="599"/>
        <v>1</v>
      </c>
      <c r="AU726" s="31">
        <f t="shared" si="600"/>
        <v>0</v>
      </c>
      <c r="AV726" s="2">
        <f t="shared" si="601"/>
        <v>0</v>
      </c>
      <c r="AW726" s="33">
        <f t="shared" si="602"/>
        <v>5</v>
      </c>
      <c r="AX726" s="31">
        <f t="shared" si="603"/>
        <v>1</v>
      </c>
      <c r="AY726" s="33">
        <f t="shared" si="604"/>
        <v>3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hidden="1" customHeight="1">
      <c r="A727" s="2"/>
      <c r="B727" s="107">
        <v>652</v>
      </c>
      <c r="C727" s="31">
        <v>10</v>
      </c>
      <c r="D727" s="111" t="s">
        <v>18</v>
      </c>
      <c r="E727" s="2" t="s">
        <v>145</v>
      </c>
      <c r="F727" s="2"/>
      <c r="G727" s="2"/>
      <c r="H727" s="33" t="s">
        <v>80</v>
      </c>
      <c r="I727" s="173">
        <f t="shared" si="605"/>
        <v>962.7436693017936</v>
      </c>
      <c r="J727" s="174">
        <f t="shared" si="606"/>
        <v>27.179890592858989</v>
      </c>
      <c r="K727" s="189">
        <f t="shared" si="607"/>
        <v>352</v>
      </c>
      <c r="L727" s="190">
        <f t="shared" si="585"/>
        <v>210</v>
      </c>
      <c r="M727" s="173">
        <f t="shared" si="560"/>
        <v>18454.432330865151</v>
      </c>
      <c r="N727" s="174">
        <f t="shared" si="582"/>
        <v>7304.0820106823194</v>
      </c>
      <c r="O727" s="174">
        <f t="shared" si="587"/>
        <v>11150.350320182833</v>
      </c>
      <c r="P727" s="174"/>
      <c r="Q727" s="174"/>
      <c r="R727" s="175"/>
      <c r="S727" s="173">
        <f t="shared" si="583"/>
        <v>13600.797838623843</v>
      </c>
      <c r="T727" s="174">
        <f t="shared" si="588"/>
        <v>4495.8101604429276</v>
      </c>
      <c r="U727" s="174">
        <f t="shared" si="589"/>
        <v>9104.9876781809162</v>
      </c>
      <c r="V727" s="174"/>
      <c r="W727" s="174"/>
      <c r="X727" s="175"/>
      <c r="Y727" s="173">
        <f t="shared" si="608"/>
        <v>27201.595677247686</v>
      </c>
      <c r="Z727" s="174">
        <f t="shared" si="590"/>
        <v>8991.6203208858551</v>
      </c>
      <c r="AA727" s="174">
        <f t="shared" si="591"/>
        <v>18209.975356361832</v>
      </c>
      <c r="AB727" s="174"/>
      <c r="AC727" s="174"/>
      <c r="AD727" s="175"/>
      <c r="AE727" s="173">
        <f t="shared" si="592"/>
        <v>19.168583413536002</v>
      </c>
      <c r="AF727" s="174">
        <f t="shared" si="581"/>
        <v>36</v>
      </c>
      <c r="AG727" s="174">
        <f t="shared" si="584"/>
        <v>62.464200000000005</v>
      </c>
      <c r="AH727" s="174">
        <f t="shared" si="567"/>
        <v>521</v>
      </c>
      <c r="AI727" s="174">
        <f t="shared" si="568"/>
        <v>200</v>
      </c>
      <c r="AJ727" s="174">
        <f t="shared" si="593"/>
        <v>2.5</v>
      </c>
      <c r="AK727" s="174">
        <f t="shared" si="586"/>
        <v>7530.8060531698993</v>
      </c>
      <c r="AL727" s="174">
        <f t="shared" si="594"/>
        <v>4495.8101604429276</v>
      </c>
      <c r="AM727" s="174">
        <f t="shared" si="595"/>
        <v>3034.9958927269722</v>
      </c>
      <c r="AN727" s="174"/>
      <c r="AO727" s="176">
        <v>24</v>
      </c>
      <c r="AP727" s="174">
        <v>36</v>
      </c>
      <c r="AQ727" s="175">
        <f t="shared" si="596"/>
        <v>521</v>
      </c>
      <c r="AR727" s="31">
        <f t="shared" si="597"/>
        <v>0</v>
      </c>
      <c r="AS727" s="2">
        <f t="shared" si="598"/>
        <v>1</v>
      </c>
      <c r="AT727" s="33">
        <f t="shared" si="599"/>
        <v>1.2</v>
      </c>
      <c r="AU727" s="31">
        <f t="shared" si="600"/>
        <v>40</v>
      </c>
      <c r="AV727" s="2">
        <f t="shared" si="601"/>
        <v>0</v>
      </c>
      <c r="AW727" s="33" t="str">
        <f t="shared" si="602"/>
        <v>보스대상</v>
      </c>
      <c r="AX727" s="31">
        <f t="shared" si="603"/>
        <v>1</v>
      </c>
      <c r="AY727" s="33">
        <f t="shared" si="604"/>
        <v>3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hidden="1" customHeight="1">
      <c r="A728" s="2"/>
      <c r="B728" s="107">
        <v>653</v>
      </c>
      <c r="C728" s="31">
        <v>10</v>
      </c>
      <c r="D728" s="111" t="s">
        <v>18</v>
      </c>
      <c r="E728" s="2" t="s">
        <v>132</v>
      </c>
      <c r="F728" s="2"/>
      <c r="G728" s="2"/>
      <c r="H728" s="33" t="s">
        <v>80</v>
      </c>
      <c r="I728" s="173">
        <f t="shared" si="605"/>
        <v>1564.0694063426261</v>
      </c>
      <c r="J728" s="174">
        <f t="shared" si="606"/>
        <v>27.179890592858989</v>
      </c>
      <c r="K728" s="189">
        <f t="shared" si="607"/>
        <v>106</v>
      </c>
      <c r="L728" s="190">
        <f t="shared" si="585"/>
        <v>77</v>
      </c>
      <c r="M728" s="173">
        <f t="shared" si="560"/>
        <v>29980.994880038364</v>
      </c>
      <c r="N728" s="174">
        <f t="shared" si="582"/>
        <v>9910.3643037092643</v>
      </c>
      <c r="O728" s="174">
        <f t="shared" si="587"/>
        <v>20070.630576329102</v>
      </c>
      <c r="P728" s="174"/>
      <c r="Q728" s="174"/>
      <c r="R728" s="175"/>
      <c r="S728" s="173">
        <f t="shared" si="583"/>
        <v>24481.436109522918</v>
      </c>
      <c r="T728" s="174">
        <f t="shared" si="588"/>
        <v>8092.4582887972683</v>
      </c>
      <c r="U728" s="174">
        <f t="shared" si="589"/>
        <v>16388.97782072565</v>
      </c>
      <c r="V728" s="174"/>
      <c r="W728" s="174"/>
      <c r="X728" s="175"/>
      <c r="Y728" s="173">
        <f t="shared" si="608"/>
        <v>48962.872219045836</v>
      </c>
      <c r="Z728" s="174">
        <f t="shared" si="590"/>
        <v>16184.916577594537</v>
      </c>
      <c r="AA728" s="174">
        <f t="shared" si="591"/>
        <v>32777.955641451299</v>
      </c>
      <c r="AB728" s="174"/>
      <c r="AC728" s="174"/>
      <c r="AD728" s="175"/>
      <c r="AE728" s="173">
        <f t="shared" si="592"/>
        <v>19.168583413536002</v>
      </c>
      <c r="AF728" s="174">
        <f t="shared" si="581"/>
        <v>36</v>
      </c>
      <c r="AG728" s="174">
        <f t="shared" si="584"/>
        <v>22.464200000000002</v>
      </c>
      <c r="AH728" s="174">
        <f t="shared" si="567"/>
        <v>521</v>
      </c>
      <c r="AI728" s="174">
        <f t="shared" si="568"/>
        <v>200</v>
      </c>
      <c r="AJ728" s="174">
        <f t="shared" si="593"/>
        <v>2.5</v>
      </c>
      <c r="AK728" s="174">
        <f t="shared" si="586"/>
        <v>11296.209079754848</v>
      </c>
      <c r="AL728" s="174">
        <f t="shared" si="594"/>
        <v>6743.7152406643909</v>
      </c>
      <c r="AM728" s="174">
        <f t="shared" si="595"/>
        <v>4552.4938390904581</v>
      </c>
      <c r="AN728" s="174"/>
      <c r="AO728" s="176">
        <v>24</v>
      </c>
      <c r="AP728" s="174">
        <v>36</v>
      </c>
      <c r="AQ728" s="175">
        <f t="shared" si="596"/>
        <v>521</v>
      </c>
      <c r="AR728" s="31">
        <f t="shared" si="597"/>
        <v>0</v>
      </c>
      <c r="AS728" s="2">
        <f t="shared" si="598"/>
        <v>1</v>
      </c>
      <c r="AT728" s="33">
        <f t="shared" si="599"/>
        <v>1.2</v>
      </c>
      <c r="AU728" s="31">
        <f t="shared" si="600"/>
        <v>0</v>
      </c>
      <c r="AV728" s="2">
        <f t="shared" si="601"/>
        <v>1</v>
      </c>
      <c r="AW728" s="33" t="str">
        <f t="shared" si="602"/>
        <v>보스대상</v>
      </c>
      <c r="AX728" s="31">
        <f t="shared" si="603"/>
        <v>1</v>
      </c>
      <c r="AY728" s="33">
        <f t="shared" si="604"/>
        <v>3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hidden="1" customHeight="1">
      <c r="A729" s="2"/>
      <c r="B729" s="107">
        <v>654</v>
      </c>
      <c r="C729" s="31">
        <v>10</v>
      </c>
      <c r="D729" s="111" t="s">
        <v>18</v>
      </c>
      <c r="E729" s="2" t="s">
        <v>135</v>
      </c>
      <c r="F729" s="2"/>
      <c r="G729" s="2" t="s">
        <v>186</v>
      </c>
      <c r="H729" s="33" t="s">
        <v>80</v>
      </c>
      <c r="I729" s="173">
        <f t="shared" si="605"/>
        <v>1958.3435750910148</v>
      </c>
      <c r="J729" s="174">
        <f t="shared" si="606"/>
        <v>61.256626475165305</v>
      </c>
      <c r="K729" s="189">
        <f t="shared" si="607"/>
        <v>43</v>
      </c>
      <c r="L729" s="190">
        <f t="shared" si="585"/>
        <v>38</v>
      </c>
      <c r="M729" s="173">
        <f t="shared" si="560"/>
        <v>16656.108266687981</v>
      </c>
      <c r="N729" s="174">
        <f t="shared" si="582"/>
        <v>5505.7579465051476</v>
      </c>
      <c r="O729" s="174">
        <f t="shared" si="587"/>
        <v>11150.350320182833</v>
      </c>
      <c r="P729" s="174"/>
      <c r="Q729" s="174"/>
      <c r="R729" s="175"/>
      <c r="S729" s="173">
        <f t="shared" si="583"/>
        <v>13600.797838623843</v>
      </c>
      <c r="T729" s="174">
        <f t="shared" si="588"/>
        <v>4495.8101604429276</v>
      </c>
      <c r="U729" s="174">
        <f t="shared" si="589"/>
        <v>9104.9876781809162</v>
      </c>
      <c r="V729" s="174"/>
      <c r="W729" s="174"/>
      <c r="X729" s="175"/>
      <c r="Y729" s="173">
        <f t="shared" si="608"/>
        <v>27201.595677247686</v>
      </c>
      <c r="Z729" s="174">
        <f t="shared" si="590"/>
        <v>8991.6203208858551</v>
      </c>
      <c r="AA729" s="174">
        <f t="shared" si="591"/>
        <v>18209.975356361832</v>
      </c>
      <c r="AB729" s="174"/>
      <c r="AC729" s="174"/>
      <c r="AD729" s="175"/>
      <c r="AE729" s="173">
        <f t="shared" si="592"/>
        <v>8.505202293685306</v>
      </c>
      <c r="AF729" s="174">
        <f t="shared" si="581"/>
        <v>36</v>
      </c>
      <c r="AG729" s="174">
        <f t="shared" si="584"/>
        <v>22.464200000000002</v>
      </c>
      <c r="AH729" s="174">
        <f t="shared" si="567"/>
        <v>521</v>
      </c>
      <c r="AI729" s="174">
        <f t="shared" si="568"/>
        <v>200</v>
      </c>
      <c r="AJ729" s="174">
        <f t="shared" si="593"/>
        <v>2.5</v>
      </c>
      <c r="AK729" s="174">
        <f t="shared" si="586"/>
        <v>7530.8060531698993</v>
      </c>
      <c r="AL729" s="174">
        <f t="shared" si="594"/>
        <v>4495.8101604429276</v>
      </c>
      <c r="AM729" s="174">
        <f t="shared" si="595"/>
        <v>3034.9958927269722</v>
      </c>
      <c r="AN729" s="174"/>
      <c r="AO729" s="176">
        <v>24</v>
      </c>
      <c r="AP729" s="174">
        <v>36</v>
      </c>
      <c r="AQ729" s="175">
        <f t="shared" si="596"/>
        <v>521</v>
      </c>
      <c r="AR729" s="31">
        <f t="shared" si="597"/>
        <v>0</v>
      </c>
      <c r="AS729" s="2">
        <f t="shared" si="598"/>
        <v>1</v>
      </c>
      <c r="AT729" s="33">
        <f t="shared" si="599"/>
        <v>1.2</v>
      </c>
      <c r="AU729" s="31">
        <f t="shared" si="600"/>
        <v>0</v>
      </c>
      <c r="AV729" s="2">
        <f t="shared" si="601"/>
        <v>0</v>
      </c>
      <c r="AW729" s="33">
        <f t="shared" si="602"/>
        <v>5</v>
      </c>
      <c r="AX729" s="31">
        <f t="shared" si="603"/>
        <v>1</v>
      </c>
      <c r="AY729" s="33">
        <f t="shared" si="604"/>
        <v>3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hidden="1" customHeight="1">
      <c r="A730" s="2"/>
      <c r="B730" s="107">
        <v>655</v>
      </c>
      <c r="C730" s="31">
        <v>7</v>
      </c>
      <c r="D730" s="111" t="s">
        <v>18</v>
      </c>
      <c r="E730" s="2" t="s">
        <v>163</v>
      </c>
      <c r="F730" s="2"/>
      <c r="G730" s="2"/>
      <c r="H730" s="33" t="s">
        <v>80</v>
      </c>
      <c r="I730" s="173">
        <f t="shared" si="605"/>
        <v>697.41555492586656</v>
      </c>
      <c r="J730" s="174">
        <f t="shared" si="606"/>
        <v>23.931041555012275</v>
      </c>
      <c r="K730" s="189">
        <f t="shared" si="607"/>
        <v>607</v>
      </c>
      <c r="L730" s="190">
        <f t="shared" si="585"/>
        <v>314</v>
      </c>
      <c r="M730" s="173">
        <f t="shared" si="560"/>
        <v>10578.806018790507</v>
      </c>
      <c r="N730" s="174">
        <f t="shared" si="582"/>
        <v>7010.3356334893979</v>
      </c>
      <c r="O730" s="174">
        <f t="shared" si="587"/>
        <v>3568.4703853011097</v>
      </c>
      <c r="P730" s="174"/>
      <c r="Q730" s="174"/>
      <c r="R730" s="175"/>
      <c r="S730" s="173">
        <f t="shared" si="583"/>
        <v>7228.8919442642955</v>
      </c>
      <c r="T730" s="174">
        <f t="shared" si="588"/>
        <v>4315.0033259569782</v>
      </c>
      <c r="U730" s="174">
        <f t="shared" si="589"/>
        <v>2913.8886183073173</v>
      </c>
      <c r="V730" s="174"/>
      <c r="W730" s="174"/>
      <c r="X730" s="175"/>
      <c r="Y730" s="173">
        <f t="shared" si="608"/>
        <v>14457.783888528591</v>
      </c>
      <c r="Z730" s="174">
        <f t="shared" si="590"/>
        <v>8630.0066519139564</v>
      </c>
      <c r="AA730" s="174">
        <f t="shared" si="591"/>
        <v>5827.7772366146346</v>
      </c>
      <c r="AB730" s="174"/>
      <c r="AC730" s="174"/>
      <c r="AD730" s="175"/>
      <c r="AE730" s="173">
        <f t="shared" si="592"/>
        <v>15.168583413536002</v>
      </c>
      <c r="AF730" s="174">
        <f t="shared" si="581"/>
        <v>36</v>
      </c>
      <c r="AG730" s="174">
        <f t="shared" si="584"/>
        <v>62.464200000000005</v>
      </c>
      <c r="AH730" s="174">
        <f t="shared" si="567"/>
        <v>363</v>
      </c>
      <c r="AI730" s="174">
        <f t="shared" si="568"/>
        <v>200</v>
      </c>
      <c r="AJ730" s="174">
        <f t="shared" si="593"/>
        <v>2.2222222222222223</v>
      </c>
      <c r="AK730" s="174">
        <f t="shared" si="586"/>
        <v>7228.8919442642955</v>
      </c>
      <c r="AL730" s="174">
        <f t="shared" si="594"/>
        <v>4315.0033259569782</v>
      </c>
      <c r="AM730" s="174">
        <f t="shared" si="595"/>
        <v>2913.8886183073173</v>
      </c>
      <c r="AN730" s="174"/>
      <c r="AO730" s="176">
        <v>24</v>
      </c>
      <c r="AP730" s="174">
        <v>36</v>
      </c>
      <c r="AQ730" s="175">
        <f t="shared" si="596"/>
        <v>363</v>
      </c>
      <c r="AR730" s="31">
        <f t="shared" si="597"/>
        <v>4</v>
      </c>
      <c r="AS730" s="2">
        <f t="shared" si="598"/>
        <v>1</v>
      </c>
      <c r="AT730" s="33">
        <f t="shared" si="599"/>
        <v>1</v>
      </c>
      <c r="AU730" s="31">
        <f t="shared" si="600"/>
        <v>40</v>
      </c>
      <c r="AV730" s="2">
        <f t="shared" si="601"/>
        <v>0</v>
      </c>
      <c r="AW730" s="33" t="str">
        <f t="shared" si="602"/>
        <v>보스대상</v>
      </c>
      <c r="AX730" s="31">
        <f t="shared" si="603"/>
        <v>1</v>
      </c>
      <c r="AY730" s="33">
        <f t="shared" si="604"/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hidden="1" customHeight="1">
      <c r="A731" s="2"/>
      <c r="B731" s="107">
        <v>656</v>
      </c>
      <c r="C731" s="31">
        <v>7</v>
      </c>
      <c r="D731" s="111" t="s">
        <v>18</v>
      </c>
      <c r="E731" s="2" t="s">
        <v>152</v>
      </c>
      <c r="F731" s="2"/>
      <c r="G731" s="2"/>
      <c r="H731" s="33" t="s">
        <v>80</v>
      </c>
      <c r="I731" s="173">
        <f t="shared" si="605"/>
        <v>875.4414746970765</v>
      </c>
      <c r="J731" s="174">
        <f t="shared" si="606"/>
        <v>23.931041555012275</v>
      </c>
      <c r="K731" s="189">
        <f t="shared" si="607"/>
        <v>434</v>
      </c>
      <c r="L731" s="190">
        <f t="shared" si="585"/>
        <v>241</v>
      </c>
      <c r="M731" s="173">
        <f t="shared" si="560"/>
        <v>13279.207032611572</v>
      </c>
      <c r="N731" s="174">
        <f t="shared" si="582"/>
        <v>7926.5014546599095</v>
      </c>
      <c r="O731" s="174">
        <f t="shared" si="587"/>
        <v>5352.7055779516631</v>
      </c>
      <c r="P731" s="174"/>
      <c r="Q731" s="174"/>
      <c r="R731" s="175"/>
      <c r="S731" s="173">
        <f t="shared" si="583"/>
        <v>10843.337916396442</v>
      </c>
      <c r="T731" s="174">
        <f t="shared" si="588"/>
        <v>6472.5049889354677</v>
      </c>
      <c r="U731" s="174">
        <f t="shared" si="589"/>
        <v>4370.832927460975</v>
      </c>
      <c r="V731" s="174"/>
      <c r="W731" s="174"/>
      <c r="X731" s="175"/>
      <c r="Y731" s="173">
        <f t="shared" si="608"/>
        <v>21686.675832792884</v>
      </c>
      <c r="Z731" s="174">
        <f t="shared" si="590"/>
        <v>12945.009977870935</v>
      </c>
      <c r="AA731" s="174">
        <f t="shared" si="591"/>
        <v>8741.6658549219501</v>
      </c>
      <c r="AB731" s="174"/>
      <c r="AC731" s="174"/>
      <c r="AD731" s="175"/>
      <c r="AE731" s="173">
        <f t="shared" si="592"/>
        <v>15.168583413536002</v>
      </c>
      <c r="AF731" s="174">
        <f t="shared" si="581"/>
        <v>36</v>
      </c>
      <c r="AG731" s="174">
        <f t="shared" si="584"/>
        <v>22.464200000000002</v>
      </c>
      <c r="AH731" s="174">
        <f t="shared" si="567"/>
        <v>363</v>
      </c>
      <c r="AI731" s="174">
        <f t="shared" si="568"/>
        <v>200</v>
      </c>
      <c r="AJ731" s="174">
        <f t="shared" si="593"/>
        <v>2.2222222222222223</v>
      </c>
      <c r="AK731" s="174">
        <f t="shared" si="586"/>
        <v>10843.337916396442</v>
      </c>
      <c r="AL731" s="174">
        <f t="shared" si="594"/>
        <v>6472.5049889354677</v>
      </c>
      <c r="AM731" s="174">
        <f t="shared" si="595"/>
        <v>4370.832927460975</v>
      </c>
      <c r="AN731" s="174"/>
      <c r="AO731" s="176">
        <v>24</v>
      </c>
      <c r="AP731" s="174">
        <v>36</v>
      </c>
      <c r="AQ731" s="175">
        <f t="shared" si="596"/>
        <v>363</v>
      </c>
      <c r="AR731" s="31">
        <f t="shared" si="597"/>
        <v>4</v>
      </c>
      <c r="AS731" s="2">
        <f t="shared" si="598"/>
        <v>1</v>
      </c>
      <c r="AT731" s="33">
        <f t="shared" si="599"/>
        <v>1</v>
      </c>
      <c r="AU731" s="31">
        <f t="shared" si="600"/>
        <v>0</v>
      </c>
      <c r="AV731" s="2">
        <f t="shared" si="601"/>
        <v>1</v>
      </c>
      <c r="AW731" s="33" t="str">
        <f t="shared" si="602"/>
        <v>보스대상</v>
      </c>
      <c r="AX731" s="31">
        <f t="shared" si="603"/>
        <v>1</v>
      </c>
      <c r="AY731" s="33">
        <f t="shared" si="604"/>
        <v>1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hidden="1" customHeight="1">
      <c r="A732" s="2"/>
      <c r="B732" s="107">
        <v>657</v>
      </c>
      <c r="C732" s="31">
        <v>7</v>
      </c>
      <c r="D732" s="111" t="s">
        <v>18</v>
      </c>
      <c r="E732" s="2" t="s">
        <v>155</v>
      </c>
      <c r="F732" s="2"/>
      <c r="G732" s="2" t="s">
        <v>186</v>
      </c>
      <c r="H732" s="33" t="s">
        <v>80</v>
      </c>
      <c r="I732" s="173">
        <f t="shared" si="605"/>
        <v>1315.3497002541551</v>
      </c>
      <c r="J732" s="174">
        <f t="shared" si="606"/>
        <v>53.934539165591538</v>
      </c>
      <c r="K732" s="189">
        <f t="shared" si="607"/>
        <v>181</v>
      </c>
      <c r="L732" s="190">
        <f t="shared" si="585"/>
        <v>122</v>
      </c>
      <c r="M732" s="173">
        <f t="shared" si="560"/>
        <v>8852.8046884077157</v>
      </c>
      <c r="N732" s="174">
        <f t="shared" si="582"/>
        <v>5284.3343031066061</v>
      </c>
      <c r="O732" s="174">
        <f t="shared" si="587"/>
        <v>3568.4703853011097</v>
      </c>
      <c r="P732" s="174"/>
      <c r="Q732" s="174"/>
      <c r="R732" s="175"/>
      <c r="S732" s="173">
        <f t="shared" si="583"/>
        <v>7228.8919442642955</v>
      </c>
      <c r="T732" s="174">
        <f t="shared" si="588"/>
        <v>4315.0033259569782</v>
      </c>
      <c r="U732" s="174">
        <f t="shared" si="589"/>
        <v>2913.8886183073173</v>
      </c>
      <c r="V732" s="174"/>
      <c r="W732" s="174"/>
      <c r="X732" s="175"/>
      <c r="Y732" s="173">
        <f t="shared" si="608"/>
        <v>14457.783888528591</v>
      </c>
      <c r="Z732" s="174">
        <f t="shared" si="590"/>
        <v>8630.0066519139564</v>
      </c>
      <c r="AA732" s="174">
        <f t="shared" si="591"/>
        <v>5827.7772366146346</v>
      </c>
      <c r="AB732" s="174"/>
      <c r="AC732" s="174"/>
      <c r="AD732" s="175"/>
      <c r="AE732" s="173">
        <f t="shared" si="592"/>
        <v>6.7303810436853064</v>
      </c>
      <c r="AF732" s="174">
        <f t="shared" si="581"/>
        <v>36</v>
      </c>
      <c r="AG732" s="174">
        <f t="shared" si="584"/>
        <v>22.464200000000002</v>
      </c>
      <c r="AH732" s="174">
        <f t="shared" si="567"/>
        <v>363</v>
      </c>
      <c r="AI732" s="174">
        <f t="shared" si="568"/>
        <v>200</v>
      </c>
      <c r="AJ732" s="174">
        <f t="shared" si="593"/>
        <v>2.2222222222222223</v>
      </c>
      <c r="AK732" s="174">
        <f t="shared" si="586"/>
        <v>7228.8919442642955</v>
      </c>
      <c r="AL732" s="174">
        <f t="shared" si="594"/>
        <v>4315.0033259569782</v>
      </c>
      <c r="AM732" s="174">
        <f t="shared" si="595"/>
        <v>2913.8886183073173</v>
      </c>
      <c r="AN732" s="174"/>
      <c r="AO732" s="176">
        <v>24</v>
      </c>
      <c r="AP732" s="174">
        <v>36</v>
      </c>
      <c r="AQ732" s="175">
        <f t="shared" si="596"/>
        <v>363</v>
      </c>
      <c r="AR732" s="31">
        <f t="shared" si="597"/>
        <v>4</v>
      </c>
      <c r="AS732" s="2">
        <f t="shared" si="598"/>
        <v>1</v>
      </c>
      <c r="AT732" s="33">
        <f t="shared" si="599"/>
        <v>1</v>
      </c>
      <c r="AU732" s="31">
        <f t="shared" si="600"/>
        <v>0</v>
      </c>
      <c r="AV732" s="2">
        <f t="shared" si="601"/>
        <v>0</v>
      </c>
      <c r="AW732" s="33">
        <f t="shared" si="602"/>
        <v>5</v>
      </c>
      <c r="AX732" s="31">
        <f t="shared" si="603"/>
        <v>1</v>
      </c>
      <c r="AY732" s="33">
        <f t="shared" si="604"/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hidden="1" customHeight="1">
      <c r="A733" s="2"/>
      <c r="B733" s="107">
        <v>658</v>
      </c>
      <c r="C733" s="31">
        <v>7</v>
      </c>
      <c r="D733" s="111" t="s">
        <v>18</v>
      </c>
      <c r="E733" s="2" t="s">
        <v>168</v>
      </c>
      <c r="F733" s="2"/>
      <c r="G733" s="2"/>
      <c r="H733" s="33" t="s">
        <v>80</v>
      </c>
      <c r="I733" s="173">
        <f t="shared" si="605"/>
        <v>551.88251476737832</v>
      </c>
      <c r="J733" s="174">
        <f t="shared" si="606"/>
        <v>18.9372366318768</v>
      </c>
      <c r="K733" s="189">
        <f t="shared" si="607"/>
        <v>745</v>
      </c>
      <c r="L733" s="190">
        <f t="shared" si="585"/>
        <v>370</v>
      </c>
      <c r="M733" s="173">
        <f t="shared" si="560"/>
        <v>10578.806018790507</v>
      </c>
      <c r="N733" s="174">
        <f t="shared" si="582"/>
        <v>7010.3356334893979</v>
      </c>
      <c r="O733" s="174">
        <f t="shared" si="587"/>
        <v>3568.4703853011097</v>
      </c>
      <c r="P733" s="174"/>
      <c r="Q733" s="174"/>
      <c r="R733" s="175"/>
      <c r="S733" s="173">
        <f t="shared" si="583"/>
        <v>7228.8919442642955</v>
      </c>
      <c r="T733" s="174">
        <f t="shared" si="588"/>
        <v>4315.0033259569782</v>
      </c>
      <c r="U733" s="174">
        <f t="shared" si="589"/>
        <v>2913.8886183073173</v>
      </c>
      <c r="V733" s="174"/>
      <c r="W733" s="174"/>
      <c r="X733" s="175"/>
      <c r="Y733" s="173">
        <f t="shared" si="608"/>
        <v>14457.783888528591</v>
      </c>
      <c r="Z733" s="174">
        <f t="shared" si="590"/>
        <v>8630.0066519139564</v>
      </c>
      <c r="AA733" s="174">
        <f t="shared" si="591"/>
        <v>5827.7772366146346</v>
      </c>
      <c r="AB733" s="174"/>
      <c r="AC733" s="174"/>
      <c r="AD733" s="175"/>
      <c r="AE733" s="173">
        <f t="shared" si="592"/>
        <v>19.168583413536002</v>
      </c>
      <c r="AF733" s="174">
        <f t="shared" si="581"/>
        <v>36</v>
      </c>
      <c r="AG733" s="174">
        <f t="shared" si="584"/>
        <v>62.464200000000005</v>
      </c>
      <c r="AH733" s="174">
        <f t="shared" si="567"/>
        <v>363</v>
      </c>
      <c r="AI733" s="174">
        <f t="shared" si="568"/>
        <v>200</v>
      </c>
      <c r="AJ733" s="174">
        <f t="shared" si="593"/>
        <v>1.7777777777777777</v>
      </c>
      <c r="AK733" s="174">
        <f t="shared" si="586"/>
        <v>7228.8919442642955</v>
      </c>
      <c r="AL733" s="174">
        <f t="shared" si="594"/>
        <v>4315.0033259569782</v>
      </c>
      <c r="AM733" s="174">
        <f t="shared" si="595"/>
        <v>2913.8886183073173</v>
      </c>
      <c r="AN733" s="174"/>
      <c r="AO733" s="176">
        <v>24</v>
      </c>
      <c r="AP733" s="174">
        <v>36</v>
      </c>
      <c r="AQ733" s="175">
        <f t="shared" si="596"/>
        <v>363</v>
      </c>
      <c r="AR733" s="31">
        <f t="shared" si="597"/>
        <v>0</v>
      </c>
      <c r="AS733" s="2">
        <f t="shared" si="598"/>
        <v>0.8</v>
      </c>
      <c r="AT733" s="33">
        <f t="shared" si="599"/>
        <v>1</v>
      </c>
      <c r="AU733" s="31">
        <f t="shared" si="600"/>
        <v>40</v>
      </c>
      <c r="AV733" s="2">
        <f t="shared" si="601"/>
        <v>0</v>
      </c>
      <c r="AW733" s="33" t="str">
        <f t="shared" si="602"/>
        <v>보스대상</v>
      </c>
      <c r="AX733" s="31">
        <f t="shared" si="603"/>
        <v>1</v>
      </c>
      <c r="AY733" s="33">
        <f t="shared" si="604"/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hidden="1" customHeight="1">
      <c r="A734" s="2"/>
      <c r="B734" s="107">
        <v>659</v>
      </c>
      <c r="C734" s="31">
        <v>7</v>
      </c>
      <c r="D734" s="111" t="s">
        <v>18</v>
      </c>
      <c r="E734" s="2" t="s">
        <v>101</v>
      </c>
      <c r="F734" s="2"/>
      <c r="G734" s="2"/>
      <c r="H734" s="33" t="s">
        <v>80</v>
      </c>
      <c r="I734" s="173">
        <f t="shared" si="605"/>
        <v>692.75891421555889</v>
      </c>
      <c r="J734" s="174">
        <f t="shared" si="606"/>
        <v>18.9372366318768</v>
      </c>
      <c r="K734" s="189">
        <f t="shared" si="607"/>
        <v>615</v>
      </c>
      <c r="L734" s="190">
        <f t="shared" si="585"/>
        <v>322</v>
      </c>
      <c r="M734" s="173">
        <f t="shared" si="560"/>
        <v>13279.207032611572</v>
      </c>
      <c r="N734" s="174">
        <f t="shared" si="582"/>
        <v>7926.5014546599095</v>
      </c>
      <c r="O734" s="174">
        <f t="shared" si="587"/>
        <v>5352.7055779516631</v>
      </c>
      <c r="P734" s="174"/>
      <c r="Q734" s="174"/>
      <c r="R734" s="175"/>
      <c r="S734" s="173">
        <f t="shared" si="583"/>
        <v>10843.337916396442</v>
      </c>
      <c r="T734" s="174">
        <f t="shared" si="588"/>
        <v>6472.5049889354677</v>
      </c>
      <c r="U734" s="174">
        <f t="shared" si="589"/>
        <v>4370.832927460975</v>
      </c>
      <c r="V734" s="174"/>
      <c r="W734" s="174"/>
      <c r="X734" s="175"/>
      <c r="Y734" s="173">
        <f t="shared" si="608"/>
        <v>21686.675832792884</v>
      </c>
      <c r="Z734" s="174">
        <f t="shared" si="590"/>
        <v>12945.009977870935</v>
      </c>
      <c r="AA734" s="174">
        <f t="shared" si="591"/>
        <v>8741.6658549219501</v>
      </c>
      <c r="AB734" s="174"/>
      <c r="AC734" s="174"/>
      <c r="AD734" s="175"/>
      <c r="AE734" s="173">
        <f t="shared" si="592"/>
        <v>19.168583413536002</v>
      </c>
      <c r="AF734" s="174">
        <f t="shared" si="581"/>
        <v>36</v>
      </c>
      <c r="AG734" s="174">
        <f t="shared" si="584"/>
        <v>22.464200000000002</v>
      </c>
      <c r="AH734" s="174">
        <f t="shared" si="567"/>
        <v>363</v>
      </c>
      <c r="AI734" s="174">
        <f t="shared" si="568"/>
        <v>200</v>
      </c>
      <c r="AJ734" s="174">
        <f t="shared" si="593"/>
        <v>1.7777777777777777</v>
      </c>
      <c r="AK734" s="174">
        <f t="shared" si="586"/>
        <v>10843.337916396442</v>
      </c>
      <c r="AL734" s="174">
        <f t="shared" si="594"/>
        <v>6472.5049889354677</v>
      </c>
      <c r="AM734" s="174">
        <f t="shared" si="595"/>
        <v>4370.832927460975</v>
      </c>
      <c r="AN734" s="174"/>
      <c r="AO734" s="176">
        <v>24</v>
      </c>
      <c r="AP734" s="174">
        <v>36</v>
      </c>
      <c r="AQ734" s="175">
        <f t="shared" si="596"/>
        <v>363</v>
      </c>
      <c r="AR734" s="31">
        <f t="shared" si="597"/>
        <v>0</v>
      </c>
      <c r="AS734" s="2">
        <f t="shared" si="598"/>
        <v>0.8</v>
      </c>
      <c r="AT734" s="33">
        <f t="shared" si="599"/>
        <v>1</v>
      </c>
      <c r="AU734" s="31">
        <f t="shared" si="600"/>
        <v>0</v>
      </c>
      <c r="AV734" s="2">
        <f t="shared" si="601"/>
        <v>1</v>
      </c>
      <c r="AW734" s="33" t="str">
        <f t="shared" si="602"/>
        <v>보스대상</v>
      </c>
      <c r="AX734" s="31">
        <f t="shared" si="603"/>
        <v>1</v>
      </c>
      <c r="AY734" s="33">
        <f t="shared" si="604"/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hidden="1" customHeight="1">
      <c r="A735" s="2"/>
      <c r="B735" s="107">
        <v>660</v>
      </c>
      <c r="C735" s="31">
        <v>7</v>
      </c>
      <c r="D735" s="111" t="s">
        <v>18</v>
      </c>
      <c r="E735" s="2" t="s">
        <v>103</v>
      </c>
      <c r="F735" s="2"/>
      <c r="G735" s="2" t="s">
        <v>186</v>
      </c>
      <c r="H735" s="33" t="s">
        <v>80</v>
      </c>
      <c r="I735" s="173">
        <f t="shared" si="605"/>
        <v>1040.8693859028476</v>
      </c>
      <c r="J735" s="174">
        <f t="shared" si="606"/>
        <v>42.679760864654519</v>
      </c>
      <c r="K735" s="189">
        <f t="shared" si="607"/>
        <v>310</v>
      </c>
      <c r="L735" s="190">
        <f t="shared" si="585"/>
        <v>190</v>
      </c>
      <c r="M735" s="173">
        <f t="shared" si="560"/>
        <v>8852.8046884077157</v>
      </c>
      <c r="N735" s="174">
        <f t="shared" si="582"/>
        <v>5284.3343031066061</v>
      </c>
      <c r="O735" s="174">
        <f t="shared" si="587"/>
        <v>3568.4703853011097</v>
      </c>
      <c r="P735" s="174"/>
      <c r="Q735" s="174"/>
      <c r="R735" s="175"/>
      <c r="S735" s="173">
        <f t="shared" si="583"/>
        <v>7228.8919442642955</v>
      </c>
      <c r="T735" s="174">
        <f t="shared" si="588"/>
        <v>4315.0033259569782</v>
      </c>
      <c r="U735" s="174">
        <f t="shared" si="589"/>
        <v>2913.8886183073173</v>
      </c>
      <c r="V735" s="174"/>
      <c r="W735" s="174"/>
      <c r="X735" s="175"/>
      <c r="Y735" s="173">
        <f t="shared" si="608"/>
        <v>14457.783888528591</v>
      </c>
      <c r="Z735" s="174">
        <f t="shared" si="590"/>
        <v>8630.0066519139564</v>
      </c>
      <c r="AA735" s="174">
        <f t="shared" si="591"/>
        <v>5827.7772366146346</v>
      </c>
      <c r="AB735" s="174"/>
      <c r="AC735" s="174"/>
      <c r="AD735" s="175"/>
      <c r="AE735" s="173">
        <f t="shared" si="592"/>
        <v>8.505202293685306</v>
      </c>
      <c r="AF735" s="174">
        <f t="shared" si="581"/>
        <v>36</v>
      </c>
      <c r="AG735" s="174">
        <f t="shared" si="584"/>
        <v>22.464200000000002</v>
      </c>
      <c r="AH735" s="174">
        <f t="shared" si="567"/>
        <v>363</v>
      </c>
      <c r="AI735" s="174">
        <f t="shared" si="568"/>
        <v>200</v>
      </c>
      <c r="AJ735" s="174">
        <f t="shared" si="593"/>
        <v>1.7777777777777777</v>
      </c>
      <c r="AK735" s="174">
        <f t="shared" si="586"/>
        <v>7228.8919442642955</v>
      </c>
      <c r="AL735" s="174">
        <f t="shared" si="594"/>
        <v>4315.0033259569782</v>
      </c>
      <c r="AM735" s="174">
        <f t="shared" si="595"/>
        <v>2913.8886183073173</v>
      </c>
      <c r="AN735" s="174"/>
      <c r="AO735" s="176">
        <v>24</v>
      </c>
      <c r="AP735" s="174">
        <v>36</v>
      </c>
      <c r="AQ735" s="175">
        <f t="shared" si="596"/>
        <v>363</v>
      </c>
      <c r="AR735" s="31">
        <f t="shared" si="597"/>
        <v>0</v>
      </c>
      <c r="AS735" s="2">
        <f t="shared" si="598"/>
        <v>0.8</v>
      </c>
      <c r="AT735" s="33">
        <f t="shared" si="599"/>
        <v>1</v>
      </c>
      <c r="AU735" s="31">
        <f t="shared" si="600"/>
        <v>0</v>
      </c>
      <c r="AV735" s="2">
        <f t="shared" si="601"/>
        <v>0</v>
      </c>
      <c r="AW735" s="33">
        <f t="shared" si="602"/>
        <v>5</v>
      </c>
      <c r="AX735" s="31">
        <f t="shared" si="603"/>
        <v>1</v>
      </c>
      <c r="AY735" s="33">
        <f t="shared" si="604"/>
        <v>1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hidden="1" customHeight="1">
      <c r="A736" s="2"/>
      <c r="B736" s="107">
        <v>661</v>
      </c>
      <c r="C736" s="31">
        <v>7</v>
      </c>
      <c r="D736" s="111" t="s">
        <v>18</v>
      </c>
      <c r="E736" s="2" t="s">
        <v>179</v>
      </c>
      <c r="F736" s="2"/>
      <c r="G736" s="2"/>
      <c r="H736" s="33" t="s">
        <v>80</v>
      </c>
      <c r="I736" s="173">
        <f t="shared" si="605"/>
        <v>551.88251476737832</v>
      </c>
      <c r="J736" s="174">
        <f t="shared" si="606"/>
        <v>18.9372366318768</v>
      </c>
      <c r="K736" s="189">
        <f t="shared" si="607"/>
        <v>745</v>
      </c>
      <c r="L736" s="190">
        <f t="shared" si="585"/>
        <v>370</v>
      </c>
      <c r="M736" s="173">
        <f t="shared" si="560"/>
        <v>10578.806018790507</v>
      </c>
      <c r="N736" s="174">
        <f t="shared" si="582"/>
        <v>7010.3356334893979</v>
      </c>
      <c r="O736" s="174">
        <f t="shared" si="587"/>
        <v>3568.4703853011097</v>
      </c>
      <c r="P736" s="174"/>
      <c r="Q736" s="174"/>
      <c r="R736" s="175"/>
      <c r="S736" s="173">
        <f t="shared" si="583"/>
        <v>7228.8919442642955</v>
      </c>
      <c r="T736" s="174">
        <f t="shared" si="588"/>
        <v>4315.0033259569782</v>
      </c>
      <c r="U736" s="174">
        <f t="shared" si="589"/>
        <v>2913.8886183073173</v>
      </c>
      <c r="V736" s="174"/>
      <c r="W736" s="174"/>
      <c r="X736" s="175"/>
      <c r="Y736" s="173">
        <f t="shared" si="608"/>
        <v>14457.783888528591</v>
      </c>
      <c r="Z736" s="174">
        <f t="shared" si="590"/>
        <v>8630.0066519139564</v>
      </c>
      <c r="AA736" s="174">
        <f t="shared" si="591"/>
        <v>5827.7772366146346</v>
      </c>
      <c r="AB736" s="174"/>
      <c r="AC736" s="174"/>
      <c r="AD736" s="175"/>
      <c r="AE736" s="173">
        <f t="shared" si="592"/>
        <v>19.168583413536002</v>
      </c>
      <c r="AF736" s="174">
        <f t="shared" si="581"/>
        <v>36</v>
      </c>
      <c r="AG736" s="174">
        <f t="shared" si="584"/>
        <v>62.464200000000005</v>
      </c>
      <c r="AH736" s="174">
        <f t="shared" si="567"/>
        <v>363</v>
      </c>
      <c r="AI736" s="174">
        <f t="shared" si="568"/>
        <v>200</v>
      </c>
      <c r="AJ736" s="174">
        <f t="shared" si="593"/>
        <v>2.2222222222222223</v>
      </c>
      <c r="AK736" s="174">
        <f t="shared" si="586"/>
        <v>7228.8919442642955</v>
      </c>
      <c r="AL736" s="174">
        <f t="shared" si="594"/>
        <v>4315.0033259569782</v>
      </c>
      <c r="AM736" s="174">
        <f t="shared" si="595"/>
        <v>2913.8886183073173</v>
      </c>
      <c r="AN736" s="174"/>
      <c r="AO736" s="176">
        <v>24</v>
      </c>
      <c r="AP736" s="174">
        <v>36</v>
      </c>
      <c r="AQ736" s="175">
        <f t="shared" si="596"/>
        <v>363</v>
      </c>
      <c r="AR736" s="31">
        <f t="shared" si="597"/>
        <v>0</v>
      </c>
      <c r="AS736" s="2">
        <f t="shared" si="598"/>
        <v>1</v>
      </c>
      <c r="AT736" s="33">
        <f t="shared" si="599"/>
        <v>1.2</v>
      </c>
      <c r="AU736" s="31">
        <f t="shared" si="600"/>
        <v>40</v>
      </c>
      <c r="AV736" s="2">
        <f t="shared" si="601"/>
        <v>0</v>
      </c>
      <c r="AW736" s="33" t="str">
        <f t="shared" si="602"/>
        <v>보스대상</v>
      </c>
      <c r="AX736" s="31">
        <f t="shared" si="603"/>
        <v>1</v>
      </c>
      <c r="AY736" s="33">
        <f t="shared" si="604"/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hidden="1" customHeight="1">
      <c r="A737" s="2"/>
      <c r="B737" s="107">
        <v>662</v>
      </c>
      <c r="C737" s="31">
        <v>7</v>
      </c>
      <c r="D737" s="111" t="s">
        <v>18</v>
      </c>
      <c r="E737" s="2" t="s">
        <v>117</v>
      </c>
      <c r="F737" s="2"/>
      <c r="G737" s="2"/>
      <c r="H737" s="33" t="s">
        <v>80</v>
      </c>
      <c r="I737" s="173">
        <f t="shared" si="605"/>
        <v>831.31069705867071</v>
      </c>
      <c r="J737" s="174">
        <f t="shared" si="606"/>
        <v>18.9372366318768</v>
      </c>
      <c r="K737" s="189">
        <f t="shared" si="607"/>
        <v>477</v>
      </c>
      <c r="L737" s="190">
        <f t="shared" si="585"/>
        <v>256</v>
      </c>
      <c r="M737" s="173">
        <f t="shared" si="560"/>
        <v>15935.048439133887</v>
      </c>
      <c r="N737" s="174">
        <f t="shared" si="582"/>
        <v>9511.8017455918907</v>
      </c>
      <c r="O737" s="174">
        <f t="shared" si="587"/>
        <v>6423.2466935419961</v>
      </c>
      <c r="P737" s="174"/>
      <c r="Q737" s="174"/>
      <c r="R737" s="175"/>
      <c r="S737" s="173">
        <f t="shared" si="583"/>
        <v>13012.005499675732</v>
      </c>
      <c r="T737" s="174">
        <f t="shared" si="588"/>
        <v>7767.0059867225609</v>
      </c>
      <c r="U737" s="174">
        <f t="shared" si="589"/>
        <v>5244.9995129531699</v>
      </c>
      <c r="V737" s="174"/>
      <c r="W737" s="174"/>
      <c r="X737" s="175"/>
      <c r="Y737" s="173">
        <f t="shared" si="608"/>
        <v>26024.010999351463</v>
      </c>
      <c r="Z737" s="174">
        <f t="shared" si="590"/>
        <v>15534.011973445122</v>
      </c>
      <c r="AA737" s="174">
        <f t="shared" si="591"/>
        <v>10489.999025906342</v>
      </c>
      <c r="AB737" s="174"/>
      <c r="AC737" s="174"/>
      <c r="AD737" s="175"/>
      <c r="AE737" s="173">
        <f t="shared" si="592"/>
        <v>19.168583413536002</v>
      </c>
      <c r="AF737" s="174">
        <f t="shared" si="581"/>
        <v>36</v>
      </c>
      <c r="AG737" s="174">
        <f t="shared" si="584"/>
        <v>22.464200000000002</v>
      </c>
      <c r="AH737" s="174">
        <f t="shared" si="567"/>
        <v>363</v>
      </c>
      <c r="AI737" s="174">
        <f t="shared" si="568"/>
        <v>200</v>
      </c>
      <c r="AJ737" s="174">
        <f t="shared" si="593"/>
        <v>2.2222222222222223</v>
      </c>
      <c r="AK737" s="174">
        <f t="shared" si="586"/>
        <v>10843.337916396442</v>
      </c>
      <c r="AL737" s="174">
        <f t="shared" si="594"/>
        <v>6472.5049889354677</v>
      </c>
      <c r="AM737" s="174">
        <f t="shared" si="595"/>
        <v>4370.832927460975</v>
      </c>
      <c r="AN737" s="174"/>
      <c r="AO737" s="176">
        <v>24</v>
      </c>
      <c r="AP737" s="174">
        <v>36</v>
      </c>
      <c r="AQ737" s="175">
        <f t="shared" si="596"/>
        <v>363</v>
      </c>
      <c r="AR737" s="31">
        <f t="shared" si="597"/>
        <v>0</v>
      </c>
      <c r="AS737" s="2">
        <f t="shared" si="598"/>
        <v>1</v>
      </c>
      <c r="AT737" s="33">
        <f t="shared" si="599"/>
        <v>1.2</v>
      </c>
      <c r="AU737" s="31">
        <f t="shared" si="600"/>
        <v>0</v>
      </c>
      <c r="AV737" s="2">
        <f t="shared" si="601"/>
        <v>1</v>
      </c>
      <c r="AW737" s="33" t="str">
        <f t="shared" si="602"/>
        <v>보스대상</v>
      </c>
      <c r="AX737" s="31">
        <f t="shared" si="603"/>
        <v>1</v>
      </c>
      <c r="AY737" s="33">
        <f t="shared" si="604"/>
        <v>1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hidden="1" customHeight="1">
      <c r="A738" s="2"/>
      <c r="B738" s="107">
        <v>663</v>
      </c>
      <c r="C738" s="31">
        <v>7</v>
      </c>
      <c r="D738" s="111" t="s">
        <v>18</v>
      </c>
      <c r="E738" s="2" t="s">
        <v>134</v>
      </c>
      <c r="F738" s="2"/>
      <c r="G738" s="2" t="s">
        <v>186</v>
      </c>
      <c r="H738" s="33" t="s">
        <v>80</v>
      </c>
      <c r="I738" s="173">
        <f t="shared" si="605"/>
        <v>1040.8693859028476</v>
      </c>
      <c r="J738" s="174">
        <f t="shared" si="606"/>
        <v>42.679760864654519</v>
      </c>
      <c r="K738" s="189">
        <f t="shared" si="607"/>
        <v>310</v>
      </c>
      <c r="L738" s="190">
        <f t="shared" si="585"/>
        <v>190</v>
      </c>
      <c r="M738" s="173">
        <f t="shared" si="560"/>
        <v>8852.8046884077157</v>
      </c>
      <c r="N738" s="174">
        <f t="shared" si="582"/>
        <v>5284.3343031066061</v>
      </c>
      <c r="O738" s="174">
        <f t="shared" si="587"/>
        <v>3568.4703853011097</v>
      </c>
      <c r="P738" s="174"/>
      <c r="Q738" s="174"/>
      <c r="R738" s="175"/>
      <c r="S738" s="173">
        <f t="shared" si="583"/>
        <v>7228.8919442642955</v>
      </c>
      <c r="T738" s="174">
        <f t="shared" si="588"/>
        <v>4315.0033259569782</v>
      </c>
      <c r="U738" s="174">
        <f t="shared" si="589"/>
        <v>2913.8886183073173</v>
      </c>
      <c r="V738" s="174"/>
      <c r="W738" s="174"/>
      <c r="X738" s="175"/>
      <c r="Y738" s="173">
        <f t="shared" si="608"/>
        <v>14457.783888528591</v>
      </c>
      <c r="Z738" s="174">
        <f t="shared" si="590"/>
        <v>8630.0066519139564</v>
      </c>
      <c r="AA738" s="174">
        <f t="shared" si="591"/>
        <v>5827.7772366146346</v>
      </c>
      <c r="AB738" s="174"/>
      <c r="AC738" s="174"/>
      <c r="AD738" s="175"/>
      <c r="AE738" s="173">
        <f t="shared" si="592"/>
        <v>8.505202293685306</v>
      </c>
      <c r="AF738" s="174">
        <f t="shared" si="581"/>
        <v>36</v>
      </c>
      <c r="AG738" s="174">
        <f t="shared" si="584"/>
        <v>22.464200000000002</v>
      </c>
      <c r="AH738" s="174">
        <f t="shared" si="567"/>
        <v>363</v>
      </c>
      <c r="AI738" s="174">
        <f t="shared" si="568"/>
        <v>200</v>
      </c>
      <c r="AJ738" s="174">
        <f t="shared" si="593"/>
        <v>2.2222222222222223</v>
      </c>
      <c r="AK738" s="174">
        <f t="shared" si="586"/>
        <v>7228.8919442642955</v>
      </c>
      <c r="AL738" s="174">
        <f t="shared" si="594"/>
        <v>4315.0033259569782</v>
      </c>
      <c r="AM738" s="174">
        <f t="shared" si="595"/>
        <v>2913.8886183073173</v>
      </c>
      <c r="AN738" s="174"/>
      <c r="AO738" s="176">
        <v>24</v>
      </c>
      <c r="AP738" s="174">
        <v>36</v>
      </c>
      <c r="AQ738" s="175">
        <f t="shared" si="596"/>
        <v>363</v>
      </c>
      <c r="AR738" s="31">
        <f t="shared" si="597"/>
        <v>0</v>
      </c>
      <c r="AS738" s="2">
        <f t="shared" si="598"/>
        <v>1</v>
      </c>
      <c r="AT738" s="33">
        <f t="shared" si="599"/>
        <v>1.2</v>
      </c>
      <c r="AU738" s="31">
        <f t="shared" si="600"/>
        <v>0</v>
      </c>
      <c r="AV738" s="2">
        <f t="shared" si="601"/>
        <v>0</v>
      </c>
      <c r="AW738" s="33">
        <f t="shared" si="602"/>
        <v>5</v>
      </c>
      <c r="AX738" s="31">
        <f t="shared" si="603"/>
        <v>1</v>
      </c>
      <c r="AY738" s="33">
        <f t="shared" si="604"/>
        <v>1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hidden="1" customHeight="1">
      <c r="A739" s="2"/>
      <c r="B739" s="107">
        <v>664</v>
      </c>
      <c r="C739" s="31">
        <v>4</v>
      </c>
      <c r="D739" s="111" t="s">
        <v>18</v>
      </c>
      <c r="E739" s="2" t="s">
        <v>148</v>
      </c>
      <c r="F739" s="2"/>
      <c r="G739" s="2"/>
      <c r="H739" s="33" t="s">
        <v>80</v>
      </c>
      <c r="I739" s="173">
        <f t="shared" si="605"/>
        <v>543.43818724456128</v>
      </c>
      <c r="J739" s="174">
        <f t="shared" si="606"/>
        <v>13.119221127954388</v>
      </c>
      <c r="K739" s="189">
        <f t="shared" si="607"/>
        <v>758</v>
      </c>
      <c r="L739" s="190">
        <f t="shared" si="585"/>
        <v>377</v>
      </c>
      <c r="M739" s="173">
        <f t="shared" si="560"/>
        <v>8243.1874733199238</v>
      </c>
      <c r="N739" s="174">
        <f t="shared" si="582"/>
        <v>4920.7670679245957</v>
      </c>
      <c r="O739" s="174">
        <f t="shared" si="587"/>
        <v>3322.4204053953281</v>
      </c>
      <c r="P739" s="174"/>
      <c r="Q739" s="174"/>
      <c r="R739" s="175"/>
      <c r="S739" s="173">
        <f t="shared" si="583"/>
        <v>6731.0997608443313</v>
      </c>
      <c r="T739" s="174">
        <f t="shared" si="588"/>
        <v>4018.1269856207737</v>
      </c>
      <c r="U739" s="174">
        <f t="shared" si="589"/>
        <v>2712.9727752235576</v>
      </c>
      <c r="V739" s="174"/>
      <c r="W739" s="174"/>
      <c r="X739" s="175"/>
      <c r="Y739" s="173">
        <f t="shared" si="608"/>
        <v>13462.199521688663</v>
      </c>
      <c r="Z739" s="174">
        <f t="shared" si="590"/>
        <v>8036.2539712415473</v>
      </c>
      <c r="AA739" s="174">
        <f t="shared" si="591"/>
        <v>5425.9455504471152</v>
      </c>
      <c r="AB739" s="174"/>
      <c r="AC739" s="174"/>
      <c r="AD739" s="175"/>
      <c r="AE739" s="173">
        <f t="shared" si="592"/>
        <v>15.168583413536002</v>
      </c>
      <c r="AF739" s="174">
        <f t="shared" si="581"/>
        <v>36</v>
      </c>
      <c r="AG739" s="174">
        <f t="shared" si="584"/>
        <v>22.464200000000002</v>
      </c>
      <c r="AH739" s="174">
        <f t="shared" si="567"/>
        <v>199</v>
      </c>
      <c r="AI739" s="174">
        <f t="shared" si="568"/>
        <v>200</v>
      </c>
      <c r="AJ739" s="174">
        <f t="shared" si="593"/>
        <v>2.2222222222222223</v>
      </c>
      <c r="AK739" s="174">
        <f t="shared" si="586"/>
        <v>6731.0997608443313</v>
      </c>
      <c r="AL739" s="174">
        <f t="shared" si="594"/>
        <v>4018.1269856207737</v>
      </c>
      <c r="AM739" s="174">
        <f t="shared" si="595"/>
        <v>2712.9727752235576</v>
      </c>
      <c r="AN739" s="174"/>
      <c r="AO739" s="176">
        <v>24</v>
      </c>
      <c r="AP739" s="174">
        <v>36</v>
      </c>
      <c r="AQ739" s="175">
        <f t="shared" si="596"/>
        <v>199</v>
      </c>
      <c r="AR739" s="31">
        <f t="shared" si="597"/>
        <v>4</v>
      </c>
      <c r="AS739" s="2">
        <f t="shared" si="598"/>
        <v>1</v>
      </c>
      <c r="AT739" s="33">
        <f t="shared" si="599"/>
        <v>1</v>
      </c>
      <c r="AU739" s="31">
        <f t="shared" si="600"/>
        <v>0</v>
      </c>
      <c r="AV739" s="2">
        <f t="shared" si="601"/>
        <v>0</v>
      </c>
      <c r="AW739" s="33" t="str">
        <f t="shared" si="602"/>
        <v>보스대상</v>
      </c>
      <c r="AX739" s="31">
        <f t="shared" si="603"/>
        <v>1</v>
      </c>
      <c r="AY739" s="33">
        <f t="shared" si="604"/>
        <v>1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hidden="1" customHeight="1">
      <c r="A740" s="2"/>
      <c r="B740" s="107">
        <v>665</v>
      </c>
      <c r="C740" s="31">
        <v>4</v>
      </c>
      <c r="D740" s="111" t="s">
        <v>18</v>
      </c>
      <c r="E740" s="2" t="s">
        <v>79</v>
      </c>
      <c r="F740" s="2"/>
      <c r="G740" s="2"/>
      <c r="H740" s="33" t="s">
        <v>80</v>
      </c>
      <c r="I740" s="173">
        <f t="shared" si="605"/>
        <v>430.03634100050141</v>
      </c>
      <c r="J740" s="174">
        <f t="shared" si="606"/>
        <v>10.38157049516111</v>
      </c>
      <c r="K740" s="189">
        <f t="shared" si="607"/>
        <v>833</v>
      </c>
      <c r="L740" s="190">
        <f t="shared" si="585"/>
        <v>403</v>
      </c>
      <c r="M740" s="173">
        <f t="shared" si="560"/>
        <v>8243.1874733199238</v>
      </c>
      <c r="N740" s="174">
        <f t="shared" si="582"/>
        <v>4920.7670679245957</v>
      </c>
      <c r="O740" s="174">
        <f t="shared" si="587"/>
        <v>3322.4204053953281</v>
      </c>
      <c r="P740" s="174"/>
      <c r="Q740" s="174"/>
      <c r="R740" s="175"/>
      <c r="S740" s="173">
        <f t="shared" si="583"/>
        <v>6731.0997608443313</v>
      </c>
      <c r="T740" s="174">
        <f t="shared" si="588"/>
        <v>4018.1269856207737</v>
      </c>
      <c r="U740" s="174">
        <f t="shared" si="589"/>
        <v>2712.9727752235576</v>
      </c>
      <c r="V740" s="174"/>
      <c r="W740" s="174"/>
      <c r="X740" s="175"/>
      <c r="Y740" s="173">
        <f t="shared" si="608"/>
        <v>13462.199521688663</v>
      </c>
      <c r="Z740" s="174">
        <f t="shared" si="590"/>
        <v>8036.2539712415473</v>
      </c>
      <c r="AA740" s="174">
        <f t="shared" si="591"/>
        <v>5425.9455504471152</v>
      </c>
      <c r="AB740" s="174"/>
      <c r="AC740" s="174"/>
      <c r="AD740" s="175"/>
      <c r="AE740" s="173">
        <f t="shared" si="592"/>
        <v>19.168583413536002</v>
      </c>
      <c r="AF740" s="174">
        <f t="shared" si="581"/>
        <v>36</v>
      </c>
      <c r="AG740" s="174">
        <f t="shared" si="584"/>
        <v>22.464200000000002</v>
      </c>
      <c r="AH740" s="174">
        <f t="shared" si="567"/>
        <v>199</v>
      </c>
      <c r="AI740" s="174">
        <f t="shared" si="568"/>
        <v>200</v>
      </c>
      <c r="AJ740" s="174">
        <f t="shared" si="593"/>
        <v>1.7777777777777777</v>
      </c>
      <c r="AK740" s="174">
        <f t="shared" si="586"/>
        <v>6731.0997608443313</v>
      </c>
      <c r="AL740" s="174">
        <f t="shared" si="594"/>
        <v>4018.1269856207737</v>
      </c>
      <c r="AM740" s="174">
        <f t="shared" si="595"/>
        <v>2712.9727752235576</v>
      </c>
      <c r="AN740" s="174"/>
      <c r="AO740" s="176">
        <v>24</v>
      </c>
      <c r="AP740" s="174">
        <v>36</v>
      </c>
      <c r="AQ740" s="175">
        <f t="shared" si="596"/>
        <v>199</v>
      </c>
      <c r="AR740" s="31">
        <f t="shared" si="597"/>
        <v>0</v>
      </c>
      <c r="AS740" s="2">
        <f t="shared" si="598"/>
        <v>0.8</v>
      </c>
      <c r="AT740" s="33">
        <f t="shared" si="599"/>
        <v>1</v>
      </c>
      <c r="AU740" s="31">
        <f t="shared" si="600"/>
        <v>0</v>
      </c>
      <c r="AV740" s="2">
        <f t="shared" si="601"/>
        <v>0</v>
      </c>
      <c r="AW740" s="33" t="str">
        <f t="shared" si="602"/>
        <v>보스대상</v>
      </c>
      <c r="AX740" s="31">
        <f t="shared" si="603"/>
        <v>1</v>
      </c>
      <c r="AY740" s="33">
        <f t="shared" si="604"/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hidden="1" customHeight="1">
      <c r="A741" s="2"/>
      <c r="B741" s="107">
        <v>666</v>
      </c>
      <c r="C741" s="31">
        <v>4</v>
      </c>
      <c r="D741" s="111" t="s">
        <v>18</v>
      </c>
      <c r="E741" s="2" t="s">
        <v>87</v>
      </c>
      <c r="F741" s="2"/>
      <c r="G741" s="2"/>
      <c r="H741" s="33" t="s">
        <v>80</v>
      </c>
      <c r="I741" s="173">
        <f t="shared" si="605"/>
        <v>430.03634100050141</v>
      </c>
      <c r="J741" s="174">
        <f t="shared" si="606"/>
        <v>10.38157049516111</v>
      </c>
      <c r="K741" s="189">
        <f t="shared" si="607"/>
        <v>833</v>
      </c>
      <c r="L741" s="190">
        <f t="shared" si="585"/>
        <v>403</v>
      </c>
      <c r="M741" s="173">
        <f t="shared" si="560"/>
        <v>8243.1874733199238</v>
      </c>
      <c r="N741" s="174">
        <f t="shared" si="582"/>
        <v>4920.7670679245957</v>
      </c>
      <c r="O741" s="174">
        <f t="shared" si="587"/>
        <v>3322.4204053953281</v>
      </c>
      <c r="P741" s="174"/>
      <c r="Q741" s="174"/>
      <c r="R741" s="175"/>
      <c r="S741" s="173">
        <f t="shared" si="583"/>
        <v>6731.0997608443313</v>
      </c>
      <c r="T741" s="174">
        <f t="shared" si="588"/>
        <v>4018.1269856207737</v>
      </c>
      <c r="U741" s="174">
        <f t="shared" si="589"/>
        <v>2712.9727752235576</v>
      </c>
      <c r="V741" s="174"/>
      <c r="W741" s="174"/>
      <c r="X741" s="175"/>
      <c r="Y741" s="173">
        <f t="shared" si="608"/>
        <v>13462.199521688663</v>
      </c>
      <c r="Z741" s="174">
        <f t="shared" si="590"/>
        <v>8036.2539712415473</v>
      </c>
      <c r="AA741" s="174">
        <f t="shared" si="591"/>
        <v>5425.9455504471152</v>
      </c>
      <c r="AB741" s="174"/>
      <c r="AC741" s="174"/>
      <c r="AD741" s="175"/>
      <c r="AE741" s="173">
        <f t="shared" si="592"/>
        <v>19.168583413536002</v>
      </c>
      <c r="AF741" s="174">
        <f t="shared" si="581"/>
        <v>36</v>
      </c>
      <c r="AG741" s="174">
        <f t="shared" si="584"/>
        <v>22.464200000000002</v>
      </c>
      <c r="AH741" s="174">
        <f t="shared" si="567"/>
        <v>199</v>
      </c>
      <c r="AI741" s="174">
        <f t="shared" si="568"/>
        <v>200</v>
      </c>
      <c r="AJ741" s="174">
        <f t="shared" si="593"/>
        <v>2.2222222222222223</v>
      </c>
      <c r="AK741" s="174">
        <f t="shared" si="586"/>
        <v>6731.0997608443313</v>
      </c>
      <c r="AL741" s="174">
        <f t="shared" si="594"/>
        <v>4018.1269856207737</v>
      </c>
      <c r="AM741" s="174">
        <f t="shared" si="595"/>
        <v>2712.9727752235576</v>
      </c>
      <c r="AN741" s="174"/>
      <c r="AO741" s="176">
        <v>24</v>
      </c>
      <c r="AP741" s="174">
        <v>36</v>
      </c>
      <c r="AQ741" s="175">
        <f t="shared" si="596"/>
        <v>199</v>
      </c>
      <c r="AR741" s="31">
        <f t="shared" si="597"/>
        <v>0</v>
      </c>
      <c r="AS741" s="2">
        <f t="shared" si="598"/>
        <v>1</v>
      </c>
      <c r="AT741" s="33">
        <f t="shared" si="599"/>
        <v>1.2</v>
      </c>
      <c r="AU741" s="31">
        <f t="shared" si="600"/>
        <v>0</v>
      </c>
      <c r="AV741" s="2">
        <f t="shared" si="601"/>
        <v>0</v>
      </c>
      <c r="AW741" s="33" t="str">
        <f t="shared" si="602"/>
        <v>보스대상</v>
      </c>
      <c r="AX741" s="31">
        <f t="shared" si="603"/>
        <v>1</v>
      </c>
      <c r="AY741" s="33">
        <f t="shared" si="604"/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hidden="1" customHeight="1">
      <c r="A742" s="2"/>
      <c r="B742" s="107">
        <v>667</v>
      </c>
      <c r="C742" s="31">
        <v>1</v>
      </c>
      <c r="D742" s="111" t="s">
        <v>18</v>
      </c>
      <c r="E742" s="2" t="s">
        <v>67</v>
      </c>
      <c r="F742" s="2"/>
      <c r="G742" s="1"/>
      <c r="H742" s="33" t="s">
        <v>80</v>
      </c>
      <c r="I742" s="173">
        <f t="shared" si="605"/>
        <v>350.06539109438279</v>
      </c>
      <c r="J742" s="174">
        <f t="shared" si="606"/>
        <v>5.2690382915139304</v>
      </c>
      <c r="K742" s="189">
        <f t="shared" si="607"/>
        <v>868</v>
      </c>
      <c r="L742" s="190">
        <f t="shared" si="585"/>
        <v>414</v>
      </c>
      <c r="M742" s="173">
        <f t="shared" si="560"/>
        <v>6710.2576493847791</v>
      </c>
      <c r="N742" s="174">
        <f t="shared" si="582"/>
        <v>4005.7967344202298</v>
      </c>
      <c r="O742" s="174">
        <f t="shared" si="587"/>
        <v>2704.4609149645494</v>
      </c>
      <c r="P742" s="174"/>
      <c r="Q742" s="174"/>
      <c r="R742" s="175"/>
      <c r="S742" s="173">
        <f t="shared" si="583"/>
        <v>5479.3626622186557</v>
      </c>
      <c r="T742" s="174">
        <f t="shared" si="588"/>
        <v>3270.99408187881</v>
      </c>
      <c r="U742" s="174">
        <f t="shared" si="589"/>
        <v>2208.3685803398457</v>
      </c>
      <c r="V742" s="174"/>
      <c r="W742" s="174"/>
      <c r="X742" s="175"/>
      <c r="Y742" s="173">
        <f t="shared" si="608"/>
        <v>10958.725324437311</v>
      </c>
      <c r="Z742" s="174">
        <f t="shared" si="590"/>
        <v>6541.98816375762</v>
      </c>
      <c r="AA742" s="174">
        <f t="shared" si="591"/>
        <v>4416.7371606796914</v>
      </c>
      <c r="AB742" s="174"/>
      <c r="AC742" s="174"/>
      <c r="AD742" s="175"/>
      <c r="AE742" s="173">
        <f t="shared" si="592"/>
        <v>19.168583413536002</v>
      </c>
      <c r="AF742" s="174">
        <f t="shared" si="581"/>
        <v>36</v>
      </c>
      <c r="AG742" s="174">
        <f t="shared" si="584"/>
        <v>22.464200000000002</v>
      </c>
      <c r="AH742" s="174">
        <f t="shared" si="567"/>
        <v>101</v>
      </c>
      <c r="AI742" s="174">
        <f t="shared" si="568"/>
        <v>200</v>
      </c>
      <c r="AJ742" s="174">
        <f t="shared" si="593"/>
        <v>2.2222222222222223</v>
      </c>
      <c r="AK742" s="174">
        <f t="shared" si="586"/>
        <v>5479.3626622186557</v>
      </c>
      <c r="AL742" s="174">
        <f t="shared" si="594"/>
        <v>3270.99408187881</v>
      </c>
      <c r="AM742" s="174">
        <f t="shared" si="595"/>
        <v>2208.3685803398457</v>
      </c>
      <c r="AN742" s="174"/>
      <c r="AO742" s="176">
        <v>24</v>
      </c>
      <c r="AP742" s="174">
        <v>36</v>
      </c>
      <c r="AQ742" s="175">
        <f t="shared" si="596"/>
        <v>101</v>
      </c>
      <c r="AR742" s="31">
        <f t="shared" si="597"/>
        <v>0</v>
      </c>
      <c r="AS742" s="2">
        <f t="shared" si="598"/>
        <v>1</v>
      </c>
      <c r="AT742" s="33">
        <f t="shared" si="599"/>
        <v>1</v>
      </c>
      <c r="AU742" s="31">
        <f t="shared" si="600"/>
        <v>0</v>
      </c>
      <c r="AV742" s="2">
        <f t="shared" si="601"/>
        <v>0</v>
      </c>
      <c r="AW742" s="33" t="str">
        <f t="shared" si="602"/>
        <v>보스대상</v>
      </c>
      <c r="AX742" s="31">
        <f t="shared" si="603"/>
        <v>1</v>
      </c>
      <c r="AY742" s="33">
        <f t="shared" si="604"/>
        <v>1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hidden="1" customHeight="1">
      <c r="A743" s="2"/>
      <c r="B743" s="107">
        <v>668</v>
      </c>
      <c r="C743" s="31">
        <v>10</v>
      </c>
      <c r="D743" s="111" t="s">
        <v>18</v>
      </c>
      <c r="E743" s="2" t="s">
        <v>164</v>
      </c>
      <c r="F743" s="2" t="s">
        <v>149</v>
      </c>
      <c r="G743" s="2"/>
      <c r="H743" s="33" t="s">
        <v>81</v>
      </c>
      <c r="I743" s="173">
        <f t="shared" si="605"/>
        <v>2546.4002100592588</v>
      </c>
      <c r="J743" s="174">
        <f t="shared" si="606"/>
        <v>34.347307576202191</v>
      </c>
      <c r="K743" s="189">
        <f t="shared" si="607"/>
        <v>15</v>
      </c>
      <c r="L743" s="190">
        <f t="shared" si="585"/>
        <v>15</v>
      </c>
      <c r="M743" s="173">
        <f t="shared" ref="M743:M806" si="609">SUM(N743:R743)</f>
        <v>38625.283990529468</v>
      </c>
      <c r="N743" s="174">
        <f t="shared" si="582"/>
        <v>38625.283990529468</v>
      </c>
      <c r="O743" s="174">
        <f t="shared" si="587"/>
        <v>0</v>
      </c>
      <c r="P743" s="174"/>
      <c r="Q743" s="174"/>
      <c r="R743" s="175"/>
      <c r="S743" s="173">
        <f t="shared" si="583"/>
        <v>22658.883208632349</v>
      </c>
      <c r="T743" s="174">
        <f t="shared" si="588"/>
        <v>22658.883208632349</v>
      </c>
      <c r="U743" s="174">
        <f t="shared" si="589"/>
        <v>0</v>
      </c>
      <c r="V743" s="174"/>
      <c r="W743" s="174"/>
      <c r="X743" s="175"/>
      <c r="Y743" s="173">
        <f t="shared" si="608"/>
        <v>45317.766417264698</v>
      </c>
      <c r="Z743" s="174">
        <f t="shared" si="590"/>
        <v>45317.766417264698</v>
      </c>
      <c r="AA743" s="174">
        <f t="shared" si="591"/>
        <v>0</v>
      </c>
      <c r="AB743" s="174"/>
      <c r="AC743" s="174"/>
      <c r="AD743" s="175"/>
      <c r="AE743" s="173">
        <f t="shared" si="592"/>
        <v>15.168583413536002</v>
      </c>
      <c r="AF743" s="174">
        <f t="shared" si="581"/>
        <v>36</v>
      </c>
      <c r="AG743" s="174">
        <f t="shared" si="584"/>
        <v>62.464200000000005</v>
      </c>
      <c r="AH743" s="174">
        <f t="shared" si="567"/>
        <v>521</v>
      </c>
      <c r="AI743" s="174">
        <f t="shared" si="568"/>
        <v>200</v>
      </c>
      <c r="AJ743" s="174">
        <f t="shared" si="593"/>
        <v>2.5</v>
      </c>
      <c r="AK743" s="174">
        <f t="shared" si="586"/>
        <v>11296.209079754848</v>
      </c>
      <c r="AL743" s="174">
        <f t="shared" si="594"/>
        <v>6743.7152406643909</v>
      </c>
      <c r="AM743" s="174">
        <f t="shared" si="595"/>
        <v>4552.4938390904581</v>
      </c>
      <c r="AN743" s="174"/>
      <c r="AO743" s="176">
        <v>24</v>
      </c>
      <c r="AP743" s="174">
        <v>36</v>
      </c>
      <c r="AQ743" s="175">
        <f t="shared" si="596"/>
        <v>521</v>
      </c>
      <c r="AR743" s="31">
        <f t="shared" si="597"/>
        <v>4</v>
      </c>
      <c r="AS743" s="2">
        <f t="shared" si="598"/>
        <v>1</v>
      </c>
      <c r="AT743" s="33">
        <f t="shared" si="599"/>
        <v>1</v>
      </c>
      <c r="AU743" s="31">
        <f t="shared" si="600"/>
        <v>40</v>
      </c>
      <c r="AV743" s="2">
        <f t="shared" si="601"/>
        <v>0</v>
      </c>
      <c r="AW743" s="33" t="str">
        <f t="shared" si="602"/>
        <v>보스대상</v>
      </c>
      <c r="AX743" s="31">
        <f t="shared" si="603"/>
        <v>2.8</v>
      </c>
      <c r="AY743" s="33">
        <f t="shared" si="604"/>
        <v>1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hidden="1" customHeight="1">
      <c r="A744" s="2"/>
      <c r="B744" s="107">
        <v>669</v>
      </c>
      <c r="C744" s="31">
        <v>10</v>
      </c>
      <c r="D744" s="111" t="s">
        <v>18</v>
      </c>
      <c r="E744" s="2" t="s">
        <v>153</v>
      </c>
      <c r="F744" s="2" t="s">
        <v>149</v>
      </c>
      <c r="G744" s="2"/>
      <c r="H744" s="33" t="s">
        <v>81</v>
      </c>
      <c r="I744" s="173">
        <f t="shared" si="605"/>
        <v>1948.8788043777706</v>
      </c>
      <c r="J744" s="174">
        <f t="shared" si="606"/>
        <v>34.347307576202191</v>
      </c>
      <c r="K744" s="189">
        <f t="shared" si="607"/>
        <v>46</v>
      </c>
      <c r="L744" s="190">
        <f t="shared" si="585"/>
        <v>40</v>
      </c>
      <c r="M744" s="173">
        <f t="shared" si="609"/>
        <v>29561.730707076527</v>
      </c>
      <c r="N744" s="174">
        <f t="shared" si="582"/>
        <v>29561.730707076527</v>
      </c>
      <c r="O744" s="174">
        <f t="shared" si="587"/>
        <v>0</v>
      </c>
      <c r="P744" s="174"/>
      <c r="Q744" s="174"/>
      <c r="R744" s="175"/>
      <c r="S744" s="173">
        <f t="shared" si="583"/>
        <v>22658.883208632349</v>
      </c>
      <c r="T744" s="174">
        <f t="shared" si="588"/>
        <v>22658.883208632349</v>
      </c>
      <c r="U744" s="174">
        <f t="shared" si="589"/>
        <v>0</v>
      </c>
      <c r="V744" s="174"/>
      <c r="W744" s="174"/>
      <c r="X744" s="175"/>
      <c r="Y744" s="173">
        <f t="shared" si="608"/>
        <v>45317.766417264698</v>
      </c>
      <c r="Z744" s="174">
        <f t="shared" si="590"/>
        <v>45317.766417264698</v>
      </c>
      <c r="AA744" s="174">
        <f t="shared" si="591"/>
        <v>0</v>
      </c>
      <c r="AB744" s="174"/>
      <c r="AC744" s="174"/>
      <c r="AD744" s="175"/>
      <c r="AE744" s="173">
        <f t="shared" si="592"/>
        <v>15.168583413536002</v>
      </c>
      <c r="AF744" s="174">
        <f t="shared" si="581"/>
        <v>36</v>
      </c>
      <c r="AG744" s="174">
        <f t="shared" si="584"/>
        <v>22.464200000000002</v>
      </c>
      <c r="AH744" s="174">
        <f t="shared" si="567"/>
        <v>521</v>
      </c>
      <c r="AI744" s="174">
        <f t="shared" si="568"/>
        <v>200</v>
      </c>
      <c r="AJ744" s="174">
        <f t="shared" si="593"/>
        <v>2.5</v>
      </c>
      <c r="AK744" s="174">
        <f t="shared" si="586"/>
        <v>11296.209079754848</v>
      </c>
      <c r="AL744" s="174">
        <f t="shared" si="594"/>
        <v>6743.7152406643909</v>
      </c>
      <c r="AM744" s="174">
        <f t="shared" si="595"/>
        <v>4552.4938390904581</v>
      </c>
      <c r="AN744" s="174"/>
      <c r="AO744" s="176">
        <v>24</v>
      </c>
      <c r="AP744" s="174">
        <v>36</v>
      </c>
      <c r="AQ744" s="175">
        <f t="shared" si="596"/>
        <v>521</v>
      </c>
      <c r="AR744" s="31">
        <f t="shared" si="597"/>
        <v>4</v>
      </c>
      <c r="AS744" s="2">
        <f t="shared" si="598"/>
        <v>1</v>
      </c>
      <c r="AT744" s="33">
        <f t="shared" si="599"/>
        <v>1</v>
      </c>
      <c r="AU744" s="31">
        <f t="shared" si="600"/>
        <v>0</v>
      </c>
      <c r="AV744" s="2">
        <f t="shared" si="601"/>
        <v>1</v>
      </c>
      <c r="AW744" s="33" t="str">
        <f t="shared" si="602"/>
        <v>보스대상</v>
      </c>
      <c r="AX744" s="31">
        <f t="shared" si="603"/>
        <v>2.8</v>
      </c>
      <c r="AY744" s="33">
        <f t="shared" si="604"/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hidden="1" customHeight="1">
      <c r="A745" s="2"/>
      <c r="B745" s="107">
        <v>670</v>
      </c>
      <c r="C745" s="31">
        <v>10</v>
      </c>
      <c r="D745" s="111" t="s">
        <v>18</v>
      </c>
      <c r="E745" s="2" t="s">
        <v>156</v>
      </c>
      <c r="F745" s="2" t="s">
        <v>149</v>
      </c>
      <c r="G745" s="2" t="s">
        <v>186</v>
      </c>
      <c r="H745" s="33" t="s">
        <v>81</v>
      </c>
      <c r="I745" s="173">
        <f t="shared" si="605"/>
        <v>4392.2818805054794</v>
      </c>
      <c r="J745" s="174">
        <f t="shared" si="606"/>
        <v>77.410178802405483</v>
      </c>
      <c r="K745" s="189">
        <f t="shared" si="607"/>
        <v>3</v>
      </c>
      <c r="L745" s="190">
        <f t="shared" si="585"/>
        <v>3</v>
      </c>
      <c r="M745" s="173">
        <f t="shared" si="609"/>
        <v>29561.730707076527</v>
      </c>
      <c r="N745" s="174">
        <f t="shared" si="582"/>
        <v>29561.730707076527</v>
      </c>
      <c r="O745" s="174">
        <f t="shared" ref="O745:O776" si="610">U745*(1+(IF(($D$57+IF(F745="백어택",8,0))&gt;100,100,$D$57+IF(F745="백어택",8,0))/100)*(AI745/100-1))</f>
        <v>0</v>
      </c>
      <c r="P745" s="174"/>
      <c r="Q745" s="174"/>
      <c r="R745" s="175"/>
      <c r="S745" s="173">
        <f t="shared" si="583"/>
        <v>22658.883208632349</v>
      </c>
      <c r="T745" s="174">
        <f t="shared" ref="T745:T776" si="611">AL745*IF(H745="근접",AT745,IF(AV745=1,AT745,1))*AX745*IF(F745="백어택",1.2,1)</f>
        <v>22658.883208632349</v>
      </c>
      <c r="U745" s="174">
        <f t="shared" ref="U745:U776" si="612">IF(AX745=1,AM745*IF(H745="근접",AT745,IF(AV745=1,AT745,1)),0)*AY745*IF(AX745=1,1,0)*IF(F745="백어택",1.2,1)</f>
        <v>0</v>
      </c>
      <c r="V745" s="174"/>
      <c r="W745" s="174"/>
      <c r="X745" s="175"/>
      <c r="Y745" s="173">
        <f t="shared" si="608"/>
        <v>45317.766417264698</v>
      </c>
      <c r="Z745" s="174">
        <f t="shared" ref="Z745:Z776" si="613">T745*$D$58/100</f>
        <v>45317.766417264698</v>
      </c>
      <c r="AA745" s="174">
        <f t="shared" ref="AA745:AA776" si="614">U745*$D$58/100</f>
        <v>0</v>
      </c>
      <c r="AB745" s="174"/>
      <c r="AC745" s="174"/>
      <c r="AD745" s="175"/>
      <c r="AE745" s="173">
        <f t="shared" ref="AE745:AE776" si="615">(AO745*(1-$D$20/100)*(1-$D$17/100)-AR745)*IF(AW745="보스대상",1,POWER(0.85,AW745))</f>
        <v>6.7303810436853064</v>
      </c>
      <c r="AF745" s="174">
        <f t="shared" si="581"/>
        <v>36</v>
      </c>
      <c r="AG745" s="174">
        <f t="shared" si="584"/>
        <v>22.464200000000002</v>
      </c>
      <c r="AH745" s="174">
        <f t="shared" ref="AH745:AH808" si="616">AQ745</f>
        <v>521</v>
      </c>
      <c r="AI745" s="174">
        <f t="shared" ref="AI745:AI808" si="617">$D$58</f>
        <v>200</v>
      </c>
      <c r="AJ745" s="174">
        <f t="shared" ref="AJ745:AJ776" si="618">10*AS745/IF(AX745=1,IF(AY745=1,4.5,4),4)</f>
        <v>2.5</v>
      </c>
      <c r="AK745" s="174">
        <f t="shared" si="586"/>
        <v>11296.209079754848</v>
      </c>
      <c r="AL745" s="174">
        <f t="shared" ref="AL745:AL776" si="619">IF(AV745=1,$D$61*(VLOOKUP(C745,$B$36:$AG$39,25,FALSE)+VLOOKUP(C745,$B$40:$AG$43,25,FALSE)*$D$54),(IF(H745="근접",$D$61*(VLOOKUP(C745,$B$36:$AG$39,25,FALSE)+VLOOKUP(C745,$B$40:$AG$43,25,FALSE)*$D$54),$D$60*(VLOOKUP(C745,$B$36:$AG$39,25,FALSE)+VLOOKUP(C745,$B$40:$AG$43,25,FALSE)*$D$54))))*$D$59/100</f>
        <v>6743.7152406643909</v>
      </c>
      <c r="AM745" s="174">
        <f t="shared" ref="AM745:AM776" si="620">(IF(AV745=1,$D$61*(VLOOKUP(C745,$B$36:$AG$39,26,FALSE)+VLOOKUP(C745,$B$40:$AG$43,26,FALSE)*$D$54),IF(H745="근접",$D$61*(VLOOKUP(C745,$B$36:$AG$39,26,FALSE)+VLOOKUP(C745,$B$40:$AG$43,26,FALSE)*$D$54),$D$60*(VLOOKUP(C745,$B$36:$AG$39,26,FALSE)+VLOOKUP(C745,$B$40:$AG$43,26,FALSE)*$D$54))))*$D$59/100</f>
        <v>4552.4938390904581</v>
      </c>
      <c r="AN745" s="174"/>
      <c r="AO745" s="176">
        <v>24</v>
      </c>
      <c r="AP745" s="174">
        <v>36</v>
      </c>
      <c r="AQ745" s="175">
        <f t="shared" ref="AQ745:AQ776" si="621">VLOOKUP(C745,$B$45:$AA$48,25,FALSE)</f>
        <v>521</v>
      </c>
      <c r="AR745" s="31">
        <f t="shared" ref="AR745:AR776" si="622">IF(LEFT(E745,1)*1=1,$S$68,$R$68)</f>
        <v>4</v>
      </c>
      <c r="AS745" s="2">
        <f t="shared" ref="AS745:AS776" si="623">IF(LEFT(E745,1)*1=2,$U$68,$T$68)</f>
        <v>1</v>
      </c>
      <c r="AT745" s="33">
        <f t="shared" ref="AT745:AT776" si="624">IF(LEFT(E745,1)*1=3,$W$68,$V$68)</f>
        <v>1</v>
      </c>
      <c r="AU745" s="31">
        <f t="shared" ref="AU745:AU776" si="625">IF(MID(E745,3,1)*1=1,$Y$68,$X$68)</f>
        <v>0</v>
      </c>
      <c r="AV745" s="2">
        <f t="shared" ref="AV745:AV776" si="626">IF(MID(E745,3,1)*1=2,$AA$68,$Z$68)</f>
        <v>0</v>
      </c>
      <c r="AW745" s="33">
        <f t="shared" ref="AW745:AW776" si="627">IF(MID(E745,3,1)*1=3,$AC$68,$AB$68)</f>
        <v>5</v>
      </c>
      <c r="AX745" s="31">
        <f t="shared" ref="AX745:AX776" si="628">IF(MID(E745,5,1)*1=1,$AE$68,$AD$68)</f>
        <v>2.8</v>
      </c>
      <c r="AY745" s="33">
        <f t="shared" ref="AY745:AY776" si="629">IF(MID(E745,5,1)*1=2,$AG$68,$AF$68)</f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hidden="1" customHeight="1">
      <c r="A746" s="2"/>
      <c r="B746" s="107">
        <v>671</v>
      </c>
      <c r="C746" s="31">
        <v>10</v>
      </c>
      <c r="D746" s="111" t="s">
        <v>18</v>
      </c>
      <c r="E746" s="2" t="s">
        <v>169</v>
      </c>
      <c r="F746" s="2" t="s">
        <v>149</v>
      </c>
      <c r="G746" s="2"/>
      <c r="H746" s="33" t="s">
        <v>81</v>
      </c>
      <c r="I746" s="173">
        <f t="shared" si="605"/>
        <v>2015.0306966999976</v>
      </c>
      <c r="J746" s="174">
        <f t="shared" si="606"/>
        <v>27.179890592858989</v>
      </c>
      <c r="K746" s="189">
        <f t="shared" si="607"/>
        <v>35</v>
      </c>
      <c r="L746" s="190">
        <f t="shared" si="585"/>
        <v>32</v>
      </c>
      <c r="M746" s="173">
        <f t="shared" si="609"/>
        <v>38625.283990529468</v>
      </c>
      <c r="N746" s="174">
        <f t="shared" si="582"/>
        <v>38625.283990529468</v>
      </c>
      <c r="O746" s="174">
        <f t="shared" si="610"/>
        <v>0</v>
      </c>
      <c r="P746" s="174"/>
      <c r="Q746" s="174"/>
      <c r="R746" s="175"/>
      <c r="S746" s="173">
        <f t="shared" si="583"/>
        <v>22658.883208632349</v>
      </c>
      <c r="T746" s="174">
        <f t="shared" si="611"/>
        <v>22658.883208632349</v>
      </c>
      <c r="U746" s="174">
        <f t="shared" si="612"/>
        <v>0</v>
      </c>
      <c r="V746" s="174"/>
      <c r="W746" s="174"/>
      <c r="X746" s="175"/>
      <c r="Y746" s="173">
        <f t="shared" si="608"/>
        <v>45317.766417264698</v>
      </c>
      <c r="Z746" s="174">
        <f t="shared" si="613"/>
        <v>45317.766417264698</v>
      </c>
      <c r="AA746" s="174">
        <f t="shared" si="614"/>
        <v>0</v>
      </c>
      <c r="AB746" s="174"/>
      <c r="AC746" s="174"/>
      <c r="AD746" s="175"/>
      <c r="AE746" s="173">
        <f t="shared" si="615"/>
        <v>19.168583413536002</v>
      </c>
      <c r="AF746" s="174">
        <f t="shared" si="581"/>
        <v>36</v>
      </c>
      <c r="AG746" s="174">
        <f t="shared" si="584"/>
        <v>62.464200000000005</v>
      </c>
      <c r="AH746" s="174">
        <f t="shared" si="616"/>
        <v>521</v>
      </c>
      <c r="AI746" s="174">
        <f t="shared" si="617"/>
        <v>200</v>
      </c>
      <c r="AJ746" s="174">
        <f t="shared" si="618"/>
        <v>2</v>
      </c>
      <c r="AK746" s="174">
        <f t="shared" si="586"/>
        <v>11296.209079754848</v>
      </c>
      <c r="AL746" s="174">
        <f t="shared" si="619"/>
        <v>6743.7152406643909</v>
      </c>
      <c r="AM746" s="174">
        <f t="shared" si="620"/>
        <v>4552.4938390904581</v>
      </c>
      <c r="AN746" s="174"/>
      <c r="AO746" s="176">
        <v>24</v>
      </c>
      <c r="AP746" s="174">
        <v>36</v>
      </c>
      <c r="AQ746" s="175">
        <f t="shared" si="621"/>
        <v>521</v>
      </c>
      <c r="AR746" s="31">
        <f t="shared" si="622"/>
        <v>0</v>
      </c>
      <c r="AS746" s="2">
        <f t="shared" si="623"/>
        <v>0.8</v>
      </c>
      <c r="AT746" s="33">
        <f t="shared" si="624"/>
        <v>1</v>
      </c>
      <c r="AU746" s="31">
        <f t="shared" si="625"/>
        <v>40</v>
      </c>
      <c r="AV746" s="2">
        <f t="shared" si="626"/>
        <v>0</v>
      </c>
      <c r="AW746" s="33" t="str">
        <f t="shared" si="627"/>
        <v>보스대상</v>
      </c>
      <c r="AX746" s="31">
        <f t="shared" si="628"/>
        <v>2.8</v>
      </c>
      <c r="AY746" s="33">
        <f t="shared" si="629"/>
        <v>1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hidden="1" customHeight="1">
      <c r="A747" s="2"/>
      <c r="B747" s="107">
        <v>672</v>
      </c>
      <c r="C747" s="31">
        <v>10</v>
      </c>
      <c r="D747" s="111" t="s">
        <v>18</v>
      </c>
      <c r="E747" s="2" t="s">
        <v>162</v>
      </c>
      <c r="F747" s="2" t="s">
        <v>149</v>
      </c>
      <c r="G747" s="2"/>
      <c r="H747" s="33" t="s">
        <v>81</v>
      </c>
      <c r="I747" s="173">
        <f t="shared" si="605"/>
        <v>1542.1969411783109</v>
      </c>
      <c r="J747" s="174">
        <f t="shared" si="606"/>
        <v>27.179890592858989</v>
      </c>
      <c r="K747" s="189">
        <f t="shared" si="607"/>
        <v>114</v>
      </c>
      <c r="L747" s="190">
        <f t="shared" si="585"/>
        <v>83</v>
      </c>
      <c r="M747" s="173">
        <f t="shared" si="609"/>
        <v>29561.730707076527</v>
      </c>
      <c r="N747" s="174">
        <f t="shared" si="582"/>
        <v>29561.730707076527</v>
      </c>
      <c r="O747" s="174">
        <f t="shared" si="610"/>
        <v>0</v>
      </c>
      <c r="P747" s="174"/>
      <c r="Q747" s="174"/>
      <c r="R747" s="175"/>
      <c r="S747" s="173">
        <f t="shared" si="583"/>
        <v>22658.883208632349</v>
      </c>
      <c r="T747" s="174">
        <f t="shared" si="611"/>
        <v>22658.883208632349</v>
      </c>
      <c r="U747" s="174">
        <f t="shared" si="612"/>
        <v>0</v>
      </c>
      <c r="V747" s="174"/>
      <c r="W747" s="174"/>
      <c r="X747" s="175"/>
      <c r="Y747" s="173">
        <f t="shared" si="608"/>
        <v>45317.766417264698</v>
      </c>
      <c r="Z747" s="174">
        <f t="shared" si="613"/>
        <v>45317.766417264698</v>
      </c>
      <c r="AA747" s="174">
        <f t="shared" si="614"/>
        <v>0</v>
      </c>
      <c r="AB747" s="174"/>
      <c r="AC747" s="174"/>
      <c r="AD747" s="175"/>
      <c r="AE747" s="173">
        <f t="shared" si="615"/>
        <v>19.168583413536002</v>
      </c>
      <c r="AF747" s="174">
        <f t="shared" ref="AF747:AF810" si="630">AP747</f>
        <v>36</v>
      </c>
      <c r="AG747" s="174">
        <f t="shared" si="584"/>
        <v>22.464200000000002</v>
      </c>
      <c r="AH747" s="174">
        <f t="shared" si="616"/>
        <v>521</v>
      </c>
      <c r="AI747" s="174">
        <f t="shared" si="617"/>
        <v>200</v>
      </c>
      <c r="AJ747" s="174">
        <f t="shared" si="618"/>
        <v>2</v>
      </c>
      <c r="AK747" s="174">
        <f t="shared" si="586"/>
        <v>11296.209079754848</v>
      </c>
      <c r="AL747" s="174">
        <f t="shared" si="619"/>
        <v>6743.7152406643909</v>
      </c>
      <c r="AM747" s="174">
        <f t="shared" si="620"/>
        <v>4552.4938390904581</v>
      </c>
      <c r="AN747" s="174"/>
      <c r="AO747" s="176">
        <v>24</v>
      </c>
      <c r="AP747" s="174">
        <v>36</v>
      </c>
      <c r="AQ747" s="175">
        <f t="shared" si="621"/>
        <v>521</v>
      </c>
      <c r="AR747" s="31">
        <f t="shared" si="622"/>
        <v>0</v>
      </c>
      <c r="AS747" s="2">
        <f t="shared" si="623"/>
        <v>0.8</v>
      </c>
      <c r="AT747" s="33">
        <f t="shared" si="624"/>
        <v>1</v>
      </c>
      <c r="AU747" s="31">
        <f t="shared" si="625"/>
        <v>0</v>
      </c>
      <c r="AV747" s="2">
        <f t="shared" si="626"/>
        <v>1</v>
      </c>
      <c r="AW747" s="33" t="str">
        <f t="shared" si="627"/>
        <v>보스대상</v>
      </c>
      <c r="AX747" s="31">
        <f t="shared" si="628"/>
        <v>2.8</v>
      </c>
      <c r="AY747" s="33">
        <f t="shared" si="629"/>
        <v>1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hidden="1" customHeight="1">
      <c r="A748" s="2"/>
      <c r="B748" s="107">
        <v>673</v>
      </c>
      <c r="C748" s="31">
        <v>10</v>
      </c>
      <c r="D748" s="111" t="s">
        <v>18</v>
      </c>
      <c r="E748" s="2" t="s">
        <v>171</v>
      </c>
      <c r="F748" s="2" t="s">
        <v>149</v>
      </c>
      <c r="G748" s="2" t="s">
        <v>186</v>
      </c>
      <c r="H748" s="33" t="s">
        <v>81</v>
      </c>
      <c r="I748" s="173">
        <f t="shared" si="605"/>
        <v>3475.723408604244</v>
      </c>
      <c r="J748" s="174">
        <f t="shared" si="606"/>
        <v>61.256626475165305</v>
      </c>
      <c r="K748" s="189">
        <f t="shared" si="607"/>
        <v>8</v>
      </c>
      <c r="L748" s="190">
        <f t="shared" si="585"/>
        <v>8</v>
      </c>
      <c r="M748" s="173">
        <f t="shared" si="609"/>
        <v>29561.730707076527</v>
      </c>
      <c r="N748" s="174">
        <f t="shared" si="582"/>
        <v>29561.730707076527</v>
      </c>
      <c r="O748" s="174">
        <f t="shared" si="610"/>
        <v>0</v>
      </c>
      <c r="P748" s="174"/>
      <c r="Q748" s="174"/>
      <c r="R748" s="175"/>
      <c r="S748" s="173">
        <f t="shared" si="583"/>
        <v>22658.883208632349</v>
      </c>
      <c r="T748" s="174">
        <f t="shared" si="611"/>
        <v>22658.883208632349</v>
      </c>
      <c r="U748" s="174">
        <f t="shared" si="612"/>
        <v>0</v>
      </c>
      <c r="V748" s="174"/>
      <c r="W748" s="174"/>
      <c r="X748" s="175"/>
      <c r="Y748" s="173">
        <f t="shared" si="608"/>
        <v>45317.766417264698</v>
      </c>
      <c r="Z748" s="174">
        <f t="shared" si="613"/>
        <v>45317.766417264698</v>
      </c>
      <c r="AA748" s="174">
        <f t="shared" si="614"/>
        <v>0</v>
      </c>
      <c r="AB748" s="174"/>
      <c r="AC748" s="174"/>
      <c r="AD748" s="175"/>
      <c r="AE748" s="173">
        <f t="shared" si="615"/>
        <v>8.505202293685306</v>
      </c>
      <c r="AF748" s="174">
        <f t="shared" si="630"/>
        <v>36</v>
      </c>
      <c r="AG748" s="174">
        <f t="shared" si="584"/>
        <v>22.464200000000002</v>
      </c>
      <c r="AH748" s="174">
        <f t="shared" si="616"/>
        <v>521</v>
      </c>
      <c r="AI748" s="174">
        <f t="shared" si="617"/>
        <v>200</v>
      </c>
      <c r="AJ748" s="174">
        <f t="shared" si="618"/>
        <v>2</v>
      </c>
      <c r="AK748" s="174">
        <f t="shared" si="586"/>
        <v>11296.209079754848</v>
      </c>
      <c r="AL748" s="174">
        <f t="shared" si="619"/>
        <v>6743.7152406643909</v>
      </c>
      <c r="AM748" s="174">
        <f t="shared" si="620"/>
        <v>4552.4938390904581</v>
      </c>
      <c r="AN748" s="174"/>
      <c r="AO748" s="176">
        <v>24</v>
      </c>
      <c r="AP748" s="174">
        <v>36</v>
      </c>
      <c r="AQ748" s="175">
        <f t="shared" si="621"/>
        <v>521</v>
      </c>
      <c r="AR748" s="31">
        <f t="shared" si="622"/>
        <v>0</v>
      </c>
      <c r="AS748" s="2">
        <f t="shared" si="623"/>
        <v>0.8</v>
      </c>
      <c r="AT748" s="33">
        <f t="shared" si="624"/>
        <v>1</v>
      </c>
      <c r="AU748" s="31">
        <f t="shared" si="625"/>
        <v>0</v>
      </c>
      <c r="AV748" s="2">
        <f t="shared" si="626"/>
        <v>0</v>
      </c>
      <c r="AW748" s="33">
        <f t="shared" si="627"/>
        <v>5</v>
      </c>
      <c r="AX748" s="31">
        <f t="shared" si="628"/>
        <v>2.8</v>
      </c>
      <c r="AY748" s="33">
        <f t="shared" si="629"/>
        <v>1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hidden="1" customHeight="1">
      <c r="A749" s="2"/>
      <c r="B749" s="107">
        <v>674</v>
      </c>
      <c r="C749" s="31">
        <v>10</v>
      </c>
      <c r="D749" s="111" t="s">
        <v>18</v>
      </c>
      <c r="E749" s="2" t="s">
        <v>182</v>
      </c>
      <c r="F749" s="2" t="s">
        <v>149</v>
      </c>
      <c r="G749" s="2"/>
      <c r="H749" s="33" t="s">
        <v>81</v>
      </c>
      <c r="I749" s="173">
        <f t="shared" si="605"/>
        <v>2418.0368360399971</v>
      </c>
      <c r="J749" s="174">
        <f t="shared" si="606"/>
        <v>27.179890592858989</v>
      </c>
      <c r="K749" s="189">
        <f t="shared" si="607"/>
        <v>21</v>
      </c>
      <c r="L749" s="190">
        <f t="shared" si="585"/>
        <v>20</v>
      </c>
      <c r="M749" s="173">
        <f t="shared" si="609"/>
        <v>46350.34078863536</v>
      </c>
      <c r="N749" s="174">
        <f t="shared" ref="N749:N812" si="631">T749*(1+(IF((AG749+IF(F749="백어택",8,0))&gt;100,100,AG749+IF(F749="백어택",8,0))/100)*(AI749/100-1))</f>
        <v>46350.34078863536</v>
      </c>
      <c r="O749" s="174">
        <f t="shared" si="610"/>
        <v>0</v>
      </c>
      <c r="P749" s="174"/>
      <c r="Q749" s="174"/>
      <c r="R749" s="175"/>
      <c r="S749" s="173">
        <f t="shared" ref="S749:S812" si="632">SUM(T749:X749)</f>
        <v>27190.659850358817</v>
      </c>
      <c r="T749" s="174">
        <f t="shared" si="611"/>
        <v>27190.659850358817</v>
      </c>
      <c r="U749" s="174">
        <f t="shared" si="612"/>
        <v>0</v>
      </c>
      <c r="V749" s="174"/>
      <c r="W749" s="174"/>
      <c r="X749" s="175"/>
      <c r="Y749" s="173">
        <f t="shared" si="608"/>
        <v>54381.319700717635</v>
      </c>
      <c r="Z749" s="174">
        <f t="shared" si="613"/>
        <v>54381.319700717635</v>
      </c>
      <c r="AA749" s="174">
        <f t="shared" si="614"/>
        <v>0</v>
      </c>
      <c r="AB749" s="174"/>
      <c r="AC749" s="174"/>
      <c r="AD749" s="175"/>
      <c r="AE749" s="173">
        <f t="shared" si="615"/>
        <v>19.168583413536002</v>
      </c>
      <c r="AF749" s="174">
        <f t="shared" si="630"/>
        <v>36</v>
      </c>
      <c r="AG749" s="174">
        <f t="shared" ref="AG749:AG804" si="633">IF($D$57+AU749&gt;100,100,$D$57+AU749)</f>
        <v>62.464200000000005</v>
      </c>
      <c r="AH749" s="174">
        <f t="shared" si="616"/>
        <v>521</v>
      </c>
      <c r="AI749" s="174">
        <f t="shared" si="617"/>
        <v>200</v>
      </c>
      <c r="AJ749" s="174">
        <f t="shared" si="618"/>
        <v>2.5</v>
      </c>
      <c r="AK749" s="174">
        <f t="shared" si="586"/>
        <v>11296.209079754848</v>
      </c>
      <c r="AL749" s="174">
        <f t="shared" si="619"/>
        <v>6743.7152406643909</v>
      </c>
      <c r="AM749" s="174">
        <f t="shared" si="620"/>
        <v>4552.4938390904581</v>
      </c>
      <c r="AN749" s="174"/>
      <c r="AO749" s="176">
        <v>24</v>
      </c>
      <c r="AP749" s="174">
        <v>36</v>
      </c>
      <c r="AQ749" s="175">
        <f t="shared" si="621"/>
        <v>521</v>
      </c>
      <c r="AR749" s="31">
        <f t="shared" si="622"/>
        <v>0</v>
      </c>
      <c r="AS749" s="2">
        <f t="shared" si="623"/>
        <v>1</v>
      </c>
      <c r="AT749" s="33">
        <f t="shared" si="624"/>
        <v>1.2</v>
      </c>
      <c r="AU749" s="31">
        <f t="shared" si="625"/>
        <v>40</v>
      </c>
      <c r="AV749" s="2">
        <f t="shared" si="626"/>
        <v>0</v>
      </c>
      <c r="AW749" s="33" t="str">
        <f t="shared" si="627"/>
        <v>보스대상</v>
      </c>
      <c r="AX749" s="31">
        <f t="shared" si="628"/>
        <v>2.8</v>
      </c>
      <c r="AY749" s="33">
        <f t="shared" si="629"/>
        <v>1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hidden="1" customHeight="1">
      <c r="A750" s="2"/>
      <c r="B750" s="107">
        <v>675</v>
      </c>
      <c r="C750" s="31">
        <v>10</v>
      </c>
      <c r="D750" s="111" t="s">
        <v>18</v>
      </c>
      <c r="E750" s="2" t="s">
        <v>159</v>
      </c>
      <c r="F750" s="2" t="s">
        <v>149</v>
      </c>
      <c r="G750" s="2"/>
      <c r="H750" s="33" t="s">
        <v>81</v>
      </c>
      <c r="I750" s="173">
        <f t="shared" si="605"/>
        <v>1850.6363294139728</v>
      </c>
      <c r="J750" s="174">
        <f t="shared" si="606"/>
        <v>27.179890592858989</v>
      </c>
      <c r="K750" s="189">
        <f t="shared" si="607"/>
        <v>56</v>
      </c>
      <c r="L750" s="190">
        <f t="shared" si="585"/>
        <v>48</v>
      </c>
      <c r="M750" s="173">
        <f t="shared" si="609"/>
        <v>35474.07684849183</v>
      </c>
      <c r="N750" s="174">
        <f t="shared" si="631"/>
        <v>35474.07684849183</v>
      </c>
      <c r="O750" s="174">
        <f t="shared" si="610"/>
        <v>0</v>
      </c>
      <c r="P750" s="174"/>
      <c r="Q750" s="174"/>
      <c r="R750" s="175"/>
      <c r="S750" s="173">
        <f t="shared" si="632"/>
        <v>27190.659850358817</v>
      </c>
      <c r="T750" s="174">
        <f t="shared" si="611"/>
        <v>27190.659850358817</v>
      </c>
      <c r="U750" s="174">
        <f t="shared" si="612"/>
        <v>0</v>
      </c>
      <c r="V750" s="174"/>
      <c r="W750" s="174"/>
      <c r="X750" s="175"/>
      <c r="Y750" s="173">
        <f t="shared" si="608"/>
        <v>54381.319700717635</v>
      </c>
      <c r="Z750" s="174">
        <f t="shared" si="613"/>
        <v>54381.319700717635</v>
      </c>
      <c r="AA750" s="174">
        <f t="shared" si="614"/>
        <v>0</v>
      </c>
      <c r="AB750" s="174"/>
      <c r="AC750" s="174"/>
      <c r="AD750" s="175"/>
      <c r="AE750" s="173">
        <f t="shared" si="615"/>
        <v>19.168583413536002</v>
      </c>
      <c r="AF750" s="174">
        <f t="shared" si="630"/>
        <v>36</v>
      </c>
      <c r="AG750" s="174">
        <f t="shared" si="633"/>
        <v>22.464200000000002</v>
      </c>
      <c r="AH750" s="174">
        <f t="shared" si="616"/>
        <v>521</v>
      </c>
      <c r="AI750" s="174">
        <f t="shared" si="617"/>
        <v>200</v>
      </c>
      <c r="AJ750" s="174">
        <f t="shared" si="618"/>
        <v>2.5</v>
      </c>
      <c r="AK750" s="174">
        <f t="shared" si="586"/>
        <v>11296.209079754848</v>
      </c>
      <c r="AL750" s="174">
        <f t="shared" si="619"/>
        <v>6743.7152406643909</v>
      </c>
      <c r="AM750" s="174">
        <f t="shared" si="620"/>
        <v>4552.4938390904581</v>
      </c>
      <c r="AN750" s="174"/>
      <c r="AO750" s="176">
        <v>24</v>
      </c>
      <c r="AP750" s="174">
        <v>36</v>
      </c>
      <c r="AQ750" s="175">
        <f t="shared" si="621"/>
        <v>521</v>
      </c>
      <c r="AR750" s="31">
        <f t="shared" si="622"/>
        <v>0</v>
      </c>
      <c r="AS750" s="2">
        <f t="shared" si="623"/>
        <v>1</v>
      </c>
      <c r="AT750" s="33">
        <f t="shared" si="624"/>
        <v>1.2</v>
      </c>
      <c r="AU750" s="31">
        <f t="shared" si="625"/>
        <v>0</v>
      </c>
      <c r="AV750" s="2">
        <f t="shared" si="626"/>
        <v>1</v>
      </c>
      <c r="AW750" s="33" t="str">
        <f t="shared" si="627"/>
        <v>보스대상</v>
      </c>
      <c r="AX750" s="31">
        <f t="shared" si="628"/>
        <v>2.8</v>
      </c>
      <c r="AY750" s="33">
        <f t="shared" si="629"/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hidden="1" customHeight="1">
      <c r="A751" s="2"/>
      <c r="B751" s="107">
        <v>676</v>
      </c>
      <c r="C751" s="31">
        <v>10</v>
      </c>
      <c r="D751" s="111" t="s">
        <v>18</v>
      </c>
      <c r="E751" s="2" t="s">
        <v>147</v>
      </c>
      <c r="F751" s="2" t="s">
        <v>149</v>
      </c>
      <c r="G751" s="2" t="s">
        <v>186</v>
      </c>
      <c r="H751" s="33" t="s">
        <v>81</v>
      </c>
      <c r="I751" s="173">
        <f t="shared" si="605"/>
        <v>4170.8680903250925</v>
      </c>
      <c r="J751" s="174">
        <f t="shared" si="606"/>
        <v>61.256626475165305</v>
      </c>
      <c r="K751" s="189">
        <f t="shared" si="607"/>
        <v>4</v>
      </c>
      <c r="L751" s="190">
        <f t="shared" si="585"/>
        <v>4</v>
      </c>
      <c r="M751" s="173">
        <f t="shared" si="609"/>
        <v>35474.07684849183</v>
      </c>
      <c r="N751" s="174">
        <f t="shared" si="631"/>
        <v>35474.07684849183</v>
      </c>
      <c r="O751" s="174">
        <f t="shared" si="610"/>
        <v>0</v>
      </c>
      <c r="P751" s="174"/>
      <c r="Q751" s="174"/>
      <c r="R751" s="175"/>
      <c r="S751" s="173">
        <f t="shared" si="632"/>
        <v>27190.659850358817</v>
      </c>
      <c r="T751" s="174">
        <f t="shared" si="611"/>
        <v>27190.659850358817</v>
      </c>
      <c r="U751" s="174">
        <f t="shared" si="612"/>
        <v>0</v>
      </c>
      <c r="V751" s="174"/>
      <c r="W751" s="174"/>
      <c r="X751" s="175"/>
      <c r="Y751" s="173">
        <f t="shared" si="608"/>
        <v>54381.319700717635</v>
      </c>
      <c r="Z751" s="174">
        <f t="shared" si="613"/>
        <v>54381.319700717635</v>
      </c>
      <c r="AA751" s="174">
        <f t="shared" si="614"/>
        <v>0</v>
      </c>
      <c r="AB751" s="174"/>
      <c r="AC751" s="174"/>
      <c r="AD751" s="175"/>
      <c r="AE751" s="173">
        <f t="shared" si="615"/>
        <v>8.505202293685306</v>
      </c>
      <c r="AF751" s="174">
        <f t="shared" si="630"/>
        <v>36</v>
      </c>
      <c r="AG751" s="174">
        <f t="shared" si="633"/>
        <v>22.464200000000002</v>
      </c>
      <c r="AH751" s="174">
        <f t="shared" si="616"/>
        <v>521</v>
      </c>
      <c r="AI751" s="174">
        <f t="shared" si="617"/>
        <v>200</v>
      </c>
      <c r="AJ751" s="174">
        <f t="shared" si="618"/>
        <v>2.5</v>
      </c>
      <c r="AK751" s="174">
        <f t="shared" si="586"/>
        <v>11296.209079754848</v>
      </c>
      <c r="AL751" s="174">
        <f t="shared" si="619"/>
        <v>6743.7152406643909</v>
      </c>
      <c r="AM751" s="174">
        <f t="shared" si="620"/>
        <v>4552.4938390904581</v>
      </c>
      <c r="AN751" s="174"/>
      <c r="AO751" s="176">
        <v>24</v>
      </c>
      <c r="AP751" s="174">
        <v>36</v>
      </c>
      <c r="AQ751" s="175">
        <f t="shared" si="621"/>
        <v>521</v>
      </c>
      <c r="AR751" s="31">
        <f t="shared" si="622"/>
        <v>0</v>
      </c>
      <c r="AS751" s="2">
        <f t="shared" si="623"/>
        <v>1</v>
      </c>
      <c r="AT751" s="33">
        <f t="shared" si="624"/>
        <v>1.2</v>
      </c>
      <c r="AU751" s="31">
        <f t="shared" si="625"/>
        <v>0</v>
      </c>
      <c r="AV751" s="2">
        <f t="shared" si="626"/>
        <v>0</v>
      </c>
      <c r="AW751" s="33">
        <f t="shared" si="627"/>
        <v>5</v>
      </c>
      <c r="AX751" s="31">
        <f t="shared" si="628"/>
        <v>2.8</v>
      </c>
      <c r="AY751" s="33">
        <f t="shared" si="629"/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hidden="1" customHeight="1">
      <c r="A752" s="2"/>
      <c r="B752" s="107">
        <v>677</v>
      </c>
      <c r="C752" s="31">
        <v>10</v>
      </c>
      <c r="D752" s="111" t="s">
        <v>18</v>
      </c>
      <c r="E752" s="2" t="s">
        <v>165</v>
      </c>
      <c r="F752" s="2" t="s">
        <v>149</v>
      </c>
      <c r="G752" s="2"/>
      <c r="H752" s="33" t="s">
        <v>81</v>
      </c>
      <c r="I752" s="173">
        <f t="shared" si="605"/>
        <v>2319.0361370811088</v>
      </c>
      <c r="J752" s="174">
        <f t="shared" si="606"/>
        <v>34.347307576202191</v>
      </c>
      <c r="K752" s="189">
        <f t="shared" si="607"/>
        <v>23</v>
      </c>
      <c r="L752" s="190">
        <f t="shared" si="585"/>
        <v>22</v>
      </c>
      <c r="M752" s="173">
        <f t="shared" si="609"/>
        <v>35176.49308431911</v>
      </c>
      <c r="N752" s="174">
        <f t="shared" si="631"/>
        <v>13794.744282331954</v>
      </c>
      <c r="O752" s="174">
        <f t="shared" si="610"/>
        <v>21381.748801987153</v>
      </c>
      <c r="P752" s="174"/>
      <c r="Q752" s="174"/>
      <c r="R752" s="175"/>
      <c r="S752" s="173">
        <f t="shared" si="632"/>
        <v>24481.436109522918</v>
      </c>
      <c r="T752" s="174">
        <f t="shared" si="611"/>
        <v>8092.4582887972683</v>
      </c>
      <c r="U752" s="174">
        <f t="shared" si="612"/>
        <v>16388.97782072565</v>
      </c>
      <c r="V752" s="174"/>
      <c r="W752" s="174"/>
      <c r="X752" s="175"/>
      <c r="Y752" s="173">
        <f t="shared" si="608"/>
        <v>48962.872219045836</v>
      </c>
      <c r="Z752" s="174">
        <f t="shared" si="613"/>
        <v>16184.916577594537</v>
      </c>
      <c r="AA752" s="174">
        <f t="shared" si="614"/>
        <v>32777.955641451299</v>
      </c>
      <c r="AB752" s="174"/>
      <c r="AC752" s="174"/>
      <c r="AD752" s="175"/>
      <c r="AE752" s="173">
        <f t="shared" si="615"/>
        <v>15.168583413536002</v>
      </c>
      <c r="AF752" s="174">
        <f t="shared" si="630"/>
        <v>36</v>
      </c>
      <c r="AG752" s="174">
        <f t="shared" si="633"/>
        <v>62.464200000000005</v>
      </c>
      <c r="AH752" s="174">
        <f t="shared" si="616"/>
        <v>521</v>
      </c>
      <c r="AI752" s="174">
        <f t="shared" si="617"/>
        <v>200</v>
      </c>
      <c r="AJ752" s="174">
        <f t="shared" si="618"/>
        <v>2.5</v>
      </c>
      <c r="AK752" s="174">
        <f t="shared" si="586"/>
        <v>11296.209079754848</v>
      </c>
      <c r="AL752" s="174">
        <f t="shared" si="619"/>
        <v>6743.7152406643909</v>
      </c>
      <c r="AM752" s="174">
        <f t="shared" si="620"/>
        <v>4552.4938390904581</v>
      </c>
      <c r="AN752" s="174"/>
      <c r="AO752" s="176">
        <v>24</v>
      </c>
      <c r="AP752" s="174">
        <v>36</v>
      </c>
      <c r="AQ752" s="175">
        <f t="shared" si="621"/>
        <v>521</v>
      </c>
      <c r="AR752" s="31">
        <f t="shared" si="622"/>
        <v>4</v>
      </c>
      <c r="AS752" s="2">
        <f t="shared" si="623"/>
        <v>1</v>
      </c>
      <c r="AT752" s="33">
        <f t="shared" si="624"/>
        <v>1</v>
      </c>
      <c r="AU752" s="31">
        <f t="shared" si="625"/>
        <v>40</v>
      </c>
      <c r="AV752" s="2">
        <f t="shared" si="626"/>
        <v>0</v>
      </c>
      <c r="AW752" s="33" t="str">
        <f t="shared" si="627"/>
        <v>보스대상</v>
      </c>
      <c r="AX752" s="31">
        <f t="shared" si="628"/>
        <v>1</v>
      </c>
      <c r="AY752" s="33">
        <f t="shared" si="629"/>
        <v>3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hidden="1" customHeight="1">
      <c r="A753" s="2"/>
      <c r="B753" s="107">
        <v>678</v>
      </c>
      <c r="C753" s="31">
        <v>10</v>
      </c>
      <c r="D753" s="111" t="s">
        <v>18</v>
      </c>
      <c r="E753" s="2" t="s">
        <v>154</v>
      </c>
      <c r="F753" s="2" t="s">
        <v>149</v>
      </c>
      <c r="G753" s="2"/>
      <c r="H753" s="33" t="s">
        <v>81</v>
      </c>
      <c r="I753" s="173">
        <f t="shared" si="605"/>
        <v>2105.6356350520055</v>
      </c>
      <c r="J753" s="174">
        <f t="shared" si="606"/>
        <v>34.347307576202191</v>
      </c>
      <c r="K753" s="189">
        <f t="shared" si="607"/>
        <v>30</v>
      </c>
      <c r="L753" s="190">
        <f t="shared" si="585"/>
        <v>29</v>
      </c>
      <c r="M753" s="173">
        <f t="shared" si="609"/>
        <v>31939.509768800199</v>
      </c>
      <c r="N753" s="174">
        <f t="shared" si="631"/>
        <v>10557.760966813046</v>
      </c>
      <c r="O753" s="174">
        <f t="shared" si="610"/>
        <v>21381.748801987153</v>
      </c>
      <c r="P753" s="174"/>
      <c r="Q753" s="174"/>
      <c r="R753" s="175"/>
      <c r="S753" s="173">
        <f t="shared" si="632"/>
        <v>24481.436109522918</v>
      </c>
      <c r="T753" s="174">
        <f t="shared" si="611"/>
        <v>8092.4582887972683</v>
      </c>
      <c r="U753" s="174">
        <f t="shared" si="612"/>
        <v>16388.97782072565</v>
      </c>
      <c r="V753" s="174"/>
      <c r="W753" s="174"/>
      <c r="X753" s="175"/>
      <c r="Y753" s="173">
        <f t="shared" si="608"/>
        <v>48962.872219045836</v>
      </c>
      <c r="Z753" s="174">
        <f t="shared" si="613"/>
        <v>16184.916577594537</v>
      </c>
      <c r="AA753" s="174">
        <f t="shared" si="614"/>
        <v>32777.955641451299</v>
      </c>
      <c r="AB753" s="174"/>
      <c r="AC753" s="174"/>
      <c r="AD753" s="175"/>
      <c r="AE753" s="173">
        <f t="shared" si="615"/>
        <v>15.168583413536002</v>
      </c>
      <c r="AF753" s="174">
        <f t="shared" si="630"/>
        <v>36</v>
      </c>
      <c r="AG753" s="174">
        <f t="shared" si="633"/>
        <v>22.464200000000002</v>
      </c>
      <c r="AH753" s="174">
        <f t="shared" si="616"/>
        <v>521</v>
      </c>
      <c r="AI753" s="174">
        <f t="shared" si="617"/>
        <v>200</v>
      </c>
      <c r="AJ753" s="174">
        <f t="shared" si="618"/>
        <v>2.5</v>
      </c>
      <c r="AK753" s="174">
        <f t="shared" si="586"/>
        <v>11296.209079754848</v>
      </c>
      <c r="AL753" s="174">
        <f t="shared" si="619"/>
        <v>6743.7152406643909</v>
      </c>
      <c r="AM753" s="174">
        <f t="shared" si="620"/>
        <v>4552.4938390904581</v>
      </c>
      <c r="AN753" s="174"/>
      <c r="AO753" s="176">
        <v>24</v>
      </c>
      <c r="AP753" s="174">
        <v>36</v>
      </c>
      <c r="AQ753" s="175">
        <f t="shared" si="621"/>
        <v>521</v>
      </c>
      <c r="AR753" s="31">
        <f t="shared" si="622"/>
        <v>4</v>
      </c>
      <c r="AS753" s="2">
        <f t="shared" si="623"/>
        <v>1</v>
      </c>
      <c r="AT753" s="33">
        <f t="shared" si="624"/>
        <v>1</v>
      </c>
      <c r="AU753" s="31">
        <f t="shared" si="625"/>
        <v>0</v>
      </c>
      <c r="AV753" s="2">
        <f t="shared" si="626"/>
        <v>1</v>
      </c>
      <c r="AW753" s="33" t="str">
        <f t="shared" si="627"/>
        <v>보스대상</v>
      </c>
      <c r="AX753" s="31">
        <f t="shared" si="628"/>
        <v>1</v>
      </c>
      <c r="AY753" s="33">
        <f t="shared" si="629"/>
        <v>3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hidden="1" customHeight="1">
      <c r="A754" s="2"/>
      <c r="B754" s="107">
        <v>679</v>
      </c>
      <c r="C754" s="31">
        <v>10</v>
      </c>
      <c r="D754" s="194" t="s">
        <v>18</v>
      </c>
      <c r="E754" s="168" t="s">
        <v>157</v>
      </c>
      <c r="F754" s="168" t="s">
        <v>149</v>
      </c>
      <c r="G754" s="168" t="s">
        <v>186</v>
      </c>
      <c r="H754" s="33" t="s">
        <v>81</v>
      </c>
      <c r="I754" s="173">
        <f t="shared" si="605"/>
        <v>4745.5722880307103</v>
      </c>
      <c r="J754" s="177">
        <f t="shared" si="606"/>
        <v>77.410178802405483</v>
      </c>
      <c r="K754" s="191">
        <f t="shared" si="607"/>
        <v>1</v>
      </c>
      <c r="L754" s="190">
        <f t="shared" si="585"/>
        <v>1</v>
      </c>
      <c r="M754" s="173">
        <f t="shared" si="609"/>
        <v>31939.509768800199</v>
      </c>
      <c r="N754" s="177">
        <f t="shared" si="631"/>
        <v>10557.760966813046</v>
      </c>
      <c r="O754" s="177">
        <f t="shared" si="610"/>
        <v>21381.748801987153</v>
      </c>
      <c r="P754" s="177"/>
      <c r="Q754" s="177"/>
      <c r="R754" s="175"/>
      <c r="S754" s="173">
        <f t="shared" si="632"/>
        <v>24481.436109522918</v>
      </c>
      <c r="T754" s="177">
        <f t="shared" si="611"/>
        <v>8092.4582887972683</v>
      </c>
      <c r="U754" s="177">
        <f t="shared" si="612"/>
        <v>16388.97782072565</v>
      </c>
      <c r="V754" s="177"/>
      <c r="W754" s="177"/>
      <c r="X754" s="175"/>
      <c r="Y754" s="173">
        <f t="shared" si="608"/>
        <v>48962.872219045836</v>
      </c>
      <c r="Z754" s="177">
        <f t="shared" si="613"/>
        <v>16184.916577594537</v>
      </c>
      <c r="AA754" s="177">
        <f t="shared" si="614"/>
        <v>32777.955641451299</v>
      </c>
      <c r="AB754" s="177"/>
      <c r="AC754" s="177"/>
      <c r="AD754" s="175"/>
      <c r="AE754" s="173">
        <f t="shared" si="615"/>
        <v>6.7303810436853064</v>
      </c>
      <c r="AF754" s="177">
        <f t="shared" si="630"/>
        <v>36</v>
      </c>
      <c r="AG754" s="177">
        <f t="shared" si="633"/>
        <v>22.464200000000002</v>
      </c>
      <c r="AH754" s="177">
        <f t="shared" si="616"/>
        <v>521</v>
      </c>
      <c r="AI754" s="177">
        <f t="shared" si="617"/>
        <v>200</v>
      </c>
      <c r="AJ754" s="177">
        <f t="shared" si="618"/>
        <v>2.5</v>
      </c>
      <c r="AK754" s="177">
        <f t="shared" si="586"/>
        <v>11296.209079754848</v>
      </c>
      <c r="AL754" s="177">
        <f t="shared" si="619"/>
        <v>6743.7152406643909</v>
      </c>
      <c r="AM754" s="177">
        <f t="shared" si="620"/>
        <v>4552.4938390904581</v>
      </c>
      <c r="AN754" s="177"/>
      <c r="AO754" s="178">
        <v>24</v>
      </c>
      <c r="AP754" s="177">
        <v>36</v>
      </c>
      <c r="AQ754" s="175">
        <f t="shared" si="621"/>
        <v>521</v>
      </c>
      <c r="AR754" s="31">
        <f t="shared" si="622"/>
        <v>4</v>
      </c>
      <c r="AS754" s="168">
        <f t="shared" si="623"/>
        <v>1</v>
      </c>
      <c r="AT754" s="33">
        <f t="shared" si="624"/>
        <v>1</v>
      </c>
      <c r="AU754" s="31">
        <f t="shared" si="625"/>
        <v>0</v>
      </c>
      <c r="AV754" s="168">
        <f t="shared" si="626"/>
        <v>0</v>
      </c>
      <c r="AW754" s="33">
        <f t="shared" si="627"/>
        <v>5</v>
      </c>
      <c r="AX754" s="31">
        <f t="shared" si="628"/>
        <v>1</v>
      </c>
      <c r="AY754" s="33">
        <f t="shared" si="629"/>
        <v>3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hidden="1" customHeight="1">
      <c r="A755" s="2"/>
      <c r="B755" s="107">
        <v>680</v>
      </c>
      <c r="C755" s="31">
        <v>10</v>
      </c>
      <c r="D755" s="111" t="s">
        <v>18</v>
      </c>
      <c r="E755" s="2" t="s">
        <v>170</v>
      </c>
      <c r="F755" s="2" t="s">
        <v>149</v>
      </c>
      <c r="G755" s="2"/>
      <c r="H755" s="33" t="s">
        <v>81</v>
      </c>
      <c r="I755" s="173">
        <f t="shared" si="605"/>
        <v>1835.1117724995283</v>
      </c>
      <c r="J755" s="174">
        <f t="shared" si="606"/>
        <v>27.179890592858989</v>
      </c>
      <c r="K755" s="189">
        <f t="shared" si="607"/>
        <v>59</v>
      </c>
      <c r="L755" s="190">
        <f t="shared" si="585"/>
        <v>50</v>
      </c>
      <c r="M755" s="173">
        <f t="shared" si="609"/>
        <v>35176.49308431911</v>
      </c>
      <c r="N755" s="174">
        <f t="shared" si="631"/>
        <v>13794.744282331954</v>
      </c>
      <c r="O755" s="174">
        <f t="shared" si="610"/>
        <v>21381.748801987153</v>
      </c>
      <c r="P755" s="174"/>
      <c r="Q755" s="174"/>
      <c r="R755" s="175"/>
      <c r="S755" s="173">
        <f t="shared" si="632"/>
        <v>24481.436109522918</v>
      </c>
      <c r="T755" s="174">
        <f t="shared" si="611"/>
        <v>8092.4582887972683</v>
      </c>
      <c r="U755" s="174">
        <f t="shared" si="612"/>
        <v>16388.97782072565</v>
      </c>
      <c r="V755" s="174"/>
      <c r="W755" s="174"/>
      <c r="X755" s="175"/>
      <c r="Y755" s="173">
        <f t="shared" si="608"/>
        <v>48962.872219045836</v>
      </c>
      <c r="Z755" s="174">
        <f t="shared" si="613"/>
        <v>16184.916577594537</v>
      </c>
      <c r="AA755" s="174">
        <f t="shared" si="614"/>
        <v>32777.955641451299</v>
      </c>
      <c r="AB755" s="174"/>
      <c r="AC755" s="174"/>
      <c r="AD755" s="175"/>
      <c r="AE755" s="173">
        <f t="shared" si="615"/>
        <v>19.168583413536002</v>
      </c>
      <c r="AF755" s="174">
        <f t="shared" si="630"/>
        <v>36</v>
      </c>
      <c r="AG755" s="174">
        <f t="shared" si="633"/>
        <v>62.464200000000005</v>
      </c>
      <c r="AH755" s="174">
        <f t="shared" si="616"/>
        <v>521</v>
      </c>
      <c r="AI755" s="174">
        <f t="shared" si="617"/>
        <v>200</v>
      </c>
      <c r="AJ755" s="174">
        <f t="shared" si="618"/>
        <v>2</v>
      </c>
      <c r="AK755" s="174">
        <f t="shared" si="586"/>
        <v>11296.209079754848</v>
      </c>
      <c r="AL755" s="174">
        <f t="shared" si="619"/>
        <v>6743.7152406643909</v>
      </c>
      <c r="AM755" s="174">
        <f t="shared" si="620"/>
        <v>4552.4938390904581</v>
      </c>
      <c r="AN755" s="174"/>
      <c r="AO755" s="176">
        <v>24</v>
      </c>
      <c r="AP755" s="174">
        <v>36</v>
      </c>
      <c r="AQ755" s="175">
        <f t="shared" si="621"/>
        <v>521</v>
      </c>
      <c r="AR755" s="31">
        <f t="shared" si="622"/>
        <v>0</v>
      </c>
      <c r="AS755" s="2">
        <f t="shared" si="623"/>
        <v>0.8</v>
      </c>
      <c r="AT755" s="33">
        <f t="shared" si="624"/>
        <v>1</v>
      </c>
      <c r="AU755" s="31">
        <f t="shared" si="625"/>
        <v>40</v>
      </c>
      <c r="AV755" s="2">
        <f t="shared" si="626"/>
        <v>0</v>
      </c>
      <c r="AW755" s="33" t="str">
        <f t="shared" si="627"/>
        <v>보스대상</v>
      </c>
      <c r="AX755" s="31">
        <f t="shared" si="628"/>
        <v>1</v>
      </c>
      <c r="AY755" s="33">
        <f t="shared" si="629"/>
        <v>3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hidden="1" customHeight="1">
      <c r="A756" s="2"/>
      <c r="B756" s="107">
        <v>681</v>
      </c>
      <c r="C756" s="31">
        <v>10</v>
      </c>
      <c r="D756" s="111" t="s">
        <v>18</v>
      </c>
      <c r="E756" s="2" t="s">
        <v>102</v>
      </c>
      <c r="F756" s="2" t="s">
        <v>149</v>
      </c>
      <c r="G756" s="2"/>
      <c r="H756" s="33" t="s">
        <v>81</v>
      </c>
      <c r="I756" s="173">
        <f t="shared" si="605"/>
        <v>1666.2425740989256</v>
      </c>
      <c r="J756" s="174">
        <f t="shared" si="606"/>
        <v>27.179890592858989</v>
      </c>
      <c r="K756" s="189">
        <f t="shared" si="607"/>
        <v>84</v>
      </c>
      <c r="L756" s="190">
        <f t="shared" si="585"/>
        <v>67</v>
      </c>
      <c r="M756" s="173">
        <f t="shared" si="609"/>
        <v>31939.509768800199</v>
      </c>
      <c r="N756" s="174">
        <f t="shared" si="631"/>
        <v>10557.760966813046</v>
      </c>
      <c r="O756" s="174">
        <f t="shared" si="610"/>
        <v>21381.748801987153</v>
      </c>
      <c r="P756" s="174"/>
      <c r="Q756" s="174"/>
      <c r="R756" s="175"/>
      <c r="S756" s="173">
        <f t="shared" si="632"/>
        <v>24481.436109522918</v>
      </c>
      <c r="T756" s="174">
        <f t="shared" si="611"/>
        <v>8092.4582887972683</v>
      </c>
      <c r="U756" s="174">
        <f t="shared" si="612"/>
        <v>16388.97782072565</v>
      </c>
      <c r="V756" s="174"/>
      <c r="W756" s="174"/>
      <c r="X756" s="175"/>
      <c r="Y756" s="173">
        <f t="shared" si="608"/>
        <v>48962.872219045836</v>
      </c>
      <c r="Z756" s="174">
        <f t="shared" si="613"/>
        <v>16184.916577594537</v>
      </c>
      <c r="AA756" s="174">
        <f t="shared" si="614"/>
        <v>32777.955641451299</v>
      </c>
      <c r="AB756" s="174"/>
      <c r="AC756" s="174"/>
      <c r="AD756" s="175"/>
      <c r="AE756" s="173">
        <f t="shared" si="615"/>
        <v>19.168583413536002</v>
      </c>
      <c r="AF756" s="174">
        <f t="shared" si="630"/>
        <v>36</v>
      </c>
      <c r="AG756" s="174">
        <f t="shared" si="633"/>
        <v>22.464200000000002</v>
      </c>
      <c r="AH756" s="174">
        <f t="shared" si="616"/>
        <v>521</v>
      </c>
      <c r="AI756" s="174">
        <f t="shared" si="617"/>
        <v>200</v>
      </c>
      <c r="AJ756" s="174">
        <f t="shared" si="618"/>
        <v>2</v>
      </c>
      <c r="AK756" s="174">
        <f t="shared" si="586"/>
        <v>11296.209079754848</v>
      </c>
      <c r="AL756" s="174">
        <f t="shared" si="619"/>
        <v>6743.7152406643909</v>
      </c>
      <c r="AM756" s="174">
        <f t="shared" si="620"/>
        <v>4552.4938390904581</v>
      </c>
      <c r="AN756" s="174"/>
      <c r="AO756" s="176">
        <v>24</v>
      </c>
      <c r="AP756" s="174">
        <v>36</v>
      </c>
      <c r="AQ756" s="175">
        <f t="shared" si="621"/>
        <v>521</v>
      </c>
      <c r="AR756" s="31">
        <f t="shared" si="622"/>
        <v>0</v>
      </c>
      <c r="AS756" s="2">
        <f t="shared" si="623"/>
        <v>0.8</v>
      </c>
      <c r="AT756" s="33">
        <f t="shared" si="624"/>
        <v>1</v>
      </c>
      <c r="AU756" s="31">
        <f t="shared" si="625"/>
        <v>0</v>
      </c>
      <c r="AV756" s="2">
        <f t="shared" si="626"/>
        <v>1</v>
      </c>
      <c r="AW756" s="33" t="str">
        <f t="shared" si="627"/>
        <v>보스대상</v>
      </c>
      <c r="AX756" s="31">
        <f t="shared" si="628"/>
        <v>1</v>
      </c>
      <c r="AY756" s="33">
        <f t="shared" si="629"/>
        <v>3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hidden="1" customHeight="1">
      <c r="A757" s="2"/>
      <c r="B757" s="107">
        <v>682</v>
      </c>
      <c r="C757" s="31">
        <v>10</v>
      </c>
      <c r="D757" s="111" t="s">
        <v>18</v>
      </c>
      <c r="E757" s="2" t="s">
        <v>108</v>
      </c>
      <c r="F757" s="2" t="s">
        <v>149</v>
      </c>
      <c r="G757" s="2" t="s">
        <v>186</v>
      </c>
      <c r="H757" s="33" t="s">
        <v>81</v>
      </c>
      <c r="I757" s="173">
        <f t="shared" si="605"/>
        <v>3755.2910167126433</v>
      </c>
      <c r="J757" s="174">
        <f t="shared" si="606"/>
        <v>61.256626475165305</v>
      </c>
      <c r="K757" s="189">
        <f t="shared" si="607"/>
        <v>5</v>
      </c>
      <c r="L757" s="190">
        <f t="shared" si="585"/>
        <v>5</v>
      </c>
      <c r="M757" s="173">
        <f t="shared" si="609"/>
        <v>31939.509768800199</v>
      </c>
      <c r="N757" s="174">
        <f t="shared" si="631"/>
        <v>10557.760966813046</v>
      </c>
      <c r="O757" s="174">
        <f t="shared" si="610"/>
        <v>21381.748801987153</v>
      </c>
      <c r="P757" s="174"/>
      <c r="Q757" s="174"/>
      <c r="R757" s="175"/>
      <c r="S757" s="173">
        <f t="shared" si="632"/>
        <v>24481.436109522918</v>
      </c>
      <c r="T757" s="174">
        <f t="shared" si="611"/>
        <v>8092.4582887972683</v>
      </c>
      <c r="U757" s="174">
        <f t="shared" si="612"/>
        <v>16388.97782072565</v>
      </c>
      <c r="V757" s="174"/>
      <c r="W757" s="174"/>
      <c r="X757" s="175"/>
      <c r="Y757" s="173">
        <f t="shared" si="608"/>
        <v>48962.872219045836</v>
      </c>
      <c r="Z757" s="174">
        <f t="shared" si="613"/>
        <v>16184.916577594537</v>
      </c>
      <c r="AA757" s="174">
        <f t="shared" si="614"/>
        <v>32777.955641451299</v>
      </c>
      <c r="AB757" s="174"/>
      <c r="AC757" s="174"/>
      <c r="AD757" s="175"/>
      <c r="AE757" s="173">
        <f t="shared" si="615"/>
        <v>8.505202293685306</v>
      </c>
      <c r="AF757" s="174">
        <f t="shared" si="630"/>
        <v>36</v>
      </c>
      <c r="AG757" s="174">
        <f t="shared" si="633"/>
        <v>22.464200000000002</v>
      </c>
      <c r="AH757" s="174">
        <f t="shared" si="616"/>
        <v>521</v>
      </c>
      <c r="AI757" s="174">
        <f t="shared" si="617"/>
        <v>200</v>
      </c>
      <c r="AJ757" s="174">
        <f t="shared" si="618"/>
        <v>2</v>
      </c>
      <c r="AK757" s="174">
        <f t="shared" si="586"/>
        <v>11296.209079754848</v>
      </c>
      <c r="AL757" s="174">
        <f t="shared" si="619"/>
        <v>6743.7152406643909</v>
      </c>
      <c r="AM757" s="174">
        <f t="shared" si="620"/>
        <v>4552.4938390904581</v>
      </c>
      <c r="AN757" s="174"/>
      <c r="AO757" s="176">
        <v>24</v>
      </c>
      <c r="AP757" s="174">
        <v>36</v>
      </c>
      <c r="AQ757" s="175">
        <f t="shared" si="621"/>
        <v>521</v>
      </c>
      <c r="AR757" s="31">
        <f t="shared" si="622"/>
        <v>0</v>
      </c>
      <c r="AS757" s="2">
        <f t="shared" si="623"/>
        <v>0.8</v>
      </c>
      <c r="AT757" s="33">
        <f t="shared" si="624"/>
        <v>1</v>
      </c>
      <c r="AU757" s="31">
        <f t="shared" si="625"/>
        <v>0</v>
      </c>
      <c r="AV757" s="2">
        <f t="shared" si="626"/>
        <v>0</v>
      </c>
      <c r="AW757" s="33">
        <f t="shared" si="627"/>
        <v>5</v>
      </c>
      <c r="AX757" s="31">
        <f t="shared" si="628"/>
        <v>1</v>
      </c>
      <c r="AY757" s="33">
        <f t="shared" si="629"/>
        <v>3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hidden="1" customHeight="1">
      <c r="A758" s="2"/>
      <c r="B758" s="107">
        <v>683</v>
      </c>
      <c r="C758" s="31">
        <v>10</v>
      </c>
      <c r="D758" s="111" t="s">
        <v>18</v>
      </c>
      <c r="E758" s="2" t="s">
        <v>145</v>
      </c>
      <c r="F758" s="2" t="s">
        <v>149</v>
      </c>
      <c r="G758" s="2"/>
      <c r="H758" s="33" t="s">
        <v>81</v>
      </c>
      <c r="I758" s="173">
        <f t="shared" si="605"/>
        <v>2202.1341269994336</v>
      </c>
      <c r="J758" s="174">
        <f t="shared" si="606"/>
        <v>27.179890592858989</v>
      </c>
      <c r="K758" s="189">
        <f t="shared" si="607"/>
        <v>28</v>
      </c>
      <c r="L758" s="190">
        <f t="shared" si="585"/>
        <v>27</v>
      </c>
      <c r="M758" s="173">
        <f t="shared" si="609"/>
        <v>42211.791701182927</v>
      </c>
      <c r="N758" s="174">
        <f t="shared" si="631"/>
        <v>16553.693138798346</v>
      </c>
      <c r="O758" s="174">
        <f t="shared" si="610"/>
        <v>25658.098562384585</v>
      </c>
      <c r="P758" s="174"/>
      <c r="Q758" s="174"/>
      <c r="R758" s="175"/>
      <c r="S758" s="173">
        <f t="shared" si="632"/>
        <v>29377.7233314275</v>
      </c>
      <c r="T758" s="174">
        <f t="shared" si="611"/>
        <v>9710.9499465567224</v>
      </c>
      <c r="U758" s="174">
        <f t="shared" si="612"/>
        <v>19666.773384870779</v>
      </c>
      <c r="V758" s="174"/>
      <c r="W758" s="174"/>
      <c r="X758" s="175"/>
      <c r="Y758" s="173">
        <f t="shared" si="608"/>
        <v>58755.446662855</v>
      </c>
      <c r="Z758" s="174">
        <f t="shared" si="613"/>
        <v>19421.899893113445</v>
      </c>
      <c r="AA758" s="174">
        <f t="shared" si="614"/>
        <v>39333.546769741559</v>
      </c>
      <c r="AB758" s="174"/>
      <c r="AC758" s="174"/>
      <c r="AD758" s="175"/>
      <c r="AE758" s="173">
        <f t="shared" si="615"/>
        <v>19.168583413536002</v>
      </c>
      <c r="AF758" s="174">
        <f t="shared" si="630"/>
        <v>36</v>
      </c>
      <c r="AG758" s="174">
        <f t="shared" si="633"/>
        <v>62.464200000000005</v>
      </c>
      <c r="AH758" s="174">
        <f t="shared" si="616"/>
        <v>521</v>
      </c>
      <c r="AI758" s="174">
        <f t="shared" si="617"/>
        <v>200</v>
      </c>
      <c r="AJ758" s="174">
        <f t="shared" si="618"/>
        <v>2.5</v>
      </c>
      <c r="AK758" s="174">
        <f t="shared" si="586"/>
        <v>11296.209079754848</v>
      </c>
      <c r="AL758" s="174">
        <f t="shared" si="619"/>
        <v>6743.7152406643909</v>
      </c>
      <c r="AM758" s="174">
        <f t="shared" si="620"/>
        <v>4552.4938390904581</v>
      </c>
      <c r="AN758" s="174"/>
      <c r="AO758" s="176">
        <v>24</v>
      </c>
      <c r="AP758" s="174">
        <v>36</v>
      </c>
      <c r="AQ758" s="175">
        <f t="shared" si="621"/>
        <v>521</v>
      </c>
      <c r="AR758" s="31">
        <f t="shared" si="622"/>
        <v>0</v>
      </c>
      <c r="AS758" s="2">
        <f t="shared" si="623"/>
        <v>1</v>
      </c>
      <c r="AT758" s="33">
        <f t="shared" si="624"/>
        <v>1.2</v>
      </c>
      <c r="AU758" s="31">
        <f t="shared" si="625"/>
        <v>40</v>
      </c>
      <c r="AV758" s="2">
        <f t="shared" si="626"/>
        <v>0</v>
      </c>
      <c r="AW758" s="33" t="str">
        <f t="shared" si="627"/>
        <v>보스대상</v>
      </c>
      <c r="AX758" s="31">
        <f t="shared" si="628"/>
        <v>1</v>
      </c>
      <c r="AY758" s="33">
        <f t="shared" si="629"/>
        <v>3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hidden="1" customHeight="1">
      <c r="A759" s="2"/>
      <c r="B759" s="107">
        <v>684</v>
      </c>
      <c r="C759" s="31">
        <v>10</v>
      </c>
      <c r="D759" s="111" t="s">
        <v>18</v>
      </c>
      <c r="E759" s="2" t="s">
        <v>132</v>
      </c>
      <c r="F759" s="2" t="s">
        <v>149</v>
      </c>
      <c r="G759" s="2"/>
      <c r="H759" s="33" t="s">
        <v>81</v>
      </c>
      <c r="I759" s="173">
        <f t="shared" si="605"/>
        <v>1999.4910889187108</v>
      </c>
      <c r="J759" s="174">
        <f t="shared" si="606"/>
        <v>27.179890592858989</v>
      </c>
      <c r="K759" s="189">
        <f t="shared" si="607"/>
        <v>36</v>
      </c>
      <c r="L759" s="190">
        <f t="shared" si="585"/>
        <v>33</v>
      </c>
      <c r="M759" s="173">
        <f t="shared" si="609"/>
        <v>38327.411722560239</v>
      </c>
      <c r="N759" s="174">
        <f t="shared" si="631"/>
        <v>12669.313160175656</v>
      </c>
      <c r="O759" s="174">
        <f t="shared" si="610"/>
        <v>25658.098562384585</v>
      </c>
      <c r="P759" s="174"/>
      <c r="Q759" s="174"/>
      <c r="R759" s="175"/>
      <c r="S759" s="173">
        <f t="shared" si="632"/>
        <v>29377.7233314275</v>
      </c>
      <c r="T759" s="174">
        <f t="shared" si="611"/>
        <v>9710.9499465567224</v>
      </c>
      <c r="U759" s="174">
        <f t="shared" si="612"/>
        <v>19666.773384870779</v>
      </c>
      <c r="V759" s="174"/>
      <c r="W759" s="174"/>
      <c r="X759" s="175"/>
      <c r="Y759" s="173">
        <f t="shared" si="608"/>
        <v>58755.446662855</v>
      </c>
      <c r="Z759" s="174">
        <f t="shared" si="613"/>
        <v>19421.899893113445</v>
      </c>
      <c r="AA759" s="174">
        <f t="shared" si="614"/>
        <v>39333.546769741559</v>
      </c>
      <c r="AB759" s="174"/>
      <c r="AC759" s="174"/>
      <c r="AD759" s="175"/>
      <c r="AE759" s="173">
        <f t="shared" si="615"/>
        <v>19.168583413536002</v>
      </c>
      <c r="AF759" s="174">
        <f t="shared" si="630"/>
        <v>36</v>
      </c>
      <c r="AG759" s="174">
        <f t="shared" si="633"/>
        <v>22.464200000000002</v>
      </c>
      <c r="AH759" s="174">
        <f t="shared" si="616"/>
        <v>521</v>
      </c>
      <c r="AI759" s="174">
        <f t="shared" si="617"/>
        <v>200</v>
      </c>
      <c r="AJ759" s="174">
        <f t="shared" si="618"/>
        <v>2.5</v>
      </c>
      <c r="AK759" s="174">
        <f t="shared" si="586"/>
        <v>11296.209079754848</v>
      </c>
      <c r="AL759" s="174">
        <f t="shared" si="619"/>
        <v>6743.7152406643909</v>
      </c>
      <c r="AM759" s="174">
        <f t="shared" si="620"/>
        <v>4552.4938390904581</v>
      </c>
      <c r="AN759" s="174"/>
      <c r="AO759" s="176">
        <v>24</v>
      </c>
      <c r="AP759" s="174">
        <v>36</v>
      </c>
      <c r="AQ759" s="175">
        <f t="shared" si="621"/>
        <v>521</v>
      </c>
      <c r="AR759" s="31">
        <f t="shared" si="622"/>
        <v>0</v>
      </c>
      <c r="AS759" s="2">
        <f t="shared" si="623"/>
        <v>1</v>
      </c>
      <c r="AT759" s="33">
        <f t="shared" si="624"/>
        <v>1.2</v>
      </c>
      <c r="AU759" s="31">
        <f t="shared" si="625"/>
        <v>0</v>
      </c>
      <c r="AV759" s="2">
        <f t="shared" si="626"/>
        <v>1</v>
      </c>
      <c r="AW759" s="33" t="str">
        <f t="shared" si="627"/>
        <v>보스대상</v>
      </c>
      <c r="AX759" s="31">
        <f t="shared" si="628"/>
        <v>1</v>
      </c>
      <c r="AY759" s="33">
        <f t="shared" si="629"/>
        <v>3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hidden="1" customHeight="1">
      <c r="A760" s="2"/>
      <c r="B760" s="107">
        <v>685</v>
      </c>
      <c r="C760" s="31">
        <v>10</v>
      </c>
      <c r="D760" s="111" t="s">
        <v>18</v>
      </c>
      <c r="E760" s="2" t="s">
        <v>135</v>
      </c>
      <c r="F760" s="2" t="s">
        <v>149</v>
      </c>
      <c r="G760" s="2" t="s">
        <v>186</v>
      </c>
      <c r="H760" s="33" t="s">
        <v>81</v>
      </c>
      <c r="I760" s="173">
        <f t="shared" si="605"/>
        <v>4506.3492200551718</v>
      </c>
      <c r="J760" s="174">
        <f t="shared" si="606"/>
        <v>61.256626475165305</v>
      </c>
      <c r="K760" s="189">
        <f t="shared" si="607"/>
        <v>2</v>
      </c>
      <c r="L760" s="190">
        <f t="shared" si="585"/>
        <v>2</v>
      </c>
      <c r="M760" s="173">
        <f t="shared" si="609"/>
        <v>38327.411722560239</v>
      </c>
      <c r="N760" s="174">
        <f t="shared" si="631"/>
        <v>12669.313160175656</v>
      </c>
      <c r="O760" s="174">
        <f t="shared" si="610"/>
        <v>25658.098562384585</v>
      </c>
      <c r="P760" s="174"/>
      <c r="Q760" s="174"/>
      <c r="R760" s="175"/>
      <c r="S760" s="173">
        <f t="shared" si="632"/>
        <v>29377.7233314275</v>
      </c>
      <c r="T760" s="174">
        <f t="shared" si="611"/>
        <v>9710.9499465567224</v>
      </c>
      <c r="U760" s="174">
        <f t="shared" si="612"/>
        <v>19666.773384870779</v>
      </c>
      <c r="V760" s="174"/>
      <c r="W760" s="174"/>
      <c r="X760" s="175"/>
      <c r="Y760" s="173">
        <f t="shared" si="608"/>
        <v>58755.446662855</v>
      </c>
      <c r="Z760" s="174">
        <f t="shared" si="613"/>
        <v>19421.899893113445</v>
      </c>
      <c r="AA760" s="174">
        <f t="shared" si="614"/>
        <v>39333.546769741559</v>
      </c>
      <c r="AB760" s="174"/>
      <c r="AC760" s="174"/>
      <c r="AD760" s="175"/>
      <c r="AE760" s="173">
        <f t="shared" si="615"/>
        <v>8.505202293685306</v>
      </c>
      <c r="AF760" s="174">
        <f t="shared" si="630"/>
        <v>36</v>
      </c>
      <c r="AG760" s="174">
        <f t="shared" si="633"/>
        <v>22.464200000000002</v>
      </c>
      <c r="AH760" s="174">
        <f t="shared" si="616"/>
        <v>521</v>
      </c>
      <c r="AI760" s="174">
        <f t="shared" si="617"/>
        <v>200</v>
      </c>
      <c r="AJ760" s="174">
        <f t="shared" si="618"/>
        <v>2.5</v>
      </c>
      <c r="AK760" s="174">
        <f t="shared" si="586"/>
        <v>11296.209079754848</v>
      </c>
      <c r="AL760" s="174">
        <f t="shared" si="619"/>
        <v>6743.7152406643909</v>
      </c>
      <c r="AM760" s="174">
        <f t="shared" si="620"/>
        <v>4552.4938390904581</v>
      </c>
      <c r="AN760" s="174"/>
      <c r="AO760" s="176">
        <v>24</v>
      </c>
      <c r="AP760" s="174">
        <v>36</v>
      </c>
      <c r="AQ760" s="175">
        <f t="shared" si="621"/>
        <v>521</v>
      </c>
      <c r="AR760" s="31">
        <f t="shared" si="622"/>
        <v>0</v>
      </c>
      <c r="AS760" s="2">
        <f t="shared" si="623"/>
        <v>1</v>
      </c>
      <c r="AT760" s="33">
        <f t="shared" si="624"/>
        <v>1.2</v>
      </c>
      <c r="AU760" s="31">
        <f t="shared" si="625"/>
        <v>0</v>
      </c>
      <c r="AV760" s="2">
        <f t="shared" si="626"/>
        <v>0</v>
      </c>
      <c r="AW760" s="33">
        <f t="shared" si="627"/>
        <v>5</v>
      </c>
      <c r="AX760" s="31">
        <f t="shared" si="628"/>
        <v>1</v>
      </c>
      <c r="AY760" s="33">
        <f t="shared" si="629"/>
        <v>3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hidden="1" customHeight="1">
      <c r="A761" s="2"/>
      <c r="B761" s="107">
        <v>686</v>
      </c>
      <c r="C761" s="31">
        <v>7</v>
      </c>
      <c r="D761" s="111" t="s">
        <v>18</v>
      </c>
      <c r="E761" s="2" t="s">
        <v>163</v>
      </c>
      <c r="F761" s="2" t="s">
        <v>149</v>
      </c>
      <c r="G761" s="2"/>
      <c r="H761" s="33" t="s">
        <v>81</v>
      </c>
      <c r="I761" s="173">
        <f t="shared" si="605"/>
        <v>1323.9740802608935</v>
      </c>
      <c r="J761" s="174">
        <f t="shared" si="606"/>
        <v>23.931041555012275</v>
      </c>
      <c r="K761" s="189">
        <f t="shared" si="607"/>
        <v>177</v>
      </c>
      <c r="L761" s="190">
        <f t="shared" si="585"/>
        <v>119</v>
      </c>
      <c r="M761" s="173">
        <f t="shared" si="609"/>
        <v>20082.811273796971</v>
      </c>
      <c r="N761" s="174">
        <f t="shared" si="631"/>
        <v>13239.964619218721</v>
      </c>
      <c r="O761" s="174">
        <f t="shared" si="610"/>
        <v>6842.8466545782503</v>
      </c>
      <c r="P761" s="174"/>
      <c r="Q761" s="174"/>
      <c r="R761" s="175"/>
      <c r="S761" s="173">
        <f t="shared" si="632"/>
        <v>13012.005499675732</v>
      </c>
      <c r="T761" s="174">
        <f t="shared" si="611"/>
        <v>7767.0059867225609</v>
      </c>
      <c r="U761" s="174">
        <f t="shared" si="612"/>
        <v>5244.9995129531699</v>
      </c>
      <c r="V761" s="174"/>
      <c r="W761" s="174"/>
      <c r="X761" s="175"/>
      <c r="Y761" s="173">
        <f t="shared" si="608"/>
        <v>26024.010999351463</v>
      </c>
      <c r="Z761" s="174">
        <f t="shared" si="613"/>
        <v>15534.011973445122</v>
      </c>
      <c r="AA761" s="174">
        <f t="shared" si="614"/>
        <v>10489.999025906342</v>
      </c>
      <c r="AB761" s="174"/>
      <c r="AC761" s="174"/>
      <c r="AD761" s="175"/>
      <c r="AE761" s="173">
        <f t="shared" si="615"/>
        <v>15.168583413536002</v>
      </c>
      <c r="AF761" s="174">
        <f t="shared" si="630"/>
        <v>36</v>
      </c>
      <c r="AG761" s="174">
        <f t="shared" si="633"/>
        <v>62.464200000000005</v>
      </c>
      <c r="AH761" s="174">
        <f t="shared" si="616"/>
        <v>363</v>
      </c>
      <c r="AI761" s="174">
        <f t="shared" si="617"/>
        <v>200</v>
      </c>
      <c r="AJ761" s="174">
        <f t="shared" si="618"/>
        <v>2.2222222222222223</v>
      </c>
      <c r="AK761" s="174">
        <f t="shared" si="586"/>
        <v>10843.337916396442</v>
      </c>
      <c r="AL761" s="174">
        <f t="shared" si="619"/>
        <v>6472.5049889354677</v>
      </c>
      <c r="AM761" s="174">
        <f t="shared" si="620"/>
        <v>4370.832927460975</v>
      </c>
      <c r="AN761" s="174"/>
      <c r="AO761" s="176">
        <v>24</v>
      </c>
      <c r="AP761" s="174">
        <v>36</v>
      </c>
      <c r="AQ761" s="175">
        <f t="shared" si="621"/>
        <v>363</v>
      </c>
      <c r="AR761" s="31">
        <f t="shared" si="622"/>
        <v>4</v>
      </c>
      <c r="AS761" s="2">
        <f t="shared" si="623"/>
        <v>1</v>
      </c>
      <c r="AT761" s="33">
        <f t="shared" si="624"/>
        <v>1</v>
      </c>
      <c r="AU761" s="31">
        <f t="shared" si="625"/>
        <v>40</v>
      </c>
      <c r="AV761" s="2">
        <f t="shared" si="626"/>
        <v>0</v>
      </c>
      <c r="AW761" s="33" t="str">
        <f t="shared" si="627"/>
        <v>보스대상</v>
      </c>
      <c r="AX761" s="31">
        <f t="shared" si="628"/>
        <v>1</v>
      </c>
      <c r="AY761" s="33">
        <f t="shared" si="629"/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hidden="1" customHeight="1">
      <c r="A762" s="2"/>
      <c r="B762" s="107">
        <v>687</v>
      </c>
      <c r="C762" s="31">
        <v>7</v>
      </c>
      <c r="D762" s="111" t="s">
        <v>18</v>
      </c>
      <c r="E762" s="2" t="s">
        <v>152</v>
      </c>
      <c r="F762" s="2" t="s">
        <v>149</v>
      </c>
      <c r="G762" s="2"/>
      <c r="H762" s="33" t="s">
        <v>81</v>
      </c>
      <c r="I762" s="173">
        <f t="shared" si="605"/>
        <v>1119.1558510308255</v>
      </c>
      <c r="J762" s="174">
        <f t="shared" si="606"/>
        <v>23.931041555012275</v>
      </c>
      <c r="K762" s="189">
        <f t="shared" si="607"/>
        <v>255</v>
      </c>
      <c r="L762" s="190">
        <f t="shared" si="585"/>
        <v>163</v>
      </c>
      <c r="M762" s="173">
        <f t="shared" si="609"/>
        <v>16976.008879107947</v>
      </c>
      <c r="N762" s="174">
        <f t="shared" si="631"/>
        <v>10133.162224529697</v>
      </c>
      <c r="O762" s="174">
        <f t="shared" si="610"/>
        <v>6842.8466545782503</v>
      </c>
      <c r="P762" s="174"/>
      <c r="Q762" s="174"/>
      <c r="R762" s="175"/>
      <c r="S762" s="173">
        <f t="shared" si="632"/>
        <v>13012.005499675732</v>
      </c>
      <c r="T762" s="174">
        <f t="shared" si="611"/>
        <v>7767.0059867225609</v>
      </c>
      <c r="U762" s="174">
        <f t="shared" si="612"/>
        <v>5244.9995129531699</v>
      </c>
      <c r="V762" s="174"/>
      <c r="W762" s="174"/>
      <c r="X762" s="175"/>
      <c r="Y762" s="173">
        <f t="shared" si="608"/>
        <v>26024.010999351463</v>
      </c>
      <c r="Z762" s="174">
        <f t="shared" si="613"/>
        <v>15534.011973445122</v>
      </c>
      <c r="AA762" s="174">
        <f t="shared" si="614"/>
        <v>10489.999025906342</v>
      </c>
      <c r="AB762" s="174"/>
      <c r="AC762" s="174"/>
      <c r="AD762" s="175"/>
      <c r="AE762" s="173">
        <f t="shared" si="615"/>
        <v>15.168583413536002</v>
      </c>
      <c r="AF762" s="174">
        <f t="shared" si="630"/>
        <v>36</v>
      </c>
      <c r="AG762" s="174">
        <f t="shared" si="633"/>
        <v>22.464200000000002</v>
      </c>
      <c r="AH762" s="174">
        <f t="shared" si="616"/>
        <v>363</v>
      </c>
      <c r="AI762" s="174">
        <f t="shared" si="617"/>
        <v>200</v>
      </c>
      <c r="AJ762" s="174">
        <f t="shared" si="618"/>
        <v>2.2222222222222223</v>
      </c>
      <c r="AK762" s="174">
        <f t="shared" si="586"/>
        <v>10843.337916396442</v>
      </c>
      <c r="AL762" s="174">
        <f t="shared" si="619"/>
        <v>6472.5049889354677</v>
      </c>
      <c r="AM762" s="174">
        <f t="shared" si="620"/>
        <v>4370.832927460975</v>
      </c>
      <c r="AN762" s="174"/>
      <c r="AO762" s="176">
        <v>24</v>
      </c>
      <c r="AP762" s="174">
        <v>36</v>
      </c>
      <c r="AQ762" s="175">
        <f t="shared" si="621"/>
        <v>363</v>
      </c>
      <c r="AR762" s="31">
        <f t="shared" si="622"/>
        <v>4</v>
      </c>
      <c r="AS762" s="2">
        <f t="shared" si="623"/>
        <v>1</v>
      </c>
      <c r="AT762" s="33">
        <f t="shared" si="624"/>
        <v>1</v>
      </c>
      <c r="AU762" s="31">
        <f t="shared" si="625"/>
        <v>0</v>
      </c>
      <c r="AV762" s="2">
        <f t="shared" si="626"/>
        <v>1</v>
      </c>
      <c r="AW762" s="33" t="str">
        <f t="shared" si="627"/>
        <v>보스대상</v>
      </c>
      <c r="AX762" s="31">
        <f t="shared" si="628"/>
        <v>1</v>
      </c>
      <c r="AY762" s="33">
        <f t="shared" si="629"/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hidden="1" customHeight="1">
      <c r="A763" s="2"/>
      <c r="B763" s="107">
        <v>688</v>
      </c>
      <c r="C763" s="31">
        <v>7</v>
      </c>
      <c r="D763" s="111" t="s">
        <v>18</v>
      </c>
      <c r="E763" s="2" t="s">
        <v>155</v>
      </c>
      <c r="F763" s="2" t="s">
        <v>149</v>
      </c>
      <c r="G763" s="2" t="s">
        <v>186</v>
      </c>
      <c r="H763" s="33" t="s">
        <v>81</v>
      </c>
      <c r="I763" s="173">
        <f t="shared" si="605"/>
        <v>2522.2953602360253</v>
      </c>
      <c r="J763" s="174">
        <f t="shared" si="606"/>
        <v>53.934539165591538</v>
      </c>
      <c r="K763" s="189">
        <f t="shared" si="607"/>
        <v>16</v>
      </c>
      <c r="L763" s="190">
        <f t="shared" si="585"/>
        <v>16</v>
      </c>
      <c r="M763" s="173">
        <f t="shared" si="609"/>
        <v>16976.008879107947</v>
      </c>
      <c r="N763" s="174">
        <f t="shared" si="631"/>
        <v>10133.162224529697</v>
      </c>
      <c r="O763" s="174">
        <f t="shared" si="610"/>
        <v>6842.8466545782503</v>
      </c>
      <c r="P763" s="174"/>
      <c r="Q763" s="174"/>
      <c r="R763" s="175"/>
      <c r="S763" s="173">
        <f t="shared" si="632"/>
        <v>13012.005499675732</v>
      </c>
      <c r="T763" s="174">
        <f t="shared" si="611"/>
        <v>7767.0059867225609</v>
      </c>
      <c r="U763" s="174">
        <f t="shared" si="612"/>
        <v>5244.9995129531699</v>
      </c>
      <c r="V763" s="174"/>
      <c r="W763" s="174"/>
      <c r="X763" s="175"/>
      <c r="Y763" s="173">
        <f t="shared" si="608"/>
        <v>26024.010999351463</v>
      </c>
      <c r="Z763" s="174">
        <f t="shared" si="613"/>
        <v>15534.011973445122</v>
      </c>
      <c r="AA763" s="174">
        <f t="shared" si="614"/>
        <v>10489.999025906342</v>
      </c>
      <c r="AB763" s="174"/>
      <c r="AC763" s="174"/>
      <c r="AD763" s="175"/>
      <c r="AE763" s="173">
        <f t="shared" si="615"/>
        <v>6.7303810436853064</v>
      </c>
      <c r="AF763" s="174">
        <f t="shared" si="630"/>
        <v>36</v>
      </c>
      <c r="AG763" s="174">
        <f t="shared" si="633"/>
        <v>22.464200000000002</v>
      </c>
      <c r="AH763" s="174">
        <f t="shared" si="616"/>
        <v>363</v>
      </c>
      <c r="AI763" s="174">
        <f t="shared" si="617"/>
        <v>200</v>
      </c>
      <c r="AJ763" s="174">
        <f t="shared" si="618"/>
        <v>2.2222222222222223</v>
      </c>
      <c r="AK763" s="174">
        <f t="shared" si="586"/>
        <v>10843.337916396442</v>
      </c>
      <c r="AL763" s="174">
        <f t="shared" si="619"/>
        <v>6472.5049889354677</v>
      </c>
      <c r="AM763" s="174">
        <f t="shared" si="620"/>
        <v>4370.832927460975</v>
      </c>
      <c r="AN763" s="174"/>
      <c r="AO763" s="176">
        <v>24</v>
      </c>
      <c r="AP763" s="174">
        <v>36</v>
      </c>
      <c r="AQ763" s="175">
        <f t="shared" si="621"/>
        <v>363</v>
      </c>
      <c r="AR763" s="31">
        <f t="shared" si="622"/>
        <v>4</v>
      </c>
      <c r="AS763" s="2">
        <f t="shared" si="623"/>
        <v>1</v>
      </c>
      <c r="AT763" s="33">
        <f t="shared" si="624"/>
        <v>1</v>
      </c>
      <c r="AU763" s="31">
        <f t="shared" si="625"/>
        <v>0</v>
      </c>
      <c r="AV763" s="2">
        <f t="shared" si="626"/>
        <v>0</v>
      </c>
      <c r="AW763" s="33">
        <f t="shared" si="627"/>
        <v>5</v>
      </c>
      <c r="AX763" s="31">
        <f t="shared" si="628"/>
        <v>1</v>
      </c>
      <c r="AY763" s="33">
        <f t="shared" si="629"/>
        <v>1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hidden="1" customHeight="1">
      <c r="A764" s="2"/>
      <c r="B764" s="107">
        <v>689</v>
      </c>
      <c r="C764" s="31">
        <v>7</v>
      </c>
      <c r="D764" s="111" t="s">
        <v>18</v>
      </c>
      <c r="E764" s="2" t="s">
        <v>168</v>
      </c>
      <c r="F764" s="2" t="s">
        <v>149</v>
      </c>
      <c r="G764" s="2"/>
      <c r="H764" s="33" t="s">
        <v>81</v>
      </c>
      <c r="I764" s="173">
        <f t="shared" si="605"/>
        <v>1047.6940752760781</v>
      </c>
      <c r="J764" s="174">
        <f t="shared" si="606"/>
        <v>18.9372366318768</v>
      </c>
      <c r="K764" s="189">
        <f t="shared" si="607"/>
        <v>303</v>
      </c>
      <c r="L764" s="190">
        <f t="shared" si="585"/>
        <v>183</v>
      </c>
      <c r="M764" s="173">
        <f t="shared" si="609"/>
        <v>20082.811273796971</v>
      </c>
      <c r="N764" s="174">
        <f t="shared" si="631"/>
        <v>13239.964619218721</v>
      </c>
      <c r="O764" s="174">
        <f t="shared" si="610"/>
        <v>6842.8466545782503</v>
      </c>
      <c r="P764" s="174"/>
      <c r="Q764" s="174"/>
      <c r="R764" s="175"/>
      <c r="S764" s="173">
        <f t="shared" si="632"/>
        <v>13012.005499675732</v>
      </c>
      <c r="T764" s="174">
        <f t="shared" si="611"/>
        <v>7767.0059867225609</v>
      </c>
      <c r="U764" s="174">
        <f t="shared" si="612"/>
        <v>5244.9995129531699</v>
      </c>
      <c r="V764" s="174"/>
      <c r="W764" s="174"/>
      <c r="X764" s="175"/>
      <c r="Y764" s="173">
        <f t="shared" si="608"/>
        <v>26024.010999351463</v>
      </c>
      <c r="Z764" s="174">
        <f t="shared" si="613"/>
        <v>15534.011973445122</v>
      </c>
      <c r="AA764" s="174">
        <f t="shared" si="614"/>
        <v>10489.999025906342</v>
      </c>
      <c r="AB764" s="174"/>
      <c r="AC764" s="174"/>
      <c r="AD764" s="175"/>
      <c r="AE764" s="173">
        <f t="shared" si="615"/>
        <v>19.168583413536002</v>
      </c>
      <c r="AF764" s="174">
        <f t="shared" si="630"/>
        <v>36</v>
      </c>
      <c r="AG764" s="174">
        <f t="shared" si="633"/>
        <v>62.464200000000005</v>
      </c>
      <c r="AH764" s="174">
        <f t="shared" si="616"/>
        <v>363</v>
      </c>
      <c r="AI764" s="174">
        <f t="shared" si="617"/>
        <v>200</v>
      </c>
      <c r="AJ764" s="174">
        <f t="shared" si="618"/>
        <v>1.7777777777777777</v>
      </c>
      <c r="AK764" s="174">
        <f t="shared" si="586"/>
        <v>10843.337916396442</v>
      </c>
      <c r="AL764" s="174">
        <f t="shared" si="619"/>
        <v>6472.5049889354677</v>
      </c>
      <c r="AM764" s="174">
        <f t="shared" si="620"/>
        <v>4370.832927460975</v>
      </c>
      <c r="AN764" s="174"/>
      <c r="AO764" s="176">
        <v>24</v>
      </c>
      <c r="AP764" s="174">
        <v>36</v>
      </c>
      <c r="AQ764" s="175">
        <f t="shared" si="621"/>
        <v>363</v>
      </c>
      <c r="AR764" s="31">
        <f t="shared" si="622"/>
        <v>0</v>
      </c>
      <c r="AS764" s="2">
        <f t="shared" si="623"/>
        <v>0.8</v>
      </c>
      <c r="AT764" s="33">
        <f t="shared" si="624"/>
        <v>1</v>
      </c>
      <c r="AU764" s="31">
        <f t="shared" si="625"/>
        <v>40</v>
      </c>
      <c r="AV764" s="2">
        <f t="shared" si="626"/>
        <v>0</v>
      </c>
      <c r="AW764" s="33" t="str">
        <f t="shared" si="627"/>
        <v>보스대상</v>
      </c>
      <c r="AX764" s="31">
        <f t="shared" si="628"/>
        <v>1</v>
      </c>
      <c r="AY764" s="33">
        <f t="shared" si="629"/>
        <v>1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hidden="1" customHeight="1">
      <c r="A765" s="2"/>
      <c r="B765" s="107">
        <v>690</v>
      </c>
      <c r="C765" s="31">
        <v>7</v>
      </c>
      <c r="D765" s="111" t="s">
        <v>18</v>
      </c>
      <c r="E765" s="2" t="s">
        <v>101</v>
      </c>
      <c r="F765" s="2" t="s">
        <v>149</v>
      </c>
      <c r="G765" s="2"/>
      <c r="H765" s="33" t="s">
        <v>81</v>
      </c>
      <c r="I765" s="173">
        <f t="shared" si="605"/>
        <v>885.61624575346787</v>
      </c>
      <c r="J765" s="174">
        <f t="shared" si="606"/>
        <v>18.9372366318768</v>
      </c>
      <c r="K765" s="189">
        <f t="shared" si="607"/>
        <v>423</v>
      </c>
      <c r="L765" s="190">
        <f t="shared" si="585"/>
        <v>236</v>
      </c>
      <c r="M765" s="173">
        <f t="shared" si="609"/>
        <v>16976.008879107947</v>
      </c>
      <c r="N765" s="174">
        <f t="shared" si="631"/>
        <v>10133.162224529697</v>
      </c>
      <c r="O765" s="174">
        <f t="shared" si="610"/>
        <v>6842.8466545782503</v>
      </c>
      <c r="P765" s="174"/>
      <c r="Q765" s="174"/>
      <c r="R765" s="175"/>
      <c r="S765" s="173">
        <f t="shared" si="632"/>
        <v>13012.005499675732</v>
      </c>
      <c r="T765" s="174">
        <f t="shared" si="611"/>
        <v>7767.0059867225609</v>
      </c>
      <c r="U765" s="174">
        <f t="shared" si="612"/>
        <v>5244.9995129531699</v>
      </c>
      <c r="V765" s="174"/>
      <c r="W765" s="174"/>
      <c r="X765" s="175"/>
      <c r="Y765" s="173">
        <f t="shared" si="608"/>
        <v>26024.010999351463</v>
      </c>
      <c r="Z765" s="174">
        <f t="shared" si="613"/>
        <v>15534.011973445122</v>
      </c>
      <c r="AA765" s="174">
        <f t="shared" si="614"/>
        <v>10489.999025906342</v>
      </c>
      <c r="AB765" s="174"/>
      <c r="AC765" s="174"/>
      <c r="AD765" s="175"/>
      <c r="AE765" s="173">
        <f t="shared" si="615"/>
        <v>19.168583413536002</v>
      </c>
      <c r="AF765" s="174">
        <f t="shared" si="630"/>
        <v>36</v>
      </c>
      <c r="AG765" s="174">
        <f t="shared" si="633"/>
        <v>22.464200000000002</v>
      </c>
      <c r="AH765" s="174">
        <f t="shared" si="616"/>
        <v>363</v>
      </c>
      <c r="AI765" s="174">
        <f t="shared" si="617"/>
        <v>200</v>
      </c>
      <c r="AJ765" s="174">
        <f t="shared" si="618"/>
        <v>1.7777777777777777</v>
      </c>
      <c r="AK765" s="174">
        <f t="shared" si="586"/>
        <v>10843.337916396442</v>
      </c>
      <c r="AL765" s="174">
        <f t="shared" si="619"/>
        <v>6472.5049889354677</v>
      </c>
      <c r="AM765" s="174">
        <f t="shared" si="620"/>
        <v>4370.832927460975</v>
      </c>
      <c r="AN765" s="174"/>
      <c r="AO765" s="176">
        <v>24</v>
      </c>
      <c r="AP765" s="174">
        <v>36</v>
      </c>
      <c r="AQ765" s="175">
        <f t="shared" si="621"/>
        <v>363</v>
      </c>
      <c r="AR765" s="31">
        <f t="shared" si="622"/>
        <v>0</v>
      </c>
      <c r="AS765" s="2">
        <f t="shared" si="623"/>
        <v>0.8</v>
      </c>
      <c r="AT765" s="33">
        <f t="shared" si="624"/>
        <v>1</v>
      </c>
      <c r="AU765" s="31">
        <f t="shared" si="625"/>
        <v>0</v>
      </c>
      <c r="AV765" s="2">
        <f t="shared" si="626"/>
        <v>1</v>
      </c>
      <c r="AW765" s="33" t="str">
        <f t="shared" si="627"/>
        <v>보스대상</v>
      </c>
      <c r="AX765" s="31">
        <f t="shared" si="628"/>
        <v>1</v>
      </c>
      <c r="AY765" s="33">
        <f t="shared" si="629"/>
        <v>1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hidden="1" customHeight="1">
      <c r="A766" s="2"/>
      <c r="B766" s="107">
        <v>691</v>
      </c>
      <c r="C766" s="31">
        <v>7</v>
      </c>
      <c r="D766" s="111" t="s">
        <v>18</v>
      </c>
      <c r="E766" s="2" t="s">
        <v>103</v>
      </c>
      <c r="F766" s="2" t="s">
        <v>149</v>
      </c>
      <c r="G766" s="2" t="s">
        <v>186</v>
      </c>
      <c r="H766" s="33" t="s">
        <v>81</v>
      </c>
      <c r="I766" s="173">
        <f t="shared" si="605"/>
        <v>1995.955921202697</v>
      </c>
      <c r="J766" s="174">
        <f t="shared" si="606"/>
        <v>42.679760864654519</v>
      </c>
      <c r="K766" s="189">
        <f t="shared" si="607"/>
        <v>38</v>
      </c>
      <c r="L766" s="190">
        <f t="shared" si="585"/>
        <v>35</v>
      </c>
      <c r="M766" s="173">
        <f t="shared" si="609"/>
        <v>16976.008879107947</v>
      </c>
      <c r="N766" s="174">
        <f t="shared" si="631"/>
        <v>10133.162224529697</v>
      </c>
      <c r="O766" s="174">
        <f t="shared" si="610"/>
        <v>6842.8466545782503</v>
      </c>
      <c r="P766" s="174"/>
      <c r="Q766" s="174"/>
      <c r="R766" s="175"/>
      <c r="S766" s="173">
        <f t="shared" si="632"/>
        <v>13012.005499675732</v>
      </c>
      <c r="T766" s="174">
        <f t="shared" si="611"/>
        <v>7767.0059867225609</v>
      </c>
      <c r="U766" s="174">
        <f t="shared" si="612"/>
        <v>5244.9995129531699</v>
      </c>
      <c r="V766" s="174"/>
      <c r="W766" s="174"/>
      <c r="X766" s="175"/>
      <c r="Y766" s="173">
        <f t="shared" si="608"/>
        <v>26024.010999351463</v>
      </c>
      <c r="Z766" s="174">
        <f t="shared" si="613"/>
        <v>15534.011973445122</v>
      </c>
      <c r="AA766" s="174">
        <f t="shared" si="614"/>
        <v>10489.999025906342</v>
      </c>
      <c r="AB766" s="174"/>
      <c r="AC766" s="174"/>
      <c r="AD766" s="175"/>
      <c r="AE766" s="173">
        <f t="shared" si="615"/>
        <v>8.505202293685306</v>
      </c>
      <c r="AF766" s="174">
        <f t="shared" si="630"/>
        <v>36</v>
      </c>
      <c r="AG766" s="174">
        <f t="shared" si="633"/>
        <v>22.464200000000002</v>
      </c>
      <c r="AH766" s="174">
        <f t="shared" si="616"/>
        <v>363</v>
      </c>
      <c r="AI766" s="174">
        <f t="shared" si="617"/>
        <v>200</v>
      </c>
      <c r="AJ766" s="174">
        <f t="shared" si="618"/>
        <v>1.7777777777777777</v>
      </c>
      <c r="AK766" s="174">
        <f t="shared" si="586"/>
        <v>10843.337916396442</v>
      </c>
      <c r="AL766" s="174">
        <f t="shared" si="619"/>
        <v>6472.5049889354677</v>
      </c>
      <c r="AM766" s="174">
        <f t="shared" si="620"/>
        <v>4370.832927460975</v>
      </c>
      <c r="AN766" s="174"/>
      <c r="AO766" s="176">
        <v>24</v>
      </c>
      <c r="AP766" s="174">
        <v>36</v>
      </c>
      <c r="AQ766" s="175">
        <f t="shared" si="621"/>
        <v>363</v>
      </c>
      <c r="AR766" s="31">
        <f t="shared" si="622"/>
        <v>0</v>
      </c>
      <c r="AS766" s="2">
        <f t="shared" si="623"/>
        <v>0.8</v>
      </c>
      <c r="AT766" s="33">
        <f t="shared" si="624"/>
        <v>1</v>
      </c>
      <c r="AU766" s="31">
        <f t="shared" si="625"/>
        <v>0</v>
      </c>
      <c r="AV766" s="2">
        <f t="shared" si="626"/>
        <v>0</v>
      </c>
      <c r="AW766" s="33">
        <f t="shared" si="627"/>
        <v>5</v>
      </c>
      <c r="AX766" s="31">
        <f t="shared" si="628"/>
        <v>1</v>
      </c>
      <c r="AY766" s="33">
        <f t="shared" si="629"/>
        <v>1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hidden="1" customHeight="1">
      <c r="A767" s="2"/>
      <c r="B767" s="107">
        <v>692</v>
      </c>
      <c r="C767" s="31">
        <v>7</v>
      </c>
      <c r="D767" s="111" t="s">
        <v>18</v>
      </c>
      <c r="E767" s="2" t="s">
        <v>179</v>
      </c>
      <c r="F767" s="2" t="s">
        <v>149</v>
      </c>
      <c r="G767" s="2"/>
      <c r="H767" s="33" t="s">
        <v>81</v>
      </c>
      <c r="I767" s="173">
        <f t="shared" si="605"/>
        <v>1257.2328903312939</v>
      </c>
      <c r="J767" s="174">
        <f t="shared" si="606"/>
        <v>18.9372366318768</v>
      </c>
      <c r="K767" s="189">
        <f t="shared" si="607"/>
        <v>207</v>
      </c>
      <c r="L767" s="190">
        <f t="shared" si="585"/>
        <v>133</v>
      </c>
      <c r="M767" s="173">
        <f t="shared" si="609"/>
        <v>24099.373528556367</v>
      </c>
      <c r="N767" s="174">
        <f t="shared" si="631"/>
        <v>15887.957543062466</v>
      </c>
      <c r="O767" s="174">
        <f t="shared" si="610"/>
        <v>8211.4159854938989</v>
      </c>
      <c r="P767" s="174"/>
      <c r="Q767" s="174"/>
      <c r="R767" s="175"/>
      <c r="S767" s="173">
        <f t="shared" si="632"/>
        <v>15614.406599610877</v>
      </c>
      <c r="T767" s="174">
        <f t="shared" si="611"/>
        <v>9320.4071840670731</v>
      </c>
      <c r="U767" s="174">
        <f t="shared" si="612"/>
        <v>6293.9994155438035</v>
      </c>
      <c r="V767" s="174"/>
      <c r="W767" s="174"/>
      <c r="X767" s="175"/>
      <c r="Y767" s="173">
        <f t="shared" si="608"/>
        <v>31228.813199221753</v>
      </c>
      <c r="Z767" s="174">
        <f t="shared" si="613"/>
        <v>18640.814368134146</v>
      </c>
      <c r="AA767" s="174">
        <f t="shared" si="614"/>
        <v>12587.998831087607</v>
      </c>
      <c r="AB767" s="174"/>
      <c r="AC767" s="174"/>
      <c r="AD767" s="175"/>
      <c r="AE767" s="173">
        <f t="shared" si="615"/>
        <v>19.168583413536002</v>
      </c>
      <c r="AF767" s="174">
        <f t="shared" si="630"/>
        <v>36</v>
      </c>
      <c r="AG767" s="174">
        <f t="shared" si="633"/>
        <v>62.464200000000005</v>
      </c>
      <c r="AH767" s="174">
        <f t="shared" si="616"/>
        <v>363</v>
      </c>
      <c r="AI767" s="174">
        <f t="shared" si="617"/>
        <v>200</v>
      </c>
      <c r="AJ767" s="174">
        <f t="shared" si="618"/>
        <v>2.2222222222222223</v>
      </c>
      <c r="AK767" s="174">
        <f t="shared" si="586"/>
        <v>10843.337916396442</v>
      </c>
      <c r="AL767" s="174">
        <f t="shared" si="619"/>
        <v>6472.5049889354677</v>
      </c>
      <c r="AM767" s="174">
        <f t="shared" si="620"/>
        <v>4370.832927460975</v>
      </c>
      <c r="AN767" s="174"/>
      <c r="AO767" s="176">
        <v>24</v>
      </c>
      <c r="AP767" s="174">
        <v>36</v>
      </c>
      <c r="AQ767" s="175">
        <f t="shared" si="621"/>
        <v>363</v>
      </c>
      <c r="AR767" s="31">
        <f t="shared" si="622"/>
        <v>0</v>
      </c>
      <c r="AS767" s="2">
        <f t="shared" si="623"/>
        <v>1</v>
      </c>
      <c r="AT767" s="33">
        <f t="shared" si="624"/>
        <v>1.2</v>
      </c>
      <c r="AU767" s="31">
        <f t="shared" si="625"/>
        <v>40</v>
      </c>
      <c r="AV767" s="2">
        <f t="shared" si="626"/>
        <v>0</v>
      </c>
      <c r="AW767" s="33" t="str">
        <f t="shared" si="627"/>
        <v>보스대상</v>
      </c>
      <c r="AX767" s="31">
        <f t="shared" si="628"/>
        <v>1</v>
      </c>
      <c r="AY767" s="33">
        <f t="shared" si="629"/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hidden="1" customHeight="1">
      <c r="A768" s="2"/>
      <c r="B768" s="107">
        <v>693</v>
      </c>
      <c r="C768" s="31">
        <v>7</v>
      </c>
      <c r="D768" s="111" t="s">
        <v>18</v>
      </c>
      <c r="E768" s="2" t="s">
        <v>117</v>
      </c>
      <c r="F768" s="2" t="s">
        <v>149</v>
      </c>
      <c r="G768" s="2"/>
      <c r="H768" s="33" t="s">
        <v>81</v>
      </c>
      <c r="I768" s="173">
        <f t="shared" si="605"/>
        <v>1062.7394949041613</v>
      </c>
      <c r="J768" s="174">
        <f t="shared" si="606"/>
        <v>18.9372366318768</v>
      </c>
      <c r="K768" s="189">
        <f t="shared" si="607"/>
        <v>289</v>
      </c>
      <c r="L768" s="190">
        <f t="shared" si="585"/>
        <v>178</v>
      </c>
      <c r="M768" s="173">
        <f t="shared" si="609"/>
        <v>20371.210654929535</v>
      </c>
      <c r="N768" s="174">
        <f t="shared" si="631"/>
        <v>12159.794669435636</v>
      </c>
      <c r="O768" s="174">
        <f t="shared" si="610"/>
        <v>8211.4159854938989</v>
      </c>
      <c r="P768" s="174"/>
      <c r="Q768" s="174"/>
      <c r="R768" s="175"/>
      <c r="S768" s="173">
        <f t="shared" si="632"/>
        <v>15614.406599610877</v>
      </c>
      <c r="T768" s="174">
        <f t="shared" si="611"/>
        <v>9320.4071840670731</v>
      </c>
      <c r="U768" s="174">
        <f t="shared" si="612"/>
        <v>6293.9994155438035</v>
      </c>
      <c r="V768" s="174"/>
      <c r="W768" s="174"/>
      <c r="X768" s="175"/>
      <c r="Y768" s="173">
        <f t="shared" si="608"/>
        <v>31228.813199221753</v>
      </c>
      <c r="Z768" s="174">
        <f t="shared" si="613"/>
        <v>18640.814368134146</v>
      </c>
      <c r="AA768" s="174">
        <f t="shared" si="614"/>
        <v>12587.998831087607</v>
      </c>
      <c r="AB768" s="174"/>
      <c r="AC768" s="174"/>
      <c r="AD768" s="175"/>
      <c r="AE768" s="173">
        <f t="shared" si="615"/>
        <v>19.168583413536002</v>
      </c>
      <c r="AF768" s="174">
        <f t="shared" si="630"/>
        <v>36</v>
      </c>
      <c r="AG768" s="174">
        <f t="shared" si="633"/>
        <v>22.464200000000002</v>
      </c>
      <c r="AH768" s="174">
        <f t="shared" si="616"/>
        <v>363</v>
      </c>
      <c r="AI768" s="174">
        <f t="shared" si="617"/>
        <v>200</v>
      </c>
      <c r="AJ768" s="174">
        <f t="shared" si="618"/>
        <v>2.2222222222222223</v>
      </c>
      <c r="AK768" s="174">
        <f t="shared" si="586"/>
        <v>10843.337916396442</v>
      </c>
      <c r="AL768" s="174">
        <f t="shared" si="619"/>
        <v>6472.5049889354677</v>
      </c>
      <c r="AM768" s="174">
        <f t="shared" si="620"/>
        <v>4370.832927460975</v>
      </c>
      <c r="AN768" s="174"/>
      <c r="AO768" s="176">
        <v>24</v>
      </c>
      <c r="AP768" s="174">
        <v>36</v>
      </c>
      <c r="AQ768" s="175">
        <f t="shared" si="621"/>
        <v>363</v>
      </c>
      <c r="AR768" s="31">
        <f t="shared" si="622"/>
        <v>0</v>
      </c>
      <c r="AS768" s="2">
        <f t="shared" si="623"/>
        <v>1</v>
      </c>
      <c r="AT768" s="33">
        <f t="shared" si="624"/>
        <v>1.2</v>
      </c>
      <c r="AU768" s="31">
        <f t="shared" si="625"/>
        <v>0</v>
      </c>
      <c r="AV768" s="2">
        <f t="shared" si="626"/>
        <v>1</v>
      </c>
      <c r="AW768" s="33" t="str">
        <f t="shared" si="627"/>
        <v>보스대상</v>
      </c>
      <c r="AX768" s="31">
        <f t="shared" si="628"/>
        <v>1</v>
      </c>
      <c r="AY768" s="33">
        <f t="shared" si="629"/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hidden="1" customHeight="1">
      <c r="A769" s="2"/>
      <c r="B769" s="107">
        <v>694</v>
      </c>
      <c r="C769" s="31">
        <v>7</v>
      </c>
      <c r="D769" s="111" t="s">
        <v>18</v>
      </c>
      <c r="E769" s="2" t="s">
        <v>134</v>
      </c>
      <c r="F769" s="2" t="s">
        <v>149</v>
      </c>
      <c r="G769" s="2" t="s">
        <v>186</v>
      </c>
      <c r="H769" s="33" t="s">
        <v>81</v>
      </c>
      <c r="I769" s="173">
        <f t="shared" si="605"/>
        <v>2395.1471054432363</v>
      </c>
      <c r="J769" s="174">
        <f t="shared" si="606"/>
        <v>42.679760864654519</v>
      </c>
      <c r="K769" s="189">
        <f t="shared" si="607"/>
        <v>22</v>
      </c>
      <c r="L769" s="190">
        <f t="shared" si="585"/>
        <v>21</v>
      </c>
      <c r="M769" s="173">
        <f t="shared" si="609"/>
        <v>20371.210654929535</v>
      </c>
      <c r="N769" s="174">
        <f t="shared" si="631"/>
        <v>12159.794669435636</v>
      </c>
      <c r="O769" s="174">
        <f t="shared" si="610"/>
        <v>8211.4159854938989</v>
      </c>
      <c r="P769" s="174"/>
      <c r="Q769" s="174"/>
      <c r="R769" s="175"/>
      <c r="S769" s="173">
        <f t="shared" si="632"/>
        <v>15614.406599610877</v>
      </c>
      <c r="T769" s="174">
        <f t="shared" si="611"/>
        <v>9320.4071840670731</v>
      </c>
      <c r="U769" s="174">
        <f t="shared" si="612"/>
        <v>6293.9994155438035</v>
      </c>
      <c r="V769" s="174"/>
      <c r="W769" s="174"/>
      <c r="X769" s="175"/>
      <c r="Y769" s="173">
        <f t="shared" si="608"/>
        <v>31228.813199221753</v>
      </c>
      <c r="Z769" s="174">
        <f t="shared" si="613"/>
        <v>18640.814368134146</v>
      </c>
      <c r="AA769" s="174">
        <f t="shared" si="614"/>
        <v>12587.998831087607</v>
      </c>
      <c r="AB769" s="174"/>
      <c r="AC769" s="174"/>
      <c r="AD769" s="175"/>
      <c r="AE769" s="173">
        <f t="shared" si="615"/>
        <v>8.505202293685306</v>
      </c>
      <c r="AF769" s="174">
        <f t="shared" si="630"/>
        <v>36</v>
      </c>
      <c r="AG769" s="174">
        <f t="shared" si="633"/>
        <v>22.464200000000002</v>
      </c>
      <c r="AH769" s="174">
        <f t="shared" si="616"/>
        <v>363</v>
      </c>
      <c r="AI769" s="174">
        <f t="shared" si="617"/>
        <v>200</v>
      </c>
      <c r="AJ769" s="174">
        <f t="shared" si="618"/>
        <v>2.2222222222222223</v>
      </c>
      <c r="AK769" s="174">
        <f t="shared" si="586"/>
        <v>10843.337916396442</v>
      </c>
      <c r="AL769" s="174">
        <f t="shared" si="619"/>
        <v>6472.5049889354677</v>
      </c>
      <c r="AM769" s="174">
        <f t="shared" si="620"/>
        <v>4370.832927460975</v>
      </c>
      <c r="AN769" s="174"/>
      <c r="AO769" s="176">
        <v>24</v>
      </c>
      <c r="AP769" s="174">
        <v>36</v>
      </c>
      <c r="AQ769" s="175">
        <f t="shared" si="621"/>
        <v>363</v>
      </c>
      <c r="AR769" s="31">
        <f t="shared" si="622"/>
        <v>0</v>
      </c>
      <c r="AS769" s="2">
        <f t="shared" si="623"/>
        <v>1</v>
      </c>
      <c r="AT769" s="33">
        <f t="shared" si="624"/>
        <v>1.2</v>
      </c>
      <c r="AU769" s="31">
        <f t="shared" si="625"/>
        <v>0</v>
      </c>
      <c r="AV769" s="2">
        <f t="shared" si="626"/>
        <v>0</v>
      </c>
      <c r="AW769" s="33">
        <f t="shared" si="627"/>
        <v>5</v>
      </c>
      <c r="AX769" s="31">
        <f t="shared" si="628"/>
        <v>1</v>
      </c>
      <c r="AY769" s="33">
        <f t="shared" si="629"/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hidden="1" customHeight="1">
      <c r="A770" s="2"/>
      <c r="B770" s="107">
        <v>695</v>
      </c>
      <c r="C770" s="31">
        <v>4</v>
      </c>
      <c r="D770" s="111" t="s">
        <v>18</v>
      </c>
      <c r="E770" s="2" t="s">
        <v>148</v>
      </c>
      <c r="F770" s="2" t="s">
        <v>149</v>
      </c>
      <c r="G770" s="2"/>
      <c r="H770" s="33" t="s">
        <v>81</v>
      </c>
      <c r="I770" s="173">
        <f t="shared" si="605"/>
        <v>1042.089125041942</v>
      </c>
      <c r="J770" s="174">
        <f t="shared" si="606"/>
        <v>13.119221127954388</v>
      </c>
      <c r="K770" s="189">
        <f t="shared" si="607"/>
        <v>309</v>
      </c>
      <c r="L770" s="190">
        <f t="shared" si="585"/>
        <v>189</v>
      </c>
      <c r="M770" s="173">
        <f t="shared" si="609"/>
        <v>15807.015817537445</v>
      </c>
      <c r="N770" s="174">
        <f t="shared" si="631"/>
        <v>9435.9910081936632</v>
      </c>
      <c r="O770" s="174">
        <f t="shared" si="610"/>
        <v>6371.0248093437831</v>
      </c>
      <c r="P770" s="174"/>
      <c r="Q770" s="174"/>
      <c r="R770" s="175"/>
      <c r="S770" s="173">
        <f t="shared" si="632"/>
        <v>12115.979569519795</v>
      </c>
      <c r="T770" s="174">
        <f t="shared" si="611"/>
        <v>7232.6285741173915</v>
      </c>
      <c r="U770" s="174">
        <f t="shared" si="612"/>
        <v>4883.3509954024039</v>
      </c>
      <c r="V770" s="174"/>
      <c r="W770" s="174"/>
      <c r="X770" s="175"/>
      <c r="Y770" s="173">
        <f t="shared" si="608"/>
        <v>24231.959139039591</v>
      </c>
      <c r="Z770" s="174">
        <f t="shared" si="613"/>
        <v>14465.257148234783</v>
      </c>
      <c r="AA770" s="174">
        <f t="shared" si="614"/>
        <v>9766.7019908048078</v>
      </c>
      <c r="AB770" s="174"/>
      <c r="AC770" s="174"/>
      <c r="AD770" s="175"/>
      <c r="AE770" s="173">
        <f t="shared" si="615"/>
        <v>15.168583413536002</v>
      </c>
      <c r="AF770" s="174">
        <f t="shared" si="630"/>
        <v>36</v>
      </c>
      <c r="AG770" s="174">
        <f t="shared" si="633"/>
        <v>22.464200000000002</v>
      </c>
      <c r="AH770" s="174">
        <f t="shared" si="616"/>
        <v>199</v>
      </c>
      <c r="AI770" s="174">
        <f t="shared" si="617"/>
        <v>200</v>
      </c>
      <c r="AJ770" s="174">
        <f t="shared" si="618"/>
        <v>2.2222222222222223</v>
      </c>
      <c r="AK770" s="174">
        <f t="shared" si="586"/>
        <v>10096.649641266496</v>
      </c>
      <c r="AL770" s="174">
        <f t="shared" si="619"/>
        <v>6027.19047843116</v>
      </c>
      <c r="AM770" s="174">
        <f t="shared" si="620"/>
        <v>4069.4591628353369</v>
      </c>
      <c r="AN770" s="174"/>
      <c r="AO770" s="176">
        <v>24</v>
      </c>
      <c r="AP770" s="174">
        <v>36</v>
      </c>
      <c r="AQ770" s="175">
        <f t="shared" si="621"/>
        <v>199</v>
      </c>
      <c r="AR770" s="31">
        <f t="shared" si="622"/>
        <v>4</v>
      </c>
      <c r="AS770" s="2">
        <f t="shared" si="623"/>
        <v>1</v>
      </c>
      <c r="AT770" s="33">
        <f t="shared" si="624"/>
        <v>1</v>
      </c>
      <c r="AU770" s="31">
        <f t="shared" si="625"/>
        <v>0</v>
      </c>
      <c r="AV770" s="2">
        <f t="shared" si="626"/>
        <v>0</v>
      </c>
      <c r="AW770" s="33" t="str">
        <f t="shared" si="627"/>
        <v>보스대상</v>
      </c>
      <c r="AX770" s="31">
        <f t="shared" si="628"/>
        <v>1</v>
      </c>
      <c r="AY770" s="33">
        <f t="shared" si="629"/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hidden="1" customHeight="1">
      <c r="A771" s="2"/>
      <c r="B771" s="107">
        <v>696</v>
      </c>
      <c r="C771" s="31">
        <v>4</v>
      </c>
      <c r="D771" s="111" t="s">
        <v>18</v>
      </c>
      <c r="E771" s="2" t="s">
        <v>79</v>
      </c>
      <c r="F771" s="2" t="s">
        <v>149</v>
      </c>
      <c r="G771" s="2"/>
      <c r="H771" s="33" t="s">
        <v>81</v>
      </c>
      <c r="I771" s="173">
        <f t="shared" si="605"/>
        <v>824.63140215020962</v>
      </c>
      <c r="J771" s="174">
        <f t="shared" si="606"/>
        <v>10.38157049516111</v>
      </c>
      <c r="K771" s="189">
        <f t="shared" si="607"/>
        <v>484</v>
      </c>
      <c r="L771" s="190">
        <f t="shared" ref="L771:L834" si="634">RANK(I771,$I$451:$I$866)</f>
        <v>261</v>
      </c>
      <c r="M771" s="173">
        <f t="shared" si="609"/>
        <v>15807.015817537445</v>
      </c>
      <c r="N771" s="174">
        <f t="shared" si="631"/>
        <v>9435.9910081936632</v>
      </c>
      <c r="O771" s="174">
        <f t="shared" si="610"/>
        <v>6371.0248093437831</v>
      </c>
      <c r="P771" s="174"/>
      <c r="Q771" s="174"/>
      <c r="R771" s="175"/>
      <c r="S771" s="173">
        <f t="shared" si="632"/>
        <v>12115.979569519795</v>
      </c>
      <c r="T771" s="174">
        <f t="shared" si="611"/>
        <v>7232.6285741173915</v>
      </c>
      <c r="U771" s="174">
        <f t="shared" si="612"/>
        <v>4883.3509954024039</v>
      </c>
      <c r="V771" s="174"/>
      <c r="W771" s="174"/>
      <c r="X771" s="175"/>
      <c r="Y771" s="173">
        <f t="shared" si="608"/>
        <v>24231.959139039591</v>
      </c>
      <c r="Z771" s="174">
        <f t="shared" si="613"/>
        <v>14465.257148234783</v>
      </c>
      <c r="AA771" s="174">
        <f t="shared" si="614"/>
        <v>9766.7019908048078</v>
      </c>
      <c r="AB771" s="174"/>
      <c r="AC771" s="174"/>
      <c r="AD771" s="175"/>
      <c r="AE771" s="173">
        <f t="shared" si="615"/>
        <v>19.168583413536002</v>
      </c>
      <c r="AF771" s="174">
        <f t="shared" si="630"/>
        <v>36</v>
      </c>
      <c r="AG771" s="174">
        <f t="shared" si="633"/>
        <v>22.464200000000002</v>
      </c>
      <c r="AH771" s="174">
        <f t="shared" si="616"/>
        <v>199</v>
      </c>
      <c r="AI771" s="174">
        <f t="shared" si="617"/>
        <v>200</v>
      </c>
      <c r="AJ771" s="174">
        <f t="shared" si="618"/>
        <v>1.7777777777777777</v>
      </c>
      <c r="AK771" s="174">
        <f t="shared" si="586"/>
        <v>10096.649641266496</v>
      </c>
      <c r="AL771" s="174">
        <f t="shared" si="619"/>
        <v>6027.19047843116</v>
      </c>
      <c r="AM771" s="174">
        <f t="shared" si="620"/>
        <v>4069.4591628353369</v>
      </c>
      <c r="AN771" s="174"/>
      <c r="AO771" s="176">
        <v>24</v>
      </c>
      <c r="AP771" s="174">
        <v>36</v>
      </c>
      <c r="AQ771" s="175">
        <f t="shared" si="621"/>
        <v>199</v>
      </c>
      <c r="AR771" s="31">
        <f t="shared" si="622"/>
        <v>0</v>
      </c>
      <c r="AS771" s="2">
        <f t="shared" si="623"/>
        <v>0.8</v>
      </c>
      <c r="AT771" s="33">
        <f t="shared" si="624"/>
        <v>1</v>
      </c>
      <c r="AU771" s="31">
        <f t="shared" si="625"/>
        <v>0</v>
      </c>
      <c r="AV771" s="2">
        <f t="shared" si="626"/>
        <v>0</v>
      </c>
      <c r="AW771" s="33" t="str">
        <f t="shared" si="627"/>
        <v>보스대상</v>
      </c>
      <c r="AX771" s="31">
        <f t="shared" si="628"/>
        <v>1</v>
      </c>
      <c r="AY771" s="33">
        <f t="shared" si="629"/>
        <v>1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hidden="1" customHeight="1">
      <c r="A772" s="2"/>
      <c r="B772" s="107">
        <v>697</v>
      </c>
      <c r="C772" s="31">
        <v>4</v>
      </c>
      <c r="D772" s="111" t="s">
        <v>18</v>
      </c>
      <c r="E772" s="2" t="s">
        <v>87</v>
      </c>
      <c r="F772" s="2" t="s">
        <v>149</v>
      </c>
      <c r="G772" s="2"/>
      <c r="H772" s="33" t="s">
        <v>81</v>
      </c>
      <c r="I772" s="173">
        <f t="shared" si="605"/>
        <v>989.55768258025159</v>
      </c>
      <c r="J772" s="174">
        <f t="shared" si="606"/>
        <v>10.38157049516111</v>
      </c>
      <c r="K772" s="189">
        <f t="shared" si="607"/>
        <v>341</v>
      </c>
      <c r="L772" s="190">
        <f t="shared" si="634"/>
        <v>206</v>
      </c>
      <c r="M772" s="173">
        <f t="shared" si="609"/>
        <v>18968.418981044935</v>
      </c>
      <c r="N772" s="174">
        <f t="shared" si="631"/>
        <v>11323.189209832395</v>
      </c>
      <c r="O772" s="174">
        <f t="shared" si="610"/>
        <v>7645.2297712125401</v>
      </c>
      <c r="P772" s="174"/>
      <c r="Q772" s="174"/>
      <c r="R772" s="175"/>
      <c r="S772" s="173">
        <f t="shared" si="632"/>
        <v>14539.175483423754</v>
      </c>
      <c r="T772" s="174">
        <f t="shared" si="611"/>
        <v>8679.1542889408702</v>
      </c>
      <c r="U772" s="174">
        <f t="shared" si="612"/>
        <v>5860.0211944828843</v>
      </c>
      <c r="V772" s="174"/>
      <c r="W772" s="174"/>
      <c r="X772" s="175"/>
      <c r="Y772" s="173">
        <f t="shared" si="608"/>
        <v>29078.350966847509</v>
      </c>
      <c r="Z772" s="174">
        <f t="shared" si="613"/>
        <v>17358.30857788174</v>
      </c>
      <c r="AA772" s="174">
        <f t="shared" si="614"/>
        <v>11720.042388965769</v>
      </c>
      <c r="AB772" s="174"/>
      <c r="AC772" s="174"/>
      <c r="AD772" s="175"/>
      <c r="AE772" s="173">
        <f t="shared" si="615"/>
        <v>19.168583413536002</v>
      </c>
      <c r="AF772" s="174">
        <f t="shared" si="630"/>
        <v>36</v>
      </c>
      <c r="AG772" s="174">
        <f t="shared" si="633"/>
        <v>22.464200000000002</v>
      </c>
      <c r="AH772" s="174">
        <f t="shared" si="616"/>
        <v>199</v>
      </c>
      <c r="AI772" s="174">
        <f t="shared" si="617"/>
        <v>200</v>
      </c>
      <c r="AJ772" s="174">
        <f t="shared" si="618"/>
        <v>2.2222222222222223</v>
      </c>
      <c r="AK772" s="174">
        <f t="shared" si="586"/>
        <v>10096.649641266496</v>
      </c>
      <c r="AL772" s="174">
        <f t="shared" si="619"/>
        <v>6027.19047843116</v>
      </c>
      <c r="AM772" s="174">
        <f t="shared" si="620"/>
        <v>4069.4591628353369</v>
      </c>
      <c r="AN772" s="174"/>
      <c r="AO772" s="176">
        <v>24</v>
      </c>
      <c r="AP772" s="174">
        <v>36</v>
      </c>
      <c r="AQ772" s="175">
        <f t="shared" si="621"/>
        <v>199</v>
      </c>
      <c r="AR772" s="31">
        <f t="shared" si="622"/>
        <v>0</v>
      </c>
      <c r="AS772" s="2">
        <f t="shared" si="623"/>
        <v>1</v>
      </c>
      <c r="AT772" s="33">
        <f t="shared" si="624"/>
        <v>1.2</v>
      </c>
      <c r="AU772" s="31">
        <f t="shared" si="625"/>
        <v>0</v>
      </c>
      <c r="AV772" s="2">
        <f t="shared" si="626"/>
        <v>0</v>
      </c>
      <c r="AW772" s="33" t="str">
        <f t="shared" si="627"/>
        <v>보스대상</v>
      </c>
      <c r="AX772" s="31">
        <f t="shared" si="628"/>
        <v>1</v>
      </c>
      <c r="AY772" s="33">
        <f t="shared" si="629"/>
        <v>1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hidden="1" customHeight="1">
      <c r="A773" s="2"/>
      <c r="B773" s="107">
        <v>698</v>
      </c>
      <c r="C773" s="31">
        <v>1</v>
      </c>
      <c r="D773" s="111" t="s">
        <v>18</v>
      </c>
      <c r="E773" s="2" t="s">
        <v>67</v>
      </c>
      <c r="F773" s="2" t="s">
        <v>149</v>
      </c>
      <c r="G773" s="1"/>
      <c r="H773" s="33" t="s">
        <v>81</v>
      </c>
      <c r="I773" s="173">
        <f t="shared" si="605"/>
        <v>671.28027745470422</v>
      </c>
      <c r="J773" s="174">
        <f t="shared" si="606"/>
        <v>5.2690382915139304</v>
      </c>
      <c r="K773" s="189">
        <f t="shared" si="607"/>
        <v>631</v>
      </c>
      <c r="L773" s="190">
        <f t="shared" si="634"/>
        <v>327</v>
      </c>
      <c r="M773" s="173">
        <f t="shared" si="609"/>
        <v>12867.491992252088</v>
      </c>
      <c r="N773" s="174">
        <f t="shared" si="631"/>
        <v>7681.4572697469621</v>
      </c>
      <c r="O773" s="174">
        <f t="shared" si="610"/>
        <v>5186.0347225051255</v>
      </c>
      <c r="P773" s="174"/>
      <c r="Q773" s="174"/>
      <c r="R773" s="175"/>
      <c r="S773" s="173">
        <f t="shared" si="632"/>
        <v>9862.8527919935786</v>
      </c>
      <c r="T773" s="174">
        <f t="shared" si="611"/>
        <v>5887.7893473818576</v>
      </c>
      <c r="U773" s="174">
        <f t="shared" si="612"/>
        <v>3975.063444611721</v>
      </c>
      <c r="V773" s="174"/>
      <c r="W773" s="174"/>
      <c r="X773" s="175"/>
      <c r="Y773" s="173">
        <f t="shared" si="608"/>
        <v>19725.705583987157</v>
      </c>
      <c r="Z773" s="174">
        <f t="shared" si="613"/>
        <v>11775.578694763715</v>
      </c>
      <c r="AA773" s="174">
        <f t="shared" si="614"/>
        <v>7950.126889223442</v>
      </c>
      <c r="AB773" s="174"/>
      <c r="AC773" s="174"/>
      <c r="AD773" s="175"/>
      <c r="AE773" s="173">
        <f t="shared" si="615"/>
        <v>19.168583413536002</v>
      </c>
      <c r="AF773" s="174">
        <f t="shared" si="630"/>
        <v>36</v>
      </c>
      <c r="AG773" s="174">
        <f t="shared" si="633"/>
        <v>22.464200000000002</v>
      </c>
      <c r="AH773" s="174">
        <f t="shared" si="616"/>
        <v>101</v>
      </c>
      <c r="AI773" s="174">
        <f t="shared" si="617"/>
        <v>200</v>
      </c>
      <c r="AJ773" s="174">
        <f t="shared" si="618"/>
        <v>2.2222222222222223</v>
      </c>
      <c r="AK773" s="174">
        <f t="shared" ref="AK773:AK836" si="635">SUM(AL773:AN773)</f>
        <v>8219.0439933279813</v>
      </c>
      <c r="AL773" s="174">
        <f t="shared" si="619"/>
        <v>4906.4911228182145</v>
      </c>
      <c r="AM773" s="174">
        <f t="shared" si="620"/>
        <v>3312.5528705097677</v>
      </c>
      <c r="AN773" s="174"/>
      <c r="AO773" s="176">
        <v>24</v>
      </c>
      <c r="AP773" s="174">
        <v>36</v>
      </c>
      <c r="AQ773" s="175">
        <f t="shared" si="621"/>
        <v>101</v>
      </c>
      <c r="AR773" s="31">
        <f t="shared" si="622"/>
        <v>0</v>
      </c>
      <c r="AS773" s="2">
        <f t="shared" si="623"/>
        <v>1</v>
      </c>
      <c r="AT773" s="33">
        <f t="shared" si="624"/>
        <v>1</v>
      </c>
      <c r="AU773" s="31">
        <f t="shared" si="625"/>
        <v>0</v>
      </c>
      <c r="AV773" s="2">
        <f t="shared" si="626"/>
        <v>0</v>
      </c>
      <c r="AW773" s="33" t="str">
        <f t="shared" si="627"/>
        <v>보스대상</v>
      </c>
      <c r="AX773" s="31">
        <f t="shared" si="628"/>
        <v>1</v>
      </c>
      <c r="AY773" s="33">
        <f t="shared" si="629"/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hidden="1" customHeight="1">
      <c r="A774" s="2"/>
      <c r="B774" s="107">
        <v>699</v>
      </c>
      <c r="C774" s="31">
        <v>10</v>
      </c>
      <c r="D774" s="111" t="s">
        <v>18</v>
      </c>
      <c r="E774" s="2" t="s">
        <v>164</v>
      </c>
      <c r="F774" s="2" t="s">
        <v>149</v>
      </c>
      <c r="G774" s="2"/>
      <c r="H774" s="33" t="s">
        <v>80</v>
      </c>
      <c r="I774" s="173">
        <f t="shared" si="605"/>
        <v>1697.6001400395064</v>
      </c>
      <c r="J774" s="174">
        <f t="shared" si="606"/>
        <v>34.347307576202191</v>
      </c>
      <c r="K774" s="189">
        <f t="shared" si="607"/>
        <v>79</v>
      </c>
      <c r="L774" s="190">
        <f t="shared" si="634"/>
        <v>62</v>
      </c>
      <c r="M774" s="173">
        <f t="shared" si="609"/>
        <v>25750.189327019652</v>
      </c>
      <c r="N774" s="174">
        <f t="shared" si="631"/>
        <v>25750.189327019652</v>
      </c>
      <c r="O774" s="174">
        <f t="shared" si="610"/>
        <v>0</v>
      </c>
      <c r="P774" s="174"/>
      <c r="Q774" s="174"/>
      <c r="R774" s="175"/>
      <c r="S774" s="173">
        <f t="shared" si="632"/>
        <v>15105.922139088236</v>
      </c>
      <c r="T774" s="174">
        <f t="shared" si="611"/>
        <v>15105.922139088236</v>
      </c>
      <c r="U774" s="174">
        <f t="shared" si="612"/>
        <v>0</v>
      </c>
      <c r="V774" s="174"/>
      <c r="W774" s="174"/>
      <c r="X774" s="175"/>
      <c r="Y774" s="173">
        <f t="shared" si="608"/>
        <v>30211.844278176475</v>
      </c>
      <c r="Z774" s="174">
        <f t="shared" si="613"/>
        <v>30211.844278176475</v>
      </c>
      <c r="AA774" s="174">
        <f t="shared" si="614"/>
        <v>0</v>
      </c>
      <c r="AB774" s="174"/>
      <c r="AC774" s="174"/>
      <c r="AD774" s="175"/>
      <c r="AE774" s="173">
        <f t="shared" si="615"/>
        <v>15.168583413536002</v>
      </c>
      <c r="AF774" s="174">
        <f t="shared" si="630"/>
        <v>36</v>
      </c>
      <c r="AG774" s="174">
        <f t="shared" si="633"/>
        <v>62.464200000000005</v>
      </c>
      <c r="AH774" s="174">
        <f t="shared" si="616"/>
        <v>521</v>
      </c>
      <c r="AI774" s="174">
        <f t="shared" si="617"/>
        <v>200</v>
      </c>
      <c r="AJ774" s="174">
        <f t="shared" si="618"/>
        <v>2.5</v>
      </c>
      <c r="AK774" s="174">
        <f t="shared" si="635"/>
        <v>7530.8060531698993</v>
      </c>
      <c r="AL774" s="174">
        <f t="shared" si="619"/>
        <v>4495.8101604429276</v>
      </c>
      <c r="AM774" s="174">
        <f t="shared" si="620"/>
        <v>3034.9958927269722</v>
      </c>
      <c r="AN774" s="174"/>
      <c r="AO774" s="176">
        <v>24</v>
      </c>
      <c r="AP774" s="174">
        <v>36</v>
      </c>
      <c r="AQ774" s="175">
        <f t="shared" si="621"/>
        <v>521</v>
      </c>
      <c r="AR774" s="31">
        <f t="shared" si="622"/>
        <v>4</v>
      </c>
      <c r="AS774" s="2">
        <f t="shared" si="623"/>
        <v>1</v>
      </c>
      <c r="AT774" s="33">
        <f t="shared" si="624"/>
        <v>1</v>
      </c>
      <c r="AU774" s="31">
        <f t="shared" si="625"/>
        <v>40</v>
      </c>
      <c r="AV774" s="2">
        <f t="shared" si="626"/>
        <v>0</v>
      </c>
      <c r="AW774" s="33" t="str">
        <f t="shared" si="627"/>
        <v>보스대상</v>
      </c>
      <c r="AX774" s="31">
        <f t="shared" si="628"/>
        <v>2.8</v>
      </c>
      <c r="AY774" s="33">
        <f t="shared" si="629"/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hidden="1" customHeight="1">
      <c r="A775" s="2"/>
      <c r="B775" s="107">
        <v>700</v>
      </c>
      <c r="C775" s="31">
        <v>10</v>
      </c>
      <c r="D775" s="111" t="s">
        <v>18</v>
      </c>
      <c r="E775" s="2" t="s">
        <v>153</v>
      </c>
      <c r="F775" s="2" t="s">
        <v>149</v>
      </c>
      <c r="G775" s="2"/>
      <c r="H775" s="33" t="s">
        <v>80</v>
      </c>
      <c r="I775" s="173">
        <f t="shared" si="605"/>
        <v>1948.8788043777706</v>
      </c>
      <c r="J775" s="174">
        <f t="shared" si="606"/>
        <v>34.347307576202191</v>
      </c>
      <c r="K775" s="189">
        <f t="shared" si="607"/>
        <v>46</v>
      </c>
      <c r="L775" s="190">
        <f t="shared" si="634"/>
        <v>40</v>
      </c>
      <c r="M775" s="173">
        <f t="shared" si="609"/>
        <v>29561.730707076527</v>
      </c>
      <c r="N775" s="174">
        <f t="shared" si="631"/>
        <v>29561.730707076527</v>
      </c>
      <c r="O775" s="174">
        <f t="shared" si="610"/>
        <v>0</v>
      </c>
      <c r="P775" s="174"/>
      <c r="Q775" s="174"/>
      <c r="R775" s="175"/>
      <c r="S775" s="173">
        <f t="shared" si="632"/>
        <v>22658.883208632349</v>
      </c>
      <c r="T775" s="174">
        <f t="shared" si="611"/>
        <v>22658.883208632349</v>
      </c>
      <c r="U775" s="174">
        <f t="shared" si="612"/>
        <v>0</v>
      </c>
      <c r="V775" s="174"/>
      <c r="W775" s="174"/>
      <c r="X775" s="175"/>
      <c r="Y775" s="173">
        <f t="shared" si="608"/>
        <v>45317.766417264698</v>
      </c>
      <c r="Z775" s="174">
        <f t="shared" si="613"/>
        <v>45317.766417264698</v>
      </c>
      <c r="AA775" s="174">
        <f t="shared" si="614"/>
        <v>0</v>
      </c>
      <c r="AB775" s="174"/>
      <c r="AC775" s="174"/>
      <c r="AD775" s="175"/>
      <c r="AE775" s="173">
        <f t="shared" si="615"/>
        <v>15.168583413536002</v>
      </c>
      <c r="AF775" s="174">
        <f t="shared" si="630"/>
        <v>36</v>
      </c>
      <c r="AG775" s="174">
        <f t="shared" si="633"/>
        <v>22.464200000000002</v>
      </c>
      <c r="AH775" s="174">
        <f t="shared" si="616"/>
        <v>521</v>
      </c>
      <c r="AI775" s="174">
        <f t="shared" si="617"/>
        <v>200</v>
      </c>
      <c r="AJ775" s="174">
        <f t="shared" si="618"/>
        <v>2.5</v>
      </c>
      <c r="AK775" s="174">
        <f t="shared" si="635"/>
        <v>11296.209079754848</v>
      </c>
      <c r="AL775" s="174">
        <f t="shared" si="619"/>
        <v>6743.7152406643909</v>
      </c>
      <c r="AM775" s="174">
        <f t="shared" si="620"/>
        <v>4552.4938390904581</v>
      </c>
      <c r="AN775" s="174"/>
      <c r="AO775" s="176">
        <v>24</v>
      </c>
      <c r="AP775" s="174">
        <v>36</v>
      </c>
      <c r="AQ775" s="175">
        <f t="shared" si="621"/>
        <v>521</v>
      </c>
      <c r="AR775" s="31">
        <f t="shared" si="622"/>
        <v>4</v>
      </c>
      <c r="AS775" s="2">
        <f t="shared" si="623"/>
        <v>1</v>
      </c>
      <c r="AT775" s="33">
        <f t="shared" si="624"/>
        <v>1</v>
      </c>
      <c r="AU775" s="31">
        <f t="shared" si="625"/>
        <v>0</v>
      </c>
      <c r="AV775" s="2">
        <f t="shared" si="626"/>
        <v>1</v>
      </c>
      <c r="AW775" s="33" t="str">
        <f t="shared" si="627"/>
        <v>보스대상</v>
      </c>
      <c r="AX775" s="31">
        <f t="shared" si="628"/>
        <v>2.8</v>
      </c>
      <c r="AY775" s="33">
        <f t="shared" si="629"/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hidden="1" customHeight="1">
      <c r="A776" s="2"/>
      <c r="B776" s="107">
        <v>701</v>
      </c>
      <c r="C776" s="31">
        <v>10</v>
      </c>
      <c r="D776" s="111" t="s">
        <v>18</v>
      </c>
      <c r="E776" s="2" t="s">
        <v>156</v>
      </c>
      <c r="F776" s="2" t="s">
        <v>149</v>
      </c>
      <c r="G776" s="2" t="s">
        <v>186</v>
      </c>
      <c r="H776" s="33" t="s">
        <v>80</v>
      </c>
      <c r="I776" s="173">
        <f t="shared" si="605"/>
        <v>2928.1879203369867</v>
      </c>
      <c r="J776" s="174">
        <f t="shared" si="606"/>
        <v>77.410178802405483</v>
      </c>
      <c r="K776" s="189">
        <f t="shared" si="607"/>
        <v>13</v>
      </c>
      <c r="L776" s="190">
        <f t="shared" si="634"/>
        <v>13</v>
      </c>
      <c r="M776" s="173">
        <f t="shared" si="609"/>
        <v>19707.820471384355</v>
      </c>
      <c r="N776" s="174">
        <f t="shared" si="631"/>
        <v>19707.820471384355</v>
      </c>
      <c r="O776" s="174">
        <f t="shared" si="610"/>
        <v>0</v>
      </c>
      <c r="P776" s="174"/>
      <c r="Q776" s="174"/>
      <c r="R776" s="175"/>
      <c r="S776" s="173">
        <f t="shared" si="632"/>
        <v>15105.922139088236</v>
      </c>
      <c r="T776" s="174">
        <f t="shared" si="611"/>
        <v>15105.922139088236</v>
      </c>
      <c r="U776" s="174">
        <f t="shared" si="612"/>
        <v>0</v>
      </c>
      <c r="V776" s="174"/>
      <c r="W776" s="174"/>
      <c r="X776" s="175"/>
      <c r="Y776" s="173">
        <f t="shared" si="608"/>
        <v>30211.844278176475</v>
      </c>
      <c r="Z776" s="174">
        <f t="shared" si="613"/>
        <v>30211.844278176475</v>
      </c>
      <c r="AA776" s="174">
        <f t="shared" si="614"/>
        <v>0</v>
      </c>
      <c r="AB776" s="174"/>
      <c r="AC776" s="174"/>
      <c r="AD776" s="175"/>
      <c r="AE776" s="173">
        <f t="shared" si="615"/>
        <v>6.7303810436853064</v>
      </c>
      <c r="AF776" s="174">
        <f t="shared" si="630"/>
        <v>36</v>
      </c>
      <c r="AG776" s="174">
        <f t="shared" si="633"/>
        <v>22.464200000000002</v>
      </c>
      <c r="AH776" s="174">
        <f t="shared" si="616"/>
        <v>521</v>
      </c>
      <c r="AI776" s="174">
        <f t="shared" si="617"/>
        <v>200</v>
      </c>
      <c r="AJ776" s="174">
        <f t="shared" si="618"/>
        <v>2.5</v>
      </c>
      <c r="AK776" s="174">
        <f t="shared" si="635"/>
        <v>7530.8060531698993</v>
      </c>
      <c r="AL776" s="174">
        <f t="shared" si="619"/>
        <v>4495.8101604429276</v>
      </c>
      <c r="AM776" s="174">
        <f t="shared" si="620"/>
        <v>3034.9958927269722</v>
      </c>
      <c r="AN776" s="174"/>
      <c r="AO776" s="176">
        <v>24</v>
      </c>
      <c r="AP776" s="174">
        <v>36</v>
      </c>
      <c r="AQ776" s="175">
        <f t="shared" si="621"/>
        <v>521</v>
      </c>
      <c r="AR776" s="31">
        <f t="shared" si="622"/>
        <v>4</v>
      </c>
      <c r="AS776" s="2">
        <f t="shared" si="623"/>
        <v>1</v>
      </c>
      <c r="AT776" s="33">
        <f t="shared" si="624"/>
        <v>1</v>
      </c>
      <c r="AU776" s="31">
        <f t="shared" si="625"/>
        <v>0</v>
      </c>
      <c r="AV776" s="2">
        <f t="shared" si="626"/>
        <v>0</v>
      </c>
      <c r="AW776" s="33">
        <f t="shared" si="627"/>
        <v>5</v>
      </c>
      <c r="AX776" s="31">
        <f t="shared" si="628"/>
        <v>2.8</v>
      </c>
      <c r="AY776" s="33">
        <f t="shared" si="629"/>
        <v>1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hidden="1" customHeight="1">
      <c r="A777" s="2"/>
      <c r="B777" s="107">
        <v>702</v>
      </c>
      <c r="C777" s="31">
        <v>10</v>
      </c>
      <c r="D777" s="111" t="s">
        <v>18</v>
      </c>
      <c r="E777" s="2" t="s">
        <v>169</v>
      </c>
      <c r="F777" s="2" t="s">
        <v>149</v>
      </c>
      <c r="G777" s="2"/>
      <c r="H777" s="33" t="s">
        <v>80</v>
      </c>
      <c r="I777" s="173">
        <f t="shared" si="605"/>
        <v>1343.3537977999988</v>
      </c>
      <c r="J777" s="174">
        <f t="shared" si="606"/>
        <v>27.179890592858989</v>
      </c>
      <c r="K777" s="189">
        <f t="shared" si="607"/>
        <v>170</v>
      </c>
      <c r="L777" s="190">
        <f t="shared" si="634"/>
        <v>114</v>
      </c>
      <c r="M777" s="173">
        <f t="shared" si="609"/>
        <v>25750.189327019652</v>
      </c>
      <c r="N777" s="174">
        <f t="shared" si="631"/>
        <v>25750.189327019652</v>
      </c>
      <c r="O777" s="174">
        <f t="shared" ref="O777:O804" si="636">U777*(1+(IF(($D$57+IF(F777="백어택",8,0))&gt;100,100,$D$57+IF(F777="백어택",8,0))/100)*(AI777/100-1))</f>
        <v>0</v>
      </c>
      <c r="P777" s="174"/>
      <c r="Q777" s="174"/>
      <c r="R777" s="175"/>
      <c r="S777" s="173">
        <f t="shared" si="632"/>
        <v>15105.922139088236</v>
      </c>
      <c r="T777" s="174">
        <f t="shared" ref="T777:T804" si="637">AL777*IF(H777="근접",AT777,IF(AV777=1,AT777,1))*AX777*IF(F777="백어택",1.2,1)</f>
        <v>15105.922139088236</v>
      </c>
      <c r="U777" s="174">
        <f t="shared" ref="U777:U804" si="638">IF(AX777=1,AM777*IF(H777="근접",AT777,IF(AV777=1,AT777,1)),0)*AY777*IF(AX777=1,1,0)*IF(F777="백어택",1.2,1)</f>
        <v>0</v>
      </c>
      <c r="V777" s="174"/>
      <c r="W777" s="174"/>
      <c r="X777" s="175"/>
      <c r="Y777" s="173">
        <f t="shared" si="608"/>
        <v>30211.844278176475</v>
      </c>
      <c r="Z777" s="174">
        <f t="shared" ref="Z777:Z804" si="639">T777*$D$58/100</f>
        <v>30211.844278176475</v>
      </c>
      <c r="AA777" s="174">
        <f t="shared" ref="AA777:AA804" si="640">U777*$D$58/100</f>
        <v>0</v>
      </c>
      <c r="AB777" s="174"/>
      <c r="AC777" s="174"/>
      <c r="AD777" s="175"/>
      <c r="AE777" s="173">
        <f t="shared" ref="AE777:AE804" si="641">(AO777*(1-$D$20/100)*(1-$D$17/100)-AR777)*IF(AW777="보스대상",1,POWER(0.85,AW777))</f>
        <v>19.168583413536002</v>
      </c>
      <c r="AF777" s="174">
        <f t="shared" si="630"/>
        <v>36</v>
      </c>
      <c r="AG777" s="174">
        <f t="shared" si="633"/>
        <v>62.464200000000005</v>
      </c>
      <c r="AH777" s="174">
        <f t="shared" si="616"/>
        <v>521</v>
      </c>
      <c r="AI777" s="174">
        <f t="shared" si="617"/>
        <v>200</v>
      </c>
      <c r="AJ777" s="174">
        <f t="shared" ref="AJ777:AJ804" si="642">10*AS777/IF(AX777=1,IF(AY777=1,4.5,4),4)</f>
        <v>2</v>
      </c>
      <c r="AK777" s="174">
        <f t="shared" si="635"/>
        <v>7530.8060531698993</v>
      </c>
      <c r="AL777" s="174">
        <f t="shared" ref="AL777:AL804" si="643">IF(AV777=1,$D$61*(VLOOKUP(C777,$B$36:$AG$39,25,FALSE)+VLOOKUP(C777,$B$40:$AG$43,25,FALSE)*$D$54),(IF(H777="근접",$D$61*(VLOOKUP(C777,$B$36:$AG$39,25,FALSE)+VLOOKUP(C777,$B$40:$AG$43,25,FALSE)*$D$54),$D$60*(VLOOKUP(C777,$B$36:$AG$39,25,FALSE)+VLOOKUP(C777,$B$40:$AG$43,25,FALSE)*$D$54))))*$D$59/100</f>
        <v>4495.8101604429276</v>
      </c>
      <c r="AM777" s="174">
        <f t="shared" ref="AM777:AM804" si="644">(IF(AV777=1,$D$61*(VLOOKUP(C777,$B$36:$AG$39,26,FALSE)+VLOOKUP(C777,$B$40:$AG$43,26,FALSE)*$D$54),IF(H777="근접",$D$61*(VLOOKUP(C777,$B$36:$AG$39,26,FALSE)+VLOOKUP(C777,$B$40:$AG$43,26,FALSE)*$D$54),$D$60*(VLOOKUP(C777,$B$36:$AG$39,26,FALSE)+VLOOKUP(C777,$B$40:$AG$43,26,FALSE)*$D$54))))*$D$59/100</f>
        <v>3034.9958927269722</v>
      </c>
      <c r="AN777" s="174"/>
      <c r="AO777" s="176">
        <v>24</v>
      </c>
      <c r="AP777" s="174">
        <v>36</v>
      </c>
      <c r="AQ777" s="175">
        <f t="shared" ref="AQ777:AQ804" si="645">VLOOKUP(C777,$B$45:$AA$48,25,FALSE)</f>
        <v>521</v>
      </c>
      <c r="AR777" s="31">
        <f t="shared" ref="AR777:AR804" si="646">IF(LEFT(E777,1)*1=1,$S$68,$R$68)</f>
        <v>0</v>
      </c>
      <c r="AS777" s="2">
        <f t="shared" ref="AS777:AS804" si="647">IF(LEFT(E777,1)*1=2,$U$68,$T$68)</f>
        <v>0.8</v>
      </c>
      <c r="AT777" s="33">
        <f t="shared" ref="AT777:AT804" si="648">IF(LEFT(E777,1)*1=3,$W$68,$V$68)</f>
        <v>1</v>
      </c>
      <c r="AU777" s="31">
        <f t="shared" ref="AU777:AU804" si="649">IF(MID(E777,3,1)*1=1,$Y$68,$X$68)</f>
        <v>40</v>
      </c>
      <c r="AV777" s="2">
        <f t="shared" ref="AV777:AV804" si="650">IF(MID(E777,3,1)*1=2,$AA$68,$Z$68)</f>
        <v>0</v>
      </c>
      <c r="AW777" s="33" t="str">
        <f t="shared" ref="AW777:AW804" si="651">IF(MID(E777,3,1)*1=3,$AC$68,$AB$68)</f>
        <v>보스대상</v>
      </c>
      <c r="AX777" s="31">
        <f t="shared" ref="AX777:AX804" si="652">IF(MID(E777,5,1)*1=1,$AE$68,$AD$68)</f>
        <v>2.8</v>
      </c>
      <c r="AY777" s="33">
        <f t="shared" ref="AY777:AY804" si="653">IF(MID(E777,5,1)*1=2,$AG$68,$AF$68)</f>
        <v>1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hidden="1" customHeight="1">
      <c r="A778" s="2"/>
      <c r="B778" s="107">
        <v>703</v>
      </c>
      <c r="C778" s="31">
        <v>10</v>
      </c>
      <c r="D778" s="111" t="s">
        <v>18</v>
      </c>
      <c r="E778" s="2" t="s">
        <v>162</v>
      </c>
      <c r="F778" s="2" t="s">
        <v>149</v>
      </c>
      <c r="G778" s="2"/>
      <c r="H778" s="33" t="s">
        <v>80</v>
      </c>
      <c r="I778" s="173">
        <f t="shared" si="605"/>
        <v>1542.1969411783109</v>
      </c>
      <c r="J778" s="174">
        <f t="shared" si="606"/>
        <v>27.179890592858989</v>
      </c>
      <c r="K778" s="189">
        <f t="shared" si="607"/>
        <v>114</v>
      </c>
      <c r="L778" s="190">
        <f t="shared" si="634"/>
        <v>83</v>
      </c>
      <c r="M778" s="173">
        <f t="shared" si="609"/>
        <v>29561.730707076527</v>
      </c>
      <c r="N778" s="174">
        <f t="shared" si="631"/>
        <v>29561.730707076527</v>
      </c>
      <c r="O778" s="174">
        <f t="shared" si="636"/>
        <v>0</v>
      </c>
      <c r="P778" s="174"/>
      <c r="Q778" s="174"/>
      <c r="R778" s="175"/>
      <c r="S778" s="173">
        <f t="shared" si="632"/>
        <v>22658.883208632349</v>
      </c>
      <c r="T778" s="174">
        <f t="shared" si="637"/>
        <v>22658.883208632349</v>
      </c>
      <c r="U778" s="174">
        <f t="shared" si="638"/>
        <v>0</v>
      </c>
      <c r="V778" s="174"/>
      <c r="W778" s="174"/>
      <c r="X778" s="175"/>
      <c r="Y778" s="173">
        <f t="shared" si="608"/>
        <v>45317.766417264698</v>
      </c>
      <c r="Z778" s="174">
        <f t="shared" si="639"/>
        <v>45317.766417264698</v>
      </c>
      <c r="AA778" s="174">
        <f t="shared" si="640"/>
        <v>0</v>
      </c>
      <c r="AB778" s="174"/>
      <c r="AC778" s="174"/>
      <c r="AD778" s="175"/>
      <c r="AE778" s="173">
        <f t="shared" si="641"/>
        <v>19.168583413536002</v>
      </c>
      <c r="AF778" s="174">
        <f t="shared" si="630"/>
        <v>36</v>
      </c>
      <c r="AG778" s="174">
        <f t="shared" si="633"/>
        <v>22.464200000000002</v>
      </c>
      <c r="AH778" s="174">
        <f t="shared" si="616"/>
        <v>521</v>
      </c>
      <c r="AI778" s="174">
        <f t="shared" si="617"/>
        <v>200</v>
      </c>
      <c r="AJ778" s="174">
        <f t="shared" si="642"/>
        <v>2</v>
      </c>
      <c r="AK778" s="174">
        <f t="shared" si="635"/>
        <v>11296.209079754848</v>
      </c>
      <c r="AL778" s="174">
        <f t="shared" si="643"/>
        <v>6743.7152406643909</v>
      </c>
      <c r="AM778" s="174">
        <f t="shared" si="644"/>
        <v>4552.4938390904581</v>
      </c>
      <c r="AN778" s="174"/>
      <c r="AO778" s="176">
        <v>24</v>
      </c>
      <c r="AP778" s="174">
        <v>36</v>
      </c>
      <c r="AQ778" s="175">
        <f t="shared" si="645"/>
        <v>521</v>
      </c>
      <c r="AR778" s="31">
        <f t="shared" si="646"/>
        <v>0</v>
      </c>
      <c r="AS778" s="2">
        <f t="shared" si="647"/>
        <v>0.8</v>
      </c>
      <c r="AT778" s="33">
        <f t="shared" si="648"/>
        <v>1</v>
      </c>
      <c r="AU778" s="31">
        <f t="shared" si="649"/>
        <v>0</v>
      </c>
      <c r="AV778" s="2">
        <f t="shared" si="650"/>
        <v>1</v>
      </c>
      <c r="AW778" s="33" t="str">
        <f t="shared" si="651"/>
        <v>보스대상</v>
      </c>
      <c r="AX778" s="31">
        <f t="shared" si="652"/>
        <v>2.8</v>
      </c>
      <c r="AY778" s="33">
        <f t="shared" si="653"/>
        <v>1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hidden="1" customHeight="1">
      <c r="A779" s="2"/>
      <c r="B779" s="107">
        <v>704</v>
      </c>
      <c r="C779" s="31">
        <v>10</v>
      </c>
      <c r="D779" s="111" t="s">
        <v>18</v>
      </c>
      <c r="E779" s="2" t="s">
        <v>171</v>
      </c>
      <c r="F779" s="2" t="s">
        <v>149</v>
      </c>
      <c r="G779" s="2" t="s">
        <v>186</v>
      </c>
      <c r="H779" s="33" t="s">
        <v>80</v>
      </c>
      <c r="I779" s="173">
        <f t="shared" si="605"/>
        <v>2317.1489390694965</v>
      </c>
      <c r="J779" s="174">
        <f t="shared" si="606"/>
        <v>61.256626475165305</v>
      </c>
      <c r="K779" s="189">
        <f t="shared" si="607"/>
        <v>24</v>
      </c>
      <c r="L779" s="190">
        <f t="shared" si="634"/>
        <v>23</v>
      </c>
      <c r="M779" s="173">
        <f t="shared" si="609"/>
        <v>19707.820471384355</v>
      </c>
      <c r="N779" s="174">
        <f t="shared" si="631"/>
        <v>19707.820471384355</v>
      </c>
      <c r="O779" s="174">
        <f t="shared" si="636"/>
        <v>0</v>
      </c>
      <c r="P779" s="174"/>
      <c r="Q779" s="174"/>
      <c r="R779" s="175"/>
      <c r="S779" s="173">
        <f t="shared" si="632"/>
        <v>15105.922139088236</v>
      </c>
      <c r="T779" s="174">
        <f t="shared" si="637"/>
        <v>15105.922139088236</v>
      </c>
      <c r="U779" s="174">
        <f t="shared" si="638"/>
        <v>0</v>
      </c>
      <c r="V779" s="174"/>
      <c r="W779" s="174"/>
      <c r="X779" s="175"/>
      <c r="Y779" s="173">
        <f t="shared" si="608"/>
        <v>30211.844278176475</v>
      </c>
      <c r="Z779" s="174">
        <f t="shared" si="639"/>
        <v>30211.844278176475</v>
      </c>
      <c r="AA779" s="174">
        <f t="shared" si="640"/>
        <v>0</v>
      </c>
      <c r="AB779" s="174"/>
      <c r="AC779" s="174"/>
      <c r="AD779" s="175"/>
      <c r="AE779" s="173">
        <f t="shared" si="641"/>
        <v>8.505202293685306</v>
      </c>
      <c r="AF779" s="174">
        <f t="shared" si="630"/>
        <v>36</v>
      </c>
      <c r="AG779" s="174">
        <f t="shared" si="633"/>
        <v>22.464200000000002</v>
      </c>
      <c r="AH779" s="174">
        <f t="shared" si="616"/>
        <v>521</v>
      </c>
      <c r="AI779" s="174">
        <f t="shared" si="617"/>
        <v>200</v>
      </c>
      <c r="AJ779" s="174">
        <f t="shared" si="642"/>
        <v>2</v>
      </c>
      <c r="AK779" s="174">
        <f t="shared" si="635"/>
        <v>7530.8060531698993</v>
      </c>
      <c r="AL779" s="174">
        <f t="shared" si="643"/>
        <v>4495.8101604429276</v>
      </c>
      <c r="AM779" s="174">
        <f t="shared" si="644"/>
        <v>3034.9958927269722</v>
      </c>
      <c r="AN779" s="174"/>
      <c r="AO779" s="176">
        <v>24</v>
      </c>
      <c r="AP779" s="174">
        <v>36</v>
      </c>
      <c r="AQ779" s="175">
        <f t="shared" si="645"/>
        <v>521</v>
      </c>
      <c r="AR779" s="31">
        <f t="shared" si="646"/>
        <v>0</v>
      </c>
      <c r="AS779" s="2">
        <f t="shared" si="647"/>
        <v>0.8</v>
      </c>
      <c r="AT779" s="33">
        <f t="shared" si="648"/>
        <v>1</v>
      </c>
      <c r="AU779" s="31">
        <f t="shared" si="649"/>
        <v>0</v>
      </c>
      <c r="AV779" s="2">
        <f t="shared" si="650"/>
        <v>0</v>
      </c>
      <c r="AW779" s="33">
        <f t="shared" si="651"/>
        <v>5</v>
      </c>
      <c r="AX779" s="31">
        <f t="shared" si="652"/>
        <v>2.8</v>
      </c>
      <c r="AY779" s="33">
        <f t="shared" si="653"/>
        <v>1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hidden="1" customHeight="1">
      <c r="A780" s="2"/>
      <c r="B780" s="107">
        <v>705</v>
      </c>
      <c r="C780" s="31">
        <v>10</v>
      </c>
      <c r="D780" s="111" t="s">
        <v>18</v>
      </c>
      <c r="E780" s="2" t="s">
        <v>182</v>
      </c>
      <c r="F780" s="2" t="s">
        <v>149</v>
      </c>
      <c r="G780" s="2"/>
      <c r="H780" s="33" t="s">
        <v>80</v>
      </c>
      <c r="I780" s="173">
        <f t="shared" ref="I780:I843" si="654">M780/AE780</f>
        <v>1343.3537977999988</v>
      </c>
      <c r="J780" s="174">
        <f t="shared" ref="J780:J843" si="655">AH780/AE780</f>
        <v>27.179890592858989</v>
      </c>
      <c r="K780" s="189">
        <f t="shared" ref="K780:K843" si="656">RANK(I780,$I$76:$I$977)</f>
        <v>170</v>
      </c>
      <c r="L780" s="190">
        <f t="shared" si="634"/>
        <v>114</v>
      </c>
      <c r="M780" s="173">
        <f t="shared" si="609"/>
        <v>25750.189327019652</v>
      </c>
      <c r="N780" s="174">
        <f t="shared" si="631"/>
        <v>25750.189327019652</v>
      </c>
      <c r="O780" s="174">
        <f t="shared" si="636"/>
        <v>0</v>
      </c>
      <c r="P780" s="174"/>
      <c r="Q780" s="174"/>
      <c r="R780" s="175"/>
      <c r="S780" s="173">
        <f t="shared" si="632"/>
        <v>15105.922139088236</v>
      </c>
      <c r="T780" s="174">
        <f t="shared" si="637"/>
        <v>15105.922139088236</v>
      </c>
      <c r="U780" s="174">
        <f t="shared" si="638"/>
        <v>0</v>
      </c>
      <c r="V780" s="174"/>
      <c r="W780" s="174"/>
      <c r="X780" s="175"/>
      <c r="Y780" s="173">
        <f t="shared" ref="Y780:Y843" si="657">SUM(Z780:AD780)</f>
        <v>30211.844278176475</v>
      </c>
      <c r="Z780" s="174">
        <f t="shared" si="639"/>
        <v>30211.844278176475</v>
      </c>
      <c r="AA780" s="174">
        <f t="shared" si="640"/>
        <v>0</v>
      </c>
      <c r="AB780" s="174"/>
      <c r="AC780" s="174"/>
      <c r="AD780" s="175"/>
      <c r="AE780" s="173">
        <f t="shared" si="641"/>
        <v>19.168583413536002</v>
      </c>
      <c r="AF780" s="174">
        <f t="shared" si="630"/>
        <v>36</v>
      </c>
      <c r="AG780" s="174">
        <f t="shared" si="633"/>
        <v>62.464200000000005</v>
      </c>
      <c r="AH780" s="174">
        <f t="shared" si="616"/>
        <v>521</v>
      </c>
      <c r="AI780" s="174">
        <f t="shared" si="617"/>
        <v>200</v>
      </c>
      <c r="AJ780" s="174">
        <f t="shared" si="642"/>
        <v>2.5</v>
      </c>
      <c r="AK780" s="174">
        <f t="shared" si="635"/>
        <v>7530.8060531698993</v>
      </c>
      <c r="AL780" s="174">
        <f t="shared" si="643"/>
        <v>4495.8101604429276</v>
      </c>
      <c r="AM780" s="174">
        <f t="shared" si="644"/>
        <v>3034.9958927269722</v>
      </c>
      <c r="AN780" s="174"/>
      <c r="AO780" s="176">
        <v>24</v>
      </c>
      <c r="AP780" s="174">
        <v>36</v>
      </c>
      <c r="AQ780" s="175">
        <f t="shared" si="645"/>
        <v>521</v>
      </c>
      <c r="AR780" s="31">
        <f t="shared" si="646"/>
        <v>0</v>
      </c>
      <c r="AS780" s="2">
        <f t="shared" si="647"/>
        <v>1</v>
      </c>
      <c r="AT780" s="33">
        <f t="shared" si="648"/>
        <v>1.2</v>
      </c>
      <c r="AU780" s="31">
        <f t="shared" si="649"/>
        <v>40</v>
      </c>
      <c r="AV780" s="2">
        <f t="shared" si="650"/>
        <v>0</v>
      </c>
      <c r="AW780" s="33" t="str">
        <f t="shared" si="651"/>
        <v>보스대상</v>
      </c>
      <c r="AX780" s="31">
        <f t="shared" si="652"/>
        <v>2.8</v>
      </c>
      <c r="AY780" s="33">
        <f t="shared" si="653"/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hidden="1" customHeight="1">
      <c r="A781" s="2"/>
      <c r="B781" s="107">
        <v>706</v>
      </c>
      <c r="C781" s="31">
        <v>10</v>
      </c>
      <c r="D781" s="111" t="s">
        <v>18</v>
      </c>
      <c r="E781" s="2" t="s">
        <v>159</v>
      </c>
      <c r="F781" s="2" t="s">
        <v>149</v>
      </c>
      <c r="G781" s="2"/>
      <c r="H781" s="33" t="s">
        <v>80</v>
      </c>
      <c r="I781" s="173">
        <f t="shared" si="654"/>
        <v>1850.6363294139728</v>
      </c>
      <c r="J781" s="174">
        <f t="shared" si="655"/>
        <v>27.179890592858989</v>
      </c>
      <c r="K781" s="189">
        <f t="shared" si="656"/>
        <v>56</v>
      </c>
      <c r="L781" s="190">
        <f t="shared" si="634"/>
        <v>48</v>
      </c>
      <c r="M781" s="173">
        <f t="shared" si="609"/>
        <v>35474.07684849183</v>
      </c>
      <c r="N781" s="174">
        <f t="shared" si="631"/>
        <v>35474.07684849183</v>
      </c>
      <c r="O781" s="174">
        <f t="shared" si="636"/>
        <v>0</v>
      </c>
      <c r="P781" s="174"/>
      <c r="Q781" s="174"/>
      <c r="R781" s="175"/>
      <c r="S781" s="173">
        <f t="shared" si="632"/>
        <v>27190.659850358817</v>
      </c>
      <c r="T781" s="174">
        <f t="shared" si="637"/>
        <v>27190.659850358817</v>
      </c>
      <c r="U781" s="174">
        <f t="shared" si="638"/>
        <v>0</v>
      </c>
      <c r="V781" s="174"/>
      <c r="W781" s="174"/>
      <c r="X781" s="175"/>
      <c r="Y781" s="173">
        <f t="shared" si="657"/>
        <v>54381.319700717635</v>
      </c>
      <c r="Z781" s="174">
        <f t="shared" si="639"/>
        <v>54381.319700717635</v>
      </c>
      <c r="AA781" s="174">
        <f t="shared" si="640"/>
        <v>0</v>
      </c>
      <c r="AB781" s="174"/>
      <c r="AC781" s="174"/>
      <c r="AD781" s="175"/>
      <c r="AE781" s="173">
        <f t="shared" si="641"/>
        <v>19.168583413536002</v>
      </c>
      <c r="AF781" s="174">
        <f t="shared" si="630"/>
        <v>36</v>
      </c>
      <c r="AG781" s="174">
        <f t="shared" si="633"/>
        <v>22.464200000000002</v>
      </c>
      <c r="AH781" s="174">
        <f t="shared" si="616"/>
        <v>521</v>
      </c>
      <c r="AI781" s="174">
        <f t="shared" si="617"/>
        <v>200</v>
      </c>
      <c r="AJ781" s="174">
        <f t="shared" si="642"/>
        <v>2.5</v>
      </c>
      <c r="AK781" s="174">
        <f t="shared" si="635"/>
        <v>11296.209079754848</v>
      </c>
      <c r="AL781" s="174">
        <f t="shared" si="643"/>
        <v>6743.7152406643909</v>
      </c>
      <c r="AM781" s="174">
        <f t="shared" si="644"/>
        <v>4552.4938390904581</v>
      </c>
      <c r="AN781" s="174"/>
      <c r="AO781" s="176">
        <v>24</v>
      </c>
      <c r="AP781" s="174">
        <v>36</v>
      </c>
      <c r="AQ781" s="175">
        <f t="shared" si="645"/>
        <v>521</v>
      </c>
      <c r="AR781" s="31">
        <f t="shared" si="646"/>
        <v>0</v>
      </c>
      <c r="AS781" s="2">
        <f t="shared" si="647"/>
        <v>1</v>
      </c>
      <c r="AT781" s="33">
        <f t="shared" si="648"/>
        <v>1.2</v>
      </c>
      <c r="AU781" s="31">
        <f t="shared" si="649"/>
        <v>0</v>
      </c>
      <c r="AV781" s="2">
        <f t="shared" si="650"/>
        <v>1</v>
      </c>
      <c r="AW781" s="33" t="str">
        <f t="shared" si="651"/>
        <v>보스대상</v>
      </c>
      <c r="AX781" s="31">
        <f t="shared" si="652"/>
        <v>2.8</v>
      </c>
      <c r="AY781" s="33">
        <f t="shared" si="653"/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hidden="1" customHeight="1">
      <c r="A782" s="2"/>
      <c r="B782" s="107">
        <v>707</v>
      </c>
      <c r="C782" s="31">
        <v>10</v>
      </c>
      <c r="D782" s="111" t="s">
        <v>18</v>
      </c>
      <c r="E782" s="2" t="s">
        <v>147</v>
      </c>
      <c r="F782" s="2" t="s">
        <v>149</v>
      </c>
      <c r="G782" s="2" t="s">
        <v>186</v>
      </c>
      <c r="H782" s="33" t="s">
        <v>80</v>
      </c>
      <c r="I782" s="173">
        <f t="shared" si="654"/>
        <v>2317.1489390694965</v>
      </c>
      <c r="J782" s="174">
        <f t="shared" si="655"/>
        <v>61.256626475165305</v>
      </c>
      <c r="K782" s="189">
        <f t="shared" si="656"/>
        <v>24</v>
      </c>
      <c r="L782" s="190">
        <f t="shared" si="634"/>
        <v>23</v>
      </c>
      <c r="M782" s="173">
        <f t="shared" si="609"/>
        <v>19707.820471384355</v>
      </c>
      <c r="N782" s="174">
        <f t="shared" si="631"/>
        <v>19707.820471384355</v>
      </c>
      <c r="O782" s="174">
        <f t="shared" si="636"/>
        <v>0</v>
      </c>
      <c r="P782" s="174"/>
      <c r="Q782" s="174"/>
      <c r="R782" s="175"/>
      <c r="S782" s="173">
        <f t="shared" si="632"/>
        <v>15105.922139088236</v>
      </c>
      <c r="T782" s="174">
        <f t="shared" si="637"/>
        <v>15105.922139088236</v>
      </c>
      <c r="U782" s="174">
        <f t="shared" si="638"/>
        <v>0</v>
      </c>
      <c r="V782" s="174"/>
      <c r="W782" s="174"/>
      <c r="X782" s="175"/>
      <c r="Y782" s="173">
        <f t="shared" si="657"/>
        <v>30211.844278176475</v>
      </c>
      <c r="Z782" s="174">
        <f t="shared" si="639"/>
        <v>30211.844278176475</v>
      </c>
      <c r="AA782" s="174">
        <f t="shared" si="640"/>
        <v>0</v>
      </c>
      <c r="AB782" s="174"/>
      <c r="AC782" s="174"/>
      <c r="AD782" s="175"/>
      <c r="AE782" s="173">
        <f t="shared" si="641"/>
        <v>8.505202293685306</v>
      </c>
      <c r="AF782" s="174">
        <f t="shared" si="630"/>
        <v>36</v>
      </c>
      <c r="AG782" s="174">
        <f t="shared" si="633"/>
        <v>22.464200000000002</v>
      </c>
      <c r="AH782" s="174">
        <f t="shared" si="616"/>
        <v>521</v>
      </c>
      <c r="AI782" s="174">
        <f t="shared" si="617"/>
        <v>200</v>
      </c>
      <c r="AJ782" s="174">
        <f t="shared" si="642"/>
        <v>2.5</v>
      </c>
      <c r="AK782" s="174">
        <f t="shared" si="635"/>
        <v>7530.8060531698993</v>
      </c>
      <c r="AL782" s="174">
        <f t="shared" si="643"/>
        <v>4495.8101604429276</v>
      </c>
      <c r="AM782" s="174">
        <f t="shared" si="644"/>
        <v>3034.9958927269722</v>
      </c>
      <c r="AN782" s="174"/>
      <c r="AO782" s="176">
        <v>24</v>
      </c>
      <c r="AP782" s="174">
        <v>36</v>
      </c>
      <c r="AQ782" s="175">
        <f t="shared" si="645"/>
        <v>521</v>
      </c>
      <c r="AR782" s="31">
        <f t="shared" si="646"/>
        <v>0</v>
      </c>
      <c r="AS782" s="2">
        <f t="shared" si="647"/>
        <v>1</v>
      </c>
      <c r="AT782" s="33">
        <f t="shared" si="648"/>
        <v>1.2</v>
      </c>
      <c r="AU782" s="31">
        <f t="shared" si="649"/>
        <v>0</v>
      </c>
      <c r="AV782" s="2">
        <f t="shared" si="650"/>
        <v>0</v>
      </c>
      <c r="AW782" s="33">
        <f t="shared" si="651"/>
        <v>5</v>
      </c>
      <c r="AX782" s="31">
        <f t="shared" si="652"/>
        <v>2.8</v>
      </c>
      <c r="AY782" s="33">
        <f t="shared" si="653"/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hidden="1" customHeight="1">
      <c r="A783" s="2"/>
      <c r="B783" s="107">
        <v>708</v>
      </c>
      <c r="C783" s="31">
        <v>10</v>
      </c>
      <c r="D783" s="111" t="s">
        <v>18</v>
      </c>
      <c r="E783" s="2" t="s">
        <v>165</v>
      </c>
      <c r="F783" s="2" t="s">
        <v>149</v>
      </c>
      <c r="G783" s="2"/>
      <c r="H783" s="33" t="s">
        <v>80</v>
      </c>
      <c r="I783" s="173">
        <f t="shared" si="654"/>
        <v>1546.0240913874059</v>
      </c>
      <c r="J783" s="174">
        <f t="shared" si="655"/>
        <v>34.347307576202191</v>
      </c>
      <c r="K783" s="189">
        <f t="shared" si="656"/>
        <v>112</v>
      </c>
      <c r="L783" s="190">
        <f t="shared" si="634"/>
        <v>81</v>
      </c>
      <c r="M783" s="173">
        <f t="shared" si="609"/>
        <v>23450.995389546071</v>
      </c>
      <c r="N783" s="174">
        <f t="shared" si="631"/>
        <v>9196.4961882213029</v>
      </c>
      <c r="O783" s="174">
        <f t="shared" si="636"/>
        <v>14254.499201324768</v>
      </c>
      <c r="P783" s="174"/>
      <c r="Q783" s="174"/>
      <c r="R783" s="175"/>
      <c r="S783" s="173">
        <f t="shared" si="632"/>
        <v>16320.957406348611</v>
      </c>
      <c r="T783" s="174">
        <f t="shared" si="637"/>
        <v>5394.9721925315125</v>
      </c>
      <c r="U783" s="174">
        <f t="shared" si="638"/>
        <v>10925.985213817099</v>
      </c>
      <c r="V783" s="174"/>
      <c r="W783" s="174"/>
      <c r="X783" s="175"/>
      <c r="Y783" s="173">
        <f t="shared" si="657"/>
        <v>32641.914812697221</v>
      </c>
      <c r="Z783" s="174">
        <f t="shared" si="639"/>
        <v>10789.944385063025</v>
      </c>
      <c r="AA783" s="174">
        <f t="shared" si="640"/>
        <v>21851.970427634198</v>
      </c>
      <c r="AB783" s="174"/>
      <c r="AC783" s="174"/>
      <c r="AD783" s="175"/>
      <c r="AE783" s="173">
        <f t="shared" si="641"/>
        <v>15.168583413536002</v>
      </c>
      <c r="AF783" s="174">
        <f t="shared" si="630"/>
        <v>36</v>
      </c>
      <c r="AG783" s="174">
        <f t="shared" si="633"/>
        <v>62.464200000000005</v>
      </c>
      <c r="AH783" s="174">
        <f t="shared" si="616"/>
        <v>521</v>
      </c>
      <c r="AI783" s="174">
        <f t="shared" si="617"/>
        <v>200</v>
      </c>
      <c r="AJ783" s="174">
        <f t="shared" si="642"/>
        <v>2.5</v>
      </c>
      <c r="AK783" s="174">
        <f t="shared" si="635"/>
        <v>7530.8060531698993</v>
      </c>
      <c r="AL783" s="174">
        <f t="shared" si="643"/>
        <v>4495.8101604429276</v>
      </c>
      <c r="AM783" s="174">
        <f t="shared" si="644"/>
        <v>3034.9958927269722</v>
      </c>
      <c r="AN783" s="174"/>
      <c r="AO783" s="176">
        <v>24</v>
      </c>
      <c r="AP783" s="174">
        <v>36</v>
      </c>
      <c r="AQ783" s="175">
        <f t="shared" si="645"/>
        <v>521</v>
      </c>
      <c r="AR783" s="31">
        <f t="shared" si="646"/>
        <v>4</v>
      </c>
      <c r="AS783" s="2">
        <f t="shared" si="647"/>
        <v>1</v>
      </c>
      <c r="AT783" s="33">
        <f t="shared" si="648"/>
        <v>1</v>
      </c>
      <c r="AU783" s="31">
        <f t="shared" si="649"/>
        <v>40</v>
      </c>
      <c r="AV783" s="2">
        <f t="shared" si="650"/>
        <v>0</v>
      </c>
      <c r="AW783" s="33" t="str">
        <f t="shared" si="651"/>
        <v>보스대상</v>
      </c>
      <c r="AX783" s="31">
        <f t="shared" si="652"/>
        <v>1</v>
      </c>
      <c r="AY783" s="33">
        <f t="shared" si="653"/>
        <v>3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hidden="1" customHeight="1">
      <c r="A784" s="2"/>
      <c r="B784" s="107">
        <v>709</v>
      </c>
      <c r="C784" s="31">
        <v>10</v>
      </c>
      <c r="D784" s="111" t="s">
        <v>18</v>
      </c>
      <c r="E784" s="2" t="s">
        <v>154</v>
      </c>
      <c r="F784" s="2" t="s">
        <v>149</v>
      </c>
      <c r="G784" s="2"/>
      <c r="H784" s="33" t="s">
        <v>80</v>
      </c>
      <c r="I784" s="173">
        <f t="shared" si="654"/>
        <v>2105.6356350520055</v>
      </c>
      <c r="J784" s="174">
        <f t="shared" si="655"/>
        <v>34.347307576202191</v>
      </c>
      <c r="K784" s="189">
        <f t="shared" si="656"/>
        <v>30</v>
      </c>
      <c r="L784" s="190">
        <f t="shared" si="634"/>
        <v>29</v>
      </c>
      <c r="M784" s="173">
        <f t="shared" si="609"/>
        <v>31939.509768800199</v>
      </c>
      <c r="N784" s="174">
        <f t="shared" si="631"/>
        <v>10557.760966813046</v>
      </c>
      <c r="O784" s="174">
        <f t="shared" si="636"/>
        <v>21381.748801987153</v>
      </c>
      <c r="P784" s="174"/>
      <c r="Q784" s="174"/>
      <c r="R784" s="175"/>
      <c r="S784" s="173">
        <f t="shared" si="632"/>
        <v>24481.436109522918</v>
      </c>
      <c r="T784" s="174">
        <f t="shared" si="637"/>
        <v>8092.4582887972683</v>
      </c>
      <c r="U784" s="174">
        <f t="shared" si="638"/>
        <v>16388.97782072565</v>
      </c>
      <c r="V784" s="174"/>
      <c r="W784" s="174"/>
      <c r="X784" s="175"/>
      <c r="Y784" s="173">
        <f t="shared" si="657"/>
        <v>48962.872219045836</v>
      </c>
      <c r="Z784" s="174">
        <f t="shared" si="639"/>
        <v>16184.916577594537</v>
      </c>
      <c r="AA784" s="174">
        <f t="shared" si="640"/>
        <v>32777.955641451299</v>
      </c>
      <c r="AB784" s="174"/>
      <c r="AC784" s="174"/>
      <c r="AD784" s="175"/>
      <c r="AE784" s="173">
        <f t="shared" si="641"/>
        <v>15.168583413536002</v>
      </c>
      <c r="AF784" s="174">
        <f t="shared" si="630"/>
        <v>36</v>
      </c>
      <c r="AG784" s="174">
        <f t="shared" si="633"/>
        <v>22.464200000000002</v>
      </c>
      <c r="AH784" s="174">
        <f t="shared" si="616"/>
        <v>521</v>
      </c>
      <c r="AI784" s="174">
        <f t="shared" si="617"/>
        <v>200</v>
      </c>
      <c r="AJ784" s="174">
        <f t="shared" si="642"/>
        <v>2.5</v>
      </c>
      <c r="AK784" s="174">
        <f t="shared" si="635"/>
        <v>11296.209079754848</v>
      </c>
      <c r="AL784" s="174">
        <f t="shared" si="643"/>
        <v>6743.7152406643909</v>
      </c>
      <c r="AM784" s="174">
        <f t="shared" si="644"/>
        <v>4552.4938390904581</v>
      </c>
      <c r="AN784" s="174"/>
      <c r="AO784" s="176">
        <v>24</v>
      </c>
      <c r="AP784" s="174">
        <v>36</v>
      </c>
      <c r="AQ784" s="175">
        <f t="shared" si="645"/>
        <v>521</v>
      </c>
      <c r="AR784" s="31">
        <f t="shared" si="646"/>
        <v>4</v>
      </c>
      <c r="AS784" s="2">
        <f t="shared" si="647"/>
        <v>1</v>
      </c>
      <c r="AT784" s="33">
        <f t="shared" si="648"/>
        <v>1</v>
      </c>
      <c r="AU784" s="31">
        <f t="shared" si="649"/>
        <v>0</v>
      </c>
      <c r="AV784" s="2">
        <f t="shared" si="650"/>
        <v>1</v>
      </c>
      <c r="AW784" s="33" t="str">
        <f t="shared" si="651"/>
        <v>보스대상</v>
      </c>
      <c r="AX784" s="31">
        <f t="shared" si="652"/>
        <v>1</v>
      </c>
      <c r="AY784" s="33">
        <f t="shared" si="653"/>
        <v>3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hidden="1" customHeight="1">
      <c r="A785" s="2"/>
      <c r="B785" s="107">
        <v>710</v>
      </c>
      <c r="C785" s="31">
        <v>10</v>
      </c>
      <c r="D785" s="111" t="s">
        <v>18</v>
      </c>
      <c r="E785" s="2" t="s">
        <v>157</v>
      </c>
      <c r="F785" s="2" t="s">
        <v>149</v>
      </c>
      <c r="G785" s="2" t="s">
        <v>186</v>
      </c>
      <c r="H785" s="33" t="s">
        <v>80</v>
      </c>
      <c r="I785" s="173">
        <f t="shared" si="654"/>
        <v>3163.7148586871399</v>
      </c>
      <c r="J785" s="174">
        <f t="shared" si="655"/>
        <v>77.410178802405483</v>
      </c>
      <c r="K785" s="189">
        <f t="shared" si="656"/>
        <v>11</v>
      </c>
      <c r="L785" s="190">
        <f t="shared" si="634"/>
        <v>11</v>
      </c>
      <c r="M785" s="173">
        <f t="shared" si="609"/>
        <v>21293.006512533466</v>
      </c>
      <c r="N785" s="174">
        <f t="shared" si="631"/>
        <v>7038.5073112086984</v>
      </c>
      <c r="O785" s="174">
        <f t="shared" si="636"/>
        <v>14254.499201324768</v>
      </c>
      <c r="P785" s="174"/>
      <c r="Q785" s="174"/>
      <c r="R785" s="175"/>
      <c r="S785" s="173">
        <f t="shared" si="632"/>
        <v>16320.957406348611</v>
      </c>
      <c r="T785" s="174">
        <f t="shared" si="637"/>
        <v>5394.9721925315125</v>
      </c>
      <c r="U785" s="174">
        <f t="shared" si="638"/>
        <v>10925.985213817099</v>
      </c>
      <c r="V785" s="174"/>
      <c r="W785" s="174"/>
      <c r="X785" s="175"/>
      <c r="Y785" s="173">
        <f t="shared" si="657"/>
        <v>32641.914812697221</v>
      </c>
      <c r="Z785" s="174">
        <f t="shared" si="639"/>
        <v>10789.944385063025</v>
      </c>
      <c r="AA785" s="174">
        <f t="shared" si="640"/>
        <v>21851.970427634198</v>
      </c>
      <c r="AB785" s="174"/>
      <c r="AC785" s="174"/>
      <c r="AD785" s="175"/>
      <c r="AE785" s="173">
        <f t="shared" si="641"/>
        <v>6.7303810436853064</v>
      </c>
      <c r="AF785" s="174">
        <f t="shared" si="630"/>
        <v>36</v>
      </c>
      <c r="AG785" s="174">
        <f t="shared" si="633"/>
        <v>22.464200000000002</v>
      </c>
      <c r="AH785" s="174">
        <f t="shared" si="616"/>
        <v>521</v>
      </c>
      <c r="AI785" s="174">
        <f t="shared" si="617"/>
        <v>200</v>
      </c>
      <c r="AJ785" s="174">
        <f t="shared" si="642"/>
        <v>2.5</v>
      </c>
      <c r="AK785" s="174">
        <f t="shared" si="635"/>
        <v>7530.8060531698993</v>
      </c>
      <c r="AL785" s="174">
        <f t="shared" si="643"/>
        <v>4495.8101604429276</v>
      </c>
      <c r="AM785" s="174">
        <f t="shared" si="644"/>
        <v>3034.9958927269722</v>
      </c>
      <c r="AN785" s="174"/>
      <c r="AO785" s="176">
        <v>24</v>
      </c>
      <c r="AP785" s="174">
        <v>36</v>
      </c>
      <c r="AQ785" s="175">
        <f t="shared" si="645"/>
        <v>521</v>
      </c>
      <c r="AR785" s="31">
        <f t="shared" si="646"/>
        <v>4</v>
      </c>
      <c r="AS785" s="2">
        <f t="shared" si="647"/>
        <v>1</v>
      </c>
      <c r="AT785" s="33">
        <f t="shared" si="648"/>
        <v>1</v>
      </c>
      <c r="AU785" s="31">
        <f t="shared" si="649"/>
        <v>0</v>
      </c>
      <c r="AV785" s="2">
        <f t="shared" si="650"/>
        <v>0</v>
      </c>
      <c r="AW785" s="33">
        <f t="shared" si="651"/>
        <v>5</v>
      </c>
      <c r="AX785" s="31">
        <f t="shared" si="652"/>
        <v>1</v>
      </c>
      <c r="AY785" s="33">
        <f t="shared" si="653"/>
        <v>3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hidden="1" customHeight="1">
      <c r="A786" s="2"/>
      <c r="B786" s="107">
        <v>711</v>
      </c>
      <c r="C786" s="31">
        <v>10</v>
      </c>
      <c r="D786" s="111" t="s">
        <v>18</v>
      </c>
      <c r="E786" s="2" t="s">
        <v>170</v>
      </c>
      <c r="F786" s="2" t="s">
        <v>149</v>
      </c>
      <c r="G786" s="2"/>
      <c r="H786" s="33" t="s">
        <v>80</v>
      </c>
      <c r="I786" s="173">
        <f t="shared" si="654"/>
        <v>1223.4078483330188</v>
      </c>
      <c r="J786" s="174">
        <f t="shared" si="655"/>
        <v>27.179890592858989</v>
      </c>
      <c r="K786" s="189">
        <f t="shared" si="656"/>
        <v>218</v>
      </c>
      <c r="L786" s="190">
        <f t="shared" si="634"/>
        <v>139</v>
      </c>
      <c r="M786" s="173">
        <f t="shared" si="609"/>
        <v>23450.995389546071</v>
      </c>
      <c r="N786" s="174">
        <f t="shared" si="631"/>
        <v>9196.4961882213029</v>
      </c>
      <c r="O786" s="174">
        <f t="shared" si="636"/>
        <v>14254.499201324768</v>
      </c>
      <c r="P786" s="174"/>
      <c r="Q786" s="174"/>
      <c r="R786" s="175"/>
      <c r="S786" s="173">
        <f t="shared" si="632"/>
        <v>16320.957406348611</v>
      </c>
      <c r="T786" s="174">
        <f t="shared" si="637"/>
        <v>5394.9721925315125</v>
      </c>
      <c r="U786" s="174">
        <f t="shared" si="638"/>
        <v>10925.985213817099</v>
      </c>
      <c r="V786" s="174"/>
      <c r="W786" s="174"/>
      <c r="X786" s="175"/>
      <c r="Y786" s="173">
        <f t="shared" si="657"/>
        <v>32641.914812697221</v>
      </c>
      <c r="Z786" s="174">
        <f t="shared" si="639"/>
        <v>10789.944385063025</v>
      </c>
      <c r="AA786" s="174">
        <f t="shared" si="640"/>
        <v>21851.970427634198</v>
      </c>
      <c r="AB786" s="174"/>
      <c r="AC786" s="174"/>
      <c r="AD786" s="175"/>
      <c r="AE786" s="173">
        <f t="shared" si="641"/>
        <v>19.168583413536002</v>
      </c>
      <c r="AF786" s="174">
        <f t="shared" si="630"/>
        <v>36</v>
      </c>
      <c r="AG786" s="174">
        <f t="shared" si="633"/>
        <v>62.464200000000005</v>
      </c>
      <c r="AH786" s="174">
        <f t="shared" si="616"/>
        <v>521</v>
      </c>
      <c r="AI786" s="174">
        <f t="shared" si="617"/>
        <v>200</v>
      </c>
      <c r="AJ786" s="174">
        <f t="shared" si="642"/>
        <v>2</v>
      </c>
      <c r="AK786" s="174">
        <f t="shared" si="635"/>
        <v>7530.8060531698993</v>
      </c>
      <c r="AL786" s="174">
        <f t="shared" si="643"/>
        <v>4495.8101604429276</v>
      </c>
      <c r="AM786" s="174">
        <f t="shared" si="644"/>
        <v>3034.9958927269722</v>
      </c>
      <c r="AN786" s="174"/>
      <c r="AO786" s="176">
        <v>24</v>
      </c>
      <c r="AP786" s="174">
        <v>36</v>
      </c>
      <c r="AQ786" s="175">
        <f t="shared" si="645"/>
        <v>521</v>
      </c>
      <c r="AR786" s="31">
        <f t="shared" si="646"/>
        <v>0</v>
      </c>
      <c r="AS786" s="2">
        <f t="shared" si="647"/>
        <v>0.8</v>
      </c>
      <c r="AT786" s="33">
        <f t="shared" si="648"/>
        <v>1</v>
      </c>
      <c r="AU786" s="31">
        <f t="shared" si="649"/>
        <v>40</v>
      </c>
      <c r="AV786" s="2">
        <f t="shared" si="650"/>
        <v>0</v>
      </c>
      <c r="AW786" s="33" t="str">
        <f t="shared" si="651"/>
        <v>보스대상</v>
      </c>
      <c r="AX786" s="31">
        <f t="shared" si="652"/>
        <v>1</v>
      </c>
      <c r="AY786" s="33">
        <f t="shared" si="653"/>
        <v>3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hidden="1" customHeight="1">
      <c r="A787" s="2"/>
      <c r="B787" s="107">
        <v>712</v>
      </c>
      <c r="C787" s="31">
        <v>10</v>
      </c>
      <c r="D787" s="111" t="s">
        <v>18</v>
      </c>
      <c r="E787" s="2" t="s">
        <v>102</v>
      </c>
      <c r="F787" s="2" t="s">
        <v>149</v>
      </c>
      <c r="G787" s="2"/>
      <c r="H787" s="33" t="s">
        <v>80</v>
      </c>
      <c r="I787" s="173">
        <f t="shared" si="654"/>
        <v>1666.2425740989256</v>
      </c>
      <c r="J787" s="174">
        <f t="shared" si="655"/>
        <v>27.179890592858989</v>
      </c>
      <c r="K787" s="189">
        <f t="shared" si="656"/>
        <v>84</v>
      </c>
      <c r="L787" s="190">
        <f t="shared" si="634"/>
        <v>67</v>
      </c>
      <c r="M787" s="173">
        <f t="shared" si="609"/>
        <v>31939.509768800199</v>
      </c>
      <c r="N787" s="174">
        <f t="shared" si="631"/>
        <v>10557.760966813046</v>
      </c>
      <c r="O787" s="174">
        <f t="shared" si="636"/>
        <v>21381.748801987153</v>
      </c>
      <c r="P787" s="174"/>
      <c r="Q787" s="174"/>
      <c r="R787" s="175"/>
      <c r="S787" s="173">
        <f t="shared" si="632"/>
        <v>24481.436109522918</v>
      </c>
      <c r="T787" s="174">
        <f t="shared" si="637"/>
        <v>8092.4582887972683</v>
      </c>
      <c r="U787" s="174">
        <f t="shared" si="638"/>
        <v>16388.97782072565</v>
      </c>
      <c r="V787" s="174"/>
      <c r="W787" s="174"/>
      <c r="X787" s="175"/>
      <c r="Y787" s="173">
        <f t="shared" si="657"/>
        <v>48962.872219045836</v>
      </c>
      <c r="Z787" s="174">
        <f t="shared" si="639"/>
        <v>16184.916577594537</v>
      </c>
      <c r="AA787" s="174">
        <f t="shared" si="640"/>
        <v>32777.955641451299</v>
      </c>
      <c r="AB787" s="174"/>
      <c r="AC787" s="174"/>
      <c r="AD787" s="175"/>
      <c r="AE787" s="173">
        <f t="shared" si="641"/>
        <v>19.168583413536002</v>
      </c>
      <c r="AF787" s="174">
        <f t="shared" si="630"/>
        <v>36</v>
      </c>
      <c r="AG787" s="174">
        <f t="shared" si="633"/>
        <v>22.464200000000002</v>
      </c>
      <c r="AH787" s="174">
        <f t="shared" si="616"/>
        <v>521</v>
      </c>
      <c r="AI787" s="174">
        <f t="shared" si="617"/>
        <v>200</v>
      </c>
      <c r="AJ787" s="174">
        <f t="shared" si="642"/>
        <v>2</v>
      </c>
      <c r="AK787" s="174">
        <f t="shared" si="635"/>
        <v>11296.209079754848</v>
      </c>
      <c r="AL787" s="174">
        <f t="shared" si="643"/>
        <v>6743.7152406643909</v>
      </c>
      <c r="AM787" s="174">
        <f t="shared" si="644"/>
        <v>4552.4938390904581</v>
      </c>
      <c r="AN787" s="174"/>
      <c r="AO787" s="176">
        <v>24</v>
      </c>
      <c r="AP787" s="174">
        <v>36</v>
      </c>
      <c r="AQ787" s="175">
        <f t="shared" si="645"/>
        <v>521</v>
      </c>
      <c r="AR787" s="31">
        <f t="shared" si="646"/>
        <v>0</v>
      </c>
      <c r="AS787" s="2">
        <f t="shared" si="647"/>
        <v>0.8</v>
      </c>
      <c r="AT787" s="33">
        <f t="shared" si="648"/>
        <v>1</v>
      </c>
      <c r="AU787" s="31">
        <f t="shared" si="649"/>
        <v>0</v>
      </c>
      <c r="AV787" s="2">
        <f t="shared" si="650"/>
        <v>1</v>
      </c>
      <c r="AW787" s="33" t="str">
        <f t="shared" si="651"/>
        <v>보스대상</v>
      </c>
      <c r="AX787" s="31">
        <f t="shared" si="652"/>
        <v>1</v>
      </c>
      <c r="AY787" s="33">
        <f t="shared" si="653"/>
        <v>3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hidden="1" customHeight="1">
      <c r="A788" s="2"/>
      <c r="B788" s="107">
        <v>713</v>
      </c>
      <c r="C788" s="31">
        <v>10</v>
      </c>
      <c r="D788" s="111" t="s">
        <v>18</v>
      </c>
      <c r="E788" s="2" t="s">
        <v>108</v>
      </c>
      <c r="F788" s="2" t="s">
        <v>149</v>
      </c>
      <c r="G788" s="2" t="s">
        <v>186</v>
      </c>
      <c r="H788" s="33" t="s">
        <v>80</v>
      </c>
      <c r="I788" s="173">
        <f t="shared" si="654"/>
        <v>2503.5273444750956</v>
      </c>
      <c r="J788" s="174">
        <f t="shared" si="655"/>
        <v>61.256626475165305</v>
      </c>
      <c r="K788" s="189">
        <f t="shared" si="656"/>
        <v>17</v>
      </c>
      <c r="L788" s="190">
        <f t="shared" si="634"/>
        <v>17</v>
      </c>
      <c r="M788" s="173">
        <f t="shared" si="609"/>
        <v>21293.006512533466</v>
      </c>
      <c r="N788" s="174">
        <f t="shared" si="631"/>
        <v>7038.5073112086984</v>
      </c>
      <c r="O788" s="174">
        <f t="shared" si="636"/>
        <v>14254.499201324768</v>
      </c>
      <c r="P788" s="174"/>
      <c r="Q788" s="174"/>
      <c r="R788" s="175"/>
      <c r="S788" s="173">
        <f t="shared" si="632"/>
        <v>16320.957406348611</v>
      </c>
      <c r="T788" s="174">
        <f t="shared" si="637"/>
        <v>5394.9721925315125</v>
      </c>
      <c r="U788" s="174">
        <f t="shared" si="638"/>
        <v>10925.985213817099</v>
      </c>
      <c r="V788" s="174"/>
      <c r="W788" s="174"/>
      <c r="X788" s="175"/>
      <c r="Y788" s="173">
        <f t="shared" si="657"/>
        <v>32641.914812697221</v>
      </c>
      <c r="Z788" s="174">
        <f t="shared" si="639"/>
        <v>10789.944385063025</v>
      </c>
      <c r="AA788" s="174">
        <f t="shared" si="640"/>
        <v>21851.970427634198</v>
      </c>
      <c r="AB788" s="174"/>
      <c r="AC788" s="174"/>
      <c r="AD788" s="175"/>
      <c r="AE788" s="173">
        <f t="shared" si="641"/>
        <v>8.505202293685306</v>
      </c>
      <c r="AF788" s="174">
        <f t="shared" si="630"/>
        <v>36</v>
      </c>
      <c r="AG788" s="174">
        <f t="shared" si="633"/>
        <v>22.464200000000002</v>
      </c>
      <c r="AH788" s="174">
        <f t="shared" si="616"/>
        <v>521</v>
      </c>
      <c r="AI788" s="174">
        <f t="shared" si="617"/>
        <v>200</v>
      </c>
      <c r="AJ788" s="174">
        <f t="shared" si="642"/>
        <v>2</v>
      </c>
      <c r="AK788" s="174">
        <f t="shared" si="635"/>
        <v>7530.8060531698993</v>
      </c>
      <c r="AL788" s="174">
        <f t="shared" si="643"/>
        <v>4495.8101604429276</v>
      </c>
      <c r="AM788" s="174">
        <f t="shared" si="644"/>
        <v>3034.9958927269722</v>
      </c>
      <c r="AN788" s="174"/>
      <c r="AO788" s="176">
        <v>24</v>
      </c>
      <c r="AP788" s="174">
        <v>36</v>
      </c>
      <c r="AQ788" s="175">
        <f t="shared" si="645"/>
        <v>521</v>
      </c>
      <c r="AR788" s="31">
        <f t="shared" si="646"/>
        <v>0</v>
      </c>
      <c r="AS788" s="2">
        <f t="shared" si="647"/>
        <v>0.8</v>
      </c>
      <c r="AT788" s="33">
        <f t="shared" si="648"/>
        <v>1</v>
      </c>
      <c r="AU788" s="31">
        <f t="shared" si="649"/>
        <v>0</v>
      </c>
      <c r="AV788" s="2">
        <f t="shared" si="650"/>
        <v>0</v>
      </c>
      <c r="AW788" s="33">
        <f t="shared" si="651"/>
        <v>5</v>
      </c>
      <c r="AX788" s="31">
        <f t="shared" si="652"/>
        <v>1</v>
      </c>
      <c r="AY788" s="33">
        <f t="shared" si="653"/>
        <v>3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hidden="1" customHeight="1">
      <c r="A789" s="2"/>
      <c r="B789" s="107">
        <v>714</v>
      </c>
      <c r="C789" s="31">
        <v>10</v>
      </c>
      <c r="D789" s="111" t="s">
        <v>18</v>
      </c>
      <c r="E789" s="2" t="s">
        <v>145</v>
      </c>
      <c r="F789" s="2" t="s">
        <v>149</v>
      </c>
      <c r="G789" s="2"/>
      <c r="H789" s="33" t="s">
        <v>80</v>
      </c>
      <c r="I789" s="173">
        <f t="shared" si="654"/>
        <v>1223.4078483330188</v>
      </c>
      <c r="J789" s="174">
        <f t="shared" si="655"/>
        <v>27.179890592858989</v>
      </c>
      <c r="K789" s="189">
        <f t="shared" si="656"/>
        <v>218</v>
      </c>
      <c r="L789" s="190">
        <f t="shared" si="634"/>
        <v>139</v>
      </c>
      <c r="M789" s="173">
        <f t="shared" si="609"/>
        <v>23450.995389546071</v>
      </c>
      <c r="N789" s="174">
        <f t="shared" si="631"/>
        <v>9196.4961882213029</v>
      </c>
      <c r="O789" s="174">
        <f t="shared" si="636"/>
        <v>14254.499201324768</v>
      </c>
      <c r="P789" s="174"/>
      <c r="Q789" s="174"/>
      <c r="R789" s="175"/>
      <c r="S789" s="173">
        <f t="shared" si="632"/>
        <v>16320.957406348611</v>
      </c>
      <c r="T789" s="174">
        <f t="shared" si="637"/>
        <v>5394.9721925315125</v>
      </c>
      <c r="U789" s="174">
        <f t="shared" si="638"/>
        <v>10925.985213817099</v>
      </c>
      <c r="V789" s="174"/>
      <c r="W789" s="174"/>
      <c r="X789" s="175"/>
      <c r="Y789" s="173">
        <f t="shared" si="657"/>
        <v>32641.914812697221</v>
      </c>
      <c r="Z789" s="174">
        <f t="shared" si="639"/>
        <v>10789.944385063025</v>
      </c>
      <c r="AA789" s="174">
        <f t="shared" si="640"/>
        <v>21851.970427634198</v>
      </c>
      <c r="AB789" s="174"/>
      <c r="AC789" s="174"/>
      <c r="AD789" s="175"/>
      <c r="AE789" s="173">
        <f t="shared" si="641"/>
        <v>19.168583413536002</v>
      </c>
      <c r="AF789" s="174">
        <f t="shared" si="630"/>
        <v>36</v>
      </c>
      <c r="AG789" s="174">
        <f t="shared" si="633"/>
        <v>62.464200000000005</v>
      </c>
      <c r="AH789" s="174">
        <f t="shared" si="616"/>
        <v>521</v>
      </c>
      <c r="AI789" s="174">
        <f t="shared" si="617"/>
        <v>200</v>
      </c>
      <c r="AJ789" s="174">
        <f t="shared" si="642"/>
        <v>2.5</v>
      </c>
      <c r="AK789" s="174">
        <f t="shared" si="635"/>
        <v>7530.8060531698993</v>
      </c>
      <c r="AL789" s="174">
        <f t="shared" si="643"/>
        <v>4495.8101604429276</v>
      </c>
      <c r="AM789" s="174">
        <f t="shared" si="644"/>
        <v>3034.9958927269722</v>
      </c>
      <c r="AN789" s="174"/>
      <c r="AO789" s="176">
        <v>24</v>
      </c>
      <c r="AP789" s="174">
        <v>36</v>
      </c>
      <c r="AQ789" s="175">
        <f t="shared" si="645"/>
        <v>521</v>
      </c>
      <c r="AR789" s="31">
        <f t="shared" si="646"/>
        <v>0</v>
      </c>
      <c r="AS789" s="2">
        <f t="shared" si="647"/>
        <v>1</v>
      </c>
      <c r="AT789" s="33">
        <f t="shared" si="648"/>
        <v>1.2</v>
      </c>
      <c r="AU789" s="31">
        <f t="shared" si="649"/>
        <v>40</v>
      </c>
      <c r="AV789" s="2">
        <f t="shared" si="650"/>
        <v>0</v>
      </c>
      <c r="AW789" s="33" t="str">
        <f t="shared" si="651"/>
        <v>보스대상</v>
      </c>
      <c r="AX789" s="31">
        <f t="shared" si="652"/>
        <v>1</v>
      </c>
      <c r="AY789" s="33">
        <f t="shared" si="653"/>
        <v>3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hidden="1" customHeight="1">
      <c r="A790" s="2"/>
      <c r="B790" s="107">
        <v>715</v>
      </c>
      <c r="C790" s="31">
        <v>10</v>
      </c>
      <c r="D790" s="111" t="s">
        <v>18</v>
      </c>
      <c r="E790" s="2" t="s">
        <v>132</v>
      </c>
      <c r="F790" s="2" t="s">
        <v>149</v>
      </c>
      <c r="G790" s="2"/>
      <c r="H790" s="33" t="s">
        <v>80</v>
      </c>
      <c r="I790" s="173">
        <f t="shared" si="654"/>
        <v>1999.4910889187108</v>
      </c>
      <c r="J790" s="174">
        <f t="shared" si="655"/>
        <v>27.179890592858989</v>
      </c>
      <c r="K790" s="189">
        <f t="shared" si="656"/>
        <v>36</v>
      </c>
      <c r="L790" s="190">
        <f t="shared" si="634"/>
        <v>33</v>
      </c>
      <c r="M790" s="173">
        <f t="shared" si="609"/>
        <v>38327.411722560239</v>
      </c>
      <c r="N790" s="174">
        <f t="shared" si="631"/>
        <v>12669.313160175656</v>
      </c>
      <c r="O790" s="174">
        <f t="shared" si="636"/>
        <v>25658.098562384585</v>
      </c>
      <c r="P790" s="174"/>
      <c r="Q790" s="174"/>
      <c r="R790" s="175"/>
      <c r="S790" s="173">
        <f t="shared" si="632"/>
        <v>29377.7233314275</v>
      </c>
      <c r="T790" s="174">
        <f t="shared" si="637"/>
        <v>9710.9499465567224</v>
      </c>
      <c r="U790" s="174">
        <f t="shared" si="638"/>
        <v>19666.773384870779</v>
      </c>
      <c r="V790" s="174"/>
      <c r="W790" s="174"/>
      <c r="X790" s="175"/>
      <c r="Y790" s="173">
        <f t="shared" si="657"/>
        <v>58755.446662855</v>
      </c>
      <c r="Z790" s="174">
        <f t="shared" si="639"/>
        <v>19421.899893113445</v>
      </c>
      <c r="AA790" s="174">
        <f t="shared" si="640"/>
        <v>39333.546769741559</v>
      </c>
      <c r="AB790" s="174"/>
      <c r="AC790" s="174"/>
      <c r="AD790" s="175"/>
      <c r="AE790" s="173">
        <f t="shared" si="641"/>
        <v>19.168583413536002</v>
      </c>
      <c r="AF790" s="174">
        <f t="shared" si="630"/>
        <v>36</v>
      </c>
      <c r="AG790" s="174">
        <f t="shared" si="633"/>
        <v>22.464200000000002</v>
      </c>
      <c r="AH790" s="174">
        <f t="shared" si="616"/>
        <v>521</v>
      </c>
      <c r="AI790" s="174">
        <f t="shared" si="617"/>
        <v>200</v>
      </c>
      <c r="AJ790" s="174">
        <f t="shared" si="642"/>
        <v>2.5</v>
      </c>
      <c r="AK790" s="174">
        <f t="shared" si="635"/>
        <v>11296.209079754848</v>
      </c>
      <c r="AL790" s="174">
        <f t="shared" si="643"/>
        <v>6743.7152406643909</v>
      </c>
      <c r="AM790" s="174">
        <f t="shared" si="644"/>
        <v>4552.4938390904581</v>
      </c>
      <c r="AN790" s="174"/>
      <c r="AO790" s="176">
        <v>24</v>
      </c>
      <c r="AP790" s="174">
        <v>36</v>
      </c>
      <c r="AQ790" s="175">
        <f t="shared" si="645"/>
        <v>521</v>
      </c>
      <c r="AR790" s="31">
        <f t="shared" si="646"/>
        <v>0</v>
      </c>
      <c r="AS790" s="2">
        <f t="shared" si="647"/>
        <v>1</v>
      </c>
      <c r="AT790" s="33">
        <f t="shared" si="648"/>
        <v>1.2</v>
      </c>
      <c r="AU790" s="31">
        <f t="shared" si="649"/>
        <v>0</v>
      </c>
      <c r="AV790" s="2">
        <f t="shared" si="650"/>
        <v>1</v>
      </c>
      <c r="AW790" s="33" t="str">
        <f t="shared" si="651"/>
        <v>보스대상</v>
      </c>
      <c r="AX790" s="31">
        <f t="shared" si="652"/>
        <v>1</v>
      </c>
      <c r="AY790" s="33">
        <f t="shared" si="653"/>
        <v>3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hidden="1" customHeight="1">
      <c r="A791" s="2"/>
      <c r="B791" s="107">
        <v>716</v>
      </c>
      <c r="C791" s="31">
        <v>10</v>
      </c>
      <c r="D791" s="111" t="s">
        <v>18</v>
      </c>
      <c r="E791" s="2" t="s">
        <v>135</v>
      </c>
      <c r="F791" s="2" t="s">
        <v>149</v>
      </c>
      <c r="G791" s="2" t="s">
        <v>186</v>
      </c>
      <c r="H791" s="33" t="s">
        <v>80</v>
      </c>
      <c r="I791" s="173">
        <f t="shared" si="654"/>
        <v>2503.5273444750956</v>
      </c>
      <c r="J791" s="174">
        <f t="shared" si="655"/>
        <v>61.256626475165305</v>
      </c>
      <c r="K791" s="189">
        <f t="shared" si="656"/>
        <v>17</v>
      </c>
      <c r="L791" s="190">
        <f t="shared" si="634"/>
        <v>17</v>
      </c>
      <c r="M791" s="173">
        <f t="shared" si="609"/>
        <v>21293.006512533466</v>
      </c>
      <c r="N791" s="174">
        <f t="shared" si="631"/>
        <v>7038.5073112086984</v>
      </c>
      <c r="O791" s="174">
        <f t="shared" si="636"/>
        <v>14254.499201324768</v>
      </c>
      <c r="P791" s="174"/>
      <c r="Q791" s="174"/>
      <c r="R791" s="175"/>
      <c r="S791" s="173">
        <f t="shared" si="632"/>
        <v>16320.957406348611</v>
      </c>
      <c r="T791" s="174">
        <f t="shared" si="637"/>
        <v>5394.9721925315125</v>
      </c>
      <c r="U791" s="174">
        <f t="shared" si="638"/>
        <v>10925.985213817099</v>
      </c>
      <c r="V791" s="174"/>
      <c r="W791" s="174"/>
      <c r="X791" s="175"/>
      <c r="Y791" s="173">
        <f t="shared" si="657"/>
        <v>32641.914812697221</v>
      </c>
      <c r="Z791" s="174">
        <f t="shared" si="639"/>
        <v>10789.944385063025</v>
      </c>
      <c r="AA791" s="174">
        <f t="shared" si="640"/>
        <v>21851.970427634198</v>
      </c>
      <c r="AB791" s="174"/>
      <c r="AC791" s="174"/>
      <c r="AD791" s="175"/>
      <c r="AE791" s="173">
        <f t="shared" si="641"/>
        <v>8.505202293685306</v>
      </c>
      <c r="AF791" s="174">
        <f t="shared" si="630"/>
        <v>36</v>
      </c>
      <c r="AG791" s="174">
        <f t="shared" si="633"/>
        <v>22.464200000000002</v>
      </c>
      <c r="AH791" s="174">
        <f t="shared" si="616"/>
        <v>521</v>
      </c>
      <c r="AI791" s="174">
        <f t="shared" si="617"/>
        <v>200</v>
      </c>
      <c r="AJ791" s="174">
        <f t="shared" si="642"/>
        <v>2.5</v>
      </c>
      <c r="AK791" s="174">
        <f t="shared" si="635"/>
        <v>7530.8060531698993</v>
      </c>
      <c r="AL791" s="174">
        <f t="shared" si="643"/>
        <v>4495.8101604429276</v>
      </c>
      <c r="AM791" s="174">
        <f t="shared" si="644"/>
        <v>3034.9958927269722</v>
      </c>
      <c r="AN791" s="174"/>
      <c r="AO791" s="176">
        <v>24</v>
      </c>
      <c r="AP791" s="174">
        <v>36</v>
      </c>
      <c r="AQ791" s="175">
        <f t="shared" si="645"/>
        <v>521</v>
      </c>
      <c r="AR791" s="31">
        <f t="shared" si="646"/>
        <v>0</v>
      </c>
      <c r="AS791" s="2">
        <f t="shared" si="647"/>
        <v>1</v>
      </c>
      <c r="AT791" s="33">
        <f t="shared" si="648"/>
        <v>1.2</v>
      </c>
      <c r="AU791" s="31">
        <f t="shared" si="649"/>
        <v>0</v>
      </c>
      <c r="AV791" s="2">
        <f t="shared" si="650"/>
        <v>0</v>
      </c>
      <c r="AW791" s="33">
        <f t="shared" si="651"/>
        <v>5</v>
      </c>
      <c r="AX791" s="31">
        <f t="shared" si="652"/>
        <v>1</v>
      </c>
      <c r="AY791" s="33">
        <f t="shared" si="653"/>
        <v>3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hidden="1" customHeight="1">
      <c r="A792" s="2"/>
      <c r="B792" s="107">
        <v>717</v>
      </c>
      <c r="C792" s="31">
        <v>7</v>
      </c>
      <c r="D792" s="111" t="s">
        <v>18</v>
      </c>
      <c r="E792" s="2" t="s">
        <v>163</v>
      </c>
      <c r="F792" s="2" t="s">
        <v>149</v>
      </c>
      <c r="G792" s="2"/>
      <c r="H792" s="33" t="s">
        <v>80</v>
      </c>
      <c r="I792" s="173">
        <f t="shared" si="654"/>
        <v>882.64938684059553</v>
      </c>
      <c r="J792" s="174">
        <f t="shared" si="655"/>
        <v>23.931041555012275</v>
      </c>
      <c r="K792" s="189">
        <f t="shared" si="656"/>
        <v>427</v>
      </c>
      <c r="L792" s="190">
        <f t="shared" si="634"/>
        <v>239</v>
      </c>
      <c r="M792" s="173">
        <f t="shared" si="609"/>
        <v>13388.54084919798</v>
      </c>
      <c r="N792" s="174">
        <f t="shared" si="631"/>
        <v>8826.6430794791468</v>
      </c>
      <c r="O792" s="174">
        <f t="shared" si="636"/>
        <v>4561.8977697188338</v>
      </c>
      <c r="P792" s="174"/>
      <c r="Q792" s="174"/>
      <c r="R792" s="175"/>
      <c r="S792" s="173">
        <f t="shared" si="632"/>
        <v>8674.6703331171539</v>
      </c>
      <c r="T792" s="174">
        <f t="shared" si="637"/>
        <v>5178.0039911483736</v>
      </c>
      <c r="U792" s="174">
        <f t="shared" si="638"/>
        <v>3496.6663419687807</v>
      </c>
      <c r="V792" s="174"/>
      <c r="W792" s="174"/>
      <c r="X792" s="175"/>
      <c r="Y792" s="173">
        <f t="shared" si="657"/>
        <v>17349.340666234308</v>
      </c>
      <c r="Z792" s="174">
        <f t="shared" si="639"/>
        <v>10356.007982296747</v>
      </c>
      <c r="AA792" s="174">
        <f t="shared" si="640"/>
        <v>6993.3326839375613</v>
      </c>
      <c r="AB792" s="174"/>
      <c r="AC792" s="174"/>
      <c r="AD792" s="175"/>
      <c r="AE792" s="173">
        <f t="shared" si="641"/>
        <v>15.168583413536002</v>
      </c>
      <c r="AF792" s="174">
        <f t="shared" si="630"/>
        <v>36</v>
      </c>
      <c r="AG792" s="174">
        <f t="shared" si="633"/>
        <v>62.464200000000005</v>
      </c>
      <c r="AH792" s="174">
        <f t="shared" si="616"/>
        <v>363</v>
      </c>
      <c r="AI792" s="174">
        <f t="shared" si="617"/>
        <v>200</v>
      </c>
      <c r="AJ792" s="174">
        <f t="shared" si="642"/>
        <v>2.2222222222222223</v>
      </c>
      <c r="AK792" s="174">
        <f t="shared" si="635"/>
        <v>7228.8919442642955</v>
      </c>
      <c r="AL792" s="174">
        <f t="shared" si="643"/>
        <v>4315.0033259569782</v>
      </c>
      <c r="AM792" s="174">
        <f t="shared" si="644"/>
        <v>2913.8886183073173</v>
      </c>
      <c r="AN792" s="174"/>
      <c r="AO792" s="176">
        <v>24</v>
      </c>
      <c r="AP792" s="174">
        <v>36</v>
      </c>
      <c r="AQ792" s="175">
        <f t="shared" si="645"/>
        <v>363</v>
      </c>
      <c r="AR792" s="31">
        <f t="shared" si="646"/>
        <v>4</v>
      </c>
      <c r="AS792" s="2">
        <f t="shared" si="647"/>
        <v>1</v>
      </c>
      <c r="AT792" s="33">
        <f t="shared" si="648"/>
        <v>1</v>
      </c>
      <c r="AU792" s="31">
        <f t="shared" si="649"/>
        <v>40</v>
      </c>
      <c r="AV792" s="2">
        <f t="shared" si="650"/>
        <v>0</v>
      </c>
      <c r="AW792" s="33" t="str">
        <f t="shared" si="651"/>
        <v>보스대상</v>
      </c>
      <c r="AX792" s="31">
        <f t="shared" si="652"/>
        <v>1</v>
      </c>
      <c r="AY792" s="33">
        <f t="shared" si="653"/>
        <v>1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hidden="1" customHeight="1">
      <c r="A793" s="2"/>
      <c r="B793" s="107">
        <v>718</v>
      </c>
      <c r="C793" s="31">
        <v>7</v>
      </c>
      <c r="D793" s="111" t="s">
        <v>18</v>
      </c>
      <c r="E793" s="2" t="s">
        <v>152</v>
      </c>
      <c r="F793" s="2" t="s">
        <v>149</v>
      </c>
      <c r="G793" s="2"/>
      <c r="H793" s="33" t="s">
        <v>80</v>
      </c>
      <c r="I793" s="173">
        <f t="shared" si="654"/>
        <v>1119.1558510308255</v>
      </c>
      <c r="J793" s="174">
        <f t="shared" si="655"/>
        <v>23.931041555012275</v>
      </c>
      <c r="K793" s="189">
        <f t="shared" si="656"/>
        <v>255</v>
      </c>
      <c r="L793" s="190">
        <f t="shared" si="634"/>
        <v>163</v>
      </c>
      <c r="M793" s="173">
        <f t="shared" si="609"/>
        <v>16976.008879107947</v>
      </c>
      <c r="N793" s="174">
        <f t="shared" si="631"/>
        <v>10133.162224529697</v>
      </c>
      <c r="O793" s="174">
        <f t="shared" si="636"/>
        <v>6842.8466545782503</v>
      </c>
      <c r="P793" s="174"/>
      <c r="Q793" s="174"/>
      <c r="R793" s="175"/>
      <c r="S793" s="173">
        <f t="shared" si="632"/>
        <v>13012.005499675732</v>
      </c>
      <c r="T793" s="174">
        <f t="shared" si="637"/>
        <v>7767.0059867225609</v>
      </c>
      <c r="U793" s="174">
        <f t="shared" si="638"/>
        <v>5244.9995129531699</v>
      </c>
      <c r="V793" s="174"/>
      <c r="W793" s="174"/>
      <c r="X793" s="175"/>
      <c r="Y793" s="173">
        <f t="shared" si="657"/>
        <v>26024.010999351463</v>
      </c>
      <c r="Z793" s="174">
        <f t="shared" si="639"/>
        <v>15534.011973445122</v>
      </c>
      <c r="AA793" s="174">
        <f t="shared" si="640"/>
        <v>10489.999025906342</v>
      </c>
      <c r="AB793" s="174"/>
      <c r="AC793" s="174"/>
      <c r="AD793" s="175"/>
      <c r="AE793" s="173">
        <f t="shared" si="641"/>
        <v>15.168583413536002</v>
      </c>
      <c r="AF793" s="174">
        <f t="shared" si="630"/>
        <v>36</v>
      </c>
      <c r="AG793" s="174">
        <f t="shared" si="633"/>
        <v>22.464200000000002</v>
      </c>
      <c r="AH793" s="174">
        <f t="shared" si="616"/>
        <v>363</v>
      </c>
      <c r="AI793" s="174">
        <f t="shared" si="617"/>
        <v>200</v>
      </c>
      <c r="AJ793" s="174">
        <f t="shared" si="642"/>
        <v>2.2222222222222223</v>
      </c>
      <c r="AK793" s="174">
        <f t="shared" si="635"/>
        <v>10843.337916396442</v>
      </c>
      <c r="AL793" s="174">
        <f t="shared" si="643"/>
        <v>6472.5049889354677</v>
      </c>
      <c r="AM793" s="174">
        <f t="shared" si="644"/>
        <v>4370.832927460975</v>
      </c>
      <c r="AN793" s="174"/>
      <c r="AO793" s="176">
        <v>24</v>
      </c>
      <c r="AP793" s="174">
        <v>36</v>
      </c>
      <c r="AQ793" s="175">
        <f t="shared" si="645"/>
        <v>363</v>
      </c>
      <c r="AR793" s="31">
        <f t="shared" si="646"/>
        <v>4</v>
      </c>
      <c r="AS793" s="2">
        <f t="shared" si="647"/>
        <v>1</v>
      </c>
      <c r="AT793" s="33">
        <f t="shared" si="648"/>
        <v>1</v>
      </c>
      <c r="AU793" s="31">
        <f t="shared" si="649"/>
        <v>0</v>
      </c>
      <c r="AV793" s="2">
        <f t="shared" si="650"/>
        <v>1</v>
      </c>
      <c r="AW793" s="33" t="str">
        <f t="shared" si="651"/>
        <v>보스대상</v>
      </c>
      <c r="AX793" s="31">
        <f t="shared" si="652"/>
        <v>1</v>
      </c>
      <c r="AY793" s="33">
        <f t="shared" si="653"/>
        <v>1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hidden="1" customHeight="1">
      <c r="A794" s="2"/>
      <c r="B794" s="107">
        <v>719</v>
      </c>
      <c r="C794" s="31">
        <v>7</v>
      </c>
      <c r="D794" s="111" t="s">
        <v>18</v>
      </c>
      <c r="E794" s="2" t="s">
        <v>155</v>
      </c>
      <c r="F794" s="2" t="s">
        <v>149</v>
      </c>
      <c r="G794" s="2" t="s">
        <v>186</v>
      </c>
      <c r="H794" s="33" t="s">
        <v>80</v>
      </c>
      <c r="I794" s="173">
        <f t="shared" si="654"/>
        <v>1681.5302401573504</v>
      </c>
      <c r="J794" s="174">
        <f t="shared" si="655"/>
        <v>53.934539165591538</v>
      </c>
      <c r="K794" s="189">
        <f t="shared" si="656"/>
        <v>80</v>
      </c>
      <c r="L794" s="190">
        <f t="shared" si="634"/>
        <v>63</v>
      </c>
      <c r="M794" s="173">
        <f t="shared" si="609"/>
        <v>11317.339252738631</v>
      </c>
      <c r="N794" s="174">
        <f t="shared" si="631"/>
        <v>6755.4414830197966</v>
      </c>
      <c r="O794" s="174">
        <f t="shared" si="636"/>
        <v>4561.8977697188338</v>
      </c>
      <c r="P794" s="174"/>
      <c r="Q794" s="174"/>
      <c r="R794" s="175"/>
      <c r="S794" s="173">
        <f t="shared" si="632"/>
        <v>8674.6703331171539</v>
      </c>
      <c r="T794" s="174">
        <f t="shared" si="637"/>
        <v>5178.0039911483736</v>
      </c>
      <c r="U794" s="174">
        <f t="shared" si="638"/>
        <v>3496.6663419687807</v>
      </c>
      <c r="V794" s="174"/>
      <c r="W794" s="174"/>
      <c r="X794" s="175"/>
      <c r="Y794" s="173">
        <f t="shared" si="657"/>
        <v>17349.340666234308</v>
      </c>
      <c r="Z794" s="174">
        <f t="shared" si="639"/>
        <v>10356.007982296747</v>
      </c>
      <c r="AA794" s="174">
        <f t="shared" si="640"/>
        <v>6993.3326839375613</v>
      </c>
      <c r="AB794" s="174"/>
      <c r="AC794" s="174"/>
      <c r="AD794" s="175"/>
      <c r="AE794" s="173">
        <f t="shared" si="641"/>
        <v>6.7303810436853064</v>
      </c>
      <c r="AF794" s="174">
        <f t="shared" si="630"/>
        <v>36</v>
      </c>
      <c r="AG794" s="174">
        <f t="shared" si="633"/>
        <v>22.464200000000002</v>
      </c>
      <c r="AH794" s="174">
        <f t="shared" si="616"/>
        <v>363</v>
      </c>
      <c r="AI794" s="174">
        <f t="shared" si="617"/>
        <v>200</v>
      </c>
      <c r="AJ794" s="174">
        <f t="shared" si="642"/>
        <v>2.2222222222222223</v>
      </c>
      <c r="AK794" s="174">
        <f t="shared" si="635"/>
        <v>7228.8919442642955</v>
      </c>
      <c r="AL794" s="174">
        <f t="shared" si="643"/>
        <v>4315.0033259569782</v>
      </c>
      <c r="AM794" s="174">
        <f t="shared" si="644"/>
        <v>2913.8886183073173</v>
      </c>
      <c r="AN794" s="174"/>
      <c r="AO794" s="176">
        <v>24</v>
      </c>
      <c r="AP794" s="174">
        <v>36</v>
      </c>
      <c r="AQ794" s="175">
        <f t="shared" si="645"/>
        <v>363</v>
      </c>
      <c r="AR794" s="31">
        <f t="shared" si="646"/>
        <v>4</v>
      </c>
      <c r="AS794" s="2">
        <f t="shared" si="647"/>
        <v>1</v>
      </c>
      <c r="AT794" s="33">
        <f t="shared" si="648"/>
        <v>1</v>
      </c>
      <c r="AU794" s="31">
        <f t="shared" si="649"/>
        <v>0</v>
      </c>
      <c r="AV794" s="2">
        <f t="shared" si="650"/>
        <v>0</v>
      </c>
      <c r="AW794" s="33">
        <f t="shared" si="651"/>
        <v>5</v>
      </c>
      <c r="AX794" s="31">
        <f t="shared" si="652"/>
        <v>1</v>
      </c>
      <c r="AY794" s="33">
        <f t="shared" si="653"/>
        <v>1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hidden="1" customHeight="1">
      <c r="A795" s="2"/>
      <c r="B795" s="107">
        <v>720</v>
      </c>
      <c r="C795" s="31">
        <v>7</v>
      </c>
      <c r="D795" s="111" t="s">
        <v>18</v>
      </c>
      <c r="E795" s="2" t="s">
        <v>168</v>
      </c>
      <c r="F795" s="2" t="s">
        <v>149</v>
      </c>
      <c r="G795" s="2"/>
      <c r="H795" s="33" t="s">
        <v>80</v>
      </c>
      <c r="I795" s="173">
        <f t="shared" si="654"/>
        <v>698.46271685071872</v>
      </c>
      <c r="J795" s="174">
        <f t="shared" si="655"/>
        <v>18.9372366318768</v>
      </c>
      <c r="K795" s="189">
        <f t="shared" si="656"/>
        <v>605</v>
      </c>
      <c r="L795" s="190">
        <f t="shared" si="634"/>
        <v>312</v>
      </c>
      <c r="M795" s="173">
        <f t="shared" si="609"/>
        <v>13388.54084919798</v>
      </c>
      <c r="N795" s="174">
        <f t="shared" si="631"/>
        <v>8826.6430794791468</v>
      </c>
      <c r="O795" s="174">
        <f t="shared" si="636"/>
        <v>4561.8977697188338</v>
      </c>
      <c r="P795" s="174"/>
      <c r="Q795" s="174"/>
      <c r="R795" s="175"/>
      <c r="S795" s="173">
        <f t="shared" si="632"/>
        <v>8674.6703331171539</v>
      </c>
      <c r="T795" s="174">
        <f t="shared" si="637"/>
        <v>5178.0039911483736</v>
      </c>
      <c r="U795" s="174">
        <f t="shared" si="638"/>
        <v>3496.6663419687807</v>
      </c>
      <c r="V795" s="174"/>
      <c r="W795" s="174"/>
      <c r="X795" s="175"/>
      <c r="Y795" s="173">
        <f t="shared" si="657"/>
        <v>17349.340666234308</v>
      </c>
      <c r="Z795" s="174">
        <f t="shared" si="639"/>
        <v>10356.007982296747</v>
      </c>
      <c r="AA795" s="174">
        <f t="shared" si="640"/>
        <v>6993.3326839375613</v>
      </c>
      <c r="AB795" s="174"/>
      <c r="AC795" s="174"/>
      <c r="AD795" s="175"/>
      <c r="AE795" s="173">
        <f t="shared" si="641"/>
        <v>19.168583413536002</v>
      </c>
      <c r="AF795" s="174">
        <f t="shared" si="630"/>
        <v>36</v>
      </c>
      <c r="AG795" s="174">
        <f t="shared" si="633"/>
        <v>62.464200000000005</v>
      </c>
      <c r="AH795" s="174">
        <f t="shared" si="616"/>
        <v>363</v>
      </c>
      <c r="AI795" s="174">
        <f t="shared" si="617"/>
        <v>200</v>
      </c>
      <c r="AJ795" s="174">
        <f t="shared" si="642"/>
        <v>1.7777777777777777</v>
      </c>
      <c r="AK795" s="174">
        <f t="shared" si="635"/>
        <v>7228.8919442642955</v>
      </c>
      <c r="AL795" s="174">
        <f t="shared" si="643"/>
        <v>4315.0033259569782</v>
      </c>
      <c r="AM795" s="174">
        <f t="shared" si="644"/>
        <v>2913.8886183073173</v>
      </c>
      <c r="AN795" s="174"/>
      <c r="AO795" s="176">
        <v>24</v>
      </c>
      <c r="AP795" s="174">
        <v>36</v>
      </c>
      <c r="AQ795" s="175">
        <f t="shared" si="645"/>
        <v>363</v>
      </c>
      <c r="AR795" s="31">
        <f t="shared" si="646"/>
        <v>0</v>
      </c>
      <c r="AS795" s="2">
        <f t="shared" si="647"/>
        <v>0.8</v>
      </c>
      <c r="AT795" s="33">
        <f t="shared" si="648"/>
        <v>1</v>
      </c>
      <c r="AU795" s="31">
        <f t="shared" si="649"/>
        <v>40</v>
      </c>
      <c r="AV795" s="2">
        <f t="shared" si="650"/>
        <v>0</v>
      </c>
      <c r="AW795" s="33" t="str">
        <f t="shared" si="651"/>
        <v>보스대상</v>
      </c>
      <c r="AX795" s="31">
        <f t="shared" si="652"/>
        <v>1</v>
      </c>
      <c r="AY795" s="33">
        <f t="shared" si="653"/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hidden="1" customHeight="1">
      <c r="A796" s="2"/>
      <c r="B796" s="107">
        <v>721</v>
      </c>
      <c r="C796" s="31">
        <v>7</v>
      </c>
      <c r="D796" s="111" t="s">
        <v>18</v>
      </c>
      <c r="E796" s="2" t="s">
        <v>101</v>
      </c>
      <c r="F796" s="2" t="s">
        <v>149</v>
      </c>
      <c r="G796" s="2"/>
      <c r="H796" s="33" t="s">
        <v>80</v>
      </c>
      <c r="I796" s="173">
        <f t="shared" si="654"/>
        <v>885.61624575346787</v>
      </c>
      <c r="J796" s="174">
        <f t="shared" si="655"/>
        <v>18.9372366318768</v>
      </c>
      <c r="K796" s="189">
        <f t="shared" si="656"/>
        <v>423</v>
      </c>
      <c r="L796" s="190">
        <f t="shared" si="634"/>
        <v>236</v>
      </c>
      <c r="M796" s="173">
        <f t="shared" si="609"/>
        <v>16976.008879107947</v>
      </c>
      <c r="N796" s="174">
        <f t="shared" si="631"/>
        <v>10133.162224529697</v>
      </c>
      <c r="O796" s="174">
        <f t="shared" si="636"/>
        <v>6842.8466545782503</v>
      </c>
      <c r="P796" s="174"/>
      <c r="Q796" s="174"/>
      <c r="R796" s="175"/>
      <c r="S796" s="173">
        <f t="shared" si="632"/>
        <v>13012.005499675732</v>
      </c>
      <c r="T796" s="174">
        <f t="shared" si="637"/>
        <v>7767.0059867225609</v>
      </c>
      <c r="U796" s="174">
        <f t="shared" si="638"/>
        <v>5244.9995129531699</v>
      </c>
      <c r="V796" s="174"/>
      <c r="W796" s="174"/>
      <c r="X796" s="175"/>
      <c r="Y796" s="173">
        <f t="shared" si="657"/>
        <v>26024.010999351463</v>
      </c>
      <c r="Z796" s="174">
        <f t="shared" si="639"/>
        <v>15534.011973445122</v>
      </c>
      <c r="AA796" s="174">
        <f t="shared" si="640"/>
        <v>10489.999025906342</v>
      </c>
      <c r="AB796" s="174"/>
      <c r="AC796" s="174"/>
      <c r="AD796" s="175"/>
      <c r="AE796" s="173">
        <f t="shared" si="641"/>
        <v>19.168583413536002</v>
      </c>
      <c r="AF796" s="174">
        <f t="shared" si="630"/>
        <v>36</v>
      </c>
      <c r="AG796" s="174">
        <f t="shared" si="633"/>
        <v>22.464200000000002</v>
      </c>
      <c r="AH796" s="174">
        <f t="shared" si="616"/>
        <v>363</v>
      </c>
      <c r="AI796" s="174">
        <f t="shared" si="617"/>
        <v>200</v>
      </c>
      <c r="AJ796" s="174">
        <f t="shared" si="642"/>
        <v>1.7777777777777777</v>
      </c>
      <c r="AK796" s="174">
        <f t="shared" si="635"/>
        <v>10843.337916396442</v>
      </c>
      <c r="AL796" s="174">
        <f t="shared" si="643"/>
        <v>6472.5049889354677</v>
      </c>
      <c r="AM796" s="174">
        <f t="shared" si="644"/>
        <v>4370.832927460975</v>
      </c>
      <c r="AN796" s="174"/>
      <c r="AO796" s="176">
        <v>24</v>
      </c>
      <c r="AP796" s="174">
        <v>36</v>
      </c>
      <c r="AQ796" s="175">
        <f t="shared" si="645"/>
        <v>363</v>
      </c>
      <c r="AR796" s="31">
        <f t="shared" si="646"/>
        <v>0</v>
      </c>
      <c r="AS796" s="2">
        <f t="shared" si="647"/>
        <v>0.8</v>
      </c>
      <c r="AT796" s="33">
        <f t="shared" si="648"/>
        <v>1</v>
      </c>
      <c r="AU796" s="31">
        <f t="shared" si="649"/>
        <v>0</v>
      </c>
      <c r="AV796" s="2">
        <f t="shared" si="650"/>
        <v>1</v>
      </c>
      <c r="AW796" s="33" t="str">
        <f t="shared" si="651"/>
        <v>보스대상</v>
      </c>
      <c r="AX796" s="31">
        <f t="shared" si="652"/>
        <v>1</v>
      </c>
      <c r="AY796" s="33">
        <f t="shared" si="653"/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hidden="1" customHeight="1">
      <c r="A797" s="2"/>
      <c r="B797" s="107">
        <v>722</v>
      </c>
      <c r="C797" s="31">
        <v>7</v>
      </c>
      <c r="D797" s="111" t="s">
        <v>18</v>
      </c>
      <c r="E797" s="2" t="s">
        <v>103</v>
      </c>
      <c r="F797" s="2" t="s">
        <v>149</v>
      </c>
      <c r="G797" s="2" t="s">
        <v>186</v>
      </c>
      <c r="H797" s="33" t="s">
        <v>80</v>
      </c>
      <c r="I797" s="173">
        <f t="shared" si="654"/>
        <v>1330.6372808017979</v>
      </c>
      <c r="J797" s="174">
        <f t="shared" si="655"/>
        <v>42.679760864654519</v>
      </c>
      <c r="K797" s="189">
        <f t="shared" si="656"/>
        <v>175</v>
      </c>
      <c r="L797" s="190">
        <f t="shared" si="634"/>
        <v>117</v>
      </c>
      <c r="M797" s="173">
        <f t="shared" si="609"/>
        <v>11317.339252738631</v>
      </c>
      <c r="N797" s="174">
        <f t="shared" si="631"/>
        <v>6755.4414830197966</v>
      </c>
      <c r="O797" s="174">
        <f t="shared" si="636"/>
        <v>4561.8977697188338</v>
      </c>
      <c r="P797" s="174"/>
      <c r="Q797" s="174"/>
      <c r="R797" s="175"/>
      <c r="S797" s="173">
        <f t="shared" si="632"/>
        <v>8674.6703331171539</v>
      </c>
      <c r="T797" s="174">
        <f t="shared" si="637"/>
        <v>5178.0039911483736</v>
      </c>
      <c r="U797" s="174">
        <f t="shared" si="638"/>
        <v>3496.6663419687807</v>
      </c>
      <c r="V797" s="174"/>
      <c r="W797" s="174"/>
      <c r="X797" s="175"/>
      <c r="Y797" s="173">
        <f t="shared" si="657"/>
        <v>17349.340666234308</v>
      </c>
      <c r="Z797" s="174">
        <f t="shared" si="639"/>
        <v>10356.007982296747</v>
      </c>
      <c r="AA797" s="174">
        <f t="shared" si="640"/>
        <v>6993.3326839375613</v>
      </c>
      <c r="AB797" s="174"/>
      <c r="AC797" s="174"/>
      <c r="AD797" s="175"/>
      <c r="AE797" s="173">
        <f t="shared" si="641"/>
        <v>8.505202293685306</v>
      </c>
      <c r="AF797" s="174">
        <f t="shared" si="630"/>
        <v>36</v>
      </c>
      <c r="AG797" s="174">
        <f t="shared" si="633"/>
        <v>22.464200000000002</v>
      </c>
      <c r="AH797" s="174">
        <f t="shared" si="616"/>
        <v>363</v>
      </c>
      <c r="AI797" s="174">
        <f t="shared" si="617"/>
        <v>200</v>
      </c>
      <c r="AJ797" s="174">
        <f t="shared" si="642"/>
        <v>1.7777777777777777</v>
      </c>
      <c r="AK797" s="174">
        <f t="shared" si="635"/>
        <v>7228.8919442642955</v>
      </c>
      <c r="AL797" s="174">
        <f t="shared" si="643"/>
        <v>4315.0033259569782</v>
      </c>
      <c r="AM797" s="174">
        <f t="shared" si="644"/>
        <v>2913.8886183073173</v>
      </c>
      <c r="AN797" s="174"/>
      <c r="AO797" s="176">
        <v>24</v>
      </c>
      <c r="AP797" s="174">
        <v>36</v>
      </c>
      <c r="AQ797" s="175">
        <f t="shared" si="645"/>
        <v>363</v>
      </c>
      <c r="AR797" s="31">
        <f t="shared" si="646"/>
        <v>0</v>
      </c>
      <c r="AS797" s="2">
        <f t="shared" si="647"/>
        <v>0.8</v>
      </c>
      <c r="AT797" s="33">
        <f t="shared" si="648"/>
        <v>1</v>
      </c>
      <c r="AU797" s="31">
        <f t="shared" si="649"/>
        <v>0</v>
      </c>
      <c r="AV797" s="2">
        <f t="shared" si="650"/>
        <v>0</v>
      </c>
      <c r="AW797" s="33">
        <f t="shared" si="651"/>
        <v>5</v>
      </c>
      <c r="AX797" s="31">
        <f t="shared" si="652"/>
        <v>1</v>
      </c>
      <c r="AY797" s="33">
        <f t="shared" si="653"/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hidden="1" customHeight="1">
      <c r="A798" s="2"/>
      <c r="B798" s="107">
        <v>723</v>
      </c>
      <c r="C798" s="31">
        <v>7</v>
      </c>
      <c r="D798" s="111" t="s">
        <v>18</v>
      </c>
      <c r="E798" s="2" t="s">
        <v>179</v>
      </c>
      <c r="F798" s="2" t="s">
        <v>149</v>
      </c>
      <c r="G798" s="2"/>
      <c r="H798" s="33" t="s">
        <v>80</v>
      </c>
      <c r="I798" s="173">
        <f t="shared" si="654"/>
        <v>698.46271685071872</v>
      </c>
      <c r="J798" s="174">
        <f t="shared" si="655"/>
        <v>18.9372366318768</v>
      </c>
      <c r="K798" s="189">
        <f t="shared" si="656"/>
        <v>605</v>
      </c>
      <c r="L798" s="190">
        <f t="shared" si="634"/>
        <v>312</v>
      </c>
      <c r="M798" s="173">
        <f t="shared" si="609"/>
        <v>13388.54084919798</v>
      </c>
      <c r="N798" s="174">
        <f t="shared" si="631"/>
        <v>8826.6430794791468</v>
      </c>
      <c r="O798" s="174">
        <f t="shared" si="636"/>
        <v>4561.8977697188338</v>
      </c>
      <c r="P798" s="174"/>
      <c r="Q798" s="174"/>
      <c r="R798" s="175"/>
      <c r="S798" s="173">
        <f t="shared" si="632"/>
        <v>8674.6703331171539</v>
      </c>
      <c r="T798" s="174">
        <f t="shared" si="637"/>
        <v>5178.0039911483736</v>
      </c>
      <c r="U798" s="174">
        <f t="shared" si="638"/>
        <v>3496.6663419687807</v>
      </c>
      <c r="V798" s="174"/>
      <c r="W798" s="174"/>
      <c r="X798" s="175"/>
      <c r="Y798" s="173">
        <f t="shared" si="657"/>
        <v>17349.340666234308</v>
      </c>
      <c r="Z798" s="174">
        <f t="shared" si="639"/>
        <v>10356.007982296747</v>
      </c>
      <c r="AA798" s="174">
        <f t="shared" si="640"/>
        <v>6993.3326839375613</v>
      </c>
      <c r="AB798" s="174"/>
      <c r="AC798" s="174"/>
      <c r="AD798" s="175"/>
      <c r="AE798" s="173">
        <f t="shared" si="641"/>
        <v>19.168583413536002</v>
      </c>
      <c r="AF798" s="174">
        <f t="shared" si="630"/>
        <v>36</v>
      </c>
      <c r="AG798" s="174">
        <f t="shared" si="633"/>
        <v>62.464200000000005</v>
      </c>
      <c r="AH798" s="174">
        <f t="shared" si="616"/>
        <v>363</v>
      </c>
      <c r="AI798" s="174">
        <f t="shared" si="617"/>
        <v>200</v>
      </c>
      <c r="AJ798" s="174">
        <f t="shared" si="642"/>
        <v>2.2222222222222223</v>
      </c>
      <c r="AK798" s="174">
        <f t="shared" si="635"/>
        <v>7228.8919442642955</v>
      </c>
      <c r="AL798" s="174">
        <f t="shared" si="643"/>
        <v>4315.0033259569782</v>
      </c>
      <c r="AM798" s="174">
        <f t="shared" si="644"/>
        <v>2913.8886183073173</v>
      </c>
      <c r="AN798" s="174"/>
      <c r="AO798" s="176">
        <v>24</v>
      </c>
      <c r="AP798" s="174">
        <v>36</v>
      </c>
      <c r="AQ798" s="175">
        <f t="shared" si="645"/>
        <v>363</v>
      </c>
      <c r="AR798" s="31">
        <f t="shared" si="646"/>
        <v>0</v>
      </c>
      <c r="AS798" s="2">
        <f t="shared" si="647"/>
        <v>1</v>
      </c>
      <c r="AT798" s="33">
        <f t="shared" si="648"/>
        <v>1.2</v>
      </c>
      <c r="AU798" s="31">
        <f t="shared" si="649"/>
        <v>40</v>
      </c>
      <c r="AV798" s="2">
        <f t="shared" si="650"/>
        <v>0</v>
      </c>
      <c r="AW798" s="33" t="str">
        <f t="shared" si="651"/>
        <v>보스대상</v>
      </c>
      <c r="AX798" s="31">
        <f t="shared" si="652"/>
        <v>1</v>
      </c>
      <c r="AY798" s="33">
        <f t="shared" si="653"/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hidden="1" customHeight="1">
      <c r="A799" s="2"/>
      <c r="B799" s="107">
        <v>724</v>
      </c>
      <c r="C799" s="31">
        <v>7</v>
      </c>
      <c r="D799" s="111" t="s">
        <v>18</v>
      </c>
      <c r="E799" s="2" t="s">
        <v>117</v>
      </c>
      <c r="F799" s="2" t="s">
        <v>149</v>
      </c>
      <c r="G799" s="2"/>
      <c r="H799" s="33" t="s">
        <v>80</v>
      </c>
      <c r="I799" s="173">
        <f t="shared" si="654"/>
        <v>1062.7394949041613</v>
      </c>
      <c r="J799" s="174">
        <f t="shared" si="655"/>
        <v>18.9372366318768</v>
      </c>
      <c r="K799" s="189">
        <f t="shared" si="656"/>
        <v>289</v>
      </c>
      <c r="L799" s="190">
        <f t="shared" si="634"/>
        <v>178</v>
      </c>
      <c r="M799" s="173">
        <f t="shared" si="609"/>
        <v>20371.210654929535</v>
      </c>
      <c r="N799" s="174">
        <f t="shared" si="631"/>
        <v>12159.794669435636</v>
      </c>
      <c r="O799" s="174">
        <f t="shared" si="636"/>
        <v>8211.4159854938989</v>
      </c>
      <c r="P799" s="174"/>
      <c r="Q799" s="174"/>
      <c r="R799" s="175"/>
      <c r="S799" s="173">
        <f t="shared" si="632"/>
        <v>15614.406599610877</v>
      </c>
      <c r="T799" s="174">
        <f t="shared" si="637"/>
        <v>9320.4071840670731</v>
      </c>
      <c r="U799" s="174">
        <f t="shared" si="638"/>
        <v>6293.9994155438035</v>
      </c>
      <c r="V799" s="174"/>
      <c r="W799" s="174"/>
      <c r="X799" s="175"/>
      <c r="Y799" s="173">
        <f t="shared" si="657"/>
        <v>31228.813199221753</v>
      </c>
      <c r="Z799" s="174">
        <f t="shared" si="639"/>
        <v>18640.814368134146</v>
      </c>
      <c r="AA799" s="174">
        <f t="shared" si="640"/>
        <v>12587.998831087607</v>
      </c>
      <c r="AB799" s="174"/>
      <c r="AC799" s="174"/>
      <c r="AD799" s="175"/>
      <c r="AE799" s="173">
        <f t="shared" si="641"/>
        <v>19.168583413536002</v>
      </c>
      <c r="AF799" s="174">
        <f t="shared" si="630"/>
        <v>36</v>
      </c>
      <c r="AG799" s="174">
        <f t="shared" si="633"/>
        <v>22.464200000000002</v>
      </c>
      <c r="AH799" s="174">
        <f t="shared" si="616"/>
        <v>363</v>
      </c>
      <c r="AI799" s="174">
        <f t="shared" si="617"/>
        <v>200</v>
      </c>
      <c r="AJ799" s="174">
        <f t="shared" si="642"/>
        <v>2.2222222222222223</v>
      </c>
      <c r="AK799" s="174">
        <f t="shared" si="635"/>
        <v>10843.337916396442</v>
      </c>
      <c r="AL799" s="174">
        <f t="shared" si="643"/>
        <v>6472.5049889354677</v>
      </c>
      <c r="AM799" s="174">
        <f t="shared" si="644"/>
        <v>4370.832927460975</v>
      </c>
      <c r="AN799" s="174"/>
      <c r="AO799" s="176">
        <v>24</v>
      </c>
      <c r="AP799" s="174">
        <v>36</v>
      </c>
      <c r="AQ799" s="175">
        <f t="shared" si="645"/>
        <v>363</v>
      </c>
      <c r="AR799" s="31">
        <f t="shared" si="646"/>
        <v>0</v>
      </c>
      <c r="AS799" s="2">
        <f t="shared" si="647"/>
        <v>1</v>
      </c>
      <c r="AT799" s="33">
        <f t="shared" si="648"/>
        <v>1.2</v>
      </c>
      <c r="AU799" s="31">
        <f t="shared" si="649"/>
        <v>0</v>
      </c>
      <c r="AV799" s="2">
        <f t="shared" si="650"/>
        <v>1</v>
      </c>
      <c r="AW799" s="33" t="str">
        <f t="shared" si="651"/>
        <v>보스대상</v>
      </c>
      <c r="AX799" s="31">
        <f t="shared" si="652"/>
        <v>1</v>
      </c>
      <c r="AY799" s="33">
        <f t="shared" si="653"/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hidden="1" customHeight="1">
      <c r="A800" s="2"/>
      <c r="B800" s="107">
        <v>725</v>
      </c>
      <c r="C800" s="31">
        <v>7</v>
      </c>
      <c r="D800" s="111" t="s">
        <v>18</v>
      </c>
      <c r="E800" s="2" t="s">
        <v>134</v>
      </c>
      <c r="F800" s="2" t="s">
        <v>149</v>
      </c>
      <c r="G800" s="2" t="s">
        <v>186</v>
      </c>
      <c r="H800" s="33" t="s">
        <v>80</v>
      </c>
      <c r="I800" s="173">
        <f t="shared" si="654"/>
        <v>1330.6372808017979</v>
      </c>
      <c r="J800" s="174">
        <f t="shared" si="655"/>
        <v>42.679760864654519</v>
      </c>
      <c r="K800" s="189">
        <f t="shared" si="656"/>
        <v>175</v>
      </c>
      <c r="L800" s="190">
        <f t="shared" si="634"/>
        <v>117</v>
      </c>
      <c r="M800" s="173">
        <f t="shared" si="609"/>
        <v>11317.339252738631</v>
      </c>
      <c r="N800" s="174">
        <f t="shared" si="631"/>
        <v>6755.4414830197966</v>
      </c>
      <c r="O800" s="174">
        <f t="shared" si="636"/>
        <v>4561.8977697188338</v>
      </c>
      <c r="P800" s="174"/>
      <c r="Q800" s="174"/>
      <c r="R800" s="175"/>
      <c r="S800" s="173">
        <f t="shared" si="632"/>
        <v>8674.6703331171539</v>
      </c>
      <c r="T800" s="174">
        <f t="shared" si="637"/>
        <v>5178.0039911483736</v>
      </c>
      <c r="U800" s="174">
        <f t="shared" si="638"/>
        <v>3496.6663419687807</v>
      </c>
      <c r="V800" s="174"/>
      <c r="W800" s="174"/>
      <c r="X800" s="175"/>
      <c r="Y800" s="173">
        <f t="shared" si="657"/>
        <v>17349.340666234308</v>
      </c>
      <c r="Z800" s="174">
        <f t="shared" si="639"/>
        <v>10356.007982296747</v>
      </c>
      <c r="AA800" s="174">
        <f t="shared" si="640"/>
        <v>6993.3326839375613</v>
      </c>
      <c r="AB800" s="174"/>
      <c r="AC800" s="174"/>
      <c r="AD800" s="175"/>
      <c r="AE800" s="173">
        <f t="shared" si="641"/>
        <v>8.505202293685306</v>
      </c>
      <c r="AF800" s="174">
        <f t="shared" si="630"/>
        <v>36</v>
      </c>
      <c r="AG800" s="174">
        <f t="shared" si="633"/>
        <v>22.464200000000002</v>
      </c>
      <c r="AH800" s="174">
        <f t="shared" si="616"/>
        <v>363</v>
      </c>
      <c r="AI800" s="174">
        <f t="shared" si="617"/>
        <v>200</v>
      </c>
      <c r="AJ800" s="174">
        <f t="shared" si="642"/>
        <v>2.2222222222222223</v>
      </c>
      <c r="AK800" s="174">
        <f t="shared" si="635"/>
        <v>7228.8919442642955</v>
      </c>
      <c r="AL800" s="174">
        <f t="shared" si="643"/>
        <v>4315.0033259569782</v>
      </c>
      <c r="AM800" s="174">
        <f t="shared" si="644"/>
        <v>2913.8886183073173</v>
      </c>
      <c r="AN800" s="174"/>
      <c r="AO800" s="176">
        <v>24</v>
      </c>
      <c r="AP800" s="174">
        <v>36</v>
      </c>
      <c r="AQ800" s="175">
        <f t="shared" si="645"/>
        <v>363</v>
      </c>
      <c r="AR800" s="31">
        <f t="shared" si="646"/>
        <v>0</v>
      </c>
      <c r="AS800" s="2">
        <f t="shared" si="647"/>
        <v>1</v>
      </c>
      <c r="AT800" s="33">
        <f t="shared" si="648"/>
        <v>1.2</v>
      </c>
      <c r="AU800" s="31">
        <f t="shared" si="649"/>
        <v>0</v>
      </c>
      <c r="AV800" s="2">
        <f t="shared" si="650"/>
        <v>0</v>
      </c>
      <c r="AW800" s="33">
        <f t="shared" si="651"/>
        <v>5</v>
      </c>
      <c r="AX800" s="31">
        <f t="shared" si="652"/>
        <v>1</v>
      </c>
      <c r="AY800" s="33">
        <f t="shared" si="653"/>
        <v>1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hidden="1" customHeight="1">
      <c r="A801" s="2"/>
      <c r="B801" s="107">
        <v>726</v>
      </c>
      <c r="C801" s="31">
        <v>4</v>
      </c>
      <c r="D801" s="111" t="s">
        <v>18</v>
      </c>
      <c r="E801" s="2" t="s">
        <v>148</v>
      </c>
      <c r="F801" s="2" t="s">
        <v>149</v>
      </c>
      <c r="G801" s="2"/>
      <c r="H801" s="33" t="s">
        <v>80</v>
      </c>
      <c r="I801" s="173">
        <f t="shared" si="654"/>
        <v>694.72608336129474</v>
      </c>
      <c r="J801" s="174">
        <f t="shared" si="655"/>
        <v>13.119221127954388</v>
      </c>
      <c r="K801" s="189">
        <f t="shared" si="656"/>
        <v>609</v>
      </c>
      <c r="L801" s="190">
        <f t="shared" si="634"/>
        <v>316</v>
      </c>
      <c r="M801" s="173">
        <f t="shared" si="609"/>
        <v>10538.010545024965</v>
      </c>
      <c r="N801" s="174">
        <f t="shared" si="631"/>
        <v>6290.6606721291091</v>
      </c>
      <c r="O801" s="174">
        <f t="shared" si="636"/>
        <v>4247.3498728958548</v>
      </c>
      <c r="P801" s="174"/>
      <c r="Q801" s="174"/>
      <c r="R801" s="175"/>
      <c r="S801" s="173">
        <f t="shared" si="632"/>
        <v>8077.3197130131975</v>
      </c>
      <c r="T801" s="174">
        <f t="shared" si="637"/>
        <v>4821.7523827449286</v>
      </c>
      <c r="U801" s="174">
        <f t="shared" si="638"/>
        <v>3255.567330268269</v>
      </c>
      <c r="V801" s="174"/>
      <c r="W801" s="174"/>
      <c r="X801" s="175"/>
      <c r="Y801" s="173">
        <f t="shared" si="657"/>
        <v>16154.639426026395</v>
      </c>
      <c r="Z801" s="174">
        <f t="shared" si="639"/>
        <v>9643.5047654898572</v>
      </c>
      <c r="AA801" s="174">
        <f t="shared" si="640"/>
        <v>6511.134660536537</v>
      </c>
      <c r="AB801" s="174"/>
      <c r="AC801" s="174"/>
      <c r="AD801" s="175"/>
      <c r="AE801" s="173">
        <f t="shared" si="641"/>
        <v>15.168583413536002</v>
      </c>
      <c r="AF801" s="174">
        <f t="shared" si="630"/>
        <v>36</v>
      </c>
      <c r="AG801" s="174">
        <f t="shared" si="633"/>
        <v>22.464200000000002</v>
      </c>
      <c r="AH801" s="174">
        <f t="shared" si="616"/>
        <v>199</v>
      </c>
      <c r="AI801" s="174">
        <f t="shared" si="617"/>
        <v>200</v>
      </c>
      <c r="AJ801" s="174">
        <f t="shared" si="642"/>
        <v>2.2222222222222223</v>
      </c>
      <c r="AK801" s="174">
        <f t="shared" si="635"/>
        <v>6731.0997608443313</v>
      </c>
      <c r="AL801" s="174">
        <f t="shared" si="643"/>
        <v>4018.1269856207737</v>
      </c>
      <c r="AM801" s="174">
        <f t="shared" si="644"/>
        <v>2712.9727752235576</v>
      </c>
      <c r="AN801" s="174"/>
      <c r="AO801" s="176">
        <v>24</v>
      </c>
      <c r="AP801" s="174">
        <v>36</v>
      </c>
      <c r="AQ801" s="175">
        <f t="shared" si="645"/>
        <v>199</v>
      </c>
      <c r="AR801" s="31">
        <f t="shared" si="646"/>
        <v>4</v>
      </c>
      <c r="AS801" s="2">
        <f t="shared" si="647"/>
        <v>1</v>
      </c>
      <c r="AT801" s="33">
        <f t="shared" si="648"/>
        <v>1</v>
      </c>
      <c r="AU801" s="31">
        <f t="shared" si="649"/>
        <v>0</v>
      </c>
      <c r="AV801" s="2">
        <f t="shared" si="650"/>
        <v>0</v>
      </c>
      <c r="AW801" s="33" t="str">
        <f t="shared" si="651"/>
        <v>보스대상</v>
      </c>
      <c r="AX801" s="31">
        <f t="shared" si="652"/>
        <v>1</v>
      </c>
      <c r="AY801" s="33">
        <f t="shared" si="653"/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hidden="1" customHeight="1">
      <c r="A802" s="2"/>
      <c r="B802" s="107">
        <v>727</v>
      </c>
      <c r="C802" s="31">
        <v>4</v>
      </c>
      <c r="D802" s="111" t="s">
        <v>18</v>
      </c>
      <c r="E802" s="2" t="s">
        <v>79</v>
      </c>
      <c r="F802" s="2" t="s">
        <v>149</v>
      </c>
      <c r="G802" s="2"/>
      <c r="H802" s="33" t="s">
        <v>80</v>
      </c>
      <c r="I802" s="173">
        <f t="shared" si="654"/>
        <v>549.75426810013983</v>
      </c>
      <c r="J802" s="174">
        <f t="shared" si="655"/>
        <v>10.38157049516111</v>
      </c>
      <c r="K802" s="189">
        <f t="shared" si="656"/>
        <v>747</v>
      </c>
      <c r="L802" s="190">
        <f t="shared" si="634"/>
        <v>372</v>
      </c>
      <c r="M802" s="173">
        <f t="shared" si="609"/>
        <v>10538.010545024965</v>
      </c>
      <c r="N802" s="174">
        <f t="shared" si="631"/>
        <v>6290.6606721291091</v>
      </c>
      <c r="O802" s="174">
        <f t="shared" si="636"/>
        <v>4247.3498728958548</v>
      </c>
      <c r="P802" s="174"/>
      <c r="Q802" s="174"/>
      <c r="R802" s="175"/>
      <c r="S802" s="173">
        <f t="shared" si="632"/>
        <v>8077.3197130131975</v>
      </c>
      <c r="T802" s="174">
        <f t="shared" si="637"/>
        <v>4821.7523827449286</v>
      </c>
      <c r="U802" s="174">
        <f t="shared" si="638"/>
        <v>3255.567330268269</v>
      </c>
      <c r="V802" s="174"/>
      <c r="W802" s="174"/>
      <c r="X802" s="175"/>
      <c r="Y802" s="173">
        <f t="shared" si="657"/>
        <v>16154.639426026395</v>
      </c>
      <c r="Z802" s="174">
        <f t="shared" si="639"/>
        <v>9643.5047654898572</v>
      </c>
      <c r="AA802" s="174">
        <f t="shared" si="640"/>
        <v>6511.134660536537</v>
      </c>
      <c r="AB802" s="174"/>
      <c r="AC802" s="174"/>
      <c r="AD802" s="175"/>
      <c r="AE802" s="173">
        <f t="shared" si="641"/>
        <v>19.168583413536002</v>
      </c>
      <c r="AF802" s="174">
        <f t="shared" si="630"/>
        <v>36</v>
      </c>
      <c r="AG802" s="174">
        <f t="shared" si="633"/>
        <v>22.464200000000002</v>
      </c>
      <c r="AH802" s="174">
        <f t="shared" si="616"/>
        <v>199</v>
      </c>
      <c r="AI802" s="174">
        <f t="shared" si="617"/>
        <v>200</v>
      </c>
      <c r="AJ802" s="174">
        <f t="shared" si="642"/>
        <v>1.7777777777777777</v>
      </c>
      <c r="AK802" s="174">
        <f t="shared" si="635"/>
        <v>6731.0997608443313</v>
      </c>
      <c r="AL802" s="174">
        <f t="shared" si="643"/>
        <v>4018.1269856207737</v>
      </c>
      <c r="AM802" s="174">
        <f t="shared" si="644"/>
        <v>2712.9727752235576</v>
      </c>
      <c r="AN802" s="174"/>
      <c r="AO802" s="176">
        <v>24</v>
      </c>
      <c r="AP802" s="174">
        <v>36</v>
      </c>
      <c r="AQ802" s="175">
        <f t="shared" si="645"/>
        <v>199</v>
      </c>
      <c r="AR802" s="31">
        <f t="shared" si="646"/>
        <v>0</v>
      </c>
      <c r="AS802" s="2">
        <f t="shared" si="647"/>
        <v>0.8</v>
      </c>
      <c r="AT802" s="33">
        <f t="shared" si="648"/>
        <v>1</v>
      </c>
      <c r="AU802" s="31">
        <f t="shared" si="649"/>
        <v>0</v>
      </c>
      <c r="AV802" s="2">
        <f t="shared" si="650"/>
        <v>0</v>
      </c>
      <c r="AW802" s="33" t="str">
        <f t="shared" si="651"/>
        <v>보스대상</v>
      </c>
      <c r="AX802" s="31">
        <f t="shared" si="652"/>
        <v>1</v>
      </c>
      <c r="AY802" s="33">
        <f t="shared" si="653"/>
        <v>1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hidden="1" customHeight="1">
      <c r="A803" s="2"/>
      <c r="B803" s="107">
        <v>728</v>
      </c>
      <c r="C803" s="31">
        <v>4</v>
      </c>
      <c r="D803" s="111" t="s">
        <v>18</v>
      </c>
      <c r="E803" s="2" t="s">
        <v>87</v>
      </c>
      <c r="F803" s="2" t="s">
        <v>149</v>
      </c>
      <c r="G803" s="2"/>
      <c r="H803" s="33" t="s">
        <v>80</v>
      </c>
      <c r="I803" s="173">
        <f t="shared" si="654"/>
        <v>549.75426810013983</v>
      </c>
      <c r="J803" s="174">
        <f t="shared" si="655"/>
        <v>10.38157049516111</v>
      </c>
      <c r="K803" s="189">
        <f t="shared" si="656"/>
        <v>747</v>
      </c>
      <c r="L803" s="190">
        <f t="shared" si="634"/>
        <v>372</v>
      </c>
      <c r="M803" s="173">
        <f t="shared" si="609"/>
        <v>10538.010545024965</v>
      </c>
      <c r="N803" s="174">
        <f t="shared" si="631"/>
        <v>6290.6606721291091</v>
      </c>
      <c r="O803" s="174">
        <f t="shared" si="636"/>
        <v>4247.3498728958548</v>
      </c>
      <c r="P803" s="174"/>
      <c r="Q803" s="174"/>
      <c r="R803" s="175"/>
      <c r="S803" s="173">
        <f t="shared" si="632"/>
        <v>8077.3197130131975</v>
      </c>
      <c r="T803" s="174">
        <f t="shared" si="637"/>
        <v>4821.7523827449286</v>
      </c>
      <c r="U803" s="174">
        <f t="shared" si="638"/>
        <v>3255.567330268269</v>
      </c>
      <c r="V803" s="174"/>
      <c r="W803" s="174"/>
      <c r="X803" s="175"/>
      <c r="Y803" s="173">
        <f t="shared" si="657"/>
        <v>16154.639426026395</v>
      </c>
      <c r="Z803" s="174">
        <f t="shared" si="639"/>
        <v>9643.5047654898572</v>
      </c>
      <c r="AA803" s="174">
        <f t="shared" si="640"/>
        <v>6511.134660536537</v>
      </c>
      <c r="AB803" s="174"/>
      <c r="AC803" s="174"/>
      <c r="AD803" s="175"/>
      <c r="AE803" s="173">
        <f t="shared" si="641"/>
        <v>19.168583413536002</v>
      </c>
      <c r="AF803" s="174">
        <f t="shared" si="630"/>
        <v>36</v>
      </c>
      <c r="AG803" s="174">
        <f t="shared" si="633"/>
        <v>22.464200000000002</v>
      </c>
      <c r="AH803" s="174">
        <f t="shared" si="616"/>
        <v>199</v>
      </c>
      <c r="AI803" s="174">
        <f t="shared" si="617"/>
        <v>200</v>
      </c>
      <c r="AJ803" s="174">
        <f t="shared" si="642"/>
        <v>2.2222222222222223</v>
      </c>
      <c r="AK803" s="174">
        <f t="shared" si="635"/>
        <v>6731.0997608443313</v>
      </c>
      <c r="AL803" s="174">
        <f t="shared" si="643"/>
        <v>4018.1269856207737</v>
      </c>
      <c r="AM803" s="174">
        <f t="shared" si="644"/>
        <v>2712.9727752235576</v>
      </c>
      <c r="AN803" s="174"/>
      <c r="AO803" s="176">
        <v>24</v>
      </c>
      <c r="AP803" s="174">
        <v>36</v>
      </c>
      <c r="AQ803" s="175">
        <f t="shared" si="645"/>
        <v>199</v>
      </c>
      <c r="AR803" s="31">
        <f t="shared" si="646"/>
        <v>0</v>
      </c>
      <c r="AS803" s="2">
        <f t="shared" si="647"/>
        <v>1</v>
      </c>
      <c r="AT803" s="33">
        <f t="shared" si="648"/>
        <v>1.2</v>
      </c>
      <c r="AU803" s="31">
        <f t="shared" si="649"/>
        <v>0</v>
      </c>
      <c r="AV803" s="2">
        <f t="shared" si="650"/>
        <v>0</v>
      </c>
      <c r="AW803" s="33" t="str">
        <f t="shared" si="651"/>
        <v>보스대상</v>
      </c>
      <c r="AX803" s="31">
        <f t="shared" si="652"/>
        <v>1</v>
      </c>
      <c r="AY803" s="33">
        <f t="shared" si="653"/>
        <v>1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hidden="1" customHeight="1">
      <c r="A804" s="2"/>
      <c r="B804" s="107">
        <v>729</v>
      </c>
      <c r="C804" s="31">
        <v>1</v>
      </c>
      <c r="D804" s="111" t="s">
        <v>18</v>
      </c>
      <c r="E804" s="2" t="s">
        <v>67</v>
      </c>
      <c r="F804" s="2" t="s">
        <v>149</v>
      </c>
      <c r="G804" s="1"/>
      <c r="H804" s="33" t="s">
        <v>80</v>
      </c>
      <c r="I804" s="173">
        <f t="shared" si="654"/>
        <v>447.52018496980281</v>
      </c>
      <c r="J804" s="174">
        <f t="shared" si="655"/>
        <v>5.2690382915139304</v>
      </c>
      <c r="K804" s="189">
        <f t="shared" si="656"/>
        <v>825</v>
      </c>
      <c r="L804" s="190">
        <f t="shared" si="634"/>
        <v>399</v>
      </c>
      <c r="M804" s="173">
        <f t="shared" si="609"/>
        <v>8578.3279948347263</v>
      </c>
      <c r="N804" s="174">
        <f t="shared" si="631"/>
        <v>5120.9715131646417</v>
      </c>
      <c r="O804" s="174">
        <f t="shared" si="636"/>
        <v>3457.3564816700846</v>
      </c>
      <c r="P804" s="174"/>
      <c r="Q804" s="174"/>
      <c r="R804" s="175"/>
      <c r="S804" s="173">
        <f t="shared" si="632"/>
        <v>6575.2351946623867</v>
      </c>
      <c r="T804" s="174">
        <f t="shared" si="637"/>
        <v>3925.1928982545719</v>
      </c>
      <c r="U804" s="174">
        <f t="shared" si="638"/>
        <v>2650.0422964078148</v>
      </c>
      <c r="V804" s="174"/>
      <c r="W804" s="174"/>
      <c r="X804" s="175"/>
      <c r="Y804" s="173">
        <f t="shared" si="657"/>
        <v>13150.470389324773</v>
      </c>
      <c r="Z804" s="174">
        <f t="shared" si="639"/>
        <v>7850.3857965091438</v>
      </c>
      <c r="AA804" s="174">
        <f t="shared" si="640"/>
        <v>5300.0845928156295</v>
      </c>
      <c r="AB804" s="174"/>
      <c r="AC804" s="174"/>
      <c r="AD804" s="175"/>
      <c r="AE804" s="173">
        <f t="shared" si="641"/>
        <v>19.168583413536002</v>
      </c>
      <c r="AF804" s="174">
        <f t="shared" si="630"/>
        <v>36</v>
      </c>
      <c r="AG804" s="174">
        <f t="shared" si="633"/>
        <v>22.464200000000002</v>
      </c>
      <c r="AH804" s="174">
        <f t="shared" si="616"/>
        <v>101</v>
      </c>
      <c r="AI804" s="174">
        <f t="shared" si="617"/>
        <v>200</v>
      </c>
      <c r="AJ804" s="174">
        <f t="shared" si="642"/>
        <v>2.2222222222222223</v>
      </c>
      <c r="AK804" s="174">
        <f t="shared" si="635"/>
        <v>5479.3626622186557</v>
      </c>
      <c r="AL804" s="174">
        <f t="shared" si="643"/>
        <v>3270.99408187881</v>
      </c>
      <c r="AM804" s="174">
        <f t="shared" si="644"/>
        <v>2208.3685803398457</v>
      </c>
      <c r="AN804" s="174"/>
      <c r="AO804" s="176">
        <v>24</v>
      </c>
      <c r="AP804" s="174">
        <v>36</v>
      </c>
      <c r="AQ804" s="175">
        <f t="shared" si="645"/>
        <v>101</v>
      </c>
      <c r="AR804" s="31">
        <f t="shared" si="646"/>
        <v>0</v>
      </c>
      <c r="AS804" s="2">
        <f t="shared" si="647"/>
        <v>1</v>
      </c>
      <c r="AT804" s="33">
        <f t="shared" si="648"/>
        <v>1</v>
      </c>
      <c r="AU804" s="31">
        <f t="shared" si="649"/>
        <v>0</v>
      </c>
      <c r="AV804" s="2">
        <f t="shared" si="650"/>
        <v>0</v>
      </c>
      <c r="AW804" s="33" t="str">
        <f t="shared" si="651"/>
        <v>보스대상</v>
      </c>
      <c r="AX804" s="31">
        <f t="shared" si="652"/>
        <v>1</v>
      </c>
      <c r="AY804" s="33">
        <f t="shared" si="653"/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hidden="1" customHeight="1">
      <c r="A805" s="2"/>
      <c r="B805" s="107">
        <v>730</v>
      </c>
      <c r="C805" s="31">
        <v>10</v>
      </c>
      <c r="D805" s="111" t="s">
        <v>21</v>
      </c>
      <c r="E805" s="2" t="s">
        <v>144</v>
      </c>
      <c r="F805" s="2"/>
      <c r="G805" s="2"/>
      <c r="H805" s="33"/>
      <c r="I805" s="173">
        <f t="shared" si="654"/>
        <v>815.29242720038303</v>
      </c>
      <c r="J805" s="174">
        <f t="shared" si="655"/>
        <v>22.849888828545563</v>
      </c>
      <c r="K805" s="189">
        <f t="shared" si="656"/>
        <v>489</v>
      </c>
      <c r="L805" s="190">
        <f t="shared" si="634"/>
        <v>264</v>
      </c>
      <c r="M805" s="173">
        <f t="shared" si="609"/>
        <v>23442.001345822155</v>
      </c>
      <c r="N805" s="174">
        <f t="shared" si="631"/>
        <v>23442.001345822155</v>
      </c>
      <c r="O805" s="174"/>
      <c r="P805" s="174"/>
      <c r="Q805" s="174"/>
      <c r="R805" s="175">
        <f t="shared" ref="R805:R836" si="658">X805*(1+(AG805/100)*(AI805/100-1))</f>
        <v>0</v>
      </c>
      <c r="S805" s="173">
        <f t="shared" si="632"/>
        <v>19141.921758213546</v>
      </c>
      <c r="T805" s="174">
        <f t="shared" ref="T805:T836" si="659">AL805*AW805*AX805*AY805*IF(F805="백어택",1.2,1)</f>
        <v>19141.921758213546</v>
      </c>
      <c r="U805" s="174"/>
      <c r="V805" s="174"/>
      <c r="W805" s="174"/>
      <c r="X805" s="175">
        <f t="shared" ref="X805:X836" si="660">AL805*AS805+IF(AX805=1,AL805*AU805,AL805*AU805*2)</f>
        <v>0</v>
      </c>
      <c r="Y805" s="173">
        <f t="shared" si="657"/>
        <v>38283.843516427092</v>
      </c>
      <c r="Z805" s="174">
        <f t="shared" ref="Z805:Z836" si="661">T805*$D$58/100</f>
        <v>38283.843516427092</v>
      </c>
      <c r="AA805" s="174"/>
      <c r="AB805" s="174"/>
      <c r="AC805" s="174"/>
      <c r="AD805" s="175">
        <f t="shared" ref="AD805:AD836" si="662">X805*$D$58/100</f>
        <v>0</v>
      </c>
      <c r="AE805" s="173">
        <f t="shared" ref="AE805:AE836" si="663">AO805*(1-$D$20/100)*(1-$D$17/100)-AR805</f>
        <v>28.752875120304001</v>
      </c>
      <c r="AF805" s="174">
        <f t="shared" si="630"/>
        <v>36</v>
      </c>
      <c r="AG805" s="174">
        <f t="shared" ref="AG805:AG836" si="664">IF($D$57&gt;100,100,$D$57)</f>
        <v>22.464200000000002</v>
      </c>
      <c r="AH805" s="174">
        <f t="shared" si="616"/>
        <v>657</v>
      </c>
      <c r="AI805" s="174">
        <f t="shared" si="617"/>
        <v>200</v>
      </c>
      <c r="AJ805" s="174">
        <f t="shared" ref="AJ805:AJ836" si="665">10/6</f>
        <v>1.6666666666666667</v>
      </c>
      <c r="AK805" s="174">
        <f t="shared" si="635"/>
        <v>13672.80125586682</v>
      </c>
      <c r="AL805" s="174">
        <f t="shared" ref="AL805:AL836" si="666">(VLOOKUP(C805,$B$36:$AG$39,31,FALSE)+VLOOKUP(C805,$B$40:$AG$43,31,FALSE)*$D$54)*$D$59/100</f>
        <v>13672.80125586682</v>
      </c>
      <c r="AM805" s="174"/>
      <c r="AN805" s="174"/>
      <c r="AO805" s="176">
        <v>36</v>
      </c>
      <c r="AP805" s="174">
        <v>36</v>
      </c>
      <c r="AQ805" s="175">
        <f t="shared" ref="AQ805:AQ836" si="667">VLOOKUP(C805,$B$45:$AG$48,31,FALSE)</f>
        <v>657</v>
      </c>
      <c r="AR805" s="31">
        <f t="shared" ref="AR805:AR836" si="668">IF(LEFT(E805,1)*1=1,$S$71,$R$71)</f>
        <v>0</v>
      </c>
      <c r="AS805" s="2">
        <f t="shared" ref="AS805:AS836" si="669">IF(LEFT(E805,1)*1=2,$U$71,$T$71)</f>
        <v>0</v>
      </c>
      <c r="AT805" s="33">
        <f t="shared" ref="AT805:AT836" si="670">IF(LEFT(E805,1)*1=3,$W$71,$V$71)</f>
        <v>0</v>
      </c>
      <c r="AU805" s="31">
        <f t="shared" ref="AU805:AU836" si="671">IF(MID(E805,3,1)*1=1,$Y$71,$X$71)</f>
        <v>0</v>
      </c>
      <c r="AV805" s="2">
        <f t="shared" ref="AV805:AV836" si="672">IF(MID(E805,3,1)*1=2,$AA$71,$Z$71)</f>
        <v>0</v>
      </c>
      <c r="AW805" s="33">
        <f t="shared" ref="AW805:AW836" si="673">IF(MID(E805,3,1)*1=3,$AC$71,$AB$71)</f>
        <v>1</v>
      </c>
      <c r="AX805" s="31">
        <f t="shared" ref="AX805:AX836" si="674">IF(MID(E805,5,1)*1=1,$AE$71,$AD$71)</f>
        <v>1.4</v>
      </c>
      <c r="AY805" s="33">
        <f t="shared" ref="AY805:AY836" si="675">IF(MID(E805,5,1)*1=2,$AG$71,$AF$71)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hidden="1" customHeight="1">
      <c r="A806" s="2"/>
      <c r="B806" s="107">
        <v>731</v>
      </c>
      <c r="C806" s="31">
        <v>10</v>
      </c>
      <c r="D806" s="111" t="s">
        <v>21</v>
      </c>
      <c r="E806" s="2" t="s">
        <v>138</v>
      </c>
      <c r="F806" s="2"/>
      <c r="G806" s="2"/>
      <c r="H806" s="33"/>
      <c r="I806" s="173">
        <f t="shared" si="654"/>
        <v>1164.7034674291185</v>
      </c>
      <c r="J806" s="174">
        <f t="shared" si="655"/>
        <v>22.849888828545563</v>
      </c>
      <c r="K806" s="189">
        <f t="shared" si="656"/>
        <v>242</v>
      </c>
      <c r="L806" s="190">
        <f t="shared" si="634"/>
        <v>158</v>
      </c>
      <c r="M806" s="173">
        <f t="shared" si="609"/>
        <v>33488.573351174506</v>
      </c>
      <c r="N806" s="174">
        <f t="shared" si="631"/>
        <v>23442.001345822155</v>
      </c>
      <c r="O806" s="174"/>
      <c r="P806" s="174"/>
      <c r="Q806" s="174"/>
      <c r="R806" s="175">
        <f t="shared" si="658"/>
        <v>10046.572005352353</v>
      </c>
      <c r="S806" s="173">
        <f t="shared" si="632"/>
        <v>27345.602511733639</v>
      </c>
      <c r="T806" s="174">
        <f t="shared" si="659"/>
        <v>19141.921758213546</v>
      </c>
      <c r="U806" s="174"/>
      <c r="V806" s="174"/>
      <c r="W806" s="174"/>
      <c r="X806" s="175">
        <f t="shared" si="660"/>
        <v>8203.6807535200915</v>
      </c>
      <c r="Y806" s="173">
        <f t="shared" si="657"/>
        <v>54691.205023467279</v>
      </c>
      <c r="Z806" s="174">
        <f t="shared" si="661"/>
        <v>38283.843516427092</v>
      </c>
      <c r="AA806" s="174"/>
      <c r="AB806" s="174"/>
      <c r="AC806" s="174"/>
      <c r="AD806" s="175">
        <f t="shared" si="662"/>
        <v>16407.361507040183</v>
      </c>
      <c r="AE806" s="173">
        <f t="shared" si="663"/>
        <v>28.752875120304001</v>
      </c>
      <c r="AF806" s="174">
        <f t="shared" si="630"/>
        <v>36</v>
      </c>
      <c r="AG806" s="174">
        <f t="shared" si="664"/>
        <v>22.464200000000002</v>
      </c>
      <c r="AH806" s="174">
        <f t="shared" si="616"/>
        <v>657</v>
      </c>
      <c r="AI806" s="174">
        <f t="shared" si="617"/>
        <v>200</v>
      </c>
      <c r="AJ806" s="174">
        <f t="shared" si="665"/>
        <v>1.6666666666666667</v>
      </c>
      <c r="AK806" s="174">
        <f t="shared" si="635"/>
        <v>13672.80125586682</v>
      </c>
      <c r="AL806" s="174">
        <f t="shared" si="666"/>
        <v>13672.80125586682</v>
      </c>
      <c r="AM806" s="174"/>
      <c r="AN806" s="174"/>
      <c r="AO806" s="176">
        <v>36</v>
      </c>
      <c r="AP806" s="174">
        <v>36</v>
      </c>
      <c r="AQ806" s="175">
        <f t="shared" si="667"/>
        <v>657</v>
      </c>
      <c r="AR806" s="31">
        <f t="shared" si="668"/>
        <v>0</v>
      </c>
      <c r="AS806" s="2">
        <f t="shared" si="669"/>
        <v>0</v>
      </c>
      <c r="AT806" s="33">
        <f t="shared" si="670"/>
        <v>0</v>
      </c>
      <c r="AU806" s="31">
        <f t="shared" si="671"/>
        <v>0.3</v>
      </c>
      <c r="AV806" s="2">
        <f t="shared" si="672"/>
        <v>0</v>
      </c>
      <c r="AW806" s="33">
        <f t="shared" si="673"/>
        <v>1</v>
      </c>
      <c r="AX806" s="31">
        <f t="shared" si="674"/>
        <v>1.4</v>
      </c>
      <c r="AY806" s="33">
        <f t="shared" si="675"/>
        <v>1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hidden="1" customHeight="1">
      <c r="A807" s="2"/>
      <c r="B807" s="107">
        <v>732</v>
      </c>
      <c r="C807" s="31">
        <v>10</v>
      </c>
      <c r="D807" s="111" t="s">
        <v>21</v>
      </c>
      <c r="E807" s="2" t="s">
        <v>141</v>
      </c>
      <c r="F807" s="2"/>
      <c r="G807" s="2" t="s">
        <v>177</v>
      </c>
      <c r="H807" s="33"/>
      <c r="I807" s="173">
        <f t="shared" si="654"/>
        <v>1222.9386408005746</v>
      </c>
      <c r="J807" s="174">
        <f t="shared" si="655"/>
        <v>22.849888828545563</v>
      </c>
      <c r="K807" s="189">
        <f t="shared" si="656"/>
        <v>220</v>
      </c>
      <c r="L807" s="190">
        <f t="shared" si="634"/>
        <v>141</v>
      </c>
      <c r="M807" s="173">
        <f t="shared" ref="M807:M866" si="676">SUM(N807:R807)</f>
        <v>35163.002018733234</v>
      </c>
      <c r="N807" s="174">
        <f t="shared" si="631"/>
        <v>35163.002018733234</v>
      </c>
      <c r="O807" s="174"/>
      <c r="P807" s="174"/>
      <c r="Q807" s="174"/>
      <c r="R807" s="175">
        <f t="shared" si="658"/>
        <v>0</v>
      </c>
      <c r="S807" s="173">
        <f t="shared" si="632"/>
        <v>28712.882637320319</v>
      </c>
      <c r="T807" s="174">
        <f t="shared" si="659"/>
        <v>28712.882637320319</v>
      </c>
      <c r="U807" s="174"/>
      <c r="V807" s="174"/>
      <c r="W807" s="174"/>
      <c r="X807" s="175">
        <f t="shared" si="660"/>
        <v>0</v>
      </c>
      <c r="Y807" s="173">
        <f t="shared" si="657"/>
        <v>57425.765274640638</v>
      </c>
      <c r="Z807" s="174">
        <f t="shared" si="661"/>
        <v>57425.765274640638</v>
      </c>
      <c r="AA807" s="174"/>
      <c r="AB807" s="174"/>
      <c r="AC807" s="174"/>
      <c r="AD807" s="175">
        <f t="shared" si="662"/>
        <v>0</v>
      </c>
      <c r="AE807" s="173">
        <f t="shared" si="663"/>
        <v>28.752875120304001</v>
      </c>
      <c r="AF807" s="174">
        <f t="shared" si="630"/>
        <v>36</v>
      </c>
      <c r="AG807" s="174">
        <f t="shared" si="664"/>
        <v>22.464200000000002</v>
      </c>
      <c r="AH807" s="174">
        <f t="shared" si="616"/>
        <v>657</v>
      </c>
      <c r="AI807" s="174">
        <f t="shared" si="617"/>
        <v>200</v>
      </c>
      <c r="AJ807" s="174">
        <f t="shared" si="665"/>
        <v>1.6666666666666667</v>
      </c>
      <c r="AK807" s="174">
        <f t="shared" si="635"/>
        <v>13672.80125586682</v>
      </c>
      <c r="AL807" s="174">
        <f t="shared" si="666"/>
        <v>13672.80125586682</v>
      </c>
      <c r="AM807" s="174"/>
      <c r="AN807" s="174"/>
      <c r="AO807" s="176">
        <v>36</v>
      </c>
      <c r="AP807" s="174">
        <v>36</v>
      </c>
      <c r="AQ807" s="175">
        <f t="shared" si="667"/>
        <v>657</v>
      </c>
      <c r="AR807" s="31">
        <f t="shared" si="668"/>
        <v>0</v>
      </c>
      <c r="AS807" s="2">
        <f t="shared" si="669"/>
        <v>0</v>
      </c>
      <c r="AT807" s="33">
        <f t="shared" si="670"/>
        <v>0</v>
      </c>
      <c r="AU807" s="31">
        <f t="shared" si="671"/>
        <v>0</v>
      </c>
      <c r="AV807" s="2">
        <f t="shared" si="672"/>
        <v>0</v>
      </c>
      <c r="AW807" s="33">
        <f t="shared" si="673"/>
        <v>1.5</v>
      </c>
      <c r="AX807" s="31">
        <f t="shared" si="674"/>
        <v>1.4</v>
      </c>
      <c r="AY807" s="33">
        <f t="shared" si="675"/>
        <v>1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hidden="1" customHeight="1">
      <c r="A808" s="2"/>
      <c r="B808" s="107">
        <v>733</v>
      </c>
      <c r="C808" s="31">
        <v>10</v>
      </c>
      <c r="D808" s="111" t="s">
        <v>21</v>
      </c>
      <c r="E808" s="2" t="s">
        <v>150</v>
      </c>
      <c r="F808" s="2"/>
      <c r="G808" s="2"/>
      <c r="H808" s="33"/>
      <c r="I808" s="173">
        <f t="shared" si="654"/>
        <v>1030.2874349669858</v>
      </c>
      <c r="J808" s="174">
        <f t="shared" si="655"/>
        <v>28.875471628361922</v>
      </c>
      <c r="K808" s="189">
        <f t="shared" si="656"/>
        <v>315</v>
      </c>
      <c r="L808" s="190">
        <f t="shared" si="634"/>
        <v>194</v>
      </c>
      <c r="M808" s="173">
        <f t="shared" si="676"/>
        <v>23442.001345822155</v>
      </c>
      <c r="N808" s="174">
        <f t="shared" si="631"/>
        <v>23442.001345822155</v>
      </c>
      <c r="O808" s="174"/>
      <c r="P808" s="174"/>
      <c r="Q808" s="174"/>
      <c r="R808" s="175">
        <f t="shared" si="658"/>
        <v>0</v>
      </c>
      <c r="S808" s="173">
        <f t="shared" si="632"/>
        <v>19141.921758213546</v>
      </c>
      <c r="T808" s="174">
        <f t="shared" si="659"/>
        <v>19141.921758213546</v>
      </c>
      <c r="U808" s="174"/>
      <c r="V808" s="174"/>
      <c r="W808" s="174"/>
      <c r="X808" s="175">
        <f t="shared" si="660"/>
        <v>0</v>
      </c>
      <c r="Y808" s="173">
        <f t="shared" si="657"/>
        <v>38283.843516427092</v>
      </c>
      <c r="Z808" s="174">
        <f t="shared" si="661"/>
        <v>38283.843516427092</v>
      </c>
      <c r="AA808" s="174"/>
      <c r="AB808" s="174"/>
      <c r="AC808" s="174"/>
      <c r="AD808" s="175">
        <f t="shared" si="662"/>
        <v>0</v>
      </c>
      <c r="AE808" s="173">
        <f t="shared" si="663"/>
        <v>22.752875120304001</v>
      </c>
      <c r="AF808" s="174">
        <f t="shared" si="630"/>
        <v>36</v>
      </c>
      <c r="AG808" s="174">
        <f t="shared" si="664"/>
        <v>22.464200000000002</v>
      </c>
      <c r="AH808" s="174">
        <f t="shared" si="616"/>
        <v>657</v>
      </c>
      <c r="AI808" s="174">
        <f t="shared" si="617"/>
        <v>200</v>
      </c>
      <c r="AJ808" s="174">
        <f t="shared" si="665"/>
        <v>1.6666666666666667</v>
      </c>
      <c r="AK808" s="174">
        <f t="shared" si="635"/>
        <v>13672.80125586682</v>
      </c>
      <c r="AL808" s="174">
        <f t="shared" si="666"/>
        <v>13672.80125586682</v>
      </c>
      <c r="AM808" s="174"/>
      <c r="AN808" s="174"/>
      <c r="AO808" s="176">
        <v>36</v>
      </c>
      <c r="AP808" s="174">
        <v>36</v>
      </c>
      <c r="AQ808" s="175">
        <f t="shared" si="667"/>
        <v>657</v>
      </c>
      <c r="AR808" s="31">
        <f t="shared" si="668"/>
        <v>6</v>
      </c>
      <c r="AS808" s="2">
        <f t="shared" si="669"/>
        <v>0</v>
      </c>
      <c r="AT808" s="33">
        <f t="shared" si="670"/>
        <v>0</v>
      </c>
      <c r="AU808" s="31">
        <f t="shared" si="671"/>
        <v>0</v>
      </c>
      <c r="AV808" s="2">
        <f t="shared" si="672"/>
        <v>0</v>
      </c>
      <c r="AW808" s="33">
        <f t="shared" si="673"/>
        <v>1</v>
      </c>
      <c r="AX808" s="31">
        <f t="shared" si="674"/>
        <v>1.4</v>
      </c>
      <c r="AY808" s="33">
        <f t="shared" si="675"/>
        <v>1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hidden="1" customHeight="1">
      <c r="A809" s="2"/>
      <c r="B809" s="107">
        <v>734</v>
      </c>
      <c r="C809" s="31">
        <v>10</v>
      </c>
      <c r="D809" s="111" t="s">
        <v>21</v>
      </c>
      <c r="E809" s="2" t="s">
        <v>164</v>
      </c>
      <c r="F809" s="2"/>
      <c r="G809" s="2"/>
      <c r="H809" s="33"/>
      <c r="I809" s="173">
        <f t="shared" si="654"/>
        <v>1471.8391928099795</v>
      </c>
      <c r="J809" s="174">
        <f t="shared" si="655"/>
        <v>28.875471628361922</v>
      </c>
      <c r="K809" s="189">
        <f t="shared" si="656"/>
        <v>135</v>
      </c>
      <c r="L809" s="190">
        <f t="shared" si="634"/>
        <v>95</v>
      </c>
      <c r="M809" s="173">
        <f t="shared" si="676"/>
        <v>33488.573351174506</v>
      </c>
      <c r="N809" s="174">
        <f t="shared" si="631"/>
        <v>23442.001345822155</v>
      </c>
      <c r="O809" s="174"/>
      <c r="P809" s="174"/>
      <c r="Q809" s="174"/>
      <c r="R809" s="175">
        <f t="shared" si="658"/>
        <v>10046.572005352353</v>
      </c>
      <c r="S809" s="173">
        <f t="shared" si="632"/>
        <v>27345.602511733639</v>
      </c>
      <c r="T809" s="174">
        <f t="shared" si="659"/>
        <v>19141.921758213546</v>
      </c>
      <c r="U809" s="174"/>
      <c r="V809" s="174"/>
      <c r="W809" s="174"/>
      <c r="X809" s="175">
        <f t="shared" si="660"/>
        <v>8203.6807535200915</v>
      </c>
      <c r="Y809" s="173">
        <f t="shared" si="657"/>
        <v>54691.205023467279</v>
      </c>
      <c r="Z809" s="174">
        <f t="shared" si="661"/>
        <v>38283.843516427092</v>
      </c>
      <c r="AA809" s="174"/>
      <c r="AB809" s="174"/>
      <c r="AC809" s="174"/>
      <c r="AD809" s="175">
        <f t="shared" si="662"/>
        <v>16407.361507040183</v>
      </c>
      <c r="AE809" s="173">
        <f t="shared" si="663"/>
        <v>22.752875120304001</v>
      </c>
      <c r="AF809" s="174">
        <f t="shared" si="630"/>
        <v>36</v>
      </c>
      <c r="AG809" s="174">
        <f t="shared" si="664"/>
        <v>22.464200000000002</v>
      </c>
      <c r="AH809" s="174">
        <f t="shared" ref="AH809:AH872" si="677">AQ809</f>
        <v>657</v>
      </c>
      <c r="AI809" s="174">
        <f t="shared" ref="AI809:AI872" si="678">$D$58</f>
        <v>200</v>
      </c>
      <c r="AJ809" s="174">
        <f t="shared" si="665"/>
        <v>1.6666666666666667</v>
      </c>
      <c r="AK809" s="174">
        <f t="shared" si="635"/>
        <v>13672.80125586682</v>
      </c>
      <c r="AL809" s="174">
        <f t="shared" si="666"/>
        <v>13672.80125586682</v>
      </c>
      <c r="AM809" s="174"/>
      <c r="AN809" s="174"/>
      <c r="AO809" s="176">
        <v>36</v>
      </c>
      <c r="AP809" s="174">
        <v>36</v>
      </c>
      <c r="AQ809" s="175">
        <f t="shared" si="667"/>
        <v>657</v>
      </c>
      <c r="AR809" s="31">
        <f t="shared" si="668"/>
        <v>6</v>
      </c>
      <c r="AS809" s="2">
        <f t="shared" si="669"/>
        <v>0</v>
      </c>
      <c r="AT809" s="33">
        <f t="shared" si="670"/>
        <v>0</v>
      </c>
      <c r="AU809" s="31">
        <f t="shared" si="671"/>
        <v>0.3</v>
      </c>
      <c r="AV809" s="2">
        <f t="shared" si="672"/>
        <v>0</v>
      </c>
      <c r="AW809" s="33">
        <f t="shared" si="673"/>
        <v>1</v>
      </c>
      <c r="AX809" s="31">
        <f t="shared" si="674"/>
        <v>1.4</v>
      </c>
      <c r="AY809" s="33">
        <f t="shared" si="675"/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hidden="1" customHeight="1">
      <c r="A810" s="2"/>
      <c r="B810" s="107">
        <v>735</v>
      </c>
      <c r="C810" s="31">
        <v>10</v>
      </c>
      <c r="D810" s="111" t="s">
        <v>21</v>
      </c>
      <c r="E810" s="2" t="s">
        <v>156</v>
      </c>
      <c r="F810" s="2"/>
      <c r="G810" s="2" t="s">
        <v>177</v>
      </c>
      <c r="H810" s="33"/>
      <c r="I810" s="173">
        <f t="shared" si="654"/>
        <v>1545.4311524504785</v>
      </c>
      <c r="J810" s="174">
        <f t="shared" si="655"/>
        <v>28.875471628361922</v>
      </c>
      <c r="K810" s="189">
        <f t="shared" si="656"/>
        <v>113</v>
      </c>
      <c r="L810" s="190">
        <f t="shared" si="634"/>
        <v>82</v>
      </c>
      <c r="M810" s="173">
        <f t="shared" si="676"/>
        <v>35163.002018733234</v>
      </c>
      <c r="N810" s="174">
        <f t="shared" si="631"/>
        <v>35163.002018733234</v>
      </c>
      <c r="O810" s="174"/>
      <c r="P810" s="174"/>
      <c r="Q810" s="174"/>
      <c r="R810" s="175">
        <f t="shared" si="658"/>
        <v>0</v>
      </c>
      <c r="S810" s="173">
        <f t="shared" si="632"/>
        <v>28712.882637320319</v>
      </c>
      <c r="T810" s="174">
        <f t="shared" si="659"/>
        <v>28712.882637320319</v>
      </c>
      <c r="U810" s="174"/>
      <c r="V810" s="174"/>
      <c r="W810" s="174"/>
      <c r="X810" s="175">
        <f t="shared" si="660"/>
        <v>0</v>
      </c>
      <c r="Y810" s="173">
        <f t="shared" si="657"/>
        <v>57425.765274640638</v>
      </c>
      <c r="Z810" s="174">
        <f t="shared" si="661"/>
        <v>57425.765274640638</v>
      </c>
      <c r="AA810" s="174"/>
      <c r="AB810" s="174"/>
      <c r="AC810" s="174"/>
      <c r="AD810" s="175">
        <f t="shared" si="662"/>
        <v>0</v>
      </c>
      <c r="AE810" s="173">
        <f t="shared" si="663"/>
        <v>22.752875120304001</v>
      </c>
      <c r="AF810" s="174">
        <f t="shared" si="630"/>
        <v>36</v>
      </c>
      <c r="AG810" s="174">
        <f t="shared" si="664"/>
        <v>22.464200000000002</v>
      </c>
      <c r="AH810" s="174">
        <f t="shared" si="677"/>
        <v>657</v>
      </c>
      <c r="AI810" s="174">
        <f t="shared" si="678"/>
        <v>200</v>
      </c>
      <c r="AJ810" s="174">
        <f t="shared" si="665"/>
        <v>1.6666666666666667</v>
      </c>
      <c r="AK810" s="174">
        <f t="shared" si="635"/>
        <v>13672.80125586682</v>
      </c>
      <c r="AL810" s="174">
        <f t="shared" si="666"/>
        <v>13672.80125586682</v>
      </c>
      <c r="AM810" s="174"/>
      <c r="AN810" s="174"/>
      <c r="AO810" s="176">
        <v>36</v>
      </c>
      <c r="AP810" s="174">
        <v>36</v>
      </c>
      <c r="AQ810" s="175">
        <f t="shared" si="667"/>
        <v>657</v>
      </c>
      <c r="AR810" s="31">
        <f t="shared" si="668"/>
        <v>6</v>
      </c>
      <c r="AS810" s="2">
        <f t="shared" si="669"/>
        <v>0</v>
      </c>
      <c r="AT810" s="33">
        <f t="shared" si="670"/>
        <v>0</v>
      </c>
      <c r="AU810" s="31">
        <f t="shared" si="671"/>
        <v>0</v>
      </c>
      <c r="AV810" s="2">
        <f t="shared" si="672"/>
        <v>0</v>
      </c>
      <c r="AW810" s="33">
        <f t="shared" si="673"/>
        <v>1.5</v>
      </c>
      <c r="AX810" s="31">
        <f t="shared" si="674"/>
        <v>1.4</v>
      </c>
      <c r="AY810" s="33">
        <f t="shared" si="675"/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hidden="1" customHeight="1">
      <c r="A811" s="2"/>
      <c r="B811" s="107">
        <v>736</v>
      </c>
      <c r="C811" s="31">
        <v>10</v>
      </c>
      <c r="D811" s="111" t="s">
        <v>21</v>
      </c>
      <c r="E811" s="2" t="s">
        <v>161</v>
      </c>
      <c r="F811" s="2"/>
      <c r="G811" s="2"/>
      <c r="H811" s="33"/>
      <c r="I811" s="173">
        <f t="shared" si="654"/>
        <v>931.76277394329497</v>
      </c>
      <c r="J811" s="174">
        <f t="shared" si="655"/>
        <v>22.849888828545563</v>
      </c>
      <c r="K811" s="189">
        <f t="shared" si="656"/>
        <v>376</v>
      </c>
      <c r="L811" s="190">
        <f t="shared" si="634"/>
        <v>221</v>
      </c>
      <c r="M811" s="173">
        <f t="shared" si="676"/>
        <v>26790.858680939607</v>
      </c>
      <c r="N811" s="174">
        <f t="shared" si="631"/>
        <v>23442.001345822155</v>
      </c>
      <c r="O811" s="174"/>
      <c r="P811" s="174"/>
      <c r="Q811" s="174"/>
      <c r="R811" s="175">
        <f t="shared" si="658"/>
        <v>3348.8573351174509</v>
      </c>
      <c r="S811" s="173">
        <f t="shared" si="632"/>
        <v>21876.482009386909</v>
      </c>
      <c r="T811" s="174">
        <f t="shared" si="659"/>
        <v>19141.921758213546</v>
      </c>
      <c r="U811" s="174"/>
      <c r="V811" s="174"/>
      <c r="W811" s="174"/>
      <c r="X811" s="175">
        <f t="shared" si="660"/>
        <v>2734.5602511733641</v>
      </c>
      <c r="Y811" s="173">
        <f t="shared" si="657"/>
        <v>43752.964018773819</v>
      </c>
      <c r="Z811" s="174">
        <f t="shared" si="661"/>
        <v>38283.843516427092</v>
      </c>
      <c r="AA811" s="174"/>
      <c r="AB811" s="174"/>
      <c r="AC811" s="174"/>
      <c r="AD811" s="175">
        <f t="shared" si="662"/>
        <v>5469.1205023467282</v>
      </c>
      <c r="AE811" s="173">
        <f t="shared" si="663"/>
        <v>28.752875120304001</v>
      </c>
      <c r="AF811" s="174">
        <f t="shared" ref="AF811:AF874" si="679">AP811</f>
        <v>36</v>
      </c>
      <c r="AG811" s="174">
        <f t="shared" si="664"/>
        <v>22.464200000000002</v>
      </c>
      <c r="AH811" s="174">
        <f t="shared" si="677"/>
        <v>657</v>
      </c>
      <c r="AI811" s="174">
        <f t="shared" si="678"/>
        <v>200</v>
      </c>
      <c r="AJ811" s="174">
        <f t="shared" si="665"/>
        <v>1.6666666666666667</v>
      </c>
      <c r="AK811" s="174">
        <f t="shared" si="635"/>
        <v>13672.80125586682</v>
      </c>
      <c r="AL811" s="174">
        <f t="shared" si="666"/>
        <v>13672.80125586682</v>
      </c>
      <c r="AM811" s="174"/>
      <c r="AN811" s="174"/>
      <c r="AO811" s="176">
        <v>36</v>
      </c>
      <c r="AP811" s="174">
        <v>36</v>
      </c>
      <c r="AQ811" s="175">
        <f t="shared" si="667"/>
        <v>657</v>
      </c>
      <c r="AR811" s="31">
        <f t="shared" si="668"/>
        <v>0</v>
      </c>
      <c r="AS811" s="2">
        <f t="shared" si="669"/>
        <v>0.2</v>
      </c>
      <c r="AT811" s="33">
        <f t="shared" si="670"/>
        <v>0</v>
      </c>
      <c r="AU811" s="31">
        <f t="shared" si="671"/>
        <v>0</v>
      </c>
      <c r="AV811" s="2">
        <f t="shared" si="672"/>
        <v>0</v>
      </c>
      <c r="AW811" s="33">
        <f t="shared" si="673"/>
        <v>1</v>
      </c>
      <c r="AX811" s="31">
        <f t="shared" si="674"/>
        <v>1.4</v>
      </c>
      <c r="AY811" s="33">
        <f t="shared" si="675"/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hidden="1" customHeight="1">
      <c r="A812" s="2"/>
      <c r="B812" s="107">
        <v>737</v>
      </c>
      <c r="C812" s="31">
        <v>10</v>
      </c>
      <c r="D812" s="111" t="s">
        <v>21</v>
      </c>
      <c r="E812" s="2" t="s">
        <v>169</v>
      </c>
      <c r="F812" s="2"/>
      <c r="G812" s="2"/>
      <c r="H812" s="33"/>
      <c r="I812" s="173">
        <f t="shared" si="654"/>
        <v>1281.1738141720307</v>
      </c>
      <c r="J812" s="174">
        <f t="shared" si="655"/>
        <v>22.849888828545563</v>
      </c>
      <c r="K812" s="189">
        <f t="shared" si="656"/>
        <v>197</v>
      </c>
      <c r="L812" s="190">
        <f t="shared" si="634"/>
        <v>131</v>
      </c>
      <c r="M812" s="173">
        <f t="shared" si="676"/>
        <v>36837.430686291962</v>
      </c>
      <c r="N812" s="174">
        <f t="shared" si="631"/>
        <v>23442.001345822155</v>
      </c>
      <c r="O812" s="174"/>
      <c r="P812" s="174"/>
      <c r="Q812" s="174"/>
      <c r="R812" s="175">
        <f t="shared" si="658"/>
        <v>13395.429340469804</v>
      </c>
      <c r="S812" s="173">
        <f t="shared" si="632"/>
        <v>30080.162762907003</v>
      </c>
      <c r="T812" s="174">
        <f t="shared" si="659"/>
        <v>19141.921758213546</v>
      </c>
      <c r="U812" s="174"/>
      <c r="V812" s="174"/>
      <c r="W812" s="174"/>
      <c r="X812" s="175">
        <f t="shared" si="660"/>
        <v>10938.241004693456</v>
      </c>
      <c r="Y812" s="173">
        <f t="shared" si="657"/>
        <v>60160.325525814005</v>
      </c>
      <c r="Z812" s="174">
        <f t="shared" si="661"/>
        <v>38283.843516427092</v>
      </c>
      <c r="AA812" s="174"/>
      <c r="AB812" s="174"/>
      <c r="AC812" s="174"/>
      <c r="AD812" s="175">
        <f t="shared" si="662"/>
        <v>21876.482009386913</v>
      </c>
      <c r="AE812" s="173">
        <f t="shared" si="663"/>
        <v>28.752875120304001</v>
      </c>
      <c r="AF812" s="174">
        <f t="shared" si="679"/>
        <v>36</v>
      </c>
      <c r="AG812" s="174">
        <f t="shared" si="664"/>
        <v>22.464200000000002</v>
      </c>
      <c r="AH812" s="174">
        <f t="shared" si="677"/>
        <v>657</v>
      </c>
      <c r="AI812" s="174">
        <f t="shared" si="678"/>
        <v>200</v>
      </c>
      <c r="AJ812" s="174">
        <f t="shared" si="665"/>
        <v>1.6666666666666667</v>
      </c>
      <c r="AK812" s="174">
        <f t="shared" si="635"/>
        <v>13672.80125586682</v>
      </c>
      <c r="AL812" s="174">
        <f t="shared" si="666"/>
        <v>13672.80125586682</v>
      </c>
      <c r="AM812" s="174"/>
      <c r="AN812" s="174"/>
      <c r="AO812" s="176">
        <v>36</v>
      </c>
      <c r="AP812" s="174">
        <v>36</v>
      </c>
      <c r="AQ812" s="175">
        <f t="shared" si="667"/>
        <v>657</v>
      </c>
      <c r="AR812" s="31">
        <f t="shared" si="668"/>
        <v>0</v>
      </c>
      <c r="AS812" s="2">
        <f t="shared" si="669"/>
        <v>0.2</v>
      </c>
      <c r="AT812" s="33">
        <f t="shared" si="670"/>
        <v>0</v>
      </c>
      <c r="AU812" s="31">
        <f t="shared" si="671"/>
        <v>0.3</v>
      </c>
      <c r="AV812" s="2">
        <f t="shared" si="672"/>
        <v>0</v>
      </c>
      <c r="AW812" s="33">
        <f t="shared" si="673"/>
        <v>1</v>
      </c>
      <c r="AX812" s="31">
        <f t="shared" si="674"/>
        <v>1.4</v>
      </c>
      <c r="AY812" s="33">
        <f t="shared" si="675"/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hidden="1" customHeight="1">
      <c r="A813" s="2"/>
      <c r="B813" s="107">
        <v>738</v>
      </c>
      <c r="C813" s="31">
        <v>10</v>
      </c>
      <c r="D813" s="111" t="s">
        <v>21</v>
      </c>
      <c r="E813" s="2" t="s">
        <v>171</v>
      </c>
      <c r="F813" s="2"/>
      <c r="G813" s="2" t="s">
        <v>177</v>
      </c>
      <c r="H813" s="33"/>
      <c r="I813" s="173">
        <f t="shared" si="654"/>
        <v>1339.4089875434865</v>
      </c>
      <c r="J813" s="174">
        <f t="shared" si="655"/>
        <v>22.849888828545563</v>
      </c>
      <c r="K813" s="189">
        <f t="shared" si="656"/>
        <v>172</v>
      </c>
      <c r="L813" s="190">
        <f t="shared" si="634"/>
        <v>116</v>
      </c>
      <c r="M813" s="173">
        <f t="shared" si="676"/>
        <v>38511.859353850683</v>
      </c>
      <c r="N813" s="174">
        <f t="shared" ref="N813:N876" si="680">T813*(1+(IF((AG813+IF(F813="백어택",8,0))&gt;100,100,AG813+IF(F813="백어택",8,0))/100)*(AI813/100-1))</f>
        <v>35163.002018733234</v>
      </c>
      <c r="O813" s="174"/>
      <c r="P813" s="174"/>
      <c r="Q813" s="174"/>
      <c r="R813" s="175">
        <f t="shared" si="658"/>
        <v>3348.8573351174509</v>
      </c>
      <c r="S813" s="173">
        <f t="shared" ref="S813:S876" si="681">SUM(T813:X813)</f>
        <v>31447.442888493682</v>
      </c>
      <c r="T813" s="174">
        <f t="shared" si="659"/>
        <v>28712.882637320319</v>
      </c>
      <c r="U813" s="174"/>
      <c r="V813" s="174"/>
      <c r="W813" s="174"/>
      <c r="X813" s="175">
        <f t="shared" si="660"/>
        <v>2734.5602511733641</v>
      </c>
      <c r="Y813" s="173">
        <f t="shared" si="657"/>
        <v>62894.885776987365</v>
      </c>
      <c r="Z813" s="174">
        <f t="shared" si="661"/>
        <v>57425.765274640638</v>
      </c>
      <c r="AA813" s="174"/>
      <c r="AB813" s="174"/>
      <c r="AC813" s="174"/>
      <c r="AD813" s="175">
        <f t="shared" si="662"/>
        <v>5469.1205023467282</v>
      </c>
      <c r="AE813" s="173">
        <f t="shared" si="663"/>
        <v>28.752875120304001</v>
      </c>
      <c r="AF813" s="174">
        <f t="shared" si="679"/>
        <v>36</v>
      </c>
      <c r="AG813" s="174">
        <f t="shared" si="664"/>
        <v>22.464200000000002</v>
      </c>
      <c r="AH813" s="174">
        <f t="shared" si="677"/>
        <v>657</v>
      </c>
      <c r="AI813" s="174">
        <f t="shared" si="678"/>
        <v>200</v>
      </c>
      <c r="AJ813" s="174">
        <f t="shared" si="665"/>
        <v>1.6666666666666667</v>
      </c>
      <c r="AK813" s="174">
        <f t="shared" si="635"/>
        <v>13672.80125586682</v>
      </c>
      <c r="AL813" s="174">
        <f t="shared" si="666"/>
        <v>13672.80125586682</v>
      </c>
      <c r="AM813" s="174"/>
      <c r="AN813" s="174"/>
      <c r="AO813" s="176">
        <v>36</v>
      </c>
      <c r="AP813" s="174">
        <v>36</v>
      </c>
      <c r="AQ813" s="175">
        <f t="shared" si="667"/>
        <v>657</v>
      </c>
      <c r="AR813" s="31">
        <f t="shared" si="668"/>
        <v>0</v>
      </c>
      <c r="AS813" s="2">
        <f t="shared" si="669"/>
        <v>0.2</v>
      </c>
      <c r="AT813" s="33">
        <f t="shared" si="670"/>
        <v>0</v>
      </c>
      <c r="AU813" s="31">
        <f t="shared" si="671"/>
        <v>0</v>
      </c>
      <c r="AV813" s="2">
        <f t="shared" si="672"/>
        <v>0</v>
      </c>
      <c r="AW813" s="33">
        <f t="shared" si="673"/>
        <v>1.5</v>
      </c>
      <c r="AX813" s="31">
        <f t="shared" si="674"/>
        <v>1.4</v>
      </c>
      <c r="AY813" s="33">
        <f t="shared" si="675"/>
        <v>1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hidden="1" customHeight="1">
      <c r="A814" s="2"/>
      <c r="B814" s="107">
        <v>739</v>
      </c>
      <c r="C814" s="31">
        <v>10</v>
      </c>
      <c r="D814" s="111" t="s">
        <v>21</v>
      </c>
      <c r="E814" s="2" t="s">
        <v>92</v>
      </c>
      <c r="F814" s="2"/>
      <c r="G814" s="2"/>
      <c r="H814" s="33"/>
      <c r="I814" s="173">
        <f t="shared" si="654"/>
        <v>931.76277394329497</v>
      </c>
      <c r="J814" s="174">
        <f t="shared" si="655"/>
        <v>22.849888828545563</v>
      </c>
      <c r="K814" s="189">
        <f t="shared" si="656"/>
        <v>376</v>
      </c>
      <c r="L814" s="190">
        <f t="shared" si="634"/>
        <v>221</v>
      </c>
      <c r="M814" s="173">
        <f t="shared" si="676"/>
        <v>26790.858680939607</v>
      </c>
      <c r="N814" s="174">
        <f t="shared" si="680"/>
        <v>26790.858680939607</v>
      </c>
      <c r="O814" s="174"/>
      <c r="P814" s="174"/>
      <c r="Q814" s="174"/>
      <c r="R814" s="175">
        <f t="shared" si="658"/>
        <v>0</v>
      </c>
      <c r="S814" s="173">
        <f t="shared" si="681"/>
        <v>21876.482009386913</v>
      </c>
      <c r="T814" s="174">
        <f t="shared" si="659"/>
        <v>21876.482009386913</v>
      </c>
      <c r="U814" s="174"/>
      <c r="V814" s="174"/>
      <c r="W814" s="174"/>
      <c r="X814" s="175">
        <f t="shared" si="660"/>
        <v>0</v>
      </c>
      <c r="Y814" s="173">
        <f t="shared" si="657"/>
        <v>43752.964018773826</v>
      </c>
      <c r="Z814" s="174">
        <f t="shared" si="661"/>
        <v>43752.964018773826</v>
      </c>
      <c r="AA814" s="174"/>
      <c r="AB814" s="174"/>
      <c r="AC814" s="174"/>
      <c r="AD814" s="175">
        <f t="shared" si="662"/>
        <v>0</v>
      </c>
      <c r="AE814" s="173">
        <f t="shared" si="663"/>
        <v>28.752875120304001</v>
      </c>
      <c r="AF814" s="174">
        <f t="shared" si="679"/>
        <v>36</v>
      </c>
      <c r="AG814" s="174">
        <f t="shared" si="664"/>
        <v>22.464200000000002</v>
      </c>
      <c r="AH814" s="174">
        <f t="shared" si="677"/>
        <v>657</v>
      </c>
      <c r="AI814" s="174">
        <f t="shared" si="678"/>
        <v>200</v>
      </c>
      <c r="AJ814" s="174">
        <f t="shared" si="665"/>
        <v>1.6666666666666667</v>
      </c>
      <c r="AK814" s="174">
        <f t="shared" si="635"/>
        <v>13672.80125586682</v>
      </c>
      <c r="AL814" s="174">
        <f t="shared" si="666"/>
        <v>13672.80125586682</v>
      </c>
      <c r="AM814" s="174"/>
      <c r="AN814" s="174"/>
      <c r="AO814" s="176">
        <v>36</v>
      </c>
      <c r="AP814" s="174">
        <v>36</v>
      </c>
      <c r="AQ814" s="175">
        <f t="shared" si="667"/>
        <v>657</v>
      </c>
      <c r="AR814" s="31">
        <f t="shared" si="668"/>
        <v>0</v>
      </c>
      <c r="AS814" s="2">
        <f t="shared" si="669"/>
        <v>0</v>
      </c>
      <c r="AT814" s="33">
        <f t="shared" si="670"/>
        <v>0</v>
      </c>
      <c r="AU814" s="31">
        <f t="shared" si="671"/>
        <v>0</v>
      </c>
      <c r="AV814" s="2">
        <f t="shared" si="672"/>
        <v>0</v>
      </c>
      <c r="AW814" s="33">
        <f t="shared" si="673"/>
        <v>1</v>
      </c>
      <c r="AX814" s="31">
        <f t="shared" si="674"/>
        <v>1</v>
      </c>
      <c r="AY814" s="33">
        <f t="shared" si="675"/>
        <v>1.6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hidden="1" customHeight="1">
      <c r="A815" s="2"/>
      <c r="B815" s="107">
        <v>740</v>
      </c>
      <c r="C815" s="31">
        <v>10</v>
      </c>
      <c r="D815" s="111" t="s">
        <v>21</v>
      </c>
      <c r="E815" s="2" t="s">
        <v>139</v>
      </c>
      <c r="F815" s="2"/>
      <c r="G815" s="2"/>
      <c r="H815" s="33"/>
      <c r="I815" s="173">
        <f t="shared" si="654"/>
        <v>1106.4682940576629</v>
      </c>
      <c r="J815" s="174">
        <f t="shared" si="655"/>
        <v>22.849888828545563</v>
      </c>
      <c r="K815" s="189">
        <f t="shared" si="656"/>
        <v>265</v>
      </c>
      <c r="L815" s="190">
        <f t="shared" si="634"/>
        <v>169</v>
      </c>
      <c r="M815" s="173">
        <f t="shared" si="676"/>
        <v>31814.144683615785</v>
      </c>
      <c r="N815" s="174">
        <f t="shared" si="680"/>
        <v>26790.858680939607</v>
      </c>
      <c r="O815" s="174"/>
      <c r="P815" s="174"/>
      <c r="Q815" s="174"/>
      <c r="R815" s="175">
        <f t="shared" si="658"/>
        <v>5023.2860026761764</v>
      </c>
      <c r="S815" s="173">
        <f t="shared" si="681"/>
        <v>25978.32238614696</v>
      </c>
      <c r="T815" s="174">
        <f t="shared" si="659"/>
        <v>21876.482009386913</v>
      </c>
      <c r="U815" s="174"/>
      <c r="V815" s="174"/>
      <c r="W815" s="174"/>
      <c r="X815" s="175">
        <f t="shared" si="660"/>
        <v>4101.8403767600457</v>
      </c>
      <c r="Y815" s="173">
        <f t="shared" si="657"/>
        <v>51956.644772293919</v>
      </c>
      <c r="Z815" s="174">
        <f t="shared" si="661"/>
        <v>43752.964018773826</v>
      </c>
      <c r="AA815" s="174"/>
      <c r="AB815" s="174"/>
      <c r="AC815" s="174"/>
      <c r="AD815" s="175">
        <f t="shared" si="662"/>
        <v>8203.6807535200915</v>
      </c>
      <c r="AE815" s="173">
        <f t="shared" si="663"/>
        <v>28.752875120304001</v>
      </c>
      <c r="AF815" s="174">
        <f t="shared" si="679"/>
        <v>36</v>
      </c>
      <c r="AG815" s="174">
        <f t="shared" si="664"/>
        <v>22.464200000000002</v>
      </c>
      <c r="AH815" s="174">
        <f t="shared" si="677"/>
        <v>657</v>
      </c>
      <c r="AI815" s="174">
        <f t="shared" si="678"/>
        <v>200</v>
      </c>
      <c r="AJ815" s="174">
        <f t="shared" si="665"/>
        <v>1.6666666666666667</v>
      </c>
      <c r="AK815" s="174">
        <f t="shared" si="635"/>
        <v>13672.80125586682</v>
      </c>
      <c r="AL815" s="174">
        <f t="shared" si="666"/>
        <v>13672.80125586682</v>
      </c>
      <c r="AM815" s="174"/>
      <c r="AN815" s="174"/>
      <c r="AO815" s="176">
        <v>36</v>
      </c>
      <c r="AP815" s="174">
        <v>36</v>
      </c>
      <c r="AQ815" s="175">
        <f t="shared" si="667"/>
        <v>657</v>
      </c>
      <c r="AR815" s="31">
        <f t="shared" si="668"/>
        <v>0</v>
      </c>
      <c r="AS815" s="2">
        <f t="shared" si="669"/>
        <v>0</v>
      </c>
      <c r="AT815" s="33">
        <f t="shared" si="670"/>
        <v>0</v>
      </c>
      <c r="AU815" s="31">
        <f t="shared" si="671"/>
        <v>0.3</v>
      </c>
      <c r="AV815" s="2">
        <f t="shared" si="672"/>
        <v>0</v>
      </c>
      <c r="AW815" s="33">
        <f t="shared" si="673"/>
        <v>1</v>
      </c>
      <c r="AX815" s="31">
        <f t="shared" si="674"/>
        <v>1</v>
      </c>
      <c r="AY815" s="33">
        <f t="shared" si="675"/>
        <v>1.6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hidden="1" customHeight="1">
      <c r="A816" s="2"/>
      <c r="B816" s="107">
        <v>741</v>
      </c>
      <c r="C816" s="31">
        <v>10</v>
      </c>
      <c r="D816" s="111" t="s">
        <v>21</v>
      </c>
      <c r="E816" s="2" t="s">
        <v>98</v>
      </c>
      <c r="F816" s="2"/>
      <c r="G816" s="2" t="s">
        <v>177</v>
      </c>
      <c r="H816" s="33"/>
      <c r="I816" s="173">
        <f t="shared" si="654"/>
        <v>1397.6441609149424</v>
      </c>
      <c r="J816" s="174">
        <f t="shared" si="655"/>
        <v>22.849888828545563</v>
      </c>
      <c r="K816" s="189">
        <f t="shared" si="656"/>
        <v>150</v>
      </c>
      <c r="L816" s="190">
        <f t="shared" si="634"/>
        <v>103</v>
      </c>
      <c r="M816" s="173">
        <f t="shared" si="676"/>
        <v>40186.288021409411</v>
      </c>
      <c r="N816" s="174">
        <f t="shared" si="680"/>
        <v>40186.288021409411</v>
      </c>
      <c r="O816" s="174"/>
      <c r="P816" s="174"/>
      <c r="Q816" s="174"/>
      <c r="R816" s="175">
        <f t="shared" si="658"/>
        <v>0</v>
      </c>
      <c r="S816" s="173">
        <f t="shared" si="681"/>
        <v>32814.723014080366</v>
      </c>
      <c r="T816" s="174">
        <f t="shared" si="659"/>
        <v>32814.723014080366</v>
      </c>
      <c r="U816" s="174"/>
      <c r="V816" s="174"/>
      <c r="W816" s="174"/>
      <c r="X816" s="175">
        <f t="shared" si="660"/>
        <v>0</v>
      </c>
      <c r="Y816" s="173">
        <f t="shared" si="657"/>
        <v>65629.446028160732</v>
      </c>
      <c r="Z816" s="174">
        <f t="shared" si="661"/>
        <v>65629.446028160732</v>
      </c>
      <c r="AA816" s="174"/>
      <c r="AB816" s="174"/>
      <c r="AC816" s="174"/>
      <c r="AD816" s="175">
        <f t="shared" si="662"/>
        <v>0</v>
      </c>
      <c r="AE816" s="173">
        <f t="shared" si="663"/>
        <v>28.752875120304001</v>
      </c>
      <c r="AF816" s="174">
        <f t="shared" si="679"/>
        <v>36</v>
      </c>
      <c r="AG816" s="174">
        <f t="shared" si="664"/>
        <v>22.464200000000002</v>
      </c>
      <c r="AH816" s="174">
        <f t="shared" si="677"/>
        <v>657</v>
      </c>
      <c r="AI816" s="174">
        <f t="shared" si="678"/>
        <v>200</v>
      </c>
      <c r="AJ816" s="174">
        <f t="shared" si="665"/>
        <v>1.6666666666666667</v>
      </c>
      <c r="AK816" s="174">
        <f t="shared" si="635"/>
        <v>13672.80125586682</v>
      </c>
      <c r="AL816" s="174">
        <f t="shared" si="666"/>
        <v>13672.80125586682</v>
      </c>
      <c r="AM816" s="174"/>
      <c r="AN816" s="174"/>
      <c r="AO816" s="176">
        <v>36</v>
      </c>
      <c r="AP816" s="174">
        <v>36</v>
      </c>
      <c r="AQ816" s="175">
        <f t="shared" si="667"/>
        <v>657</v>
      </c>
      <c r="AR816" s="31">
        <f t="shared" si="668"/>
        <v>0</v>
      </c>
      <c r="AS816" s="2">
        <f t="shared" si="669"/>
        <v>0</v>
      </c>
      <c r="AT816" s="33">
        <f t="shared" si="670"/>
        <v>0</v>
      </c>
      <c r="AU816" s="31">
        <f t="shared" si="671"/>
        <v>0</v>
      </c>
      <c r="AV816" s="2">
        <f t="shared" si="672"/>
        <v>0</v>
      </c>
      <c r="AW816" s="33">
        <f t="shared" si="673"/>
        <v>1.5</v>
      </c>
      <c r="AX816" s="31">
        <f t="shared" si="674"/>
        <v>1</v>
      </c>
      <c r="AY816" s="33">
        <f t="shared" si="675"/>
        <v>1.6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hidden="1" customHeight="1">
      <c r="A817" s="2"/>
      <c r="B817" s="107">
        <v>742</v>
      </c>
      <c r="C817" s="31">
        <v>10</v>
      </c>
      <c r="D817" s="111" t="s">
        <v>21</v>
      </c>
      <c r="E817" s="2" t="s">
        <v>151</v>
      </c>
      <c r="F817" s="2"/>
      <c r="G817" s="2"/>
      <c r="H817" s="33"/>
      <c r="I817" s="173">
        <f t="shared" si="654"/>
        <v>1177.4713542479838</v>
      </c>
      <c r="J817" s="174">
        <f t="shared" si="655"/>
        <v>28.875471628361922</v>
      </c>
      <c r="K817" s="189">
        <f t="shared" si="656"/>
        <v>241</v>
      </c>
      <c r="L817" s="190">
        <f t="shared" si="634"/>
        <v>157</v>
      </c>
      <c r="M817" s="173">
        <f t="shared" si="676"/>
        <v>26790.858680939607</v>
      </c>
      <c r="N817" s="174">
        <f t="shared" si="680"/>
        <v>26790.858680939607</v>
      </c>
      <c r="O817" s="174"/>
      <c r="P817" s="174"/>
      <c r="Q817" s="174"/>
      <c r="R817" s="175">
        <f t="shared" si="658"/>
        <v>0</v>
      </c>
      <c r="S817" s="173">
        <f t="shared" si="681"/>
        <v>21876.482009386913</v>
      </c>
      <c r="T817" s="174">
        <f t="shared" si="659"/>
        <v>21876.482009386913</v>
      </c>
      <c r="U817" s="174"/>
      <c r="V817" s="174"/>
      <c r="W817" s="174"/>
      <c r="X817" s="175">
        <f t="shared" si="660"/>
        <v>0</v>
      </c>
      <c r="Y817" s="173">
        <f t="shared" si="657"/>
        <v>43752.964018773826</v>
      </c>
      <c r="Z817" s="174">
        <f t="shared" si="661"/>
        <v>43752.964018773826</v>
      </c>
      <c r="AA817" s="174"/>
      <c r="AB817" s="174"/>
      <c r="AC817" s="174"/>
      <c r="AD817" s="175">
        <f t="shared" si="662"/>
        <v>0</v>
      </c>
      <c r="AE817" s="173">
        <f t="shared" si="663"/>
        <v>22.752875120304001</v>
      </c>
      <c r="AF817" s="174">
        <f t="shared" si="679"/>
        <v>36</v>
      </c>
      <c r="AG817" s="174">
        <f t="shared" si="664"/>
        <v>22.464200000000002</v>
      </c>
      <c r="AH817" s="174">
        <f t="shared" si="677"/>
        <v>657</v>
      </c>
      <c r="AI817" s="174">
        <f t="shared" si="678"/>
        <v>200</v>
      </c>
      <c r="AJ817" s="174">
        <f t="shared" si="665"/>
        <v>1.6666666666666667</v>
      </c>
      <c r="AK817" s="174">
        <f t="shared" si="635"/>
        <v>13672.80125586682</v>
      </c>
      <c r="AL817" s="174">
        <f t="shared" si="666"/>
        <v>13672.80125586682</v>
      </c>
      <c r="AM817" s="174"/>
      <c r="AN817" s="174"/>
      <c r="AO817" s="176">
        <v>36</v>
      </c>
      <c r="AP817" s="174">
        <v>36</v>
      </c>
      <c r="AQ817" s="175">
        <f t="shared" si="667"/>
        <v>657</v>
      </c>
      <c r="AR817" s="31">
        <f t="shared" si="668"/>
        <v>6</v>
      </c>
      <c r="AS817" s="2">
        <f t="shared" si="669"/>
        <v>0</v>
      </c>
      <c r="AT817" s="33">
        <f t="shared" si="670"/>
        <v>0</v>
      </c>
      <c r="AU817" s="31">
        <f t="shared" si="671"/>
        <v>0</v>
      </c>
      <c r="AV817" s="2">
        <f t="shared" si="672"/>
        <v>0</v>
      </c>
      <c r="AW817" s="33">
        <f t="shared" si="673"/>
        <v>1</v>
      </c>
      <c r="AX817" s="31">
        <f t="shared" si="674"/>
        <v>1</v>
      </c>
      <c r="AY817" s="33">
        <f t="shared" si="675"/>
        <v>1.6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hidden="1" customHeight="1">
      <c r="A818" s="2"/>
      <c r="B818" s="107">
        <v>743</v>
      </c>
      <c r="C818" s="31">
        <v>10</v>
      </c>
      <c r="D818" s="111" t="s">
        <v>21</v>
      </c>
      <c r="E818" s="2" t="s">
        <v>165</v>
      </c>
      <c r="F818" s="2"/>
      <c r="G818" s="2"/>
      <c r="H818" s="33"/>
      <c r="I818" s="173">
        <f t="shared" si="654"/>
        <v>1398.2472331694808</v>
      </c>
      <c r="J818" s="174">
        <f t="shared" si="655"/>
        <v>28.875471628361922</v>
      </c>
      <c r="K818" s="189">
        <f t="shared" si="656"/>
        <v>149</v>
      </c>
      <c r="L818" s="190">
        <f t="shared" si="634"/>
        <v>102</v>
      </c>
      <c r="M818" s="173">
        <f t="shared" si="676"/>
        <v>31814.144683615785</v>
      </c>
      <c r="N818" s="174">
        <f t="shared" si="680"/>
        <v>26790.858680939607</v>
      </c>
      <c r="O818" s="174"/>
      <c r="P818" s="174"/>
      <c r="Q818" s="174"/>
      <c r="R818" s="175">
        <f t="shared" si="658"/>
        <v>5023.2860026761764</v>
      </c>
      <c r="S818" s="173">
        <f t="shared" si="681"/>
        <v>25978.32238614696</v>
      </c>
      <c r="T818" s="174">
        <f t="shared" si="659"/>
        <v>21876.482009386913</v>
      </c>
      <c r="U818" s="174"/>
      <c r="V818" s="174"/>
      <c r="W818" s="174"/>
      <c r="X818" s="175">
        <f t="shared" si="660"/>
        <v>4101.8403767600457</v>
      </c>
      <c r="Y818" s="173">
        <f t="shared" si="657"/>
        <v>51956.644772293919</v>
      </c>
      <c r="Z818" s="174">
        <f t="shared" si="661"/>
        <v>43752.964018773826</v>
      </c>
      <c r="AA818" s="174"/>
      <c r="AB818" s="174"/>
      <c r="AC818" s="174"/>
      <c r="AD818" s="175">
        <f t="shared" si="662"/>
        <v>8203.6807535200915</v>
      </c>
      <c r="AE818" s="173">
        <f t="shared" si="663"/>
        <v>22.752875120304001</v>
      </c>
      <c r="AF818" s="174">
        <f t="shared" si="679"/>
        <v>36</v>
      </c>
      <c r="AG818" s="174">
        <f t="shared" si="664"/>
        <v>22.464200000000002</v>
      </c>
      <c r="AH818" s="174">
        <f t="shared" si="677"/>
        <v>657</v>
      </c>
      <c r="AI818" s="174">
        <f t="shared" si="678"/>
        <v>200</v>
      </c>
      <c r="AJ818" s="174">
        <f t="shared" si="665"/>
        <v>1.6666666666666667</v>
      </c>
      <c r="AK818" s="174">
        <f t="shared" si="635"/>
        <v>13672.80125586682</v>
      </c>
      <c r="AL818" s="174">
        <f t="shared" si="666"/>
        <v>13672.80125586682</v>
      </c>
      <c r="AM818" s="174"/>
      <c r="AN818" s="174"/>
      <c r="AO818" s="176">
        <v>36</v>
      </c>
      <c r="AP818" s="174">
        <v>36</v>
      </c>
      <c r="AQ818" s="175">
        <f t="shared" si="667"/>
        <v>657</v>
      </c>
      <c r="AR818" s="31">
        <f t="shared" si="668"/>
        <v>6</v>
      </c>
      <c r="AS818" s="2">
        <f t="shared" si="669"/>
        <v>0</v>
      </c>
      <c r="AT818" s="33">
        <f t="shared" si="670"/>
        <v>0</v>
      </c>
      <c r="AU818" s="31">
        <f t="shared" si="671"/>
        <v>0.3</v>
      </c>
      <c r="AV818" s="2">
        <f t="shared" si="672"/>
        <v>0</v>
      </c>
      <c r="AW818" s="33">
        <f t="shared" si="673"/>
        <v>1</v>
      </c>
      <c r="AX818" s="31">
        <f t="shared" si="674"/>
        <v>1</v>
      </c>
      <c r="AY818" s="33">
        <f t="shared" si="675"/>
        <v>1.6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hidden="1" customHeight="1">
      <c r="A819" s="2"/>
      <c r="B819" s="107">
        <v>744</v>
      </c>
      <c r="C819" s="31">
        <v>10</v>
      </c>
      <c r="D819" s="111" t="s">
        <v>21</v>
      </c>
      <c r="E819" s="2" t="s">
        <v>157</v>
      </c>
      <c r="F819" s="2"/>
      <c r="G819" s="2" t="s">
        <v>177</v>
      </c>
      <c r="H819" s="33"/>
      <c r="I819" s="173">
        <f t="shared" si="654"/>
        <v>1766.2070313719755</v>
      </c>
      <c r="J819" s="174">
        <f t="shared" si="655"/>
        <v>28.875471628361922</v>
      </c>
      <c r="K819" s="189">
        <f t="shared" si="656"/>
        <v>70</v>
      </c>
      <c r="L819" s="190">
        <f t="shared" si="634"/>
        <v>56</v>
      </c>
      <c r="M819" s="173">
        <f t="shared" si="676"/>
        <v>40186.288021409411</v>
      </c>
      <c r="N819" s="174">
        <f t="shared" si="680"/>
        <v>40186.288021409411</v>
      </c>
      <c r="O819" s="174"/>
      <c r="P819" s="174"/>
      <c r="Q819" s="174"/>
      <c r="R819" s="175">
        <f t="shared" si="658"/>
        <v>0</v>
      </c>
      <c r="S819" s="173">
        <f t="shared" si="681"/>
        <v>32814.723014080366</v>
      </c>
      <c r="T819" s="174">
        <f t="shared" si="659"/>
        <v>32814.723014080366</v>
      </c>
      <c r="U819" s="174"/>
      <c r="V819" s="174"/>
      <c r="W819" s="174"/>
      <c r="X819" s="175">
        <f t="shared" si="660"/>
        <v>0</v>
      </c>
      <c r="Y819" s="173">
        <f t="shared" si="657"/>
        <v>65629.446028160732</v>
      </c>
      <c r="Z819" s="174">
        <f t="shared" si="661"/>
        <v>65629.446028160732</v>
      </c>
      <c r="AA819" s="174"/>
      <c r="AB819" s="174"/>
      <c r="AC819" s="174"/>
      <c r="AD819" s="175">
        <f t="shared" si="662"/>
        <v>0</v>
      </c>
      <c r="AE819" s="173">
        <f t="shared" si="663"/>
        <v>22.752875120304001</v>
      </c>
      <c r="AF819" s="174">
        <f t="shared" si="679"/>
        <v>36</v>
      </c>
      <c r="AG819" s="174">
        <f t="shared" si="664"/>
        <v>22.464200000000002</v>
      </c>
      <c r="AH819" s="174">
        <f t="shared" si="677"/>
        <v>657</v>
      </c>
      <c r="AI819" s="174">
        <f t="shared" si="678"/>
        <v>200</v>
      </c>
      <c r="AJ819" s="174">
        <f t="shared" si="665"/>
        <v>1.6666666666666667</v>
      </c>
      <c r="AK819" s="174">
        <f t="shared" si="635"/>
        <v>13672.80125586682</v>
      </c>
      <c r="AL819" s="174">
        <f t="shared" si="666"/>
        <v>13672.80125586682</v>
      </c>
      <c r="AM819" s="174"/>
      <c r="AN819" s="174"/>
      <c r="AO819" s="176">
        <v>36</v>
      </c>
      <c r="AP819" s="174">
        <v>36</v>
      </c>
      <c r="AQ819" s="175">
        <f t="shared" si="667"/>
        <v>657</v>
      </c>
      <c r="AR819" s="31">
        <f t="shared" si="668"/>
        <v>6</v>
      </c>
      <c r="AS819" s="2">
        <f t="shared" si="669"/>
        <v>0</v>
      </c>
      <c r="AT819" s="33">
        <f t="shared" si="670"/>
        <v>0</v>
      </c>
      <c r="AU819" s="31">
        <f t="shared" si="671"/>
        <v>0</v>
      </c>
      <c r="AV819" s="2">
        <f t="shared" si="672"/>
        <v>0</v>
      </c>
      <c r="AW819" s="33">
        <f t="shared" si="673"/>
        <v>1.5</v>
      </c>
      <c r="AX819" s="31">
        <f t="shared" si="674"/>
        <v>1</v>
      </c>
      <c r="AY819" s="33">
        <f t="shared" si="675"/>
        <v>1.6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hidden="1" customHeight="1">
      <c r="A820" s="2"/>
      <c r="B820" s="107">
        <v>745</v>
      </c>
      <c r="C820" s="31">
        <v>10</v>
      </c>
      <c r="D820" s="111" t="s">
        <v>21</v>
      </c>
      <c r="E820" s="2" t="s">
        <v>99</v>
      </c>
      <c r="F820" s="2"/>
      <c r="G820" s="2"/>
      <c r="H820" s="33"/>
      <c r="I820" s="173">
        <f t="shared" si="654"/>
        <v>1048.2331206862068</v>
      </c>
      <c r="J820" s="174">
        <f t="shared" si="655"/>
        <v>22.849888828545563</v>
      </c>
      <c r="K820" s="189">
        <f t="shared" si="656"/>
        <v>300</v>
      </c>
      <c r="L820" s="190">
        <f t="shared" si="634"/>
        <v>182</v>
      </c>
      <c r="M820" s="173">
        <f t="shared" si="676"/>
        <v>30139.716016057057</v>
      </c>
      <c r="N820" s="174">
        <f t="shared" si="680"/>
        <v>26790.858680939607</v>
      </c>
      <c r="O820" s="174"/>
      <c r="P820" s="174"/>
      <c r="Q820" s="174"/>
      <c r="R820" s="175">
        <f t="shared" si="658"/>
        <v>3348.8573351174509</v>
      </c>
      <c r="S820" s="173">
        <f t="shared" si="681"/>
        <v>24611.042260560276</v>
      </c>
      <c r="T820" s="174">
        <f t="shared" si="659"/>
        <v>21876.482009386913</v>
      </c>
      <c r="U820" s="174"/>
      <c r="V820" s="174"/>
      <c r="W820" s="174"/>
      <c r="X820" s="175">
        <f t="shared" si="660"/>
        <v>2734.5602511733641</v>
      </c>
      <c r="Y820" s="173">
        <f t="shared" si="657"/>
        <v>49222.084521120552</v>
      </c>
      <c r="Z820" s="174">
        <f t="shared" si="661"/>
        <v>43752.964018773826</v>
      </c>
      <c r="AA820" s="174"/>
      <c r="AB820" s="174"/>
      <c r="AC820" s="174"/>
      <c r="AD820" s="175">
        <f t="shared" si="662"/>
        <v>5469.1205023467282</v>
      </c>
      <c r="AE820" s="173">
        <f t="shared" si="663"/>
        <v>28.752875120304001</v>
      </c>
      <c r="AF820" s="174">
        <f t="shared" si="679"/>
        <v>36</v>
      </c>
      <c r="AG820" s="174">
        <f t="shared" si="664"/>
        <v>22.464200000000002</v>
      </c>
      <c r="AH820" s="174">
        <f t="shared" si="677"/>
        <v>657</v>
      </c>
      <c r="AI820" s="174">
        <f t="shared" si="678"/>
        <v>200</v>
      </c>
      <c r="AJ820" s="174">
        <f t="shared" si="665"/>
        <v>1.6666666666666667</v>
      </c>
      <c r="AK820" s="174">
        <f t="shared" si="635"/>
        <v>13672.80125586682</v>
      </c>
      <c r="AL820" s="174">
        <f t="shared" si="666"/>
        <v>13672.80125586682</v>
      </c>
      <c r="AM820" s="174"/>
      <c r="AN820" s="174"/>
      <c r="AO820" s="176">
        <v>36</v>
      </c>
      <c r="AP820" s="174">
        <v>36</v>
      </c>
      <c r="AQ820" s="175">
        <f t="shared" si="667"/>
        <v>657</v>
      </c>
      <c r="AR820" s="31">
        <f t="shared" si="668"/>
        <v>0</v>
      </c>
      <c r="AS820" s="2">
        <f t="shared" si="669"/>
        <v>0.2</v>
      </c>
      <c r="AT820" s="33">
        <f t="shared" si="670"/>
        <v>0</v>
      </c>
      <c r="AU820" s="31">
        <f t="shared" si="671"/>
        <v>0</v>
      </c>
      <c r="AV820" s="2">
        <f t="shared" si="672"/>
        <v>0</v>
      </c>
      <c r="AW820" s="33">
        <f t="shared" si="673"/>
        <v>1</v>
      </c>
      <c r="AX820" s="31">
        <f t="shared" si="674"/>
        <v>1</v>
      </c>
      <c r="AY820" s="33">
        <f t="shared" si="675"/>
        <v>1.6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hidden="1" customHeight="1">
      <c r="A821" s="2"/>
      <c r="B821" s="107">
        <v>746</v>
      </c>
      <c r="C821" s="31">
        <v>10</v>
      </c>
      <c r="D821" s="111" t="s">
        <v>21</v>
      </c>
      <c r="E821" s="2" t="s">
        <v>170</v>
      </c>
      <c r="F821" s="2"/>
      <c r="G821" s="2"/>
      <c r="H821" s="33"/>
      <c r="I821" s="173">
        <f t="shared" si="654"/>
        <v>1222.9386408005746</v>
      </c>
      <c r="J821" s="174">
        <f t="shared" si="655"/>
        <v>22.849888828545563</v>
      </c>
      <c r="K821" s="189">
        <f t="shared" si="656"/>
        <v>220</v>
      </c>
      <c r="L821" s="190">
        <f t="shared" si="634"/>
        <v>141</v>
      </c>
      <c r="M821" s="173">
        <f t="shared" si="676"/>
        <v>35163.002018733234</v>
      </c>
      <c r="N821" s="174">
        <f t="shared" si="680"/>
        <v>26790.858680939607</v>
      </c>
      <c r="O821" s="174"/>
      <c r="P821" s="174"/>
      <c r="Q821" s="174"/>
      <c r="R821" s="175">
        <f t="shared" si="658"/>
        <v>8372.1433377936264</v>
      </c>
      <c r="S821" s="173">
        <f t="shared" si="681"/>
        <v>28712.882637320323</v>
      </c>
      <c r="T821" s="174">
        <f t="shared" si="659"/>
        <v>21876.482009386913</v>
      </c>
      <c r="U821" s="174"/>
      <c r="V821" s="174"/>
      <c r="W821" s="174"/>
      <c r="X821" s="175">
        <f t="shared" si="660"/>
        <v>6836.4006279334099</v>
      </c>
      <c r="Y821" s="173">
        <f t="shared" si="657"/>
        <v>57425.765274640646</v>
      </c>
      <c r="Z821" s="174">
        <f t="shared" si="661"/>
        <v>43752.964018773826</v>
      </c>
      <c r="AA821" s="174"/>
      <c r="AB821" s="174"/>
      <c r="AC821" s="174"/>
      <c r="AD821" s="175">
        <f t="shared" si="662"/>
        <v>13672.80125586682</v>
      </c>
      <c r="AE821" s="173">
        <f t="shared" si="663"/>
        <v>28.752875120304001</v>
      </c>
      <c r="AF821" s="174">
        <f t="shared" si="679"/>
        <v>36</v>
      </c>
      <c r="AG821" s="174">
        <f t="shared" si="664"/>
        <v>22.464200000000002</v>
      </c>
      <c r="AH821" s="174">
        <f t="shared" si="677"/>
        <v>657</v>
      </c>
      <c r="AI821" s="174">
        <f t="shared" si="678"/>
        <v>200</v>
      </c>
      <c r="AJ821" s="174">
        <f t="shared" si="665"/>
        <v>1.6666666666666667</v>
      </c>
      <c r="AK821" s="174">
        <f t="shared" si="635"/>
        <v>13672.80125586682</v>
      </c>
      <c r="AL821" s="174">
        <f t="shared" si="666"/>
        <v>13672.80125586682</v>
      </c>
      <c r="AM821" s="174"/>
      <c r="AN821" s="174"/>
      <c r="AO821" s="176">
        <v>36</v>
      </c>
      <c r="AP821" s="174">
        <v>36</v>
      </c>
      <c r="AQ821" s="175">
        <f t="shared" si="667"/>
        <v>657</v>
      </c>
      <c r="AR821" s="31">
        <f t="shared" si="668"/>
        <v>0</v>
      </c>
      <c r="AS821" s="2">
        <f t="shared" si="669"/>
        <v>0.2</v>
      </c>
      <c r="AT821" s="33">
        <f t="shared" si="670"/>
        <v>0</v>
      </c>
      <c r="AU821" s="31">
        <f t="shared" si="671"/>
        <v>0.3</v>
      </c>
      <c r="AV821" s="2">
        <f t="shared" si="672"/>
        <v>0</v>
      </c>
      <c r="AW821" s="33">
        <f t="shared" si="673"/>
        <v>1</v>
      </c>
      <c r="AX821" s="31">
        <f t="shared" si="674"/>
        <v>1</v>
      </c>
      <c r="AY821" s="33">
        <f t="shared" si="675"/>
        <v>1.6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hidden="1" customHeight="1">
      <c r="A822" s="2"/>
      <c r="B822" s="107">
        <v>747</v>
      </c>
      <c r="C822" s="31">
        <v>10</v>
      </c>
      <c r="D822" s="111" t="s">
        <v>21</v>
      </c>
      <c r="E822" s="2" t="s">
        <v>108</v>
      </c>
      <c r="F822" s="2"/>
      <c r="G822" s="2" t="s">
        <v>177</v>
      </c>
      <c r="H822" s="33"/>
      <c r="I822" s="173">
        <f t="shared" si="654"/>
        <v>1514.1145076578543</v>
      </c>
      <c r="J822" s="174">
        <f t="shared" si="655"/>
        <v>22.849888828545563</v>
      </c>
      <c r="K822" s="189">
        <f t="shared" si="656"/>
        <v>128</v>
      </c>
      <c r="L822" s="190">
        <f t="shared" si="634"/>
        <v>91</v>
      </c>
      <c r="M822" s="173">
        <f t="shared" si="676"/>
        <v>43535.14535652686</v>
      </c>
      <c r="N822" s="174">
        <f t="shared" si="680"/>
        <v>40186.288021409411</v>
      </c>
      <c r="O822" s="174"/>
      <c r="P822" s="174"/>
      <c r="Q822" s="174"/>
      <c r="R822" s="175">
        <f t="shared" si="658"/>
        <v>3348.8573351174509</v>
      </c>
      <c r="S822" s="173">
        <f t="shared" si="681"/>
        <v>35549.283265253733</v>
      </c>
      <c r="T822" s="174">
        <f t="shared" si="659"/>
        <v>32814.723014080366</v>
      </c>
      <c r="U822" s="174"/>
      <c r="V822" s="174"/>
      <c r="W822" s="174"/>
      <c r="X822" s="175">
        <f t="shared" si="660"/>
        <v>2734.5602511733641</v>
      </c>
      <c r="Y822" s="173">
        <f t="shared" si="657"/>
        <v>71098.566530507465</v>
      </c>
      <c r="Z822" s="174">
        <f t="shared" si="661"/>
        <v>65629.446028160732</v>
      </c>
      <c r="AA822" s="174"/>
      <c r="AB822" s="174"/>
      <c r="AC822" s="174"/>
      <c r="AD822" s="175">
        <f t="shared" si="662"/>
        <v>5469.1205023467282</v>
      </c>
      <c r="AE822" s="173">
        <f t="shared" si="663"/>
        <v>28.752875120304001</v>
      </c>
      <c r="AF822" s="174">
        <f t="shared" si="679"/>
        <v>36</v>
      </c>
      <c r="AG822" s="174">
        <f t="shared" si="664"/>
        <v>22.464200000000002</v>
      </c>
      <c r="AH822" s="174">
        <f t="shared" si="677"/>
        <v>657</v>
      </c>
      <c r="AI822" s="174">
        <f t="shared" si="678"/>
        <v>200</v>
      </c>
      <c r="AJ822" s="174">
        <f t="shared" si="665"/>
        <v>1.6666666666666667</v>
      </c>
      <c r="AK822" s="174">
        <f t="shared" si="635"/>
        <v>13672.80125586682</v>
      </c>
      <c r="AL822" s="174">
        <f t="shared" si="666"/>
        <v>13672.80125586682</v>
      </c>
      <c r="AM822" s="174"/>
      <c r="AN822" s="174"/>
      <c r="AO822" s="176">
        <v>36</v>
      </c>
      <c r="AP822" s="174">
        <v>36</v>
      </c>
      <c r="AQ822" s="175">
        <f t="shared" si="667"/>
        <v>657</v>
      </c>
      <c r="AR822" s="31">
        <f t="shared" si="668"/>
        <v>0</v>
      </c>
      <c r="AS822" s="2">
        <f t="shared" si="669"/>
        <v>0.2</v>
      </c>
      <c r="AT822" s="33">
        <f t="shared" si="670"/>
        <v>0</v>
      </c>
      <c r="AU822" s="31">
        <f t="shared" si="671"/>
        <v>0</v>
      </c>
      <c r="AV822" s="2">
        <f t="shared" si="672"/>
        <v>0</v>
      </c>
      <c r="AW822" s="33">
        <f t="shared" si="673"/>
        <v>1.5</v>
      </c>
      <c r="AX822" s="31">
        <f t="shared" si="674"/>
        <v>1</v>
      </c>
      <c r="AY822" s="33">
        <f t="shared" si="675"/>
        <v>1.6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hidden="1" customHeight="1">
      <c r="A823" s="2"/>
      <c r="B823" s="107">
        <v>748</v>
      </c>
      <c r="C823" s="31">
        <v>7</v>
      </c>
      <c r="D823" s="111" t="s">
        <v>21</v>
      </c>
      <c r="E823" s="2" t="s">
        <v>67</v>
      </c>
      <c r="F823" s="2"/>
      <c r="G823" s="2"/>
      <c r="H823" s="33"/>
      <c r="I823" s="173">
        <f t="shared" si="654"/>
        <v>559.22502170273367</v>
      </c>
      <c r="J823" s="174">
        <f t="shared" si="655"/>
        <v>15.928841831771487</v>
      </c>
      <c r="K823" s="189">
        <f t="shared" si="656"/>
        <v>739</v>
      </c>
      <c r="L823" s="190">
        <f t="shared" si="634"/>
        <v>366</v>
      </c>
      <c r="M823" s="173">
        <f t="shared" si="676"/>
        <v>16079.327213167997</v>
      </c>
      <c r="N823" s="174">
        <f t="shared" si="680"/>
        <v>16079.327213167997</v>
      </c>
      <c r="O823" s="174"/>
      <c r="P823" s="174"/>
      <c r="Q823" s="174"/>
      <c r="R823" s="175">
        <f t="shared" si="658"/>
        <v>0</v>
      </c>
      <c r="S823" s="173">
        <f t="shared" si="681"/>
        <v>13129.818520978373</v>
      </c>
      <c r="T823" s="174">
        <f t="shared" si="659"/>
        <v>13129.818520978373</v>
      </c>
      <c r="U823" s="174"/>
      <c r="V823" s="174"/>
      <c r="W823" s="174"/>
      <c r="X823" s="175">
        <f t="shared" si="660"/>
        <v>0</v>
      </c>
      <c r="Y823" s="173">
        <f t="shared" si="657"/>
        <v>26259.637041956747</v>
      </c>
      <c r="Z823" s="174">
        <f t="shared" si="661"/>
        <v>26259.637041956747</v>
      </c>
      <c r="AA823" s="174"/>
      <c r="AB823" s="174"/>
      <c r="AC823" s="174"/>
      <c r="AD823" s="175">
        <f t="shared" si="662"/>
        <v>0</v>
      </c>
      <c r="AE823" s="173">
        <f t="shared" si="663"/>
        <v>28.752875120304001</v>
      </c>
      <c r="AF823" s="174">
        <f t="shared" si="679"/>
        <v>36</v>
      </c>
      <c r="AG823" s="174">
        <f t="shared" si="664"/>
        <v>22.464200000000002</v>
      </c>
      <c r="AH823" s="174">
        <f t="shared" si="677"/>
        <v>458</v>
      </c>
      <c r="AI823" s="174">
        <f t="shared" si="678"/>
        <v>200</v>
      </c>
      <c r="AJ823" s="174">
        <f t="shared" si="665"/>
        <v>1.6666666666666667</v>
      </c>
      <c r="AK823" s="174">
        <f t="shared" si="635"/>
        <v>13129.818520978373</v>
      </c>
      <c r="AL823" s="174">
        <f t="shared" si="666"/>
        <v>13129.818520978373</v>
      </c>
      <c r="AM823" s="174"/>
      <c r="AN823" s="174"/>
      <c r="AO823" s="176">
        <v>36</v>
      </c>
      <c r="AP823" s="174">
        <v>36</v>
      </c>
      <c r="AQ823" s="175">
        <f t="shared" si="667"/>
        <v>458</v>
      </c>
      <c r="AR823" s="31">
        <f t="shared" si="668"/>
        <v>0</v>
      </c>
      <c r="AS823" s="2">
        <f t="shared" si="669"/>
        <v>0</v>
      </c>
      <c r="AT823" s="33">
        <f t="shared" si="670"/>
        <v>0</v>
      </c>
      <c r="AU823" s="31">
        <f t="shared" si="671"/>
        <v>0</v>
      </c>
      <c r="AV823" s="2">
        <f t="shared" si="672"/>
        <v>0</v>
      </c>
      <c r="AW823" s="33">
        <f t="shared" si="673"/>
        <v>1</v>
      </c>
      <c r="AX823" s="31">
        <f t="shared" si="674"/>
        <v>1</v>
      </c>
      <c r="AY823" s="33">
        <f t="shared" si="675"/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hidden="1" customHeight="1">
      <c r="A824" s="2"/>
      <c r="B824" s="107">
        <v>749</v>
      </c>
      <c r="C824" s="31">
        <v>7</v>
      </c>
      <c r="D824" s="111" t="s">
        <v>21</v>
      </c>
      <c r="E824" s="2" t="s">
        <v>136</v>
      </c>
      <c r="F824" s="2"/>
      <c r="G824" s="2"/>
      <c r="H824" s="33"/>
      <c r="I824" s="173">
        <f t="shared" si="654"/>
        <v>726.99252821355378</v>
      </c>
      <c r="J824" s="174">
        <f t="shared" si="655"/>
        <v>15.928841831771487</v>
      </c>
      <c r="K824" s="189">
        <f t="shared" si="656"/>
        <v>577</v>
      </c>
      <c r="L824" s="190">
        <f t="shared" si="634"/>
        <v>301</v>
      </c>
      <c r="M824" s="173">
        <f t="shared" si="676"/>
        <v>20903.125377118395</v>
      </c>
      <c r="N824" s="174">
        <f t="shared" si="680"/>
        <v>16079.327213167997</v>
      </c>
      <c r="O824" s="174"/>
      <c r="P824" s="174"/>
      <c r="Q824" s="174"/>
      <c r="R824" s="175">
        <f t="shared" si="658"/>
        <v>4823.7981639503987</v>
      </c>
      <c r="S824" s="173">
        <f t="shared" si="681"/>
        <v>17068.764077271884</v>
      </c>
      <c r="T824" s="174">
        <f t="shared" si="659"/>
        <v>13129.818520978373</v>
      </c>
      <c r="U824" s="174"/>
      <c r="V824" s="174"/>
      <c r="W824" s="174"/>
      <c r="X824" s="175">
        <f t="shared" si="660"/>
        <v>3938.9455562935118</v>
      </c>
      <c r="Y824" s="173">
        <f t="shared" si="657"/>
        <v>34137.528154543768</v>
      </c>
      <c r="Z824" s="174">
        <f t="shared" si="661"/>
        <v>26259.637041956747</v>
      </c>
      <c r="AA824" s="174"/>
      <c r="AB824" s="174"/>
      <c r="AC824" s="174"/>
      <c r="AD824" s="175">
        <f t="shared" si="662"/>
        <v>7877.8911125870236</v>
      </c>
      <c r="AE824" s="173">
        <f t="shared" si="663"/>
        <v>28.752875120304001</v>
      </c>
      <c r="AF824" s="174">
        <f t="shared" si="679"/>
        <v>36</v>
      </c>
      <c r="AG824" s="174">
        <f t="shared" si="664"/>
        <v>22.464200000000002</v>
      </c>
      <c r="AH824" s="174">
        <f t="shared" si="677"/>
        <v>458</v>
      </c>
      <c r="AI824" s="174">
        <f t="shared" si="678"/>
        <v>200</v>
      </c>
      <c r="AJ824" s="174">
        <f t="shared" si="665"/>
        <v>1.6666666666666667</v>
      </c>
      <c r="AK824" s="174">
        <f t="shared" si="635"/>
        <v>13129.818520978373</v>
      </c>
      <c r="AL824" s="174">
        <f t="shared" si="666"/>
        <v>13129.818520978373</v>
      </c>
      <c r="AM824" s="174"/>
      <c r="AN824" s="174"/>
      <c r="AO824" s="176">
        <v>36</v>
      </c>
      <c r="AP824" s="174">
        <v>36</v>
      </c>
      <c r="AQ824" s="175">
        <f t="shared" si="667"/>
        <v>458</v>
      </c>
      <c r="AR824" s="31">
        <f t="shared" si="668"/>
        <v>0</v>
      </c>
      <c r="AS824" s="2">
        <f t="shared" si="669"/>
        <v>0</v>
      </c>
      <c r="AT824" s="33">
        <f t="shared" si="670"/>
        <v>0</v>
      </c>
      <c r="AU824" s="31">
        <f t="shared" si="671"/>
        <v>0.3</v>
      </c>
      <c r="AV824" s="2">
        <f t="shared" si="672"/>
        <v>0</v>
      </c>
      <c r="AW824" s="33">
        <f t="shared" si="673"/>
        <v>1</v>
      </c>
      <c r="AX824" s="31">
        <f t="shared" si="674"/>
        <v>1</v>
      </c>
      <c r="AY824" s="33">
        <f t="shared" si="675"/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hidden="1" customHeight="1">
      <c r="A825" s="2"/>
      <c r="B825" s="107">
        <v>750</v>
      </c>
      <c r="C825" s="31">
        <v>7</v>
      </c>
      <c r="D825" s="111" t="s">
        <v>21</v>
      </c>
      <c r="E825" s="2" t="s">
        <v>91</v>
      </c>
      <c r="F825" s="2"/>
      <c r="G825" s="2" t="s">
        <v>177</v>
      </c>
      <c r="H825" s="33"/>
      <c r="I825" s="173">
        <f t="shared" si="654"/>
        <v>838.83753255410068</v>
      </c>
      <c r="J825" s="174">
        <f t="shared" si="655"/>
        <v>15.928841831771487</v>
      </c>
      <c r="K825" s="189">
        <f t="shared" si="656"/>
        <v>470</v>
      </c>
      <c r="L825" s="190">
        <f t="shared" si="634"/>
        <v>253</v>
      </c>
      <c r="M825" s="173">
        <f t="shared" si="676"/>
        <v>24118.990819751998</v>
      </c>
      <c r="N825" s="174">
        <f t="shared" si="680"/>
        <v>24118.990819751998</v>
      </c>
      <c r="O825" s="174"/>
      <c r="P825" s="174"/>
      <c r="Q825" s="174"/>
      <c r="R825" s="175">
        <f t="shared" si="658"/>
        <v>0</v>
      </c>
      <c r="S825" s="173">
        <f t="shared" si="681"/>
        <v>19694.727781467562</v>
      </c>
      <c r="T825" s="174">
        <f t="shared" si="659"/>
        <v>19694.727781467562</v>
      </c>
      <c r="U825" s="174"/>
      <c r="V825" s="174"/>
      <c r="W825" s="174"/>
      <c r="X825" s="175">
        <f t="shared" si="660"/>
        <v>0</v>
      </c>
      <c r="Y825" s="173">
        <f t="shared" si="657"/>
        <v>39389.455562935123</v>
      </c>
      <c r="Z825" s="174">
        <f t="shared" si="661"/>
        <v>39389.455562935123</v>
      </c>
      <c r="AA825" s="174"/>
      <c r="AB825" s="174"/>
      <c r="AC825" s="174"/>
      <c r="AD825" s="175">
        <f t="shared" si="662"/>
        <v>0</v>
      </c>
      <c r="AE825" s="173">
        <f t="shared" si="663"/>
        <v>28.752875120304001</v>
      </c>
      <c r="AF825" s="174">
        <f t="shared" si="679"/>
        <v>36</v>
      </c>
      <c r="AG825" s="174">
        <f t="shared" si="664"/>
        <v>22.464200000000002</v>
      </c>
      <c r="AH825" s="174">
        <f t="shared" si="677"/>
        <v>458</v>
      </c>
      <c r="AI825" s="174">
        <f t="shared" si="678"/>
        <v>200</v>
      </c>
      <c r="AJ825" s="174">
        <f t="shared" si="665"/>
        <v>1.6666666666666667</v>
      </c>
      <c r="AK825" s="174">
        <f t="shared" si="635"/>
        <v>13129.818520978373</v>
      </c>
      <c r="AL825" s="174">
        <f t="shared" si="666"/>
        <v>13129.818520978373</v>
      </c>
      <c r="AM825" s="174"/>
      <c r="AN825" s="174"/>
      <c r="AO825" s="176">
        <v>36</v>
      </c>
      <c r="AP825" s="174">
        <v>36</v>
      </c>
      <c r="AQ825" s="175">
        <f t="shared" si="667"/>
        <v>458</v>
      </c>
      <c r="AR825" s="31">
        <f t="shared" si="668"/>
        <v>0</v>
      </c>
      <c r="AS825" s="2">
        <f t="shared" si="669"/>
        <v>0</v>
      </c>
      <c r="AT825" s="33">
        <f t="shared" si="670"/>
        <v>0</v>
      </c>
      <c r="AU825" s="31">
        <f t="shared" si="671"/>
        <v>0</v>
      </c>
      <c r="AV825" s="2">
        <f t="shared" si="672"/>
        <v>0</v>
      </c>
      <c r="AW825" s="33">
        <f t="shared" si="673"/>
        <v>1.5</v>
      </c>
      <c r="AX825" s="31">
        <f t="shared" si="674"/>
        <v>1</v>
      </c>
      <c r="AY825" s="33">
        <f t="shared" si="675"/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hidden="1" customHeight="1">
      <c r="A826" s="2"/>
      <c r="B826" s="107">
        <v>751</v>
      </c>
      <c r="C826" s="31">
        <v>7</v>
      </c>
      <c r="D826" s="111" t="s">
        <v>21</v>
      </c>
      <c r="E826" s="2" t="s">
        <v>148</v>
      </c>
      <c r="F826" s="2"/>
      <c r="G826" s="2"/>
      <c r="H826" s="33"/>
      <c r="I826" s="173">
        <f t="shared" si="654"/>
        <v>706.69430250681921</v>
      </c>
      <c r="J826" s="174">
        <f t="shared" si="655"/>
        <v>20.129324209725663</v>
      </c>
      <c r="K826" s="189">
        <f t="shared" si="656"/>
        <v>598</v>
      </c>
      <c r="L826" s="190">
        <f t="shared" si="634"/>
        <v>310</v>
      </c>
      <c r="M826" s="173">
        <f t="shared" si="676"/>
        <v>16079.327213167997</v>
      </c>
      <c r="N826" s="174">
        <f t="shared" si="680"/>
        <v>16079.327213167997</v>
      </c>
      <c r="O826" s="174"/>
      <c r="P826" s="174"/>
      <c r="Q826" s="174"/>
      <c r="R826" s="175">
        <f t="shared" si="658"/>
        <v>0</v>
      </c>
      <c r="S826" s="173">
        <f t="shared" si="681"/>
        <v>13129.818520978373</v>
      </c>
      <c r="T826" s="174">
        <f t="shared" si="659"/>
        <v>13129.818520978373</v>
      </c>
      <c r="U826" s="174"/>
      <c r="V826" s="174"/>
      <c r="W826" s="174"/>
      <c r="X826" s="175">
        <f t="shared" si="660"/>
        <v>0</v>
      </c>
      <c r="Y826" s="173">
        <f t="shared" si="657"/>
        <v>26259.637041956747</v>
      </c>
      <c r="Z826" s="174">
        <f t="shared" si="661"/>
        <v>26259.637041956747</v>
      </c>
      <c r="AA826" s="174"/>
      <c r="AB826" s="174"/>
      <c r="AC826" s="174"/>
      <c r="AD826" s="175">
        <f t="shared" si="662"/>
        <v>0</v>
      </c>
      <c r="AE826" s="173">
        <f t="shared" si="663"/>
        <v>22.752875120304001</v>
      </c>
      <c r="AF826" s="174">
        <f t="shared" si="679"/>
        <v>36</v>
      </c>
      <c r="AG826" s="174">
        <f t="shared" si="664"/>
        <v>22.464200000000002</v>
      </c>
      <c r="AH826" s="174">
        <f t="shared" si="677"/>
        <v>458</v>
      </c>
      <c r="AI826" s="174">
        <f t="shared" si="678"/>
        <v>200</v>
      </c>
      <c r="AJ826" s="174">
        <f t="shared" si="665"/>
        <v>1.6666666666666667</v>
      </c>
      <c r="AK826" s="174">
        <f t="shared" si="635"/>
        <v>13129.818520978373</v>
      </c>
      <c r="AL826" s="174">
        <f t="shared" si="666"/>
        <v>13129.818520978373</v>
      </c>
      <c r="AM826" s="174"/>
      <c r="AN826" s="174"/>
      <c r="AO826" s="176">
        <v>36</v>
      </c>
      <c r="AP826" s="174">
        <v>36</v>
      </c>
      <c r="AQ826" s="175">
        <f t="shared" si="667"/>
        <v>458</v>
      </c>
      <c r="AR826" s="31">
        <f t="shared" si="668"/>
        <v>6</v>
      </c>
      <c r="AS826" s="2">
        <f t="shared" si="669"/>
        <v>0</v>
      </c>
      <c r="AT826" s="33">
        <f t="shared" si="670"/>
        <v>0</v>
      </c>
      <c r="AU826" s="31">
        <f t="shared" si="671"/>
        <v>0</v>
      </c>
      <c r="AV826" s="2">
        <f t="shared" si="672"/>
        <v>0</v>
      </c>
      <c r="AW826" s="33">
        <f t="shared" si="673"/>
        <v>1</v>
      </c>
      <c r="AX826" s="31">
        <f t="shared" si="674"/>
        <v>1</v>
      </c>
      <c r="AY826" s="33">
        <f t="shared" si="675"/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hidden="1" customHeight="1">
      <c r="A827" s="2"/>
      <c r="B827" s="107">
        <v>752</v>
      </c>
      <c r="C827" s="31">
        <v>7</v>
      </c>
      <c r="D827" s="111" t="s">
        <v>21</v>
      </c>
      <c r="E827" s="2" t="s">
        <v>163</v>
      </c>
      <c r="F827" s="2"/>
      <c r="G827" s="2"/>
      <c r="H827" s="33"/>
      <c r="I827" s="173">
        <f t="shared" si="654"/>
        <v>918.70259325886491</v>
      </c>
      <c r="J827" s="174">
        <f t="shared" si="655"/>
        <v>20.129324209725663</v>
      </c>
      <c r="K827" s="189">
        <f t="shared" si="656"/>
        <v>395</v>
      </c>
      <c r="L827" s="190">
        <f t="shared" si="634"/>
        <v>228</v>
      </c>
      <c r="M827" s="173">
        <f t="shared" si="676"/>
        <v>20903.125377118395</v>
      </c>
      <c r="N827" s="174">
        <f t="shared" si="680"/>
        <v>16079.327213167997</v>
      </c>
      <c r="O827" s="174"/>
      <c r="P827" s="174"/>
      <c r="Q827" s="174"/>
      <c r="R827" s="175">
        <f t="shared" si="658"/>
        <v>4823.7981639503987</v>
      </c>
      <c r="S827" s="173">
        <f t="shared" si="681"/>
        <v>17068.764077271884</v>
      </c>
      <c r="T827" s="174">
        <f t="shared" si="659"/>
        <v>13129.818520978373</v>
      </c>
      <c r="U827" s="174"/>
      <c r="V827" s="174"/>
      <c r="W827" s="174"/>
      <c r="X827" s="175">
        <f t="shared" si="660"/>
        <v>3938.9455562935118</v>
      </c>
      <c r="Y827" s="173">
        <f t="shared" si="657"/>
        <v>34137.528154543768</v>
      </c>
      <c r="Z827" s="174">
        <f t="shared" si="661"/>
        <v>26259.637041956747</v>
      </c>
      <c r="AA827" s="174"/>
      <c r="AB827" s="174"/>
      <c r="AC827" s="174"/>
      <c r="AD827" s="175">
        <f t="shared" si="662"/>
        <v>7877.8911125870236</v>
      </c>
      <c r="AE827" s="173">
        <f t="shared" si="663"/>
        <v>22.752875120304001</v>
      </c>
      <c r="AF827" s="174">
        <f t="shared" si="679"/>
        <v>36</v>
      </c>
      <c r="AG827" s="174">
        <f t="shared" si="664"/>
        <v>22.464200000000002</v>
      </c>
      <c r="AH827" s="174">
        <f t="shared" si="677"/>
        <v>458</v>
      </c>
      <c r="AI827" s="174">
        <f t="shared" si="678"/>
        <v>200</v>
      </c>
      <c r="AJ827" s="174">
        <f t="shared" si="665"/>
        <v>1.6666666666666667</v>
      </c>
      <c r="AK827" s="174">
        <f t="shared" si="635"/>
        <v>13129.818520978373</v>
      </c>
      <c r="AL827" s="174">
        <f t="shared" si="666"/>
        <v>13129.818520978373</v>
      </c>
      <c r="AM827" s="174"/>
      <c r="AN827" s="174"/>
      <c r="AO827" s="176">
        <v>36</v>
      </c>
      <c r="AP827" s="174">
        <v>36</v>
      </c>
      <c r="AQ827" s="175">
        <f t="shared" si="667"/>
        <v>458</v>
      </c>
      <c r="AR827" s="31">
        <f t="shared" si="668"/>
        <v>6</v>
      </c>
      <c r="AS827" s="2">
        <f t="shared" si="669"/>
        <v>0</v>
      </c>
      <c r="AT827" s="33">
        <f t="shared" si="670"/>
        <v>0</v>
      </c>
      <c r="AU827" s="31">
        <f t="shared" si="671"/>
        <v>0.3</v>
      </c>
      <c r="AV827" s="2">
        <f t="shared" si="672"/>
        <v>0</v>
      </c>
      <c r="AW827" s="33">
        <f t="shared" si="673"/>
        <v>1</v>
      </c>
      <c r="AX827" s="31">
        <f t="shared" si="674"/>
        <v>1</v>
      </c>
      <c r="AY827" s="33">
        <f t="shared" si="675"/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hidden="1" customHeight="1">
      <c r="A828" s="2"/>
      <c r="B828" s="107">
        <v>753</v>
      </c>
      <c r="C828" s="31">
        <v>7</v>
      </c>
      <c r="D828" s="111" t="s">
        <v>21</v>
      </c>
      <c r="E828" s="2" t="s">
        <v>155</v>
      </c>
      <c r="F828" s="2"/>
      <c r="G828" s="2" t="s">
        <v>177</v>
      </c>
      <c r="H828" s="33"/>
      <c r="I828" s="173">
        <f t="shared" si="654"/>
        <v>1060.0414537602289</v>
      </c>
      <c r="J828" s="174">
        <f t="shared" si="655"/>
        <v>20.129324209725663</v>
      </c>
      <c r="K828" s="189">
        <f t="shared" si="656"/>
        <v>291</v>
      </c>
      <c r="L828" s="190">
        <f t="shared" si="634"/>
        <v>180</v>
      </c>
      <c r="M828" s="173">
        <f t="shared" si="676"/>
        <v>24118.990819751998</v>
      </c>
      <c r="N828" s="174">
        <f t="shared" si="680"/>
        <v>24118.990819751998</v>
      </c>
      <c r="O828" s="174"/>
      <c r="P828" s="174"/>
      <c r="Q828" s="174"/>
      <c r="R828" s="175">
        <f t="shared" si="658"/>
        <v>0</v>
      </c>
      <c r="S828" s="173">
        <f t="shared" si="681"/>
        <v>19694.727781467562</v>
      </c>
      <c r="T828" s="174">
        <f t="shared" si="659"/>
        <v>19694.727781467562</v>
      </c>
      <c r="U828" s="174"/>
      <c r="V828" s="174"/>
      <c r="W828" s="174"/>
      <c r="X828" s="175">
        <f t="shared" si="660"/>
        <v>0</v>
      </c>
      <c r="Y828" s="173">
        <f t="shared" si="657"/>
        <v>39389.455562935123</v>
      </c>
      <c r="Z828" s="174">
        <f t="shared" si="661"/>
        <v>39389.455562935123</v>
      </c>
      <c r="AA828" s="174"/>
      <c r="AB828" s="174"/>
      <c r="AC828" s="174"/>
      <c r="AD828" s="175">
        <f t="shared" si="662"/>
        <v>0</v>
      </c>
      <c r="AE828" s="173">
        <f t="shared" si="663"/>
        <v>22.752875120304001</v>
      </c>
      <c r="AF828" s="174">
        <f t="shared" si="679"/>
        <v>36</v>
      </c>
      <c r="AG828" s="174">
        <f t="shared" si="664"/>
        <v>22.464200000000002</v>
      </c>
      <c r="AH828" s="174">
        <f t="shared" si="677"/>
        <v>458</v>
      </c>
      <c r="AI828" s="174">
        <f t="shared" si="678"/>
        <v>200</v>
      </c>
      <c r="AJ828" s="174">
        <f t="shared" si="665"/>
        <v>1.6666666666666667</v>
      </c>
      <c r="AK828" s="174">
        <f t="shared" si="635"/>
        <v>13129.818520978373</v>
      </c>
      <c r="AL828" s="174">
        <f t="shared" si="666"/>
        <v>13129.818520978373</v>
      </c>
      <c r="AM828" s="174"/>
      <c r="AN828" s="174"/>
      <c r="AO828" s="176">
        <v>36</v>
      </c>
      <c r="AP828" s="174">
        <v>36</v>
      </c>
      <c r="AQ828" s="175">
        <f t="shared" si="667"/>
        <v>458</v>
      </c>
      <c r="AR828" s="31">
        <f t="shared" si="668"/>
        <v>6</v>
      </c>
      <c r="AS828" s="2">
        <f t="shared" si="669"/>
        <v>0</v>
      </c>
      <c r="AT828" s="33">
        <f t="shared" si="670"/>
        <v>0</v>
      </c>
      <c r="AU828" s="31">
        <f t="shared" si="671"/>
        <v>0</v>
      </c>
      <c r="AV828" s="2">
        <f t="shared" si="672"/>
        <v>0</v>
      </c>
      <c r="AW828" s="33">
        <f t="shared" si="673"/>
        <v>1.5</v>
      </c>
      <c r="AX828" s="31">
        <f t="shared" si="674"/>
        <v>1</v>
      </c>
      <c r="AY828" s="33">
        <f t="shared" si="675"/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hidden="1" customHeight="1">
      <c r="A829" s="2"/>
      <c r="B829" s="107">
        <v>754</v>
      </c>
      <c r="C829" s="31">
        <v>7</v>
      </c>
      <c r="D829" s="111" t="s">
        <v>21</v>
      </c>
      <c r="E829" s="2" t="s">
        <v>79</v>
      </c>
      <c r="F829" s="2"/>
      <c r="G829" s="2"/>
      <c r="H829" s="33"/>
      <c r="I829" s="173">
        <f t="shared" si="654"/>
        <v>671.07002604328056</v>
      </c>
      <c r="J829" s="174">
        <f t="shared" si="655"/>
        <v>15.928841831771487</v>
      </c>
      <c r="K829" s="189">
        <f t="shared" si="656"/>
        <v>632</v>
      </c>
      <c r="L829" s="190">
        <f t="shared" si="634"/>
        <v>328</v>
      </c>
      <c r="M829" s="173">
        <f t="shared" si="676"/>
        <v>19295.192655801598</v>
      </c>
      <c r="N829" s="174">
        <f t="shared" si="680"/>
        <v>16079.327213167997</v>
      </c>
      <c r="O829" s="174"/>
      <c r="P829" s="174"/>
      <c r="Q829" s="174"/>
      <c r="R829" s="175">
        <f t="shared" si="658"/>
        <v>3215.8654426335997</v>
      </c>
      <c r="S829" s="173">
        <f t="shared" si="681"/>
        <v>15755.782225174047</v>
      </c>
      <c r="T829" s="174">
        <f t="shared" si="659"/>
        <v>13129.818520978373</v>
      </c>
      <c r="U829" s="174"/>
      <c r="V829" s="174"/>
      <c r="W829" s="174"/>
      <c r="X829" s="175">
        <f t="shared" si="660"/>
        <v>2625.9637041956748</v>
      </c>
      <c r="Y829" s="173">
        <f t="shared" si="657"/>
        <v>31511.564450348098</v>
      </c>
      <c r="Z829" s="174">
        <f t="shared" si="661"/>
        <v>26259.637041956747</v>
      </c>
      <c r="AA829" s="174"/>
      <c r="AB829" s="174"/>
      <c r="AC829" s="174"/>
      <c r="AD829" s="175">
        <f t="shared" si="662"/>
        <v>5251.9274083913506</v>
      </c>
      <c r="AE829" s="173">
        <f t="shared" si="663"/>
        <v>28.752875120304001</v>
      </c>
      <c r="AF829" s="174">
        <f t="shared" si="679"/>
        <v>36</v>
      </c>
      <c r="AG829" s="174">
        <f t="shared" si="664"/>
        <v>22.464200000000002</v>
      </c>
      <c r="AH829" s="174">
        <f t="shared" si="677"/>
        <v>458</v>
      </c>
      <c r="AI829" s="174">
        <f t="shared" si="678"/>
        <v>200</v>
      </c>
      <c r="AJ829" s="174">
        <f t="shared" si="665"/>
        <v>1.6666666666666667</v>
      </c>
      <c r="AK829" s="174">
        <f t="shared" si="635"/>
        <v>13129.818520978373</v>
      </c>
      <c r="AL829" s="174">
        <f t="shared" si="666"/>
        <v>13129.818520978373</v>
      </c>
      <c r="AM829" s="174"/>
      <c r="AN829" s="174"/>
      <c r="AO829" s="176">
        <v>36</v>
      </c>
      <c r="AP829" s="174">
        <v>36</v>
      </c>
      <c r="AQ829" s="175">
        <f t="shared" si="667"/>
        <v>458</v>
      </c>
      <c r="AR829" s="31">
        <f t="shared" si="668"/>
        <v>0</v>
      </c>
      <c r="AS829" s="2">
        <f t="shared" si="669"/>
        <v>0.2</v>
      </c>
      <c r="AT829" s="33">
        <f t="shared" si="670"/>
        <v>0</v>
      </c>
      <c r="AU829" s="31">
        <f t="shared" si="671"/>
        <v>0</v>
      </c>
      <c r="AV829" s="2">
        <f t="shared" si="672"/>
        <v>0</v>
      </c>
      <c r="AW829" s="33">
        <f t="shared" si="673"/>
        <v>1</v>
      </c>
      <c r="AX829" s="31">
        <f t="shared" si="674"/>
        <v>1</v>
      </c>
      <c r="AY829" s="33">
        <f t="shared" si="675"/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hidden="1" customHeight="1">
      <c r="A830" s="2"/>
      <c r="B830" s="107">
        <v>755</v>
      </c>
      <c r="C830" s="31">
        <v>7</v>
      </c>
      <c r="D830" s="111" t="s">
        <v>21</v>
      </c>
      <c r="E830" s="2" t="s">
        <v>168</v>
      </c>
      <c r="F830" s="2"/>
      <c r="G830" s="2"/>
      <c r="H830" s="33"/>
      <c r="I830" s="173">
        <f t="shared" si="654"/>
        <v>838.83753255410056</v>
      </c>
      <c r="J830" s="174">
        <f t="shared" si="655"/>
        <v>15.928841831771487</v>
      </c>
      <c r="K830" s="189">
        <f t="shared" si="656"/>
        <v>471</v>
      </c>
      <c r="L830" s="190">
        <f t="shared" si="634"/>
        <v>254</v>
      </c>
      <c r="M830" s="173">
        <f t="shared" si="676"/>
        <v>24118.990819751994</v>
      </c>
      <c r="N830" s="174">
        <f t="shared" si="680"/>
        <v>16079.327213167997</v>
      </c>
      <c r="O830" s="174"/>
      <c r="P830" s="174"/>
      <c r="Q830" s="174"/>
      <c r="R830" s="175">
        <f t="shared" si="658"/>
        <v>8039.6636065839984</v>
      </c>
      <c r="S830" s="173">
        <f t="shared" si="681"/>
        <v>19694.727781467562</v>
      </c>
      <c r="T830" s="174">
        <f t="shared" si="659"/>
        <v>13129.818520978373</v>
      </c>
      <c r="U830" s="174"/>
      <c r="V830" s="174"/>
      <c r="W830" s="174"/>
      <c r="X830" s="175">
        <f t="shared" si="660"/>
        <v>6564.9092604891866</v>
      </c>
      <c r="Y830" s="173">
        <f t="shared" si="657"/>
        <v>39389.455562935123</v>
      </c>
      <c r="Z830" s="174">
        <f t="shared" si="661"/>
        <v>26259.637041956747</v>
      </c>
      <c r="AA830" s="174"/>
      <c r="AB830" s="174"/>
      <c r="AC830" s="174"/>
      <c r="AD830" s="175">
        <f t="shared" si="662"/>
        <v>13129.818520978373</v>
      </c>
      <c r="AE830" s="173">
        <f t="shared" si="663"/>
        <v>28.752875120304001</v>
      </c>
      <c r="AF830" s="174">
        <f t="shared" si="679"/>
        <v>36</v>
      </c>
      <c r="AG830" s="174">
        <f t="shared" si="664"/>
        <v>22.464200000000002</v>
      </c>
      <c r="AH830" s="174">
        <f t="shared" si="677"/>
        <v>458</v>
      </c>
      <c r="AI830" s="174">
        <f t="shared" si="678"/>
        <v>200</v>
      </c>
      <c r="AJ830" s="174">
        <f t="shared" si="665"/>
        <v>1.6666666666666667</v>
      </c>
      <c r="AK830" s="174">
        <f t="shared" si="635"/>
        <v>13129.818520978373</v>
      </c>
      <c r="AL830" s="174">
        <f t="shared" si="666"/>
        <v>13129.818520978373</v>
      </c>
      <c r="AM830" s="174"/>
      <c r="AN830" s="174"/>
      <c r="AO830" s="176">
        <v>36</v>
      </c>
      <c r="AP830" s="174">
        <v>36</v>
      </c>
      <c r="AQ830" s="175">
        <f t="shared" si="667"/>
        <v>458</v>
      </c>
      <c r="AR830" s="31">
        <f t="shared" si="668"/>
        <v>0</v>
      </c>
      <c r="AS830" s="2">
        <f t="shared" si="669"/>
        <v>0.2</v>
      </c>
      <c r="AT830" s="33">
        <f t="shared" si="670"/>
        <v>0</v>
      </c>
      <c r="AU830" s="31">
        <f t="shared" si="671"/>
        <v>0.3</v>
      </c>
      <c r="AV830" s="2">
        <f t="shared" si="672"/>
        <v>0</v>
      </c>
      <c r="AW830" s="33">
        <f t="shared" si="673"/>
        <v>1</v>
      </c>
      <c r="AX830" s="31">
        <f t="shared" si="674"/>
        <v>1</v>
      </c>
      <c r="AY830" s="33">
        <f t="shared" si="675"/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hidden="1" customHeight="1">
      <c r="A831" s="2"/>
      <c r="B831" s="107">
        <v>756</v>
      </c>
      <c r="C831" s="31">
        <v>7</v>
      </c>
      <c r="D831" s="111" t="s">
        <v>21</v>
      </c>
      <c r="E831" s="2" t="s">
        <v>103</v>
      </c>
      <c r="F831" s="2"/>
      <c r="G831" s="2" t="s">
        <v>177</v>
      </c>
      <c r="H831" s="33"/>
      <c r="I831" s="173">
        <f t="shared" si="654"/>
        <v>950.68253689464746</v>
      </c>
      <c r="J831" s="174">
        <f t="shared" si="655"/>
        <v>15.928841831771487</v>
      </c>
      <c r="K831" s="189">
        <f t="shared" si="656"/>
        <v>364</v>
      </c>
      <c r="L831" s="190">
        <f t="shared" si="634"/>
        <v>214</v>
      </c>
      <c r="M831" s="173">
        <f t="shared" si="676"/>
        <v>27334.856262385598</v>
      </c>
      <c r="N831" s="174">
        <f t="shared" si="680"/>
        <v>24118.990819751998</v>
      </c>
      <c r="O831" s="174"/>
      <c r="P831" s="174"/>
      <c r="Q831" s="174"/>
      <c r="R831" s="175">
        <f t="shared" si="658"/>
        <v>3215.8654426335997</v>
      </c>
      <c r="S831" s="173">
        <f t="shared" si="681"/>
        <v>22320.691485663236</v>
      </c>
      <c r="T831" s="174">
        <f t="shared" si="659"/>
        <v>19694.727781467562</v>
      </c>
      <c r="U831" s="174"/>
      <c r="V831" s="174"/>
      <c r="W831" s="174"/>
      <c r="X831" s="175">
        <f t="shared" si="660"/>
        <v>2625.9637041956748</v>
      </c>
      <c r="Y831" s="173">
        <f t="shared" si="657"/>
        <v>44641.382971326471</v>
      </c>
      <c r="Z831" s="174">
        <f t="shared" si="661"/>
        <v>39389.455562935123</v>
      </c>
      <c r="AA831" s="174"/>
      <c r="AB831" s="174"/>
      <c r="AC831" s="174"/>
      <c r="AD831" s="175">
        <f t="shared" si="662"/>
        <v>5251.9274083913506</v>
      </c>
      <c r="AE831" s="173">
        <f t="shared" si="663"/>
        <v>28.752875120304001</v>
      </c>
      <c r="AF831" s="174">
        <f t="shared" si="679"/>
        <v>36</v>
      </c>
      <c r="AG831" s="174">
        <f t="shared" si="664"/>
        <v>22.464200000000002</v>
      </c>
      <c r="AH831" s="174">
        <f t="shared" si="677"/>
        <v>458</v>
      </c>
      <c r="AI831" s="174">
        <f t="shared" si="678"/>
        <v>200</v>
      </c>
      <c r="AJ831" s="174">
        <f t="shared" si="665"/>
        <v>1.6666666666666667</v>
      </c>
      <c r="AK831" s="174">
        <f t="shared" si="635"/>
        <v>13129.818520978373</v>
      </c>
      <c r="AL831" s="174">
        <f t="shared" si="666"/>
        <v>13129.818520978373</v>
      </c>
      <c r="AM831" s="174"/>
      <c r="AN831" s="174"/>
      <c r="AO831" s="176">
        <v>36</v>
      </c>
      <c r="AP831" s="174">
        <v>36</v>
      </c>
      <c r="AQ831" s="175">
        <f t="shared" si="667"/>
        <v>458</v>
      </c>
      <c r="AR831" s="31">
        <f t="shared" si="668"/>
        <v>0</v>
      </c>
      <c r="AS831" s="2">
        <f t="shared" si="669"/>
        <v>0.2</v>
      </c>
      <c r="AT831" s="33">
        <f t="shared" si="670"/>
        <v>0</v>
      </c>
      <c r="AU831" s="31">
        <f t="shared" si="671"/>
        <v>0</v>
      </c>
      <c r="AV831" s="2">
        <f t="shared" si="672"/>
        <v>0</v>
      </c>
      <c r="AW831" s="33">
        <f t="shared" si="673"/>
        <v>1.5</v>
      </c>
      <c r="AX831" s="31">
        <f t="shared" si="674"/>
        <v>1</v>
      </c>
      <c r="AY831" s="33">
        <f t="shared" si="675"/>
        <v>1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hidden="1" customHeight="1">
      <c r="A832" s="2"/>
      <c r="B832" s="107">
        <v>757</v>
      </c>
      <c r="C832" s="31">
        <v>4</v>
      </c>
      <c r="D832" s="111" t="s">
        <v>21</v>
      </c>
      <c r="E832" s="2" t="s">
        <v>67</v>
      </c>
      <c r="F832" s="2"/>
      <c r="G832" s="2"/>
      <c r="H832" s="33"/>
      <c r="I832" s="173">
        <f t="shared" si="654"/>
        <v>520.78991262011368</v>
      </c>
      <c r="J832" s="174">
        <f t="shared" si="655"/>
        <v>8.7643409205380234</v>
      </c>
      <c r="K832" s="189">
        <f t="shared" si="656"/>
        <v>772</v>
      </c>
      <c r="L832" s="190">
        <f t="shared" si="634"/>
        <v>385</v>
      </c>
      <c r="M832" s="173">
        <f t="shared" si="676"/>
        <v>14974.207321480162</v>
      </c>
      <c r="N832" s="174">
        <f t="shared" si="680"/>
        <v>14974.207321480162</v>
      </c>
      <c r="O832" s="174"/>
      <c r="P832" s="174"/>
      <c r="Q832" s="174"/>
      <c r="R832" s="175">
        <f t="shared" si="658"/>
        <v>0</v>
      </c>
      <c r="S832" s="173">
        <f t="shared" si="681"/>
        <v>12227.416111386154</v>
      </c>
      <c r="T832" s="174">
        <f t="shared" si="659"/>
        <v>12227.416111386154</v>
      </c>
      <c r="U832" s="174"/>
      <c r="V832" s="174"/>
      <c r="W832" s="174"/>
      <c r="X832" s="175">
        <f t="shared" si="660"/>
        <v>0</v>
      </c>
      <c r="Y832" s="173">
        <f t="shared" si="657"/>
        <v>24454.832222772307</v>
      </c>
      <c r="Z832" s="174">
        <f t="shared" si="661"/>
        <v>24454.832222772307</v>
      </c>
      <c r="AA832" s="174"/>
      <c r="AB832" s="174"/>
      <c r="AC832" s="174"/>
      <c r="AD832" s="175">
        <f t="shared" si="662"/>
        <v>0</v>
      </c>
      <c r="AE832" s="173">
        <f t="shared" si="663"/>
        <v>28.752875120304001</v>
      </c>
      <c r="AF832" s="174">
        <f t="shared" si="679"/>
        <v>36</v>
      </c>
      <c r="AG832" s="174">
        <f t="shared" si="664"/>
        <v>22.464200000000002</v>
      </c>
      <c r="AH832" s="174">
        <f t="shared" si="677"/>
        <v>252</v>
      </c>
      <c r="AI832" s="174">
        <f t="shared" si="678"/>
        <v>200</v>
      </c>
      <c r="AJ832" s="174">
        <f t="shared" si="665"/>
        <v>1.6666666666666667</v>
      </c>
      <c r="AK832" s="174">
        <f t="shared" si="635"/>
        <v>12227.416111386154</v>
      </c>
      <c r="AL832" s="174">
        <f t="shared" si="666"/>
        <v>12227.416111386154</v>
      </c>
      <c r="AM832" s="174"/>
      <c r="AN832" s="174"/>
      <c r="AO832" s="176">
        <v>36</v>
      </c>
      <c r="AP832" s="174">
        <v>36</v>
      </c>
      <c r="AQ832" s="175">
        <f t="shared" si="667"/>
        <v>252</v>
      </c>
      <c r="AR832" s="31">
        <f t="shared" si="668"/>
        <v>0</v>
      </c>
      <c r="AS832" s="2">
        <f t="shared" si="669"/>
        <v>0</v>
      </c>
      <c r="AT832" s="33">
        <f t="shared" si="670"/>
        <v>0</v>
      </c>
      <c r="AU832" s="31">
        <f t="shared" si="671"/>
        <v>0</v>
      </c>
      <c r="AV832" s="2">
        <f t="shared" si="672"/>
        <v>0</v>
      </c>
      <c r="AW832" s="33">
        <f t="shared" si="673"/>
        <v>1</v>
      </c>
      <c r="AX832" s="31">
        <f t="shared" si="674"/>
        <v>1</v>
      </c>
      <c r="AY832" s="33">
        <f t="shared" si="675"/>
        <v>1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hidden="1" customHeight="1">
      <c r="A833" s="2"/>
      <c r="B833" s="107">
        <v>758</v>
      </c>
      <c r="C833" s="31">
        <v>4</v>
      </c>
      <c r="D833" s="111" t="s">
        <v>21</v>
      </c>
      <c r="E833" s="2" t="s">
        <v>148</v>
      </c>
      <c r="F833" s="2"/>
      <c r="G833" s="2"/>
      <c r="H833" s="33"/>
      <c r="I833" s="173">
        <f t="shared" si="654"/>
        <v>658.12374226576833</v>
      </c>
      <c r="J833" s="174">
        <f t="shared" si="655"/>
        <v>11.075523364303203</v>
      </c>
      <c r="K833" s="189">
        <f t="shared" si="656"/>
        <v>647</v>
      </c>
      <c r="L833" s="190">
        <f t="shared" si="634"/>
        <v>337</v>
      </c>
      <c r="M833" s="173">
        <f t="shared" si="676"/>
        <v>14974.207321480162</v>
      </c>
      <c r="N833" s="174">
        <f t="shared" si="680"/>
        <v>14974.207321480162</v>
      </c>
      <c r="O833" s="174"/>
      <c r="P833" s="174"/>
      <c r="Q833" s="174"/>
      <c r="R833" s="175">
        <f t="shared" si="658"/>
        <v>0</v>
      </c>
      <c r="S833" s="173">
        <f t="shared" si="681"/>
        <v>12227.416111386154</v>
      </c>
      <c r="T833" s="174">
        <f t="shared" si="659"/>
        <v>12227.416111386154</v>
      </c>
      <c r="U833" s="174"/>
      <c r="V833" s="174"/>
      <c r="W833" s="174"/>
      <c r="X833" s="175">
        <f t="shared" si="660"/>
        <v>0</v>
      </c>
      <c r="Y833" s="173">
        <f t="shared" si="657"/>
        <v>24454.832222772307</v>
      </c>
      <c r="Z833" s="174">
        <f t="shared" si="661"/>
        <v>24454.832222772307</v>
      </c>
      <c r="AA833" s="174"/>
      <c r="AB833" s="174"/>
      <c r="AC833" s="174"/>
      <c r="AD833" s="175">
        <f t="shared" si="662"/>
        <v>0</v>
      </c>
      <c r="AE833" s="173">
        <f t="shared" si="663"/>
        <v>22.752875120304001</v>
      </c>
      <c r="AF833" s="174">
        <f t="shared" si="679"/>
        <v>36</v>
      </c>
      <c r="AG833" s="174">
        <f t="shared" si="664"/>
        <v>22.464200000000002</v>
      </c>
      <c r="AH833" s="174">
        <f t="shared" si="677"/>
        <v>252</v>
      </c>
      <c r="AI833" s="174">
        <f t="shared" si="678"/>
        <v>200</v>
      </c>
      <c r="AJ833" s="174">
        <f t="shared" si="665"/>
        <v>1.6666666666666667</v>
      </c>
      <c r="AK833" s="174">
        <f t="shared" si="635"/>
        <v>12227.416111386154</v>
      </c>
      <c r="AL833" s="174">
        <f t="shared" si="666"/>
        <v>12227.416111386154</v>
      </c>
      <c r="AM833" s="174"/>
      <c r="AN833" s="174"/>
      <c r="AO833" s="176">
        <v>36</v>
      </c>
      <c r="AP833" s="174">
        <v>36</v>
      </c>
      <c r="AQ833" s="175">
        <f t="shared" si="667"/>
        <v>252</v>
      </c>
      <c r="AR833" s="31">
        <f t="shared" si="668"/>
        <v>6</v>
      </c>
      <c r="AS833" s="2">
        <f t="shared" si="669"/>
        <v>0</v>
      </c>
      <c r="AT833" s="33">
        <f t="shared" si="670"/>
        <v>0</v>
      </c>
      <c r="AU833" s="31">
        <f t="shared" si="671"/>
        <v>0</v>
      </c>
      <c r="AV833" s="2">
        <f t="shared" si="672"/>
        <v>0</v>
      </c>
      <c r="AW833" s="33">
        <f t="shared" si="673"/>
        <v>1</v>
      </c>
      <c r="AX833" s="31">
        <f t="shared" si="674"/>
        <v>1</v>
      </c>
      <c r="AY833" s="33">
        <f t="shared" si="675"/>
        <v>1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hidden="1" customHeight="1">
      <c r="A834" s="2"/>
      <c r="B834" s="107">
        <v>759</v>
      </c>
      <c r="C834" s="31">
        <v>4</v>
      </c>
      <c r="D834" s="111" t="s">
        <v>21</v>
      </c>
      <c r="E834" s="2" t="s">
        <v>79</v>
      </c>
      <c r="F834" s="2"/>
      <c r="G834" s="2"/>
      <c r="H834" s="33"/>
      <c r="I834" s="173">
        <f t="shared" si="654"/>
        <v>624.9478951441364</v>
      </c>
      <c r="J834" s="174">
        <f t="shared" si="655"/>
        <v>8.7643409205380234</v>
      </c>
      <c r="K834" s="189">
        <f t="shared" si="656"/>
        <v>679</v>
      </c>
      <c r="L834" s="190">
        <f t="shared" si="634"/>
        <v>345</v>
      </c>
      <c r="M834" s="173">
        <f t="shared" si="676"/>
        <v>17969.048785776195</v>
      </c>
      <c r="N834" s="174">
        <f t="shared" si="680"/>
        <v>14974.207321480162</v>
      </c>
      <c r="O834" s="174"/>
      <c r="P834" s="174"/>
      <c r="Q834" s="174"/>
      <c r="R834" s="175">
        <f t="shared" si="658"/>
        <v>2994.8414642960324</v>
      </c>
      <c r="S834" s="173">
        <f t="shared" si="681"/>
        <v>14672.899333663385</v>
      </c>
      <c r="T834" s="174">
        <f t="shared" si="659"/>
        <v>12227.416111386154</v>
      </c>
      <c r="U834" s="174"/>
      <c r="V834" s="174"/>
      <c r="W834" s="174"/>
      <c r="X834" s="175">
        <f t="shared" si="660"/>
        <v>2445.4832222772307</v>
      </c>
      <c r="Y834" s="173">
        <f t="shared" si="657"/>
        <v>29345.79866732677</v>
      </c>
      <c r="Z834" s="174">
        <f t="shared" si="661"/>
        <v>24454.832222772307</v>
      </c>
      <c r="AA834" s="174"/>
      <c r="AB834" s="174"/>
      <c r="AC834" s="174"/>
      <c r="AD834" s="175">
        <f t="shared" si="662"/>
        <v>4890.9664445544613</v>
      </c>
      <c r="AE834" s="173">
        <f t="shared" si="663"/>
        <v>28.752875120304001</v>
      </c>
      <c r="AF834" s="174">
        <f t="shared" si="679"/>
        <v>36</v>
      </c>
      <c r="AG834" s="174">
        <f t="shared" si="664"/>
        <v>22.464200000000002</v>
      </c>
      <c r="AH834" s="174">
        <f t="shared" si="677"/>
        <v>252</v>
      </c>
      <c r="AI834" s="174">
        <f t="shared" si="678"/>
        <v>200</v>
      </c>
      <c r="AJ834" s="174">
        <f t="shared" si="665"/>
        <v>1.6666666666666667</v>
      </c>
      <c r="AK834" s="174">
        <f t="shared" si="635"/>
        <v>12227.416111386154</v>
      </c>
      <c r="AL834" s="174">
        <f t="shared" si="666"/>
        <v>12227.416111386154</v>
      </c>
      <c r="AM834" s="174"/>
      <c r="AN834" s="174"/>
      <c r="AO834" s="176">
        <v>36</v>
      </c>
      <c r="AP834" s="174">
        <v>36</v>
      </c>
      <c r="AQ834" s="175">
        <f t="shared" si="667"/>
        <v>252</v>
      </c>
      <c r="AR834" s="31">
        <f t="shared" si="668"/>
        <v>0</v>
      </c>
      <c r="AS834" s="2">
        <f t="shared" si="669"/>
        <v>0.2</v>
      </c>
      <c r="AT834" s="33">
        <f t="shared" si="670"/>
        <v>0</v>
      </c>
      <c r="AU834" s="31">
        <f t="shared" si="671"/>
        <v>0</v>
      </c>
      <c r="AV834" s="2">
        <f t="shared" si="672"/>
        <v>0</v>
      </c>
      <c r="AW834" s="33">
        <f t="shared" si="673"/>
        <v>1</v>
      </c>
      <c r="AX834" s="31">
        <f t="shared" si="674"/>
        <v>1</v>
      </c>
      <c r="AY834" s="33">
        <f t="shared" si="675"/>
        <v>1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hidden="1" customHeight="1">
      <c r="A835" s="2"/>
      <c r="B835" s="107">
        <v>760</v>
      </c>
      <c r="C835" s="31">
        <v>1</v>
      </c>
      <c r="D835" s="111" t="s">
        <v>21</v>
      </c>
      <c r="E835" s="2" t="s">
        <v>67</v>
      </c>
      <c r="F835" s="2"/>
      <c r="G835" s="2"/>
      <c r="H835" s="33"/>
      <c r="I835" s="173">
        <f t="shared" si="654"/>
        <v>423.79920913251328</v>
      </c>
      <c r="J835" s="174">
        <f t="shared" si="655"/>
        <v>4.416949590906067</v>
      </c>
      <c r="K835" s="189">
        <f t="shared" si="656"/>
        <v>842</v>
      </c>
      <c r="L835" s="190">
        <f t="shared" ref="L835:L866" si="682">RANK(I835,$I$451:$I$866)</f>
        <v>408</v>
      </c>
      <c r="M835" s="173">
        <f t="shared" si="676"/>
        <v>12185.445736270753</v>
      </c>
      <c r="N835" s="174">
        <f t="shared" si="680"/>
        <v>12185.445736270753</v>
      </c>
      <c r="O835" s="174"/>
      <c r="P835" s="174"/>
      <c r="Q835" s="174"/>
      <c r="R835" s="175">
        <f t="shared" si="658"/>
        <v>0</v>
      </c>
      <c r="S835" s="173">
        <f t="shared" si="681"/>
        <v>9950.210540117645</v>
      </c>
      <c r="T835" s="174">
        <f t="shared" si="659"/>
        <v>9950.210540117645</v>
      </c>
      <c r="U835" s="174"/>
      <c r="V835" s="174"/>
      <c r="W835" s="174"/>
      <c r="X835" s="175">
        <f t="shared" si="660"/>
        <v>0</v>
      </c>
      <c r="Y835" s="173">
        <f t="shared" si="657"/>
        <v>19900.42108023529</v>
      </c>
      <c r="Z835" s="174">
        <f t="shared" si="661"/>
        <v>19900.42108023529</v>
      </c>
      <c r="AA835" s="174"/>
      <c r="AB835" s="174"/>
      <c r="AC835" s="174"/>
      <c r="AD835" s="175">
        <f t="shared" si="662"/>
        <v>0</v>
      </c>
      <c r="AE835" s="173">
        <f t="shared" si="663"/>
        <v>28.752875120304001</v>
      </c>
      <c r="AF835" s="174">
        <f t="shared" si="679"/>
        <v>36</v>
      </c>
      <c r="AG835" s="174">
        <f t="shared" si="664"/>
        <v>22.464200000000002</v>
      </c>
      <c r="AH835" s="174">
        <f t="shared" si="677"/>
        <v>127</v>
      </c>
      <c r="AI835" s="174">
        <f t="shared" si="678"/>
        <v>200</v>
      </c>
      <c r="AJ835" s="174">
        <f t="shared" si="665"/>
        <v>1.6666666666666667</v>
      </c>
      <c r="AK835" s="174">
        <f t="shared" si="635"/>
        <v>9950.210540117645</v>
      </c>
      <c r="AL835" s="174">
        <f t="shared" si="666"/>
        <v>9950.210540117645</v>
      </c>
      <c r="AM835" s="174"/>
      <c r="AN835" s="174"/>
      <c r="AO835" s="176">
        <v>36</v>
      </c>
      <c r="AP835" s="174">
        <v>36</v>
      </c>
      <c r="AQ835" s="175">
        <f t="shared" si="667"/>
        <v>127</v>
      </c>
      <c r="AR835" s="31">
        <f t="shared" si="668"/>
        <v>0</v>
      </c>
      <c r="AS835" s="2">
        <f t="shared" si="669"/>
        <v>0</v>
      </c>
      <c r="AT835" s="33">
        <f t="shared" si="670"/>
        <v>0</v>
      </c>
      <c r="AU835" s="31">
        <f t="shared" si="671"/>
        <v>0</v>
      </c>
      <c r="AV835" s="2">
        <f t="shared" si="672"/>
        <v>0</v>
      </c>
      <c r="AW835" s="33">
        <f t="shared" si="673"/>
        <v>1</v>
      </c>
      <c r="AX835" s="31">
        <f t="shared" si="674"/>
        <v>1</v>
      </c>
      <c r="AY835" s="33">
        <f t="shared" si="675"/>
        <v>1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hidden="1" customHeight="1">
      <c r="A836" s="2"/>
      <c r="B836" s="107">
        <v>761</v>
      </c>
      <c r="C836" s="31">
        <v>10</v>
      </c>
      <c r="D836" s="111" t="s">
        <v>21</v>
      </c>
      <c r="E836" s="2" t="s">
        <v>144</v>
      </c>
      <c r="F836" s="2" t="s">
        <v>149</v>
      </c>
      <c r="G836" s="2"/>
      <c r="H836" s="33"/>
      <c r="I836" s="173">
        <f t="shared" si="654"/>
        <v>1042.2618947978874</v>
      </c>
      <c r="J836" s="174">
        <f t="shared" si="655"/>
        <v>22.849888828545563</v>
      </c>
      <c r="K836" s="189">
        <f t="shared" si="656"/>
        <v>308</v>
      </c>
      <c r="L836" s="190">
        <f t="shared" si="682"/>
        <v>188</v>
      </c>
      <c r="M836" s="173">
        <f t="shared" si="676"/>
        <v>29968.026103775086</v>
      </c>
      <c r="N836" s="174">
        <f t="shared" si="680"/>
        <v>29968.026103775086</v>
      </c>
      <c r="O836" s="174"/>
      <c r="P836" s="174"/>
      <c r="Q836" s="174"/>
      <c r="R836" s="175">
        <f t="shared" si="658"/>
        <v>0</v>
      </c>
      <c r="S836" s="173">
        <f t="shared" si="681"/>
        <v>22970.306109856254</v>
      </c>
      <c r="T836" s="174">
        <f t="shared" si="659"/>
        <v>22970.306109856254</v>
      </c>
      <c r="U836" s="174"/>
      <c r="V836" s="174"/>
      <c r="W836" s="174"/>
      <c r="X836" s="175">
        <f t="shared" si="660"/>
        <v>0</v>
      </c>
      <c r="Y836" s="173">
        <f t="shared" si="657"/>
        <v>45940.612219712508</v>
      </c>
      <c r="Z836" s="174">
        <f t="shared" si="661"/>
        <v>45940.612219712508</v>
      </c>
      <c r="AA836" s="174"/>
      <c r="AB836" s="174"/>
      <c r="AC836" s="174"/>
      <c r="AD836" s="175">
        <f t="shared" si="662"/>
        <v>0</v>
      </c>
      <c r="AE836" s="173">
        <f t="shared" si="663"/>
        <v>28.752875120304001</v>
      </c>
      <c r="AF836" s="174">
        <f t="shared" si="679"/>
        <v>36</v>
      </c>
      <c r="AG836" s="174">
        <f t="shared" si="664"/>
        <v>22.464200000000002</v>
      </c>
      <c r="AH836" s="174">
        <f t="shared" si="677"/>
        <v>657</v>
      </c>
      <c r="AI836" s="174">
        <f t="shared" si="678"/>
        <v>200</v>
      </c>
      <c r="AJ836" s="174">
        <f t="shared" si="665"/>
        <v>1.6666666666666667</v>
      </c>
      <c r="AK836" s="174">
        <f t="shared" si="635"/>
        <v>13672.80125586682</v>
      </c>
      <c r="AL836" s="174">
        <f t="shared" si="666"/>
        <v>13672.80125586682</v>
      </c>
      <c r="AM836" s="174"/>
      <c r="AN836" s="174"/>
      <c r="AO836" s="176">
        <v>36</v>
      </c>
      <c r="AP836" s="174">
        <v>36</v>
      </c>
      <c r="AQ836" s="175">
        <f t="shared" si="667"/>
        <v>657</v>
      </c>
      <c r="AR836" s="31">
        <f t="shared" si="668"/>
        <v>0</v>
      </c>
      <c r="AS836" s="2">
        <f t="shared" si="669"/>
        <v>0</v>
      </c>
      <c r="AT836" s="33">
        <f t="shared" si="670"/>
        <v>0</v>
      </c>
      <c r="AU836" s="31">
        <f t="shared" si="671"/>
        <v>0</v>
      </c>
      <c r="AV836" s="2">
        <f t="shared" si="672"/>
        <v>0</v>
      </c>
      <c r="AW836" s="33">
        <f t="shared" si="673"/>
        <v>1</v>
      </c>
      <c r="AX836" s="31">
        <f t="shared" si="674"/>
        <v>1.4</v>
      </c>
      <c r="AY836" s="33">
        <f t="shared" si="675"/>
        <v>1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hidden="1" customHeight="1">
      <c r="A837" s="2"/>
      <c r="B837" s="107">
        <v>762</v>
      </c>
      <c r="C837" s="31">
        <v>10</v>
      </c>
      <c r="D837" s="111" t="s">
        <v>21</v>
      </c>
      <c r="E837" s="2" t="s">
        <v>138</v>
      </c>
      <c r="F837" s="2" t="s">
        <v>149</v>
      </c>
      <c r="G837" s="2"/>
      <c r="H837" s="33"/>
      <c r="I837" s="173">
        <f t="shared" si="654"/>
        <v>1391.672935026623</v>
      </c>
      <c r="J837" s="174">
        <f t="shared" si="655"/>
        <v>22.849888828545563</v>
      </c>
      <c r="K837" s="189">
        <f t="shared" si="656"/>
        <v>152</v>
      </c>
      <c r="L837" s="190">
        <f t="shared" si="682"/>
        <v>104</v>
      </c>
      <c r="M837" s="173">
        <f t="shared" si="676"/>
        <v>40014.598109127437</v>
      </c>
      <c r="N837" s="174">
        <f t="shared" si="680"/>
        <v>29968.026103775086</v>
      </c>
      <c r="O837" s="174"/>
      <c r="P837" s="174"/>
      <c r="Q837" s="174"/>
      <c r="R837" s="175">
        <f t="shared" ref="R837:R866" si="683">X837*(1+(AG837/100)*(AI837/100-1))</f>
        <v>10046.572005352353</v>
      </c>
      <c r="S837" s="173">
        <f t="shared" si="681"/>
        <v>31173.986863376347</v>
      </c>
      <c r="T837" s="174">
        <f t="shared" ref="T837:T866" si="684">AL837*AW837*AX837*AY837*IF(F837="백어택",1.2,1)</f>
        <v>22970.306109856254</v>
      </c>
      <c r="U837" s="174"/>
      <c r="V837" s="174"/>
      <c r="W837" s="174"/>
      <c r="X837" s="175">
        <f t="shared" ref="X837:X866" si="685">AL837*AS837+IF(AX837=1,AL837*AU837,AL837*AU837*2)</f>
        <v>8203.6807535200915</v>
      </c>
      <c r="Y837" s="173">
        <f t="shared" si="657"/>
        <v>62347.973726752694</v>
      </c>
      <c r="Z837" s="174">
        <f t="shared" ref="Z837:Z868" si="686">T837*$D$58/100</f>
        <v>45940.612219712508</v>
      </c>
      <c r="AA837" s="174"/>
      <c r="AB837" s="174"/>
      <c r="AC837" s="174"/>
      <c r="AD837" s="175">
        <f t="shared" ref="AD837:AD868" si="687">X837*$D$58/100</f>
        <v>16407.361507040183</v>
      </c>
      <c r="AE837" s="173">
        <f t="shared" ref="AE837:AE866" si="688">AO837*(1-$D$20/100)*(1-$D$17/100)-AR837</f>
        <v>28.752875120304001</v>
      </c>
      <c r="AF837" s="174">
        <f t="shared" si="679"/>
        <v>36</v>
      </c>
      <c r="AG837" s="174">
        <f t="shared" ref="AG837:AG866" si="689">IF($D$57&gt;100,100,$D$57)</f>
        <v>22.464200000000002</v>
      </c>
      <c r="AH837" s="174">
        <f t="shared" si="677"/>
        <v>657</v>
      </c>
      <c r="AI837" s="174">
        <f t="shared" si="678"/>
        <v>200</v>
      </c>
      <c r="AJ837" s="174">
        <f t="shared" ref="AJ837:AJ866" si="690">10/6</f>
        <v>1.6666666666666667</v>
      </c>
      <c r="AK837" s="174">
        <f t="shared" ref="AK837:AK900" si="691">SUM(AL837:AN837)</f>
        <v>13672.80125586682</v>
      </c>
      <c r="AL837" s="174">
        <f t="shared" ref="AL837:AL866" si="692">(VLOOKUP(C837,$B$36:$AG$39,31,FALSE)+VLOOKUP(C837,$B$40:$AG$43,31,FALSE)*$D$54)*$D$59/100</f>
        <v>13672.80125586682</v>
      </c>
      <c r="AM837" s="174"/>
      <c r="AN837" s="174"/>
      <c r="AO837" s="176">
        <v>36</v>
      </c>
      <c r="AP837" s="174">
        <v>36</v>
      </c>
      <c r="AQ837" s="175">
        <f t="shared" ref="AQ837:AQ866" si="693">VLOOKUP(C837,$B$45:$AG$48,31,FALSE)</f>
        <v>657</v>
      </c>
      <c r="AR837" s="31">
        <f t="shared" ref="AR837:AR866" si="694">IF(LEFT(E837,1)*1=1,$S$71,$R$71)</f>
        <v>0</v>
      </c>
      <c r="AS837" s="2">
        <f t="shared" ref="AS837:AS866" si="695">IF(LEFT(E837,1)*1=2,$U$71,$T$71)</f>
        <v>0</v>
      </c>
      <c r="AT837" s="33">
        <f t="shared" ref="AT837:AT866" si="696">IF(LEFT(E837,1)*1=3,$W$71,$V$71)</f>
        <v>0</v>
      </c>
      <c r="AU837" s="31">
        <f t="shared" ref="AU837:AU866" si="697">IF(MID(E837,3,1)*1=1,$Y$71,$X$71)</f>
        <v>0.3</v>
      </c>
      <c r="AV837" s="2">
        <f t="shared" ref="AV837:AV866" si="698">IF(MID(E837,3,1)*1=2,$AA$71,$Z$71)</f>
        <v>0</v>
      </c>
      <c r="AW837" s="33">
        <f t="shared" ref="AW837:AW866" si="699">IF(MID(E837,3,1)*1=3,$AC$71,$AB$71)</f>
        <v>1</v>
      </c>
      <c r="AX837" s="31">
        <f t="shared" ref="AX837:AX866" si="700">IF(MID(E837,5,1)*1=1,$AE$71,$AD$71)</f>
        <v>1.4</v>
      </c>
      <c r="AY837" s="33">
        <f t="shared" ref="AY837:AY866" si="701">IF(MID(E837,5,1)*1=2,$AG$71,$AF$71)</f>
        <v>1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hidden="1" customHeight="1">
      <c r="A838" s="2"/>
      <c r="B838" s="107">
        <v>763</v>
      </c>
      <c r="C838" s="31">
        <v>10</v>
      </c>
      <c r="D838" s="111" t="s">
        <v>21</v>
      </c>
      <c r="E838" s="2" t="s">
        <v>141</v>
      </c>
      <c r="F838" s="2" t="s">
        <v>149</v>
      </c>
      <c r="G838" s="2" t="s">
        <v>177</v>
      </c>
      <c r="H838" s="33"/>
      <c r="I838" s="173">
        <f t="shared" si="654"/>
        <v>1563.3928421968315</v>
      </c>
      <c r="J838" s="174">
        <f t="shared" si="655"/>
        <v>22.849888828545563</v>
      </c>
      <c r="K838" s="189">
        <f t="shared" si="656"/>
        <v>108</v>
      </c>
      <c r="L838" s="190">
        <f t="shared" si="682"/>
        <v>79</v>
      </c>
      <c r="M838" s="173">
        <f t="shared" si="676"/>
        <v>44952.039155662635</v>
      </c>
      <c r="N838" s="174">
        <f t="shared" si="680"/>
        <v>44952.039155662635</v>
      </c>
      <c r="O838" s="174"/>
      <c r="P838" s="174"/>
      <c r="Q838" s="174"/>
      <c r="R838" s="175">
        <f t="shared" si="683"/>
        <v>0</v>
      </c>
      <c r="S838" s="173">
        <f t="shared" si="681"/>
        <v>34455.459164784384</v>
      </c>
      <c r="T838" s="174">
        <f t="shared" si="684"/>
        <v>34455.459164784384</v>
      </c>
      <c r="U838" s="174"/>
      <c r="V838" s="174"/>
      <c r="W838" s="174"/>
      <c r="X838" s="175">
        <f t="shared" si="685"/>
        <v>0</v>
      </c>
      <c r="Y838" s="173">
        <f t="shared" si="657"/>
        <v>68910.918329568769</v>
      </c>
      <c r="Z838" s="174">
        <f t="shared" si="686"/>
        <v>68910.918329568769</v>
      </c>
      <c r="AA838" s="174"/>
      <c r="AB838" s="174"/>
      <c r="AC838" s="174"/>
      <c r="AD838" s="175">
        <f t="shared" si="687"/>
        <v>0</v>
      </c>
      <c r="AE838" s="173">
        <f t="shared" si="688"/>
        <v>28.752875120304001</v>
      </c>
      <c r="AF838" s="174">
        <f t="shared" si="679"/>
        <v>36</v>
      </c>
      <c r="AG838" s="174">
        <f t="shared" si="689"/>
        <v>22.464200000000002</v>
      </c>
      <c r="AH838" s="174">
        <f t="shared" si="677"/>
        <v>657</v>
      </c>
      <c r="AI838" s="174">
        <f t="shared" si="678"/>
        <v>200</v>
      </c>
      <c r="AJ838" s="174">
        <f t="shared" si="690"/>
        <v>1.6666666666666667</v>
      </c>
      <c r="AK838" s="174">
        <f t="shared" si="691"/>
        <v>13672.80125586682</v>
      </c>
      <c r="AL838" s="174">
        <f t="shared" si="692"/>
        <v>13672.80125586682</v>
      </c>
      <c r="AM838" s="174"/>
      <c r="AN838" s="174"/>
      <c r="AO838" s="176">
        <v>36</v>
      </c>
      <c r="AP838" s="174">
        <v>36</v>
      </c>
      <c r="AQ838" s="175">
        <f t="shared" si="693"/>
        <v>657</v>
      </c>
      <c r="AR838" s="31">
        <f t="shared" si="694"/>
        <v>0</v>
      </c>
      <c r="AS838" s="2">
        <f t="shared" si="695"/>
        <v>0</v>
      </c>
      <c r="AT838" s="33">
        <f t="shared" si="696"/>
        <v>0</v>
      </c>
      <c r="AU838" s="31">
        <f t="shared" si="697"/>
        <v>0</v>
      </c>
      <c r="AV838" s="2">
        <f t="shared" si="698"/>
        <v>0</v>
      </c>
      <c r="AW838" s="33">
        <f t="shared" si="699"/>
        <v>1.5</v>
      </c>
      <c r="AX838" s="31">
        <f t="shared" si="700"/>
        <v>1.4</v>
      </c>
      <c r="AY838" s="33">
        <f t="shared" si="701"/>
        <v>1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hidden="1" customHeight="1">
      <c r="A839" s="2"/>
      <c r="B839" s="107">
        <v>764</v>
      </c>
      <c r="C839" s="31">
        <v>10</v>
      </c>
      <c r="D839" s="111" t="s">
        <v>21</v>
      </c>
      <c r="E839" s="2" t="s">
        <v>150</v>
      </c>
      <c r="F839" s="2" t="s">
        <v>149</v>
      </c>
      <c r="G839" s="2"/>
      <c r="H839" s="33"/>
      <c r="I839" s="173">
        <f t="shared" si="654"/>
        <v>1317.1094178349572</v>
      </c>
      <c r="J839" s="174">
        <f t="shared" si="655"/>
        <v>28.875471628361922</v>
      </c>
      <c r="K839" s="189">
        <f t="shared" si="656"/>
        <v>180</v>
      </c>
      <c r="L839" s="190">
        <f t="shared" si="682"/>
        <v>121</v>
      </c>
      <c r="M839" s="173">
        <f t="shared" si="676"/>
        <v>29968.026103775086</v>
      </c>
      <c r="N839" s="174">
        <f t="shared" si="680"/>
        <v>29968.026103775086</v>
      </c>
      <c r="O839" s="174"/>
      <c r="P839" s="174"/>
      <c r="Q839" s="174"/>
      <c r="R839" s="175">
        <f t="shared" si="683"/>
        <v>0</v>
      </c>
      <c r="S839" s="173">
        <f t="shared" si="681"/>
        <v>22970.306109856254</v>
      </c>
      <c r="T839" s="174">
        <f t="shared" si="684"/>
        <v>22970.306109856254</v>
      </c>
      <c r="U839" s="174"/>
      <c r="V839" s="174"/>
      <c r="W839" s="174"/>
      <c r="X839" s="175">
        <f t="shared" si="685"/>
        <v>0</v>
      </c>
      <c r="Y839" s="173">
        <f t="shared" si="657"/>
        <v>45940.612219712508</v>
      </c>
      <c r="Z839" s="174">
        <f t="shared" si="686"/>
        <v>45940.612219712508</v>
      </c>
      <c r="AA839" s="174"/>
      <c r="AB839" s="174"/>
      <c r="AC839" s="174"/>
      <c r="AD839" s="175">
        <f t="shared" si="687"/>
        <v>0</v>
      </c>
      <c r="AE839" s="173">
        <f t="shared" si="688"/>
        <v>22.752875120304001</v>
      </c>
      <c r="AF839" s="174">
        <f t="shared" si="679"/>
        <v>36</v>
      </c>
      <c r="AG839" s="174">
        <f t="shared" si="689"/>
        <v>22.464200000000002</v>
      </c>
      <c r="AH839" s="174">
        <f t="shared" si="677"/>
        <v>657</v>
      </c>
      <c r="AI839" s="174">
        <f t="shared" si="678"/>
        <v>200</v>
      </c>
      <c r="AJ839" s="174">
        <f t="shared" si="690"/>
        <v>1.6666666666666667</v>
      </c>
      <c r="AK839" s="174">
        <f t="shared" si="691"/>
        <v>13672.80125586682</v>
      </c>
      <c r="AL839" s="174">
        <f t="shared" si="692"/>
        <v>13672.80125586682</v>
      </c>
      <c r="AM839" s="174"/>
      <c r="AN839" s="174"/>
      <c r="AO839" s="176">
        <v>36</v>
      </c>
      <c r="AP839" s="174">
        <v>36</v>
      </c>
      <c r="AQ839" s="175">
        <f t="shared" si="693"/>
        <v>657</v>
      </c>
      <c r="AR839" s="31">
        <f t="shared" si="694"/>
        <v>6</v>
      </c>
      <c r="AS839" s="2">
        <f t="shared" si="695"/>
        <v>0</v>
      </c>
      <c r="AT839" s="33">
        <f t="shared" si="696"/>
        <v>0</v>
      </c>
      <c r="AU839" s="31">
        <f t="shared" si="697"/>
        <v>0</v>
      </c>
      <c r="AV839" s="2">
        <f t="shared" si="698"/>
        <v>0</v>
      </c>
      <c r="AW839" s="33">
        <f t="shared" si="699"/>
        <v>1</v>
      </c>
      <c r="AX839" s="31">
        <f t="shared" si="700"/>
        <v>1.4</v>
      </c>
      <c r="AY839" s="33">
        <f t="shared" si="701"/>
        <v>1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hidden="1" customHeight="1">
      <c r="A840" s="2"/>
      <c r="B840" s="107">
        <v>765</v>
      </c>
      <c r="C840" s="31">
        <v>10</v>
      </c>
      <c r="D840" s="111" t="s">
        <v>21</v>
      </c>
      <c r="E840" s="2" t="s">
        <v>164</v>
      </c>
      <c r="F840" s="2" t="s">
        <v>149</v>
      </c>
      <c r="G840" s="2"/>
      <c r="H840" s="33"/>
      <c r="I840" s="173">
        <f t="shared" si="654"/>
        <v>1758.6611756779512</v>
      </c>
      <c r="J840" s="174">
        <f t="shared" si="655"/>
        <v>28.875471628361922</v>
      </c>
      <c r="K840" s="189">
        <f t="shared" si="656"/>
        <v>73</v>
      </c>
      <c r="L840" s="190">
        <f t="shared" si="682"/>
        <v>58</v>
      </c>
      <c r="M840" s="173">
        <f t="shared" si="676"/>
        <v>40014.598109127437</v>
      </c>
      <c r="N840" s="174">
        <f t="shared" si="680"/>
        <v>29968.026103775086</v>
      </c>
      <c r="O840" s="174"/>
      <c r="P840" s="174"/>
      <c r="Q840" s="174"/>
      <c r="R840" s="175">
        <f t="shared" si="683"/>
        <v>10046.572005352353</v>
      </c>
      <c r="S840" s="173">
        <f t="shared" si="681"/>
        <v>31173.986863376347</v>
      </c>
      <c r="T840" s="174">
        <f t="shared" si="684"/>
        <v>22970.306109856254</v>
      </c>
      <c r="U840" s="174"/>
      <c r="V840" s="174"/>
      <c r="W840" s="174"/>
      <c r="X840" s="175">
        <f t="shared" si="685"/>
        <v>8203.6807535200915</v>
      </c>
      <c r="Y840" s="173">
        <f t="shared" si="657"/>
        <v>62347.973726752694</v>
      </c>
      <c r="Z840" s="174">
        <f t="shared" si="686"/>
        <v>45940.612219712508</v>
      </c>
      <c r="AA840" s="174"/>
      <c r="AB840" s="174"/>
      <c r="AC840" s="174"/>
      <c r="AD840" s="175">
        <f t="shared" si="687"/>
        <v>16407.361507040183</v>
      </c>
      <c r="AE840" s="173">
        <f t="shared" si="688"/>
        <v>22.752875120304001</v>
      </c>
      <c r="AF840" s="174">
        <f t="shared" si="679"/>
        <v>36</v>
      </c>
      <c r="AG840" s="174">
        <f t="shared" si="689"/>
        <v>22.464200000000002</v>
      </c>
      <c r="AH840" s="174">
        <f t="shared" si="677"/>
        <v>657</v>
      </c>
      <c r="AI840" s="174">
        <f t="shared" si="678"/>
        <v>200</v>
      </c>
      <c r="AJ840" s="174">
        <f t="shared" si="690"/>
        <v>1.6666666666666667</v>
      </c>
      <c r="AK840" s="174">
        <f t="shared" si="691"/>
        <v>13672.80125586682</v>
      </c>
      <c r="AL840" s="174">
        <f t="shared" si="692"/>
        <v>13672.80125586682</v>
      </c>
      <c r="AM840" s="174"/>
      <c r="AN840" s="174"/>
      <c r="AO840" s="176">
        <v>36</v>
      </c>
      <c r="AP840" s="174">
        <v>36</v>
      </c>
      <c r="AQ840" s="175">
        <f t="shared" si="693"/>
        <v>657</v>
      </c>
      <c r="AR840" s="31">
        <f t="shared" si="694"/>
        <v>6</v>
      </c>
      <c r="AS840" s="2">
        <f t="shared" si="695"/>
        <v>0</v>
      </c>
      <c r="AT840" s="33">
        <f t="shared" si="696"/>
        <v>0</v>
      </c>
      <c r="AU840" s="31">
        <f t="shared" si="697"/>
        <v>0.3</v>
      </c>
      <c r="AV840" s="2">
        <f t="shared" si="698"/>
        <v>0</v>
      </c>
      <c r="AW840" s="33">
        <f t="shared" si="699"/>
        <v>1</v>
      </c>
      <c r="AX840" s="31">
        <f t="shared" si="700"/>
        <v>1.4</v>
      </c>
      <c r="AY840" s="33">
        <f t="shared" si="701"/>
        <v>1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hidden="1" customHeight="1">
      <c r="A841" s="2"/>
      <c r="B841" s="107">
        <v>766</v>
      </c>
      <c r="C841" s="31">
        <v>10</v>
      </c>
      <c r="D841" s="111" t="s">
        <v>21</v>
      </c>
      <c r="E841" s="2" t="s">
        <v>156</v>
      </c>
      <c r="F841" s="2" t="s">
        <v>149</v>
      </c>
      <c r="G841" s="2" t="s">
        <v>177</v>
      </c>
      <c r="H841" s="33"/>
      <c r="I841" s="173">
        <f t="shared" si="654"/>
        <v>1975.6641267524362</v>
      </c>
      <c r="J841" s="174">
        <f t="shared" si="655"/>
        <v>28.875471628361922</v>
      </c>
      <c r="K841" s="189">
        <f t="shared" si="656"/>
        <v>41</v>
      </c>
      <c r="L841" s="190">
        <f t="shared" si="682"/>
        <v>36</v>
      </c>
      <c r="M841" s="173">
        <f t="shared" si="676"/>
        <v>44952.039155662635</v>
      </c>
      <c r="N841" s="174">
        <f t="shared" si="680"/>
        <v>44952.039155662635</v>
      </c>
      <c r="O841" s="174"/>
      <c r="P841" s="174"/>
      <c r="Q841" s="174"/>
      <c r="R841" s="175">
        <f t="shared" si="683"/>
        <v>0</v>
      </c>
      <c r="S841" s="173">
        <f t="shared" si="681"/>
        <v>34455.459164784384</v>
      </c>
      <c r="T841" s="174">
        <f t="shared" si="684"/>
        <v>34455.459164784384</v>
      </c>
      <c r="U841" s="174"/>
      <c r="V841" s="174"/>
      <c r="W841" s="174"/>
      <c r="X841" s="175">
        <f t="shared" si="685"/>
        <v>0</v>
      </c>
      <c r="Y841" s="173">
        <f t="shared" si="657"/>
        <v>68910.918329568769</v>
      </c>
      <c r="Z841" s="174">
        <f t="shared" si="686"/>
        <v>68910.918329568769</v>
      </c>
      <c r="AA841" s="174"/>
      <c r="AB841" s="174"/>
      <c r="AC841" s="174"/>
      <c r="AD841" s="175">
        <f t="shared" si="687"/>
        <v>0</v>
      </c>
      <c r="AE841" s="173">
        <f t="shared" si="688"/>
        <v>22.752875120304001</v>
      </c>
      <c r="AF841" s="174">
        <f t="shared" si="679"/>
        <v>36</v>
      </c>
      <c r="AG841" s="174">
        <f t="shared" si="689"/>
        <v>22.464200000000002</v>
      </c>
      <c r="AH841" s="174">
        <f t="shared" si="677"/>
        <v>657</v>
      </c>
      <c r="AI841" s="174">
        <f t="shared" si="678"/>
        <v>200</v>
      </c>
      <c r="AJ841" s="174">
        <f t="shared" si="690"/>
        <v>1.6666666666666667</v>
      </c>
      <c r="AK841" s="174">
        <f t="shared" si="691"/>
        <v>13672.80125586682</v>
      </c>
      <c r="AL841" s="174">
        <f t="shared" si="692"/>
        <v>13672.80125586682</v>
      </c>
      <c r="AM841" s="174"/>
      <c r="AN841" s="174"/>
      <c r="AO841" s="176">
        <v>36</v>
      </c>
      <c r="AP841" s="174">
        <v>36</v>
      </c>
      <c r="AQ841" s="175">
        <f t="shared" si="693"/>
        <v>657</v>
      </c>
      <c r="AR841" s="31">
        <f t="shared" si="694"/>
        <v>6</v>
      </c>
      <c r="AS841" s="2">
        <f t="shared" si="695"/>
        <v>0</v>
      </c>
      <c r="AT841" s="33">
        <f t="shared" si="696"/>
        <v>0</v>
      </c>
      <c r="AU841" s="31">
        <f t="shared" si="697"/>
        <v>0</v>
      </c>
      <c r="AV841" s="2">
        <f t="shared" si="698"/>
        <v>0</v>
      </c>
      <c r="AW841" s="33">
        <f t="shared" si="699"/>
        <v>1.5</v>
      </c>
      <c r="AX841" s="31">
        <f t="shared" si="700"/>
        <v>1.4</v>
      </c>
      <c r="AY841" s="33">
        <f t="shared" si="701"/>
        <v>1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hidden="1" customHeight="1">
      <c r="A842" s="2"/>
      <c r="B842" s="107">
        <v>767</v>
      </c>
      <c r="C842" s="31">
        <v>10</v>
      </c>
      <c r="D842" s="111" t="s">
        <v>21</v>
      </c>
      <c r="E842" s="2" t="s">
        <v>161</v>
      </c>
      <c r="F842" s="2" t="s">
        <v>149</v>
      </c>
      <c r="G842" s="2"/>
      <c r="H842" s="33"/>
      <c r="I842" s="173">
        <f t="shared" si="654"/>
        <v>1158.7322415407994</v>
      </c>
      <c r="J842" s="174">
        <f t="shared" si="655"/>
        <v>22.849888828545563</v>
      </c>
      <c r="K842" s="189">
        <f t="shared" si="656"/>
        <v>243</v>
      </c>
      <c r="L842" s="190">
        <f t="shared" si="682"/>
        <v>159</v>
      </c>
      <c r="M842" s="173">
        <f t="shared" si="676"/>
        <v>33316.883438892539</v>
      </c>
      <c r="N842" s="174">
        <f t="shared" si="680"/>
        <v>29968.026103775086</v>
      </c>
      <c r="O842" s="174"/>
      <c r="P842" s="174"/>
      <c r="Q842" s="174"/>
      <c r="R842" s="175">
        <f t="shared" si="683"/>
        <v>3348.8573351174509</v>
      </c>
      <c r="S842" s="173">
        <f t="shared" si="681"/>
        <v>25704.866361029617</v>
      </c>
      <c r="T842" s="174">
        <f t="shared" si="684"/>
        <v>22970.306109856254</v>
      </c>
      <c r="U842" s="174"/>
      <c r="V842" s="174"/>
      <c r="W842" s="174"/>
      <c r="X842" s="175">
        <f t="shared" si="685"/>
        <v>2734.5602511733641</v>
      </c>
      <c r="Y842" s="173">
        <f t="shared" si="657"/>
        <v>51409.732722059234</v>
      </c>
      <c r="Z842" s="174">
        <f t="shared" si="686"/>
        <v>45940.612219712508</v>
      </c>
      <c r="AA842" s="174"/>
      <c r="AB842" s="174"/>
      <c r="AC842" s="174"/>
      <c r="AD842" s="175">
        <f t="shared" si="687"/>
        <v>5469.1205023467282</v>
      </c>
      <c r="AE842" s="173">
        <f t="shared" si="688"/>
        <v>28.752875120304001</v>
      </c>
      <c r="AF842" s="174">
        <f t="shared" si="679"/>
        <v>36</v>
      </c>
      <c r="AG842" s="174">
        <f t="shared" si="689"/>
        <v>22.464200000000002</v>
      </c>
      <c r="AH842" s="174">
        <f t="shared" si="677"/>
        <v>657</v>
      </c>
      <c r="AI842" s="174">
        <f t="shared" si="678"/>
        <v>200</v>
      </c>
      <c r="AJ842" s="174">
        <f t="shared" si="690"/>
        <v>1.6666666666666667</v>
      </c>
      <c r="AK842" s="174">
        <f t="shared" si="691"/>
        <v>13672.80125586682</v>
      </c>
      <c r="AL842" s="174">
        <f t="shared" si="692"/>
        <v>13672.80125586682</v>
      </c>
      <c r="AM842" s="174"/>
      <c r="AN842" s="174"/>
      <c r="AO842" s="176">
        <v>36</v>
      </c>
      <c r="AP842" s="174">
        <v>36</v>
      </c>
      <c r="AQ842" s="175">
        <f t="shared" si="693"/>
        <v>657</v>
      </c>
      <c r="AR842" s="31">
        <f t="shared" si="694"/>
        <v>0</v>
      </c>
      <c r="AS842" s="2">
        <f t="shared" si="695"/>
        <v>0.2</v>
      </c>
      <c r="AT842" s="33">
        <f t="shared" si="696"/>
        <v>0</v>
      </c>
      <c r="AU842" s="31">
        <f t="shared" si="697"/>
        <v>0</v>
      </c>
      <c r="AV842" s="2">
        <f t="shared" si="698"/>
        <v>0</v>
      </c>
      <c r="AW842" s="33">
        <f t="shared" si="699"/>
        <v>1</v>
      </c>
      <c r="AX842" s="31">
        <f t="shared" si="700"/>
        <v>1.4</v>
      </c>
      <c r="AY842" s="33">
        <f t="shared" si="701"/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hidden="1" customHeight="1">
      <c r="A843" s="2"/>
      <c r="B843" s="107">
        <v>768</v>
      </c>
      <c r="C843" s="31">
        <v>10</v>
      </c>
      <c r="D843" s="111" t="s">
        <v>21</v>
      </c>
      <c r="E843" s="2" t="s">
        <v>169</v>
      </c>
      <c r="F843" s="2" t="s">
        <v>149</v>
      </c>
      <c r="G843" s="2"/>
      <c r="H843" s="33"/>
      <c r="I843" s="173">
        <f t="shared" si="654"/>
        <v>1508.143281769535</v>
      </c>
      <c r="J843" s="174">
        <f t="shared" si="655"/>
        <v>22.849888828545563</v>
      </c>
      <c r="K843" s="189">
        <f t="shared" si="656"/>
        <v>129</v>
      </c>
      <c r="L843" s="190">
        <f t="shared" si="682"/>
        <v>92</v>
      </c>
      <c r="M843" s="173">
        <f t="shared" si="676"/>
        <v>43363.455444244886</v>
      </c>
      <c r="N843" s="174">
        <f t="shared" si="680"/>
        <v>29968.026103775086</v>
      </c>
      <c r="O843" s="174"/>
      <c r="P843" s="174"/>
      <c r="Q843" s="174"/>
      <c r="R843" s="175">
        <f t="shared" si="683"/>
        <v>13395.429340469804</v>
      </c>
      <c r="S843" s="173">
        <f t="shared" si="681"/>
        <v>33908.547114549714</v>
      </c>
      <c r="T843" s="174">
        <f t="shared" si="684"/>
        <v>22970.306109856254</v>
      </c>
      <c r="U843" s="174"/>
      <c r="V843" s="174"/>
      <c r="W843" s="174"/>
      <c r="X843" s="175">
        <f t="shared" si="685"/>
        <v>10938.241004693456</v>
      </c>
      <c r="Y843" s="173">
        <f t="shared" si="657"/>
        <v>67817.094229099428</v>
      </c>
      <c r="Z843" s="174">
        <f t="shared" si="686"/>
        <v>45940.612219712508</v>
      </c>
      <c r="AA843" s="174"/>
      <c r="AB843" s="174"/>
      <c r="AC843" s="174"/>
      <c r="AD843" s="175">
        <f t="shared" si="687"/>
        <v>21876.482009386913</v>
      </c>
      <c r="AE843" s="173">
        <f t="shared" si="688"/>
        <v>28.752875120304001</v>
      </c>
      <c r="AF843" s="174">
        <f t="shared" si="679"/>
        <v>36</v>
      </c>
      <c r="AG843" s="174">
        <f t="shared" si="689"/>
        <v>22.464200000000002</v>
      </c>
      <c r="AH843" s="174">
        <f t="shared" si="677"/>
        <v>657</v>
      </c>
      <c r="AI843" s="174">
        <f t="shared" si="678"/>
        <v>200</v>
      </c>
      <c r="AJ843" s="174">
        <f t="shared" si="690"/>
        <v>1.6666666666666667</v>
      </c>
      <c r="AK843" s="174">
        <f t="shared" si="691"/>
        <v>13672.80125586682</v>
      </c>
      <c r="AL843" s="174">
        <f t="shared" si="692"/>
        <v>13672.80125586682</v>
      </c>
      <c r="AM843" s="174"/>
      <c r="AN843" s="174"/>
      <c r="AO843" s="176">
        <v>36</v>
      </c>
      <c r="AP843" s="174">
        <v>36</v>
      </c>
      <c r="AQ843" s="175">
        <f t="shared" si="693"/>
        <v>657</v>
      </c>
      <c r="AR843" s="31">
        <f t="shared" si="694"/>
        <v>0</v>
      </c>
      <c r="AS843" s="2">
        <f t="shared" si="695"/>
        <v>0.2</v>
      </c>
      <c r="AT843" s="33">
        <f t="shared" si="696"/>
        <v>0</v>
      </c>
      <c r="AU843" s="31">
        <f t="shared" si="697"/>
        <v>0.3</v>
      </c>
      <c r="AV843" s="2">
        <f t="shared" si="698"/>
        <v>0</v>
      </c>
      <c r="AW843" s="33">
        <f t="shared" si="699"/>
        <v>1</v>
      </c>
      <c r="AX843" s="31">
        <f t="shared" si="700"/>
        <v>1.4</v>
      </c>
      <c r="AY843" s="33">
        <f t="shared" si="701"/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hidden="1" customHeight="1">
      <c r="A844" s="2"/>
      <c r="B844" s="107">
        <v>769</v>
      </c>
      <c r="C844" s="31">
        <v>10</v>
      </c>
      <c r="D844" s="111" t="s">
        <v>21</v>
      </c>
      <c r="E844" s="2" t="s">
        <v>171</v>
      </c>
      <c r="F844" s="2" t="s">
        <v>149</v>
      </c>
      <c r="G844" s="2" t="s">
        <v>177</v>
      </c>
      <c r="H844" s="33"/>
      <c r="I844" s="173">
        <f t="shared" ref="I844:I907" si="702">M844/AE844</f>
        <v>1679.8631889397432</v>
      </c>
      <c r="J844" s="174">
        <f t="shared" ref="J844:J907" si="703">AH844/AE844</f>
        <v>22.849888828545563</v>
      </c>
      <c r="K844" s="189">
        <f t="shared" ref="K844:K907" si="704">RANK(I844,$I$76:$I$977)</f>
        <v>81</v>
      </c>
      <c r="L844" s="190">
        <f t="shared" si="682"/>
        <v>64</v>
      </c>
      <c r="M844" s="173">
        <f t="shared" si="676"/>
        <v>48300.896490780084</v>
      </c>
      <c r="N844" s="174">
        <f t="shared" si="680"/>
        <v>44952.039155662635</v>
      </c>
      <c r="O844" s="174"/>
      <c r="P844" s="174"/>
      <c r="Q844" s="174"/>
      <c r="R844" s="175">
        <f t="shared" si="683"/>
        <v>3348.8573351174509</v>
      </c>
      <c r="S844" s="173">
        <f t="shared" si="681"/>
        <v>37190.019415957751</v>
      </c>
      <c r="T844" s="174">
        <f t="shared" si="684"/>
        <v>34455.459164784384</v>
      </c>
      <c r="U844" s="174"/>
      <c r="V844" s="174"/>
      <c r="W844" s="174"/>
      <c r="X844" s="175">
        <f t="shared" si="685"/>
        <v>2734.5602511733641</v>
      </c>
      <c r="Y844" s="173">
        <f t="shared" ref="Y844:Y907" si="705">SUM(Z844:AD844)</f>
        <v>74380.038831915503</v>
      </c>
      <c r="Z844" s="174">
        <f t="shared" si="686"/>
        <v>68910.918329568769</v>
      </c>
      <c r="AA844" s="174"/>
      <c r="AB844" s="174"/>
      <c r="AC844" s="174"/>
      <c r="AD844" s="175">
        <f t="shared" si="687"/>
        <v>5469.1205023467282</v>
      </c>
      <c r="AE844" s="173">
        <f t="shared" si="688"/>
        <v>28.752875120304001</v>
      </c>
      <c r="AF844" s="174">
        <f t="shared" si="679"/>
        <v>36</v>
      </c>
      <c r="AG844" s="174">
        <f t="shared" si="689"/>
        <v>22.464200000000002</v>
      </c>
      <c r="AH844" s="174">
        <f t="shared" si="677"/>
        <v>657</v>
      </c>
      <c r="AI844" s="174">
        <f t="shared" si="678"/>
        <v>200</v>
      </c>
      <c r="AJ844" s="174">
        <f t="shared" si="690"/>
        <v>1.6666666666666667</v>
      </c>
      <c r="AK844" s="174">
        <f t="shared" si="691"/>
        <v>13672.80125586682</v>
      </c>
      <c r="AL844" s="174">
        <f t="shared" si="692"/>
        <v>13672.80125586682</v>
      </c>
      <c r="AM844" s="174"/>
      <c r="AN844" s="174"/>
      <c r="AO844" s="176">
        <v>36</v>
      </c>
      <c r="AP844" s="174">
        <v>36</v>
      </c>
      <c r="AQ844" s="175">
        <f t="shared" si="693"/>
        <v>657</v>
      </c>
      <c r="AR844" s="31">
        <f t="shared" si="694"/>
        <v>0</v>
      </c>
      <c r="AS844" s="2">
        <f t="shared" si="695"/>
        <v>0.2</v>
      </c>
      <c r="AT844" s="33">
        <f t="shared" si="696"/>
        <v>0</v>
      </c>
      <c r="AU844" s="31">
        <f t="shared" si="697"/>
        <v>0</v>
      </c>
      <c r="AV844" s="2">
        <f t="shared" si="698"/>
        <v>0</v>
      </c>
      <c r="AW844" s="33">
        <f t="shared" si="699"/>
        <v>1.5</v>
      </c>
      <c r="AX844" s="31">
        <f t="shared" si="700"/>
        <v>1.4</v>
      </c>
      <c r="AY844" s="33">
        <f t="shared" si="701"/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hidden="1" customHeight="1">
      <c r="A845" s="2"/>
      <c r="B845" s="107">
        <v>770</v>
      </c>
      <c r="C845" s="31">
        <v>10</v>
      </c>
      <c r="D845" s="111" t="s">
        <v>21</v>
      </c>
      <c r="E845" s="2" t="s">
        <v>92</v>
      </c>
      <c r="F845" s="2" t="s">
        <v>149</v>
      </c>
      <c r="G845" s="2"/>
      <c r="H845" s="33"/>
      <c r="I845" s="173">
        <f t="shared" si="702"/>
        <v>1191.156451197586</v>
      </c>
      <c r="J845" s="174">
        <f t="shared" si="703"/>
        <v>22.849888828545563</v>
      </c>
      <c r="K845" s="189">
        <f t="shared" si="704"/>
        <v>236</v>
      </c>
      <c r="L845" s="190">
        <f t="shared" si="682"/>
        <v>154</v>
      </c>
      <c r="M845" s="173">
        <f t="shared" si="676"/>
        <v>34249.172690028674</v>
      </c>
      <c r="N845" s="174">
        <f t="shared" si="680"/>
        <v>34249.172690028674</v>
      </c>
      <c r="O845" s="174"/>
      <c r="P845" s="174"/>
      <c r="Q845" s="174"/>
      <c r="R845" s="175">
        <f t="shared" si="683"/>
        <v>0</v>
      </c>
      <c r="S845" s="173">
        <f t="shared" si="681"/>
        <v>26251.778411264295</v>
      </c>
      <c r="T845" s="174">
        <f t="shared" si="684"/>
        <v>26251.778411264295</v>
      </c>
      <c r="U845" s="174"/>
      <c r="V845" s="174"/>
      <c r="W845" s="174"/>
      <c r="X845" s="175">
        <f t="shared" si="685"/>
        <v>0</v>
      </c>
      <c r="Y845" s="173">
        <f t="shared" si="705"/>
        <v>52503.55682252859</v>
      </c>
      <c r="Z845" s="174">
        <f t="shared" si="686"/>
        <v>52503.55682252859</v>
      </c>
      <c r="AA845" s="174"/>
      <c r="AB845" s="174"/>
      <c r="AC845" s="174"/>
      <c r="AD845" s="175">
        <f t="shared" si="687"/>
        <v>0</v>
      </c>
      <c r="AE845" s="173">
        <f t="shared" si="688"/>
        <v>28.752875120304001</v>
      </c>
      <c r="AF845" s="174">
        <f t="shared" si="679"/>
        <v>36</v>
      </c>
      <c r="AG845" s="174">
        <f t="shared" si="689"/>
        <v>22.464200000000002</v>
      </c>
      <c r="AH845" s="174">
        <f t="shared" si="677"/>
        <v>657</v>
      </c>
      <c r="AI845" s="174">
        <f t="shared" si="678"/>
        <v>200</v>
      </c>
      <c r="AJ845" s="174">
        <f t="shared" si="690"/>
        <v>1.6666666666666667</v>
      </c>
      <c r="AK845" s="174">
        <f t="shared" si="691"/>
        <v>13672.80125586682</v>
      </c>
      <c r="AL845" s="174">
        <f t="shared" si="692"/>
        <v>13672.80125586682</v>
      </c>
      <c r="AM845" s="174"/>
      <c r="AN845" s="174"/>
      <c r="AO845" s="176">
        <v>36</v>
      </c>
      <c r="AP845" s="174">
        <v>36</v>
      </c>
      <c r="AQ845" s="175">
        <f t="shared" si="693"/>
        <v>657</v>
      </c>
      <c r="AR845" s="31">
        <f t="shared" si="694"/>
        <v>0</v>
      </c>
      <c r="AS845" s="2">
        <f t="shared" si="695"/>
        <v>0</v>
      </c>
      <c r="AT845" s="33">
        <f t="shared" si="696"/>
        <v>0</v>
      </c>
      <c r="AU845" s="31">
        <f t="shared" si="697"/>
        <v>0</v>
      </c>
      <c r="AV845" s="2">
        <f t="shared" si="698"/>
        <v>0</v>
      </c>
      <c r="AW845" s="33">
        <f t="shared" si="699"/>
        <v>1</v>
      </c>
      <c r="AX845" s="31">
        <f t="shared" si="700"/>
        <v>1</v>
      </c>
      <c r="AY845" s="33">
        <f t="shared" si="701"/>
        <v>1.6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hidden="1" customHeight="1">
      <c r="A846" s="2"/>
      <c r="B846" s="107">
        <v>771</v>
      </c>
      <c r="C846" s="31">
        <v>10</v>
      </c>
      <c r="D846" s="111" t="s">
        <v>21</v>
      </c>
      <c r="E846" s="2" t="s">
        <v>139</v>
      </c>
      <c r="F846" s="2" t="s">
        <v>149</v>
      </c>
      <c r="G846" s="2"/>
      <c r="H846" s="33"/>
      <c r="I846" s="173">
        <f t="shared" si="702"/>
        <v>1365.8619713119538</v>
      </c>
      <c r="J846" s="174">
        <f t="shared" si="703"/>
        <v>22.849888828545563</v>
      </c>
      <c r="K846" s="189">
        <f t="shared" si="704"/>
        <v>160</v>
      </c>
      <c r="L846" s="190">
        <f t="shared" si="682"/>
        <v>109</v>
      </c>
      <c r="M846" s="173">
        <f t="shared" si="676"/>
        <v>39272.458692704851</v>
      </c>
      <c r="N846" s="174">
        <f t="shared" si="680"/>
        <v>34249.172690028674</v>
      </c>
      <c r="O846" s="174"/>
      <c r="P846" s="174"/>
      <c r="Q846" s="174"/>
      <c r="R846" s="175">
        <f t="shared" si="683"/>
        <v>5023.2860026761764</v>
      </c>
      <c r="S846" s="173">
        <f t="shared" si="681"/>
        <v>30353.618788024341</v>
      </c>
      <c r="T846" s="174">
        <f t="shared" si="684"/>
        <v>26251.778411264295</v>
      </c>
      <c r="U846" s="174"/>
      <c r="V846" s="174"/>
      <c r="W846" s="174"/>
      <c r="X846" s="175">
        <f t="shared" si="685"/>
        <v>4101.8403767600457</v>
      </c>
      <c r="Y846" s="173">
        <f t="shared" si="705"/>
        <v>60707.237576048683</v>
      </c>
      <c r="Z846" s="174">
        <f t="shared" si="686"/>
        <v>52503.55682252859</v>
      </c>
      <c r="AA846" s="174"/>
      <c r="AB846" s="174"/>
      <c r="AC846" s="174"/>
      <c r="AD846" s="175">
        <f t="shared" si="687"/>
        <v>8203.6807535200915</v>
      </c>
      <c r="AE846" s="173">
        <f t="shared" si="688"/>
        <v>28.752875120304001</v>
      </c>
      <c r="AF846" s="174">
        <f t="shared" si="679"/>
        <v>36</v>
      </c>
      <c r="AG846" s="174">
        <f t="shared" si="689"/>
        <v>22.464200000000002</v>
      </c>
      <c r="AH846" s="174">
        <f t="shared" si="677"/>
        <v>657</v>
      </c>
      <c r="AI846" s="174">
        <f t="shared" si="678"/>
        <v>200</v>
      </c>
      <c r="AJ846" s="174">
        <f t="shared" si="690"/>
        <v>1.6666666666666667</v>
      </c>
      <c r="AK846" s="174">
        <f t="shared" si="691"/>
        <v>13672.80125586682</v>
      </c>
      <c r="AL846" s="174">
        <f t="shared" si="692"/>
        <v>13672.80125586682</v>
      </c>
      <c r="AM846" s="174"/>
      <c r="AN846" s="174"/>
      <c r="AO846" s="176">
        <v>36</v>
      </c>
      <c r="AP846" s="174">
        <v>36</v>
      </c>
      <c r="AQ846" s="175">
        <f t="shared" si="693"/>
        <v>657</v>
      </c>
      <c r="AR846" s="31">
        <f t="shared" si="694"/>
        <v>0</v>
      </c>
      <c r="AS846" s="2">
        <f t="shared" si="695"/>
        <v>0</v>
      </c>
      <c r="AT846" s="33">
        <f t="shared" si="696"/>
        <v>0</v>
      </c>
      <c r="AU846" s="31">
        <f t="shared" si="697"/>
        <v>0.3</v>
      </c>
      <c r="AV846" s="2">
        <f t="shared" si="698"/>
        <v>0</v>
      </c>
      <c r="AW846" s="33">
        <f t="shared" si="699"/>
        <v>1</v>
      </c>
      <c r="AX846" s="31">
        <f t="shared" si="700"/>
        <v>1</v>
      </c>
      <c r="AY846" s="33">
        <f t="shared" si="701"/>
        <v>1.6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hidden="1" customHeight="1">
      <c r="A847" s="2"/>
      <c r="B847" s="107">
        <v>772</v>
      </c>
      <c r="C847" s="31">
        <v>10</v>
      </c>
      <c r="D847" s="111" t="s">
        <v>21</v>
      </c>
      <c r="E847" s="2" t="s">
        <v>98</v>
      </c>
      <c r="F847" s="2" t="s">
        <v>149</v>
      </c>
      <c r="G847" s="2" t="s">
        <v>177</v>
      </c>
      <c r="H847" s="33"/>
      <c r="I847" s="173">
        <f t="shared" si="702"/>
        <v>1786.7346767963788</v>
      </c>
      <c r="J847" s="174">
        <f t="shared" si="703"/>
        <v>22.849888828545563</v>
      </c>
      <c r="K847" s="189">
        <f t="shared" si="704"/>
        <v>68</v>
      </c>
      <c r="L847" s="190">
        <f t="shared" si="682"/>
        <v>55</v>
      </c>
      <c r="M847" s="173">
        <f t="shared" si="676"/>
        <v>51373.759035043011</v>
      </c>
      <c r="N847" s="174">
        <f t="shared" si="680"/>
        <v>51373.759035043011</v>
      </c>
      <c r="O847" s="174"/>
      <c r="P847" s="174"/>
      <c r="Q847" s="174"/>
      <c r="R847" s="175">
        <f t="shared" si="683"/>
        <v>0</v>
      </c>
      <c r="S847" s="173">
        <f t="shared" si="681"/>
        <v>39377.66761689644</v>
      </c>
      <c r="T847" s="174">
        <f t="shared" si="684"/>
        <v>39377.66761689644</v>
      </c>
      <c r="U847" s="174"/>
      <c r="V847" s="174"/>
      <c r="W847" s="174"/>
      <c r="X847" s="175">
        <f t="shared" si="685"/>
        <v>0</v>
      </c>
      <c r="Y847" s="173">
        <f t="shared" si="705"/>
        <v>78755.335233792881</v>
      </c>
      <c r="Z847" s="174">
        <f t="shared" si="686"/>
        <v>78755.335233792881</v>
      </c>
      <c r="AA847" s="174"/>
      <c r="AB847" s="174"/>
      <c r="AC847" s="174"/>
      <c r="AD847" s="175">
        <f t="shared" si="687"/>
        <v>0</v>
      </c>
      <c r="AE847" s="173">
        <f t="shared" si="688"/>
        <v>28.752875120304001</v>
      </c>
      <c r="AF847" s="174">
        <f t="shared" si="679"/>
        <v>36</v>
      </c>
      <c r="AG847" s="174">
        <f t="shared" si="689"/>
        <v>22.464200000000002</v>
      </c>
      <c r="AH847" s="174">
        <f t="shared" si="677"/>
        <v>657</v>
      </c>
      <c r="AI847" s="174">
        <f t="shared" si="678"/>
        <v>200</v>
      </c>
      <c r="AJ847" s="174">
        <f t="shared" si="690"/>
        <v>1.6666666666666667</v>
      </c>
      <c r="AK847" s="174">
        <f t="shared" si="691"/>
        <v>13672.80125586682</v>
      </c>
      <c r="AL847" s="174">
        <f t="shared" si="692"/>
        <v>13672.80125586682</v>
      </c>
      <c r="AM847" s="174"/>
      <c r="AN847" s="174"/>
      <c r="AO847" s="176">
        <v>36</v>
      </c>
      <c r="AP847" s="174">
        <v>36</v>
      </c>
      <c r="AQ847" s="175">
        <f t="shared" si="693"/>
        <v>657</v>
      </c>
      <c r="AR847" s="31">
        <f t="shared" si="694"/>
        <v>0</v>
      </c>
      <c r="AS847" s="2">
        <f t="shared" si="695"/>
        <v>0</v>
      </c>
      <c r="AT847" s="33">
        <f t="shared" si="696"/>
        <v>0</v>
      </c>
      <c r="AU847" s="31">
        <f t="shared" si="697"/>
        <v>0</v>
      </c>
      <c r="AV847" s="2">
        <f t="shared" si="698"/>
        <v>0</v>
      </c>
      <c r="AW847" s="33">
        <f t="shared" si="699"/>
        <v>1.5</v>
      </c>
      <c r="AX847" s="31">
        <f t="shared" si="700"/>
        <v>1</v>
      </c>
      <c r="AY847" s="33">
        <f t="shared" si="701"/>
        <v>1.6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hidden="1" customHeight="1">
      <c r="A848" s="2"/>
      <c r="B848" s="107">
        <v>773</v>
      </c>
      <c r="C848" s="31">
        <v>10</v>
      </c>
      <c r="D848" s="111" t="s">
        <v>21</v>
      </c>
      <c r="E848" s="2" t="s">
        <v>151</v>
      </c>
      <c r="F848" s="2" t="s">
        <v>149</v>
      </c>
      <c r="G848" s="2"/>
      <c r="H848" s="33"/>
      <c r="I848" s="173">
        <f t="shared" si="702"/>
        <v>1505.2679060970943</v>
      </c>
      <c r="J848" s="174">
        <f t="shared" si="703"/>
        <v>28.875471628361922</v>
      </c>
      <c r="K848" s="189">
        <f t="shared" si="704"/>
        <v>130</v>
      </c>
      <c r="L848" s="190">
        <f t="shared" si="682"/>
        <v>93</v>
      </c>
      <c r="M848" s="173">
        <f t="shared" si="676"/>
        <v>34249.172690028674</v>
      </c>
      <c r="N848" s="174">
        <f t="shared" si="680"/>
        <v>34249.172690028674</v>
      </c>
      <c r="O848" s="174"/>
      <c r="P848" s="174"/>
      <c r="Q848" s="174"/>
      <c r="R848" s="175">
        <f t="shared" si="683"/>
        <v>0</v>
      </c>
      <c r="S848" s="173">
        <f t="shared" si="681"/>
        <v>26251.778411264295</v>
      </c>
      <c r="T848" s="174">
        <f t="shared" si="684"/>
        <v>26251.778411264295</v>
      </c>
      <c r="U848" s="174"/>
      <c r="V848" s="174"/>
      <c r="W848" s="174"/>
      <c r="X848" s="175">
        <f t="shared" si="685"/>
        <v>0</v>
      </c>
      <c r="Y848" s="173">
        <f t="shared" si="705"/>
        <v>52503.55682252859</v>
      </c>
      <c r="Z848" s="174">
        <f t="shared" si="686"/>
        <v>52503.55682252859</v>
      </c>
      <c r="AA848" s="174"/>
      <c r="AB848" s="174"/>
      <c r="AC848" s="174"/>
      <c r="AD848" s="175">
        <f t="shared" si="687"/>
        <v>0</v>
      </c>
      <c r="AE848" s="173">
        <f t="shared" si="688"/>
        <v>22.752875120304001</v>
      </c>
      <c r="AF848" s="174">
        <f t="shared" si="679"/>
        <v>36</v>
      </c>
      <c r="AG848" s="174">
        <f t="shared" si="689"/>
        <v>22.464200000000002</v>
      </c>
      <c r="AH848" s="174">
        <f t="shared" si="677"/>
        <v>657</v>
      </c>
      <c r="AI848" s="174">
        <f t="shared" si="678"/>
        <v>200</v>
      </c>
      <c r="AJ848" s="174">
        <f t="shared" si="690"/>
        <v>1.6666666666666667</v>
      </c>
      <c r="AK848" s="174">
        <f t="shared" si="691"/>
        <v>13672.80125586682</v>
      </c>
      <c r="AL848" s="174">
        <f t="shared" si="692"/>
        <v>13672.80125586682</v>
      </c>
      <c r="AM848" s="174"/>
      <c r="AN848" s="174"/>
      <c r="AO848" s="176">
        <v>36</v>
      </c>
      <c r="AP848" s="174">
        <v>36</v>
      </c>
      <c r="AQ848" s="175">
        <f t="shared" si="693"/>
        <v>657</v>
      </c>
      <c r="AR848" s="31">
        <f t="shared" si="694"/>
        <v>6</v>
      </c>
      <c r="AS848" s="2">
        <f t="shared" si="695"/>
        <v>0</v>
      </c>
      <c r="AT848" s="33">
        <f t="shared" si="696"/>
        <v>0</v>
      </c>
      <c r="AU848" s="31">
        <f t="shared" si="697"/>
        <v>0</v>
      </c>
      <c r="AV848" s="2">
        <f t="shared" si="698"/>
        <v>0</v>
      </c>
      <c r="AW848" s="33">
        <f t="shared" si="699"/>
        <v>1</v>
      </c>
      <c r="AX848" s="31">
        <f t="shared" si="700"/>
        <v>1</v>
      </c>
      <c r="AY848" s="33">
        <f t="shared" si="701"/>
        <v>1.6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hidden="1" customHeight="1">
      <c r="A849" s="2"/>
      <c r="B849" s="107">
        <v>774</v>
      </c>
      <c r="C849" s="31">
        <v>10</v>
      </c>
      <c r="D849" s="111" t="s">
        <v>21</v>
      </c>
      <c r="E849" s="2" t="s">
        <v>165</v>
      </c>
      <c r="F849" s="2" t="s">
        <v>149</v>
      </c>
      <c r="G849" s="2"/>
      <c r="H849" s="33"/>
      <c r="I849" s="173">
        <f t="shared" si="702"/>
        <v>1726.0437850185913</v>
      </c>
      <c r="J849" s="174">
        <f t="shared" si="703"/>
        <v>28.875471628361922</v>
      </c>
      <c r="K849" s="189">
        <f t="shared" si="704"/>
        <v>78</v>
      </c>
      <c r="L849" s="190">
        <f t="shared" si="682"/>
        <v>61</v>
      </c>
      <c r="M849" s="173">
        <f t="shared" si="676"/>
        <v>39272.458692704851</v>
      </c>
      <c r="N849" s="174">
        <f t="shared" si="680"/>
        <v>34249.172690028674</v>
      </c>
      <c r="O849" s="174"/>
      <c r="P849" s="174"/>
      <c r="Q849" s="174"/>
      <c r="R849" s="175">
        <f t="shared" si="683"/>
        <v>5023.2860026761764</v>
      </c>
      <c r="S849" s="173">
        <f t="shared" si="681"/>
        <v>30353.618788024341</v>
      </c>
      <c r="T849" s="174">
        <f t="shared" si="684"/>
        <v>26251.778411264295</v>
      </c>
      <c r="U849" s="174"/>
      <c r="V849" s="174"/>
      <c r="W849" s="174"/>
      <c r="X849" s="175">
        <f t="shared" si="685"/>
        <v>4101.8403767600457</v>
      </c>
      <c r="Y849" s="173">
        <f t="shared" si="705"/>
        <v>60707.237576048683</v>
      </c>
      <c r="Z849" s="174">
        <f t="shared" si="686"/>
        <v>52503.55682252859</v>
      </c>
      <c r="AA849" s="174"/>
      <c r="AB849" s="174"/>
      <c r="AC849" s="174"/>
      <c r="AD849" s="175">
        <f t="shared" si="687"/>
        <v>8203.6807535200915</v>
      </c>
      <c r="AE849" s="173">
        <f t="shared" si="688"/>
        <v>22.752875120304001</v>
      </c>
      <c r="AF849" s="174">
        <f t="shared" si="679"/>
        <v>36</v>
      </c>
      <c r="AG849" s="174">
        <f t="shared" si="689"/>
        <v>22.464200000000002</v>
      </c>
      <c r="AH849" s="174">
        <f t="shared" si="677"/>
        <v>657</v>
      </c>
      <c r="AI849" s="174">
        <f t="shared" si="678"/>
        <v>200</v>
      </c>
      <c r="AJ849" s="174">
        <f t="shared" si="690"/>
        <v>1.6666666666666667</v>
      </c>
      <c r="AK849" s="174">
        <f t="shared" si="691"/>
        <v>13672.80125586682</v>
      </c>
      <c r="AL849" s="174">
        <f t="shared" si="692"/>
        <v>13672.80125586682</v>
      </c>
      <c r="AM849" s="174"/>
      <c r="AN849" s="174"/>
      <c r="AO849" s="176">
        <v>36</v>
      </c>
      <c r="AP849" s="174">
        <v>36</v>
      </c>
      <c r="AQ849" s="175">
        <f t="shared" si="693"/>
        <v>657</v>
      </c>
      <c r="AR849" s="31">
        <f t="shared" si="694"/>
        <v>6</v>
      </c>
      <c r="AS849" s="2">
        <f t="shared" si="695"/>
        <v>0</v>
      </c>
      <c r="AT849" s="33">
        <f t="shared" si="696"/>
        <v>0</v>
      </c>
      <c r="AU849" s="31">
        <f t="shared" si="697"/>
        <v>0.3</v>
      </c>
      <c r="AV849" s="2">
        <f t="shared" si="698"/>
        <v>0</v>
      </c>
      <c r="AW849" s="33">
        <f t="shared" si="699"/>
        <v>1</v>
      </c>
      <c r="AX849" s="31">
        <f t="shared" si="700"/>
        <v>1</v>
      </c>
      <c r="AY849" s="33">
        <f t="shared" si="701"/>
        <v>1.6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hidden="1" customHeight="1">
      <c r="A850" s="2"/>
      <c r="B850" s="107">
        <v>775</v>
      </c>
      <c r="C850" s="31">
        <v>10</v>
      </c>
      <c r="D850" s="111" t="s">
        <v>21</v>
      </c>
      <c r="E850" s="2" t="s">
        <v>157</v>
      </c>
      <c r="F850" s="2" t="s">
        <v>149</v>
      </c>
      <c r="G850" s="2" t="s">
        <v>177</v>
      </c>
      <c r="H850" s="33"/>
      <c r="I850" s="173">
        <f t="shared" si="702"/>
        <v>2257.9018591456415</v>
      </c>
      <c r="J850" s="174">
        <f t="shared" si="703"/>
        <v>28.875471628361922</v>
      </c>
      <c r="K850" s="189">
        <f t="shared" si="704"/>
        <v>27</v>
      </c>
      <c r="L850" s="190">
        <f t="shared" si="682"/>
        <v>26</v>
      </c>
      <c r="M850" s="173">
        <f t="shared" si="676"/>
        <v>51373.759035043011</v>
      </c>
      <c r="N850" s="174">
        <f t="shared" si="680"/>
        <v>51373.759035043011</v>
      </c>
      <c r="O850" s="174"/>
      <c r="P850" s="174"/>
      <c r="Q850" s="174"/>
      <c r="R850" s="175">
        <f t="shared" si="683"/>
        <v>0</v>
      </c>
      <c r="S850" s="173">
        <f t="shared" si="681"/>
        <v>39377.66761689644</v>
      </c>
      <c r="T850" s="174">
        <f t="shared" si="684"/>
        <v>39377.66761689644</v>
      </c>
      <c r="U850" s="174"/>
      <c r="V850" s="174"/>
      <c r="W850" s="174"/>
      <c r="X850" s="175">
        <f t="shared" si="685"/>
        <v>0</v>
      </c>
      <c r="Y850" s="173">
        <f t="shared" si="705"/>
        <v>78755.335233792881</v>
      </c>
      <c r="Z850" s="174">
        <f t="shared" si="686"/>
        <v>78755.335233792881</v>
      </c>
      <c r="AA850" s="174"/>
      <c r="AB850" s="174"/>
      <c r="AC850" s="174"/>
      <c r="AD850" s="175">
        <f t="shared" si="687"/>
        <v>0</v>
      </c>
      <c r="AE850" s="173">
        <f t="shared" si="688"/>
        <v>22.752875120304001</v>
      </c>
      <c r="AF850" s="174">
        <f t="shared" si="679"/>
        <v>36</v>
      </c>
      <c r="AG850" s="174">
        <f t="shared" si="689"/>
        <v>22.464200000000002</v>
      </c>
      <c r="AH850" s="174">
        <f t="shared" si="677"/>
        <v>657</v>
      </c>
      <c r="AI850" s="174">
        <f t="shared" si="678"/>
        <v>200</v>
      </c>
      <c r="AJ850" s="174">
        <f t="shared" si="690"/>
        <v>1.6666666666666667</v>
      </c>
      <c r="AK850" s="174">
        <f t="shared" si="691"/>
        <v>13672.80125586682</v>
      </c>
      <c r="AL850" s="174">
        <f t="shared" si="692"/>
        <v>13672.80125586682</v>
      </c>
      <c r="AM850" s="174"/>
      <c r="AN850" s="174"/>
      <c r="AO850" s="176">
        <v>36</v>
      </c>
      <c r="AP850" s="174">
        <v>36</v>
      </c>
      <c r="AQ850" s="175">
        <f t="shared" si="693"/>
        <v>657</v>
      </c>
      <c r="AR850" s="31">
        <f t="shared" si="694"/>
        <v>6</v>
      </c>
      <c r="AS850" s="2">
        <f t="shared" si="695"/>
        <v>0</v>
      </c>
      <c r="AT850" s="33">
        <f t="shared" si="696"/>
        <v>0</v>
      </c>
      <c r="AU850" s="31">
        <f t="shared" si="697"/>
        <v>0</v>
      </c>
      <c r="AV850" s="2">
        <f t="shared" si="698"/>
        <v>0</v>
      </c>
      <c r="AW850" s="33">
        <f t="shared" si="699"/>
        <v>1.5</v>
      </c>
      <c r="AX850" s="31">
        <f t="shared" si="700"/>
        <v>1</v>
      </c>
      <c r="AY850" s="33">
        <f t="shared" si="701"/>
        <v>1.6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hidden="1" customHeight="1">
      <c r="A851" s="2"/>
      <c r="B851" s="107">
        <v>776</v>
      </c>
      <c r="C851" s="31">
        <v>10</v>
      </c>
      <c r="D851" s="111" t="s">
        <v>21</v>
      </c>
      <c r="E851" s="2" t="s">
        <v>99</v>
      </c>
      <c r="F851" s="2" t="s">
        <v>149</v>
      </c>
      <c r="G851" s="2"/>
      <c r="H851" s="33"/>
      <c r="I851" s="173">
        <f t="shared" si="702"/>
        <v>1307.6267979404977</v>
      </c>
      <c r="J851" s="174">
        <f t="shared" si="703"/>
        <v>22.849888828545563</v>
      </c>
      <c r="K851" s="189">
        <f t="shared" si="704"/>
        <v>187</v>
      </c>
      <c r="L851" s="190">
        <f t="shared" si="682"/>
        <v>126</v>
      </c>
      <c r="M851" s="173">
        <f t="shared" si="676"/>
        <v>37598.030025146123</v>
      </c>
      <c r="N851" s="174">
        <f t="shared" si="680"/>
        <v>34249.172690028674</v>
      </c>
      <c r="O851" s="174"/>
      <c r="P851" s="174"/>
      <c r="Q851" s="174"/>
      <c r="R851" s="175">
        <f t="shared" si="683"/>
        <v>3348.8573351174509</v>
      </c>
      <c r="S851" s="173">
        <f t="shared" si="681"/>
        <v>28986.338662437658</v>
      </c>
      <c r="T851" s="174">
        <f t="shared" si="684"/>
        <v>26251.778411264295</v>
      </c>
      <c r="U851" s="174"/>
      <c r="V851" s="174"/>
      <c r="W851" s="174"/>
      <c r="X851" s="175">
        <f t="shared" si="685"/>
        <v>2734.5602511733641</v>
      </c>
      <c r="Y851" s="173">
        <f t="shared" si="705"/>
        <v>57972.677324875316</v>
      </c>
      <c r="Z851" s="174">
        <f t="shared" si="686"/>
        <v>52503.55682252859</v>
      </c>
      <c r="AA851" s="174"/>
      <c r="AB851" s="174"/>
      <c r="AC851" s="174"/>
      <c r="AD851" s="175">
        <f t="shared" si="687"/>
        <v>5469.1205023467282</v>
      </c>
      <c r="AE851" s="173">
        <f t="shared" si="688"/>
        <v>28.752875120304001</v>
      </c>
      <c r="AF851" s="174">
        <f t="shared" si="679"/>
        <v>36</v>
      </c>
      <c r="AG851" s="174">
        <f t="shared" si="689"/>
        <v>22.464200000000002</v>
      </c>
      <c r="AH851" s="174">
        <f t="shared" si="677"/>
        <v>657</v>
      </c>
      <c r="AI851" s="174">
        <f t="shared" si="678"/>
        <v>200</v>
      </c>
      <c r="AJ851" s="174">
        <f t="shared" si="690"/>
        <v>1.6666666666666667</v>
      </c>
      <c r="AK851" s="174">
        <f t="shared" si="691"/>
        <v>13672.80125586682</v>
      </c>
      <c r="AL851" s="174">
        <f t="shared" si="692"/>
        <v>13672.80125586682</v>
      </c>
      <c r="AM851" s="174"/>
      <c r="AN851" s="174"/>
      <c r="AO851" s="176">
        <v>36</v>
      </c>
      <c r="AP851" s="174">
        <v>36</v>
      </c>
      <c r="AQ851" s="175">
        <f t="shared" si="693"/>
        <v>657</v>
      </c>
      <c r="AR851" s="31">
        <f t="shared" si="694"/>
        <v>0</v>
      </c>
      <c r="AS851" s="2">
        <f t="shared" si="695"/>
        <v>0.2</v>
      </c>
      <c r="AT851" s="33">
        <f t="shared" si="696"/>
        <v>0</v>
      </c>
      <c r="AU851" s="31">
        <f t="shared" si="697"/>
        <v>0</v>
      </c>
      <c r="AV851" s="2">
        <f t="shared" si="698"/>
        <v>0</v>
      </c>
      <c r="AW851" s="33">
        <f t="shared" si="699"/>
        <v>1</v>
      </c>
      <c r="AX851" s="31">
        <f t="shared" si="700"/>
        <v>1</v>
      </c>
      <c r="AY851" s="33">
        <f t="shared" si="701"/>
        <v>1.6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hidden="1" customHeight="1">
      <c r="A852" s="2"/>
      <c r="B852" s="107">
        <v>777</v>
      </c>
      <c r="C852" s="31">
        <v>10</v>
      </c>
      <c r="D852" s="111" t="s">
        <v>21</v>
      </c>
      <c r="E852" s="2" t="s">
        <v>170</v>
      </c>
      <c r="F852" s="2" t="s">
        <v>149</v>
      </c>
      <c r="G852" s="2"/>
      <c r="H852" s="33"/>
      <c r="I852" s="173">
        <f t="shared" si="702"/>
        <v>1482.3323180548655</v>
      </c>
      <c r="J852" s="174">
        <f t="shared" si="703"/>
        <v>22.849888828545563</v>
      </c>
      <c r="K852" s="189">
        <f t="shared" si="704"/>
        <v>133</v>
      </c>
      <c r="L852" s="190">
        <f t="shared" si="682"/>
        <v>94</v>
      </c>
      <c r="M852" s="173">
        <f t="shared" si="676"/>
        <v>42621.3160278223</v>
      </c>
      <c r="N852" s="174">
        <f t="shared" si="680"/>
        <v>34249.172690028674</v>
      </c>
      <c r="O852" s="174"/>
      <c r="P852" s="174"/>
      <c r="Q852" s="174"/>
      <c r="R852" s="175">
        <f t="shared" si="683"/>
        <v>8372.1433377936264</v>
      </c>
      <c r="S852" s="173">
        <f t="shared" si="681"/>
        <v>33088.179039197705</v>
      </c>
      <c r="T852" s="174">
        <f t="shared" si="684"/>
        <v>26251.778411264295</v>
      </c>
      <c r="U852" s="174"/>
      <c r="V852" s="174"/>
      <c r="W852" s="174"/>
      <c r="X852" s="175">
        <f t="shared" si="685"/>
        <v>6836.4006279334099</v>
      </c>
      <c r="Y852" s="173">
        <f t="shared" si="705"/>
        <v>66176.358078395409</v>
      </c>
      <c r="Z852" s="174">
        <f t="shared" si="686"/>
        <v>52503.55682252859</v>
      </c>
      <c r="AA852" s="174"/>
      <c r="AB852" s="174"/>
      <c r="AC852" s="174"/>
      <c r="AD852" s="175">
        <f t="shared" si="687"/>
        <v>13672.80125586682</v>
      </c>
      <c r="AE852" s="173">
        <f t="shared" si="688"/>
        <v>28.752875120304001</v>
      </c>
      <c r="AF852" s="174">
        <f t="shared" si="679"/>
        <v>36</v>
      </c>
      <c r="AG852" s="174">
        <f t="shared" si="689"/>
        <v>22.464200000000002</v>
      </c>
      <c r="AH852" s="174">
        <f t="shared" si="677"/>
        <v>657</v>
      </c>
      <c r="AI852" s="174">
        <f t="shared" si="678"/>
        <v>200</v>
      </c>
      <c r="AJ852" s="174">
        <f t="shared" si="690"/>
        <v>1.6666666666666667</v>
      </c>
      <c r="AK852" s="174">
        <f t="shared" si="691"/>
        <v>13672.80125586682</v>
      </c>
      <c r="AL852" s="174">
        <f t="shared" si="692"/>
        <v>13672.80125586682</v>
      </c>
      <c r="AM852" s="174"/>
      <c r="AN852" s="174"/>
      <c r="AO852" s="176">
        <v>36</v>
      </c>
      <c r="AP852" s="174">
        <v>36</v>
      </c>
      <c r="AQ852" s="175">
        <f t="shared" si="693"/>
        <v>657</v>
      </c>
      <c r="AR852" s="31">
        <f t="shared" si="694"/>
        <v>0</v>
      </c>
      <c r="AS852" s="2">
        <f t="shared" si="695"/>
        <v>0.2</v>
      </c>
      <c r="AT852" s="33">
        <f t="shared" si="696"/>
        <v>0</v>
      </c>
      <c r="AU852" s="31">
        <f t="shared" si="697"/>
        <v>0.3</v>
      </c>
      <c r="AV852" s="2">
        <f t="shared" si="698"/>
        <v>0</v>
      </c>
      <c r="AW852" s="33">
        <f t="shared" si="699"/>
        <v>1</v>
      </c>
      <c r="AX852" s="31">
        <f t="shared" si="700"/>
        <v>1</v>
      </c>
      <c r="AY852" s="33">
        <f t="shared" si="701"/>
        <v>1.6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hidden="1" customHeight="1">
      <c r="A853" s="2"/>
      <c r="B853" s="107">
        <v>778</v>
      </c>
      <c r="C853" s="31">
        <v>10</v>
      </c>
      <c r="D853" s="111" t="s">
        <v>21</v>
      </c>
      <c r="E853" s="2" t="s">
        <v>108</v>
      </c>
      <c r="F853" s="2" t="s">
        <v>149</v>
      </c>
      <c r="G853" s="2" t="s">
        <v>177</v>
      </c>
      <c r="H853" s="33"/>
      <c r="I853" s="173">
        <f t="shared" si="702"/>
        <v>1903.2050235392906</v>
      </c>
      <c r="J853" s="174">
        <f t="shared" si="703"/>
        <v>22.849888828545563</v>
      </c>
      <c r="K853" s="189">
        <f t="shared" si="704"/>
        <v>50</v>
      </c>
      <c r="L853" s="190">
        <f t="shared" si="682"/>
        <v>43</v>
      </c>
      <c r="M853" s="173">
        <f t="shared" si="676"/>
        <v>54722.61637016046</v>
      </c>
      <c r="N853" s="174">
        <f t="shared" si="680"/>
        <v>51373.759035043011</v>
      </c>
      <c r="O853" s="174"/>
      <c r="P853" s="174"/>
      <c r="Q853" s="174"/>
      <c r="R853" s="175">
        <f t="shared" si="683"/>
        <v>3348.8573351174509</v>
      </c>
      <c r="S853" s="173">
        <f t="shared" si="681"/>
        <v>42112.227868069807</v>
      </c>
      <c r="T853" s="174">
        <f t="shared" si="684"/>
        <v>39377.66761689644</v>
      </c>
      <c r="U853" s="174"/>
      <c r="V853" s="174"/>
      <c r="W853" s="174"/>
      <c r="X853" s="175">
        <f t="shared" si="685"/>
        <v>2734.5602511733641</v>
      </c>
      <c r="Y853" s="173">
        <f t="shared" si="705"/>
        <v>84224.455736139615</v>
      </c>
      <c r="Z853" s="174">
        <f t="shared" si="686"/>
        <v>78755.335233792881</v>
      </c>
      <c r="AA853" s="174"/>
      <c r="AB853" s="174"/>
      <c r="AC853" s="174"/>
      <c r="AD853" s="175">
        <f t="shared" si="687"/>
        <v>5469.1205023467282</v>
      </c>
      <c r="AE853" s="173">
        <f t="shared" si="688"/>
        <v>28.752875120304001</v>
      </c>
      <c r="AF853" s="174">
        <f t="shared" si="679"/>
        <v>36</v>
      </c>
      <c r="AG853" s="174">
        <f t="shared" si="689"/>
        <v>22.464200000000002</v>
      </c>
      <c r="AH853" s="174">
        <f t="shared" si="677"/>
        <v>657</v>
      </c>
      <c r="AI853" s="174">
        <f t="shared" si="678"/>
        <v>200</v>
      </c>
      <c r="AJ853" s="174">
        <f t="shared" si="690"/>
        <v>1.6666666666666667</v>
      </c>
      <c r="AK853" s="174">
        <f t="shared" si="691"/>
        <v>13672.80125586682</v>
      </c>
      <c r="AL853" s="174">
        <f t="shared" si="692"/>
        <v>13672.80125586682</v>
      </c>
      <c r="AM853" s="174"/>
      <c r="AN853" s="174"/>
      <c r="AO853" s="176">
        <v>36</v>
      </c>
      <c r="AP853" s="174">
        <v>36</v>
      </c>
      <c r="AQ853" s="175">
        <f t="shared" si="693"/>
        <v>657</v>
      </c>
      <c r="AR853" s="31">
        <f t="shared" si="694"/>
        <v>0</v>
      </c>
      <c r="AS853" s="2">
        <f t="shared" si="695"/>
        <v>0.2</v>
      </c>
      <c r="AT853" s="33">
        <f t="shared" si="696"/>
        <v>0</v>
      </c>
      <c r="AU853" s="31">
        <f t="shared" si="697"/>
        <v>0</v>
      </c>
      <c r="AV853" s="2">
        <f t="shared" si="698"/>
        <v>0</v>
      </c>
      <c r="AW853" s="33">
        <f t="shared" si="699"/>
        <v>1.5</v>
      </c>
      <c r="AX853" s="31">
        <f t="shared" si="700"/>
        <v>1</v>
      </c>
      <c r="AY853" s="33">
        <f t="shared" si="701"/>
        <v>1.6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hidden="1" customHeight="1">
      <c r="A854" s="2"/>
      <c r="B854" s="107">
        <v>779</v>
      </c>
      <c r="C854" s="31">
        <v>7</v>
      </c>
      <c r="D854" s="111" t="s">
        <v>21</v>
      </c>
      <c r="E854" s="2" t="s">
        <v>67</v>
      </c>
      <c r="F854" s="2" t="s">
        <v>149</v>
      </c>
      <c r="G854" s="2"/>
      <c r="H854" s="33"/>
      <c r="I854" s="173">
        <f t="shared" si="702"/>
        <v>714.90781870714659</v>
      </c>
      <c r="J854" s="174">
        <f t="shared" si="703"/>
        <v>15.928841831771487</v>
      </c>
      <c r="K854" s="189">
        <f t="shared" si="704"/>
        <v>590</v>
      </c>
      <c r="L854" s="190">
        <f t="shared" si="682"/>
        <v>307</v>
      </c>
      <c r="M854" s="173">
        <f t="shared" si="676"/>
        <v>20555.65523381552</v>
      </c>
      <c r="N854" s="174">
        <f t="shared" si="680"/>
        <v>20555.65523381552</v>
      </c>
      <c r="O854" s="174"/>
      <c r="P854" s="174"/>
      <c r="Q854" s="174"/>
      <c r="R854" s="175">
        <f t="shared" si="683"/>
        <v>0</v>
      </c>
      <c r="S854" s="173">
        <f t="shared" si="681"/>
        <v>15755.782225174047</v>
      </c>
      <c r="T854" s="174">
        <f t="shared" si="684"/>
        <v>15755.782225174047</v>
      </c>
      <c r="U854" s="174"/>
      <c r="V854" s="174"/>
      <c r="W854" s="174"/>
      <c r="X854" s="175">
        <f t="shared" si="685"/>
        <v>0</v>
      </c>
      <c r="Y854" s="173">
        <f t="shared" si="705"/>
        <v>31511.564450348094</v>
      </c>
      <c r="Z854" s="174">
        <f t="shared" si="686"/>
        <v>31511.564450348094</v>
      </c>
      <c r="AA854" s="174"/>
      <c r="AB854" s="174"/>
      <c r="AC854" s="174"/>
      <c r="AD854" s="175">
        <f t="shared" si="687"/>
        <v>0</v>
      </c>
      <c r="AE854" s="173">
        <f t="shared" si="688"/>
        <v>28.752875120304001</v>
      </c>
      <c r="AF854" s="174">
        <f t="shared" si="679"/>
        <v>36</v>
      </c>
      <c r="AG854" s="174">
        <f t="shared" si="689"/>
        <v>22.464200000000002</v>
      </c>
      <c r="AH854" s="174">
        <f t="shared" si="677"/>
        <v>458</v>
      </c>
      <c r="AI854" s="174">
        <f t="shared" si="678"/>
        <v>200</v>
      </c>
      <c r="AJ854" s="174">
        <f t="shared" si="690"/>
        <v>1.6666666666666667</v>
      </c>
      <c r="AK854" s="174">
        <f t="shared" si="691"/>
        <v>13129.818520978373</v>
      </c>
      <c r="AL854" s="174">
        <f t="shared" si="692"/>
        <v>13129.818520978373</v>
      </c>
      <c r="AM854" s="174"/>
      <c r="AN854" s="174"/>
      <c r="AO854" s="176">
        <v>36</v>
      </c>
      <c r="AP854" s="174">
        <v>36</v>
      </c>
      <c r="AQ854" s="175">
        <f t="shared" si="693"/>
        <v>458</v>
      </c>
      <c r="AR854" s="31">
        <f t="shared" si="694"/>
        <v>0</v>
      </c>
      <c r="AS854" s="2">
        <f t="shared" si="695"/>
        <v>0</v>
      </c>
      <c r="AT854" s="33">
        <f t="shared" si="696"/>
        <v>0</v>
      </c>
      <c r="AU854" s="31">
        <f t="shared" si="697"/>
        <v>0</v>
      </c>
      <c r="AV854" s="2">
        <f t="shared" si="698"/>
        <v>0</v>
      </c>
      <c r="AW854" s="33">
        <f t="shared" si="699"/>
        <v>1</v>
      </c>
      <c r="AX854" s="31">
        <f t="shared" si="700"/>
        <v>1</v>
      </c>
      <c r="AY854" s="33">
        <f t="shared" si="701"/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hidden="1" customHeight="1">
      <c r="A855" s="2"/>
      <c r="B855" s="107">
        <v>780</v>
      </c>
      <c r="C855" s="31">
        <v>7</v>
      </c>
      <c r="D855" s="111" t="s">
        <v>21</v>
      </c>
      <c r="E855" s="2" t="s">
        <v>136</v>
      </c>
      <c r="F855" s="2" t="s">
        <v>149</v>
      </c>
      <c r="G855" s="2"/>
      <c r="H855" s="33"/>
      <c r="I855" s="173">
        <f t="shared" si="702"/>
        <v>882.67532521796682</v>
      </c>
      <c r="J855" s="174">
        <f t="shared" si="703"/>
        <v>15.928841831771487</v>
      </c>
      <c r="K855" s="189">
        <f t="shared" si="704"/>
        <v>426</v>
      </c>
      <c r="L855" s="190">
        <f t="shared" si="682"/>
        <v>238</v>
      </c>
      <c r="M855" s="173">
        <f t="shared" si="676"/>
        <v>25379.453397765919</v>
      </c>
      <c r="N855" s="174">
        <f t="shared" si="680"/>
        <v>20555.65523381552</v>
      </c>
      <c r="O855" s="174"/>
      <c r="P855" s="174"/>
      <c r="Q855" s="174"/>
      <c r="R855" s="175">
        <f t="shared" si="683"/>
        <v>4823.7981639503987</v>
      </c>
      <c r="S855" s="173">
        <f t="shared" si="681"/>
        <v>19694.727781467558</v>
      </c>
      <c r="T855" s="174">
        <f t="shared" si="684"/>
        <v>15755.782225174047</v>
      </c>
      <c r="U855" s="174"/>
      <c r="V855" s="174"/>
      <c r="W855" s="174"/>
      <c r="X855" s="175">
        <f t="shared" si="685"/>
        <v>3938.9455562935118</v>
      </c>
      <c r="Y855" s="173">
        <f t="shared" si="705"/>
        <v>39389.455562935116</v>
      </c>
      <c r="Z855" s="174">
        <f t="shared" si="686"/>
        <v>31511.564450348094</v>
      </c>
      <c r="AA855" s="174"/>
      <c r="AB855" s="174"/>
      <c r="AC855" s="174"/>
      <c r="AD855" s="175">
        <f t="shared" si="687"/>
        <v>7877.8911125870236</v>
      </c>
      <c r="AE855" s="173">
        <f t="shared" si="688"/>
        <v>28.752875120304001</v>
      </c>
      <c r="AF855" s="174">
        <f t="shared" si="679"/>
        <v>36</v>
      </c>
      <c r="AG855" s="174">
        <f t="shared" si="689"/>
        <v>22.464200000000002</v>
      </c>
      <c r="AH855" s="174">
        <f t="shared" si="677"/>
        <v>458</v>
      </c>
      <c r="AI855" s="174">
        <f t="shared" si="678"/>
        <v>200</v>
      </c>
      <c r="AJ855" s="174">
        <f t="shared" si="690"/>
        <v>1.6666666666666667</v>
      </c>
      <c r="AK855" s="174">
        <f t="shared" si="691"/>
        <v>13129.818520978373</v>
      </c>
      <c r="AL855" s="174">
        <f t="shared" si="692"/>
        <v>13129.818520978373</v>
      </c>
      <c r="AM855" s="174"/>
      <c r="AN855" s="174"/>
      <c r="AO855" s="176">
        <v>36</v>
      </c>
      <c r="AP855" s="174">
        <v>36</v>
      </c>
      <c r="AQ855" s="175">
        <f t="shared" si="693"/>
        <v>458</v>
      </c>
      <c r="AR855" s="31">
        <f t="shared" si="694"/>
        <v>0</v>
      </c>
      <c r="AS855" s="2">
        <f t="shared" si="695"/>
        <v>0</v>
      </c>
      <c r="AT855" s="33">
        <f t="shared" si="696"/>
        <v>0</v>
      </c>
      <c r="AU855" s="31">
        <f t="shared" si="697"/>
        <v>0.3</v>
      </c>
      <c r="AV855" s="2">
        <f t="shared" si="698"/>
        <v>0</v>
      </c>
      <c r="AW855" s="33">
        <f t="shared" si="699"/>
        <v>1</v>
      </c>
      <c r="AX855" s="31">
        <f t="shared" si="700"/>
        <v>1</v>
      </c>
      <c r="AY855" s="33">
        <f t="shared" si="701"/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hidden="1" customHeight="1">
      <c r="A856" s="2"/>
      <c r="B856" s="107">
        <v>781</v>
      </c>
      <c r="C856" s="31">
        <v>7</v>
      </c>
      <c r="D856" s="111" t="s">
        <v>21</v>
      </c>
      <c r="E856" s="2" t="s">
        <v>91</v>
      </c>
      <c r="F856" s="2" t="s">
        <v>149</v>
      </c>
      <c r="G856" s="2" t="s">
        <v>177</v>
      </c>
      <c r="H856" s="33"/>
      <c r="I856" s="173">
        <f t="shared" si="702"/>
        <v>1072.36172806072</v>
      </c>
      <c r="J856" s="174">
        <f t="shared" si="703"/>
        <v>15.928841831771487</v>
      </c>
      <c r="K856" s="189">
        <f t="shared" si="704"/>
        <v>281</v>
      </c>
      <c r="L856" s="190">
        <f t="shared" si="682"/>
        <v>173</v>
      </c>
      <c r="M856" s="173">
        <f t="shared" si="676"/>
        <v>30833.482850723281</v>
      </c>
      <c r="N856" s="174">
        <f t="shared" si="680"/>
        <v>30833.482850723281</v>
      </c>
      <c r="O856" s="174"/>
      <c r="P856" s="174"/>
      <c r="Q856" s="174"/>
      <c r="R856" s="175">
        <f t="shared" si="683"/>
        <v>0</v>
      </c>
      <c r="S856" s="173">
        <f t="shared" si="681"/>
        <v>23633.673337761073</v>
      </c>
      <c r="T856" s="174">
        <f t="shared" si="684"/>
        <v>23633.673337761073</v>
      </c>
      <c r="U856" s="174"/>
      <c r="V856" s="174"/>
      <c r="W856" s="174"/>
      <c r="X856" s="175">
        <f t="shared" si="685"/>
        <v>0</v>
      </c>
      <c r="Y856" s="173">
        <f t="shared" si="705"/>
        <v>47267.346675522138</v>
      </c>
      <c r="Z856" s="174">
        <f t="shared" si="686"/>
        <v>47267.346675522138</v>
      </c>
      <c r="AA856" s="174"/>
      <c r="AB856" s="174"/>
      <c r="AC856" s="174"/>
      <c r="AD856" s="175">
        <f t="shared" si="687"/>
        <v>0</v>
      </c>
      <c r="AE856" s="173">
        <f t="shared" si="688"/>
        <v>28.752875120304001</v>
      </c>
      <c r="AF856" s="174">
        <f t="shared" si="679"/>
        <v>36</v>
      </c>
      <c r="AG856" s="174">
        <f t="shared" si="689"/>
        <v>22.464200000000002</v>
      </c>
      <c r="AH856" s="174">
        <f t="shared" si="677"/>
        <v>458</v>
      </c>
      <c r="AI856" s="174">
        <f t="shared" si="678"/>
        <v>200</v>
      </c>
      <c r="AJ856" s="174">
        <f t="shared" si="690"/>
        <v>1.6666666666666667</v>
      </c>
      <c r="AK856" s="174">
        <f t="shared" si="691"/>
        <v>13129.818520978373</v>
      </c>
      <c r="AL856" s="174">
        <f t="shared" si="692"/>
        <v>13129.818520978373</v>
      </c>
      <c r="AM856" s="174"/>
      <c r="AN856" s="174"/>
      <c r="AO856" s="176">
        <v>36</v>
      </c>
      <c r="AP856" s="174">
        <v>36</v>
      </c>
      <c r="AQ856" s="175">
        <f t="shared" si="693"/>
        <v>458</v>
      </c>
      <c r="AR856" s="31">
        <f t="shared" si="694"/>
        <v>0</v>
      </c>
      <c r="AS856" s="2">
        <f t="shared" si="695"/>
        <v>0</v>
      </c>
      <c r="AT856" s="33">
        <f t="shared" si="696"/>
        <v>0</v>
      </c>
      <c r="AU856" s="31">
        <f t="shared" si="697"/>
        <v>0</v>
      </c>
      <c r="AV856" s="2">
        <f t="shared" si="698"/>
        <v>0</v>
      </c>
      <c r="AW856" s="33">
        <f t="shared" si="699"/>
        <v>1.5</v>
      </c>
      <c r="AX856" s="31">
        <f t="shared" si="700"/>
        <v>1</v>
      </c>
      <c r="AY856" s="33">
        <f t="shared" si="701"/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hidden="1" customHeight="1">
      <c r="A857" s="2"/>
      <c r="B857" s="107">
        <v>782</v>
      </c>
      <c r="C857" s="31">
        <v>7</v>
      </c>
      <c r="D857" s="111" t="s">
        <v>21</v>
      </c>
      <c r="E857" s="2" t="s">
        <v>148</v>
      </c>
      <c r="F857" s="2" t="s">
        <v>149</v>
      </c>
      <c r="G857" s="2"/>
      <c r="H857" s="33"/>
      <c r="I857" s="173">
        <f t="shared" si="702"/>
        <v>903.43111035986192</v>
      </c>
      <c r="J857" s="174">
        <f t="shared" si="703"/>
        <v>20.129324209725663</v>
      </c>
      <c r="K857" s="189">
        <f t="shared" si="704"/>
        <v>406</v>
      </c>
      <c r="L857" s="190">
        <f t="shared" si="682"/>
        <v>233</v>
      </c>
      <c r="M857" s="173">
        <f t="shared" si="676"/>
        <v>20555.65523381552</v>
      </c>
      <c r="N857" s="174">
        <f t="shared" si="680"/>
        <v>20555.65523381552</v>
      </c>
      <c r="O857" s="174"/>
      <c r="P857" s="174"/>
      <c r="Q857" s="174"/>
      <c r="R857" s="175">
        <f t="shared" si="683"/>
        <v>0</v>
      </c>
      <c r="S857" s="173">
        <f t="shared" si="681"/>
        <v>15755.782225174047</v>
      </c>
      <c r="T857" s="174">
        <f t="shared" si="684"/>
        <v>15755.782225174047</v>
      </c>
      <c r="U857" s="174"/>
      <c r="V857" s="174"/>
      <c r="W857" s="174"/>
      <c r="X857" s="175">
        <f t="shared" si="685"/>
        <v>0</v>
      </c>
      <c r="Y857" s="173">
        <f t="shared" si="705"/>
        <v>31511.564450348094</v>
      </c>
      <c r="Z857" s="174">
        <f t="shared" si="686"/>
        <v>31511.564450348094</v>
      </c>
      <c r="AA857" s="174"/>
      <c r="AB857" s="174"/>
      <c r="AC857" s="174"/>
      <c r="AD857" s="175">
        <f t="shared" si="687"/>
        <v>0</v>
      </c>
      <c r="AE857" s="173">
        <f t="shared" si="688"/>
        <v>22.752875120304001</v>
      </c>
      <c r="AF857" s="174">
        <f t="shared" si="679"/>
        <v>36</v>
      </c>
      <c r="AG857" s="174">
        <f t="shared" si="689"/>
        <v>22.464200000000002</v>
      </c>
      <c r="AH857" s="174">
        <f t="shared" si="677"/>
        <v>458</v>
      </c>
      <c r="AI857" s="174">
        <f t="shared" si="678"/>
        <v>200</v>
      </c>
      <c r="AJ857" s="174">
        <f t="shared" si="690"/>
        <v>1.6666666666666667</v>
      </c>
      <c r="AK857" s="174">
        <f t="shared" si="691"/>
        <v>13129.818520978373</v>
      </c>
      <c r="AL857" s="174">
        <f t="shared" si="692"/>
        <v>13129.818520978373</v>
      </c>
      <c r="AM857" s="174"/>
      <c r="AN857" s="174"/>
      <c r="AO857" s="176">
        <v>36</v>
      </c>
      <c r="AP857" s="174">
        <v>36</v>
      </c>
      <c r="AQ857" s="175">
        <f t="shared" si="693"/>
        <v>458</v>
      </c>
      <c r="AR857" s="31">
        <f t="shared" si="694"/>
        <v>6</v>
      </c>
      <c r="AS857" s="2">
        <f t="shared" si="695"/>
        <v>0</v>
      </c>
      <c r="AT857" s="33">
        <f t="shared" si="696"/>
        <v>0</v>
      </c>
      <c r="AU857" s="31">
        <f t="shared" si="697"/>
        <v>0</v>
      </c>
      <c r="AV857" s="2">
        <f t="shared" si="698"/>
        <v>0</v>
      </c>
      <c r="AW857" s="33">
        <f t="shared" si="699"/>
        <v>1</v>
      </c>
      <c r="AX857" s="31">
        <f t="shared" si="700"/>
        <v>1</v>
      </c>
      <c r="AY857" s="33">
        <f t="shared" si="701"/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hidden="1" customHeight="1">
      <c r="A858" s="2"/>
      <c r="B858" s="107">
        <v>783</v>
      </c>
      <c r="C858" s="31">
        <v>7</v>
      </c>
      <c r="D858" s="111" t="s">
        <v>21</v>
      </c>
      <c r="E858" s="2" t="s">
        <v>163</v>
      </c>
      <c r="F858" s="2" t="s">
        <v>149</v>
      </c>
      <c r="G858" s="2"/>
      <c r="H858" s="33"/>
      <c r="I858" s="173">
        <f t="shared" si="702"/>
        <v>1115.4394011119077</v>
      </c>
      <c r="J858" s="174">
        <f t="shared" si="703"/>
        <v>20.129324209725663</v>
      </c>
      <c r="K858" s="189">
        <f t="shared" si="704"/>
        <v>263</v>
      </c>
      <c r="L858" s="190">
        <f t="shared" si="682"/>
        <v>168</v>
      </c>
      <c r="M858" s="173">
        <f t="shared" si="676"/>
        <v>25379.453397765919</v>
      </c>
      <c r="N858" s="174">
        <f t="shared" si="680"/>
        <v>20555.65523381552</v>
      </c>
      <c r="O858" s="174"/>
      <c r="P858" s="174"/>
      <c r="Q858" s="174"/>
      <c r="R858" s="175">
        <f t="shared" si="683"/>
        <v>4823.7981639503987</v>
      </c>
      <c r="S858" s="173">
        <f t="shared" si="681"/>
        <v>19694.727781467558</v>
      </c>
      <c r="T858" s="174">
        <f t="shared" si="684"/>
        <v>15755.782225174047</v>
      </c>
      <c r="U858" s="174"/>
      <c r="V858" s="174"/>
      <c r="W858" s="174"/>
      <c r="X858" s="175">
        <f t="shared" si="685"/>
        <v>3938.9455562935118</v>
      </c>
      <c r="Y858" s="173">
        <f t="shared" si="705"/>
        <v>39389.455562935116</v>
      </c>
      <c r="Z858" s="174">
        <f t="shared" si="686"/>
        <v>31511.564450348094</v>
      </c>
      <c r="AA858" s="174"/>
      <c r="AB858" s="174"/>
      <c r="AC858" s="174"/>
      <c r="AD858" s="175">
        <f t="shared" si="687"/>
        <v>7877.8911125870236</v>
      </c>
      <c r="AE858" s="173">
        <f t="shared" si="688"/>
        <v>22.752875120304001</v>
      </c>
      <c r="AF858" s="174">
        <f t="shared" si="679"/>
        <v>36</v>
      </c>
      <c r="AG858" s="174">
        <f t="shared" si="689"/>
        <v>22.464200000000002</v>
      </c>
      <c r="AH858" s="174">
        <f t="shared" si="677"/>
        <v>458</v>
      </c>
      <c r="AI858" s="174">
        <f t="shared" si="678"/>
        <v>200</v>
      </c>
      <c r="AJ858" s="174">
        <f t="shared" si="690"/>
        <v>1.6666666666666667</v>
      </c>
      <c r="AK858" s="174">
        <f t="shared" si="691"/>
        <v>13129.818520978373</v>
      </c>
      <c r="AL858" s="174">
        <f t="shared" si="692"/>
        <v>13129.818520978373</v>
      </c>
      <c r="AM858" s="174"/>
      <c r="AN858" s="174"/>
      <c r="AO858" s="176">
        <v>36</v>
      </c>
      <c r="AP858" s="174">
        <v>36</v>
      </c>
      <c r="AQ858" s="175">
        <f t="shared" si="693"/>
        <v>458</v>
      </c>
      <c r="AR858" s="31">
        <f t="shared" si="694"/>
        <v>6</v>
      </c>
      <c r="AS858" s="2">
        <f t="shared" si="695"/>
        <v>0</v>
      </c>
      <c r="AT858" s="33">
        <f t="shared" si="696"/>
        <v>0</v>
      </c>
      <c r="AU858" s="31">
        <f t="shared" si="697"/>
        <v>0.3</v>
      </c>
      <c r="AV858" s="2">
        <f t="shared" si="698"/>
        <v>0</v>
      </c>
      <c r="AW858" s="33">
        <f t="shared" si="699"/>
        <v>1</v>
      </c>
      <c r="AX858" s="31">
        <f t="shared" si="700"/>
        <v>1</v>
      </c>
      <c r="AY858" s="33">
        <f t="shared" si="701"/>
        <v>1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hidden="1" customHeight="1">
      <c r="A859" s="2"/>
      <c r="B859" s="107">
        <v>784</v>
      </c>
      <c r="C859" s="31">
        <v>7</v>
      </c>
      <c r="D859" s="111" t="s">
        <v>21</v>
      </c>
      <c r="E859" s="2" t="s">
        <v>155</v>
      </c>
      <c r="F859" s="2" t="s">
        <v>149</v>
      </c>
      <c r="G859" s="2" t="s">
        <v>177</v>
      </c>
      <c r="H859" s="33"/>
      <c r="I859" s="173">
        <f t="shared" si="702"/>
        <v>1355.1466655397928</v>
      </c>
      <c r="J859" s="174">
        <f t="shared" si="703"/>
        <v>20.129324209725663</v>
      </c>
      <c r="K859" s="189">
        <f t="shared" si="704"/>
        <v>166</v>
      </c>
      <c r="L859" s="190">
        <f t="shared" si="682"/>
        <v>111</v>
      </c>
      <c r="M859" s="173">
        <f t="shared" si="676"/>
        <v>30833.482850723281</v>
      </c>
      <c r="N859" s="174">
        <f t="shared" si="680"/>
        <v>30833.482850723281</v>
      </c>
      <c r="O859" s="174"/>
      <c r="P859" s="174"/>
      <c r="Q859" s="174"/>
      <c r="R859" s="175">
        <f t="shared" si="683"/>
        <v>0</v>
      </c>
      <c r="S859" s="173">
        <f t="shared" si="681"/>
        <v>23633.673337761073</v>
      </c>
      <c r="T859" s="174">
        <f t="shared" si="684"/>
        <v>23633.673337761073</v>
      </c>
      <c r="U859" s="174"/>
      <c r="V859" s="174"/>
      <c r="W859" s="174"/>
      <c r="X859" s="175">
        <f t="shared" si="685"/>
        <v>0</v>
      </c>
      <c r="Y859" s="173">
        <f t="shared" si="705"/>
        <v>47267.346675522138</v>
      </c>
      <c r="Z859" s="174">
        <f t="shared" si="686"/>
        <v>47267.346675522138</v>
      </c>
      <c r="AA859" s="174"/>
      <c r="AB859" s="174"/>
      <c r="AC859" s="174"/>
      <c r="AD859" s="175">
        <f t="shared" si="687"/>
        <v>0</v>
      </c>
      <c r="AE859" s="173">
        <f t="shared" si="688"/>
        <v>22.752875120304001</v>
      </c>
      <c r="AF859" s="174">
        <f t="shared" si="679"/>
        <v>36</v>
      </c>
      <c r="AG859" s="174">
        <f t="shared" si="689"/>
        <v>22.464200000000002</v>
      </c>
      <c r="AH859" s="174">
        <f t="shared" si="677"/>
        <v>458</v>
      </c>
      <c r="AI859" s="174">
        <f t="shared" si="678"/>
        <v>200</v>
      </c>
      <c r="AJ859" s="174">
        <f t="shared" si="690"/>
        <v>1.6666666666666667</v>
      </c>
      <c r="AK859" s="174">
        <f t="shared" si="691"/>
        <v>13129.818520978373</v>
      </c>
      <c r="AL859" s="174">
        <f t="shared" si="692"/>
        <v>13129.818520978373</v>
      </c>
      <c r="AM859" s="174"/>
      <c r="AN859" s="174"/>
      <c r="AO859" s="176">
        <v>36</v>
      </c>
      <c r="AP859" s="174">
        <v>36</v>
      </c>
      <c r="AQ859" s="175">
        <f t="shared" si="693"/>
        <v>458</v>
      </c>
      <c r="AR859" s="31">
        <f t="shared" si="694"/>
        <v>6</v>
      </c>
      <c r="AS859" s="2">
        <f t="shared" si="695"/>
        <v>0</v>
      </c>
      <c r="AT859" s="33">
        <f t="shared" si="696"/>
        <v>0</v>
      </c>
      <c r="AU859" s="31">
        <f t="shared" si="697"/>
        <v>0</v>
      </c>
      <c r="AV859" s="2">
        <f t="shared" si="698"/>
        <v>0</v>
      </c>
      <c r="AW859" s="33">
        <f t="shared" si="699"/>
        <v>1.5</v>
      </c>
      <c r="AX859" s="31">
        <f t="shared" si="700"/>
        <v>1</v>
      </c>
      <c r="AY859" s="33">
        <f t="shared" si="701"/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hidden="1" customHeight="1">
      <c r="A860" s="2"/>
      <c r="B860" s="107">
        <v>785</v>
      </c>
      <c r="C860" s="31">
        <v>7</v>
      </c>
      <c r="D860" s="111" t="s">
        <v>21</v>
      </c>
      <c r="E860" s="2" t="s">
        <v>79</v>
      </c>
      <c r="F860" s="2" t="s">
        <v>149</v>
      </c>
      <c r="G860" s="2"/>
      <c r="H860" s="33"/>
      <c r="I860" s="173">
        <f t="shared" si="702"/>
        <v>826.75282304769337</v>
      </c>
      <c r="J860" s="174">
        <f t="shared" si="703"/>
        <v>15.928841831771487</v>
      </c>
      <c r="K860" s="189">
        <f t="shared" si="704"/>
        <v>480</v>
      </c>
      <c r="L860" s="190">
        <f t="shared" si="682"/>
        <v>259</v>
      </c>
      <c r="M860" s="173">
        <f t="shared" si="676"/>
        <v>23771.520676449119</v>
      </c>
      <c r="N860" s="174">
        <f t="shared" si="680"/>
        <v>20555.65523381552</v>
      </c>
      <c r="O860" s="174"/>
      <c r="P860" s="174"/>
      <c r="Q860" s="174"/>
      <c r="R860" s="175">
        <f t="shared" si="683"/>
        <v>3215.8654426335997</v>
      </c>
      <c r="S860" s="173">
        <f t="shared" si="681"/>
        <v>18381.745929369721</v>
      </c>
      <c r="T860" s="174">
        <f t="shared" si="684"/>
        <v>15755.782225174047</v>
      </c>
      <c r="U860" s="174"/>
      <c r="V860" s="174"/>
      <c r="W860" s="174"/>
      <c r="X860" s="175">
        <f t="shared" si="685"/>
        <v>2625.9637041956748</v>
      </c>
      <c r="Y860" s="173">
        <f t="shared" si="705"/>
        <v>36763.491858739442</v>
      </c>
      <c r="Z860" s="174">
        <f t="shared" si="686"/>
        <v>31511.564450348094</v>
      </c>
      <c r="AA860" s="174"/>
      <c r="AB860" s="174"/>
      <c r="AC860" s="174"/>
      <c r="AD860" s="175">
        <f t="shared" si="687"/>
        <v>5251.9274083913506</v>
      </c>
      <c r="AE860" s="173">
        <f t="shared" si="688"/>
        <v>28.752875120304001</v>
      </c>
      <c r="AF860" s="174">
        <f t="shared" si="679"/>
        <v>36</v>
      </c>
      <c r="AG860" s="174">
        <f t="shared" si="689"/>
        <v>22.464200000000002</v>
      </c>
      <c r="AH860" s="174">
        <f t="shared" si="677"/>
        <v>458</v>
      </c>
      <c r="AI860" s="174">
        <f t="shared" si="678"/>
        <v>200</v>
      </c>
      <c r="AJ860" s="174">
        <f t="shared" si="690"/>
        <v>1.6666666666666667</v>
      </c>
      <c r="AK860" s="174">
        <f t="shared" si="691"/>
        <v>13129.818520978373</v>
      </c>
      <c r="AL860" s="174">
        <f t="shared" si="692"/>
        <v>13129.818520978373</v>
      </c>
      <c r="AM860" s="174"/>
      <c r="AN860" s="174"/>
      <c r="AO860" s="176">
        <v>36</v>
      </c>
      <c r="AP860" s="174">
        <v>36</v>
      </c>
      <c r="AQ860" s="175">
        <f t="shared" si="693"/>
        <v>458</v>
      </c>
      <c r="AR860" s="31">
        <f t="shared" si="694"/>
        <v>0</v>
      </c>
      <c r="AS860" s="2">
        <f t="shared" si="695"/>
        <v>0.2</v>
      </c>
      <c r="AT860" s="33">
        <f t="shared" si="696"/>
        <v>0</v>
      </c>
      <c r="AU860" s="31">
        <f t="shared" si="697"/>
        <v>0</v>
      </c>
      <c r="AV860" s="2">
        <f t="shared" si="698"/>
        <v>0</v>
      </c>
      <c r="AW860" s="33">
        <f t="shared" si="699"/>
        <v>1</v>
      </c>
      <c r="AX860" s="31">
        <f t="shared" si="700"/>
        <v>1</v>
      </c>
      <c r="AY860" s="33">
        <f t="shared" si="701"/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hidden="1" customHeight="1">
      <c r="A861" s="2"/>
      <c r="B861" s="107">
        <v>786</v>
      </c>
      <c r="C861" s="31">
        <v>7</v>
      </c>
      <c r="D861" s="111" t="s">
        <v>21</v>
      </c>
      <c r="E861" s="2" t="s">
        <v>168</v>
      </c>
      <c r="F861" s="2" t="s">
        <v>149</v>
      </c>
      <c r="G861" s="2"/>
      <c r="H861" s="33"/>
      <c r="I861" s="173">
        <f t="shared" si="702"/>
        <v>994.52032955851348</v>
      </c>
      <c r="J861" s="174">
        <f t="shared" si="703"/>
        <v>15.928841831771487</v>
      </c>
      <c r="K861" s="189">
        <f t="shared" si="704"/>
        <v>339</v>
      </c>
      <c r="L861" s="190">
        <f t="shared" si="682"/>
        <v>204</v>
      </c>
      <c r="M861" s="173">
        <f t="shared" si="676"/>
        <v>28595.318840399519</v>
      </c>
      <c r="N861" s="174">
        <f t="shared" si="680"/>
        <v>20555.65523381552</v>
      </c>
      <c r="O861" s="174"/>
      <c r="P861" s="174"/>
      <c r="Q861" s="174"/>
      <c r="R861" s="175">
        <f t="shared" si="683"/>
        <v>8039.6636065839984</v>
      </c>
      <c r="S861" s="173">
        <f t="shared" si="681"/>
        <v>22320.691485663236</v>
      </c>
      <c r="T861" s="174">
        <f t="shared" si="684"/>
        <v>15755.782225174047</v>
      </c>
      <c r="U861" s="174"/>
      <c r="V861" s="174"/>
      <c r="W861" s="174"/>
      <c r="X861" s="175">
        <f t="shared" si="685"/>
        <v>6564.9092604891866</v>
      </c>
      <c r="Y861" s="173">
        <f t="shared" si="705"/>
        <v>44641.382971326471</v>
      </c>
      <c r="Z861" s="174">
        <f t="shared" si="686"/>
        <v>31511.564450348094</v>
      </c>
      <c r="AA861" s="174"/>
      <c r="AB861" s="174"/>
      <c r="AC861" s="174"/>
      <c r="AD861" s="175">
        <f t="shared" si="687"/>
        <v>13129.818520978373</v>
      </c>
      <c r="AE861" s="173">
        <f t="shared" si="688"/>
        <v>28.752875120304001</v>
      </c>
      <c r="AF861" s="174">
        <f t="shared" si="679"/>
        <v>36</v>
      </c>
      <c r="AG861" s="174">
        <f t="shared" si="689"/>
        <v>22.464200000000002</v>
      </c>
      <c r="AH861" s="174">
        <f t="shared" si="677"/>
        <v>458</v>
      </c>
      <c r="AI861" s="174">
        <f t="shared" si="678"/>
        <v>200</v>
      </c>
      <c r="AJ861" s="174">
        <f t="shared" si="690"/>
        <v>1.6666666666666667</v>
      </c>
      <c r="AK861" s="174">
        <f t="shared" si="691"/>
        <v>13129.818520978373</v>
      </c>
      <c r="AL861" s="174">
        <f t="shared" si="692"/>
        <v>13129.818520978373</v>
      </c>
      <c r="AM861" s="174"/>
      <c r="AN861" s="174"/>
      <c r="AO861" s="176">
        <v>36</v>
      </c>
      <c r="AP861" s="174">
        <v>36</v>
      </c>
      <c r="AQ861" s="175">
        <f t="shared" si="693"/>
        <v>458</v>
      </c>
      <c r="AR861" s="31">
        <f t="shared" si="694"/>
        <v>0</v>
      </c>
      <c r="AS861" s="2">
        <f t="shared" si="695"/>
        <v>0.2</v>
      </c>
      <c r="AT861" s="33">
        <f t="shared" si="696"/>
        <v>0</v>
      </c>
      <c r="AU861" s="31">
        <f t="shared" si="697"/>
        <v>0.3</v>
      </c>
      <c r="AV861" s="2">
        <f t="shared" si="698"/>
        <v>0</v>
      </c>
      <c r="AW861" s="33">
        <f t="shared" si="699"/>
        <v>1</v>
      </c>
      <c r="AX861" s="31">
        <f t="shared" si="700"/>
        <v>1</v>
      </c>
      <c r="AY861" s="33">
        <f t="shared" si="701"/>
        <v>1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hidden="1" customHeight="1">
      <c r="A862" s="2"/>
      <c r="B862" s="107">
        <v>787</v>
      </c>
      <c r="C862" s="31">
        <v>7</v>
      </c>
      <c r="D862" s="111" t="s">
        <v>21</v>
      </c>
      <c r="E862" s="2" t="s">
        <v>103</v>
      </c>
      <c r="F862" s="2" t="s">
        <v>149</v>
      </c>
      <c r="G862" s="2" t="s">
        <v>177</v>
      </c>
      <c r="H862" s="33"/>
      <c r="I862" s="173">
        <f t="shared" si="702"/>
        <v>1184.2067324012667</v>
      </c>
      <c r="J862" s="174">
        <f t="shared" si="703"/>
        <v>15.928841831771487</v>
      </c>
      <c r="K862" s="189">
        <f t="shared" si="704"/>
        <v>239</v>
      </c>
      <c r="L862" s="190">
        <f t="shared" si="682"/>
        <v>155</v>
      </c>
      <c r="M862" s="173">
        <f t="shared" si="676"/>
        <v>34049.348293356881</v>
      </c>
      <c r="N862" s="174">
        <f t="shared" si="680"/>
        <v>30833.482850723281</v>
      </c>
      <c r="O862" s="174"/>
      <c r="P862" s="174"/>
      <c r="Q862" s="174"/>
      <c r="R862" s="175">
        <f t="shared" si="683"/>
        <v>3215.8654426335997</v>
      </c>
      <c r="S862" s="173">
        <f t="shared" si="681"/>
        <v>26259.637041956747</v>
      </c>
      <c r="T862" s="174">
        <f t="shared" si="684"/>
        <v>23633.673337761073</v>
      </c>
      <c r="U862" s="174"/>
      <c r="V862" s="174"/>
      <c r="W862" s="174"/>
      <c r="X862" s="175">
        <f t="shared" si="685"/>
        <v>2625.9637041956748</v>
      </c>
      <c r="Y862" s="173">
        <f t="shared" si="705"/>
        <v>52519.274083913486</v>
      </c>
      <c r="Z862" s="174">
        <f t="shared" si="686"/>
        <v>47267.346675522138</v>
      </c>
      <c r="AA862" s="174"/>
      <c r="AB862" s="174"/>
      <c r="AC862" s="174"/>
      <c r="AD862" s="175">
        <f t="shared" si="687"/>
        <v>5251.9274083913506</v>
      </c>
      <c r="AE862" s="173">
        <f t="shared" si="688"/>
        <v>28.752875120304001</v>
      </c>
      <c r="AF862" s="174">
        <f t="shared" si="679"/>
        <v>36</v>
      </c>
      <c r="AG862" s="174">
        <f t="shared" si="689"/>
        <v>22.464200000000002</v>
      </c>
      <c r="AH862" s="174">
        <f t="shared" si="677"/>
        <v>458</v>
      </c>
      <c r="AI862" s="174">
        <f t="shared" si="678"/>
        <v>200</v>
      </c>
      <c r="AJ862" s="174">
        <f t="shared" si="690"/>
        <v>1.6666666666666667</v>
      </c>
      <c r="AK862" s="174">
        <f t="shared" si="691"/>
        <v>13129.818520978373</v>
      </c>
      <c r="AL862" s="174">
        <f t="shared" si="692"/>
        <v>13129.818520978373</v>
      </c>
      <c r="AM862" s="174"/>
      <c r="AN862" s="174"/>
      <c r="AO862" s="176">
        <v>36</v>
      </c>
      <c r="AP862" s="174">
        <v>36</v>
      </c>
      <c r="AQ862" s="175">
        <f t="shared" si="693"/>
        <v>458</v>
      </c>
      <c r="AR862" s="31">
        <f t="shared" si="694"/>
        <v>0</v>
      </c>
      <c r="AS862" s="2">
        <f t="shared" si="695"/>
        <v>0.2</v>
      </c>
      <c r="AT862" s="33">
        <f t="shared" si="696"/>
        <v>0</v>
      </c>
      <c r="AU862" s="31">
        <f t="shared" si="697"/>
        <v>0</v>
      </c>
      <c r="AV862" s="2">
        <f t="shared" si="698"/>
        <v>0</v>
      </c>
      <c r="AW862" s="33">
        <f t="shared" si="699"/>
        <v>1.5</v>
      </c>
      <c r="AX862" s="31">
        <f t="shared" si="700"/>
        <v>1</v>
      </c>
      <c r="AY862" s="33">
        <f t="shared" si="701"/>
        <v>1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hidden="1" customHeight="1">
      <c r="A863" s="2"/>
      <c r="B863" s="107">
        <v>788</v>
      </c>
      <c r="C863" s="31">
        <v>4</v>
      </c>
      <c r="D863" s="111" t="s">
        <v>21</v>
      </c>
      <c r="E863" s="2" t="s">
        <v>67</v>
      </c>
      <c r="F863" s="2" t="s">
        <v>149</v>
      </c>
      <c r="G863" s="2"/>
      <c r="H863" s="33"/>
      <c r="I863" s="173">
        <f t="shared" si="702"/>
        <v>665.77274976412423</v>
      </c>
      <c r="J863" s="174">
        <f t="shared" si="703"/>
        <v>8.7643409205380234</v>
      </c>
      <c r="K863" s="189">
        <f t="shared" si="704"/>
        <v>641</v>
      </c>
      <c r="L863" s="190">
        <f t="shared" si="682"/>
        <v>332</v>
      </c>
      <c r="M863" s="173">
        <f t="shared" si="676"/>
        <v>19142.880732469268</v>
      </c>
      <c r="N863" s="174">
        <f t="shared" si="680"/>
        <v>19142.880732469268</v>
      </c>
      <c r="O863" s="174"/>
      <c r="P863" s="174"/>
      <c r="Q863" s="174"/>
      <c r="R863" s="175">
        <f t="shared" si="683"/>
        <v>0</v>
      </c>
      <c r="S863" s="173">
        <f t="shared" si="681"/>
        <v>14672.899333663385</v>
      </c>
      <c r="T863" s="174">
        <f t="shared" si="684"/>
        <v>14672.899333663385</v>
      </c>
      <c r="U863" s="174"/>
      <c r="V863" s="174"/>
      <c r="W863" s="174"/>
      <c r="X863" s="175">
        <f t="shared" si="685"/>
        <v>0</v>
      </c>
      <c r="Y863" s="173">
        <f t="shared" si="705"/>
        <v>29345.79866732677</v>
      </c>
      <c r="Z863" s="174">
        <f t="shared" si="686"/>
        <v>29345.79866732677</v>
      </c>
      <c r="AA863" s="174"/>
      <c r="AB863" s="174"/>
      <c r="AC863" s="174"/>
      <c r="AD863" s="175">
        <f t="shared" si="687"/>
        <v>0</v>
      </c>
      <c r="AE863" s="173">
        <f t="shared" si="688"/>
        <v>28.752875120304001</v>
      </c>
      <c r="AF863" s="174">
        <f t="shared" si="679"/>
        <v>36</v>
      </c>
      <c r="AG863" s="174">
        <f t="shared" si="689"/>
        <v>22.464200000000002</v>
      </c>
      <c r="AH863" s="174">
        <f t="shared" si="677"/>
        <v>252</v>
      </c>
      <c r="AI863" s="174">
        <f t="shared" si="678"/>
        <v>200</v>
      </c>
      <c r="AJ863" s="174">
        <f t="shared" si="690"/>
        <v>1.6666666666666667</v>
      </c>
      <c r="AK863" s="174">
        <f t="shared" si="691"/>
        <v>12227.416111386154</v>
      </c>
      <c r="AL863" s="174">
        <f t="shared" si="692"/>
        <v>12227.416111386154</v>
      </c>
      <c r="AM863" s="174"/>
      <c r="AN863" s="174"/>
      <c r="AO863" s="176">
        <v>36</v>
      </c>
      <c r="AP863" s="174">
        <v>36</v>
      </c>
      <c r="AQ863" s="175">
        <f t="shared" si="693"/>
        <v>252</v>
      </c>
      <c r="AR863" s="31">
        <f t="shared" si="694"/>
        <v>0</v>
      </c>
      <c r="AS863" s="2">
        <f t="shared" si="695"/>
        <v>0</v>
      </c>
      <c r="AT863" s="33">
        <f t="shared" si="696"/>
        <v>0</v>
      </c>
      <c r="AU863" s="31">
        <f t="shared" si="697"/>
        <v>0</v>
      </c>
      <c r="AV863" s="2">
        <f t="shared" si="698"/>
        <v>0</v>
      </c>
      <c r="AW863" s="33">
        <f t="shared" si="699"/>
        <v>1</v>
      </c>
      <c r="AX863" s="31">
        <f t="shared" si="700"/>
        <v>1</v>
      </c>
      <c r="AY863" s="33">
        <f t="shared" si="701"/>
        <v>1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hidden="1" customHeight="1">
      <c r="A864" s="2"/>
      <c r="B864" s="107">
        <v>789</v>
      </c>
      <c r="C864" s="31">
        <v>4</v>
      </c>
      <c r="D864" s="111" t="s">
        <v>21</v>
      </c>
      <c r="E864" s="2" t="s">
        <v>148</v>
      </c>
      <c r="F864" s="2" t="s">
        <v>149</v>
      </c>
      <c r="G864" s="2"/>
      <c r="H864" s="33"/>
      <c r="I864" s="173">
        <f t="shared" si="702"/>
        <v>841.33897941481337</v>
      </c>
      <c r="J864" s="174">
        <f t="shared" si="703"/>
        <v>11.075523364303203</v>
      </c>
      <c r="K864" s="189">
        <f t="shared" si="704"/>
        <v>465</v>
      </c>
      <c r="L864" s="190">
        <f t="shared" si="682"/>
        <v>252</v>
      </c>
      <c r="M864" s="173">
        <f t="shared" si="676"/>
        <v>19142.880732469268</v>
      </c>
      <c r="N864" s="174">
        <f t="shared" si="680"/>
        <v>19142.880732469268</v>
      </c>
      <c r="O864" s="174"/>
      <c r="P864" s="174"/>
      <c r="Q864" s="174"/>
      <c r="R864" s="175">
        <f t="shared" si="683"/>
        <v>0</v>
      </c>
      <c r="S864" s="173">
        <f t="shared" si="681"/>
        <v>14672.899333663385</v>
      </c>
      <c r="T864" s="174">
        <f t="shared" si="684"/>
        <v>14672.899333663385</v>
      </c>
      <c r="U864" s="174"/>
      <c r="V864" s="174"/>
      <c r="W864" s="174"/>
      <c r="X864" s="175">
        <f t="shared" si="685"/>
        <v>0</v>
      </c>
      <c r="Y864" s="173">
        <f t="shared" si="705"/>
        <v>29345.79866732677</v>
      </c>
      <c r="Z864" s="174">
        <f t="shared" si="686"/>
        <v>29345.79866732677</v>
      </c>
      <c r="AA864" s="174"/>
      <c r="AB864" s="174"/>
      <c r="AC864" s="174"/>
      <c r="AD864" s="175">
        <f t="shared" si="687"/>
        <v>0</v>
      </c>
      <c r="AE864" s="173">
        <f t="shared" si="688"/>
        <v>22.752875120304001</v>
      </c>
      <c r="AF864" s="174">
        <f t="shared" si="679"/>
        <v>36</v>
      </c>
      <c r="AG864" s="174">
        <f t="shared" si="689"/>
        <v>22.464200000000002</v>
      </c>
      <c r="AH864" s="174">
        <f t="shared" si="677"/>
        <v>252</v>
      </c>
      <c r="AI864" s="174">
        <f t="shared" si="678"/>
        <v>200</v>
      </c>
      <c r="AJ864" s="174">
        <f t="shared" si="690"/>
        <v>1.6666666666666667</v>
      </c>
      <c r="AK864" s="174">
        <f t="shared" si="691"/>
        <v>12227.416111386154</v>
      </c>
      <c r="AL864" s="174">
        <f t="shared" si="692"/>
        <v>12227.416111386154</v>
      </c>
      <c r="AM864" s="174"/>
      <c r="AN864" s="174"/>
      <c r="AO864" s="176">
        <v>36</v>
      </c>
      <c r="AP864" s="174">
        <v>36</v>
      </c>
      <c r="AQ864" s="175">
        <f t="shared" si="693"/>
        <v>252</v>
      </c>
      <c r="AR864" s="31">
        <f t="shared" si="694"/>
        <v>6</v>
      </c>
      <c r="AS864" s="2">
        <f t="shared" si="695"/>
        <v>0</v>
      </c>
      <c r="AT864" s="33">
        <f t="shared" si="696"/>
        <v>0</v>
      </c>
      <c r="AU864" s="31">
        <f t="shared" si="697"/>
        <v>0</v>
      </c>
      <c r="AV864" s="2">
        <f t="shared" si="698"/>
        <v>0</v>
      </c>
      <c r="AW864" s="33">
        <f t="shared" si="699"/>
        <v>1</v>
      </c>
      <c r="AX864" s="31">
        <f t="shared" si="700"/>
        <v>1</v>
      </c>
      <c r="AY864" s="33">
        <f t="shared" si="701"/>
        <v>1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hidden="1" customHeight="1">
      <c r="A865" s="2"/>
      <c r="B865" s="107">
        <v>790</v>
      </c>
      <c r="C865" s="31">
        <v>4</v>
      </c>
      <c r="D865" s="111" t="s">
        <v>21</v>
      </c>
      <c r="E865" s="2" t="s">
        <v>79</v>
      </c>
      <c r="F865" s="2" t="s">
        <v>149</v>
      </c>
      <c r="G865" s="2"/>
      <c r="H865" s="33"/>
      <c r="I865" s="173">
        <f t="shared" si="702"/>
        <v>769.93073228814706</v>
      </c>
      <c r="J865" s="174">
        <f t="shared" si="703"/>
        <v>8.7643409205380234</v>
      </c>
      <c r="K865" s="189">
        <f t="shared" si="704"/>
        <v>546</v>
      </c>
      <c r="L865" s="190">
        <f t="shared" si="682"/>
        <v>288</v>
      </c>
      <c r="M865" s="173">
        <f t="shared" si="676"/>
        <v>22137.722196765302</v>
      </c>
      <c r="N865" s="174">
        <f t="shared" si="680"/>
        <v>19142.880732469268</v>
      </c>
      <c r="O865" s="174"/>
      <c r="P865" s="174"/>
      <c r="Q865" s="174"/>
      <c r="R865" s="175">
        <f t="shared" si="683"/>
        <v>2994.8414642960324</v>
      </c>
      <c r="S865" s="173">
        <f t="shared" si="681"/>
        <v>17118.382555940614</v>
      </c>
      <c r="T865" s="174">
        <f t="shared" si="684"/>
        <v>14672.899333663385</v>
      </c>
      <c r="U865" s="174"/>
      <c r="V865" s="174"/>
      <c r="W865" s="174"/>
      <c r="X865" s="175">
        <f t="shared" si="685"/>
        <v>2445.4832222772307</v>
      </c>
      <c r="Y865" s="173">
        <f t="shared" si="705"/>
        <v>34236.765111881228</v>
      </c>
      <c r="Z865" s="174">
        <f t="shared" si="686"/>
        <v>29345.79866732677</v>
      </c>
      <c r="AA865" s="174"/>
      <c r="AB865" s="174"/>
      <c r="AC865" s="174"/>
      <c r="AD865" s="175">
        <f t="shared" si="687"/>
        <v>4890.9664445544613</v>
      </c>
      <c r="AE865" s="173">
        <f t="shared" si="688"/>
        <v>28.752875120304001</v>
      </c>
      <c r="AF865" s="174">
        <f t="shared" si="679"/>
        <v>36</v>
      </c>
      <c r="AG865" s="174">
        <f t="shared" si="689"/>
        <v>22.464200000000002</v>
      </c>
      <c r="AH865" s="174">
        <f t="shared" si="677"/>
        <v>252</v>
      </c>
      <c r="AI865" s="174">
        <f t="shared" si="678"/>
        <v>200</v>
      </c>
      <c r="AJ865" s="174">
        <f t="shared" si="690"/>
        <v>1.6666666666666667</v>
      </c>
      <c r="AK865" s="174">
        <f t="shared" si="691"/>
        <v>12227.416111386154</v>
      </c>
      <c r="AL865" s="174">
        <f t="shared" si="692"/>
        <v>12227.416111386154</v>
      </c>
      <c r="AM865" s="174"/>
      <c r="AN865" s="174"/>
      <c r="AO865" s="176">
        <v>36</v>
      </c>
      <c r="AP865" s="174">
        <v>36</v>
      </c>
      <c r="AQ865" s="175">
        <f t="shared" si="693"/>
        <v>252</v>
      </c>
      <c r="AR865" s="31">
        <f t="shared" si="694"/>
        <v>0</v>
      </c>
      <c r="AS865" s="2">
        <f t="shared" si="695"/>
        <v>0.2</v>
      </c>
      <c r="AT865" s="33">
        <f t="shared" si="696"/>
        <v>0</v>
      </c>
      <c r="AU865" s="31">
        <f t="shared" si="697"/>
        <v>0</v>
      </c>
      <c r="AV865" s="2">
        <f t="shared" si="698"/>
        <v>0</v>
      </c>
      <c r="AW865" s="33">
        <f t="shared" si="699"/>
        <v>1</v>
      </c>
      <c r="AX865" s="31">
        <f t="shared" si="700"/>
        <v>1</v>
      </c>
      <c r="AY865" s="33">
        <f t="shared" si="701"/>
        <v>1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hidden="1" customHeight="1">
      <c r="A866" s="2"/>
      <c r="B866" s="107">
        <v>791</v>
      </c>
      <c r="C866" s="31">
        <v>1</v>
      </c>
      <c r="D866" s="111" t="s">
        <v>21</v>
      </c>
      <c r="E866" s="2" t="s">
        <v>67</v>
      </c>
      <c r="F866" s="2" t="s">
        <v>149</v>
      </c>
      <c r="G866" s="2"/>
      <c r="H866" s="33"/>
      <c r="I866" s="173">
        <f t="shared" si="702"/>
        <v>541.78077949414808</v>
      </c>
      <c r="J866" s="174">
        <f t="shared" si="703"/>
        <v>4.416949590906067</v>
      </c>
      <c r="K866" s="189">
        <f t="shared" si="704"/>
        <v>763</v>
      </c>
      <c r="L866" s="190">
        <f t="shared" si="682"/>
        <v>381</v>
      </c>
      <c r="M866" s="173">
        <f t="shared" si="676"/>
        <v>15577.755095376198</v>
      </c>
      <c r="N866" s="174">
        <f t="shared" si="680"/>
        <v>15577.755095376198</v>
      </c>
      <c r="O866" s="174"/>
      <c r="P866" s="174"/>
      <c r="Q866" s="174"/>
      <c r="R866" s="175">
        <f t="shared" si="683"/>
        <v>0</v>
      </c>
      <c r="S866" s="173">
        <f t="shared" si="681"/>
        <v>11940.252648141173</v>
      </c>
      <c r="T866" s="174">
        <f t="shared" si="684"/>
        <v>11940.252648141173</v>
      </c>
      <c r="U866" s="174"/>
      <c r="V866" s="174"/>
      <c r="W866" s="174"/>
      <c r="X866" s="175">
        <f t="shared" si="685"/>
        <v>0</v>
      </c>
      <c r="Y866" s="173">
        <f t="shared" si="705"/>
        <v>23880.505296282343</v>
      </c>
      <c r="Z866" s="174">
        <f t="shared" si="686"/>
        <v>23880.505296282343</v>
      </c>
      <c r="AA866" s="174"/>
      <c r="AB866" s="174"/>
      <c r="AC866" s="174"/>
      <c r="AD866" s="175">
        <f t="shared" si="687"/>
        <v>0</v>
      </c>
      <c r="AE866" s="173">
        <f t="shared" si="688"/>
        <v>28.752875120304001</v>
      </c>
      <c r="AF866" s="174">
        <f t="shared" si="679"/>
        <v>36</v>
      </c>
      <c r="AG866" s="174">
        <f t="shared" si="689"/>
        <v>22.464200000000002</v>
      </c>
      <c r="AH866" s="174">
        <f t="shared" si="677"/>
        <v>127</v>
      </c>
      <c r="AI866" s="174">
        <f t="shared" si="678"/>
        <v>200</v>
      </c>
      <c r="AJ866" s="174">
        <f t="shared" si="690"/>
        <v>1.6666666666666667</v>
      </c>
      <c r="AK866" s="174">
        <f t="shared" si="691"/>
        <v>9950.210540117645</v>
      </c>
      <c r="AL866" s="174">
        <f t="shared" si="692"/>
        <v>9950.210540117645</v>
      </c>
      <c r="AM866" s="174"/>
      <c r="AN866" s="174"/>
      <c r="AO866" s="176">
        <v>36</v>
      </c>
      <c r="AP866" s="174">
        <v>36</v>
      </c>
      <c r="AQ866" s="175">
        <f t="shared" si="693"/>
        <v>127</v>
      </c>
      <c r="AR866" s="31">
        <f t="shared" si="694"/>
        <v>0</v>
      </c>
      <c r="AS866" s="2">
        <f t="shared" si="695"/>
        <v>0</v>
      </c>
      <c r="AT866" s="33">
        <f t="shared" si="696"/>
        <v>0</v>
      </c>
      <c r="AU866" s="31">
        <f t="shared" si="697"/>
        <v>0</v>
      </c>
      <c r="AV866" s="2">
        <f t="shared" si="698"/>
        <v>0</v>
      </c>
      <c r="AW866" s="33">
        <f t="shared" si="699"/>
        <v>1</v>
      </c>
      <c r="AX866" s="31">
        <f t="shared" si="700"/>
        <v>1</v>
      </c>
      <c r="AY866" s="33">
        <f t="shared" si="701"/>
        <v>1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hidden="1" customHeight="1">
      <c r="A867" s="2"/>
      <c r="B867" s="107">
        <v>792</v>
      </c>
      <c r="C867" s="31">
        <v>10</v>
      </c>
      <c r="D867" s="113" t="s">
        <v>9</v>
      </c>
      <c r="E867" s="2" t="s">
        <v>144</v>
      </c>
      <c r="F867" s="2"/>
      <c r="G867" s="2"/>
      <c r="H867" s="33"/>
      <c r="I867" s="173">
        <f t="shared" si="702"/>
        <v>620.30379835302926</v>
      </c>
      <c r="J867" s="174">
        <f t="shared" si="703"/>
        <v>18.293575296355918</v>
      </c>
      <c r="K867" s="189">
        <f t="shared" si="704"/>
        <v>691</v>
      </c>
      <c r="L867" s="190">
        <f t="shared" ref="L867:L898" si="706">RANK(I867,$I$867:$I$977)</f>
        <v>86</v>
      </c>
      <c r="M867" s="173">
        <f t="shared" ref="M867:M898" si="707">SUM(N867:R867)*(1+$D$22/100)</f>
        <v>22277.744449392685</v>
      </c>
      <c r="N867" s="174">
        <f t="shared" si="680"/>
        <v>11619.787555586428</v>
      </c>
      <c r="O867" s="174">
        <f t="shared" ref="O867:O910" si="708">U867*(1+($D$57/100)*(AI867/100-1))</f>
        <v>8704.752349313454</v>
      </c>
      <c r="P867" s="174"/>
      <c r="Q867" s="174"/>
      <c r="R867" s="175">
        <f t="shared" ref="R867:R898" si="709">X867*(1+($D$57/100)*(AI867/100-1))</f>
        <v>0</v>
      </c>
      <c r="S867" s="173">
        <f t="shared" si="681"/>
        <v>16596.311334169401</v>
      </c>
      <c r="T867" s="174">
        <f t="shared" ref="T867:T897" si="710">AL867*AU867*AY867</f>
        <v>9488.3137729936007</v>
      </c>
      <c r="U867" s="174">
        <f t="shared" ref="U867:U897" si="711">AM867*AX867</f>
        <v>7107.9975611758</v>
      </c>
      <c r="V867" s="174"/>
      <c r="W867" s="174"/>
      <c r="X867" s="175">
        <f t="shared" ref="X867:X897" si="712">AM867*AS867</f>
        <v>0</v>
      </c>
      <c r="Y867" s="173">
        <f t="shared" si="705"/>
        <v>33192.622668338801</v>
      </c>
      <c r="Z867" s="174">
        <f t="shared" si="686"/>
        <v>18976.627545987201</v>
      </c>
      <c r="AA867" s="174">
        <f t="shared" ref="AA867:AA910" si="713">U867*$D$58/100</f>
        <v>14215.9951223516</v>
      </c>
      <c r="AB867" s="174"/>
      <c r="AC867" s="174"/>
      <c r="AD867" s="175">
        <f t="shared" si="687"/>
        <v>0</v>
      </c>
      <c r="AE867" s="173">
        <f t="shared" ref="AE867:AE898" si="714">AO867*(1-$D$17/100)</f>
        <v>35.914248000000001</v>
      </c>
      <c r="AF867" s="174">
        <f t="shared" si="679"/>
        <v>36</v>
      </c>
      <c r="AG867" s="174">
        <f t="shared" ref="AG867:AG897" si="715">IF($D$57+AW867&gt;100,100,$D$57+AW867)</f>
        <v>22.464200000000002</v>
      </c>
      <c r="AH867" s="174">
        <f t="shared" si="677"/>
        <v>657</v>
      </c>
      <c r="AI867" s="174">
        <f t="shared" si="678"/>
        <v>200</v>
      </c>
      <c r="AJ867" s="174">
        <f t="shared" ref="AJ867:AJ897" si="716">10/(6+AT867)</f>
        <v>1.6666666666666667</v>
      </c>
      <c r="AK867" s="174">
        <f t="shared" si="691"/>
        <v>11857.646293385535</v>
      </c>
      <c r="AL867" s="174">
        <f t="shared" ref="AL867:AL897" si="717">(VLOOKUP(C867,$B$36:$AG$39,11,FALSE)+VLOOKUP(C867,$B$40:$AG$43,11,FALSE)*$D$54)*$D$59/100</f>
        <v>9488.3137729936007</v>
      </c>
      <c r="AM867" s="174">
        <f t="shared" ref="AM867:AM897" si="718">(3*(VLOOKUP(C867,$B$36:$AG$39,12,FALSE)+VLOOKUP(C867,$B$40:$AG$43,12,FALSE)*$D$54))*$D$59/100</f>
        <v>2369.3325203919335</v>
      </c>
      <c r="AN867" s="174"/>
      <c r="AO867" s="176">
        <v>36</v>
      </c>
      <c r="AP867" s="174">
        <v>36</v>
      </c>
      <c r="AQ867" s="175">
        <f t="shared" ref="AQ867:AQ897" si="719">VLOOKUP(C867,$B$45:$AA$48,11,FALSE)</f>
        <v>657</v>
      </c>
      <c r="AR867" s="31">
        <f t="shared" ref="AR867:AR897" si="720">IF(LEFT(E867,1)*1=1,$S$59,$R$59)</f>
        <v>0</v>
      </c>
      <c r="AS867" s="2">
        <f t="shared" ref="AS867:AS897" si="721">IF(LEFT(E867,1)*1=2,$U$59,$T$59)</f>
        <v>0</v>
      </c>
      <c r="AT867" s="33">
        <f t="shared" ref="AT867:AT897" si="722">IF(LEFT(E867,1)*1=3,$W$59,$V$59)</f>
        <v>0</v>
      </c>
      <c r="AU867" s="31">
        <f t="shared" ref="AU867:AU897" si="723">IF(MID(E867,3,1)*1=1,$Y$59,$X$59)</f>
        <v>1</v>
      </c>
      <c r="AV867" s="2">
        <f t="shared" ref="AV867:AV897" si="724">IF(MID(E867,3,1)*1=2,$AA$59,$Z$59)</f>
        <v>0</v>
      </c>
      <c r="AW867" s="33">
        <f t="shared" ref="AW867:AW897" si="725">IF(MID(E867,3,1)*1=3,$AC$59,$AB$59)</f>
        <v>0</v>
      </c>
      <c r="AX867" s="31">
        <f t="shared" ref="AX867:AX897" si="726">IF(MID(E867,5,1)*1=1,$AE$59,$AD$59)</f>
        <v>3</v>
      </c>
      <c r="AY867" s="33">
        <f t="shared" ref="AY867:AY897" si="727">IF(MID(E867,5,1)*1=2,$AG$59,$AF$59)</f>
        <v>1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hidden="1" customHeight="1">
      <c r="A868" s="2"/>
      <c r="B868" s="107">
        <v>793</v>
      </c>
      <c r="C868" s="31">
        <v>10</v>
      </c>
      <c r="D868" s="113" t="s">
        <v>9</v>
      </c>
      <c r="E868" s="2" t="s">
        <v>138</v>
      </c>
      <c r="F868" s="2"/>
      <c r="G868" s="2"/>
      <c r="H868" s="33"/>
      <c r="I868" s="173">
        <f t="shared" si="702"/>
        <v>797.62142498840171</v>
      </c>
      <c r="J868" s="174">
        <f t="shared" si="703"/>
        <v>18.293575296355918</v>
      </c>
      <c r="K868" s="189">
        <f t="shared" si="704"/>
        <v>510</v>
      </c>
      <c r="L868" s="190">
        <f t="shared" si="706"/>
        <v>63</v>
      </c>
      <c r="M868" s="173">
        <f t="shared" si="707"/>
        <v>28645.973667146856</v>
      </c>
      <c r="N868" s="174">
        <f t="shared" si="680"/>
        <v>17429.681333379645</v>
      </c>
      <c r="O868" s="174">
        <f t="shared" si="708"/>
        <v>8704.752349313454</v>
      </c>
      <c r="P868" s="174"/>
      <c r="Q868" s="174"/>
      <c r="R868" s="175">
        <f t="shared" si="709"/>
        <v>0</v>
      </c>
      <c r="S868" s="173">
        <f t="shared" si="681"/>
        <v>21340.468220666204</v>
      </c>
      <c r="T868" s="174">
        <f t="shared" si="710"/>
        <v>14232.470659490402</v>
      </c>
      <c r="U868" s="174">
        <f t="shared" si="711"/>
        <v>7107.9975611758</v>
      </c>
      <c r="V868" s="174"/>
      <c r="W868" s="174"/>
      <c r="X868" s="175">
        <f t="shared" si="712"/>
        <v>0</v>
      </c>
      <c r="Y868" s="173">
        <f t="shared" si="705"/>
        <v>42680.936441332407</v>
      </c>
      <c r="Z868" s="174">
        <f t="shared" si="686"/>
        <v>28464.941318980804</v>
      </c>
      <c r="AA868" s="174">
        <f t="shared" si="713"/>
        <v>14215.9951223516</v>
      </c>
      <c r="AB868" s="174"/>
      <c r="AC868" s="174"/>
      <c r="AD868" s="175">
        <f t="shared" si="687"/>
        <v>0</v>
      </c>
      <c r="AE868" s="173">
        <f t="shared" si="714"/>
        <v>35.914248000000001</v>
      </c>
      <c r="AF868" s="174">
        <f t="shared" si="679"/>
        <v>36</v>
      </c>
      <c r="AG868" s="174">
        <f t="shared" si="715"/>
        <v>22.464200000000002</v>
      </c>
      <c r="AH868" s="174">
        <f t="shared" si="677"/>
        <v>657</v>
      </c>
      <c r="AI868" s="174">
        <f t="shared" si="678"/>
        <v>200</v>
      </c>
      <c r="AJ868" s="174">
        <f t="shared" si="716"/>
        <v>1.6666666666666667</v>
      </c>
      <c r="AK868" s="174">
        <f t="shared" si="691"/>
        <v>11857.646293385535</v>
      </c>
      <c r="AL868" s="174">
        <f t="shared" si="717"/>
        <v>9488.3137729936007</v>
      </c>
      <c r="AM868" s="174">
        <f t="shared" si="718"/>
        <v>2369.3325203919335</v>
      </c>
      <c r="AN868" s="174"/>
      <c r="AO868" s="176">
        <v>36</v>
      </c>
      <c r="AP868" s="174">
        <v>36</v>
      </c>
      <c r="AQ868" s="175">
        <f t="shared" si="719"/>
        <v>657</v>
      </c>
      <c r="AR868" s="31">
        <f t="shared" si="720"/>
        <v>0</v>
      </c>
      <c r="AS868" s="2">
        <f t="shared" si="721"/>
        <v>0</v>
      </c>
      <c r="AT868" s="33">
        <f t="shared" si="722"/>
        <v>0</v>
      </c>
      <c r="AU868" s="31">
        <f t="shared" si="723"/>
        <v>1.5</v>
      </c>
      <c r="AV868" s="2">
        <f t="shared" si="724"/>
        <v>0</v>
      </c>
      <c r="AW868" s="33">
        <f t="shared" si="725"/>
        <v>0</v>
      </c>
      <c r="AX868" s="31">
        <f t="shared" si="726"/>
        <v>3</v>
      </c>
      <c r="AY868" s="33">
        <f t="shared" si="727"/>
        <v>1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hidden="1" customHeight="1">
      <c r="A869" s="2"/>
      <c r="B869" s="107">
        <v>794</v>
      </c>
      <c r="C869" s="31">
        <v>10</v>
      </c>
      <c r="D869" s="113" t="s">
        <v>9</v>
      </c>
      <c r="E869" s="2" t="s">
        <v>141</v>
      </c>
      <c r="F869" s="2"/>
      <c r="G869" s="2" t="s">
        <v>166</v>
      </c>
      <c r="H869" s="33"/>
      <c r="I869" s="173">
        <f t="shared" si="702"/>
        <v>794.05347537084083</v>
      </c>
      <c r="J869" s="174">
        <f t="shared" si="703"/>
        <v>18.293575296355918</v>
      </c>
      <c r="K869" s="189">
        <f t="shared" si="704"/>
        <v>518</v>
      </c>
      <c r="L869" s="190">
        <f t="shared" si="706"/>
        <v>65</v>
      </c>
      <c r="M869" s="173">
        <f t="shared" si="707"/>
        <v>28517.833439730271</v>
      </c>
      <c r="N869" s="174">
        <f t="shared" si="680"/>
        <v>17312.77581938259</v>
      </c>
      <c r="O869" s="174">
        <f t="shared" si="708"/>
        <v>8704.752349313454</v>
      </c>
      <c r="P869" s="174"/>
      <c r="Q869" s="174"/>
      <c r="R869" s="175">
        <f t="shared" si="709"/>
        <v>0</v>
      </c>
      <c r="S869" s="173">
        <f t="shared" si="681"/>
        <v>16596.311334169401</v>
      </c>
      <c r="T869" s="174">
        <f t="shared" si="710"/>
        <v>9488.3137729936007</v>
      </c>
      <c r="U869" s="174">
        <f t="shared" si="711"/>
        <v>7107.9975611758</v>
      </c>
      <c r="V869" s="174"/>
      <c r="W869" s="174"/>
      <c r="X869" s="175">
        <f t="shared" si="712"/>
        <v>0</v>
      </c>
      <c r="Y869" s="173">
        <f t="shared" si="705"/>
        <v>33192.622668338801</v>
      </c>
      <c r="Z869" s="174">
        <f t="shared" ref="Z869:Z900" si="728">T869*$D$58/100</f>
        <v>18976.627545987201</v>
      </c>
      <c r="AA869" s="174">
        <f t="shared" si="713"/>
        <v>14215.9951223516</v>
      </c>
      <c r="AB869" s="174"/>
      <c r="AC869" s="174"/>
      <c r="AD869" s="175">
        <f t="shared" ref="AD869:AD900" si="729">X869*$D$58/100</f>
        <v>0</v>
      </c>
      <c r="AE869" s="173">
        <f t="shared" si="714"/>
        <v>35.914248000000001</v>
      </c>
      <c r="AF869" s="174">
        <f t="shared" si="679"/>
        <v>36</v>
      </c>
      <c r="AG869" s="174">
        <f t="shared" si="715"/>
        <v>82.464200000000005</v>
      </c>
      <c r="AH869" s="174">
        <f t="shared" si="677"/>
        <v>657</v>
      </c>
      <c r="AI869" s="174">
        <f t="shared" si="678"/>
        <v>200</v>
      </c>
      <c r="AJ869" s="174">
        <f t="shared" si="716"/>
        <v>1.6666666666666667</v>
      </c>
      <c r="AK869" s="174">
        <f t="shared" si="691"/>
        <v>11857.646293385535</v>
      </c>
      <c r="AL869" s="174">
        <f t="shared" si="717"/>
        <v>9488.3137729936007</v>
      </c>
      <c r="AM869" s="174">
        <f t="shared" si="718"/>
        <v>2369.3325203919335</v>
      </c>
      <c r="AN869" s="174"/>
      <c r="AO869" s="176">
        <v>36</v>
      </c>
      <c r="AP869" s="174">
        <v>36</v>
      </c>
      <c r="AQ869" s="175">
        <f t="shared" si="719"/>
        <v>657</v>
      </c>
      <c r="AR869" s="31">
        <f t="shared" si="720"/>
        <v>0</v>
      </c>
      <c r="AS869" s="2">
        <f t="shared" si="721"/>
        <v>0</v>
      </c>
      <c r="AT869" s="33">
        <f t="shared" si="722"/>
        <v>0</v>
      </c>
      <c r="AU869" s="31">
        <f t="shared" si="723"/>
        <v>1</v>
      </c>
      <c r="AV869" s="2">
        <f t="shared" si="724"/>
        <v>0</v>
      </c>
      <c r="AW869" s="33">
        <f t="shared" si="725"/>
        <v>60</v>
      </c>
      <c r="AX869" s="31">
        <f t="shared" si="726"/>
        <v>3</v>
      </c>
      <c r="AY869" s="33">
        <f t="shared" si="727"/>
        <v>1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hidden="1" customHeight="1">
      <c r="A870" s="2"/>
      <c r="B870" s="107">
        <v>795</v>
      </c>
      <c r="C870" s="31">
        <v>10</v>
      </c>
      <c r="D870" s="113" t="s">
        <v>9</v>
      </c>
      <c r="E870" s="2" t="s">
        <v>161</v>
      </c>
      <c r="F870" s="2"/>
      <c r="G870" s="2"/>
      <c r="H870" s="33"/>
      <c r="I870" s="173">
        <f t="shared" si="702"/>
        <v>708.85998004712428</v>
      </c>
      <c r="J870" s="174">
        <f t="shared" si="703"/>
        <v>18.293575296355918</v>
      </c>
      <c r="K870" s="189">
        <f t="shared" si="704"/>
        <v>597</v>
      </c>
      <c r="L870" s="190">
        <f t="shared" si="706"/>
        <v>75</v>
      </c>
      <c r="M870" s="173">
        <f t="shared" si="707"/>
        <v>25458.173120687472</v>
      </c>
      <c r="N870" s="174">
        <f t="shared" si="680"/>
        <v>11619.787555586428</v>
      </c>
      <c r="O870" s="174">
        <f t="shared" si="708"/>
        <v>8704.752349313454</v>
      </c>
      <c r="P870" s="174"/>
      <c r="Q870" s="174"/>
      <c r="R870" s="175">
        <f t="shared" si="709"/>
        <v>2901.584116437818</v>
      </c>
      <c r="S870" s="173">
        <f t="shared" si="681"/>
        <v>18965.643854561335</v>
      </c>
      <c r="T870" s="174">
        <f t="shared" si="710"/>
        <v>9488.3137729936007</v>
      </c>
      <c r="U870" s="174">
        <f t="shared" si="711"/>
        <v>7107.9975611758</v>
      </c>
      <c r="V870" s="174"/>
      <c r="W870" s="174"/>
      <c r="X870" s="175">
        <f t="shared" si="712"/>
        <v>2369.3325203919335</v>
      </c>
      <c r="Y870" s="173">
        <f t="shared" si="705"/>
        <v>37931.287709122669</v>
      </c>
      <c r="Z870" s="174">
        <f t="shared" si="728"/>
        <v>18976.627545987201</v>
      </c>
      <c r="AA870" s="174">
        <f t="shared" si="713"/>
        <v>14215.9951223516</v>
      </c>
      <c r="AB870" s="174"/>
      <c r="AC870" s="174"/>
      <c r="AD870" s="175">
        <f t="shared" si="729"/>
        <v>4738.665040783867</v>
      </c>
      <c r="AE870" s="173">
        <f t="shared" si="714"/>
        <v>35.914248000000001</v>
      </c>
      <c r="AF870" s="174">
        <f t="shared" si="679"/>
        <v>36</v>
      </c>
      <c r="AG870" s="174">
        <f t="shared" si="715"/>
        <v>22.464200000000002</v>
      </c>
      <c r="AH870" s="174">
        <f t="shared" si="677"/>
        <v>657</v>
      </c>
      <c r="AI870" s="174">
        <f t="shared" si="678"/>
        <v>200</v>
      </c>
      <c r="AJ870" s="174">
        <f t="shared" si="716"/>
        <v>1.6666666666666667</v>
      </c>
      <c r="AK870" s="174">
        <f t="shared" si="691"/>
        <v>11857.646293385535</v>
      </c>
      <c r="AL870" s="174">
        <f t="shared" si="717"/>
        <v>9488.3137729936007</v>
      </c>
      <c r="AM870" s="174">
        <f t="shared" si="718"/>
        <v>2369.3325203919335</v>
      </c>
      <c r="AN870" s="174"/>
      <c r="AO870" s="176">
        <v>36</v>
      </c>
      <c r="AP870" s="174">
        <v>36</v>
      </c>
      <c r="AQ870" s="175">
        <f t="shared" si="719"/>
        <v>657</v>
      </c>
      <c r="AR870" s="31">
        <f t="shared" si="720"/>
        <v>0</v>
      </c>
      <c r="AS870" s="2">
        <f t="shared" si="721"/>
        <v>1</v>
      </c>
      <c r="AT870" s="33">
        <f t="shared" si="722"/>
        <v>0</v>
      </c>
      <c r="AU870" s="31">
        <f t="shared" si="723"/>
        <v>1</v>
      </c>
      <c r="AV870" s="2">
        <f t="shared" si="724"/>
        <v>0</v>
      </c>
      <c r="AW870" s="33">
        <f t="shared" si="725"/>
        <v>0</v>
      </c>
      <c r="AX870" s="31">
        <f t="shared" si="726"/>
        <v>3</v>
      </c>
      <c r="AY870" s="33">
        <f t="shared" si="727"/>
        <v>1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hidden="1" customHeight="1">
      <c r="A871" s="2"/>
      <c r="B871" s="107">
        <v>796</v>
      </c>
      <c r="C871" s="31">
        <v>10</v>
      </c>
      <c r="D871" s="113" t="s">
        <v>9</v>
      </c>
      <c r="E871" s="2" t="s">
        <v>169</v>
      </c>
      <c r="F871" s="2"/>
      <c r="G871" s="2"/>
      <c r="H871" s="33"/>
      <c r="I871" s="173">
        <f t="shared" si="702"/>
        <v>886.17760668249662</v>
      </c>
      <c r="J871" s="174">
        <f t="shared" si="703"/>
        <v>18.293575296355918</v>
      </c>
      <c r="K871" s="189">
        <f t="shared" si="704"/>
        <v>422</v>
      </c>
      <c r="L871" s="190">
        <f t="shared" si="706"/>
        <v>47</v>
      </c>
      <c r="M871" s="173">
        <f t="shared" si="707"/>
        <v>31826.40233844164</v>
      </c>
      <c r="N871" s="174">
        <f t="shared" si="680"/>
        <v>17429.681333379645</v>
      </c>
      <c r="O871" s="174">
        <f t="shared" si="708"/>
        <v>8704.752349313454</v>
      </c>
      <c r="P871" s="174"/>
      <c r="Q871" s="174"/>
      <c r="R871" s="175">
        <f t="shared" si="709"/>
        <v>2901.584116437818</v>
      </c>
      <c r="S871" s="173">
        <f t="shared" si="681"/>
        <v>23709.800741058138</v>
      </c>
      <c r="T871" s="174">
        <f t="shared" si="710"/>
        <v>14232.470659490402</v>
      </c>
      <c r="U871" s="174">
        <f t="shared" si="711"/>
        <v>7107.9975611758</v>
      </c>
      <c r="V871" s="174"/>
      <c r="W871" s="174"/>
      <c r="X871" s="175">
        <f t="shared" si="712"/>
        <v>2369.3325203919335</v>
      </c>
      <c r="Y871" s="173">
        <f t="shared" si="705"/>
        <v>47419.601482116275</v>
      </c>
      <c r="Z871" s="174">
        <f t="shared" si="728"/>
        <v>28464.941318980804</v>
      </c>
      <c r="AA871" s="174">
        <f t="shared" si="713"/>
        <v>14215.9951223516</v>
      </c>
      <c r="AB871" s="174"/>
      <c r="AC871" s="174"/>
      <c r="AD871" s="175">
        <f t="shared" si="729"/>
        <v>4738.665040783867</v>
      </c>
      <c r="AE871" s="173">
        <f t="shared" si="714"/>
        <v>35.914248000000001</v>
      </c>
      <c r="AF871" s="174">
        <f t="shared" si="679"/>
        <v>36</v>
      </c>
      <c r="AG871" s="174">
        <f t="shared" si="715"/>
        <v>22.464200000000002</v>
      </c>
      <c r="AH871" s="174">
        <f t="shared" si="677"/>
        <v>657</v>
      </c>
      <c r="AI871" s="174">
        <f t="shared" si="678"/>
        <v>200</v>
      </c>
      <c r="AJ871" s="174">
        <f t="shared" si="716"/>
        <v>1.6666666666666667</v>
      </c>
      <c r="AK871" s="174">
        <f t="shared" si="691"/>
        <v>11857.646293385535</v>
      </c>
      <c r="AL871" s="174">
        <f t="shared" si="717"/>
        <v>9488.3137729936007</v>
      </c>
      <c r="AM871" s="174">
        <f t="shared" si="718"/>
        <v>2369.3325203919335</v>
      </c>
      <c r="AN871" s="174"/>
      <c r="AO871" s="176">
        <v>36</v>
      </c>
      <c r="AP871" s="174">
        <v>36</v>
      </c>
      <c r="AQ871" s="175">
        <f t="shared" si="719"/>
        <v>657</v>
      </c>
      <c r="AR871" s="31">
        <f t="shared" si="720"/>
        <v>0</v>
      </c>
      <c r="AS871" s="2">
        <f t="shared" si="721"/>
        <v>1</v>
      </c>
      <c r="AT871" s="33">
        <f t="shared" si="722"/>
        <v>0</v>
      </c>
      <c r="AU871" s="31">
        <f t="shared" si="723"/>
        <v>1.5</v>
      </c>
      <c r="AV871" s="2">
        <f t="shared" si="724"/>
        <v>0</v>
      </c>
      <c r="AW871" s="33">
        <f t="shared" si="725"/>
        <v>0</v>
      </c>
      <c r="AX871" s="31">
        <f t="shared" si="726"/>
        <v>3</v>
      </c>
      <c r="AY871" s="33">
        <f t="shared" si="727"/>
        <v>1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hidden="1" customHeight="1">
      <c r="A872" s="2"/>
      <c r="B872" s="107">
        <v>797</v>
      </c>
      <c r="C872" s="31">
        <v>10</v>
      </c>
      <c r="D872" s="113" t="s">
        <v>9</v>
      </c>
      <c r="E872" s="2" t="s">
        <v>171</v>
      </c>
      <c r="F872" s="2"/>
      <c r="G872" s="2" t="s">
        <v>166</v>
      </c>
      <c r="H872" s="33"/>
      <c r="I872" s="173">
        <f t="shared" si="702"/>
        <v>882.60965706493585</v>
      </c>
      <c r="J872" s="174">
        <f t="shared" si="703"/>
        <v>18.293575296355918</v>
      </c>
      <c r="K872" s="189">
        <f t="shared" si="704"/>
        <v>428</v>
      </c>
      <c r="L872" s="190">
        <f t="shared" si="706"/>
        <v>48</v>
      </c>
      <c r="M872" s="173">
        <f t="shared" si="707"/>
        <v>31698.262111025058</v>
      </c>
      <c r="N872" s="174">
        <f t="shared" si="680"/>
        <v>17312.77581938259</v>
      </c>
      <c r="O872" s="174">
        <f t="shared" si="708"/>
        <v>8704.752349313454</v>
      </c>
      <c r="P872" s="174"/>
      <c r="Q872" s="174"/>
      <c r="R872" s="175">
        <f t="shared" si="709"/>
        <v>2901.584116437818</v>
      </c>
      <c r="S872" s="173">
        <f t="shared" si="681"/>
        <v>18965.643854561335</v>
      </c>
      <c r="T872" s="174">
        <f t="shared" si="710"/>
        <v>9488.3137729936007</v>
      </c>
      <c r="U872" s="174">
        <f t="shared" si="711"/>
        <v>7107.9975611758</v>
      </c>
      <c r="V872" s="174"/>
      <c r="W872" s="174"/>
      <c r="X872" s="175">
        <f t="shared" si="712"/>
        <v>2369.3325203919335</v>
      </c>
      <c r="Y872" s="173">
        <f t="shared" si="705"/>
        <v>37931.287709122669</v>
      </c>
      <c r="Z872" s="174">
        <f t="shared" si="728"/>
        <v>18976.627545987201</v>
      </c>
      <c r="AA872" s="174">
        <f t="shared" si="713"/>
        <v>14215.9951223516</v>
      </c>
      <c r="AB872" s="174"/>
      <c r="AC872" s="174"/>
      <c r="AD872" s="175">
        <f t="shared" si="729"/>
        <v>4738.665040783867</v>
      </c>
      <c r="AE872" s="173">
        <f t="shared" si="714"/>
        <v>35.914248000000001</v>
      </c>
      <c r="AF872" s="174">
        <f t="shared" si="679"/>
        <v>36</v>
      </c>
      <c r="AG872" s="174">
        <f t="shared" si="715"/>
        <v>82.464200000000005</v>
      </c>
      <c r="AH872" s="174">
        <f t="shared" si="677"/>
        <v>657</v>
      </c>
      <c r="AI872" s="174">
        <f t="shared" si="678"/>
        <v>200</v>
      </c>
      <c r="AJ872" s="174">
        <f t="shared" si="716"/>
        <v>1.6666666666666667</v>
      </c>
      <c r="AK872" s="174">
        <f t="shared" si="691"/>
        <v>11857.646293385535</v>
      </c>
      <c r="AL872" s="174">
        <f t="shared" si="717"/>
        <v>9488.3137729936007</v>
      </c>
      <c r="AM872" s="174">
        <f t="shared" si="718"/>
        <v>2369.3325203919335</v>
      </c>
      <c r="AN872" s="174"/>
      <c r="AO872" s="176">
        <v>36</v>
      </c>
      <c r="AP872" s="174">
        <v>36</v>
      </c>
      <c r="AQ872" s="175">
        <f t="shared" si="719"/>
        <v>657</v>
      </c>
      <c r="AR872" s="31">
        <f t="shared" si="720"/>
        <v>0</v>
      </c>
      <c r="AS872" s="2">
        <f t="shared" si="721"/>
        <v>1</v>
      </c>
      <c r="AT872" s="33">
        <f t="shared" si="722"/>
        <v>0</v>
      </c>
      <c r="AU872" s="31">
        <f t="shared" si="723"/>
        <v>1</v>
      </c>
      <c r="AV872" s="2">
        <f t="shared" si="724"/>
        <v>0</v>
      </c>
      <c r="AW872" s="33">
        <f t="shared" si="725"/>
        <v>60</v>
      </c>
      <c r="AX872" s="31">
        <f t="shared" si="726"/>
        <v>3</v>
      </c>
      <c r="AY872" s="33">
        <f t="shared" si="727"/>
        <v>1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hidden="1" customHeight="1">
      <c r="A873" s="2"/>
      <c r="B873" s="107">
        <v>798</v>
      </c>
      <c r="C873" s="31">
        <v>10</v>
      </c>
      <c r="D873" s="113" t="s">
        <v>9</v>
      </c>
      <c r="E873" s="2" t="s">
        <v>146</v>
      </c>
      <c r="F873" s="2"/>
      <c r="G873" s="2"/>
      <c r="H873" s="33"/>
      <c r="I873" s="173">
        <f t="shared" si="702"/>
        <v>620.30379835302926</v>
      </c>
      <c r="J873" s="174">
        <f t="shared" si="703"/>
        <v>18.293575296355918</v>
      </c>
      <c r="K873" s="189">
        <f t="shared" si="704"/>
        <v>691</v>
      </c>
      <c r="L873" s="190">
        <f t="shared" si="706"/>
        <v>86</v>
      </c>
      <c r="M873" s="173">
        <f t="shared" si="707"/>
        <v>22277.744449392685</v>
      </c>
      <c r="N873" s="174">
        <f t="shared" si="680"/>
        <v>11619.787555586428</v>
      </c>
      <c r="O873" s="174">
        <f t="shared" si="708"/>
        <v>8704.752349313454</v>
      </c>
      <c r="P873" s="174"/>
      <c r="Q873" s="174"/>
      <c r="R873" s="175">
        <f t="shared" si="709"/>
        <v>0</v>
      </c>
      <c r="S873" s="173">
        <f t="shared" si="681"/>
        <v>16596.311334169401</v>
      </c>
      <c r="T873" s="174">
        <f t="shared" si="710"/>
        <v>9488.3137729936007</v>
      </c>
      <c r="U873" s="174">
        <f t="shared" si="711"/>
        <v>7107.9975611758</v>
      </c>
      <c r="V873" s="174"/>
      <c r="W873" s="174"/>
      <c r="X873" s="175">
        <f t="shared" si="712"/>
        <v>0</v>
      </c>
      <c r="Y873" s="173">
        <f t="shared" si="705"/>
        <v>33192.622668338801</v>
      </c>
      <c r="Z873" s="174">
        <f t="shared" si="728"/>
        <v>18976.627545987201</v>
      </c>
      <c r="AA873" s="174">
        <f t="shared" si="713"/>
        <v>14215.9951223516</v>
      </c>
      <c r="AB873" s="174"/>
      <c r="AC873" s="174"/>
      <c r="AD873" s="175">
        <f t="shared" si="729"/>
        <v>0</v>
      </c>
      <c r="AE873" s="173">
        <f t="shared" si="714"/>
        <v>35.914248000000001</v>
      </c>
      <c r="AF873" s="174">
        <f t="shared" si="679"/>
        <v>36</v>
      </c>
      <c r="AG873" s="174">
        <f t="shared" si="715"/>
        <v>22.464200000000002</v>
      </c>
      <c r="AH873" s="174">
        <f t="shared" ref="AH873:AH936" si="730">AQ873</f>
        <v>657</v>
      </c>
      <c r="AI873" s="174">
        <f t="shared" ref="AI873:AI936" si="731">$D$58</f>
        <v>200</v>
      </c>
      <c r="AJ873" s="174">
        <f t="shared" si="716"/>
        <v>1.4285714285714286</v>
      </c>
      <c r="AK873" s="174">
        <f t="shared" si="691"/>
        <v>11857.646293385535</v>
      </c>
      <c r="AL873" s="174">
        <f t="shared" si="717"/>
        <v>9488.3137729936007</v>
      </c>
      <c r="AM873" s="174">
        <f t="shared" si="718"/>
        <v>2369.3325203919335</v>
      </c>
      <c r="AN873" s="174"/>
      <c r="AO873" s="176">
        <v>36</v>
      </c>
      <c r="AP873" s="174">
        <v>36</v>
      </c>
      <c r="AQ873" s="175">
        <f t="shared" si="719"/>
        <v>657</v>
      </c>
      <c r="AR873" s="31">
        <f t="shared" si="720"/>
        <v>0</v>
      </c>
      <c r="AS873" s="2">
        <f t="shared" si="721"/>
        <v>0</v>
      </c>
      <c r="AT873" s="33">
        <f t="shared" si="722"/>
        <v>1</v>
      </c>
      <c r="AU873" s="31">
        <f t="shared" si="723"/>
        <v>1</v>
      </c>
      <c r="AV873" s="2">
        <f t="shared" si="724"/>
        <v>0</v>
      </c>
      <c r="AW873" s="33">
        <f t="shared" si="725"/>
        <v>0</v>
      </c>
      <c r="AX873" s="31">
        <f t="shared" si="726"/>
        <v>3</v>
      </c>
      <c r="AY873" s="33">
        <f t="shared" si="727"/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hidden="1" customHeight="1">
      <c r="A874" s="2"/>
      <c r="B874" s="107">
        <v>799</v>
      </c>
      <c r="C874" s="31">
        <v>10</v>
      </c>
      <c r="D874" s="113" t="s">
        <v>9</v>
      </c>
      <c r="E874" s="2" t="s">
        <v>182</v>
      </c>
      <c r="F874" s="2"/>
      <c r="G874" s="2"/>
      <c r="H874" s="33"/>
      <c r="I874" s="173">
        <f t="shared" si="702"/>
        <v>797.62142498840171</v>
      </c>
      <c r="J874" s="174">
        <f t="shared" si="703"/>
        <v>18.293575296355918</v>
      </c>
      <c r="K874" s="189">
        <f t="shared" si="704"/>
        <v>510</v>
      </c>
      <c r="L874" s="190">
        <f t="shared" si="706"/>
        <v>63</v>
      </c>
      <c r="M874" s="173">
        <f t="shared" si="707"/>
        <v>28645.973667146856</v>
      </c>
      <c r="N874" s="174">
        <f t="shared" si="680"/>
        <v>17429.681333379645</v>
      </c>
      <c r="O874" s="174">
        <f t="shared" si="708"/>
        <v>8704.752349313454</v>
      </c>
      <c r="P874" s="174"/>
      <c r="Q874" s="174"/>
      <c r="R874" s="175">
        <f t="shared" si="709"/>
        <v>0</v>
      </c>
      <c r="S874" s="173">
        <f t="shared" si="681"/>
        <v>21340.468220666204</v>
      </c>
      <c r="T874" s="174">
        <f t="shared" si="710"/>
        <v>14232.470659490402</v>
      </c>
      <c r="U874" s="174">
        <f t="shared" si="711"/>
        <v>7107.9975611758</v>
      </c>
      <c r="V874" s="174"/>
      <c r="W874" s="174"/>
      <c r="X874" s="175">
        <f t="shared" si="712"/>
        <v>0</v>
      </c>
      <c r="Y874" s="173">
        <f t="shared" si="705"/>
        <v>42680.936441332407</v>
      </c>
      <c r="Z874" s="174">
        <f t="shared" si="728"/>
        <v>28464.941318980804</v>
      </c>
      <c r="AA874" s="174">
        <f t="shared" si="713"/>
        <v>14215.9951223516</v>
      </c>
      <c r="AB874" s="174"/>
      <c r="AC874" s="174"/>
      <c r="AD874" s="175">
        <f t="shared" si="729"/>
        <v>0</v>
      </c>
      <c r="AE874" s="173">
        <f t="shared" si="714"/>
        <v>35.914248000000001</v>
      </c>
      <c r="AF874" s="174">
        <f t="shared" si="679"/>
        <v>36</v>
      </c>
      <c r="AG874" s="174">
        <f t="shared" si="715"/>
        <v>22.464200000000002</v>
      </c>
      <c r="AH874" s="174">
        <f t="shared" si="730"/>
        <v>657</v>
      </c>
      <c r="AI874" s="174">
        <f t="shared" si="731"/>
        <v>200</v>
      </c>
      <c r="AJ874" s="174">
        <f t="shared" si="716"/>
        <v>1.4285714285714286</v>
      </c>
      <c r="AK874" s="174">
        <f t="shared" si="691"/>
        <v>11857.646293385535</v>
      </c>
      <c r="AL874" s="174">
        <f t="shared" si="717"/>
        <v>9488.3137729936007</v>
      </c>
      <c r="AM874" s="174">
        <f t="shared" si="718"/>
        <v>2369.3325203919335</v>
      </c>
      <c r="AN874" s="174"/>
      <c r="AO874" s="176">
        <v>36</v>
      </c>
      <c r="AP874" s="174">
        <v>36</v>
      </c>
      <c r="AQ874" s="175">
        <f t="shared" si="719"/>
        <v>657</v>
      </c>
      <c r="AR874" s="31">
        <f t="shared" si="720"/>
        <v>0</v>
      </c>
      <c r="AS874" s="2">
        <f t="shared" si="721"/>
        <v>0</v>
      </c>
      <c r="AT874" s="33">
        <f t="shared" si="722"/>
        <v>1</v>
      </c>
      <c r="AU874" s="31">
        <f t="shared" si="723"/>
        <v>1.5</v>
      </c>
      <c r="AV874" s="2">
        <f t="shared" si="724"/>
        <v>0</v>
      </c>
      <c r="AW874" s="33">
        <f t="shared" si="725"/>
        <v>0</v>
      </c>
      <c r="AX874" s="31">
        <f t="shared" si="726"/>
        <v>3</v>
      </c>
      <c r="AY874" s="33">
        <f t="shared" si="727"/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hidden="1" customHeight="1">
      <c r="A875" s="2"/>
      <c r="B875" s="107">
        <v>800</v>
      </c>
      <c r="C875" s="31">
        <v>10</v>
      </c>
      <c r="D875" s="113" t="s">
        <v>9</v>
      </c>
      <c r="E875" s="2" t="s">
        <v>147</v>
      </c>
      <c r="F875" s="2"/>
      <c r="G875" s="2" t="s">
        <v>166</v>
      </c>
      <c r="H875" s="33"/>
      <c r="I875" s="173">
        <f t="shared" si="702"/>
        <v>794.05347537084083</v>
      </c>
      <c r="J875" s="174">
        <f t="shared" si="703"/>
        <v>18.293575296355918</v>
      </c>
      <c r="K875" s="189">
        <f t="shared" si="704"/>
        <v>518</v>
      </c>
      <c r="L875" s="190">
        <f t="shared" si="706"/>
        <v>65</v>
      </c>
      <c r="M875" s="173">
        <f t="shared" si="707"/>
        <v>28517.833439730271</v>
      </c>
      <c r="N875" s="174">
        <f t="shared" si="680"/>
        <v>17312.77581938259</v>
      </c>
      <c r="O875" s="174">
        <f t="shared" si="708"/>
        <v>8704.752349313454</v>
      </c>
      <c r="P875" s="174"/>
      <c r="Q875" s="174"/>
      <c r="R875" s="175">
        <f t="shared" si="709"/>
        <v>0</v>
      </c>
      <c r="S875" s="173">
        <f t="shared" si="681"/>
        <v>16596.311334169401</v>
      </c>
      <c r="T875" s="174">
        <f t="shared" si="710"/>
        <v>9488.3137729936007</v>
      </c>
      <c r="U875" s="174">
        <f t="shared" si="711"/>
        <v>7107.9975611758</v>
      </c>
      <c r="V875" s="174"/>
      <c r="W875" s="174"/>
      <c r="X875" s="175">
        <f t="shared" si="712"/>
        <v>0</v>
      </c>
      <c r="Y875" s="173">
        <f t="shared" si="705"/>
        <v>33192.622668338801</v>
      </c>
      <c r="Z875" s="174">
        <f t="shared" si="728"/>
        <v>18976.627545987201</v>
      </c>
      <c r="AA875" s="174">
        <f t="shared" si="713"/>
        <v>14215.9951223516</v>
      </c>
      <c r="AB875" s="174"/>
      <c r="AC875" s="174"/>
      <c r="AD875" s="175">
        <f t="shared" si="729"/>
        <v>0</v>
      </c>
      <c r="AE875" s="173">
        <f t="shared" si="714"/>
        <v>35.914248000000001</v>
      </c>
      <c r="AF875" s="174">
        <f t="shared" ref="AF875:AF938" si="732">AP875</f>
        <v>36</v>
      </c>
      <c r="AG875" s="174">
        <f t="shared" si="715"/>
        <v>82.464200000000005</v>
      </c>
      <c r="AH875" s="174">
        <f t="shared" si="730"/>
        <v>657</v>
      </c>
      <c r="AI875" s="174">
        <f t="shared" si="731"/>
        <v>200</v>
      </c>
      <c r="AJ875" s="174">
        <f t="shared" si="716"/>
        <v>1.4285714285714286</v>
      </c>
      <c r="AK875" s="174">
        <f t="shared" si="691"/>
        <v>11857.646293385535</v>
      </c>
      <c r="AL875" s="174">
        <f t="shared" si="717"/>
        <v>9488.3137729936007</v>
      </c>
      <c r="AM875" s="174">
        <f t="shared" si="718"/>
        <v>2369.3325203919335</v>
      </c>
      <c r="AN875" s="174"/>
      <c r="AO875" s="176">
        <v>36</v>
      </c>
      <c r="AP875" s="174">
        <v>36</v>
      </c>
      <c r="AQ875" s="175">
        <f t="shared" si="719"/>
        <v>657</v>
      </c>
      <c r="AR875" s="31">
        <f t="shared" si="720"/>
        <v>0</v>
      </c>
      <c r="AS875" s="2">
        <f t="shared" si="721"/>
        <v>0</v>
      </c>
      <c r="AT875" s="33">
        <f t="shared" si="722"/>
        <v>1</v>
      </c>
      <c r="AU875" s="31">
        <f t="shared" si="723"/>
        <v>1</v>
      </c>
      <c r="AV875" s="2">
        <f t="shared" si="724"/>
        <v>0</v>
      </c>
      <c r="AW875" s="33">
        <f t="shared" si="725"/>
        <v>60</v>
      </c>
      <c r="AX875" s="31">
        <f t="shared" si="726"/>
        <v>3</v>
      </c>
      <c r="AY875" s="33">
        <f t="shared" si="727"/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hidden="1" customHeight="1">
      <c r="A876" s="2"/>
      <c r="B876" s="107">
        <v>801</v>
      </c>
      <c r="C876" s="31">
        <v>10</v>
      </c>
      <c r="D876" s="113" t="s">
        <v>9</v>
      </c>
      <c r="E876" s="2" t="s">
        <v>92</v>
      </c>
      <c r="F876" s="2"/>
      <c r="G876" s="2"/>
      <c r="H876" s="33"/>
      <c r="I876" s="173">
        <f t="shared" si="702"/>
        <v>549.58201094606295</v>
      </c>
      <c r="J876" s="174">
        <f t="shared" si="703"/>
        <v>18.293575296355918</v>
      </c>
      <c r="K876" s="189">
        <f t="shared" si="704"/>
        <v>749</v>
      </c>
      <c r="L876" s="190">
        <f t="shared" si="706"/>
        <v>98</v>
      </c>
      <c r="M876" s="173">
        <f t="shared" si="707"/>
        <v>19737.824637455618</v>
      </c>
      <c r="N876" s="174">
        <f t="shared" si="680"/>
        <v>15105.723822262358</v>
      </c>
      <c r="O876" s="174">
        <f t="shared" si="708"/>
        <v>2901.584116437818</v>
      </c>
      <c r="P876" s="174"/>
      <c r="Q876" s="174"/>
      <c r="R876" s="175">
        <f t="shared" si="709"/>
        <v>0</v>
      </c>
      <c r="S876" s="173">
        <f t="shared" si="681"/>
        <v>14704.140425283615</v>
      </c>
      <c r="T876" s="174">
        <f t="shared" si="710"/>
        <v>12334.807904891681</v>
      </c>
      <c r="U876" s="174">
        <f t="shared" si="711"/>
        <v>2369.3325203919335</v>
      </c>
      <c r="V876" s="174"/>
      <c r="W876" s="174"/>
      <c r="X876" s="175">
        <f t="shared" si="712"/>
        <v>0</v>
      </c>
      <c r="Y876" s="173">
        <f t="shared" si="705"/>
        <v>29408.280850567229</v>
      </c>
      <c r="Z876" s="174">
        <f t="shared" si="728"/>
        <v>24669.615809783361</v>
      </c>
      <c r="AA876" s="174">
        <f t="shared" si="713"/>
        <v>4738.665040783867</v>
      </c>
      <c r="AB876" s="174"/>
      <c r="AC876" s="174"/>
      <c r="AD876" s="175">
        <f t="shared" si="729"/>
        <v>0</v>
      </c>
      <c r="AE876" s="173">
        <f t="shared" si="714"/>
        <v>35.914248000000001</v>
      </c>
      <c r="AF876" s="174">
        <f t="shared" si="732"/>
        <v>36</v>
      </c>
      <c r="AG876" s="174">
        <f t="shared" si="715"/>
        <v>22.464200000000002</v>
      </c>
      <c r="AH876" s="174">
        <f t="shared" si="730"/>
        <v>657</v>
      </c>
      <c r="AI876" s="174">
        <f t="shared" si="731"/>
        <v>200</v>
      </c>
      <c r="AJ876" s="174">
        <f t="shared" si="716"/>
        <v>1.6666666666666667</v>
      </c>
      <c r="AK876" s="174">
        <f t="shared" si="691"/>
        <v>11857.646293385535</v>
      </c>
      <c r="AL876" s="174">
        <f t="shared" si="717"/>
        <v>9488.3137729936007</v>
      </c>
      <c r="AM876" s="174">
        <f t="shared" si="718"/>
        <v>2369.3325203919335</v>
      </c>
      <c r="AN876" s="174"/>
      <c r="AO876" s="176">
        <v>36</v>
      </c>
      <c r="AP876" s="174">
        <v>36</v>
      </c>
      <c r="AQ876" s="175">
        <f t="shared" si="719"/>
        <v>657</v>
      </c>
      <c r="AR876" s="31">
        <f t="shared" si="720"/>
        <v>0</v>
      </c>
      <c r="AS876" s="2">
        <f t="shared" si="721"/>
        <v>0</v>
      </c>
      <c r="AT876" s="33">
        <f t="shared" si="722"/>
        <v>0</v>
      </c>
      <c r="AU876" s="31">
        <f t="shared" si="723"/>
        <v>1</v>
      </c>
      <c r="AV876" s="2">
        <f t="shared" si="724"/>
        <v>0</v>
      </c>
      <c r="AW876" s="33">
        <f t="shared" si="725"/>
        <v>0</v>
      </c>
      <c r="AX876" s="31">
        <f t="shared" si="726"/>
        <v>1</v>
      </c>
      <c r="AY876" s="33">
        <f t="shared" si="727"/>
        <v>1.3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hidden="1" customHeight="1">
      <c r="A877" s="2"/>
      <c r="B877" s="107">
        <v>802</v>
      </c>
      <c r="C877" s="31">
        <v>10</v>
      </c>
      <c r="D877" s="113" t="s">
        <v>9</v>
      </c>
      <c r="E877" s="2" t="s">
        <v>139</v>
      </c>
      <c r="F877" s="2"/>
      <c r="G877" s="2"/>
      <c r="H877" s="33"/>
      <c r="I877" s="173">
        <f t="shared" si="702"/>
        <v>780.0949255720468</v>
      </c>
      <c r="J877" s="174">
        <f t="shared" si="703"/>
        <v>18.293575296355918</v>
      </c>
      <c r="K877" s="189">
        <f t="shared" si="704"/>
        <v>534</v>
      </c>
      <c r="L877" s="190">
        <f t="shared" si="706"/>
        <v>67</v>
      </c>
      <c r="M877" s="173">
        <f t="shared" si="707"/>
        <v>28016.52262053603</v>
      </c>
      <c r="N877" s="174">
        <f t="shared" ref="N877:N941" si="733">T877*(1+(IF((AG877+IF(F877="백어택",8,0))&gt;100,100,AG877+IF(F877="백어택",8,0))/100)*(AI877/100-1))</f>
        <v>22658.585733393538</v>
      </c>
      <c r="O877" s="174">
        <f t="shared" si="708"/>
        <v>2901.584116437818</v>
      </c>
      <c r="P877" s="174"/>
      <c r="Q877" s="174"/>
      <c r="R877" s="175">
        <f t="shared" si="709"/>
        <v>0</v>
      </c>
      <c r="S877" s="173">
        <f t="shared" ref="S877:S940" si="734">SUM(T877:X877)</f>
        <v>20871.544377729457</v>
      </c>
      <c r="T877" s="174">
        <f t="shared" si="710"/>
        <v>18502.211857337523</v>
      </c>
      <c r="U877" s="174">
        <f t="shared" si="711"/>
        <v>2369.3325203919335</v>
      </c>
      <c r="V877" s="174"/>
      <c r="W877" s="174"/>
      <c r="X877" s="175">
        <f t="shared" si="712"/>
        <v>0</v>
      </c>
      <c r="Y877" s="173">
        <f t="shared" si="705"/>
        <v>41743.088755458914</v>
      </c>
      <c r="Z877" s="174">
        <f t="shared" si="728"/>
        <v>37004.423714675046</v>
      </c>
      <c r="AA877" s="174">
        <f t="shared" si="713"/>
        <v>4738.665040783867</v>
      </c>
      <c r="AB877" s="174"/>
      <c r="AC877" s="174"/>
      <c r="AD877" s="175">
        <f t="shared" si="729"/>
        <v>0</v>
      </c>
      <c r="AE877" s="173">
        <f t="shared" si="714"/>
        <v>35.914248000000001</v>
      </c>
      <c r="AF877" s="174">
        <f t="shared" si="732"/>
        <v>36</v>
      </c>
      <c r="AG877" s="174">
        <f t="shared" si="715"/>
        <v>22.464200000000002</v>
      </c>
      <c r="AH877" s="174">
        <f t="shared" si="730"/>
        <v>657</v>
      </c>
      <c r="AI877" s="174">
        <f t="shared" si="731"/>
        <v>200</v>
      </c>
      <c r="AJ877" s="174">
        <f t="shared" si="716"/>
        <v>1.6666666666666667</v>
      </c>
      <c r="AK877" s="174">
        <f t="shared" si="691"/>
        <v>11857.646293385535</v>
      </c>
      <c r="AL877" s="174">
        <f t="shared" si="717"/>
        <v>9488.3137729936007</v>
      </c>
      <c r="AM877" s="174">
        <f t="shared" si="718"/>
        <v>2369.3325203919335</v>
      </c>
      <c r="AN877" s="174"/>
      <c r="AO877" s="176">
        <v>36</v>
      </c>
      <c r="AP877" s="174">
        <v>36</v>
      </c>
      <c r="AQ877" s="175">
        <f t="shared" si="719"/>
        <v>657</v>
      </c>
      <c r="AR877" s="31">
        <f t="shared" si="720"/>
        <v>0</v>
      </c>
      <c r="AS877" s="2">
        <f t="shared" si="721"/>
        <v>0</v>
      </c>
      <c r="AT877" s="33">
        <f t="shared" si="722"/>
        <v>0</v>
      </c>
      <c r="AU877" s="31">
        <f t="shared" si="723"/>
        <v>1.5</v>
      </c>
      <c r="AV877" s="2">
        <f t="shared" si="724"/>
        <v>0</v>
      </c>
      <c r="AW877" s="33">
        <f t="shared" si="725"/>
        <v>0</v>
      </c>
      <c r="AX877" s="31">
        <f t="shared" si="726"/>
        <v>1</v>
      </c>
      <c r="AY877" s="33">
        <f t="shared" si="727"/>
        <v>1.3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hidden="1" customHeight="1">
      <c r="A878" s="2"/>
      <c r="B878" s="107">
        <v>803</v>
      </c>
      <c r="C878" s="31">
        <v>10</v>
      </c>
      <c r="D878" s="113" t="s">
        <v>9</v>
      </c>
      <c r="E878" s="2" t="s">
        <v>98</v>
      </c>
      <c r="F878" s="2"/>
      <c r="G878" s="2" t="s">
        <v>166</v>
      </c>
      <c r="H878" s="33"/>
      <c r="I878" s="173">
        <f t="shared" si="702"/>
        <v>775.45659106921778</v>
      </c>
      <c r="J878" s="174">
        <f t="shared" si="703"/>
        <v>18.293575296355918</v>
      </c>
      <c r="K878" s="189">
        <f t="shared" si="704"/>
        <v>540</v>
      </c>
      <c r="L878" s="190">
        <f t="shared" si="706"/>
        <v>69</v>
      </c>
      <c r="M878" s="173">
        <f t="shared" si="707"/>
        <v>27849.940324894473</v>
      </c>
      <c r="N878" s="174">
        <f t="shared" si="733"/>
        <v>22506.608565197366</v>
      </c>
      <c r="O878" s="174">
        <f t="shared" si="708"/>
        <v>2901.584116437818</v>
      </c>
      <c r="P878" s="174"/>
      <c r="Q878" s="174"/>
      <c r="R878" s="175">
        <f t="shared" si="709"/>
        <v>0</v>
      </c>
      <c r="S878" s="173">
        <f t="shared" si="734"/>
        <v>14704.140425283615</v>
      </c>
      <c r="T878" s="174">
        <f t="shared" si="710"/>
        <v>12334.807904891681</v>
      </c>
      <c r="U878" s="174">
        <f t="shared" si="711"/>
        <v>2369.3325203919335</v>
      </c>
      <c r="V878" s="174"/>
      <c r="W878" s="174"/>
      <c r="X878" s="175">
        <f t="shared" si="712"/>
        <v>0</v>
      </c>
      <c r="Y878" s="173">
        <f t="shared" si="705"/>
        <v>29408.280850567229</v>
      </c>
      <c r="Z878" s="174">
        <f t="shared" si="728"/>
        <v>24669.615809783361</v>
      </c>
      <c r="AA878" s="174">
        <f t="shared" si="713"/>
        <v>4738.665040783867</v>
      </c>
      <c r="AB878" s="174"/>
      <c r="AC878" s="174"/>
      <c r="AD878" s="175">
        <f t="shared" si="729"/>
        <v>0</v>
      </c>
      <c r="AE878" s="173">
        <f t="shared" si="714"/>
        <v>35.914248000000001</v>
      </c>
      <c r="AF878" s="174">
        <f t="shared" si="732"/>
        <v>36</v>
      </c>
      <c r="AG878" s="174">
        <f t="shared" si="715"/>
        <v>82.464200000000005</v>
      </c>
      <c r="AH878" s="174">
        <f t="shared" si="730"/>
        <v>657</v>
      </c>
      <c r="AI878" s="174">
        <f t="shared" si="731"/>
        <v>200</v>
      </c>
      <c r="AJ878" s="174">
        <f t="shared" si="716"/>
        <v>1.6666666666666667</v>
      </c>
      <c r="AK878" s="174">
        <f t="shared" si="691"/>
        <v>11857.646293385535</v>
      </c>
      <c r="AL878" s="174">
        <f t="shared" si="717"/>
        <v>9488.3137729936007</v>
      </c>
      <c r="AM878" s="174">
        <f t="shared" si="718"/>
        <v>2369.3325203919335</v>
      </c>
      <c r="AN878" s="174"/>
      <c r="AO878" s="176">
        <v>36</v>
      </c>
      <c r="AP878" s="174">
        <v>36</v>
      </c>
      <c r="AQ878" s="175">
        <f t="shared" si="719"/>
        <v>657</v>
      </c>
      <c r="AR878" s="31">
        <f t="shared" si="720"/>
        <v>0</v>
      </c>
      <c r="AS878" s="2">
        <f t="shared" si="721"/>
        <v>0</v>
      </c>
      <c r="AT878" s="33">
        <f t="shared" si="722"/>
        <v>0</v>
      </c>
      <c r="AU878" s="31">
        <f t="shared" si="723"/>
        <v>1</v>
      </c>
      <c r="AV878" s="2">
        <f t="shared" si="724"/>
        <v>0</v>
      </c>
      <c r="AW878" s="33">
        <f t="shared" si="725"/>
        <v>60</v>
      </c>
      <c r="AX878" s="31">
        <f t="shared" si="726"/>
        <v>1</v>
      </c>
      <c r="AY878" s="33">
        <f t="shared" si="727"/>
        <v>1.3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hidden="1" customHeight="1">
      <c r="A879" s="2"/>
      <c r="B879" s="107">
        <v>804</v>
      </c>
      <c r="C879" s="31">
        <v>10</v>
      </c>
      <c r="D879" s="113" t="s">
        <v>9</v>
      </c>
      <c r="E879" s="2" t="s">
        <v>99</v>
      </c>
      <c r="F879" s="2"/>
      <c r="G879" s="2"/>
      <c r="H879" s="33"/>
      <c r="I879" s="173">
        <f t="shared" si="702"/>
        <v>638.13819264015785</v>
      </c>
      <c r="J879" s="174">
        <f t="shared" si="703"/>
        <v>18.293575296355918</v>
      </c>
      <c r="K879" s="189">
        <f t="shared" si="704"/>
        <v>662</v>
      </c>
      <c r="L879" s="190">
        <f t="shared" si="706"/>
        <v>84</v>
      </c>
      <c r="M879" s="173">
        <f t="shared" si="707"/>
        <v>22918.253308750405</v>
      </c>
      <c r="N879" s="174">
        <f t="shared" si="733"/>
        <v>15105.723822262358</v>
      </c>
      <c r="O879" s="174">
        <f t="shared" si="708"/>
        <v>2901.584116437818</v>
      </c>
      <c r="P879" s="174"/>
      <c r="Q879" s="174"/>
      <c r="R879" s="175">
        <f t="shared" si="709"/>
        <v>2901.584116437818</v>
      </c>
      <c r="S879" s="173">
        <f t="shared" si="734"/>
        <v>17073.472945675549</v>
      </c>
      <c r="T879" s="174">
        <f t="shared" si="710"/>
        <v>12334.807904891681</v>
      </c>
      <c r="U879" s="174">
        <f t="shared" si="711"/>
        <v>2369.3325203919335</v>
      </c>
      <c r="V879" s="174"/>
      <c r="W879" s="174"/>
      <c r="X879" s="175">
        <f t="shared" si="712"/>
        <v>2369.3325203919335</v>
      </c>
      <c r="Y879" s="173">
        <f t="shared" si="705"/>
        <v>34146.945891351097</v>
      </c>
      <c r="Z879" s="174">
        <f t="shared" si="728"/>
        <v>24669.615809783361</v>
      </c>
      <c r="AA879" s="174">
        <f t="shared" si="713"/>
        <v>4738.665040783867</v>
      </c>
      <c r="AB879" s="174"/>
      <c r="AC879" s="174"/>
      <c r="AD879" s="175">
        <f t="shared" si="729"/>
        <v>4738.665040783867</v>
      </c>
      <c r="AE879" s="173">
        <f t="shared" si="714"/>
        <v>35.914248000000001</v>
      </c>
      <c r="AF879" s="174">
        <f t="shared" si="732"/>
        <v>36</v>
      </c>
      <c r="AG879" s="174">
        <f t="shared" si="715"/>
        <v>22.464200000000002</v>
      </c>
      <c r="AH879" s="174">
        <f t="shared" si="730"/>
        <v>657</v>
      </c>
      <c r="AI879" s="174">
        <f t="shared" si="731"/>
        <v>200</v>
      </c>
      <c r="AJ879" s="174">
        <f t="shared" si="716"/>
        <v>1.6666666666666667</v>
      </c>
      <c r="AK879" s="174">
        <f t="shared" si="691"/>
        <v>11857.646293385535</v>
      </c>
      <c r="AL879" s="174">
        <f t="shared" si="717"/>
        <v>9488.3137729936007</v>
      </c>
      <c r="AM879" s="174">
        <f t="shared" si="718"/>
        <v>2369.3325203919335</v>
      </c>
      <c r="AN879" s="174"/>
      <c r="AO879" s="176">
        <v>36</v>
      </c>
      <c r="AP879" s="174">
        <v>36</v>
      </c>
      <c r="AQ879" s="175">
        <f t="shared" si="719"/>
        <v>657</v>
      </c>
      <c r="AR879" s="31">
        <f t="shared" si="720"/>
        <v>0</v>
      </c>
      <c r="AS879" s="2">
        <f t="shared" si="721"/>
        <v>1</v>
      </c>
      <c r="AT879" s="33">
        <f t="shared" si="722"/>
        <v>0</v>
      </c>
      <c r="AU879" s="31">
        <f t="shared" si="723"/>
        <v>1</v>
      </c>
      <c r="AV879" s="2">
        <f t="shared" si="724"/>
        <v>0</v>
      </c>
      <c r="AW879" s="33">
        <f t="shared" si="725"/>
        <v>0</v>
      </c>
      <c r="AX879" s="31">
        <f t="shared" si="726"/>
        <v>1</v>
      </c>
      <c r="AY879" s="33">
        <f t="shared" si="727"/>
        <v>1.3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hidden="1" customHeight="1">
      <c r="A880" s="2"/>
      <c r="B880" s="107">
        <v>805</v>
      </c>
      <c r="C880" s="31">
        <v>10</v>
      </c>
      <c r="D880" s="113" t="s">
        <v>9</v>
      </c>
      <c r="E880" s="2" t="s">
        <v>170</v>
      </c>
      <c r="F880" s="2"/>
      <c r="G880" s="2"/>
      <c r="H880" s="33"/>
      <c r="I880" s="173">
        <f t="shared" si="702"/>
        <v>868.65110726614171</v>
      </c>
      <c r="J880" s="174">
        <f t="shared" si="703"/>
        <v>18.293575296355918</v>
      </c>
      <c r="K880" s="189">
        <f t="shared" si="704"/>
        <v>448</v>
      </c>
      <c r="L880" s="190">
        <f t="shared" si="706"/>
        <v>53</v>
      </c>
      <c r="M880" s="173">
        <f t="shared" si="707"/>
        <v>31196.951291830817</v>
      </c>
      <c r="N880" s="174">
        <f t="shared" si="733"/>
        <v>22658.585733393538</v>
      </c>
      <c r="O880" s="174">
        <f t="shared" si="708"/>
        <v>2901.584116437818</v>
      </c>
      <c r="P880" s="174"/>
      <c r="Q880" s="174"/>
      <c r="R880" s="175">
        <f t="shared" si="709"/>
        <v>2901.584116437818</v>
      </c>
      <c r="S880" s="173">
        <f t="shared" si="734"/>
        <v>23240.876898121391</v>
      </c>
      <c r="T880" s="174">
        <f t="shared" si="710"/>
        <v>18502.211857337523</v>
      </c>
      <c r="U880" s="174">
        <f t="shared" si="711"/>
        <v>2369.3325203919335</v>
      </c>
      <c r="V880" s="174"/>
      <c r="W880" s="174"/>
      <c r="X880" s="175">
        <f t="shared" si="712"/>
        <v>2369.3325203919335</v>
      </c>
      <c r="Y880" s="173">
        <f t="shared" si="705"/>
        <v>46481.753796242781</v>
      </c>
      <c r="Z880" s="174">
        <f t="shared" si="728"/>
        <v>37004.423714675046</v>
      </c>
      <c r="AA880" s="174">
        <f t="shared" si="713"/>
        <v>4738.665040783867</v>
      </c>
      <c r="AB880" s="174"/>
      <c r="AC880" s="174"/>
      <c r="AD880" s="175">
        <f t="shared" si="729"/>
        <v>4738.665040783867</v>
      </c>
      <c r="AE880" s="173">
        <f t="shared" si="714"/>
        <v>35.914248000000001</v>
      </c>
      <c r="AF880" s="174">
        <f t="shared" si="732"/>
        <v>36</v>
      </c>
      <c r="AG880" s="174">
        <f t="shared" si="715"/>
        <v>22.464200000000002</v>
      </c>
      <c r="AH880" s="174">
        <f t="shared" si="730"/>
        <v>657</v>
      </c>
      <c r="AI880" s="174">
        <f t="shared" si="731"/>
        <v>200</v>
      </c>
      <c r="AJ880" s="174">
        <f t="shared" si="716"/>
        <v>1.6666666666666667</v>
      </c>
      <c r="AK880" s="174">
        <f t="shared" si="691"/>
        <v>11857.646293385535</v>
      </c>
      <c r="AL880" s="174">
        <f t="shared" si="717"/>
        <v>9488.3137729936007</v>
      </c>
      <c r="AM880" s="174">
        <f t="shared" si="718"/>
        <v>2369.3325203919335</v>
      </c>
      <c r="AN880" s="174"/>
      <c r="AO880" s="176">
        <v>36</v>
      </c>
      <c r="AP880" s="174">
        <v>36</v>
      </c>
      <c r="AQ880" s="175">
        <f t="shared" si="719"/>
        <v>657</v>
      </c>
      <c r="AR880" s="31">
        <f t="shared" si="720"/>
        <v>0</v>
      </c>
      <c r="AS880" s="2">
        <f t="shared" si="721"/>
        <v>1</v>
      </c>
      <c r="AT880" s="33">
        <f t="shared" si="722"/>
        <v>0</v>
      </c>
      <c r="AU880" s="31">
        <f t="shared" si="723"/>
        <v>1.5</v>
      </c>
      <c r="AV880" s="2">
        <f t="shared" si="724"/>
        <v>0</v>
      </c>
      <c r="AW880" s="33">
        <f t="shared" si="725"/>
        <v>0</v>
      </c>
      <c r="AX880" s="31">
        <f t="shared" si="726"/>
        <v>1</v>
      </c>
      <c r="AY880" s="33">
        <f t="shared" si="727"/>
        <v>1.3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hidden="1" customHeight="1">
      <c r="A881" s="2"/>
      <c r="B881" s="107">
        <v>806</v>
      </c>
      <c r="C881" s="31">
        <v>10</v>
      </c>
      <c r="D881" s="113" t="s">
        <v>9</v>
      </c>
      <c r="E881" s="2" t="s">
        <v>108</v>
      </c>
      <c r="F881" s="2"/>
      <c r="G881" s="2" t="s">
        <v>166</v>
      </c>
      <c r="H881" s="33"/>
      <c r="I881" s="173">
        <f t="shared" si="702"/>
        <v>864.0127727633128</v>
      </c>
      <c r="J881" s="174">
        <f t="shared" si="703"/>
        <v>18.293575296355918</v>
      </c>
      <c r="K881" s="189">
        <f t="shared" si="704"/>
        <v>452</v>
      </c>
      <c r="L881" s="190">
        <f t="shared" si="706"/>
        <v>57</v>
      </c>
      <c r="M881" s="173">
        <f t="shared" si="707"/>
        <v>31030.36899618926</v>
      </c>
      <c r="N881" s="174">
        <f t="shared" si="733"/>
        <v>22506.608565197366</v>
      </c>
      <c r="O881" s="174">
        <f t="shared" si="708"/>
        <v>2901.584116437818</v>
      </c>
      <c r="P881" s="174"/>
      <c r="Q881" s="174"/>
      <c r="R881" s="175">
        <f t="shared" si="709"/>
        <v>2901.584116437818</v>
      </c>
      <c r="S881" s="173">
        <f t="shared" si="734"/>
        <v>17073.472945675549</v>
      </c>
      <c r="T881" s="174">
        <f t="shared" si="710"/>
        <v>12334.807904891681</v>
      </c>
      <c r="U881" s="174">
        <f t="shared" si="711"/>
        <v>2369.3325203919335</v>
      </c>
      <c r="V881" s="174"/>
      <c r="W881" s="174"/>
      <c r="X881" s="175">
        <f t="shared" si="712"/>
        <v>2369.3325203919335</v>
      </c>
      <c r="Y881" s="173">
        <f t="shared" si="705"/>
        <v>34146.945891351097</v>
      </c>
      <c r="Z881" s="174">
        <f t="shared" si="728"/>
        <v>24669.615809783361</v>
      </c>
      <c r="AA881" s="174">
        <f t="shared" si="713"/>
        <v>4738.665040783867</v>
      </c>
      <c r="AB881" s="174"/>
      <c r="AC881" s="174"/>
      <c r="AD881" s="175">
        <f t="shared" si="729"/>
        <v>4738.665040783867</v>
      </c>
      <c r="AE881" s="173">
        <f t="shared" si="714"/>
        <v>35.914248000000001</v>
      </c>
      <c r="AF881" s="174">
        <f t="shared" si="732"/>
        <v>36</v>
      </c>
      <c r="AG881" s="174">
        <f t="shared" si="715"/>
        <v>82.464200000000005</v>
      </c>
      <c r="AH881" s="174">
        <f t="shared" si="730"/>
        <v>657</v>
      </c>
      <c r="AI881" s="174">
        <f t="shared" si="731"/>
        <v>200</v>
      </c>
      <c r="AJ881" s="174">
        <f t="shared" si="716"/>
        <v>1.6666666666666667</v>
      </c>
      <c r="AK881" s="174">
        <f t="shared" si="691"/>
        <v>11857.646293385535</v>
      </c>
      <c r="AL881" s="174">
        <f t="shared" si="717"/>
        <v>9488.3137729936007</v>
      </c>
      <c r="AM881" s="174">
        <f t="shared" si="718"/>
        <v>2369.3325203919335</v>
      </c>
      <c r="AN881" s="174"/>
      <c r="AO881" s="176">
        <v>36</v>
      </c>
      <c r="AP881" s="174">
        <v>36</v>
      </c>
      <c r="AQ881" s="175">
        <f t="shared" si="719"/>
        <v>657</v>
      </c>
      <c r="AR881" s="31">
        <f t="shared" si="720"/>
        <v>0</v>
      </c>
      <c r="AS881" s="2">
        <f t="shared" si="721"/>
        <v>1</v>
      </c>
      <c r="AT881" s="33">
        <f t="shared" si="722"/>
        <v>0</v>
      </c>
      <c r="AU881" s="31">
        <f t="shared" si="723"/>
        <v>1</v>
      </c>
      <c r="AV881" s="2">
        <f t="shared" si="724"/>
        <v>0</v>
      </c>
      <c r="AW881" s="33">
        <f t="shared" si="725"/>
        <v>60</v>
      </c>
      <c r="AX881" s="31">
        <f t="shared" si="726"/>
        <v>1</v>
      </c>
      <c r="AY881" s="33">
        <f t="shared" si="727"/>
        <v>1.3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hidden="1" customHeight="1">
      <c r="A882" s="2"/>
      <c r="B882" s="107">
        <v>807</v>
      </c>
      <c r="C882" s="31">
        <v>10</v>
      </c>
      <c r="D882" s="113" t="s">
        <v>9</v>
      </c>
      <c r="E882" s="2" t="s">
        <v>111</v>
      </c>
      <c r="F882" s="2"/>
      <c r="G882" s="2"/>
      <c r="H882" s="33"/>
      <c r="I882" s="173">
        <f t="shared" si="702"/>
        <v>549.58201094606295</v>
      </c>
      <c r="J882" s="174">
        <f t="shared" si="703"/>
        <v>18.293575296355918</v>
      </c>
      <c r="K882" s="189">
        <f t="shared" si="704"/>
        <v>749</v>
      </c>
      <c r="L882" s="190">
        <f t="shared" si="706"/>
        <v>98</v>
      </c>
      <c r="M882" s="173">
        <f t="shared" si="707"/>
        <v>19737.824637455618</v>
      </c>
      <c r="N882" s="174">
        <f t="shared" si="733"/>
        <v>15105.723822262358</v>
      </c>
      <c r="O882" s="174">
        <f t="shared" si="708"/>
        <v>2901.584116437818</v>
      </c>
      <c r="P882" s="174"/>
      <c r="Q882" s="174"/>
      <c r="R882" s="175">
        <f t="shared" si="709"/>
        <v>0</v>
      </c>
      <c r="S882" s="173">
        <f t="shared" si="734"/>
        <v>14704.140425283615</v>
      </c>
      <c r="T882" s="174">
        <f t="shared" si="710"/>
        <v>12334.807904891681</v>
      </c>
      <c r="U882" s="174">
        <f t="shared" si="711"/>
        <v>2369.3325203919335</v>
      </c>
      <c r="V882" s="174"/>
      <c r="W882" s="174"/>
      <c r="X882" s="175">
        <f t="shared" si="712"/>
        <v>0</v>
      </c>
      <c r="Y882" s="173">
        <f t="shared" si="705"/>
        <v>29408.280850567229</v>
      </c>
      <c r="Z882" s="174">
        <f t="shared" si="728"/>
        <v>24669.615809783361</v>
      </c>
      <c r="AA882" s="174">
        <f t="shared" si="713"/>
        <v>4738.665040783867</v>
      </c>
      <c r="AB882" s="174"/>
      <c r="AC882" s="174"/>
      <c r="AD882" s="175">
        <f t="shared" si="729"/>
        <v>0</v>
      </c>
      <c r="AE882" s="173">
        <f t="shared" si="714"/>
        <v>35.914248000000001</v>
      </c>
      <c r="AF882" s="174">
        <f t="shared" si="732"/>
        <v>36</v>
      </c>
      <c r="AG882" s="174">
        <f t="shared" si="715"/>
        <v>22.464200000000002</v>
      </c>
      <c r="AH882" s="174">
        <f t="shared" si="730"/>
        <v>657</v>
      </c>
      <c r="AI882" s="174">
        <f t="shared" si="731"/>
        <v>200</v>
      </c>
      <c r="AJ882" s="174">
        <f t="shared" si="716"/>
        <v>1.4285714285714286</v>
      </c>
      <c r="AK882" s="174">
        <f t="shared" si="691"/>
        <v>11857.646293385535</v>
      </c>
      <c r="AL882" s="174">
        <f t="shared" si="717"/>
        <v>9488.3137729936007</v>
      </c>
      <c r="AM882" s="174">
        <f t="shared" si="718"/>
        <v>2369.3325203919335</v>
      </c>
      <c r="AN882" s="174"/>
      <c r="AO882" s="176">
        <v>36</v>
      </c>
      <c r="AP882" s="174">
        <v>36</v>
      </c>
      <c r="AQ882" s="175">
        <f t="shared" si="719"/>
        <v>657</v>
      </c>
      <c r="AR882" s="31">
        <f t="shared" si="720"/>
        <v>0</v>
      </c>
      <c r="AS882" s="2">
        <f t="shared" si="721"/>
        <v>0</v>
      </c>
      <c r="AT882" s="33">
        <f t="shared" si="722"/>
        <v>1</v>
      </c>
      <c r="AU882" s="31">
        <f t="shared" si="723"/>
        <v>1</v>
      </c>
      <c r="AV882" s="2">
        <f t="shared" si="724"/>
        <v>0</v>
      </c>
      <c r="AW882" s="33">
        <f t="shared" si="725"/>
        <v>0</v>
      </c>
      <c r="AX882" s="31">
        <f t="shared" si="726"/>
        <v>1</v>
      </c>
      <c r="AY882" s="33">
        <f t="shared" si="727"/>
        <v>1.3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hidden="1" customHeight="1">
      <c r="A883" s="2"/>
      <c r="B883" s="107">
        <v>808</v>
      </c>
      <c r="C883" s="31">
        <v>10</v>
      </c>
      <c r="D883" s="113" t="s">
        <v>9</v>
      </c>
      <c r="E883" s="2" t="s">
        <v>145</v>
      </c>
      <c r="F883" s="2"/>
      <c r="G883" s="2"/>
      <c r="H883" s="33"/>
      <c r="I883" s="173">
        <f t="shared" si="702"/>
        <v>780.0949255720468</v>
      </c>
      <c r="J883" s="174">
        <f t="shared" si="703"/>
        <v>18.293575296355918</v>
      </c>
      <c r="K883" s="189">
        <f t="shared" si="704"/>
        <v>534</v>
      </c>
      <c r="L883" s="190">
        <f t="shared" si="706"/>
        <v>67</v>
      </c>
      <c r="M883" s="173">
        <f t="shared" si="707"/>
        <v>28016.52262053603</v>
      </c>
      <c r="N883" s="174">
        <f t="shared" si="733"/>
        <v>22658.585733393538</v>
      </c>
      <c r="O883" s="174">
        <f t="shared" si="708"/>
        <v>2901.584116437818</v>
      </c>
      <c r="P883" s="174"/>
      <c r="Q883" s="174"/>
      <c r="R883" s="175">
        <f t="shared" si="709"/>
        <v>0</v>
      </c>
      <c r="S883" s="173">
        <f t="shared" si="734"/>
        <v>20871.544377729457</v>
      </c>
      <c r="T883" s="174">
        <f t="shared" si="710"/>
        <v>18502.211857337523</v>
      </c>
      <c r="U883" s="174">
        <f t="shared" si="711"/>
        <v>2369.3325203919335</v>
      </c>
      <c r="V883" s="174"/>
      <c r="W883" s="174"/>
      <c r="X883" s="175">
        <f t="shared" si="712"/>
        <v>0</v>
      </c>
      <c r="Y883" s="173">
        <f t="shared" si="705"/>
        <v>41743.088755458914</v>
      </c>
      <c r="Z883" s="174">
        <f t="shared" si="728"/>
        <v>37004.423714675046</v>
      </c>
      <c r="AA883" s="174">
        <f t="shared" si="713"/>
        <v>4738.665040783867</v>
      </c>
      <c r="AB883" s="174"/>
      <c r="AC883" s="174"/>
      <c r="AD883" s="175">
        <f t="shared" si="729"/>
        <v>0</v>
      </c>
      <c r="AE883" s="173">
        <f t="shared" si="714"/>
        <v>35.914248000000001</v>
      </c>
      <c r="AF883" s="174">
        <f t="shared" si="732"/>
        <v>36</v>
      </c>
      <c r="AG883" s="174">
        <f t="shared" si="715"/>
        <v>22.464200000000002</v>
      </c>
      <c r="AH883" s="174">
        <f t="shared" si="730"/>
        <v>657</v>
      </c>
      <c r="AI883" s="174">
        <f t="shared" si="731"/>
        <v>200</v>
      </c>
      <c r="AJ883" s="174">
        <f t="shared" si="716"/>
        <v>1.4285714285714286</v>
      </c>
      <c r="AK883" s="174">
        <f t="shared" si="691"/>
        <v>11857.646293385535</v>
      </c>
      <c r="AL883" s="174">
        <f t="shared" si="717"/>
        <v>9488.3137729936007</v>
      </c>
      <c r="AM883" s="174">
        <f t="shared" si="718"/>
        <v>2369.3325203919335</v>
      </c>
      <c r="AN883" s="174"/>
      <c r="AO883" s="176">
        <v>36</v>
      </c>
      <c r="AP883" s="174">
        <v>36</v>
      </c>
      <c r="AQ883" s="175">
        <f t="shared" si="719"/>
        <v>657</v>
      </c>
      <c r="AR883" s="31">
        <f t="shared" si="720"/>
        <v>0</v>
      </c>
      <c r="AS883" s="2">
        <f t="shared" si="721"/>
        <v>0</v>
      </c>
      <c r="AT883" s="33">
        <f t="shared" si="722"/>
        <v>1</v>
      </c>
      <c r="AU883" s="31">
        <f t="shared" si="723"/>
        <v>1.5</v>
      </c>
      <c r="AV883" s="2">
        <f t="shared" si="724"/>
        <v>0</v>
      </c>
      <c r="AW883" s="33">
        <f t="shared" si="725"/>
        <v>0</v>
      </c>
      <c r="AX883" s="31">
        <f t="shared" si="726"/>
        <v>1</v>
      </c>
      <c r="AY883" s="33">
        <f t="shared" si="727"/>
        <v>1.3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hidden="1" customHeight="1">
      <c r="A884" s="2"/>
      <c r="B884" s="107">
        <v>809</v>
      </c>
      <c r="C884" s="31">
        <v>10</v>
      </c>
      <c r="D884" s="113" t="s">
        <v>9</v>
      </c>
      <c r="E884" s="2" t="s">
        <v>135</v>
      </c>
      <c r="F884" s="2"/>
      <c r="G884" s="2" t="s">
        <v>166</v>
      </c>
      <c r="H884" s="33"/>
      <c r="I884" s="173">
        <f t="shared" si="702"/>
        <v>775.45659106921778</v>
      </c>
      <c r="J884" s="174">
        <f t="shared" si="703"/>
        <v>18.293575296355918</v>
      </c>
      <c r="K884" s="189">
        <f t="shared" si="704"/>
        <v>540</v>
      </c>
      <c r="L884" s="190">
        <f t="shared" si="706"/>
        <v>69</v>
      </c>
      <c r="M884" s="173">
        <f t="shared" si="707"/>
        <v>27849.940324894473</v>
      </c>
      <c r="N884" s="174">
        <f t="shared" si="733"/>
        <v>22506.608565197366</v>
      </c>
      <c r="O884" s="174">
        <f t="shared" si="708"/>
        <v>2901.584116437818</v>
      </c>
      <c r="P884" s="174"/>
      <c r="Q884" s="174"/>
      <c r="R884" s="175">
        <f t="shared" si="709"/>
        <v>0</v>
      </c>
      <c r="S884" s="173">
        <f t="shared" si="734"/>
        <v>14704.140425283615</v>
      </c>
      <c r="T884" s="174">
        <f t="shared" si="710"/>
        <v>12334.807904891681</v>
      </c>
      <c r="U884" s="174">
        <f t="shared" si="711"/>
        <v>2369.3325203919335</v>
      </c>
      <c r="V884" s="174"/>
      <c r="W884" s="174"/>
      <c r="X884" s="175">
        <f t="shared" si="712"/>
        <v>0</v>
      </c>
      <c r="Y884" s="173">
        <f t="shared" si="705"/>
        <v>29408.280850567229</v>
      </c>
      <c r="Z884" s="174">
        <f t="shared" si="728"/>
        <v>24669.615809783361</v>
      </c>
      <c r="AA884" s="174">
        <f t="shared" si="713"/>
        <v>4738.665040783867</v>
      </c>
      <c r="AB884" s="174"/>
      <c r="AC884" s="174"/>
      <c r="AD884" s="175">
        <f t="shared" si="729"/>
        <v>0</v>
      </c>
      <c r="AE884" s="173">
        <f t="shared" si="714"/>
        <v>35.914248000000001</v>
      </c>
      <c r="AF884" s="174">
        <f t="shared" si="732"/>
        <v>36</v>
      </c>
      <c r="AG884" s="174">
        <f t="shared" si="715"/>
        <v>82.464200000000005</v>
      </c>
      <c r="AH884" s="174">
        <f t="shared" si="730"/>
        <v>657</v>
      </c>
      <c r="AI884" s="174">
        <f t="shared" si="731"/>
        <v>200</v>
      </c>
      <c r="AJ884" s="174">
        <f t="shared" si="716"/>
        <v>1.4285714285714286</v>
      </c>
      <c r="AK884" s="174">
        <f t="shared" si="691"/>
        <v>11857.646293385535</v>
      </c>
      <c r="AL884" s="174">
        <f t="shared" si="717"/>
        <v>9488.3137729936007</v>
      </c>
      <c r="AM884" s="174">
        <f t="shared" si="718"/>
        <v>2369.3325203919335</v>
      </c>
      <c r="AN884" s="174"/>
      <c r="AO884" s="176">
        <v>36</v>
      </c>
      <c r="AP884" s="174">
        <v>36</v>
      </c>
      <c r="AQ884" s="175">
        <f t="shared" si="719"/>
        <v>657</v>
      </c>
      <c r="AR884" s="31">
        <f t="shared" si="720"/>
        <v>0</v>
      </c>
      <c r="AS884" s="2">
        <f t="shared" si="721"/>
        <v>0</v>
      </c>
      <c r="AT884" s="33">
        <f t="shared" si="722"/>
        <v>1</v>
      </c>
      <c r="AU884" s="31">
        <f t="shared" si="723"/>
        <v>1</v>
      </c>
      <c r="AV884" s="2">
        <f t="shared" si="724"/>
        <v>0</v>
      </c>
      <c r="AW884" s="33">
        <f t="shared" si="725"/>
        <v>60</v>
      </c>
      <c r="AX884" s="31">
        <f t="shared" si="726"/>
        <v>1</v>
      </c>
      <c r="AY884" s="33">
        <f t="shared" si="727"/>
        <v>1.3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hidden="1" customHeight="1">
      <c r="A885" s="2"/>
      <c r="B885" s="107">
        <v>810</v>
      </c>
      <c r="C885" s="31">
        <v>7</v>
      </c>
      <c r="D885" s="113" t="s">
        <v>9</v>
      </c>
      <c r="E885" s="2" t="s">
        <v>67</v>
      </c>
      <c r="F885" s="2"/>
      <c r="G885" s="2"/>
      <c r="H885" s="33"/>
      <c r="I885" s="173">
        <f t="shared" si="702"/>
        <v>425.6090921510679</v>
      </c>
      <c r="J885" s="174">
        <f t="shared" si="703"/>
        <v>12.752598912832589</v>
      </c>
      <c r="K885" s="189">
        <f t="shared" si="704"/>
        <v>837</v>
      </c>
      <c r="L885" s="190">
        <f t="shared" si="706"/>
        <v>107</v>
      </c>
      <c r="M885" s="173">
        <f t="shared" si="707"/>
        <v>15285.430486568306</v>
      </c>
      <c r="N885" s="174">
        <f t="shared" si="733"/>
        <v>11156.895038094219</v>
      </c>
      <c r="O885" s="174">
        <f t="shared" si="708"/>
        <v>2788.3830664088573</v>
      </c>
      <c r="P885" s="174"/>
      <c r="Q885" s="174"/>
      <c r="R885" s="175">
        <f t="shared" si="709"/>
        <v>0</v>
      </c>
      <c r="S885" s="173">
        <f t="shared" si="734"/>
        <v>11387.228352859918</v>
      </c>
      <c r="T885" s="174">
        <f t="shared" si="710"/>
        <v>9110.3318668592274</v>
      </c>
      <c r="U885" s="174">
        <f t="shared" si="711"/>
        <v>2276.8964860006904</v>
      </c>
      <c r="V885" s="174"/>
      <c r="W885" s="174"/>
      <c r="X885" s="175">
        <f t="shared" si="712"/>
        <v>0</v>
      </c>
      <c r="Y885" s="173">
        <f t="shared" si="705"/>
        <v>22774.456705719836</v>
      </c>
      <c r="Z885" s="174">
        <f t="shared" si="728"/>
        <v>18220.663733718455</v>
      </c>
      <c r="AA885" s="174">
        <f t="shared" si="713"/>
        <v>4553.7929720013808</v>
      </c>
      <c r="AB885" s="174"/>
      <c r="AC885" s="174"/>
      <c r="AD885" s="175">
        <f t="shared" si="729"/>
        <v>0</v>
      </c>
      <c r="AE885" s="173">
        <f t="shared" si="714"/>
        <v>35.914248000000001</v>
      </c>
      <c r="AF885" s="174">
        <f t="shared" si="732"/>
        <v>36</v>
      </c>
      <c r="AG885" s="174">
        <f t="shared" si="715"/>
        <v>22.464200000000002</v>
      </c>
      <c r="AH885" s="174">
        <f t="shared" si="730"/>
        <v>458</v>
      </c>
      <c r="AI885" s="174">
        <f t="shared" si="731"/>
        <v>200</v>
      </c>
      <c r="AJ885" s="174">
        <f t="shared" si="716"/>
        <v>1.6666666666666667</v>
      </c>
      <c r="AK885" s="174">
        <f t="shared" si="691"/>
        <v>11387.228352859918</v>
      </c>
      <c r="AL885" s="174">
        <f t="shared" si="717"/>
        <v>9110.3318668592274</v>
      </c>
      <c r="AM885" s="174">
        <f t="shared" si="718"/>
        <v>2276.8964860006904</v>
      </c>
      <c r="AN885" s="174"/>
      <c r="AO885" s="176">
        <v>36</v>
      </c>
      <c r="AP885" s="174">
        <v>36</v>
      </c>
      <c r="AQ885" s="175">
        <f t="shared" si="719"/>
        <v>458</v>
      </c>
      <c r="AR885" s="31">
        <f t="shared" si="720"/>
        <v>0</v>
      </c>
      <c r="AS885" s="2">
        <f t="shared" si="721"/>
        <v>0</v>
      </c>
      <c r="AT885" s="33">
        <f t="shared" si="722"/>
        <v>0</v>
      </c>
      <c r="AU885" s="31">
        <f t="shared" si="723"/>
        <v>1</v>
      </c>
      <c r="AV885" s="2">
        <f t="shared" si="724"/>
        <v>0</v>
      </c>
      <c r="AW885" s="33">
        <f t="shared" si="725"/>
        <v>0</v>
      </c>
      <c r="AX885" s="31">
        <f t="shared" si="726"/>
        <v>1</v>
      </c>
      <c r="AY885" s="33">
        <f t="shared" si="727"/>
        <v>1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hidden="1" customHeight="1">
      <c r="A886" s="2"/>
      <c r="B886" s="107">
        <v>811</v>
      </c>
      <c r="C886" s="31">
        <v>7</v>
      </c>
      <c r="D886" s="113" t="s">
        <v>9</v>
      </c>
      <c r="E886" s="2" t="s">
        <v>136</v>
      </c>
      <c r="F886" s="2"/>
      <c r="G886" s="2"/>
      <c r="H886" s="33"/>
      <c r="I886" s="173">
        <f t="shared" si="702"/>
        <v>595.8629921738542</v>
      </c>
      <c r="J886" s="174">
        <f t="shared" si="703"/>
        <v>12.752598912832589</v>
      </c>
      <c r="K886" s="189">
        <f t="shared" si="704"/>
        <v>708</v>
      </c>
      <c r="L886" s="190">
        <f t="shared" si="706"/>
        <v>91</v>
      </c>
      <c r="M886" s="173">
        <f t="shared" si="707"/>
        <v>21399.971274953859</v>
      </c>
      <c r="N886" s="174">
        <f t="shared" si="733"/>
        <v>16735.342557141328</v>
      </c>
      <c r="O886" s="174">
        <f t="shared" si="708"/>
        <v>2788.3830664088573</v>
      </c>
      <c r="P886" s="174"/>
      <c r="Q886" s="174"/>
      <c r="R886" s="175">
        <f t="shared" si="709"/>
        <v>0</v>
      </c>
      <c r="S886" s="173">
        <f t="shared" si="734"/>
        <v>15942.394286289533</v>
      </c>
      <c r="T886" s="174">
        <f t="shared" si="710"/>
        <v>13665.497800288842</v>
      </c>
      <c r="U886" s="174">
        <f t="shared" si="711"/>
        <v>2276.8964860006904</v>
      </c>
      <c r="V886" s="174"/>
      <c r="W886" s="174"/>
      <c r="X886" s="175">
        <f t="shared" si="712"/>
        <v>0</v>
      </c>
      <c r="Y886" s="173">
        <f t="shared" si="705"/>
        <v>31884.788572579069</v>
      </c>
      <c r="Z886" s="174">
        <f t="shared" si="728"/>
        <v>27330.995600577688</v>
      </c>
      <c r="AA886" s="174">
        <f t="shared" si="713"/>
        <v>4553.7929720013808</v>
      </c>
      <c r="AB886" s="174"/>
      <c r="AC886" s="174"/>
      <c r="AD886" s="175">
        <f t="shared" si="729"/>
        <v>0</v>
      </c>
      <c r="AE886" s="173">
        <f t="shared" si="714"/>
        <v>35.914248000000001</v>
      </c>
      <c r="AF886" s="174">
        <f t="shared" si="732"/>
        <v>36</v>
      </c>
      <c r="AG886" s="174">
        <f t="shared" si="715"/>
        <v>22.464200000000002</v>
      </c>
      <c r="AH886" s="174">
        <f t="shared" si="730"/>
        <v>458</v>
      </c>
      <c r="AI886" s="174">
        <f t="shared" si="731"/>
        <v>200</v>
      </c>
      <c r="AJ886" s="174">
        <f t="shared" si="716"/>
        <v>1.6666666666666667</v>
      </c>
      <c r="AK886" s="174">
        <f t="shared" si="691"/>
        <v>11387.228352859918</v>
      </c>
      <c r="AL886" s="174">
        <f t="shared" si="717"/>
        <v>9110.3318668592274</v>
      </c>
      <c r="AM886" s="174">
        <f t="shared" si="718"/>
        <v>2276.8964860006904</v>
      </c>
      <c r="AN886" s="174"/>
      <c r="AO886" s="176">
        <v>36</v>
      </c>
      <c r="AP886" s="174">
        <v>36</v>
      </c>
      <c r="AQ886" s="175">
        <f t="shared" si="719"/>
        <v>458</v>
      </c>
      <c r="AR886" s="31">
        <f t="shared" si="720"/>
        <v>0</v>
      </c>
      <c r="AS886" s="2">
        <f t="shared" si="721"/>
        <v>0</v>
      </c>
      <c r="AT886" s="33">
        <f t="shared" si="722"/>
        <v>0</v>
      </c>
      <c r="AU886" s="31">
        <f t="shared" si="723"/>
        <v>1.5</v>
      </c>
      <c r="AV886" s="2">
        <f t="shared" si="724"/>
        <v>0</v>
      </c>
      <c r="AW886" s="33">
        <f t="shared" si="725"/>
        <v>0</v>
      </c>
      <c r="AX886" s="31">
        <f t="shared" si="726"/>
        <v>1</v>
      </c>
      <c r="AY886" s="33">
        <f t="shared" si="727"/>
        <v>1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hidden="1" customHeight="1">
      <c r="A887" s="2"/>
      <c r="B887" s="107">
        <v>812</v>
      </c>
      <c r="C887" s="31">
        <v>7</v>
      </c>
      <c r="D887" s="113" t="s">
        <v>9</v>
      </c>
      <c r="E887" s="2" t="s">
        <v>91</v>
      </c>
      <c r="F887" s="2"/>
      <c r="G887" s="2" t="s">
        <v>166</v>
      </c>
      <c r="H887" s="33"/>
      <c r="I887" s="173">
        <f t="shared" si="702"/>
        <v>592.43717744239666</v>
      </c>
      <c r="J887" s="174">
        <f t="shared" si="703"/>
        <v>12.752598912832589</v>
      </c>
      <c r="K887" s="189">
        <f t="shared" si="704"/>
        <v>715</v>
      </c>
      <c r="L887" s="190">
        <f t="shared" si="706"/>
        <v>93</v>
      </c>
      <c r="M887" s="173">
        <f t="shared" si="707"/>
        <v>21276.935715086242</v>
      </c>
      <c r="N887" s="174">
        <f t="shared" si="733"/>
        <v>16623.094158209755</v>
      </c>
      <c r="O887" s="174">
        <f t="shared" si="708"/>
        <v>2788.3830664088573</v>
      </c>
      <c r="P887" s="174"/>
      <c r="Q887" s="174"/>
      <c r="R887" s="175">
        <f t="shared" si="709"/>
        <v>0</v>
      </c>
      <c r="S887" s="173">
        <f t="shared" si="734"/>
        <v>11387.228352859918</v>
      </c>
      <c r="T887" s="174">
        <f t="shared" si="710"/>
        <v>9110.3318668592274</v>
      </c>
      <c r="U887" s="174">
        <f t="shared" si="711"/>
        <v>2276.8964860006904</v>
      </c>
      <c r="V887" s="174"/>
      <c r="W887" s="174"/>
      <c r="X887" s="175">
        <f t="shared" si="712"/>
        <v>0</v>
      </c>
      <c r="Y887" s="173">
        <f t="shared" si="705"/>
        <v>22774.456705719836</v>
      </c>
      <c r="Z887" s="174">
        <f t="shared" si="728"/>
        <v>18220.663733718455</v>
      </c>
      <c r="AA887" s="174">
        <f t="shared" si="713"/>
        <v>4553.7929720013808</v>
      </c>
      <c r="AB887" s="174"/>
      <c r="AC887" s="174"/>
      <c r="AD887" s="175">
        <f t="shared" si="729"/>
        <v>0</v>
      </c>
      <c r="AE887" s="173">
        <f t="shared" si="714"/>
        <v>35.914248000000001</v>
      </c>
      <c r="AF887" s="174">
        <f t="shared" si="732"/>
        <v>36</v>
      </c>
      <c r="AG887" s="174">
        <f t="shared" si="715"/>
        <v>82.464200000000005</v>
      </c>
      <c r="AH887" s="174">
        <f t="shared" si="730"/>
        <v>458</v>
      </c>
      <c r="AI887" s="174">
        <f t="shared" si="731"/>
        <v>200</v>
      </c>
      <c r="AJ887" s="174">
        <f t="shared" si="716"/>
        <v>1.6666666666666667</v>
      </c>
      <c r="AK887" s="174">
        <f t="shared" si="691"/>
        <v>11387.228352859918</v>
      </c>
      <c r="AL887" s="174">
        <f t="shared" si="717"/>
        <v>9110.3318668592274</v>
      </c>
      <c r="AM887" s="174">
        <f t="shared" si="718"/>
        <v>2276.8964860006904</v>
      </c>
      <c r="AN887" s="174"/>
      <c r="AO887" s="176">
        <v>36</v>
      </c>
      <c r="AP887" s="174">
        <v>36</v>
      </c>
      <c r="AQ887" s="175">
        <f t="shared" si="719"/>
        <v>458</v>
      </c>
      <c r="AR887" s="31">
        <f t="shared" si="720"/>
        <v>0</v>
      </c>
      <c r="AS887" s="2">
        <f t="shared" si="721"/>
        <v>0</v>
      </c>
      <c r="AT887" s="33">
        <f t="shared" si="722"/>
        <v>0</v>
      </c>
      <c r="AU887" s="31">
        <f t="shared" si="723"/>
        <v>1</v>
      </c>
      <c r="AV887" s="2">
        <f t="shared" si="724"/>
        <v>0</v>
      </c>
      <c r="AW887" s="33">
        <f t="shared" si="725"/>
        <v>60</v>
      </c>
      <c r="AX887" s="31">
        <f t="shared" si="726"/>
        <v>1</v>
      </c>
      <c r="AY887" s="33">
        <f t="shared" si="727"/>
        <v>1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hidden="1" customHeight="1">
      <c r="A888" s="2"/>
      <c r="B888" s="107">
        <v>813</v>
      </c>
      <c r="C888" s="31">
        <v>7</v>
      </c>
      <c r="D888" s="113" t="s">
        <v>9</v>
      </c>
      <c r="E888" s="2" t="s">
        <v>79</v>
      </c>
      <c r="F888" s="2"/>
      <c r="G888" s="2"/>
      <c r="H888" s="33"/>
      <c r="I888" s="173">
        <f t="shared" si="702"/>
        <v>510.7103842565632</v>
      </c>
      <c r="J888" s="174">
        <f t="shared" si="703"/>
        <v>12.752598912832589</v>
      </c>
      <c r="K888" s="189">
        <f t="shared" si="704"/>
        <v>779</v>
      </c>
      <c r="L888" s="190">
        <f t="shared" si="706"/>
        <v>102</v>
      </c>
      <c r="M888" s="173">
        <f t="shared" si="707"/>
        <v>18341.779396365506</v>
      </c>
      <c r="N888" s="174">
        <f t="shared" si="733"/>
        <v>11156.895038094219</v>
      </c>
      <c r="O888" s="174">
        <f t="shared" si="708"/>
        <v>2788.3830664088573</v>
      </c>
      <c r="P888" s="174"/>
      <c r="Q888" s="174"/>
      <c r="R888" s="175">
        <f t="shared" si="709"/>
        <v>2788.3830664088573</v>
      </c>
      <c r="S888" s="173">
        <f t="shared" si="734"/>
        <v>13664.124838860609</v>
      </c>
      <c r="T888" s="174">
        <f t="shared" si="710"/>
        <v>9110.3318668592274</v>
      </c>
      <c r="U888" s="174">
        <f t="shared" si="711"/>
        <v>2276.8964860006904</v>
      </c>
      <c r="V888" s="174"/>
      <c r="W888" s="174"/>
      <c r="X888" s="175">
        <f t="shared" si="712"/>
        <v>2276.8964860006904</v>
      </c>
      <c r="Y888" s="173">
        <f t="shared" si="705"/>
        <v>27328.249677721218</v>
      </c>
      <c r="Z888" s="174">
        <f t="shared" si="728"/>
        <v>18220.663733718455</v>
      </c>
      <c r="AA888" s="174">
        <f t="shared" si="713"/>
        <v>4553.7929720013808</v>
      </c>
      <c r="AB888" s="174"/>
      <c r="AC888" s="174"/>
      <c r="AD888" s="175">
        <f t="shared" si="729"/>
        <v>4553.7929720013808</v>
      </c>
      <c r="AE888" s="173">
        <f t="shared" si="714"/>
        <v>35.914248000000001</v>
      </c>
      <c r="AF888" s="174">
        <f t="shared" si="732"/>
        <v>36</v>
      </c>
      <c r="AG888" s="174">
        <f t="shared" si="715"/>
        <v>22.464200000000002</v>
      </c>
      <c r="AH888" s="174">
        <f t="shared" si="730"/>
        <v>458</v>
      </c>
      <c r="AI888" s="174">
        <f t="shared" si="731"/>
        <v>200</v>
      </c>
      <c r="AJ888" s="174">
        <f t="shared" si="716"/>
        <v>1.6666666666666667</v>
      </c>
      <c r="AK888" s="174">
        <f t="shared" si="691"/>
        <v>11387.228352859918</v>
      </c>
      <c r="AL888" s="174">
        <f t="shared" si="717"/>
        <v>9110.3318668592274</v>
      </c>
      <c r="AM888" s="174">
        <f t="shared" si="718"/>
        <v>2276.8964860006904</v>
      </c>
      <c r="AN888" s="174"/>
      <c r="AO888" s="176">
        <v>36</v>
      </c>
      <c r="AP888" s="174">
        <v>36</v>
      </c>
      <c r="AQ888" s="175">
        <f t="shared" si="719"/>
        <v>458</v>
      </c>
      <c r="AR888" s="31">
        <f t="shared" si="720"/>
        <v>0</v>
      </c>
      <c r="AS888" s="2">
        <f t="shared" si="721"/>
        <v>1</v>
      </c>
      <c r="AT888" s="33">
        <f t="shared" si="722"/>
        <v>0</v>
      </c>
      <c r="AU888" s="31">
        <f t="shared" si="723"/>
        <v>1</v>
      </c>
      <c r="AV888" s="2">
        <f t="shared" si="724"/>
        <v>0</v>
      </c>
      <c r="AW888" s="33">
        <f t="shared" si="725"/>
        <v>0</v>
      </c>
      <c r="AX888" s="31">
        <f t="shared" si="726"/>
        <v>1</v>
      </c>
      <c r="AY888" s="33">
        <f t="shared" si="727"/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hidden="1" customHeight="1">
      <c r="A889" s="2"/>
      <c r="B889" s="107">
        <v>814</v>
      </c>
      <c r="C889" s="31">
        <v>7</v>
      </c>
      <c r="D889" s="113" t="s">
        <v>9</v>
      </c>
      <c r="E889" s="2" t="s">
        <v>168</v>
      </c>
      <c r="F889" s="2"/>
      <c r="G889" s="2"/>
      <c r="H889" s="33"/>
      <c r="I889" s="173">
        <f t="shared" si="702"/>
        <v>680.96428427934939</v>
      </c>
      <c r="J889" s="174">
        <f t="shared" si="703"/>
        <v>12.752598912832589</v>
      </c>
      <c r="K889" s="189">
        <f t="shared" si="704"/>
        <v>627</v>
      </c>
      <c r="L889" s="190">
        <f t="shared" si="706"/>
        <v>78</v>
      </c>
      <c r="M889" s="173">
        <f t="shared" si="707"/>
        <v>24456.320184751057</v>
      </c>
      <c r="N889" s="174">
        <f t="shared" si="733"/>
        <v>16735.342557141328</v>
      </c>
      <c r="O889" s="174">
        <f t="shared" si="708"/>
        <v>2788.3830664088573</v>
      </c>
      <c r="P889" s="174"/>
      <c r="Q889" s="174"/>
      <c r="R889" s="175">
        <f t="shared" si="709"/>
        <v>2788.3830664088573</v>
      </c>
      <c r="S889" s="173">
        <f t="shared" si="734"/>
        <v>18219.290772290224</v>
      </c>
      <c r="T889" s="174">
        <f t="shared" si="710"/>
        <v>13665.497800288842</v>
      </c>
      <c r="U889" s="174">
        <f t="shared" si="711"/>
        <v>2276.8964860006904</v>
      </c>
      <c r="V889" s="174"/>
      <c r="W889" s="174"/>
      <c r="X889" s="175">
        <f t="shared" si="712"/>
        <v>2276.8964860006904</v>
      </c>
      <c r="Y889" s="173">
        <f t="shared" si="705"/>
        <v>36438.581544580447</v>
      </c>
      <c r="Z889" s="174">
        <f t="shared" si="728"/>
        <v>27330.995600577688</v>
      </c>
      <c r="AA889" s="174">
        <f t="shared" si="713"/>
        <v>4553.7929720013808</v>
      </c>
      <c r="AB889" s="174"/>
      <c r="AC889" s="174"/>
      <c r="AD889" s="175">
        <f t="shared" si="729"/>
        <v>4553.7929720013808</v>
      </c>
      <c r="AE889" s="173">
        <f t="shared" si="714"/>
        <v>35.914248000000001</v>
      </c>
      <c r="AF889" s="174">
        <f t="shared" si="732"/>
        <v>36</v>
      </c>
      <c r="AG889" s="174">
        <f t="shared" si="715"/>
        <v>22.464200000000002</v>
      </c>
      <c r="AH889" s="174">
        <f t="shared" si="730"/>
        <v>458</v>
      </c>
      <c r="AI889" s="174">
        <f t="shared" si="731"/>
        <v>200</v>
      </c>
      <c r="AJ889" s="174">
        <f t="shared" si="716"/>
        <v>1.6666666666666667</v>
      </c>
      <c r="AK889" s="174">
        <f t="shared" si="691"/>
        <v>11387.228352859918</v>
      </c>
      <c r="AL889" s="174">
        <f t="shared" si="717"/>
        <v>9110.3318668592274</v>
      </c>
      <c r="AM889" s="174">
        <f t="shared" si="718"/>
        <v>2276.8964860006904</v>
      </c>
      <c r="AN889" s="174"/>
      <c r="AO889" s="176">
        <v>36</v>
      </c>
      <c r="AP889" s="174">
        <v>36</v>
      </c>
      <c r="AQ889" s="175">
        <f t="shared" si="719"/>
        <v>458</v>
      </c>
      <c r="AR889" s="31">
        <f t="shared" si="720"/>
        <v>0</v>
      </c>
      <c r="AS889" s="2">
        <f t="shared" si="721"/>
        <v>1</v>
      </c>
      <c r="AT889" s="33">
        <f t="shared" si="722"/>
        <v>0</v>
      </c>
      <c r="AU889" s="31">
        <f t="shared" si="723"/>
        <v>1.5</v>
      </c>
      <c r="AV889" s="2">
        <f t="shared" si="724"/>
        <v>0</v>
      </c>
      <c r="AW889" s="33">
        <f t="shared" si="725"/>
        <v>0</v>
      </c>
      <c r="AX889" s="31">
        <f t="shared" si="726"/>
        <v>1</v>
      </c>
      <c r="AY889" s="33">
        <f t="shared" si="727"/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hidden="1" customHeight="1">
      <c r="A890" s="2"/>
      <c r="B890" s="107">
        <v>815</v>
      </c>
      <c r="C890" s="31">
        <v>7</v>
      </c>
      <c r="D890" s="113" t="s">
        <v>9</v>
      </c>
      <c r="E890" s="2" t="s">
        <v>103</v>
      </c>
      <c r="F890" s="2"/>
      <c r="G890" s="2" t="s">
        <v>166</v>
      </c>
      <c r="H890" s="33"/>
      <c r="I890" s="173">
        <f t="shared" si="702"/>
        <v>677.53846954789208</v>
      </c>
      <c r="J890" s="174">
        <f t="shared" si="703"/>
        <v>12.752598912832589</v>
      </c>
      <c r="K890" s="189">
        <f t="shared" si="704"/>
        <v>629</v>
      </c>
      <c r="L890" s="190">
        <f t="shared" si="706"/>
        <v>79</v>
      </c>
      <c r="M890" s="173">
        <f t="shared" si="707"/>
        <v>24333.284624883443</v>
      </c>
      <c r="N890" s="174">
        <f t="shared" si="733"/>
        <v>16623.094158209755</v>
      </c>
      <c r="O890" s="174">
        <f t="shared" si="708"/>
        <v>2788.3830664088573</v>
      </c>
      <c r="P890" s="174"/>
      <c r="Q890" s="174"/>
      <c r="R890" s="175">
        <f t="shared" si="709"/>
        <v>2788.3830664088573</v>
      </c>
      <c r="S890" s="173">
        <f t="shared" si="734"/>
        <v>13664.124838860609</v>
      </c>
      <c r="T890" s="174">
        <f t="shared" si="710"/>
        <v>9110.3318668592274</v>
      </c>
      <c r="U890" s="174">
        <f t="shared" si="711"/>
        <v>2276.8964860006904</v>
      </c>
      <c r="V890" s="174"/>
      <c r="W890" s="174"/>
      <c r="X890" s="175">
        <f t="shared" si="712"/>
        <v>2276.8964860006904</v>
      </c>
      <c r="Y890" s="173">
        <f t="shared" si="705"/>
        <v>27328.249677721218</v>
      </c>
      <c r="Z890" s="174">
        <f t="shared" si="728"/>
        <v>18220.663733718455</v>
      </c>
      <c r="AA890" s="174">
        <f t="shared" si="713"/>
        <v>4553.7929720013808</v>
      </c>
      <c r="AB890" s="174"/>
      <c r="AC890" s="174"/>
      <c r="AD890" s="175">
        <f t="shared" si="729"/>
        <v>4553.7929720013808</v>
      </c>
      <c r="AE890" s="173">
        <f t="shared" si="714"/>
        <v>35.914248000000001</v>
      </c>
      <c r="AF890" s="174">
        <f t="shared" si="732"/>
        <v>36</v>
      </c>
      <c r="AG890" s="174">
        <f t="shared" si="715"/>
        <v>82.464200000000005</v>
      </c>
      <c r="AH890" s="174">
        <f t="shared" si="730"/>
        <v>458</v>
      </c>
      <c r="AI890" s="174">
        <f t="shared" si="731"/>
        <v>200</v>
      </c>
      <c r="AJ890" s="174">
        <f t="shared" si="716"/>
        <v>1.6666666666666667</v>
      </c>
      <c r="AK890" s="174">
        <f t="shared" si="691"/>
        <v>11387.228352859918</v>
      </c>
      <c r="AL890" s="174">
        <f t="shared" si="717"/>
        <v>9110.3318668592274</v>
      </c>
      <c r="AM890" s="174">
        <f t="shared" si="718"/>
        <v>2276.8964860006904</v>
      </c>
      <c r="AN890" s="174"/>
      <c r="AO890" s="176">
        <v>36</v>
      </c>
      <c r="AP890" s="174">
        <v>36</v>
      </c>
      <c r="AQ890" s="175">
        <f t="shared" si="719"/>
        <v>458</v>
      </c>
      <c r="AR890" s="31">
        <f t="shared" si="720"/>
        <v>0</v>
      </c>
      <c r="AS890" s="2">
        <f t="shared" si="721"/>
        <v>1</v>
      </c>
      <c r="AT890" s="33">
        <f t="shared" si="722"/>
        <v>0</v>
      </c>
      <c r="AU890" s="31">
        <f t="shared" si="723"/>
        <v>1</v>
      </c>
      <c r="AV890" s="2">
        <f t="shared" si="724"/>
        <v>0</v>
      </c>
      <c r="AW890" s="33">
        <f t="shared" si="725"/>
        <v>60</v>
      </c>
      <c r="AX890" s="31">
        <f t="shared" si="726"/>
        <v>1</v>
      </c>
      <c r="AY890" s="33">
        <f t="shared" si="727"/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hidden="1" customHeight="1">
      <c r="A891" s="2"/>
      <c r="B891" s="107">
        <v>816</v>
      </c>
      <c r="C891" s="31">
        <v>7</v>
      </c>
      <c r="D891" s="113" t="s">
        <v>9</v>
      </c>
      <c r="E891" s="2" t="s">
        <v>87</v>
      </c>
      <c r="F891" s="2"/>
      <c r="G891" s="2"/>
      <c r="H891" s="33"/>
      <c r="I891" s="173">
        <f t="shared" si="702"/>
        <v>425.6090921510679</v>
      </c>
      <c r="J891" s="174">
        <f t="shared" si="703"/>
        <v>12.752598912832589</v>
      </c>
      <c r="K891" s="189">
        <f t="shared" si="704"/>
        <v>837</v>
      </c>
      <c r="L891" s="190">
        <f t="shared" si="706"/>
        <v>107</v>
      </c>
      <c r="M891" s="173">
        <f t="shared" si="707"/>
        <v>15285.430486568306</v>
      </c>
      <c r="N891" s="174">
        <f t="shared" si="733"/>
        <v>11156.895038094219</v>
      </c>
      <c r="O891" s="174">
        <f t="shared" si="708"/>
        <v>2788.3830664088573</v>
      </c>
      <c r="P891" s="174"/>
      <c r="Q891" s="174"/>
      <c r="R891" s="175">
        <f t="shared" si="709"/>
        <v>0</v>
      </c>
      <c r="S891" s="173">
        <f t="shared" si="734"/>
        <v>11387.228352859918</v>
      </c>
      <c r="T891" s="174">
        <f t="shared" si="710"/>
        <v>9110.3318668592274</v>
      </c>
      <c r="U891" s="174">
        <f t="shared" si="711"/>
        <v>2276.8964860006904</v>
      </c>
      <c r="V891" s="174"/>
      <c r="W891" s="174"/>
      <c r="X891" s="175">
        <f t="shared" si="712"/>
        <v>0</v>
      </c>
      <c r="Y891" s="173">
        <f t="shared" si="705"/>
        <v>22774.456705719836</v>
      </c>
      <c r="Z891" s="174">
        <f t="shared" si="728"/>
        <v>18220.663733718455</v>
      </c>
      <c r="AA891" s="174">
        <f t="shared" si="713"/>
        <v>4553.7929720013808</v>
      </c>
      <c r="AB891" s="174"/>
      <c r="AC891" s="174"/>
      <c r="AD891" s="175">
        <f t="shared" si="729"/>
        <v>0</v>
      </c>
      <c r="AE891" s="173">
        <f t="shared" si="714"/>
        <v>35.914248000000001</v>
      </c>
      <c r="AF891" s="174">
        <f t="shared" si="732"/>
        <v>36</v>
      </c>
      <c r="AG891" s="174">
        <f t="shared" si="715"/>
        <v>22.464200000000002</v>
      </c>
      <c r="AH891" s="174">
        <f t="shared" si="730"/>
        <v>458</v>
      </c>
      <c r="AI891" s="174">
        <f t="shared" si="731"/>
        <v>200</v>
      </c>
      <c r="AJ891" s="174">
        <f t="shared" si="716"/>
        <v>1.4285714285714286</v>
      </c>
      <c r="AK891" s="174">
        <f t="shared" si="691"/>
        <v>11387.228352859918</v>
      </c>
      <c r="AL891" s="174">
        <f t="shared" si="717"/>
        <v>9110.3318668592274</v>
      </c>
      <c r="AM891" s="174">
        <f t="shared" si="718"/>
        <v>2276.8964860006904</v>
      </c>
      <c r="AN891" s="174"/>
      <c r="AO891" s="176">
        <v>36</v>
      </c>
      <c r="AP891" s="174">
        <v>36</v>
      </c>
      <c r="AQ891" s="175">
        <f t="shared" si="719"/>
        <v>458</v>
      </c>
      <c r="AR891" s="31">
        <f t="shared" si="720"/>
        <v>0</v>
      </c>
      <c r="AS891" s="2">
        <f t="shared" si="721"/>
        <v>0</v>
      </c>
      <c r="AT891" s="33">
        <f t="shared" si="722"/>
        <v>1</v>
      </c>
      <c r="AU891" s="31">
        <f t="shared" si="723"/>
        <v>1</v>
      </c>
      <c r="AV891" s="2">
        <f t="shared" si="724"/>
        <v>0</v>
      </c>
      <c r="AW891" s="33">
        <f t="shared" si="725"/>
        <v>0</v>
      </c>
      <c r="AX891" s="31">
        <f t="shared" si="726"/>
        <v>1</v>
      </c>
      <c r="AY891" s="33">
        <f t="shared" si="727"/>
        <v>1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hidden="1" customHeight="1">
      <c r="A892" s="2"/>
      <c r="B892" s="107">
        <v>817</v>
      </c>
      <c r="C892" s="31">
        <v>7</v>
      </c>
      <c r="D892" s="113" t="s">
        <v>9</v>
      </c>
      <c r="E892" s="2" t="s">
        <v>179</v>
      </c>
      <c r="F892" s="2"/>
      <c r="G892" s="2"/>
      <c r="H892" s="33"/>
      <c r="I892" s="173">
        <f t="shared" si="702"/>
        <v>595.8629921738542</v>
      </c>
      <c r="J892" s="174">
        <f t="shared" si="703"/>
        <v>12.752598912832589</v>
      </c>
      <c r="K892" s="189">
        <f t="shared" si="704"/>
        <v>708</v>
      </c>
      <c r="L892" s="190">
        <f t="shared" si="706"/>
        <v>91</v>
      </c>
      <c r="M892" s="173">
        <f t="shared" si="707"/>
        <v>21399.971274953859</v>
      </c>
      <c r="N892" s="174">
        <f t="shared" si="733"/>
        <v>16735.342557141328</v>
      </c>
      <c r="O892" s="174">
        <f t="shared" si="708"/>
        <v>2788.3830664088573</v>
      </c>
      <c r="P892" s="174"/>
      <c r="Q892" s="174"/>
      <c r="R892" s="175">
        <f t="shared" si="709"/>
        <v>0</v>
      </c>
      <c r="S892" s="173">
        <f t="shared" si="734"/>
        <v>15942.394286289533</v>
      </c>
      <c r="T892" s="174">
        <f t="shared" si="710"/>
        <v>13665.497800288842</v>
      </c>
      <c r="U892" s="174">
        <f t="shared" si="711"/>
        <v>2276.8964860006904</v>
      </c>
      <c r="V892" s="174"/>
      <c r="W892" s="174"/>
      <c r="X892" s="175">
        <f t="shared" si="712"/>
        <v>0</v>
      </c>
      <c r="Y892" s="173">
        <f t="shared" si="705"/>
        <v>31884.788572579069</v>
      </c>
      <c r="Z892" s="174">
        <f t="shared" si="728"/>
        <v>27330.995600577688</v>
      </c>
      <c r="AA892" s="174">
        <f t="shared" si="713"/>
        <v>4553.7929720013808</v>
      </c>
      <c r="AB892" s="174"/>
      <c r="AC892" s="174"/>
      <c r="AD892" s="175">
        <f t="shared" si="729"/>
        <v>0</v>
      </c>
      <c r="AE892" s="173">
        <f t="shared" si="714"/>
        <v>35.914248000000001</v>
      </c>
      <c r="AF892" s="174">
        <f t="shared" si="732"/>
        <v>36</v>
      </c>
      <c r="AG892" s="174">
        <f t="shared" si="715"/>
        <v>22.464200000000002</v>
      </c>
      <c r="AH892" s="174">
        <f t="shared" si="730"/>
        <v>458</v>
      </c>
      <c r="AI892" s="174">
        <f t="shared" si="731"/>
        <v>200</v>
      </c>
      <c r="AJ892" s="174">
        <f t="shared" si="716"/>
        <v>1.4285714285714286</v>
      </c>
      <c r="AK892" s="174">
        <f t="shared" si="691"/>
        <v>11387.228352859918</v>
      </c>
      <c r="AL892" s="174">
        <f t="shared" si="717"/>
        <v>9110.3318668592274</v>
      </c>
      <c r="AM892" s="174">
        <f t="shared" si="718"/>
        <v>2276.8964860006904</v>
      </c>
      <c r="AN892" s="174"/>
      <c r="AO892" s="176">
        <v>36</v>
      </c>
      <c r="AP892" s="174">
        <v>36</v>
      </c>
      <c r="AQ892" s="175">
        <f t="shared" si="719"/>
        <v>458</v>
      </c>
      <c r="AR892" s="31">
        <f t="shared" si="720"/>
        <v>0</v>
      </c>
      <c r="AS892" s="2">
        <f t="shared" si="721"/>
        <v>0</v>
      </c>
      <c r="AT892" s="33">
        <f t="shared" si="722"/>
        <v>1</v>
      </c>
      <c r="AU892" s="31">
        <f t="shared" si="723"/>
        <v>1.5</v>
      </c>
      <c r="AV892" s="2">
        <f t="shared" si="724"/>
        <v>0</v>
      </c>
      <c r="AW892" s="33">
        <f t="shared" si="725"/>
        <v>0</v>
      </c>
      <c r="AX892" s="31">
        <f t="shared" si="726"/>
        <v>1</v>
      </c>
      <c r="AY892" s="33">
        <f t="shared" si="727"/>
        <v>1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hidden="1" customHeight="1">
      <c r="A893" s="2"/>
      <c r="B893" s="107">
        <v>818</v>
      </c>
      <c r="C893" s="31">
        <v>7</v>
      </c>
      <c r="D893" s="113" t="s">
        <v>9</v>
      </c>
      <c r="E893" s="2" t="s">
        <v>134</v>
      </c>
      <c r="F893" s="2"/>
      <c r="G893" s="2" t="s">
        <v>166</v>
      </c>
      <c r="H893" s="33"/>
      <c r="I893" s="173">
        <f t="shared" si="702"/>
        <v>592.43717744239666</v>
      </c>
      <c r="J893" s="174">
        <f t="shared" si="703"/>
        <v>12.752598912832589</v>
      </c>
      <c r="K893" s="189">
        <f t="shared" si="704"/>
        <v>715</v>
      </c>
      <c r="L893" s="190">
        <f t="shared" si="706"/>
        <v>93</v>
      </c>
      <c r="M893" s="173">
        <f t="shared" si="707"/>
        <v>21276.935715086242</v>
      </c>
      <c r="N893" s="174">
        <f t="shared" si="733"/>
        <v>16623.094158209755</v>
      </c>
      <c r="O893" s="174">
        <f t="shared" si="708"/>
        <v>2788.3830664088573</v>
      </c>
      <c r="P893" s="174"/>
      <c r="Q893" s="174"/>
      <c r="R893" s="175">
        <f t="shared" si="709"/>
        <v>0</v>
      </c>
      <c r="S893" s="173">
        <f t="shared" si="734"/>
        <v>11387.228352859918</v>
      </c>
      <c r="T893" s="174">
        <f t="shared" si="710"/>
        <v>9110.3318668592274</v>
      </c>
      <c r="U893" s="174">
        <f t="shared" si="711"/>
        <v>2276.8964860006904</v>
      </c>
      <c r="V893" s="174"/>
      <c r="W893" s="174"/>
      <c r="X893" s="175">
        <f t="shared" si="712"/>
        <v>0</v>
      </c>
      <c r="Y893" s="173">
        <f t="shared" si="705"/>
        <v>22774.456705719836</v>
      </c>
      <c r="Z893" s="174">
        <f t="shared" si="728"/>
        <v>18220.663733718455</v>
      </c>
      <c r="AA893" s="174">
        <f t="shared" si="713"/>
        <v>4553.7929720013808</v>
      </c>
      <c r="AB893" s="174"/>
      <c r="AC893" s="174"/>
      <c r="AD893" s="175">
        <f t="shared" si="729"/>
        <v>0</v>
      </c>
      <c r="AE893" s="173">
        <f t="shared" si="714"/>
        <v>35.914248000000001</v>
      </c>
      <c r="AF893" s="174">
        <f t="shared" si="732"/>
        <v>36</v>
      </c>
      <c r="AG893" s="174">
        <f t="shared" si="715"/>
        <v>82.464200000000005</v>
      </c>
      <c r="AH893" s="174">
        <f t="shared" si="730"/>
        <v>458</v>
      </c>
      <c r="AI893" s="174">
        <f t="shared" si="731"/>
        <v>200</v>
      </c>
      <c r="AJ893" s="174">
        <f t="shared" si="716"/>
        <v>1.4285714285714286</v>
      </c>
      <c r="AK893" s="174">
        <f t="shared" si="691"/>
        <v>11387.228352859918</v>
      </c>
      <c r="AL893" s="174">
        <f t="shared" si="717"/>
        <v>9110.3318668592274</v>
      </c>
      <c r="AM893" s="174">
        <f t="shared" si="718"/>
        <v>2276.8964860006904</v>
      </c>
      <c r="AN893" s="174"/>
      <c r="AO893" s="176">
        <v>36</v>
      </c>
      <c r="AP893" s="174">
        <v>36</v>
      </c>
      <c r="AQ893" s="175">
        <f t="shared" si="719"/>
        <v>458</v>
      </c>
      <c r="AR893" s="31">
        <f t="shared" si="720"/>
        <v>0</v>
      </c>
      <c r="AS893" s="2">
        <f t="shared" si="721"/>
        <v>0</v>
      </c>
      <c r="AT893" s="33">
        <f t="shared" si="722"/>
        <v>1</v>
      </c>
      <c r="AU893" s="31">
        <f t="shared" si="723"/>
        <v>1</v>
      </c>
      <c r="AV893" s="2">
        <f t="shared" si="724"/>
        <v>0</v>
      </c>
      <c r="AW893" s="33">
        <f t="shared" si="725"/>
        <v>60</v>
      </c>
      <c r="AX893" s="31">
        <f t="shared" si="726"/>
        <v>1</v>
      </c>
      <c r="AY893" s="33">
        <f t="shared" si="727"/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hidden="1" customHeight="1">
      <c r="A894" s="2"/>
      <c r="B894" s="107">
        <v>819</v>
      </c>
      <c r="C894" s="31">
        <v>4</v>
      </c>
      <c r="D894" s="113" t="s">
        <v>9</v>
      </c>
      <c r="E894" s="2" t="s">
        <v>67</v>
      </c>
      <c r="F894" s="2"/>
      <c r="G894" s="2"/>
      <c r="H894" s="33"/>
      <c r="I894" s="173">
        <f t="shared" si="702"/>
        <v>396.3407348174261</v>
      </c>
      <c r="J894" s="174">
        <f t="shared" si="703"/>
        <v>7.0167138123009005</v>
      </c>
      <c r="K894" s="189">
        <f t="shared" si="704"/>
        <v>854</v>
      </c>
      <c r="L894" s="190">
        <f t="shared" si="706"/>
        <v>109</v>
      </c>
      <c r="M894" s="173">
        <f t="shared" si="707"/>
        <v>14234.279442735276</v>
      </c>
      <c r="N894" s="174">
        <f t="shared" si="733"/>
        <v>10390.06745718721</v>
      </c>
      <c r="O894" s="174">
        <f t="shared" si="708"/>
        <v>2596.2194269527113</v>
      </c>
      <c r="P894" s="174"/>
      <c r="Q894" s="174"/>
      <c r="R894" s="175">
        <f t="shared" si="709"/>
        <v>0</v>
      </c>
      <c r="S894" s="173">
        <f t="shared" si="734"/>
        <v>10604.149526261488</v>
      </c>
      <c r="T894" s="174">
        <f t="shared" si="710"/>
        <v>8484.1671747230703</v>
      </c>
      <c r="U894" s="174">
        <f t="shared" si="711"/>
        <v>2119.9823515384178</v>
      </c>
      <c r="V894" s="174"/>
      <c r="W894" s="174"/>
      <c r="X894" s="175">
        <f t="shared" si="712"/>
        <v>0</v>
      </c>
      <c r="Y894" s="173">
        <f t="shared" si="705"/>
        <v>21208.299052522976</v>
      </c>
      <c r="Z894" s="174">
        <f t="shared" si="728"/>
        <v>16968.334349446141</v>
      </c>
      <c r="AA894" s="174">
        <f t="shared" si="713"/>
        <v>4239.9647030768356</v>
      </c>
      <c r="AB894" s="174"/>
      <c r="AC894" s="174"/>
      <c r="AD894" s="175">
        <f t="shared" si="729"/>
        <v>0</v>
      </c>
      <c r="AE894" s="173">
        <f t="shared" si="714"/>
        <v>35.914248000000001</v>
      </c>
      <c r="AF894" s="174">
        <f t="shared" si="732"/>
        <v>36</v>
      </c>
      <c r="AG894" s="174">
        <f t="shared" si="715"/>
        <v>22.464200000000002</v>
      </c>
      <c r="AH894" s="174">
        <f t="shared" si="730"/>
        <v>252</v>
      </c>
      <c r="AI894" s="174">
        <f t="shared" si="731"/>
        <v>200</v>
      </c>
      <c r="AJ894" s="174">
        <f t="shared" si="716"/>
        <v>1.6666666666666667</v>
      </c>
      <c r="AK894" s="174">
        <f t="shared" si="691"/>
        <v>10604.149526261488</v>
      </c>
      <c r="AL894" s="174">
        <f t="shared" si="717"/>
        <v>8484.1671747230703</v>
      </c>
      <c r="AM894" s="174">
        <f t="shared" si="718"/>
        <v>2119.9823515384178</v>
      </c>
      <c r="AN894" s="174"/>
      <c r="AO894" s="176">
        <v>36</v>
      </c>
      <c r="AP894" s="174">
        <v>36</v>
      </c>
      <c r="AQ894" s="175">
        <f t="shared" si="719"/>
        <v>252</v>
      </c>
      <c r="AR894" s="31">
        <f t="shared" si="720"/>
        <v>0</v>
      </c>
      <c r="AS894" s="2">
        <f t="shared" si="721"/>
        <v>0</v>
      </c>
      <c r="AT894" s="33">
        <f t="shared" si="722"/>
        <v>0</v>
      </c>
      <c r="AU894" s="31">
        <f t="shared" si="723"/>
        <v>1</v>
      </c>
      <c r="AV894" s="2">
        <f t="shared" si="724"/>
        <v>0</v>
      </c>
      <c r="AW894" s="33">
        <f t="shared" si="725"/>
        <v>0</v>
      </c>
      <c r="AX894" s="31">
        <f t="shared" si="726"/>
        <v>1</v>
      </c>
      <c r="AY894" s="33">
        <f t="shared" si="727"/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hidden="1" customHeight="1">
      <c r="A895" s="2"/>
      <c r="B895" s="107">
        <v>820</v>
      </c>
      <c r="C895" s="31">
        <v>4</v>
      </c>
      <c r="D895" s="113" t="s">
        <v>9</v>
      </c>
      <c r="E895" s="2" t="s">
        <v>79</v>
      </c>
      <c r="F895" s="2"/>
      <c r="G895" s="2"/>
      <c r="H895" s="33"/>
      <c r="I895" s="173">
        <f t="shared" si="702"/>
        <v>475.57720360993454</v>
      </c>
      <c r="J895" s="174">
        <f t="shared" si="703"/>
        <v>7.0167138123009005</v>
      </c>
      <c r="K895" s="189">
        <f t="shared" si="704"/>
        <v>802</v>
      </c>
      <c r="L895" s="190">
        <f t="shared" si="706"/>
        <v>104</v>
      </c>
      <c r="M895" s="173">
        <f t="shared" si="707"/>
        <v>17079.997633593684</v>
      </c>
      <c r="N895" s="174">
        <f t="shared" si="733"/>
        <v>10390.06745718721</v>
      </c>
      <c r="O895" s="174">
        <f t="shared" si="708"/>
        <v>2596.2194269527113</v>
      </c>
      <c r="P895" s="174"/>
      <c r="Q895" s="174"/>
      <c r="R895" s="175">
        <f t="shared" si="709"/>
        <v>2596.2194269527113</v>
      </c>
      <c r="S895" s="173">
        <f t="shared" si="734"/>
        <v>12724.131877799906</v>
      </c>
      <c r="T895" s="174">
        <f t="shared" si="710"/>
        <v>8484.1671747230703</v>
      </c>
      <c r="U895" s="174">
        <f t="shared" si="711"/>
        <v>2119.9823515384178</v>
      </c>
      <c r="V895" s="174"/>
      <c r="W895" s="174"/>
      <c r="X895" s="175">
        <f t="shared" si="712"/>
        <v>2119.9823515384178</v>
      </c>
      <c r="Y895" s="173">
        <f t="shared" si="705"/>
        <v>25448.263755599812</v>
      </c>
      <c r="Z895" s="174">
        <f t="shared" si="728"/>
        <v>16968.334349446141</v>
      </c>
      <c r="AA895" s="174">
        <f t="shared" si="713"/>
        <v>4239.9647030768356</v>
      </c>
      <c r="AB895" s="174"/>
      <c r="AC895" s="174"/>
      <c r="AD895" s="175">
        <f t="shared" si="729"/>
        <v>4239.9647030768356</v>
      </c>
      <c r="AE895" s="173">
        <f t="shared" si="714"/>
        <v>35.914248000000001</v>
      </c>
      <c r="AF895" s="174">
        <f t="shared" si="732"/>
        <v>36</v>
      </c>
      <c r="AG895" s="174">
        <f t="shared" si="715"/>
        <v>22.464200000000002</v>
      </c>
      <c r="AH895" s="174">
        <f t="shared" si="730"/>
        <v>252</v>
      </c>
      <c r="AI895" s="174">
        <f t="shared" si="731"/>
        <v>200</v>
      </c>
      <c r="AJ895" s="174">
        <f t="shared" si="716"/>
        <v>1.6666666666666667</v>
      </c>
      <c r="AK895" s="174">
        <f t="shared" si="691"/>
        <v>10604.149526261488</v>
      </c>
      <c r="AL895" s="174">
        <f t="shared" si="717"/>
        <v>8484.1671747230703</v>
      </c>
      <c r="AM895" s="174">
        <f t="shared" si="718"/>
        <v>2119.9823515384178</v>
      </c>
      <c r="AN895" s="174"/>
      <c r="AO895" s="176">
        <v>36</v>
      </c>
      <c r="AP895" s="174">
        <v>36</v>
      </c>
      <c r="AQ895" s="175">
        <f t="shared" si="719"/>
        <v>252</v>
      </c>
      <c r="AR895" s="31">
        <f t="shared" si="720"/>
        <v>0</v>
      </c>
      <c r="AS895" s="2">
        <f t="shared" si="721"/>
        <v>1</v>
      </c>
      <c r="AT895" s="33">
        <f t="shared" si="722"/>
        <v>0</v>
      </c>
      <c r="AU895" s="31">
        <f t="shared" si="723"/>
        <v>1</v>
      </c>
      <c r="AV895" s="2">
        <f t="shared" si="724"/>
        <v>0</v>
      </c>
      <c r="AW895" s="33">
        <f t="shared" si="725"/>
        <v>0</v>
      </c>
      <c r="AX895" s="31">
        <f t="shared" si="726"/>
        <v>1</v>
      </c>
      <c r="AY895" s="33">
        <f t="shared" si="727"/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hidden="1" customHeight="1">
      <c r="A896" s="2"/>
      <c r="B896" s="107">
        <v>821</v>
      </c>
      <c r="C896" s="31">
        <v>4</v>
      </c>
      <c r="D896" s="113" t="s">
        <v>9</v>
      </c>
      <c r="E896" s="2" t="s">
        <v>87</v>
      </c>
      <c r="F896" s="2"/>
      <c r="G896" s="2"/>
      <c r="H896" s="33"/>
      <c r="I896" s="173">
        <f t="shared" si="702"/>
        <v>396.3407348174261</v>
      </c>
      <c r="J896" s="174">
        <f t="shared" si="703"/>
        <v>7.0167138123009005</v>
      </c>
      <c r="K896" s="189">
        <f t="shared" si="704"/>
        <v>854</v>
      </c>
      <c r="L896" s="190">
        <f t="shared" si="706"/>
        <v>109</v>
      </c>
      <c r="M896" s="173">
        <f t="shared" si="707"/>
        <v>14234.279442735276</v>
      </c>
      <c r="N896" s="174">
        <f t="shared" si="733"/>
        <v>10390.06745718721</v>
      </c>
      <c r="O896" s="174">
        <f t="shared" si="708"/>
        <v>2596.2194269527113</v>
      </c>
      <c r="P896" s="174"/>
      <c r="Q896" s="174"/>
      <c r="R896" s="175">
        <f t="shared" si="709"/>
        <v>0</v>
      </c>
      <c r="S896" s="173">
        <f t="shared" si="734"/>
        <v>10604.149526261488</v>
      </c>
      <c r="T896" s="174">
        <f t="shared" si="710"/>
        <v>8484.1671747230703</v>
      </c>
      <c r="U896" s="174">
        <f t="shared" si="711"/>
        <v>2119.9823515384178</v>
      </c>
      <c r="V896" s="174"/>
      <c r="W896" s="174"/>
      <c r="X896" s="175">
        <f t="shared" si="712"/>
        <v>0</v>
      </c>
      <c r="Y896" s="173">
        <f t="shared" si="705"/>
        <v>21208.299052522976</v>
      </c>
      <c r="Z896" s="174">
        <f t="shared" si="728"/>
        <v>16968.334349446141</v>
      </c>
      <c r="AA896" s="174">
        <f t="shared" si="713"/>
        <v>4239.9647030768356</v>
      </c>
      <c r="AB896" s="174"/>
      <c r="AC896" s="174"/>
      <c r="AD896" s="175">
        <f t="shared" si="729"/>
        <v>0</v>
      </c>
      <c r="AE896" s="173">
        <f t="shared" si="714"/>
        <v>35.914248000000001</v>
      </c>
      <c r="AF896" s="174">
        <f t="shared" si="732"/>
        <v>36</v>
      </c>
      <c r="AG896" s="174">
        <f t="shared" si="715"/>
        <v>22.464200000000002</v>
      </c>
      <c r="AH896" s="174">
        <f t="shared" si="730"/>
        <v>252</v>
      </c>
      <c r="AI896" s="174">
        <f t="shared" si="731"/>
        <v>200</v>
      </c>
      <c r="AJ896" s="174">
        <f t="shared" si="716"/>
        <v>1.4285714285714286</v>
      </c>
      <c r="AK896" s="174">
        <f t="shared" si="691"/>
        <v>10604.149526261488</v>
      </c>
      <c r="AL896" s="174">
        <f t="shared" si="717"/>
        <v>8484.1671747230703</v>
      </c>
      <c r="AM896" s="174">
        <f t="shared" si="718"/>
        <v>2119.9823515384178</v>
      </c>
      <c r="AN896" s="174"/>
      <c r="AO896" s="176">
        <v>36</v>
      </c>
      <c r="AP896" s="174">
        <v>36</v>
      </c>
      <c r="AQ896" s="175">
        <f t="shared" si="719"/>
        <v>252</v>
      </c>
      <c r="AR896" s="31">
        <f t="shared" si="720"/>
        <v>0</v>
      </c>
      <c r="AS896" s="2">
        <f t="shared" si="721"/>
        <v>0</v>
      </c>
      <c r="AT896" s="33">
        <f t="shared" si="722"/>
        <v>1</v>
      </c>
      <c r="AU896" s="31">
        <f t="shared" si="723"/>
        <v>1</v>
      </c>
      <c r="AV896" s="2">
        <f t="shared" si="724"/>
        <v>0</v>
      </c>
      <c r="AW896" s="33">
        <f t="shared" si="725"/>
        <v>0</v>
      </c>
      <c r="AX896" s="31">
        <f t="shared" si="726"/>
        <v>1</v>
      </c>
      <c r="AY896" s="33">
        <f t="shared" si="727"/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hidden="1" customHeight="1">
      <c r="A897" s="2"/>
      <c r="B897" s="107">
        <v>822</v>
      </c>
      <c r="C897" s="31">
        <v>1</v>
      </c>
      <c r="D897" s="113" t="s">
        <v>9</v>
      </c>
      <c r="E897" s="2" t="s">
        <v>67</v>
      </c>
      <c r="F897" s="2"/>
      <c r="G897" s="2"/>
      <c r="H897" s="33"/>
      <c r="I897" s="173">
        <f t="shared" si="702"/>
        <v>322.54701047134216</v>
      </c>
      <c r="J897" s="174">
        <f t="shared" si="703"/>
        <v>3.5362010085802158</v>
      </c>
      <c r="K897" s="189">
        <f t="shared" si="704"/>
        <v>877</v>
      </c>
      <c r="L897" s="190">
        <f t="shared" si="706"/>
        <v>111</v>
      </c>
      <c r="M897" s="173">
        <f t="shared" si="707"/>
        <v>11584.033325726379</v>
      </c>
      <c r="N897" s="174">
        <f t="shared" si="733"/>
        <v>8454.5384927143641</v>
      </c>
      <c r="O897" s="174">
        <f t="shared" si="708"/>
        <v>2113.8629952932883</v>
      </c>
      <c r="P897" s="174"/>
      <c r="Q897" s="174"/>
      <c r="R897" s="175">
        <f t="shared" si="709"/>
        <v>0</v>
      </c>
      <c r="S897" s="173">
        <f t="shared" si="734"/>
        <v>8629.7885324916606</v>
      </c>
      <c r="T897" s="174">
        <f t="shared" si="710"/>
        <v>6903.6816414220348</v>
      </c>
      <c r="U897" s="174">
        <f t="shared" si="711"/>
        <v>1726.1068910696256</v>
      </c>
      <c r="V897" s="174"/>
      <c r="W897" s="174"/>
      <c r="X897" s="175">
        <f t="shared" si="712"/>
        <v>0</v>
      </c>
      <c r="Y897" s="173">
        <f t="shared" si="705"/>
        <v>17259.577064983321</v>
      </c>
      <c r="Z897" s="174">
        <f t="shared" si="728"/>
        <v>13807.36328284407</v>
      </c>
      <c r="AA897" s="174">
        <f t="shared" si="713"/>
        <v>3452.2137821392512</v>
      </c>
      <c r="AB897" s="174"/>
      <c r="AC897" s="174"/>
      <c r="AD897" s="175">
        <f t="shared" si="729"/>
        <v>0</v>
      </c>
      <c r="AE897" s="173">
        <f t="shared" si="714"/>
        <v>35.914248000000001</v>
      </c>
      <c r="AF897" s="174">
        <f t="shared" si="732"/>
        <v>36</v>
      </c>
      <c r="AG897" s="174">
        <f t="shared" si="715"/>
        <v>22.464200000000002</v>
      </c>
      <c r="AH897" s="174">
        <f t="shared" si="730"/>
        <v>127</v>
      </c>
      <c r="AI897" s="174">
        <f t="shared" si="731"/>
        <v>200</v>
      </c>
      <c r="AJ897" s="174">
        <f t="shared" si="716"/>
        <v>1.6666666666666667</v>
      </c>
      <c r="AK897" s="174">
        <f t="shared" si="691"/>
        <v>8629.7885324916606</v>
      </c>
      <c r="AL897" s="174">
        <f t="shared" si="717"/>
        <v>6903.6816414220348</v>
      </c>
      <c r="AM897" s="174">
        <f t="shared" si="718"/>
        <v>1726.1068910696256</v>
      </c>
      <c r="AN897" s="174"/>
      <c r="AO897" s="176">
        <v>36</v>
      </c>
      <c r="AP897" s="174">
        <v>36</v>
      </c>
      <c r="AQ897" s="175">
        <f t="shared" si="719"/>
        <v>127</v>
      </c>
      <c r="AR897" s="31">
        <f t="shared" si="720"/>
        <v>0</v>
      </c>
      <c r="AS897" s="2">
        <f t="shared" si="721"/>
        <v>0</v>
      </c>
      <c r="AT897" s="33">
        <f t="shared" si="722"/>
        <v>0</v>
      </c>
      <c r="AU897" s="31">
        <f t="shared" si="723"/>
        <v>1</v>
      </c>
      <c r="AV897" s="2">
        <f t="shared" si="724"/>
        <v>0</v>
      </c>
      <c r="AW897" s="33">
        <f t="shared" si="725"/>
        <v>0</v>
      </c>
      <c r="AX897" s="31">
        <f t="shared" si="726"/>
        <v>1</v>
      </c>
      <c r="AY897" s="33">
        <f t="shared" si="727"/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hidden="1" customHeight="1">
      <c r="A898" s="2"/>
      <c r="B898" s="107">
        <v>823</v>
      </c>
      <c r="C898" s="31">
        <v>10</v>
      </c>
      <c r="D898" s="113" t="s">
        <v>12</v>
      </c>
      <c r="E898" s="2" t="s">
        <v>144</v>
      </c>
      <c r="F898" s="2"/>
      <c r="G898" s="2" t="s">
        <v>187</v>
      </c>
      <c r="H898" s="50"/>
      <c r="I898" s="173">
        <f t="shared" si="702"/>
        <v>1393.451453602265</v>
      </c>
      <c r="J898" s="174">
        <f t="shared" si="703"/>
        <v>21.760166048861723</v>
      </c>
      <c r="K898" s="189">
        <f t="shared" si="704"/>
        <v>151</v>
      </c>
      <c r="L898" s="190">
        <f t="shared" si="706"/>
        <v>21</v>
      </c>
      <c r="M898" s="173">
        <f t="shared" si="707"/>
        <v>33363.174053754825</v>
      </c>
      <c r="N898" s="174">
        <f t="shared" si="733"/>
        <v>15219.026413334805</v>
      </c>
      <c r="O898" s="174">
        <f t="shared" si="708"/>
        <v>15219.026413334805</v>
      </c>
      <c r="P898" s="174"/>
      <c r="Q898" s="174"/>
      <c r="R898" s="175">
        <f t="shared" si="709"/>
        <v>0</v>
      </c>
      <c r="S898" s="173">
        <f t="shared" si="734"/>
        <v>24854.653708324237</v>
      </c>
      <c r="T898" s="174">
        <f t="shared" ref="T898:T910" si="735">AL898*AU898*AW898</f>
        <v>12427.326854162118</v>
      </c>
      <c r="U898" s="174">
        <f t="shared" ref="U898:U910" si="736">AL898*AU898*AW898*AX898</f>
        <v>12427.326854162118</v>
      </c>
      <c r="V898" s="174"/>
      <c r="W898" s="174"/>
      <c r="X898" s="175">
        <f t="shared" ref="X898:X910" si="737">AL898*AY898</f>
        <v>0</v>
      </c>
      <c r="Y898" s="173">
        <f t="shared" si="705"/>
        <v>49709.307416648473</v>
      </c>
      <c r="Z898" s="174">
        <f t="shared" si="728"/>
        <v>24854.653708324237</v>
      </c>
      <c r="AA898" s="174">
        <f t="shared" si="713"/>
        <v>24854.653708324237</v>
      </c>
      <c r="AB898" s="174"/>
      <c r="AC898" s="174"/>
      <c r="AD898" s="175">
        <f t="shared" si="729"/>
        <v>0</v>
      </c>
      <c r="AE898" s="173">
        <f t="shared" si="714"/>
        <v>23.942831999999999</v>
      </c>
      <c r="AF898" s="174">
        <f t="shared" si="732"/>
        <v>36</v>
      </c>
      <c r="AG898" s="174">
        <f t="shared" ref="AG898:AG910" si="738">IF($D$57+AV898&gt;100,100,$D$57+AV898)</f>
        <v>22.464200000000002</v>
      </c>
      <c r="AH898" s="174">
        <f t="shared" si="730"/>
        <v>521</v>
      </c>
      <c r="AI898" s="174">
        <f t="shared" si="731"/>
        <v>200</v>
      </c>
      <c r="AJ898" s="174">
        <f t="shared" ref="AJ898:AJ910" si="739">10/7</f>
        <v>1.4285714285714286</v>
      </c>
      <c r="AK898" s="174">
        <f t="shared" si="691"/>
        <v>12427.326854162118</v>
      </c>
      <c r="AL898" s="174">
        <f t="shared" ref="AL898:AL910" si="740">(VLOOKUP(C898,$B$36:$AG$39,16,FALSE)+VLOOKUP(C898,$B$40:$AG$43,16,FALSE)*$D$54)*$D$59/100</f>
        <v>12427.326854162118</v>
      </c>
      <c r="AM898" s="174"/>
      <c r="AN898" s="174"/>
      <c r="AO898" s="176">
        <v>24</v>
      </c>
      <c r="AP898" s="174">
        <v>36</v>
      </c>
      <c r="AQ898" s="175">
        <f t="shared" ref="AQ898:AQ910" si="741">VLOOKUP(C898,$B$45:$AA$48,16,FALSE)</f>
        <v>521</v>
      </c>
      <c r="AR898" s="31">
        <f t="shared" ref="AR898:AR910" si="742">IF(LEFT(E898,1)*1=1,$S$62,$R$62)</f>
        <v>0</v>
      </c>
      <c r="AS898" s="2">
        <f t="shared" ref="AS898:AS910" si="743">IF(LEFT(E898,1)*1=2,$U$62,$T$62)</f>
        <v>0</v>
      </c>
      <c r="AT898" s="33">
        <f t="shared" ref="AT898:AT910" si="744">IF(LEFT(E898,1)*1=3,$W$62,$V$62)</f>
        <v>0</v>
      </c>
      <c r="AU898" s="31">
        <f t="shared" ref="AU898:AU910" si="745">IF(MID(E898,3,1)*1=1,$Y$62,$X$62)</f>
        <v>1</v>
      </c>
      <c r="AV898" s="2">
        <f t="shared" ref="AV898:AV910" si="746">IF(MID(E898,3,1)*1=2,$AA$62,$Z$62)</f>
        <v>0</v>
      </c>
      <c r="AW898" s="33">
        <f t="shared" ref="AW898:AW910" si="747">IF(MID(E898,3,1)*1=3,$AC$62,$AB$62)</f>
        <v>1</v>
      </c>
      <c r="AX898" s="31">
        <f t="shared" ref="AX898:AX910" si="748">IF(MID(E898,5,1)*1=1,$AE$62,$AD$62)</f>
        <v>1</v>
      </c>
      <c r="AY898" s="33">
        <f t="shared" ref="AY898:AY910" si="749">IF(MID(E898,5,1)*1=2,$AG$62,$AF$62)</f>
        <v>0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hidden="1" customHeight="1">
      <c r="A899" s="2"/>
      <c r="B899" s="107">
        <v>824</v>
      </c>
      <c r="C899" s="31">
        <v>10</v>
      </c>
      <c r="D899" s="113" t="s">
        <v>12</v>
      </c>
      <c r="E899" s="2" t="s">
        <v>92</v>
      </c>
      <c r="F899" s="2"/>
      <c r="G899" s="2" t="s">
        <v>187</v>
      </c>
      <c r="H899" s="50"/>
      <c r="I899" s="173">
        <f t="shared" si="702"/>
        <v>1532.7965989624915</v>
      </c>
      <c r="J899" s="174">
        <f t="shared" si="703"/>
        <v>21.760166048861723</v>
      </c>
      <c r="K899" s="189">
        <f t="shared" si="704"/>
        <v>119</v>
      </c>
      <c r="L899" s="190">
        <f t="shared" ref="L899:L930" si="750">RANK(I899,$I$867:$I$977)</f>
        <v>18</v>
      </c>
      <c r="M899" s="173">
        <f t="shared" ref="M899:M930" si="751">SUM(N899:R899)*(1+$D$22/100)</f>
        <v>36699.49145913031</v>
      </c>
      <c r="N899" s="174">
        <f t="shared" si="733"/>
        <v>15219.026413334805</v>
      </c>
      <c r="O899" s="174">
        <f t="shared" si="708"/>
        <v>0</v>
      </c>
      <c r="P899" s="174"/>
      <c r="Q899" s="174"/>
      <c r="R899" s="175">
        <f t="shared" ref="R899:R930" si="752">X899*(1+($D$57/100)*(AI899/100-1))</f>
        <v>18262.831696001766</v>
      </c>
      <c r="S899" s="173">
        <f t="shared" si="734"/>
        <v>27340.119079156659</v>
      </c>
      <c r="T899" s="174">
        <f t="shared" si="735"/>
        <v>12427.326854162118</v>
      </c>
      <c r="U899" s="174">
        <f t="shared" si="736"/>
        <v>0</v>
      </c>
      <c r="V899" s="174"/>
      <c r="W899" s="174"/>
      <c r="X899" s="175">
        <f t="shared" si="737"/>
        <v>14912.79222499454</v>
      </c>
      <c r="Y899" s="173">
        <f t="shared" si="705"/>
        <v>54680.23815831331</v>
      </c>
      <c r="Z899" s="174">
        <f t="shared" si="728"/>
        <v>24854.653708324237</v>
      </c>
      <c r="AA899" s="174">
        <f t="shared" si="713"/>
        <v>0</v>
      </c>
      <c r="AB899" s="174"/>
      <c r="AC899" s="174"/>
      <c r="AD899" s="175">
        <f t="shared" si="729"/>
        <v>29825.584449989077</v>
      </c>
      <c r="AE899" s="173">
        <f t="shared" ref="AE899:AE930" si="753">AO899*(1-$D$17/100)</f>
        <v>23.942831999999999</v>
      </c>
      <c r="AF899" s="174">
        <f t="shared" si="732"/>
        <v>36</v>
      </c>
      <c r="AG899" s="174">
        <f t="shared" si="738"/>
        <v>22.464200000000002</v>
      </c>
      <c r="AH899" s="174">
        <f t="shared" si="730"/>
        <v>521</v>
      </c>
      <c r="AI899" s="174">
        <f t="shared" si="731"/>
        <v>200</v>
      </c>
      <c r="AJ899" s="174">
        <f t="shared" si="739"/>
        <v>1.4285714285714286</v>
      </c>
      <c r="AK899" s="174">
        <f t="shared" si="691"/>
        <v>12427.326854162118</v>
      </c>
      <c r="AL899" s="174">
        <f t="shared" si="740"/>
        <v>12427.326854162118</v>
      </c>
      <c r="AM899" s="174"/>
      <c r="AN899" s="174"/>
      <c r="AO899" s="176">
        <v>24</v>
      </c>
      <c r="AP899" s="174">
        <v>36</v>
      </c>
      <c r="AQ899" s="175">
        <f t="shared" si="741"/>
        <v>521</v>
      </c>
      <c r="AR899" s="31">
        <f t="shared" si="742"/>
        <v>0</v>
      </c>
      <c r="AS899" s="2">
        <f t="shared" si="743"/>
        <v>0</v>
      </c>
      <c r="AT899" s="33">
        <f t="shared" si="744"/>
        <v>0</v>
      </c>
      <c r="AU899" s="31">
        <f t="shared" si="745"/>
        <v>1</v>
      </c>
      <c r="AV899" s="2">
        <f t="shared" si="746"/>
        <v>0</v>
      </c>
      <c r="AW899" s="33">
        <f t="shared" si="747"/>
        <v>1</v>
      </c>
      <c r="AX899" s="31">
        <f t="shared" si="748"/>
        <v>0</v>
      </c>
      <c r="AY899" s="33">
        <f t="shared" si="749"/>
        <v>1.2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hidden="1" customHeight="1">
      <c r="A900" s="2"/>
      <c r="B900" s="107">
        <v>825</v>
      </c>
      <c r="C900" s="31">
        <v>10</v>
      </c>
      <c r="D900" s="113" t="s">
        <v>12</v>
      </c>
      <c r="E900" s="2" t="s">
        <v>138</v>
      </c>
      <c r="F900" s="2"/>
      <c r="G900" s="2" t="s">
        <v>174</v>
      </c>
      <c r="H900" s="33"/>
      <c r="I900" s="173">
        <f t="shared" si="702"/>
        <v>1811.4868896829448</v>
      </c>
      <c r="J900" s="174">
        <f t="shared" si="703"/>
        <v>21.760166048861723</v>
      </c>
      <c r="K900" s="189">
        <f t="shared" si="704"/>
        <v>65</v>
      </c>
      <c r="L900" s="190">
        <f t="shared" si="750"/>
        <v>8</v>
      </c>
      <c r="M900" s="173">
        <f t="shared" si="751"/>
        <v>43372.126269881279</v>
      </c>
      <c r="N900" s="174">
        <f t="shared" si="733"/>
        <v>19784.734337335249</v>
      </c>
      <c r="O900" s="174">
        <f t="shared" si="708"/>
        <v>19784.734337335249</v>
      </c>
      <c r="P900" s="174"/>
      <c r="Q900" s="174"/>
      <c r="R900" s="175">
        <f t="shared" si="752"/>
        <v>0</v>
      </c>
      <c r="S900" s="173">
        <f t="shared" si="734"/>
        <v>32311.04982082151</v>
      </c>
      <c r="T900" s="174">
        <f t="shared" si="735"/>
        <v>16155.524910410755</v>
      </c>
      <c r="U900" s="174">
        <f t="shared" si="736"/>
        <v>16155.524910410755</v>
      </c>
      <c r="V900" s="174"/>
      <c r="W900" s="174"/>
      <c r="X900" s="175">
        <f t="shared" si="737"/>
        <v>0</v>
      </c>
      <c r="Y900" s="173">
        <f t="shared" si="705"/>
        <v>64622.099641643021</v>
      </c>
      <c r="Z900" s="174">
        <f t="shared" si="728"/>
        <v>32311.04982082151</v>
      </c>
      <c r="AA900" s="174">
        <f t="shared" si="713"/>
        <v>32311.04982082151</v>
      </c>
      <c r="AB900" s="174"/>
      <c r="AC900" s="174"/>
      <c r="AD900" s="175">
        <f t="shared" si="729"/>
        <v>0</v>
      </c>
      <c r="AE900" s="173">
        <f t="shared" si="753"/>
        <v>23.942831999999999</v>
      </c>
      <c r="AF900" s="174">
        <f t="shared" si="732"/>
        <v>36</v>
      </c>
      <c r="AG900" s="174">
        <f t="shared" si="738"/>
        <v>22.464200000000002</v>
      </c>
      <c r="AH900" s="174">
        <f t="shared" si="730"/>
        <v>521</v>
      </c>
      <c r="AI900" s="174">
        <f t="shared" si="731"/>
        <v>200</v>
      </c>
      <c r="AJ900" s="174">
        <f t="shared" si="739"/>
        <v>1.4285714285714286</v>
      </c>
      <c r="AK900" s="174">
        <f t="shared" si="691"/>
        <v>12427.326854162118</v>
      </c>
      <c r="AL900" s="174">
        <f t="shared" si="740"/>
        <v>12427.326854162118</v>
      </c>
      <c r="AM900" s="174"/>
      <c r="AN900" s="174"/>
      <c r="AO900" s="176">
        <v>24</v>
      </c>
      <c r="AP900" s="174">
        <v>36</v>
      </c>
      <c r="AQ900" s="175">
        <f t="shared" si="741"/>
        <v>521</v>
      </c>
      <c r="AR900" s="31">
        <f t="shared" si="742"/>
        <v>0</v>
      </c>
      <c r="AS900" s="2">
        <f t="shared" si="743"/>
        <v>0</v>
      </c>
      <c r="AT900" s="33">
        <f t="shared" si="744"/>
        <v>0</v>
      </c>
      <c r="AU900" s="31">
        <f t="shared" si="745"/>
        <v>1.3</v>
      </c>
      <c r="AV900" s="2">
        <f t="shared" si="746"/>
        <v>0</v>
      </c>
      <c r="AW900" s="33">
        <f t="shared" si="747"/>
        <v>1</v>
      </c>
      <c r="AX900" s="31">
        <f t="shared" si="748"/>
        <v>1</v>
      </c>
      <c r="AY900" s="33">
        <f t="shared" si="749"/>
        <v>0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hidden="1" customHeight="1">
      <c r="A901" s="2"/>
      <c r="B901" s="107">
        <v>826</v>
      </c>
      <c r="C901" s="31">
        <v>10</v>
      </c>
      <c r="D901" s="113" t="s">
        <v>12</v>
      </c>
      <c r="E901" s="2" t="s">
        <v>140</v>
      </c>
      <c r="F901" s="2"/>
      <c r="G901" s="2" t="s">
        <v>167</v>
      </c>
      <c r="H901" s="33"/>
      <c r="I901" s="173">
        <f t="shared" si="702"/>
        <v>1621.0202375574559</v>
      </c>
      <c r="J901" s="174">
        <f t="shared" si="703"/>
        <v>21.760166048861723</v>
      </c>
      <c r="K901" s="189">
        <f t="shared" si="704"/>
        <v>93</v>
      </c>
      <c r="L901" s="190">
        <f t="shared" si="750"/>
        <v>13</v>
      </c>
      <c r="M901" s="173">
        <f t="shared" si="751"/>
        <v>38811.815216438255</v>
      </c>
      <c r="N901" s="174">
        <f t="shared" si="733"/>
        <v>20189.957154999654</v>
      </c>
      <c r="O901" s="174">
        <f t="shared" si="708"/>
        <v>15219.026413334805</v>
      </c>
      <c r="P901" s="174"/>
      <c r="Q901" s="174"/>
      <c r="R901" s="175">
        <f t="shared" si="752"/>
        <v>0</v>
      </c>
      <c r="S901" s="173">
        <f t="shared" si="734"/>
        <v>24854.653708324237</v>
      </c>
      <c r="T901" s="174">
        <f t="shared" si="735"/>
        <v>12427.326854162118</v>
      </c>
      <c r="U901" s="174">
        <f t="shared" si="736"/>
        <v>12427.326854162118</v>
      </c>
      <c r="V901" s="174"/>
      <c r="W901" s="174"/>
      <c r="X901" s="175">
        <f t="shared" si="737"/>
        <v>0</v>
      </c>
      <c r="Y901" s="173">
        <f t="shared" si="705"/>
        <v>49709.307416648473</v>
      </c>
      <c r="Z901" s="174">
        <f t="shared" ref="Z901:Z910" si="754">T901*$D$58/100</f>
        <v>24854.653708324237</v>
      </c>
      <c r="AA901" s="174">
        <f t="shared" si="713"/>
        <v>24854.653708324237</v>
      </c>
      <c r="AB901" s="174"/>
      <c r="AC901" s="174"/>
      <c r="AD901" s="175">
        <f t="shared" ref="AD901:AD910" si="755">X901*$D$58/100</f>
        <v>0</v>
      </c>
      <c r="AE901" s="173">
        <f t="shared" si="753"/>
        <v>23.942831999999999</v>
      </c>
      <c r="AF901" s="174">
        <f t="shared" si="732"/>
        <v>36</v>
      </c>
      <c r="AG901" s="174">
        <f t="shared" si="738"/>
        <v>62.464200000000005</v>
      </c>
      <c r="AH901" s="174">
        <f t="shared" si="730"/>
        <v>521</v>
      </c>
      <c r="AI901" s="174">
        <f t="shared" si="731"/>
        <v>200</v>
      </c>
      <c r="AJ901" s="174">
        <f t="shared" si="739"/>
        <v>1.4285714285714286</v>
      </c>
      <c r="AK901" s="174">
        <f t="shared" ref="AK901:AK964" si="756">SUM(AL901:AN901)</f>
        <v>12427.326854162118</v>
      </c>
      <c r="AL901" s="174">
        <f t="shared" si="740"/>
        <v>12427.326854162118</v>
      </c>
      <c r="AM901" s="174"/>
      <c r="AN901" s="174"/>
      <c r="AO901" s="176">
        <v>24</v>
      </c>
      <c r="AP901" s="174">
        <v>36</v>
      </c>
      <c r="AQ901" s="175">
        <f t="shared" si="741"/>
        <v>521</v>
      </c>
      <c r="AR901" s="31">
        <f t="shared" si="742"/>
        <v>0</v>
      </c>
      <c r="AS901" s="2">
        <f t="shared" si="743"/>
        <v>0</v>
      </c>
      <c r="AT901" s="33">
        <f t="shared" si="744"/>
        <v>0</v>
      </c>
      <c r="AU901" s="31">
        <f t="shared" si="745"/>
        <v>1</v>
      </c>
      <c r="AV901" s="2">
        <f t="shared" si="746"/>
        <v>40</v>
      </c>
      <c r="AW901" s="33">
        <f t="shared" si="747"/>
        <v>1</v>
      </c>
      <c r="AX901" s="31">
        <f t="shared" si="748"/>
        <v>1</v>
      </c>
      <c r="AY901" s="33">
        <f t="shared" si="749"/>
        <v>0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hidden="1" customHeight="1">
      <c r="A902" s="2"/>
      <c r="B902" s="107">
        <v>827</v>
      </c>
      <c r="C902" s="31">
        <v>10</v>
      </c>
      <c r="D902" s="113" t="s">
        <v>12</v>
      </c>
      <c r="E902" s="2" t="s">
        <v>141</v>
      </c>
      <c r="F902" s="2"/>
      <c r="G902" s="2" t="s">
        <v>183</v>
      </c>
      <c r="H902" s="33"/>
      <c r="I902" s="173">
        <f t="shared" si="702"/>
        <v>1950.8320350431707</v>
      </c>
      <c r="J902" s="174">
        <f t="shared" si="703"/>
        <v>21.760166048861723</v>
      </c>
      <c r="K902" s="189">
        <f t="shared" si="704"/>
        <v>45</v>
      </c>
      <c r="L902" s="190">
        <f t="shared" si="750"/>
        <v>6</v>
      </c>
      <c r="M902" s="173">
        <f t="shared" si="751"/>
        <v>46708.443675256749</v>
      </c>
      <c r="N902" s="174">
        <f t="shared" si="733"/>
        <v>21306.636978668725</v>
      </c>
      <c r="O902" s="174">
        <f t="shared" si="708"/>
        <v>21306.636978668725</v>
      </c>
      <c r="P902" s="174"/>
      <c r="Q902" s="174"/>
      <c r="R902" s="175">
        <f t="shared" si="752"/>
        <v>0</v>
      </c>
      <c r="S902" s="173">
        <f t="shared" si="734"/>
        <v>34796.515191653925</v>
      </c>
      <c r="T902" s="174">
        <f t="shared" si="735"/>
        <v>17398.257595826963</v>
      </c>
      <c r="U902" s="174">
        <f t="shared" si="736"/>
        <v>17398.257595826963</v>
      </c>
      <c r="V902" s="174"/>
      <c r="W902" s="174"/>
      <c r="X902" s="175">
        <f t="shared" si="737"/>
        <v>0</v>
      </c>
      <c r="Y902" s="173">
        <f t="shared" si="705"/>
        <v>69593.030383307851</v>
      </c>
      <c r="Z902" s="174">
        <f t="shared" si="754"/>
        <v>34796.515191653925</v>
      </c>
      <c r="AA902" s="174">
        <f t="shared" si="713"/>
        <v>34796.515191653925</v>
      </c>
      <c r="AB902" s="174"/>
      <c r="AC902" s="174"/>
      <c r="AD902" s="175">
        <f t="shared" si="755"/>
        <v>0</v>
      </c>
      <c r="AE902" s="173">
        <f t="shared" si="753"/>
        <v>23.942831999999999</v>
      </c>
      <c r="AF902" s="174">
        <f t="shared" si="732"/>
        <v>36</v>
      </c>
      <c r="AG902" s="174">
        <f t="shared" si="738"/>
        <v>22.464200000000002</v>
      </c>
      <c r="AH902" s="174">
        <f t="shared" si="730"/>
        <v>521</v>
      </c>
      <c r="AI902" s="174">
        <f t="shared" si="731"/>
        <v>200</v>
      </c>
      <c r="AJ902" s="174">
        <f t="shared" si="739"/>
        <v>1.4285714285714286</v>
      </c>
      <c r="AK902" s="174">
        <f t="shared" si="756"/>
        <v>12427.326854162118</v>
      </c>
      <c r="AL902" s="174">
        <f t="shared" si="740"/>
        <v>12427.326854162118</v>
      </c>
      <c r="AM902" s="174"/>
      <c r="AN902" s="174"/>
      <c r="AO902" s="176">
        <v>24</v>
      </c>
      <c r="AP902" s="174">
        <v>36</v>
      </c>
      <c r="AQ902" s="175">
        <f t="shared" si="741"/>
        <v>521</v>
      </c>
      <c r="AR902" s="31">
        <f t="shared" si="742"/>
        <v>0</v>
      </c>
      <c r="AS902" s="2">
        <f t="shared" si="743"/>
        <v>0</v>
      </c>
      <c r="AT902" s="33">
        <f t="shared" si="744"/>
        <v>0</v>
      </c>
      <c r="AU902" s="31">
        <f t="shared" si="745"/>
        <v>1</v>
      </c>
      <c r="AV902" s="2">
        <f t="shared" si="746"/>
        <v>0</v>
      </c>
      <c r="AW902" s="33">
        <f t="shared" si="747"/>
        <v>1.4</v>
      </c>
      <c r="AX902" s="31">
        <f t="shared" si="748"/>
        <v>1</v>
      </c>
      <c r="AY902" s="33">
        <f t="shared" si="749"/>
        <v>0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hidden="1" customHeight="1">
      <c r="A903" s="2"/>
      <c r="B903" s="107">
        <v>828</v>
      </c>
      <c r="C903" s="31">
        <v>10</v>
      </c>
      <c r="D903" s="113" t="s">
        <v>12</v>
      </c>
      <c r="E903" s="2" t="s">
        <v>139</v>
      </c>
      <c r="F903" s="2"/>
      <c r="G903" s="2" t="s">
        <v>174</v>
      </c>
      <c r="H903" s="33"/>
      <c r="I903" s="173">
        <f t="shared" si="702"/>
        <v>1741.8143170028313</v>
      </c>
      <c r="J903" s="174">
        <f t="shared" si="703"/>
        <v>21.760166048861723</v>
      </c>
      <c r="K903" s="189">
        <f t="shared" si="704"/>
        <v>76</v>
      </c>
      <c r="L903" s="190">
        <f t="shared" si="750"/>
        <v>12</v>
      </c>
      <c r="M903" s="173">
        <f t="shared" si="751"/>
        <v>41703.967567193533</v>
      </c>
      <c r="N903" s="174">
        <f t="shared" si="733"/>
        <v>19784.734337335249</v>
      </c>
      <c r="O903" s="174">
        <f t="shared" si="708"/>
        <v>0</v>
      </c>
      <c r="P903" s="174"/>
      <c r="Q903" s="174"/>
      <c r="R903" s="175">
        <f t="shared" si="752"/>
        <v>18262.831696001766</v>
      </c>
      <c r="S903" s="173">
        <f t="shared" si="734"/>
        <v>31068.317135405297</v>
      </c>
      <c r="T903" s="174">
        <f t="shared" si="735"/>
        <v>16155.524910410755</v>
      </c>
      <c r="U903" s="174">
        <f t="shared" si="736"/>
        <v>0</v>
      </c>
      <c r="V903" s="174"/>
      <c r="W903" s="174"/>
      <c r="X903" s="175">
        <f t="shared" si="737"/>
        <v>14912.79222499454</v>
      </c>
      <c r="Y903" s="173">
        <f t="shared" si="705"/>
        <v>62136.634270810588</v>
      </c>
      <c r="Z903" s="174">
        <f t="shared" si="754"/>
        <v>32311.04982082151</v>
      </c>
      <c r="AA903" s="174">
        <f t="shared" si="713"/>
        <v>0</v>
      </c>
      <c r="AB903" s="174"/>
      <c r="AC903" s="174"/>
      <c r="AD903" s="175">
        <f t="shared" si="755"/>
        <v>29825.584449989077</v>
      </c>
      <c r="AE903" s="173">
        <f t="shared" si="753"/>
        <v>23.942831999999999</v>
      </c>
      <c r="AF903" s="174">
        <f t="shared" si="732"/>
        <v>36</v>
      </c>
      <c r="AG903" s="174">
        <f t="shared" si="738"/>
        <v>22.464200000000002</v>
      </c>
      <c r="AH903" s="174">
        <f t="shared" si="730"/>
        <v>521</v>
      </c>
      <c r="AI903" s="174">
        <f t="shared" si="731"/>
        <v>200</v>
      </c>
      <c r="AJ903" s="174">
        <f t="shared" si="739"/>
        <v>1.4285714285714286</v>
      </c>
      <c r="AK903" s="174">
        <f t="shared" si="756"/>
        <v>12427.326854162118</v>
      </c>
      <c r="AL903" s="174">
        <f t="shared" si="740"/>
        <v>12427.326854162118</v>
      </c>
      <c r="AM903" s="174"/>
      <c r="AN903" s="174"/>
      <c r="AO903" s="176">
        <v>24</v>
      </c>
      <c r="AP903" s="174">
        <v>36</v>
      </c>
      <c r="AQ903" s="175">
        <f t="shared" si="741"/>
        <v>521</v>
      </c>
      <c r="AR903" s="31">
        <f t="shared" si="742"/>
        <v>0</v>
      </c>
      <c r="AS903" s="2">
        <f t="shared" si="743"/>
        <v>0</v>
      </c>
      <c r="AT903" s="33">
        <f t="shared" si="744"/>
        <v>0</v>
      </c>
      <c r="AU903" s="31">
        <f t="shared" si="745"/>
        <v>1.3</v>
      </c>
      <c r="AV903" s="2">
        <f t="shared" si="746"/>
        <v>0</v>
      </c>
      <c r="AW903" s="33">
        <f t="shared" si="747"/>
        <v>1</v>
      </c>
      <c r="AX903" s="31">
        <f t="shared" si="748"/>
        <v>0</v>
      </c>
      <c r="AY903" s="33">
        <f t="shared" si="749"/>
        <v>1.2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hidden="1" customHeight="1">
      <c r="A904" s="2"/>
      <c r="B904" s="107">
        <v>829</v>
      </c>
      <c r="C904" s="31">
        <v>10</v>
      </c>
      <c r="D904" s="113" t="s">
        <v>12</v>
      </c>
      <c r="E904" s="2" t="s">
        <v>95</v>
      </c>
      <c r="F904" s="2"/>
      <c r="G904" s="2" t="s">
        <v>167</v>
      </c>
      <c r="H904" s="33"/>
      <c r="I904" s="173">
        <f t="shared" si="702"/>
        <v>1760.3653829176824</v>
      </c>
      <c r="J904" s="174">
        <f t="shared" si="703"/>
        <v>21.760166048861723</v>
      </c>
      <c r="K904" s="189">
        <f t="shared" si="704"/>
        <v>72</v>
      </c>
      <c r="L904" s="190">
        <f t="shared" si="750"/>
        <v>11</v>
      </c>
      <c r="M904" s="173">
        <f t="shared" si="751"/>
        <v>42148.13262181374</v>
      </c>
      <c r="N904" s="174">
        <f t="shared" si="733"/>
        <v>20189.957154999654</v>
      </c>
      <c r="O904" s="174">
        <f t="shared" si="708"/>
        <v>0</v>
      </c>
      <c r="P904" s="174"/>
      <c r="Q904" s="174"/>
      <c r="R904" s="175">
        <f t="shared" si="752"/>
        <v>18262.831696001766</v>
      </c>
      <c r="S904" s="173">
        <f t="shared" si="734"/>
        <v>27340.119079156659</v>
      </c>
      <c r="T904" s="174">
        <f t="shared" si="735"/>
        <v>12427.326854162118</v>
      </c>
      <c r="U904" s="174">
        <f t="shared" si="736"/>
        <v>0</v>
      </c>
      <c r="V904" s="174"/>
      <c r="W904" s="174"/>
      <c r="X904" s="175">
        <f t="shared" si="737"/>
        <v>14912.79222499454</v>
      </c>
      <c r="Y904" s="173">
        <f t="shared" si="705"/>
        <v>54680.23815831331</v>
      </c>
      <c r="Z904" s="174">
        <f t="shared" si="754"/>
        <v>24854.653708324237</v>
      </c>
      <c r="AA904" s="174">
        <f t="shared" si="713"/>
        <v>0</v>
      </c>
      <c r="AB904" s="174"/>
      <c r="AC904" s="174"/>
      <c r="AD904" s="175">
        <f t="shared" si="755"/>
        <v>29825.584449989077</v>
      </c>
      <c r="AE904" s="173">
        <f t="shared" si="753"/>
        <v>23.942831999999999</v>
      </c>
      <c r="AF904" s="174">
        <f t="shared" si="732"/>
        <v>36</v>
      </c>
      <c r="AG904" s="174">
        <f t="shared" si="738"/>
        <v>62.464200000000005</v>
      </c>
      <c r="AH904" s="174">
        <f t="shared" si="730"/>
        <v>521</v>
      </c>
      <c r="AI904" s="174">
        <f t="shared" si="731"/>
        <v>200</v>
      </c>
      <c r="AJ904" s="174">
        <f t="shared" si="739"/>
        <v>1.4285714285714286</v>
      </c>
      <c r="AK904" s="174">
        <f t="shared" si="756"/>
        <v>12427.326854162118</v>
      </c>
      <c r="AL904" s="174">
        <f t="shared" si="740"/>
        <v>12427.326854162118</v>
      </c>
      <c r="AM904" s="174"/>
      <c r="AN904" s="174"/>
      <c r="AO904" s="176">
        <v>24</v>
      </c>
      <c r="AP904" s="174">
        <v>36</v>
      </c>
      <c r="AQ904" s="175">
        <f t="shared" si="741"/>
        <v>521</v>
      </c>
      <c r="AR904" s="31">
        <f t="shared" si="742"/>
        <v>0</v>
      </c>
      <c r="AS904" s="2">
        <f t="shared" si="743"/>
        <v>0</v>
      </c>
      <c r="AT904" s="33">
        <f t="shared" si="744"/>
        <v>0</v>
      </c>
      <c r="AU904" s="31">
        <f t="shared" si="745"/>
        <v>1</v>
      </c>
      <c r="AV904" s="2">
        <f t="shared" si="746"/>
        <v>40</v>
      </c>
      <c r="AW904" s="33">
        <f t="shared" si="747"/>
        <v>1</v>
      </c>
      <c r="AX904" s="31">
        <f t="shared" si="748"/>
        <v>0</v>
      </c>
      <c r="AY904" s="33">
        <f t="shared" si="749"/>
        <v>1.2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hidden="1" customHeight="1">
      <c r="A905" s="2"/>
      <c r="B905" s="107">
        <v>830</v>
      </c>
      <c r="C905" s="31">
        <v>10</v>
      </c>
      <c r="D905" s="113" t="s">
        <v>12</v>
      </c>
      <c r="E905" s="2" t="s">
        <v>98</v>
      </c>
      <c r="F905" s="2"/>
      <c r="G905" s="2" t="s">
        <v>183</v>
      </c>
      <c r="H905" s="33"/>
      <c r="I905" s="173">
        <f t="shared" si="702"/>
        <v>1811.4868896829441</v>
      </c>
      <c r="J905" s="174">
        <f t="shared" si="703"/>
        <v>21.760166048861723</v>
      </c>
      <c r="K905" s="189">
        <f t="shared" si="704"/>
        <v>66</v>
      </c>
      <c r="L905" s="190">
        <f t="shared" si="750"/>
        <v>9</v>
      </c>
      <c r="M905" s="173">
        <f t="shared" si="751"/>
        <v>43372.126269881264</v>
      </c>
      <c r="N905" s="174">
        <f t="shared" si="733"/>
        <v>21306.636978668725</v>
      </c>
      <c r="O905" s="174">
        <f t="shared" si="708"/>
        <v>0</v>
      </c>
      <c r="P905" s="174"/>
      <c r="Q905" s="174"/>
      <c r="R905" s="175">
        <f t="shared" si="752"/>
        <v>18262.831696001766</v>
      </c>
      <c r="S905" s="173">
        <f t="shared" si="734"/>
        <v>32311.049820821503</v>
      </c>
      <c r="T905" s="174">
        <f t="shared" si="735"/>
        <v>17398.257595826963</v>
      </c>
      <c r="U905" s="174">
        <f t="shared" si="736"/>
        <v>0</v>
      </c>
      <c r="V905" s="174"/>
      <c r="W905" s="174"/>
      <c r="X905" s="175">
        <f t="shared" si="737"/>
        <v>14912.79222499454</v>
      </c>
      <c r="Y905" s="173">
        <f t="shared" si="705"/>
        <v>64622.099641642999</v>
      </c>
      <c r="Z905" s="174">
        <f t="shared" si="754"/>
        <v>34796.515191653925</v>
      </c>
      <c r="AA905" s="174">
        <f t="shared" si="713"/>
        <v>0</v>
      </c>
      <c r="AB905" s="174"/>
      <c r="AC905" s="174"/>
      <c r="AD905" s="175">
        <f t="shared" si="755"/>
        <v>29825.584449989077</v>
      </c>
      <c r="AE905" s="173">
        <f t="shared" si="753"/>
        <v>23.942831999999999</v>
      </c>
      <c r="AF905" s="174">
        <f t="shared" si="732"/>
        <v>36</v>
      </c>
      <c r="AG905" s="174">
        <f t="shared" si="738"/>
        <v>22.464200000000002</v>
      </c>
      <c r="AH905" s="174">
        <f t="shared" si="730"/>
        <v>521</v>
      </c>
      <c r="AI905" s="174">
        <f t="shared" si="731"/>
        <v>200</v>
      </c>
      <c r="AJ905" s="174">
        <f t="shared" si="739"/>
        <v>1.4285714285714286</v>
      </c>
      <c r="AK905" s="174">
        <f t="shared" si="756"/>
        <v>12427.326854162118</v>
      </c>
      <c r="AL905" s="174">
        <f t="shared" si="740"/>
        <v>12427.326854162118</v>
      </c>
      <c r="AM905" s="174"/>
      <c r="AN905" s="174"/>
      <c r="AO905" s="176">
        <v>24</v>
      </c>
      <c r="AP905" s="174">
        <v>36</v>
      </c>
      <c r="AQ905" s="175">
        <f t="shared" si="741"/>
        <v>521</v>
      </c>
      <c r="AR905" s="31">
        <f t="shared" si="742"/>
        <v>0</v>
      </c>
      <c r="AS905" s="2">
        <f t="shared" si="743"/>
        <v>0</v>
      </c>
      <c r="AT905" s="33">
        <f t="shared" si="744"/>
        <v>0</v>
      </c>
      <c r="AU905" s="31">
        <f t="shared" si="745"/>
        <v>1</v>
      </c>
      <c r="AV905" s="2">
        <f t="shared" si="746"/>
        <v>0</v>
      </c>
      <c r="AW905" s="33">
        <f t="shared" si="747"/>
        <v>1.4</v>
      </c>
      <c r="AX905" s="31">
        <f t="shared" si="748"/>
        <v>0</v>
      </c>
      <c r="AY905" s="33">
        <f t="shared" si="749"/>
        <v>1.2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hidden="1" customHeight="1">
      <c r="A906" s="2"/>
      <c r="B906" s="107">
        <v>831</v>
      </c>
      <c r="C906" s="31">
        <v>7</v>
      </c>
      <c r="D906" s="113" t="s">
        <v>12</v>
      </c>
      <c r="E906" s="2" t="s">
        <v>136</v>
      </c>
      <c r="F906" s="2"/>
      <c r="G906" s="2" t="s">
        <v>174</v>
      </c>
      <c r="H906" s="33"/>
      <c r="I906" s="173">
        <f t="shared" si="702"/>
        <v>869.71649973517515</v>
      </c>
      <c r="J906" s="174">
        <f t="shared" si="703"/>
        <v>15.161113773007305</v>
      </c>
      <c r="K906" s="189">
        <f t="shared" si="704"/>
        <v>447</v>
      </c>
      <c r="L906" s="190">
        <f t="shared" si="750"/>
        <v>52</v>
      </c>
      <c r="M906" s="173">
        <f t="shared" si="751"/>
        <v>20823.476040787344</v>
      </c>
      <c r="N906" s="174">
        <f t="shared" si="733"/>
        <v>18997.774694432614</v>
      </c>
      <c r="O906" s="174">
        <f t="shared" si="708"/>
        <v>0</v>
      </c>
      <c r="P906" s="174"/>
      <c r="Q906" s="174"/>
      <c r="R906" s="175">
        <f t="shared" si="752"/>
        <v>0</v>
      </c>
      <c r="S906" s="173">
        <f t="shared" si="734"/>
        <v>15512.921077696676</v>
      </c>
      <c r="T906" s="174">
        <f t="shared" si="735"/>
        <v>15512.921077696676</v>
      </c>
      <c r="U906" s="174">
        <f t="shared" si="736"/>
        <v>0</v>
      </c>
      <c r="V906" s="174"/>
      <c r="W906" s="174"/>
      <c r="X906" s="175">
        <f t="shared" si="737"/>
        <v>0</v>
      </c>
      <c r="Y906" s="173">
        <f t="shared" si="705"/>
        <v>31025.842155393351</v>
      </c>
      <c r="Z906" s="174">
        <f t="shared" si="754"/>
        <v>31025.842155393351</v>
      </c>
      <c r="AA906" s="174">
        <f t="shared" si="713"/>
        <v>0</v>
      </c>
      <c r="AB906" s="174"/>
      <c r="AC906" s="174"/>
      <c r="AD906" s="175">
        <f t="shared" si="755"/>
        <v>0</v>
      </c>
      <c r="AE906" s="173">
        <f t="shared" si="753"/>
        <v>23.942831999999999</v>
      </c>
      <c r="AF906" s="174">
        <f t="shared" si="732"/>
        <v>36</v>
      </c>
      <c r="AG906" s="174">
        <f t="shared" si="738"/>
        <v>22.464200000000002</v>
      </c>
      <c r="AH906" s="174">
        <f t="shared" si="730"/>
        <v>363</v>
      </c>
      <c r="AI906" s="174">
        <f t="shared" si="731"/>
        <v>200</v>
      </c>
      <c r="AJ906" s="174">
        <f t="shared" si="739"/>
        <v>1.4285714285714286</v>
      </c>
      <c r="AK906" s="174">
        <f t="shared" si="756"/>
        <v>11933.016213612827</v>
      </c>
      <c r="AL906" s="174">
        <f t="shared" si="740"/>
        <v>11933.016213612827</v>
      </c>
      <c r="AM906" s="174"/>
      <c r="AN906" s="174"/>
      <c r="AO906" s="176">
        <v>24</v>
      </c>
      <c r="AP906" s="174">
        <v>36</v>
      </c>
      <c r="AQ906" s="175">
        <f t="shared" si="741"/>
        <v>363</v>
      </c>
      <c r="AR906" s="31">
        <f t="shared" si="742"/>
        <v>0</v>
      </c>
      <c r="AS906" s="2">
        <f t="shared" si="743"/>
        <v>0</v>
      </c>
      <c r="AT906" s="33">
        <f t="shared" si="744"/>
        <v>0</v>
      </c>
      <c r="AU906" s="31">
        <f t="shared" si="745"/>
        <v>1.3</v>
      </c>
      <c r="AV906" s="2">
        <f t="shared" si="746"/>
        <v>0</v>
      </c>
      <c r="AW906" s="33">
        <f t="shared" si="747"/>
        <v>1</v>
      </c>
      <c r="AX906" s="31">
        <f t="shared" si="748"/>
        <v>0</v>
      </c>
      <c r="AY906" s="33">
        <f t="shared" si="749"/>
        <v>0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hidden="1" customHeight="1">
      <c r="A907" s="2"/>
      <c r="B907" s="107">
        <v>832</v>
      </c>
      <c r="C907" s="31">
        <v>7</v>
      </c>
      <c r="D907" s="113" t="s">
        <v>12</v>
      </c>
      <c r="E907" s="2" t="s">
        <v>89</v>
      </c>
      <c r="F907" s="2"/>
      <c r="G907" s="2" t="s">
        <v>167</v>
      </c>
      <c r="H907" s="33"/>
      <c r="I907" s="173">
        <f t="shared" si="702"/>
        <v>887.52967653011729</v>
      </c>
      <c r="J907" s="174">
        <f t="shared" si="703"/>
        <v>15.161113773007305</v>
      </c>
      <c r="K907" s="189">
        <f t="shared" si="704"/>
        <v>421</v>
      </c>
      <c r="L907" s="190">
        <f t="shared" si="750"/>
        <v>46</v>
      </c>
      <c r="M907" s="173">
        <f t="shared" si="751"/>
        <v>21249.973940174939</v>
      </c>
      <c r="N907" s="174">
        <f t="shared" si="733"/>
        <v>19386.879327316372</v>
      </c>
      <c r="O907" s="174">
        <f t="shared" si="708"/>
        <v>0</v>
      </c>
      <c r="P907" s="174"/>
      <c r="Q907" s="174"/>
      <c r="R907" s="175">
        <f t="shared" si="752"/>
        <v>0</v>
      </c>
      <c r="S907" s="173">
        <f t="shared" si="734"/>
        <v>11933.016213612827</v>
      </c>
      <c r="T907" s="174">
        <f t="shared" si="735"/>
        <v>11933.016213612827</v>
      </c>
      <c r="U907" s="174">
        <f t="shared" si="736"/>
        <v>0</v>
      </c>
      <c r="V907" s="174"/>
      <c r="W907" s="174"/>
      <c r="X907" s="175">
        <f t="shared" si="737"/>
        <v>0</v>
      </c>
      <c r="Y907" s="173">
        <f t="shared" si="705"/>
        <v>23866.032427225655</v>
      </c>
      <c r="Z907" s="174">
        <f t="shared" si="754"/>
        <v>23866.032427225655</v>
      </c>
      <c r="AA907" s="174">
        <f t="shared" si="713"/>
        <v>0</v>
      </c>
      <c r="AB907" s="174"/>
      <c r="AC907" s="174"/>
      <c r="AD907" s="175">
        <f t="shared" si="755"/>
        <v>0</v>
      </c>
      <c r="AE907" s="173">
        <f t="shared" si="753"/>
        <v>23.942831999999999</v>
      </c>
      <c r="AF907" s="174">
        <f t="shared" si="732"/>
        <v>36</v>
      </c>
      <c r="AG907" s="174">
        <f t="shared" si="738"/>
        <v>62.464200000000005</v>
      </c>
      <c r="AH907" s="174">
        <f t="shared" si="730"/>
        <v>363</v>
      </c>
      <c r="AI907" s="174">
        <f t="shared" si="731"/>
        <v>200</v>
      </c>
      <c r="AJ907" s="174">
        <f t="shared" si="739"/>
        <v>1.4285714285714286</v>
      </c>
      <c r="AK907" s="174">
        <f t="shared" si="756"/>
        <v>11933.016213612827</v>
      </c>
      <c r="AL907" s="174">
        <f t="shared" si="740"/>
        <v>11933.016213612827</v>
      </c>
      <c r="AM907" s="174"/>
      <c r="AN907" s="174"/>
      <c r="AO907" s="176">
        <v>24</v>
      </c>
      <c r="AP907" s="174">
        <v>36</v>
      </c>
      <c r="AQ907" s="175">
        <f t="shared" si="741"/>
        <v>363</v>
      </c>
      <c r="AR907" s="31">
        <f t="shared" si="742"/>
        <v>0</v>
      </c>
      <c r="AS907" s="2">
        <f t="shared" si="743"/>
        <v>0</v>
      </c>
      <c r="AT907" s="33">
        <f t="shared" si="744"/>
        <v>0</v>
      </c>
      <c r="AU907" s="31">
        <f t="shared" si="745"/>
        <v>1</v>
      </c>
      <c r="AV907" s="2">
        <f t="shared" si="746"/>
        <v>40</v>
      </c>
      <c r="AW907" s="33">
        <f t="shared" si="747"/>
        <v>1</v>
      </c>
      <c r="AX907" s="31">
        <f t="shared" si="748"/>
        <v>0</v>
      </c>
      <c r="AY907" s="33">
        <f t="shared" si="749"/>
        <v>0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hidden="1" customHeight="1">
      <c r="A908" s="2"/>
      <c r="B908" s="107">
        <v>833</v>
      </c>
      <c r="C908" s="31">
        <v>7</v>
      </c>
      <c r="D908" s="113" t="s">
        <v>12</v>
      </c>
      <c r="E908" s="2" t="s">
        <v>91</v>
      </c>
      <c r="F908" s="2"/>
      <c r="G908" s="2" t="s">
        <v>183</v>
      </c>
      <c r="H908" s="33"/>
      <c r="I908" s="173">
        <f t="shared" ref="I908:I971" si="757">M908/AE908</f>
        <v>936.61776894557329</v>
      </c>
      <c r="J908" s="174">
        <f t="shared" ref="J908:J971" si="758">AH908/AE908</f>
        <v>15.161113773007305</v>
      </c>
      <c r="K908" s="189">
        <f t="shared" ref="K908:K971" si="759">RANK(I908,$I$76:$I$977)</f>
        <v>369</v>
      </c>
      <c r="L908" s="190">
        <f t="shared" si="750"/>
        <v>40</v>
      </c>
      <c r="M908" s="173">
        <f t="shared" si="751"/>
        <v>22425.281890078677</v>
      </c>
      <c r="N908" s="174">
        <f t="shared" si="733"/>
        <v>20459.141978619737</v>
      </c>
      <c r="O908" s="174">
        <f t="shared" si="708"/>
        <v>0</v>
      </c>
      <c r="P908" s="174"/>
      <c r="Q908" s="174"/>
      <c r="R908" s="175">
        <f t="shared" si="752"/>
        <v>0</v>
      </c>
      <c r="S908" s="173">
        <f t="shared" si="734"/>
        <v>16706.222699057958</v>
      </c>
      <c r="T908" s="174">
        <f t="shared" si="735"/>
        <v>16706.222699057958</v>
      </c>
      <c r="U908" s="174">
        <f t="shared" si="736"/>
        <v>0</v>
      </c>
      <c r="V908" s="174"/>
      <c r="W908" s="174"/>
      <c r="X908" s="175">
        <f t="shared" si="737"/>
        <v>0</v>
      </c>
      <c r="Y908" s="173">
        <f t="shared" ref="Y908:Y971" si="760">SUM(Z908:AD908)</f>
        <v>33412.445398115917</v>
      </c>
      <c r="Z908" s="174">
        <f t="shared" si="754"/>
        <v>33412.445398115917</v>
      </c>
      <c r="AA908" s="174">
        <f t="shared" si="713"/>
        <v>0</v>
      </c>
      <c r="AB908" s="174"/>
      <c r="AC908" s="174"/>
      <c r="AD908" s="175">
        <f t="shared" si="755"/>
        <v>0</v>
      </c>
      <c r="AE908" s="173">
        <f t="shared" si="753"/>
        <v>23.942831999999999</v>
      </c>
      <c r="AF908" s="174">
        <f t="shared" si="732"/>
        <v>36</v>
      </c>
      <c r="AG908" s="174">
        <f t="shared" si="738"/>
        <v>22.464200000000002</v>
      </c>
      <c r="AH908" s="174">
        <f t="shared" si="730"/>
        <v>363</v>
      </c>
      <c r="AI908" s="174">
        <f t="shared" si="731"/>
        <v>200</v>
      </c>
      <c r="AJ908" s="174">
        <f t="shared" si="739"/>
        <v>1.4285714285714286</v>
      </c>
      <c r="AK908" s="174">
        <f t="shared" si="756"/>
        <v>11933.016213612827</v>
      </c>
      <c r="AL908" s="174">
        <f t="shared" si="740"/>
        <v>11933.016213612827</v>
      </c>
      <c r="AM908" s="174"/>
      <c r="AN908" s="174"/>
      <c r="AO908" s="176">
        <v>24</v>
      </c>
      <c r="AP908" s="174">
        <v>36</v>
      </c>
      <c r="AQ908" s="175">
        <f t="shared" si="741"/>
        <v>363</v>
      </c>
      <c r="AR908" s="31">
        <f t="shared" si="742"/>
        <v>0</v>
      </c>
      <c r="AS908" s="2">
        <f t="shared" si="743"/>
        <v>0</v>
      </c>
      <c r="AT908" s="33">
        <f t="shared" si="744"/>
        <v>0</v>
      </c>
      <c r="AU908" s="31">
        <f t="shared" si="745"/>
        <v>1</v>
      </c>
      <c r="AV908" s="2">
        <f t="shared" si="746"/>
        <v>0</v>
      </c>
      <c r="AW908" s="33">
        <f t="shared" si="747"/>
        <v>1.4</v>
      </c>
      <c r="AX908" s="31">
        <f t="shared" si="748"/>
        <v>0</v>
      </c>
      <c r="AY908" s="33">
        <f t="shared" si="749"/>
        <v>0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hidden="1" customHeight="1">
      <c r="A909" s="2"/>
      <c r="B909" s="107">
        <v>834</v>
      </c>
      <c r="C909" s="31">
        <v>4</v>
      </c>
      <c r="D909" s="113" t="s">
        <v>12</v>
      </c>
      <c r="E909" s="2" t="s">
        <v>67</v>
      </c>
      <c r="F909" s="2"/>
      <c r="G909" s="2"/>
      <c r="H909" s="33"/>
      <c r="I909" s="173">
        <f t="shared" si="757"/>
        <v>623.05782888396357</v>
      </c>
      <c r="J909" s="174">
        <f t="shared" si="758"/>
        <v>8.3114645752849956</v>
      </c>
      <c r="K909" s="189">
        <f t="shared" si="759"/>
        <v>682</v>
      </c>
      <c r="L909" s="190">
        <f t="shared" si="750"/>
        <v>85</v>
      </c>
      <c r="M909" s="173">
        <f t="shared" si="751"/>
        <v>14917.768923253487</v>
      </c>
      <c r="N909" s="174">
        <f t="shared" si="733"/>
        <v>13609.851323211775</v>
      </c>
      <c r="O909" s="174">
        <f t="shared" si="708"/>
        <v>0</v>
      </c>
      <c r="P909" s="174"/>
      <c r="Q909" s="174"/>
      <c r="R909" s="175">
        <f t="shared" si="752"/>
        <v>0</v>
      </c>
      <c r="S909" s="173">
        <f t="shared" si="734"/>
        <v>11113.33052697178</v>
      </c>
      <c r="T909" s="174">
        <f t="shared" si="735"/>
        <v>11113.33052697178</v>
      </c>
      <c r="U909" s="174">
        <f t="shared" si="736"/>
        <v>0</v>
      </c>
      <c r="V909" s="174"/>
      <c r="W909" s="174"/>
      <c r="X909" s="175">
        <f t="shared" si="737"/>
        <v>0</v>
      </c>
      <c r="Y909" s="173">
        <f t="shared" si="760"/>
        <v>22226.661053943561</v>
      </c>
      <c r="Z909" s="174">
        <f t="shared" si="754"/>
        <v>22226.661053943561</v>
      </c>
      <c r="AA909" s="174">
        <f t="shared" si="713"/>
        <v>0</v>
      </c>
      <c r="AB909" s="174"/>
      <c r="AC909" s="174"/>
      <c r="AD909" s="175">
        <f t="shared" si="755"/>
        <v>0</v>
      </c>
      <c r="AE909" s="173">
        <f t="shared" si="753"/>
        <v>23.942831999999999</v>
      </c>
      <c r="AF909" s="174">
        <f t="shared" si="732"/>
        <v>36</v>
      </c>
      <c r="AG909" s="174">
        <f t="shared" si="738"/>
        <v>22.464200000000002</v>
      </c>
      <c r="AH909" s="174">
        <f t="shared" si="730"/>
        <v>199</v>
      </c>
      <c r="AI909" s="174">
        <f t="shared" si="731"/>
        <v>200</v>
      </c>
      <c r="AJ909" s="174">
        <f t="shared" si="739"/>
        <v>1.4285714285714286</v>
      </c>
      <c r="AK909" s="174">
        <f t="shared" si="756"/>
        <v>11113.33052697178</v>
      </c>
      <c r="AL909" s="174">
        <f t="shared" si="740"/>
        <v>11113.33052697178</v>
      </c>
      <c r="AM909" s="174"/>
      <c r="AN909" s="174"/>
      <c r="AO909" s="176">
        <v>24</v>
      </c>
      <c r="AP909" s="174">
        <v>36</v>
      </c>
      <c r="AQ909" s="175">
        <f t="shared" si="741"/>
        <v>199</v>
      </c>
      <c r="AR909" s="31">
        <f t="shared" si="742"/>
        <v>0</v>
      </c>
      <c r="AS909" s="2">
        <f t="shared" si="743"/>
        <v>0</v>
      </c>
      <c r="AT909" s="33">
        <f t="shared" si="744"/>
        <v>0</v>
      </c>
      <c r="AU909" s="31">
        <f t="shared" si="745"/>
        <v>1</v>
      </c>
      <c r="AV909" s="2">
        <f t="shared" si="746"/>
        <v>0</v>
      </c>
      <c r="AW909" s="33">
        <f t="shared" si="747"/>
        <v>1</v>
      </c>
      <c r="AX909" s="31">
        <f t="shared" si="748"/>
        <v>0</v>
      </c>
      <c r="AY909" s="33">
        <f t="shared" si="749"/>
        <v>0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hidden="1" customHeight="1">
      <c r="A910" s="2"/>
      <c r="B910" s="107">
        <v>835</v>
      </c>
      <c r="C910" s="31">
        <v>1</v>
      </c>
      <c r="D910" s="113" t="s">
        <v>12</v>
      </c>
      <c r="E910" s="2" t="s">
        <v>67</v>
      </c>
      <c r="F910" s="2"/>
      <c r="G910" s="2"/>
      <c r="H910" s="33"/>
      <c r="I910" s="173">
        <f t="shared" si="757"/>
        <v>507.07701488462067</v>
      </c>
      <c r="J910" s="174">
        <f t="shared" si="758"/>
        <v>4.2183815181094699</v>
      </c>
      <c r="K910" s="189">
        <f t="shared" si="759"/>
        <v>780</v>
      </c>
      <c r="L910" s="190">
        <f t="shared" si="750"/>
        <v>103</v>
      </c>
      <c r="M910" s="173">
        <f t="shared" si="751"/>
        <v>12140.859778443972</v>
      </c>
      <c r="N910" s="174">
        <f t="shared" si="733"/>
        <v>11076.408099003276</v>
      </c>
      <c r="O910" s="174">
        <f t="shared" si="708"/>
        <v>0</v>
      </c>
      <c r="P910" s="174"/>
      <c r="Q910" s="174"/>
      <c r="R910" s="175">
        <f t="shared" si="752"/>
        <v>0</v>
      </c>
      <c r="S910" s="173">
        <f t="shared" si="734"/>
        <v>9044.6090359495065</v>
      </c>
      <c r="T910" s="174">
        <f t="shared" si="735"/>
        <v>9044.6090359495065</v>
      </c>
      <c r="U910" s="174">
        <f t="shared" si="736"/>
        <v>0</v>
      </c>
      <c r="V910" s="174"/>
      <c r="W910" s="174"/>
      <c r="X910" s="175">
        <f t="shared" si="737"/>
        <v>0</v>
      </c>
      <c r="Y910" s="173">
        <f t="shared" si="760"/>
        <v>18089.218071899013</v>
      </c>
      <c r="Z910" s="174">
        <f t="shared" si="754"/>
        <v>18089.218071899013</v>
      </c>
      <c r="AA910" s="174">
        <f t="shared" si="713"/>
        <v>0</v>
      </c>
      <c r="AB910" s="174"/>
      <c r="AC910" s="174"/>
      <c r="AD910" s="175">
        <f t="shared" si="755"/>
        <v>0</v>
      </c>
      <c r="AE910" s="173">
        <f t="shared" si="753"/>
        <v>23.942831999999999</v>
      </c>
      <c r="AF910" s="174">
        <f t="shared" si="732"/>
        <v>36</v>
      </c>
      <c r="AG910" s="174">
        <f t="shared" si="738"/>
        <v>22.464200000000002</v>
      </c>
      <c r="AH910" s="174">
        <f t="shared" si="730"/>
        <v>101</v>
      </c>
      <c r="AI910" s="174">
        <f t="shared" si="731"/>
        <v>200</v>
      </c>
      <c r="AJ910" s="174">
        <f t="shared" si="739"/>
        <v>1.4285714285714286</v>
      </c>
      <c r="AK910" s="174">
        <f t="shared" si="756"/>
        <v>9044.6090359495065</v>
      </c>
      <c r="AL910" s="174">
        <f t="shared" si="740"/>
        <v>9044.6090359495065</v>
      </c>
      <c r="AM910" s="174"/>
      <c r="AN910" s="174"/>
      <c r="AO910" s="176">
        <v>24</v>
      </c>
      <c r="AP910" s="174">
        <v>36</v>
      </c>
      <c r="AQ910" s="175">
        <f t="shared" si="741"/>
        <v>101</v>
      </c>
      <c r="AR910" s="31">
        <f t="shared" si="742"/>
        <v>0</v>
      </c>
      <c r="AS910" s="2">
        <f t="shared" si="743"/>
        <v>0</v>
      </c>
      <c r="AT910" s="33">
        <f t="shared" si="744"/>
        <v>0</v>
      </c>
      <c r="AU910" s="31">
        <f t="shared" si="745"/>
        <v>1</v>
      </c>
      <c r="AV910" s="2">
        <f t="shared" si="746"/>
        <v>0</v>
      </c>
      <c r="AW910" s="33">
        <f t="shared" si="747"/>
        <v>1</v>
      </c>
      <c r="AX910" s="31">
        <f t="shared" si="748"/>
        <v>0</v>
      </c>
      <c r="AY910" s="33">
        <f t="shared" si="749"/>
        <v>0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hidden="1" customHeight="1">
      <c r="A911" s="2"/>
      <c r="B911" s="107">
        <v>836</v>
      </c>
      <c r="C911" s="31">
        <v>10</v>
      </c>
      <c r="D911" s="113" t="s">
        <v>15</v>
      </c>
      <c r="E911" s="2" t="s">
        <v>144</v>
      </c>
      <c r="F911" s="2"/>
      <c r="G911" s="1" t="s">
        <v>174</v>
      </c>
      <c r="H911" s="33">
        <f t="shared" ref="H911:H941" si="761">IF(AX911=AT911,3,4)</f>
        <v>4</v>
      </c>
      <c r="I911" s="173">
        <f t="shared" si="757"/>
        <v>1585.4239289199338</v>
      </c>
      <c r="J911" s="174">
        <f t="shared" si="758"/>
        <v>19.780450366105395</v>
      </c>
      <c r="K911" s="189">
        <f t="shared" si="759"/>
        <v>98</v>
      </c>
      <c r="L911" s="190">
        <f t="shared" si="750"/>
        <v>14</v>
      </c>
      <c r="M911" s="173">
        <f t="shared" si="751"/>
        <v>47449.423473637398</v>
      </c>
      <c r="N911" s="174">
        <f t="shared" si="733"/>
        <v>10822.322060534349</v>
      </c>
      <c r="O911" s="174">
        <f t="shared" ref="O911:O956" si="762">U911*(1+(AG911/100)*(AI911/100-1))</f>
        <v>10822.322060534349</v>
      </c>
      <c r="P911" s="174">
        <f t="shared" ref="P911:P941" si="763">V911*(1+(AG911/100)*(AI911/100-1))</f>
        <v>10822.322060534349</v>
      </c>
      <c r="Q911" s="174">
        <f t="shared" ref="Q911:Q941" si="764">W911*(1+(AG911/100)*(AI911/100-1))</f>
        <v>10822.322060534349</v>
      </c>
      <c r="R911" s="175">
        <f t="shared" si="752"/>
        <v>0</v>
      </c>
      <c r="S911" s="173">
        <f t="shared" si="734"/>
        <v>21644.644121068697</v>
      </c>
      <c r="T911" s="174">
        <f t="shared" ref="T911:T941" si="765">AL911*AS911*AY911</f>
        <v>5411.1610302671743</v>
      </c>
      <c r="U911" s="174">
        <f t="shared" ref="U911:U941" si="766">AL911*AS911*AY911</f>
        <v>5411.1610302671743</v>
      </c>
      <c r="V911" s="174">
        <f t="shared" ref="V911:V941" si="767">AL911*AS911*AY911</f>
        <v>5411.1610302671743</v>
      </c>
      <c r="W911" s="174">
        <f t="shared" ref="W911:W941" si="768">IF(H911=4,AL911*AS911*IF(AT911=0,AY911,1),0)</f>
        <v>5411.1610302671743</v>
      </c>
      <c r="X911" s="175">
        <f t="shared" ref="X911:X941" si="769">AL911*IF(H911=3,9,IF(AT911=1,10,9))*IF(AW911=1,0,AW911)</f>
        <v>0</v>
      </c>
      <c r="Y911" s="173">
        <f t="shared" si="760"/>
        <v>43289.288242137394</v>
      </c>
      <c r="Z911" s="174">
        <f t="shared" ref="Z911:Z941" si="770">T911*AI911/100</f>
        <v>10822.322060534349</v>
      </c>
      <c r="AA911" s="174">
        <f t="shared" ref="AA911:AA941" si="771">U911*AI911/100</f>
        <v>10822.322060534349</v>
      </c>
      <c r="AB911" s="174">
        <f t="shared" ref="AB911:AB941" si="772">V911*AI911/100</f>
        <v>10822.322060534349</v>
      </c>
      <c r="AC911" s="174">
        <f t="shared" ref="AC911:AC941" si="773">W911*AI911/100</f>
        <v>10822.322060534349</v>
      </c>
      <c r="AD911" s="175">
        <f t="shared" ref="AD911:AD941" si="774">X911*AI911/100</f>
        <v>0</v>
      </c>
      <c r="AE911" s="173">
        <f t="shared" si="753"/>
        <v>29.928540000000002</v>
      </c>
      <c r="AF911" s="174">
        <f t="shared" si="732"/>
        <v>36</v>
      </c>
      <c r="AG911" s="174">
        <f t="shared" ref="AG911:AG941" si="775">IF($D$57+AX911&gt;100,100,$D$57+AX911)</f>
        <v>100</v>
      </c>
      <c r="AH911" s="174">
        <f t="shared" si="730"/>
        <v>592</v>
      </c>
      <c r="AI911" s="174">
        <f t="shared" si="731"/>
        <v>200</v>
      </c>
      <c r="AJ911" s="174">
        <f t="shared" ref="AJ911:AJ941" si="776">10*AU911/IF(AT911=1,2.5,(IF(AY911=1,3,2.5)))</f>
        <v>3.3333333333333335</v>
      </c>
      <c r="AK911" s="174">
        <f t="shared" si="756"/>
        <v>5411.1610302671743</v>
      </c>
      <c r="AL911" s="174">
        <f t="shared" ref="AL911:AL941" si="777">((VLOOKUP(C911,$B$36:$AG$39,22,FALSE)+VLOOKUP(C911,$B$40:$AG$43,22,FALSE)*$D$54))*$D$59/100</f>
        <v>5411.1610302671743</v>
      </c>
      <c r="AM911" s="174"/>
      <c r="AN911" s="174"/>
      <c r="AO911" s="176">
        <v>30</v>
      </c>
      <c r="AP911" s="174">
        <v>36</v>
      </c>
      <c r="AQ911" s="175">
        <f t="shared" ref="AQ911:AQ941" si="778">VLOOKUP(C911,$B$45:$AA$48,22,FALSE)</f>
        <v>592</v>
      </c>
      <c r="AR911" s="31">
        <f t="shared" ref="AR911:AR941" si="779">IF(LEFT(E911,1)*1=1,$S$65,$R$65)</f>
        <v>0</v>
      </c>
      <c r="AS911" s="2">
        <f t="shared" ref="AS911:AS941" si="780">IF(LEFT(E911,1)*1=2,$U$65,$T$65)</f>
        <v>1</v>
      </c>
      <c r="AT911" s="33">
        <f t="shared" ref="AT911:AT941" si="781">IF(LEFT(E911,1)*1=3,$W$65,$V$65)</f>
        <v>0</v>
      </c>
      <c r="AU911" s="31">
        <f t="shared" ref="AU911:AU941" si="782">IF(MID(E911,3,1)*1=1,$Y$65,$X$65)</f>
        <v>1</v>
      </c>
      <c r="AV911" s="2">
        <f t="shared" ref="AV911:AV941" si="783">IF(MID(E911,3,1)*1=2,$AA$65,$Z$65)</f>
        <v>0</v>
      </c>
      <c r="AW911" s="33">
        <f t="shared" ref="AW911:AW941" si="784">IF(MID(E911,3,1)*1=3,$AC$65,$AB$65)</f>
        <v>1</v>
      </c>
      <c r="AX911" s="31">
        <f t="shared" ref="AX911:AX941" si="785">IF(MID(E911,5,1)*1=1,$AE$65,$AD$65)</f>
        <v>100</v>
      </c>
      <c r="AY911" s="33">
        <f t="shared" ref="AY911:AY941" si="786">IF(MID(E911,5,1)*1=2,$AG$65,$AF$65)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hidden="1" customHeight="1">
      <c r="A912" s="2"/>
      <c r="B912" s="107">
        <v>837</v>
      </c>
      <c r="C912" s="31">
        <v>10</v>
      </c>
      <c r="D912" s="113" t="s">
        <v>15</v>
      </c>
      <c r="E912" s="2" t="s">
        <v>138</v>
      </c>
      <c r="F912" s="2"/>
      <c r="G912" s="1" t="s">
        <v>174</v>
      </c>
      <c r="H912" s="33">
        <f t="shared" si="761"/>
        <v>4</v>
      </c>
      <c r="I912" s="173">
        <f t="shared" si="757"/>
        <v>1585.4239289199338</v>
      </c>
      <c r="J912" s="174">
        <f t="shared" si="758"/>
        <v>19.780450366105395</v>
      </c>
      <c r="K912" s="189">
        <f t="shared" si="759"/>
        <v>98</v>
      </c>
      <c r="L912" s="190">
        <f t="shared" si="750"/>
        <v>14</v>
      </c>
      <c r="M912" s="173">
        <f t="shared" si="751"/>
        <v>47449.423473637398</v>
      </c>
      <c r="N912" s="174">
        <f t="shared" si="733"/>
        <v>10822.322060534349</v>
      </c>
      <c r="O912" s="174">
        <f t="shared" si="762"/>
        <v>10822.322060534349</v>
      </c>
      <c r="P912" s="174">
        <f t="shared" si="763"/>
        <v>10822.322060534349</v>
      </c>
      <c r="Q912" s="174">
        <f t="shared" si="764"/>
        <v>10822.322060534349</v>
      </c>
      <c r="R912" s="175">
        <f t="shared" si="752"/>
        <v>0</v>
      </c>
      <c r="S912" s="173">
        <f t="shared" si="734"/>
        <v>21644.644121068697</v>
      </c>
      <c r="T912" s="174">
        <f t="shared" si="765"/>
        <v>5411.1610302671743</v>
      </c>
      <c r="U912" s="174">
        <f t="shared" si="766"/>
        <v>5411.1610302671743</v>
      </c>
      <c r="V912" s="174">
        <f t="shared" si="767"/>
        <v>5411.1610302671743</v>
      </c>
      <c r="W912" s="174">
        <f t="shared" si="768"/>
        <v>5411.1610302671743</v>
      </c>
      <c r="X912" s="175">
        <f t="shared" si="769"/>
        <v>0</v>
      </c>
      <c r="Y912" s="173">
        <f t="shared" si="760"/>
        <v>43289.288242137394</v>
      </c>
      <c r="Z912" s="174">
        <f t="shared" si="770"/>
        <v>10822.322060534349</v>
      </c>
      <c r="AA912" s="174">
        <f t="shared" si="771"/>
        <v>10822.322060534349</v>
      </c>
      <c r="AB912" s="174">
        <f t="shared" si="772"/>
        <v>10822.322060534349</v>
      </c>
      <c r="AC912" s="174">
        <f t="shared" si="773"/>
        <v>10822.322060534349</v>
      </c>
      <c r="AD912" s="175">
        <f t="shared" si="774"/>
        <v>0</v>
      </c>
      <c r="AE912" s="173">
        <f t="shared" si="753"/>
        <v>29.928540000000002</v>
      </c>
      <c r="AF912" s="174">
        <f t="shared" si="732"/>
        <v>36</v>
      </c>
      <c r="AG912" s="174">
        <f t="shared" si="775"/>
        <v>100</v>
      </c>
      <c r="AH912" s="174">
        <f t="shared" si="730"/>
        <v>592</v>
      </c>
      <c r="AI912" s="174">
        <f t="shared" si="731"/>
        <v>200</v>
      </c>
      <c r="AJ912" s="174">
        <f t="shared" si="776"/>
        <v>2.6666666666666665</v>
      </c>
      <c r="AK912" s="174">
        <f t="shared" si="756"/>
        <v>5411.1610302671743</v>
      </c>
      <c r="AL912" s="174">
        <f t="shared" si="777"/>
        <v>5411.1610302671743</v>
      </c>
      <c r="AM912" s="174"/>
      <c r="AN912" s="174"/>
      <c r="AO912" s="176">
        <v>30</v>
      </c>
      <c r="AP912" s="174">
        <v>36</v>
      </c>
      <c r="AQ912" s="175">
        <f t="shared" si="778"/>
        <v>592</v>
      </c>
      <c r="AR912" s="31">
        <f t="shared" si="779"/>
        <v>0</v>
      </c>
      <c r="AS912" s="2">
        <f t="shared" si="780"/>
        <v>1</v>
      </c>
      <c r="AT912" s="33">
        <f t="shared" si="781"/>
        <v>0</v>
      </c>
      <c r="AU912" s="31">
        <f t="shared" si="782"/>
        <v>0.8</v>
      </c>
      <c r="AV912" s="2">
        <f t="shared" si="783"/>
        <v>0</v>
      </c>
      <c r="AW912" s="33">
        <f t="shared" si="784"/>
        <v>1</v>
      </c>
      <c r="AX912" s="31">
        <f t="shared" si="785"/>
        <v>100</v>
      </c>
      <c r="AY912" s="33">
        <f t="shared" si="786"/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hidden="1" customHeight="1">
      <c r="A913" s="2"/>
      <c r="B913" s="107">
        <v>838</v>
      </c>
      <c r="C913" s="31">
        <v>10</v>
      </c>
      <c r="D913" s="113" t="s">
        <v>15</v>
      </c>
      <c r="E913" s="2" t="s">
        <v>141</v>
      </c>
      <c r="F913" s="2"/>
      <c r="G913" s="1" t="s">
        <v>174</v>
      </c>
      <c r="H913" s="33">
        <f t="shared" si="761"/>
        <v>4</v>
      </c>
      <c r="I913" s="173">
        <f t="shared" si="757"/>
        <v>2022.2786934310161</v>
      </c>
      <c r="J913" s="174">
        <f t="shared" si="758"/>
        <v>19.780450366105395</v>
      </c>
      <c r="K913" s="189">
        <f t="shared" si="759"/>
        <v>34</v>
      </c>
      <c r="L913" s="190">
        <f t="shared" si="750"/>
        <v>3</v>
      </c>
      <c r="M913" s="173">
        <f t="shared" si="751"/>
        <v>60523.848767497904</v>
      </c>
      <c r="N913" s="174">
        <f t="shared" si="733"/>
        <v>10822.322060534349</v>
      </c>
      <c r="O913" s="174">
        <f t="shared" si="762"/>
        <v>10822.322060534349</v>
      </c>
      <c r="P913" s="174">
        <f t="shared" si="763"/>
        <v>10822.322060534349</v>
      </c>
      <c r="Q913" s="174">
        <f t="shared" si="764"/>
        <v>10822.322060534349</v>
      </c>
      <c r="R913" s="175">
        <f t="shared" si="752"/>
        <v>11928.123119571217</v>
      </c>
      <c r="S913" s="173">
        <f t="shared" si="734"/>
        <v>31384.733975549614</v>
      </c>
      <c r="T913" s="174">
        <f t="shared" si="765"/>
        <v>5411.1610302671743</v>
      </c>
      <c r="U913" s="174">
        <f t="shared" si="766"/>
        <v>5411.1610302671743</v>
      </c>
      <c r="V913" s="174">
        <f t="shared" si="767"/>
        <v>5411.1610302671743</v>
      </c>
      <c r="W913" s="174">
        <f t="shared" si="768"/>
        <v>5411.1610302671743</v>
      </c>
      <c r="X913" s="175">
        <f t="shared" si="769"/>
        <v>9740.0898544809152</v>
      </c>
      <c r="Y913" s="173">
        <f t="shared" si="760"/>
        <v>62769.467951099228</v>
      </c>
      <c r="Z913" s="174">
        <f t="shared" si="770"/>
        <v>10822.322060534349</v>
      </c>
      <c r="AA913" s="174">
        <f t="shared" si="771"/>
        <v>10822.322060534349</v>
      </c>
      <c r="AB913" s="174">
        <f t="shared" si="772"/>
        <v>10822.322060534349</v>
      </c>
      <c r="AC913" s="174">
        <f t="shared" si="773"/>
        <v>10822.322060534349</v>
      </c>
      <c r="AD913" s="175">
        <f t="shared" si="774"/>
        <v>19480.17970896183</v>
      </c>
      <c r="AE913" s="173">
        <f t="shared" si="753"/>
        <v>29.928540000000002</v>
      </c>
      <c r="AF913" s="174">
        <f t="shared" si="732"/>
        <v>36</v>
      </c>
      <c r="AG913" s="174">
        <f t="shared" si="775"/>
        <v>100</v>
      </c>
      <c r="AH913" s="174">
        <f t="shared" si="730"/>
        <v>592</v>
      </c>
      <c r="AI913" s="174">
        <f t="shared" si="731"/>
        <v>200</v>
      </c>
      <c r="AJ913" s="174">
        <f t="shared" si="776"/>
        <v>3.3333333333333335</v>
      </c>
      <c r="AK913" s="174">
        <f t="shared" si="756"/>
        <v>5411.1610302671743</v>
      </c>
      <c r="AL913" s="174">
        <f t="shared" si="777"/>
        <v>5411.1610302671743</v>
      </c>
      <c r="AM913" s="174"/>
      <c r="AN913" s="174"/>
      <c r="AO913" s="176">
        <v>30</v>
      </c>
      <c r="AP913" s="174">
        <v>36</v>
      </c>
      <c r="AQ913" s="175">
        <f t="shared" si="778"/>
        <v>592</v>
      </c>
      <c r="AR913" s="31">
        <f t="shared" si="779"/>
        <v>0</v>
      </c>
      <c r="AS913" s="2">
        <f t="shared" si="780"/>
        <v>1</v>
      </c>
      <c r="AT913" s="33">
        <f t="shared" si="781"/>
        <v>0</v>
      </c>
      <c r="AU913" s="31">
        <f t="shared" si="782"/>
        <v>1</v>
      </c>
      <c r="AV913" s="2">
        <f t="shared" si="783"/>
        <v>0</v>
      </c>
      <c r="AW913" s="33">
        <f t="shared" si="784"/>
        <v>0.2</v>
      </c>
      <c r="AX913" s="31">
        <f t="shared" si="785"/>
        <v>100</v>
      </c>
      <c r="AY913" s="33">
        <f t="shared" si="786"/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hidden="1" customHeight="1">
      <c r="A914" s="2"/>
      <c r="B914" s="107">
        <v>839</v>
      </c>
      <c r="C914" s="31">
        <v>10</v>
      </c>
      <c r="D914" s="113" t="s">
        <v>15</v>
      </c>
      <c r="E914" s="2" t="s">
        <v>161</v>
      </c>
      <c r="F914" s="1"/>
      <c r="G914" s="1" t="s">
        <v>174</v>
      </c>
      <c r="H914" s="33">
        <f t="shared" si="761"/>
        <v>4</v>
      </c>
      <c r="I914" s="173">
        <f t="shared" si="757"/>
        <v>1981.7799111499173</v>
      </c>
      <c r="J914" s="174">
        <f t="shared" si="758"/>
        <v>19.780450366105395</v>
      </c>
      <c r="K914" s="189">
        <f t="shared" si="759"/>
        <v>39</v>
      </c>
      <c r="L914" s="190">
        <f t="shared" si="750"/>
        <v>4</v>
      </c>
      <c r="M914" s="173">
        <f t="shared" si="751"/>
        <v>59311.77934204675</v>
      </c>
      <c r="N914" s="174">
        <f t="shared" si="733"/>
        <v>13527.902575667937</v>
      </c>
      <c r="O914" s="174">
        <f t="shared" si="762"/>
        <v>13527.902575667937</v>
      </c>
      <c r="P914" s="174">
        <f t="shared" si="763"/>
        <v>13527.902575667937</v>
      </c>
      <c r="Q914" s="174">
        <f t="shared" si="764"/>
        <v>13527.902575667937</v>
      </c>
      <c r="R914" s="175">
        <f t="shared" si="752"/>
        <v>0</v>
      </c>
      <c r="S914" s="173">
        <f t="shared" si="734"/>
        <v>27055.805151335873</v>
      </c>
      <c r="T914" s="174">
        <f t="shared" si="765"/>
        <v>6763.9512878339683</v>
      </c>
      <c r="U914" s="174">
        <f t="shared" si="766"/>
        <v>6763.9512878339683</v>
      </c>
      <c r="V914" s="174">
        <f t="shared" si="767"/>
        <v>6763.9512878339683</v>
      </c>
      <c r="W914" s="174">
        <f t="shared" si="768"/>
        <v>6763.9512878339683</v>
      </c>
      <c r="X914" s="175">
        <f t="shared" si="769"/>
        <v>0</v>
      </c>
      <c r="Y914" s="173">
        <f t="shared" si="760"/>
        <v>54111.610302671746</v>
      </c>
      <c r="Z914" s="174">
        <f t="shared" si="770"/>
        <v>13527.902575667937</v>
      </c>
      <c r="AA914" s="174">
        <f t="shared" si="771"/>
        <v>13527.902575667937</v>
      </c>
      <c r="AB914" s="174">
        <f t="shared" si="772"/>
        <v>13527.902575667937</v>
      </c>
      <c r="AC914" s="174">
        <f t="shared" si="773"/>
        <v>13527.902575667937</v>
      </c>
      <c r="AD914" s="175">
        <f t="shared" si="774"/>
        <v>0</v>
      </c>
      <c r="AE914" s="173">
        <f t="shared" si="753"/>
        <v>29.928540000000002</v>
      </c>
      <c r="AF914" s="174">
        <f t="shared" si="732"/>
        <v>36</v>
      </c>
      <c r="AG914" s="174">
        <f t="shared" si="775"/>
        <v>100</v>
      </c>
      <c r="AH914" s="174">
        <f t="shared" si="730"/>
        <v>592</v>
      </c>
      <c r="AI914" s="174">
        <f t="shared" si="731"/>
        <v>200</v>
      </c>
      <c r="AJ914" s="174">
        <f t="shared" si="776"/>
        <v>3.3333333333333335</v>
      </c>
      <c r="AK914" s="174">
        <f t="shared" si="756"/>
        <v>5411.1610302671743</v>
      </c>
      <c r="AL914" s="174">
        <f t="shared" si="777"/>
        <v>5411.1610302671743</v>
      </c>
      <c r="AM914" s="174"/>
      <c r="AN914" s="174"/>
      <c r="AO914" s="176">
        <v>30</v>
      </c>
      <c r="AP914" s="174">
        <v>36</v>
      </c>
      <c r="AQ914" s="175">
        <f t="shared" si="778"/>
        <v>592</v>
      </c>
      <c r="AR914" s="31">
        <f t="shared" si="779"/>
        <v>0</v>
      </c>
      <c r="AS914" s="2">
        <f t="shared" si="780"/>
        <v>1.25</v>
      </c>
      <c r="AT914" s="33">
        <f t="shared" si="781"/>
        <v>0</v>
      </c>
      <c r="AU914" s="31">
        <f t="shared" si="782"/>
        <v>1</v>
      </c>
      <c r="AV914" s="2">
        <f t="shared" si="783"/>
        <v>0</v>
      </c>
      <c r="AW914" s="33">
        <f t="shared" si="784"/>
        <v>1</v>
      </c>
      <c r="AX914" s="31">
        <f t="shared" si="785"/>
        <v>100</v>
      </c>
      <c r="AY914" s="33">
        <f t="shared" si="786"/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hidden="1" customHeight="1">
      <c r="A915" s="2"/>
      <c r="B915" s="107">
        <v>840</v>
      </c>
      <c r="C915" s="31">
        <v>10</v>
      </c>
      <c r="D915" s="113" t="s">
        <v>15</v>
      </c>
      <c r="E915" s="2" t="s">
        <v>169</v>
      </c>
      <c r="F915" s="1"/>
      <c r="G915" s="1" t="s">
        <v>174</v>
      </c>
      <c r="H915" s="33">
        <f t="shared" si="761"/>
        <v>4</v>
      </c>
      <c r="I915" s="173">
        <f t="shared" si="757"/>
        <v>1981.7799111499173</v>
      </c>
      <c r="J915" s="174">
        <f t="shared" si="758"/>
        <v>19.780450366105395</v>
      </c>
      <c r="K915" s="189">
        <f t="shared" si="759"/>
        <v>39</v>
      </c>
      <c r="L915" s="190">
        <f t="shared" si="750"/>
        <v>4</v>
      </c>
      <c r="M915" s="173">
        <f t="shared" si="751"/>
        <v>59311.77934204675</v>
      </c>
      <c r="N915" s="174">
        <f t="shared" si="733"/>
        <v>13527.902575667937</v>
      </c>
      <c r="O915" s="174">
        <f t="shared" si="762"/>
        <v>13527.902575667937</v>
      </c>
      <c r="P915" s="174">
        <f t="shared" si="763"/>
        <v>13527.902575667937</v>
      </c>
      <c r="Q915" s="174">
        <f t="shared" si="764"/>
        <v>13527.902575667937</v>
      </c>
      <c r="R915" s="175">
        <f t="shared" si="752"/>
        <v>0</v>
      </c>
      <c r="S915" s="173">
        <f t="shared" si="734"/>
        <v>27055.805151335873</v>
      </c>
      <c r="T915" s="174">
        <f t="shared" si="765"/>
        <v>6763.9512878339683</v>
      </c>
      <c r="U915" s="174">
        <f t="shared" si="766"/>
        <v>6763.9512878339683</v>
      </c>
      <c r="V915" s="174">
        <f t="shared" si="767"/>
        <v>6763.9512878339683</v>
      </c>
      <c r="W915" s="174">
        <f t="shared" si="768"/>
        <v>6763.9512878339683</v>
      </c>
      <c r="X915" s="175">
        <f t="shared" si="769"/>
        <v>0</v>
      </c>
      <c r="Y915" s="173">
        <f t="shared" si="760"/>
        <v>54111.610302671746</v>
      </c>
      <c r="Z915" s="174">
        <f t="shared" si="770"/>
        <v>13527.902575667937</v>
      </c>
      <c r="AA915" s="174">
        <f t="shared" si="771"/>
        <v>13527.902575667937</v>
      </c>
      <c r="AB915" s="174">
        <f t="shared" si="772"/>
        <v>13527.902575667937</v>
      </c>
      <c r="AC915" s="174">
        <f t="shared" si="773"/>
        <v>13527.902575667937</v>
      </c>
      <c r="AD915" s="175">
        <f t="shared" si="774"/>
        <v>0</v>
      </c>
      <c r="AE915" s="173">
        <f t="shared" si="753"/>
        <v>29.928540000000002</v>
      </c>
      <c r="AF915" s="174">
        <f t="shared" si="732"/>
        <v>36</v>
      </c>
      <c r="AG915" s="174">
        <f t="shared" si="775"/>
        <v>100</v>
      </c>
      <c r="AH915" s="174">
        <f t="shared" si="730"/>
        <v>592</v>
      </c>
      <c r="AI915" s="174">
        <f t="shared" si="731"/>
        <v>200</v>
      </c>
      <c r="AJ915" s="174">
        <f t="shared" si="776"/>
        <v>2.6666666666666665</v>
      </c>
      <c r="AK915" s="174">
        <f t="shared" si="756"/>
        <v>5411.1610302671743</v>
      </c>
      <c r="AL915" s="174">
        <f t="shared" si="777"/>
        <v>5411.1610302671743</v>
      </c>
      <c r="AM915" s="174"/>
      <c r="AN915" s="174"/>
      <c r="AO915" s="176">
        <v>30</v>
      </c>
      <c r="AP915" s="174">
        <v>36</v>
      </c>
      <c r="AQ915" s="175">
        <f t="shared" si="778"/>
        <v>592</v>
      </c>
      <c r="AR915" s="31">
        <f t="shared" si="779"/>
        <v>0</v>
      </c>
      <c r="AS915" s="2">
        <f t="shared" si="780"/>
        <v>1.25</v>
      </c>
      <c r="AT915" s="33">
        <f t="shared" si="781"/>
        <v>0</v>
      </c>
      <c r="AU915" s="31">
        <f t="shared" si="782"/>
        <v>0.8</v>
      </c>
      <c r="AV915" s="2">
        <f t="shared" si="783"/>
        <v>0</v>
      </c>
      <c r="AW915" s="33">
        <f t="shared" si="784"/>
        <v>1</v>
      </c>
      <c r="AX915" s="31">
        <f t="shared" si="785"/>
        <v>100</v>
      </c>
      <c r="AY915" s="33">
        <f t="shared" si="786"/>
        <v>1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hidden="1" customHeight="1">
      <c r="A916" s="2"/>
      <c r="B916" s="107">
        <v>841</v>
      </c>
      <c r="C916" s="31">
        <v>10</v>
      </c>
      <c r="D916" s="113" t="s">
        <v>15</v>
      </c>
      <c r="E916" s="2" t="s">
        <v>171</v>
      </c>
      <c r="F916" s="1"/>
      <c r="G916" s="1" t="s">
        <v>174</v>
      </c>
      <c r="H916" s="33">
        <f t="shared" si="761"/>
        <v>4</v>
      </c>
      <c r="I916" s="173">
        <f t="shared" si="757"/>
        <v>2418.6346756609996</v>
      </c>
      <c r="J916" s="174">
        <f t="shared" si="758"/>
        <v>19.780450366105395</v>
      </c>
      <c r="K916" s="189">
        <f t="shared" si="759"/>
        <v>20</v>
      </c>
      <c r="L916" s="190">
        <f t="shared" si="750"/>
        <v>1</v>
      </c>
      <c r="M916" s="173">
        <f t="shared" si="751"/>
        <v>72386.204635907256</v>
      </c>
      <c r="N916" s="174">
        <f t="shared" si="733"/>
        <v>13527.902575667937</v>
      </c>
      <c r="O916" s="174">
        <f t="shared" si="762"/>
        <v>13527.902575667937</v>
      </c>
      <c r="P916" s="174">
        <f t="shared" si="763"/>
        <v>13527.902575667937</v>
      </c>
      <c r="Q916" s="174">
        <f t="shared" si="764"/>
        <v>13527.902575667937</v>
      </c>
      <c r="R916" s="175">
        <f t="shared" si="752"/>
        <v>11928.123119571217</v>
      </c>
      <c r="S916" s="173">
        <f t="shared" si="734"/>
        <v>36795.89500581679</v>
      </c>
      <c r="T916" s="174">
        <f t="shared" si="765"/>
        <v>6763.9512878339683</v>
      </c>
      <c r="U916" s="174">
        <f t="shared" si="766"/>
        <v>6763.9512878339683</v>
      </c>
      <c r="V916" s="174">
        <f t="shared" si="767"/>
        <v>6763.9512878339683</v>
      </c>
      <c r="W916" s="174">
        <f t="shared" si="768"/>
        <v>6763.9512878339683</v>
      </c>
      <c r="X916" s="175">
        <f t="shared" si="769"/>
        <v>9740.0898544809152</v>
      </c>
      <c r="Y916" s="173">
        <f t="shared" si="760"/>
        <v>73591.79001163358</v>
      </c>
      <c r="Z916" s="174">
        <f t="shared" si="770"/>
        <v>13527.902575667937</v>
      </c>
      <c r="AA916" s="174">
        <f t="shared" si="771"/>
        <v>13527.902575667937</v>
      </c>
      <c r="AB916" s="174">
        <f t="shared" si="772"/>
        <v>13527.902575667937</v>
      </c>
      <c r="AC916" s="174">
        <f t="shared" si="773"/>
        <v>13527.902575667937</v>
      </c>
      <c r="AD916" s="175">
        <f t="shared" si="774"/>
        <v>19480.17970896183</v>
      </c>
      <c r="AE916" s="173">
        <f t="shared" si="753"/>
        <v>29.928540000000002</v>
      </c>
      <c r="AF916" s="174">
        <f t="shared" si="732"/>
        <v>36</v>
      </c>
      <c r="AG916" s="174">
        <f t="shared" si="775"/>
        <v>100</v>
      </c>
      <c r="AH916" s="174">
        <f t="shared" si="730"/>
        <v>592</v>
      </c>
      <c r="AI916" s="174">
        <f t="shared" si="731"/>
        <v>200</v>
      </c>
      <c r="AJ916" s="174">
        <f t="shared" si="776"/>
        <v>3.3333333333333335</v>
      </c>
      <c r="AK916" s="174">
        <f t="shared" si="756"/>
        <v>5411.1610302671743</v>
      </c>
      <c r="AL916" s="174">
        <f t="shared" si="777"/>
        <v>5411.1610302671743</v>
      </c>
      <c r="AM916" s="174"/>
      <c r="AN916" s="174"/>
      <c r="AO916" s="176">
        <v>30</v>
      </c>
      <c r="AP916" s="174">
        <v>36</v>
      </c>
      <c r="AQ916" s="175">
        <f t="shared" si="778"/>
        <v>592</v>
      </c>
      <c r="AR916" s="31">
        <f t="shared" si="779"/>
        <v>0</v>
      </c>
      <c r="AS916" s="2">
        <f t="shared" si="780"/>
        <v>1.25</v>
      </c>
      <c r="AT916" s="33">
        <f t="shared" si="781"/>
        <v>0</v>
      </c>
      <c r="AU916" s="31">
        <f t="shared" si="782"/>
        <v>1</v>
      </c>
      <c r="AV916" s="2">
        <f t="shared" si="783"/>
        <v>0</v>
      </c>
      <c r="AW916" s="33">
        <f t="shared" si="784"/>
        <v>0.2</v>
      </c>
      <c r="AX916" s="31">
        <f t="shared" si="785"/>
        <v>100</v>
      </c>
      <c r="AY916" s="33">
        <f t="shared" si="786"/>
        <v>1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hidden="1" customHeight="1">
      <c r="A917" s="2"/>
      <c r="B917" s="107">
        <v>842</v>
      </c>
      <c r="C917" s="31">
        <v>10</v>
      </c>
      <c r="D917" s="113" t="s">
        <v>15</v>
      </c>
      <c r="E917" s="2" t="s">
        <v>146</v>
      </c>
      <c r="F917" s="2"/>
      <c r="G917" s="1" t="s">
        <v>174</v>
      </c>
      <c r="H917" s="33">
        <f t="shared" si="761"/>
        <v>4</v>
      </c>
      <c r="I917" s="173">
        <f t="shared" si="757"/>
        <v>1585.4239289199338</v>
      </c>
      <c r="J917" s="174">
        <f t="shared" si="758"/>
        <v>19.780450366105395</v>
      </c>
      <c r="K917" s="189">
        <f t="shared" si="759"/>
        <v>98</v>
      </c>
      <c r="L917" s="190">
        <f t="shared" si="750"/>
        <v>14</v>
      </c>
      <c r="M917" s="173">
        <f t="shared" si="751"/>
        <v>47449.423473637398</v>
      </c>
      <c r="N917" s="174">
        <f t="shared" si="733"/>
        <v>10822.322060534349</v>
      </c>
      <c r="O917" s="174">
        <f t="shared" si="762"/>
        <v>10822.322060534349</v>
      </c>
      <c r="P917" s="174">
        <f t="shared" si="763"/>
        <v>10822.322060534349</v>
      </c>
      <c r="Q917" s="174">
        <f t="shared" si="764"/>
        <v>10822.322060534349</v>
      </c>
      <c r="R917" s="175">
        <f t="shared" si="752"/>
        <v>0</v>
      </c>
      <c r="S917" s="173">
        <f t="shared" si="734"/>
        <v>21644.644121068697</v>
      </c>
      <c r="T917" s="174">
        <f t="shared" si="765"/>
        <v>5411.1610302671743</v>
      </c>
      <c r="U917" s="174">
        <f t="shared" si="766"/>
        <v>5411.1610302671743</v>
      </c>
      <c r="V917" s="174">
        <f t="shared" si="767"/>
        <v>5411.1610302671743</v>
      </c>
      <c r="W917" s="174">
        <f t="shared" si="768"/>
        <v>5411.1610302671743</v>
      </c>
      <c r="X917" s="175">
        <f t="shared" si="769"/>
        <v>0</v>
      </c>
      <c r="Y917" s="173">
        <f t="shared" si="760"/>
        <v>43289.288242137394</v>
      </c>
      <c r="Z917" s="174">
        <f t="shared" si="770"/>
        <v>10822.322060534349</v>
      </c>
      <c r="AA917" s="174">
        <f t="shared" si="771"/>
        <v>10822.322060534349</v>
      </c>
      <c r="AB917" s="174">
        <f t="shared" si="772"/>
        <v>10822.322060534349</v>
      </c>
      <c r="AC917" s="174">
        <f t="shared" si="773"/>
        <v>10822.322060534349</v>
      </c>
      <c r="AD917" s="175">
        <f t="shared" si="774"/>
        <v>0</v>
      </c>
      <c r="AE917" s="173">
        <f t="shared" si="753"/>
        <v>29.928540000000002</v>
      </c>
      <c r="AF917" s="174">
        <f t="shared" si="732"/>
        <v>36</v>
      </c>
      <c r="AG917" s="174">
        <f t="shared" si="775"/>
        <v>100</v>
      </c>
      <c r="AH917" s="174">
        <f t="shared" si="730"/>
        <v>592</v>
      </c>
      <c r="AI917" s="174">
        <f t="shared" si="731"/>
        <v>200</v>
      </c>
      <c r="AJ917" s="174">
        <f t="shared" si="776"/>
        <v>4</v>
      </c>
      <c r="AK917" s="174">
        <f t="shared" si="756"/>
        <v>5411.1610302671743</v>
      </c>
      <c r="AL917" s="174">
        <f t="shared" si="777"/>
        <v>5411.1610302671743</v>
      </c>
      <c r="AM917" s="174"/>
      <c r="AN917" s="174"/>
      <c r="AO917" s="176">
        <v>30</v>
      </c>
      <c r="AP917" s="174">
        <v>36</v>
      </c>
      <c r="AQ917" s="175">
        <f t="shared" si="778"/>
        <v>592</v>
      </c>
      <c r="AR917" s="31">
        <f t="shared" si="779"/>
        <v>0</v>
      </c>
      <c r="AS917" s="2">
        <f t="shared" si="780"/>
        <v>1</v>
      </c>
      <c r="AT917" s="74">
        <f t="shared" si="781"/>
        <v>1</v>
      </c>
      <c r="AU917" s="31">
        <f t="shared" si="782"/>
        <v>1</v>
      </c>
      <c r="AV917" s="2">
        <f t="shared" si="783"/>
        <v>0</v>
      </c>
      <c r="AW917" s="33">
        <f t="shared" si="784"/>
        <v>1</v>
      </c>
      <c r="AX917" s="31">
        <f t="shared" si="785"/>
        <v>100</v>
      </c>
      <c r="AY917" s="33">
        <f t="shared" si="786"/>
        <v>1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hidden="1" customHeight="1">
      <c r="A918" s="2"/>
      <c r="B918" s="107">
        <v>843</v>
      </c>
      <c r="C918" s="31">
        <v>10</v>
      </c>
      <c r="D918" s="113" t="s">
        <v>15</v>
      </c>
      <c r="E918" s="2" t="s">
        <v>182</v>
      </c>
      <c r="F918" s="2"/>
      <c r="G918" s="1" t="s">
        <v>174</v>
      </c>
      <c r="H918" s="33">
        <f t="shared" si="761"/>
        <v>4</v>
      </c>
      <c r="I918" s="173">
        <f t="shared" si="757"/>
        <v>1585.4239289199338</v>
      </c>
      <c r="J918" s="174">
        <f t="shared" si="758"/>
        <v>19.780450366105395</v>
      </c>
      <c r="K918" s="189">
        <f t="shared" si="759"/>
        <v>98</v>
      </c>
      <c r="L918" s="190">
        <f t="shared" si="750"/>
        <v>14</v>
      </c>
      <c r="M918" s="173">
        <f t="shared" si="751"/>
        <v>47449.423473637398</v>
      </c>
      <c r="N918" s="174">
        <f t="shared" si="733"/>
        <v>10822.322060534349</v>
      </c>
      <c r="O918" s="174">
        <f t="shared" si="762"/>
        <v>10822.322060534349</v>
      </c>
      <c r="P918" s="174">
        <f t="shared" si="763"/>
        <v>10822.322060534349</v>
      </c>
      <c r="Q918" s="174">
        <f t="shared" si="764"/>
        <v>10822.322060534349</v>
      </c>
      <c r="R918" s="175">
        <f t="shared" si="752"/>
        <v>0</v>
      </c>
      <c r="S918" s="173">
        <f t="shared" si="734"/>
        <v>21644.644121068697</v>
      </c>
      <c r="T918" s="174">
        <f t="shared" si="765"/>
        <v>5411.1610302671743</v>
      </c>
      <c r="U918" s="174">
        <f t="shared" si="766"/>
        <v>5411.1610302671743</v>
      </c>
      <c r="V918" s="174">
        <f t="shared" si="767"/>
        <v>5411.1610302671743</v>
      </c>
      <c r="W918" s="174">
        <f t="shared" si="768"/>
        <v>5411.1610302671743</v>
      </c>
      <c r="X918" s="175">
        <f t="shared" si="769"/>
        <v>0</v>
      </c>
      <c r="Y918" s="173">
        <f t="shared" si="760"/>
        <v>43289.288242137394</v>
      </c>
      <c r="Z918" s="174">
        <f t="shared" si="770"/>
        <v>10822.322060534349</v>
      </c>
      <c r="AA918" s="174">
        <f t="shared" si="771"/>
        <v>10822.322060534349</v>
      </c>
      <c r="AB918" s="174">
        <f t="shared" si="772"/>
        <v>10822.322060534349</v>
      </c>
      <c r="AC918" s="174">
        <f t="shared" si="773"/>
        <v>10822.322060534349</v>
      </c>
      <c r="AD918" s="175">
        <f t="shared" si="774"/>
        <v>0</v>
      </c>
      <c r="AE918" s="173">
        <f t="shared" si="753"/>
        <v>29.928540000000002</v>
      </c>
      <c r="AF918" s="174">
        <f t="shared" si="732"/>
        <v>36</v>
      </c>
      <c r="AG918" s="174">
        <f t="shared" si="775"/>
        <v>100</v>
      </c>
      <c r="AH918" s="174">
        <f t="shared" si="730"/>
        <v>592</v>
      </c>
      <c r="AI918" s="174">
        <f t="shared" si="731"/>
        <v>200</v>
      </c>
      <c r="AJ918" s="174">
        <f t="shared" si="776"/>
        <v>3.2</v>
      </c>
      <c r="AK918" s="174">
        <f t="shared" si="756"/>
        <v>5411.1610302671743</v>
      </c>
      <c r="AL918" s="174">
        <f t="shared" si="777"/>
        <v>5411.1610302671743</v>
      </c>
      <c r="AM918" s="174"/>
      <c r="AN918" s="174"/>
      <c r="AO918" s="176">
        <v>30</v>
      </c>
      <c r="AP918" s="174">
        <v>36</v>
      </c>
      <c r="AQ918" s="175">
        <f t="shared" si="778"/>
        <v>592</v>
      </c>
      <c r="AR918" s="31">
        <f t="shared" si="779"/>
        <v>0</v>
      </c>
      <c r="AS918" s="2">
        <f t="shared" si="780"/>
        <v>1</v>
      </c>
      <c r="AT918" s="74">
        <f t="shared" si="781"/>
        <v>1</v>
      </c>
      <c r="AU918" s="31">
        <f t="shared" si="782"/>
        <v>0.8</v>
      </c>
      <c r="AV918" s="2">
        <f t="shared" si="783"/>
        <v>0</v>
      </c>
      <c r="AW918" s="33">
        <f t="shared" si="784"/>
        <v>1</v>
      </c>
      <c r="AX918" s="31">
        <f t="shared" si="785"/>
        <v>100</v>
      </c>
      <c r="AY918" s="33">
        <f t="shared" si="786"/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hidden="1" customHeight="1">
      <c r="A919" s="2"/>
      <c r="B919" s="107">
        <v>844</v>
      </c>
      <c r="C919" s="31">
        <v>10</v>
      </c>
      <c r="D919" s="113" t="s">
        <v>15</v>
      </c>
      <c r="E919" s="2" t="s">
        <v>147</v>
      </c>
      <c r="F919" s="2"/>
      <c r="G919" s="1" t="s">
        <v>174</v>
      </c>
      <c r="H919" s="33">
        <f t="shared" si="761"/>
        <v>4</v>
      </c>
      <c r="I919" s="173">
        <f t="shared" si="757"/>
        <v>2070.8181117100253</v>
      </c>
      <c r="J919" s="174">
        <f t="shared" si="758"/>
        <v>19.780450366105395</v>
      </c>
      <c r="K919" s="189">
        <f t="shared" si="759"/>
        <v>32</v>
      </c>
      <c r="L919" s="190">
        <f t="shared" si="750"/>
        <v>2</v>
      </c>
      <c r="M919" s="173">
        <f t="shared" si="751"/>
        <v>61976.562689037957</v>
      </c>
      <c r="N919" s="174">
        <f t="shared" si="733"/>
        <v>10822.322060534349</v>
      </c>
      <c r="O919" s="174">
        <f t="shared" si="762"/>
        <v>10822.322060534349</v>
      </c>
      <c r="P919" s="174">
        <f t="shared" si="763"/>
        <v>10822.322060534349</v>
      </c>
      <c r="Q919" s="174">
        <f t="shared" si="764"/>
        <v>10822.322060534349</v>
      </c>
      <c r="R919" s="175">
        <f t="shared" si="752"/>
        <v>13253.470132856908</v>
      </c>
      <c r="S919" s="173">
        <f t="shared" si="734"/>
        <v>32466.966181603049</v>
      </c>
      <c r="T919" s="174">
        <f t="shared" si="765"/>
        <v>5411.1610302671743</v>
      </c>
      <c r="U919" s="174">
        <f t="shared" si="766"/>
        <v>5411.1610302671743</v>
      </c>
      <c r="V919" s="174">
        <f t="shared" si="767"/>
        <v>5411.1610302671743</v>
      </c>
      <c r="W919" s="174">
        <f t="shared" si="768"/>
        <v>5411.1610302671743</v>
      </c>
      <c r="X919" s="175">
        <f t="shared" si="769"/>
        <v>10822.32206053435</v>
      </c>
      <c r="Y919" s="173">
        <f t="shared" si="760"/>
        <v>64933.932363206099</v>
      </c>
      <c r="Z919" s="174">
        <f t="shared" si="770"/>
        <v>10822.322060534349</v>
      </c>
      <c r="AA919" s="174">
        <f t="shared" si="771"/>
        <v>10822.322060534349</v>
      </c>
      <c r="AB919" s="174">
        <f t="shared" si="772"/>
        <v>10822.322060534349</v>
      </c>
      <c r="AC919" s="174">
        <f t="shared" si="773"/>
        <v>10822.322060534349</v>
      </c>
      <c r="AD919" s="175">
        <f t="shared" si="774"/>
        <v>21644.644121068701</v>
      </c>
      <c r="AE919" s="173">
        <f t="shared" si="753"/>
        <v>29.928540000000002</v>
      </c>
      <c r="AF919" s="174">
        <f t="shared" si="732"/>
        <v>36</v>
      </c>
      <c r="AG919" s="174">
        <f t="shared" si="775"/>
        <v>100</v>
      </c>
      <c r="AH919" s="174">
        <f t="shared" si="730"/>
        <v>592</v>
      </c>
      <c r="AI919" s="174">
        <f t="shared" si="731"/>
        <v>200</v>
      </c>
      <c r="AJ919" s="174">
        <f t="shared" si="776"/>
        <v>4</v>
      </c>
      <c r="AK919" s="174">
        <f t="shared" si="756"/>
        <v>5411.1610302671743</v>
      </c>
      <c r="AL919" s="174">
        <f t="shared" si="777"/>
        <v>5411.1610302671743</v>
      </c>
      <c r="AM919" s="174"/>
      <c r="AN919" s="174"/>
      <c r="AO919" s="176">
        <v>30</v>
      </c>
      <c r="AP919" s="174">
        <v>36</v>
      </c>
      <c r="AQ919" s="175">
        <f t="shared" si="778"/>
        <v>592</v>
      </c>
      <c r="AR919" s="31">
        <f t="shared" si="779"/>
        <v>0</v>
      </c>
      <c r="AS919" s="2">
        <f t="shared" si="780"/>
        <v>1</v>
      </c>
      <c r="AT919" s="74">
        <f t="shared" si="781"/>
        <v>1</v>
      </c>
      <c r="AU919" s="31">
        <f t="shared" si="782"/>
        <v>1</v>
      </c>
      <c r="AV919" s="2">
        <f t="shared" si="783"/>
        <v>0</v>
      </c>
      <c r="AW919" s="33">
        <f t="shared" si="784"/>
        <v>0.2</v>
      </c>
      <c r="AX919" s="31">
        <f t="shared" si="785"/>
        <v>100</v>
      </c>
      <c r="AY919" s="33">
        <f t="shared" si="786"/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hidden="1" customHeight="1">
      <c r="A920" s="2"/>
      <c r="B920" s="107">
        <v>845</v>
      </c>
      <c r="C920" s="31">
        <v>10</v>
      </c>
      <c r="D920" s="113" t="s">
        <v>15</v>
      </c>
      <c r="E920" s="2" t="s">
        <v>92</v>
      </c>
      <c r="F920" s="2"/>
      <c r="G920" s="2"/>
      <c r="H920" s="33">
        <f t="shared" si="761"/>
        <v>3</v>
      </c>
      <c r="I920" s="173">
        <f t="shared" si="757"/>
        <v>1092.1369112777056</v>
      </c>
      <c r="J920" s="174">
        <f t="shared" si="758"/>
        <v>19.780450366105395</v>
      </c>
      <c r="K920" s="189">
        <f t="shared" si="759"/>
        <v>270</v>
      </c>
      <c r="L920" s="190">
        <f t="shared" si="750"/>
        <v>33</v>
      </c>
      <c r="M920" s="173">
        <f t="shared" si="751"/>
        <v>32686.063234651265</v>
      </c>
      <c r="N920" s="174">
        <f t="shared" si="733"/>
        <v>9940.1025996426797</v>
      </c>
      <c r="O920" s="174">
        <f t="shared" si="762"/>
        <v>9940.1025996426797</v>
      </c>
      <c r="P920" s="174">
        <f t="shared" si="763"/>
        <v>9940.1025996426797</v>
      </c>
      <c r="Q920" s="174">
        <f t="shared" si="764"/>
        <v>0</v>
      </c>
      <c r="R920" s="175">
        <f t="shared" si="752"/>
        <v>0</v>
      </c>
      <c r="S920" s="173">
        <f t="shared" si="734"/>
        <v>24350.224636202285</v>
      </c>
      <c r="T920" s="174">
        <f t="shared" si="765"/>
        <v>8116.7415454007614</v>
      </c>
      <c r="U920" s="174">
        <f t="shared" si="766"/>
        <v>8116.7415454007614</v>
      </c>
      <c r="V920" s="174">
        <f t="shared" si="767"/>
        <v>8116.7415454007614</v>
      </c>
      <c r="W920" s="174">
        <f t="shared" si="768"/>
        <v>0</v>
      </c>
      <c r="X920" s="175">
        <f t="shared" si="769"/>
        <v>0</v>
      </c>
      <c r="Y920" s="173">
        <f t="shared" si="760"/>
        <v>48700.44927240457</v>
      </c>
      <c r="Z920" s="174">
        <f t="shared" si="770"/>
        <v>16233.483090801523</v>
      </c>
      <c r="AA920" s="174">
        <f t="shared" si="771"/>
        <v>16233.483090801523</v>
      </c>
      <c r="AB920" s="174">
        <f t="shared" si="772"/>
        <v>16233.483090801523</v>
      </c>
      <c r="AC920" s="174">
        <f t="shared" si="773"/>
        <v>0</v>
      </c>
      <c r="AD920" s="175">
        <f t="shared" si="774"/>
        <v>0</v>
      </c>
      <c r="AE920" s="173">
        <f t="shared" si="753"/>
        <v>29.928540000000002</v>
      </c>
      <c r="AF920" s="174">
        <f t="shared" si="732"/>
        <v>36</v>
      </c>
      <c r="AG920" s="174">
        <f t="shared" si="775"/>
        <v>22.464200000000002</v>
      </c>
      <c r="AH920" s="174">
        <f t="shared" si="730"/>
        <v>592</v>
      </c>
      <c r="AI920" s="174">
        <f t="shared" si="731"/>
        <v>200</v>
      </c>
      <c r="AJ920" s="174">
        <f t="shared" si="776"/>
        <v>4</v>
      </c>
      <c r="AK920" s="174">
        <f t="shared" si="756"/>
        <v>5411.1610302671743</v>
      </c>
      <c r="AL920" s="174">
        <f t="shared" si="777"/>
        <v>5411.1610302671743</v>
      </c>
      <c r="AM920" s="174"/>
      <c r="AN920" s="174"/>
      <c r="AO920" s="176">
        <v>30</v>
      </c>
      <c r="AP920" s="174">
        <v>36</v>
      </c>
      <c r="AQ920" s="175">
        <f t="shared" si="778"/>
        <v>592</v>
      </c>
      <c r="AR920" s="31">
        <f t="shared" si="779"/>
        <v>0</v>
      </c>
      <c r="AS920" s="2">
        <f t="shared" si="780"/>
        <v>1</v>
      </c>
      <c r="AT920" s="33">
        <f t="shared" si="781"/>
        <v>0</v>
      </c>
      <c r="AU920" s="31">
        <f t="shared" si="782"/>
        <v>1</v>
      </c>
      <c r="AV920" s="2">
        <f t="shared" si="783"/>
        <v>0</v>
      </c>
      <c r="AW920" s="33">
        <f t="shared" si="784"/>
        <v>1</v>
      </c>
      <c r="AX920" s="31">
        <f t="shared" si="785"/>
        <v>0</v>
      </c>
      <c r="AY920" s="33">
        <f t="shared" si="786"/>
        <v>1.5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hidden="1" customHeight="1">
      <c r="A921" s="2"/>
      <c r="B921" s="107">
        <v>846</v>
      </c>
      <c r="C921" s="31">
        <v>10</v>
      </c>
      <c r="D921" s="113" t="s">
        <v>15</v>
      </c>
      <c r="E921" s="2" t="s">
        <v>139</v>
      </c>
      <c r="F921" s="2"/>
      <c r="G921" s="2"/>
      <c r="H921" s="33">
        <f t="shared" si="761"/>
        <v>3</v>
      </c>
      <c r="I921" s="173">
        <f t="shared" si="757"/>
        <v>1092.1369112777056</v>
      </c>
      <c r="J921" s="174">
        <f t="shared" si="758"/>
        <v>19.780450366105395</v>
      </c>
      <c r="K921" s="189">
        <f t="shared" si="759"/>
        <v>270</v>
      </c>
      <c r="L921" s="190">
        <f t="shared" si="750"/>
        <v>33</v>
      </c>
      <c r="M921" s="173">
        <f t="shared" si="751"/>
        <v>32686.063234651265</v>
      </c>
      <c r="N921" s="174">
        <f t="shared" si="733"/>
        <v>9940.1025996426797</v>
      </c>
      <c r="O921" s="174">
        <f t="shared" si="762"/>
        <v>9940.1025996426797</v>
      </c>
      <c r="P921" s="174">
        <f t="shared" si="763"/>
        <v>9940.1025996426797</v>
      </c>
      <c r="Q921" s="174">
        <f t="shared" si="764"/>
        <v>0</v>
      </c>
      <c r="R921" s="175">
        <f t="shared" si="752"/>
        <v>0</v>
      </c>
      <c r="S921" s="173">
        <f t="shared" si="734"/>
        <v>24350.224636202285</v>
      </c>
      <c r="T921" s="174">
        <f t="shared" si="765"/>
        <v>8116.7415454007614</v>
      </c>
      <c r="U921" s="174">
        <f t="shared" si="766"/>
        <v>8116.7415454007614</v>
      </c>
      <c r="V921" s="174">
        <f t="shared" si="767"/>
        <v>8116.7415454007614</v>
      </c>
      <c r="W921" s="174">
        <f t="shared" si="768"/>
        <v>0</v>
      </c>
      <c r="X921" s="175">
        <f t="shared" si="769"/>
        <v>0</v>
      </c>
      <c r="Y921" s="173">
        <f t="shared" si="760"/>
        <v>48700.44927240457</v>
      </c>
      <c r="Z921" s="174">
        <f t="shared" si="770"/>
        <v>16233.483090801523</v>
      </c>
      <c r="AA921" s="174">
        <f t="shared" si="771"/>
        <v>16233.483090801523</v>
      </c>
      <c r="AB921" s="174">
        <f t="shared" si="772"/>
        <v>16233.483090801523</v>
      </c>
      <c r="AC921" s="174">
        <f t="shared" si="773"/>
        <v>0</v>
      </c>
      <c r="AD921" s="175">
        <f t="shared" si="774"/>
        <v>0</v>
      </c>
      <c r="AE921" s="173">
        <f t="shared" si="753"/>
        <v>29.928540000000002</v>
      </c>
      <c r="AF921" s="174">
        <f t="shared" si="732"/>
        <v>36</v>
      </c>
      <c r="AG921" s="174">
        <f t="shared" si="775"/>
        <v>22.464200000000002</v>
      </c>
      <c r="AH921" s="174">
        <f t="shared" si="730"/>
        <v>592</v>
      </c>
      <c r="AI921" s="174">
        <f t="shared" si="731"/>
        <v>200</v>
      </c>
      <c r="AJ921" s="174">
        <f t="shared" si="776"/>
        <v>3.2</v>
      </c>
      <c r="AK921" s="174">
        <f t="shared" si="756"/>
        <v>5411.1610302671743</v>
      </c>
      <c r="AL921" s="174">
        <f t="shared" si="777"/>
        <v>5411.1610302671743</v>
      </c>
      <c r="AM921" s="174"/>
      <c r="AN921" s="174"/>
      <c r="AO921" s="176">
        <v>30</v>
      </c>
      <c r="AP921" s="174">
        <v>36</v>
      </c>
      <c r="AQ921" s="175">
        <f t="shared" si="778"/>
        <v>592</v>
      </c>
      <c r="AR921" s="31">
        <f t="shared" si="779"/>
        <v>0</v>
      </c>
      <c r="AS921" s="2">
        <f t="shared" si="780"/>
        <v>1</v>
      </c>
      <c r="AT921" s="33">
        <f t="shared" si="781"/>
        <v>0</v>
      </c>
      <c r="AU921" s="31">
        <f t="shared" si="782"/>
        <v>0.8</v>
      </c>
      <c r="AV921" s="2">
        <f t="shared" si="783"/>
        <v>0</v>
      </c>
      <c r="AW921" s="33">
        <f t="shared" si="784"/>
        <v>1</v>
      </c>
      <c r="AX921" s="31">
        <f t="shared" si="785"/>
        <v>0</v>
      </c>
      <c r="AY921" s="33">
        <f t="shared" si="786"/>
        <v>1.5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hidden="1" customHeight="1">
      <c r="A922" s="2"/>
      <c r="B922" s="107">
        <v>847</v>
      </c>
      <c r="C922" s="31">
        <v>10</v>
      </c>
      <c r="D922" s="113" t="s">
        <v>15</v>
      </c>
      <c r="E922" s="2" t="s">
        <v>98</v>
      </c>
      <c r="F922" s="2"/>
      <c r="G922" s="2"/>
      <c r="H922" s="33">
        <f t="shared" si="761"/>
        <v>3</v>
      </c>
      <c r="I922" s="173">
        <f t="shared" si="757"/>
        <v>1528.9916757887881</v>
      </c>
      <c r="J922" s="174">
        <f t="shared" si="758"/>
        <v>19.780450366105395</v>
      </c>
      <c r="K922" s="189">
        <f t="shared" si="759"/>
        <v>120</v>
      </c>
      <c r="L922" s="190">
        <f t="shared" si="750"/>
        <v>19</v>
      </c>
      <c r="M922" s="173">
        <f t="shared" si="751"/>
        <v>45760.488528511778</v>
      </c>
      <c r="N922" s="174">
        <f t="shared" si="733"/>
        <v>9940.1025996426797</v>
      </c>
      <c r="O922" s="174">
        <f t="shared" si="762"/>
        <v>9940.1025996426797</v>
      </c>
      <c r="P922" s="174">
        <f t="shared" si="763"/>
        <v>9940.1025996426797</v>
      </c>
      <c r="Q922" s="174">
        <f t="shared" si="764"/>
        <v>0</v>
      </c>
      <c r="R922" s="175">
        <f t="shared" si="752"/>
        <v>11928.123119571217</v>
      </c>
      <c r="S922" s="173">
        <f t="shared" si="734"/>
        <v>34090.314490683202</v>
      </c>
      <c r="T922" s="174">
        <f t="shared" si="765"/>
        <v>8116.7415454007614</v>
      </c>
      <c r="U922" s="174">
        <f t="shared" si="766"/>
        <v>8116.7415454007614</v>
      </c>
      <c r="V922" s="174">
        <f t="shared" si="767"/>
        <v>8116.7415454007614</v>
      </c>
      <c r="W922" s="174">
        <f t="shared" si="768"/>
        <v>0</v>
      </c>
      <c r="X922" s="175">
        <f t="shared" si="769"/>
        <v>9740.0898544809152</v>
      </c>
      <c r="Y922" s="173">
        <f t="shared" si="760"/>
        <v>68180.628981366404</v>
      </c>
      <c r="Z922" s="174">
        <f t="shared" si="770"/>
        <v>16233.483090801523</v>
      </c>
      <c r="AA922" s="174">
        <f t="shared" si="771"/>
        <v>16233.483090801523</v>
      </c>
      <c r="AB922" s="174">
        <f t="shared" si="772"/>
        <v>16233.483090801523</v>
      </c>
      <c r="AC922" s="174">
        <f t="shared" si="773"/>
        <v>0</v>
      </c>
      <c r="AD922" s="175">
        <f t="shared" si="774"/>
        <v>19480.17970896183</v>
      </c>
      <c r="AE922" s="173">
        <f t="shared" si="753"/>
        <v>29.928540000000002</v>
      </c>
      <c r="AF922" s="174">
        <f t="shared" si="732"/>
        <v>36</v>
      </c>
      <c r="AG922" s="174">
        <f t="shared" si="775"/>
        <v>22.464200000000002</v>
      </c>
      <c r="AH922" s="174">
        <f t="shared" si="730"/>
        <v>592</v>
      </c>
      <c r="AI922" s="174">
        <f t="shared" si="731"/>
        <v>200</v>
      </c>
      <c r="AJ922" s="174">
        <f t="shared" si="776"/>
        <v>4</v>
      </c>
      <c r="AK922" s="174">
        <f t="shared" si="756"/>
        <v>5411.1610302671743</v>
      </c>
      <c r="AL922" s="174">
        <f t="shared" si="777"/>
        <v>5411.1610302671743</v>
      </c>
      <c r="AM922" s="174"/>
      <c r="AN922" s="174"/>
      <c r="AO922" s="176">
        <v>30</v>
      </c>
      <c r="AP922" s="174">
        <v>36</v>
      </c>
      <c r="AQ922" s="175">
        <f t="shared" si="778"/>
        <v>592</v>
      </c>
      <c r="AR922" s="31">
        <f t="shared" si="779"/>
        <v>0</v>
      </c>
      <c r="AS922" s="2">
        <f t="shared" si="780"/>
        <v>1</v>
      </c>
      <c r="AT922" s="33">
        <f t="shared" si="781"/>
        <v>0</v>
      </c>
      <c r="AU922" s="31">
        <f t="shared" si="782"/>
        <v>1</v>
      </c>
      <c r="AV922" s="2">
        <f t="shared" si="783"/>
        <v>0</v>
      </c>
      <c r="AW922" s="33">
        <f t="shared" si="784"/>
        <v>0.2</v>
      </c>
      <c r="AX922" s="31">
        <f t="shared" si="785"/>
        <v>0</v>
      </c>
      <c r="AY922" s="33">
        <f t="shared" si="786"/>
        <v>1.5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hidden="1" customHeight="1">
      <c r="A923" s="2"/>
      <c r="B923" s="107">
        <v>848</v>
      </c>
      <c r="C923" s="31">
        <v>10</v>
      </c>
      <c r="D923" s="113" t="s">
        <v>15</v>
      </c>
      <c r="E923" s="2" t="s">
        <v>99</v>
      </c>
      <c r="F923" s="1"/>
      <c r="G923" s="1" t="s">
        <v>174</v>
      </c>
      <c r="H923" s="33">
        <f t="shared" si="761"/>
        <v>3</v>
      </c>
      <c r="I923" s="173">
        <f t="shared" si="757"/>
        <v>1365.1711390971323</v>
      </c>
      <c r="J923" s="174">
        <f t="shared" si="758"/>
        <v>19.780450366105395</v>
      </c>
      <c r="K923" s="189">
        <f t="shared" si="759"/>
        <v>161</v>
      </c>
      <c r="L923" s="190">
        <f t="shared" si="750"/>
        <v>24</v>
      </c>
      <c r="M923" s="173">
        <f t="shared" si="751"/>
        <v>40857.579043314086</v>
      </c>
      <c r="N923" s="174">
        <f t="shared" si="733"/>
        <v>12425.128249553351</v>
      </c>
      <c r="O923" s="174">
        <f t="shared" si="762"/>
        <v>12425.128249553351</v>
      </c>
      <c r="P923" s="174">
        <f t="shared" si="763"/>
        <v>12425.128249553351</v>
      </c>
      <c r="Q923" s="174">
        <f t="shared" si="764"/>
        <v>0</v>
      </c>
      <c r="R923" s="175">
        <f t="shared" si="752"/>
        <v>0</v>
      </c>
      <c r="S923" s="173">
        <f t="shared" si="734"/>
        <v>30437.78079525286</v>
      </c>
      <c r="T923" s="174">
        <f t="shared" si="765"/>
        <v>10145.926931750953</v>
      </c>
      <c r="U923" s="174">
        <f t="shared" si="766"/>
        <v>10145.926931750953</v>
      </c>
      <c r="V923" s="174">
        <f t="shared" si="767"/>
        <v>10145.926931750953</v>
      </c>
      <c r="W923" s="174">
        <f t="shared" si="768"/>
        <v>0</v>
      </c>
      <c r="X923" s="175">
        <f t="shared" si="769"/>
        <v>0</v>
      </c>
      <c r="Y923" s="173">
        <f t="shared" si="760"/>
        <v>60875.56159050572</v>
      </c>
      <c r="Z923" s="174">
        <f t="shared" si="770"/>
        <v>20291.853863501907</v>
      </c>
      <c r="AA923" s="174">
        <f t="shared" si="771"/>
        <v>20291.853863501907</v>
      </c>
      <c r="AB923" s="174">
        <f t="shared" si="772"/>
        <v>20291.853863501907</v>
      </c>
      <c r="AC923" s="174">
        <f t="shared" si="773"/>
        <v>0</v>
      </c>
      <c r="AD923" s="175">
        <f t="shared" si="774"/>
        <v>0</v>
      </c>
      <c r="AE923" s="173">
        <f t="shared" si="753"/>
        <v>29.928540000000002</v>
      </c>
      <c r="AF923" s="174">
        <f t="shared" si="732"/>
        <v>36</v>
      </c>
      <c r="AG923" s="174">
        <f t="shared" si="775"/>
        <v>22.464200000000002</v>
      </c>
      <c r="AH923" s="174">
        <f t="shared" si="730"/>
        <v>592</v>
      </c>
      <c r="AI923" s="174">
        <f t="shared" si="731"/>
        <v>200</v>
      </c>
      <c r="AJ923" s="174">
        <f t="shared" si="776"/>
        <v>4</v>
      </c>
      <c r="AK923" s="174">
        <f t="shared" si="756"/>
        <v>5411.1610302671743</v>
      </c>
      <c r="AL923" s="174">
        <f t="shared" si="777"/>
        <v>5411.1610302671743</v>
      </c>
      <c r="AM923" s="174"/>
      <c r="AN923" s="174"/>
      <c r="AO923" s="176">
        <v>30</v>
      </c>
      <c r="AP923" s="174">
        <v>36</v>
      </c>
      <c r="AQ923" s="175">
        <f t="shared" si="778"/>
        <v>592</v>
      </c>
      <c r="AR923" s="31">
        <f t="shared" si="779"/>
        <v>0</v>
      </c>
      <c r="AS923" s="2">
        <f t="shared" si="780"/>
        <v>1.25</v>
      </c>
      <c r="AT923" s="33">
        <f t="shared" si="781"/>
        <v>0</v>
      </c>
      <c r="AU923" s="31">
        <f t="shared" si="782"/>
        <v>1</v>
      </c>
      <c r="AV923" s="2">
        <f t="shared" si="783"/>
        <v>0</v>
      </c>
      <c r="AW923" s="33">
        <f t="shared" si="784"/>
        <v>1</v>
      </c>
      <c r="AX923" s="31">
        <f t="shared" si="785"/>
        <v>0</v>
      </c>
      <c r="AY923" s="33">
        <f t="shared" si="786"/>
        <v>1.5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hidden="1" customHeight="1">
      <c r="A924" s="2"/>
      <c r="B924" s="107">
        <v>849</v>
      </c>
      <c r="C924" s="31">
        <v>10</v>
      </c>
      <c r="D924" s="113" t="s">
        <v>15</v>
      </c>
      <c r="E924" s="2" t="s">
        <v>170</v>
      </c>
      <c r="F924" s="1"/>
      <c r="G924" s="1" t="s">
        <v>174</v>
      </c>
      <c r="H924" s="33">
        <f t="shared" si="761"/>
        <v>3</v>
      </c>
      <c r="I924" s="173">
        <f t="shared" si="757"/>
        <v>1365.1711390971323</v>
      </c>
      <c r="J924" s="174">
        <f t="shared" si="758"/>
        <v>19.780450366105395</v>
      </c>
      <c r="K924" s="189">
        <f t="shared" si="759"/>
        <v>161</v>
      </c>
      <c r="L924" s="190">
        <f t="shared" si="750"/>
        <v>24</v>
      </c>
      <c r="M924" s="173">
        <f t="shared" si="751"/>
        <v>40857.579043314086</v>
      </c>
      <c r="N924" s="174">
        <f t="shared" si="733"/>
        <v>12425.128249553351</v>
      </c>
      <c r="O924" s="174">
        <f t="shared" si="762"/>
        <v>12425.128249553351</v>
      </c>
      <c r="P924" s="174">
        <f t="shared" si="763"/>
        <v>12425.128249553351</v>
      </c>
      <c r="Q924" s="174">
        <f t="shared" si="764"/>
        <v>0</v>
      </c>
      <c r="R924" s="175">
        <f t="shared" si="752"/>
        <v>0</v>
      </c>
      <c r="S924" s="173">
        <f t="shared" si="734"/>
        <v>30437.78079525286</v>
      </c>
      <c r="T924" s="174">
        <f t="shared" si="765"/>
        <v>10145.926931750953</v>
      </c>
      <c r="U924" s="174">
        <f t="shared" si="766"/>
        <v>10145.926931750953</v>
      </c>
      <c r="V924" s="174">
        <f t="shared" si="767"/>
        <v>10145.926931750953</v>
      </c>
      <c r="W924" s="174">
        <f t="shared" si="768"/>
        <v>0</v>
      </c>
      <c r="X924" s="175">
        <f t="shared" si="769"/>
        <v>0</v>
      </c>
      <c r="Y924" s="173">
        <f t="shared" si="760"/>
        <v>60875.56159050572</v>
      </c>
      <c r="Z924" s="174">
        <f t="shared" si="770"/>
        <v>20291.853863501907</v>
      </c>
      <c r="AA924" s="174">
        <f t="shared" si="771"/>
        <v>20291.853863501907</v>
      </c>
      <c r="AB924" s="174">
        <f t="shared" si="772"/>
        <v>20291.853863501907</v>
      </c>
      <c r="AC924" s="174">
        <f t="shared" si="773"/>
        <v>0</v>
      </c>
      <c r="AD924" s="175">
        <f t="shared" si="774"/>
        <v>0</v>
      </c>
      <c r="AE924" s="173">
        <f t="shared" si="753"/>
        <v>29.928540000000002</v>
      </c>
      <c r="AF924" s="174">
        <f t="shared" si="732"/>
        <v>36</v>
      </c>
      <c r="AG924" s="174">
        <f t="shared" si="775"/>
        <v>22.464200000000002</v>
      </c>
      <c r="AH924" s="174">
        <f t="shared" si="730"/>
        <v>592</v>
      </c>
      <c r="AI924" s="174">
        <f t="shared" si="731"/>
        <v>200</v>
      </c>
      <c r="AJ924" s="174">
        <f t="shared" si="776"/>
        <v>3.2</v>
      </c>
      <c r="AK924" s="174">
        <f t="shared" si="756"/>
        <v>5411.1610302671743</v>
      </c>
      <c r="AL924" s="174">
        <f t="shared" si="777"/>
        <v>5411.1610302671743</v>
      </c>
      <c r="AM924" s="174"/>
      <c r="AN924" s="174"/>
      <c r="AO924" s="176">
        <v>30</v>
      </c>
      <c r="AP924" s="174">
        <v>36</v>
      </c>
      <c r="AQ924" s="175">
        <f t="shared" si="778"/>
        <v>592</v>
      </c>
      <c r="AR924" s="31">
        <f t="shared" si="779"/>
        <v>0</v>
      </c>
      <c r="AS924" s="2">
        <f t="shared" si="780"/>
        <v>1.25</v>
      </c>
      <c r="AT924" s="33">
        <f t="shared" si="781"/>
        <v>0</v>
      </c>
      <c r="AU924" s="31">
        <f t="shared" si="782"/>
        <v>0.8</v>
      </c>
      <c r="AV924" s="2">
        <f t="shared" si="783"/>
        <v>0</v>
      </c>
      <c r="AW924" s="33">
        <f t="shared" si="784"/>
        <v>1</v>
      </c>
      <c r="AX924" s="31">
        <f t="shared" si="785"/>
        <v>0</v>
      </c>
      <c r="AY924" s="33">
        <f t="shared" si="786"/>
        <v>1.5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hidden="1" customHeight="1">
      <c r="A925" s="2"/>
      <c r="B925" s="107">
        <v>850</v>
      </c>
      <c r="C925" s="31">
        <v>10</v>
      </c>
      <c r="D925" s="113" t="s">
        <v>15</v>
      </c>
      <c r="E925" s="2" t="s">
        <v>108</v>
      </c>
      <c r="F925" s="1"/>
      <c r="G925" s="1" t="s">
        <v>174</v>
      </c>
      <c r="H925" s="33">
        <f t="shared" si="761"/>
        <v>3</v>
      </c>
      <c r="I925" s="173">
        <f t="shared" si="757"/>
        <v>1802.0259036082143</v>
      </c>
      <c r="J925" s="174">
        <f t="shared" si="758"/>
        <v>19.780450366105395</v>
      </c>
      <c r="K925" s="189">
        <f t="shared" si="759"/>
        <v>67</v>
      </c>
      <c r="L925" s="190">
        <f t="shared" si="750"/>
        <v>10</v>
      </c>
      <c r="M925" s="173">
        <f t="shared" si="751"/>
        <v>53932.004337174592</v>
      </c>
      <c r="N925" s="174">
        <f t="shared" si="733"/>
        <v>12425.128249553351</v>
      </c>
      <c r="O925" s="174">
        <f t="shared" si="762"/>
        <v>12425.128249553351</v>
      </c>
      <c r="P925" s="174">
        <f t="shared" si="763"/>
        <v>12425.128249553351</v>
      </c>
      <c r="Q925" s="174">
        <f t="shared" si="764"/>
        <v>0</v>
      </c>
      <c r="R925" s="175">
        <f t="shared" si="752"/>
        <v>11928.123119571217</v>
      </c>
      <c r="S925" s="173">
        <f t="shared" si="734"/>
        <v>40177.870649733777</v>
      </c>
      <c r="T925" s="174">
        <f t="shared" si="765"/>
        <v>10145.926931750953</v>
      </c>
      <c r="U925" s="174">
        <f t="shared" si="766"/>
        <v>10145.926931750953</v>
      </c>
      <c r="V925" s="174">
        <f t="shared" si="767"/>
        <v>10145.926931750953</v>
      </c>
      <c r="W925" s="174">
        <f t="shared" si="768"/>
        <v>0</v>
      </c>
      <c r="X925" s="175">
        <f t="shared" si="769"/>
        <v>9740.0898544809152</v>
      </c>
      <c r="Y925" s="173">
        <f t="shared" si="760"/>
        <v>80355.741299467554</v>
      </c>
      <c r="Z925" s="174">
        <f t="shared" si="770"/>
        <v>20291.853863501907</v>
      </c>
      <c r="AA925" s="174">
        <f t="shared" si="771"/>
        <v>20291.853863501907</v>
      </c>
      <c r="AB925" s="174">
        <f t="shared" si="772"/>
        <v>20291.853863501907</v>
      </c>
      <c r="AC925" s="174">
        <f t="shared" si="773"/>
        <v>0</v>
      </c>
      <c r="AD925" s="175">
        <f t="shared" si="774"/>
        <v>19480.17970896183</v>
      </c>
      <c r="AE925" s="173">
        <f t="shared" si="753"/>
        <v>29.928540000000002</v>
      </c>
      <c r="AF925" s="174">
        <f t="shared" si="732"/>
        <v>36</v>
      </c>
      <c r="AG925" s="174">
        <f t="shared" si="775"/>
        <v>22.464200000000002</v>
      </c>
      <c r="AH925" s="174">
        <f t="shared" si="730"/>
        <v>592</v>
      </c>
      <c r="AI925" s="174">
        <f t="shared" si="731"/>
        <v>200</v>
      </c>
      <c r="AJ925" s="174">
        <f t="shared" si="776"/>
        <v>4</v>
      </c>
      <c r="AK925" s="174">
        <f t="shared" si="756"/>
        <v>5411.1610302671743</v>
      </c>
      <c r="AL925" s="174">
        <f t="shared" si="777"/>
        <v>5411.1610302671743</v>
      </c>
      <c r="AM925" s="174"/>
      <c r="AN925" s="174"/>
      <c r="AO925" s="176">
        <v>30</v>
      </c>
      <c r="AP925" s="174">
        <v>36</v>
      </c>
      <c r="AQ925" s="175">
        <f t="shared" si="778"/>
        <v>592</v>
      </c>
      <c r="AR925" s="31">
        <f t="shared" si="779"/>
        <v>0</v>
      </c>
      <c r="AS925" s="2">
        <f t="shared" si="780"/>
        <v>1.25</v>
      </c>
      <c r="AT925" s="33">
        <f t="shared" si="781"/>
        <v>0</v>
      </c>
      <c r="AU925" s="31">
        <f t="shared" si="782"/>
        <v>1</v>
      </c>
      <c r="AV925" s="2">
        <f t="shared" si="783"/>
        <v>0</v>
      </c>
      <c r="AW925" s="33">
        <f t="shared" si="784"/>
        <v>0.2</v>
      </c>
      <c r="AX925" s="31">
        <f t="shared" si="785"/>
        <v>0</v>
      </c>
      <c r="AY925" s="33">
        <f t="shared" si="786"/>
        <v>1.5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hidden="1" customHeight="1">
      <c r="A926" s="2"/>
      <c r="B926" s="107">
        <v>851</v>
      </c>
      <c r="C926" s="31">
        <v>10</v>
      </c>
      <c r="D926" s="113" t="s">
        <v>15</v>
      </c>
      <c r="E926" s="2" t="s">
        <v>111</v>
      </c>
      <c r="F926" s="2"/>
      <c r="G926" s="2"/>
      <c r="H926" s="33">
        <f t="shared" si="761"/>
        <v>4</v>
      </c>
      <c r="I926" s="173">
        <f t="shared" si="757"/>
        <v>1334.8340026727512</v>
      </c>
      <c r="J926" s="174">
        <f t="shared" si="758"/>
        <v>19.780450366105395</v>
      </c>
      <c r="K926" s="189">
        <f t="shared" si="759"/>
        <v>173</v>
      </c>
      <c r="L926" s="190">
        <f t="shared" si="750"/>
        <v>26</v>
      </c>
      <c r="M926" s="173">
        <f t="shared" si="751"/>
        <v>39949.632842351544</v>
      </c>
      <c r="N926" s="174">
        <f t="shared" si="733"/>
        <v>9940.1025996426797</v>
      </c>
      <c r="O926" s="174">
        <f t="shared" si="762"/>
        <v>9940.1025996426797</v>
      </c>
      <c r="P926" s="174">
        <f t="shared" si="763"/>
        <v>9940.1025996426797</v>
      </c>
      <c r="Q926" s="174">
        <f t="shared" si="764"/>
        <v>6626.7350664284531</v>
      </c>
      <c r="R926" s="175">
        <f t="shared" si="752"/>
        <v>0</v>
      </c>
      <c r="S926" s="173">
        <f t="shared" si="734"/>
        <v>29761.385666469461</v>
      </c>
      <c r="T926" s="174">
        <f t="shared" si="765"/>
        <v>8116.7415454007614</v>
      </c>
      <c r="U926" s="174">
        <f t="shared" si="766"/>
        <v>8116.7415454007614</v>
      </c>
      <c r="V926" s="174">
        <f t="shared" si="767"/>
        <v>8116.7415454007614</v>
      </c>
      <c r="W926" s="174">
        <f t="shared" si="768"/>
        <v>5411.1610302671743</v>
      </c>
      <c r="X926" s="175">
        <f t="shared" si="769"/>
        <v>0</v>
      </c>
      <c r="Y926" s="173">
        <f t="shared" si="760"/>
        <v>59522.771332938923</v>
      </c>
      <c r="Z926" s="174">
        <f t="shared" si="770"/>
        <v>16233.483090801523</v>
      </c>
      <c r="AA926" s="174">
        <f t="shared" si="771"/>
        <v>16233.483090801523</v>
      </c>
      <c r="AB926" s="174">
        <f t="shared" si="772"/>
        <v>16233.483090801523</v>
      </c>
      <c r="AC926" s="174">
        <f t="shared" si="773"/>
        <v>10822.322060534349</v>
      </c>
      <c r="AD926" s="175">
        <f t="shared" si="774"/>
        <v>0</v>
      </c>
      <c r="AE926" s="173">
        <f t="shared" si="753"/>
        <v>29.928540000000002</v>
      </c>
      <c r="AF926" s="174">
        <f t="shared" si="732"/>
        <v>36</v>
      </c>
      <c r="AG926" s="174">
        <f t="shared" si="775"/>
        <v>22.464200000000002</v>
      </c>
      <c r="AH926" s="174">
        <f t="shared" si="730"/>
        <v>592</v>
      </c>
      <c r="AI926" s="174">
        <f t="shared" si="731"/>
        <v>200</v>
      </c>
      <c r="AJ926" s="174">
        <f t="shared" si="776"/>
        <v>4</v>
      </c>
      <c r="AK926" s="174">
        <f t="shared" si="756"/>
        <v>5411.1610302671743</v>
      </c>
      <c r="AL926" s="174">
        <f t="shared" si="777"/>
        <v>5411.1610302671743</v>
      </c>
      <c r="AM926" s="174"/>
      <c r="AN926" s="174"/>
      <c r="AO926" s="176">
        <v>30</v>
      </c>
      <c r="AP926" s="174">
        <v>36</v>
      </c>
      <c r="AQ926" s="175">
        <f t="shared" si="778"/>
        <v>592</v>
      </c>
      <c r="AR926" s="31">
        <f t="shared" si="779"/>
        <v>0</v>
      </c>
      <c r="AS926" s="2">
        <f t="shared" si="780"/>
        <v>1</v>
      </c>
      <c r="AT926" s="74">
        <f t="shared" si="781"/>
        <v>1</v>
      </c>
      <c r="AU926" s="31">
        <f t="shared" si="782"/>
        <v>1</v>
      </c>
      <c r="AV926" s="2">
        <f t="shared" si="783"/>
        <v>0</v>
      </c>
      <c r="AW926" s="33">
        <f t="shared" si="784"/>
        <v>1</v>
      </c>
      <c r="AX926" s="31">
        <f t="shared" si="785"/>
        <v>0</v>
      </c>
      <c r="AY926" s="33">
        <f t="shared" si="786"/>
        <v>1.5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hidden="1" customHeight="1">
      <c r="A927" s="2"/>
      <c r="B927" s="107">
        <v>852</v>
      </c>
      <c r="C927" s="31">
        <v>10</v>
      </c>
      <c r="D927" s="113" t="s">
        <v>15</v>
      </c>
      <c r="E927" s="2" t="s">
        <v>145</v>
      </c>
      <c r="F927" s="2"/>
      <c r="G927" s="2"/>
      <c r="H927" s="33">
        <f t="shared" si="761"/>
        <v>4</v>
      </c>
      <c r="I927" s="173">
        <f t="shared" si="757"/>
        <v>1334.8340026727512</v>
      </c>
      <c r="J927" s="174">
        <f t="shared" si="758"/>
        <v>19.780450366105395</v>
      </c>
      <c r="K927" s="189">
        <f t="shared" si="759"/>
        <v>173</v>
      </c>
      <c r="L927" s="190">
        <f t="shared" si="750"/>
        <v>26</v>
      </c>
      <c r="M927" s="173">
        <f t="shared" si="751"/>
        <v>39949.632842351544</v>
      </c>
      <c r="N927" s="174">
        <f t="shared" si="733"/>
        <v>9940.1025996426797</v>
      </c>
      <c r="O927" s="174">
        <f t="shared" si="762"/>
        <v>9940.1025996426797</v>
      </c>
      <c r="P927" s="174">
        <f t="shared" si="763"/>
        <v>9940.1025996426797</v>
      </c>
      <c r="Q927" s="174">
        <f t="shared" si="764"/>
        <v>6626.7350664284531</v>
      </c>
      <c r="R927" s="175">
        <f t="shared" si="752"/>
        <v>0</v>
      </c>
      <c r="S927" s="173">
        <f t="shared" si="734"/>
        <v>29761.385666469461</v>
      </c>
      <c r="T927" s="174">
        <f t="shared" si="765"/>
        <v>8116.7415454007614</v>
      </c>
      <c r="U927" s="174">
        <f t="shared" si="766"/>
        <v>8116.7415454007614</v>
      </c>
      <c r="V927" s="174">
        <f t="shared" si="767"/>
        <v>8116.7415454007614</v>
      </c>
      <c r="W927" s="174">
        <f t="shared" si="768"/>
        <v>5411.1610302671743</v>
      </c>
      <c r="X927" s="175">
        <f t="shared" si="769"/>
        <v>0</v>
      </c>
      <c r="Y927" s="173">
        <f t="shared" si="760"/>
        <v>59522.771332938923</v>
      </c>
      <c r="Z927" s="174">
        <f t="shared" si="770"/>
        <v>16233.483090801523</v>
      </c>
      <c r="AA927" s="174">
        <f t="shared" si="771"/>
        <v>16233.483090801523</v>
      </c>
      <c r="AB927" s="174">
        <f t="shared" si="772"/>
        <v>16233.483090801523</v>
      </c>
      <c r="AC927" s="174">
        <f t="shared" si="773"/>
        <v>10822.322060534349</v>
      </c>
      <c r="AD927" s="175">
        <f t="shared" si="774"/>
        <v>0</v>
      </c>
      <c r="AE927" s="173">
        <f t="shared" si="753"/>
        <v>29.928540000000002</v>
      </c>
      <c r="AF927" s="174">
        <f t="shared" si="732"/>
        <v>36</v>
      </c>
      <c r="AG927" s="174">
        <f t="shared" si="775"/>
        <v>22.464200000000002</v>
      </c>
      <c r="AH927" s="174">
        <f t="shared" si="730"/>
        <v>592</v>
      </c>
      <c r="AI927" s="174">
        <f t="shared" si="731"/>
        <v>200</v>
      </c>
      <c r="AJ927" s="174">
        <f t="shared" si="776"/>
        <v>3.2</v>
      </c>
      <c r="AK927" s="174">
        <f t="shared" si="756"/>
        <v>5411.1610302671743</v>
      </c>
      <c r="AL927" s="174">
        <f t="shared" si="777"/>
        <v>5411.1610302671743</v>
      </c>
      <c r="AM927" s="174"/>
      <c r="AN927" s="174"/>
      <c r="AO927" s="176">
        <v>30</v>
      </c>
      <c r="AP927" s="174">
        <v>36</v>
      </c>
      <c r="AQ927" s="175">
        <f t="shared" si="778"/>
        <v>592</v>
      </c>
      <c r="AR927" s="31">
        <f t="shared" si="779"/>
        <v>0</v>
      </c>
      <c r="AS927" s="2">
        <f t="shared" si="780"/>
        <v>1</v>
      </c>
      <c r="AT927" s="74">
        <f t="shared" si="781"/>
        <v>1</v>
      </c>
      <c r="AU927" s="31">
        <f t="shared" si="782"/>
        <v>0.8</v>
      </c>
      <c r="AV927" s="2">
        <f t="shared" si="783"/>
        <v>0</v>
      </c>
      <c r="AW927" s="33">
        <f t="shared" si="784"/>
        <v>1</v>
      </c>
      <c r="AX927" s="31">
        <f t="shared" si="785"/>
        <v>0</v>
      </c>
      <c r="AY927" s="33">
        <f t="shared" si="786"/>
        <v>1.5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hidden="1" customHeight="1">
      <c r="A928" s="2"/>
      <c r="B928" s="107">
        <v>853</v>
      </c>
      <c r="C928" s="31">
        <v>10</v>
      </c>
      <c r="D928" s="113" t="s">
        <v>15</v>
      </c>
      <c r="E928" s="2" t="s">
        <v>135</v>
      </c>
      <c r="F928" s="2"/>
      <c r="G928" s="2"/>
      <c r="H928" s="33">
        <f t="shared" si="761"/>
        <v>4</v>
      </c>
      <c r="I928" s="173">
        <f t="shared" si="757"/>
        <v>1820.2281854628425</v>
      </c>
      <c r="J928" s="174">
        <f t="shared" si="758"/>
        <v>19.780450366105395</v>
      </c>
      <c r="K928" s="189">
        <f t="shared" si="759"/>
        <v>62</v>
      </c>
      <c r="L928" s="190">
        <f t="shared" si="750"/>
        <v>7</v>
      </c>
      <c r="M928" s="173">
        <f t="shared" si="751"/>
        <v>54476.772057752103</v>
      </c>
      <c r="N928" s="174">
        <f t="shared" si="733"/>
        <v>9940.1025996426797</v>
      </c>
      <c r="O928" s="174">
        <f t="shared" si="762"/>
        <v>9940.1025996426797</v>
      </c>
      <c r="P928" s="174">
        <f t="shared" si="763"/>
        <v>9940.1025996426797</v>
      </c>
      <c r="Q928" s="174">
        <f t="shared" si="764"/>
        <v>6626.7350664284531</v>
      </c>
      <c r="R928" s="175">
        <f t="shared" si="752"/>
        <v>13253.470132856908</v>
      </c>
      <c r="S928" s="173">
        <f t="shared" si="734"/>
        <v>40583.707727003813</v>
      </c>
      <c r="T928" s="174">
        <f t="shared" si="765"/>
        <v>8116.7415454007614</v>
      </c>
      <c r="U928" s="174">
        <f t="shared" si="766"/>
        <v>8116.7415454007614</v>
      </c>
      <c r="V928" s="174">
        <f t="shared" si="767"/>
        <v>8116.7415454007614</v>
      </c>
      <c r="W928" s="174">
        <f t="shared" si="768"/>
        <v>5411.1610302671743</v>
      </c>
      <c r="X928" s="175">
        <f t="shared" si="769"/>
        <v>10822.32206053435</v>
      </c>
      <c r="Y928" s="173">
        <f t="shared" si="760"/>
        <v>81167.415454007627</v>
      </c>
      <c r="Z928" s="174">
        <f t="shared" si="770"/>
        <v>16233.483090801523</v>
      </c>
      <c r="AA928" s="174">
        <f t="shared" si="771"/>
        <v>16233.483090801523</v>
      </c>
      <c r="AB928" s="174">
        <f t="shared" si="772"/>
        <v>16233.483090801523</v>
      </c>
      <c r="AC928" s="174">
        <f t="shared" si="773"/>
        <v>10822.322060534349</v>
      </c>
      <c r="AD928" s="175">
        <f t="shared" si="774"/>
        <v>21644.644121068701</v>
      </c>
      <c r="AE928" s="173">
        <f t="shared" si="753"/>
        <v>29.928540000000002</v>
      </c>
      <c r="AF928" s="174">
        <f t="shared" si="732"/>
        <v>36</v>
      </c>
      <c r="AG928" s="174">
        <f t="shared" si="775"/>
        <v>22.464200000000002</v>
      </c>
      <c r="AH928" s="174">
        <f t="shared" si="730"/>
        <v>592</v>
      </c>
      <c r="AI928" s="174">
        <f t="shared" si="731"/>
        <v>200</v>
      </c>
      <c r="AJ928" s="174">
        <f t="shared" si="776"/>
        <v>4</v>
      </c>
      <c r="AK928" s="174">
        <f t="shared" si="756"/>
        <v>5411.1610302671743</v>
      </c>
      <c r="AL928" s="174">
        <f t="shared" si="777"/>
        <v>5411.1610302671743</v>
      </c>
      <c r="AM928" s="174"/>
      <c r="AN928" s="174"/>
      <c r="AO928" s="176">
        <v>30</v>
      </c>
      <c r="AP928" s="174">
        <v>36</v>
      </c>
      <c r="AQ928" s="175">
        <f t="shared" si="778"/>
        <v>592</v>
      </c>
      <c r="AR928" s="31">
        <f t="shared" si="779"/>
        <v>0</v>
      </c>
      <c r="AS928" s="2">
        <f t="shared" si="780"/>
        <v>1</v>
      </c>
      <c r="AT928" s="74">
        <f t="shared" si="781"/>
        <v>1</v>
      </c>
      <c r="AU928" s="31">
        <f t="shared" si="782"/>
        <v>1</v>
      </c>
      <c r="AV928" s="2">
        <f t="shared" si="783"/>
        <v>0</v>
      </c>
      <c r="AW928" s="33">
        <f t="shared" si="784"/>
        <v>0.2</v>
      </c>
      <c r="AX928" s="31">
        <f t="shared" si="785"/>
        <v>0</v>
      </c>
      <c r="AY928" s="33">
        <f t="shared" si="786"/>
        <v>1.5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hidden="1" customHeight="1">
      <c r="A929" s="2"/>
      <c r="B929" s="107">
        <v>854</v>
      </c>
      <c r="C929" s="31">
        <v>7</v>
      </c>
      <c r="D929" s="113" t="s">
        <v>15</v>
      </c>
      <c r="E929" s="2" t="s">
        <v>67</v>
      </c>
      <c r="F929" s="2"/>
      <c r="G929" s="2"/>
      <c r="H929" s="33">
        <f t="shared" si="761"/>
        <v>3</v>
      </c>
      <c r="I929" s="173">
        <f t="shared" si="757"/>
        <v>699.21133838798266</v>
      </c>
      <c r="J929" s="174">
        <f t="shared" si="758"/>
        <v>13.766124241276053</v>
      </c>
      <c r="K929" s="189">
        <f t="shared" si="759"/>
        <v>603</v>
      </c>
      <c r="L929" s="190">
        <f t="shared" si="750"/>
        <v>76</v>
      </c>
      <c r="M929" s="173">
        <f t="shared" si="751"/>
        <v>20926.374509398276</v>
      </c>
      <c r="N929" s="174">
        <f t="shared" si="733"/>
        <v>6363.8838415220798</v>
      </c>
      <c r="O929" s="174">
        <f t="shared" si="762"/>
        <v>6363.8838415220798</v>
      </c>
      <c r="P929" s="174">
        <f t="shared" si="763"/>
        <v>6363.8838415220798</v>
      </c>
      <c r="Q929" s="174">
        <f t="shared" si="764"/>
        <v>0</v>
      </c>
      <c r="R929" s="175">
        <f t="shared" si="752"/>
        <v>0</v>
      </c>
      <c r="S929" s="173">
        <f t="shared" si="734"/>
        <v>15589.577627230032</v>
      </c>
      <c r="T929" s="174">
        <f t="shared" si="765"/>
        <v>5196.5258757433439</v>
      </c>
      <c r="U929" s="174">
        <f t="shared" si="766"/>
        <v>5196.5258757433439</v>
      </c>
      <c r="V929" s="174">
        <f t="shared" si="767"/>
        <v>5196.5258757433439</v>
      </c>
      <c r="W929" s="174">
        <f t="shared" si="768"/>
        <v>0</v>
      </c>
      <c r="X929" s="175">
        <f t="shared" si="769"/>
        <v>0</v>
      </c>
      <c r="Y929" s="173">
        <f t="shared" si="760"/>
        <v>31179.155254460064</v>
      </c>
      <c r="Z929" s="174">
        <f t="shared" si="770"/>
        <v>10393.051751486688</v>
      </c>
      <c r="AA929" s="174">
        <f t="shared" si="771"/>
        <v>10393.051751486688</v>
      </c>
      <c r="AB929" s="174">
        <f t="shared" si="772"/>
        <v>10393.051751486688</v>
      </c>
      <c r="AC929" s="174">
        <f t="shared" si="773"/>
        <v>0</v>
      </c>
      <c r="AD929" s="175">
        <f t="shared" si="774"/>
        <v>0</v>
      </c>
      <c r="AE929" s="173">
        <f t="shared" si="753"/>
        <v>29.928540000000002</v>
      </c>
      <c r="AF929" s="174">
        <f t="shared" si="732"/>
        <v>36</v>
      </c>
      <c r="AG929" s="174">
        <f t="shared" si="775"/>
        <v>22.464200000000002</v>
      </c>
      <c r="AH929" s="174">
        <f t="shared" si="730"/>
        <v>412</v>
      </c>
      <c r="AI929" s="174">
        <f t="shared" si="731"/>
        <v>200</v>
      </c>
      <c r="AJ929" s="174">
        <f t="shared" si="776"/>
        <v>3.3333333333333335</v>
      </c>
      <c r="AK929" s="174">
        <f t="shared" si="756"/>
        <v>5196.5258757433439</v>
      </c>
      <c r="AL929" s="174">
        <f t="shared" si="777"/>
        <v>5196.5258757433439</v>
      </c>
      <c r="AM929" s="174"/>
      <c r="AN929" s="174"/>
      <c r="AO929" s="176">
        <v>30</v>
      </c>
      <c r="AP929" s="174">
        <v>36</v>
      </c>
      <c r="AQ929" s="175">
        <f t="shared" si="778"/>
        <v>412</v>
      </c>
      <c r="AR929" s="31">
        <f t="shared" si="779"/>
        <v>0</v>
      </c>
      <c r="AS929" s="2">
        <f t="shared" si="780"/>
        <v>1</v>
      </c>
      <c r="AT929" s="33">
        <f t="shared" si="781"/>
        <v>0</v>
      </c>
      <c r="AU929" s="31">
        <f t="shared" si="782"/>
        <v>1</v>
      </c>
      <c r="AV929" s="2">
        <f t="shared" si="783"/>
        <v>0</v>
      </c>
      <c r="AW929" s="33">
        <f t="shared" si="784"/>
        <v>1</v>
      </c>
      <c r="AX929" s="31">
        <f t="shared" si="785"/>
        <v>0</v>
      </c>
      <c r="AY929" s="33">
        <f t="shared" si="786"/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hidden="1" customHeight="1">
      <c r="A930" s="2"/>
      <c r="B930" s="107">
        <v>855</v>
      </c>
      <c r="C930" s="31">
        <v>7</v>
      </c>
      <c r="D930" s="113" t="s">
        <v>15</v>
      </c>
      <c r="E930" s="2" t="s">
        <v>136</v>
      </c>
      <c r="F930" s="2"/>
      <c r="G930" s="2"/>
      <c r="H930" s="33">
        <f t="shared" si="761"/>
        <v>3</v>
      </c>
      <c r="I930" s="173">
        <f t="shared" si="757"/>
        <v>699.21133838798266</v>
      </c>
      <c r="J930" s="174">
        <f t="shared" si="758"/>
        <v>13.766124241276053</v>
      </c>
      <c r="K930" s="189">
        <f t="shared" si="759"/>
        <v>603</v>
      </c>
      <c r="L930" s="190">
        <f t="shared" si="750"/>
        <v>76</v>
      </c>
      <c r="M930" s="173">
        <f t="shared" si="751"/>
        <v>20926.374509398276</v>
      </c>
      <c r="N930" s="174">
        <f t="shared" si="733"/>
        <v>6363.8838415220798</v>
      </c>
      <c r="O930" s="174">
        <f t="shared" si="762"/>
        <v>6363.8838415220798</v>
      </c>
      <c r="P930" s="174">
        <f t="shared" si="763"/>
        <v>6363.8838415220798</v>
      </c>
      <c r="Q930" s="174">
        <f t="shared" si="764"/>
        <v>0</v>
      </c>
      <c r="R930" s="175">
        <f t="shared" si="752"/>
        <v>0</v>
      </c>
      <c r="S930" s="173">
        <f t="shared" si="734"/>
        <v>15589.577627230032</v>
      </c>
      <c r="T930" s="174">
        <f t="shared" si="765"/>
        <v>5196.5258757433439</v>
      </c>
      <c r="U930" s="174">
        <f t="shared" si="766"/>
        <v>5196.5258757433439</v>
      </c>
      <c r="V930" s="174">
        <f t="shared" si="767"/>
        <v>5196.5258757433439</v>
      </c>
      <c r="W930" s="174">
        <f t="shared" si="768"/>
        <v>0</v>
      </c>
      <c r="X930" s="175">
        <f t="shared" si="769"/>
        <v>0</v>
      </c>
      <c r="Y930" s="173">
        <f t="shared" si="760"/>
        <v>31179.155254460064</v>
      </c>
      <c r="Z930" s="174">
        <f t="shared" si="770"/>
        <v>10393.051751486688</v>
      </c>
      <c r="AA930" s="174">
        <f t="shared" si="771"/>
        <v>10393.051751486688</v>
      </c>
      <c r="AB930" s="174">
        <f t="shared" si="772"/>
        <v>10393.051751486688</v>
      </c>
      <c r="AC930" s="174">
        <f t="shared" si="773"/>
        <v>0</v>
      </c>
      <c r="AD930" s="175">
        <f t="shared" si="774"/>
        <v>0</v>
      </c>
      <c r="AE930" s="173">
        <f t="shared" si="753"/>
        <v>29.928540000000002</v>
      </c>
      <c r="AF930" s="174">
        <f t="shared" si="732"/>
        <v>36</v>
      </c>
      <c r="AG930" s="174">
        <f t="shared" si="775"/>
        <v>22.464200000000002</v>
      </c>
      <c r="AH930" s="174">
        <f t="shared" si="730"/>
        <v>412</v>
      </c>
      <c r="AI930" s="174">
        <f t="shared" si="731"/>
        <v>200</v>
      </c>
      <c r="AJ930" s="174">
        <f t="shared" si="776"/>
        <v>2.6666666666666665</v>
      </c>
      <c r="AK930" s="174">
        <f t="shared" si="756"/>
        <v>5196.5258757433439</v>
      </c>
      <c r="AL930" s="174">
        <f t="shared" si="777"/>
        <v>5196.5258757433439</v>
      </c>
      <c r="AM930" s="174"/>
      <c r="AN930" s="174"/>
      <c r="AO930" s="176">
        <v>30</v>
      </c>
      <c r="AP930" s="174">
        <v>36</v>
      </c>
      <c r="AQ930" s="175">
        <f t="shared" si="778"/>
        <v>412</v>
      </c>
      <c r="AR930" s="31">
        <f t="shared" si="779"/>
        <v>0</v>
      </c>
      <c r="AS930" s="2">
        <f t="shared" si="780"/>
        <v>1</v>
      </c>
      <c r="AT930" s="33">
        <f t="shared" si="781"/>
        <v>0</v>
      </c>
      <c r="AU930" s="31">
        <f t="shared" si="782"/>
        <v>0.8</v>
      </c>
      <c r="AV930" s="2">
        <f t="shared" si="783"/>
        <v>0</v>
      </c>
      <c r="AW930" s="33">
        <f t="shared" si="784"/>
        <v>1</v>
      </c>
      <c r="AX930" s="31">
        <f t="shared" si="785"/>
        <v>0</v>
      </c>
      <c r="AY930" s="33">
        <f t="shared" si="786"/>
        <v>1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hidden="1" customHeight="1">
      <c r="A931" s="2"/>
      <c r="B931" s="107">
        <v>856</v>
      </c>
      <c r="C931" s="31">
        <v>7</v>
      </c>
      <c r="D931" s="113" t="s">
        <v>15</v>
      </c>
      <c r="E931" s="2" t="s">
        <v>91</v>
      </c>
      <c r="F931" s="2"/>
      <c r="G931" s="2"/>
      <c r="H931" s="33">
        <f t="shared" si="761"/>
        <v>3</v>
      </c>
      <c r="I931" s="173">
        <f t="shared" si="757"/>
        <v>1118.7381414207725</v>
      </c>
      <c r="J931" s="174">
        <f t="shared" si="758"/>
        <v>13.766124241276053</v>
      </c>
      <c r="K931" s="189">
        <f t="shared" si="759"/>
        <v>257</v>
      </c>
      <c r="L931" s="190">
        <f t="shared" ref="L931:L962" si="787">RANK(I931,$I$867:$I$977)</f>
        <v>32</v>
      </c>
      <c r="M931" s="173">
        <f t="shared" ref="M931:M962" si="788">SUM(N931:R931)*(1+$D$22/100)</f>
        <v>33482.199215037246</v>
      </c>
      <c r="N931" s="174">
        <f t="shared" si="733"/>
        <v>6363.8838415220798</v>
      </c>
      <c r="O931" s="174">
        <f t="shared" si="762"/>
        <v>6363.8838415220798</v>
      </c>
      <c r="P931" s="174">
        <f t="shared" si="763"/>
        <v>6363.8838415220798</v>
      </c>
      <c r="Q931" s="174">
        <f t="shared" si="764"/>
        <v>0</v>
      </c>
      <c r="R931" s="175">
        <f t="shared" ref="R931:R941" si="789">X931*(1+($D$57/100)*(AI931/100-1))</f>
        <v>11454.990914739747</v>
      </c>
      <c r="S931" s="173">
        <f t="shared" si="734"/>
        <v>24943.324203568052</v>
      </c>
      <c r="T931" s="174">
        <f t="shared" si="765"/>
        <v>5196.5258757433439</v>
      </c>
      <c r="U931" s="174">
        <f t="shared" si="766"/>
        <v>5196.5258757433439</v>
      </c>
      <c r="V931" s="174">
        <f t="shared" si="767"/>
        <v>5196.5258757433439</v>
      </c>
      <c r="W931" s="174">
        <f t="shared" si="768"/>
        <v>0</v>
      </c>
      <c r="X931" s="175">
        <f t="shared" si="769"/>
        <v>9353.7465763380205</v>
      </c>
      <c r="Y931" s="173">
        <f t="shared" si="760"/>
        <v>49886.648407136105</v>
      </c>
      <c r="Z931" s="174">
        <f t="shared" si="770"/>
        <v>10393.051751486688</v>
      </c>
      <c r="AA931" s="174">
        <f t="shared" si="771"/>
        <v>10393.051751486688</v>
      </c>
      <c r="AB931" s="174">
        <f t="shared" si="772"/>
        <v>10393.051751486688</v>
      </c>
      <c r="AC931" s="174">
        <f t="shared" si="773"/>
        <v>0</v>
      </c>
      <c r="AD931" s="175">
        <f t="shared" si="774"/>
        <v>18707.493152676041</v>
      </c>
      <c r="AE931" s="173">
        <f t="shared" ref="AE931:AE962" si="790">AO931*(1-$D$17/100)</f>
        <v>29.928540000000002</v>
      </c>
      <c r="AF931" s="174">
        <f t="shared" si="732"/>
        <v>36</v>
      </c>
      <c r="AG931" s="174">
        <f t="shared" si="775"/>
        <v>22.464200000000002</v>
      </c>
      <c r="AH931" s="174">
        <f t="shared" si="730"/>
        <v>412</v>
      </c>
      <c r="AI931" s="174">
        <f t="shared" si="731"/>
        <v>200</v>
      </c>
      <c r="AJ931" s="174">
        <f t="shared" si="776"/>
        <v>3.3333333333333335</v>
      </c>
      <c r="AK931" s="174">
        <f t="shared" si="756"/>
        <v>5196.5258757433439</v>
      </c>
      <c r="AL931" s="174">
        <f t="shared" si="777"/>
        <v>5196.5258757433439</v>
      </c>
      <c r="AM931" s="174"/>
      <c r="AN931" s="174"/>
      <c r="AO931" s="176">
        <v>30</v>
      </c>
      <c r="AP931" s="174">
        <v>36</v>
      </c>
      <c r="AQ931" s="175">
        <f t="shared" si="778"/>
        <v>412</v>
      </c>
      <c r="AR931" s="31">
        <f t="shared" si="779"/>
        <v>0</v>
      </c>
      <c r="AS931" s="2">
        <f t="shared" si="780"/>
        <v>1</v>
      </c>
      <c r="AT931" s="33">
        <f t="shared" si="781"/>
        <v>0</v>
      </c>
      <c r="AU931" s="31">
        <f t="shared" si="782"/>
        <v>1</v>
      </c>
      <c r="AV931" s="2">
        <f t="shared" si="783"/>
        <v>0</v>
      </c>
      <c r="AW931" s="33">
        <f t="shared" si="784"/>
        <v>0.2</v>
      </c>
      <c r="AX931" s="31">
        <f t="shared" si="785"/>
        <v>0</v>
      </c>
      <c r="AY931" s="33">
        <f t="shared" si="786"/>
        <v>1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hidden="1" customHeight="1">
      <c r="A932" s="2"/>
      <c r="B932" s="107">
        <v>857</v>
      </c>
      <c r="C932" s="31">
        <v>7</v>
      </c>
      <c r="D932" s="113" t="s">
        <v>15</v>
      </c>
      <c r="E932" s="2" t="s">
        <v>79</v>
      </c>
      <c r="F932" s="1"/>
      <c r="G932" s="1" t="s">
        <v>174</v>
      </c>
      <c r="H932" s="33">
        <f t="shared" si="761"/>
        <v>3</v>
      </c>
      <c r="I932" s="173">
        <f t="shared" si="757"/>
        <v>874.01417298497847</v>
      </c>
      <c r="J932" s="174">
        <f t="shared" si="758"/>
        <v>13.766124241276053</v>
      </c>
      <c r="K932" s="189">
        <f t="shared" si="759"/>
        <v>439</v>
      </c>
      <c r="L932" s="190">
        <f t="shared" si="787"/>
        <v>49</v>
      </c>
      <c r="M932" s="173">
        <f t="shared" si="788"/>
        <v>26157.968136747848</v>
      </c>
      <c r="N932" s="174">
        <f t="shared" si="733"/>
        <v>7954.8548019026002</v>
      </c>
      <c r="O932" s="174">
        <f t="shared" si="762"/>
        <v>7954.8548019026002</v>
      </c>
      <c r="P932" s="174">
        <f t="shared" si="763"/>
        <v>7954.8548019026002</v>
      </c>
      <c r="Q932" s="174">
        <f t="shared" si="764"/>
        <v>0</v>
      </c>
      <c r="R932" s="175">
        <f t="shared" si="789"/>
        <v>0</v>
      </c>
      <c r="S932" s="173">
        <f t="shared" si="734"/>
        <v>19486.972034037539</v>
      </c>
      <c r="T932" s="174">
        <f t="shared" si="765"/>
        <v>6495.6573446791799</v>
      </c>
      <c r="U932" s="174">
        <f t="shared" si="766"/>
        <v>6495.6573446791799</v>
      </c>
      <c r="V932" s="174">
        <f t="shared" si="767"/>
        <v>6495.6573446791799</v>
      </c>
      <c r="W932" s="174">
        <f t="shared" si="768"/>
        <v>0</v>
      </c>
      <c r="X932" s="175">
        <f t="shared" si="769"/>
        <v>0</v>
      </c>
      <c r="Y932" s="173">
        <f t="shared" si="760"/>
        <v>38973.94406807507</v>
      </c>
      <c r="Z932" s="174">
        <f t="shared" si="770"/>
        <v>12991.314689358358</v>
      </c>
      <c r="AA932" s="174">
        <f t="shared" si="771"/>
        <v>12991.314689358358</v>
      </c>
      <c r="AB932" s="174">
        <f t="shared" si="772"/>
        <v>12991.314689358358</v>
      </c>
      <c r="AC932" s="174">
        <f t="shared" si="773"/>
        <v>0</v>
      </c>
      <c r="AD932" s="175">
        <f t="shared" si="774"/>
        <v>0</v>
      </c>
      <c r="AE932" s="173">
        <f t="shared" si="790"/>
        <v>29.928540000000002</v>
      </c>
      <c r="AF932" s="174">
        <f t="shared" si="732"/>
        <v>36</v>
      </c>
      <c r="AG932" s="174">
        <f t="shared" si="775"/>
        <v>22.464200000000002</v>
      </c>
      <c r="AH932" s="174">
        <f t="shared" si="730"/>
        <v>412</v>
      </c>
      <c r="AI932" s="174">
        <f t="shared" si="731"/>
        <v>200</v>
      </c>
      <c r="AJ932" s="174">
        <f t="shared" si="776"/>
        <v>3.3333333333333335</v>
      </c>
      <c r="AK932" s="174">
        <f t="shared" si="756"/>
        <v>5196.5258757433439</v>
      </c>
      <c r="AL932" s="174">
        <f t="shared" si="777"/>
        <v>5196.5258757433439</v>
      </c>
      <c r="AM932" s="174"/>
      <c r="AN932" s="174"/>
      <c r="AO932" s="176">
        <v>30</v>
      </c>
      <c r="AP932" s="174">
        <v>36</v>
      </c>
      <c r="AQ932" s="175">
        <f t="shared" si="778"/>
        <v>412</v>
      </c>
      <c r="AR932" s="31">
        <f t="shared" si="779"/>
        <v>0</v>
      </c>
      <c r="AS932" s="2">
        <f t="shared" si="780"/>
        <v>1.25</v>
      </c>
      <c r="AT932" s="33">
        <f t="shared" si="781"/>
        <v>0</v>
      </c>
      <c r="AU932" s="31">
        <f t="shared" si="782"/>
        <v>1</v>
      </c>
      <c r="AV932" s="2">
        <f t="shared" si="783"/>
        <v>0</v>
      </c>
      <c r="AW932" s="33">
        <f t="shared" si="784"/>
        <v>1</v>
      </c>
      <c r="AX932" s="31">
        <f t="shared" si="785"/>
        <v>0</v>
      </c>
      <c r="AY932" s="33">
        <f t="shared" si="786"/>
        <v>1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hidden="1" customHeight="1">
      <c r="A933" s="2"/>
      <c r="B933" s="107">
        <v>858</v>
      </c>
      <c r="C933" s="31">
        <v>7</v>
      </c>
      <c r="D933" s="113" t="s">
        <v>15</v>
      </c>
      <c r="E933" s="2" t="s">
        <v>168</v>
      </c>
      <c r="F933" s="1"/>
      <c r="G933" s="1" t="s">
        <v>174</v>
      </c>
      <c r="H933" s="33">
        <f t="shared" si="761"/>
        <v>3</v>
      </c>
      <c r="I933" s="173">
        <f t="shared" si="757"/>
        <v>874.01417298497847</v>
      </c>
      <c r="J933" s="174">
        <f t="shared" si="758"/>
        <v>13.766124241276053</v>
      </c>
      <c r="K933" s="189">
        <f t="shared" si="759"/>
        <v>439</v>
      </c>
      <c r="L933" s="190">
        <f t="shared" si="787"/>
        <v>49</v>
      </c>
      <c r="M933" s="173">
        <f t="shared" si="788"/>
        <v>26157.968136747848</v>
      </c>
      <c r="N933" s="174">
        <f t="shared" si="733"/>
        <v>7954.8548019026002</v>
      </c>
      <c r="O933" s="174">
        <f t="shared" si="762"/>
        <v>7954.8548019026002</v>
      </c>
      <c r="P933" s="174">
        <f t="shared" si="763"/>
        <v>7954.8548019026002</v>
      </c>
      <c r="Q933" s="174">
        <f t="shared" si="764"/>
        <v>0</v>
      </c>
      <c r="R933" s="175">
        <f t="shared" si="789"/>
        <v>0</v>
      </c>
      <c r="S933" s="173">
        <f t="shared" si="734"/>
        <v>19486.972034037539</v>
      </c>
      <c r="T933" s="174">
        <f t="shared" si="765"/>
        <v>6495.6573446791799</v>
      </c>
      <c r="U933" s="174">
        <f t="shared" si="766"/>
        <v>6495.6573446791799</v>
      </c>
      <c r="V933" s="174">
        <f t="shared" si="767"/>
        <v>6495.6573446791799</v>
      </c>
      <c r="W933" s="174">
        <f t="shared" si="768"/>
        <v>0</v>
      </c>
      <c r="X933" s="175">
        <f t="shared" si="769"/>
        <v>0</v>
      </c>
      <c r="Y933" s="173">
        <f t="shared" si="760"/>
        <v>38973.94406807507</v>
      </c>
      <c r="Z933" s="174">
        <f t="shared" si="770"/>
        <v>12991.314689358358</v>
      </c>
      <c r="AA933" s="174">
        <f t="shared" si="771"/>
        <v>12991.314689358358</v>
      </c>
      <c r="AB933" s="174">
        <f t="shared" si="772"/>
        <v>12991.314689358358</v>
      </c>
      <c r="AC933" s="174">
        <f t="shared" si="773"/>
        <v>0</v>
      </c>
      <c r="AD933" s="175">
        <f t="shared" si="774"/>
        <v>0</v>
      </c>
      <c r="AE933" s="173">
        <f t="shared" si="790"/>
        <v>29.928540000000002</v>
      </c>
      <c r="AF933" s="174">
        <f t="shared" si="732"/>
        <v>36</v>
      </c>
      <c r="AG933" s="174">
        <f t="shared" si="775"/>
        <v>22.464200000000002</v>
      </c>
      <c r="AH933" s="174">
        <f t="shared" si="730"/>
        <v>412</v>
      </c>
      <c r="AI933" s="174">
        <f t="shared" si="731"/>
        <v>200</v>
      </c>
      <c r="AJ933" s="174">
        <f t="shared" si="776"/>
        <v>2.6666666666666665</v>
      </c>
      <c r="AK933" s="174">
        <f t="shared" si="756"/>
        <v>5196.5258757433439</v>
      </c>
      <c r="AL933" s="174">
        <f t="shared" si="777"/>
        <v>5196.5258757433439</v>
      </c>
      <c r="AM933" s="174"/>
      <c r="AN933" s="174"/>
      <c r="AO933" s="176">
        <v>30</v>
      </c>
      <c r="AP933" s="174">
        <v>36</v>
      </c>
      <c r="AQ933" s="175">
        <f t="shared" si="778"/>
        <v>412</v>
      </c>
      <c r="AR933" s="31">
        <f t="shared" si="779"/>
        <v>0</v>
      </c>
      <c r="AS933" s="2">
        <f t="shared" si="780"/>
        <v>1.25</v>
      </c>
      <c r="AT933" s="33">
        <f t="shared" si="781"/>
        <v>0</v>
      </c>
      <c r="AU933" s="31">
        <f t="shared" si="782"/>
        <v>0.8</v>
      </c>
      <c r="AV933" s="2">
        <f t="shared" si="783"/>
        <v>0</v>
      </c>
      <c r="AW933" s="33">
        <f t="shared" si="784"/>
        <v>1</v>
      </c>
      <c r="AX933" s="31">
        <f t="shared" si="785"/>
        <v>0</v>
      </c>
      <c r="AY933" s="33">
        <f t="shared" si="786"/>
        <v>1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hidden="1" customHeight="1">
      <c r="A934" s="2"/>
      <c r="B934" s="107">
        <v>859</v>
      </c>
      <c r="C934" s="31">
        <v>7</v>
      </c>
      <c r="D934" s="113" t="s">
        <v>15</v>
      </c>
      <c r="E934" s="2" t="s">
        <v>103</v>
      </c>
      <c r="F934" s="1"/>
      <c r="G934" s="1" t="s">
        <v>174</v>
      </c>
      <c r="H934" s="33">
        <f t="shared" si="761"/>
        <v>3</v>
      </c>
      <c r="I934" s="173">
        <f t="shared" si="757"/>
        <v>1293.5409760177683</v>
      </c>
      <c r="J934" s="174">
        <f t="shared" si="758"/>
        <v>13.766124241276053</v>
      </c>
      <c r="K934" s="189">
        <f t="shared" si="759"/>
        <v>192</v>
      </c>
      <c r="L934" s="190">
        <f t="shared" si="787"/>
        <v>30</v>
      </c>
      <c r="M934" s="173">
        <f t="shared" si="788"/>
        <v>38713.792842386822</v>
      </c>
      <c r="N934" s="174">
        <f t="shared" si="733"/>
        <v>7954.8548019026002</v>
      </c>
      <c r="O934" s="174">
        <f t="shared" si="762"/>
        <v>7954.8548019026002</v>
      </c>
      <c r="P934" s="174">
        <f t="shared" si="763"/>
        <v>7954.8548019026002</v>
      </c>
      <c r="Q934" s="174">
        <f t="shared" si="764"/>
        <v>0</v>
      </c>
      <c r="R934" s="175">
        <f t="shared" si="789"/>
        <v>11454.990914739747</v>
      </c>
      <c r="S934" s="173">
        <f t="shared" si="734"/>
        <v>28840.718610375559</v>
      </c>
      <c r="T934" s="174">
        <f t="shared" si="765"/>
        <v>6495.6573446791799</v>
      </c>
      <c r="U934" s="174">
        <f t="shared" si="766"/>
        <v>6495.6573446791799</v>
      </c>
      <c r="V934" s="174">
        <f t="shared" si="767"/>
        <v>6495.6573446791799</v>
      </c>
      <c r="W934" s="174">
        <f t="shared" si="768"/>
        <v>0</v>
      </c>
      <c r="X934" s="175">
        <f t="shared" si="769"/>
        <v>9353.7465763380205</v>
      </c>
      <c r="Y934" s="173">
        <f t="shared" si="760"/>
        <v>57681.437220751111</v>
      </c>
      <c r="Z934" s="174">
        <f t="shared" si="770"/>
        <v>12991.314689358358</v>
      </c>
      <c r="AA934" s="174">
        <f t="shared" si="771"/>
        <v>12991.314689358358</v>
      </c>
      <c r="AB934" s="174">
        <f t="shared" si="772"/>
        <v>12991.314689358358</v>
      </c>
      <c r="AC934" s="174">
        <f t="shared" si="773"/>
        <v>0</v>
      </c>
      <c r="AD934" s="175">
        <f t="shared" si="774"/>
        <v>18707.493152676041</v>
      </c>
      <c r="AE934" s="173">
        <f t="shared" si="790"/>
        <v>29.928540000000002</v>
      </c>
      <c r="AF934" s="174">
        <f t="shared" si="732"/>
        <v>36</v>
      </c>
      <c r="AG934" s="174">
        <f t="shared" si="775"/>
        <v>22.464200000000002</v>
      </c>
      <c r="AH934" s="174">
        <f t="shared" si="730"/>
        <v>412</v>
      </c>
      <c r="AI934" s="174">
        <f t="shared" si="731"/>
        <v>200</v>
      </c>
      <c r="AJ934" s="174">
        <f t="shared" si="776"/>
        <v>3.3333333333333335</v>
      </c>
      <c r="AK934" s="174">
        <f t="shared" si="756"/>
        <v>5196.5258757433439</v>
      </c>
      <c r="AL934" s="174">
        <f t="shared" si="777"/>
        <v>5196.5258757433439</v>
      </c>
      <c r="AM934" s="174"/>
      <c r="AN934" s="174"/>
      <c r="AO934" s="176">
        <v>30</v>
      </c>
      <c r="AP934" s="174">
        <v>36</v>
      </c>
      <c r="AQ934" s="175">
        <f t="shared" si="778"/>
        <v>412</v>
      </c>
      <c r="AR934" s="31">
        <f t="shared" si="779"/>
        <v>0</v>
      </c>
      <c r="AS934" s="2">
        <f t="shared" si="780"/>
        <v>1.25</v>
      </c>
      <c r="AT934" s="33">
        <f t="shared" si="781"/>
        <v>0</v>
      </c>
      <c r="AU934" s="31">
        <f t="shared" si="782"/>
        <v>1</v>
      </c>
      <c r="AV934" s="2">
        <f t="shared" si="783"/>
        <v>0</v>
      </c>
      <c r="AW934" s="33">
        <f t="shared" si="784"/>
        <v>0.2</v>
      </c>
      <c r="AX934" s="31">
        <f t="shared" si="785"/>
        <v>0</v>
      </c>
      <c r="AY934" s="33">
        <f t="shared" si="786"/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hidden="1" customHeight="1">
      <c r="A935" s="2"/>
      <c r="B935" s="107">
        <v>860</v>
      </c>
      <c r="C935" s="31">
        <v>7</v>
      </c>
      <c r="D935" s="113" t="s">
        <v>15</v>
      </c>
      <c r="E935" s="2" t="s">
        <v>87</v>
      </c>
      <c r="F935" s="2"/>
      <c r="G935" s="2"/>
      <c r="H935" s="33">
        <f t="shared" si="761"/>
        <v>4</v>
      </c>
      <c r="I935" s="173">
        <f t="shared" si="757"/>
        <v>932.28178451731026</v>
      </c>
      <c r="J935" s="174">
        <f t="shared" si="758"/>
        <v>13.766124241276053</v>
      </c>
      <c r="K935" s="189">
        <f t="shared" si="759"/>
        <v>372</v>
      </c>
      <c r="L935" s="190">
        <f t="shared" si="787"/>
        <v>41</v>
      </c>
      <c r="M935" s="173">
        <f t="shared" si="788"/>
        <v>27901.832679197702</v>
      </c>
      <c r="N935" s="174">
        <f t="shared" si="733"/>
        <v>6363.8838415220798</v>
      </c>
      <c r="O935" s="174">
        <f t="shared" si="762"/>
        <v>6363.8838415220798</v>
      </c>
      <c r="P935" s="174">
        <f t="shared" si="763"/>
        <v>6363.8838415220798</v>
      </c>
      <c r="Q935" s="174">
        <f t="shared" si="764"/>
        <v>6363.8838415220798</v>
      </c>
      <c r="R935" s="175">
        <f t="shared" si="789"/>
        <v>0</v>
      </c>
      <c r="S935" s="173">
        <f t="shared" si="734"/>
        <v>20786.103502973376</v>
      </c>
      <c r="T935" s="174">
        <f t="shared" si="765"/>
        <v>5196.5258757433439</v>
      </c>
      <c r="U935" s="174">
        <f t="shared" si="766"/>
        <v>5196.5258757433439</v>
      </c>
      <c r="V935" s="174">
        <f t="shared" si="767"/>
        <v>5196.5258757433439</v>
      </c>
      <c r="W935" s="174">
        <f t="shared" si="768"/>
        <v>5196.5258757433439</v>
      </c>
      <c r="X935" s="175">
        <f t="shared" si="769"/>
        <v>0</v>
      </c>
      <c r="Y935" s="173">
        <f t="shared" si="760"/>
        <v>41572.207005946751</v>
      </c>
      <c r="Z935" s="174">
        <f t="shared" si="770"/>
        <v>10393.051751486688</v>
      </c>
      <c r="AA935" s="174">
        <f t="shared" si="771"/>
        <v>10393.051751486688</v>
      </c>
      <c r="AB935" s="174">
        <f t="shared" si="772"/>
        <v>10393.051751486688</v>
      </c>
      <c r="AC935" s="174">
        <f t="shared" si="773"/>
        <v>10393.051751486688</v>
      </c>
      <c r="AD935" s="175">
        <f t="shared" si="774"/>
        <v>0</v>
      </c>
      <c r="AE935" s="173">
        <f t="shared" si="790"/>
        <v>29.928540000000002</v>
      </c>
      <c r="AF935" s="174">
        <f t="shared" si="732"/>
        <v>36</v>
      </c>
      <c r="AG935" s="174">
        <f t="shared" si="775"/>
        <v>22.464200000000002</v>
      </c>
      <c r="AH935" s="174">
        <f t="shared" si="730"/>
        <v>412</v>
      </c>
      <c r="AI935" s="174">
        <f t="shared" si="731"/>
        <v>200</v>
      </c>
      <c r="AJ935" s="174">
        <f t="shared" si="776"/>
        <v>4</v>
      </c>
      <c r="AK935" s="174">
        <f t="shared" si="756"/>
        <v>5196.5258757433439</v>
      </c>
      <c r="AL935" s="174">
        <f t="shared" si="777"/>
        <v>5196.5258757433439</v>
      </c>
      <c r="AM935" s="174"/>
      <c r="AN935" s="174"/>
      <c r="AO935" s="176">
        <v>30</v>
      </c>
      <c r="AP935" s="174">
        <v>36</v>
      </c>
      <c r="AQ935" s="175">
        <f t="shared" si="778"/>
        <v>412</v>
      </c>
      <c r="AR935" s="31">
        <f t="shared" si="779"/>
        <v>0</v>
      </c>
      <c r="AS935" s="2">
        <f t="shared" si="780"/>
        <v>1</v>
      </c>
      <c r="AT935" s="74">
        <f t="shared" si="781"/>
        <v>1</v>
      </c>
      <c r="AU935" s="31">
        <f t="shared" si="782"/>
        <v>1</v>
      </c>
      <c r="AV935" s="2">
        <f t="shared" si="783"/>
        <v>0</v>
      </c>
      <c r="AW935" s="33">
        <f t="shared" si="784"/>
        <v>1</v>
      </c>
      <c r="AX935" s="31">
        <f t="shared" si="785"/>
        <v>0</v>
      </c>
      <c r="AY935" s="33">
        <f t="shared" si="786"/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hidden="1" customHeight="1">
      <c r="A936" s="2"/>
      <c r="B936" s="107">
        <v>861</v>
      </c>
      <c r="C936" s="31">
        <v>7</v>
      </c>
      <c r="D936" s="113" t="s">
        <v>15</v>
      </c>
      <c r="E936" s="2" t="s">
        <v>179</v>
      </c>
      <c r="F936" s="2"/>
      <c r="G936" s="2"/>
      <c r="H936" s="33">
        <f t="shared" si="761"/>
        <v>4</v>
      </c>
      <c r="I936" s="173">
        <f t="shared" si="757"/>
        <v>932.28178451731026</v>
      </c>
      <c r="J936" s="174">
        <f t="shared" si="758"/>
        <v>13.766124241276053</v>
      </c>
      <c r="K936" s="189">
        <f t="shared" si="759"/>
        <v>372</v>
      </c>
      <c r="L936" s="190">
        <f t="shared" si="787"/>
        <v>41</v>
      </c>
      <c r="M936" s="173">
        <f t="shared" si="788"/>
        <v>27901.832679197702</v>
      </c>
      <c r="N936" s="174">
        <f t="shared" si="733"/>
        <v>6363.8838415220798</v>
      </c>
      <c r="O936" s="174">
        <f t="shared" si="762"/>
        <v>6363.8838415220798</v>
      </c>
      <c r="P936" s="174">
        <f t="shared" si="763"/>
        <v>6363.8838415220798</v>
      </c>
      <c r="Q936" s="174">
        <f t="shared" si="764"/>
        <v>6363.8838415220798</v>
      </c>
      <c r="R936" s="175">
        <f t="shared" si="789"/>
        <v>0</v>
      </c>
      <c r="S936" s="173">
        <f t="shared" si="734"/>
        <v>20786.103502973376</v>
      </c>
      <c r="T936" s="174">
        <f t="shared" si="765"/>
        <v>5196.5258757433439</v>
      </c>
      <c r="U936" s="174">
        <f t="shared" si="766"/>
        <v>5196.5258757433439</v>
      </c>
      <c r="V936" s="174">
        <f t="shared" si="767"/>
        <v>5196.5258757433439</v>
      </c>
      <c r="W936" s="174">
        <f t="shared" si="768"/>
        <v>5196.5258757433439</v>
      </c>
      <c r="X936" s="175">
        <f t="shared" si="769"/>
        <v>0</v>
      </c>
      <c r="Y936" s="173">
        <f t="shared" si="760"/>
        <v>41572.207005946751</v>
      </c>
      <c r="Z936" s="174">
        <f t="shared" si="770"/>
        <v>10393.051751486688</v>
      </c>
      <c r="AA936" s="174">
        <f t="shared" si="771"/>
        <v>10393.051751486688</v>
      </c>
      <c r="AB936" s="174">
        <f t="shared" si="772"/>
        <v>10393.051751486688</v>
      </c>
      <c r="AC936" s="174">
        <f t="shared" si="773"/>
        <v>10393.051751486688</v>
      </c>
      <c r="AD936" s="175">
        <f t="shared" si="774"/>
        <v>0</v>
      </c>
      <c r="AE936" s="173">
        <f t="shared" si="790"/>
        <v>29.928540000000002</v>
      </c>
      <c r="AF936" s="174">
        <f t="shared" si="732"/>
        <v>36</v>
      </c>
      <c r="AG936" s="174">
        <f t="shared" si="775"/>
        <v>22.464200000000002</v>
      </c>
      <c r="AH936" s="174">
        <f t="shared" si="730"/>
        <v>412</v>
      </c>
      <c r="AI936" s="174">
        <f t="shared" si="731"/>
        <v>200</v>
      </c>
      <c r="AJ936" s="174">
        <f t="shared" si="776"/>
        <v>3.2</v>
      </c>
      <c r="AK936" s="174">
        <f t="shared" si="756"/>
        <v>5196.5258757433439</v>
      </c>
      <c r="AL936" s="174">
        <f t="shared" si="777"/>
        <v>5196.5258757433439</v>
      </c>
      <c r="AM936" s="174"/>
      <c r="AN936" s="174"/>
      <c r="AO936" s="176">
        <v>30</v>
      </c>
      <c r="AP936" s="174">
        <v>36</v>
      </c>
      <c r="AQ936" s="175">
        <f t="shared" si="778"/>
        <v>412</v>
      </c>
      <c r="AR936" s="31">
        <f t="shared" si="779"/>
        <v>0</v>
      </c>
      <c r="AS936" s="2">
        <f t="shared" si="780"/>
        <v>1</v>
      </c>
      <c r="AT936" s="74">
        <f t="shared" si="781"/>
        <v>1</v>
      </c>
      <c r="AU936" s="31">
        <f t="shared" si="782"/>
        <v>0.8</v>
      </c>
      <c r="AV936" s="2">
        <f t="shared" si="783"/>
        <v>0</v>
      </c>
      <c r="AW936" s="33">
        <f t="shared" si="784"/>
        <v>1</v>
      </c>
      <c r="AX936" s="31">
        <f t="shared" si="785"/>
        <v>0</v>
      </c>
      <c r="AY936" s="33">
        <f t="shared" si="786"/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hidden="1" customHeight="1">
      <c r="A937" s="2"/>
      <c r="B937" s="107">
        <v>862</v>
      </c>
      <c r="C937" s="31">
        <v>7</v>
      </c>
      <c r="D937" s="113" t="s">
        <v>15</v>
      </c>
      <c r="E937" s="2" t="s">
        <v>134</v>
      </c>
      <c r="F937" s="2"/>
      <c r="G937" s="2"/>
      <c r="H937" s="33">
        <f t="shared" si="761"/>
        <v>4</v>
      </c>
      <c r="I937" s="173">
        <f t="shared" si="757"/>
        <v>1398.4226767759653</v>
      </c>
      <c r="J937" s="174">
        <f t="shared" si="758"/>
        <v>13.766124241276053</v>
      </c>
      <c r="K937" s="189">
        <f t="shared" si="759"/>
        <v>148</v>
      </c>
      <c r="L937" s="190">
        <f t="shared" si="787"/>
        <v>20</v>
      </c>
      <c r="M937" s="173">
        <f t="shared" si="788"/>
        <v>41852.749018796552</v>
      </c>
      <c r="N937" s="174">
        <f t="shared" si="733"/>
        <v>6363.8838415220798</v>
      </c>
      <c r="O937" s="174">
        <f t="shared" si="762"/>
        <v>6363.8838415220798</v>
      </c>
      <c r="P937" s="174">
        <f t="shared" si="763"/>
        <v>6363.8838415220798</v>
      </c>
      <c r="Q937" s="174">
        <f t="shared" si="764"/>
        <v>6363.8838415220798</v>
      </c>
      <c r="R937" s="175">
        <f t="shared" si="789"/>
        <v>12727.76768304416</v>
      </c>
      <c r="S937" s="173">
        <f t="shared" si="734"/>
        <v>31179.155254460064</v>
      </c>
      <c r="T937" s="174">
        <f t="shared" si="765"/>
        <v>5196.5258757433439</v>
      </c>
      <c r="U937" s="174">
        <f t="shared" si="766"/>
        <v>5196.5258757433439</v>
      </c>
      <c r="V937" s="174">
        <f t="shared" si="767"/>
        <v>5196.5258757433439</v>
      </c>
      <c r="W937" s="174">
        <f t="shared" si="768"/>
        <v>5196.5258757433439</v>
      </c>
      <c r="X937" s="175">
        <f t="shared" si="769"/>
        <v>10393.051751486688</v>
      </c>
      <c r="Y937" s="173">
        <f t="shared" si="760"/>
        <v>62358.310508920127</v>
      </c>
      <c r="Z937" s="174">
        <f t="shared" si="770"/>
        <v>10393.051751486688</v>
      </c>
      <c r="AA937" s="174">
        <f t="shared" si="771"/>
        <v>10393.051751486688</v>
      </c>
      <c r="AB937" s="174">
        <f t="shared" si="772"/>
        <v>10393.051751486688</v>
      </c>
      <c r="AC937" s="174">
        <f t="shared" si="773"/>
        <v>10393.051751486688</v>
      </c>
      <c r="AD937" s="175">
        <f t="shared" si="774"/>
        <v>20786.103502973376</v>
      </c>
      <c r="AE937" s="173">
        <f t="shared" si="790"/>
        <v>29.928540000000002</v>
      </c>
      <c r="AF937" s="174">
        <f t="shared" si="732"/>
        <v>36</v>
      </c>
      <c r="AG937" s="174">
        <f t="shared" si="775"/>
        <v>22.464200000000002</v>
      </c>
      <c r="AH937" s="174">
        <f t="shared" ref="AH937:AH956" si="791">AQ937</f>
        <v>412</v>
      </c>
      <c r="AI937" s="174">
        <f t="shared" ref="AI937:AI977" si="792">$D$58</f>
        <v>200</v>
      </c>
      <c r="AJ937" s="174">
        <f t="shared" si="776"/>
        <v>4</v>
      </c>
      <c r="AK937" s="174">
        <f t="shared" si="756"/>
        <v>5196.5258757433439</v>
      </c>
      <c r="AL937" s="174">
        <f t="shared" si="777"/>
        <v>5196.5258757433439</v>
      </c>
      <c r="AM937" s="174"/>
      <c r="AN937" s="174"/>
      <c r="AO937" s="176">
        <v>30</v>
      </c>
      <c r="AP937" s="174">
        <v>36</v>
      </c>
      <c r="AQ937" s="175">
        <f t="shared" si="778"/>
        <v>412</v>
      </c>
      <c r="AR937" s="31">
        <f t="shared" si="779"/>
        <v>0</v>
      </c>
      <c r="AS937" s="2">
        <f t="shared" si="780"/>
        <v>1</v>
      </c>
      <c r="AT937" s="74">
        <f t="shared" si="781"/>
        <v>1</v>
      </c>
      <c r="AU937" s="31">
        <f t="shared" si="782"/>
        <v>1</v>
      </c>
      <c r="AV937" s="2">
        <f t="shared" si="783"/>
        <v>0</v>
      </c>
      <c r="AW937" s="33">
        <f t="shared" si="784"/>
        <v>0.2</v>
      </c>
      <c r="AX937" s="31">
        <f t="shared" si="785"/>
        <v>0</v>
      </c>
      <c r="AY937" s="33">
        <f t="shared" si="786"/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hidden="1" customHeight="1">
      <c r="A938" s="2"/>
      <c r="B938" s="107">
        <v>863</v>
      </c>
      <c r="C938" s="31">
        <v>4</v>
      </c>
      <c r="D938" s="113" t="s">
        <v>15</v>
      </c>
      <c r="E938" s="2" t="s">
        <v>67</v>
      </c>
      <c r="F938" s="2"/>
      <c r="G938" s="2"/>
      <c r="H938" s="33">
        <f t="shared" si="761"/>
        <v>3</v>
      </c>
      <c r="I938" s="173">
        <f t="shared" si="757"/>
        <v>651.16438822037992</v>
      </c>
      <c r="J938" s="174">
        <f t="shared" si="758"/>
        <v>7.5847335018681159</v>
      </c>
      <c r="K938" s="189">
        <f t="shared" si="759"/>
        <v>653</v>
      </c>
      <c r="L938" s="190">
        <f t="shared" si="787"/>
        <v>81</v>
      </c>
      <c r="M938" s="173">
        <f t="shared" si="788"/>
        <v>19488.399439429169</v>
      </c>
      <c r="N938" s="174">
        <f t="shared" si="733"/>
        <v>5926.583710618941</v>
      </c>
      <c r="O938" s="174">
        <f t="shared" si="762"/>
        <v>5926.583710618941</v>
      </c>
      <c r="P938" s="174">
        <f t="shared" si="763"/>
        <v>5926.583710618941</v>
      </c>
      <c r="Q938" s="174">
        <f t="shared" si="764"/>
        <v>0</v>
      </c>
      <c r="R938" s="175">
        <f t="shared" si="789"/>
        <v>0</v>
      </c>
      <c r="S938" s="173">
        <f t="shared" si="734"/>
        <v>14518.325463161334</v>
      </c>
      <c r="T938" s="174">
        <f t="shared" si="765"/>
        <v>4839.4418210537779</v>
      </c>
      <c r="U938" s="174">
        <f t="shared" si="766"/>
        <v>4839.4418210537779</v>
      </c>
      <c r="V938" s="174">
        <f t="shared" si="767"/>
        <v>4839.4418210537779</v>
      </c>
      <c r="W938" s="174">
        <f t="shared" si="768"/>
        <v>0</v>
      </c>
      <c r="X938" s="175">
        <f t="shared" si="769"/>
        <v>0</v>
      </c>
      <c r="Y938" s="173">
        <f t="shared" si="760"/>
        <v>29036.650926322669</v>
      </c>
      <c r="Z938" s="174">
        <f t="shared" si="770"/>
        <v>9678.8836421075557</v>
      </c>
      <c r="AA938" s="174">
        <f t="shared" si="771"/>
        <v>9678.8836421075557</v>
      </c>
      <c r="AB938" s="174">
        <f t="shared" si="772"/>
        <v>9678.8836421075557</v>
      </c>
      <c r="AC938" s="174">
        <f t="shared" si="773"/>
        <v>0</v>
      </c>
      <c r="AD938" s="175">
        <f t="shared" si="774"/>
        <v>0</v>
      </c>
      <c r="AE938" s="173">
        <f t="shared" si="790"/>
        <v>29.928540000000002</v>
      </c>
      <c r="AF938" s="174">
        <f t="shared" si="732"/>
        <v>36</v>
      </c>
      <c r="AG938" s="174">
        <f t="shared" si="775"/>
        <v>22.464200000000002</v>
      </c>
      <c r="AH938" s="174">
        <f t="shared" si="791"/>
        <v>227</v>
      </c>
      <c r="AI938" s="174">
        <f t="shared" si="792"/>
        <v>200</v>
      </c>
      <c r="AJ938" s="174">
        <f t="shared" si="776"/>
        <v>3.3333333333333335</v>
      </c>
      <c r="AK938" s="174">
        <f t="shared" si="756"/>
        <v>4839.4418210537779</v>
      </c>
      <c r="AL938" s="174">
        <f t="shared" si="777"/>
        <v>4839.4418210537779</v>
      </c>
      <c r="AM938" s="174"/>
      <c r="AN938" s="174"/>
      <c r="AO938" s="176">
        <v>30</v>
      </c>
      <c r="AP938" s="174">
        <v>36</v>
      </c>
      <c r="AQ938" s="175">
        <f t="shared" si="778"/>
        <v>227</v>
      </c>
      <c r="AR938" s="31">
        <f t="shared" si="779"/>
        <v>0</v>
      </c>
      <c r="AS938" s="2">
        <f t="shared" si="780"/>
        <v>1</v>
      </c>
      <c r="AT938" s="33">
        <f t="shared" si="781"/>
        <v>0</v>
      </c>
      <c r="AU938" s="31">
        <f t="shared" si="782"/>
        <v>1</v>
      </c>
      <c r="AV938" s="2">
        <f t="shared" si="783"/>
        <v>0</v>
      </c>
      <c r="AW938" s="33">
        <f t="shared" si="784"/>
        <v>1</v>
      </c>
      <c r="AX938" s="31">
        <f t="shared" si="785"/>
        <v>0</v>
      </c>
      <c r="AY938" s="33">
        <f t="shared" si="786"/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hidden="1" customHeight="1">
      <c r="A939" s="2"/>
      <c r="B939" s="107">
        <v>864</v>
      </c>
      <c r="C939" s="31">
        <v>4</v>
      </c>
      <c r="D939" s="113" t="s">
        <v>15</v>
      </c>
      <c r="E939" s="2" t="s">
        <v>79</v>
      </c>
      <c r="F939" s="1"/>
      <c r="G939" s="1" t="s">
        <v>174</v>
      </c>
      <c r="H939" s="33">
        <f t="shared" si="761"/>
        <v>3</v>
      </c>
      <c r="I939" s="173">
        <f t="shared" si="757"/>
        <v>813.95548527547498</v>
      </c>
      <c r="J939" s="174">
        <f t="shared" si="758"/>
        <v>7.5847335018681159</v>
      </c>
      <c r="K939" s="189">
        <f t="shared" si="759"/>
        <v>492</v>
      </c>
      <c r="L939" s="190">
        <f t="shared" si="787"/>
        <v>60</v>
      </c>
      <c r="M939" s="173">
        <f t="shared" si="788"/>
        <v>24360.499299286465</v>
      </c>
      <c r="N939" s="174">
        <f t="shared" si="733"/>
        <v>7408.2296382736758</v>
      </c>
      <c r="O939" s="174">
        <f t="shared" si="762"/>
        <v>7408.2296382736758</v>
      </c>
      <c r="P939" s="174">
        <f t="shared" si="763"/>
        <v>7408.2296382736758</v>
      </c>
      <c r="Q939" s="174">
        <f t="shared" si="764"/>
        <v>0</v>
      </c>
      <c r="R939" s="175">
        <f t="shared" si="789"/>
        <v>0</v>
      </c>
      <c r="S939" s="173">
        <f t="shared" si="734"/>
        <v>18147.906828951665</v>
      </c>
      <c r="T939" s="174">
        <f t="shared" si="765"/>
        <v>6049.3022763172221</v>
      </c>
      <c r="U939" s="174">
        <f t="shared" si="766"/>
        <v>6049.3022763172221</v>
      </c>
      <c r="V939" s="174">
        <f t="shared" si="767"/>
        <v>6049.3022763172221</v>
      </c>
      <c r="W939" s="174">
        <f t="shared" si="768"/>
        <v>0</v>
      </c>
      <c r="X939" s="175">
        <f t="shared" si="769"/>
        <v>0</v>
      </c>
      <c r="Y939" s="173">
        <f t="shared" si="760"/>
        <v>36295.813657903331</v>
      </c>
      <c r="Z939" s="174">
        <f t="shared" si="770"/>
        <v>12098.604552634444</v>
      </c>
      <c r="AA939" s="174">
        <f t="shared" si="771"/>
        <v>12098.604552634444</v>
      </c>
      <c r="AB939" s="174">
        <f t="shared" si="772"/>
        <v>12098.604552634444</v>
      </c>
      <c r="AC939" s="174">
        <f t="shared" si="773"/>
        <v>0</v>
      </c>
      <c r="AD939" s="175">
        <f t="shared" si="774"/>
        <v>0</v>
      </c>
      <c r="AE939" s="173">
        <f t="shared" si="790"/>
        <v>29.928540000000002</v>
      </c>
      <c r="AF939" s="174">
        <f t="shared" ref="AF939:AF956" si="793">AP939</f>
        <v>36</v>
      </c>
      <c r="AG939" s="174">
        <f t="shared" si="775"/>
        <v>22.464200000000002</v>
      </c>
      <c r="AH939" s="174">
        <f t="shared" si="791"/>
        <v>227</v>
      </c>
      <c r="AI939" s="174">
        <f t="shared" si="792"/>
        <v>200</v>
      </c>
      <c r="AJ939" s="174">
        <f t="shared" si="776"/>
        <v>3.3333333333333335</v>
      </c>
      <c r="AK939" s="174">
        <f t="shared" si="756"/>
        <v>4839.4418210537779</v>
      </c>
      <c r="AL939" s="174">
        <f t="shared" si="777"/>
        <v>4839.4418210537779</v>
      </c>
      <c r="AM939" s="174"/>
      <c r="AN939" s="174"/>
      <c r="AO939" s="176">
        <v>30</v>
      </c>
      <c r="AP939" s="174">
        <v>36</v>
      </c>
      <c r="AQ939" s="175">
        <f t="shared" si="778"/>
        <v>227</v>
      </c>
      <c r="AR939" s="31">
        <f t="shared" si="779"/>
        <v>0</v>
      </c>
      <c r="AS939" s="2">
        <f t="shared" si="780"/>
        <v>1.25</v>
      </c>
      <c r="AT939" s="33">
        <f t="shared" si="781"/>
        <v>0</v>
      </c>
      <c r="AU939" s="31">
        <f t="shared" si="782"/>
        <v>1</v>
      </c>
      <c r="AV939" s="2">
        <f t="shared" si="783"/>
        <v>0</v>
      </c>
      <c r="AW939" s="33">
        <f t="shared" si="784"/>
        <v>1</v>
      </c>
      <c r="AX939" s="31">
        <f t="shared" si="785"/>
        <v>0</v>
      </c>
      <c r="AY939" s="33">
        <f t="shared" si="786"/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hidden="1" customHeight="1">
      <c r="A940" s="2"/>
      <c r="B940" s="107">
        <v>865</v>
      </c>
      <c r="C940" s="31">
        <v>4</v>
      </c>
      <c r="D940" s="113" t="s">
        <v>15</v>
      </c>
      <c r="E940" s="2" t="s">
        <v>87</v>
      </c>
      <c r="F940" s="2"/>
      <c r="G940" s="2"/>
      <c r="H940" s="33">
        <f t="shared" si="761"/>
        <v>4</v>
      </c>
      <c r="I940" s="173">
        <f t="shared" si="757"/>
        <v>868.21918429383993</v>
      </c>
      <c r="J940" s="174">
        <f t="shared" si="758"/>
        <v>7.5847335018681159</v>
      </c>
      <c r="K940" s="189">
        <f t="shared" si="759"/>
        <v>449</v>
      </c>
      <c r="L940" s="190">
        <f t="shared" si="787"/>
        <v>54</v>
      </c>
      <c r="M940" s="173">
        <f t="shared" si="788"/>
        <v>25984.532585905563</v>
      </c>
      <c r="N940" s="174">
        <f t="shared" si="733"/>
        <v>5926.583710618941</v>
      </c>
      <c r="O940" s="174">
        <f t="shared" si="762"/>
        <v>5926.583710618941</v>
      </c>
      <c r="P940" s="174">
        <f t="shared" si="763"/>
        <v>5926.583710618941</v>
      </c>
      <c r="Q940" s="174">
        <f t="shared" si="764"/>
        <v>5926.583710618941</v>
      </c>
      <c r="R940" s="175">
        <f t="shared" si="789"/>
        <v>0</v>
      </c>
      <c r="S940" s="173">
        <f t="shared" si="734"/>
        <v>19357.767284215111</v>
      </c>
      <c r="T940" s="174">
        <f t="shared" si="765"/>
        <v>4839.4418210537779</v>
      </c>
      <c r="U940" s="174">
        <f t="shared" si="766"/>
        <v>4839.4418210537779</v>
      </c>
      <c r="V940" s="174">
        <f t="shared" si="767"/>
        <v>4839.4418210537779</v>
      </c>
      <c r="W940" s="174">
        <f t="shared" si="768"/>
        <v>4839.4418210537779</v>
      </c>
      <c r="X940" s="175">
        <f t="shared" si="769"/>
        <v>0</v>
      </c>
      <c r="Y940" s="173">
        <f t="shared" si="760"/>
        <v>38715.534568430223</v>
      </c>
      <c r="Z940" s="174">
        <f t="shared" si="770"/>
        <v>9678.8836421075557</v>
      </c>
      <c r="AA940" s="174">
        <f t="shared" si="771"/>
        <v>9678.8836421075557</v>
      </c>
      <c r="AB940" s="174">
        <f t="shared" si="772"/>
        <v>9678.8836421075557</v>
      </c>
      <c r="AC940" s="174">
        <f t="shared" si="773"/>
        <v>9678.8836421075557</v>
      </c>
      <c r="AD940" s="175">
        <f t="shared" si="774"/>
        <v>0</v>
      </c>
      <c r="AE940" s="173">
        <f t="shared" si="790"/>
        <v>29.928540000000002</v>
      </c>
      <c r="AF940" s="174">
        <f t="shared" si="793"/>
        <v>36</v>
      </c>
      <c r="AG940" s="174">
        <f t="shared" si="775"/>
        <v>22.464200000000002</v>
      </c>
      <c r="AH940" s="174">
        <f t="shared" si="791"/>
        <v>227</v>
      </c>
      <c r="AI940" s="174">
        <f t="shared" si="792"/>
        <v>200</v>
      </c>
      <c r="AJ940" s="174">
        <f t="shared" si="776"/>
        <v>4</v>
      </c>
      <c r="AK940" s="174">
        <f t="shared" si="756"/>
        <v>4839.4418210537779</v>
      </c>
      <c r="AL940" s="174">
        <f t="shared" si="777"/>
        <v>4839.4418210537779</v>
      </c>
      <c r="AM940" s="174"/>
      <c r="AN940" s="174"/>
      <c r="AO940" s="176">
        <v>30</v>
      </c>
      <c r="AP940" s="174">
        <v>36</v>
      </c>
      <c r="AQ940" s="175">
        <f t="shared" si="778"/>
        <v>227</v>
      </c>
      <c r="AR940" s="31">
        <f t="shared" si="779"/>
        <v>0</v>
      </c>
      <c r="AS940" s="2">
        <f t="shared" si="780"/>
        <v>1</v>
      </c>
      <c r="AT940" s="74">
        <f t="shared" si="781"/>
        <v>1</v>
      </c>
      <c r="AU940" s="31">
        <f t="shared" si="782"/>
        <v>1</v>
      </c>
      <c r="AV940" s="2">
        <f t="shared" si="783"/>
        <v>0</v>
      </c>
      <c r="AW940" s="33">
        <f t="shared" si="784"/>
        <v>1</v>
      </c>
      <c r="AX940" s="31">
        <f t="shared" si="785"/>
        <v>0</v>
      </c>
      <c r="AY940" s="33">
        <f t="shared" si="786"/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hidden="1" customHeight="1">
      <c r="A941" s="2"/>
      <c r="B941" s="107">
        <v>866</v>
      </c>
      <c r="C941" s="31">
        <v>1</v>
      </c>
      <c r="D941" s="113" t="s">
        <v>15</v>
      </c>
      <c r="E941" s="2" t="s">
        <v>67</v>
      </c>
      <c r="F941" s="2"/>
      <c r="G941" s="2"/>
      <c r="H941" s="33">
        <f t="shared" si="761"/>
        <v>3</v>
      </c>
      <c r="I941" s="173">
        <f t="shared" si="757"/>
        <v>529.87940054685248</v>
      </c>
      <c r="J941" s="174">
        <f t="shared" si="758"/>
        <v>3.8090732123919175</v>
      </c>
      <c r="K941" s="189">
        <f t="shared" si="759"/>
        <v>764</v>
      </c>
      <c r="L941" s="190">
        <f t="shared" si="787"/>
        <v>101</v>
      </c>
      <c r="M941" s="173">
        <f t="shared" si="788"/>
        <v>15858.516834442498</v>
      </c>
      <c r="N941" s="174">
        <f t="shared" si="733"/>
        <v>4822.7063406463158</v>
      </c>
      <c r="O941" s="174">
        <f t="shared" si="762"/>
        <v>4822.7063406463158</v>
      </c>
      <c r="P941" s="174">
        <f t="shared" si="763"/>
        <v>4822.7063406463158</v>
      </c>
      <c r="Q941" s="174">
        <f t="shared" si="764"/>
        <v>0</v>
      </c>
      <c r="R941" s="175">
        <f t="shared" si="789"/>
        <v>0</v>
      </c>
      <c r="S941" s="173">
        <f t="shared" ref="S941:S977" si="794">SUM(T941:X941)</f>
        <v>11814.162034242618</v>
      </c>
      <c r="T941" s="174">
        <f t="shared" si="765"/>
        <v>3938.0540114142059</v>
      </c>
      <c r="U941" s="174">
        <f t="shared" si="766"/>
        <v>3938.0540114142059</v>
      </c>
      <c r="V941" s="174">
        <f t="shared" si="767"/>
        <v>3938.0540114142059</v>
      </c>
      <c r="W941" s="174">
        <f t="shared" si="768"/>
        <v>0</v>
      </c>
      <c r="X941" s="175">
        <f t="shared" si="769"/>
        <v>0</v>
      </c>
      <c r="Y941" s="173">
        <f t="shared" si="760"/>
        <v>23628.324068485235</v>
      </c>
      <c r="Z941" s="174">
        <f t="shared" si="770"/>
        <v>7876.1080228284118</v>
      </c>
      <c r="AA941" s="174">
        <f t="shared" si="771"/>
        <v>7876.1080228284118</v>
      </c>
      <c r="AB941" s="174">
        <f t="shared" si="772"/>
        <v>7876.1080228284118</v>
      </c>
      <c r="AC941" s="174">
        <f t="shared" si="773"/>
        <v>0</v>
      </c>
      <c r="AD941" s="175">
        <f t="shared" si="774"/>
        <v>0</v>
      </c>
      <c r="AE941" s="173">
        <f t="shared" si="790"/>
        <v>29.928540000000002</v>
      </c>
      <c r="AF941" s="174">
        <f t="shared" si="793"/>
        <v>36</v>
      </c>
      <c r="AG941" s="174">
        <f t="shared" si="775"/>
        <v>22.464200000000002</v>
      </c>
      <c r="AH941" s="174">
        <f t="shared" si="791"/>
        <v>114</v>
      </c>
      <c r="AI941" s="174">
        <f t="shared" si="792"/>
        <v>200</v>
      </c>
      <c r="AJ941" s="174">
        <f t="shared" si="776"/>
        <v>3.3333333333333335</v>
      </c>
      <c r="AK941" s="174">
        <f t="shared" si="756"/>
        <v>3938.0540114142059</v>
      </c>
      <c r="AL941" s="174">
        <f t="shared" si="777"/>
        <v>3938.0540114142059</v>
      </c>
      <c r="AM941" s="174"/>
      <c r="AN941" s="174"/>
      <c r="AO941" s="176">
        <v>30</v>
      </c>
      <c r="AP941" s="174">
        <v>36</v>
      </c>
      <c r="AQ941" s="175">
        <f t="shared" si="778"/>
        <v>114</v>
      </c>
      <c r="AR941" s="31">
        <f t="shared" si="779"/>
        <v>0</v>
      </c>
      <c r="AS941" s="2">
        <f t="shared" si="780"/>
        <v>1</v>
      </c>
      <c r="AT941" s="33">
        <f t="shared" si="781"/>
        <v>0</v>
      </c>
      <c r="AU941" s="31">
        <f t="shared" si="782"/>
        <v>1</v>
      </c>
      <c r="AV941" s="2">
        <f t="shared" si="783"/>
        <v>0</v>
      </c>
      <c r="AW941" s="33">
        <f t="shared" si="784"/>
        <v>1</v>
      </c>
      <c r="AX941" s="31">
        <f t="shared" si="785"/>
        <v>0</v>
      </c>
      <c r="AY941" s="33">
        <f t="shared" si="786"/>
        <v>1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hidden="1" customHeight="1">
      <c r="A942" s="2"/>
      <c r="B942" s="107">
        <v>867</v>
      </c>
      <c r="C942" s="31">
        <v>10</v>
      </c>
      <c r="D942" s="113" t="s">
        <v>19</v>
      </c>
      <c r="E942" s="2" t="s">
        <v>144</v>
      </c>
      <c r="F942" s="2"/>
      <c r="G942" s="2"/>
      <c r="H942" s="33">
        <f t="shared" ref="H942:H956" si="795">IF(AY942=1,4,6)</f>
        <v>4</v>
      </c>
      <c r="I942" s="173">
        <f t="shared" si="757"/>
        <v>610.26855217935406</v>
      </c>
      <c r="J942" s="174">
        <f t="shared" si="758"/>
        <v>21.760166048861723</v>
      </c>
      <c r="K942" s="189">
        <f t="shared" si="759"/>
        <v>702</v>
      </c>
      <c r="L942" s="190">
        <f t="shared" si="787"/>
        <v>90</v>
      </c>
      <c r="M942" s="173">
        <f t="shared" si="788"/>
        <v>14611.557419713507</v>
      </c>
      <c r="N942" s="174">
        <f t="shared" ref="N942:N956" si="796">T942*(1+($D$57/100)*($D$58/100-1))</f>
        <v>8532.9230294791669</v>
      </c>
      <c r="O942" s="174">
        <f t="shared" si="762"/>
        <v>4797.5639291230955</v>
      </c>
      <c r="P942" s="174"/>
      <c r="Q942" s="174"/>
      <c r="R942" s="175"/>
      <c r="S942" s="173">
        <f t="shared" si="794"/>
        <v>10885.211317758383</v>
      </c>
      <c r="T942" s="174">
        <f t="shared" ref="T942:T977" si="797">AL942*AU942</f>
        <v>6967.6877238239149</v>
      </c>
      <c r="U942" s="174">
        <f t="shared" ref="U942:U956" si="798">AM942*AU942</f>
        <v>3917.5235939344684</v>
      </c>
      <c r="V942" s="174"/>
      <c r="W942" s="174"/>
      <c r="X942" s="175"/>
      <c r="Y942" s="173">
        <f t="shared" si="760"/>
        <v>21770.422635516767</v>
      </c>
      <c r="Z942" s="174">
        <f t="shared" ref="Z942:Z956" si="799">T942*$D$58/100</f>
        <v>13935.37544764783</v>
      </c>
      <c r="AA942" s="174">
        <f t="shared" ref="AA942:AA956" si="800">U942*$D$58/100</f>
        <v>7835.0471878689368</v>
      </c>
      <c r="AB942" s="174"/>
      <c r="AC942" s="174"/>
      <c r="AD942" s="175"/>
      <c r="AE942" s="173">
        <f t="shared" si="790"/>
        <v>23.942831999999999</v>
      </c>
      <c r="AF942" s="174">
        <f t="shared" si="793"/>
        <v>36</v>
      </c>
      <c r="AG942" s="174">
        <f t="shared" ref="AG942:AG956" si="801">IF($D$57+AT942&gt;100,100,$D$57+AT942)</f>
        <v>22.464200000000002</v>
      </c>
      <c r="AH942" s="174">
        <f t="shared" si="791"/>
        <v>521</v>
      </c>
      <c r="AI942" s="174">
        <f t="shared" si="792"/>
        <v>200</v>
      </c>
      <c r="AJ942" s="174">
        <f t="shared" ref="AJ942:AJ956" si="802">10/IF(AY942=1,(2.5+AX942),2)</f>
        <v>2.8571428571428572</v>
      </c>
      <c r="AK942" s="174">
        <f t="shared" si="756"/>
        <v>10885.211317758383</v>
      </c>
      <c r="AL942" s="174">
        <f t="shared" ref="AL942:AL956" si="803">(H942-1)*(VLOOKUP(C942,$B$36:$AG$39,27,FALSE)+VLOOKUP(C942,$B$40:$AG$43,27,FALSE)*$D$54)*$D$59/100</f>
        <v>6967.6877238239149</v>
      </c>
      <c r="AM942" s="174">
        <f t="shared" ref="AM942:AM956" si="804">(VLOOKUP(C942,$B$36:$AG$39,28,FALSE)+VLOOKUP(C942,$B$40:$AG$43,28,FALSE)*$D$54)*$D$59/100</f>
        <v>3917.5235939344684</v>
      </c>
      <c r="AN942" s="174"/>
      <c r="AO942" s="176">
        <v>24</v>
      </c>
      <c r="AP942" s="174">
        <v>36</v>
      </c>
      <c r="AQ942" s="175">
        <f t="shared" ref="AQ942:AQ956" si="805">VLOOKUP(C942,$B$45:$AG$48,27,FALSE)</f>
        <v>521</v>
      </c>
      <c r="AR942" s="31">
        <f t="shared" ref="AR942:AR956" si="806">IF(LEFT(E942,1)*1=1,$S$69,$R$69)</f>
        <v>0</v>
      </c>
      <c r="AS942" s="2">
        <f t="shared" ref="AS942:AS956" si="807">IF(LEFT(E942,1)*1=2,$U$69,$T$69)</f>
        <v>0</v>
      </c>
      <c r="AT942" s="33">
        <f t="shared" ref="AT942:AT956" si="808">IF(LEFT(E942,1)*1=3,$W$69,$V$69)</f>
        <v>0</v>
      </c>
      <c r="AU942" s="31">
        <f t="shared" ref="AU942:AU956" si="809">IF(MID(E942,3,1)*1=1,$Y$69,$X$69)</f>
        <v>1</v>
      </c>
      <c r="AV942" s="2">
        <f t="shared" ref="AV942:AV956" si="810">IF(MID(E942,3,1)*1=2,$AA$69,$Z$69)</f>
        <v>0</v>
      </c>
      <c r="AW942" s="33">
        <f t="shared" ref="AW942:AW956" si="811">IF(MID(E942,3,1)*1=3,$AC$69,$AB$69)</f>
        <v>0</v>
      </c>
      <c r="AX942" s="31">
        <f t="shared" ref="AX942:AX956" si="812">IF(MID(E942,5,1)*1=1,$AE$69,$AD$69)</f>
        <v>1</v>
      </c>
      <c r="AY942" s="33">
        <f t="shared" ref="AY942:AY956" si="813">IF(MID(E942,5,1)*1=2,$AG$69,$AF$69)</f>
        <v>1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hidden="1" customHeight="1">
      <c r="A943" s="2"/>
      <c r="B943" s="107">
        <v>868</v>
      </c>
      <c r="C943" s="31">
        <v>10</v>
      </c>
      <c r="D943" s="113" t="s">
        <v>19</v>
      </c>
      <c r="E943" s="2" t="s">
        <v>138</v>
      </c>
      <c r="F943" s="2"/>
      <c r="G943" s="2"/>
      <c r="H943" s="33">
        <f t="shared" si="795"/>
        <v>4</v>
      </c>
      <c r="I943" s="173">
        <f t="shared" si="757"/>
        <v>762.8356902241926</v>
      </c>
      <c r="J943" s="174">
        <f t="shared" si="758"/>
        <v>21.760166048861723</v>
      </c>
      <c r="K943" s="189">
        <f t="shared" si="759"/>
        <v>551</v>
      </c>
      <c r="L943" s="190">
        <f t="shared" si="787"/>
        <v>71</v>
      </c>
      <c r="M943" s="173">
        <f t="shared" si="788"/>
        <v>18264.446774641885</v>
      </c>
      <c r="N943" s="174">
        <f t="shared" si="796"/>
        <v>10666.153786848958</v>
      </c>
      <c r="O943" s="174">
        <f t="shared" si="762"/>
        <v>5996.9549114038691</v>
      </c>
      <c r="P943" s="174"/>
      <c r="Q943" s="174"/>
      <c r="R943" s="175"/>
      <c r="S943" s="173">
        <f t="shared" si="794"/>
        <v>13606.514147197979</v>
      </c>
      <c r="T943" s="174">
        <f t="shared" si="797"/>
        <v>8709.6096547798934</v>
      </c>
      <c r="U943" s="174">
        <f t="shared" si="798"/>
        <v>4896.9044924180853</v>
      </c>
      <c r="V943" s="174"/>
      <c r="W943" s="174"/>
      <c r="X943" s="175"/>
      <c r="Y943" s="173">
        <f t="shared" si="760"/>
        <v>27213.028294395957</v>
      </c>
      <c r="Z943" s="174">
        <f t="shared" si="799"/>
        <v>17419.219309559787</v>
      </c>
      <c r="AA943" s="174">
        <f t="shared" si="800"/>
        <v>9793.8089848361706</v>
      </c>
      <c r="AB943" s="174"/>
      <c r="AC943" s="174"/>
      <c r="AD943" s="175"/>
      <c r="AE943" s="173">
        <f t="shared" si="790"/>
        <v>23.942831999999999</v>
      </c>
      <c r="AF943" s="174">
        <f t="shared" si="793"/>
        <v>36</v>
      </c>
      <c r="AG943" s="174">
        <f t="shared" si="801"/>
        <v>22.464200000000002</v>
      </c>
      <c r="AH943" s="174">
        <f t="shared" si="791"/>
        <v>521</v>
      </c>
      <c r="AI943" s="174">
        <f t="shared" si="792"/>
        <v>200</v>
      </c>
      <c r="AJ943" s="174">
        <f t="shared" si="802"/>
        <v>2.8571428571428572</v>
      </c>
      <c r="AK943" s="174">
        <f t="shared" si="756"/>
        <v>10885.211317758383</v>
      </c>
      <c r="AL943" s="174">
        <f t="shared" si="803"/>
        <v>6967.6877238239149</v>
      </c>
      <c r="AM943" s="174">
        <f t="shared" si="804"/>
        <v>3917.5235939344684</v>
      </c>
      <c r="AN943" s="174"/>
      <c r="AO943" s="176">
        <v>24</v>
      </c>
      <c r="AP943" s="174">
        <v>36</v>
      </c>
      <c r="AQ943" s="175">
        <f t="shared" si="805"/>
        <v>521</v>
      </c>
      <c r="AR943" s="31">
        <f t="shared" si="806"/>
        <v>0</v>
      </c>
      <c r="AS943" s="2">
        <f t="shared" si="807"/>
        <v>0</v>
      </c>
      <c r="AT943" s="33">
        <f t="shared" si="808"/>
        <v>0</v>
      </c>
      <c r="AU943" s="31">
        <f t="shared" si="809"/>
        <v>1.25</v>
      </c>
      <c r="AV943" s="2">
        <f t="shared" si="810"/>
        <v>0</v>
      </c>
      <c r="AW943" s="33">
        <f t="shared" si="811"/>
        <v>0</v>
      </c>
      <c r="AX943" s="31">
        <f t="shared" si="812"/>
        <v>1</v>
      </c>
      <c r="AY943" s="33">
        <f t="shared" si="813"/>
        <v>1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hidden="1" customHeight="1">
      <c r="A944" s="2"/>
      <c r="B944" s="107">
        <v>869</v>
      </c>
      <c r="C944" s="31">
        <v>10</v>
      </c>
      <c r="D944" s="113" t="s">
        <v>19</v>
      </c>
      <c r="E944" s="2" t="s">
        <v>146</v>
      </c>
      <c r="F944" s="2"/>
      <c r="G944" s="2"/>
      <c r="H944" s="33">
        <f t="shared" si="795"/>
        <v>4</v>
      </c>
      <c r="I944" s="173">
        <f t="shared" si="757"/>
        <v>749.32427582549269</v>
      </c>
      <c r="J944" s="174">
        <f t="shared" si="758"/>
        <v>21.760166048861723</v>
      </c>
      <c r="K944" s="189">
        <f t="shared" si="759"/>
        <v>563</v>
      </c>
      <c r="L944" s="190">
        <f t="shared" si="787"/>
        <v>72</v>
      </c>
      <c r="M944" s="173">
        <f t="shared" si="788"/>
        <v>17940.945249611432</v>
      </c>
      <c r="N944" s="174">
        <f t="shared" si="796"/>
        <v>8532.9230294791669</v>
      </c>
      <c r="O944" s="174">
        <f t="shared" si="762"/>
        <v>7835.0471878689368</v>
      </c>
      <c r="P944" s="174"/>
      <c r="Q944" s="174"/>
      <c r="R944" s="175"/>
      <c r="S944" s="173">
        <f t="shared" si="794"/>
        <v>10885.211317758383</v>
      </c>
      <c r="T944" s="174">
        <f t="shared" si="797"/>
        <v>6967.6877238239149</v>
      </c>
      <c r="U944" s="174">
        <f t="shared" si="798"/>
        <v>3917.5235939344684</v>
      </c>
      <c r="V944" s="174"/>
      <c r="W944" s="174"/>
      <c r="X944" s="175"/>
      <c r="Y944" s="173">
        <f t="shared" si="760"/>
        <v>21770.422635516767</v>
      </c>
      <c r="Z944" s="174">
        <f t="shared" si="799"/>
        <v>13935.37544764783</v>
      </c>
      <c r="AA944" s="174">
        <f t="shared" si="800"/>
        <v>7835.0471878689368</v>
      </c>
      <c r="AB944" s="174"/>
      <c r="AC944" s="174"/>
      <c r="AD944" s="175"/>
      <c r="AE944" s="173">
        <f t="shared" si="790"/>
        <v>23.942831999999999</v>
      </c>
      <c r="AF944" s="174">
        <f t="shared" si="793"/>
        <v>36</v>
      </c>
      <c r="AG944" s="174">
        <f t="shared" si="801"/>
        <v>100</v>
      </c>
      <c r="AH944" s="174">
        <f t="shared" si="791"/>
        <v>521</v>
      </c>
      <c r="AI944" s="174">
        <f t="shared" si="792"/>
        <v>200</v>
      </c>
      <c r="AJ944" s="174">
        <f t="shared" si="802"/>
        <v>2.8571428571428572</v>
      </c>
      <c r="AK944" s="174">
        <f t="shared" si="756"/>
        <v>10885.211317758383</v>
      </c>
      <c r="AL944" s="174">
        <f t="shared" si="803"/>
        <v>6967.6877238239149</v>
      </c>
      <c r="AM944" s="174">
        <f t="shared" si="804"/>
        <v>3917.5235939344684</v>
      </c>
      <c r="AN944" s="174"/>
      <c r="AO944" s="176">
        <v>24</v>
      </c>
      <c r="AP944" s="174">
        <v>36</v>
      </c>
      <c r="AQ944" s="175">
        <f t="shared" si="805"/>
        <v>521</v>
      </c>
      <c r="AR944" s="31">
        <f t="shared" si="806"/>
        <v>0</v>
      </c>
      <c r="AS944" s="2">
        <f t="shared" si="807"/>
        <v>0</v>
      </c>
      <c r="AT944" s="33">
        <f t="shared" si="808"/>
        <v>100</v>
      </c>
      <c r="AU944" s="31">
        <f t="shared" si="809"/>
        <v>1</v>
      </c>
      <c r="AV944" s="2">
        <f t="shared" si="810"/>
        <v>0</v>
      </c>
      <c r="AW944" s="33">
        <f t="shared" si="811"/>
        <v>0</v>
      </c>
      <c r="AX944" s="31">
        <f t="shared" si="812"/>
        <v>1</v>
      </c>
      <c r="AY944" s="33">
        <f t="shared" si="813"/>
        <v>1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hidden="1" customHeight="1">
      <c r="A945" s="2"/>
      <c r="B945" s="107">
        <v>870</v>
      </c>
      <c r="C945" s="31">
        <v>10</v>
      </c>
      <c r="D945" s="113" t="s">
        <v>19</v>
      </c>
      <c r="E945" s="2" t="s">
        <v>182</v>
      </c>
      <c r="F945" s="2"/>
      <c r="G945" s="2"/>
      <c r="H945" s="33">
        <f t="shared" si="795"/>
        <v>4</v>
      </c>
      <c r="I945" s="173">
        <f t="shared" si="757"/>
        <v>936.65534478186578</v>
      </c>
      <c r="J945" s="174">
        <f t="shared" si="758"/>
        <v>21.760166048861723</v>
      </c>
      <c r="K945" s="189">
        <f t="shared" si="759"/>
        <v>368</v>
      </c>
      <c r="L945" s="190">
        <f t="shared" si="787"/>
        <v>39</v>
      </c>
      <c r="M945" s="173">
        <f t="shared" si="788"/>
        <v>22426.181562014288</v>
      </c>
      <c r="N945" s="174">
        <f t="shared" si="796"/>
        <v>10666.153786848958</v>
      </c>
      <c r="O945" s="174">
        <f t="shared" si="762"/>
        <v>9793.8089848361706</v>
      </c>
      <c r="P945" s="174"/>
      <c r="Q945" s="174"/>
      <c r="R945" s="175"/>
      <c r="S945" s="173">
        <f t="shared" si="794"/>
        <v>13606.514147197979</v>
      </c>
      <c r="T945" s="174">
        <f t="shared" si="797"/>
        <v>8709.6096547798934</v>
      </c>
      <c r="U945" s="174">
        <f t="shared" si="798"/>
        <v>4896.9044924180853</v>
      </c>
      <c r="V945" s="174"/>
      <c r="W945" s="174"/>
      <c r="X945" s="175"/>
      <c r="Y945" s="173">
        <f t="shared" si="760"/>
        <v>27213.028294395957</v>
      </c>
      <c r="Z945" s="174">
        <f t="shared" si="799"/>
        <v>17419.219309559787</v>
      </c>
      <c r="AA945" s="174">
        <f t="shared" si="800"/>
        <v>9793.8089848361706</v>
      </c>
      <c r="AB945" s="174"/>
      <c r="AC945" s="174"/>
      <c r="AD945" s="175"/>
      <c r="AE945" s="173">
        <f t="shared" si="790"/>
        <v>23.942831999999999</v>
      </c>
      <c r="AF945" s="174">
        <f t="shared" si="793"/>
        <v>36</v>
      </c>
      <c r="AG945" s="174">
        <f t="shared" si="801"/>
        <v>100</v>
      </c>
      <c r="AH945" s="174">
        <f t="shared" si="791"/>
        <v>521</v>
      </c>
      <c r="AI945" s="174">
        <f t="shared" si="792"/>
        <v>200</v>
      </c>
      <c r="AJ945" s="174">
        <f t="shared" si="802"/>
        <v>2.8571428571428572</v>
      </c>
      <c r="AK945" s="174">
        <f t="shared" si="756"/>
        <v>10885.211317758383</v>
      </c>
      <c r="AL945" s="174">
        <f t="shared" si="803"/>
        <v>6967.6877238239149</v>
      </c>
      <c r="AM945" s="174">
        <f t="shared" si="804"/>
        <v>3917.5235939344684</v>
      </c>
      <c r="AN945" s="174"/>
      <c r="AO945" s="176">
        <v>24</v>
      </c>
      <c r="AP945" s="174">
        <v>36</v>
      </c>
      <c r="AQ945" s="175">
        <f t="shared" si="805"/>
        <v>521</v>
      </c>
      <c r="AR945" s="31">
        <f t="shared" si="806"/>
        <v>0</v>
      </c>
      <c r="AS945" s="2">
        <f t="shared" si="807"/>
        <v>0</v>
      </c>
      <c r="AT945" s="33">
        <f t="shared" si="808"/>
        <v>100</v>
      </c>
      <c r="AU945" s="31">
        <f t="shared" si="809"/>
        <v>1.25</v>
      </c>
      <c r="AV945" s="2">
        <f t="shared" si="810"/>
        <v>0</v>
      </c>
      <c r="AW945" s="33">
        <f t="shared" si="811"/>
        <v>0</v>
      </c>
      <c r="AX945" s="31">
        <f t="shared" si="812"/>
        <v>1</v>
      </c>
      <c r="AY945" s="33">
        <f t="shared" si="813"/>
        <v>1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hidden="1" customHeight="1">
      <c r="A946" s="2"/>
      <c r="B946" s="107">
        <v>871</v>
      </c>
      <c r="C946" s="31">
        <v>10</v>
      </c>
      <c r="D946" s="113" t="s">
        <v>19</v>
      </c>
      <c r="E946" s="2" t="s">
        <v>92</v>
      </c>
      <c r="F946" s="2"/>
      <c r="G946" s="2"/>
      <c r="H946" s="33">
        <f t="shared" si="795"/>
        <v>6</v>
      </c>
      <c r="I946" s="173">
        <f t="shared" si="757"/>
        <v>870.69287622340869</v>
      </c>
      <c r="J946" s="174">
        <f t="shared" si="758"/>
        <v>21.760166048861723</v>
      </c>
      <c r="K946" s="189">
        <f t="shared" si="759"/>
        <v>446</v>
      </c>
      <c r="L946" s="190">
        <f t="shared" si="787"/>
        <v>51</v>
      </c>
      <c r="M946" s="173">
        <f t="shared" si="788"/>
        <v>20846.853259013868</v>
      </c>
      <c r="N946" s="174">
        <f t="shared" si="796"/>
        <v>14221.538382465278</v>
      </c>
      <c r="O946" s="174">
        <f t="shared" si="762"/>
        <v>4797.5639291230955</v>
      </c>
      <c r="P946" s="174"/>
      <c r="Q946" s="174"/>
      <c r="R946" s="175"/>
      <c r="S946" s="173">
        <f t="shared" si="794"/>
        <v>15530.336466974328</v>
      </c>
      <c r="T946" s="174">
        <f t="shared" si="797"/>
        <v>11612.812873039858</v>
      </c>
      <c r="U946" s="174">
        <f t="shared" si="798"/>
        <v>3917.5235939344684</v>
      </c>
      <c r="V946" s="174"/>
      <c r="W946" s="174"/>
      <c r="X946" s="175"/>
      <c r="Y946" s="173">
        <f t="shared" si="760"/>
        <v>31060.672933948656</v>
      </c>
      <c r="Z946" s="174">
        <f t="shared" si="799"/>
        <v>23225.625746079717</v>
      </c>
      <c r="AA946" s="174">
        <f t="shared" si="800"/>
        <v>7835.0471878689368</v>
      </c>
      <c r="AB946" s="174"/>
      <c r="AC946" s="174"/>
      <c r="AD946" s="175"/>
      <c r="AE946" s="173">
        <f t="shared" si="790"/>
        <v>23.942831999999999</v>
      </c>
      <c r="AF946" s="174">
        <f t="shared" si="793"/>
        <v>36</v>
      </c>
      <c r="AG946" s="174">
        <f t="shared" si="801"/>
        <v>22.464200000000002</v>
      </c>
      <c r="AH946" s="174">
        <f t="shared" si="791"/>
        <v>521</v>
      </c>
      <c r="AI946" s="174">
        <f t="shared" si="792"/>
        <v>200</v>
      </c>
      <c r="AJ946" s="174">
        <f t="shared" si="802"/>
        <v>5</v>
      </c>
      <c r="AK946" s="174">
        <f t="shared" si="756"/>
        <v>15530.336466974328</v>
      </c>
      <c r="AL946" s="174">
        <f t="shared" si="803"/>
        <v>11612.812873039858</v>
      </c>
      <c r="AM946" s="174">
        <f t="shared" si="804"/>
        <v>3917.5235939344684</v>
      </c>
      <c r="AN946" s="174"/>
      <c r="AO946" s="176">
        <v>24</v>
      </c>
      <c r="AP946" s="174">
        <v>36</v>
      </c>
      <c r="AQ946" s="175">
        <f t="shared" si="805"/>
        <v>521</v>
      </c>
      <c r="AR946" s="31">
        <f t="shared" si="806"/>
        <v>0</v>
      </c>
      <c r="AS946" s="2">
        <f t="shared" si="807"/>
        <v>0</v>
      </c>
      <c r="AT946" s="33">
        <f t="shared" si="808"/>
        <v>0</v>
      </c>
      <c r="AU946" s="31">
        <f t="shared" si="809"/>
        <v>1</v>
      </c>
      <c r="AV946" s="2">
        <f t="shared" si="810"/>
        <v>0</v>
      </c>
      <c r="AW946" s="33">
        <f t="shared" si="811"/>
        <v>0</v>
      </c>
      <c r="AX946" s="31">
        <f t="shared" si="812"/>
        <v>0</v>
      </c>
      <c r="AY946" s="33">
        <f t="shared" si="813"/>
        <v>2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hidden="1" customHeight="1">
      <c r="A947" s="2"/>
      <c r="B947" s="107">
        <v>872</v>
      </c>
      <c r="C947" s="31">
        <v>10</v>
      </c>
      <c r="D947" s="113" t="s">
        <v>19</v>
      </c>
      <c r="E947" s="2" t="s">
        <v>139</v>
      </c>
      <c r="F947" s="2"/>
      <c r="G947" s="2"/>
      <c r="H947" s="33">
        <f t="shared" si="795"/>
        <v>6</v>
      </c>
      <c r="I947" s="173">
        <f t="shared" si="757"/>
        <v>1088.3660952792609</v>
      </c>
      <c r="J947" s="174">
        <f t="shared" si="758"/>
        <v>21.760166048861723</v>
      </c>
      <c r="K947" s="189">
        <f t="shared" si="759"/>
        <v>272</v>
      </c>
      <c r="L947" s="190">
        <f t="shared" si="787"/>
        <v>35</v>
      </c>
      <c r="M947" s="173">
        <f t="shared" si="788"/>
        <v>26058.566573767337</v>
      </c>
      <c r="N947" s="174">
        <f t="shared" si="796"/>
        <v>17776.922978081599</v>
      </c>
      <c r="O947" s="174">
        <f t="shared" si="762"/>
        <v>5996.9549114038691</v>
      </c>
      <c r="P947" s="174"/>
      <c r="Q947" s="174"/>
      <c r="R947" s="175"/>
      <c r="S947" s="173">
        <f t="shared" si="794"/>
        <v>19412.920583717911</v>
      </c>
      <c r="T947" s="174">
        <f t="shared" si="797"/>
        <v>14516.016091299824</v>
      </c>
      <c r="U947" s="174">
        <f t="shared" si="798"/>
        <v>4896.9044924180853</v>
      </c>
      <c r="V947" s="174"/>
      <c r="W947" s="174"/>
      <c r="X947" s="175"/>
      <c r="Y947" s="173">
        <f t="shared" si="760"/>
        <v>38825.841167435821</v>
      </c>
      <c r="Z947" s="174">
        <f t="shared" si="799"/>
        <v>29032.032182599647</v>
      </c>
      <c r="AA947" s="174">
        <f t="shared" si="800"/>
        <v>9793.8089848361706</v>
      </c>
      <c r="AB947" s="174"/>
      <c r="AC947" s="174"/>
      <c r="AD947" s="175"/>
      <c r="AE947" s="173">
        <f t="shared" si="790"/>
        <v>23.942831999999999</v>
      </c>
      <c r="AF947" s="174">
        <f t="shared" si="793"/>
        <v>36</v>
      </c>
      <c r="AG947" s="174">
        <f t="shared" si="801"/>
        <v>22.464200000000002</v>
      </c>
      <c r="AH947" s="174">
        <f t="shared" si="791"/>
        <v>521</v>
      </c>
      <c r="AI947" s="174">
        <f t="shared" si="792"/>
        <v>200</v>
      </c>
      <c r="AJ947" s="174">
        <f t="shared" si="802"/>
        <v>5</v>
      </c>
      <c r="AK947" s="174">
        <f t="shared" si="756"/>
        <v>15530.336466974328</v>
      </c>
      <c r="AL947" s="174">
        <f t="shared" si="803"/>
        <v>11612.812873039858</v>
      </c>
      <c r="AM947" s="174">
        <f t="shared" si="804"/>
        <v>3917.5235939344684</v>
      </c>
      <c r="AN947" s="174"/>
      <c r="AO947" s="176">
        <v>24</v>
      </c>
      <c r="AP947" s="174">
        <v>36</v>
      </c>
      <c r="AQ947" s="175">
        <f t="shared" si="805"/>
        <v>521</v>
      </c>
      <c r="AR947" s="31">
        <f t="shared" si="806"/>
        <v>0</v>
      </c>
      <c r="AS947" s="2">
        <f t="shared" si="807"/>
        <v>0</v>
      </c>
      <c r="AT947" s="33">
        <f t="shared" si="808"/>
        <v>0</v>
      </c>
      <c r="AU947" s="31">
        <f t="shared" si="809"/>
        <v>1.25</v>
      </c>
      <c r="AV947" s="2">
        <f t="shared" si="810"/>
        <v>0</v>
      </c>
      <c r="AW947" s="33">
        <f t="shared" si="811"/>
        <v>0</v>
      </c>
      <c r="AX947" s="31">
        <f t="shared" si="812"/>
        <v>0</v>
      </c>
      <c r="AY947" s="33">
        <f t="shared" si="813"/>
        <v>2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hidden="1" customHeight="1">
      <c r="A948" s="2"/>
      <c r="B948" s="107">
        <v>873</v>
      </c>
      <c r="C948" s="31">
        <v>10</v>
      </c>
      <c r="D948" s="113" t="s">
        <v>19</v>
      </c>
      <c r="E948" s="2" t="s">
        <v>111</v>
      </c>
      <c r="F948" s="2"/>
      <c r="G948" s="2"/>
      <c r="H948" s="33">
        <f t="shared" si="795"/>
        <v>6</v>
      </c>
      <c r="I948" s="173">
        <f t="shared" si="757"/>
        <v>1009.7485998695473</v>
      </c>
      <c r="J948" s="174">
        <f t="shared" si="758"/>
        <v>21.760166048861723</v>
      </c>
      <c r="K948" s="189">
        <f t="shared" si="759"/>
        <v>330</v>
      </c>
      <c r="L948" s="190">
        <f t="shared" si="787"/>
        <v>38</v>
      </c>
      <c r="M948" s="173">
        <f t="shared" si="788"/>
        <v>24176.241088911793</v>
      </c>
      <c r="N948" s="174">
        <f t="shared" si="796"/>
        <v>14221.538382465278</v>
      </c>
      <c r="O948" s="174">
        <f t="shared" si="762"/>
        <v>7835.0471878689368</v>
      </c>
      <c r="P948" s="174"/>
      <c r="Q948" s="174"/>
      <c r="R948" s="175"/>
      <c r="S948" s="173">
        <f t="shared" si="794"/>
        <v>15530.336466974328</v>
      </c>
      <c r="T948" s="174">
        <f t="shared" si="797"/>
        <v>11612.812873039858</v>
      </c>
      <c r="U948" s="174">
        <f t="shared" si="798"/>
        <v>3917.5235939344684</v>
      </c>
      <c r="V948" s="174"/>
      <c r="W948" s="174"/>
      <c r="X948" s="175"/>
      <c r="Y948" s="173">
        <f t="shared" si="760"/>
        <v>31060.672933948656</v>
      </c>
      <c r="Z948" s="174">
        <f t="shared" si="799"/>
        <v>23225.625746079717</v>
      </c>
      <c r="AA948" s="174">
        <f t="shared" si="800"/>
        <v>7835.0471878689368</v>
      </c>
      <c r="AB948" s="174"/>
      <c r="AC948" s="174"/>
      <c r="AD948" s="175"/>
      <c r="AE948" s="173">
        <f t="shared" si="790"/>
        <v>23.942831999999999</v>
      </c>
      <c r="AF948" s="174">
        <f t="shared" si="793"/>
        <v>36</v>
      </c>
      <c r="AG948" s="174">
        <f t="shared" si="801"/>
        <v>100</v>
      </c>
      <c r="AH948" s="174">
        <f t="shared" si="791"/>
        <v>521</v>
      </c>
      <c r="AI948" s="174">
        <f t="shared" si="792"/>
        <v>200</v>
      </c>
      <c r="AJ948" s="174">
        <f t="shared" si="802"/>
        <v>5</v>
      </c>
      <c r="AK948" s="174">
        <f t="shared" si="756"/>
        <v>15530.336466974328</v>
      </c>
      <c r="AL948" s="174">
        <f t="shared" si="803"/>
        <v>11612.812873039858</v>
      </c>
      <c r="AM948" s="174">
        <f t="shared" si="804"/>
        <v>3917.5235939344684</v>
      </c>
      <c r="AN948" s="174"/>
      <c r="AO948" s="176">
        <v>24</v>
      </c>
      <c r="AP948" s="174">
        <v>36</v>
      </c>
      <c r="AQ948" s="175">
        <f t="shared" si="805"/>
        <v>521</v>
      </c>
      <c r="AR948" s="31">
        <f t="shared" si="806"/>
        <v>0</v>
      </c>
      <c r="AS948" s="2">
        <f t="shared" si="807"/>
        <v>0</v>
      </c>
      <c r="AT948" s="33">
        <f t="shared" si="808"/>
        <v>100</v>
      </c>
      <c r="AU948" s="31">
        <f t="shared" si="809"/>
        <v>1</v>
      </c>
      <c r="AV948" s="2">
        <f t="shared" si="810"/>
        <v>0</v>
      </c>
      <c r="AW948" s="33">
        <f t="shared" si="811"/>
        <v>0</v>
      </c>
      <c r="AX948" s="31">
        <f t="shared" si="812"/>
        <v>0</v>
      </c>
      <c r="AY948" s="33">
        <f t="shared" si="813"/>
        <v>2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5.75" hidden="1" customHeight="1">
      <c r="A949" s="2"/>
      <c r="B949" s="107">
        <v>874</v>
      </c>
      <c r="C949" s="31">
        <v>10</v>
      </c>
      <c r="D949" s="113" t="s">
        <v>19</v>
      </c>
      <c r="E949" s="2" t="s">
        <v>145</v>
      </c>
      <c r="F949" s="2"/>
      <c r="G949" s="2"/>
      <c r="H949" s="33">
        <f t="shared" si="795"/>
        <v>6</v>
      </c>
      <c r="I949" s="173">
        <f t="shared" si="757"/>
        <v>1262.1857498369341</v>
      </c>
      <c r="J949" s="174">
        <f t="shared" si="758"/>
        <v>21.760166048861723</v>
      </c>
      <c r="K949" s="189">
        <f t="shared" si="759"/>
        <v>203</v>
      </c>
      <c r="L949" s="190">
        <f t="shared" si="787"/>
        <v>31</v>
      </c>
      <c r="M949" s="173">
        <f t="shared" si="788"/>
        <v>30220.30136113974</v>
      </c>
      <c r="N949" s="174">
        <f t="shared" si="796"/>
        <v>17776.922978081599</v>
      </c>
      <c r="O949" s="174">
        <f t="shared" si="762"/>
        <v>9793.8089848361706</v>
      </c>
      <c r="P949" s="174"/>
      <c r="Q949" s="174"/>
      <c r="R949" s="175"/>
      <c r="S949" s="173">
        <f t="shared" si="794"/>
        <v>19412.920583717911</v>
      </c>
      <c r="T949" s="174">
        <f t="shared" si="797"/>
        <v>14516.016091299824</v>
      </c>
      <c r="U949" s="174">
        <f t="shared" si="798"/>
        <v>4896.9044924180853</v>
      </c>
      <c r="V949" s="174"/>
      <c r="W949" s="174"/>
      <c r="X949" s="175"/>
      <c r="Y949" s="173">
        <f t="shared" si="760"/>
        <v>38825.841167435821</v>
      </c>
      <c r="Z949" s="174">
        <f t="shared" si="799"/>
        <v>29032.032182599647</v>
      </c>
      <c r="AA949" s="174">
        <f t="shared" si="800"/>
        <v>9793.8089848361706</v>
      </c>
      <c r="AB949" s="174"/>
      <c r="AC949" s="174"/>
      <c r="AD949" s="175"/>
      <c r="AE949" s="173">
        <f t="shared" si="790"/>
        <v>23.942831999999999</v>
      </c>
      <c r="AF949" s="174">
        <f t="shared" si="793"/>
        <v>36</v>
      </c>
      <c r="AG949" s="174">
        <f t="shared" si="801"/>
        <v>100</v>
      </c>
      <c r="AH949" s="174">
        <f t="shared" si="791"/>
        <v>521</v>
      </c>
      <c r="AI949" s="174">
        <f t="shared" si="792"/>
        <v>200</v>
      </c>
      <c r="AJ949" s="174">
        <f t="shared" si="802"/>
        <v>5</v>
      </c>
      <c r="AK949" s="174">
        <f t="shared" si="756"/>
        <v>15530.336466974328</v>
      </c>
      <c r="AL949" s="174">
        <f t="shared" si="803"/>
        <v>11612.812873039858</v>
      </c>
      <c r="AM949" s="174">
        <f t="shared" si="804"/>
        <v>3917.5235939344684</v>
      </c>
      <c r="AN949" s="174"/>
      <c r="AO949" s="176">
        <v>24</v>
      </c>
      <c r="AP949" s="174">
        <v>36</v>
      </c>
      <c r="AQ949" s="175">
        <f t="shared" si="805"/>
        <v>521</v>
      </c>
      <c r="AR949" s="31">
        <f t="shared" si="806"/>
        <v>0</v>
      </c>
      <c r="AS949" s="2">
        <f t="shared" si="807"/>
        <v>0</v>
      </c>
      <c r="AT949" s="33">
        <f t="shared" si="808"/>
        <v>100</v>
      </c>
      <c r="AU949" s="31">
        <f t="shared" si="809"/>
        <v>1.25</v>
      </c>
      <c r="AV949" s="2">
        <f t="shared" si="810"/>
        <v>0</v>
      </c>
      <c r="AW949" s="33">
        <f t="shared" si="811"/>
        <v>0</v>
      </c>
      <c r="AX949" s="31">
        <f t="shared" si="812"/>
        <v>0</v>
      </c>
      <c r="AY949" s="33">
        <f t="shared" si="813"/>
        <v>2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hidden="1" customHeight="1">
      <c r="A950" s="2"/>
      <c r="B950" s="107">
        <v>875</v>
      </c>
      <c r="C950" s="31">
        <v>7</v>
      </c>
      <c r="D950" s="113" t="s">
        <v>19</v>
      </c>
      <c r="E950" s="2" t="s">
        <v>67</v>
      </c>
      <c r="F950" s="2"/>
      <c r="G950" s="2"/>
      <c r="H950" s="33">
        <f t="shared" si="795"/>
        <v>4</v>
      </c>
      <c r="I950" s="173">
        <f t="shared" si="757"/>
        <v>585.82917360373972</v>
      </c>
      <c r="J950" s="174">
        <f t="shared" si="758"/>
        <v>15.161113773007305</v>
      </c>
      <c r="K950" s="189">
        <f t="shared" si="759"/>
        <v>721</v>
      </c>
      <c r="L950" s="190">
        <f t="shared" si="787"/>
        <v>95</v>
      </c>
      <c r="M950" s="173">
        <f t="shared" si="788"/>
        <v>14026.409484293174</v>
      </c>
      <c r="N950" s="174">
        <f t="shared" si="796"/>
        <v>8190.9767648631869</v>
      </c>
      <c r="O950" s="174">
        <f t="shared" si="762"/>
        <v>4605.6651902317944</v>
      </c>
      <c r="P950" s="174"/>
      <c r="Q950" s="174"/>
      <c r="R950" s="175"/>
      <c r="S950" s="173">
        <f t="shared" si="794"/>
        <v>10449.292082988319</v>
      </c>
      <c r="T950" s="174">
        <f t="shared" si="797"/>
        <v>6688.4663149419885</v>
      </c>
      <c r="U950" s="174">
        <f t="shared" si="798"/>
        <v>3760.8257680463303</v>
      </c>
      <c r="V950" s="174"/>
      <c r="W950" s="174"/>
      <c r="X950" s="175"/>
      <c r="Y950" s="173">
        <f t="shared" si="760"/>
        <v>20898.584165976637</v>
      </c>
      <c r="Z950" s="174">
        <f t="shared" si="799"/>
        <v>13376.932629883977</v>
      </c>
      <c r="AA950" s="174">
        <f t="shared" si="800"/>
        <v>7521.6515360926605</v>
      </c>
      <c r="AB950" s="174"/>
      <c r="AC950" s="174"/>
      <c r="AD950" s="175"/>
      <c r="AE950" s="173">
        <f t="shared" si="790"/>
        <v>23.942831999999999</v>
      </c>
      <c r="AF950" s="174">
        <f t="shared" si="793"/>
        <v>36</v>
      </c>
      <c r="AG950" s="174">
        <f t="shared" si="801"/>
        <v>22.464200000000002</v>
      </c>
      <c r="AH950" s="174">
        <f t="shared" si="791"/>
        <v>363</v>
      </c>
      <c r="AI950" s="174">
        <f t="shared" si="792"/>
        <v>200</v>
      </c>
      <c r="AJ950" s="174">
        <f t="shared" si="802"/>
        <v>4</v>
      </c>
      <c r="AK950" s="174">
        <f t="shared" si="756"/>
        <v>10449.292082988319</v>
      </c>
      <c r="AL950" s="174">
        <f t="shared" si="803"/>
        <v>6688.4663149419885</v>
      </c>
      <c r="AM950" s="174">
        <f t="shared" si="804"/>
        <v>3760.8257680463303</v>
      </c>
      <c r="AN950" s="174"/>
      <c r="AO950" s="176">
        <v>24</v>
      </c>
      <c r="AP950" s="174">
        <v>36</v>
      </c>
      <c r="AQ950" s="175">
        <f t="shared" si="805"/>
        <v>363</v>
      </c>
      <c r="AR950" s="31">
        <f t="shared" si="806"/>
        <v>0</v>
      </c>
      <c r="AS950" s="2">
        <f t="shared" si="807"/>
        <v>0</v>
      </c>
      <c r="AT950" s="33">
        <f t="shared" si="808"/>
        <v>0</v>
      </c>
      <c r="AU950" s="31">
        <f t="shared" si="809"/>
        <v>1</v>
      </c>
      <c r="AV950" s="2">
        <f t="shared" si="810"/>
        <v>0</v>
      </c>
      <c r="AW950" s="33">
        <f t="shared" si="811"/>
        <v>0</v>
      </c>
      <c r="AX950" s="31">
        <f t="shared" si="812"/>
        <v>0</v>
      </c>
      <c r="AY950" s="33">
        <f t="shared" si="813"/>
        <v>1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hidden="1" customHeight="1">
      <c r="A951" s="2"/>
      <c r="B951" s="107">
        <v>876</v>
      </c>
      <c r="C951" s="31">
        <v>7</v>
      </c>
      <c r="D951" s="113" t="s">
        <v>19</v>
      </c>
      <c r="E951" s="2" t="s">
        <v>136</v>
      </c>
      <c r="F951" s="2"/>
      <c r="G951" s="2"/>
      <c r="H951" s="33">
        <f t="shared" si="795"/>
        <v>4</v>
      </c>
      <c r="I951" s="173">
        <f t="shared" si="757"/>
        <v>732.28646700467459</v>
      </c>
      <c r="J951" s="174">
        <f t="shared" si="758"/>
        <v>15.161113773007305</v>
      </c>
      <c r="K951" s="189">
        <f t="shared" si="759"/>
        <v>576</v>
      </c>
      <c r="L951" s="190">
        <f t="shared" si="787"/>
        <v>73</v>
      </c>
      <c r="M951" s="173">
        <f t="shared" si="788"/>
        <v>17533.011855366465</v>
      </c>
      <c r="N951" s="174">
        <f t="shared" si="796"/>
        <v>10238.720956078983</v>
      </c>
      <c r="O951" s="174">
        <f t="shared" si="762"/>
        <v>5757.0814877897419</v>
      </c>
      <c r="P951" s="174"/>
      <c r="Q951" s="174"/>
      <c r="R951" s="175"/>
      <c r="S951" s="173">
        <f t="shared" si="794"/>
        <v>13061.615103735397</v>
      </c>
      <c r="T951" s="174">
        <f t="shared" si="797"/>
        <v>8360.5828936774851</v>
      </c>
      <c r="U951" s="174">
        <f t="shared" si="798"/>
        <v>4701.0322100579124</v>
      </c>
      <c r="V951" s="174"/>
      <c r="W951" s="174"/>
      <c r="X951" s="175"/>
      <c r="Y951" s="173">
        <f t="shared" si="760"/>
        <v>26123.230207470795</v>
      </c>
      <c r="Z951" s="174">
        <f t="shared" si="799"/>
        <v>16721.16578735497</v>
      </c>
      <c r="AA951" s="174">
        <f t="shared" si="800"/>
        <v>9402.0644201158248</v>
      </c>
      <c r="AB951" s="174"/>
      <c r="AC951" s="174"/>
      <c r="AD951" s="175"/>
      <c r="AE951" s="173">
        <f t="shared" si="790"/>
        <v>23.942831999999999</v>
      </c>
      <c r="AF951" s="174">
        <f t="shared" si="793"/>
        <v>36</v>
      </c>
      <c r="AG951" s="174">
        <f t="shared" si="801"/>
        <v>22.464200000000002</v>
      </c>
      <c r="AH951" s="174">
        <f t="shared" si="791"/>
        <v>363</v>
      </c>
      <c r="AI951" s="174">
        <f t="shared" si="792"/>
        <v>200</v>
      </c>
      <c r="AJ951" s="174">
        <f t="shared" si="802"/>
        <v>4</v>
      </c>
      <c r="AK951" s="174">
        <f t="shared" si="756"/>
        <v>10449.292082988319</v>
      </c>
      <c r="AL951" s="174">
        <f t="shared" si="803"/>
        <v>6688.4663149419885</v>
      </c>
      <c r="AM951" s="174">
        <f t="shared" si="804"/>
        <v>3760.8257680463303</v>
      </c>
      <c r="AN951" s="174"/>
      <c r="AO951" s="176">
        <v>24</v>
      </c>
      <c r="AP951" s="174">
        <v>36</v>
      </c>
      <c r="AQ951" s="175">
        <f t="shared" si="805"/>
        <v>363</v>
      </c>
      <c r="AR951" s="31">
        <f t="shared" si="806"/>
        <v>0</v>
      </c>
      <c r="AS951" s="2">
        <f t="shared" si="807"/>
        <v>0</v>
      </c>
      <c r="AT951" s="33">
        <f t="shared" si="808"/>
        <v>0</v>
      </c>
      <c r="AU951" s="31">
        <f t="shared" si="809"/>
        <v>1.25</v>
      </c>
      <c r="AV951" s="2">
        <f t="shared" si="810"/>
        <v>0</v>
      </c>
      <c r="AW951" s="33">
        <f t="shared" si="811"/>
        <v>0</v>
      </c>
      <c r="AX951" s="31">
        <f t="shared" si="812"/>
        <v>0</v>
      </c>
      <c r="AY951" s="33">
        <f t="shared" si="813"/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hidden="1" customHeight="1">
      <c r="A952" s="2"/>
      <c r="B952" s="107">
        <v>877</v>
      </c>
      <c r="C952" s="31">
        <v>7</v>
      </c>
      <c r="D952" s="113" t="s">
        <v>19</v>
      </c>
      <c r="E952" s="2" t="s">
        <v>87</v>
      </c>
      <c r="F952" s="2"/>
      <c r="G952" s="2"/>
      <c r="H952" s="33">
        <f t="shared" si="795"/>
        <v>4</v>
      </c>
      <c r="I952" s="173">
        <f t="shared" si="757"/>
        <v>719.3227789753671</v>
      </c>
      <c r="J952" s="174">
        <f t="shared" si="758"/>
        <v>15.161113773007305</v>
      </c>
      <c r="K952" s="189">
        <f t="shared" si="759"/>
        <v>586</v>
      </c>
      <c r="L952" s="190">
        <f t="shared" si="787"/>
        <v>74</v>
      </c>
      <c r="M952" s="173">
        <f t="shared" si="788"/>
        <v>17222.624450780346</v>
      </c>
      <c r="N952" s="174">
        <f t="shared" si="796"/>
        <v>8190.9767648631869</v>
      </c>
      <c r="O952" s="174">
        <f t="shared" si="762"/>
        <v>7521.6515360926605</v>
      </c>
      <c r="P952" s="174"/>
      <c r="Q952" s="174"/>
      <c r="R952" s="175"/>
      <c r="S952" s="173">
        <f t="shared" si="794"/>
        <v>10449.292082988319</v>
      </c>
      <c r="T952" s="174">
        <f t="shared" si="797"/>
        <v>6688.4663149419885</v>
      </c>
      <c r="U952" s="174">
        <f t="shared" si="798"/>
        <v>3760.8257680463303</v>
      </c>
      <c r="V952" s="174"/>
      <c r="W952" s="174"/>
      <c r="X952" s="175"/>
      <c r="Y952" s="173">
        <f t="shared" si="760"/>
        <v>20898.584165976637</v>
      </c>
      <c r="Z952" s="174">
        <f t="shared" si="799"/>
        <v>13376.932629883977</v>
      </c>
      <c r="AA952" s="174">
        <f t="shared" si="800"/>
        <v>7521.6515360926605</v>
      </c>
      <c r="AB952" s="174"/>
      <c r="AC952" s="174"/>
      <c r="AD952" s="175"/>
      <c r="AE952" s="173">
        <f t="shared" si="790"/>
        <v>23.942831999999999</v>
      </c>
      <c r="AF952" s="174">
        <f t="shared" si="793"/>
        <v>36</v>
      </c>
      <c r="AG952" s="174">
        <f t="shared" si="801"/>
        <v>100</v>
      </c>
      <c r="AH952" s="174">
        <f t="shared" si="791"/>
        <v>363</v>
      </c>
      <c r="AI952" s="174">
        <f t="shared" si="792"/>
        <v>200</v>
      </c>
      <c r="AJ952" s="174">
        <f t="shared" si="802"/>
        <v>4</v>
      </c>
      <c r="AK952" s="174">
        <f t="shared" si="756"/>
        <v>10449.292082988319</v>
      </c>
      <c r="AL952" s="174">
        <f t="shared" si="803"/>
        <v>6688.4663149419885</v>
      </c>
      <c r="AM952" s="174">
        <f t="shared" si="804"/>
        <v>3760.8257680463303</v>
      </c>
      <c r="AN952" s="174"/>
      <c r="AO952" s="176">
        <v>24</v>
      </c>
      <c r="AP952" s="174">
        <v>36</v>
      </c>
      <c r="AQ952" s="175">
        <f t="shared" si="805"/>
        <v>363</v>
      </c>
      <c r="AR952" s="31">
        <f t="shared" si="806"/>
        <v>0</v>
      </c>
      <c r="AS952" s="2">
        <f t="shared" si="807"/>
        <v>0</v>
      </c>
      <c r="AT952" s="33">
        <f t="shared" si="808"/>
        <v>100</v>
      </c>
      <c r="AU952" s="31">
        <f t="shared" si="809"/>
        <v>1</v>
      </c>
      <c r="AV952" s="2">
        <f t="shared" si="810"/>
        <v>0</v>
      </c>
      <c r="AW952" s="33">
        <f t="shared" si="811"/>
        <v>0</v>
      </c>
      <c r="AX952" s="31">
        <f t="shared" si="812"/>
        <v>0</v>
      </c>
      <c r="AY952" s="33">
        <f t="shared" si="813"/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hidden="1" customHeight="1">
      <c r="A953" s="2"/>
      <c r="B953" s="107">
        <v>878</v>
      </c>
      <c r="C953" s="31">
        <v>7</v>
      </c>
      <c r="D953" s="113" t="s">
        <v>19</v>
      </c>
      <c r="E953" s="2" t="s">
        <v>179</v>
      </c>
      <c r="F953" s="2"/>
      <c r="G953" s="2"/>
      <c r="H953" s="33">
        <f t="shared" si="795"/>
        <v>4</v>
      </c>
      <c r="I953" s="173">
        <f t="shared" si="757"/>
        <v>899.15347371920871</v>
      </c>
      <c r="J953" s="174">
        <f t="shared" si="758"/>
        <v>15.161113773007305</v>
      </c>
      <c r="K953" s="189">
        <f t="shared" si="759"/>
        <v>409</v>
      </c>
      <c r="L953" s="190">
        <f t="shared" si="787"/>
        <v>45</v>
      </c>
      <c r="M953" s="173">
        <f t="shared" si="788"/>
        <v>21528.28056347543</v>
      </c>
      <c r="N953" s="174">
        <f t="shared" si="796"/>
        <v>10238.720956078983</v>
      </c>
      <c r="O953" s="174">
        <f t="shared" si="762"/>
        <v>9402.0644201158248</v>
      </c>
      <c r="P953" s="174"/>
      <c r="Q953" s="174"/>
      <c r="R953" s="175"/>
      <c r="S953" s="173">
        <f t="shared" si="794"/>
        <v>13061.615103735397</v>
      </c>
      <c r="T953" s="174">
        <f t="shared" si="797"/>
        <v>8360.5828936774851</v>
      </c>
      <c r="U953" s="174">
        <f t="shared" si="798"/>
        <v>4701.0322100579124</v>
      </c>
      <c r="V953" s="174"/>
      <c r="W953" s="174"/>
      <c r="X953" s="175"/>
      <c r="Y953" s="173">
        <f t="shared" si="760"/>
        <v>26123.230207470795</v>
      </c>
      <c r="Z953" s="174">
        <f t="shared" si="799"/>
        <v>16721.16578735497</v>
      </c>
      <c r="AA953" s="174">
        <f t="shared" si="800"/>
        <v>9402.0644201158248</v>
      </c>
      <c r="AB953" s="174"/>
      <c r="AC953" s="174"/>
      <c r="AD953" s="175"/>
      <c r="AE953" s="173">
        <f t="shared" si="790"/>
        <v>23.942831999999999</v>
      </c>
      <c r="AF953" s="174">
        <f t="shared" si="793"/>
        <v>36</v>
      </c>
      <c r="AG953" s="174">
        <f t="shared" si="801"/>
        <v>100</v>
      </c>
      <c r="AH953" s="174">
        <f t="shared" si="791"/>
        <v>363</v>
      </c>
      <c r="AI953" s="174">
        <f t="shared" si="792"/>
        <v>200</v>
      </c>
      <c r="AJ953" s="174">
        <f t="shared" si="802"/>
        <v>4</v>
      </c>
      <c r="AK953" s="174">
        <f t="shared" si="756"/>
        <v>10449.292082988319</v>
      </c>
      <c r="AL953" s="174">
        <f t="shared" si="803"/>
        <v>6688.4663149419885</v>
      </c>
      <c r="AM953" s="174">
        <f t="shared" si="804"/>
        <v>3760.8257680463303</v>
      </c>
      <c r="AN953" s="174"/>
      <c r="AO953" s="176">
        <v>24</v>
      </c>
      <c r="AP953" s="174">
        <v>36</v>
      </c>
      <c r="AQ953" s="175">
        <f t="shared" si="805"/>
        <v>363</v>
      </c>
      <c r="AR953" s="31">
        <f t="shared" si="806"/>
        <v>0</v>
      </c>
      <c r="AS953" s="2">
        <f t="shared" si="807"/>
        <v>0</v>
      </c>
      <c r="AT953" s="33">
        <f t="shared" si="808"/>
        <v>100</v>
      </c>
      <c r="AU953" s="31">
        <f t="shared" si="809"/>
        <v>1.25</v>
      </c>
      <c r="AV953" s="2">
        <f t="shared" si="810"/>
        <v>0</v>
      </c>
      <c r="AW953" s="33">
        <f t="shared" si="811"/>
        <v>0</v>
      </c>
      <c r="AX953" s="31">
        <f t="shared" si="812"/>
        <v>0</v>
      </c>
      <c r="AY953" s="33">
        <f t="shared" si="813"/>
        <v>1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hidden="1" customHeight="1">
      <c r="A954" s="2"/>
      <c r="B954" s="107">
        <v>879</v>
      </c>
      <c r="C954" s="31">
        <v>4</v>
      </c>
      <c r="D954" s="113" t="s">
        <v>19</v>
      </c>
      <c r="E954" s="2" t="s">
        <v>67</v>
      </c>
      <c r="F954" s="2"/>
      <c r="G954" s="2"/>
      <c r="H954" s="33">
        <f t="shared" si="795"/>
        <v>4</v>
      </c>
      <c r="I954" s="173">
        <f t="shared" si="757"/>
        <v>545.46396290551343</v>
      </c>
      <c r="J954" s="174">
        <f t="shared" si="758"/>
        <v>8.3114645752849956</v>
      </c>
      <c r="K954" s="189">
        <f t="shared" si="759"/>
        <v>756</v>
      </c>
      <c r="L954" s="190">
        <f t="shared" si="787"/>
        <v>100</v>
      </c>
      <c r="M954" s="173">
        <f t="shared" si="788"/>
        <v>13059.952025900939</v>
      </c>
      <c r="N954" s="174">
        <f t="shared" si="796"/>
        <v>7625.7662164129169</v>
      </c>
      <c r="O954" s="174">
        <f t="shared" si="762"/>
        <v>4289.1525811109395</v>
      </c>
      <c r="P954" s="174"/>
      <c r="Q954" s="174"/>
      <c r="R954" s="175"/>
      <c r="S954" s="173">
        <f t="shared" si="794"/>
        <v>9729.3076650350522</v>
      </c>
      <c r="T954" s="174">
        <f t="shared" si="797"/>
        <v>6226.9350687081751</v>
      </c>
      <c r="U954" s="174">
        <f t="shared" si="798"/>
        <v>3502.3725963268771</v>
      </c>
      <c r="V954" s="174"/>
      <c r="W954" s="174"/>
      <c r="X954" s="175"/>
      <c r="Y954" s="173">
        <f t="shared" si="760"/>
        <v>19458.615330070104</v>
      </c>
      <c r="Z954" s="174">
        <f t="shared" si="799"/>
        <v>12453.87013741635</v>
      </c>
      <c r="AA954" s="174">
        <f t="shared" si="800"/>
        <v>7004.7451926537542</v>
      </c>
      <c r="AB954" s="174"/>
      <c r="AC954" s="174"/>
      <c r="AD954" s="175"/>
      <c r="AE954" s="173">
        <f t="shared" si="790"/>
        <v>23.942831999999999</v>
      </c>
      <c r="AF954" s="174">
        <f t="shared" si="793"/>
        <v>36</v>
      </c>
      <c r="AG954" s="174">
        <f t="shared" si="801"/>
        <v>22.464200000000002</v>
      </c>
      <c r="AH954" s="174">
        <f t="shared" si="791"/>
        <v>199</v>
      </c>
      <c r="AI954" s="174">
        <f t="shared" si="792"/>
        <v>200</v>
      </c>
      <c r="AJ954" s="174">
        <f t="shared" si="802"/>
        <v>4</v>
      </c>
      <c r="AK954" s="174">
        <f t="shared" si="756"/>
        <v>9729.3076650350522</v>
      </c>
      <c r="AL954" s="174">
        <f t="shared" si="803"/>
        <v>6226.9350687081751</v>
      </c>
      <c r="AM954" s="174">
        <f t="shared" si="804"/>
        <v>3502.3725963268771</v>
      </c>
      <c r="AN954" s="174"/>
      <c r="AO954" s="176">
        <v>24</v>
      </c>
      <c r="AP954" s="174">
        <v>36</v>
      </c>
      <c r="AQ954" s="175">
        <f t="shared" si="805"/>
        <v>199</v>
      </c>
      <c r="AR954" s="31">
        <f t="shared" si="806"/>
        <v>0</v>
      </c>
      <c r="AS954" s="2">
        <f t="shared" si="807"/>
        <v>0</v>
      </c>
      <c r="AT954" s="33">
        <f t="shared" si="808"/>
        <v>0</v>
      </c>
      <c r="AU954" s="31">
        <f t="shared" si="809"/>
        <v>1</v>
      </c>
      <c r="AV954" s="2">
        <f t="shared" si="810"/>
        <v>0</v>
      </c>
      <c r="AW954" s="33">
        <f t="shared" si="811"/>
        <v>0</v>
      </c>
      <c r="AX954" s="31">
        <f t="shared" si="812"/>
        <v>0</v>
      </c>
      <c r="AY954" s="33">
        <f t="shared" si="813"/>
        <v>1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hidden="1" customHeight="1">
      <c r="A955" s="2"/>
      <c r="B955" s="107">
        <v>880</v>
      </c>
      <c r="C955" s="31">
        <v>4</v>
      </c>
      <c r="D955" s="113" t="s">
        <v>19</v>
      </c>
      <c r="E955" s="2" t="s">
        <v>87</v>
      </c>
      <c r="F955" s="2"/>
      <c r="G955" s="2"/>
      <c r="H955" s="33">
        <f t="shared" si="795"/>
        <v>4</v>
      </c>
      <c r="I955" s="173">
        <f t="shared" si="757"/>
        <v>669.78356026919073</v>
      </c>
      <c r="J955" s="174">
        <f t="shared" si="758"/>
        <v>8.3114645752849956</v>
      </c>
      <c r="K955" s="189">
        <f t="shared" si="759"/>
        <v>633</v>
      </c>
      <c r="L955" s="190">
        <f t="shared" si="787"/>
        <v>80</v>
      </c>
      <c r="M955" s="173">
        <f t="shared" si="788"/>
        <v>16036.515259887108</v>
      </c>
      <c r="N955" s="174">
        <f t="shared" si="796"/>
        <v>7625.7662164129169</v>
      </c>
      <c r="O955" s="174">
        <f t="shared" si="762"/>
        <v>7004.7451926537542</v>
      </c>
      <c r="P955" s="174"/>
      <c r="Q955" s="174"/>
      <c r="R955" s="175"/>
      <c r="S955" s="173">
        <f t="shared" si="794"/>
        <v>9729.3076650350522</v>
      </c>
      <c r="T955" s="174">
        <f t="shared" si="797"/>
        <v>6226.9350687081751</v>
      </c>
      <c r="U955" s="174">
        <f t="shared" si="798"/>
        <v>3502.3725963268771</v>
      </c>
      <c r="V955" s="174"/>
      <c r="W955" s="174"/>
      <c r="X955" s="175"/>
      <c r="Y955" s="173">
        <f t="shared" si="760"/>
        <v>19458.615330070104</v>
      </c>
      <c r="Z955" s="174">
        <f t="shared" si="799"/>
        <v>12453.87013741635</v>
      </c>
      <c r="AA955" s="174">
        <f t="shared" si="800"/>
        <v>7004.7451926537542</v>
      </c>
      <c r="AB955" s="174"/>
      <c r="AC955" s="174"/>
      <c r="AD955" s="175"/>
      <c r="AE955" s="173">
        <f t="shared" si="790"/>
        <v>23.942831999999999</v>
      </c>
      <c r="AF955" s="174">
        <f t="shared" si="793"/>
        <v>36</v>
      </c>
      <c r="AG955" s="174">
        <f t="shared" si="801"/>
        <v>100</v>
      </c>
      <c r="AH955" s="174">
        <f t="shared" si="791"/>
        <v>199</v>
      </c>
      <c r="AI955" s="174">
        <f t="shared" si="792"/>
        <v>200</v>
      </c>
      <c r="AJ955" s="174">
        <f t="shared" si="802"/>
        <v>4</v>
      </c>
      <c r="AK955" s="174">
        <f t="shared" si="756"/>
        <v>9729.3076650350522</v>
      </c>
      <c r="AL955" s="174">
        <f t="shared" si="803"/>
        <v>6226.9350687081751</v>
      </c>
      <c r="AM955" s="174">
        <f t="shared" si="804"/>
        <v>3502.3725963268771</v>
      </c>
      <c r="AN955" s="174"/>
      <c r="AO955" s="176">
        <v>24</v>
      </c>
      <c r="AP955" s="174">
        <v>36</v>
      </c>
      <c r="AQ955" s="175">
        <f t="shared" si="805"/>
        <v>199</v>
      </c>
      <c r="AR955" s="31">
        <f t="shared" si="806"/>
        <v>0</v>
      </c>
      <c r="AS955" s="2">
        <f t="shared" si="807"/>
        <v>0</v>
      </c>
      <c r="AT955" s="33">
        <f t="shared" si="808"/>
        <v>100</v>
      </c>
      <c r="AU955" s="31">
        <f t="shared" si="809"/>
        <v>1</v>
      </c>
      <c r="AV955" s="2">
        <f t="shared" si="810"/>
        <v>0</v>
      </c>
      <c r="AW955" s="33">
        <f t="shared" si="811"/>
        <v>0</v>
      </c>
      <c r="AX955" s="31">
        <f t="shared" si="812"/>
        <v>0</v>
      </c>
      <c r="AY955" s="33">
        <f t="shared" si="813"/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hidden="1" customHeight="1">
      <c r="A956" s="2"/>
      <c r="B956" s="107">
        <v>881</v>
      </c>
      <c r="C956" s="31">
        <v>1</v>
      </c>
      <c r="D956" s="113" t="s">
        <v>19</v>
      </c>
      <c r="E956" s="2" t="s">
        <v>67</v>
      </c>
      <c r="F956" s="2"/>
      <c r="G956" s="2"/>
      <c r="H956" s="33">
        <f t="shared" si="795"/>
        <v>4</v>
      </c>
      <c r="I956" s="173">
        <f t="shared" si="757"/>
        <v>443.9755232281546</v>
      </c>
      <c r="J956" s="174">
        <f t="shared" si="758"/>
        <v>4.2183815181094699</v>
      </c>
      <c r="K956" s="189">
        <f t="shared" si="759"/>
        <v>826</v>
      </c>
      <c r="L956" s="190">
        <f t="shared" si="787"/>
        <v>106</v>
      </c>
      <c r="M956" s="173">
        <f t="shared" si="788"/>
        <v>10630.031364763803</v>
      </c>
      <c r="N956" s="174">
        <f t="shared" si="796"/>
        <v>6207.0571004364228</v>
      </c>
      <c r="O956" s="174">
        <f t="shared" si="762"/>
        <v>3490.984689847648</v>
      </c>
      <c r="P956" s="174"/>
      <c r="Q956" s="174"/>
      <c r="R956" s="175"/>
      <c r="S956" s="173">
        <f t="shared" si="794"/>
        <v>7919.0831200335051</v>
      </c>
      <c r="T956" s="174">
        <f t="shared" si="797"/>
        <v>5068.4666216220112</v>
      </c>
      <c r="U956" s="174">
        <f t="shared" si="798"/>
        <v>2850.6164984114935</v>
      </c>
      <c r="V956" s="174"/>
      <c r="W956" s="174"/>
      <c r="X956" s="175"/>
      <c r="Y956" s="173">
        <f t="shared" si="760"/>
        <v>15838.16624006701</v>
      </c>
      <c r="Z956" s="174">
        <f t="shared" si="799"/>
        <v>10136.933243244022</v>
      </c>
      <c r="AA956" s="174">
        <f t="shared" si="800"/>
        <v>5701.2329968229869</v>
      </c>
      <c r="AB956" s="174"/>
      <c r="AC956" s="174"/>
      <c r="AD956" s="175"/>
      <c r="AE956" s="173">
        <f t="shared" si="790"/>
        <v>23.942831999999999</v>
      </c>
      <c r="AF956" s="174">
        <f t="shared" si="793"/>
        <v>36</v>
      </c>
      <c r="AG956" s="174">
        <f t="shared" si="801"/>
        <v>22.464200000000002</v>
      </c>
      <c r="AH956" s="174">
        <f t="shared" si="791"/>
        <v>101</v>
      </c>
      <c r="AI956" s="174">
        <f t="shared" si="792"/>
        <v>200</v>
      </c>
      <c r="AJ956" s="174">
        <f t="shared" si="802"/>
        <v>4</v>
      </c>
      <c r="AK956" s="174">
        <f t="shared" si="756"/>
        <v>7919.0831200335051</v>
      </c>
      <c r="AL956" s="174">
        <f t="shared" si="803"/>
        <v>5068.4666216220112</v>
      </c>
      <c r="AM956" s="174">
        <f t="shared" si="804"/>
        <v>2850.6164984114935</v>
      </c>
      <c r="AN956" s="174"/>
      <c r="AO956" s="176">
        <v>24</v>
      </c>
      <c r="AP956" s="174">
        <v>36</v>
      </c>
      <c r="AQ956" s="175">
        <f t="shared" si="805"/>
        <v>101</v>
      </c>
      <c r="AR956" s="31">
        <f t="shared" si="806"/>
        <v>0</v>
      </c>
      <c r="AS956" s="2">
        <f t="shared" si="807"/>
        <v>0</v>
      </c>
      <c r="AT956" s="33">
        <f t="shared" si="808"/>
        <v>0</v>
      </c>
      <c r="AU956" s="31">
        <f t="shared" si="809"/>
        <v>1</v>
      </c>
      <c r="AV956" s="2">
        <f t="shared" si="810"/>
        <v>0</v>
      </c>
      <c r="AW956" s="33">
        <f t="shared" si="811"/>
        <v>0</v>
      </c>
      <c r="AX956" s="31">
        <f t="shared" si="812"/>
        <v>0</v>
      </c>
      <c r="AY956" s="33">
        <f t="shared" si="813"/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hidden="1" customHeight="1">
      <c r="A957" s="2"/>
      <c r="B957" s="107">
        <v>882</v>
      </c>
      <c r="C957" s="31">
        <v>10</v>
      </c>
      <c r="D957" s="113" t="s">
        <v>22</v>
      </c>
      <c r="E957" s="2" t="s">
        <v>67</v>
      </c>
      <c r="F957" s="2"/>
      <c r="G957" s="2"/>
      <c r="H957" s="33"/>
      <c r="I957" s="173">
        <f t="shared" si="757"/>
        <v>644.38774149469361</v>
      </c>
      <c r="J957" s="174">
        <f t="shared" si="758"/>
        <v>19.780450366105395</v>
      </c>
      <c r="K957" s="189">
        <f t="shared" si="759"/>
        <v>657</v>
      </c>
      <c r="L957" s="190">
        <f t="shared" si="787"/>
        <v>82</v>
      </c>
      <c r="M957" s="173">
        <f t="shared" si="788"/>
        <v>19285.5842968336</v>
      </c>
      <c r="N957" s="174">
        <f t="shared" ref="N957:N977" si="814">T957*(1+(IF((AG957+IF(F957="백어택",8,0))&gt;100,100,AG957+IF(F957="백어택",8,0))/100)*(AI957/100-1))</f>
        <v>17594.717836930326</v>
      </c>
      <c r="O957" s="174"/>
      <c r="P957" s="174"/>
      <c r="Q957" s="174"/>
      <c r="R957" s="175">
        <f t="shared" ref="R957:R977" si="815">X957*(1+($D$57/100)*(AI957/100-1))</f>
        <v>0</v>
      </c>
      <c r="S957" s="173">
        <f t="shared" si="794"/>
        <v>14367.233719675076</v>
      </c>
      <c r="T957" s="174">
        <f t="shared" si="797"/>
        <v>14367.233719675076</v>
      </c>
      <c r="U957" s="174"/>
      <c r="V957" s="174"/>
      <c r="W957" s="174"/>
      <c r="X957" s="175">
        <f t="shared" ref="X957:X977" si="816">AL957*AW957</f>
        <v>0</v>
      </c>
      <c r="Y957" s="173">
        <f t="shared" si="760"/>
        <v>28734.467439350152</v>
      </c>
      <c r="Z957" s="174">
        <f t="shared" ref="Z957:Z977" si="817">T957*$D$58/100</f>
        <v>28734.467439350152</v>
      </c>
      <c r="AA957" s="174"/>
      <c r="AB957" s="174"/>
      <c r="AC957" s="174"/>
      <c r="AD957" s="175"/>
      <c r="AE957" s="173">
        <f t="shared" si="790"/>
        <v>29.928540000000002</v>
      </c>
      <c r="AF957" s="174">
        <f t="shared" ref="AF957:AF977" si="818">AP957+AV957</f>
        <v>36</v>
      </c>
      <c r="AG957" s="174">
        <f t="shared" ref="AG957:AG977" si="819">IF($D$57+AY957&gt;100,100,$D$57+AY957)</f>
        <v>22.464200000000002</v>
      </c>
      <c r="AH957" s="174">
        <f t="shared" ref="AH957:AH977" si="820">AQ957*AR957</f>
        <v>592</v>
      </c>
      <c r="AI957" s="174">
        <f t="shared" si="792"/>
        <v>200</v>
      </c>
      <c r="AJ957" s="174">
        <f t="shared" ref="AJ957:AJ977" si="821">10/5</f>
        <v>2</v>
      </c>
      <c r="AK957" s="174">
        <f t="shared" si="756"/>
        <v>14367.233719675076</v>
      </c>
      <c r="AL957" s="174">
        <f t="shared" ref="AL957:AL977" si="822">(VLOOKUP(C957,$B$36:$AG$39,32,FALSE)+VLOOKUP(C957,$B$40:$AG$43,32,FALSE)*$D$54)*$D$59/100</f>
        <v>14367.233719675076</v>
      </c>
      <c r="AM957" s="174"/>
      <c r="AN957" s="174"/>
      <c r="AO957" s="176">
        <v>30</v>
      </c>
      <c r="AP957" s="174">
        <v>36</v>
      </c>
      <c r="AQ957" s="175">
        <f t="shared" ref="AQ957:AQ977" si="823">VLOOKUP(C957,$B$45:$AG$48,32,FALSE)</f>
        <v>592</v>
      </c>
      <c r="AR957" s="31">
        <f t="shared" ref="AR957:AR977" si="824">IF(LEFT(E957,1)*1=1,$S$72,$R$72)</f>
        <v>1</v>
      </c>
      <c r="AS957" s="2">
        <f t="shared" ref="AS957:AS977" si="825">IF(LEFT(E957,1)*1=2,$U$72,$T$72)</f>
        <v>0</v>
      </c>
      <c r="AT957" s="33">
        <f t="shared" ref="AT957:AT977" si="826">IF(LEFT(E957,1)*1=3,$W$72,$V$72)</f>
        <v>0</v>
      </c>
      <c r="AU957" s="31">
        <f t="shared" ref="AU957:AU977" si="827">IF(MID(E957,3,1)*1=1,$Y$72,$X$72)</f>
        <v>1</v>
      </c>
      <c r="AV957" s="2">
        <f t="shared" ref="AV957:AV977" si="828">IF(MID(E957,3,1)*1=2,$AA$72,$Z$72)</f>
        <v>0</v>
      </c>
      <c r="AW957" s="33">
        <f t="shared" ref="AW957:AW977" si="829">IF(MID(E957,3,1)*1=3,$AC$72,$AB$72)</f>
        <v>0</v>
      </c>
      <c r="AX957" s="31">
        <f t="shared" ref="AX957:AX977" si="830">IF(MID(E957,5,1)*1=1,$AE$72,$AD$72)</f>
        <v>0</v>
      </c>
      <c r="AY957" s="33">
        <f t="shared" ref="AY957:AY977" si="831">IF(MID(E957,5,1)*1=2,$AG$72,$AF$72)</f>
        <v>0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hidden="1" customHeight="1">
      <c r="A958" s="2"/>
      <c r="B958" s="107">
        <v>883</v>
      </c>
      <c r="C958" s="31">
        <v>10</v>
      </c>
      <c r="D958" s="113" t="s">
        <v>22</v>
      </c>
      <c r="E958" s="2" t="s">
        <v>136</v>
      </c>
      <c r="F958" s="2"/>
      <c r="G958" s="2"/>
      <c r="H958" s="33"/>
      <c r="I958" s="173">
        <f t="shared" si="757"/>
        <v>837.70406394310169</v>
      </c>
      <c r="J958" s="174">
        <f t="shared" si="758"/>
        <v>19.780450366105395</v>
      </c>
      <c r="K958" s="189">
        <f t="shared" si="759"/>
        <v>474</v>
      </c>
      <c r="L958" s="190">
        <f t="shared" si="787"/>
        <v>58</v>
      </c>
      <c r="M958" s="173">
        <f t="shared" si="788"/>
        <v>25071.259585883679</v>
      </c>
      <c r="N958" s="174">
        <f t="shared" si="814"/>
        <v>22873.133188009422</v>
      </c>
      <c r="O958" s="174"/>
      <c r="P958" s="174"/>
      <c r="Q958" s="174"/>
      <c r="R958" s="175">
        <f t="shared" si="815"/>
        <v>0</v>
      </c>
      <c r="S958" s="173">
        <f t="shared" si="794"/>
        <v>18677.403835577599</v>
      </c>
      <c r="T958" s="174">
        <f t="shared" si="797"/>
        <v>18677.403835577599</v>
      </c>
      <c r="U958" s="174"/>
      <c r="V958" s="174"/>
      <c r="W958" s="174"/>
      <c r="X958" s="175">
        <f t="shared" si="816"/>
        <v>0</v>
      </c>
      <c r="Y958" s="173">
        <f t="shared" si="760"/>
        <v>37354.807671155198</v>
      </c>
      <c r="Z958" s="174">
        <f t="shared" si="817"/>
        <v>37354.807671155198</v>
      </c>
      <c r="AA958" s="174"/>
      <c r="AB958" s="174"/>
      <c r="AC958" s="174"/>
      <c r="AD958" s="175"/>
      <c r="AE958" s="173">
        <f t="shared" si="790"/>
        <v>29.928540000000002</v>
      </c>
      <c r="AF958" s="174">
        <f t="shared" si="818"/>
        <v>36</v>
      </c>
      <c r="AG958" s="174">
        <f t="shared" si="819"/>
        <v>22.464200000000002</v>
      </c>
      <c r="AH958" s="174">
        <f t="shared" si="820"/>
        <v>592</v>
      </c>
      <c r="AI958" s="174">
        <f t="shared" si="792"/>
        <v>200</v>
      </c>
      <c r="AJ958" s="174">
        <f t="shared" si="821"/>
        <v>2</v>
      </c>
      <c r="AK958" s="174">
        <f t="shared" si="756"/>
        <v>14367.233719675076</v>
      </c>
      <c r="AL958" s="174">
        <f t="shared" si="822"/>
        <v>14367.233719675076</v>
      </c>
      <c r="AM958" s="174"/>
      <c r="AN958" s="174"/>
      <c r="AO958" s="176">
        <v>30</v>
      </c>
      <c r="AP958" s="174">
        <v>36</v>
      </c>
      <c r="AQ958" s="175">
        <f t="shared" si="823"/>
        <v>592</v>
      </c>
      <c r="AR958" s="31">
        <f t="shared" si="824"/>
        <v>1</v>
      </c>
      <c r="AS958" s="2">
        <f t="shared" si="825"/>
        <v>0</v>
      </c>
      <c r="AT958" s="33">
        <f t="shared" si="826"/>
        <v>0</v>
      </c>
      <c r="AU958" s="31">
        <f t="shared" si="827"/>
        <v>1.3</v>
      </c>
      <c r="AV958" s="2">
        <f t="shared" si="828"/>
        <v>0</v>
      </c>
      <c r="AW958" s="33">
        <f t="shared" si="829"/>
        <v>0</v>
      </c>
      <c r="AX958" s="31">
        <f t="shared" si="830"/>
        <v>0</v>
      </c>
      <c r="AY958" s="33">
        <f t="shared" si="831"/>
        <v>0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hidden="1" customHeight="1">
      <c r="A959" s="2"/>
      <c r="B959" s="107">
        <v>884</v>
      </c>
      <c r="C959" s="31">
        <v>10</v>
      </c>
      <c r="D959" s="113" t="s">
        <v>22</v>
      </c>
      <c r="E959" s="2" t="s">
        <v>91</v>
      </c>
      <c r="F959" s="2"/>
      <c r="G959" s="2"/>
      <c r="H959" s="33"/>
      <c r="I959" s="173">
        <f t="shared" si="757"/>
        <v>902.14283809257131</v>
      </c>
      <c r="J959" s="174">
        <f t="shared" si="758"/>
        <v>19.780450366105395</v>
      </c>
      <c r="K959" s="189">
        <f t="shared" si="759"/>
        <v>407</v>
      </c>
      <c r="L959" s="190">
        <f t="shared" si="787"/>
        <v>43</v>
      </c>
      <c r="M959" s="173">
        <f t="shared" si="788"/>
        <v>26999.818015567045</v>
      </c>
      <c r="N959" s="174">
        <f t="shared" si="814"/>
        <v>17594.717836930326</v>
      </c>
      <c r="O959" s="174"/>
      <c r="P959" s="174"/>
      <c r="Q959" s="174"/>
      <c r="R959" s="175">
        <f t="shared" si="815"/>
        <v>7037.8871347721306</v>
      </c>
      <c r="S959" s="173">
        <f t="shared" si="794"/>
        <v>20114.127207545105</v>
      </c>
      <c r="T959" s="174">
        <f t="shared" si="797"/>
        <v>14367.233719675076</v>
      </c>
      <c r="U959" s="174"/>
      <c r="V959" s="174"/>
      <c r="W959" s="174"/>
      <c r="X959" s="175">
        <f t="shared" si="816"/>
        <v>5746.8934878700311</v>
      </c>
      <c r="Y959" s="173">
        <f t="shared" si="760"/>
        <v>28734.467439350152</v>
      </c>
      <c r="Z959" s="174">
        <f t="shared" si="817"/>
        <v>28734.467439350152</v>
      </c>
      <c r="AA959" s="174"/>
      <c r="AB959" s="174"/>
      <c r="AC959" s="174"/>
      <c r="AD959" s="175"/>
      <c r="AE959" s="173">
        <f t="shared" si="790"/>
        <v>29.928540000000002</v>
      </c>
      <c r="AF959" s="174">
        <f t="shared" si="818"/>
        <v>36</v>
      </c>
      <c r="AG959" s="174">
        <f t="shared" si="819"/>
        <v>22.464200000000002</v>
      </c>
      <c r="AH959" s="174">
        <f t="shared" si="820"/>
        <v>592</v>
      </c>
      <c r="AI959" s="174">
        <f t="shared" si="792"/>
        <v>200</v>
      </c>
      <c r="AJ959" s="174">
        <f t="shared" si="821"/>
        <v>2</v>
      </c>
      <c r="AK959" s="174">
        <f t="shared" si="756"/>
        <v>14367.233719675076</v>
      </c>
      <c r="AL959" s="174">
        <f t="shared" si="822"/>
        <v>14367.233719675076</v>
      </c>
      <c r="AM959" s="174"/>
      <c r="AN959" s="174"/>
      <c r="AO959" s="176">
        <v>30</v>
      </c>
      <c r="AP959" s="174">
        <v>36</v>
      </c>
      <c r="AQ959" s="175">
        <f t="shared" si="823"/>
        <v>592</v>
      </c>
      <c r="AR959" s="31">
        <f t="shared" si="824"/>
        <v>1</v>
      </c>
      <c r="AS959" s="2">
        <f t="shared" si="825"/>
        <v>0</v>
      </c>
      <c r="AT959" s="33">
        <f t="shared" si="826"/>
        <v>0</v>
      </c>
      <c r="AU959" s="31">
        <f t="shared" si="827"/>
        <v>1</v>
      </c>
      <c r="AV959" s="2">
        <f t="shared" si="828"/>
        <v>0</v>
      </c>
      <c r="AW959" s="33">
        <f t="shared" si="829"/>
        <v>0.4</v>
      </c>
      <c r="AX959" s="31">
        <f t="shared" si="830"/>
        <v>0</v>
      </c>
      <c r="AY959" s="33">
        <f t="shared" si="831"/>
        <v>0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hidden="1" customHeight="1">
      <c r="A960" s="2"/>
      <c r="B960" s="107">
        <v>885</v>
      </c>
      <c r="C960" s="31">
        <v>10</v>
      </c>
      <c r="D960" s="113" t="s">
        <v>22</v>
      </c>
      <c r="E960" s="2" t="s">
        <v>148</v>
      </c>
      <c r="F960" s="2"/>
      <c r="G960" s="2"/>
      <c r="H960" s="33"/>
      <c r="I960" s="173">
        <f t="shared" si="757"/>
        <v>644.38774149469361</v>
      </c>
      <c r="J960" s="174">
        <f t="shared" si="758"/>
        <v>9.8902251830526975</v>
      </c>
      <c r="K960" s="189">
        <f t="shared" si="759"/>
        <v>657</v>
      </c>
      <c r="L960" s="190">
        <f t="shared" si="787"/>
        <v>82</v>
      </c>
      <c r="M960" s="173">
        <f t="shared" si="788"/>
        <v>19285.5842968336</v>
      </c>
      <c r="N960" s="174">
        <f t="shared" si="814"/>
        <v>17594.717836930326</v>
      </c>
      <c r="O960" s="174"/>
      <c r="P960" s="174"/>
      <c r="Q960" s="174"/>
      <c r="R960" s="175">
        <f t="shared" si="815"/>
        <v>0</v>
      </c>
      <c r="S960" s="173">
        <f t="shared" si="794"/>
        <v>14367.233719675076</v>
      </c>
      <c r="T960" s="174">
        <f t="shared" si="797"/>
        <v>14367.233719675076</v>
      </c>
      <c r="U960" s="174"/>
      <c r="V960" s="174"/>
      <c r="W960" s="174"/>
      <c r="X960" s="175">
        <f t="shared" si="816"/>
        <v>0</v>
      </c>
      <c r="Y960" s="173">
        <f t="shared" si="760"/>
        <v>28734.467439350152</v>
      </c>
      <c r="Z960" s="174">
        <f t="shared" si="817"/>
        <v>28734.467439350152</v>
      </c>
      <c r="AA960" s="174"/>
      <c r="AB960" s="174"/>
      <c r="AC960" s="174"/>
      <c r="AD960" s="175"/>
      <c r="AE960" s="173">
        <f t="shared" si="790"/>
        <v>29.928540000000002</v>
      </c>
      <c r="AF960" s="174">
        <f t="shared" si="818"/>
        <v>36</v>
      </c>
      <c r="AG960" s="174">
        <f t="shared" si="819"/>
        <v>22.464200000000002</v>
      </c>
      <c r="AH960" s="174">
        <f t="shared" si="820"/>
        <v>296</v>
      </c>
      <c r="AI960" s="174">
        <f t="shared" si="792"/>
        <v>200</v>
      </c>
      <c r="AJ960" s="174">
        <f t="shared" si="821"/>
        <v>2</v>
      </c>
      <c r="AK960" s="174">
        <f t="shared" si="756"/>
        <v>14367.233719675076</v>
      </c>
      <c r="AL960" s="174">
        <f t="shared" si="822"/>
        <v>14367.233719675076</v>
      </c>
      <c r="AM960" s="174"/>
      <c r="AN960" s="174"/>
      <c r="AO960" s="176">
        <v>30</v>
      </c>
      <c r="AP960" s="174">
        <v>36</v>
      </c>
      <c r="AQ960" s="175">
        <f t="shared" si="823"/>
        <v>592</v>
      </c>
      <c r="AR960" s="31">
        <f t="shared" si="824"/>
        <v>0.5</v>
      </c>
      <c r="AS960" s="2">
        <f t="shared" si="825"/>
        <v>0</v>
      </c>
      <c r="AT960" s="33">
        <f t="shared" si="826"/>
        <v>0</v>
      </c>
      <c r="AU960" s="31">
        <f t="shared" si="827"/>
        <v>1</v>
      </c>
      <c r="AV960" s="2">
        <f t="shared" si="828"/>
        <v>0</v>
      </c>
      <c r="AW960" s="33">
        <f t="shared" si="829"/>
        <v>0</v>
      </c>
      <c r="AX960" s="31">
        <f t="shared" si="830"/>
        <v>0</v>
      </c>
      <c r="AY960" s="33">
        <f t="shared" si="831"/>
        <v>0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hidden="1" customHeight="1">
      <c r="A961" s="2"/>
      <c r="B961" s="107">
        <v>886</v>
      </c>
      <c r="C961" s="31">
        <v>10</v>
      </c>
      <c r="D961" s="113" t="s">
        <v>22</v>
      </c>
      <c r="E961" s="2" t="s">
        <v>163</v>
      </c>
      <c r="F961" s="2"/>
      <c r="G961" s="2"/>
      <c r="H961" s="33"/>
      <c r="I961" s="173">
        <f t="shared" si="757"/>
        <v>837.70406394310169</v>
      </c>
      <c r="J961" s="174">
        <f t="shared" si="758"/>
        <v>9.8902251830526975</v>
      </c>
      <c r="K961" s="189">
        <f t="shared" si="759"/>
        <v>474</v>
      </c>
      <c r="L961" s="190">
        <f t="shared" si="787"/>
        <v>58</v>
      </c>
      <c r="M961" s="173">
        <f t="shared" si="788"/>
        <v>25071.259585883679</v>
      </c>
      <c r="N961" s="174">
        <f t="shared" si="814"/>
        <v>22873.133188009422</v>
      </c>
      <c r="O961" s="174"/>
      <c r="P961" s="174"/>
      <c r="Q961" s="174"/>
      <c r="R961" s="175">
        <f t="shared" si="815"/>
        <v>0</v>
      </c>
      <c r="S961" s="173">
        <f t="shared" si="794"/>
        <v>18677.403835577599</v>
      </c>
      <c r="T961" s="174">
        <f t="shared" si="797"/>
        <v>18677.403835577599</v>
      </c>
      <c r="U961" s="174"/>
      <c r="V961" s="174"/>
      <c r="W961" s="174"/>
      <c r="X961" s="175">
        <f t="shared" si="816"/>
        <v>0</v>
      </c>
      <c r="Y961" s="173">
        <f t="shared" si="760"/>
        <v>37354.807671155198</v>
      </c>
      <c r="Z961" s="174">
        <f t="shared" si="817"/>
        <v>37354.807671155198</v>
      </c>
      <c r="AA961" s="174"/>
      <c r="AB961" s="174"/>
      <c r="AC961" s="174"/>
      <c r="AD961" s="175"/>
      <c r="AE961" s="173">
        <f t="shared" si="790"/>
        <v>29.928540000000002</v>
      </c>
      <c r="AF961" s="174">
        <f t="shared" si="818"/>
        <v>36</v>
      </c>
      <c r="AG961" s="174">
        <f t="shared" si="819"/>
        <v>22.464200000000002</v>
      </c>
      <c r="AH961" s="174">
        <f t="shared" si="820"/>
        <v>296</v>
      </c>
      <c r="AI961" s="174">
        <f t="shared" si="792"/>
        <v>200</v>
      </c>
      <c r="AJ961" s="174">
        <f t="shared" si="821"/>
        <v>2</v>
      </c>
      <c r="AK961" s="174">
        <f t="shared" si="756"/>
        <v>14367.233719675076</v>
      </c>
      <c r="AL961" s="174">
        <f t="shared" si="822"/>
        <v>14367.233719675076</v>
      </c>
      <c r="AM961" s="174"/>
      <c r="AN961" s="174"/>
      <c r="AO961" s="176">
        <v>30</v>
      </c>
      <c r="AP961" s="174">
        <v>36</v>
      </c>
      <c r="AQ961" s="175">
        <f t="shared" si="823"/>
        <v>592</v>
      </c>
      <c r="AR961" s="31">
        <f t="shared" si="824"/>
        <v>0.5</v>
      </c>
      <c r="AS961" s="2">
        <f t="shared" si="825"/>
        <v>0</v>
      </c>
      <c r="AT961" s="33">
        <f t="shared" si="826"/>
        <v>0</v>
      </c>
      <c r="AU961" s="31">
        <f t="shared" si="827"/>
        <v>1.3</v>
      </c>
      <c r="AV961" s="2">
        <f t="shared" si="828"/>
        <v>0</v>
      </c>
      <c r="AW961" s="33">
        <f t="shared" si="829"/>
        <v>0</v>
      </c>
      <c r="AX961" s="31">
        <f t="shared" si="830"/>
        <v>0</v>
      </c>
      <c r="AY961" s="33">
        <f t="shared" si="831"/>
        <v>0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hidden="1" customHeight="1">
      <c r="A962" s="2"/>
      <c r="B962" s="107">
        <v>887</v>
      </c>
      <c r="C962" s="31">
        <v>10</v>
      </c>
      <c r="D962" s="113" t="s">
        <v>22</v>
      </c>
      <c r="E962" s="2" t="s">
        <v>155</v>
      </c>
      <c r="F962" s="2"/>
      <c r="G962" s="2"/>
      <c r="H962" s="33"/>
      <c r="I962" s="173">
        <f t="shared" si="757"/>
        <v>902.14283809257131</v>
      </c>
      <c r="J962" s="174">
        <f t="shared" si="758"/>
        <v>9.8902251830526975</v>
      </c>
      <c r="K962" s="189">
        <f t="shared" si="759"/>
        <v>407</v>
      </c>
      <c r="L962" s="190">
        <f t="shared" si="787"/>
        <v>43</v>
      </c>
      <c r="M962" s="173">
        <f t="shared" si="788"/>
        <v>26999.818015567045</v>
      </c>
      <c r="N962" s="174">
        <f t="shared" si="814"/>
        <v>17594.717836930326</v>
      </c>
      <c r="O962" s="174"/>
      <c r="P962" s="174"/>
      <c r="Q962" s="174"/>
      <c r="R962" s="175">
        <f t="shared" si="815"/>
        <v>7037.8871347721306</v>
      </c>
      <c r="S962" s="173">
        <f t="shared" si="794"/>
        <v>20114.127207545105</v>
      </c>
      <c r="T962" s="174">
        <f t="shared" si="797"/>
        <v>14367.233719675076</v>
      </c>
      <c r="U962" s="174"/>
      <c r="V962" s="174"/>
      <c r="W962" s="174"/>
      <c r="X962" s="175">
        <f t="shared" si="816"/>
        <v>5746.8934878700311</v>
      </c>
      <c r="Y962" s="173">
        <f t="shared" si="760"/>
        <v>28734.467439350152</v>
      </c>
      <c r="Z962" s="174">
        <f t="shared" si="817"/>
        <v>28734.467439350152</v>
      </c>
      <c r="AA962" s="174"/>
      <c r="AB962" s="174"/>
      <c r="AC962" s="174"/>
      <c r="AD962" s="175"/>
      <c r="AE962" s="173">
        <f t="shared" si="790"/>
        <v>29.928540000000002</v>
      </c>
      <c r="AF962" s="174">
        <f t="shared" si="818"/>
        <v>36</v>
      </c>
      <c r="AG962" s="174">
        <f t="shared" si="819"/>
        <v>22.464200000000002</v>
      </c>
      <c r="AH962" s="174">
        <f t="shared" si="820"/>
        <v>296</v>
      </c>
      <c r="AI962" s="174">
        <f t="shared" si="792"/>
        <v>200</v>
      </c>
      <c r="AJ962" s="174">
        <f t="shared" si="821"/>
        <v>2</v>
      </c>
      <c r="AK962" s="174">
        <f t="shared" si="756"/>
        <v>14367.233719675076</v>
      </c>
      <c r="AL962" s="174">
        <f t="shared" si="822"/>
        <v>14367.233719675076</v>
      </c>
      <c r="AM962" s="174"/>
      <c r="AN962" s="174"/>
      <c r="AO962" s="176">
        <v>30</v>
      </c>
      <c r="AP962" s="174">
        <v>36</v>
      </c>
      <c r="AQ962" s="175">
        <f t="shared" si="823"/>
        <v>592</v>
      </c>
      <c r="AR962" s="31">
        <f t="shared" si="824"/>
        <v>0.5</v>
      </c>
      <c r="AS962" s="2">
        <f t="shared" si="825"/>
        <v>0</v>
      </c>
      <c r="AT962" s="33">
        <f t="shared" si="826"/>
        <v>0</v>
      </c>
      <c r="AU962" s="31">
        <f t="shared" si="827"/>
        <v>1</v>
      </c>
      <c r="AV962" s="2">
        <f t="shared" si="828"/>
        <v>0</v>
      </c>
      <c r="AW962" s="33">
        <f t="shared" si="829"/>
        <v>0.4</v>
      </c>
      <c r="AX962" s="31">
        <f t="shared" si="830"/>
        <v>0</v>
      </c>
      <c r="AY962" s="33">
        <f t="shared" si="831"/>
        <v>0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hidden="1" customHeight="1">
      <c r="A963" s="2"/>
      <c r="B963" s="107">
        <v>888</v>
      </c>
      <c r="C963" s="31">
        <v>10</v>
      </c>
      <c r="D963" s="113" t="s">
        <v>22</v>
      </c>
      <c r="E963" s="2" t="s">
        <v>92</v>
      </c>
      <c r="F963" s="2"/>
      <c r="G963" s="2"/>
      <c r="H963" s="33"/>
      <c r="I963" s="173">
        <f t="shared" si="757"/>
        <v>1052.3691682870483</v>
      </c>
      <c r="J963" s="174">
        <f t="shared" si="758"/>
        <v>19.780450366105395</v>
      </c>
      <c r="K963" s="189">
        <f t="shared" si="759"/>
        <v>294</v>
      </c>
      <c r="L963" s="190">
        <f t="shared" ref="L963:L977" si="832">RANK(I963,$I$867:$I$977)</f>
        <v>36</v>
      </c>
      <c r="M963" s="173">
        <f t="shared" ref="M963:M977" si="833">SUM(N963:R963)*(1+$D$22/100)</f>
        <v>31495.872747845657</v>
      </c>
      <c r="N963" s="174">
        <f t="shared" si="814"/>
        <v>28734.467439350152</v>
      </c>
      <c r="O963" s="174"/>
      <c r="P963" s="174"/>
      <c r="Q963" s="174"/>
      <c r="R963" s="175">
        <f t="shared" si="815"/>
        <v>0</v>
      </c>
      <c r="S963" s="173">
        <f t="shared" si="794"/>
        <v>14367.233719675076</v>
      </c>
      <c r="T963" s="174">
        <f t="shared" si="797"/>
        <v>14367.233719675076</v>
      </c>
      <c r="U963" s="174"/>
      <c r="V963" s="174"/>
      <c r="W963" s="174"/>
      <c r="X963" s="175">
        <f t="shared" si="816"/>
        <v>0</v>
      </c>
      <c r="Y963" s="173">
        <f t="shared" si="760"/>
        <v>28734.467439350152</v>
      </c>
      <c r="Z963" s="174">
        <f t="shared" si="817"/>
        <v>28734.467439350152</v>
      </c>
      <c r="AA963" s="174"/>
      <c r="AB963" s="174"/>
      <c r="AC963" s="174"/>
      <c r="AD963" s="175"/>
      <c r="AE963" s="173">
        <f t="shared" ref="AE963:AE977" si="834">AO963*(1-$D$17/100)</f>
        <v>29.928540000000002</v>
      </c>
      <c r="AF963" s="174">
        <f t="shared" si="818"/>
        <v>36</v>
      </c>
      <c r="AG963" s="174">
        <f t="shared" si="819"/>
        <v>100</v>
      </c>
      <c r="AH963" s="174">
        <f t="shared" si="820"/>
        <v>592</v>
      </c>
      <c r="AI963" s="174">
        <f t="shared" si="792"/>
        <v>200</v>
      </c>
      <c r="AJ963" s="174">
        <f t="shared" si="821"/>
        <v>2</v>
      </c>
      <c r="AK963" s="174">
        <f t="shared" si="756"/>
        <v>14367.233719675076</v>
      </c>
      <c r="AL963" s="174">
        <f t="shared" si="822"/>
        <v>14367.233719675076</v>
      </c>
      <c r="AM963" s="174"/>
      <c r="AN963" s="174"/>
      <c r="AO963" s="176">
        <v>30</v>
      </c>
      <c r="AP963" s="174">
        <v>36</v>
      </c>
      <c r="AQ963" s="175">
        <f t="shared" si="823"/>
        <v>592</v>
      </c>
      <c r="AR963" s="31">
        <f t="shared" si="824"/>
        <v>1</v>
      </c>
      <c r="AS963" s="2">
        <f t="shared" si="825"/>
        <v>0</v>
      </c>
      <c r="AT963" s="33">
        <f t="shared" si="826"/>
        <v>0</v>
      </c>
      <c r="AU963" s="31">
        <f t="shared" si="827"/>
        <v>1</v>
      </c>
      <c r="AV963" s="2">
        <f t="shared" si="828"/>
        <v>0</v>
      </c>
      <c r="AW963" s="33">
        <f t="shared" si="829"/>
        <v>0</v>
      </c>
      <c r="AX963" s="31">
        <f t="shared" si="830"/>
        <v>0</v>
      </c>
      <c r="AY963" s="33">
        <f t="shared" si="831"/>
        <v>100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hidden="1" customHeight="1">
      <c r="A964" s="2"/>
      <c r="B964" s="107">
        <v>889</v>
      </c>
      <c r="C964" s="31">
        <v>10</v>
      </c>
      <c r="D964" s="113" t="s">
        <v>22</v>
      </c>
      <c r="E964" s="2" t="s">
        <v>139</v>
      </c>
      <c r="F964" s="2"/>
      <c r="G964" s="2"/>
      <c r="H964" s="33"/>
      <c r="I964" s="173">
        <f t="shared" si="757"/>
        <v>1368.0799187731627</v>
      </c>
      <c r="J964" s="174">
        <f t="shared" si="758"/>
        <v>19.780450366105395</v>
      </c>
      <c r="K964" s="189">
        <f t="shared" si="759"/>
        <v>158</v>
      </c>
      <c r="L964" s="190">
        <f t="shared" si="832"/>
        <v>22</v>
      </c>
      <c r="M964" s="173">
        <f t="shared" si="833"/>
        <v>40944.634572199357</v>
      </c>
      <c r="N964" s="174">
        <f t="shared" si="814"/>
        <v>37354.807671155198</v>
      </c>
      <c r="O964" s="174"/>
      <c r="P964" s="174"/>
      <c r="Q964" s="174"/>
      <c r="R964" s="175">
        <f t="shared" si="815"/>
        <v>0</v>
      </c>
      <c r="S964" s="173">
        <f t="shared" si="794"/>
        <v>18677.403835577599</v>
      </c>
      <c r="T964" s="174">
        <f t="shared" si="797"/>
        <v>18677.403835577599</v>
      </c>
      <c r="U964" s="174"/>
      <c r="V964" s="174"/>
      <c r="W964" s="174"/>
      <c r="X964" s="175">
        <f t="shared" si="816"/>
        <v>0</v>
      </c>
      <c r="Y964" s="173">
        <f t="shared" si="760"/>
        <v>37354.807671155198</v>
      </c>
      <c r="Z964" s="174">
        <f t="shared" si="817"/>
        <v>37354.807671155198</v>
      </c>
      <c r="AA964" s="174"/>
      <c r="AB964" s="174"/>
      <c r="AC964" s="174"/>
      <c r="AD964" s="175"/>
      <c r="AE964" s="173">
        <f t="shared" si="834"/>
        <v>29.928540000000002</v>
      </c>
      <c r="AF964" s="174">
        <f t="shared" si="818"/>
        <v>36</v>
      </c>
      <c r="AG964" s="174">
        <f t="shared" si="819"/>
        <v>100</v>
      </c>
      <c r="AH964" s="174">
        <f t="shared" si="820"/>
        <v>592</v>
      </c>
      <c r="AI964" s="174">
        <f t="shared" si="792"/>
        <v>200</v>
      </c>
      <c r="AJ964" s="174">
        <f t="shared" si="821"/>
        <v>2</v>
      </c>
      <c r="AK964" s="174">
        <f t="shared" si="756"/>
        <v>14367.233719675076</v>
      </c>
      <c r="AL964" s="174">
        <f t="shared" si="822"/>
        <v>14367.233719675076</v>
      </c>
      <c r="AM964" s="174"/>
      <c r="AN964" s="174"/>
      <c r="AO964" s="176">
        <v>30</v>
      </c>
      <c r="AP964" s="174">
        <v>36</v>
      </c>
      <c r="AQ964" s="175">
        <f t="shared" si="823"/>
        <v>592</v>
      </c>
      <c r="AR964" s="31">
        <f t="shared" si="824"/>
        <v>1</v>
      </c>
      <c r="AS964" s="2">
        <f t="shared" si="825"/>
        <v>0</v>
      </c>
      <c r="AT964" s="33">
        <f t="shared" si="826"/>
        <v>0</v>
      </c>
      <c r="AU964" s="31">
        <f t="shared" si="827"/>
        <v>1.3</v>
      </c>
      <c r="AV964" s="2">
        <f t="shared" si="828"/>
        <v>0</v>
      </c>
      <c r="AW964" s="33">
        <f t="shared" si="829"/>
        <v>0</v>
      </c>
      <c r="AX964" s="31">
        <f t="shared" si="830"/>
        <v>0</v>
      </c>
      <c r="AY964" s="33">
        <f t="shared" si="831"/>
        <v>100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hidden="1" customHeight="1">
      <c r="A965" s="2"/>
      <c r="B965" s="107">
        <v>890</v>
      </c>
      <c r="C965" s="31">
        <v>10</v>
      </c>
      <c r="D965" s="113" t="s">
        <v>22</v>
      </c>
      <c r="E965" s="2" t="s">
        <v>98</v>
      </c>
      <c r="F965" s="2"/>
      <c r="G965" s="2"/>
      <c r="H965" s="33"/>
      <c r="I965" s="173">
        <f t="shared" si="757"/>
        <v>1310.1242648849257</v>
      </c>
      <c r="J965" s="174">
        <f t="shared" si="758"/>
        <v>19.780450366105395</v>
      </c>
      <c r="K965" s="189">
        <f t="shared" si="759"/>
        <v>185</v>
      </c>
      <c r="L965" s="190">
        <f t="shared" si="832"/>
        <v>28</v>
      </c>
      <c r="M965" s="173">
        <f t="shared" si="833"/>
        <v>39210.106466579098</v>
      </c>
      <c r="N965" s="174">
        <f t="shared" si="814"/>
        <v>28734.467439350152</v>
      </c>
      <c r="O965" s="174"/>
      <c r="P965" s="174"/>
      <c r="Q965" s="174"/>
      <c r="R965" s="175">
        <f t="shared" si="815"/>
        <v>7037.8871347721306</v>
      </c>
      <c r="S965" s="173">
        <f t="shared" si="794"/>
        <v>20114.127207545105</v>
      </c>
      <c r="T965" s="174">
        <f t="shared" si="797"/>
        <v>14367.233719675076</v>
      </c>
      <c r="U965" s="174"/>
      <c r="V965" s="174"/>
      <c r="W965" s="174"/>
      <c r="X965" s="175">
        <f t="shared" si="816"/>
        <v>5746.8934878700311</v>
      </c>
      <c r="Y965" s="173">
        <f t="shared" si="760"/>
        <v>28734.467439350152</v>
      </c>
      <c r="Z965" s="174">
        <f t="shared" si="817"/>
        <v>28734.467439350152</v>
      </c>
      <c r="AA965" s="174"/>
      <c r="AB965" s="174"/>
      <c r="AC965" s="174"/>
      <c r="AD965" s="175"/>
      <c r="AE965" s="173">
        <f t="shared" si="834"/>
        <v>29.928540000000002</v>
      </c>
      <c r="AF965" s="174">
        <f t="shared" si="818"/>
        <v>36</v>
      </c>
      <c r="AG965" s="174">
        <f t="shared" si="819"/>
        <v>100</v>
      </c>
      <c r="AH965" s="174">
        <f t="shared" si="820"/>
        <v>592</v>
      </c>
      <c r="AI965" s="174">
        <f t="shared" si="792"/>
        <v>200</v>
      </c>
      <c r="AJ965" s="174">
        <f t="shared" si="821"/>
        <v>2</v>
      </c>
      <c r="AK965" s="174">
        <f t="shared" ref="AK965:AK977" si="835">SUM(AL965:AN965)</f>
        <v>14367.233719675076</v>
      </c>
      <c r="AL965" s="174">
        <f t="shared" si="822"/>
        <v>14367.233719675076</v>
      </c>
      <c r="AM965" s="174"/>
      <c r="AN965" s="174"/>
      <c r="AO965" s="176">
        <v>30</v>
      </c>
      <c r="AP965" s="174">
        <v>36</v>
      </c>
      <c r="AQ965" s="175">
        <f t="shared" si="823"/>
        <v>592</v>
      </c>
      <c r="AR965" s="31">
        <f t="shared" si="824"/>
        <v>1</v>
      </c>
      <c r="AS965" s="2">
        <f t="shared" si="825"/>
        <v>0</v>
      </c>
      <c r="AT965" s="33">
        <f t="shared" si="826"/>
        <v>0</v>
      </c>
      <c r="AU965" s="31">
        <f t="shared" si="827"/>
        <v>1</v>
      </c>
      <c r="AV965" s="2">
        <f t="shared" si="828"/>
        <v>0</v>
      </c>
      <c r="AW965" s="33">
        <f t="shared" si="829"/>
        <v>0.4</v>
      </c>
      <c r="AX965" s="31">
        <f t="shared" si="830"/>
        <v>0</v>
      </c>
      <c r="AY965" s="33">
        <f t="shared" si="831"/>
        <v>100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hidden="1" customHeight="1">
      <c r="A966" s="2"/>
      <c r="B966" s="107">
        <v>891</v>
      </c>
      <c r="C966" s="31">
        <v>10</v>
      </c>
      <c r="D966" s="113" t="s">
        <v>22</v>
      </c>
      <c r="E966" s="2" t="s">
        <v>151</v>
      </c>
      <c r="F966" s="2"/>
      <c r="G966" s="2"/>
      <c r="H966" s="33"/>
      <c r="I966" s="173">
        <f t="shared" si="757"/>
        <v>1052.3691682870483</v>
      </c>
      <c r="J966" s="174">
        <f t="shared" si="758"/>
        <v>9.8902251830526975</v>
      </c>
      <c r="K966" s="189">
        <f t="shared" si="759"/>
        <v>294</v>
      </c>
      <c r="L966" s="190">
        <f t="shared" si="832"/>
        <v>36</v>
      </c>
      <c r="M966" s="173">
        <f t="shared" si="833"/>
        <v>31495.872747845657</v>
      </c>
      <c r="N966" s="174">
        <f t="shared" si="814"/>
        <v>28734.467439350152</v>
      </c>
      <c r="O966" s="174"/>
      <c r="P966" s="174"/>
      <c r="Q966" s="174"/>
      <c r="R966" s="175">
        <f t="shared" si="815"/>
        <v>0</v>
      </c>
      <c r="S966" s="173">
        <f t="shared" si="794"/>
        <v>14367.233719675076</v>
      </c>
      <c r="T966" s="174">
        <f t="shared" si="797"/>
        <v>14367.233719675076</v>
      </c>
      <c r="U966" s="174"/>
      <c r="V966" s="174"/>
      <c r="W966" s="174"/>
      <c r="X966" s="175">
        <f t="shared" si="816"/>
        <v>0</v>
      </c>
      <c r="Y966" s="173">
        <f t="shared" si="760"/>
        <v>28734.467439350152</v>
      </c>
      <c r="Z966" s="174">
        <f t="shared" si="817"/>
        <v>28734.467439350152</v>
      </c>
      <c r="AA966" s="174"/>
      <c r="AB966" s="174"/>
      <c r="AC966" s="174"/>
      <c r="AD966" s="175"/>
      <c r="AE966" s="173">
        <f t="shared" si="834"/>
        <v>29.928540000000002</v>
      </c>
      <c r="AF966" s="174">
        <f t="shared" si="818"/>
        <v>36</v>
      </c>
      <c r="AG966" s="174">
        <f t="shared" si="819"/>
        <v>100</v>
      </c>
      <c r="AH966" s="174">
        <f t="shared" si="820"/>
        <v>296</v>
      </c>
      <c r="AI966" s="174">
        <f t="shared" si="792"/>
        <v>200</v>
      </c>
      <c r="AJ966" s="174">
        <f t="shared" si="821"/>
        <v>2</v>
      </c>
      <c r="AK966" s="174">
        <f t="shared" si="835"/>
        <v>14367.233719675076</v>
      </c>
      <c r="AL966" s="174">
        <f t="shared" si="822"/>
        <v>14367.233719675076</v>
      </c>
      <c r="AM966" s="174"/>
      <c r="AN966" s="174"/>
      <c r="AO966" s="176">
        <v>30</v>
      </c>
      <c r="AP966" s="174">
        <v>36</v>
      </c>
      <c r="AQ966" s="175">
        <f t="shared" si="823"/>
        <v>592</v>
      </c>
      <c r="AR966" s="31">
        <f t="shared" si="824"/>
        <v>0.5</v>
      </c>
      <c r="AS966" s="2">
        <f t="shared" si="825"/>
        <v>0</v>
      </c>
      <c r="AT966" s="33">
        <f t="shared" si="826"/>
        <v>0</v>
      </c>
      <c r="AU966" s="31">
        <f t="shared" si="827"/>
        <v>1</v>
      </c>
      <c r="AV966" s="2">
        <f t="shared" si="828"/>
        <v>0</v>
      </c>
      <c r="AW966" s="33">
        <f t="shared" si="829"/>
        <v>0</v>
      </c>
      <c r="AX966" s="31">
        <f t="shared" si="830"/>
        <v>0</v>
      </c>
      <c r="AY966" s="33">
        <f t="shared" si="831"/>
        <v>100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hidden="1" customHeight="1">
      <c r="A967" s="2"/>
      <c r="B967" s="107">
        <v>892</v>
      </c>
      <c r="C967" s="31">
        <v>10</v>
      </c>
      <c r="D967" s="113" t="s">
        <v>22</v>
      </c>
      <c r="E967" s="2" t="s">
        <v>165</v>
      </c>
      <c r="F967" s="2"/>
      <c r="G967" s="2"/>
      <c r="H967" s="33"/>
      <c r="I967" s="173">
        <f t="shared" si="757"/>
        <v>1368.0799187731627</v>
      </c>
      <c r="J967" s="174">
        <f t="shared" si="758"/>
        <v>9.8902251830526975</v>
      </c>
      <c r="K967" s="189">
        <f t="shared" si="759"/>
        <v>158</v>
      </c>
      <c r="L967" s="190">
        <f t="shared" si="832"/>
        <v>22</v>
      </c>
      <c r="M967" s="173">
        <f t="shared" si="833"/>
        <v>40944.634572199357</v>
      </c>
      <c r="N967" s="174">
        <f t="shared" si="814"/>
        <v>37354.807671155198</v>
      </c>
      <c r="O967" s="174"/>
      <c r="P967" s="174"/>
      <c r="Q967" s="174"/>
      <c r="R967" s="175">
        <f t="shared" si="815"/>
        <v>0</v>
      </c>
      <c r="S967" s="173">
        <f t="shared" si="794"/>
        <v>18677.403835577599</v>
      </c>
      <c r="T967" s="174">
        <f t="shared" si="797"/>
        <v>18677.403835577599</v>
      </c>
      <c r="U967" s="174"/>
      <c r="V967" s="174"/>
      <c r="W967" s="174"/>
      <c r="X967" s="175">
        <f t="shared" si="816"/>
        <v>0</v>
      </c>
      <c r="Y967" s="173">
        <f t="shared" si="760"/>
        <v>37354.807671155198</v>
      </c>
      <c r="Z967" s="174">
        <f t="shared" si="817"/>
        <v>37354.807671155198</v>
      </c>
      <c r="AA967" s="174"/>
      <c r="AB967" s="174"/>
      <c r="AC967" s="174"/>
      <c r="AD967" s="175"/>
      <c r="AE967" s="173">
        <f t="shared" si="834"/>
        <v>29.928540000000002</v>
      </c>
      <c r="AF967" s="174">
        <f t="shared" si="818"/>
        <v>36</v>
      </c>
      <c r="AG967" s="174">
        <f t="shared" si="819"/>
        <v>100</v>
      </c>
      <c r="AH967" s="174">
        <f t="shared" si="820"/>
        <v>296</v>
      </c>
      <c r="AI967" s="174">
        <f t="shared" si="792"/>
        <v>200</v>
      </c>
      <c r="AJ967" s="174">
        <f t="shared" si="821"/>
        <v>2</v>
      </c>
      <c r="AK967" s="174">
        <f t="shared" si="835"/>
        <v>14367.233719675076</v>
      </c>
      <c r="AL967" s="174">
        <f t="shared" si="822"/>
        <v>14367.233719675076</v>
      </c>
      <c r="AM967" s="174"/>
      <c r="AN967" s="174"/>
      <c r="AO967" s="176">
        <v>30</v>
      </c>
      <c r="AP967" s="174">
        <v>36</v>
      </c>
      <c r="AQ967" s="175">
        <f t="shared" si="823"/>
        <v>592</v>
      </c>
      <c r="AR967" s="31">
        <f t="shared" si="824"/>
        <v>0.5</v>
      </c>
      <c r="AS967" s="2">
        <f t="shared" si="825"/>
        <v>0</v>
      </c>
      <c r="AT967" s="33">
        <f t="shared" si="826"/>
        <v>0</v>
      </c>
      <c r="AU967" s="31">
        <f t="shared" si="827"/>
        <v>1.3</v>
      </c>
      <c r="AV967" s="2">
        <f t="shared" si="828"/>
        <v>0</v>
      </c>
      <c r="AW967" s="33">
        <f t="shared" si="829"/>
        <v>0</v>
      </c>
      <c r="AX967" s="31">
        <f t="shared" si="830"/>
        <v>0</v>
      </c>
      <c r="AY967" s="33">
        <f t="shared" si="831"/>
        <v>100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hidden="1" customHeight="1">
      <c r="A968" s="2"/>
      <c r="B968" s="107">
        <v>893</v>
      </c>
      <c r="C968" s="31">
        <v>10</v>
      </c>
      <c r="D968" s="113" t="s">
        <v>22</v>
      </c>
      <c r="E968" s="2" t="s">
        <v>157</v>
      </c>
      <c r="F968" s="2"/>
      <c r="G968" s="2"/>
      <c r="H968" s="33"/>
      <c r="I968" s="173">
        <f t="shared" si="757"/>
        <v>1310.1242648849257</v>
      </c>
      <c r="J968" s="174">
        <f t="shared" si="758"/>
        <v>9.8902251830526975</v>
      </c>
      <c r="K968" s="189">
        <f t="shared" si="759"/>
        <v>185</v>
      </c>
      <c r="L968" s="190">
        <f t="shared" si="832"/>
        <v>28</v>
      </c>
      <c r="M968" s="173">
        <f t="shared" si="833"/>
        <v>39210.106466579098</v>
      </c>
      <c r="N968" s="174">
        <f t="shared" si="814"/>
        <v>28734.467439350152</v>
      </c>
      <c r="O968" s="174"/>
      <c r="P968" s="174"/>
      <c r="Q968" s="174"/>
      <c r="R968" s="175">
        <f t="shared" si="815"/>
        <v>7037.8871347721306</v>
      </c>
      <c r="S968" s="173">
        <f t="shared" si="794"/>
        <v>20114.127207545105</v>
      </c>
      <c r="T968" s="174">
        <f t="shared" si="797"/>
        <v>14367.233719675076</v>
      </c>
      <c r="U968" s="174"/>
      <c r="V968" s="174"/>
      <c r="W968" s="174"/>
      <c r="X968" s="175">
        <f t="shared" si="816"/>
        <v>5746.8934878700311</v>
      </c>
      <c r="Y968" s="173">
        <f t="shared" si="760"/>
        <v>28734.467439350152</v>
      </c>
      <c r="Z968" s="174">
        <f t="shared" si="817"/>
        <v>28734.467439350152</v>
      </c>
      <c r="AA968" s="174"/>
      <c r="AB968" s="174"/>
      <c r="AC968" s="174"/>
      <c r="AD968" s="175"/>
      <c r="AE968" s="173">
        <f t="shared" si="834"/>
        <v>29.928540000000002</v>
      </c>
      <c r="AF968" s="174">
        <f t="shared" si="818"/>
        <v>36</v>
      </c>
      <c r="AG968" s="174">
        <f t="shared" si="819"/>
        <v>100</v>
      </c>
      <c r="AH968" s="174">
        <f t="shared" si="820"/>
        <v>296</v>
      </c>
      <c r="AI968" s="174">
        <f t="shared" si="792"/>
        <v>200</v>
      </c>
      <c r="AJ968" s="174">
        <f t="shared" si="821"/>
        <v>2</v>
      </c>
      <c r="AK968" s="174">
        <f t="shared" si="835"/>
        <v>14367.233719675076</v>
      </c>
      <c r="AL968" s="174">
        <f t="shared" si="822"/>
        <v>14367.233719675076</v>
      </c>
      <c r="AM968" s="174"/>
      <c r="AN968" s="174"/>
      <c r="AO968" s="176">
        <v>30</v>
      </c>
      <c r="AP968" s="174">
        <v>36</v>
      </c>
      <c r="AQ968" s="175">
        <f t="shared" si="823"/>
        <v>592</v>
      </c>
      <c r="AR968" s="31">
        <f t="shared" si="824"/>
        <v>0.5</v>
      </c>
      <c r="AS968" s="2">
        <f t="shared" si="825"/>
        <v>0</v>
      </c>
      <c r="AT968" s="33">
        <f t="shared" si="826"/>
        <v>0</v>
      </c>
      <c r="AU968" s="31">
        <f t="shared" si="827"/>
        <v>1</v>
      </c>
      <c r="AV968" s="2">
        <f t="shared" si="828"/>
        <v>0</v>
      </c>
      <c r="AW968" s="33">
        <f t="shared" si="829"/>
        <v>0.4</v>
      </c>
      <c r="AX968" s="31">
        <f t="shared" si="830"/>
        <v>0</v>
      </c>
      <c r="AY968" s="33">
        <f t="shared" si="831"/>
        <v>100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hidden="1" customHeight="1">
      <c r="A969" s="2"/>
      <c r="B969" s="107">
        <v>894</v>
      </c>
      <c r="C969" s="31">
        <v>7</v>
      </c>
      <c r="D969" s="113" t="s">
        <v>22</v>
      </c>
      <c r="E969" s="2" t="s">
        <v>67</v>
      </c>
      <c r="F969" s="2"/>
      <c r="G969" s="2"/>
      <c r="H969" s="33"/>
      <c r="I969" s="173">
        <f t="shared" si="757"/>
        <v>618.75418536661732</v>
      </c>
      <c r="J969" s="174">
        <f t="shared" si="758"/>
        <v>13.766124241276053</v>
      </c>
      <c r="K969" s="189">
        <f t="shared" si="759"/>
        <v>694</v>
      </c>
      <c r="L969" s="190">
        <f t="shared" si="832"/>
        <v>88</v>
      </c>
      <c r="M969" s="173">
        <f t="shared" si="833"/>
        <v>18518.409386912223</v>
      </c>
      <c r="N969" s="174">
        <f t="shared" si="814"/>
        <v>16894.805100874135</v>
      </c>
      <c r="O969" s="174"/>
      <c r="P969" s="174"/>
      <c r="Q969" s="174"/>
      <c r="R969" s="175">
        <f t="shared" si="815"/>
        <v>0</v>
      </c>
      <c r="S969" s="173">
        <f t="shared" si="794"/>
        <v>13795.709359040549</v>
      </c>
      <c r="T969" s="174">
        <f t="shared" si="797"/>
        <v>13795.709359040549</v>
      </c>
      <c r="U969" s="174"/>
      <c r="V969" s="174"/>
      <c r="W969" s="174"/>
      <c r="X969" s="175">
        <f t="shared" si="816"/>
        <v>0</v>
      </c>
      <c r="Y969" s="173">
        <f t="shared" si="760"/>
        <v>27591.418718081099</v>
      </c>
      <c r="Z969" s="174">
        <f t="shared" si="817"/>
        <v>27591.418718081099</v>
      </c>
      <c r="AA969" s="174"/>
      <c r="AB969" s="174"/>
      <c r="AC969" s="174"/>
      <c r="AD969" s="175"/>
      <c r="AE969" s="173">
        <f t="shared" si="834"/>
        <v>29.928540000000002</v>
      </c>
      <c r="AF969" s="174">
        <f t="shared" si="818"/>
        <v>36</v>
      </c>
      <c r="AG969" s="174">
        <f t="shared" si="819"/>
        <v>22.464200000000002</v>
      </c>
      <c r="AH969" s="174">
        <f t="shared" si="820"/>
        <v>412</v>
      </c>
      <c r="AI969" s="174">
        <f t="shared" si="792"/>
        <v>200</v>
      </c>
      <c r="AJ969" s="174">
        <f t="shared" si="821"/>
        <v>2</v>
      </c>
      <c r="AK969" s="174">
        <f t="shared" si="835"/>
        <v>13795.709359040549</v>
      </c>
      <c r="AL969" s="174">
        <f t="shared" si="822"/>
        <v>13795.709359040549</v>
      </c>
      <c r="AM969" s="174"/>
      <c r="AN969" s="174"/>
      <c r="AO969" s="176">
        <v>30</v>
      </c>
      <c r="AP969" s="174">
        <v>36</v>
      </c>
      <c r="AQ969" s="175">
        <f t="shared" si="823"/>
        <v>412</v>
      </c>
      <c r="AR969" s="31">
        <f t="shared" si="824"/>
        <v>1</v>
      </c>
      <c r="AS969" s="2">
        <f t="shared" si="825"/>
        <v>0</v>
      </c>
      <c r="AT969" s="33">
        <f t="shared" si="826"/>
        <v>0</v>
      </c>
      <c r="AU969" s="31">
        <f t="shared" si="827"/>
        <v>1</v>
      </c>
      <c r="AV969" s="2">
        <f t="shared" si="828"/>
        <v>0</v>
      </c>
      <c r="AW969" s="33">
        <f t="shared" si="829"/>
        <v>0</v>
      </c>
      <c r="AX969" s="31">
        <f t="shared" si="830"/>
        <v>0</v>
      </c>
      <c r="AY969" s="33">
        <f t="shared" si="831"/>
        <v>0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hidden="1" customHeight="1">
      <c r="A970" s="2"/>
      <c r="B970" s="107">
        <v>895</v>
      </c>
      <c r="C970" s="31">
        <v>7</v>
      </c>
      <c r="D970" s="113" t="s">
        <v>22</v>
      </c>
      <c r="E970" s="2" t="s">
        <v>136</v>
      </c>
      <c r="F970" s="2"/>
      <c r="G970" s="2"/>
      <c r="H970" s="33"/>
      <c r="I970" s="173">
        <f t="shared" si="757"/>
        <v>804.38044097660259</v>
      </c>
      <c r="J970" s="174">
        <f t="shared" si="758"/>
        <v>13.766124241276053</v>
      </c>
      <c r="K970" s="189">
        <f t="shared" si="759"/>
        <v>507</v>
      </c>
      <c r="L970" s="190">
        <f t="shared" si="832"/>
        <v>61</v>
      </c>
      <c r="M970" s="173">
        <f t="shared" si="833"/>
        <v>24073.932202985892</v>
      </c>
      <c r="N970" s="174">
        <f t="shared" si="814"/>
        <v>21963.246631136379</v>
      </c>
      <c r="O970" s="174"/>
      <c r="P970" s="174"/>
      <c r="Q970" s="174"/>
      <c r="R970" s="175">
        <f t="shared" si="815"/>
        <v>0</v>
      </c>
      <c r="S970" s="173">
        <f t="shared" si="794"/>
        <v>17934.422166752716</v>
      </c>
      <c r="T970" s="174">
        <f t="shared" si="797"/>
        <v>17934.422166752716</v>
      </c>
      <c r="U970" s="174"/>
      <c r="V970" s="174"/>
      <c r="W970" s="174"/>
      <c r="X970" s="175">
        <f t="shared" si="816"/>
        <v>0</v>
      </c>
      <c r="Y970" s="173">
        <f t="shared" si="760"/>
        <v>35868.844333505433</v>
      </c>
      <c r="Z970" s="174">
        <f t="shared" si="817"/>
        <v>35868.844333505433</v>
      </c>
      <c r="AA970" s="174"/>
      <c r="AB970" s="174"/>
      <c r="AC970" s="174"/>
      <c r="AD970" s="175"/>
      <c r="AE970" s="173">
        <f t="shared" si="834"/>
        <v>29.928540000000002</v>
      </c>
      <c r="AF970" s="174">
        <f t="shared" si="818"/>
        <v>36</v>
      </c>
      <c r="AG970" s="174">
        <f t="shared" si="819"/>
        <v>22.464200000000002</v>
      </c>
      <c r="AH970" s="174">
        <f t="shared" si="820"/>
        <v>412</v>
      </c>
      <c r="AI970" s="174">
        <f t="shared" si="792"/>
        <v>200</v>
      </c>
      <c r="AJ970" s="174">
        <f t="shared" si="821"/>
        <v>2</v>
      </c>
      <c r="AK970" s="174">
        <f t="shared" si="835"/>
        <v>13795.709359040549</v>
      </c>
      <c r="AL970" s="174">
        <f t="shared" si="822"/>
        <v>13795.709359040549</v>
      </c>
      <c r="AM970" s="174"/>
      <c r="AN970" s="174"/>
      <c r="AO970" s="176">
        <v>30</v>
      </c>
      <c r="AP970" s="174">
        <v>36</v>
      </c>
      <c r="AQ970" s="175">
        <f t="shared" si="823"/>
        <v>412</v>
      </c>
      <c r="AR970" s="31">
        <f t="shared" si="824"/>
        <v>1</v>
      </c>
      <c r="AS970" s="2">
        <f t="shared" si="825"/>
        <v>0</v>
      </c>
      <c r="AT970" s="33">
        <f t="shared" si="826"/>
        <v>0</v>
      </c>
      <c r="AU970" s="31">
        <f t="shared" si="827"/>
        <v>1.3</v>
      </c>
      <c r="AV970" s="2">
        <f t="shared" si="828"/>
        <v>0</v>
      </c>
      <c r="AW970" s="33">
        <f t="shared" si="829"/>
        <v>0</v>
      </c>
      <c r="AX970" s="31">
        <f t="shared" si="830"/>
        <v>0</v>
      </c>
      <c r="AY970" s="33">
        <f t="shared" si="831"/>
        <v>0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hidden="1" customHeight="1">
      <c r="A971" s="2"/>
      <c r="B971" s="107">
        <v>896</v>
      </c>
      <c r="C971" s="31">
        <v>7</v>
      </c>
      <c r="D971" s="113" t="s">
        <v>22</v>
      </c>
      <c r="E971" s="2" t="s">
        <v>91</v>
      </c>
      <c r="F971" s="2"/>
      <c r="G971" s="2"/>
      <c r="H971" s="33"/>
      <c r="I971" s="173">
        <f t="shared" si="757"/>
        <v>866.25585951326423</v>
      </c>
      <c r="J971" s="174">
        <f t="shared" si="758"/>
        <v>13.766124241276053</v>
      </c>
      <c r="K971" s="189">
        <f t="shared" si="759"/>
        <v>450</v>
      </c>
      <c r="L971" s="190">
        <f t="shared" si="832"/>
        <v>55</v>
      </c>
      <c r="M971" s="173">
        <f t="shared" si="833"/>
        <v>25925.773141677109</v>
      </c>
      <c r="N971" s="174">
        <f t="shared" si="814"/>
        <v>16894.805100874135</v>
      </c>
      <c r="O971" s="174"/>
      <c r="P971" s="174"/>
      <c r="Q971" s="174"/>
      <c r="R971" s="175">
        <f t="shared" si="815"/>
        <v>6757.9220403496547</v>
      </c>
      <c r="S971" s="173">
        <f t="shared" si="794"/>
        <v>19313.993102656768</v>
      </c>
      <c r="T971" s="174">
        <f t="shared" si="797"/>
        <v>13795.709359040549</v>
      </c>
      <c r="U971" s="174"/>
      <c r="V971" s="174"/>
      <c r="W971" s="174"/>
      <c r="X971" s="175">
        <f t="shared" si="816"/>
        <v>5518.2837436162199</v>
      </c>
      <c r="Y971" s="173">
        <f t="shared" si="760"/>
        <v>27591.418718081099</v>
      </c>
      <c r="Z971" s="174">
        <f t="shared" si="817"/>
        <v>27591.418718081099</v>
      </c>
      <c r="AA971" s="174"/>
      <c r="AB971" s="174"/>
      <c r="AC971" s="174"/>
      <c r="AD971" s="175"/>
      <c r="AE971" s="173">
        <f t="shared" si="834"/>
        <v>29.928540000000002</v>
      </c>
      <c r="AF971" s="174">
        <f t="shared" si="818"/>
        <v>36</v>
      </c>
      <c r="AG971" s="174">
        <f t="shared" si="819"/>
        <v>22.464200000000002</v>
      </c>
      <c r="AH971" s="174">
        <f t="shared" si="820"/>
        <v>412</v>
      </c>
      <c r="AI971" s="174">
        <f t="shared" si="792"/>
        <v>200</v>
      </c>
      <c r="AJ971" s="174">
        <f t="shared" si="821"/>
        <v>2</v>
      </c>
      <c r="AK971" s="174">
        <f t="shared" si="835"/>
        <v>13795.709359040549</v>
      </c>
      <c r="AL971" s="174">
        <f t="shared" si="822"/>
        <v>13795.709359040549</v>
      </c>
      <c r="AM971" s="174"/>
      <c r="AN971" s="174"/>
      <c r="AO971" s="176">
        <v>30</v>
      </c>
      <c r="AP971" s="174">
        <v>36</v>
      </c>
      <c r="AQ971" s="175">
        <f t="shared" si="823"/>
        <v>412</v>
      </c>
      <c r="AR971" s="31">
        <f t="shared" si="824"/>
        <v>1</v>
      </c>
      <c r="AS971" s="2">
        <f t="shared" si="825"/>
        <v>0</v>
      </c>
      <c r="AT971" s="33">
        <f t="shared" si="826"/>
        <v>0</v>
      </c>
      <c r="AU971" s="31">
        <f t="shared" si="827"/>
        <v>1</v>
      </c>
      <c r="AV971" s="2">
        <f t="shared" si="828"/>
        <v>0</v>
      </c>
      <c r="AW971" s="33">
        <f t="shared" si="829"/>
        <v>0.4</v>
      </c>
      <c r="AX971" s="31">
        <f t="shared" si="830"/>
        <v>0</v>
      </c>
      <c r="AY971" s="33">
        <f t="shared" si="831"/>
        <v>0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hidden="1" customHeight="1">
      <c r="A972" s="2"/>
      <c r="B972" s="107">
        <v>897</v>
      </c>
      <c r="C972" s="31">
        <v>7</v>
      </c>
      <c r="D972" s="113" t="s">
        <v>22</v>
      </c>
      <c r="E972" s="2" t="s">
        <v>148</v>
      </c>
      <c r="F972" s="2"/>
      <c r="G972" s="2"/>
      <c r="H972" s="33"/>
      <c r="I972" s="173">
        <f t="shared" ref="I972:I977" si="836">M972/AE972</f>
        <v>618.75418536661732</v>
      </c>
      <c r="J972" s="174">
        <f t="shared" ref="J972:J977" si="837">AH972/AE972</f>
        <v>6.8830621206380265</v>
      </c>
      <c r="K972" s="189">
        <f t="shared" ref="K972:K977" si="838">RANK(I972,$I$76:$I$977)</f>
        <v>694</v>
      </c>
      <c r="L972" s="190">
        <f t="shared" si="832"/>
        <v>88</v>
      </c>
      <c r="M972" s="173">
        <f t="shared" si="833"/>
        <v>18518.409386912223</v>
      </c>
      <c r="N972" s="174">
        <f t="shared" si="814"/>
        <v>16894.805100874135</v>
      </c>
      <c r="O972" s="174"/>
      <c r="P972" s="174"/>
      <c r="Q972" s="174"/>
      <c r="R972" s="175">
        <f t="shared" si="815"/>
        <v>0</v>
      </c>
      <c r="S972" s="173">
        <f t="shared" si="794"/>
        <v>13795.709359040549</v>
      </c>
      <c r="T972" s="174">
        <f t="shared" si="797"/>
        <v>13795.709359040549</v>
      </c>
      <c r="U972" s="174"/>
      <c r="V972" s="174"/>
      <c r="W972" s="174"/>
      <c r="X972" s="175">
        <f t="shared" si="816"/>
        <v>0</v>
      </c>
      <c r="Y972" s="173">
        <f t="shared" ref="Y972:Y977" si="839">SUM(Z972:AD972)</f>
        <v>27591.418718081099</v>
      </c>
      <c r="Z972" s="174">
        <f t="shared" si="817"/>
        <v>27591.418718081099</v>
      </c>
      <c r="AA972" s="174"/>
      <c r="AB972" s="174"/>
      <c r="AC972" s="174"/>
      <c r="AD972" s="175"/>
      <c r="AE972" s="173">
        <f t="shared" si="834"/>
        <v>29.928540000000002</v>
      </c>
      <c r="AF972" s="174">
        <f t="shared" si="818"/>
        <v>36</v>
      </c>
      <c r="AG972" s="174">
        <f t="shared" si="819"/>
        <v>22.464200000000002</v>
      </c>
      <c r="AH972" s="174">
        <f t="shared" si="820"/>
        <v>206</v>
      </c>
      <c r="AI972" s="174">
        <f t="shared" si="792"/>
        <v>200</v>
      </c>
      <c r="AJ972" s="174">
        <f t="shared" si="821"/>
        <v>2</v>
      </c>
      <c r="AK972" s="174">
        <f t="shared" si="835"/>
        <v>13795.709359040549</v>
      </c>
      <c r="AL972" s="174">
        <f t="shared" si="822"/>
        <v>13795.709359040549</v>
      </c>
      <c r="AM972" s="174"/>
      <c r="AN972" s="174"/>
      <c r="AO972" s="176">
        <v>30</v>
      </c>
      <c r="AP972" s="174">
        <v>36</v>
      </c>
      <c r="AQ972" s="175">
        <f t="shared" si="823"/>
        <v>412</v>
      </c>
      <c r="AR972" s="31">
        <f t="shared" si="824"/>
        <v>0.5</v>
      </c>
      <c r="AS972" s="2">
        <f t="shared" si="825"/>
        <v>0</v>
      </c>
      <c r="AT972" s="33">
        <f t="shared" si="826"/>
        <v>0</v>
      </c>
      <c r="AU972" s="31">
        <f t="shared" si="827"/>
        <v>1</v>
      </c>
      <c r="AV972" s="2">
        <f t="shared" si="828"/>
        <v>0</v>
      </c>
      <c r="AW972" s="33">
        <f t="shared" si="829"/>
        <v>0</v>
      </c>
      <c r="AX972" s="31">
        <f t="shared" si="830"/>
        <v>0</v>
      </c>
      <c r="AY972" s="33">
        <f t="shared" si="831"/>
        <v>0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hidden="1" customHeight="1">
      <c r="A973" s="2"/>
      <c r="B973" s="107">
        <v>898</v>
      </c>
      <c r="C973" s="31">
        <v>7</v>
      </c>
      <c r="D973" s="113" t="s">
        <v>22</v>
      </c>
      <c r="E973" s="2" t="s">
        <v>163</v>
      </c>
      <c r="F973" s="2"/>
      <c r="G973" s="2"/>
      <c r="H973" s="33"/>
      <c r="I973" s="173">
        <f t="shared" si="836"/>
        <v>804.38044097660259</v>
      </c>
      <c r="J973" s="174">
        <f t="shared" si="837"/>
        <v>6.8830621206380265</v>
      </c>
      <c r="K973" s="189">
        <f t="shared" si="838"/>
        <v>507</v>
      </c>
      <c r="L973" s="190">
        <f t="shared" si="832"/>
        <v>61</v>
      </c>
      <c r="M973" s="173">
        <f t="shared" si="833"/>
        <v>24073.932202985892</v>
      </c>
      <c r="N973" s="174">
        <f t="shared" si="814"/>
        <v>21963.246631136379</v>
      </c>
      <c r="O973" s="174"/>
      <c r="P973" s="174"/>
      <c r="Q973" s="174"/>
      <c r="R973" s="175">
        <f t="shared" si="815"/>
        <v>0</v>
      </c>
      <c r="S973" s="173">
        <f t="shared" si="794"/>
        <v>17934.422166752716</v>
      </c>
      <c r="T973" s="174">
        <f t="shared" si="797"/>
        <v>17934.422166752716</v>
      </c>
      <c r="U973" s="174"/>
      <c r="V973" s="174"/>
      <c r="W973" s="174"/>
      <c r="X973" s="175">
        <f t="shared" si="816"/>
        <v>0</v>
      </c>
      <c r="Y973" s="173">
        <f t="shared" si="839"/>
        <v>35868.844333505433</v>
      </c>
      <c r="Z973" s="174">
        <f t="shared" si="817"/>
        <v>35868.844333505433</v>
      </c>
      <c r="AA973" s="174"/>
      <c r="AB973" s="174"/>
      <c r="AC973" s="174"/>
      <c r="AD973" s="175"/>
      <c r="AE973" s="173">
        <f t="shared" si="834"/>
        <v>29.928540000000002</v>
      </c>
      <c r="AF973" s="174">
        <f t="shared" si="818"/>
        <v>36</v>
      </c>
      <c r="AG973" s="174">
        <f t="shared" si="819"/>
        <v>22.464200000000002</v>
      </c>
      <c r="AH973" s="174">
        <f t="shared" si="820"/>
        <v>206</v>
      </c>
      <c r="AI973" s="174">
        <f t="shared" si="792"/>
        <v>200</v>
      </c>
      <c r="AJ973" s="174">
        <f t="shared" si="821"/>
        <v>2</v>
      </c>
      <c r="AK973" s="174">
        <f t="shared" si="835"/>
        <v>13795.709359040549</v>
      </c>
      <c r="AL973" s="174">
        <f t="shared" si="822"/>
        <v>13795.709359040549</v>
      </c>
      <c r="AM973" s="174"/>
      <c r="AN973" s="174"/>
      <c r="AO973" s="176">
        <v>30</v>
      </c>
      <c r="AP973" s="174">
        <v>36</v>
      </c>
      <c r="AQ973" s="175">
        <f t="shared" si="823"/>
        <v>412</v>
      </c>
      <c r="AR973" s="31">
        <f t="shared" si="824"/>
        <v>0.5</v>
      </c>
      <c r="AS973" s="2">
        <f t="shared" si="825"/>
        <v>0</v>
      </c>
      <c r="AT973" s="33">
        <f t="shared" si="826"/>
        <v>0</v>
      </c>
      <c r="AU973" s="31">
        <f t="shared" si="827"/>
        <v>1.3</v>
      </c>
      <c r="AV973" s="2">
        <f t="shared" si="828"/>
        <v>0</v>
      </c>
      <c r="AW973" s="33">
        <f t="shared" si="829"/>
        <v>0</v>
      </c>
      <c r="AX973" s="31">
        <f t="shared" si="830"/>
        <v>0</v>
      </c>
      <c r="AY973" s="33">
        <f t="shared" si="831"/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hidden="1" customHeight="1">
      <c r="A974" s="2"/>
      <c r="B974" s="107">
        <v>899</v>
      </c>
      <c r="C974" s="31">
        <v>7</v>
      </c>
      <c r="D974" s="113" t="s">
        <v>22</v>
      </c>
      <c r="E974" s="2" t="s">
        <v>155</v>
      </c>
      <c r="F974" s="2"/>
      <c r="G974" s="2"/>
      <c r="H974" s="33"/>
      <c r="I974" s="173">
        <f t="shared" si="836"/>
        <v>866.25585951326423</v>
      </c>
      <c r="J974" s="174">
        <f t="shared" si="837"/>
        <v>6.8830621206380265</v>
      </c>
      <c r="K974" s="189">
        <f t="shared" si="838"/>
        <v>450</v>
      </c>
      <c r="L974" s="190">
        <f t="shared" si="832"/>
        <v>55</v>
      </c>
      <c r="M974" s="173">
        <f t="shared" si="833"/>
        <v>25925.773141677109</v>
      </c>
      <c r="N974" s="174">
        <f t="shared" si="814"/>
        <v>16894.805100874135</v>
      </c>
      <c r="O974" s="174"/>
      <c r="P974" s="174"/>
      <c r="Q974" s="174"/>
      <c r="R974" s="175">
        <f t="shared" si="815"/>
        <v>6757.9220403496547</v>
      </c>
      <c r="S974" s="173">
        <f t="shared" si="794"/>
        <v>19313.993102656768</v>
      </c>
      <c r="T974" s="174">
        <f t="shared" si="797"/>
        <v>13795.709359040549</v>
      </c>
      <c r="U974" s="174"/>
      <c r="V974" s="174"/>
      <c r="W974" s="174"/>
      <c r="X974" s="175">
        <f t="shared" si="816"/>
        <v>5518.2837436162199</v>
      </c>
      <c r="Y974" s="173">
        <f t="shared" si="839"/>
        <v>27591.418718081099</v>
      </c>
      <c r="Z974" s="174">
        <f t="shared" si="817"/>
        <v>27591.418718081099</v>
      </c>
      <c r="AA974" s="174"/>
      <c r="AB974" s="174"/>
      <c r="AC974" s="174"/>
      <c r="AD974" s="175"/>
      <c r="AE974" s="173">
        <f t="shared" si="834"/>
        <v>29.928540000000002</v>
      </c>
      <c r="AF974" s="174">
        <f t="shared" si="818"/>
        <v>36</v>
      </c>
      <c r="AG974" s="174">
        <f t="shared" si="819"/>
        <v>22.464200000000002</v>
      </c>
      <c r="AH974" s="174">
        <f t="shared" si="820"/>
        <v>206</v>
      </c>
      <c r="AI974" s="174">
        <f t="shared" si="792"/>
        <v>200</v>
      </c>
      <c r="AJ974" s="174">
        <f t="shared" si="821"/>
        <v>2</v>
      </c>
      <c r="AK974" s="174">
        <f t="shared" si="835"/>
        <v>13795.709359040549</v>
      </c>
      <c r="AL974" s="174">
        <f t="shared" si="822"/>
        <v>13795.709359040549</v>
      </c>
      <c r="AM974" s="174"/>
      <c r="AN974" s="174"/>
      <c r="AO974" s="176">
        <v>30</v>
      </c>
      <c r="AP974" s="174">
        <v>36</v>
      </c>
      <c r="AQ974" s="175">
        <f t="shared" si="823"/>
        <v>412</v>
      </c>
      <c r="AR974" s="31">
        <f t="shared" si="824"/>
        <v>0.5</v>
      </c>
      <c r="AS974" s="2">
        <f t="shared" si="825"/>
        <v>0</v>
      </c>
      <c r="AT974" s="33">
        <f t="shared" si="826"/>
        <v>0</v>
      </c>
      <c r="AU974" s="31">
        <f t="shared" si="827"/>
        <v>1</v>
      </c>
      <c r="AV974" s="2">
        <f t="shared" si="828"/>
        <v>0</v>
      </c>
      <c r="AW974" s="33">
        <f t="shared" si="829"/>
        <v>0.4</v>
      </c>
      <c r="AX974" s="31">
        <f t="shared" si="830"/>
        <v>0</v>
      </c>
      <c r="AY974" s="33">
        <f t="shared" si="831"/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hidden="1" customHeight="1">
      <c r="A975" s="2"/>
      <c r="B975" s="107">
        <v>900</v>
      </c>
      <c r="C975" s="31">
        <v>4</v>
      </c>
      <c r="D975" s="113" t="s">
        <v>22</v>
      </c>
      <c r="E975" s="2" t="s">
        <v>67</v>
      </c>
      <c r="F975" s="2"/>
      <c r="G975" s="2"/>
      <c r="H975" s="33"/>
      <c r="I975" s="173">
        <f t="shared" si="836"/>
        <v>576.16910996986451</v>
      </c>
      <c r="J975" s="174">
        <f t="shared" si="837"/>
        <v>7.5847335018681159</v>
      </c>
      <c r="K975" s="189">
        <f t="shared" si="838"/>
        <v>725</v>
      </c>
      <c r="L975" s="190">
        <f t="shared" si="832"/>
        <v>96</v>
      </c>
      <c r="M975" s="173">
        <f t="shared" si="833"/>
        <v>17243.90025449749</v>
      </c>
      <c r="N975" s="174">
        <f t="shared" si="814"/>
        <v>15732.038745430609</v>
      </c>
      <c r="O975" s="174"/>
      <c r="P975" s="174"/>
      <c r="Q975" s="174"/>
      <c r="R975" s="175">
        <f t="shared" si="815"/>
        <v>0</v>
      </c>
      <c r="S975" s="173">
        <f t="shared" si="794"/>
        <v>12846.234855109175</v>
      </c>
      <c r="T975" s="174">
        <f t="shared" si="797"/>
        <v>12846.234855109175</v>
      </c>
      <c r="U975" s="174"/>
      <c r="V975" s="174"/>
      <c r="W975" s="174"/>
      <c r="X975" s="175">
        <f t="shared" si="816"/>
        <v>0</v>
      </c>
      <c r="Y975" s="173">
        <f t="shared" si="839"/>
        <v>25692.469710218349</v>
      </c>
      <c r="Z975" s="174">
        <f t="shared" si="817"/>
        <v>25692.469710218349</v>
      </c>
      <c r="AA975" s="174"/>
      <c r="AB975" s="174"/>
      <c r="AC975" s="174"/>
      <c r="AD975" s="175"/>
      <c r="AE975" s="173">
        <f t="shared" si="834"/>
        <v>29.928540000000002</v>
      </c>
      <c r="AF975" s="174">
        <f t="shared" si="818"/>
        <v>36</v>
      </c>
      <c r="AG975" s="174">
        <f t="shared" si="819"/>
        <v>22.464200000000002</v>
      </c>
      <c r="AH975" s="174">
        <f t="shared" si="820"/>
        <v>227</v>
      </c>
      <c r="AI975" s="174">
        <f t="shared" si="792"/>
        <v>200</v>
      </c>
      <c r="AJ975" s="174">
        <f t="shared" si="821"/>
        <v>2</v>
      </c>
      <c r="AK975" s="174">
        <f t="shared" si="835"/>
        <v>12846.234855109175</v>
      </c>
      <c r="AL975" s="174">
        <f t="shared" si="822"/>
        <v>12846.234855109175</v>
      </c>
      <c r="AM975" s="174"/>
      <c r="AN975" s="174"/>
      <c r="AO975" s="176">
        <v>30</v>
      </c>
      <c r="AP975" s="174">
        <v>36</v>
      </c>
      <c r="AQ975" s="175">
        <f t="shared" si="823"/>
        <v>227</v>
      </c>
      <c r="AR975" s="31">
        <f t="shared" si="824"/>
        <v>1</v>
      </c>
      <c r="AS975" s="2">
        <f t="shared" si="825"/>
        <v>0</v>
      </c>
      <c r="AT975" s="33">
        <f t="shared" si="826"/>
        <v>0</v>
      </c>
      <c r="AU975" s="31">
        <f t="shared" si="827"/>
        <v>1</v>
      </c>
      <c r="AV975" s="2">
        <f t="shared" si="828"/>
        <v>0</v>
      </c>
      <c r="AW975" s="33">
        <f t="shared" si="829"/>
        <v>0</v>
      </c>
      <c r="AX975" s="31">
        <f t="shared" si="830"/>
        <v>0</v>
      </c>
      <c r="AY975" s="33">
        <f t="shared" si="831"/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hidden="1" customHeight="1">
      <c r="A976" s="2"/>
      <c r="B976" s="107">
        <v>901</v>
      </c>
      <c r="C976" s="31">
        <v>4</v>
      </c>
      <c r="D976" s="113" t="s">
        <v>22</v>
      </c>
      <c r="E976" s="2" t="s">
        <v>148</v>
      </c>
      <c r="F976" s="2"/>
      <c r="G976" s="2"/>
      <c r="H976" s="33"/>
      <c r="I976" s="173">
        <f t="shared" si="836"/>
        <v>576.16910996986451</v>
      </c>
      <c r="J976" s="174">
        <f t="shared" si="837"/>
        <v>3.792366750934058</v>
      </c>
      <c r="K976" s="189">
        <f t="shared" si="838"/>
        <v>725</v>
      </c>
      <c r="L976" s="190">
        <f t="shared" si="832"/>
        <v>96</v>
      </c>
      <c r="M976" s="173">
        <f t="shared" si="833"/>
        <v>17243.90025449749</v>
      </c>
      <c r="N976" s="174">
        <f t="shared" si="814"/>
        <v>15732.038745430609</v>
      </c>
      <c r="O976" s="174"/>
      <c r="P976" s="174"/>
      <c r="Q976" s="174"/>
      <c r="R976" s="175">
        <f t="shared" si="815"/>
        <v>0</v>
      </c>
      <c r="S976" s="173">
        <f t="shared" si="794"/>
        <v>12846.234855109175</v>
      </c>
      <c r="T976" s="174">
        <f t="shared" si="797"/>
        <v>12846.234855109175</v>
      </c>
      <c r="U976" s="174"/>
      <c r="V976" s="174"/>
      <c r="W976" s="174"/>
      <c r="X976" s="175">
        <f t="shared" si="816"/>
        <v>0</v>
      </c>
      <c r="Y976" s="173">
        <f t="shared" si="839"/>
        <v>25692.469710218349</v>
      </c>
      <c r="Z976" s="174">
        <f t="shared" si="817"/>
        <v>25692.469710218349</v>
      </c>
      <c r="AA976" s="174"/>
      <c r="AB976" s="174"/>
      <c r="AC976" s="174"/>
      <c r="AD976" s="175"/>
      <c r="AE976" s="173">
        <f t="shared" si="834"/>
        <v>29.928540000000002</v>
      </c>
      <c r="AF976" s="174">
        <f t="shared" si="818"/>
        <v>36</v>
      </c>
      <c r="AG976" s="174">
        <f t="shared" si="819"/>
        <v>22.464200000000002</v>
      </c>
      <c r="AH976" s="174">
        <f t="shared" si="820"/>
        <v>113.5</v>
      </c>
      <c r="AI976" s="174">
        <f t="shared" si="792"/>
        <v>200</v>
      </c>
      <c r="AJ976" s="174">
        <f t="shared" si="821"/>
        <v>2</v>
      </c>
      <c r="AK976" s="174">
        <f t="shared" si="835"/>
        <v>12846.234855109175</v>
      </c>
      <c r="AL976" s="174">
        <f t="shared" si="822"/>
        <v>12846.234855109175</v>
      </c>
      <c r="AM976" s="174"/>
      <c r="AN976" s="174"/>
      <c r="AO976" s="176">
        <v>30</v>
      </c>
      <c r="AP976" s="174">
        <v>36</v>
      </c>
      <c r="AQ976" s="175">
        <f t="shared" si="823"/>
        <v>227</v>
      </c>
      <c r="AR976" s="31">
        <f t="shared" si="824"/>
        <v>0.5</v>
      </c>
      <c r="AS976" s="2">
        <f t="shared" si="825"/>
        <v>0</v>
      </c>
      <c r="AT976" s="33">
        <f t="shared" si="826"/>
        <v>0</v>
      </c>
      <c r="AU976" s="31">
        <f t="shared" si="827"/>
        <v>1</v>
      </c>
      <c r="AV976" s="2">
        <f t="shared" si="828"/>
        <v>0</v>
      </c>
      <c r="AW976" s="33">
        <f t="shared" si="829"/>
        <v>0</v>
      </c>
      <c r="AX976" s="31">
        <f t="shared" si="830"/>
        <v>0</v>
      </c>
      <c r="AY976" s="33">
        <f t="shared" si="831"/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hidden="1" customHeight="1" thickBot="1">
      <c r="A977" s="2"/>
      <c r="B977" s="116">
        <v>902</v>
      </c>
      <c r="C977" s="81">
        <v>1</v>
      </c>
      <c r="D977" s="117" t="s">
        <v>22</v>
      </c>
      <c r="E977" s="82" t="s">
        <v>67</v>
      </c>
      <c r="F977" s="82"/>
      <c r="G977" s="82"/>
      <c r="H977" s="83"/>
      <c r="I977" s="179">
        <f t="shared" si="836"/>
        <v>468.88166086827329</v>
      </c>
      <c r="J977" s="180">
        <f t="shared" si="837"/>
        <v>3.8090732123919175</v>
      </c>
      <c r="K977" s="192">
        <f t="shared" si="838"/>
        <v>807</v>
      </c>
      <c r="L977" s="193">
        <f t="shared" si="832"/>
        <v>105</v>
      </c>
      <c r="M977" s="183">
        <f t="shared" si="833"/>
        <v>14032.943542562552</v>
      </c>
      <c r="N977" s="184">
        <f t="shared" si="814"/>
        <v>12802.603138837734</v>
      </c>
      <c r="O977" s="180"/>
      <c r="P977" s="180"/>
      <c r="Q977" s="180"/>
      <c r="R977" s="181">
        <f t="shared" si="815"/>
        <v>0</v>
      </c>
      <c r="S977" s="179">
        <f t="shared" si="794"/>
        <v>10454.159777990411</v>
      </c>
      <c r="T977" s="180">
        <f t="shared" si="797"/>
        <v>10454.159777990411</v>
      </c>
      <c r="U977" s="180"/>
      <c r="V977" s="180"/>
      <c r="W977" s="180"/>
      <c r="X977" s="181">
        <f t="shared" si="816"/>
        <v>0</v>
      </c>
      <c r="Y977" s="179">
        <f t="shared" si="839"/>
        <v>20908.319555980823</v>
      </c>
      <c r="Z977" s="180">
        <f t="shared" si="817"/>
        <v>20908.319555980823</v>
      </c>
      <c r="AA977" s="180"/>
      <c r="AB977" s="180"/>
      <c r="AC977" s="180"/>
      <c r="AD977" s="181"/>
      <c r="AE977" s="179">
        <f t="shared" si="834"/>
        <v>29.928540000000002</v>
      </c>
      <c r="AF977" s="180">
        <f t="shared" si="818"/>
        <v>36</v>
      </c>
      <c r="AG977" s="180">
        <f t="shared" si="819"/>
        <v>22.464200000000002</v>
      </c>
      <c r="AH977" s="180">
        <f t="shared" si="820"/>
        <v>114</v>
      </c>
      <c r="AI977" s="180">
        <f t="shared" si="792"/>
        <v>200</v>
      </c>
      <c r="AJ977" s="180">
        <f t="shared" si="821"/>
        <v>2</v>
      </c>
      <c r="AK977" s="180">
        <f t="shared" si="835"/>
        <v>10454.159777990411</v>
      </c>
      <c r="AL977" s="180">
        <f t="shared" si="822"/>
        <v>10454.159777990411</v>
      </c>
      <c r="AM977" s="180"/>
      <c r="AN977" s="180"/>
      <c r="AO977" s="182">
        <v>30</v>
      </c>
      <c r="AP977" s="180">
        <v>36</v>
      </c>
      <c r="AQ977" s="181">
        <f t="shared" si="823"/>
        <v>114</v>
      </c>
      <c r="AR977" s="81">
        <f t="shared" si="824"/>
        <v>1</v>
      </c>
      <c r="AS977" s="82">
        <f t="shared" si="825"/>
        <v>0</v>
      </c>
      <c r="AT977" s="83">
        <f t="shared" si="826"/>
        <v>0</v>
      </c>
      <c r="AU977" s="81">
        <f t="shared" si="827"/>
        <v>1</v>
      </c>
      <c r="AV977" s="82">
        <f t="shared" si="828"/>
        <v>0</v>
      </c>
      <c r="AW977" s="83">
        <f t="shared" si="829"/>
        <v>0</v>
      </c>
      <c r="AX977" s="81">
        <f t="shared" si="830"/>
        <v>0</v>
      </c>
      <c r="AY977" s="83">
        <f t="shared" si="831"/>
        <v>0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</sheetData>
  <autoFilter ref="B75:AY977">
    <filterColumn colId="2">
      <filters>
        <filter val="샷건 연사"/>
      </filters>
    </filterColumn>
    <sortState ref="B76:AY977">
      <sortCondition ref="B75:B977"/>
    </sortState>
  </autoFilter>
  <mergeCells count="16">
    <mergeCell ref="F74:H74"/>
    <mergeCell ref="I74:R74"/>
    <mergeCell ref="S74:X74"/>
    <mergeCell ref="Y74:AD74"/>
    <mergeCell ref="F56:O57"/>
    <mergeCell ref="F58:O59"/>
    <mergeCell ref="F62:O63"/>
    <mergeCell ref="F64:O65"/>
    <mergeCell ref="F66:O67"/>
    <mergeCell ref="F69:O70"/>
    <mergeCell ref="F54:O55"/>
    <mergeCell ref="B2:C2"/>
    <mergeCell ref="B10:C10"/>
    <mergeCell ref="B11:C11"/>
    <mergeCell ref="B19:B22"/>
    <mergeCell ref="F52:O53"/>
  </mergeCells>
  <phoneticPr fontId="15" type="noConversion"/>
  <dataValidations disablePrompts="1" count="2">
    <dataValidation type="list" allowBlank="1" showErrorMessage="1" sqref="H451:H534 H557:H804">
      <formula1>$C$60:$C$61</formula1>
    </dataValidation>
    <dataValidation type="list" allowBlank="1" showErrorMessage="1" sqref="C76:C977">
      <formula1>$B$36:$B$39</formula1>
    </dataValidation>
  </dataValidations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999"/>
  <sheetViews>
    <sheetView tabSelected="1" workbookViewId="0">
      <selection activeCell="C9" sqref="C9"/>
    </sheetView>
  </sheetViews>
  <sheetFormatPr defaultColWidth="12.625" defaultRowHeight="15" customHeight="1"/>
  <cols>
    <col min="1" max="6" width="7.875" style="202" customWidth="1"/>
    <col min="7" max="7" width="11.625" style="202" customWidth="1"/>
    <col min="8" max="71" width="7.875" style="202" customWidth="1"/>
    <col min="72" max="16384" width="12.625" style="202"/>
  </cols>
  <sheetData>
    <row r="1" spans="2:7" s="146" customFormat="1" ht="12" customHeight="1"/>
    <row r="2" spans="2:7" s="146" customFormat="1" ht="12" customHeight="1">
      <c r="B2" s="221" t="s">
        <v>190</v>
      </c>
      <c r="C2" s="221"/>
      <c r="D2" s="147"/>
      <c r="E2" s="147"/>
    </row>
    <row r="3" spans="2:7" s="146" customFormat="1" ht="12" customHeight="1">
      <c r="B3" s="148" t="s">
        <v>188</v>
      </c>
      <c r="C3" s="149">
        <v>565</v>
      </c>
      <c r="D3" s="147"/>
      <c r="E3" s="147"/>
    </row>
    <row r="4" spans="2:7" s="146" customFormat="1" ht="12" customHeight="1">
      <c r="B4" s="148" t="s">
        <v>209</v>
      </c>
      <c r="C4" s="149">
        <v>633</v>
      </c>
      <c r="D4" s="147"/>
      <c r="E4" s="147"/>
    </row>
    <row r="5" spans="2:7" s="146" customFormat="1" ht="12" customHeight="1">
      <c r="B5" s="148" t="s">
        <v>210</v>
      </c>
      <c r="C5" s="149">
        <v>12</v>
      </c>
      <c r="D5" s="209" t="s">
        <v>248</v>
      </c>
      <c r="E5" s="209" t="s">
        <v>249</v>
      </c>
    </row>
    <row r="6" spans="2:7" s="146" customFormat="1" ht="12" customHeight="1">
      <c r="B6" s="150" t="s">
        <v>191</v>
      </c>
      <c r="C6" s="151">
        <f>(D6+E6)/2</f>
        <v>455.5</v>
      </c>
      <c r="D6" s="210">
        <v>435</v>
      </c>
      <c r="E6" s="211">
        <v>476</v>
      </c>
    </row>
    <row r="7" spans="2:7" s="146" customFormat="1" ht="12" customHeight="1">
      <c r="B7" s="150" t="s">
        <v>192</v>
      </c>
      <c r="C7" s="153">
        <v>2539</v>
      </c>
    </row>
    <row r="8" spans="2:7" s="146" customFormat="1" ht="12" customHeight="1">
      <c r="B8" s="150" t="s">
        <v>193</v>
      </c>
      <c r="C8" s="149">
        <v>102</v>
      </c>
      <c r="D8" s="152"/>
    </row>
    <row r="9" spans="2:7" s="146" customFormat="1" ht="12" customHeight="1">
      <c r="B9" s="150" t="s">
        <v>242</v>
      </c>
      <c r="C9" s="149">
        <v>1</v>
      </c>
      <c r="D9" s="232" t="s">
        <v>243</v>
      </c>
      <c r="E9" s="233"/>
      <c r="F9" s="235" t="s">
        <v>251</v>
      </c>
      <c r="G9" s="235" t="s">
        <v>250</v>
      </c>
    </row>
    <row r="10" spans="2:7" s="146" customFormat="1" ht="27.75" customHeight="1">
      <c r="B10" s="234" t="s">
        <v>194</v>
      </c>
      <c r="C10" s="234"/>
      <c r="D10" s="208" t="s">
        <v>244</v>
      </c>
      <c r="E10" s="208" t="s">
        <v>245</v>
      </c>
    </row>
    <row r="11" spans="2:7" s="146" customFormat="1" ht="12" customHeight="1">
      <c r="B11" s="222" t="s">
        <v>195</v>
      </c>
      <c r="C11" s="222"/>
      <c r="D11" s="156"/>
      <c r="E11" s="156"/>
    </row>
    <row r="12" spans="2:7" s="146" customFormat="1" ht="12" customHeight="1">
      <c r="B12" s="157"/>
      <c r="C12" s="156"/>
      <c r="D12" s="156"/>
      <c r="E12" s="156"/>
    </row>
    <row r="13" spans="2:7" s="146" customFormat="1" ht="12" customHeight="1">
      <c r="B13" s="157"/>
      <c r="C13" s="156"/>
      <c r="D13" s="156"/>
      <c r="E13" s="156"/>
    </row>
    <row r="14" spans="2:7" s="146" customFormat="1" ht="12" customHeight="1">
      <c r="B14" s="157"/>
      <c r="C14" s="156"/>
      <c r="D14" s="156"/>
      <c r="E14" s="156"/>
    </row>
    <row r="15" spans="2:7" s="146" customFormat="1" ht="12" customHeight="1">
      <c r="B15" s="157"/>
      <c r="C15" s="147"/>
      <c r="D15" s="147"/>
      <c r="E15" s="147"/>
    </row>
    <row r="16" spans="2:7" s="146" customFormat="1" ht="12" customHeight="1">
      <c r="B16" s="158" t="s">
        <v>247</v>
      </c>
      <c r="C16" s="158" t="s">
        <v>246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20.143699999999999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223" t="s">
        <v>200</v>
      </c>
      <c r="C19" s="162" t="s">
        <v>201</v>
      </c>
      <c r="D19" s="163">
        <f>(0.1073*$C$4)-0.0612</f>
        <v>67.859700000000004</v>
      </c>
      <c r="E19" s="161"/>
    </row>
    <row r="20" spans="2:5" s="146" customFormat="1" ht="12" customHeight="1">
      <c r="B20" s="224"/>
      <c r="C20" s="162" t="s">
        <v>202</v>
      </c>
      <c r="D20" s="163">
        <f>($C$4*0.0357)-0.0518</f>
        <v>22.546300000000002</v>
      </c>
      <c r="E20" s="161"/>
    </row>
    <row r="21" spans="2:5" s="146" customFormat="1" ht="12" customHeight="1">
      <c r="B21" s="224"/>
      <c r="C21" s="162" t="s">
        <v>203</v>
      </c>
      <c r="D21" s="163">
        <f>($C$4*0.0287)-0.0552</f>
        <v>18.111900000000002</v>
      </c>
      <c r="E21" s="161"/>
    </row>
    <row r="22" spans="2:5" s="146" customFormat="1" ht="12" customHeight="1">
      <c r="B22" s="225"/>
      <c r="C22" s="162" t="s">
        <v>204</v>
      </c>
      <c r="D22" s="163">
        <f>(D21*6)/10</f>
        <v>10.867140000000001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2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1866.8411269999999</v>
      </c>
      <c r="D29" s="161"/>
      <c r="E29" s="161"/>
    </row>
    <row r="30" spans="2:5" s="146" customFormat="1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210</v>
      </c>
      <c r="D36" s="1">
        <v>124</v>
      </c>
      <c r="E36" s="1">
        <v>40</v>
      </c>
      <c r="F36" s="1">
        <v>160</v>
      </c>
      <c r="G36" s="1">
        <v>18</v>
      </c>
      <c r="H36" s="1">
        <v>405</v>
      </c>
      <c r="I36" s="1">
        <v>126</v>
      </c>
      <c r="J36" s="1">
        <v>131</v>
      </c>
      <c r="K36" s="1">
        <v>167</v>
      </c>
      <c r="L36" s="1">
        <v>491</v>
      </c>
      <c r="M36" s="1">
        <v>41</v>
      </c>
      <c r="N36" s="1">
        <v>405</v>
      </c>
      <c r="O36" s="1">
        <v>116</v>
      </c>
      <c r="P36" s="1">
        <v>47</v>
      </c>
      <c r="Q36" s="1">
        <v>644</v>
      </c>
      <c r="R36" s="1">
        <v>387</v>
      </c>
      <c r="S36" s="1">
        <v>216</v>
      </c>
      <c r="T36" s="1">
        <v>147</v>
      </c>
      <c r="U36" s="1">
        <v>147</v>
      </c>
      <c r="V36" s="1">
        <v>196</v>
      </c>
      <c r="W36" s="1">
        <v>281</v>
      </c>
      <c r="X36" s="1">
        <v>73</v>
      </c>
      <c r="Y36" s="1">
        <v>67</v>
      </c>
      <c r="Z36" s="1">
        <v>197</v>
      </c>
      <c r="AA36" s="1">
        <v>132</v>
      </c>
      <c r="AB36" s="1">
        <v>121</v>
      </c>
      <c r="AC36" s="1">
        <v>204</v>
      </c>
      <c r="AD36" s="1">
        <v>175</v>
      </c>
      <c r="AE36" s="1">
        <v>174</v>
      </c>
      <c r="AF36" s="1">
        <v>708</v>
      </c>
      <c r="AG36" s="11">
        <v>744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560</v>
      </c>
      <c r="D37" s="1">
        <v>326</v>
      </c>
      <c r="E37" s="1">
        <v>104</v>
      </c>
      <c r="F37" s="1">
        <v>418</v>
      </c>
      <c r="G37" s="1">
        <v>48</v>
      </c>
      <c r="H37" s="1">
        <v>1070</v>
      </c>
      <c r="I37" s="1">
        <v>334</v>
      </c>
      <c r="J37" s="1">
        <v>345</v>
      </c>
      <c r="K37" s="1">
        <v>442</v>
      </c>
      <c r="L37" s="1">
        <v>1299</v>
      </c>
      <c r="M37" s="1">
        <v>107</v>
      </c>
      <c r="N37" s="1">
        <v>1075</v>
      </c>
      <c r="O37" s="1">
        <v>307</v>
      </c>
      <c r="P37" s="1">
        <v>122</v>
      </c>
      <c r="Q37" s="1">
        <v>1701</v>
      </c>
      <c r="R37" s="1">
        <v>1030</v>
      </c>
      <c r="S37" s="1">
        <v>572</v>
      </c>
      <c r="T37" s="1">
        <v>388</v>
      </c>
      <c r="U37" s="1">
        <v>388</v>
      </c>
      <c r="V37" s="1">
        <v>518</v>
      </c>
      <c r="W37" s="1">
        <v>742</v>
      </c>
      <c r="X37" s="1">
        <v>193</v>
      </c>
      <c r="Y37" s="1">
        <v>176</v>
      </c>
      <c r="Z37" s="1">
        <v>521</v>
      </c>
      <c r="AA37" s="1">
        <v>349</v>
      </c>
      <c r="AB37" s="1">
        <v>318</v>
      </c>
      <c r="AC37" s="1">
        <v>537</v>
      </c>
      <c r="AD37" s="1">
        <v>462</v>
      </c>
      <c r="AE37" s="1">
        <v>461</v>
      </c>
      <c r="AF37" s="1">
        <v>1873</v>
      </c>
      <c r="AG37" s="11">
        <v>1967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431</v>
      </c>
      <c r="J38" s="1">
        <v>445</v>
      </c>
      <c r="K38" s="1">
        <v>569</v>
      </c>
      <c r="L38" s="1">
        <v>1676</v>
      </c>
      <c r="M38" s="1">
        <v>139</v>
      </c>
      <c r="N38" s="1">
        <v>1383</v>
      </c>
      <c r="O38" s="1">
        <v>396</v>
      </c>
      <c r="P38" s="1">
        <v>158</v>
      </c>
      <c r="Q38" s="1">
        <v>2194</v>
      </c>
      <c r="R38" s="1">
        <v>1327</v>
      </c>
      <c r="S38" s="1">
        <v>737</v>
      </c>
      <c r="T38" s="1">
        <v>500</v>
      </c>
      <c r="U38" s="1">
        <v>500</v>
      </c>
      <c r="V38" s="1">
        <v>668</v>
      </c>
      <c r="W38" s="1">
        <v>957</v>
      </c>
      <c r="X38" s="1">
        <v>249</v>
      </c>
      <c r="Y38" s="1">
        <v>228</v>
      </c>
      <c r="Z38" s="1">
        <v>671</v>
      </c>
      <c r="AA38" s="1">
        <v>450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493</v>
      </c>
      <c r="J39" s="1">
        <v>509</v>
      </c>
      <c r="K39" s="1">
        <v>650</v>
      </c>
      <c r="L39" s="1">
        <v>1916</v>
      </c>
      <c r="M39" s="1">
        <v>157</v>
      </c>
      <c r="N39" s="1">
        <v>1577</v>
      </c>
      <c r="O39" s="1">
        <v>452</v>
      </c>
      <c r="P39" s="1">
        <v>180</v>
      </c>
      <c r="Q39" s="1">
        <v>2508</v>
      </c>
      <c r="R39" s="1">
        <v>1530</v>
      </c>
      <c r="S39" s="1">
        <v>844</v>
      </c>
      <c r="T39" s="1">
        <v>571</v>
      </c>
      <c r="U39" s="1">
        <v>571</v>
      </c>
      <c r="V39" s="1">
        <v>764</v>
      </c>
      <c r="W39" s="1">
        <v>1093</v>
      </c>
      <c r="X39" s="1">
        <v>284</v>
      </c>
      <c r="Y39" s="1">
        <v>262</v>
      </c>
      <c r="Z39" s="1">
        <v>773</v>
      </c>
      <c r="AA39" s="1">
        <v>513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96">
        <v>4.4208595387840672</v>
      </c>
      <c r="D40" s="196">
        <v>2.609014675052411</v>
      </c>
      <c r="E40" s="196">
        <v>0.82966457023060791</v>
      </c>
      <c r="F40" s="196">
        <v>3.3186582809224316</v>
      </c>
      <c r="G40" s="196">
        <v>0.37578616352201261</v>
      </c>
      <c r="H40" s="196">
        <v>8.5676100628930811</v>
      </c>
      <c r="I40" s="196">
        <v>2.6682389937106916</v>
      </c>
      <c r="J40" s="196">
        <v>2.7714884696016773</v>
      </c>
      <c r="K40" s="196">
        <v>3.5277777777777777</v>
      </c>
      <c r="L40" s="196">
        <v>10.390461215932914</v>
      </c>
      <c r="M40" s="196">
        <v>0.86582809224318658</v>
      </c>
      <c r="N40" s="196">
        <v>8.5697064989517813</v>
      </c>
      <c r="O40" s="196">
        <v>2.4612159329140462</v>
      </c>
      <c r="P40" s="196">
        <v>0.98480083857442346</v>
      </c>
      <c r="Q40" s="196">
        <v>13.611111111111111</v>
      </c>
      <c r="R40" s="196">
        <v>8.1289308176100636</v>
      </c>
      <c r="S40" s="196">
        <v>4.5707547169811322</v>
      </c>
      <c r="T40" s="196">
        <v>3.0964360587002098</v>
      </c>
      <c r="U40" s="196">
        <v>3.0964360587002098</v>
      </c>
      <c r="V40" s="196">
        <v>4.1273584905660377</v>
      </c>
      <c r="W40" s="196">
        <v>5.9261006289308176</v>
      </c>
      <c r="X40" s="196">
        <v>1.5283018867924529</v>
      </c>
      <c r="Y40" s="196">
        <v>1.4114255765199162</v>
      </c>
      <c r="Z40" s="196">
        <v>4.182914046121593</v>
      </c>
      <c r="AA40" s="196">
        <v>2.7887840670859538</v>
      </c>
      <c r="AB40" s="196">
        <v>2.5424528301886791</v>
      </c>
      <c r="AC40" s="196">
        <v>4.2898322851153043</v>
      </c>
      <c r="AD40" s="196">
        <v>3.6802935010482178</v>
      </c>
      <c r="AE40" s="196">
        <v>3.6802935010482178</v>
      </c>
      <c r="AF40" s="196">
        <v>14.973794549266247</v>
      </c>
      <c r="AG40" s="197">
        <v>15.733228511530399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96">
        <v>4.4208595387840672</v>
      </c>
      <c r="D41" s="196">
        <v>2.609014675052411</v>
      </c>
      <c r="E41" s="196">
        <v>0.82966457023060791</v>
      </c>
      <c r="F41" s="196">
        <v>3.3186582809224316</v>
      </c>
      <c r="G41" s="196">
        <v>0.37578616352201261</v>
      </c>
      <c r="H41" s="196">
        <v>8.5676100628930811</v>
      </c>
      <c r="I41" s="196">
        <v>2.6677148846960166</v>
      </c>
      <c r="J41" s="196">
        <v>2.7714884696016773</v>
      </c>
      <c r="K41" s="196">
        <v>3.5272536687631026</v>
      </c>
      <c r="L41" s="196">
        <v>10.390461215932914</v>
      </c>
      <c r="M41" s="196">
        <v>0.86635220125786161</v>
      </c>
      <c r="N41" s="196">
        <v>8.5697064989517813</v>
      </c>
      <c r="O41" s="196">
        <v>2.4612159329140462</v>
      </c>
      <c r="P41" s="196">
        <v>0.98480083857442346</v>
      </c>
      <c r="Q41" s="196">
        <v>13.611111111111111</v>
      </c>
      <c r="R41" s="196">
        <v>8.1294549266247387</v>
      </c>
      <c r="S41" s="196">
        <v>4.5702306079664572</v>
      </c>
      <c r="T41" s="196">
        <v>3.0964360587002098</v>
      </c>
      <c r="U41" s="196">
        <v>3.0964360587002098</v>
      </c>
      <c r="V41" s="196">
        <v>4.1273584905660377</v>
      </c>
      <c r="W41" s="196">
        <v>5.9261006289308176</v>
      </c>
      <c r="X41" s="196">
        <v>1.5283018867924529</v>
      </c>
      <c r="Y41" s="196">
        <v>1.4114255765199162</v>
      </c>
      <c r="Z41" s="196">
        <v>4.182914046121593</v>
      </c>
      <c r="AA41" s="196">
        <v>2.7882599580712788</v>
      </c>
      <c r="AB41" s="196">
        <v>2.5429769392033541</v>
      </c>
      <c r="AC41" s="196">
        <v>4.2898322851153043</v>
      </c>
      <c r="AD41" s="196">
        <v>3.6802935010482178</v>
      </c>
      <c r="AE41" s="196">
        <v>3.6797693920335428</v>
      </c>
      <c r="AF41" s="196">
        <v>14.973270440251572</v>
      </c>
      <c r="AG41" s="197">
        <v>15.733228511530399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96">
        <v>4.4208595387840672</v>
      </c>
      <c r="D42" s="196">
        <v>2.609014675052411</v>
      </c>
      <c r="E42" s="196">
        <v>0.82966457023060791</v>
      </c>
      <c r="F42" s="196">
        <v>3.3186582809224316</v>
      </c>
      <c r="G42" s="196">
        <v>0.37578616352201261</v>
      </c>
      <c r="H42" s="196">
        <v>8.5676100628930811</v>
      </c>
      <c r="I42" s="196">
        <v>2.6677148846960166</v>
      </c>
      <c r="J42" s="196">
        <v>2.7714884696016773</v>
      </c>
      <c r="K42" s="196">
        <v>3.5277777777777777</v>
      </c>
      <c r="L42" s="196">
        <v>10.389937106918239</v>
      </c>
      <c r="M42" s="196">
        <v>0.86582809224318658</v>
      </c>
      <c r="N42" s="196">
        <v>8.5697064989517813</v>
      </c>
      <c r="O42" s="196">
        <v>2.4612159329140462</v>
      </c>
      <c r="P42" s="196">
        <v>0.98480083857442346</v>
      </c>
      <c r="Q42" s="196">
        <v>13.611111111111111</v>
      </c>
      <c r="R42" s="196">
        <v>8.1294549266247387</v>
      </c>
      <c r="S42" s="196">
        <v>4.5707547169811322</v>
      </c>
      <c r="T42" s="196">
        <v>3.0964360587002098</v>
      </c>
      <c r="U42" s="196">
        <v>3.0964360587002098</v>
      </c>
      <c r="V42" s="196">
        <v>4.1273584905660377</v>
      </c>
      <c r="W42" s="196">
        <v>5.9255765199161425</v>
      </c>
      <c r="X42" s="196">
        <v>1.5283018867924529</v>
      </c>
      <c r="Y42" s="196">
        <v>1.4114255765199162</v>
      </c>
      <c r="Z42" s="196">
        <v>4.182914046121593</v>
      </c>
      <c r="AA42" s="196">
        <v>2.7882599580712788</v>
      </c>
      <c r="AB42" s="196">
        <v>2.5424528301886791</v>
      </c>
      <c r="AC42" s="196">
        <v>4.2898322851153043</v>
      </c>
      <c r="AD42" s="196">
        <v>3.6802935010482178</v>
      </c>
      <c r="AE42" s="196">
        <v>3.6802935010482178</v>
      </c>
      <c r="AF42" s="196">
        <v>14.973794549266247</v>
      </c>
      <c r="AG42" s="197">
        <v>15.733228511530399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96">
        <v>4.4208595387840672</v>
      </c>
      <c r="D43" s="196">
        <v>2.609014675052411</v>
      </c>
      <c r="E43" s="196">
        <v>0.82966457023060791</v>
      </c>
      <c r="F43" s="196">
        <v>3.3186582809224316</v>
      </c>
      <c r="G43" s="196">
        <v>0.37578616352201261</v>
      </c>
      <c r="H43" s="196">
        <v>8.5676100628930811</v>
      </c>
      <c r="I43" s="196">
        <v>2.6677148846960166</v>
      </c>
      <c r="J43" s="196">
        <v>2.7709643605870022</v>
      </c>
      <c r="K43" s="196">
        <v>3.5277777777777777</v>
      </c>
      <c r="L43" s="196">
        <v>10.389937106918239</v>
      </c>
      <c r="M43" s="196">
        <v>0.86635220125786161</v>
      </c>
      <c r="N43" s="196">
        <v>8.5697064989517813</v>
      </c>
      <c r="O43" s="196">
        <v>2.4606918238993711</v>
      </c>
      <c r="P43" s="196">
        <v>0.98480083857442346</v>
      </c>
      <c r="Q43" s="196">
        <v>13.611111111111111</v>
      </c>
      <c r="R43" s="196">
        <v>8.1289308176100636</v>
      </c>
      <c r="S43" s="196">
        <v>4.5707547169811322</v>
      </c>
      <c r="T43" s="196">
        <v>3.0964360587002098</v>
      </c>
      <c r="U43" s="196">
        <v>3.0964360587002098</v>
      </c>
      <c r="V43" s="196">
        <v>4.1273584905660377</v>
      </c>
      <c r="W43" s="196">
        <v>5.9261006289308176</v>
      </c>
      <c r="X43" s="196">
        <v>1.5283018867924529</v>
      </c>
      <c r="Y43" s="196">
        <v>1.4114255765199162</v>
      </c>
      <c r="Z43" s="196">
        <v>4.182914046121593</v>
      </c>
      <c r="AA43" s="196">
        <v>2.7887840670859538</v>
      </c>
      <c r="AB43" s="196">
        <v>2.5424528301886791</v>
      </c>
      <c r="AC43" s="196">
        <v>4.2898322851153043</v>
      </c>
      <c r="AD43" s="196">
        <v>3.6802935010482178</v>
      </c>
      <c r="AE43" s="196">
        <v>3.6797693920335428</v>
      </c>
      <c r="AF43" s="196">
        <v>14.973270440251572</v>
      </c>
      <c r="AG43" s="197">
        <v>15.733228511530399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 thickBo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 thickBo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 thickBo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220" t="s">
        <v>66</v>
      </c>
      <c r="G52" s="219"/>
      <c r="H52" s="219"/>
      <c r="I52" s="219"/>
      <c r="J52" s="219"/>
      <c r="K52" s="219"/>
      <c r="L52" s="219"/>
      <c r="M52" s="219"/>
      <c r="N52" s="219"/>
      <c r="O52" s="219"/>
      <c r="P52" s="33"/>
      <c r="Q52" s="45" t="s">
        <v>2</v>
      </c>
      <c r="R52" s="20"/>
      <c r="S52" s="24"/>
      <c r="T52" s="20">
        <v>0</v>
      </c>
      <c r="U52" s="24">
        <v>15</v>
      </c>
      <c r="V52" s="20"/>
      <c r="W52" s="24"/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 thickBot="1">
      <c r="A53" s="2"/>
      <c r="B53" s="31"/>
      <c r="C53" s="2"/>
      <c r="D53" s="2"/>
      <c r="E53" s="2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33"/>
      <c r="Q53" s="47" t="s">
        <v>3</v>
      </c>
      <c r="R53" s="31"/>
      <c r="S53" s="33"/>
      <c r="T53" s="31"/>
      <c r="U53" s="33"/>
      <c r="V53" s="31">
        <v>0</v>
      </c>
      <c r="W53" s="33">
        <v>15</v>
      </c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</f>
        <v>0.25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201" t="s">
        <v>68</v>
      </c>
      <c r="D54" s="56">
        <f>C29*IF(C9=1,1.1,1)</f>
        <v>2053.5252396999999</v>
      </c>
      <c r="E54" s="2"/>
      <c r="F54" s="220" t="s">
        <v>212</v>
      </c>
      <c r="G54" s="219"/>
      <c r="H54" s="219"/>
      <c r="I54" s="219"/>
      <c r="J54" s="219"/>
      <c r="K54" s="219"/>
      <c r="L54" s="219"/>
      <c r="M54" s="219"/>
      <c r="N54" s="219"/>
      <c r="O54" s="219"/>
      <c r="P54" s="33"/>
      <c r="Q54" s="47" t="s">
        <v>4</v>
      </c>
      <c r="R54" s="31"/>
      <c r="S54" s="33"/>
      <c r="T54" s="31"/>
      <c r="U54" s="33"/>
      <c r="V54" s="31">
        <v>0</v>
      </c>
      <c r="W54" s="33">
        <v>100</v>
      </c>
      <c r="X54" s="31"/>
      <c r="Y54" s="33"/>
      <c r="Z54" s="31"/>
      <c r="AA54" s="33"/>
      <c r="AB54" s="31">
        <v>1</v>
      </c>
      <c r="AC54" s="33">
        <v>1.4</v>
      </c>
      <c r="AD54" s="31">
        <v>0</v>
      </c>
      <c r="AE54" s="33">
        <v>50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</v>
      </c>
      <c r="Z55" s="31"/>
      <c r="AA55" s="33"/>
      <c r="AB55" s="31">
        <v>0</v>
      </c>
      <c r="AC55" s="74">
        <v>30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220" t="s">
        <v>211</v>
      </c>
      <c r="G56" s="219"/>
      <c r="H56" s="219"/>
      <c r="I56" s="219"/>
      <c r="J56" s="219"/>
      <c r="K56" s="219"/>
      <c r="L56" s="219"/>
      <c r="M56" s="219"/>
      <c r="N56" s="219"/>
      <c r="O56" s="219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236">
        <f>B17+IF(C9=1,5,0)</f>
        <v>25.143699999999999</v>
      </c>
      <c r="E57" s="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0</v>
      </c>
      <c r="AA57" s="33">
        <v>50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f>200+IF(C9=1,15,0)</f>
        <v>215</v>
      </c>
      <c r="E58" s="2"/>
      <c r="F58" s="220" t="s">
        <v>218</v>
      </c>
      <c r="G58" s="219"/>
      <c r="H58" s="219"/>
      <c r="I58" s="219"/>
      <c r="J58" s="219"/>
      <c r="K58" s="219"/>
      <c r="L58" s="219"/>
      <c r="M58" s="219"/>
      <c r="N58" s="219"/>
      <c r="O58" s="219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1</v>
      </c>
      <c r="Y58" s="33">
        <v>1.25</v>
      </c>
      <c r="Z58" s="31"/>
      <c r="AA58" s="33"/>
      <c r="AB58" s="31">
        <v>0</v>
      </c>
      <c r="AC58" s="33">
        <v>4</v>
      </c>
      <c r="AD58" s="31">
        <v>1</v>
      </c>
      <c r="AE58" s="33">
        <v>1.5</v>
      </c>
      <c r="AF58" s="2">
        <v>1</v>
      </c>
      <c r="AG58" s="33">
        <v>1.8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 thickBot="1">
      <c r="A59" s="2"/>
      <c r="B59" s="31"/>
      <c r="C59" s="67" t="s">
        <v>78</v>
      </c>
      <c r="D59" s="68">
        <v>40</v>
      </c>
      <c r="E59" s="2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201" t="s">
        <v>80</v>
      </c>
      <c r="D60" s="23">
        <v>1</v>
      </c>
      <c r="E60" s="2"/>
      <c r="F60" s="220" t="s">
        <v>217</v>
      </c>
      <c r="G60" s="219"/>
      <c r="H60" s="219"/>
      <c r="I60" s="219"/>
      <c r="J60" s="219"/>
      <c r="K60" s="219"/>
      <c r="L60" s="219"/>
      <c r="M60" s="219"/>
      <c r="N60" s="219"/>
      <c r="O60" s="219"/>
      <c r="P60" s="33"/>
      <c r="Q60" s="47" t="s">
        <v>10</v>
      </c>
      <c r="R60" s="31">
        <v>1</v>
      </c>
      <c r="S60" s="33">
        <v>0.85</v>
      </c>
      <c r="T60" s="31">
        <v>0</v>
      </c>
      <c r="U60" s="33">
        <v>15</v>
      </c>
      <c r="V60" s="31"/>
      <c r="W60" s="33"/>
      <c r="X60" s="31">
        <v>1</v>
      </c>
      <c r="Y60" s="33">
        <v>0.27</v>
      </c>
      <c r="Z60" s="31">
        <v>0</v>
      </c>
      <c r="AA60" s="33">
        <v>30</v>
      </c>
      <c r="AB60" s="31"/>
      <c r="AC60" s="33"/>
      <c r="AD60" s="31">
        <v>1</v>
      </c>
      <c r="AE60" s="33">
        <v>2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 thickBot="1">
      <c r="A61" s="2"/>
      <c r="B61" s="31"/>
      <c r="C61" s="67" t="s">
        <v>81</v>
      </c>
      <c r="D61" s="68">
        <v>2</v>
      </c>
      <c r="E61" s="2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33"/>
      <c r="Q61" s="47" t="s">
        <v>11</v>
      </c>
      <c r="R61" s="31">
        <v>0</v>
      </c>
      <c r="S61" s="33">
        <v>5</v>
      </c>
      <c r="T61" s="31">
        <v>1</v>
      </c>
      <c r="U61" s="33">
        <v>1.1000000000000001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>
        <v>1</v>
      </c>
      <c r="AG61" s="33">
        <v>2</v>
      </c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 thickBot="1">
      <c r="A62" s="2"/>
      <c r="B62" s="31"/>
      <c r="C62" s="200" t="s">
        <v>216</v>
      </c>
      <c r="D62" s="207">
        <v>0</v>
      </c>
      <c r="E62" s="2"/>
      <c r="F62" s="220" t="s">
        <v>85</v>
      </c>
      <c r="G62" s="219"/>
      <c r="H62" s="219"/>
      <c r="I62" s="219"/>
      <c r="J62" s="219"/>
      <c r="K62" s="219"/>
      <c r="L62" s="219"/>
      <c r="M62" s="219"/>
      <c r="N62" s="219"/>
      <c r="O62" s="219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1</v>
      </c>
      <c r="AA62" s="33">
        <v>1.4</v>
      </c>
      <c r="AB62" s="31"/>
      <c r="AC62" s="33"/>
      <c r="AD62" s="31">
        <v>0</v>
      </c>
      <c r="AE62" s="33">
        <v>1</v>
      </c>
      <c r="AF62" s="2">
        <v>0</v>
      </c>
      <c r="AG62" s="33">
        <v>1.2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3"/>
      <c r="E63" s="2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220" t="s">
        <v>213</v>
      </c>
      <c r="G64" s="219"/>
      <c r="H64" s="219"/>
      <c r="I64" s="219"/>
      <c r="J64" s="219"/>
      <c r="K64" s="219"/>
      <c r="L64" s="219"/>
      <c r="M64" s="219"/>
      <c r="N64" s="219"/>
      <c r="O64" s="219"/>
      <c r="P64" s="33"/>
      <c r="Q64" s="47" t="s">
        <v>14</v>
      </c>
      <c r="R64" s="31">
        <v>1</v>
      </c>
      <c r="S64" s="33">
        <v>1.2</v>
      </c>
      <c r="T64" s="31">
        <v>1</v>
      </c>
      <c r="U64" s="33">
        <v>0.5</v>
      </c>
      <c r="V64" s="31"/>
      <c r="W64" s="33"/>
      <c r="X64" s="31">
        <v>1</v>
      </c>
      <c r="Y64" s="33">
        <v>1.25</v>
      </c>
      <c r="Z64" s="31"/>
      <c r="AA64" s="33"/>
      <c r="AB64" s="31">
        <v>0</v>
      </c>
      <c r="AC64" s="33">
        <v>6</v>
      </c>
      <c r="AD64" s="31">
        <v>1</v>
      </c>
      <c r="AE64" s="33">
        <v>0.6</v>
      </c>
      <c r="AF64" s="2">
        <v>1</v>
      </c>
      <c r="AG64" s="33">
        <v>1.8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100</v>
      </c>
      <c r="AF65" s="2">
        <v>1</v>
      </c>
      <c r="AG65" s="33">
        <v>1.5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226" t="s">
        <v>90</v>
      </c>
      <c r="G66" s="219"/>
      <c r="H66" s="219"/>
      <c r="I66" s="219"/>
      <c r="J66" s="219"/>
      <c r="K66" s="219"/>
      <c r="L66" s="219"/>
      <c r="M66" s="219"/>
      <c r="N66" s="219"/>
      <c r="O66" s="219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80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1</v>
      </c>
      <c r="Y68" s="33">
        <v>1.4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226" t="s">
        <v>214</v>
      </c>
      <c r="G69" s="219"/>
      <c r="H69" s="219"/>
      <c r="I69" s="219"/>
      <c r="J69" s="219"/>
      <c r="K69" s="219"/>
      <c r="L69" s="219"/>
      <c r="M69" s="219"/>
      <c r="N69" s="219"/>
      <c r="O69" s="219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1.8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 thickBo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 thickBo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 thickBot="1">
      <c r="A74" s="2"/>
      <c r="B74" s="2"/>
      <c r="C74" s="2"/>
      <c r="D74" s="2"/>
      <c r="E74" s="1"/>
      <c r="F74" s="212" t="s">
        <v>93</v>
      </c>
      <c r="G74" s="213"/>
      <c r="H74" s="214"/>
      <c r="I74" s="212" t="s">
        <v>96</v>
      </c>
      <c r="J74" s="213"/>
      <c r="K74" s="213"/>
      <c r="L74" s="213"/>
      <c r="M74" s="213"/>
      <c r="N74" s="213"/>
      <c r="O74" s="213"/>
      <c r="P74" s="213"/>
      <c r="Q74" s="213"/>
      <c r="R74" s="214"/>
      <c r="S74" s="215" t="s">
        <v>230</v>
      </c>
      <c r="T74" s="216"/>
      <c r="U74" s="216"/>
      <c r="V74" s="216"/>
      <c r="W74" s="216"/>
      <c r="X74" s="217"/>
      <c r="Y74" s="215" t="s">
        <v>100</v>
      </c>
      <c r="Z74" s="216"/>
      <c r="AA74" s="216"/>
      <c r="AB74" s="216"/>
      <c r="AC74" s="216"/>
      <c r="AD74" s="217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 thickBo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hidden="1" customHeight="1">
      <c r="A76" s="2"/>
      <c r="B76" s="97">
        <v>701</v>
      </c>
      <c r="C76" s="20">
        <v>10</v>
      </c>
      <c r="D76" s="123" t="s">
        <v>18</v>
      </c>
      <c r="E76" s="22" t="s">
        <v>157</v>
      </c>
      <c r="F76" s="22" t="s">
        <v>149</v>
      </c>
      <c r="G76" s="22" t="s">
        <v>186</v>
      </c>
      <c r="H76" s="24" t="s">
        <v>81</v>
      </c>
      <c r="I76" s="169">
        <f t="shared" ref="I76:I85" si="0">M76/AE76</f>
        <v>5769.6286863721134</v>
      </c>
      <c r="J76" s="170">
        <f t="shared" ref="J76:J85" si="1">AH76/AE76</f>
        <v>80.731130862423839</v>
      </c>
      <c r="K76" s="188">
        <f t="shared" ref="K76:K85" si="2">RANK(I76,$I$76:$I$999)</f>
        <v>1</v>
      </c>
      <c r="L76" s="188" t="e">
        <f t="shared" ref="L76:L85" si="3">RANK(I76,$I$461:$I$888)</f>
        <v>#N/A</v>
      </c>
      <c r="M76" s="203">
        <f t="shared" ref="M76:M85" si="4">SUM(N76:R76)</f>
        <v>37234.416432521415</v>
      </c>
      <c r="N76" s="206">
        <f t="shared" ref="N76:N85" si="5">T76*(1+(IF((AG76+IF($D$62=1,15,0)+IF(F76="백어택",8,0))&gt;100,100,AG76+IF($D$62=1,15,0)+IF(F76="백어택",8,0))/100)*(AI76/100-1))</f>
        <v>12414.090247626469</v>
      </c>
      <c r="O76" s="206">
        <f t="shared" ref="O76:O85" si="6">U76*(1+(IF(($D$57+IF($D$62=1,15,0)+IF(F76="백어택",8,0))&gt;100,100,$D$57+IF($D$62=1,15,0)+IF(F76="백어택",8,0))/100)*(AI76/100-1))</f>
        <v>24820.326184894948</v>
      </c>
      <c r="P76" s="206"/>
      <c r="Q76" s="206"/>
      <c r="R76" s="171"/>
      <c r="S76" s="169">
        <f t="shared" ref="S76:S85" si="7">SUM(T76:X76)</f>
        <v>26958.945579560648</v>
      </c>
      <c r="T76" s="195">
        <f t="shared" ref="T76:T85" si="8">AL76*IF(H76="근접",AT76,IF(AV76=1,AT76,1))*AU76*AX76*IF(F76="백어택",1.2,1)</f>
        <v>8988.2107864380869</v>
      </c>
      <c r="U76" s="195">
        <f t="shared" ref="U76:U85" si="9">IF(AX76=1,AM76*IF(H76="근접",AT76,IF(AV76=1,AT76,1)),0)*AU76*AY76*IF(AX76=1,1,0)*IF(F76="백어택",1.2,1)</f>
        <v>17970.734793122563</v>
      </c>
      <c r="V76" s="195"/>
      <c r="W76" s="195"/>
      <c r="X76" s="171"/>
      <c r="Y76" s="169">
        <f t="shared" ref="Y76:Y85" si="10">SUM(Z76:AD76)</f>
        <v>57961.732996055405</v>
      </c>
      <c r="Z76" s="170">
        <f t="shared" ref="Z76:Z85" si="11">T76*$D$58/100</f>
        <v>19324.653190841887</v>
      </c>
      <c r="AA76" s="170">
        <f t="shared" ref="AA76:AA85" si="12">U76*$D$58/100</f>
        <v>38637.079805213514</v>
      </c>
      <c r="AB76" s="170"/>
      <c r="AC76" s="170"/>
      <c r="AD76" s="171"/>
      <c r="AE76" s="203">
        <f t="shared" ref="AE76:AE85" si="13">(AO76*(1-$D$20/100)*(1-$D$17/100)-AR76)*IF(AW76="보스대상",1,POWER(0.85,AW76))</f>
        <v>6.4535204007961999</v>
      </c>
      <c r="AF76" s="170">
        <f t="shared" ref="AF76:AF85" si="14">AP76</f>
        <v>36</v>
      </c>
      <c r="AG76" s="195">
        <f t="shared" ref="AG76:AG85" si="15">IF($D$57&gt;100,100,$D$57)</f>
        <v>25.143699999999999</v>
      </c>
      <c r="AH76" s="170">
        <f t="shared" ref="AH76:AH85" si="16">AQ76</f>
        <v>521</v>
      </c>
      <c r="AI76" s="170">
        <f t="shared" ref="AI76:AI85" si="17">$D$58</f>
        <v>215</v>
      </c>
      <c r="AJ76" s="170">
        <f t="shared" ref="AJ76:AJ85" si="18">10*AS76/IF(AX76=1,IF(AY76=1,4.5,4),4)</f>
        <v>2.5</v>
      </c>
      <c r="AK76" s="170">
        <f t="shared" ref="AK76:AK85" si="19">SUM(AL76:AN76)</f>
        <v>12482.046431232451</v>
      </c>
      <c r="AL76" s="170">
        <f t="shared" ref="AL76:AL85" si="20">IF(AV76=1,$D$61*(VLOOKUP(C76,$B$36:$AG$39,25,FALSE)+VLOOKUP(C76,$B$40:$AG$43,25,FALSE)*$D$54),(IF(H76="근접",$D$61*(VLOOKUP(C76,$B$36:$AG$39,25,FALSE)+VLOOKUP(C76,$B$40:$AG$43,25,FALSE)*$D$54),$D$60*(VLOOKUP(C76,$B$36:$AG$39,25,FALSE)+VLOOKUP(C76,$B$40:$AG$43,25,FALSE)*$D$54))))*$D$59/100</f>
        <v>7490.175655365073</v>
      </c>
      <c r="AM76" s="170">
        <f t="shared" ref="AM76:AM85" si="21">(IF(AV76=1,$D$61*(VLOOKUP(C76,$B$36:$AG$39,26,FALSE)+VLOOKUP(C76,$B$40:$AG$43,26,FALSE)*$D$54),IF(H76="근접",$D$61*(VLOOKUP(C76,$B$36:$AG$39,26,FALSE)+VLOOKUP(C76,$B$40:$AG$43,26,FALSE)*$D$54),$D$60*(VLOOKUP(C76,$B$36:$AG$39,26,FALSE)+VLOOKUP(C76,$B$40:$AG$43,26,FALSE)*$D$54))))*$D$59/100</f>
        <v>4991.8707758673791</v>
      </c>
      <c r="AN76" s="170"/>
      <c r="AO76" s="172">
        <v>24</v>
      </c>
      <c r="AP76" s="170">
        <v>36</v>
      </c>
      <c r="AQ76" s="171">
        <f t="shared" ref="AQ76:AQ85" si="22">VLOOKUP(C76,$B$45:$AA$48,25,FALSE)</f>
        <v>521</v>
      </c>
      <c r="AR76" s="31">
        <f t="shared" ref="AR76:AR85" si="23">IF(LEFT(E76,1)*1=1,$S$68,$R$68)</f>
        <v>4</v>
      </c>
      <c r="AS76" s="168">
        <f t="shared" ref="AS76:AS85" si="24">IF(LEFT(E76,1)*1=2,$U$68,$T$68)</f>
        <v>1</v>
      </c>
      <c r="AT76" s="33">
        <f t="shared" ref="AT76:AT85" si="25">IF(LEFT(E76,1)*1=3,$W$68,$V$68)</f>
        <v>1</v>
      </c>
      <c r="AU76" s="31">
        <f t="shared" ref="AU76:AU85" si="26">IF(MID(E76,3,1)*1=1,$Y$68,$X$68)</f>
        <v>1</v>
      </c>
      <c r="AV76" s="168">
        <f t="shared" ref="AV76:AV85" si="27">IF(MID(E76,3,1)*1=2,$AA$68,$Z$68)</f>
        <v>0</v>
      </c>
      <c r="AW76" s="33">
        <f t="shared" ref="AW76:AW85" si="28">IF(MID(E76,3,1)*1=3,$AC$68,$AB$68)</f>
        <v>5</v>
      </c>
      <c r="AX76" s="31">
        <f t="shared" ref="AX76:AX85" si="29">IF(MID(E76,5,1)*1=1,$AE$68,$AD$68)</f>
        <v>1</v>
      </c>
      <c r="AY76" s="33">
        <f t="shared" ref="AY76:AY85" si="30">IF(MID(E76,5,1)*1=2,$AG$68,$AF$68)</f>
        <v>3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hidden="1" customHeight="1">
      <c r="A77" s="2"/>
      <c r="B77" s="107">
        <v>707</v>
      </c>
      <c r="C77" s="31">
        <v>10</v>
      </c>
      <c r="D77" s="111" t="s">
        <v>18</v>
      </c>
      <c r="E77" s="2" t="s">
        <v>135</v>
      </c>
      <c r="F77" s="2" t="s">
        <v>149</v>
      </c>
      <c r="G77" s="2" t="s">
        <v>186</v>
      </c>
      <c r="H77" s="33" t="s">
        <v>81</v>
      </c>
      <c r="I77" s="173">
        <f t="shared" si="0"/>
        <v>5430.1706972391212</v>
      </c>
      <c r="J77" s="174">
        <f t="shared" si="1"/>
        <v>63.317740331016331</v>
      </c>
      <c r="K77" s="189">
        <f t="shared" si="2"/>
        <v>2</v>
      </c>
      <c r="L77" s="190" t="e">
        <f t="shared" si="3"/>
        <v>#N/A</v>
      </c>
      <c r="M77" s="173">
        <f t="shared" si="4"/>
        <v>44681.299719025701</v>
      </c>
      <c r="N77" s="204">
        <f t="shared" si="5"/>
        <v>14896.908297151762</v>
      </c>
      <c r="O77" s="204">
        <f t="shared" si="6"/>
        <v>29784.391421873937</v>
      </c>
      <c r="P77" s="204"/>
      <c r="Q77" s="204"/>
      <c r="R77" s="175"/>
      <c r="S77" s="173">
        <f t="shared" si="7"/>
        <v>32350.734695472776</v>
      </c>
      <c r="T77" s="204">
        <f t="shared" si="8"/>
        <v>10785.852943725704</v>
      </c>
      <c r="U77" s="174">
        <f t="shared" si="9"/>
        <v>21564.881751747074</v>
      </c>
      <c r="V77" s="174"/>
      <c r="W77" s="174"/>
      <c r="X77" s="175"/>
      <c r="Y77" s="173">
        <f t="shared" si="10"/>
        <v>69554.079595266478</v>
      </c>
      <c r="Z77" s="174">
        <f t="shared" si="11"/>
        <v>23189.583829010266</v>
      </c>
      <c r="AA77" s="174">
        <f t="shared" si="12"/>
        <v>46364.495766256208</v>
      </c>
      <c r="AB77" s="174"/>
      <c r="AC77" s="174"/>
      <c r="AD77" s="175"/>
      <c r="AE77" s="187">
        <f t="shared" si="13"/>
        <v>8.2283416507961995</v>
      </c>
      <c r="AF77" s="174">
        <f t="shared" si="14"/>
        <v>36</v>
      </c>
      <c r="AG77" s="174">
        <f t="shared" si="15"/>
        <v>25.143699999999999</v>
      </c>
      <c r="AH77" s="174">
        <f t="shared" si="16"/>
        <v>521</v>
      </c>
      <c r="AI77" s="174">
        <f t="shared" si="17"/>
        <v>215</v>
      </c>
      <c r="AJ77" s="174">
        <f t="shared" si="18"/>
        <v>2.5</v>
      </c>
      <c r="AK77" s="174">
        <f t="shared" si="19"/>
        <v>12482.046431232451</v>
      </c>
      <c r="AL77" s="174">
        <f t="shared" si="20"/>
        <v>7490.175655365073</v>
      </c>
      <c r="AM77" s="174">
        <f t="shared" si="21"/>
        <v>4991.8707758673791</v>
      </c>
      <c r="AN77" s="174"/>
      <c r="AO77" s="176">
        <v>24</v>
      </c>
      <c r="AP77" s="174">
        <v>36</v>
      </c>
      <c r="AQ77" s="175">
        <f t="shared" si="22"/>
        <v>521</v>
      </c>
      <c r="AR77" s="31">
        <f t="shared" si="23"/>
        <v>0</v>
      </c>
      <c r="AS77" s="2">
        <f t="shared" si="24"/>
        <v>1</v>
      </c>
      <c r="AT77" s="33">
        <f t="shared" si="25"/>
        <v>1.2</v>
      </c>
      <c r="AU77" s="31">
        <f t="shared" si="26"/>
        <v>1</v>
      </c>
      <c r="AV77" s="2">
        <f t="shared" si="27"/>
        <v>0</v>
      </c>
      <c r="AW77" s="33">
        <f t="shared" si="28"/>
        <v>5</v>
      </c>
      <c r="AX77" s="31">
        <f t="shared" si="29"/>
        <v>1</v>
      </c>
      <c r="AY77" s="33">
        <f t="shared" si="30"/>
        <v>3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hidden="1" customHeight="1">
      <c r="A78" s="2"/>
      <c r="B78" s="107">
        <v>692</v>
      </c>
      <c r="C78" s="31">
        <v>10</v>
      </c>
      <c r="D78" s="111" t="s">
        <v>18</v>
      </c>
      <c r="E78" s="2" t="s">
        <v>156</v>
      </c>
      <c r="F78" s="2" t="s">
        <v>149</v>
      </c>
      <c r="G78" s="2" t="s">
        <v>186</v>
      </c>
      <c r="H78" s="33" t="s">
        <v>81</v>
      </c>
      <c r="I78" s="173">
        <f t="shared" si="0"/>
        <v>5386.1226949969323</v>
      </c>
      <c r="J78" s="174">
        <f t="shared" si="1"/>
        <v>80.731130862423839</v>
      </c>
      <c r="K78" s="189">
        <f t="shared" si="2"/>
        <v>3</v>
      </c>
      <c r="L78" s="190" t="e">
        <f t="shared" si="3"/>
        <v>#N/A</v>
      </c>
      <c r="M78" s="173">
        <f t="shared" si="4"/>
        <v>34759.452693354113</v>
      </c>
      <c r="N78" s="204">
        <f t="shared" si="5"/>
        <v>34759.452693354113</v>
      </c>
      <c r="O78" s="204">
        <f t="shared" si="6"/>
        <v>0</v>
      </c>
      <c r="P78" s="204"/>
      <c r="Q78" s="204"/>
      <c r="R78" s="175"/>
      <c r="S78" s="173">
        <f t="shared" si="7"/>
        <v>25166.990202026642</v>
      </c>
      <c r="T78" s="204">
        <f t="shared" si="8"/>
        <v>25166.990202026642</v>
      </c>
      <c r="U78" s="174">
        <f t="shared" si="9"/>
        <v>0</v>
      </c>
      <c r="V78" s="174"/>
      <c r="W78" s="174"/>
      <c r="X78" s="175"/>
      <c r="Y78" s="173">
        <f t="shared" si="10"/>
        <v>54109.02893435728</v>
      </c>
      <c r="Z78" s="174">
        <f t="shared" si="11"/>
        <v>54109.02893435728</v>
      </c>
      <c r="AA78" s="174">
        <f t="shared" si="12"/>
        <v>0</v>
      </c>
      <c r="AB78" s="174"/>
      <c r="AC78" s="174"/>
      <c r="AD78" s="175"/>
      <c r="AE78" s="187">
        <f t="shared" si="13"/>
        <v>6.4535204007961999</v>
      </c>
      <c r="AF78" s="174">
        <f t="shared" si="14"/>
        <v>36</v>
      </c>
      <c r="AG78" s="174">
        <f t="shared" si="15"/>
        <v>25.143699999999999</v>
      </c>
      <c r="AH78" s="174">
        <f t="shared" si="16"/>
        <v>521</v>
      </c>
      <c r="AI78" s="174">
        <f t="shared" si="17"/>
        <v>215</v>
      </c>
      <c r="AJ78" s="174">
        <f t="shared" si="18"/>
        <v>2.5</v>
      </c>
      <c r="AK78" s="174">
        <f t="shared" si="19"/>
        <v>12482.046431232451</v>
      </c>
      <c r="AL78" s="174">
        <f t="shared" si="20"/>
        <v>7490.175655365073</v>
      </c>
      <c r="AM78" s="174">
        <f t="shared" si="21"/>
        <v>4991.8707758673791</v>
      </c>
      <c r="AN78" s="174"/>
      <c r="AO78" s="176">
        <v>24</v>
      </c>
      <c r="AP78" s="174">
        <v>36</v>
      </c>
      <c r="AQ78" s="175">
        <f t="shared" si="22"/>
        <v>521</v>
      </c>
      <c r="AR78" s="31">
        <f t="shared" si="23"/>
        <v>4</v>
      </c>
      <c r="AS78" s="2">
        <f t="shared" si="24"/>
        <v>1</v>
      </c>
      <c r="AT78" s="33">
        <f t="shared" si="25"/>
        <v>1</v>
      </c>
      <c r="AU78" s="31">
        <f t="shared" si="26"/>
        <v>1</v>
      </c>
      <c r="AV78" s="2">
        <f t="shared" si="27"/>
        <v>0</v>
      </c>
      <c r="AW78" s="33">
        <f t="shared" si="28"/>
        <v>5</v>
      </c>
      <c r="AX78" s="31">
        <f t="shared" si="29"/>
        <v>2.8</v>
      </c>
      <c r="AY78" s="33">
        <f t="shared" si="30"/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hidden="1" customHeight="1">
      <c r="A79" s="2"/>
      <c r="B79" s="107">
        <v>698</v>
      </c>
      <c r="C79" s="31">
        <v>10</v>
      </c>
      <c r="D79" s="111" t="s">
        <v>18</v>
      </c>
      <c r="E79" s="2" t="s">
        <v>147</v>
      </c>
      <c r="F79" s="2" t="s">
        <v>149</v>
      </c>
      <c r="G79" s="2" t="s">
        <v>186</v>
      </c>
      <c r="H79" s="33" t="s">
        <v>81</v>
      </c>
      <c r="I79" s="173">
        <f t="shared" si="0"/>
        <v>5069.2284061866594</v>
      </c>
      <c r="J79" s="174">
        <f t="shared" si="1"/>
        <v>63.317740331016331</v>
      </c>
      <c r="K79" s="189">
        <f t="shared" si="2"/>
        <v>4</v>
      </c>
      <c r="L79" s="190" t="e">
        <f t="shared" si="3"/>
        <v>#N/A</v>
      </c>
      <c r="M79" s="173">
        <f t="shared" si="4"/>
        <v>41711.343232024927</v>
      </c>
      <c r="N79" s="204">
        <f t="shared" si="5"/>
        <v>41711.343232024927</v>
      </c>
      <c r="O79" s="204">
        <f t="shared" si="6"/>
        <v>0</v>
      </c>
      <c r="P79" s="204"/>
      <c r="Q79" s="204"/>
      <c r="R79" s="175"/>
      <c r="S79" s="173">
        <f t="shared" si="7"/>
        <v>30200.388242431967</v>
      </c>
      <c r="T79" s="204">
        <f t="shared" si="8"/>
        <v>30200.388242431967</v>
      </c>
      <c r="U79" s="174">
        <f t="shared" si="9"/>
        <v>0</v>
      </c>
      <c r="V79" s="174"/>
      <c r="W79" s="174"/>
      <c r="X79" s="175"/>
      <c r="Y79" s="173">
        <f t="shared" si="10"/>
        <v>64930.834721228734</v>
      </c>
      <c r="Z79" s="174">
        <f t="shared" si="11"/>
        <v>64930.834721228734</v>
      </c>
      <c r="AA79" s="174">
        <f t="shared" si="12"/>
        <v>0</v>
      </c>
      <c r="AB79" s="174"/>
      <c r="AC79" s="174"/>
      <c r="AD79" s="175"/>
      <c r="AE79" s="187">
        <f t="shared" si="13"/>
        <v>8.2283416507961995</v>
      </c>
      <c r="AF79" s="174">
        <f t="shared" si="14"/>
        <v>36</v>
      </c>
      <c r="AG79" s="174">
        <f t="shared" si="15"/>
        <v>25.143699999999999</v>
      </c>
      <c r="AH79" s="174">
        <f t="shared" si="16"/>
        <v>521</v>
      </c>
      <c r="AI79" s="174">
        <f t="shared" si="17"/>
        <v>215</v>
      </c>
      <c r="AJ79" s="174">
        <f t="shared" si="18"/>
        <v>2.5</v>
      </c>
      <c r="AK79" s="174">
        <f t="shared" si="19"/>
        <v>12482.046431232451</v>
      </c>
      <c r="AL79" s="174">
        <f t="shared" si="20"/>
        <v>7490.175655365073</v>
      </c>
      <c r="AM79" s="174">
        <f t="shared" si="21"/>
        <v>4991.8707758673791</v>
      </c>
      <c r="AN79" s="174"/>
      <c r="AO79" s="176">
        <v>24</v>
      </c>
      <c r="AP79" s="174">
        <v>36</v>
      </c>
      <c r="AQ79" s="175">
        <f t="shared" si="22"/>
        <v>521</v>
      </c>
      <c r="AR79" s="31">
        <f t="shared" si="23"/>
        <v>0</v>
      </c>
      <c r="AS79" s="2">
        <f t="shared" si="24"/>
        <v>1</v>
      </c>
      <c r="AT79" s="33">
        <f t="shared" si="25"/>
        <v>1.2</v>
      </c>
      <c r="AU79" s="31">
        <f t="shared" si="26"/>
        <v>1</v>
      </c>
      <c r="AV79" s="2">
        <f t="shared" si="27"/>
        <v>0</v>
      </c>
      <c r="AW79" s="33">
        <f t="shared" si="28"/>
        <v>5</v>
      </c>
      <c r="AX79" s="31">
        <f t="shared" si="29"/>
        <v>2.8</v>
      </c>
      <c r="AY79" s="33">
        <f t="shared" si="30"/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hidden="1" customHeight="1">
      <c r="A80" s="2"/>
      <c r="B80" s="107">
        <v>704</v>
      </c>
      <c r="C80" s="31">
        <v>10</v>
      </c>
      <c r="D80" s="111" t="s">
        <v>18</v>
      </c>
      <c r="E80" s="2" t="s">
        <v>108</v>
      </c>
      <c r="F80" s="2" t="s">
        <v>149</v>
      </c>
      <c r="G80" s="2" t="s">
        <v>186</v>
      </c>
      <c r="H80" s="33" t="s">
        <v>81</v>
      </c>
      <c r="I80" s="173">
        <f t="shared" si="0"/>
        <v>4525.1422476992675</v>
      </c>
      <c r="J80" s="174">
        <f t="shared" si="1"/>
        <v>63.317740331016331</v>
      </c>
      <c r="K80" s="189">
        <f t="shared" si="2"/>
        <v>5</v>
      </c>
      <c r="L80" s="190" t="e">
        <f t="shared" si="3"/>
        <v>#N/A</v>
      </c>
      <c r="M80" s="173">
        <f t="shared" si="4"/>
        <v>37234.416432521415</v>
      </c>
      <c r="N80" s="204">
        <f t="shared" si="5"/>
        <v>12414.090247626469</v>
      </c>
      <c r="O80" s="204">
        <f t="shared" si="6"/>
        <v>24820.326184894948</v>
      </c>
      <c r="P80" s="204"/>
      <c r="Q80" s="204"/>
      <c r="R80" s="175"/>
      <c r="S80" s="173">
        <f t="shared" si="7"/>
        <v>26958.945579560648</v>
      </c>
      <c r="T80" s="204">
        <f t="shared" si="8"/>
        <v>8988.2107864380869</v>
      </c>
      <c r="U80" s="174">
        <f t="shared" si="9"/>
        <v>17970.734793122563</v>
      </c>
      <c r="V80" s="174"/>
      <c r="W80" s="174"/>
      <c r="X80" s="175"/>
      <c r="Y80" s="173">
        <f t="shared" si="10"/>
        <v>57961.732996055405</v>
      </c>
      <c r="Z80" s="174">
        <f t="shared" si="11"/>
        <v>19324.653190841887</v>
      </c>
      <c r="AA80" s="174">
        <f t="shared" si="12"/>
        <v>38637.079805213514</v>
      </c>
      <c r="AB80" s="174"/>
      <c r="AC80" s="174"/>
      <c r="AD80" s="175"/>
      <c r="AE80" s="187">
        <f t="shared" si="13"/>
        <v>8.2283416507961995</v>
      </c>
      <c r="AF80" s="174">
        <f t="shared" si="14"/>
        <v>36</v>
      </c>
      <c r="AG80" s="174">
        <f t="shared" si="15"/>
        <v>25.143699999999999</v>
      </c>
      <c r="AH80" s="174">
        <f t="shared" si="16"/>
        <v>521</v>
      </c>
      <c r="AI80" s="174">
        <f t="shared" si="17"/>
        <v>215</v>
      </c>
      <c r="AJ80" s="174">
        <f t="shared" si="18"/>
        <v>2</v>
      </c>
      <c r="AK80" s="174">
        <f t="shared" si="19"/>
        <v>12482.046431232451</v>
      </c>
      <c r="AL80" s="174">
        <f t="shared" si="20"/>
        <v>7490.175655365073</v>
      </c>
      <c r="AM80" s="174">
        <f t="shared" si="21"/>
        <v>4991.8707758673791</v>
      </c>
      <c r="AN80" s="174"/>
      <c r="AO80" s="176">
        <v>24</v>
      </c>
      <c r="AP80" s="174">
        <v>36</v>
      </c>
      <c r="AQ80" s="175">
        <f t="shared" si="22"/>
        <v>521</v>
      </c>
      <c r="AR80" s="31">
        <f t="shared" si="23"/>
        <v>0</v>
      </c>
      <c r="AS80" s="2">
        <f t="shared" si="24"/>
        <v>0.8</v>
      </c>
      <c r="AT80" s="33">
        <f t="shared" si="25"/>
        <v>1</v>
      </c>
      <c r="AU80" s="31">
        <f t="shared" si="26"/>
        <v>1</v>
      </c>
      <c r="AV80" s="2">
        <f t="shared" si="27"/>
        <v>0</v>
      </c>
      <c r="AW80" s="33">
        <f t="shared" si="28"/>
        <v>5</v>
      </c>
      <c r="AX80" s="31">
        <f t="shared" si="29"/>
        <v>1</v>
      </c>
      <c r="AY80" s="33">
        <f t="shared" si="30"/>
        <v>3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hidden="1" customHeight="1">
      <c r="A81" s="2"/>
      <c r="B81" s="107">
        <v>639</v>
      </c>
      <c r="C81" s="31">
        <v>10</v>
      </c>
      <c r="D81" s="111" t="s">
        <v>18</v>
      </c>
      <c r="E81" s="2" t="s">
        <v>157</v>
      </c>
      <c r="F81" s="2"/>
      <c r="G81" s="2" t="s">
        <v>186</v>
      </c>
      <c r="H81" s="33" t="s">
        <v>81</v>
      </c>
      <c r="I81" s="173">
        <f t="shared" si="0"/>
        <v>4487.7564596260336</v>
      </c>
      <c r="J81" s="174">
        <f t="shared" si="1"/>
        <v>80.731130862423839</v>
      </c>
      <c r="K81" s="189">
        <f t="shared" si="2"/>
        <v>6</v>
      </c>
      <c r="L81" s="190" t="e">
        <f t="shared" si="3"/>
        <v>#N/A</v>
      </c>
      <c r="M81" s="173">
        <f t="shared" si="4"/>
        <v>28961.827866001535</v>
      </c>
      <c r="N81" s="204">
        <f t="shared" si="5"/>
        <v>9655.9790460618042</v>
      </c>
      <c r="O81" s="204">
        <f t="shared" si="6"/>
        <v>19305.848819939729</v>
      </c>
      <c r="P81" s="204"/>
      <c r="Q81" s="204"/>
      <c r="R81" s="175"/>
      <c r="S81" s="173">
        <f t="shared" si="7"/>
        <v>22465.787982967209</v>
      </c>
      <c r="T81" s="204">
        <f t="shared" si="8"/>
        <v>7490.175655365073</v>
      </c>
      <c r="U81" s="174">
        <f t="shared" si="9"/>
        <v>14975.612327602137</v>
      </c>
      <c r="V81" s="174"/>
      <c r="W81" s="174"/>
      <c r="X81" s="175"/>
      <c r="Y81" s="173">
        <f t="shared" si="10"/>
        <v>48301.4441633795</v>
      </c>
      <c r="Z81" s="174">
        <f t="shared" si="11"/>
        <v>16103.877659034906</v>
      </c>
      <c r="AA81" s="174">
        <f t="shared" si="12"/>
        <v>32197.566504344595</v>
      </c>
      <c r="AB81" s="174"/>
      <c r="AC81" s="174"/>
      <c r="AD81" s="175"/>
      <c r="AE81" s="187">
        <f t="shared" si="13"/>
        <v>6.4535204007961999</v>
      </c>
      <c r="AF81" s="174">
        <f t="shared" si="14"/>
        <v>36</v>
      </c>
      <c r="AG81" s="174">
        <f t="shared" si="15"/>
        <v>25.143699999999999</v>
      </c>
      <c r="AH81" s="174">
        <f t="shared" si="16"/>
        <v>521</v>
      </c>
      <c r="AI81" s="174">
        <f t="shared" si="17"/>
        <v>215</v>
      </c>
      <c r="AJ81" s="174">
        <f t="shared" si="18"/>
        <v>2.5</v>
      </c>
      <c r="AK81" s="174">
        <f t="shared" si="19"/>
        <v>12482.046431232451</v>
      </c>
      <c r="AL81" s="174">
        <f t="shared" si="20"/>
        <v>7490.175655365073</v>
      </c>
      <c r="AM81" s="174">
        <f t="shared" si="21"/>
        <v>4991.8707758673791</v>
      </c>
      <c r="AN81" s="174"/>
      <c r="AO81" s="176">
        <v>24</v>
      </c>
      <c r="AP81" s="174">
        <v>36</v>
      </c>
      <c r="AQ81" s="175">
        <f t="shared" si="22"/>
        <v>521</v>
      </c>
      <c r="AR81" s="31">
        <f t="shared" si="23"/>
        <v>4</v>
      </c>
      <c r="AS81" s="2">
        <f t="shared" si="24"/>
        <v>1</v>
      </c>
      <c r="AT81" s="33">
        <f t="shared" si="25"/>
        <v>1</v>
      </c>
      <c r="AU81" s="31">
        <f t="shared" si="26"/>
        <v>1</v>
      </c>
      <c r="AV81" s="2">
        <f t="shared" si="27"/>
        <v>0</v>
      </c>
      <c r="AW81" s="33">
        <f t="shared" si="28"/>
        <v>5</v>
      </c>
      <c r="AX81" s="31">
        <f t="shared" si="29"/>
        <v>1</v>
      </c>
      <c r="AY81" s="33">
        <f t="shared" si="30"/>
        <v>3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hidden="1" customHeight="1">
      <c r="A82" s="2"/>
      <c r="B82" s="107">
        <v>645</v>
      </c>
      <c r="C82" s="31">
        <v>10</v>
      </c>
      <c r="D82" s="111" t="s">
        <v>18</v>
      </c>
      <c r="E82" s="2" t="s">
        <v>135</v>
      </c>
      <c r="F82" s="2"/>
      <c r="G82" s="2" t="s">
        <v>186</v>
      </c>
      <c r="H82" s="33" t="s">
        <v>81</v>
      </c>
      <c r="I82" s="173">
        <f t="shared" si="0"/>
        <v>4223.7178418374142</v>
      </c>
      <c r="J82" s="174">
        <f t="shared" si="1"/>
        <v>63.317740331016331</v>
      </c>
      <c r="K82" s="189">
        <f t="shared" si="2"/>
        <v>8</v>
      </c>
      <c r="L82" s="190" t="e">
        <f t="shared" si="3"/>
        <v>#N/A</v>
      </c>
      <c r="M82" s="173">
        <f t="shared" si="4"/>
        <v>34754.19343920183</v>
      </c>
      <c r="N82" s="204">
        <f t="shared" si="5"/>
        <v>11587.174855274163</v>
      </c>
      <c r="O82" s="204">
        <f t="shared" si="6"/>
        <v>23167.018583927671</v>
      </c>
      <c r="P82" s="204"/>
      <c r="Q82" s="204"/>
      <c r="R82" s="175"/>
      <c r="S82" s="173">
        <f t="shared" si="7"/>
        <v>26958.945579560648</v>
      </c>
      <c r="T82" s="204">
        <f t="shared" si="8"/>
        <v>8988.2107864380869</v>
      </c>
      <c r="U82" s="174">
        <f t="shared" si="9"/>
        <v>17970.734793122563</v>
      </c>
      <c r="V82" s="174"/>
      <c r="W82" s="174"/>
      <c r="X82" s="175"/>
      <c r="Y82" s="173">
        <f t="shared" si="10"/>
        <v>57961.732996055405</v>
      </c>
      <c r="Z82" s="174">
        <f t="shared" si="11"/>
        <v>19324.653190841887</v>
      </c>
      <c r="AA82" s="174">
        <f t="shared" si="12"/>
        <v>38637.079805213514</v>
      </c>
      <c r="AB82" s="174"/>
      <c r="AC82" s="174"/>
      <c r="AD82" s="175"/>
      <c r="AE82" s="187">
        <f t="shared" si="13"/>
        <v>8.2283416507961995</v>
      </c>
      <c r="AF82" s="174">
        <f t="shared" si="14"/>
        <v>36</v>
      </c>
      <c r="AG82" s="174">
        <f t="shared" si="15"/>
        <v>25.143699999999999</v>
      </c>
      <c r="AH82" s="174">
        <f t="shared" si="16"/>
        <v>521</v>
      </c>
      <c r="AI82" s="174">
        <f t="shared" si="17"/>
        <v>215</v>
      </c>
      <c r="AJ82" s="174">
        <f t="shared" si="18"/>
        <v>2.5</v>
      </c>
      <c r="AK82" s="174">
        <f t="shared" si="19"/>
        <v>12482.046431232451</v>
      </c>
      <c r="AL82" s="174">
        <f t="shared" si="20"/>
        <v>7490.175655365073</v>
      </c>
      <c r="AM82" s="174">
        <f t="shared" si="21"/>
        <v>4991.8707758673791</v>
      </c>
      <c r="AN82" s="174"/>
      <c r="AO82" s="176">
        <v>24</v>
      </c>
      <c r="AP82" s="174">
        <v>36</v>
      </c>
      <c r="AQ82" s="175">
        <f t="shared" si="22"/>
        <v>521</v>
      </c>
      <c r="AR82" s="31">
        <f t="shared" si="23"/>
        <v>0</v>
      </c>
      <c r="AS82" s="2">
        <f t="shared" si="24"/>
        <v>1</v>
      </c>
      <c r="AT82" s="33">
        <f t="shared" si="25"/>
        <v>1.2</v>
      </c>
      <c r="AU82" s="31">
        <f t="shared" si="26"/>
        <v>1</v>
      </c>
      <c r="AV82" s="2">
        <f t="shared" si="27"/>
        <v>0</v>
      </c>
      <c r="AW82" s="33">
        <f t="shared" si="28"/>
        <v>5</v>
      </c>
      <c r="AX82" s="31">
        <f t="shared" si="29"/>
        <v>1</v>
      </c>
      <c r="AY82" s="33">
        <f t="shared" si="30"/>
        <v>3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hidden="1" customHeight="1">
      <c r="A83" s="2"/>
      <c r="B83" s="107">
        <v>695</v>
      </c>
      <c r="C83" s="31">
        <v>10</v>
      </c>
      <c r="D83" s="111" t="s">
        <v>18</v>
      </c>
      <c r="E83" s="2" t="s">
        <v>171</v>
      </c>
      <c r="F83" s="2" t="s">
        <v>149</v>
      </c>
      <c r="G83" s="2" t="s">
        <v>186</v>
      </c>
      <c r="H83" s="33" t="s">
        <v>81</v>
      </c>
      <c r="I83" s="173">
        <f t="shared" si="0"/>
        <v>4224.3570051555507</v>
      </c>
      <c r="J83" s="174">
        <f t="shared" si="1"/>
        <v>63.317740331016331</v>
      </c>
      <c r="K83" s="189">
        <f t="shared" si="2"/>
        <v>7</v>
      </c>
      <c r="L83" s="190" t="e">
        <f t="shared" si="3"/>
        <v>#N/A</v>
      </c>
      <c r="M83" s="173">
        <f t="shared" si="4"/>
        <v>34759.452693354113</v>
      </c>
      <c r="N83" s="204">
        <f t="shared" si="5"/>
        <v>34759.452693354113</v>
      </c>
      <c r="O83" s="204">
        <f t="shared" si="6"/>
        <v>0</v>
      </c>
      <c r="P83" s="204"/>
      <c r="Q83" s="204"/>
      <c r="R83" s="175"/>
      <c r="S83" s="173">
        <f t="shared" si="7"/>
        <v>25166.990202026642</v>
      </c>
      <c r="T83" s="204">
        <f t="shared" si="8"/>
        <v>25166.990202026642</v>
      </c>
      <c r="U83" s="174">
        <f t="shared" si="9"/>
        <v>0</v>
      </c>
      <c r="V83" s="174"/>
      <c r="W83" s="174"/>
      <c r="X83" s="175"/>
      <c r="Y83" s="173">
        <f t="shared" si="10"/>
        <v>54109.02893435728</v>
      </c>
      <c r="Z83" s="174">
        <f t="shared" si="11"/>
        <v>54109.02893435728</v>
      </c>
      <c r="AA83" s="174">
        <f t="shared" si="12"/>
        <v>0</v>
      </c>
      <c r="AB83" s="174"/>
      <c r="AC83" s="174"/>
      <c r="AD83" s="175"/>
      <c r="AE83" s="187">
        <f t="shared" si="13"/>
        <v>8.2283416507961995</v>
      </c>
      <c r="AF83" s="174">
        <f t="shared" si="14"/>
        <v>36</v>
      </c>
      <c r="AG83" s="174">
        <f t="shared" si="15"/>
        <v>25.143699999999999</v>
      </c>
      <c r="AH83" s="174">
        <f t="shared" si="16"/>
        <v>521</v>
      </c>
      <c r="AI83" s="174">
        <f t="shared" si="17"/>
        <v>215</v>
      </c>
      <c r="AJ83" s="174">
        <f t="shared" si="18"/>
        <v>2</v>
      </c>
      <c r="AK83" s="174">
        <f t="shared" si="19"/>
        <v>12482.046431232451</v>
      </c>
      <c r="AL83" s="174">
        <f t="shared" si="20"/>
        <v>7490.175655365073</v>
      </c>
      <c r="AM83" s="174">
        <f t="shared" si="21"/>
        <v>4991.8707758673791</v>
      </c>
      <c r="AN83" s="174"/>
      <c r="AO83" s="176">
        <v>24</v>
      </c>
      <c r="AP83" s="174">
        <v>36</v>
      </c>
      <c r="AQ83" s="175">
        <f t="shared" si="22"/>
        <v>521</v>
      </c>
      <c r="AR83" s="31">
        <f t="shared" si="23"/>
        <v>0</v>
      </c>
      <c r="AS83" s="2">
        <f t="shared" si="24"/>
        <v>0.8</v>
      </c>
      <c r="AT83" s="33">
        <f t="shared" si="25"/>
        <v>1</v>
      </c>
      <c r="AU83" s="31">
        <f t="shared" si="26"/>
        <v>1</v>
      </c>
      <c r="AV83" s="2">
        <f t="shared" si="27"/>
        <v>0</v>
      </c>
      <c r="AW83" s="33">
        <f t="shared" si="28"/>
        <v>5</v>
      </c>
      <c r="AX83" s="31">
        <f t="shared" si="29"/>
        <v>2.8</v>
      </c>
      <c r="AY83" s="33">
        <f t="shared" si="30"/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hidden="1" customHeight="1">
      <c r="A84" s="2"/>
      <c r="B84" s="107">
        <v>630</v>
      </c>
      <c r="C84" s="31">
        <v>10</v>
      </c>
      <c r="D84" s="111" t="s">
        <v>18</v>
      </c>
      <c r="E84" s="2" t="s">
        <v>156</v>
      </c>
      <c r="F84" s="2"/>
      <c r="G84" s="2" t="s">
        <v>186</v>
      </c>
      <c r="H84" s="33" t="s">
        <v>81</v>
      </c>
      <c r="I84" s="173">
        <f t="shared" si="0"/>
        <v>4189.4562424622391</v>
      </c>
      <c r="J84" s="174">
        <f t="shared" si="1"/>
        <v>80.731130862423839</v>
      </c>
      <c r="K84" s="189">
        <f t="shared" si="2"/>
        <v>9</v>
      </c>
      <c r="L84" s="190" t="e">
        <f t="shared" si="3"/>
        <v>#N/A</v>
      </c>
      <c r="M84" s="173">
        <f t="shared" si="4"/>
        <v>27036.74132897305</v>
      </c>
      <c r="N84" s="204">
        <f t="shared" si="5"/>
        <v>27036.74132897305</v>
      </c>
      <c r="O84" s="204">
        <f t="shared" si="6"/>
        <v>0</v>
      </c>
      <c r="P84" s="204"/>
      <c r="Q84" s="204"/>
      <c r="R84" s="175"/>
      <c r="S84" s="173">
        <f t="shared" si="7"/>
        <v>20972.491835022203</v>
      </c>
      <c r="T84" s="204">
        <f t="shared" si="8"/>
        <v>20972.491835022203</v>
      </c>
      <c r="U84" s="174">
        <f t="shared" si="9"/>
        <v>0</v>
      </c>
      <c r="V84" s="174"/>
      <c r="W84" s="174"/>
      <c r="X84" s="175"/>
      <c r="Y84" s="173">
        <f t="shared" si="10"/>
        <v>45090.857445297734</v>
      </c>
      <c r="Z84" s="174">
        <f t="shared" si="11"/>
        <v>45090.857445297734</v>
      </c>
      <c r="AA84" s="174">
        <f t="shared" si="12"/>
        <v>0</v>
      </c>
      <c r="AB84" s="174"/>
      <c r="AC84" s="174"/>
      <c r="AD84" s="175"/>
      <c r="AE84" s="187">
        <f t="shared" si="13"/>
        <v>6.4535204007961999</v>
      </c>
      <c r="AF84" s="174">
        <f t="shared" si="14"/>
        <v>36</v>
      </c>
      <c r="AG84" s="174">
        <f t="shared" si="15"/>
        <v>25.143699999999999</v>
      </c>
      <c r="AH84" s="174">
        <f t="shared" si="16"/>
        <v>521</v>
      </c>
      <c r="AI84" s="174">
        <f t="shared" si="17"/>
        <v>215</v>
      </c>
      <c r="AJ84" s="174">
        <f t="shared" si="18"/>
        <v>2.5</v>
      </c>
      <c r="AK84" s="174">
        <f t="shared" si="19"/>
        <v>12482.046431232451</v>
      </c>
      <c r="AL84" s="174">
        <f t="shared" si="20"/>
        <v>7490.175655365073</v>
      </c>
      <c r="AM84" s="174">
        <f t="shared" si="21"/>
        <v>4991.8707758673791</v>
      </c>
      <c r="AN84" s="174"/>
      <c r="AO84" s="176">
        <v>24</v>
      </c>
      <c r="AP84" s="174">
        <v>36</v>
      </c>
      <c r="AQ84" s="175">
        <f t="shared" si="22"/>
        <v>521</v>
      </c>
      <c r="AR84" s="31">
        <f t="shared" si="23"/>
        <v>4</v>
      </c>
      <c r="AS84" s="2">
        <f t="shared" si="24"/>
        <v>1</v>
      </c>
      <c r="AT84" s="33">
        <f t="shared" si="25"/>
        <v>1</v>
      </c>
      <c r="AU84" s="31">
        <f t="shared" si="26"/>
        <v>1</v>
      </c>
      <c r="AV84" s="2">
        <f t="shared" si="27"/>
        <v>0</v>
      </c>
      <c r="AW84" s="33">
        <f t="shared" si="28"/>
        <v>5</v>
      </c>
      <c r="AX84" s="31">
        <f t="shared" si="29"/>
        <v>2.8</v>
      </c>
      <c r="AY84" s="33">
        <f t="shared" si="30"/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hidden="1" customHeight="1">
      <c r="A85" s="2"/>
      <c r="B85" s="107">
        <v>636</v>
      </c>
      <c r="C85" s="31">
        <v>10</v>
      </c>
      <c r="D85" s="111" t="s">
        <v>18</v>
      </c>
      <c r="E85" s="2" t="s">
        <v>147</v>
      </c>
      <c r="F85" s="2"/>
      <c r="G85" s="2" t="s">
        <v>186</v>
      </c>
      <c r="H85" s="33" t="s">
        <v>81</v>
      </c>
      <c r="I85" s="173">
        <f t="shared" si="0"/>
        <v>3942.9682154274997</v>
      </c>
      <c r="J85" s="174">
        <f t="shared" si="1"/>
        <v>63.317740331016331</v>
      </c>
      <c r="K85" s="189">
        <f t="shared" si="2"/>
        <v>10</v>
      </c>
      <c r="L85" s="190" t="e">
        <f t="shared" si="3"/>
        <v>#N/A</v>
      </c>
      <c r="M85" s="173">
        <f t="shared" si="4"/>
        <v>32444.089594767658</v>
      </c>
      <c r="N85" s="204">
        <f t="shared" si="5"/>
        <v>32444.089594767658</v>
      </c>
      <c r="O85" s="204">
        <f t="shared" si="6"/>
        <v>0</v>
      </c>
      <c r="P85" s="204"/>
      <c r="Q85" s="204"/>
      <c r="R85" s="175"/>
      <c r="S85" s="173">
        <f t="shared" si="7"/>
        <v>25166.990202026642</v>
      </c>
      <c r="T85" s="204">
        <f t="shared" si="8"/>
        <v>25166.990202026642</v>
      </c>
      <c r="U85" s="174">
        <f t="shared" si="9"/>
        <v>0</v>
      </c>
      <c r="V85" s="174"/>
      <c r="W85" s="174"/>
      <c r="X85" s="175"/>
      <c r="Y85" s="173">
        <f t="shared" si="10"/>
        <v>54109.02893435728</v>
      </c>
      <c r="Z85" s="174">
        <f t="shared" si="11"/>
        <v>54109.02893435728</v>
      </c>
      <c r="AA85" s="174">
        <f t="shared" si="12"/>
        <v>0</v>
      </c>
      <c r="AB85" s="174"/>
      <c r="AC85" s="174"/>
      <c r="AD85" s="175"/>
      <c r="AE85" s="187">
        <f t="shared" si="13"/>
        <v>8.2283416507961995</v>
      </c>
      <c r="AF85" s="174">
        <f t="shared" si="14"/>
        <v>36</v>
      </c>
      <c r="AG85" s="174">
        <f t="shared" si="15"/>
        <v>25.143699999999999</v>
      </c>
      <c r="AH85" s="174">
        <f t="shared" si="16"/>
        <v>521</v>
      </c>
      <c r="AI85" s="174">
        <f t="shared" si="17"/>
        <v>215</v>
      </c>
      <c r="AJ85" s="174">
        <f t="shared" si="18"/>
        <v>2.5</v>
      </c>
      <c r="AK85" s="174">
        <f t="shared" si="19"/>
        <v>12482.046431232451</v>
      </c>
      <c r="AL85" s="174">
        <f t="shared" si="20"/>
        <v>7490.175655365073</v>
      </c>
      <c r="AM85" s="174">
        <f t="shared" si="21"/>
        <v>4991.8707758673791</v>
      </c>
      <c r="AN85" s="174"/>
      <c r="AO85" s="176">
        <v>24</v>
      </c>
      <c r="AP85" s="174">
        <v>36</v>
      </c>
      <c r="AQ85" s="175">
        <f t="shared" si="22"/>
        <v>521</v>
      </c>
      <c r="AR85" s="31">
        <f t="shared" si="23"/>
        <v>0</v>
      </c>
      <c r="AS85" s="2">
        <f t="shared" si="24"/>
        <v>1</v>
      </c>
      <c r="AT85" s="33">
        <f t="shared" si="25"/>
        <v>1.2</v>
      </c>
      <c r="AU85" s="31">
        <f t="shared" si="26"/>
        <v>1</v>
      </c>
      <c r="AV85" s="2">
        <f t="shared" si="27"/>
        <v>0</v>
      </c>
      <c r="AW85" s="33">
        <f t="shared" si="28"/>
        <v>5</v>
      </c>
      <c r="AX85" s="31">
        <f t="shared" si="29"/>
        <v>2.8</v>
      </c>
      <c r="AY85" s="33">
        <f t="shared" si="30"/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customHeight="1">
      <c r="A86" s="2"/>
      <c r="B86" s="107">
        <v>699</v>
      </c>
      <c r="C86" s="31">
        <v>10</v>
      </c>
      <c r="D86" s="111" t="s">
        <v>18</v>
      </c>
      <c r="E86" s="2" t="s">
        <v>165</v>
      </c>
      <c r="F86" s="2" t="s">
        <v>149</v>
      </c>
      <c r="G86" s="2" t="s">
        <v>231</v>
      </c>
      <c r="H86" s="33" t="s">
        <v>81</v>
      </c>
      <c r="I86" s="173">
        <f>M86/AE86</f>
        <v>3584.0208590139832</v>
      </c>
      <c r="J86" s="174">
        <f>AH86/AE86</f>
        <v>35.820831647790158</v>
      </c>
      <c r="K86" s="189">
        <f>RANK(I86,$I$76:$I$999)</f>
        <v>11</v>
      </c>
      <c r="L86" s="190" t="e">
        <f>RANK(I86,$I$461:$I$888)</f>
        <v>#N/A</v>
      </c>
      <c r="M86" s="173">
        <f>SUM(N86:R86)</f>
        <v>52128.18300552998</v>
      </c>
      <c r="N86" s="204">
        <f>T86*(1+(IF((AG86+IF($D$62=1,15,0)+IF(F86="백어택",8,0))&gt;100,100,AG86+IF($D$62=1,15,0)+IF(F86="백어택",8,0))/100)*(AI86/100-1))</f>
        <v>17379.726346677056</v>
      </c>
      <c r="O86" s="204">
        <f>U86*(1+(IF(($D$57+IF($D$62=1,15,0)+IF(F86="백어택",8,0))&gt;100,100,$D$57+IF($D$62=1,15,0)+IF(F86="백어택",8,0))/100)*(AI86/100-1))</f>
        <v>34748.456658852927</v>
      </c>
      <c r="P86" s="204"/>
      <c r="Q86" s="204"/>
      <c r="R86" s="175"/>
      <c r="S86" s="173">
        <f>SUM(T86:X86)</f>
        <v>37742.523811384912</v>
      </c>
      <c r="T86" s="204">
        <f>AL86*IF(H86="근접",AT86,IF(AV86=1,AT86,1))*AU86*AX86*IF(F86="백어택",1.2,1)</f>
        <v>12583.495101013321</v>
      </c>
      <c r="U86" s="174">
        <f>IF(AX86=1,AM86*IF(H86="근접",AT86,IF(AV86=1,AT86,1)),0)*AU86*AY86*IF(AX86=1,1,0)*IF(F86="백어택",1.2,1)</f>
        <v>25159.028710371589</v>
      </c>
      <c r="V86" s="174"/>
      <c r="W86" s="174"/>
      <c r="X86" s="175"/>
      <c r="Y86" s="173">
        <f>SUM(Z86:AD86)</f>
        <v>81146.426194477564</v>
      </c>
      <c r="Z86" s="174">
        <f>T86*$D$58/100</f>
        <v>27054.51446717864</v>
      </c>
      <c r="AA86" s="174">
        <f>U86*$D$58/100</f>
        <v>54091.911727298917</v>
      </c>
      <c r="AB86" s="174"/>
      <c r="AC86" s="174"/>
      <c r="AD86" s="175"/>
      <c r="AE86" s="187">
        <f>(AO86*(1-$D$20/100)*(1-$D$17/100)-AR86)*IF(AW86="보스대상",1,POWER(0.85,AW86))</f>
        <v>14.544609268784001</v>
      </c>
      <c r="AF86" s="174">
        <f>AP86</f>
        <v>36</v>
      </c>
      <c r="AG86" s="174">
        <f>IF($D$57&gt;100,100,$D$57)</f>
        <v>25.143699999999999</v>
      </c>
      <c r="AH86" s="174">
        <f>AQ86</f>
        <v>521</v>
      </c>
      <c r="AI86" s="174">
        <f>$D$58</f>
        <v>215</v>
      </c>
      <c r="AJ86" s="174">
        <f>10*AS86/IF(AX86=1,IF(AY86=1,4.5,4),4)</f>
        <v>2.5</v>
      </c>
      <c r="AK86" s="174">
        <f>SUM(AL86:AN86)</f>
        <v>12482.046431232451</v>
      </c>
      <c r="AL86" s="174">
        <f>IF(AV86=1,$D$61*(VLOOKUP(C86,$B$36:$AG$39,25,FALSE)+VLOOKUP(C86,$B$40:$AG$43,25,FALSE)*$D$54),(IF(H86="근접",$D$61*(VLOOKUP(C86,$B$36:$AG$39,25,FALSE)+VLOOKUP(C86,$B$40:$AG$43,25,FALSE)*$D$54),$D$60*(VLOOKUP(C86,$B$36:$AG$39,25,FALSE)+VLOOKUP(C86,$B$40:$AG$43,25,FALSE)*$D$54))))*$D$59/100</f>
        <v>7490.175655365073</v>
      </c>
      <c r="AM86" s="174">
        <f>(IF(AV86=1,$D$61*(VLOOKUP(C86,$B$36:$AG$39,26,FALSE)+VLOOKUP(C86,$B$40:$AG$43,26,FALSE)*$D$54),IF(H86="근접",$D$61*(VLOOKUP(C86,$B$36:$AG$39,26,FALSE)+VLOOKUP(C86,$B$40:$AG$43,26,FALSE)*$D$54),$D$60*(VLOOKUP(C86,$B$36:$AG$39,26,FALSE)+VLOOKUP(C86,$B$40:$AG$43,26,FALSE)*$D$54))))*$D$59/100</f>
        <v>4991.8707758673791</v>
      </c>
      <c r="AN86" s="174"/>
      <c r="AO86" s="176">
        <v>24</v>
      </c>
      <c r="AP86" s="174">
        <v>36</v>
      </c>
      <c r="AQ86" s="175">
        <f>VLOOKUP(C86,$B$45:$AA$48,25,FALSE)</f>
        <v>521</v>
      </c>
      <c r="AR86" s="31">
        <f>IF(LEFT(E86,1)*1=1,$S$68,$R$68)</f>
        <v>4</v>
      </c>
      <c r="AS86" s="2">
        <f>IF(LEFT(E86,1)*1=2,$U$68,$T$68)</f>
        <v>1</v>
      </c>
      <c r="AT86" s="33">
        <f>IF(LEFT(E86,1)*1=3,$W$68,$V$68)</f>
        <v>1</v>
      </c>
      <c r="AU86" s="31">
        <f>IF(MID(E86,3,1)*1=1,$Y$68,$X$68)</f>
        <v>1.4</v>
      </c>
      <c r="AV86" s="2">
        <f>IF(MID(E86,3,1)*1=2,$AA$68,$Z$68)</f>
        <v>0</v>
      </c>
      <c r="AW86" s="33" t="str">
        <f>IF(MID(E86,3,1)*1=3,$AC$68,$AB$68)</f>
        <v>보스대상</v>
      </c>
      <c r="AX86" s="31">
        <f>IF(MID(E86,5,1)*1=1,$AE$68,$AD$68)</f>
        <v>1</v>
      </c>
      <c r="AY86" s="33">
        <f>IF(MID(E86,5,1)*1=2,$AG$68,$AF$68)</f>
        <v>3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hidden="1" customHeight="1">
      <c r="A87" s="2"/>
      <c r="B87" s="107">
        <v>642</v>
      </c>
      <c r="C87" s="31">
        <v>10</v>
      </c>
      <c r="D87" s="111" t="s">
        <v>18</v>
      </c>
      <c r="E87" s="2" t="s">
        <v>108</v>
      </c>
      <c r="F87" s="2"/>
      <c r="G87" s="2" t="s">
        <v>186</v>
      </c>
      <c r="H87" s="33" t="s">
        <v>81</v>
      </c>
      <c r="I87" s="173">
        <f>M87/AE87</f>
        <v>3519.7648681978462</v>
      </c>
      <c r="J87" s="174">
        <f>AH87/AE87</f>
        <v>63.317740331016331</v>
      </c>
      <c r="K87" s="189">
        <f>RANK(I87,$I$76:$I$999)</f>
        <v>12</v>
      </c>
      <c r="L87" s="190" t="e">
        <f>RANK(I87,$I$461:$I$888)</f>
        <v>#N/A</v>
      </c>
      <c r="M87" s="173">
        <f>SUM(N87:R87)</f>
        <v>28961.827866001535</v>
      </c>
      <c r="N87" s="204">
        <f>T87*(1+(IF((AG87+IF($D$62=1,15,0)+IF(F87="백어택",8,0))&gt;100,100,AG87+IF($D$62=1,15,0)+IF(F87="백어택",8,0))/100)*(AI87/100-1))</f>
        <v>9655.9790460618042</v>
      </c>
      <c r="O87" s="204">
        <f>U87*(1+(IF(($D$57+IF($D$62=1,15,0)+IF(F87="백어택",8,0))&gt;100,100,$D$57+IF($D$62=1,15,0)+IF(F87="백어택",8,0))/100)*(AI87/100-1))</f>
        <v>19305.848819939729</v>
      </c>
      <c r="P87" s="204"/>
      <c r="Q87" s="204"/>
      <c r="R87" s="175"/>
      <c r="S87" s="173">
        <f>SUM(T87:X87)</f>
        <v>22465.787982967209</v>
      </c>
      <c r="T87" s="204">
        <f>AL87*IF(H87="근접",AT87,IF(AV87=1,AT87,1))*AU87*AX87*IF(F87="백어택",1.2,1)</f>
        <v>7490.175655365073</v>
      </c>
      <c r="U87" s="174">
        <f>IF(AX87=1,AM87*IF(H87="근접",AT87,IF(AV87=1,AT87,1)),0)*AU87*AY87*IF(AX87=1,1,0)*IF(F87="백어택",1.2,1)</f>
        <v>14975.612327602137</v>
      </c>
      <c r="V87" s="174"/>
      <c r="W87" s="174"/>
      <c r="X87" s="175"/>
      <c r="Y87" s="173">
        <f>SUM(Z87:AD87)</f>
        <v>48301.4441633795</v>
      </c>
      <c r="Z87" s="174">
        <f>T87*$D$58/100</f>
        <v>16103.877659034906</v>
      </c>
      <c r="AA87" s="174">
        <f>U87*$D$58/100</f>
        <v>32197.566504344595</v>
      </c>
      <c r="AB87" s="174"/>
      <c r="AC87" s="174"/>
      <c r="AD87" s="175"/>
      <c r="AE87" s="187">
        <f>(AO87*(1-$D$20/100)*(1-$D$17/100)-AR87)*IF(AW87="보스대상",1,POWER(0.85,AW87))</f>
        <v>8.2283416507961995</v>
      </c>
      <c r="AF87" s="174">
        <f>AP87</f>
        <v>36</v>
      </c>
      <c r="AG87" s="174">
        <f>IF($D$57&gt;100,100,$D$57)</f>
        <v>25.143699999999999</v>
      </c>
      <c r="AH87" s="174">
        <f>AQ87</f>
        <v>521</v>
      </c>
      <c r="AI87" s="174">
        <f>$D$58</f>
        <v>215</v>
      </c>
      <c r="AJ87" s="174">
        <f>10*AS87/IF(AX87=1,IF(AY87=1,4.5,4),4)</f>
        <v>2</v>
      </c>
      <c r="AK87" s="174">
        <f>SUM(AL87:AN87)</f>
        <v>12482.046431232451</v>
      </c>
      <c r="AL87" s="174">
        <f>IF(AV87=1,$D$61*(VLOOKUP(C87,$B$36:$AG$39,25,FALSE)+VLOOKUP(C87,$B$40:$AG$43,25,FALSE)*$D$54),(IF(H87="근접",$D$61*(VLOOKUP(C87,$B$36:$AG$39,25,FALSE)+VLOOKUP(C87,$B$40:$AG$43,25,FALSE)*$D$54),$D$60*(VLOOKUP(C87,$B$36:$AG$39,25,FALSE)+VLOOKUP(C87,$B$40:$AG$43,25,FALSE)*$D$54))))*$D$59/100</f>
        <v>7490.175655365073</v>
      </c>
      <c r="AM87" s="174">
        <f>(IF(AV87=1,$D$61*(VLOOKUP(C87,$B$36:$AG$39,26,FALSE)+VLOOKUP(C87,$B$40:$AG$43,26,FALSE)*$D$54),IF(H87="근접",$D$61*(VLOOKUP(C87,$B$36:$AG$39,26,FALSE)+VLOOKUP(C87,$B$40:$AG$43,26,FALSE)*$D$54),$D$60*(VLOOKUP(C87,$B$36:$AG$39,26,FALSE)+VLOOKUP(C87,$B$40:$AG$43,26,FALSE)*$D$54))))*$D$59/100</f>
        <v>4991.8707758673791</v>
      </c>
      <c r="AN87" s="174"/>
      <c r="AO87" s="176">
        <v>24</v>
      </c>
      <c r="AP87" s="174">
        <v>36</v>
      </c>
      <c r="AQ87" s="175">
        <f>VLOOKUP(C87,$B$45:$AA$48,25,FALSE)</f>
        <v>521</v>
      </c>
      <c r="AR87" s="31">
        <f>IF(LEFT(E87,1)*1=1,$S$68,$R$68)</f>
        <v>0</v>
      </c>
      <c r="AS87" s="2">
        <f>IF(LEFT(E87,1)*1=2,$U$68,$T$68)</f>
        <v>0.8</v>
      </c>
      <c r="AT87" s="33">
        <f>IF(LEFT(E87,1)*1=3,$W$68,$V$68)</f>
        <v>1</v>
      </c>
      <c r="AU87" s="31">
        <f>IF(MID(E87,3,1)*1=1,$Y$68,$X$68)</f>
        <v>1</v>
      </c>
      <c r="AV87" s="2">
        <f>IF(MID(E87,3,1)*1=2,$AA$68,$Z$68)</f>
        <v>0</v>
      </c>
      <c r="AW87" s="33">
        <f>IF(MID(E87,3,1)*1=3,$AC$68,$AB$68)</f>
        <v>5</v>
      </c>
      <c r="AX87" s="31">
        <f>IF(MID(E87,5,1)*1=1,$AE$68,$AD$68)</f>
        <v>1</v>
      </c>
      <c r="AY87" s="33">
        <f>IF(MID(E87,5,1)*1=2,$AG$68,$AF$68)</f>
        <v>3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customHeight="1">
      <c r="A88" s="2"/>
      <c r="B88" s="107">
        <v>705</v>
      </c>
      <c r="C88" s="31">
        <v>10</v>
      </c>
      <c r="D88" s="111" t="s">
        <v>18</v>
      </c>
      <c r="E88" s="2" t="s">
        <v>145</v>
      </c>
      <c r="F88" s="2" t="s">
        <v>149</v>
      </c>
      <c r="G88" s="2" t="s">
        <v>231</v>
      </c>
      <c r="H88" s="33" t="s">
        <v>81</v>
      </c>
      <c r="I88" s="173">
        <f>M88/AE88</f>
        <v>3373.153820605557</v>
      </c>
      <c r="J88" s="174">
        <f>AH88/AE88</f>
        <v>28.094417760367445</v>
      </c>
      <c r="K88" s="189">
        <f>RANK(I88,$I$76:$I$999)</f>
        <v>13</v>
      </c>
      <c r="L88" s="190" t="e">
        <f>RANK(I88,$I$461:$I$888)</f>
        <v>#N/A</v>
      </c>
      <c r="M88" s="173">
        <f>SUM(N88:R88)</f>
        <v>62553.819606635981</v>
      </c>
      <c r="N88" s="204">
        <f>T88*(1+(IF((AG88+IF($D$62=1,15,0)+IF(F88="백어택",8,0))&gt;100,100,AG88+IF($D$62=1,15,0)+IF(F88="백어택",8,0))/100)*(AI88/100-1))</f>
        <v>20855.671616012463</v>
      </c>
      <c r="O88" s="204">
        <f>U88*(1+(IF(($D$57+IF($D$62=1,15,0)+IF(F88="백어택",8,0))&gt;100,100,$D$57+IF($D$62=1,15,0)+IF(F88="백어택",8,0))/100)*(AI88/100-1))</f>
        <v>41698.147990623518</v>
      </c>
      <c r="P88" s="204"/>
      <c r="Q88" s="204"/>
      <c r="R88" s="175"/>
      <c r="S88" s="173">
        <f>SUM(T88:X88)</f>
        <v>45291.02857366189</v>
      </c>
      <c r="T88" s="204">
        <f>AL88*IF(H88="근접",AT88,IF(AV88=1,AT88,1))*AU88*AX88*IF(F88="백어택",1.2,1)</f>
        <v>15100.194121215984</v>
      </c>
      <c r="U88" s="174">
        <f>IF(AX88=1,AM88*IF(H88="근접",AT88,IF(AV88=1,AT88,1)),0)*AU88*AY88*IF(AX88=1,1,0)*IF(F88="백어택",1.2,1)</f>
        <v>30190.834452445906</v>
      </c>
      <c r="V88" s="174"/>
      <c r="W88" s="174"/>
      <c r="X88" s="175"/>
      <c r="Y88" s="173">
        <f>SUM(Z88:AD88)</f>
        <v>97375.711433373071</v>
      </c>
      <c r="Z88" s="174">
        <f>T88*$D$58/100</f>
        <v>32465.417360614367</v>
      </c>
      <c r="AA88" s="174">
        <f>U88*$D$58/100</f>
        <v>64910.294072758697</v>
      </c>
      <c r="AB88" s="174"/>
      <c r="AC88" s="174"/>
      <c r="AD88" s="175"/>
      <c r="AE88" s="187">
        <f>(AO88*(1-$D$20/100)*(1-$D$17/100)-AR88)*IF(AW88="보스대상",1,POWER(0.85,AW88))</f>
        <v>18.544609268784001</v>
      </c>
      <c r="AF88" s="174">
        <f>AP88</f>
        <v>36</v>
      </c>
      <c r="AG88" s="174">
        <f>IF($D$57&gt;100,100,$D$57)</f>
        <v>25.143699999999999</v>
      </c>
      <c r="AH88" s="174">
        <f>AQ88</f>
        <v>521</v>
      </c>
      <c r="AI88" s="174">
        <f>$D$58</f>
        <v>215</v>
      </c>
      <c r="AJ88" s="174">
        <f>10*AS88/IF(AX88=1,IF(AY88=1,4.5,4),4)</f>
        <v>2.5</v>
      </c>
      <c r="AK88" s="174">
        <f>SUM(AL88:AN88)</f>
        <v>12482.046431232451</v>
      </c>
      <c r="AL88" s="174">
        <f>IF(AV88=1,$D$61*(VLOOKUP(C88,$B$36:$AG$39,25,FALSE)+VLOOKUP(C88,$B$40:$AG$43,25,FALSE)*$D$54),(IF(H88="근접",$D$61*(VLOOKUP(C88,$B$36:$AG$39,25,FALSE)+VLOOKUP(C88,$B$40:$AG$43,25,FALSE)*$D$54),$D$60*(VLOOKUP(C88,$B$36:$AG$39,25,FALSE)+VLOOKUP(C88,$B$40:$AG$43,25,FALSE)*$D$54))))*$D$59/100</f>
        <v>7490.175655365073</v>
      </c>
      <c r="AM88" s="174">
        <f>(IF(AV88=1,$D$61*(VLOOKUP(C88,$B$36:$AG$39,26,FALSE)+VLOOKUP(C88,$B$40:$AG$43,26,FALSE)*$D$54),IF(H88="근접",$D$61*(VLOOKUP(C88,$B$36:$AG$39,26,FALSE)+VLOOKUP(C88,$B$40:$AG$43,26,FALSE)*$D$54),$D$60*(VLOOKUP(C88,$B$36:$AG$39,26,FALSE)+VLOOKUP(C88,$B$40:$AG$43,26,FALSE)*$D$54))))*$D$59/100</f>
        <v>4991.8707758673791</v>
      </c>
      <c r="AN88" s="174"/>
      <c r="AO88" s="176">
        <v>24</v>
      </c>
      <c r="AP88" s="174">
        <v>36</v>
      </c>
      <c r="AQ88" s="175">
        <f>VLOOKUP(C88,$B$45:$AA$48,25,FALSE)</f>
        <v>521</v>
      </c>
      <c r="AR88" s="31">
        <f>IF(LEFT(E88,1)*1=1,$S$68,$R$68)</f>
        <v>0</v>
      </c>
      <c r="AS88" s="2">
        <f>IF(LEFT(E88,1)*1=2,$U$68,$T$68)</f>
        <v>1</v>
      </c>
      <c r="AT88" s="33">
        <f>IF(LEFT(E88,1)*1=3,$W$68,$V$68)</f>
        <v>1.2</v>
      </c>
      <c r="AU88" s="31">
        <f>IF(MID(E88,3,1)*1=1,$Y$68,$X$68)</f>
        <v>1.4</v>
      </c>
      <c r="AV88" s="2">
        <f>IF(MID(E88,3,1)*1=2,$AA$68,$Z$68)</f>
        <v>0</v>
      </c>
      <c r="AW88" s="33" t="str">
        <f>IF(MID(E88,3,1)*1=3,$AC$68,$AB$68)</f>
        <v>보스대상</v>
      </c>
      <c r="AX88" s="31">
        <f>IF(MID(E88,5,1)*1=1,$AE$68,$AD$68)</f>
        <v>1</v>
      </c>
      <c r="AY88" s="33">
        <f>IF(MID(E88,5,1)*1=2,$AG$68,$AF$68)</f>
        <v>3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customHeight="1">
      <c r="A89" s="2"/>
      <c r="B89" s="107">
        <v>690</v>
      </c>
      <c r="C89" s="31">
        <v>10</v>
      </c>
      <c r="D89" s="111" t="s">
        <v>18</v>
      </c>
      <c r="E89" s="2" t="s">
        <v>164</v>
      </c>
      <c r="F89" s="2" t="s">
        <v>149</v>
      </c>
      <c r="G89" s="2" t="s">
        <v>231</v>
      </c>
      <c r="H89" s="33" t="s">
        <v>81</v>
      </c>
      <c r="I89" s="173">
        <f>M89/AE89</f>
        <v>3345.7917549657373</v>
      </c>
      <c r="J89" s="174">
        <f>AH89/AE89</f>
        <v>35.820831647790158</v>
      </c>
      <c r="K89" s="189">
        <f>RANK(I89,$I$76:$I$999)</f>
        <v>14</v>
      </c>
      <c r="L89" s="190" t="e">
        <f>RANK(I89,$I$461:$I$888)</f>
        <v>#N/A</v>
      </c>
      <c r="M89" s="173">
        <f>SUM(N89:R89)</f>
        <v>48663.233770695748</v>
      </c>
      <c r="N89" s="204">
        <f>T89*(1+(IF((AG89+IF($D$62=1,15,0)+IF(F89="백어택",8,0))&gt;100,100,AG89+IF($D$62=1,15,0)+IF(F89="백어택",8,0))/100)*(AI89/100-1))</f>
        <v>48663.233770695748</v>
      </c>
      <c r="O89" s="204">
        <f>U89*(1+(IF(($D$57+IF($D$62=1,15,0)+IF(F89="백어택",8,0))&gt;100,100,$D$57+IF($D$62=1,15,0)+IF(F89="백어택",8,0))/100)*(AI89/100-1))</f>
        <v>0</v>
      </c>
      <c r="P89" s="204"/>
      <c r="Q89" s="204"/>
      <c r="R89" s="175"/>
      <c r="S89" s="173">
        <f>SUM(T89:X89)</f>
        <v>35233.786282837296</v>
      </c>
      <c r="T89" s="204">
        <f>AL89*IF(H89="근접",AT89,IF(AV89=1,AT89,1))*AU89*AX89*IF(F89="백어택",1.2,1)</f>
        <v>35233.786282837296</v>
      </c>
      <c r="U89" s="174">
        <f>IF(AX89=1,AM89*IF(H89="근접",AT89,IF(AV89=1,AT89,1)),0)*AU89*AY89*IF(AX89=1,1,0)*IF(F89="백어택",1.2,1)</f>
        <v>0</v>
      </c>
      <c r="V89" s="174"/>
      <c r="W89" s="174"/>
      <c r="X89" s="175"/>
      <c r="Y89" s="173">
        <f>SUM(Z89:AD89)</f>
        <v>75752.640508100187</v>
      </c>
      <c r="Z89" s="174">
        <f>T89*$D$58/100</f>
        <v>75752.640508100187</v>
      </c>
      <c r="AA89" s="174">
        <f>U89*$D$58/100</f>
        <v>0</v>
      </c>
      <c r="AB89" s="174"/>
      <c r="AC89" s="174"/>
      <c r="AD89" s="175"/>
      <c r="AE89" s="187">
        <f>(AO89*(1-$D$20/100)*(1-$D$17/100)-AR89)*IF(AW89="보스대상",1,POWER(0.85,AW89))</f>
        <v>14.544609268784001</v>
      </c>
      <c r="AF89" s="174">
        <f>AP89</f>
        <v>36</v>
      </c>
      <c r="AG89" s="174">
        <f>IF($D$57&gt;100,100,$D$57)</f>
        <v>25.143699999999999</v>
      </c>
      <c r="AH89" s="174">
        <f>AQ89</f>
        <v>521</v>
      </c>
      <c r="AI89" s="174">
        <f>$D$58</f>
        <v>215</v>
      </c>
      <c r="AJ89" s="174">
        <f>10*AS89/IF(AX89=1,IF(AY89=1,4.5,4),4)</f>
        <v>2.5</v>
      </c>
      <c r="AK89" s="174">
        <f>SUM(AL89:AN89)</f>
        <v>12482.046431232451</v>
      </c>
      <c r="AL89" s="174">
        <f>IF(AV89=1,$D$61*(VLOOKUP(C89,$B$36:$AG$39,25,FALSE)+VLOOKUP(C89,$B$40:$AG$43,25,FALSE)*$D$54),(IF(H89="근접",$D$61*(VLOOKUP(C89,$B$36:$AG$39,25,FALSE)+VLOOKUP(C89,$B$40:$AG$43,25,FALSE)*$D$54),$D$60*(VLOOKUP(C89,$B$36:$AG$39,25,FALSE)+VLOOKUP(C89,$B$40:$AG$43,25,FALSE)*$D$54))))*$D$59/100</f>
        <v>7490.175655365073</v>
      </c>
      <c r="AM89" s="174">
        <f>(IF(AV89=1,$D$61*(VLOOKUP(C89,$B$36:$AG$39,26,FALSE)+VLOOKUP(C89,$B$40:$AG$43,26,FALSE)*$D$54),IF(H89="근접",$D$61*(VLOOKUP(C89,$B$36:$AG$39,26,FALSE)+VLOOKUP(C89,$B$40:$AG$43,26,FALSE)*$D$54),$D$60*(VLOOKUP(C89,$B$36:$AG$39,26,FALSE)+VLOOKUP(C89,$B$40:$AG$43,26,FALSE)*$D$54))))*$D$59/100</f>
        <v>4991.8707758673791</v>
      </c>
      <c r="AN89" s="174"/>
      <c r="AO89" s="176">
        <v>24</v>
      </c>
      <c r="AP89" s="174">
        <v>36</v>
      </c>
      <c r="AQ89" s="175">
        <f>VLOOKUP(C89,$B$45:$AA$48,25,FALSE)</f>
        <v>521</v>
      </c>
      <c r="AR89" s="31">
        <f>IF(LEFT(E89,1)*1=1,$S$68,$R$68)</f>
        <v>4</v>
      </c>
      <c r="AS89" s="2">
        <f>IF(LEFT(E89,1)*1=2,$U$68,$T$68)</f>
        <v>1</v>
      </c>
      <c r="AT89" s="33">
        <f>IF(LEFT(E89,1)*1=3,$W$68,$V$68)</f>
        <v>1</v>
      </c>
      <c r="AU89" s="31">
        <f>IF(MID(E89,3,1)*1=1,$Y$68,$X$68)</f>
        <v>1.4</v>
      </c>
      <c r="AV89" s="2">
        <f>IF(MID(E89,3,1)*1=2,$AA$68,$Z$68)</f>
        <v>0</v>
      </c>
      <c r="AW89" s="33" t="str">
        <f>IF(MID(E89,3,1)*1=3,$AC$68,$AB$68)</f>
        <v>보스대상</v>
      </c>
      <c r="AX89" s="31">
        <f>IF(MID(E89,5,1)*1=1,$AE$68,$AD$68)</f>
        <v>2.8</v>
      </c>
      <c r="AY89" s="33">
        <f>IF(MID(E89,5,1)*1=2,$AG$68,$AF$68)</f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hidden="1" customHeight="1">
      <c r="A90" s="2"/>
      <c r="B90" s="107">
        <v>633</v>
      </c>
      <c r="C90" s="31">
        <v>10</v>
      </c>
      <c r="D90" s="111" t="s">
        <v>18</v>
      </c>
      <c r="E90" s="2" t="s">
        <v>171</v>
      </c>
      <c r="F90" s="2"/>
      <c r="G90" s="2" t="s">
        <v>186</v>
      </c>
      <c r="H90" s="33" t="s">
        <v>81</v>
      </c>
      <c r="I90" s="173">
        <f>M90/AE90</f>
        <v>3285.8068461895832</v>
      </c>
      <c r="J90" s="174">
        <f>AH90/AE90</f>
        <v>63.317740331016331</v>
      </c>
      <c r="K90" s="189">
        <f>RANK(I90,$I$76:$I$999)</f>
        <v>15</v>
      </c>
      <c r="L90" s="190" t="e">
        <f>RANK(I90,$I$461:$I$888)</f>
        <v>#N/A</v>
      </c>
      <c r="M90" s="173">
        <f>SUM(N90:R90)</f>
        <v>27036.74132897305</v>
      </c>
      <c r="N90" s="204">
        <f>T90*(1+(IF((AG90+IF($D$62=1,15,0)+IF(F90="백어택",8,0))&gt;100,100,AG90+IF($D$62=1,15,0)+IF(F90="백어택",8,0))/100)*(AI90/100-1))</f>
        <v>27036.74132897305</v>
      </c>
      <c r="O90" s="204">
        <f>U90*(1+(IF(($D$57+IF($D$62=1,15,0)+IF(F90="백어택",8,0))&gt;100,100,$D$57+IF($D$62=1,15,0)+IF(F90="백어택",8,0))/100)*(AI90/100-1))</f>
        <v>0</v>
      </c>
      <c r="P90" s="204"/>
      <c r="Q90" s="204"/>
      <c r="R90" s="175"/>
      <c r="S90" s="173">
        <f>SUM(T90:X90)</f>
        <v>20972.491835022203</v>
      </c>
      <c r="T90" s="204">
        <f>AL90*IF(H90="근접",AT90,IF(AV90=1,AT90,1))*AU90*AX90*IF(F90="백어택",1.2,1)</f>
        <v>20972.491835022203</v>
      </c>
      <c r="U90" s="174">
        <f>IF(AX90=1,AM90*IF(H90="근접",AT90,IF(AV90=1,AT90,1)),0)*AU90*AY90*IF(AX90=1,1,0)*IF(F90="백어택",1.2,1)</f>
        <v>0</v>
      </c>
      <c r="V90" s="174"/>
      <c r="W90" s="174"/>
      <c r="X90" s="175"/>
      <c r="Y90" s="173">
        <f>SUM(Z90:AD90)</f>
        <v>45090.857445297734</v>
      </c>
      <c r="Z90" s="174">
        <f>T90*$D$58/100</f>
        <v>45090.857445297734</v>
      </c>
      <c r="AA90" s="174">
        <f>U90*$D$58/100</f>
        <v>0</v>
      </c>
      <c r="AB90" s="174"/>
      <c r="AC90" s="174"/>
      <c r="AD90" s="175"/>
      <c r="AE90" s="187">
        <f>(AO90*(1-$D$20/100)*(1-$D$17/100)-AR90)*IF(AW90="보스대상",1,POWER(0.85,AW90))</f>
        <v>8.2283416507961995</v>
      </c>
      <c r="AF90" s="174">
        <f>AP90</f>
        <v>36</v>
      </c>
      <c r="AG90" s="174">
        <f>IF($D$57&gt;100,100,$D$57)</f>
        <v>25.143699999999999</v>
      </c>
      <c r="AH90" s="174">
        <f>AQ90</f>
        <v>521</v>
      </c>
      <c r="AI90" s="174">
        <f>$D$58</f>
        <v>215</v>
      </c>
      <c r="AJ90" s="174">
        <f>10*AS90/IF(AX90=1,IF(AY90=1,4.5,4),4)</f>
        <v>2</v>
      </c>
      <c r="AK90" s="174">
        <f>SUM(AL90:AN90)</f>
        <v>12482.046431232451</v>
      </c>
      <c r="AL90" s="174">
        <f>IF(AV90=1,$D$61*(VLOOKUP(C90,$B$36:$AG$39,25,FALSE)+VLOOKUP(C90,$B$40:$AG$43,25,FALSE)*$D$54),(IF(H90="근접",$D$61*(VLOOKUP(C90,$B$36:$AG$39,25,FALSE)+VLOOKUP(C90,$B$40:$AG$43,25,FALSE)*$D$54),$D$60*(VLOOKUP(C90,$B$36:$AG$39,25,FALSE)+VLOOKUP(C90,$B$40:$AG$43,25,FALSE)*$D$54))))*$D$59/100</f>
        <v>7490.175655365073</v>
      </c>
      <c r="AM90" s="174">
        <f>(IF(AV90=1,$D$61*(VLOOKUP(C90,$B$36:$AG$39,26,FALSE)+VLOOKUP(C90,$B$40:$AG$43,26,FALSE)*$D$54),IF(H90="근접",$D$61*(VLOOKUP(C90,$B$36:$AG$39,26,FALSE)+VLOOKUP(C90,$B$40:$AG$43,26,FALSE)*$D$54),$D$60*(VLOOKUP(C90,$B$36:$AG$39,26,FALSE)+VLOOKUP(C90,$B$40:$AG$43,26,FALSE)*$D$54))))*$D$59/100</f>
        <v>4991.8707758673791</v>
      </c>
      <c r="AN90" s="174"/>
      <c r="AO90" s="176">
        <v>24</v>
      </c>
      <c r="AP90" s="174">
        <v>36</v>
      </c>
      <c r="AQ90" s="175">
        <f>VLOOKUP(C90,$B$45:$AA$48,25,FALSE)</f>
        <v>521</v>
      </c>
      <c r="AR90" s="31">
        <f>IF(LEFT(E90,1)*1=1,$S$68,$R$68)</f>
        <v>0</v>
      </c>
      <c r="AS90" s="2">
        <f>IF(LEFT(E90,1)*1=2,$U$68,$T$68)</f>
        <v>0.8</v>
      </c>
      <c r="AT90" s="33">
        <f>IF(LEFT(E90,1)*1=3,$W$68,$V$68)</f>
        <v>1</v>
      </c>
      <c r="AU90" s="31">
        <f>IF(MID(E90,3,1)*1=1,$Y$68,$X$68)</f>
        <v>1</v>
      </c>
      <c r="AV90" s="2">
        <f>IF(MID(E90,3,1)*1=2,$AA$68,$Z$68)</f>
        <v>0</v>
      </c>
      <c r="AW90" s="33">
        <f>IF(MID(E90,3,1)*1=3,$AC$68,$AB$68)</f>
        <v>5</v>
      </c>
      <c r="AX90" s="31">
        <f>IF(MID(E90,5,1)*1=1,$AE$68,$AD$68)</f>
        <v>2.8</v>
      </c>
      <c r="AY90" s="33">
        <f>IF(MID(E90,5,1)*1=2,$AG$68,$AF$68)</f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customHeight="1">
      <c r="A91" s="2"/>
      <c r="B91" s="107">
        <v>696</v>
      </c>
      <c r="C91" s="31">
        <v>10</v>
      </c>
      <c r="D91" s="111" t="s">
        <v>18</v>
      </c>
      <c r="E91" s="2" t="s">
        <v>182</v>
      </c>
      <c r="F91" s="2" t="s">
        <v>149</v>
      </c>
      <c r="G91" s="2" t="s">
        <v>231</v>
      </c>
      <c r="H91" s="33" t="s">
        <v>81</v>
      </c>
      <c r="I91" s="173">
        <f>M91/AE91</f>
        <v>3148.9410037412995</v>
      </c>
      <c r="J91" s="174">
        <f>AH91/AE91</f>
        <v>28.094417760367445</v>
      </c>
      <c r="K91" s="189">
        <f>RANK(I91,$I$76:$I$999)</f>
        <v>17</v>
      </c>
      <c r="L91" s="190" t="e">
        <f>RANK(I91,$I$461:$I$888)</f>
        <v>#N/A</v>
      </c>
      <c r="M91" s="173">
        <f>SUM(N91:R91)</f>
        <v>58395.880524834894</v>
      </c>
      <c r="N91" s="204">
        <f>T91*(1+(IF((AG91+IF($D$62=1,15,0)+IF(F91="백어택",8,0))&gt;100,100,AG91+IF($D$62=1,15,0)+IF(F91="백어택",8,0))/100)*(AI91/100-1))</f>
        <v>58395.880524834894</v>
      </c>
      <c r="O91" s="204">
        <f>U91*(1+(IF(($D$57+IF($D$62=1,15,0)+IF(F91="백어택",8,0))&gt;100,100,$D$57+IF($D$62=1,15,0)+IF(F91="백어택",8,0))/100)*(AI91/100-1))</f>
        <v>0</v>
      </c>
      <c r="P91" s="204"/>
      <c r="Q91" s="204"/>
      <c r="R91" s="175"/>
      <c r="S91" s="173">
        <f>SUM(T91:X91)</f>
        <v>42280.543539404753</v>
      </c>
      <c r="T91" s="204">
        <f>AL91*IF(H91="근접",AT91,IF(AV91=1,AT91,1))*AU91*AX91*IF(F91="백어택",1.2,1)</f>
        <v>42280.543539404753</v>
      </c>
      <c r="U91" s="174">
        <f>IF(AX91=1,AM91*IF(H91="근접",AT91,IF(AV91=1,AT91,1)),0)*AU91*AY91*IF(AX91=1,1,0)*IF(F91="백어택",1.2,1)</f>
        <v>0</v>
      </c>
      <c r="V91" s="174"/>
      <c r="W91" s="174"/>
      <c r="X91" s="175"/>
      <c r="Y91" s="173">
        <f>SUM(Z91:AD91)</f>
        <v>90903.168609720233</v>
      </c>
      <c r="Z91" s="174">
        <f>T91*$D$58/100</f>
        <v>90903.168609720233</v>
      </c>
      <c r="AA91" s="174">
        <f>U91*$D$58/100</f>
        <v>0</v>
      </c>
      <c r="AB91" s="174"/>
      <c r="AC91" s="174"/>
      <c r="AD91" s="175"/>
      <c r="AE91" s="187">
        <f>(AO91*(1-$D$20/100)*(1-$D$17/100)-AR91)*IF(AW91="보스대상",1,POWER(0.85,AW91))</f>
        <v>18.544609268784001</v>
      </c>
      <c r="AF91" s="174">
        <f>AP91</f>
        <v>36</v>
      </c>
      <c r="AG91" s="174">
        <f>IF($D$57&gt;100,100,$D$57)</f>
        <v>25.143699999999999</v>
      </c>
      <c r="AH91" s="174">
        <f>AQ91</f>
        <v>521</v>
      </c>
      <c r="AI91" s="174">
        <f>$D$58</f>
        <v>215</v>
      </c>
      <c r="AJ91" s="174">
        <f>10*AS91/IF(AX91=1,IF(AY91=1,4.5,4),4)</f>
        <v>2.5</v>
      </c>
      <c r="AK91" s="174">
        <f>SUM(AL91:AN91)</f>
        <v>12482.046431232451</v>
      </c>
      <c r="AL91" s="174">
        <f>IF(AV91=1,$D$61*(VLOOKUP(C91,$B$36:$AG$39,25,FALSE)+VLOOKUP(C91,$B$40:$AG$43,25,FALSE)*$D$54),(IF(H91="근접",$D$61*(VLOOKUP(C91,$B$36:$AG$39,25,FALSE)+VLOOKUP(C91,$B$40:$AG$43,25,FALSE)*$D$54),$D$60*(VLOOKUP(C91,$B$36:$AG$39,25,FALSE)+VLOOKUP(C91,$B$40:$AG$43,25,FALSE)*$D$54))))*$D$59/100</f>
        <v>7490.175655365073</v>
      </c>
      <c r="AM91" s="174">
        <f>(IF(AV91=1,$D$61*(VLOOKUP(C91,$B$36:$AG$39,26,FALSE)+VLOOKUP(C91,$B$40:$AG$43,26,FALSE)*$D$54),IF(H91="근접",$D$61*(VLOOKUP(C91,$B$36:$AG$39,26,FALSE)+VLOOKUP(C91,$B$40:$AG$43,26,FALSE)*$D$54),$D$60*(VLOOKUP(C91,$B$36:$AG$39,26,FALSE)+VLOOKUP(C91,$B$40:$AG$43,26,FALSE)*$D$54))))*$D$59/100</f>
        <v>4991.8707758673791</v>
      </c>
      <c r="AN91" s="174"/>
      <c r="AO91" s="176">
        <v>24</v>
      </c>
      <c r="AP91" s="174">
        <v>36</v>
      </c>
      <c r="AQ91" s="175">
        <f>VLOOKUP(C91,$B$45:$AA$48,25,FALSE)</f>
        <v>521</v>
      </c>
      <c r="AR91" s="31">
        <f>IF(LEFT(E91,1)*1=1,$S$68,$R$68)</f>
        <v>0</v>
      </c>
      <c r="AS91" s="2">
        <f>IF(LEFT(E91,1)*1=2,$U$68,$T$68)</f>
        <v>1</v>
      </c>
      <c r="AT91" s="33">
        <f>IF(LEFT(E91,1)*1=3,$W$68,$V$68)</f>
        <v>1.2</v>
      </c>
      <c r="AU91" s="31">
        <f>IF(MID(E91,3,1)*1=1,$Y$68,$X$68)</f>
        <v>1.4</v>
      </c>
      <c r="AV91" s="2">
        <f>IF(MID(E91,3,1)*1=2,$AA$68,$Z$68)</f>
        <v>0</v>
      </c>
      <c r="AW91" s="33" t="str">
        <f>IF(MID(E91,3,1)*1=3,$AC$68,$AB$68)</f>
        <v>보스대상</v>
      </c>
      <c r="AX91" s="31">
        <f>IF(MID(E91,5,1)*1=1,$AE$68,$AD$68)</f>
        <v>2.8</v>
      </c>
      <c r="AY91" s="33">
        <f>IF(MID(E91,5,1)*1=2,$AG$68,$AF$68)</f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hidden="1" customHeight="1">
      <c r="A92" s="2"/>
      <c r="B92" s="107">
        <v>710</v>
      </c>
      <c r="C92" s="31">
        <v>7</v>
      </c>
      <c r="D92" s="111" t="s">
        <v>18</v>
      </c>
      <c r="E92" s="2" t="s">
        <v>155</v>
      </c>
      <c r="F92" s="2" t="s">
        <v>149</v>
      </c>
      <c r="G92" s="2" t="s">
        <v>186</v>
      </c>
      <c r="H92" s="33" t="s">
        <v>81</v>
      </c>
      <c r="I92" s="173">
        <f>M92/AE92</f>
        <v>3171.4985681357662</v>
      </c>
      <c r="J92" s="174">
        <f>AH92/AE92</f>
        <v>56.248369487638875</v>
      </c>
      <c r="K92" s="189">
        <f>RANK(I92,$I$76:$I$999)</f>
        <v>16</v>
      </c>
      <c r="L92" s="190" t="e">
        <f>RANK(I92,$I$461:$I$888)</f>
        <v>#N/A</v>
      </c>
      <c r="M92" s="173">
        <f>SUM(N92:R92)</f>
        <v>20467.330710560105</v>
      </c>
      <c r="N92" s="204">
        <f>T92*(1+(IF((AG92+IF($D$62=1,15,0)+IF(F92="백어택",8,0))&gt;100,100,AG92+IF($D$62=1,15,0)+IF(F92="백어택",8,0))/100)*(AI92/100-1))</f>
        <v>12278.847789930469</v>
      </c>
      <c r="O92" s="204">
        <f>U92*(1+(IF(($D$57+IF($D$62=1,15,0)+IF(F92="백어택",8,0))&gt;100,100,$D$57+IF($D$62=1,15,0)+IF(F92="백어택",8,0))/100)*(AI92/100-1))</f>
        <v>8188.4829206296372</v>
      </c>
      <c r="P92" s="204"/>
      <c r="Q92" s="204"/>
      <c r="R92" s="175"/>
      <c r="S92" s="173">
        <f>SUM(T92:X92)</f>
        <v>14819.022497232552</v>
      </c>
      <c r="T92" s="204">
        <f>AL92*IF(H92="근접",AT92,IF(AV92=1,AT92,1))*AU92*AX92*IF(F92="백어택",1.2,1)</f>
        <v>8890.2907864380868</v>
      </c>
      <c r="U92" s="174">
        <f>IF(AX92=1,AM92*IF(H92="근접",AT92,IF(AV92=1,AT92,1)),0)*AU92*AY92*IF(AX92=1,1,0)*IF(F92="백어택",1.2,1)</f>
        <v>5928.7317107944646</v>
      </c>
      <c r="V92" s="174"/>
      <c r="W92" s="174"/>
      <c r="X92" s="175"/>
      <c r="Y92" s="173">
        <f>SUM(Z92:AD92)</f>
        <v>31860.898369049981</v>
      </c>
      <c r="Z92" s="174">
        <f>T92*$D$58/100</f>
        <v>19114.125190841885</v>
      </c>
      <c r="AA92" s="174">
        <f>U92*$D$58/100</f>
        <v>12746.773178208097</v>
      </c>
      <c r="AB92" s="174"/>
      <c r="AC92" s="174"/>
      <c r="AD92" s="175"/>
      <c r="AE92" s="187">
        <f>(AO92*(1-$D$20/100)*(1-$D$17/100)-AR92)*IF(AW92="보스대상",1,POWER(0.85,AW92))</f>
        <v>6.4535204007961999</v>
      </c>
      <c r="AF92" s="174">
        <f>AP92</f>
        <v>36</v>
      </c>
      <c r="AG92" s="174">
        <f>IF($D$57&gt;100,100,$D$57)</f>
        <v>25.143699999999999</v>
      </c>
      <c r="AH92" s="174">
        <f>AQ92</f>
        <v>363</v>
      </c>
      <c r="AI92" s="174">
        <f>$D$58</f>
        <v>215</v>
      </c>
      <c r="AJ92" s="174">
        <f>10*AS92/IF(AX92=1,IF(AY92=1,4.5,4),4)</f>
        <v>2.2222222222222223</v>
      </c>
      <c r="AK92" s="174">
        <f>SUM(AL92:AN92)</f>
        <v>12349.18541436046</v>
      </c>
      <c r="AL92" s="174">
        <f>IF(AV92=1,$D$61*(VLOOKUP(C92,$B$36:$AG$39,25,FALSE)+VLOOKUP(C92,$B$40:$AG$43,25,FALSE)*$D$54),(IF(H92="근접",$D$61*(VLOOKUP(C92,$B$36:$AG$39,25,FALSE)+VLOOKUP(C92,$B$40:$AG$43,25,FALSE)*$D$54),$D$60*(VLOOKUP(C92,$B$36:$AG$39,25,FALSE)+VLOOKUP(C92,$B$40:$AG$43,25,FALSE)*$D$54))))*$D$59/100</f>
        <v>7408.5756553650726</v>
      </c>
      <c r="AM92" s="174">
        <f>(IF(AV92=1,$D$61*(VLOOKUP(C92,$B$36:$AG$39,26,FALSE)+VLOOKUP(C92,$B$40:$AG$43,26,FALSE)*$D$54),IF(H92="근접",$D$61*(VLOOKUP(C92,$B$36:$AG$39,26,FALSE)+VLOOKUP(C92,$B$40:$AG$43,26,FALSE)*$D$54),$D$60*(VLOOKUP(C92,$B$36:$AG$39,26,FALSE)+VLOOKUP(C92,$B$40:$AG$43,26,FALSE)*$D$54))))*$D$59/100</f>
        <v>4940.609758995387</v>
      </c>
      <c r="AN92" s="174"/>
      <c r="AO92" s="176">
        <v>24</v>
      </c>
      <c r="AP92" s="174">
        <v>36</v>
      </c>
      <c r="AQ92" s="175">
        <f>VLOOKUP(C92,$B$45:$AA$48,25,FALSE)</f>
        <v>363</v>
      </c>
      <c r="AR92" s="31">
        <f>IF(LEFT(E92,1)*1=1,$S$68,$R$68)</f>
        <v>4</v>
      </c>
      <c r="AS92" s="2">
        <f>IF(LEFT(E92,1)*1=2,$U$68,$T$68)</f>
        <v>1</v>
      </c>
      <c r="AT92" s="33">
        <f>IF(LEFT(E92,1)*1=3,$W$68,$V$68)</f>
        <v>1</v>
      </c>
      <c r="AU92" s="31">
        <f>IF(MID(E92,3,1)*1=1,$Y$68,$X$68)</f>
        <v>1</v>
      </c>
      <c r="AV92" s="2">
        <f>IF(MID(E92,3,1)*1=2,$AA$68,$Z$68)</f>
        <v>0</v>
      </c>
      <c r="AW92" s="33">
        <f>IF(MID(E92,3,1)*1=3,$AC$68,$AB$68)</f>
        <v>5</v>
      </c>
      <c r="AX92" s="31">
        <f>IF(MID(E92,5,1)*1=1,$AE$68,$AD$68)</f>
        <v>1</v>
      </c>
      <c r="AY92" s="33">
        <f>IF(MID(E92,5,1)*1=2,$AG$68,$AF$68)</f>
        <v>1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customHeight="1">
      <c r="A93" s="2"/>
      <c r="B93" s="107">
        <v>580</v>
      </c>
      <c r="C93" s="31">
        <v>10</v>
      </c>
      <c r="D93" s="111" t="s">
        <v>14</v>
      </c>
      <c r="E93" s="2" t="s">
        <v>157</v>
      </c>
      <c r="F93" s="2" t="s">
        <v>149</v>
      </c>
      <c r="G93" s="2"/>
      <c r="H93" s="33" t="s">
        <v>81</v>
      </c>
      <c r="I93" s="173">
        <f>M93/AE93</f>
        <v>3032.2412428118937</v>
      </c>
      <c r="J93" s="174">
        <f>AH93/AE93</f>
        <v>30.114250022518402</v>
      </c>
      <c r="K93" s="189">
        <f>RANK(I93,$I$76:$I$999)</f>
        <v>18</v>
      </c>
      <c r="L93" s="190" t="e">
        <f>RANK(I93,$I$461:$I$888)</f>
        <v>#N/A</v>
      </c>
      <c r="M93" s="173">
        <f>SUM(N93:R93)</f>
        <v>66154.14612808649</v>
      </c>
      <c r="N93" s="204">
        <f>T93*(1+(IF((AG93+IF($D$62=1,15,0)+IF(F93="백어택",8,0))&gt;100,100,AG93+IF($D$62=1,15,0)+IF(F93="백어택",8,0))/100)*(AI93/100-1))</f>
        <v>19846.11034866816</v>
      </c>
      <c r="O93" s="204">
        <f>U93*(1+((IF((AG93+IF($D$62=1,15,0)+IF(F93="백어택",8,0))&gt;100,100,AG93+IF($D$62=1,15,0)+IF(F93="백어택",8,0))/100)*(AI93/100-1)))</f>
        <v>19846.11034866816</v>
      </c>
      <c r="P93" s="204">
        <f>V93*(1+(IF((AG93+IF($D$62=1,15,0)+IF(F93="백어택",8,0))&gt;100,100,AG93+IF($D$62=1,15,0)+IF(F93="백어택",8,0))/100)*(AI93/100-1))</f>
        <v>26461.925430750176</v>
      </c>
      <c r="Q93" s="204">
        <f>W93*(1+(IF((AG93+IF($D$62=1,15,0)+IF(F93="백어택",8,0))&gt;100,100,AG93+IF($D$62=1,15,0)+IF(F93="백어택",8,0))/100)*(AI93/100-1))</f>
        <v>0</v>
      </c>
      <c r="R93" s="175"/>
      <c r="S93" s="173">
        <f>SUM(T93:X93)</f>
        <v>47897.783722794775</v>
      </c>
      <c r="T93" s="204">
        <f>AL93*IF(H93="근접",AR93,1)*AU93*AY93*IF(F93="백어택",1.2,1)</f>
        <v>14369.238465850975</v>
      </c>
      <c r="U93" s="174">
        <f>AM93*IF(H93="근접",AR93,1)*AU93*AY93*IF(F93="백어택",1.2,1)</f>
        <v>14369.238465850975</v>
      </c>
      <c r="V93" s="174">
        <f>AN93*IF(H93="근접",AR93,1)*AU93*AY93*IF(F93="백어택",1.2,1)</f>
        <v>19159.306791092829</v>
      </c>
      <c r="W93" s="174">
        <f>(AL93+AM93+AN93)*IF(H93="근접",AR93,1)*AU93*IF(AX93=1,0,0.6)*IF(F93="백어택",1.2,1)</f>
        <v>0</v>
      </c>
      <c r="X93" s="175"/>
      <c r="Y93" s="173">
        <f>SUM(Z93:AD93)</f>
        <v>102980.23500400878</v>
      </c>
      <c r="Z93" s="174">
        <f>T93*AI93/100</f>
        <v>30893.862701579594</v>
      </c>
      <c r="AA93" s="174">
        <f>U93*AI93/100</f>
        <v>30893.862701579594</v>
      </c>
      <c r="AB93" s="174">
        <f>V93*AI93/100</f>
        <v>41192.509600849582</v>
      </c>
      <c r="AC93" s="174">
        <f>W93*AI93/100</f>
        <v>0</v>
      </c>
      <c r="AD93" s="175"/>
      <c r="AE93" s="187">
        <f>AO93*(1-$D$20/100)*(1-$D$17/100)-AW93</f>
        <v>21.816913903176005</v>
      </c>
      <c r="AF93" s="174">
        <f>AP93</f>
        <v>36</v>
      </c>
      <c r="AG93" s="174">
        <f>IF($D$57&gt;100,100,$D$57)</f>
        <v>25.143699999999999</v>
      </c>
      <c r="AH93" s="174">
        <f>AQ93*AS93</f>
        <v>657</v>
      </c>
      <c r="AI93" s="174">
        <f>$D$58</f>
        <v>215</v>
      </c>
      <c r="AJ93" s="174">
        <f>10/3</f>
        <v>3.3333333333333335</v>
      </c>
      <c r="AK93" s="174">
        <f>SUM(AL93:AN93)</f>
        <v>18479.083226386876</v>
      </c>
      <c r="AL93" s="174">
        <f>(IF(H93="근접",$D$61*(VLOOKUP(C93,$B$36:$AG$39,19,FALSE)+VLOOKUP(C93,$B$40:$AG$43,19,FALSE)*$D$54),$D$60*(VLOOKUP(C93,$B$36:$AG$39,19,FALSE)+VLOOKUP(C93,$B$40:$AG$43,19,FALSE)*$D$54)))*$D$59/100</f>
        <v>5543.6876797264567</v>
      </c>
      <c r="AM93" s="174">
        <f>(IF(H93="근접",$D$61*(VLOOKUP(C93,$B$36:$AG$39,20,FALSE)+VLOOKUP(C93,$B$40:$AG$43,20,FALSE)*$D$54),$D$60*(VLOOKUP(C93,$B$36:$AG$39,20,FALSE)+VLOOKUP(C93,$B$40:$AG$43,20,FALSE)*$D$54)))*$D$59/100</f>
        <v>5543.6876797264567</v>
      </c>
      <c r="AN93" s="174">
        <f>(IF(H93="근접",$D$61*(VLOOKUP(C93,$B$36:$AG$39,21,FALSE)+VLOOKUP(C93,$B$40:$AG$43,21,FALSE)*$D$54),$D$60*(VLOOKUP(C93,$B$36:$AG$39,21,FALSE)+VLOOKUP(C93,$B$40:$AG$43,21,FALSE)*$D$54)))*$D$59/100</f>
        <v>7391.7078669339626</v>
      </c>
      <c r="AO93" s="176">
        <v>36</v>
      </c>
      <c r="AP93" s="174">
        <v>36</v>
      </c>
      <c r="AQ93" s="175">
        <f>VLOOKUP(C93,$B$45:$AA$48,19,FALSE)</f>
        <v>657</v>
      </c>
      <c r="AR93" s="31">
        <f>IF(LEFT(E93,1)*1=1,$S$64,$R$64)</f>
        <v>1.2</v>
      </c>
      <c r="AS93" s="2">
        <f>IF(LEFT(E93,1)*1=2,$U$64,$T$64)</f>
        <v>1</v>
      </c>
      <c r="AT93" s="33">
        <f>IF(LEFT(E93,1)*1=3,$W$64,$V$64)</f>
        <v>0</v>
      </c>
      <c r="AU93" s="31">
        <f>IF(MID(E93,3,1)*1=1,$Y$64,$X$64)</f>
        <v>1</v>
      </c>
      <c r="AV93" s="2">
        <f>IF(MID(E93,3,1)*1=2,$AA$64,$Z$64)</f>
        <v>0</v>
      </c>
      <c r="AW93" s="33">
        <f>IF(MID(E93,3,1)*1=3,$AC$64,$AB$64)</f>
        <v>6</v>
      </c>
      <c r="AX93" s="31">
        <f>IF(MID(E93,5,1)*1=1,$AE$64,$AD$64)</f>
        <v>1</v>
      </c>
      <c r="AY93" s="33">
        <f>IF(MID(E93,5,1)*1=2,$AG$64,$AF$64)</f>
        <v>1.8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hidden="1" customHeight="1">
      <c r="A94" s="2"/>
      <c r="B94" s="107">
        <v>716</v>
      </c>
      <c r="C94" s="31">
        <v>7</v>
      </c>
      <c r="D94" s="111" t="s">
        <v>18</v>
      </c>
      <c r="E94" s="2" t="s">
        <v>134</v>
      </c>
      <c r="F94" s="2" t="s">
        <v>149</v>
      </c>
      <c r="G94" s="2" t="s">
        <v>186</v>
      </c>
      <c r="H94" s="33" t="s">
        <v>81</v>
      </c>
      <c r="I94" s="173">
        <f>M94/AE94</f>
        <v>2984.9024135131222</v>
      </c>
      <c r="J94" s="174">
        <f>AH94/AE94</f>
        <v>44.115815240228265</v>
      </c>
      <c r="K94" s="189">
        <f>RANK(I94,$I$76:$I$999)</f>
        <v>19</v>
      </c>
      <c r="L94" s="190" t="e">
        <f>RANK(I94,$I$461:$I$888)</f>
        <v>#N/A</v>
      </c>
      <c r="M94" s="173">
        <f>SUM(N94:R94)</f>
        <v>24560.796852672123</v>
      </c>
      <c r="N94" s="204">
        <f>T94*(1+(IF((AG94+IF($D$62=1,15,0)+IF(F94="백어택",8,0))&gt;100,100,AG94+IF($D$62=1,15,0)+IF(F94="백어택",8,0))/100)*(AI94/100-1))</f>
        <v>14734.617347916561</v>
      </c>
      <c r="O94" s="204">
        <f>U94*(1+(IF(($D$57+IF($D$62=1,15,0)+IF(F94="백어택",8,0))&gt;100,100,$D$57+IF($D$62=1,15,0)+IF(F94="백어택",8,0))/100)*(AI94/100-1))</f>
        <v>9826.1795047555643</v>
      </c>
      <c r="P94" s="204"/>
      <c r="Q94" s="204"/>
      <c r="R94" s="175"/>
      <c r="S94" s="173">
        <f>SUM(T94:X94)</f>
        <v>17782.826996679061</v>
      </c>
      <c r="T94" s="204">
        <f>AL94*IF(H94="근접",AT94,IF(AV94=1,AT94,1))*AU94*AX94*IF(F94="백어택",1.2,1)</f>
        <v>10668.348943725703</v>
      </c>
      <c r="U94" s="174">
        <f>IF(AX94=1,AM94*IF(H94="근접",AT94,IF(AV94=1,AT94,1)),0)*AU94*AY94*IF(AX94=1,1,0)*IF(F94="백어택",1.2,1)</f>
        <v>7114.4780529533573</v>
      </c>
      <c r="V94" s="174"/>
      <c r="W94" s="174"/>
      <c r="X94" s="175"/>
      <c r="Y94" s="173">
        <f>SUM(Z94:AD94)</f>
        <v>38233.078042859983</v>
      </c>
      <c r="Z94" s="174">
        <f>T94*$D$58/100</f>
        <v>22936.950229010261</v>
      </c>
      <c r="AA94" s="174">
        <f>U94*$D$58/100</f>
        <v>15296.12781384972</v>
      </c>
      <c r="AB94" s="174"/>
      <c r="AC94" s="174"/>
      <c r="AD94" s="175"/>
      <c r="AE94" s="187">
        <f>(AO94*(1-$D$20/100)*(1-$D$17/100)-AR94)*IF(AW94="보스대상",1,POWER(0.85,AW94))</f>
        <v>8.2283416507961995</v>
      </c>
      <c r="AF94" s="174">
        <f>AP94</f>
        <v>36</v>
      </c>
      <c r="AG94" s="174">
        <f>IF($D$57&gt;100,100,$D$57)</f>
        <v>25.143699999999999</v>
      </c>
      <c r="AH94" s="174">
        <f>AQ94</f>
        <v>363</v>
      </c>
      <c r="AI94" s="174">
        <f>$D$58</f>
        <v>215</v>
      </c>
      <c r="AJ94" s="174">
        <f>10*AS94/IF(AX94=1,IF(AY94=1,4.5,4),4)</f>
        <v>2.2222222222222223</v>
      </c>
      <c r="AK94" s="174">
        <f>SUM(AL94:AN94)</f>
        <v>12349.18541436046</v>
      </c>
      <c r="AL94" s="174">
        <f>IF(AV94=1,$D$61*(VLOOKUP(C94,$B$36:$AG$39,25,FALSE)+VLOOKUP(C94,$B$40:$AG$43,25,FALSE)*$D$54),(IF(H94="근접",$D$61*(VLOOKUP(C94,$B$36:$AG$39,25,FALSE)+VLOOKUP(C94,$B$40:$AG$43,25,FALSE)*$D$54),$D$60*(VLOOKUP(C94,$B$36:$AG$39,25,FALSE)+VLOOKUP(C94,$B$40:$AG$43,25,FALSE)*$D$54))))*$D$59/100</f>
        <v>7408.5756553650726</v>
      </c>
      <c r="AM94" s="174">
        <f>(IF(AV94=1,$D$61*(VLOOKUP(C94,$B$36:$AG$39,26,FALSE)+VLOOKUP(C94,$B$40:$AG$43,26,FALSE)*$D$54),IF(H94="근접",$D$61*(VLOOKUP(C94,$B$36:$AG$39,26,FALSE)+VLOOKUP(C94,$B$40:$AG$43,26,FALSE)*$D$54),$D$60*(VLOOKUP(C94,$B$36:$AG$39,26,FALSE)+VLOOKUP(C94,$B$40:$AG$43,26,FALSE)*$D$54))))*$D$59/100</f>
        <v>4940.609758995387</v>
      </c>
      <c r="AN94" s="174"/>
      <c r="AO94" s="176">
        <v>24</v>
      </c>
      <c r="AP94" s="174">
        <v>36</v>
      </c>
      <c r="AQ94" s="175">
        <f>VLOOKUP(C94,$B$45:$AA$48,25,FALSE)</f>
        <v>363</v>
      </c>
      <c r="AR94" s="31">
        <f>IF(LEFT(E94,1)*1=1,$S$68,$R$68)</f>
        <v>0</v>
      </c>
      <c r="AS94" s="2">
        <f>IF(LEFT(E94,1)*1=2,$U$68,$T$68)</f>
        <v>1</v>
      </c>
      <c r="AT94" s="33">
        <f>IF(LEFT(E94,1)*1=3,$W$68,$V$68)</f>
        <v>1.2</v>
      </c>
      <c r="AU94" s="31">
        <f>IF(MID(E94,3,1)*1=1,$Y$68,$X$68)</f>
        <v>1</v>
      </c>
      <c r="AV94" s="2">
        <f>IF(MID(E94,3,1)*1=2,$AA$68,$Z$68)</f>
        <v>0</v>
      </c>
      <c r="AW94" s="33">
        <f>IF(MID(E94,3,1)*1=3,$AC$68,$AB$68)</f>
        <v>5</v>
      </c>
      <c r="AX94" s="31">
        <f>IF(MID(E94,5,1)*1=1,$AE$68,$AD$68)</f>
        <v>1</v>
      </c>
      <c r="AY94" s="33">
        <f>IF(MID(E94,5,1)*1=2,$AG$68,$AF$68)</f>
        <v>1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customHeight="1">
      <c r="A95" s="2"/>
      <c r="B95" s="107">
        <v>579</v>
      </c>
      <c r="C95" s="31">
        <v>10</v>
      </c>
      <c r="D95" s="194" t="s">
        <v>14</v>
      </c>
      <c r="E95" s="168" t="s">
        <v>165</v>
      </c>
      <c r="F95" s="168" t="s">
        <v>149</v>
      </c>
      <c r="G95" s="168"/>
      <c r="H95" s="33" t="s">
        <v>81</v>
      </c>
      <c r="I95" s="173">
        <f>M95/AE95</f>
        <v>2972.7482691984264</v>
      </c>
      <c r="J95" s="177">
        <f>AH95/AE95</f>
        <v>23.618723568216776</v>
      </c>
      <c r="K95" s="191">
        <f>RANK(I95,$I$76:$I$999)</f>
        <v>20</v>
      </c>
      <c r="L95" s="190" t="e">
        <f>RANK(I95,$I$461:$I$888)</f>
        <v>#N/A</v>
      </c>
      <c r="M95" s="173">
        <f>SUM(N95:R95)</f>
        <v>82692.682660108112</v>
      </c>
      <c r="N95" s="204">
        <f>T95*(1+(IF((AG95+IF($D$62=1,15,0)+IF(F95="백어택",8,0))&gt;100,100,AG95+IF($D$62=1,15,0)+IF(F95="백어택",8,0))/100)*(AI95/100-1))</f>
        <v>24807.637935835195</v>
      </c>
      <c r="O95" s="204">
        <f>U95*(1+((IF((AG95+IF($D$62=1,15,0)+IF(F95="백어택",8,0))&gt;100,100,AG95+IF($D$62=1,15,0)+IF(F95="백어택",8,0))/100)*(AI95/100-1)))</f>
        <v>24807.637935835195</v>
      </c>
      <c r="P95" s="204">
        <f>V95*(1+(IF((AG95+IF($D$62=1,15,0)+IF(F95="백어택",8,0))&gt;100,100,AG95+IF($D$62=1,15,0)+IF(F95="백어택",8,0))/100)*(AI95/100-1))</f>
        <v>33077.406788437722</v>
      </c>
      <c r="Q95" s="204">
        <f>W95*(1+(IF((AG95+IF($D$62=1,15,0)+IF(F95="백어택",8,0))&gt;100,100,AG95+IF($D$62=1,15,0)+IF(F95="백어택",8,0))/100)*(AI95/100-1))</f>
        <v>0</v>
      </c>
      <c r="R95" s="175"/>
      <c r="S95" s="173">
        <f>SUM(T95:X95)</f>
        <v>59872.229653493465</v>
      </c>
      <c r="T95" s="204">
        <f>AL95*IF(H95="근접",AR95,1)*AU95*AY95*IF(F95="백어택",1.2,1)</f>
        <v>17961.548082313715</v>
      </c>
      <c r="U95" s="177">
        <f>AM95*IF(H95="근접",AR95,1)*AU95*AY95*IF(F95="백어택",1.2,1)</f>
        <v>17961.548082313715</v>
      </c>
      <c r="V95" s="177">
        <f>AN95*IF(H95="근접",AR95,1)*AU95*AY95*IF(F95="백어택",1.2,1)</f>
        <v>23949.133488866035</v>
      </c>
      <c r="W95" s="177">
        <f>(AL95+AM95+AN95)*IF(H95="근접",AR95,1)*AU95*IF(AX95=1,0,0.6)*IF(F95="백어택",1.2,1)</f>
        <v>0</v>
      </c>
      <c r="X95" s="175"/>
      <c r="Y95" s="173">
        <f>SUM(Z95:AD95)</f>
        <v>128725.29375501096</v>
      </c>
      <c r="Z95" s="177">
        <f>T95*AI95/100</f>
        <v>38617.328376974488</v>
      </c>
      <c r="AA95" s="177">
        <f>U95*AI95/100</f>
        <v>38617.328376974488</v>
      </c>
      <c r="AB95" s="177">
        <f>V95*AI95/100</f>
        <v>51490.637001061979</v>
      </c>
      <c r="AC95" s="177">
        <f>W95*AI95/100</f>
        <v>0</v>
      </c>
      <c r="AD95" s="175"/>
      <c r="AE95" s="187">
        <f>AO95*(1-$D$20/100)*(1-$D$17/100)-AW95</f>
        <v>27.816913903176005</v>
      </c>
      <c r="AF95" s="177">
        <f>AP95</f>
        <v>36</v>
      </c>
      <c r="AG95" s="177">
        <f>IF($D$57&gt;100,100,$D$57)</f>
        <v>25.143699999999999</v>
      </c>
      <c r="AH95" s="177">
        <f>AQ95*AS95</f>
        <v>657</v>
      </c>
      <c r="AI95" s="177">
        <f>$D$58</f>
        <v>215</v>
      </c>
      <c r="AJ95" s="177">
        <f>10/3</f>
        <v>3.3333333333333335</v>
      </c>
      <c r="AK95" s="177">
        <f>SUM(AL95:AN95)</f>
        <v>18479.083226386876</v>
      </c>
      <c r="AL95" s="177">
        <f>(IF(H95="근접",$D$61*(VLOOKUP(C95,$B$36:$AG$39,19,FALSE)+VLOOKUP(C95,$B$40:$AG$43,19,FALSE)*$D$54),$D$60*(VLOOKUP(C95,$B$36:$AG$39,19,FALSE)+VLOOKUP(C95,$B$40:$AG$43,19,FALSE)*$D$54)))*$D$59/100</f>
        <v>5543.6876797264567</v>
      </c>
      <c r="AM95" s="177">
        <f>(IF(H95="근접",$D$61*(VLOOKUP(C95,$B$36:$AG$39,20,FALSE)+VLOOKUP(C95,$B$40:$AG$43,20,FALSE)*$D$54),$D$60*(VLOOKUP(C95,$B$36:$AG$39,20,FALSE)+VLOOKUP(C95,$B$40:$AG$43,20,FALSE)*$D$54)))*$D$59/100</f>
        <v>5543.6876797264567</v>
      </c>
      <c r="AN95" s="177">
        <f>(IF(H95="근접",$D$61*(VLOOKUP(C95,$B$36:$AG$39,21,FALSE)+VLOOKUP(C95,$B$40:$AG$43,21,FALSE)*$D$54),$D$60*(VLOOKUP(C95,$B$36:$AG$39,21,FALSE)+VLOOKUP(C95,$B$40:$AG$43,21,FALSE)*$D$54)))*$D$59/100</f>
        <v>7391.7078669339626</v>
      </c>
      <c r="AO95" s="178">
        <v>36</v>
      </c>
      <c r="AP95" s="177">
        <v>36</v>
      </c>
      <c r="AQ95" s="175">
        <f>VLOOKUP(C95,$B$45:$AA$48,19,FALSE)</f>
        <v>657</v>
      </c>
      <c r="AR95" s="31">
        <f>IF(LEFT(E95,1)*1=1,$S$64,$R$64)</f>
        <v>1.2</v>
      </c>
      <c r="AS95" s="2">
        <f>IF(LEFT(E95,1)*1=2,$U$64,$T$64)</f>
        <v>1</v>
      </c>
      <c r="AT95" s="33">
        <f>IF(LEFT(E95,1)*1=3,$W$64,$V$64)</f>
        <v>0</v>
      </c>
      <c r="AU95" s="31">
        <f>IF(MID(E95,3,1)*1=1,$Y$64,$X$64)</f>
        <v>1.25</v>
      </c>
      <c r="AV95" s="2">
        <f>IF(MID(E95,3,1)*1=2,$AA$64,$Z$64)</f>
        <v>0</v>
      </c>
      <c r="AW95" s="33">
        <f>IF(MID(E95,3,1)*1=3,$AC$64,$AB$64)</f>
        <v>0</v>
      </c>
      <c r="AX95" s="31">
        <f>IF(MID(E95,5,1)*1=1,$AE$64,$AD$64)</f>
        <v>1</v>
      </c>
      <c r="AY95" s="33">
        <f>IF(MID(E95,5,1)*1=2,$AG$64,$AF$64)</f>
        <v>1.8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hidden="1" customHeight="1">
      <c r="A96" s="2"/>
      <c r="B96" s="107">
        <v>732</v>
      </c>
      <c r="C96" s="31">
        <v>10</v>
      </c>
      <c r="D96" s="111" t="s">
        <v>18</v>
      </c>
      <c r="E96" s="2" t="s">
        <v>157</v>
      </c>
      <c r="F96" s="2" t="s">
        <v>149</v>
      </c>
      <c r="G96" s="2" t="s">
        <v>186</v>
      </c>
      <c r="H96" s="33" t="s">
        <v>80</v>
      </c>
      <c r="I96" s="173">
        <f>M96/AE96</f>
        <v>2884.8143431860567</v>
      </c>
      <c r="J96" s="174">
        <f>AH96/AE96</f>
        <v>80.731130862423839</v>
      </c>
      <c r="K96" s="189">
        <f>RANK(I96,$I$76:$I$999)</f>
        <v>21</v>
      </c>
      <c r="L96" s="190" t="e">
        <f>RANK(I96,$I$461:$I$888)</f>
        <v>#N/A</v>
      </c>
      <c r="M96" s="173">
        <f>SUM(N96:R96)</f>
        <v>18617.208216260708</v>
      </c>
      <c r="N96" s="204">
        <f>T96*(1+(IF((AG96+IF($D$62=1,15,0)+IF(F96="백어택",8,0))&gt;100,100,AG96+IF($D$62=1,15,0)+IF(F96="백어택",8,0))/100)*(AI96/100-1))</f>
        <v>6207.0451238132346</v>
      </c>
      <c r="O96" s="204">
        <f>U96*(1+(IF(($D$57+IF($D$62=1,15,0)+IF(F96="백어택",8,0))&gt;100,100,$D$57+IF($D$62=1,15,0)+IF(F96="백어택",8,0))/100)*(AI96/100-1))</f>
        <v>12410.163092447474</v>
      </c>
      <c r="P96" s="204"/>
      <c r="Q96" s="204"/>
      <c r="R96" s="175"/>
      <c r="S96" s="173">
        <f>SUM(T96:X96)</f>
        <v>13479.472789780324</v>
      </c>
      <c r="T96" s="204">
        <f>AL96*IF(H96="근접",AT96,IF(AV96=1,AT96,1))*AU96*AX96*IF(F96="백어택",1.2,1)</f>
        <v>4494.1053932190434</v>
      </c>
      <c r="U96" s="174">
        <f>IF(AX96=1,AM96*IF(H96="근접",AT96,IF(AV96=1,AT96,1)),0)*AU96*AY96*IF(AX96=1,1,0)*IF(F96="백어택",1.2,1)</f>
        <v>8985.3673965612816</v>
      </c>
      <c r="V96" s="174"/>
      <c r="W96" s="174"/>
      <c r="X96" s="175"/>
      <c r="Y96" s="173">
        <f>SUM(Z96:AD96)</f>
        <v>28980.866498027703</v>
      </c>
      <c r="Z96" s="174">
        <f>T96*$D$58/100</f>
        <v>9662.3265954209437</v>
      </c>
      <c r="AA96" s="174">
        <f>U96*$D$58/100</f>
        <v>19318.539902606757</v>
      </c>
      <c r="AB96" s="174"/>
      <c r="AC96" s="174"/>
      <c r="AD96" s="175"/>
      <c r="AE96" s="187">
        <f>(AO96*(1-$D$20/100)*(1-$D$17/100)-AR96)*IF(AW96="보스대상",1,POWER(0.85,AW96))</f>
        <v>6.4535204007961999</v>
      </c>
      <c r="AF96" s="174">
        <f>AP96</f>
        <v>36</v>
      </c>
      <c r="AG96" s="174">
        <f>IF($D$57&gt;100,100,$D$57)</f>
        <v>25.143699999999999</v>
      </c>
      <c r="AH96" s="174">
        <f>AQ96</f>
        <v>521</v>
      </c>
      <c r="AI96" s="174">
        <f>$D$58</f>
        <v>215</v>
      </c>
      <c r="AJ96" s="174">
        <f>10*AS96/IF(AX96=1,IF(AY96=1,4.5,4),4)</f>
        <v>2.5</v>
      </c>
      <c r="AK96" s="174">
        <f>SUM(AL96:AN96)</f>
        <v>6241.0232156162256</v>
      </c>
      <c r="AL96" s="174">
        <f>IF(AV96=1,$D$61*(VLOOKUP(C96,$B$36:$AG$39,25,FALSE)+VLOOKUP(C96,$B$40:$AG$43,25,FALSE)*$D$54),(IF(H96="근접",$D$61*(VLOOKUP(C96,$B$36:$AG$39,25,FALSE)+VLOOKUP(C96,$B$40:$AG$43,25,FALSE)*$D$54),$D$60*(VLOOKUP(C96,$B$36:$AG$39,25,FALSE)+VLOOKUP(C96,$B$40:$AG$43,25,FALSE)*$D$54))))*$D$59/100</f>
        <v>3745.0878276825365</v>
      </c>
      <c r="AM96" s="174">
        <f>(IF(AV96=1,$D$61*(VLOOKUP(C96,$B$36:$AG$39,26,FALSE)+VLOOKUP(C96,$B$40:$AG$43,26,FALSE)*$D$54),IF(H96="근접",$D$61*(VLOOKUP(C96,$B$36:$AG$39,26,FALSE)+VLOOKUP(C96,$B$40:$AG$43,26,FALSE)*$D$54),$D$60*(VLOOKUP(C96,$B$36:$AG$39,26,FALSE)+VLOOKUP(C96,$B$40:$AG$43,26,FALSE)*$D$54))))*$D$59/100</f>
        <v>2495.9353879336895</v>
      </c>
      <c r="AN96" s="174"/>
      <c r="AO96" s="176">
        <v>24</v>
      </c>
      <c r="AP96" s="174">
        <v>36</v>
      </c>
      <c r="AQ96" s="175">
        <f>VLOOKUP(C96,$B$45:$AA$48,25,FALSE)</f>
        <v>521</v>
      </c>
      <c r="AR96" s="31">
        <f>IF(LEFT(E96,1)*1=1,$S$68,$R$68)</f>
        <v>4</v>
      </c>
      <c r="AS96" s="2">
        <f>IF(LEFT(E96,1)*1=2,$U$68,$T$68)</f>
        <v>1</v>
      </c>
      <c r="AT96" s="33">
        <f>IF(LEFT(E96,1)*1=3,$W$68,$V$68)</f>
        <v>1</v>
      </c>
      <c r="AU96" s="31">
        <f>IF(MID(E96,3,1)*1=1,$Y$68,$X$68)</f>
        <v>1</v>
      </c>
      <c r="AV96" s="2">
        <f>IF(MID(E96,3,1)*1=2,$AA$68,$Z$68)</f>
        <v>0</v>
      </c>
      <c r="AW96" s="33">
        <f>IF(MID(E96,3,1)*1=3,$AC$68,$AB$68)</f>
        <v>5</v>
      </c>
      <c r="AX96" s="31">
        <f>IF(MID(E96,5,1)*1=1,$AE$68,$AD$68)</f>
        <v>1</v>
      </c>
      <c r="AY96" s="33">
        <f>IF(MID(E96,5,1)*1=2,$AG$68,$AF$68)</f>
        <v>3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customHeight="1">
      <c r="A97" s="2"/>
      <c r="B97" s="107">
        <v>702</v>
      </c>
      <c r="C97" s="31">
        <v>10</v>
      </c>
      <c r="D97" s="111" t="s">
        <v>18</v>
      </c>
      <c r="E97" s="2" t="s">
        <v>170</v>
      </c>
      <c r="F97" s="2" t="s">
        <v>149</v>
      </c>
      <c r="G97" s="2" t="s">
        <v>231</v>
      </c>
      <c r="H97" s="33" t="s">
        <v>81</v>
      </c>
      <c r="I97" s="173">
        <f>M97/AE97</f>
        <v>2810.9615171712976</v>
      </c>
      <c r="J97" s="174">
        <f>AH97/AE97</f>
        <v>28.094417760367445</v>
      </c>
      <c r="K97" s="189">
        <f>RANK(I97,$I$76:$I$999)</f>
        <v>22</v>
      </c>
      <c r="L97" s="190" t="e">
        <f>RANK(I97,$I$461:$I$888)</f>
        <v>#N/A</v>
      </c>
      <c r="M97" s="173">
        <f>SUM(N97:R97)</f>
        <v>52128.18300552998</v>
      </c>
      <c r="N97" s="204">
        <f>T97*(1+(IF((AG97+IF($D$62=1,15,0)+IF(F97="백어택",8,0))&gt;100,100,AG97+IF($D$62=1,15,0)+IF(F97="백어택",8,0))/100)*(AI97/100-1))</f>
        <v>17379.726346677056</v>
      </c>
      <c r="O97" s="204">
        <f>U97*(1+(IF(($D$57+IF($D$62=1,15,0)+IF(F97="백어택",8,0))&gt;100,100,$D$57+IF($D$62=1,15,0)+IF(F97="백어택",8,0))/100)*(AI97/100-1))</f>
        <v>34748.456658852927</v>
      </c>
      <c r="P97" s="204"/>
      <c r="Q97" s="204"/>
      <c r="R97" s="175"/>
      <c r="S97" s="173">
        <f>SUM(T97:X97)</f>
        <v>37742.523811384912</v>
      </c>
      <c r="T97" s="204">
        <f>AL97*IF(H97="근접",AT97,IF(AV97=1,AT97,1))*AU97*AX97*IF(F97="백어택",1.2,1)</f>
        <v>12583.495101013321</v>
      </c>
      <c r="U97" s="174">
        <f>IF(AX97=1,AM97*IF(H97="근접",AT97,IF(AV97=1,AT97,1)),0)*AU97*AY97*IF(AX97=1,1,0)*IF(F97="백어택",1.2,1)</f>
        <v>25159.028710371589</v>
      </c>
      <c r="V97" s="174"/>
      <c r="W97" s="174"/>
      <c r="X97" s="175"/>
      <c r="Y97" s="173">
        <f>SUM(Z97:AD97)</f>
        <v>81146.426194477564</v>
      </c>
      <c r="Z97" s="174">
        <f>T97*$D$58/100</f>
        <v>27054.51446717864</v>
      </c>
      <c r="AA97" s="174">
        <f>U97*$D$58/100</f>
        <v>54091.911727298917</v>
      </c>
      <c r="AB97" s="174"/>
      <c r="AC97" s="174"/>
      <c r="AD97" s="175"/>
      <c r="AE97" s="187">
        <f>(AO97*(1-$D$20/100)*(1-$D$17/100)-AR97)*IF(AW97="보스대상",1,POWER(0.85,AW97))</f>
        <v>18.544609268784001</v>
      </c>
      <c r="AF97" s="174">
        <f>AP97</f>
        <v>36</v>
      </c>
      <c r="AG97" s="174">
        <f>IF($D$57&gt;100,100,$D$57)</f>
        <v>25.143699999999999</v>
      </c>
      <c r="AH97" s="174">
        <f>AQ97</f>
        <v>521</v>
      </c>
      <c r="AI97" s="174">
        <f>$D$58</f>
        <v>215</v>
      </c>
      <c r="AJ97" s="174">
        <f>10*AS97/IF(AX97=1,IF(AY97=1,4.5,4),4)</f>
        <v>2</v>
      </c>
      <c r="AK97" s="174">
        <f>SUM(AL97:AN97)</f>
        <v>12482.046431232451</v>
      </c>
      <c r="AL97" s="174">
        <f>IF(AV97=1,$D$61*(VLOOKUP(C97,$B$36:$AG$39,25,FALSE)+VLOOKUP(C97,$B$40:$AG$43,25,FALSE)*$D$54),(IF(H97="근접",$D$61*(VLOOKUP(C97,$B$36:$AG$39,25,FALSE)+VLOOKUP(C97,$B$40:$AG$43,25,FALSE)*$D$54),$D$60*(VLOOKUP(C97,$B$36:$AG$39,25,FALSE)+VLOOKUP(C97,$B$40:$AG$43,25,FALSE)*$D$54))))*$D$59/100</f>
        <v>7490.175655365073</v>
      </c>
      <c r="AM97" s="174">
        <f>(IF(AV97=1,$D$61*(VLOOKUP(C97,$B$36:$AG$39,26,FALSE)+VLOOKUP(C97,$B$40:$AG$43,26,FALSE)*$D$54),IF(H97="근접",$D$61*(VLOOKUP(C97,$B$36:$AG$39,26,FALSE)+VLOOKUP(C97,$B$40:$AG$43,26,FALSE)*$D$54),$D$60*(VLOOKUP(C97,$B$36:$AG$39,26,FALSE)+VLOOKUP(C97,$B$40:$AG$43,26,FALSE)*$D$54))))*$D$59/100</f>
        <v>4991.8707758673791</v>
      </c>
      <c r="AN97" s="174"/>
      <c r="AO97" s="176">
        <v>24</v>
      </c>
      <c r="AP97" s="174">
        <v>36</v>
      </c>
      <c r="AQ97" s="175">
        <f>VLOOKUP(C97,$B$45:$AA$48,25,FALSE)</f>
        <v>521</v>
      </c>
      <c r="AR97" s="31">
        <f>IF(LEFT(E97,1)*1=1,$S$68,$R$68)</f>
        <v>0</v>
      </c>
      <c r="AS97" s="2">
        <f>IF(LEFT(E97,1)*1=2,$U$68,$T$68)</f>
        <v>0.8</v>
      </c>
      <c r="AT97" s="33">
        <f>IF(LEFT(E97,1)*1=3,$W$68,$V$68)</f>
        <v>1</v>
      </c>
      <c r="AU97" s="31">
        <f>IF(MID(E97,3,1)*1=1,$Y$68,$X$68)</f>
        <v>1.4</v>
      </c>
      <c r="AV97" s="2">
        <f>IF(MID(E97,3,1)*1=2,$AA$68,$Z$68)</f>
        <v>0</v>
      </c>
      <c r="AW97" s="33" t="str">
        <f>IF(MID(E97,3,1)*1=3,$AC$68,$AB$68)</f>
        <v>보스대상</v>
      </c>
      <c r="AX97" s="31">
        <f>IF(MID(E97,5,1)*1=1,$AE$68,$AD$68)</f>
        <v>1</v>
      </c>
      <c r="AY97" s="33">
        <f>IF(MID(E97,5,1)*1=2,$AG$68,$AF$68)</f>
        <v>3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customHeight="1">
      <c r="A98" s="2"/>
      <c r="B98" s="107">
        <v>637</v>
      </c>
      <c r="C98" s="31">
        <v>10</v>
      </c>
      <c r="D98" s="111" t="s">
        <v>18</v>
      </c>
      <c r="E98" s="2" t="s">
        <v>165</v>
      </c>
      <c r="F98" s="2"/>
      <c r="G98" s="2" t="s">
        <v>231</v>
      </c>
      <c r="H98" s="33" t="s">
        <v>81</v>
      </c>
      <c r="I98" s="173">
        <f>M98/AE98</f>
        <v>2787.7379352791668</v>
      </c>
      <c r="J98" s="174">
        <f>AH98/AE98</f>
        <v>35.820831647790158</v>
      </c>
      <c r="K98" s="189">
        <f>RANK(I98,$I$76:$I$999)</f>
        <v>23</v>
      </c>
      <c r="L98" s="190" t="e">
        <f>RANK(I98,$I$461:$I$888)</f>
        <v>#N/A</v>
      </c>
      <c r="M98" s="173">
        <f>SUM(N98:R98)</f>
        <v>40546.55901240214</v>
      </c>
      <c r="N98" s="204">
        <f>T98*(1+(IF((AG98+IF($D$62=1,15,0)+IF(F98="백어택",8,0))&gt;100,100,AG98+IF($D$62=1,15,0)+IF(F98="백어택",8,0))/100)*(AI98/100-1))</f>
        <v>13518.370664486525</v>
      </c>
      <c r="O98" s="204">
        <f>U98*(1+(IF(($D$57+IF($D$62=1,15,0)+IF(F98="백어택",8,0))&gt;100,100,$D$57+IF($D$62=1,15,0)+IF(F98="백어택",8,0))/100)*(AI98/100-1))</f>
        <v>27028.188347915617</v>
      </c>
      <c r="P98" s="204"/>
      <c r="Q98" s="204"/>
      <c r="R98" s="175"/>
      <c r="S98" s="173">
        <f>SUM(T98:X98)</f>
        <v>31452.103176154094</v>
      </c>
      <c r="T98" s="204">
        <f>AL98*IF(H98="근접",AT98,IF(AV98=1,AT98,1))*AU98*AX98*IF(F98="백어택",1.2,1)</f>
        <v>10486.245917511102</v>
      </c>
      <c r="U98" s="174">
        <f>IF(AX98=1,AM98*IF(H98="근접",AT98,IF(AV98=1,AT98,1)),0)*AU98*AY98*IF(AX98=1,1,0)*IF(F98="백어택",1.2,1)</f>
        <v>20965.857258642991</v>
      </c>
      <c r="V98" s="174"/>
      <c r="W98" s="174"/>
      <c r="X98" s="175"/>
      <c r="Y98" s="173">
        <f>SUM(Z98:AD98)</f>
        <v>67622.021828731289</v>
      </c>
      <c r="Z98" s="174">
        <f>T98*$D$58/100</f>
        <v>22545.428722648867</v>
      </c>
      <c r="AA98" s="174">
        <f>U98*$D$58/100</f>
        <v>45076.59310608243</v>
      </c>
      <c r="AB98" s="174"/>
      <c r="AC98" s="174"/>
      <c r="AD98" s="175"/>
      <c r="AE98" s="187">
        <f>(AO98*(1-$D$20/100)*(1-$D$17/100)-AR98)*IF(AW98="보스대상",1,POWER(0.85,AW98))</f>
        <v>14.544609268784001</v>
      </c>
      <c r="AF98" s="174">
        <f>AP98</f>
        <v>36</v>
      </c>
      <c r="AG98" s="174">
        <f>IF($D$57&gt;100,100,$D$57)</f>
        <v>25.143699999999999</v>
      </c>
      <c r="AH98" s="174">
        <f>AQ98</f>
        <v>521</v>
      </c>
      <c r="AI98" s="174">
        <f>$D$58</f>
        <v>215</v>
      </c>
      <c r="AJ98" s="174">
        <f>10*AS98/IF(AX98=1,IF(AY98=1,4.5,4),4)</f>
        <v>2.5</v>
      </c>
      <c r="AK98" s="174">
        <f>SUM(AL98:AN98)</f>
        <v>12482.046431232451</v>
      </c>
      <c r="AL98" s="174">
        <f>IF(AV98=1,$D$61*(VLOOKUP(C98,$B$36:$AG$39,25,FALSE)+VLOOKUP(C98,$B$40:$AG$43,25,FALSE)*$D$54),(IF(H98="근접",$D$61*(VLOOKUP(C98,$B$36:$AG$39,25,FALSE)+VLOOKUP(C98,$B$40:$AG$43,25,FALSE)*$D$54),$D$60*(VLOOKUP(C98,$B$36:$AG$39,25,FALSE)+VLOOKUP(C98,$B$40:$AG$43,25,FALSE)*$D$54))))*$D$59/100</f>
        <v>7490.175655365073</v>
      </c>
      <c r="AM98" s="174">
        <f>(IF(AV98=1,$D$61*(VLOOKUP(C98,$B$36:$AG$39,26,FALSE)+VLOOKUP(C98,$B$40:$AG$43,26,FALSE)*$D$54),IF(H98="근접",$D$61*(VLOOKUP(C98,$B$36:$AG$39,26,FALSE)+VLOOKUP(C98,$B$40:$AG$43,26,FALSE)*$D$54),$D$60*(VLOOKUP(C98,$B$36:$AG$39,26,FALSE)+VLOOKUP(C98,$B$40:$AG$43,26,FALSE)*$D$54))))*$D$59/100</f>
        <v>4991.8707758673791</v>
      </c>
      <c r="AN98" s="174"/>
      <c r="AO98" s="176">
        <v>24</v>
      </c>
      <c r="AP98" s="174">
        <v>36</v>
      </c>
      <c r="AQ98" s="175">
        <f>VLOOKUP(C98,$B$45:$AA$48,25,FALSE)</f>
        <v>521</v>
      </c>
      <c r="AR98" s="31">
        <f>IF(LEFT(E98,1)*1=1,$S$68,$R$68)</f>
        <v>4</v>
      </c>
      <c r="AS98" s="2">
        <f>IF(LEFT(E98,1)*1=2,$U$68,$T$68)</f>
        <v>1</v>
      </c>
      <c r="AT98" s="33">
        <f>IF(LEFT(E98,1)*1=3,$W$68,$V$68)</f>
        <v>1</v>
      </c>
      <c r="AU98" s="31">
        <f>IF(MID(E98,3,1)*1=1,$Y$68,$X$68)</f>
        <v>1.4</v>
      </c>
      <c r="AV98" s="2">
        <f>IF(MID(E98,3,1)*1=2,$AA$68,$Z$68)</f>
        <v>0</v>
      </c>
      <c r="AW98" s="33" t="str">
        <f>IF(MID(E98,3,1)*1=3,$AC$68,$AB$68)</f>
        <v>보스대상</v>
      </c>
      <c r="AX98" s="31">
        <f>IF(MID(E98,5,1)*1=1,$AE$68,$AD$68)</f>
        <v>1</v>
      </c>
      <c r="AY98" s="33">
        <f>IF(MID(E98,5,1)*1=2,$AG$68,$AF$68)</f>
        <v>3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customHeight="1">
      <c r="A99" s="2"/>
      <c r="B99" s="107">
        <v>439</v>
      </c>
      <c r="C99" s="31">
        <v>10</v>
      </c>
      <c r="D99" s="111" t="s">
        <v>8</v>
      </c>
      <c r="E99" s="2" t="s">
        <v>157</v>
      </c>
      <c r="F99" s="2" t="s">
        <v>149</v>
      </c>
      <c r="G99" s="2" t="s">
        <v>231</v>
      </c>
      <c r="H99" s="33" t="s">
        <v>81</v>
      </c>
      <c r="I99" s="173">
        <f>M99/AE99</f>
        <v>2775.155457979803</v>
      </c>
      <c r="J99" s="174">
        <f>AH99/AE99</f>
        <v>35.820831647790158</v>
      </c>
      <c r="K99" s="189">
        <f>RANK(I99,$I$76:$I$999)</f>
        <v>24</v>
      </c>
      <c r="L99" s="190" t="e">
        <f>RANK(I99,$I$461:$I$888)</f>
        <v>#N/A</v>
      </c>
      <c r="M99" s="173">
        <f>SUM(N99:R99)</f>
        <v>40363.551796449552</v>
      </c>
      <c r="N99" s="204">
        <f>T99*(1+(IF((AG99+IF($D$62=1,15,0)+IF(F99="백어택",8,0))&gt;100,100,AG99+IF($D$62=1,15,0)+IF(F99="백어택",8,0))/100)*($D$58/100-1))</f>
        <v>17754.377587316361</v>
      </c>
      <c r="O99" s="204">
        <f>U99*(1+((IF(AG99+IF($D$62=1,15,0)+IF(F99="백어택",8,0)&gt;100,100,AG99+IF($D$62=1,15,0)+IF(F99="백어택",8,0))/100)*(AI99/100-1)))</f>
        <v>22609.174209133191</v>
      </c>
      <c r="P99" s="204">
        <f>V99*(1+(IF(AG99+IF($D$62=1,15,0)+IF(F99="백어택",8,0)&gt;100,100,AG99+IF($D$62=1,15,0)+IF(F99="백어택",8,0))/100)*(AI99/100-1))</f>
        <v>0</v>
      </c>
      <c r="Q99" s="204"/>
      <c r="R99" s="175"/>
      <c r="S99" s="173">
        <f>SUM(T99:X99)</f>
        <v>29224.542789606807</v>
      </c>
      <c r="T99" s="204">
        <f>AL99*IF(H99="근접",AR99,1)*AU99*AY99*IF(F99="백어택",1.2,1)</f>
        <v>12854.754956153369</v>
      </c>
      <c r="U99" s="174">
        <f>AM99*IF(H99="근접",AR99,1)*AU99*AY99*IF(F99="백어택",1.2,1)</f>
        <v>16369.787833453438</v>
      </c>
      <c r="V99" s="174">
        <f>IF(AX99=1,0,AM99*IF(H99="근접",AR99,1)*AU99*AY99)*IF(F99="백어택",1.2,1)</f>
        <v>0</v>
      </c>
      <c r="W99" s="174"/>
      <c r="X99" s="175"/>
      <c r="Y99" s="173">
        <f>SUM(Z99:AD99)</f>
        <v>62832.766997654631</v>
      </c>
      <c r="Z99" s="174">
        <f>T99*$D$58/100</f>
        <v>27637.723155729742</v>
      </c>
      <c r="AA99" s="174">
        <f>U99*AI99/100</f>
        <v>35195.043841924889</v>
      </c>
      <c r="AB99" s="174">
        <f>V99*AI99/100</f>
        <v>0</v>
      </c>
      <c r="AC99" s="174"/>
      <c r="AD99" s="175"/>
      <c r="AE99" s="187">
        <f>AO99*(1-$D$20/100)*(1-$D$17/100)-AW99</f>
        <v>14.544609268784001</v>
      </c>
      <c r="AF99" s="174">
        <f>AP99</f>
        <v>36</v>
      </c>
      <c r="AG99" s="174">
        <f>IF($D$57&gt;100,100,$D$57)</f>
        <v>25.143699999999999</v>
      </c>
      <c r="AH99" s="174">
        <f>IF(AX99=1,AQ99,AQ99*1.4)</f>
        <v>521</v>
      </c>
      <c r="AI99" s="174">
        <f>$D$58</f>
        <v>215</v>
      </c>
      <c r="AJ99" s="174">
        <f>10/6/AX99</f>
        <v>1.6666666666666667</v>
      </c>
      <c r="AK99" s="174">
        <f>SUM(AL99:AN99)</f>
        <v>11274.90076759522</v>
      </c>
      <c r="AL99" s="174">
        <f>(IF(H99="근접",$D$61*(VLOOKUP(C99,$B$36:$AG$39,9,FALSE)+VLOOKUP(C99,$B$40:$AG$43,9,FALSE)*$D$54),$D$60*(VLOOKUP(C99,$B$36:$AG$39,9,FALSE)+VLOOKUP(C99,$B$40:$AG$43,9,FALSE)*$D$54)))*$D$59/100</f>
        <v>4959.3962022196647</v>
      </c>
      <c r="AM99" s="174">
        <f>(IF(H99="근접",$D$61*(VLOOKUP(C99,$B$36:$AG$39,10,FALSE)+VLOOKUP(C99,$B$40:$AG$43,10,FALSE)*$D$54),$D$60*(VLOOKUP(C99,$B$36:$AG$39,10,FALSE)+VLOOKUP(C99,$B$40:$AG$43,10,FALSE)*$D$54)))*$D$59/100</f>
        <v>6315.5045653755551</v>
      </c>
      <c r="AN99" s="174"/>
      <c r="AO99" s="176">
        <v>24</v>
      </c>
      <c r="AP99" s="174">
        <v>36</v>
      </c>
      <c r="AQ99" s="175">
        <f>VLOOKUP(C99,$B$45:$AA$48,9,FALSE)</f>
        <v>521</v>
      </c>
      <c r="AR99" s="31">
        <f>IF(LEFT(E99,1)*1=1,$S$58,$R$58)</f>
        <v>1.2</v>
      </c>
      <c r="AS99" s="2">
        <f>IF(LEFT(E99,1)*1=2,$U$58,$T$58)</f>
        <v>0</v>
      </c>
      <c r="AT99" s="33">
        <f>IF(LEFT(E99,1)*1=3,$W$58,$V$58)</f>
        <v>0</v>
      </c>
      <c r="AU99" s="31">
        <f>IF(MID(E99,3,1)*1=1,$Y$58,$X$58)</f>
        <v>1</v>
      </c>
      <c r="AV99" s="2">
        <f>IF(MID(E99,3,1)*1=2,$AA$58,$Z$58)</f>
        <v>0</v>
      </c>
      <c r="AW99" s="33">
        <f>IF(MID(E99,3,1)*1=3,$AC$58,$AB$58)</f>
        <v>4</v>
      </c>
      <c r="AX99" s="31">
        <f>IF(MID(E99,5,1)*1=1,$AE$58,$AD$58)</f>
        <v>1</v>
      </c>
      <c r="AY99" s="33">
        <f>IF(MID(E99,5,1)*1=2,$AG$58,$AF$58)</f>
        <v>1.8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customHeight="1">
      <c r="A100" s="2"/>
      <c r="B100" s="107">
        <v>797</v>
      </c>
      <c r="C100" s="31">
        <v>10</v>
      </c>
      <c r="D100" s="111" t="s">
        <v>21</v>
      </c>
      <c r="E100" s="2" t="s">
        <v>157</v>
      </c>
      <c r="F100" s="2" t="s">
        <v>149</v>
      </c>
      <c r="G100" s="2" t="s">
        <v>177</v>
      </c>
      <c r="H100" s="33"/>
      <c r="I100" s="173">
        <f>M100/AE100</f>
        <v>2749.2526687675431</v>
      </c>
      <c r="J100" s="174">
        <f>AH100/AE100</f>
        <v>30.114250022518402</v>
      </c>
      <c r="K100" s="189">
        <f>RANK(I100,$I$76:$I$999)</f>
        <v>25</v>
      </c>
      <c r="L100" s="190" t="e">
        <f>RANK(I100,$I$461:$I$888)</f>
        <v>#N/A</v>
      </c>
      <c r="M100" s="173">
        <f>SUM(N100:R100)</f>
        <v>59980.208772578342</v>
      </c>
      <c r="N100" s="204">
        <f>T100*(1+(IF((AG100+IF($D$62=1,15,0)+IF(F100="백어택",8,0))&gt;100,100,AG100+IF($D$62=1,15,0)+IF(F100="백어택",8,0))/100)*(AI100/100-1))</f>
        <v>59980.208772578342</v>
      </c>
      <c r="O100" s="204"/>
      <c r="P100" s="204"/>
      <c r="Q100" s="204"/>
      <c r="R100" s="175">
        <f>X100*(1+(IF((AG100+IF($D$62=1,15,0))&gt;100,100,AG100+IF($D$62=1,15,0))/100)*(AI100/100-1))</f>
        <v>0</v>
      </c>
      <c r="S100" s="173">
        <f>SUM(T100:X100)</f>
        <v>43427.649445804047</v>
      </c>
      <c r="T100" s="204">
        <f>AL100*AW100*AX100*AY100*IF(F100="백어택",1.2,1)</f>
        <v>43427.649445804047</v>
      </c>
      <c r="U100" s="174"/>
      <c r="V100" s="174"/>
      <c r="W100" s="174"/>
      <c r="X100" s="175">
        <f>AL100*AS100+IF(AX100=1,AL100*AU100,AL100*AU100*2)</f>
        <v>0</v>
      </c>
      <c r="Y100" s="173">
        <f>SUM(Z100:AD100)</f>
        <v>93369.446308478698</v>
      </c>
      <c r="Z100" s="174">
        <f>T100*$D$58/100</f>
        <v>93369.446308478698</v>
      </c>
      <c r="AA100" s="174"/>
      <c r="AB100" s="174"/>
      <c r="AC100" s="174"/>
      <c r="AD100" s="175">
        <f>X100*$D$58/100</f>
        <v>0</v>
      </c>
      <c r="AE100" s="187">
        <f>AO100*(1-$D$20/100)*(1-$D$17/100)-AR100</f>
        <v>21.816913903176005</v>
      </c>
      <c r="AF100" s="174">
        <f>AP100</f>
        <v>36</v>
      </c>
      <c r="AG100" s="174">
        <f>IF($D$57&gt;100,100,$D$57)</f>
        <v>25.143699999999999</v>
      </c>
      <c r="AH100" s="174">
        <f>AQ100</f>
        <v>657</v>
      </c>
      <c r="AI100" s="174">
        <f>$D$58</f>
        <v>215</v>
      </c>
      <c r="AJ100" s="174">
        <f>10/6</f>
        <v>1.6666666666666667</v>
      </c>
      <c r="AK100" s="174">
        <f>SUM(AL100:AN100)</f>
        <v>13403.595507964212</v>
      </c>
      <c r="AL100" s="174">
        <f>(VLOOKUP(C100,$B$36:$AG$39,31,FALSE)+VLOOKUP(C100,$B$40:$AG$43,31,FALSE)*$D$54)*$D$59/100</f>
        <v>13403.595507964212</v>
      </c>
      <c r="AM100" s="174"/>
      <c r="AN100" s="174"/>
      <c r="AO100" s="176">
        <v>36</v>
      </c>
      <c r="AP100" s="174">
        <v>36</v>
      </c>
      <c r="AQ100" s="175">
        <f>VLOOKUP(C100,$B$45:$AG$48,31,FALSE)</f>
        <v>657</v>
      </c>
      <c r="AR100" s="31">
        <f>IF(LEFT(E100,1)*1=1,$S$71,$R$71)</f>
        <v>6</v>
      </c>
      <c r="AS100" s="2">
        <f>IF(LEFT(E100,1)*1=2,$U$71,$T$71)</f>
        <v>0</v>
      </c>
      <c r="AT100" s="33">
        <f>IF(LEFT(E100,1)*1=3,$W$71,$V$71)</f>
        <v>0</v>
      </c>
      <c r="AU100" s="31">
        <f>IF(MID(E100,3,1)*1=1,$Y$71,$X$71)</f>
        <v>0</v>
      </c>
      <c r="AV100" s="2">
        <f>IF(MID(E100,3,1)*1=2,$AA$71,$Z$71)</f>
        <v>0</v>
      </c>
      <c r="AW100" s="33">
        <f>IF(MID(E100,3,1)*1=3,$AC$71,$AB$71)</f>
        <v>1.5</v>
      </c>
      <c r="AX100" s="31">
        <f>IF(MID(E100,5,1)*1=1,$AE$71,$AD$71)</f>
        <v>1</v>
      </c>
      <c r="AY100" s="33">
        <f>IF(MID(E100,5,1)*1=2,$AG$71,$AF$71)</f>
        <v>1.8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customHeight="1">
      <c r="A101" s="2"/>
      <c r="B101" s="107">
        <v>174</v>
      </c>
      <c r="C101" s="31">
        <v>10</v>
      </c>
      <c r="D101" s="106" t="s">
        <v>10</v>
      </c>
      <c r="E101" s="2" t="s">
        <v>162</v>
      </c>
      <c r="F101" s="2" t="s">
        <v>149</v>
      </c>
      <c r="G101" s="2"/>
      <c r="H101" s="33"/>
      <c r="I101" s="173">
        <f>M101/AE101</f>
        <v>2722.0947004453724</v>
      </c>
      <c r="J101" s="174">
        <f>AH101/AE101</f>
        <v>25.811482952392598</v>
      </c>
      <c r="K101" s="189">
        <f>RANK(I101,$I$76:$I$999)</f>
        <v>26</v>
      </c>
      <c r="L101" s="190">
        <f>RANK(I101,$I$76:$I$460)</f>
        <v>26</v>
      </c>
      <c r="M101" s="173">
        <f>SUM(N101:R101)</f>
        <v>43449.770733902587</v>
      </c>
      <c r="N101" s="204">
        <f>T101*(1+(IF(($AG101+IF($D$62=1,15,0)+IF($F101="백어택",8,0))&gt;100,100,($AG101+IF($D$62=1,15,0)+IF($F101="백어택",8,0)))/100)*((($AI101+AY101)/100-1)))</f>
        <v>9915.7269402128331</v>
      </c>
      <c r="O101" s="204">
        <f>U101*(1+(IF(($AG101+IF($D$62=1,IF(AS101=15,0,15),0)+$AS101+IF($F101="백어택",8,0))&gt;100,100,($AG101+IF($D$62=1,IF(AS101=15,0,15),0)+$AS101+IF($F101="백어택",8,0)))/100)*((($AI101+$AY101)/100-1)))</f>
        <v>11178.014597896585</v>
      </c>
      <c r="P101" s="204">
        <f>V101*(1+(IF(($AG101+IF($D$62=1,IF(AT101=15,0,15),0)+$AS101+IF($F101="백어택",8,0))&gt;100,100,($AG101+IF($D$62=1,IF(AT101=15,0,15),0)+$AS101+IF($F101="백어택",8,0)))/100)*((($AI101+$AY101)/100-1)))</f>
        <v>11178.014597896585</v>
      </c>
      <c r="Q101" s="204">
        <f>W101*(1+(IF(($AG101+IF($D$62=1,IF(AU101=15,0,15),0)+$AS101+IF($F101="백어택",8,0))&gt;100,100,($AG101+IF($D$62=1,IF(AU101=15,0,15),0)+$AS101+IF($F101="백어택",8,0)))/100)*((($AI101+$AY101)/100-1)))</f>
        <v>11178.014597896585</v>
      </c>
      <c r="R101" s="175">
        <f>X101*(1+(IF($D$57+AS101&gt;100,100,$D$57+AS101)/100)*(AI101/100-1))</f>
        <v>0</v>
      </c>
      <c r="S101" s="173">
        <f>SUM(T101:X101)</f>
        <v>18408.104248721862</v>
      </c>
      <c r="T101" s="204">
        <f>AL101*AX101*IF(F101="백어택",1.2,1)/4</f>
        <v>4602.0260621804655</v>
      </c>
      <c r="U101" s="174">
        <f>T101</f>
        <v>4602.0260621804655</v>
      </c>
      <c r="V101" s="174">
        <f>U101</f>
        <v>4602.0260621804655</v>
      </c>
      <c r="W101" s="174">
        <f>V101</f>
        <v>4602.0260621804655</v>
      </c>
      <c r="X101" s="175">
        <f>AL101*IF(AU101=1,0,IF(AX101=1,AU101,0.324))</f>
        <v>0</v>
      </c>
      <c r="Y101" s="173">
        <f>SUM(Z101:AD101)</f>
        <v>52069.108453621913</v>
      </c>
      <c r="Z101" s="174">
        <f>T101*AI101/100</f>
        <v>13017.277113405478</v>
      </c>
      <c r="AA101" s="174">
        <f>Z101</f>
        <v>13017.277113405478</v>
      </c>
      <c r="AB101" s="174">
        <f>AA101</f>
        <v>13017.277113405478</v>
      </c>
      <c r="AC101" s="174">
        <f>AB101</f>
        <v>13017.277113405478</v>
      </c>
      <c r="AD101" s="175"/>
      <c r="AE101" s="187">
        <f>AO101*(1-$D$17/100)</f>
        <v>15.961888</v>
      </c>
      <c r="AF101" s="174">
        <f>AP101</f>
        <v>36</v>
      </c>
      <c r="AG101" s="174">
        <f>IF($D$57+AV101&gt;100,100,$D$57+AV101)</f>
        <v>55.143699999999995</v>
      </c>
      <c r="AH101" s="174">
        <f>AQ101</f>
        <v>412</v>
      </c>
      <c r="AI101" s="174">
        <f>$D$58+$D$19</f>
        <v>282.85969999999998</v>
      </c>
      <c r="AJ101" s="174">
        <f>10*AR101/(7-IF(AX101=1,0,3))</f>
        <v>2.5</v>
      </c>
      <c r="AK101" s="174">
        <f>SUM(AL101:AN101)</f>
        <v>7670.0434369674422</v>
      </c>
      <c r="AL101" s="174">
        <f>(VLOOKUP(C101,$B$36:$AG$39,13,FALSE)+VLOOKUP(C101,$B$40:$AG$43,13,FALSE)*$D$54)*$D$59/100</f>
        <v>7670.0434369674422</v>
      </c>
      <c r="AM101" s="174"/>
      <c r="AN101" s="174"/>
      <c r="AO101" s="176">
        <v>16</v>
      </c>
      <c r="AP101" s="174">
        <v>36</v>
      </c>
      <c r="AQ101" s="175">
        <f>VLOOKUP(C101,$B$45:$AA$48,13,FALSE)</f>
        <v>412</v>
      </c>
      <c r="AR101" s="31">
        <f>IF(LEFT(E101,1)*1=1,$S$60,$R$60)</f>
        <v>1</v>
      </c>
      <c r="AS101" s="2">
        <f>IF(LEFT(E101,1)*1=2,$U$60,$T$60)</f>
        <v>15</v>
      </c>
      <c r="AT101" s="33">
        <f>IF(LEFT(E101,1)*1=3,$W$60,$V$60)</f>
        <v>0</v>
      </c>
      <c r="AU101" s="31">
        <f>IF(MID(E101,3,1)*1=1,$Y$60,$X$60)</f>
        <v>1</v>
      </c>
      <c r="AV101" s="2">
        <f>IF(MID(E101,3,1)*1=2,$AA$60,$Z$60)</f>
        <v>30</v>
      </c>
      <c r="AW101" s="33">
        <f>IF(MID(E101,3,1)*1=3,$AC$60,$AB$60)</f>
        <v>0</v>
      </c>
      <c r="AX101" s="31">
        <f>IF(MID(E101,5,1)*1=1,$AE$60,$AD$60)</f>
        <v>2</v>
      </c>
      <c r="AY101" s="33">
        <f>IF(MID(E101,5,1)*1=2,$AG$60,$AF$60)</f>
        <v>0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customHeight="1">
      <c r="A102" s="2"/>
      <c r="B102" s="107">
        <v>438</v>
      </c>
      <c r="C102" s="31">
        <v>10</v>
      </c>
      <c r="D102" s="111" t="s">
        <v>8</v>
      </c>
      <c r="E102" s="2" t="s">
        <v>165</v>
      </c>
      <c r="F102" s="2" t="s">
        <v>149</v>
      </c>
      <c r="G102" s="2" t="s">
        <v>231</v>
      </c>
      <c r="H102" s="33" t="s">
        <v>81</v>
      </c>
      <c r="I102" s="173">
        <f>M102/AE102</f>
        <v>2720.7065414147883</v>
      </c>
      <c r="J102" s="174">
        <f>AH102/AE102</f>
        <v>28.094417760367445</v>
      </c>
      <c r="K102" s="189">
        <f>RANK(I102,$I$76:$I$999)</f>
        <v>27</v>
      </c>
      <c r="L102" s="190" t="e">
        <f>RANK(I102,$I$461:$I$888)</f>
        <v>#N/A</v>
      </c>
      <c r="M102" s="173">
        <f>SUM(N102:R102)</f>
        <v>50454.439745561947</v>
      </c>
      <c r="N102" s="204">
        <f>T102*(1+(IF((AG102+IF($D$62=1,15,0)+IF(F102="백어택",8,0))&gt;100,100,AG102+IF($D$62=1,15,0)+IF(F102="백어택",8,0))/100)*($D$58/100-1))</f>
        <v>22192.971984145457</v>
      </c>
      <c r="O102" s="204">
        <f>U102*(1+((IF(AG102+IF($D$62=1,15,0)+IF(F102="백어택",8,0)&gt;100,100,AG102+IF($D$62=1,15,0)+IF(F102="백어택",8,0))/100)*(AI102/100-1)))</f>
        <v>28261.467761416487</v>
      </c>
      <c r="P102" s="204">
        <f>V102*(1+(IF(AG102+IF($D$62=1,15,0)+IF(F102="백어택",8,0)&gt;100,100,AG102+IF($D$62=1,15,0)+IF(F102="백어택",8,0))/100)*(AI102/100-1))</f>
        <v>0</v>
      </c>
      <c r="Q102" s="204"/>
      <c r="R102" s="175"/>
      <c r="S102" s="173">
        <f>SUM(T102:X102)</f>
        <v>36530.67848700851</v>
      </c>
      <c r="T102" s="204">
        <f>AL102*IF(H102="근접",AR102,1)*AU102*AY102*IF(F102="백어택",1.2,1)</f>
        <v>16068.443695191714</v>
      </c>
      <c r="U102" s="174">
        <f>AM102*IF(H102="근접",AR102,1)*AU102*AY102*IF(F102="백어택",1.2,1)</f>
        <v>20462.234791816798</v>
      </c>
      <c r="V102" s="174">
        <f>IF(AX102=1,0,AM102*IF(H102="근접",AR102,1)*AU102*AY102)*IF(F102="백어택",1.2,1)</f>
        <v>0</v>
      </c>
      <c r="W102" s="174"/>
      <c r="X102" s="175"/>
      <c r="Y102" s="173">
        <f>SUM(Z102:AD102)</f>
        <v>78540.958747068304</v>
      </c>
      <c r="Z102" s="174">
        <f>T102*$D$58/100</f>
        <v>34547.153944662183</v>
      </c>
      <c r="AA102" s="174">
        <f>U102*AI102/100</f>
        <v>43993.804802406114</v>
      </c>
      <c r="AB102" s="174">
        <f>V102*AI102/100</f>
        <v>0</v>
      </c>
      <c r="AC102" s="174"/>
      <c r="AD102" s="175"/>
      <c r="AE102" s="187">
        <f>AO102*(1-$D$20/100)*(1-$D$17/100)-AW102</f>
        <v>18.544609268784001</v>
      </c>
      <c r="AF102" s="174">
        <f>AP102</f>
        <v>36</v>
      </c>
      <c r="AG102" s="174">
        <f>IF($D$57&gt;100,100,$D$57)</f>
        <v>25.143699999999999</v>
      </c>
      <c r="AH102" s="174">
        <f>IF(AX102=1,AQ102,AQ102*1.4)</f>
        <v>521</v>
      </c>
      <c r="AI102" s="174">
        <f>$D$58</f>
        <v>215</v>
      </c>
      <c r="AJ102" s="174">
        <f>10/6/AX102</f>
        <v>1.6666666666666667</v>
      </c>
      <c r="AK102" s="174">
        <f>SUM(AL102:AN102)</f>
        <v>11274.90076759522</v>
      </c>
      <c r="AL102" s="174">
        <f>(IF(H102="근접",$D$61*(VLOOKUP(C102,$B$36:$AG$39,9,FALSE)+VLOOKUP(C102,$B$40:$AG$43,9,FALSE)*$D$54),$D$60*(VLOOKUP(C102,$B$36:$AG$39,9,FALSE)+VLOOKUP(C102,$B$40:$AG$43,9,FALSE)*$D$54)))*$D$59/100</f>
        <v>4959.3962022196647</v>
      </c>
      <c r="AM102" s="174">
        <f>(IF(H102="근접",$D$61*(VLOOKUP(C102,$B$36:$AG$39,10,FALSE)+VLOOKUP(C102,$B$40:$AG$43,10,FALSE)*$D$54),$D$60*(VLOOKUP(C102,$B$36:$AG$39,10,FALSE)+VLOOKUP(C102,$B$40:$AG$43,10,FALSE)*$D$54)))*$D$59/100</f>
        <v>6315.5045653755551</v>
      </c>
      <c r="AN102" s="174"/>
      <c r="AO102" s="176">
        <v>24</v>
      </c>
      <c r="AP102" s="174">
        <v>36</v>
      </c>
      <c r="AQ102" s="175">
        <f>VLOOKUP(C102,$B$45:$AA$48,9,FALSE)</f>
        <v>521</v>
      </c>
      <c r="AR102" s="31">
        <f>IF(LEFT(E102,1)*1=1,$S$58,$R$58)</f>
        <v>1.2</v>
      </c>
      <c r="AS102" s="2">
        <f>IF(LEFT(E102,1)*1=2,$U$58,$T$58)</f>
        <v>0</v>
      </c>
      <c r="AT102" s="33">
        <f>IF(LEFT(E102,1)*1=3,$W$58,$V$58)</f>
        <v>0</v>
      </c>
      <c r="AU102" s="31">
        <f>IF(MID(E102,3,1)*1=1,$Y$58,$X$58)</f>
        <v>1.25</v>
      </c>
      <c r="AV102" s="2">
        <f>IF(MID(E102,3,1)*1=2,$AA$58,$Z$58)</f>
        <v>0</v>
      </c>
      <c r="AW102" s="33">
        <f>IF(MID(E102,3,1)*1=3,$AC$58,$AB$58)</f>
        <v>0</v>
      </c>
      <c r="AX102" s="31">
        <f>IF(MID(E102,5,1)*1=1,$AE$58,$AD$58)</f>
        <v>1</v>
      </c>
      <c r="AY102" s="33">
        <f>IF(MID(E102,5,1)*1=2,$AG$58,$AF$58)</f>
        <v>1.8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hidden="1" customHeight="1">
      <c r="A103" s="2"/>
      <c r="B103" s="107">
        <v>723</v>
      </c>
      <c r="C103" s="31">
        <v>10</v>
      </c>
      <c r="D103" s="111" t="s">
        <v>18</v>
      </c>
      <c r="E103" s="2" t="s">
        <v>156</v>
      </c>
      <c r="F103" s="2" t="s">
        <v>149</v>
      </c>
      <c r="G103" s="2" t="s">
        <v>186</v>
      </c>
      <c r="H103" s="33" t="s">
        <v>80</v>
      </c>
      <c r="I103" s="173">
        <f>M103/AE103</f>
        <v>2693.0613474984661</v>
      </c>
      <c r="J103" s="174">
        <f>AH103/AE103</f>
        <v>80.731130862423839</v>
      </c>
      <c r="K103" s="189">
        <f>RANK(I103,$I$76:$I$999)</f>
        <v>28</v>
      </c>
      <c r="L103" s="190" t="e">
        <f>RANK(I103,$I$461:$I$888)</f>
        <v>#N/A</v>
      </c>
      <c r="M103" s="173">
        <f>SUM(N103:R103)</f>
        <v>17379.726346677056</v>
      </c>
      <c r="N103" s="204">
        <f>T103*(1+(IF((AG103+IF($D$62=1,15,0)+IF(F103="백어택",8,0))&gt;100,100,AG103+IF($D$62=1,15,0)+IF(F103="백어택",8,0))/100)*(AI103/100-1))</f>
        <v>17379.726346677056</v>
      </c>
      <c r="O103" s="204">
        <f>U103*(1+(IF(($D$57+IF($D$62=1,15,0)+IF(F103="백어택",8,0))&gt;100,100,$D$57+IF($D$62=1,15,0)+IF(F103="백어택",8,0))/100)*(AI103/100-1))</f>
        <v>0</v>
      </c>
      <c r="P103" s="204"/>
      <c r="Q103" s="204"/>
      <c r="R103" s="175"/>
      <c r="S103" s="173">
        <f>SUM(T103:X103)</f>
        <v>12583.495101013321</v>
      </c>
      <c r="T103" s="204">
        <f>AL103*IF(H103="근접",AT103,IF(AV103=1,AT103,1))*AU103*AX103*IF(F103="백어택",1.2,1)</f>
        <v>12583.495101013321</v>
      </c>
      <c r="U103" s="174">
        <f>IF(AX103=1,AM103*IF(H103="근접",AT103,IF(AV103=1,AT103,1)),0)*AU103*AY103*IF(AX103=1,1,0)*IF(F103="백어택",1.2,1)</f>
        <v>0</v>
      </c>
      <c r="V103" s="174"/>
      <c r="W103" s="174"/>
      <c r="X103" s="175"/>
      <c r="Y103" s="173">
        <f>SUM(Z103:AD103)</f>
        <v>27054.51446717864</v>
      </c>
      <c r="Z103" s="174">
        <f>T103*$D$58/100</f>
        <v>27054.51446717864</v>
      </c>
      <c r="AA103" s="174">
        <f>U103*$D$58/100</f>
        <v>0</v>
      </c>
      <c r="AB103" s="174"/>
      <c r="AC103" s="174"/>
      <c r="AD103" s="175"/>
      <c r="AE103" s="187">
        <f>(AO103*(1-$D$20/100)*(1-$D$17/100)-AR103)*IF(AW103="보스대상",1,POWER(0.85,AW103))</f>
        <v>6.4535204007961999</v>
      </c>
      <c r="AF103" s="174">
        <f>AP103</f>
        <v>36</v>
      </c>
      <c r="AG103" s="174">
        <f>IF($D$57&gt;100,100,$D$57)</f>
        <v>25.143699999999999</v>
      </c>
      <c r="AH103" s="174">
        <f>AQ103</f>
        <v>521</v>
      </c>
      <c r="AI103" s="174">
        <f>$D$58</f>
        <v>215</v>
      </c>
      <c r="AJ103" s="174">
        <f>10*AS103/IF(AX103=1,IF(AY103=1,4.5,4),4)</f>
        <v>2.5</v>
      </c>
      <c r="AK103" s="174">
        <f>SUM(AL103:AN103)</f>
        <v>6241.0232156162256</v>
      </c>
      <c r="AL103" s="174">
        <f>IF(AV103=1,$D$61*(VLOOKUP(C103,$B$36:$AG$39,25,FALSE)+VLOOKUP(C103,$B$40:$AG$43,25,FALSE)*$D$54),(IF(H103="근접",$D$61*(VLOOKUP(C103,$B$36:$AG$39,25,FALSE)+VLOOKUP(C103,$B$40:$AG$43,25,FALSE)*$D$54),$D$60*(VLOOKUP(C103,$B$36:$AG$39,25,FALSE)+VLOOKUP(C103,$B$40:$AG$43,25,FALSE)*$D$54))))*$D$59/100</f>
        <v>3745.0878276825365</v>
      </c>
      <c r="AM103" s="174">
        <f>(IF(AV103=1,$D$61*(VLOOKUP(C103,$B$36:$AG$39,26,FALSE)+VLOOKUP(C103,$B$40:$AG$43,26,FALSE)*$D$54),IF(H103="근접",$D$61*(VLOOKUP(C103,$B$36:$AG$39,26,FALSE)+VLOOKUP(C103,$B$40:$AG$43,26,FALSE)*$D$54),$D$60*(VLOOKUP(C103,$B$36:$AG$39,26,FALSE)+VLOOKUP(C103,$B$40:$AG$43,26,FALSE)*$D$54))))*$D$59/100</f>
        <v>2495.9353879336895</v>
      </c>
      <c r="AN103" s="174"/>
      <c r="AO103" s="176">
        <v>24</v>
      </c>
      <c r="AP103" s="174">
        <v>36</v>
      </c>
      <c r="AQ103" s="175">
        <f>VLOOKUP(C103,$B$45:$AA$48,25,FALSE)</f>
        <v>521</v>
      </c>
      <c r="AR103" s="31">
        <f>IF(LEFT(E103,1)*1=1,$S$68,$R$68)</f>
        <v>4</v>
      </c>
      <c r="AS103" s="2">
        <f>IF(LEFT(E103,1)*1=2,$U$68,$T$68)</f>
        <v>1</v>
      </c>
      <c r="AT103" s="33">
        <f>IF(LEFT(E103,1)*1=3,$W$68,$V$68)</f>
        <v>1</v>
      </c>
      <c r="AU103" s="31">
        <f>IF(MID(E103,3,1)*1=1,$Y$68,$X$68)</f>
        <v>1</v>
      </c>
      <c r="AV103" s="2">
        <f>IF(MID(E103,3,1)*1=2,$AA$68,$Z$68)</f>
        <v>0</v>
      </c>
      <c r="AW103" s="33">
        <f>IF(MID(E103,3,1)*1=3,$AC$68,$AB$68)</f>
        <v>5</v>
      </c>
      <c r="AX103" s="31">
        <f>IF(MID(E103,5,1)*1=1,$AE$68,$AD$68)</f>
        <v>2.8</v>
      </c>
      <c r="AY103" s="33">
        <f>IF(MID(E103,5,1)*1=2,$AG$68,$AF$68)</f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customHeight="1">
      <c r="A104" s="2"/>
      <c r="B104" s="107">
        <v>693</v>
      </c>
      <c r="C104" s="31">
        <v>10</v>
      </c>
      <c r="D104" s="111" t="s">
        <v>18</v>
      </c>
      <c r="E104" s="2" t="s">
        <v>169</v>
      </c>
      <c r="F104" s="2" t="s">
        <v>149</v>
      </c>
      <c r="G104" s="2" t="s">
        <v>231</v>
      </c>
      <c r="H104" s="33" t="s">
        <v>81</v>
      </c>
      <c r="I104" s="173">
        <f>M104/AE104</f>
        <v>2624.1175031177495</v>
      </c>
      <c r="J104" s="174">
        <f>AH104/AE104</f>
        <v>28.094417760367445</v>
      </c>
      <c r="K104" s="189">
        <f>RANK(I104,$I$76:$I$999)</f>
        <v>29</v>
      </c>
      <c r="L104" s="190" t="e">
        <f>RANK(I104,$I$461:$I$888)</f>
        <v>#N/A</v>
      </c>
      <c r="M104" s="173">
        <f>SUM(N104:R104)</f>
        <v>48663.233770695748</v>
      </c>
      <c r="N104" s="204">
        <f>T104*(1+(IF((AG104+IF($D$62=1,15,0)+IF(F104="백어택",8,0))&gt;100,100,AG104+IF($D$62=1,15,0)+IF(F104="백어택",8,0))/100)*(AI104/100-1))</f>
        <v>48663.233770695748</v>
      </c>
      <c r="O104" s="204">
        <f>U104*(1+(IF(($D$57+IF($D$62=1,15,0)+IF(F104="백어택",8,0))&gt;100,100,$D$57+IF($D$62=1,15,0)+IF(F104="백어택",8,0))/100)*(AI104/100-1))</f>
        <v>0</v>
      </c>
      <c r="P104" s="204"/>
      <c r="Q104" s="204"/>
      <c r="R104" s="175"/>
      <c r="S104" s="173">
        <f>SUM(T104:X104)</f>
        <v>35233.786282837296</v>
      </c>
      <c r="T104" s="204">
        <f>AL104*IF(H104="근접",AT104,IF(AV104=1,AT104,1))*AU104*AX104*IF(F104="백어택",1.2,1)</f>
        <v>35233.786282837296</v>
      </c>
      <c r="U104" s="174">
        <f>IF(AX104=1,AM104*IF(H104="근접",AT104,IF(AV104=1,AT104,1)),0)*AU104*AY104*IF(AX104=1,1,0)*IF(F104="백어택",1.2,1)</f>
        <v>0</v>
      </c>
      <c r="V104" s="174"/>
      <c r="W104" s="174"/>
      <c r="X104" s="175"/>
      <c r="Y104" s="173">
        <f>SUM(Z104:AD104)</f>
        <v>75752.640508100187</v>
      </c>
      <c r="Z104" s="174">
        <f>T104*$D$58/100</f>
        <v>75752.640508100187</v>
      </c>
      <c r="AA104" s="174">
        <f>U104*$D$58/100</f>
        <v>0</v>
      </c>
      <c r="AB104" s="174"/>
      <c r="AC104" s="174"/>
      <c r="AD104" s="175"/>
      <c r="AE104" s="187">
        <f>(AO104*(1-$D$20/100)*(1-$D$17/100)-AR104)*IF(AW104="보스대상",1,POWER(0.85,AW104))</f>
        <v>18.544609268784001</v>
      </c>
      <c r="AF104" s="174">
        <f>AP104</f>
        <v>36</v>
      </c>
      <c r="AG104" s="174">
        <f>IF($D$57&gt;100,100,$D$57)</f>
        <v>25.143699999999999</v>
      </c>
      <c r="AH104" s="174">
        <f>AQ104</f>
        <v>521</v>
      </c>
      <c r="AI104" s="174">
        <f>$D$58</f>
        <v>215</v>
      </c>
      <c r="AJ104" s="174">
        <f>10*AS104/IF(AX104=1,IF(AY104=1,4.5,4),4)</f>
        <v>2</v>
      </c>
      <c r="AK104" s="174">
        <f>SUM(AL104:AN104)</f>
        <v>12482.046431232451</v>
      </c>
      <c r="AL104" s="174">
        <f>IF(AV104=1,$D$61*(VLOOKUP(C104,$B$36:$AG$39,25,FALSE)+VLOOKUP(C104,$B$40:$AG$43,25,FALSE)*$D$54),(IF(H104="근접",$D$61*(VLOOKUP(C104,$B$36:$AG$39,25,FALSE)+VLOOKUP(C104,$B$40:$AG$43,25,FALSE)*$D$54),$D$60*(VLOOKUP(C104,$B$36:$AG$39,25,FALSE)+VLOOKUP(C104,$B$40:$AG$43,25,FALSE)*$D$54))))*$D$59/100</f>
        <v>7490.175655365073</v>
      </c>
      <c r="AM104" s="174">
        <f>(IF(AV104=1,$D$61*(VLOOKUP(C104,$B$36:$AG$39,26,FALSE)+VLOOKUP(C104,$B$40:$AG$43,26,FALSE)*$D$54),IF(H104="근접",$D$61*(VLOOKUP(C104,$B$36:$AG$39,26,FALSE)+VLOOKUP(C104,$B$40:$AG$43,26,FALSE)*$D$54),$D$60*(VLOOKUP(C104,$B$36:$AG$39,26,FALSE)+VLOOKUP(C104,$B$40:$AG$43,26,FALSE)*$D$54))))*$D$59/100</f>
        <v>4991.8707758673791</v>
      </c>
      <c r="AN104" s="174"/>
      <c r="AO104" s="176">
        <v>24</v>
      </c>
      <c r="AP104" s="174">
        <v>36</v>
      </c>
      <c r="AQ104" s="175">
        <f>VLOOKUP(C104,$B$45:$AA$48,25,FALSE)</f>
        <v>521</v>
      </c>
      <c r="AR104" s="31">
        <f>IF(LEFT(E104,1)*1=1,$S$68,$R$68)</f>
        <v>0</v>
      </c>
      <c r="AS104" s="2">
        <f>IF(LEFT(E104,1)*1=2,$U$68,$T$68)</f>
        <v>0.8</v>
      </c>
      <c r="AT104" s="33">
        <f>IF(LEFT(E104,1)*1=3,$W$68,$V$68)</f>
        <v>1</v>
      </c>
      <c r="AU104" s="31">
        <f>IF(MID(E104,3,1)*1=1,$Y$68,$X$68)</f>
        <v>1.4</v>
      </c>
      <c r="AV104" s="2">
        <f>IF(MID(E104,3,1)*1=2,$AA$68,$Z$68)</f>
        <v>0</v>
      </c>
      <c r="AW104" s="33" t="str">
        <f>IF(MID(E104,3,1)*1=3,$AC$68,$AB$68)</f>
        <v>보스대상</v>
      </c>
      <c r="AX104" s="31">
        <f>IF(MID(E104,5,1)*1=1,$AE$68,$AD$68)</f>
        <v>2.8</v>
      </c>
      <c r="AY104" s="33">
        <f>IF(MID(E104,5,1)*1=2,$AG$68,$AF$68)</f>
        <v>1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customHeight="1">
      <c r="A105" s="2"/>
      <c r="B105" s="107">
        <v>643</v>
      </c>
      <c r="C105" s="31">
        <v>10</v>
      </c>
      <c r="D105" s="111" t="s">
        <v>18</v>
      </c>
      <c r="E105" s="2" t="s">
        <v>145</v>
      </c>
      <c r="F105" s="2"/>
      <c r="G105" s="2" t="s">
        <v>231</v>
      </c>
      <c r="H105" s="33" t="s">
        <v>81</v>
      </c>
      <c r="I105" s="173">
        <f>M105/AE105</f>
        <v>2623.7204628940135</v>
      </c>
      <c r="J105" s="174">
        <f>AH105/AE105</f>
        <v>28.094417760367445</v>
      </c>
      <c r="K105" s="189">
        <f>RANK(I105,$I$76:$I$999)</f>
        <v>30</v>
      </c>
      <c r="L105" s="190" t="e">
        <f>RANK(I105,$I$461:$I$888)</f>
        <v>#N/A</v>
      </c>
      <c r="M105" s="173">
        <f>SUM(N105:R105)</f>
        <v>48655.870814882568</v>
      </c>
      <c r="N105" s="204">
        <f>T105*(1+(IF((AG105+IF($D$62=1,15,0)+IF(F105="백어택",8,0))&gt;100,100,AG105+IF($D$62=1,15,0)+IF(F105="백어택",8,0))/100)*(AI105/100-1))</f>
        <v>16222.044797383829</v>
      </c>
      <c r="O105" s="204">
        <f>U105*(1+(IF(($D$57+IF($D$62=1,15,0)+IF(F105="백어택",8,0))&gt;100,100,$D$57+IF($D$62=1,15,0)+IF(F105="백어택",8,0))/100)*(AI105/100-1))</f>
        <v>32433.826017498741</v>
      </c>
      <c r="P105" s="204"/>
      <c r="Q105" s="204"/>
      <c r="R105" s="175"/>
      <c r="S105" s="173">
        <f>SUM(T105:X105)</f>
        <v>37742.523811384912</v>
      </c>
      <c r="T105" s="204">
        <f>AL105*IF(H105="근접",AT105,IF(AV105=1,AT105,1))*AU105*AX105*IF(F105="백어택",1.2,1)</f>
        <v>12583.495101013321</v>
      </c>
      <c r="U105" s="174">
        <f>IF(AX105=1,AM105*IF(H105="근접",AT105,IF(AV105=1,AT105,1)),0)*AU105*AY105*IF(AX105=1,1,0)*IF(F105="백어택",1.2,1)</f>
        <v>25159.028710371589</v>
      </c>
      <c r="V105" s="174"/>
      <c r="W105" s="174"/>
      <c r="X105" s="175"/>
      <c r="Y105" s="173">
        <f>SUM(Z105:AD105)</f>
        <v>81146.426194477564</v>
      </c>
      <c r="Z105" s="174">
        <f>T105*$D$58/100</f>
        <v>27054.51446717864</v>
      </c>
      <c r="AA105" s="174">
        <f>U105*$D$58/100</f>
        <v>54091.911727298917</v>
      </c>
      <c r="AB105" s="174"/>
      <c r="AC105" s="174"/>
      <c r="AD105" s="175"/>
      <c r="AE105" s="187">
        <f>(AO105*(1-$D$20/100)*(1-$D$17/100)-AR105)*IF(AW105="보스대상",1,POWER(0.85,AW105))</f>
        <v>18.544609268784001</v>
      </c>
      <c r="AF105" s="174">
        <f>AP105</f>
        <v>36</v>
      </c>
      <c r="AG105" s="174">
        <f>IF($D$57&gt;100,100,$D$57)</f>
        <v>25.143699999999999</v>
      </c>
      <c r="AH105" s="174">
        <f>AQ105</f>
        <v>521</v>
      </c>
      <c r="AI105" s="174">
        <f>$D$58</f>
        <v>215</v>
      </c>
      <c r="AJ105" s="174">
        <f>10*AS105/IF(AX105=1,IF(AY105=1,4.5,4),4)</f>
        <v>2.5</v>
      </c>
      <c r="AK105" s="174">
        <f>SUM(AL105:AN105)</f>
        <v>12482.046431232451</v>
      </c>
      <c r="AL105" s="174">
        <f>IF(AV105=1,$D$61*(VLOOKUP(C105,$B$36:$AG$39,25,FALSE)+VLOOKUP(C105,$B$40:$AG$43,25,FALSE)*$D$54),(IF(H105="근접",$D$61*(VLOOKUP(C105,$B$36:$AG$39,25,FALSE)+VLOOKUP(C105,$B$40:$AG$43,25,FALSE)*$D$54),$D$60*(VLOOKUP(C105,$B$36:$AG$39,25,FALSE)+VLOOKUP(C105,$B$40:$AG$43,25,FALSE)*$D$54))))*$D$59/100</f>
        <v>7490.175655365073</v>
      </c>
      <c r="AM105" s="174">
        <f>(IF(AV105=1,$D$61*(VLOOKUP(C105,$B$36:$AG$39,26,FALSE)+VLOOKUP(C105,$B$40:$AG$43,26,FALSE)*$D$54),IF(H105="근접",$D$61*(VLOOKUP(C105,$B$36:$AG$39,26,FALSE)+VLOOKUP(C105,$B$40:$AG$43,26,FALSE)*$D$54),$D$60*(VLOOKUP(C105,$B$36:$AG$39,26,FALSE)+VLOOKUP(C105,$B$40:$AG$43,26,FALSE)*$D$54))))*$D$59/100</f>
        <v>4991.8707758673791</v>
      </c>
      <c r="AN105" s="174"/>
      <c r="AO105" s="176">
        <v>24</v>
      </c>
      <c r="AP105" s="174">
        <v>36</v>
      </c>
      <c r="AQ105" s="175">
        <f>VLOOKUP(C105,$B$45:$AA$48,25,FALSE)</f>
        <v>521</v>
      </c>
      <c r="AR105" s="31">
        <f>IF(LEFT(E105,1)*1=1,$S$68,$R$68)</f>
        <v>0</v>
      </c>
      <c r="AS105" s="2">
        <f>IF(LEFT(E105,1)*1=2,$U$68,$T$68)</f>
        <v>1</v>
      </c>
      <c r="AT105" s="33">
        <f>IF(LEFT(E105,1)*1=3,$W$68,$V$68)</f>
        <v>1.2</v>
      </c>
      <c r="AU105" s="31">
        <f>IF(MID(E105,3,1)*1=1,$Y$68,$X$68)</f>
        <v>1.4</v>
      </c>
      <c r="AV105" s="2">
        <f>IF(MID(E105,3,1)*1=2,$AA$68,$Z$68)</f>
        <v>0</v>
      </c>
      <c r="AW105" s="33" t="str">
        <f>IF(MID(E105,3,1)*1=3,$AC$68,$AB$68)</f>
        <v>보스대상</v>
      </c>
      <c r="AX105" s="31">
        <f>IF(MID(E105,5,1)*1=1,$AE$68,$AD$68)</f>
        <v>1</v>
      </c>
      <c r="AY105" s="33">
        <f>IF(MID(E105,5,1)*1=2,$AG$68,$AF$68)</f>
        <v>3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customHeight="1">
      <c r="A106" s="2"/>
      <c r="B106" s="107">
        <v>628</v>
      </c>
      <c r="C106" s="31">
        <v>10</v>
      </c>
      <c r="D106" s="111" t="s">
        <v>18</v>
      </c>
      <c r="E106" s="2" t="s">
        <v>164</v>
      </c>
      <c r="F106" s="2"/>
      <c r="G106" s="2" t="s">
        <v>231</v>
      </c>
      <c r="H106" s="33" t="s">
        <v>81</v>
      </c>
      <c r="I106" s="173">
        <f>M106/AE106</f>
        <v>2602.437587773496</v>
      </c>
      <c r="J106" s="174">
        <f>AH106/AE106</f>
        <v>35.820831647790158</v>
      </c>
      <c r="K106" s="189">
        <f>RANK(I106,$I$76:$I$999)</f>
        <v>31</v>
      </c>
      <c r="L106" s="190" t="e">
        <f>RANK(I106,$I$461:$I$888)</f>
        <v>#N/A</v>
      </c>
      <c r="M106" s="173">
        <f>SUM(N106:R106)</f>
        <v>37851.43786056227</v>
      </c>
      <c r="N106" s="204">
        <f>T106*(1+(IF((AG106+IF($D$62=1,15,0)+IF(F106="백어택",8,0))&gt;100,100,AG106+IF($D$62=1,15,0)+IF(F106="백어택",8,0))/100)*(AI106/100-1))</f>
        <v>37851.43786056227</v>
      </c>
      <c r="O106" s="204">
        <f>U106*(1+(IF(($D$57+IF($D$62=1,15,0)+IF(F106="백어택",8,0))&gt;100,100,$D$57+IF($D$62=1,15,0)+IF(F106="백어택",8,0))/100)*(AI106/100-1))</f>
        <v>0</v>
      </c>
      <c r="P106" s="204"/>
      <c r="Q106" s="204"/>
      <c r="R106" s="175"/>
      <c r="S106" s="173">
        <f>SUM(T106:X106)</f>
        <v>29361.488569031084</v>
      </c>
      <c r="T106" s="204">
        <f>AL106*IF(H106="근접",AT106,IF(AV106=1,AT106,1))*AU106*AX106*IF(F106="백어택",1.2,1)</f>
        <v>29361.488569031084</v>
      </c>
      <c r="U106" s="174">
        <f>IF(AX106=1,AM106*IF(H106="근접",AT106,IF(AV106=1,AT106,1)),0)*AU106*AY106*IF(AX106=1,1,0)*IF(F106="백어택",1.2,1)</f>
        <v>0</v>
      </c>
      <c r="V106" s="174"/>
      <c r="W106" s="174"/>
      <c r="X106" s="175"/>
      <c r="Y106" s="173">
        <f>SUM(Z106:AD106)</f>
        <v>63127.200423416827</v>
      </c>
      <c r="Z106" s="174">
        <f>T106*$D$58/100</f>
        <v>63127.200423416827</v>
      </c>
      <c r="AA106" s="174">
        <f>U106*$D$58/100</f>
        <v>0</v>
      </c>
      <c r="AB106" s="174"/>
      <c r="AC106" s="174"/>
      <c r="AD106" s="175"/>
      <c r="AE106" s="187">
        <f>(AO106*(1-$D$20/100)*(1-$D$17/100)-AR106)*IF(AW106="보스대상",1,POWER(0.85,AW106))</f>
        <v>14.544609268784001</v>
      </c>
      <c r="AF106" s="174">
        <f>AP106</f>
        <v>36</v>
      </c>
      <c r="AG106" s="174">
        <f>IF($D$57&gt;100,100,$D$57)</f>
        <v>25.143699999999999</v>
      </c>
      <c r="AH106" s="174">
        <f>AQ106</f>
        <v>521</v>
      </c>
      <c r="AI106" s="174">
        <f>$D$58</f>
        <v>215</v>
      </c>
      <c r="AJ106" s="174">
        <f>10*AS106/IF(AX106=1,IF(AY106=1,4.5,4),4)</f>
        <v>2.5</v>
      </c>
      <c r="AK106" s="174">
        <f>SUM(AL106:AN106)</f>
        <v>12482.046431232451</v>
      </c>
      <c r="AL106" s="174">
        <f>IF(AV106=1,$D$61*(VLOOKUP(C106,$B$36:$AG$39,25,FALSE)+VLOOKUP(C106,$B$40:$AG$43,25,FALSE)*$D$54),(IF(H106="근접",$D$61*(VLOOKUP(C106,$B$36:$AG$39,25,FALSE)+VLOOKUP(C106,$B$40:$AG$43,25,FALSE)*$D$54),$D$60*(VLOOKUP(C106,$B$36:$AG$39,25,FALSE)+VLOOKUP(C106,$B$40:$AG$43,25,FALSE)*$D$54))))*$D$59/100</f>
        <v>7490.175655365073</v>
      </c>
      <c r="AM106" s="174">
        <f>(IF(AV106=1,$D$61*(VLOOKUP(C106,$B$36:$AG$39,26,FALSE)+VLOOKUP(C106,$B$40:$AG$43,26,FALSE)*$D$54),IF(H106="근접",$D$61*(VLOOKUP(C106,$B$36:$AG$39,26,FALSE)+VLOOKUP(C106,$B$40:$AG$43,26,FALSE)*$D$54),$D$60*(VLOOKUP(C106,$B$36:$AG$39,26,FALSE)+VLOOKUP(C106,$B$40:$AG$43,26,FALSE)*$D$54))))*$D$59/100</f>
        <v>4991.8707758673791</v>
      </c>
      <c r="AN106" s="174"/>
      <c r="AO106" s="176">
        <v>24</v>
      </c>
      <c r="AP106" s="174">
        <v>36</v>
      </c>
      <c r="AQ106" s="175">
        <f>VLOOKUP(C106,$B$45:$AA$48,25,FALSE)</f>
        <v>521</v>
      </c>
      <c r="AR106" s="31">
        <f>IF(LEFT(E106,1)*1=1,$S$68,$R$68)</f>
        <v>4</v>
      </c>
      <c r="AS106" s="2">
        <f>IF(LEFT(E106,1)*1=2,$U$68,$T$68)</f>
        <v>1</v>
      </c>
      <c r="AT106" s="33">
        <f>IF(LEFT(E106,1)*1=3,$W$68,$V$68)</f>
        <v>1</v>
      </c>
      <c r="AU106" s="31">
        <f>IF(MID(E106,3,1)*1=1,$Y$68,$X$68)</f>
        <v>1.4</v>
      </c>
      <c r="AV106" s="2">
        <f>IF(MID(E106,3,1)*1=2,$AA$68,$Z$68)</f>
        <v>0</v>
      </c>
      <c r="AW106" s="33" t="str">
        <f>IF(MID(E106,3,1)*1=3,$AC$68,$AB$68)</f>
        <v>보스대상</v>
      </c>
      <c r="AX106" s="31">
        <f>IF(MID(E106,5,1)*1=1,$AE$68,$AD$68)</f>
        <v>2.8</v>
      </c>
      <c r="AY106" s="33">
        <f>IF(MID(E106,5,1)*1=2,$AG$68,$AF$68)</f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customHeight="1">
      <c r="A107" s="2"/>
      <c r="B107" s="107">
        <v>571</v>
      </c>
      <c r="C107" s="31">
        <v>10</v>
      </c>
      <c r="D107" s="194" t="s">
        <v>14</v>
      </c>
      <c r="E107" s="168" t="s">
        <v>156</v>
      </c>
      <c r="F107" s="168" t="s">
        <v>149</v>
      </c>
      <c r="G107" s="168" t="s">
        <v>240</v>
      </c>
      <c r="H107" s="33" t="s">
        <v>81</v>
      </c>
      <c r="I107" s="173">
        <f>M107/AE107</f>
        <v>2583.0191848701065</v>
      </c>
      <c r="J107" s="177">
        <f>AH107/AE107</f>
        <v>30.114250022518402</v>
      </c>
      <c r="K107" s="191">
        <f>RANK(I107,$I$76:$I$999)</f>
        <v>32</v>
      </c>
      <c r="L107" s="190" t="e">
        <f>RANK(I107,$I$461:$I$888)</f>
        <v>#N/A</v>
      </c>
      <c r="M107" s="173">
        <f>SUM(N107:R107)</f>
        <v>56353.50716656298</v>
      </c>
      <c r="N107" s="177">
        <f>T107*(1+(IF((AG107+IF($D$62=1,15,0)+IF(F107="백어택",8,0))&gt;100,100,AG107+IF($D$62=1,15,0)+IF(F107="백어택",8,0))/100)*(AI107/100-1))</f>
        <v>11025.616860371199</v>
      </c>
      <c r="O107" s="177">
        <f>U107*(1+((IF((AG107+IF($D$62=1,15,0)+IF(F107="백어택",8,0))&gt;100,100,AG107+IF($D$62=1,15,0)+IF(F107="백어택",8,0))/100)*(AI107/100-1)))</f>
        <v>11025.616860371199</v>
      </c>
      <c r="P107" s="177">
        <f>V107*(1+(IF((AG107+IF($D$62=1,15,0)+IF(F107="백어택",8,0))&gt;100,100,AG107+IF($D$62=1,15,0)+IF(F107="백어택",8,0))/100)*(AI107/100-1))</f>
        <v>12250.891403125082</v>
      </c>
      <c r="Q107" s="177">
        <f>W107*(1+(IF((AG107+IF($D$62=1,15,0)+IF(F107="백어택",8,0))&gt;100,100,AG107+IF($D$62=1,15,0)+IF(F107="백어택",8,0))/100)*(AI107/100-1))</f>
        <v>22051.382042695495</v>
      </c>
      <c r="R107" s="175"/>
      <c r="S107" s="173">
        <f>SUM(T107:X107)</f>
        <v>40801.797865531204</v>
      </c>
      <c r="T107" s="177">
        <f>AL107*IF(H107="근접",AR107,1)*AU107*AY107*IF(F107="백어택",1.2,1)</f>
        <v>7982.9102588060969</v>
      </c>
      <c r="U107" s="174">
        <f>AM107*IF(H107="근접",AR107,1)*AU107*AY107*IF(F107="백어택",1.2,1)</f>
        <v>7982.9102588060969</v>
      </c>
      <c r="V107" s="174">
        <f>AN107*IF(H107="근접",1,1)*AU107*AY107*IF(F107="백어택",1.2,1)</f>
        <v>8870.049440320754</v>
      </c>
      <c r="W107" s="174">
        <f>(AL107+AM107+AN107)*IF(H107="근접",AR107,1)*AU107*IF(AX107=1,0,0.6)*IF(F107="백어택",1.2,1)</f>
        <v>15965.927907598258</v>
      </c>
      <c r="X107" s="175"/>
      <c r="Y107" s="173">
        <f>SUM(Z107:AD107)</f>
        <v>87723.865410892089</v>
      </c>
      <c r="Z107" s="177">
        <f>T107*AI107/100</f>
        <v>17163.257056433111</v>
      </c>
      <c r="AA107" s="177">
        <f>U107*AI107/100</f>
        <v>17163.257056433111</v>
      </c>
      <c r="AB107" s="174">
        <f>V107*AI107/100</f>
        <v>19070.606296689621</v>
      </c>
      <c r="AC107" s="174">
        <f>W107*AI107/100</f>
        <v>34326.745001336254</v>
      </c>
      <c r="AD107" s="175"/>
      <c r="AE107" s="173">
        <f>AO107*(1-$D$20/100)*(1-$D$17/100)-AW107</f>
        <v>21.816913903176005</v>
      </c>
      <c r="AF107" s="177">
        <f>AP107</f>
        <v>36</v>
      </c>
      <c r="AG107" s="174">
        <f>IF($D$57&gt;100,100,$D$57)</f>
        <v>25.143699999999999</v>
      </c>
      <c r="AH107" s="177">
        <f>AQ107*AS107</f>
        <v>657</v>
      </c>
      <c r="AI107" s="174">
        <f>$D$58</f>
        <v>215</v>
      </c>
      <c r="AJ107" s="177">
        <f>10/3</f>
        <v>3.3333333333333335</v>
      </c>
      <c r="AK107" s="177">
        <f>SUM(AL107:AN107)</f>
        <v>18479.083226386876</v>
      </c>
      <c r="AL107" s="177">
        <f>(IF(H107="근접",$D$61*(VLOOKUP(C107,$B$36:$AG$39,19,FALSE)+VLOOKUP(C107,$B$40:$AG$43,19,FALSE)*$D$54),$D$60*(VLOOKUP(C107,$B$36:$AG$39,19,FALSE)+VLOOKUP(C107,$B$40:$AG$43,19,FALSE)*$D$54)))*$D$59/100</f>
        <v>5543.6876797264567</v>
      </c>
      <c r="AM107" s="177">
        <f>(IF(H107="근접",$D$61*(VLOOKUP(C107,$B$36:$AG$39,20,FALSE)+VLOOKUP(C107,$B$40:$AG$43,20,FALSE)*$D$54),$D$60*(VLOOKUP(C107,$B$36:$AG$39,20,FALSE)+VLOOKUP(C107,$B$40:$AG$43,20,FALSE)*$D$54)))*$D$59/100</f>
        <v>5543.6876797264567</v>
      </c>
      <c r="AN107" s="177">
        <f>(IF(H107="근접",$D$61*(VLOOKUP(C107,$B$36:$AG$39,21,FALSE)+VLOOKUP(C107,$B$40:$AG$43,21,FALSE)*$D$54),$D$60*(VLOOKUP(C107,$B$36:$AG$39,21,FALSE)+VLOOKUP(C107,$B$40:$AG$43,21,FALSE)*$D$54)))*$D$59/100</f>
        <v>7391.7078669339626</v>
      </c>
      <c r="AO107" s="178">
        <v>36</v>
      </c>
      <c r="AP107" s="177">
        <v>36</v>
      </c>
      <c r="AQ107" s="175">
        <f>VLOOKUP(C107,$B$45:$AA$48,19,FALSE)</f>
        <v>657</v>
      </c>
      <c r="AR107" s="31">
        <f>IF(LEFT(E107,1)*1=1,$S$64,$R$64)</f>
        <v>1.2</v>
      </c>
      <c r="AS107" s="2">
        <f>IF(LEFT(E107,1)*1=2,$U$64,$T$64)</f>
        <v>1</v>
      </c>
      <c r="AT107" s="33">
        <f>IF(LEFT(E107,1)*1=3,$W$64,$V$64)</f>
        <v>0</v>
      </c>
      <c r="AU107" s="31">
        <f>IF(MID(E107,3,1)*1=1,$Y$64,$X$64)</f>
        <v>1</v>
      </c>
      <c r="AV107" s="2">
        <f>IF(MID(E107,3,1)*1=2,$AA$64,$Z$64)</f>
        <v>0</v>
      </c>
      <c r="AW107" s="33">
        <f>IF(MID(E107,3,1)*1=3,$AC$64,$AB$64)</f>
        <v>6</v>
      </c>
      <c r="AX107" s="31">
        <f>IF(MID(E107,5,1)*1=1,$AE$64,$AD$64)</f>
        <v>0.6</v>
      </c>
      <c r="AY107" s="33">
        <f>IF(MID(E107,5,1)*1=2,$AG$64,$AF$64)</f>
        <v>1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customHeight="1">
      <c r="A108" s="2"/>
      <c r="B108" s="107">
        <v>863</v>
      </c>
      <c r="C108" s="31">
        <v>10</v>
      </c>
      <c r="D108" s="113" t="s">
        <v>15</v>
      </c>
      <c r="E108" s="2" t="s">
        <v>171</v>
      </c>
      <c r="F108" s="1"/>
      <c r="G108" s="1" t="s">
        <v>174</v>
      </c>
      <c r="H108" s="33">
        <f>IF(AX108=100,4,3)</f>
        <v>4</v>
      </c>
      <c r="I108" s="173">
        <f>M108/AE108</f>
        <v>2568.5657819329849</v>
      </c>
      <c r="J108" s="174">
        <f>AH108/AE108</f>
        <v>19.780450366105395</v>
      </c>
      <c r="K108" s="189">
        <f>RANK(I108,$I$76:$I$999)</f>
        <v>33</v>
      </c>
      <c r="L108" s="190" t="e">
        <f>RANK(I108,$I$889:$I$999)</f>
        <v>#N/A</v>
      </c>
      <c r="M108" s="173">
        <f>SUM(N108:R108)*(1+$D$22/100)</f>
        <v>76873.423747212626</v>
      </c>
      <c r="N108" s="177">
        <f>T108*(1+(IF((AG108+IF($D$62=1,15,0)+IF(F108="백어택",8,0))&gt;100,100,AG108+IF($D$62=1,15,0)+IF(F108="백어택",8,0))/100)*(AI108/100-1))</f>
        <v>14257.077005599836</v>
      </c>
      <c r="O108" s="177">
        <f>U108*(1+(IF((AG108+IF($D$62=1,15,0)+IF(F108="백어택",8,0))&gt;100,100,AG108+IF($D$62=1,15,0)+IF(F108="백어택",8,0))/100)*(AI108/100-1))</f>
        <v>14257.077005599836</v>
      </c>
      <c r="P108" s="177">
        <f>V108*(1+(IF((AG108+IF($D$62=1,15,0)+IF(F108="백어택",8,0))&gt;100,100,AG108+IF($D$62=1,15,0)+IF(F108="백어택",8,0))/100)*(AI108/100-1))</f>
        <v>14257.077005599836</v>
      </c>
      <c r="Q108" s="177">
        <f>W108*(1+(IF((AG108+IF($D$62=1,15,0)+IF(F108="백어택",8,0))&gt;100,100,AG108+IF($D$62=1,15,0)+IF(F108="백어택",8,0))/100)*(AI108/100-1))</f>
        <v>14257.077005599836</v>
      </c>
      <c r="R108" s="175">
        <f>X108*(1+(IF(($D$57+IF($D$62=1,15,0)+IF(F108="백어택",8,0))&gt;100,100,$D$57+IF($D$62=1,15,0)+IF(F108="백어택",8,0))/100)*(AI108/100-1))</f>
        <v>12310.022295504263</v>
      </c>
      <c r="S108" s="173">
        <f>SUM(T108:X108)</f>
        <v>36073.720423471219</v>
      </c>
      <c r="T108" s="177">
        <f>AL108*AS108*AY108</f>
        <v>6631.1986072557384</v>
      </c>
      <c r="U108" s="174">
        <f>AL108*AS108*AY108</f>
        <v>6631.1986072557384</v>
      </c>
      <c r="V108" s="174">
        <f>AL108*AS108*AY108</f>
        <v>6631.1986072557384</v>
      </c>
      <c r="W108" s="174">
        <f>IF(H108=4,AL108*AS108*IF(AT108=0,AY108,1),0)</f>
        <v>6631.1986072557384</v>
      </c>
      <c r="X108" s="175">
        <f>AL108*IF(H108=3,9,IF(AT108=1,10,9))*IF(AW108=1,0,AW108)</f>
        <v>9548.9259944482637</v>
      </c>
      <c r="Y108" s="173">
        <f>SUM(Z108:AD108)</f>
        <v>77558.498910463109</v>
      </c>
      <c r="Z108" s="174">
        <f>T108*AI108/100</f>
        <v>14257.077005599836</v>
      </c>
      <c r="AA108" s="174">
        <f>U108*AI108/100</f>
        <v>14257.077005599836</v>
      </c>
      <c r="AB108" s="174">
        <f>V108*AI108/100</f>
        <v>14257.077005599836</v>
      </c>
      <c r="AC108" s="174">
        <f>W108*AI108/100</f>
        <v>14257.077005599836</v>
      </c>
      <c r="AD108" s="175">
        <f>X108*AI108/100</f>
        <v>20530.190888063767</v>
      </c>
      <c r="AE108" s="173">
        <f>AO108*(1-$D$17/100)</f>
        <v>29.928540000000002</v>
      </c>
      <c r="AF108" s="174">
        <f>AP108</f>
        <v>36</v>
      </c>
      <c r="AG108" s="174">
        <f>IF($D$57+AX108&gt;100,100,$D$57+AX108)</f>
        <v>100</v>
      </c>
      <c r="AH108" s="174">
        <f>AQ108</f>
        <v>592</v>
      </c>
      <c r="AI108" s="174">
        <f>$D$58</f>
        <v>215</v>
      </c>
      <c r="AJ108" s="174">
        <f>10*AU108/IF(AT108=1,2.5,(IF(AY108=1,3,2.5)))</f>
        <v>3.3333333333333335</v>
      </c>
      <c r="AK108" s="174">
        <f>SUM(AL108:AN108)</f>
        <v>5304.9588858045909</v>
      </c>
      <c r="AL108" s="174">
        <f>((VLOOKUP(C108,$B$36:$AG$39,22,FALSE)+VLOOKUP(C108,$B$40:$AG$43,22,FALSE)*$D$54))*$D$59/100</f>
        <v>5304.9588858045909</v>
      </c>
      <c r="AM108" s="174"/>
      <c r="AN108" s="174"/>
      <c r="AO108" s="176">
        <v>30</v>
      </c>
      <c r="AP108" s="174">
        <v>36</v>
      </c>
      <c r="AQ108" s="175">
        <f>VLOOKUP(C108,$B$45:$AA$48,22,FALSE)</f>
        <v>592</v>
      </c>
      <c r="AR108" s="31">
        <f>IF(LEFT(E108,1)*1=1,$S$65,$R$65)</f>
        <v>0</v>
      </c>
      <c r="AS108" s="2">
        <f>IF(LEFT(E108,1)*1=2,$U$65,$T$65)</f>
        <v>1.25</v>
      </c>
      <c r="AT108" s="33">
        <f>IF(LEFT(E108,1)*1=3,$W$65,$V$65)</f>
        <v>0</v>
      </c>
      <c r="AU108" s="31">
        <f>IF(MID(E108,3,1)*1=1,$Y$65,$X$65)</f>
        <v>1</v>
      </c>
      <c r="AV108" s="2">
        <f>IF(MID(E108,3,1)*1=2,$AA$65,$Z$65)</f>
        <v>0</v>
      </c>
      <c r="AW108" s="33">
        <f>IF(MID(E108,3,1)*1=3,$AC$65,$AB$65)</f>
        <v>0.2</v>
      </c>
      <c r="AX108" s="31">
        <f>IF(MID(E108,5,1)*1=1,$AE$65,$AD$65)</f>
        <v>100</v>
      </c>
      <c r="AY108" s="33">
        <f>IF(MID(E108,5,1)*1=2,$AG$65,$AF$65)</f>
        <v>1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customHeight="1">
      <c r="A109" s="2"/>
      <c r="B109" s="107">
        <v>700</v>
      </c>
      <c r="C109" s="31">
        <v>10</v>
      </c>
      <c r="D109" s="111" t="s">
        <v>18</v>
      </c>
      <c r="E109" s="2" t="s">
        <v>154</v>
      </c>
      <c r="F109" s="2" t="s">
        <v>149</v>
      </c>
      <c r="G109" s="2"/>
      <c r="H109" s="33" t="s">
        <v>81</v>
      </c>
      <c r="I109" s="173">
        <f>M109/AE109</f>
        <v>2560.0148992957024</v>
      </c>
      <c r="J109" s="174">
        <f>AH109/AE109</f>
        <v>35.820831647790158</v>
      </c>
      <c r="K109" s="189">
        <f>RANK(I109,$I$76:$I$999)</f>
        <v>34</v>
      </c>
      <c r="L109" s="190" t="e">
        <f>RANK(I109,$I$461:$I$888)</f>
        <v>#N/A</v>
      </c>
      <c r="M109" s="173">
        <f>SUM(N109:R109)</f>
        <v>37234.416432521415</v>
      </c>
      <c r="N109" s="174">
        <f>T109*(1+(IF((AG109+IF($D$62=1,15,0)+IF(F109="백어택",8,0))&gt;100,100,AG109+IF($D$62=1,15,0)+IF(F109="백어택",8,0))/100)*(AI109/100-1))</f>
        <v>12414.090247626469</v>
      </c>
      <c r="O109" s="174">
        <f>U109*(1+(IF(($D$57+IF($D$62=1,15,0)+IF(F109="백어택",8,0))&gt;100,100,$D$57+IF($D$62=1,15,0)+IF(F109="백어택",8,0))/100)*(AI109/100-1))</f>
        <v>24820.326184894948</v>
      </c>
      <c r="P109" s="174"/>
      <c r="Q109" s="174"/>
      <c r="R109" s="175"/>
      <c r="S109" s="173">
        <f>SUM(T109:X109)</f>
        <v>26958.945579560648</v>
      </c>
      <c r="T109" s="174">
        <f>AL109*IF(H109="근접",AT109,IF(AV109=1,AT109,1))*AU109*AX109*IF(F109="백어택",1.2,1)</f>
        <v>8988.2107864380869</v>
      </c>
      <c r="U109" s="174">
        <f>IF(AX109=1,AM109*IF(H109="근접",AT109,IF(AV109=1,AT109,1)),0)*AU109*AY109*IF(AX109=1,1,0)*IF(F109="백어택",1.2,1)</f>
        <v>17970.734793122563</v>
      </c>
      <c r="V109" s="174"/>
      <c r="W109" s="174"/>
      <c r="X109" s="175"/>
      <c r="Y109" s="173">
        <f>SUM(Z109:AD109)</f>
        <v>57961.732996055405</v>
      </c>
      <c r="Z109" s="174">
        <f>T109*$D$58/100</f>
        <v>19324.653190841887</v>
      </c>
      <c r="AA109" s="174">
        <f>U109*$D$58/100</f>
        <v>38637.079805213514</v>
      </c>
      <c r="AB109" s="174"/>
      <c r="AC109" s="174"/>
      <c r="AD109" s="175"/>
      <c r="AE109" s="173">
        <f>(AO109*(1-$D$20/100)*(1-$D$17/100)-AR109)*IF(AW109="보스대상",1,POWER(0.85,AW109))</f>
        <v>14.544609268784001</v>
      </c>
      <c r="AF109" s="174">
        <f>AP109</f>
        <v>36</v>
      </c>
      <c r="AG109" s="174">
        <f>IF($D$57&gt;100,100,$D$57)</f>
        <v>25.143699999999999</v>
      </c>
      <c r="AH109" s="174">
        <f>AQ109</f>
        <v>521</v>
      </c>
      <c r="AI109" s="174">
        <f>$D$58</f>
        <v>215</v>
      </c>
      <c r="AJ109" s="174">
        <f>10*AS109/IF(AX109=1,IF(AY109=1,4.5,4),4)</f>
        <v>2.5</v>
      </c>
      <c r="AK109" s="174">
        <f>SUM(AL109:AN109)</f>
        <v>12482.046431232451</v>
      </c>
      <c r="AL109" s="174">
        <f>IF(AV109=1,$D$61*(VLOOKUP(C109,$B$36:$AG$39,25,FALSE)+VLOOKUP(C109,$B$40:$AG$43,25,FALSE)*$D$54),(IF(H109="근접",$D$61*(VLOOKUP(C109,$B$36:$AG$39,25,FALSE)+VLOOKUP(C109,$B$40:$AG$43,25,FALSE)*$D$54),$D$60*(VLOOKUP(C109,$B$36:$AG$39,25,FALSE)+VLOOKUP(C109,$B$40:$AG$43,25,FALSE)*$D$54))))*$D$59/100</f>
        <v>7490.175655365073</v>
      </c>
      <c r="AM109" s="174">
        <f>(IF(AV109=1,$D$61*(VLOOKUP(C109,$B$36:$AG$39,26,FALSE)+VLOOKUP(C109,$B$40:$AG$43,26,FALSE)*$D$54),IF(H109="근접",$D$61*(VLOOKUP(C109,$B$36:$AG$39,26,FALSE)+VLOOKUP(C109,$B$40:$AG$43,26,FALSE)*$D$54),$D$60*(VLOOKUP(C109,$B$36:$AG$39,26,FALSE)+VLOOKUP(C109,$B$40:$AG$43,26,FALSE)*$D$54))))*$D$59/100</f>
        <v>4991.8707758673791</v>
      </c>
      <c r="AN109" s="174"/>
      <c r="AO109" s="176">
        <v>24</v>
      </c>
      <c r="AP109" s="174">
        <v>36</v>
      </c>
      <c r="AQ109" s="175">
        <f>VLOOKUP(C109,$B$45:$AA$48,25,FALSE)</f>
        <v>521</v>
      </c>
      <c r="AR109" s="31">
        <f>IF(LEFT(E109,1)*1=1,$S$68,$R$68)</f>
        <v>4</v>
      </c>
      <c r="AS109" s="2">
        <f>IF(LEFT(E109,1)*1=2,$U$68,$T$68)</f>
        <v>1</v>
      </c>
      <c r="AT109" s="33">
        <f>IF(LEFT(E109,1)*1=3,$W$68,$V$68)</f>
        <v>1</v>
      </c>
      <c r="AU109" s="31">
        <f>IF(MID(E109,3,1)*1=1,$Y$68,$X$68)</f>
        <v>1</v>
      </c>
      <c r="AV109" s="2">
        <f>IF(MID(E109,3,1)*1=2,$AA$68,$Z$68)</f>
        <v>1</v>
      </c>
      <c r="AW109" s="33" t="str">
        <f>IF(MID(E109,3,1)*1=3,$AC$68,$AB$68)</f>
        <v>보스대상</v>
      </c>
      <c r="AX109" s="31">
        <f>IF(MID(E109,5,1)*1=1,$AE$68,$AD$68)</f>
        <v>1</v>
      </c>
      <c r="AY109" s="33">
        <f>IF(MID(E109,5,1)*1=2,$AG$68,$AF$68)</f>
        <v>3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customHeight="1">
      <c r="A110" s="2"/>
      <c r="B110" s="107">
        <v>731</v>
      </c>
      <c r="C110" s="31">
        <v>10</v>
      </c>
      <c r="D110" s="111" t="s">
        <v>18</v>
      </c>
      <c r="E110" s="2" t="s">
        <v>154</v>
      </c>
      <c r="F110" s="2" t="s">
        <v>149</v>
      </c>
      <c r="G110" s="2"/>
      <c r="H110" s="33" t="s">
        <v>80</v>
      </c>
      <c r="I110" s="173">
        <f>M110/AE110</f>
        <v>2560.0148992957024</v>
      </c>
      <c r="J110" s="174">
        <f>AH110/AE110</f>
        <v>35.820831647790158</v>
      </c>
      <c r="K110" s="189">
        <f>RANK(I110,$I$76:$I$999)</f>
        <v>34</v>
      </c>
      <c r="L110" s="190" t="e">
        <f>RANK(I110,$I$461:$I$888)</f>
        <v>#N/A</v>
      </c>
      <c r="M110" s="173">
        <f>SUM(N110:R110)</f>
        <v>37234.416432521415</v>
      </c>
      <c r="N110" s="174">
        <f>T110*(1+(IF((AG110+IF($D$62=1,15,0)+IF(F110="백어택",8,0))&gt;100,100,AG110+IF($D$62=1,15,0)+IF(F110="백어택",8,0))/100)*(AI110/100-1))</f>
        <v>12414.090247626469</v>
      </c>
      <c r="O110" s="174">
        <f>U110*(1+(IF(($D$57+IF($D$62=1,15,0)+IF(F110="백어택",8,0))&gt;100,100,$D$57+IF($D$62=1,15,0)+IF(F110="백어택",8,0))/100)*(AI110/100-1))</f>
        <v>24820.326184894948</v>
      </c>
      <c r="P110" s="174"/>
      <c r="Q110" s="174"/>
      <c r="R110" s="175"/>
      <c r="S110" s="173">
        <f>SUM(T110:X110)</f>
        <v>26958.945579560648</v>
      </c>
      <c r="T110" s="174">
        <f>AL110*IF(H110="근접",AT110,IF(AV110=1,AT110,1))*AU110*AX110*IF(F110="백어택",1.2,1)</f>
        <v>8988.2107864380869</v>
      </c>
      <c r="U110" s="174">
        <f>IF(AX110=1,AM110*IF(H110="근접",AT110,IF(AV110=1,AT110,1)),0)*AU110*AY110*IF(AX110=1,1,0)*IF(F110="백어택",1.2,1)</f>
        <v>17970.734793122563</v>
      </c>
      <c r="V110" s="174"/>
      <c r="W110" s="174"/>
      <c r="X110" s="175"/>
      <c r="Y110" s="173">
        <f>SUM(Z110:AD110)</f>
        <v>57961.732996055405</v>
      </c>
      <c r="Z110" s="174">
        <f>T110*$D$58/100</f>
        <v>19324.653190841887</v>
      </c>
      <c r="AA110" s="174">
        <f>U110*$D$58/100</f>
        <v>38637.079805213514</v>
      </c>
      <c r="AB110" s="174"/>
      <c r="AC110" s="174"/>
      <c r="AD110" s="175"/>
      <c r="AE110" s="173">
        <f>(AO110*(1-$D$20/100)*(1-$D$17/100)-AR110)*IF(AW110="보스대상",1,POWER(0.85,AW110))</f>
        <v>14.544609268784001</v>
      </c>
      <c r="AF110" s="174">
        <f>AP110</f>
        <v>36</v>
      </c>
      <c r="AG110" s="174">
        <f>IF($D$57&gt;100,100,$D$57)</f>
        <v>25.143699999999999</v>
      </c>
      <c r="AH110" s="174">
        <f>AQ110</f>
        <v>521</v>
      </c>
      <c r="AI110" s="174">
        <f>$D$58</f>
        <v>215</v>
      </c>
      <c r="AJ110" s="174">
        <f>10*AS110/IF(AX110=1,IF(AY110=1,4.5,4),4)</f>
        <v>2.5</v>
      </c>
      <c r="AK110" s="174">
        <f>SUM(AL110:AN110)</f>
        <v>12482.046431232451</v>
      </c>
      <c r="AL110" s="174">
        <f>IF(AV110=1,$D$61*(VLOOKUP(C110,$B$36:$AG$39,25,FALSE)+VLOOKUP(C110,$B$40:$AG$43,25,FALSE)*$D$54),(IF(H110="근접",$D$61*(VLOOKUP(C110,$B$36:$AG$39,25,FALSE)+VLOOKUP(C110,$B$40:$AG$43,25,FALSE)*$D$54),$D$60*(VLOOKUP(C110,$B$36:$AG$39,25,FALSE)+VLOOKUP(C110,$B$40:$AG$43,25,FALSE)*$D$54))))*$D$59/100</f>
        <v>7490.175655365073</v>
      </c>
      <c r="AM110" s="174">
        <f>(IF(AV110=1,$D$61*(VLOOKUP(C110,$B$36:$AG$39,26,FALSE)+VLOOKUP(C110,$B$40:$AG$43,26,FALSE)*$D$54),IF(H110="근접",$D$61*(VLOOKUP(C110,$B$36:$AG$39,26,FALSE)+VLOOKUP(C110,$B$40:$AG$43,26,FALSE)*$D$54),$D$60*(VLOOKUP(C110,$B$36:$AG$39,26,FALSE)+VLOOKUP(C110,$B$40:$AG$43,26,FALSE)*$D$54))))*$D$59/100</f>
        <v>4991.8707758673791</v>
      </c>
      <c r="AN110" s="174"/>
      <c r="AO110" s="176">
        <v>24</v>
      </c>
      <c r="AP110" s="174">
        <v>36</v>
      </c>
      <c r="AQ110" s="175">
        <f>VLOOKUP(C110,$B$45:$AA$48,25,FALSE)</f>
        <v>521</v>
      </c>
      <c r="AR110" s="31">
        <f>IF(LEFT(E110,1)*1=1,$S$68,$R$68)</f>
        <v>4</v>
      </c>
      <c r="AS110" s="2">
        <f>IF(LEFT(E110,1)*1=2,$U$68,$T$68)</f>
        <v>1</v>
      </c>
      <c r="AT110" s="33">
        <f>IF(LEFT(E110,1)*1=3,$W$68,$V$68)</f>
        <v>1</v>
      </c>
      <c r="AU110" s="31">
        <f>IF(MID(E110,3,1)*1=1,$Y$68,$X$68)</f>
        <v>1</v>
      </c>
      <c r="AV110" s="2">
        <f>IF(MID(E110,3,1)*1=2,$AA$68,$Z$68)</f>
        <v>1</v>
      </c>
      <c r="AW110" s="33" t="str">
        <f>IF(MID(E110,3,1)*1=3,$AC$68,$AB$68)</f>
        <v>보스대상</v>
      </c>
      <c r="AX110" s="31">
        <f>IF(MID(E110,5,1)*1=1,$AE$68,$AD$68)</f>
        <v>1</v>
      </c>
      <c r="AY110" s="33">
        <f>IF(MID(E110,5,1)*1=2,$AG$68,$AF$68)</f>
        <v>3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customHeight="1">
      <c r="A111" s="2"/>
      <c r="B111" s="107">
        <v>570</v>
      </c>
      <c r="C111" s="31">
        <v>10</v>
      </c>
      <c r="D111" s="111" t="s">
        <v>14</v>
      </c>
      <c r="E111" s="2" t="s">
        <v>164</v>
      </c>
      <c r="F111" s="2" t="s">
        <v>149</v>
      </c>
      <c r="G111" s="2" t="s">
        <v>240</v>
      </c>
      <c r="H111" s="33" t="s">
        <v>81</v>
      </c>
      <c r="I111" s="173">
        <f>M111/AE111</f>
        <v>2532.3400073564953</v>
      </c>
      <c r="J111" s="174">
        <f>AH111/AE111</f>
        <v>23.618723568216776</v>
      </c>
      <c r="K111" s="189">
        <f>RANK(I111,$I$76:$I$999)</f>
        <v>36</v>
      </c>
      <c r="L111" s="190" t="e">
        <f>RANK(I111,$I$461:$I$888)</f>
        <v>#N/A</v>
      </c>
      <c r="M111" s="173">
        <f>SUM(N111:R111)</f>
        <v>70441.883958203718</v>
      </c>
      <c r="N111" s="177">
        <f>T111*(1+(IF((AG111+IF($D$62=1,15,0)+IF(F111="백어택",8,0))&gt;100,100,AG111+IF($D$62=1,15,0)+IF(F111="백어택",8,0))/100)*(AI111/100-1))</f>
        <v>13782.021075463999</v>
      </c>
      <c r="O111" s="177">
        <f>U111*(1+((IF((AG111+IF($D$62=1,15,0)+IF(F111="백어택",8,0))&gt;100,100,AG111+IF($D$62=1,15,0)+IF(F111="백어택",8,0))/100)*(AI111/100-1)))</f>
        <v>13782.021075463999</v>
      </c>
      <c r="P111" s="177">
        <f>V111*(1+(IF((AG111+IF($D$62=1,15,0)+IF(F111="백어택",8,0))&gt;100,100,AG111+IF($D$62=1,15,0)+IF(F111="백어택",8,0))/100)*(AI111/100-1))</f>
        <v>15313.614253906353</v>
      </c>
      <c r="Q111" s="177">
        <f>W111*(1+(IF((AG111+IF($D$62=1,15,0)+IF(F111="백어택",8,0))&gt;100,100,AG111+IF($D$62=1,15,0)+IF(F111="백어택",8,0))/100)*(AI111/100-1))</f>
        <v>27564.227553369372</v>
      </c>
      <c r="R111" s="175"/>
      <c r="S111" s="173">
        <f>SUM(T111:X111)</f>
        <v>51002.247331914004</v>
      </c>
      <c r="T111" s="177">
        <f>AL111*IF(H111="근접",AR111,1)*AU111*AY111*IF(F111="백어택",1.2,1)</f>
        <v>9978.6378235076209</v>
      </c>
      <c r="U111" s="174">
        <f>AM111*IF(H111="근접",AR111,1)*AU111*AY111*IF(F111="백어택",1.2,1)</f>
        <v>9978.6378235076209</v>
      </c>
      <c r="V111" s="174">
        <f>AN111*IF(H111="근접",1,1)*AU111*AY111*IF(F111="백어택",1.2,1)</f>
        <v>11087.561800400943</v>
      </c>
      <c r="W111" s="174">
        <f>(AL111+AM111+AN111)*IF(H111="근접",AR111,1)*AU111*IF(AX111=1,0,0.6)*IF(F111="백어택",1.2,1)</f>
        <v>19957.409884497822</v>
      </c>
      <c r="X111" s="175"/>
      <c r="Y111" s="173">
        <f>SUM(Z111:AD111)</f>
        <v>109654.83176361512</v>
      </c>
      <c r="Z111" s="174">
        <f>T111*AI111/100</f>
        <v>21454.071320541385</v>
      </c>
      <c r="AA111" s="174">
        <f>U111*AI111/100</f>
        <v>21454.071320541385</v>
      </c>
      <c r="AB111" s="174">
        <f>V111*AI111/100</f>
        <v>23838.257870862028</v>
      </c>
      <c r="AC111" s="174">
        <f>W111*AI111/100</f>
        <v>42908.431251670321</v>
      </c>
      <c r="AD111" s="175"/>
      <c r="AE111" s="173">
        <f>AO111*(1-$D$20/100)*(1-$D$17/100)-AW111</f>
        <v>27.816913903176005</v>
      </c>
      <c r="AF111" s="174">
        <f>AP111</f>
        <v>36</v>
      </c>
      <c r="AG111" s="174">
        <f>IF($D$57&gt;100,100,$D$57)</f>
        <v>25.143699999999999</v>
      </c>
      <c r="AH111" s="174">
        <f>AQ111*AS111</f>
        <v>657</v>
      </c>
      <c r="AI111" s="174">
        <f>$D$58</f>
        <v>215</v>
      </c>
      <c r="AJ111" s="174">
        <f>10/3</f>
        <v>3.3333333333333335</v>
      </c>
      <c r="AK111" s="174">
        <f>SUM(AL111:AN111)</f>
        <v>18479.083226386876</v>
      </c>
      <c r="AL111" s="174">
        <f>(IF(H111="근접",$D$61*(VLOOKUP(C111,$B$36:$AG$39,19,FALSE)+VLOOKUP(C111,$B$40:$AG$43,19,FALSE)*$D$54),$D$60*(VLOOKUP(C111,$B$36:$AG$39,19,FALSE)+VLOOKUP(C111,$B$40:$AG$43,19,FALSE)*$D$54)))*$D$59/100</f>
        <v>5543.6876797264567</v>
      </c>
      <c r="AM111" s="174">
        <f>(IF(H111="근접",$D$61*(VLOOKUP(C111,$B$36:$AG$39,20,FALSE)+VLOOKUP(C111,$B$40:$AG$43,20,FALSE)*$D$54),$D$60*(VLOOKUP(C111,$B$36:$AG$39,20,FALSE)+VLOOKUP(C111,$B$40:$AG$43,20,FALSE)*$D$54)))*$D$59/100</f>
        <v>5543.6876797264567</v>
      </c>
      <c r="AN111" s="174">
        <f>(IF(H111="근접",$D$61*(VLOOKUP(C111,$B$36:$AG$39,21,FALSE)+VLOOKUP(C111,$B$40:$AG$43,21,FALSE)*$D$54),$D$60*(VLOOKUP(C111,$B$36:$AG$39,21,FALSE)+VLOOKUP(C111,$B$40:$AG$43,21,FALSE)*$D$54)))*$D$59/100</f>
        <v>7391.7078669339626</v>
      </c>
      <c r="AO111" s="176">
        <v>36</v>
      </c>
      <c r="AP111" s="174">
        <v>36</v>
      </c>
      <c r="AQ111" s="175">
        <f>VLOOKUP(C111,$B$45:$AA$48,19,FALSE)</f>
        <v>657</v>
      </c>
      <c r="AR111" s="31">
        <f>IF(LEFT(E111,1)*1=1,$S$64,$R$64)</f>
        <v>1.2</v>
      </c>
      <c r="AS111" s="2">
        <f>IF(LEFT(E111,1)*1=2,$U$64,$T$64)</f>
        <v>1</v>
      </c>
      <c r="AT111" s="33">
        <f>IF(LEFT(E111,1)*1=3,$W$64,$V$64)</f>
        <v>0</v>
      </c>
      <c r="AU111" s="31">
        <f>IF(MID(E111,3,1)*1=1,$Y$64,$X$64)</f>
        <v>1.25</v>
      </c>
      <c r="AV111" s="2">
        <f>IF(MID(E111,3,1)*1=2,$AA$64,$Z$64)</f>
        <v>0</v>
      </c>
      <c r="AW111" s="33">
        <f>IF(MID(E111,3,1)*1=3,$AC$64,$AB$64)</f>
        <v>0</v>
      </c>
      <c r="AX111" s="31">
        <f>IF(MID(E111,5,1)*1=1,$AE$64,$AD$64)</f>
        <v>0.6</v>
      </c>
      <c r="AY111" s="33">
        <f>IF(MID(E111,5,1)*1=2,$AG$64,$AF$64)</f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customHeight="1">
      <c r="A112" s="2"/>
      <c r="B112" s="107">
        <v>577</v>
      </c>
      <c r="C112" s="31">
        <v>10</v>
      </c>
      <c r="D112" s="111" t="s">
        <v>14</v>
      </c>
      <c r="E112" s="2" t="s">
        <v>98</v>
      </c>
      <c r="F112" s="2" t="s">
        <v>149</v>
      </c>
      <c r="G112" s="2"/>
      <c r="H112" s="33" t="s">
        <v>81</v>
      </c>
      <c r="I112" s="173">
        <f>M112/AE112</f>
        <v>2526.8677023432451</v>
      </c>
      <c r="J112" s="174">
        <f>AH112/AE112</f>
        <v>30.114250022518402</v>
      </c>
      <c r="K112" s="189">
        <f>RANK(I112,$I$76:$I$999)</f>
        <v>37</v>
      </c>
      <c r="L112" s="190" t="e">
        <f>RANK(I112,$I$461:$I$888)</f>
        <v>#N/A</v>
      </c>
      <c r="M112" s="173">
        <f>SUM(N112:R112)</f>
        <v>55128.455106738751</v>
      </c>
      <c r="N112" s="177">
        <f>T112*(1+(IF((AG112+IF($D$62=1,15,0)+IF(F112="백어택",8,0))&gt;100,100,AG112+IF($D$62=1,15,0)+IF(F112="백어택",8,0))/100)*(AI112/100-1))</f>
        <v>16538.425290556803</v>
      </c>
      <c r="O112" s="177">
        <f>U112*(1+((IF((AG112+IF($D$62=1,15,0)+IF(F112="백어택",8,0))&gt;100,100,AG112+IF($D$62=1,15,0)+IF(F112="백어택",8,0))/100)*(AI112/100-1)))</f>
        <v>16538.425290556803</v>
      </c>
      <c r="P112" s="177">
        <f>V112*(1+(IF((AG112+IF($D$62=1,15,0)+IF(F112="백어택",8,0))&gt;100,100,AG112+IF($D$62=1,15,0)+IF(F112="백어택",8,0))/100)*(AI112/100-1))</f>
        <v>22051.604525625149</v>
      </c>
      <c r="Q112" s="177">
        <f>W112*(1+(IF((AG112+IF($D$62=1,15,0)+IF(F112="백어택",8,0))&gt;100,100,AG112+IF($D$62=1,15,0)+IF(F112="백어택",8,0))/100)*(AI112/100-1))</f>
        <v>0</v>
      </c>
      <c r="R112" s="175"/>
      <c r="S112" s="173">
        <f>SUM(T112:X112)</f>
        <v>39914.819768995658</v>
      </c>
      <c r="T112" s="177">
        <f>AL112*IF(H112="근접",AR112,1)*AU112*AY112*IF(F112="백어택",1.2,1)</f>
        <v>11974.365388209148</v>
      </c>
      <c r="U112" s="174">
        <f>AM112*IF(H112="근접",AR112,1)*AU112*AY112*IF(F112="백어택",1.2,1)</f>
        <v>11974.365388209148</v>
      </c>
      <c r="V112" s="174">
        <f>AN112*IF(H112="근접",AR112,1)*AU112*AY112*IF(F112="백어택",1.2,1)</f>
        <v>15966.088992577359</v>
      </c>
      <c r="W112" s="174">
        <f>(AL112+AM112+AN112)*IF(H112="근접",AR112,1)*AU112*IF(AX112=1,0,0.6)*IF(F112="백어택",1.2,1)</f>
        <v>0</v>
      </c>
      <c r="X112" s="175"/>
      <c r="Y112" s="173">
        <f>SUM(Z112:AD112)</f>
        <v>85816.862503340642</v>
      </c>
      <c r="Z112" s="174">
        <f>T112*AI112/100</f>
        <v>25744.885584649666</v>
      </c>
      <c r="AA112" s="174">
        <f>U112*AI112/100</f>
        <v>25744.885584649666</v>
      </c>
      <c r="AB112" s="174">
        <f>V112*AI112/100</f>
        <v>34327.091334041317</v>
      </c>
      <c r="AC112" s="174">
        <f>W112*AI112/100</f>
        <v>0</v>
      </c>
      <c r="AD112" s="175"/>
      <c r="AE112" s="173">
        <f>AO112*(1-$D$20/100)*(1-$D$17/100)-AW112</f>
        <v>21.816913903176005</v>
      </c>
      <c r="AF112" s="174">
        <f>AP112</f>
        <v>36</v>
      </c>
      <c r="AG112" s="174">
        <f>IF($D$57&gt;100,100,$D$57)</f>
        <v>25.143699999999999</v>
      </c>
      <c r="AH112" s="174">
        <f>AQ112*AS112</f>
        <v>657</v>
      </c>
      <c r="AI112" s="174">
        <f>$D$58</f>
        <v>215</v>
      </c>
      <c r="AJ112" s="174">
        <f>10/3</f>
        <v>3.3333333333333335</v>
      </c>
      <c r="AK112" s="174">
        <f>SUM(AL112:AN112)</f>
        <v>18479.083226386876</v>
      </c>
      <c r="AL112" s="174">
        <f>(IF(H112="근접",$D$61*(VLOOKUP(C112,$B$36:$AG$39,19,FALSE)+VLOOKUP(C112,$B$40:$AG$43,19,FALSE)*$D$54),$D$60*(VLOOKUP(C112,$B$36:$AG$39,19,FALSE)+VLOOKUP(C112,$B$40:$AG$43,19,FALSE)*$D$54)))*$D$59/100</f>
        <v>5543.6876797264567</v>
      </c>
      <c r="AM112" s="174">
        <f>(IF(H112="근접",$D$61*(VLOOKUP(C112,$B$36:$AG$39,20,FALSE)+VLOOKUP(C112,$B$40:$AG$43,20,FALSE)*$D$54),$D$60*(VLOOKUP(C112,$B$36:$AG$39,20,FALSE)+VLOOKUP(C112,$B$40:$AG$43,20,FALSE)*$D$54)))*$D$59/100</f>
        <v>5543.6876797264567</v>
      </c>
      <c r="AN112" s="174">
        <f>(IF(H112="근접",$D$61*(VLOOKUP(C112,$B$36:$AG$39,21,FALSE)+VLOOKUP(C112,$B$40:$AG$43,21,FALSE)*$D$54),$D$60*(VLOOKUP(C112,$B$36:$AG$39,21,FALSE)+VLOOKUP(C112,$B$40:$AG$43,21,FALSE)*$D$54)))*$D$59/100</f>
        <v>7391.7078669339626</v>
      </c>
      <c r="AO112" s="176">
        <v>36</v>
      </c>
      <c r="AP112" s="174">
        <v>36</v>
      </c>
      <c r="AQ112" s="175">
        <f>VLOOKUP(C112,$B$45:$AA$48,19,FALSE)</f>
        <v>657</v>
      </c>
      <c r="AR112" s="31">
        <f>IF(LEFT(E112,1)*1=1,$S$64,$R$64)</f>
        <v>1</v>
      </c>
      <c r="AS112" s="2">
        <f>IF(LEFT(E112,1)*1=2,$U$64,$T$64)</f>
        <v>1</v>
      </c>
      <c r="AT112" s="33">
        <f>IF(LEFT(E112,1)*1=3,$W$64,$V$64)</f>
        <v>0</v>
      </c>
      <c r="AU112" s="31">
        <f>IF(MID(E112,3,1)*1=1,$Y$64,$X$64)</f>
        <v>1</v>
      </c>
      <c r="AV112" s="2">
        <f>IF(MID(E112,3,1)*1=2,$AA$64,$Z$64)</f>
        <v>0</v>
      </c>
      <c r="AW112" s="33">
        <f>IF(MID(E112,3,1)*1=3,$AC$64,$AB$64)</f>
        <v>6</v>
      </c>
      <c r="AX112" s="31">
        <f>IF(MID(E112,5,1)*1=1,$AE$64,$AD$64)</f>
        <v>1</v>
      </c>
      <c r="AY112" s="33">
        <f>IF(MID(E112,5,1)*1=2,$AG$64,$AF$64)</f>
        <v>1.8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customHeight="1">
      <c r="A113" s="2"/>
      <c r="B113" s="107">
        <v>583</v>
      </c>
      <c r="C113" s="31">
        <v>10</v>
      </c>
      <c r="D113" s="111" t="s">
        <v>14</v>
      </c>
      <c r="E113" s="2" t="s">
        <v>108</v>
      </c>
      <c r="F113" s="2" t="s">
        <v>149</v>
      </c>
      <c r="G113" s="2"/>
      <c r="H113" s="33" t="s">
        <v>81</v>
      </c>
      <c r="I113" s="173">
        <f>M113/AE113</f>
        <v>2526.8677023432451</v>
      </c>
      <c r="J113" s="174">
        <f>AH113/AE113</f>
        <v>15.057125011259201</v>
      </c>
      <c r="K113" s="189">
        <f>RANK(I113,$I$76:$I$999)</f>
        <v>37</v>
      </c>
      <c r="L113" s="190" t="e">
        <f>RANK(I113,$I$461:$I$888)</f>
        <v>#N/A</v>
      </c>
      <c r="M113" s="173">
        <f>SUM(N113:R113)</f>
        <v>55128.455106738751</v>
      </c>
      <c r="N113" s="177">
        <f>T113*(1+(IF((AG113+IF($D$62=1,15,0)+IF(F113="백어택",8,0))&gt;100,100,AG113+IF($D$62=1,15,0)+IF(F113="백어택",8,0))/100)*(AI113/100-1))</f>
        <v>16538.425290556803</v>
      </c>
      <c r="O113" s="177">
        <f>U113*(1+((IF((AG113+IF($D$62=1,15,0)+IF(F113="백어택",8,0))&gt;100,100,AG113+IF($D$62=1,15,0)+IF(F113="백어택",8,0))/100)*(AI113/100-1)))</f>
        <v>16538.425290556803</v>
      </c>
      <c r="P113" s="177">
        <f>V113*(1+(IF((AG113+IF($D$62=1,15,0)+IF(F113="백어택",8,0))&gt;100,100,AG113+IF($D$62=1,15,0)+IF(F113="백어택",8,0))/100)*(AI113/100-1))</f>
        <v>22051.604525625149</v>
      </c>
      <c r="Q113" s="177">
        <f>W113*(1+(IF((AG113+IF($D$62=1,15,0)+IF(F113="백어택",8,0))&gt;100,100,AG113+IF($D$62=1,15,0)+IF(F113="백어택",8,0))/100)*(AI113/100-1))</f>
        <v>0</v>
      </c>
      <c r="R113" s="175"/>
      <c r="S113" s="173">
        <f>SUM(T113:X113)</f>
        <v>39914.819768995658</v>
      </c>
      <c r="T113" s="177">
        <f>AL113*IF(H113="근접",AR113,1)*AU113*AY113*IF(F113="백어택",1.2,1)</f>
        <v>11974.365388209148</v>
      </c>
      <c r="U113" s="174">
        <f>AM113*IF(H113="근접",AR113,1)*AU113*AY113*IF(F113="백어택",1.2,1)</f>
        <v>11974.365388209148</v>
      </c>
      <c r="V113" s="174">
        <f>AN113*IF(H113="근접",AR113,1)*AU113*AY113*IF(F113="백어택",1.2,1)</f>
        <v>15966.088992577359</v>
      </c>
      <c r="W113" s="174">
        <f>(AL113+AM113+AN113)*IF(H113="근접",AR113,1)*AU113*IF(AX113=1,0,0.6)*IF(F113="백어택",1.2,1)</f>
        <v>0</v>
      </c>
      <c r="X113" s="175"/>
      <c r="Y113" s="173">
        <f>SUM(Z113:AD113)</f>
        <v>85816.862503340642</v>
      </c>
      <c r="Z113" s="174">
        <f>T113*AI113/100</f>
        <v>25744.885584649666</v>
      </c>
      <c r="AA113" s="174">
        <f>U113*AI113/100</f>
        <v>25744.885584649666</v>
      </c>
      <c r="AB113" s="174">
        <f>V113*AI113/100</f>
        <v>34327.091334041317</v>
      </c>
      <c r="AC113" s="174">
        <f>W113*AI113/100</f>
        <v>0</v>
      </c>
      <c r="AD113" s="175"/>
      <c r="AE113" s="173">
        <f>AO113*(1-$D$20/100)*(1-$D$17/100)-AW113</f>
        <v>21.816913903176005</v>
      </c>
      <c r="AF113" s="174">
        <f>AP113</f>
        <v>36</v>
      </c>
      <c r="AG113" s="174">
        <f>IF($D$57&gt;100,100,$D$57)</f>
        <v>25.143699999999999</v>
      </c>
      <c r="AH113" s="174">
        <f>AQ113*AS113</f>
        <v>328.5</v>
      </c>
      <c r="AI113" s="174">
        <f>$D$58</f>
        <v>215</v>
      </c>
      <c r="AJ113" s="174">
        <f>10/3</f>
        <v>3.3333333333333335</v>
      </c>
      <c r="AK113" s="174">
        <f>SUM(AL113:AN113)</f>
        <v>18479.083226386876</v>
      </c>
      <c r="AL113" s="174">
        <f>(IF(H113="근접",$D$61*(VLOOKUP(C113,$B$36:$AG$39,19,FALSE)+VLOOKUP(C113,$B$40:$AG$43,19,FALSE)*$D$54),$D$60*(VLOOKUP(C113,$B$36:$AG$39,19,FALSE)+VLOOKUP(C113,$B$40:$AG$43,19,FALSE)*$D$54)))*$D$59/100</f>
        <v>5543.6876797264567</v>
      </c>
      <c r="AM113" s="174">
        <f>(IF(H113="근접",$D$61*(VLOOKUP(C113,$B$36:$AG$39,20,FALSE)+VLOOKUP(C113,$B$40:$AG$43,20,FALSE)*$D$54),$D$60*(VLOOKUP(C113,$B$36:$AG$39,20,FALSE)+VLOOKUP(C113,$B$40:$AG$43,20,FALSE)*$D$54)))*$D$59/100</f>
        <v>5543.6876797264567</v>
      </c>
      <c r="AN113" s="174">
        <f>(IF(H113="근접",$D$61*(VLOOKUP(C113,$B$36:$AG$39,21,FALSE)+VLOOKUP(C113,$B$40:$AG$43,21,FALSE)*$D$54),$D$60*(VLOOKUP(C113,$B$36:$AG$39,21,FALSE)+VLOOKUP(C113,$B$40:$AG$43,21,FALSE)*$D$54)))*$D$59/100</f>
        <v>7391.7078669339626</v>
      </c>
      <c r="AO113" s="176">
        <v>36</v>
      </c>
      <c r="AP113" s="174">
        <v>36</v>
      </c>
      <c r="AQ113" s="175">
        <f>VLOOKUP(C113,$B$45:$AA$48,19,FALSE)</f>
        <v>657</v>
      </c>
      <c r="AR113" s="31">
        <f>IF(LEFT(E113,1)*1=1,$S$64,$R$64)</f>
        <v>1</v>
      </c>
      <c r="AS113" s="2">
        <f>IF(LEFT(E113,1)*1=2,$U$64,$T$64)</f>
        <v>0.5</v>
      </c>
      <c r="AT113" s="33">
        <f>IF(LEFT(E113,1)*1=3,$W$64,$V$64)</f>
        <v>0</v>
      </c>
      <c r="AU113" s="31">
        <f>IF(MID(E113,3,1)*1=1,$Y$64,$X$64)</f>
        <v>1</v>
      </c>
      <c r="AV113" s="2">
        <f>IF(MID(E113,3,1)*1=2,$AA$64,$Z$64)</f>
        <v>0</v>
      </c>
      <c r="AW113" s="33">
        <f>IF(MID(E113,3,1)*1=3,$AC$64,$AB$64)</f>
        <v>6</v>
      </c>
      <c r="AX113" s="31">
        <f>IF(MID(E113,5,1)*1=1,$AE$64,$AD$64)</f>
        <v>1</v>
      </c>
      <c r="AY113" s="33">
        <f>IF(MID(E113,5,1)*1=2,$AG$64,$AF$64)</f>
        <v>1.8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hidden="1" customHeight="1">
      <c r="A114" s="2"/>
      <c r="B114" s="107">
        <v>713</v>
      </c>
      <c r="C114" s="31">
        <v>7</v>
      </c>
      <c r="D114" s="111" t="s">
        <v>18</v>
      </c>
      <c r="E114" s="2" t="s">
        <v>103</v>
      </c>
      <c r="F114" s="2" t="s">
        <v>149</v>
      </c>
      <c r="G114" s="2" t="s">
        <v>186</v>
      </c>
      <c r="H114" s="33" t="s">
        <v>81</v>
      </c>
      <c r="I114" s="173">
        <f>M114/AE114</f>
        <v>2487.4186779276019</v>
      </c>
      <c r="J114" s="174">
        <f>AH114/AE114</f>
        <v>44.115815240228265</v>
      </c>
      <c r="K114" s="189">
        <f>RANK(I114,$I$76:$I$999)</f>
        <v>39</v>
      </c>
      <c r="L114" s="190" t="e">
        <f>RANK(I114,$I$461:$I$888)</f>
        <v>#N/A</v>
      </c>
      <c r="M114" s="173">
        <f>SUM(N114:R114)</f>
        <v>20467.330710560105</v>
      </c>
      <c r="N114" s="174">
        <f>T114*(1+(IF((AG114+IF($D$62=1,15,0)+IF(F114="백어택",8,0))&gt;100,100,AG114+IF($D$62=1,15,0)+IF(F114="백어택",8,0))/100)*(AI114/100-1))</f>
        <v>12278.847789930469</v>
      </c>
      <c r="O114" s="174">
        <f>U114*(1+(IF(($D$57+IF($D$62=1,15,0)+IF(F114="백어택",8,0))&gt;100,100,$D$57+IF($D$62=1,15,0)+IF(F114="백어택",8,0))/100)*(AI114/100-1))</f>
        <v>8188.4829206296372</v>
      </c>
      <c r="P114" s="174"/>
      <c r="Q114" s="174"/>
      <c r="R114" s="175"/>
      <c r="S114" s="173">
        <f>SUM(T114:X114)</f>
        <v>14819.022497232552</v>
      </c>
      <c r="T114" s="174">
        <f>AL114*IF(H114="근접",AT114,IF(AV114=1,AT114,1))*AU114*AX114*IF(F114="백어택",1.2,1)</f>
        <v>8890.2907864380868</v>
      </c>
      <c r="U114" s="174">
        <f>IF(AX114=1,AM114*IF(H114="근접",AT114,IF(AV114=1,AT114,1)),0)*AU114*AY114*IF(AX114=1,1,0)*IF(F114="백어택",1.2,1)</f>
        <v>5928.7317107944646</v>
      </c>
      <c r="V114" s="174"/>
      <c r="W114" s="174"/>
      <c r="X114" s="175"/>
      <c r="Y114" s="173">
        <f>SUM(Z114:AD114)</f>
        <v>31860.898369049981</v>
      </c>
      <c r="Z114" s="174">
        <f>T114*$D$58/100</f>
        <v>19114.125190841885</v>
      </c>
      <c r="AA114" s="174">
        <f>U114*$D$58/100</f>
        <v>12746.773178208097</v>
      </c>
      <c r="AB114" s="174"/>
      <c r="AC114" s="174"/>
      <c r="AD114" s="175"/>
      <c r="AE114" s="173">
        <f>(AO114*(1-$D$20/100)*(1-$D$17/100)-AR114)*IF(AW114="보스대상",1,POWER(0.85,AW114))</f>
        <v>8.2283416507961995</v>
      </c>
      <c r="AF114" s="174">
        <f>AP114</f>
        <v>36</v>
      </c>
      <c r="AG114" s="174">
        <f>IF($D$57&gt;100,100,$D$57)</f>
        <v>25.143699999999999</v>
      </c>
      <c r="AH114" s="174">
        <f>AQ114</f>
        <v>363</v>
      </c>
      <c r="AI114" s="174">
        <f>$D$58</f>
        <v>215</v>
      </c>
      <c r="AJ114" s="174">
        <f>10*AS114/IF(AX114=1,IF(AY114=1,4.5,4),4)</f>
        <v>1.7777777777777777</v>
      </c>
      <c r="AK114" s="174">
        <f>SUM(AL114:AN114)</f>
        <v>12349.18541436046</v>
      </c>
      <c r="AL114" s="174">
        <f>IF(AV114=1,$D$61*(VLOOKUP(C114,$B$36:$AG$39,25,FALSE)+VLOOKUP(C114,$B$40:$AG$43,25,FALSE)*$D$54),(IF(H114="근접",$D$61*(VLOOKUP(C114,$B$36:$AG$39,25,FALSE)+VLOOKUP(C114,$B$40:$AG$43,25,FALSE)*$D$54),$D$60*(VLOOKUP(C114,$B$36:$AG$39,25,FALSE)+VLOOKUP(C114,$B$40:$AG$43,25,FALSE)*$D$54))))*$D$59/100</f>
        <v>7408.5756553650726</v>
      </c>
      <c r="AM114" s="174">
        <f>(IF(AV114=1,$D$61*(VLOOKUP(C114,$B$36:$AG$39,26,FALSE)+VLOOKUP(C114,$B$40:$AG$43,26,FALSE)*$D$54),IF(H114="근접",$D$61*(VLOOKUP(C114,$B$36:$AG$39,26,FALSE)+VLOOKUP(C114,$B$40:$AG$43,26,FALSE)*$D$54),$D$60*(VLOOKUP(C114,$B$36:$AG$39,26,FALSE)+VLOOKUP(C114,$B$40:$AG$43,26,FALSE)*$D$54))))*$D$59/100</f>
        <v>4940.609758995387</v>
      </c>
      <c r="AN114" s="174"/>
      <c r="AO114" s="176">
        <v>24</v>
      </c>
      <c r="AP114" s="174">
        <v>36</v>
      </c>
      <c r="AQ114" s="175">
        <f>VLOOKUP(C114,$B$45:$AA$48,25,FALSE)</f>
        <v>363</v>
      </c>
      <c r="AR114" s="31">
        <f>IF(LEFT(E114,1)*1=1,$S$68,$R$68)</f>
        <v>0</v>
      </c>
      <c r="AS114" s="2">
        <f>IF(LEFT(E114,1)*1=2,$U$68,$T$68)</f>
        <v>0.8</v>
      </c>
      <c r="AT114" s="33">
        <f>IF(LEFT(E114,1)*1=3,$W$68,$V$68)</f>
        <v>1</v>
      </c>
      <c r="AU114" s="31">
        <f>IF(MID(E114,3,1)*1=1,$Y$68,$X$68)</f>
        <v>1</v>
      </c>
      <c r="AV114" s="2">
        <f>IF(MID(E114,3,1)*1=2,$AA$68,$Z$68)</f>
        <v>0</v>
      </c>
      <c r="AW114" s="33">
        <f>IF(MID(E114,3,1)*1=3,$AC$68,$AB$68)</f>
        <v>5</v>
      </c>
      <c r="AX114" s="31">
        <f>IF(MID(E114,5,1)*1=1,$AE$68,$AD$68)</f>
        <v>1</v>
      </c>
      <c r="AY114" s="33">
        <f>IF(MID(E114,5,1)*1=2,$AG$68,$AF$68)</f>
        <v>1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customHeight="1">
      <c r="A115" s="2"/>
      <c r="B115" s="107">
        <v>168</v>
      </c>
      <c r="C115" s="31">
        <v>10</v>
      </c>
      <c r="D115" s="106" t="s">
        <v>10</v>
      </c>
      <c r="E115" s="2" t="s">
        <v>140</v>
      </c>
      <c r="F115" s="2" t="s">
        <v>149</v>
      </c>
      <c r="G115" s="2"/>
      <c r="H115" s="33"/>
      <c r="I115" s="173">
        <f>M115/AE115</f>
        <v>2484.8506492998404</v>
      </c>
      <c r="J115" s="174">
        <f>AH115/AE115</f>
        <v>25.811482952392598</v>
      </c>
      <c r="K115" s="189">
        <f>RANK(I115,$I$76:$I$999)</f>
        <v>40</v>
      </c>
      <c r="L115" s="190">
        <f>RANK(I115,$I$76:$I$460)</f>
        <v>40</v>
      </c>
      <c r="M115" s="173">
        <f>SUM(N115:R115)</f>
        <v>39662.907760851333</v>
      </c>
      <c r="N115" s="174">
        <f>T115*(1+(IF(($AG115+IF($D$62=1,15,0)+IF($F115="백어택",8,0))&gt;100,100,($AG115+IF($D$62=1,15,0)+IF($F115="백어택",8,0)))/100)*((($AI115+AY115)/100-1)))</f>
        <v>9915.7269402128331</v>
      </c>
      <c r="O115" s="174">
        <f>U115*(1+(IF(($AG115+IF($D$62=1,IF(AS115=15,0,15),0)+$AS115+IF($F115="백어택",8,0))&gt;100,100,($AG115+IF($D$62=1,IF(AS115=15,0,15),0)+$AS115+IF($F115="백어택",8,0)))/100)*((($AI115+$AY115)/100-1)))</f>
        <v>9915.7269402128331</v>
      </c>
      <c r="P115" s="174">
        <f>V115*(1+(IF(($AG115+IF($D$62=1,IF(AT115=15,0,15),0)+$AS115+IF($F115="백어택",8,0))&gt;100,100,($AG115+IF($D$62=1,IF(AT115=15,0,15),0)+$AS115+IF($F115="백어택",8,0)))/100)*((($AI115+$AY115)/100-1)))</f>
        <v>9915.7269402128331</v>
      </c>
      <c r="Q115" s="174">
        <f>W115*(1+(IF(($AG115+IF($D$62=1,IF(AU115=15,0,15),0)+$AS115+IF($F115="백어택",8,0))&gt;100,100,($AG115+IF($D$62=1,IF(AU115=15,0,15),0)+$AS115+IF($F115="백어택",8,0)))/100)*((($AI115+$AY115)/100-1)))</f>
        <v>9915.7269402128331</v>
      </c>
      <c r="R115" s="175">
        <f>X115*(1+(IF($D$57+AS115&gt;100,100,$D$57+AS115)/100)*(AI115/100-1))</f>
        <v>0</v>
      </c>
      <c r="S115" s="173">
        <f>SUM(T115:X115)</f>
        <v>18408.104248721862</v>
      </c>
      <c r="T115" s="174">
        <f>AL115*AX115*IF(F115="백어택",1.2,1)/4</f>
        <v>4602.0260621804655</v>
      </c>
      <c r="U115" s="174">
        <f>T115</f>
        <v>4602.0260621804655</v>
      </c>
      <c r="V115" s="174">
        <f>U115</f>
        <v>4602.0260621804655</v>
      </c>
      <c r="W115" s="174">
        <f>V115</f>
        <v>4602.0260621804655</v>
      </c>
      <c r="X115" s="175">
        <f>AL115*IF(AU115=1,0,IF(AX115=1,AU115,0.324))</f>
        <v>0</v>
      </c>
      <c r="Y115" s="173">
        <f>SUM(Z115:AD115)</f>
        <v>52069.108453621913</v>
      </c>
      <c r="Z115" s="174">
        <f>T115*AI115/100</f>
        <v>13017.277113405478</v>
      </c>
      <c r="AA115" s="174">
        <f>Z115</f>
        <v>13017.277113405478</v>
      </c>
      <c r="AB115" s="174">
        <f>AA115</f>
        <v>13017.277113405478</v>
      </c>
      <c r="AC115" s="174">
        <f>AB115</f>
        <v>13017.277113405478</v>
      </c>
      <c r="AD115" s="175"/>
      <c r="AE115" s="173">
        <f>AO115*(1-$D$17/100)</f>
        <v>15.961888</v>
      </c>
      <c r="AF115" s="174">
        <f>AP115</f>
        <v>36</v>
      </c>
      <c r="AG115" s="174">
        <f>IF($D$57+AV115&gt;100,100,$D$57+AV115)</f>
        <v>55.143699999999995</v>
      </c>
      <c r="AH115" s="174">
        <f>AQ115</f>
        <v>412</v>
      </c>
      <c r="AI115" s="174">
        <f>$D$58+$D$19</f>
        <v>282.85969999999998</v>
      </c>
      <c r="AJ115" s="174">
        <f>10*AR115/(7-IF(AX115=1,0,3))</f>
        <v>2.5</v>
      </c>
      <c r="AK115" s="174">
        <f>SUM(AL115:AN115)</f>
        <v>7670.0434369674422</v>
      </c>
      <c r="AL115" s="174">
        <f>(VLOOKUP(C115,$B$36:$AG$39,13,FALSE)+VLOOKUP(C115,$B$40:$AG$43,13,FALSE)*$D$54)*$D$59/100</f>
        <v>7670.0434369674422</v>
      </c>
      <c r="AM115" s="174"/>
      <c r="AN115" s="174"/>
      <c r="AO115" s="176">
        <v>16</v>
      </c>
      <c r="AP115" s="174">
        <v>36</v>
      </c>
      <c r="AQ115" s="175">
        <f>VLOOKUP(C115,$B$45:$AA$48,13,FALSE)</f>
        <v>412</v>
      </c>
      <c r="AR115" s="31">
        <f>IF(LEFT(E115,1)*1=1,$S$60,$R$60)</f>
        <v>1</v>
      </c>
      <c r="AS115" s="2">
        <f>IF(LEFT(E115,1)*1=2,$U$60,$T$60)</f>
        <v>0</v>
      </c>
      <c r="AT115" s="33">
        <f>IF(LEFT(E115,1)*1=3,$W$60,$V$60)</f>
        <v>0</v>
      </c>
      <c r="AU115" s="31">
        <f>IF(MID(E115,3,1)*1=1,$Y$60,$X$60)</f>
        <v>1</v>
      </c>
      <c r="AV115" s="2">
        <f>IF(MID(E115,3,1)*1=2,$AA$60,$Z$60)</f>
        <v>30</v>
      </c>
      <c r="AW115" s="33">
        <f>IF(MID(E115,3,1)*1=3,$AC$60,$AB$60)</f>
        <v>0</v>
      </c>
      <c r="AX115" s="31">
        <f>IF(MID(E115,5,1)*1=1,$AE$60,$AD$60)</f>
        <v>2</v>
      </c>
      <c r="AY115" s="33">
        <f>IF(MID(E115,5,1)*1=2,$AG$60,$AF$60)</f>
        <v>0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customHeight="1">
      <c r="A116" s="2"/>
      <c r="B116" s="107">
        <v>171</v>
      </c>
      <c r="C116" s="31">
        <v>10</v>
      </c>
      <c r="D116" s="106" t="s">
        <v>10</v>
      </c>
      <c r="E116" s="2" t="s">
        <v>153</v>
      </c>
      <c r="F116" s="2" t="s">
        <v>149</v>
      </c>
      <c r="G116" s="2"/>
      <c r="H116" s="33"/>
      <c r="I116" s="173">
        <f>M116/AE116</f>
        <v>2484.8506492998404</v>
      </c>
      <c r="J116" s="174">
        <f>AH116/AE116</f>
        <v>25.811482952392598</v>
      </c>
      <c r="K116" s="189">
        <f>RANK(I116,$I$76:$I$999)</f>
        <v>40</v>
      </c>
      <c r="L116" s="190">
        <f>RANK(I116,$I$76:$I$460)</f>
        <v>40</v>
      </c>
      <c r="M116" s="173">
        <f>SUM(N116:R116)</f>
        <v>39662.907760851333</v>
      </c>
      <c r="N116" s="174">
        <f>T116*(1+(IF(($AG116+IF($D$62=1,15,0)+IF($F116="백어택",8,0))&gt;100,100,($AG116+IF($D$62=1,15,0)+IF($F116="백어택",8,0)))/100)*((($AI116+AY116)/100-1)))</f>
        <v>9915.7269402128331</v>
      </c>
      <c r="O116" s="174">
        <f>U116*(1+(IF(($AG116+IF($D$62=1,IF(AS116=15,0,15),0)+$AS116+IF($F116="백어택",8,0))&gt;100,100,($AG116+IF($D$62=1,IF(AS116=15,0,15),0)+$AS116+IF($F116="백어택",8,0)))/100)*((($AI116+$AY116)/100-1)))</f>
        <v>9915.7269402128331</v>
      </c>
      <c r="P116" s="174">
        <f>V116*(1+(IF(($AG116+IF($D$62=1,IF(AT116=15,0,15),0)+$AS116+IF($F116="백어택",8,0))&gt;100,100,($AG116+IF($D$62=1,IF(AT116=15,0,15),0)+$AS116+IF($F116="백어택",8,0)))/100)*((($AI116+$AY116)/100-1)))</f>
        <v>9915.7269402128331</v>
      </c>
      <c r="Q116" s="174">
        <f>W116*(1+(IF(($AG116+IF($D$62=1,IF(AU116=15,0,15),0)+$AS116+IF($F116="백어택",8,0))&gt;100,100,($AG116+IF($D$62=1,IF(AU116=15,0,15),0)+$AS116+IF($F116="백어택",8,0)))/100)*((($AI116+$AY116)/100-1)))</f>
        <v>9915.7269402128331</v>
      </c>
      <c r="R116" s="175">
        <f>X116*(1+(IF($D$57+AS116&gt;100,100,$D$57+AS116)/100)*(AI116/100-1))</f>
        <v>0</v>
      </c>
      <c r="S116" s="173">
        <f>SUM(T116:X116)</f>
        <v>18408.104248721862</v>
      </c>
      <c r="T116" s="174">
        <f>AL116*AX116*IF(F116="백어택",1.2,1)/4</f>
        <v>4602.0260621804655</v>
      </c>
      <c r="U116" s="174">
        <f>T116</f>
        <v>4602.0260621804655</v>
      </c>
      <c r="V116" s="174">
        <f>U116</f>
        <v>4602.0260621804655</v>
      </c>
      <c r="W116" s="174">
        <f>V116</f>
        <v>4602.0260621804655</v>
      </c>
      <c r="X116" s="175">
        <f>AL116*IF(AU116=1,0,IF(AX116=1,AU116,0.324))</f>
        <v>0</v>
      </c>
      <c r="Y116" s="173">
        <f>SUM(Z116:AD116)</f>
        <v>52069.108453621913</v>
      </c>
      <c r="Z116" s="174">
        <f>T116*AI116/100</f>
        <v>13017.277113405478</v>
      </c>
      <c r="AA116" s="174">
        <f>Z116</f>
        <v>13017.277113405478</v>
      </c>
      <c r="AB116" s="174">
        <f>AA116</f>
        <v>13017.277113405478</v>
      </c>
      <c r="AC116" s="174">
        <f>AB116</f>
        <v>13017.277113405478</v>
      </c>
      <c r="AD116" s="175"/>
      <c r="AE116" s="173">
        <f>AO116*(1-$D$17/100)</f>
        <v>15.961888</v>
      </c>
      <c r="AF116" s="174">
        <f>AP116</f>
        <v>36</v>
      </c>
      <c r="AG116" s="174">
        <f>IF($D$57+AV116&gt;100,100,$D$57+AV116)</f>
        <v>55.143699999999995</v>
      </c>
      <c r="AH116" s="174">
        <f>AQ116</f>
        <v>412</v>
      </c>
      <c r="AI116" s="174">
        <f>$D$58+$D$19</f>
        <v>282.85969999999998</v>
      </c>
      <c r="AJ116" s="174">
        <f>10*AR116/(7-IF(AX116=1,0,3))</f>
        <v>2.125</v>
      </c>
      <c r="AK116" s="174">
        <f>SUM(AL116:AN116)</f>
        <v>7670.0434369674422</v>
      </c>
      <c r="AL116" s="174">
        <f>(VLOOKUP(C116,$B$36:$AG$39,13,FALSE)+VLOOKUP(C116,$B$40:$AG$43,13,FALSE)*$D$54)*$D$59/100</f>
        <v>7670.0434369674422</v>
      </c>
      <c r="AM116" s="174"/>
      <c r="AN116" s="174"/>
      <c r="AO116" s="176">
        <v>16</v>
      </c>
      <c r="AP116" s="174">
        <v>36</v>
      </c>
      <c r="AQ116" s="175">
        <f>VLOOKUP(C116,$B$45:$AA$48,13,FALSE)</f>
        <v>412</v>
      </c>
      <c r="AR116" s="31">
        <f>IF(LEFT(E116,1)*1=1,$S$60,$R$60)</f>
        <v>0.85</v>
      </c>
      <c r="AS116" s="2">
        <f>IF(LEFT(E116,1)*1=2,$U$60,$T$60)</f>
        <v>0</v>
      </c>
      <c r="AT116" s="33">
        <f>IF(LEFT(E116,1)*1=3,$W$60,$V$60)</f>
        <v>0</v>
      </c>
      <c r="AU116" s="31">
        <f>IF(MID(E116,3,1)*1=1,$Y$60,$X$60)</f>
        <v>1</v>
      </c>
      <c r="AV116" s="2">
        <f>IF(MID(E116,3,1)*1=2,$AA$60,$Z$60)</f>
        <v>30</v>
      </c>
      <c r="AW116" s="33">
        <f>IF(MID(E116,3,1)*1=3,$AC$60,$AB$60)</f>
        <v>0</v>
      </c>
      <c r="AX116" s="31">
        <f>IF(MID(E116,5,1)*1=1,$AE$60,$AD$60)</f>
        <v>2</v>
      </c>
      <c r="AY116" s="33">
        <f>IF(MID(E116,5,1)*1=2,$AG$60,$AF$60)</f>
        <v>0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customHeight="1">
      <c r="A117" s="2"/>
      <c r="B117" s="107">
        <v>576</v>
      </c>
      <c r="C117" s="31">
        <v>10</v>
      </c>
      <c r="D117" s="111" t="s">
        <v>14</v>
      </c>
      <c r="E117" s="2" t="s">
        <v>139</v>
      </c>
      <c r="F117" s="2" t="s">
        <v>149</v>
      </c>
      <c r="G117" s="2"/>
      <c r="H117" s="33" t="s">
        <v>81</v>
      </c>
      <c r="I117" s="173">
        <f>M117/AE117</f>
        <v>2477.2902243320227</v>
      </c>
      <c r="J117" s="174">
        <f>AH117/AE117</f>
        <v>23.618723568216776</v>
      </c>
      <c r="K117" s="189">
        <f>RANK(I117,$I$76:$I$999)</f>
        <v>42</v>
      </c>
      <c r="L117" s="190" t="e">
        <f>RANK(I117,$I$461:$I$888)</f>
        <v>#N/A</v>
      </c>
      <c r="M117" s="173">
        <f>SUM(N117:R117)</f>
        <v>68910.568883423446</v>
      </c>
      <c r="N117" s="177">
        <f>T117*(1+(IF((AG117+IF($D$62=1,15,0)+IF(F117="백어택",8,0))&gt;100,100,AG117+IF($D$62=1,15,0)+IF(F117="백어택",8,0))/100)*(AI117/100-1))</f>
        <v>20673.031613196003</v>
      </c>
      <c r="O117" s="177">
        <f>U117*(1+((IF((AG117+IF($D$62=1,15,0)+IF(F117="백어택",8,0))&gt;100,100,AG117+IF($D$62=1,15,0)+IF(F117="백어택",8,0))/100)*(AI117/100-1)))</f>
        <v>20673.031613196003</v>
      </c>
      <c r="P117" s="177">
        <f>V117*(1+(IF((AG117+IF($D$62=1,15,0)+IF(F117="백어택",8,0))&gt;100,100,AG117+IF($D$62=1,15,0)+IF(F117="백어택",8,0))/100)*(AI117/100-1))</f>
        <v>27564.505657031437</v>
      </c>
      <c r="Q117" s="177">
        <f>W117*(1+(IF((AG117+IF($D$62=1,15,0)+IF(F117="백어택",8,0))&gt;100,100,AG117+IF($D$62=1,15,0)+IF(F117="백어택",8,0))/100)*(AI117/100-1))</f>
        <v>0</v>
      </c>
      <c r="R117" s="175"/>
      <c r="S117" s="173">
        <f>SUM(T117:X117)</f>
        <v>49893.524711244565</v>
      </c>
      <c r="T117" s="177">
        <f>AL117*IF(H117="근접",AR117,1)*AU117*AY117*IF(F117="백어택",1.2,1)</f>
        <v>14967.956735261432</v>
      </c>
      <c r="U117" s="174">
        <f>AM117*IF(H117="근접",AR117,1)*AU117*AY117*IF(F117="백어택",1.2,1)</f>
        <v>14967.956735261432</v>
      </c>
      <c r="V117" s="174">
        <f>AN117*IF(H117="근접",AR117,1)*AU117*AY117*IF(F117="백어택",1.2,1)</f>
        <v>19957.611240721701</v>
      </c>
      <c r="W117" s="174">
        <f>(AL117+AM117+AN117)*IF(H117="근접",AR117,1)*AU117*IF(AX117=1,0,0.6)*IF(F117="백어택",1.2,1)</f>
        <v>0</v>
      </c>
      <c r="X117" s="175"/>
      <c r="Y117" s="173">
        <f>SUM(Z117:AD117)</f>
        <v>107271.07812917582</v>
      </c>
      <c r="Z117" s="174">
        <f>T117*AI117/100</f>
        <v>32181.106980812081</v>
      </c>
      <c r="AA117" s="174">
        <f>U117*AI117/100</f>
        <v>32181.106980812081</v>
      </c>
      <c r="AB117" s="174">
        <f>V117*AI117/100</f>
        <v>42908.864167551656</v>
      </c>
      <c r="AC117" s="174">
        <f>W117*AI117/100</f>
        <v>0</v>
      </c>
      <c r="AD117" s="175"/>
      <c r="AE117" s="173">
        <f>AO117*(1-$D$20/100)*(1-$D$17/100)-AW117</f>
        <v>27.816913903176005</v>
      </c>
      <c r="AF117" s="174">
        <f>AP117</f>
        <v>36</v>
      </c>
      <c r="AG117" s="174">
        <f>IF($D$57&gt;100,100,$D$57)</f>
        <v>25.143699999999999</v>
      </c>
      <c r="AH117" s="174">
        <f>AQ117*AS117</f>
        <v>657</v>
      </c>
      <c r="AI117" s="174">
        <f>$D$58</f>
        <v>215</v>
      </c>
      <c r="AJ117" s="174">
        <f>10/3</f>
        <v>3.3333333333333335</v>
      </c>
      <c r="AK117" s="174">
        <f>SUM(AL117:AN117)</f>
        <v>18479.083226386876</v>
      </c>
      <c r="AL117" s="174">
        <f>(IF(H117="근접",$D$61*(VLOOKUP(C117,$B$36:$AG$39,19,FALSE)+VLOOKUP(C117,$B$40:$AG$43,19,FALSE)*$D$54),$D$60*(VLOOKUP(C117,$B$36:$AG$39,19,FALSE)+VLOOKUP(C117,$B$40:$AG$43,19,FALSE)*$D$54)))*$D$59/100</f>
        <v>5543.6876797264567</v>
      </c>
      <c r="AM117" s="174">
        <f>(IF(H117="근접",$D$61*(VLOOKUP(C117,$B$36:$AG$39,20,FALSE)+VLOOKUP(C117,$B$40:$AG$43,20,FALSE)*$D$54),$D$60*(VLOOKUP(C117,$B$36:$AG$39,20,FALSE)+VLOOKUP(C117,$B$40:$AG$43,20,FALSE)*$D$54)))*$D$59/100</f>
        <v>5543.6876797264567</v>
      </c>
      <c r="AN117" s="174">
        <f>(IF(H117="근접",$D$61*(VLOOKUP(C117,$B$36:$AG$39,21,FALSE)+VLOOKUP(C117,$B$40:$AG$43,21,FALSE)*$D$54),$D$60*(VLOOKUP(C117,$B$36:$AG$39,21,FALSE)+VLOOKUP(C117,$B$40:$AG$43,21,FALSE)*$D$54)))*$D$59/100</f>
        <v>7391.7078669339626</v>
      </c>
      <c r="AO117" s="176">
        <v>36</v>
      </c>
      <c r="AP117" s="174">
        <v>36</v>
      </c>
      <c r="AQ117" s="175">
        <f>VLOOKUP(C117,$B$45:$AA$48,19,FALSE)</f>
        <v>657</v>
      </c>
      <c r="AR117" s="31">
        <f>IF(LEFT(E117,1)*1=1,$S$64,$R$64)</f>
        <v>1</v>
      </c>
      <c r="AS117" s="2">
        <f>IF(LEFT(E117,1)*1=2,$U$64,$T$64)</f>
        <v>1</v>
      </c>
      <c r="AT117" s="33">
        <f>IF(LEFT(E117,1)*1=3,$W$64,$V$64)</f>
        <v>0</v>
      </c>
      <c r="AU117" s="31">
        <f>IF(MID(E117,3,1)*1=1,$Y$64,$X$64)</f>
        <v>1.25</v>
      </c>
      <c r="AV117" s="2">
        <f>IF(MID(E117,3,1)*1=2,$AA$64,$Z$64)</f>
        <v>0</v>
      </c>
      <c r="AW117" s="33">
        <f>IF(MID(E117,3,1)*1=3,$AC$64,$AB$64)</f>
        <v>0</v>
      </c>
      <c r="AX117" s="31">
        <f>IF(MID(E117,5,1)*1=1,$AE$64,$AD$64)</f>
        <v>1</v>
      </c>
      <c r="AY117" s="33">
        <f>IF(MID(E117,5,1)*1=2,$AG$64,$AF$64)</f>
        <v>1.8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customHeight="1">
      <c r="A118" s="2"/>
      <c r="B118" s="107">
        <v>582</v>
      </c>
      <c r="C118" s="31">
        <v>10</v>
      </c>
      <c r="D118" s="111" t="s">
        <v>14</v>
      </c>
      <c r="E118" s="2" t="s">
        <v>170</v>
      </c>
      <c r="F118" s="2" t="s">
        <v>149</v>
      </c>
      <c r="G118" s="2"/>
      <c r="H118" s="33" t="s">
        <v>81</v>
      </c>
      <c r="I118" s="173">
        <f>M118/AE118</f>
        <v>2477.2902243320227</v>
      </c>
      <c r="J118" s="174">
        <f>AH118/AE118</f>
        <v>11.809361784108388</v>
      </c>
      <c r="K118" s="189">
        <f>RANK(I118,$I$76:$I$999)</f>
        <v>42</v>
      </c>
      <c r="L118" s="190" t="e">
        <f>RANK(I118,$I$461:$I$888)</f>
        <v>#N/A</v>
      </c>
      <c r="M118" s="173">
        <f>SUM(N118:R118)</f>
        <v>68910.568883423446</v>
      </c>
      <c r="N118" s="177">
        <f>T118*(1+(IF((AG118+IF($D$62=1,15,0)+IF(F118="백어택",8,0))&gt;100,100,AG118+IF($D$62=1,15,0)+IF(F118="백어택",8,0))/100)*(AI118/100-1))</f>
        <v>20673.031613196003</v>
      </c>
      <c r="O118" s="177">
        <f>U118*(1+((IF((AG118+IF($D$62=1,15,0)+IF(F118="백어택",8,0))&gt;100,100,AG118+IF($D$62=1,15,0)+IF(F118="백어택",8,0))/100)*(AI118/100-1)))</f>
        <v>20673.031613196003</v>
      </c>
      <c r="P118" s="177">
        <f>V118*(1+(IF((AG118+IF($D$62=1,15,0)+IF(F118="백어택",8,0))&gt;100,100,AG118+IF($D$62=1,15,0)+IF(F118="백어택",8,0))/100)*(AI118/100-1))</f>
        <v>27564.505657031437</v>
      </c>
      <c r="Q118" s="177">
        <f>W118*(1+(IF((AG118+IF($D$62=1,15,0)+IF(F118="백어택",8,0))&gt;100,100,AG118+IF($D$62=1,15,0)+IF(F118="백어택",8,0))/100)*(AI118/100-1))</f>
        <v>0</v>
      </c>
      <c r="R118" s="175"/>
      <c r="S118" s="173">
        <f>SUM(T118:X118)</f>
        <v>49893.524711244565</v>
      </c>
      <c r="T118" s="177">
        <f>AL118*IF(H118="근접",AR118,1)*AU118*AY118*IF(F118="백어택",1.2,1)</f>
        <v>14967.956735261432</v>
      </c>
      <c r="U118" s="174">
        <f>AM118*IF(H118="근접",AR118,1)*AU118*AY118*IF(F118="백어택",1.2,1)</f>
        <v>14967.956735261432</v>
      </c>
      <c r="V118" s="174">
        <f>AN118*IF(H118="근접",AR118,1)*AU118*AY118*IF(F118="백어택",1.2,1)</f>
        <v>19957.611240721701</v>
      </c>
      <c r="W118" s="174">
        <f>(AL118+AM118+AN118)*IF(H118="근접",AR118,1)*AU118*IF(AX118=1,0,0.6)*IF(F118="백어택",1.2,1)</f>
        <v>0</v>
      </c>
      <c r="X118" s="175"/>
      <c r="Y118" s="173">
        <f>SUM(Z118:AD118)</f>
        <v>107271.07812917582</v>
      </c>
      <c r="Z118" s="174">
        <f>T118*AI118/100</f>
        <v>32181.106980812081</v>
      </c>
      <c r="AA118" s="174">
        <f>U118*AI118/100</f>
        <v>32181.106980812081</v>
      </c>
      <c r="AB118" s="174">
        <f>V118*AI118/100</f>
        <v>42908.864167551656</v>
      </c>
      <c r="AC118" s="174">
        <f>W118*AI118/100</f>
        <v>0</v>
      </c>
      <c r="AD118" s="175"/>
      <c r="AE118" s="173">
        <f>AO118*(1-$D$20/100)*(1-$D$17/100)-AW118</f>
        <v>27.816913903176005</v>
      </c>
      <c r="AF118" s="174">
        <f>AP118</f>
        <v>36</v>
      </c>
      <c r="AG118" s="174">
        <f>IF($D$57&gt;100,100,$D$57)</f>
        <v>25.143699999999999</v>
      </c>
      <c r="AH118" s="174">
        <f>AQ118*AS118</f>
        <v>328.5</v>
      </c>
      <c r="AI118" s="174">
        <f>$D$58</f>
        <v>215</v>
      </c>
      <c r="AJ118" s="174">
        <f>10/3</f>
        <v>3.3333333333333335</v>
      </c>
      <c r="AK118" s="174">
        <f>SUM(AL118:AN118)</f>
        <v>18479.083226386876</v>
      </c>
      <c r="AL118" s="174">
        <f>(IF(H118="근접",$D$61*(VLOOKUP(C118,$B$36:$AG$39,19,FALSE)+VLOOKUP(C118,$B$40:$AG$43,19,FALSE)*$D$54),$D$60*(VLOOKUP(C118,$B$36:$AG$39,19,FALSE)+VLOOKUP(C118,$B$40:$AG$43,19,FALSE)*$D$54)))*$D$59/100</f>
        <v>5543.6876797264567</v>
      </c>
      <c r="AM118" s="174">
        <f>(IF(H118="근접",$D$61*(VLOOKUP(C118,$B$36:$AG$39,20,FALSE)+VLOOKUP(C118,$B$40:$AG$43,20,FALSE)*$D$54),$D$60*(VLOOKUP(C118,$B$36:$AG$39,20,FALSE)+VLOOKUP(C118,$B$40:$AG$43,20,FALSE)*$D$54)))*$D$59/100</f>
        <v>5543.6876797264567</v>
      </c>
      <c r="AN118" s="174">
        <f>(IF(H118="근접",$D$61*(VLOOKUP(C118,$B$36:$AG$39,21,FALSE)+VLOOKUP(C118,$B$40:$AG$43,21,FALSE)*$D$54),$D$60*(VLOOKUP(C118,$B$36:$AG$39,21,FALSE)+VLOOKUP(C118,$B$40:$AG$43,21,FALSE)*$D$54)))*$D$59/100</f>
        <v>7391.7078669339626</v>
      </c>
      <c r="AO118" s="176">
        <v>36</v>
      </c>
      <c r="AP118" s="174">
        <v>36</v>
      </c>
      <c r="AQ118" s="175">
        <f>VLOOKUP(C118,$B$45:$AA$48,19,FALSE)</f>
        <v>657</v>
      </c>
      <c r="AR118" s="31">
        <f>IF(LEFT(E118,1)*1=1,$S$64,$R$64)</f>
        <v>1</v>
      </c>
      <c r="AS118" s="2">
        <f>IF(LEFT(E118,1)*1=2,$U$64,$T$64)</f>
        <v>0.5</v>
      </c>
      <c r="AT118" s="33">
        <f>IF(LEFT(E118,1)*1=3,$W$64,$V$64)</f>
        <v>0</v>
      </c>
      <c r="AU118" s="31">
        <f>IF(MID(E118,3,1)*1=1,$Y$64,$X$64)</f>
        <v>1.25</v>
      </c>
      <c r="AV118" s="2">
        <f>IF(MID(E118,3,1)*1=2,$AA$64,$Z$64)</f>
        <v>0</v>
      </c>
      <c r="AW118" s="33">
        <f>IF(MID(E118,3,1)*1=3,$AC$64,$AB$64)</f>
        <v>0</v>
      </c>
      <c r="AX118" s="31">
        <f>IF(MID(E118,5,1)*1=1,$AE$64,$AD$64)</f>
        <v>1</v>
      </c>
      <c r="AY118" s="33">
        <f>IF(MID(E118,5,1)*1=2,$AG$64,$AF$64)</f>
        <v>1.8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customHeight="1">
      <c r="A119" s="2"/>
      <c r="B119" s="107">
        <v>634</v>
      </c>
      <c r="C119" s="31">
        <v>10</v>
      </c>
      <c r="D119" s="111" t="s">
        <v>18</v>
      </c>
      <c r="E119" s="2" t="s">
        <v>182</v>
      </c>
      <c r="F119" s="2"/>
      <c r="G119" s="2" t="s">
        <v>231</v>
      </c>
      <c r="H119" s="33" t="s">
        <v>81</v>
      </c>
      <c r="I119" s="173">
        <f>M119/AE119</f>
        <v>2449.3223218853554</v>
      </c>
      <c r="J119" s="174">
        <f>AH119/AE119</f>
        <v>28.094417760367445</v>
      </c>
      <c r="K119" s="189">
        <f>RANK(I119,$I$76:$I$999)</f>
        <v>45</v>
      </c>
      <c r="L119" s="190" t="e">
        <f>RANK(I119,$I$461:$I$888)</f>
        <v>#N/A</v>
      </c>
      <c r="M119" s="173">
        <f>SUM(N119:R119)</f>
        <v>45421.725432674713</v>
      </c>
      <c r="N119" s="174">
        <f>T119*(1+(IF((AG119+IF($D$62=1,15,0)+IF(F119="백어택",8,0))&gt;100,100,AG119+IF($D$62=1,15,0)+IF(F119="백어택",8,0))/100)*(AI119/100-1))</f>
        <v>45421.725432674713</v>
      </c>
      <c r="O119" s="174">
        <f>U119*(1+(IF(($D$57+IF($D$62=1,15,0)+IF(F119="백어택",8,0))&gt;100,100,$D$57+IF($D$62=1,15,0)+IF(F119="백어택",8,0))/100)*(AI119/100-1))</f>
        <v>0</v>
      </c>
      <c r="P119" s="174"/>
      <c r="Q119" s="174"/>
      <c r="R119" s="175"/>
      <c r="S119" s="173">
        <f>SUM(T119:X119)</f>
        <v>35233.786282837296</v>
      </c>
      <c r="T119" s="174">
        <f>AL119*IF(H119="근접",AT119,IF(AV119=1,AT119,1))*AU119*AX119*IF(F119="백어택",1.2,1)</f>
        <v>35233.786282837296</v>
      </c>
      <c r="U119" s="174">
        <f>IF(AX119=1,AM119*IF(H119="근접",AT119,IF(AV119=1,AT119,1)),0)*AU119*AY119*IF(AX119=1,1,0)*IF(F119="백어택",1.2,1)</f>
        <v>0</v>
      </c>
      <c r="V119" s="174"/>
      <c r="W119" s="174"/>
      <c r="X119" s="175"/>
      <c r="Y119" s="173">
        <f>SUM(Z119:AD119)</f>
        <v>75752.640508100187</v>
      </c>
      <c r="Z119" s="174">
        <f>T119*$D$58/100</f>
        <v>75752.640508100187</v>
      </c>
      <c r="AA119" s="174">
        <f>U119*$D$58/100</f>
        <v>0</v>
      </c>
      <c r="AB119" s="174"/>
      <c r="AC119" s="174"/>
      <c r="AD119" s="175"/>
      <c r="AE119" s="173">
        <f>(AO119*(1-$D$20/100)*(1-$D$17/100)-AR119)*IF(AW119="보스대상",1,POWER(0.85,AW119))</f>
        <v>18.544609268784001</v>
      </c>
      <c r="AF119" s="174">
        <f>AP119</f>
        <v>36</v>
      </c>
      <c r="AG119" s="174">
        <f>IF($D$57&gt;100,100,$D$57)</f>
        <v>25.143699999999999</v>
      </c>
      <c r="AH119" s="174">
        <f>AQ119</f>
        <v>521</v>
      </c>
      <c r="AI119" s="174">
        <f>$D$58</f>
        <v>215</v>
      </c>
      <c r="AJ119" s="174">
        <f>10*AS119/IF(AX119=1,IF(AY119=1,4.5,4),4)</f>
        <v>2.5</v>
      </c>
      <c r="AK119" s="174">
        <f>SUM(AL119:AN119)</f>
        <v>12482.046431232451</v>
      </c>
      <c r="AL119" s="174">
        <f>IF(AV119=1,$D$61*(VLOOKUP(C119,$B$36:$AG$39,25,FALSE)+VLOOKUP(C119,$B$40:$AG$43,25,FALSE)*$D$54),(IF(H119="근접",$D$61*(VLOOKUP(C119,$B$36:$AG$39,25,FALSE)+VLOOKUP(C119,$B$40:$AG$43,25,FALSE)*$D$54),$D$60*(VLOOKUP(C119,$B$36:$AG$39,25,FALSE)+VLOOKUP(C119,$B$40:$AG$43,25,FALSE)*$D$54))))*$D$59/100</f>
        <v>7490.175655365073</v>
      </c>
      <c r="AM119" s="174">
        <f>(IF(AV119=1,$D$61*(VLOOKUP(C119,$B$36:$AG$39,26,FALSE)+VLOOKUP(C119,$B$40:$AG$43,26,FALSE)*$D$54),IF(H119="근접",$D$61*(VLOOKUP(C119,$B$36:$AG$39,26,FALSE)+VLOOKUP(C119,$B$40:$AG$43,26,FALSE)*$D$54),$D$60*(VLOOKUP(C119,$B$36:$AG$39,26,FALSE)+VLOOKUP(C119,$B$40:$AG$43,26,FALSE)*$D$54))))*$D$59/100</f>
        <v>4991.8707758673791</v>
      </c>
      <c r="AN119" s="174"/>
      <c r="AO119" s="176">
        <v>24</v>
      </c>
      <c r="AP119" s="174">
        <v>36</v>
      </c>
      <c r="AQ119" s="175">
        <f>VLOOKUP(C119,$B$45:$AA$48,25,FALSE)</f>
        <v>521</v>
      </c>
      <c r="AR119" s="31">
        <f>IF(LEFT(E119,1)*1=1,$S$68,$R$68)</f>
        <v>0</v>
      </c>
      <c r="AS119" s="2">
        <f>IF(LEFT(E119,1)*1=2,$U$68,$T$68)</f>
        <v>1</v>
      </c>
      <c r="AT119" s="33">
        <f>IF(LEFT(E119,1)*1=3,$W$68,$V$68)</f>
        <v>1.2</v>
      </c>
      <c r="AU119" s="31">
        <f>IF(MID(E119,3,1)*1=1,$Y$68,$X$68)</f>
        <v>1.4</v>
      </c>
      <c r="AV119" s="2">
        <f>IF(MID(E119,3,1)*1=2,$AA$68,$Z$68)</f>
        <v>0</v>
      </c>
      <c r="AW119" s="33" t="str">
        <f>IF(MID(E119,3,1)*1=3,$AC$68,$AB$68)</f>
        <v>보스대상</v>
      </c>
      <c r="AX119" s="31">
        <f>IF(MID(E119,5,1)*1=1,$AE$68,$AD$68)</f>
        <v>2.8</v>
      </c>
      <c r="AY119" s="33">
        <f>IF(MID(E119,5,1)*1=2,$AG$68,$AF$68)</f>
        <v>1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hidden="1" customHeight="1">
      <c r="A120" s="2"/>
      <c r="B120" s="107">
        <v>648</v>
      </c>
      <c r="C120" s="31">
        <v>7</v>
      </c>
      <c r="D120" s="111" t="s">
        <v>18</v>
      </c>
      <c r="E120" s="2" t="s">
        <v>155</v>
      </c>
      <c r="F120" s="2"/>
      <c r="G120" s="2" t="s">
        <v>186</v>
      </c>
      <c r="H120" s="33" t="s">
        <v>81</v>
      </c>
      <c r="I120" s="173">
        <f>M120/AE120</f>
        <v>2466.8681399661295</v>
      </c>
      <c r="J120" s="174">
        <f>AH120/AE120</f>
        <v>56.248369487638875</v>
      </c>
      <c r="K120" s="189">
        <f>RANK(I120,$I$76:$I$999)</f>
        <v>44</v>
      </c>
      <c r="L120" s="190" t="e">
        <f>RANK(I120,$I$461:$I$888)</f>
        <v>#N/A</v>
      </c>
      <c r="M120" s="173">
        <f>SUM(N120:R120)</f>
        <v>15919.983867345592</v>
      </c>
      <c r="N120" s="174">
        <f>T120*(1+(IF((AG120+IF($D$62=1,15,0)+IF(F120="백어택",8,0))&gt;100,100,AG120+IF($D$62=1,15,0)+IF(F120="백어택",8,0))/100)*(AI120/100-1))</f>
        <v>9550.784197981804</v>
      </c>
      <c r="O120" s="174">
        <f>U120*(1+(IF(($D$57+IF($D$62=1,15,0)+IF(F120="백어택",8,0))&gt;100,100,$D$57+IF($D$62=1,15,0)+IF(F120="백어택",8,0))/100)*(AI120/100-1))</f>
        <v>6369.1996693637875</v>
      </c>
      <c r="P120" s="174"/>
      <c r="Q120" s="174"/>
      <c r="R120" s="175"/>
      <c r="S120" s="173">
        <f>SUM(T120:X120)</f>
        <v>12349.18541436046</v>
      </c>
      <c r="T120" s="174">
        <f>AL120*IF(H120="근접",AT120,IF(AV120=1,AT120,1))*AU120*AX120*IF(F120="백어택",1.2,1)</f>
        <v>7408.5756553650726</v>
      </c>
      <c r="U120" s="174">
        <f>IF(AX120=1,AM120*IF(H120="근접",AT120,IF(AV120=1,AT120,1)),0)*AU120*AY120*IF(AX120=1,1,0)*IF(F120="백어택",1.2,1)</f>
        <v>4940.609758995387</v>
      </c>
      <c r="V120" s="174"/>
      <c r="W120" s="174"/>
      <c r="X120" s="175"/>
      <c r="Y120" s="173">
        <f>SUM(Z120:AD120)</f>
        <v>26550.748640874986</v>
      </c>
      <c r="Z120" s="174">
        <f>T120*$D$58/100</f>
        <v>15928.437659034906</v>
      </c>
      <c r="AA120" s="174">
        <f>U120*$D$58/100</f>
        <v>10622.310981840081</v>
      </c>
      <c r="AB120" s="174"/>
      <c r="AC120" s="174"/>
      <c r="AD120" s="175"/>
      <c r="AE120" s="173">
        <f>(AO120*(1-$D$20/100)*(1-$D$17/100)-AR120)*IF(AW120="보스대상",1,POWER(0.85,AW120))</f>
        <v>6.4535204007961999</v>
      </c>
      <c r="AF120" s="174">
        <f>AP120</f>
        <v>36</v>
      </c>
      <c r="AG120" s="174">
        <f>IF($D$57&gt;100,100,$D$57)</f>
        <v>25.143699999999999</v>
      </c>
      <c r="AH120" s="174">
        <f>AQ120</f>
        <v>363</v>
      </c>
      <c r="AI120" s="174">
        <f>$D$58</f>
        <v>215</v>
      </c>
      <c r="AJ120" s="174">
        <f>10*AS120/IF(AX120=1,IF(AY120=1,4.5,4),4)</f>
        <v>2.2222222222222223</v>
      </c>
      <c r="AK120" s="174">
        <f>SUM(AL120:AN120)</f>
        <v>12349.18541436046</v>
      </c>
      <c r="AL120" s="174">
        <f>IF(AV120=1,$D$61*(VLOOKUP(C120,$B$36:$AG$39,25,FALSE)+VLOOKUP(C120,$B$40:$AG$43,25,FALSE)*$D$54),(IF(H120="근접",$D$61*(VLOOKUP(C120,$B$36:$AG$39,25,FALSE)+VLOOKUP(C120,$B$40:$AG$43,25,FALSE)*$D$54),$D$60*(VLOOKUP(C120,$B$36:$AG$39,25,FALSE)+VLOOKUP(C120,$B$40:$AG$43,25,FALSE)*$D$54))))*$D$59/100</f>
        <v>7408.5756553650726</v>
      </c>
      <c r="AM120" s="174">
        <f>(IF(AV120=1,$D$61*(VLOOKUP(C120,$B$36:$AG$39,26,FALSE)+VLOOKUP(C120,$B$40:$AG$43,26,FALSE)*$D$54),IF(H120="근접",$D$61*(VLOOKUP(C120,$B$36:$AG$39,26,FALSE)+VLOOKUP(C120,$B$40:$AG$43,26,FALSE)*$D$54),$D$60*(VLOOKUP(C120,$B$36:$AG$39,26,FALSE)+VLOOKUP(C120,$B$40:$AG$43,26,FALSE)*$D$54))))*$D$59/100</f>
        <v>4940.609758995387</v>
      </c>
      <c r="AN120" s="174"/>
      <c r="AO120" s="176">
        <v>24</v>
      </c>
      <c r="AP120" s="174">
        <v>36</v>
      </c>
      <c r="AQ120" s="175">
        <f>VLOOKUP(C120,$B$45:$AA$48,25,FALSE)</f>
        <v>363</v>
      </c>
      <c r="AR120" s="31">
        <f>IF(LEFT(E120,1)*1=1,$S$68,$R$68)</f>
        <v>4</v>
      </c>
      <c r="AS120" s="2">
        <f>IF(LEFT(E120,1)*1=2,$U$68,$T$68)</f>
        <v>1</v>
      </c>
      <c r="AT120" s="33">
        <f>IF(LEFT(E120,1)*1=3,$W$68,$V$68)</f>
        <v>1</v>
      </c>
      <c r="AU120" s="31">
        <f>IF(MID(E120,3,1)*1=1,$Y$68,$X$68)</f>
        <v>1</v>
      </c>
      <c r="AV120" s="2">
        <f>IF(MID(E120,3,1)*1=2,$AA$68,$Z$68)</f>
        <v>0</v>
      </c>
      <c r="AW120" s="33">
        <f>IF(MID(E120,3,1)*1=3,$AC$68,$AB$68)</f>
        <v>5</v>
      </c>
      <c r="AX120" s="31">
        <f>IF(MID(E120,5,1)*1=1,$AE$68,$AD$68)</f>
        <v>1</v>
      </c>
      <c r="AY120" s="33">
        <f>IF(MID(E120,5,1)*1=2,$AG$68,$AF$68)</f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customHeight="1">
      <c r="A121" s="2"/>
      <c r="B121" s="107">
        <v>706</v>
      </c>
      <c r="C121" s="31">
        <v>10</v>
      </c>
      <c r="D121" s="111" t="s">
        <v>18</v>
      </c>
      <c r="E121" s="2" t="s">
        <v>132</v>
      </c>
      <c r="F121" s="2" t="s">
        <v>149</v>
      </c>
      <c r="G121" s="2"/>
      <c r="H121" s="33" t="s">
        <v>81</v>
      </c>
      <c r="I121" s="173">
        <f>M121/AE121</f>
        <v>2409.3955861468266</v>
      </c>
      <c r="J121" s="174">
        <f>AH121/AE121</f>
        <v>28.094417760367445</v>
      </c>
      <c r="K121" s="189">
        <f>RANK(I121,$I$76:$I$999)</f>
        <v>46</v>
      </c>
      <c r="L121" s="190" t="e">
        <f>RANK(I121,$I$461:$I$888)</f>
        <v>#N/A</v>
      </c>
      <c r="M121" s="173">
        <f>SUM(N121:R121)</f>
        <v>44681.299719025701</v>
      </c>
      <c r="N121" s="174">
        <f>T121*(1+(IF((AG121+IF($D$62=1,15,0)+IF(F121="백어택",8,0))&gt;100,100,AG121+IF($D$62=1,15,0)+IF(F121="백어택",8,0))/100)*(AI121/100-1))</f>
        <v>14896.908297151762</v>
      </c>
      <c r="O121" s="174">
        <f>U121*(1+(IF(($D$57+IF($D$62=1,15,0)+IF(F121="백어택",8,0))&gt;100,100,$D$57+IF($D$62=1,15,0)+IF(F121="백어택",8,0))/100)*(AI121/100-1))</f>
        <v>29784.391421873937</v>
      </c>
      <c r="P121" s="174"/>
      <c r="Q121" s="174"/>
      <c r="R121" s="175"/>
      <c r="S121" s="173">
        <f>SUM(T121:X121)</f>
        <v>32350.734695472776</v>
      </c>
      <c r="T121" s="174">
        <f>AL121*IF(H121="근접",AT121,IF(AV121=1,AT121,1))*AU121*AX121*IF(F121="백어택",1.2,1)</f>
        <v>10785.852943725704</v>
      </c>
      <c r="U121" s="174">
        <f>IF(AX121=1,AM121*IF(H121="근접",AT121,IF(AV121=1,AT121,1)),0)*AU121*AY121*IF(AX121=1,1,0)*IF(F121="백어택",1.2,1)</f>
        <v>21564.881751747074</v>
      </c>
      <c r="V121" s="174"/>
      <c r="W121" s="174"/>
      <c r="X121" s="175"/>
      <c r="Y121" s="173">
        <f>SUM(Z121:AD121)</f>
        <v>69554.079595266478</v>
      </c>
      <c r="Z121" s="174">
        <f>T121*$D$58/100</f>
        <v>23189.583829010266</v>
      </c>
      <c r="AA121" s="174">
        <f>U121*$D$58/100</f>
        <v>46364.495766256208</v>
      </c>
      <c r="AB121" s="174"/>
      <c r="AC121" s="174"/>
      <c r="AD121" s="175"/>
      <c r="AE121" s="173">
        <f>(AO121*(1-$D$20/100)*(1-$D$17/100)-AR121)*IF(AW121="보스대상",1,POWER(0.85,AW121))</f>
        <v>18.544609268784001</v>
      </c>
      <c r="AF121" s="174">
        <f>AP121</f>
        <v>36</v>
      </c>
      <c r="AG121" s="174">
        <f>IF($D$57&gt;100,100,$D$57)</f>
        <v>25.143699999999999</v>
      </c>
      <c r="AH121" s="174">
        <f>AQ121</f>
        <v>521</v>
      </c>
      <c r="AI121" s="174">
        <f>$D$58</f>
        <v>215</v>
      </c>
      <c r="AJ121" s="174">
        <f>10*AS121/IF(AX121=1,IF(AY121=1,4.5,4),4)</f>
        <v>2.5</v>
      </c>
      <c r="AK121" s="174">
        <f>SUM(AL121:AN121)</f>
        <v>12482.046431232451</v>
      </c>
      <c r="AL121" s="174">
        <f>IF(AV121=1,$D$61*(VLOOKUP(C121,$B$36:$AG$39,25,FALSE)+VLOOKUP(C121,$B$40:$AG$43,25,FALSE)*$D$54),(IF(H121="근접",$D$61*(VLOOKUP(C121,$B$36:$AG$39,25,FALSE)+VLOOKUP(C121,$B$40:$AG$43,25,FALSE)*$D$54),$D$60*(VLOOKUP(C121,$B$36:$AG$39,25,FALSE)+VLOOKUP(C121,$B$40:$AG$43,25,FALSE)*$D$54))))*$D$59/100</f>
        <v>7490.175655365073</v>
      </c>
      <c r="AM121" s="174">
        <f>(IF(AV121=1,$D$61*(VLOOKUP(C121,$B$36:$AG$39,26,FALSE)+VLOOKUP(C121,$B$40:$AG$43,26,FALSE)*$D$54),IF(H121="근접",$D$61*(VLOOKUP(C121,$B$36:$AG$39,26,FALSE)+VLOOKUP(C121,$B$40:$AG$43,26,FALSE)*$D$54),$D$60*(VLOOKUP(C121,$B$36:$AG$39,26,FALSE)+VLOOKUP(C121,$B$40:$AG$43,26,FALSE)*$D$54))))*$D$59/100</f>
        <v>4991.8707758673791</v>
      </c>
      <c r="AN121" s="174"/>
      <c r="AO121" s="176">
        <v>24</v>
      </c>
      <c r="AP121" s="174">
        <v>36</v>
      </c>
      <c r="AQ121" s="175">
        <f>VLOOKUP(C121,$B$45:$AA$48,25,FALSE)</f>
        <v>521</v>
      </c>
      <c r="AR121" s="31">
        <f>IF(LEFT(E121,1)*1=1,$S$68,$R$68)</f>
        <v>0</v>
      </c>
      <c r="AS121" s="2">
        <f>IF(LEFT(E121,1)*1=2,$U$68,$T$68)</f>
        <v>1</v>
      </c>
      <c r="AT121" s="33">
        <f>IF(LEFT(E121,1)*1=3,$W$68,$V$68)</f>
        <v>1.2</v>
      </c>
      <c r="AU121" s="31">
        <f>IF(MID(E121,3,1)*1=1,$Y$68,$X$68)</f>
        <v>1</v>
      </c>
      <c r="AV121" s="2">
        <f>IF(MID(E121,3,1)*1=2,$AA$68,$Z$68)</f>
        <v>1</v>
      </c>
      <c r="AW121" s="33" t="str">
        <f>IF(MID(E121,3,1)*1=3,$AC$68,$AB$68)</f>
        <v>보스대상</v>
      </c>
      <c r="AX121" s="31">
        <f>IF(MID(E121,5,1)*1=1,$AE$68,$AD$68)</f>
        <v>1</v>
      </c>
      <c r="AY121" s="33">
        <f>IF(MID(E121,5,1)*1=2,$AG$68,$AF$68)</f>
        <v>3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2" customHeight="1">
      <c r="A122" s="2"/>
      <c r="B122" s="107">
        <v>737</v>
      </c>
      <c r="C122" s="31">
        <v>10</v>
      </c>
      <c r="D122" s="111" t="s">
        <v>18</v>
      </c>
      <c r="E122" s="2" t="s">
        <v>132</v>
      </c>
      <c r="F122" s="2" t="s">
        <v>149</v>
      </c>
      <c r="G122" s="2"/>
      <c r="H122" s="33" t="s">
        <v>80</v>
      </c>
      <c r="I122" s="173">
        <f>M122/AE122</f>
        <v>2409.3955861468266</v>
      </c>
      <c r="J122" s="174">
        <f>AH122/AE122</f>
        <v>28.094417760367445</v>
      </c>
      <c r="K122" s="189">
        <f>RANK(I122,$I$76:$I$999)</f>
        <v>46</v>
      </c>
      <c r="L122" s="190" t="e">
        <f>RANK(I122,$I$461:$I$888)</f>
        <v>#N/A</v>
      </c>
      <c r="M122" s="173">
        <f>SUM(N122:R122)</f>
        <v>44681.299719025701</v>
      </c>
      <c r="N122" s="174">
        <f>T122*(1+(IF((AG122+IF($D$62=1,15,0)+IF(F122="백어택",8,0))&gt;100,100,AG122+IF($D$62=1,15,0)+IF(F122="백어택",8,0))/100)*(AI122/100-1))</f>
        <v>14896.908297151762</v>
      </c>
      <c r="O122" s="174">
        <f>U122*(1+(IF(($D$57+IF($D$62=1,15,0)+IF(F122="백어택",8,0))&gt;100,100,$D$57+IF($D$62=1,15,0)+IF(F122="백어택",8,0))/100)*(AI122/100-1))</f>
        <v>29784.391421873937</v>
      </c>
      <c r="P122" s="174"/>
      <c r="Q122" s="174"/>
      <c r="R122" s="175"/>
      <c r="S122" s="173">
        <f>SUM(T122:X122)</f>
        <v>32350.734695472776</v>
      </c>
      <c r="T122" s="174">
        <f>AL122*IF(H122="근접",AT122,IF(AV122=1,AT122,1))*AU122*AX122*IF(F122="백어택",1.2,1)</f>
        <v>10785.852943725704</v>
      </c>
      <c r="U122" s="174">
        <f>IF(AX122=1,AM122*IF(H122="근접",AT122,IF(AV122=1,AT122,1)),0)*AU122*AY122*IF(AX122=1,1,0)*IF(F122="백어택",1.2,1)</f>
        <v>21564.881751747074</v>
      </c>
      <c r="V122" s="174"/>
      <c r="W122" s="174"/>
      <c r="X122" s="175"/>
      <c r="Y122" s="173">
        <f>SUM(Z122:AD122)</f>
        <v>69554.079595266478</v>
      </c>
      <c r="Z122" s="174">
        <f>T122*$D$58/100</f>
        <v>23189.583829010266</v>
      </c>
      <c r="AA122" s="174">
        <f>U122*$D$58/100</f>
        <v>46364.495766256208</v>
      </c>
      <c r="AB122" s="174"/>
      <c r="AC122" s="174"/>
      <c r="AD122" s="175"/>
      <c r="AE122" s="173">
        <f>(AO122*(1-$D$20/100)*(1-$D$17/100)-AR122)*IF(AW122="보스대상",1,POWER(0.85,AW122))</f>
        <v>18.544609268784001</v>
      </c>
      <c r="AF122" s="174">
        <f>AP122</f>
        <v>36</v>
      </c>
      <c r="AG122" s="174">
        <f>IF($D$57&gt;100,100,$D$57)</f>
        <v>25.143699999999999</v>
      </c>
      <c r="AH122" s="174">
        <f>AQ122</f>
        <v>521</v>
      </c>
      <c r="AI122" s="174">
        <f>$D$58</f>
        <v>215</v>
      </c>
      <c r="AJ122" s="174">
        <f>10*AS122/IF(AX122=1,IF(AY122=1,4.5,4),4)</f>
        <v>2.5</v>
      </c>
      <c r="AK122" s="174">
        <f>SUM(AL122:AN122)</f>
        <v>12482.046431232451</v>
      </c>
      <c r="AL122" s="174">
        <f>IF(AV122=1,$D$61*(VLOOKUP(C122,$B$36:$AG$39,25,FALSE)+VLOOKUP(C122,$B$40:$AG$43,25,FALSE)*$D$54),(IF(H122="근접",$D$61*(VLOOKUP(C122,$B$36:$AG$39,25,FALSE)+VLOOKUP(C122,$B$40:$AG$43,25,FALSE)*$D$54),$D$60*(VLOOKUP(C122,$B$36:$AG$39,25,FALSE)+VLOOKUP(C122,$B$40:$AG$43,25,FALSE)*$D$54))))*$D$59/100</f>
        <v>7490.175655365073</v>
      </c>
      <c r="AM122" s="174">
        <f>(IF(AV122=1,$D$61*(VLOOKUP(C122,$B$36:$AG$39,26,FALSE)+VLOOKUP(C122,$B$40:$AG$43,26,FALSE)*$D$54),IF(H122="근접",$D$61*(VLOOKUP(C122,$B$36:$AG$39,26,FALSE)+VLOOKUP(C122,$B$40:$AG$43,26,FALSE)*$D$54),$D$60*(VLOOKUP(C122,$B$36:$AG$39,26,FALSE)+VLOOKUP(C122,$B$40:$AG$43,26,FALSE)*$D$54))))*$D$59/100</f>
        <v>4991.8707758673791</v>
      </c>
      <c r="AN122" s="174"/>
      <c r="AO122" s="176">
        <v>24</v>
      </c>
      <c r="AP122" s="174">
        <v>36</v>
      </c>
      <c r="AQ122" s="175">
        <f>VLOOKUP(C122,$B$45:$AA$48,25,FALSE)</f>
        <v>521</v>
      </c>
      <c r="AR122" s="31">
        <f>IF(LEFT(E122,1)*1=1,$S$68,$R$68)</f>
        <v>0</v>
      </c>
      <c r="AS122" s="2">
        <f>IF(LEFT(E122,1)*1=2,$U$68,$T$68)</f>
        <v>1</v>
      </c>
      <c r="AT122" s="33">
        <f>IF(LEFT(E122,1)*1=3,$W$68,$V$68)</f>
        <v>1.2</v>
      </c>
      <c r="AU122" s="31">
        <f>IF(MID(E122,3,1)*1=1,$Y$68,$X$68)</f>
        <v>1</v>
      </c>
      <c r="AV122" s="2">
        <f>IF(MID(E122,3,1)*1=2,$AA$68,$Z$68)</f>
        <v>1</v>
      </c>
      <c r="AW122" s="33" t="str">
        <f>IF(MID(E122,3,1)*1=3,$AC$68,$AB$68)</f>
        <v>보스대상</v>
      </c>
      <c r="AX122" s="31">
        <f>IF(MID(E122,5,1)*1=1,$AE$68,$AD$68)</f>
        <v>1</v>
      </c>
      <c r="AY122" s="33">
        <f>IF(MID(E122,5,1)*1=2,$AG$68,$AF$68)</f>
        <v>3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customHeight="1">
      <c r="A123" s="2"/>
      <c r="B123" s="107">
        <v>433</v>
      </c>
      <c r="C123" s="31">
        <v>10</v>
      </c>
      <c r="D123" s="111" t="s">
        <v>8</v>
      </c>
      <c r="E123" s="2" t="s">
        <v>156</v>
      </c>
      <c r="F123" s="2" t="s">
        <v>149</v>
      </c>
      <c r="G123" s="2"/>
      <c r="H123" s="33" t="s">
        <v>81</v>
      </c>
      <c r="I123" s="173">
        <f>M123/AE123</f>
        <v>2405.3480663770492</v>
      </c>
      <c r="J123" s="174">
        <f>AH123/AE123</f>
        <v>50.149164306906222</v>
      </c>
      <c r="K123" s="189">
        <f>RANK(I123,$I$76:$I$999)</f>
        <v>48</v>
      </c>
      <c r="L123" s="190" t="e">
        <f>RANK(I123,$I$461:$I$888)</f>
        <v>#N/A</v>
      </c>
      <c r="M123" s="173">
        <f>SUM(N123:R123)</f>
        <v>34984.847780879303</v>
      </c>
      <c r="N123" s="174">
        <f>T123*(1+(IF((AG123+IF($D$62=1,15,0)+IF(F123="백어택",8,0))&gt;100,100,AG123+IF($D$62=1,15,0)+IF(F123="백어택",8,0))/100)*($D$58/100-1))</f>
        <v>9863.5431040646472</v>
      </c>
      <c r="O123" s="174">
        <f>U123*(1+((IF(AG123+IF($D$62=1,15,0)+IF(F123="백어택",8,0)&gt;100,100,AG123+IF($D$62=1,15,0)+IF(F123="백어택",8,0))/100)*(AI123/100-1)))</f>
        <v>12560.652338407328</v>
      </c>
      <c r="P123" s="174">
        <f>V123*(1+(IF(AG123+IF($D$62=1,15,0)+IF(F123="백어택",8,0)&gt;100,100,AG123+IF($D$62=1,15,0)+IF(F123="백어택",8,0))/100)*(AI123/100-1))</f>
        <v>12560.652338407328</v>
      </c>
      <c r="Q123" s="174"/>
      <c r="R123" s="175"/>
      <c r="S123" s="173">
        <f>SUM(T123:X123)</f>
        <v>25330.183679477916</v>
      </c>
      <c r="T123" s="174">
        <f>AL123*IF(H123="근접",AR123,1)*AU123*AY123*IF(F123="백어택",1.2,1)</f>
        <v>7141.5305311963166</v>
      </c>
      <c r="U123" s="174">
        <f>AM123*IF(H123="근접",AR123,1)*AU123*AY123*IF(F123="백어택",1.2,1)</f>
        <v>9094.3265741407995</v>
      </c>
      <c r="V123" s="174">
        <f>IF(AX123=1,0,AM123*IF(H123="근접",AR123,1)*AU123*AY123)*IF(F123="백어택",1.2,1)</f>
        <v>9094.3265741407995</v>
      </c>
      <c r="W123" s="174"/>
      <c r="X123" s="175"/>
      <c r="Y123" s="173">
        <f>SUM(Z123:AD123)</f>
        <v>54459.894910877512</v>
      </c>
      <c r="Z123" s="174">
        <f>T123*$D$58/100</f>
        <v>15354.290642072081</v>
      </c>
      <c r="AA123" s="174">
        <f>U123*AI123/100</f>
        <v>19552.802134402718</v>
      </c>
      <c r="AB123" s="174">
        <f>V123*AI123/100</f>
        <v>19552.802134402718</v>
      </c>
      <c r="AC123" s="174"/>
      <c r="AD123" s="175"/>
      <c r="AE123" s="173">
        <f>AO123*(1-$D$20/100)*(1-$D$17/100)-AW123</f>
        <v>14.544609268784001</v>
      </c>
      <c r="AF123" s="174">
        <f>AP123</f>
        <v>36</v>
      </c>
      <c r="AG123" s="174">
        <f>IF($D$57&gt;100,100,$D$57)</f>
        <v>25.143699999999999</v>
      </c>
      <c r="AH123" s="174">
        <f>IF(AX123=1,AQ123,AQ123*1.4)</f>
        <v>729.4</v>
      </c>
      <c r="AI123" s="174">
        <f>$D$58</f>
        <v>215</v>
      </c>
      <c r="AJ123" s="174">
        <f>10/6/AX123</f>
        <v>1.1111111111111112</v>
      </c>
      <c r="AK123" s="174">
        <f>SUM(AL123:AN123)</f>
        <v>11274.90076759522</v>
      </c>
      <c r="AL123" s="174">
        <f>(IF(H123="근접",$D$61*(VLOOKUP(C123,$B$36:$AG$39,9,FALSE)+VLOOKUP(C123,$B$40:$AG$43,9,FALSE)*$D$54),$D$60*(VLOOKUP(C123,$B$36:$AG$39,9,FALSE)+VLOOKUP(C123,$B$40:$AG$43,9,FALSE)*$D$54)))*$D$59/100</f>
        <v>4959.3962022196647</v>
      </c>
      <c r="AM123" s="174">
        <f>(IF(H123="근접",$D$61*(VLOOKUP(C123,$B$36:$AG$39,10,FALSE)+VLOOKUP(C123,$B$40:$AG$43,10,FALSE)*$D$54),$D$60*(VLOOKUP(C123,$B$36:$AG$39,10,FALSE)+VLOOKUP(C123,$B$40:$AG$43,10,FALSE)*$D$54)))*$D$59/100</f>
        <v>6315.5045653755551</v>
      </c>
      <c r="AN123" s="174"/>
      <c r="AO123" s="176">
        <v>24</v>
      </c>
      <c r="AP123" s="174">
        <v>36</v>
      </c>
      <c r="AQ123" s="175">
        <f>VLOOKUP(C123,$B$45:$AA$48,9,FALSE)</f>
        <v>521</v>
      </c>
      <c r="AR123" s="31">
        <f>IF(LEFT(E123,1)*1=1,$S$58,$R$58)</f>
        <v>1.2</v>
      </c>
      <c r="AS123" s="2">
        <f>IF(LEFT(E123,1)*1=2,$U$58,$T$58)</f>
        <v>0</v>
      </c>
      <c r="AT123" s="33">
        <f>IF(LEFT(E123,1)*1=3,$W$58,$V$58)</f>
        <v>0</v>
      </c>
      <c r="AU123" s="31">
        <f>IF(MID(E123,3,1)*1=1,$Y$58,$X$58)</f>
        <v>1</v>
      </c>
      <c r="AV123" s="2">
        <f>IF(MID(E123,3,1)*1=2,$AA$58,$Z$58)</f>
        <v>0</v>
      </c>
      <c r="AW123" s="33">
        <f>IF(MID(E123,3,1)*1=3,$AC$58,$AB$58)</f>
        <v>4</v>
      </c>
      <c r="AX123" s="31">
        <f>IF(MID(E123,5,1)*1=1,$AE$58,$AD$58)</f>
        <v>1.5</v>
      </c>
      <c r="AY123" s="33">
        <f>IF(MID(E123,5,1)*1=2,$AG$58,$AF$58)</f>
        <v>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customHeight="1">
      <c r="A124" s="2"/>
      <c r="B124" s="107">
        <v>691</v>
      </c>
      <c r="C124" s="31">
        <v>10</v>
      </c>
      <c r="D124" s="111" t="s">
        <v>18</v>
      </c>
      <c r="E124" s="2" t="s">
        <v>153</v>
      </c>
      <c r="F124" s="2" t="s">
        <v>149</v>
      </c>
      <c r="G124" s="2"/>
      <c r="H124" s="33" t="s">
        <v>81</v>
      </c>
      <c r="I124" s="173">
        <f>M124/AE124</f>
        <v>2389.8512535469554</v>
      </c>
      <c r="J124" s="174">
        <f>AH124/AE124</f>
        <v>35.820831647790158</v>
      </c>
      <c r="K124" s="189">
        <f>RANK(I124,$I$76:$I$999)</f>
        <v>49</v>
      </c>
      <c r="L124" s="190" t="e">
        <f>RANK(I124,$I$461:$I$888)</f>
        <v>#N/A</v>
      </c>
      <c r="M124" s="173">
        <f>SUM(N124:R124)</f>
        <v>34759.452693354113</v>
      </c>
      <c r="N124" s="174">
        <f>T124*(1+(IF((AG124+IF($D$62=1,15,0)+IF(F124="백어택",8,0))&gt;100,100,AG124+IF($D$62=1,15,0)+IF(F124="백어택",8,0))/100)*(AI124/100-1))</f>
        <v>34759.452693354113</v>
      </c>
      <c r="O124" s="174">
        <f>U124*(1+(IF(($D$57+IF($D$62=1,15,0)+IF(F124="백어택",8,0))&gt;100,100,$D$57+IF($D$62=1,15,0)+IF(F124="백어택",8,0))/100)*(AI124/100-1))</f>
        <v>0</v>
      </c>
      <c r="P124" s="174"/>
      <c r="Q124" s="174"/>
      <c r="R124" s="175"/>
      <c r="S124" s="173">
        <f>SUM(T124:X124)</f>
        <v>25166.990202026642</v>
      </c>
      <c r="T124" s="174">
        <f>AL124*IF(H124="근접",AT124,IF(AV124=1,AT124,1))*AU124*AX124*IF(F124="백어택",1.2,1)</f>
        <v>25166.990202026642</v>
      </c>
      <c r="U124" s="174">
        <f>IF(AX124=1,AM124*IF(H124="근접",AT124,IF(AV124=1,AT124,1)),0)*AU124*AY124*IF(AX124=1,1,0)*IF(F124="백어택",1.2,1)</f>
        <v>0</v>
      </c>
      <c r="V124" s="174"/>
      <c r="W124" s="174"/>
      <c r="X124" s="175"/>
      <c r="Y124" s="173">
        <f>SUM(Z124:AD124)</f>
        <v>54109.02893435728</v>
      </c>
      <c r="Z124" s="174">
        <f>T124*$D$58/100</f>
        <v>54109.02893435728</v>
      </c>
      <c r="AA124" s="174">
        <f>U124*$D$58/100</f>
        <v>0</v>
      </c>
      <c r="AB124" s="174"/>
      <c r="AC124" s="174"/>
      <c r="AD124" s="175"/>
      <c r="AE124" s="173">
        <f>(AO124*(1-$D$20/100)*(1-$D$17/100)-AR124)*IF(AW124="보스대상",1,POWER(0.85,AW124))</f>
        <v>14.544609268784001</v>
      </c>
      <c r="AF124" s="174">
        <f>AP124</f>
        <v>36</v>
      </c>
      <c r="AG124" s="174">
        <f>IF($D$57&gt;100,100,$D$57)</f>
        <v>25.143699999999999</v>
      </c>
      <c r="AH124" s="174">
        <f>AQ124</f>
        <v>521</v>
      </c>
      <c r="AI124" s="174">
        <f>$D$58</f>
        <v>215</v>
      </c>
      <c r="AJ124" s="174">
        <f>10*AS124/IF(AX124=1,IF(AY124=1,4.5,4),4)</f>
        <v>2.5</v>
      </c>
      <c r="AK124" s="174">
        <f>SUM(AL124:AN124)</f>
        <v>12482.046431232451</v>
      </c>
      <c r="AL124" s="174">
        <f>IF(AV124=1,$D$61*(VLOOKUP(C124,$B$36:$AG$39,25,FALSE)+VLOOKUP(C124,$B$40:$AG$43,25,FALSE)*$D$54),(IF(H124="근접",$D$61*(VLOOKUP(C124,$B$36:$AG$39,25,FALSE)+VLOOKUP(C124,$B$40:$AG$43,25,FALSE)*$D$54),$D$60*(VLOOKUP(C124,$B$36:$AG$39,25,FALSE)+VLOOKUP(C124,$B$40:$AG$43,25,FALSE)*$D$54))))*$D$59/100</f>
        <v>7490.175655365073</v>
      </c>
      <c r="AM124" s="174">
        <f>(IF(AV124=1,$D$61*(VLOOKUP(C124,$B$36:$AG$39,26,FALSE)+VLOOKUP(C124,$B$40:$AG$43,26,FALSE)*$D$54),IF(H124="근접",$D$61*(VLOOKUP(C124,$B$36:$AG$39,26,FALSE)+VLOOKUP(C124,$B$40:$AG$43,26,FALSE)*$D$54),$D$60*(VLOOKUP(C124,$B$36:$AG$39,26,FALSE)+VLOOKUP(C124,$B$40:$AG$43,26,FALSE)*$D$54))))*$D$59/100</f>
        <v>4991.8707758673791</v>
      </c>
      <c r="AN124" s="174"/>
      <c r="AO124" s="176">
        <v>24</v>
      </c>
      <c r="AP124" s="174">
        <v>36</v>
      </c>
      <c r="AQ124" s="175">
        <f>VLOOKUP(C124,$B$45:$AA$48,25,FALSE)</f>
        <v>521</v>
      </c>
      <c r="AR124" s="31">
        <f>IF(LEFT(E124,1)*1=1,$S$68,$R$68)</f>
        <v>4</v>
      </c>
      <c r="AS124" s="2">
        <f>IF(LEFT(E124,1)*1=2,$U$68,$T$68)</f>
        <v>1</v>
      </c>
      <c r="AT124" s="33">
        <f>IF(LEFT(E124,1)*1=3,$W$68,$V$68)</f>
        <v>1</v>
      </c>
      <c r="AU124" s="31">
        <f>IF(MID(E124,3,1)*1=1,$Y$68,$X$68)</f>
        <v>1</v>
      </c>
      <c r="AV124" s="2">
        <f>IF(MID(E124,3,1)*1=2,$AA$68,$Z$68)</f>
        <v>1</v>
      </c>
      <c r="AW124" s="33" t="str">
        <f>IF(MID(E124,3,1)*1=3,$AC$68,$AB$68)</f>
        <v>보스대상</v>
      </c>
      <c r="AX124" s="31">
        <f>IF(MID(E124,5,1)*1=1,$AE$68,$AD$68)</f>
        <v>2.8</v>
      </c>
      <c r="AY124" s="33">
        <f>IF(MID(E124,5,1)*1=2,$AG$68,$AF$68)</f>
        <v>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customHeight="1">
      <c r="A125" s="2"/>
      <c r="B125" s="107">
        <v>722</v>
      </c>
      <c r="C125" s="31">
        <v>10</v>
      </c>
      <c r="D125" s="111" t="s">
        <v>18</v>
      </c>
      <c r="E125" s="2" t="s">
        <v>153</v>
      </c>
      <c r="F125" s="2" t="s">
        <v>149</v>
      </c>
      <c r="G125" s="2"/>
      <c r="H125" s="33" t="s">
        <v>80</v>
      </c>
      <c r="I125" s="173">
        <f>M125/AE125</f>
        <v>2389.8512535469554</v>
      </c>
      <c r="J125" s="174">
        <f>AH125/AE125</f>
        <v>35.820831647790158</v>
      </c>
      <c r="K125" s="189">
        <f>RANK(I125,$I$76:$I$999)</f>
        <v>49</v>
      </c>
      <c r="L125" s="190" t="e">
        <f>RANK(I125,$I$461:$I$888)</f>
        <v>#N/A</v>
      </c>
      <c r="M125" s="173">
        <f>SUM(N125:R125)</f>
        <v>34759.452693354113</v>
      </c>
      <c r="N125" s="174">
        <f>T125*(1+(IF((AG125+IF($D$62=1,15,0)+IF(F125="백어택",8,0))&gt;100,100,AG125+IF($D$62=1,15,0)+IF(F125="백어택",8,0))/100)*(AI125/100-1))</f>
        <v>34759.452693354113</v>
      </c>
      <c r="O125" s="174">
        <f>U125*(1+(IF(($D$57+IF($D$62=1,15,0)+IF(F125="백어택",8,0))&gt;100,100,$D$57+IF($D$62=1,15,0)+IF(F125="백어택",8,0))/100)*(AI125/100-1))</f>
        <v>0</v>
      </c>
      <c r="P125" s="174"/>
      <c r="Q125" s="174"/>
      <c r="R125" s="175"/>
      <c r="S125" s="173">
        <f>SUM(T125:X125)</f>
        <v>25166.990202026642</v>
      </c>
      <c r="T125" s="174">
        <f>AL125*IF(H125="근접",AT125,IF(AV125=1,AT125,1))*AU125*AX125*IF(F125="백어택",1.2,1)</f>
        <v>25166.990202026642</v>
      </c>
      <c r="U125" s="174">
        <f>IF(AX125=1,AM125*IF(H125="근접",AT125,IF(AV125=1,AT125,1)),0)*AU125*AY125*IF(AX125=1,1,0)*IF(F125="백어택",1.2,1)</f>
        <v>0</v>
      </c>
      <c r="V125" s="174"/>
      <c r="W125" s="174"/>
      <c r="X125" s="175"/>
      <c r="Y125" s="173">
        <f>SUM(Z125:AD125)</f>
        <v>54109.02893435728</v>
      </c>
      <c r="Z125" s="174">
        <f>T125*$D$58/100</f>
        <v>54109.02893435728</v>
      </c>
      <c r="AA125" s="174">
        <f>U125*$D$58/100</f>
        <v>0</v>
      </c>
      <c r="AB125" s="174"/>
      <c r="AC125" s="174"/>
      <c r="AD125" s="175"/>
      <c r="AE125" s="173">
        <f>(AO125*(1-$D$20/100)*(1-$D$17/100)-AR125)*IF(AW125="보스대상",1,POWER(0.85,AW125))</f>
        <v>14.544609268784001</v>
      </c>
      <c r="AF125" s="174">
        <f>AP125</f>
        <v>36</v>
      </c>
      <c r="AG125" s="174">
        <f>IF($D$57&gt;100,100,$D$57)</f>
        <v>25.143699999999999</v>
      </c>
      <c r="AH125" s="174">
        <f>AQ125</f>
        <v>521</v>
      </c>
      <c r="AI125" s="174">
        <f>$D$58</f>
        <v>215</v>
      </c>
      <c r="AJ125" s="174">
        <f>10*AS125/IF(AX125=1,IF(AY125=1,4.5,4),4)</f>
        <v>2.5</v>
      </c>
      <c r="AK125" s="174">
        <f>SUM(AL125:AN125)</f>
        <v>12482.046431232451</v>
      </c>
      <c r="AL125" s="174">
        <f>IF(AV125=1,$D$61*(VLOOKUP(C125,$B$36:$AG$39,25,FALSE)+VLOOKUP(C125,$B$40:$AG$43,25,FALSE)*$D$54),(IF(H125="근접",$D$61*(VLOOKUP(C125,$B$36:$AG$39,25,FALSE)+VLOOKUP(C125,$B$40:$AG$43,25,FALSE)*$D$54),$D$60*(VLOOKUP(C125,$B$36:$AG$39,25,FALSE)+VLOOKUP(C125,$B$40:$AG$43,25,FALSE)*$D$54))))*$D$59/100</f>
        <v>7490.175655365073</v>
      </c>
      <c r="AM125" s="174">
        <f>(IF(AV125=1,$D$61*(VLOOKUP(C125,$B$36:$AG$39,26,FALSE)+VLOOKUP(C125,$B$40:$AG$43,26,FALSE)*$D$54),IF(H125="근접",$D$61*(VLOOKUP(C125,$B$36:$AG$39,26,FALSE)+VLOOKUP(C125,$B$40:$AG$43,26,FALSE)*$D$54),$D$60*(VLOOKUP(C125,$B$36:$AG$39,26,FALSE)+VLOOKUP(C125,$B$40:$AG$43,26,FALSE)*$D$54))))*$D$59/100</f>
        <v>4991.8707758673791</v>
      </c>
      <c r="AN125" s="174"/>
      <c r="AO125" s="176">
        <v>24</v>
      </c>
      <c r="AP125" s="174">
        <v>36</v>
      </c>
      <c r="AQ125" s="175">
        <f>VLOOKUP(C125,$B$45:$AA$48,25,FALSE)</f>
        <v>521</v>
      </c>
      <c r="AR125" s="31">
        <f>IF(LEFT(E125,1)*1=1,$S$68,$R$68)</f>
        <v>4</v>
      </c>
      <c r="AS125" s="2">
        <f>IF(LEFT(E125,1)*1=2,$U$68,$T$68)</f>
        <v>1</v>
      </c>
      <c r="AT125" s="33">
        <f>IF(LEFT(E125,1)*1=3,$W$68,$V$68)</f>
        <v>1</v>
      </c>
      <c r="AU125" s="31">
        <f>IF(MID(E125,3,1)*1=1,$Y$68,$X$68)</f>
        <v>1</v>
      </c>
      <c r="AV125" s="2">
        <f>IF(MID(E125,3,1)*1=2,$AA$68,$Z$68)</f>
        <v>1</v>
      </c>
      <c r="AW125" s="33" t="str">
        <f>IF(MID(E125,3,1)*1=3,$AC$68,$AB$68)</f>
        <v>보스대상</v>
      </c>
      <c r="AX125" s="31">
        <f>IF(MID(E125,5,1)*1=1,$AE$68,$AD$68)</f>
        <v>2.8</v>
      </c>
      <c r="AY125" s="33">
        <f>IF(MID(E125,5,1)*1=2,$AG$68,$AF$68)</f>
        <v>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customHeight="1">
      <c r="A126" s="2"/>
      <c r="B126" s="107">
        <v>578</v>
      </c>
      <c r="C126" s="31">
        <v>10</v>
      </c>
      <c r="D126" s="111" t="s">
        <v>14</v>
      </c>
      <c r="E126" s="2" t="s">
        <v>151</v>
      </c>
      <c r="F126" s="2" t="s">
        <v>149</v>
      </c>
      <c r="G126" s="2"/>
      <c r="H126" s="33" t="s">
        <v>81</v>
      </c>
      <c r="I126" s="173">
        <f>M126/AE126</f>
        <v>2378.1986153587413</v>
      </c>
      <c r="J126" s="174">
        <f>AH126/AE126</f>
        <v>23.618723568216776</v>
      </c>
      <c r="K126" s="189">
        <f>RANK(I126,$I$76:$I$999)</f>
        <v>51</v>
      </c>
      <c r="L126" s="190" t="e">
        <f>RANK(I126,$I$461:$I$888)</f>
        <v>#N/A</v>
      </c>
      <c r="M126" s="173">
        <f>SUM(N126:R126)</f>
        <v>66154.14612808649</v>
      </c>
      <c r="N126" s="177">
        <f>T126*(1+(IF((AG126+IF($D$62=1,15,0)+IF(F126="백어택",8,0))&gt;100,100,AG126+IF($D$62=1,15,0)+IF(F126="백어택",8,0))/100)*(AI126/100-1))</f>
        <v>19846.11034866816</v>
      </c>
      <c r="O126" s="177">
        <f>U126*(1+((IF((AG126+IF($D$62=1,15,0)+IF(F126="백어택",8,0))&gt;100,100,AG126+IF($D$62=1,15,0)+IF(F126="백어택",8,0))/100)*(AI126/100-1)))</f>
        <v>19846.11034866816</v>
      </c>
      <c r="P126" s="177">
        <f>V126*(1+(IF((AG126+IF($D$62=1,15,0)+IF(F126="백어택",8,0))&gt;100,100,AG126+IF($D$62=1,15,0)+IF(F126="백어택",8,0))/100)*(AI126/100-1))</f>
        <v>26461.925430750176</v>
      </c>
      <c r="Q126" s="177">
        <f>W126*(1+(IF((AG126+IF($D$62=1,15,0)+IF(F126="백어택",8,0))&gt;100,100,AG126+IF($D$62=1,15,0)+IF(F126="백어택",8,0))/100)*(AI126/100-1))</f>
        <v>0</v>
      </c>
      <c r="R126" s="175"/>
      <c r="S126" s="173">
        <f>SUM(T126:X126)</f>
        <v>47897.783722794775</v>
      </c>
      <c r="T126" s="177">
        <f>AL126*IF(H126="근접",AR126,1)*AU126*AY126*IF(F126="백어택",1.2,1)</f>
        <v>14369.238465850975</v>
      </c>
      <c r="U126" s="174">
        <f>AM126*IF(H126="근접",AR126,1)*AU126*AY126*IF(F126="백어택",1.2,1)</f>
        <v>14369.238465850975</v>
      </c>
      <c r="V126" s="174">
        <f>AN126*IF(H126="근접",AR126,1)*AU126*AY126*IF(F126="백어택",1.2,1)</f>
        <v>19159.306791092829</v>
      </c>
      <c r="W126" s="174">
        <f>(AL126+AM126+AN126)*IF(H126="근접",AR126,1)*AU126*IF(AX126=1,0,0.6)*IF(F126="백어택",1.2,1)</f>
        <v>0</v>
      </c>
      <c r="X126" s="175"/>
      <c r="Y126" s="173">
        <f>SUM(Z126:AD126)</f>
        <v>102980.23500400878</v>
      </c>
      <c r="Z126" s="174">
        <f>T126*AI126/100</f>
        <v>30893.862701579594</v>
      </c>
      <c r="AA126" s="174">
        <f>U126*AI126/100</f>
        <v>30893.862701579594</v>
      </c>
      <c r="AB126" s="174">
        <f>V126*AI126/100</f>
        <v>41192.509600849582</v>
      </c>
      <c r="AC126" s="174">
        <f>W126*AI126/100</f>
        <v>0</v>
      </c>
      <c r="AD126" s="175"/>
      <c r="AE126" s="173">
        <f>AO126*(1-$D$20/100)*(1-$D$17/100)-AW126</f>
        <v>27.816913903176005</v>
      </c>
      <c r="AF126" s="174">
        <f>AP126</f>
        <v>36</v>
      </c>
      <c r="AG126" s="174">
        <f>IF($D$57&gt;100,100,$D$57)</f>
        <v>25.143699999999999</v>
      </c>
      <c r="AH126" s="174">
        <f>AQ126*AS126</f>
        <v>657</v>
      </c>
      <c r="AI126" s="174">
        <f>$D$58</f>
        <v>215</v>
      </c>
      <c r="AJ126" s="174">
        <f>10/3</f>
        <v>3.3333333333333335</v>
      </c>
      <c r="AK126" s="174">
        <f>SUM(AL126:AN126)</f>
        <v>18479.083226386876</v>
      </c>
      <c r="AL126" s="174">
        <f>(IF(H126="근접",$D$61*(VLOOKUP(C126,$B$36:$AG$39,19,FALSE)+VLOOKUP(C126,$B$40:$AG$43,19,FALSE)*$D$54),$D$60*(VLOOKUP(C126,$B$36:$AG$39,19,FALSE)+VLOOKUP(C126,$B$40:$AG$43,19,FALSE)*$D$54)))*$D$59/100</f>
        <v>5543.6876797264567</v>
      </c>
      <c r="AM126" s="174">
        <f>(IF(H126="근접",$D$61*(VLOOKUP(C126,$B$36:$AG$39,20,FALSE)+VLOOKUP(C126,$B$40:$AG$43,20,FALSE)*$D$54),$D$60*(VLOOKUP(C126,$B$36:$AG$39,20,FALSE)+VLOOKUP(C126,$B$40:$AG$43,20,FALSE)*$D$54)))*$D$59/100</f>
        <v>5543.6876797264567</v>
      </c>
      <c r="AN126" s="174">
        <f>(IF(H126="근접",$D$61*(VLOOKUP(C126,$B$36:$AG$39,21,FALSE)+VLOOKUP(C126,$B$40:$AG$43,21,FALSE)*$D$54),$D$60*(VLOOKUP(C126,$B$36:$AG$39,21,FALSE)+VLOOKUP(C126,$B$40:$AG$43,21,FALSE)*$D$54)))*$D$59/100</f>
        <v>7391.7078669339626</v>
      </c>
      <c r="AO126" s="176">
        <v>36</v>
      </c>
      <c r="AP126" s="174">
        <v>36</v>
      </c>
      <c r="AQ126" s="175">
        <f>VLOOKUP(C126,$B$45:$AA$48,19,FALSE)</f>
        <v>657</v>
      </c>
      <c r="AR126" s="31">
        <f>IF(LEFT(E126,1)*1=1,$S$64,$R$64)</f>
        <v>1.2</v>
      </c>
      <c r="AS126" s="2">
        <f>IF(LEFT(E126,1)*1=2,$U$64,$T$64)</f>
        <v>1</v>
      </c>
      <c r="AT126" s="33">
        <f>IF(LEFT(E126,1)*1=3,$W$64,$V$64)</f>
        <v>0</v>
      </c>
      <c r="AU126" s="31">
        <f>IF(MID(E126,3,1)*1=1,$Y$64,$X$64)</f>
        <v>1</v>
      </c>
      <c r="AV126" s="2">
        <f>IF(MID(E126,3,1)*1=2,$AA$64,$Z$64)</f>
        <v>0</v>
      </c>
      <c r="AW126" s="33">
        <f>IF(MID(E126,3,1)*1=3,$AC$64,$AB$64)</f>
        <v>0</v>
      </c>
      <c r="AX126" s="31">
        <f>IF(MID(E126,5,1)*1=1,$AE$64,$AD$64)</f>
        <v>1</v>
      </c>
      <c r="AY126" s="33">
        <f>IF(MID(E126,5,1)*1=2,$AG$64,$AF$64)</f>
        <v>1.8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customHeight="1">
      <c r="A127" s="2"/>
      <c r="B127" s="107">
        <v>173</v>
      </c>
      <c r="C127" s="31">
        <v>10</v>
      </c>
      <c r="D127" s="106" t="s">
        <v>10</v>
      </c>
      <c r="E127" s="2" t="s">
        <v>169</v>
      </c>
      <c r="F127" s="2" t="s">
        <v>149</v>
      </c>
      <c r="G127" s="2"/>
      <c r="H127" s="33"/>
      <c r="I127" s="173">
        <f>M127/AE127</f>
        <v>2359.4193769299313</v>
      </c>
      <c r="J127" s="174">
        <f>AH127/AE127</f>
        <v>25.811482952392598</v>
      </c>
      <c r="K127" s="189">
        <f>RANK(I127,$I$76:$I$999)</f>
        <v>52</v>
      </c>
      <c r="L127" s="190">
        <f>RANK(I127,$I$76:$I$460)</f>
        <v>52</v>
      </c>
      <c r="M127" s="173">
        <f>SUM(N127:R127)</f>
        <v>37660.787839585348</v>
      </c>
      <c r="N127" s="174">
        <f>T127*(1+(IF(($AG127+IF($D$62=1,15,0)+IF($F127="백어택",8,0))&gt;100,100,($AG127+IF($D$62=1,15,0)+IF($F127="백어택",8,0)))/100)*((($AI127+AY127)/100-1)))</f>
        <v>7391.1516248453299</v>
      </c>
      <c r="O127" s="174">
        <f>U127*(1+(IF(($AG127+IF($D$62=1,IF(AS127=15,0,15),0)+$AS127+IF($F127="백어택",8,0))&gt;100,100,($AG127+IF($D$62=1,IF(AS127=15,0,15),0)+$AS127+IF($F127="백어택",8,0)))/100)*((($AI127+$AY127)/100-1)))</f>
        <v>8653.4392825290797</v>
      </c>
      <c r="P127" s="174">
        <f>V127*(1+(IF(($AG127+IF($D$62=1,IF(AT127=15,0,15),0)+$AS127+IF($F127="백어택",8,0))&gt;100,100,($AG127+IF($D$62=1,IF(AT127=15,0,15),0)+$AS127+IF($F127="백어택",8,0)))/100)*((($AI127+$AY127)/100-1)))</f>
        <v>8653.4392825290797</v>
      </c>
      <c r="Q127" s="174">
        <f>W127*(1+(IF(($AG127+IF($D$62=1,IF(AU127=15,0,15),0)+$AS127+IF($F127="백어택",8,0))&gt;100,100,($AG127+IF($D$62=1,IF(AU127=15,0,15),0)+$AS127+IF($F127="백어택",8,0)))/100)*((($AI127+$AY127)/100-1)))</f>
        <v>8653.4392825290797</v>
      </c>
      <c r="R127" s="175">
        <f>X127*(1+(IF($D$57+AS127&gt;100,100,$D$57+AS127)/100)*(AI127/100-1))</f>
        <v>4309.3183671527831</v>
      </c>
      <c r="S127" s="173">
        <f>SUM(T127:X127)</f>
        <v>20893.198322299315</v>
      </c>
      <c r="T127" s="174">
        <f>AL127*AX127*IF(F127="백어택",1.2,1)/4</f>
        <v>4602.0260621804655</v>
      </c>
      <c r="U127" s="174">
        <f>T127</f>
        <v>4602.0260621804655</v>
      </c>
      <c r="V127" s="174">
        <f>U127</f>
        <v>4602.0260621804655</v>
      </c>
      <c r="W127" s="174">
        <f>V127</f>
        <v>4602.0260621804655</v>
      </c>
      <c r="X127" s="175">
        <f>AL127*IF(AU127=1,0,IF(AX127=1,AU127,0.324))</f>
        <v>2485.0940735774511</v>
      </c>
      <c r="Y127" s="173">
        <f>SUM(Z127:AD127)</f>
        <v>52069.108453621913</v>
      </c>
      <c r="Z127" s="174">
        <f>T127*AI127/100</f>
        <v>13017.277113405478</v>
      </c>
      <c r="AA127" s="174">
        <f>Z127</f>
        <v>13017.277113405478</v>
      </c>
      <c r="AB127" s="174">
        <f>AA127</f>
        <v>13017.277113405478</v>
      </c>
      <c r="AC127" s="174">
        <f>AB127</f>
        <v>13017.277113405478</v>
      </c>
      <c r="AD127" s="175"/>
      <c r="AE127" s="173">
        <f>AO127*(1-$D$17/100)</f>
        <v>15.961888</v>
      </c>
      <c r="AF127" s="174">
        <f>AP127</f>
        <v>36</v>
      </c>
      <c r="AG127" s="174">
        <f>IF($D$57+AV127&gt;100,100,$D$57+AV127)</f>
        <v>25.143699999999999</v>
      </c>
      <c r="AH127" s="174">
        <f>AQ127</f>
        <v>412</v>
      </c>
      <c r="AI127" s="174">
        <f>$D$58+$D$19</f>
        <v>282.85969999999998</v>
      </c>
      <c r="AJ127" s="174">
        <f>10*AR127/(7-IF(AX127=1,0,3))</f>
        <v>2.5</v>
      </c>
      <c r="AK127" s="174">
        <f>SUM(AL127:AN127)</f>
        <v>7670.0434369674422</v>
      </c>
      <c r="AL127" s="174">
        <f>(VLOOKUP(C127,$B$36:$AG$39,13,FALSE)+VLOOKUP(C127,$B$40:$AG$43,13,FALSE)*$D$54)*$D$59/100</f>
        <v>7670.0434369674422</v>
      </c>
      <c r="AM127" s="174"/>
      <c r="AN127" s="174"/>
      <c r="AO127" s="176">
        <v>16</v>
      </c>
      <c r="AP127" s="174">
        <v>36</v>
      </c>
      <c r="AQ127" s="175">
        <f>VLOOKUP(C127,$B$45:$AA$48,13,FALSE)</f>
        <v>412</v>
      </c>
      <c r="AR127" s="31">
        <f>IF(LEFT(E127,1)*1=1,$S$60,$R$60)</f>
        <v>1</v>
      </c>
      <c r="AS127" s="2">
        <f>IF(LEFT(E127,1)*1=2,$U$60,$T$60)</f>
        <v>15</v>
      </c>
      <c r="AT127" s="33">
        <f>IF(LEFT(E127,1)*1=3,$W$60,$V$60)</f>
        <v>0</v>
      </c>
      <c r="AU127" s="31">
        <f>IF(MID(E127,3,1)*1=1,$Y$60,$X$60)</f>
        <v>0.27</v>
      </c>
      <c r="AV127" s="2">
        <f>IF(MID(E127,3,1)*1=2,$AA$60,$Z$60)</f>
        <v>0</v>
      </c>
      <c r="AW127" s="33">
        <f>IF(MID(E127,3,1)*1=3,$AC$60,$AB$60)</f>
        <v>0</v>
      </c>
      <c r="AX127" s="31">
        <f>IF(MID(E127,5,1)*1=1,$AE$60,$AD$60)</f>
        <v>2</v>
      </c>
      <c r="AY127" s="33">
        <f>IF(MID(E127,5,1)*1=2,$AG$60,$AF$60)</f>
        <v>0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customHeight="1">
      <c r="A128" s="2"/>
      <c r="B128" s="107">
        <v>518</v>
      </c>
      <c r="C128" s="31">
        <v>10</v>
      </c>
      <c r="D128" s="111" t="s">
        <v>14</v>
      </c>
      <c r="E128" s="2" t="s">
        <v>157</v>
      </c>
      <c r="F128" s="2"/>
      <c r="G128" s="2"/>
      <c r="H128" s="33" t="s">
        <v>81</v>
      </c>
      <c r="I128" s="173">
        <f>M128/AE128</f>
        <v>2358.5504309342477</v>
      </c>
      <c r="J128" s="174">
        <f>AH128/AE128</f>
        <v>30.114250022518402</v>
      </c>
      <c r="K128" s="189">
        <f>RANK(I128,$I$76:$I$999)</f>
        <v>53</v>
      </c>
      <c r="L128" s="190" t="e">
        <f>RANK(I128,$I$461:$I$888)</f>
        <v>#N/A</v>
      </c>
      <c r="M128" s="173">
        <f>SUM(N128:R128)</f>
        <v>51456.291687991143</v>
      </c>
      <c r="N128" s="174">
        <f>T128*(1+(IF((AG128+IF($D$62=1,15,0)+IF(F128="백어택",8,0))&gt;100,100,AG128+IF($D$62=1,15,0)+IF(F128="백어택",8,0))/100)*(AI128/100-1))</f>
        <v>15436.783674841558</v>
      </c>
      <c r="O128" s="174">
        <f>U128*(1+((IF((AG128+IF($D$62=1,15,0)+IF(F128="백어택",8,0))&gt;100,100,AG128+IF($D$62=1,15,0)+IF(F128="백어택",8,0))/100)*(AI128/100-1)))</f>
        <v>15436.783674841558</v>
      </c>
      <c r="P128" s="174">
        <f>V128*(1+(IF((AG128+IF($D$62=1,15,0)+IF(F128="백어택",8,0))&gt;100,100,AG128+IF($D$62=1,15,0)+IF(F128="백어택",8,0))/100)*(AI128/100-1))</f>
        <v>20582.724338308028</v>
      </c>
      <c r="Q128" s="174">
        <f>W128*(1+(IF((AG128+IF($D$62=1,15,0)+IF(F128="백어택",8,0))&gt;100,100,AG128+IF($D$62=1,15,0)+IF(F128="백어택",8,0))/100)*(AI128/100-1))</f>
        <v>0</v>
      </c>
      <c r="R128" s="175"/>
      <c r="S128" s="173">
        <f>SUM(T128:X128)</f>
        <v>39914.819768995651</v>
      </c>
      <c r="T128" s="174">
        <f>AL128*IF(H128="근접",AR128,1)*AU128*AY128*IF(F128="백어택",1.2,1)</f>
        <v>11974.365388209146</v>
      </c>
      <c r="U128" s="174">
        <f>AM128*IF(H128="근접",AR128,1)*AU128*AY128*IF(F128="백어택",1.2,1)</f>
        <v>11974.365388209146</v>
      </c>
      <c r="V128" s="174">
        <f>AN128*IF(H128="근접",AR128,1)*AU128*AY128*IF(F128="백어택",1.2,1)</f>
        <v>15966.088992577357</v>
      </c>
      <c r="W128" s="174">
        <f>(AL128+AM128+AN128)*IF(H128="근접",AR128,1)*AU128*IF(AX128=1,0,0.6)*IF(F128="백어택",1.2,1)</f>
        <v>0</v>
      </c>
      <c r="X128" s="175"/>
      <c r="Y128" s="173">
        <f>SUM(Z128:AD128)</f>
        <v>85816.862503340642</v>
      </c>
      <c r="Z128" s="174">
        <f>T128*AI128/100</f>
        <v>25744.885584649663</v>
      </c>
      <c r="AA128" s="174">
        <f>U128*AI128/100</f>
        <v>25744.885584649663</v>
      </c>
      <c r="AB128" s="174">
        <f>V128*AI128/100</f>
        <v>34327.091334041317</v>
      </c>
      <c r="AC128" s="174">
        <f>W128*AI128/100</f>
        <v>0</v>
      </c>
      <c r="AD128" s="175"/>
      <c r="AE128" s="173">
        <f>AO128*(1-$D$20/100)*(1-$D$17/100)-AW128</f>
        <v>21.816913903176005</v>
      </c>
      <c r="AF128" s="174">
        <f>AP128</f>
        <v>36</v>
      </c>
      <c r="AG128" s="174">
        <f>IF($D$57&gt;100,100,$D$57)</f>
        <v>25.143699999999999</v>
      </c>
      <c r="AH128" s="174">
        <f>AQ128*AS128</f>
        <v>657</v>
      </c>
      <c r="AI128" s="174">
        <f>$D$58</f>
        <v>215</v>
      </c>
      <c r="AJ128" s="174">
        <f>10/3</f>
        <v>3.3333333333333335</v>
      </c>
      <c r="AK128" s="174">
        <f>SUM(AL128:AN128)</f>
        <v>18479.083226386876</v>
      </c>
      <c r="AL128" s="174">
        <f>(IF(H128="근접",$D$61*(VLOOKUP(C128,$B$36:$AG$39,19,FALSE)+VLOOKUP(C128,$B$40:$AG$43,19,FALSE)*$D$54),$D$60*(VLOOKUP(C128,$B$36:$AG$39,19,FALSE)+VLOOKUP(C128,$B$40:$AG$43,19,FALSE)*$D$54)))*$D$59/100</f>
        <v>5543.6876797264567</v>
      </c>
      <c r="AM128" s="174">
        <f>(IF(H128="근접",$D$61*(VLOOKUP(C128,$B$36:$AG$39,20,FALSE)+VLOOKUP(C128,$B$40:$AG$43,20,FALSE)*$D$54),$D$60*(VLOOKUP(C128,$B$36:$AG$39,20,FALSE)+VLOOKUP(C128,$B$40:$AG$43,20,FALSE)*$D$54)))*$D$59/100</f>
        <v>5543.6876797264567</v>
      </c>
      <c r="AN128" s="174">
        <f>(IF(H128="근접",$D$61*(VLOOKUP(C128,$B$36:$AG$39,21,FALSE)+VLOOKUP(C128,$B$40:$AG$43,21,FALSE)*$D$54),$D$60*(VLOOKUP(C128,$B$36:$AG$39,21,FALSE)+VLOOKUP(C128,$B$40:$AG$43,21,FALSE)*$D$54)))*$D$59/100</f>
        <v>7391.7078669339626</v>
      </c>
      <c r="AO128" s="176">
        <v>36</v>
      </c>
      <c r="AP128" s="174">
        <v>36</v>
      </c>
      <c r="AQ128" s="175">
        <f>VLOOKUP(C128,$B$45:$AA$48,19,FALSE)</f>
        <v>657</v>
      </c>
      <c r="AR128" s="31">
        <f>IF(LEFT(E128,1)*1=1,$S$64,$R$64)</f>
        <v>1.2</v>
      </c>
      <c r="AS128" s="2">
        <f>IF(LEFT(E128,1)*1=2,$U$64,$T$64)</f>
        <v>1</v>
      </c>
      <c r="AT128" s="33">
        <f>IF(LEFT(E128,1)*1=3,$W$64,$V$64)</f>
        <v>0</v>
      </c>
      <c r="AU128" s="31">
        <f>IF(MID(E128,3,1)*1=1,$Y$64,$X$64)</f>
        <v>1</v>
      </c>
      <c r="AV128" s="2">
        <f>IF(MID(E128,3,1)*1=2,$AA$64,$Z$64)</f>
        <v>0</v>
      </c>
      <c r="AW128" s="33">
        <f>IF(MID(E128,3,1)*1=3,$AC$64,$AB$64)</f>
        <v>6</v>
      </c>
      <c r="AX128" s="31">
        <f>IF(MID(E128,5,1)*1=1,$AE$64,$AD$64)</f>
        <v>1</v>
      </c>
      <c r="AY128" s="33">
        <f>IF(MID(E128,5,1)*1=2,$AG$64,$AF$64)</f>
        <v>1.8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customHeight="1">
      <c r="A129" s="2"/>
      <c r="B129" s="107">
        <v>432</v>
      </c>
      <c r="C129" s="31">
        <v>10</v>
      </c>
      <c r="D129" s="111" t="s">
        <v>8</v>
      </c>
      <c r="E129" s="2" t="s">
        <v>164</v>
      </c>
      <c r="F129" s="2" t="s">
        <v>149</v>
      </c>
      <c r="G129" s="2"/>
      <c r="H129" s="33" t="s">
        <v>81</v>
      </c>
      <c r="I129" s="173">
        <f>M129/AE129</f>
        <v>2358.1548196710341</v>
      </c>
      <c r="J129" s="174">
        <f>AH129/AE129</f>
        <v>39.332184864514424</v>
      </c>
      <c r="K129" s="189">
        <f>RANK(I129,$I$76:$I$999)</f>
        <v>54</v>
      </c>
      <c r="L129" s="190" t="e">
        <f>RANK(I129,$I$461:$I$888)</f>
        <v>#N/A</v>
      </c>
      <c r="M129" s="173">
        <f>SUM(N129:R129)</f>
        <v>43731.059726099127</v>
      </c>
      <c r="N129" s="174">
        <f>T129*(1+(IF((AG129+IF($D$62=1,15,0)+IF(F129="백어택",8,0))&gt;100,100,AG129+IF($D$62=1,15,0)+IF(F129="백어택",8,0))/100)*($D$58/100-1))</f>
        <v>12329.428880080808</v>
      </c>
      <c r="O129" s="174">
        <f>U129*(1+((IF(AG129+IF($D$62=1,15,0)+IF(F129="백어택",8,0)&gt;100,100,AG129+IF($D$62=1,15,0)+IF(F129="백어택",8,0))/100)*(AI129/100-1)))</f>
        <v>15700.815423009159</v>
      </c>
      <c r="P129" s="174">
        <f>V129*(1+(IF(AG129+IF($D$62=1,15,0)+IF(F129="백어택",8,0)&gt;100,100,AG129+IF($D$62=1,15,0)+IF(F129="백어택",8,0))/100)*(AI129/100-1))</f>
        <v>15700.815423009159</v>
      </c>
      <c r="Q129" s="174"/>
      <c r="R129" s="175"/>
      <c r="S129" s="173">
        <f>SUM(T129:X129)</f>
        <v>31662.729599347393</v>
      </c>
      <c r="T129" s="174">
        <f>AL129*IF(H129="근접",AR129,1)*AU129*AY129*IF(F129="백어택",1.2,1)</f>
        <v>8926.9131639953957</v>
      </c>
      <c r="U129" s="174">
        <f>AM129*IF(H129="근접",AR129,1)*AU129*AY129*IF(F129="백어택",1.2,1)</f>
        <v>11367.908217675998</v>
      </c>
      <c r="V129" s="174">
        <f>IF(AX129=1,0,AM129*IF(H129="근접",AR129,1)*AU129*AY129)*IF(F129="백어택",1.2,1)</f>
        <v>11367.908217675998</v>
      </c>
      <c r="W129" s="174"/>
      <c r="X129" s="175"/>
      <c r="Y129" s="173">
        <f>SUM(Z129:AD129)</f>
        <v>68074.868638596905</v>
      </c>
      <c r="Z129" s="174">
        <f>T129*$D$58/100</f>
        <v>19192.863302590104</v>
      </c>
      <c r="AA129" s="174">
        <f>U129*AI129/100</f>
        <v>24441.002668003399</v>
      </c>
      <c r="AB129" s="174">
        <f>V129*AI129/100</f>
        <v>24441.002668003399</v>
      </c>
      <c r="AC129" s="174"/>
      <c r="AD129" s="175"/>
      <c r="AE129" s="173">
        <f>AO129*(1-$D$20/100)*(1-$D$17/100)-AW129</f>
        <v>18.544609268784001</v>
      </c>
      <c r="AF129" s="174">
        <f>AP129</f>
        <v>36</v>
      </c>
      <c r="AG129" s="174">
        <f>IF($D$57&gt;100,100,$D$57)</f>
        <v>25.143699999999999</v>
      </c>
      <c r="AH129" s="174">
        <f>IF(AX129=1,AQ129,AQ129*1.4)</f>
        <v>729.4</v>
      </c>
      <c r="AI129" s="174">
        <f>$D$58</f>
        <v>215</v>
      </c>
      <c r="AJ129" s="174">
        <f>10/6/AX129</f>
        <v>1.1111111111111112</v>
      </c>
      <c r="AK129" s="174">
        <f>SUM(AL129:AN129)</f>
        <v>11274.90076759522</v>
      </c>
      <c r="AL129" s="174">
        <f>(IF(H129="근접",$D$61*(VLOOKUP(C129,$B$36:$AG$39,9,FALSE)+VLOOKUP(C129,$B$40:$AG$43,9,FALSE)*$D$54),$D$60*(VLOOKUP(C129,$B$36:$AG$39,9,FALSE)+VLOOKUP(C129,$B$40:$AG$43,9,FALSE)*$D$54)))*$D$59/100</f>
        <v>4959.3962022196647</v>
      </c>
      <c r="AM129" s="174">
        <f>(IF(H129="근접",$D$61*(VLOOKUP(C129,$B$36:$AG$39,10,FALSE)+VLOOKUP(C129,$B$40:$AG$43,10,FALSE)*$D$54),$D$60*(VLOOKUP(C129,$B$36:$AG$39,10,FALSE)+VLOOKUP(C129,$B$40:$AG$43,10,FALSE)*$D$54)))*$D$59/100</f>
        <v>6315.5045653755551</v>
      </c>
      <c r="AN129" s="174"/>
      <c r="AO129" s="176">
        <v>24</v>
      </c>
      <c r="AP129" s="174">
        <v>36</v>
      </c>
      <c r="AQ129" s="175">
        <f>VLOOKUP(C129,$B$45:$AA$48,9,FALSE)</f>
        <v>521</v>
      </c>
      <c r="AR129" s="31">
        <f>IF(LEFT(E129,1)*1=1,$S$58,$R$58)</f>
        <v>1.2</v>
      </c>
      <c r="AS129" s="2">
        <f>IF(LEFT(E129,1)*1=2,$U$58,$T$58)</f>
        <v>0</v>
      </c>
      <c r="AT129" s="33">
        <f>IF(LEFT(E129,1)*1=3,$W$58,$V$58)</f>
        <v>0</v>
      </c>
      <c r="AU129" s="31">
        <f>IF(MID(E129,3,1)*1=1,$Y$58,$X$58)</f>
        <v>1.25</v>
      </c>
      <c r="AV129" s="2">
        <f>IF(MID(E129,3,1)*1=2,$AA$58,$Z$58)</f>
        <v>0</v>
      </c>
      <c r="AW129" s="33">
        <f>IF(MID(E129,3,1)*1=3,$AC$58,$AB$58)</f>
        <v>0</v>
      </c>
      <c r="AX129" s="31">
        <f>IF(MID(E129,5,1)*1=1,$AE$58,$AD$58)</f>
        <v>1.5</v>
      </c>
      <c r="AY129" s="33">
        <f>IF(MID(E129,5,1)*1=2,$AG$58,$AF$58)</f>
        <v>1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hidden="1" customHeight="1">
      <c r="A130" s="2"/>
      <c r="B130" s="107">
        <v>654</v>
      </c>
      <c r="C130" s="31">
        <v>7</v>
      </c>
      <c r="D130" s="111" t="s">
        <v>18</v>
      </c>
      <c r="E130" s="2" t="s">
        <v>134</v>
      </c>
      <c r="F130" s="2"/>
      <c r="G130" s="2" t="s">
        <v>186</v>
      </c>
      <c r="H130" s="33" t="s">
        <v>81</v>
      </c>
      <c r="I130" s="173">
        <f>M130/AE130</f>
        <v>2321.7291468404387</v>
      </c>
      <c r="J130" s="174">
        <f>AH130/AE130</f>
        <v>44.115815240228265</v>
      </c>
      <c r="K130" s="189">
        <f>RANK(I130,$I$76:$I$999)</f>
        <v>55</v>
      </c>
      <c r="L130" s="190" t="e">
        <f>RANK(I130,$I$461:$I$888)</f>
        <v>#N/A</v>
      </c>
      <c r="M130" s="173">
        <f>SUM(N130:R130)</f>
        <v>19103.980640814709</v>
      </c>
      <c r="N130" s="174">
        <f>T130*(1+(IF((AG130+IF($D$62=1,15,0)+IF(F130="백어택",8,0))&gt;100,100,AG130+IF($D$62=1,15,0)+IF(F130="백어택",8,0))/100)*(AI130/100-1))</f>
        <v>11460.941037578164</v>
      </c>
      <c r="O130" s="174">
        <f>U130*(1+(IF(($D$57+IF($D$62=1,15,0)+IF(F130="백어택",8,0))&gt;100,100,$D$57+IF($D$62=1,15,0)+IF(F130="백어택",8,0))/100)*(AI130/100-1))</f>
        <v>7643.0396032365452</v>
      </c>
      <c r="P130" s="174"/>
      <c r="Q130" s="174"/>
      <c r="R130" s="175"/>
      <c r="S130" s="173">
        <f>SUM(T130:X130)</f>
        <v>14819.022497232552</v>
      </c>
      <c r="T130" s="174">
        <f>AL130*IF(H130="근접",AT130,IF(AV130=1,AT130,1))*AU130*AX130*IF(F130="백어택",1.2,1)</f>
        <v>8890.2907864380868</v>
      </c>
      <c r="U130" s="174">
        <f>IF(AX130=1,AM130*IF(H130="근접",AT130,IF(AV130=1,AT130,1)),0)*AU130*AY130*IF(AX130=1,1,0)*IF(F130="백어택",1.2,1)</f>
        <v>5928.7317107944646</v>
      </c>
      <c r="V130" s="174"/>
      <c r="W130" s="174"/>
      <c r="X130" s="175"/>
      <c r="Y130" s="173">
        <f>SUM(Z130:AD130)</f>
        <v>31860.898369049981</v>
      </c>
      <c r="Z130" s="174">
        <f>T130*$D$58/100</f>
        <v>19114.125190841885</v>
      </c>
      <c r="AA130" s="174">
        <f>U130*$D$58/100</f>
        <v>12746.773178208097</v>
      </c>
      <c r="AB130" s="174"/>
      <c r="AC130" s="174"/>
      <c r="AD130" s="175"/>
      <c r="AE130" s="173">
        <f>(AO130*(1-$D$20/100)*(1-$D$17/100)-AR130)*IF(AW130="보스대상",1,POWER(0.85,AW130))</f>
        <v>8.2283416507961995</v>
      </c>
      <c r="AF130" s="174">
        <f>AP130</f>
        <v>36</v>
      </c>
      <c r="AG130" s="174">
        <f>IF($D$57&gt;100,100,$D$57)</f>
        <v>25.143699999999999</v>
      </c>
      <c r="AH130" s="174">
        <f>AQ130</f>
        <v>363</v>
      </c>
      <c r="AI130" s="174">
        <f>$D$58</f>
        <v>215</v>
      </c>
      <c r="AJ130" s="174">
        <f>10*AS130/IF(AX130=1,IF(AY130=1,4.5,4),4)</f>
        <v>2.2222222222222223</v>
      </c>
      <c r="AK130" s="174">
        <f>SUM(AL130:AN130)</f>
        <v>12349.18541436046</v>
      </c>
      <c r="AL130" s="174">
        <f>IF(AV130=1,$D$61*(VLOOKUP(C130,$B$36:$AG$39,25,FALSE)+VLOOKUP(C130,$B$40:$AG$43,25,FALSE)*$D$54),(IF(H130="근접",$D$61*(VLOOKUP(C130,$B$36:$AG$39,25,FALSE)+VLOOKUP(C130,$B$40:$AG$43,25,FALSE)*$D$54),$D$60*(VLOOKUP(C130,$B$36:$AG$39,25,FALSE)+VLOOKUP(C130,$B$40:$AG$43,25,FALSE)*$D$54))))*$D$59/100</f>
        <v>7408.5756553650726</v>
      </c>
      <c r="AM130" s="174">
        <f>(IF(AV130=1,$D$61*(VLOOKUP(C130,$B$36:$AG$39,26,FALSE)+VLOOKUP(C130,$B$40:$AG$43,26,FALSE)*$D$54),IF(H130="근접",$D$61*(VLOOKUP(C130,$B$36:$AG$39,26,FALSE)+VLOOKUP(C130,$B$40:$AG$43,26,FALSE)*$D$54),$D$60*(VLOOKUP(C130,$B$36:$AG$39,26,FALSE)+VLOOKUP(C130,$B$40:$AG$43,26,FALSE)*$D$54))))*$D$59/100</f>
        <v>4940.609758995387</v>
      </c>
      <c r="AN130" s="174"/>
      <c r="AO130" s="176">
        <v>24</v>
      </c>
      <c r="AP130" s="174">
        <v>36</v>
      </c>
      <c r="AQ130" s="175">
        <f>VLOOKUP(C130,$B$45:$AA$48,25,FALSE)</f>
        <v>363</v>
      </c>
      <c r="AR130" s="31">
        <f>IF(LEFT(E130,1)*1=1,$S$68,$R$68)</f>
        <v>0</v>
      </c>
      <c r="AS130" s="2">
        <f>IF(LEFT(E130,1)*1=2,$U$68,$T$68)</f>
        <v>1</v>
      </c>
      <c r="AT130" s="33">
        <f>IF(LEFT(E130,1)*1=3,$W$68,$V$68)</f>
        <v>1.2</v>
      </c>
      <c r="AU130" s="31">
        <f>IF(MID(E130,3,1)*1=1,$Y$68,$X$68)</f>
        <v>1</v>
      </c>
      <c r="AV130" s="2">
        <f>IF(MID(E130,3,1)*1=2,$AA$68,$Z$68)</f>
        <v>0</v>
      </c>
      <c r="AW130" s="33">
        <f>IF(MID(E130,3,1)*1=3,$AC$68,$AB$68)</f>
        <v>5</v>
      </c>
      <c r="AX130" s="31">
        <f>IF(MID(E130,5,1)*1=1,$AE$68,$AD$68)</f>
        <v>1</v>
      </c>
      <c r="AY130" s="33">
        <f>IF(MID(E130,5,1)*1=2,$AG$68,$AF$68)</f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customHeight="1">
      <c r="A131" s="2"/>
      <c r="B131" s="107">
        <v>436</v>
      </c>
      <c r="C131" s="31">
        <v>10</v>
      </c>
      <c r="D131" s="111" t="s">
        <v>8</v>
      </c>
      <c r="E131" s="2" t="s">
        <v>98</v>
      </c>
      <c r="F131" s="2" t="s">
        <v>149</v>
      </c>
      <c r="G131" s="2" t="s">
        <v>231</v>
      </c>
      <c r="H131" s="33" t="s">
        <v>81</v>
      </c>
      <c r="I131" s="173">
        <f>M131/AE131</f>
        <v>2312.6295483165027</v>
      </c>
      <c r="J131" s="174">
        <f>AH131/AE131</f>
        <v>35.820831647790158</v>
      </c>
      <c r="K131" s="189">
        <f>RANK(I131,$I$76:$I$999)</f>
        <v>56</v>
      </c>
      <c r="L131" s="190" t="e">
        <f>RANK(I131,$I$461:$I$888)</f>
        <v>#N/A</v>
      </c>
      <c r="M131" s="173">
        <f>SUM(N131:R131)</f>
        <v>33636.29316370796</v>
      </c>
      <c r="N131" s="174">
        <f>T131*(1+(IF((AG131+IF($D$62=1,15,0)+IF(F131="백어택",8,0))&gt;100,100,AG131+IF($D$62=1,15,0)+IF(F131="백어택",8,0))/100)*($D$58/100-1))</f>
        <v>14795.314656096973</v>
      </c>
      <c r="O131" s="174">
        <f>U131*(1+((IF(AG131+IF($D$62=1,15,0)+IF(F131="백어택",8,0)&gt;100,100,AG131+IF($D$62=1,15,0)+IF(F131="백어택",8,0))/100)*(AI131/100-1)))</f>
        <v>18840.978507610991</v>
      </c>
      <c r="P131" s="174">
        <f>V131*(1+(IF(AG131+IF($D$62=1,15,0)+IF(F131="백어택",8,0)&gt;100,100,AG131+IF($D$62=1,15,0)+IF(F131="백어택",8,0))/100)*(AI131/100-1))</f>
        <v>0</v>
      </c>
      <c r="Q131" s="174"/>
      <c r="R131" s="175"/>
      <c r="S131" s="173">
        <f>SUM(T131:X131)</f>
        <v>24353.785658005676</v>
      </c>
      <c r="T131" s="174">
        <f>AL131*IF(H131="근접",AR131,1)*AU131*AY131*IF(F131="백어택",1.2,1)</f>
        <v>10712.295796794477</v>
      </c>
      <c r="U131" s="174">
        <f>AM131*IF(H131="근접",AR131,1)*AU131*AY131*IF(F131="백어택",1.2,1)</f>
        <v>13641.489861211199</v>
      </c>
      <c r="V131" s="174">
        <f>IF(AX131=1,0,AM131*IF(H131="근접",AR131,1)*AU131*AY131)*IF(F131="백어택",1.2,1)</f>
        <v>0</v>
      </c>
      <c r="W131" s="174"/>
      <c r="X131" s="175"/>
      <c r="Y131" s="173">
        <f>SUM(Z131:AD131)</f>
        <v>52360.639164712207</v>
      </c>
      <c r="Z131" s="174">
        <f>T131*$D$58/100</f>
        <v>23031.435963108124</v>
      </c>
      <c r="AA131" s="174">
        <f>U131*AI131/100</f>
        <v>29329.203201604079</v>
      </c>
      <c r="AB131" s="174">
        <f>V131*AI131/100</f>
        <v>0</v>
      </c>
      <c r="AC131" s="174"/>
      <c r="AD131" s="175"/>
      <c r="AE131" s="173">
        <f>AO131*(1-$D$20/100)*(1-$D$17/100)-AW131</f>
        <v>14.544609268784001</v>
      </c>
      <c r="AF131" s="174">
        <f>AP131</f>
        <v>36</v>
      </c>
      <c r="AG131" s="174">
        <f>IF($D$57&gt;100,100,$D$57)</f>
        <v>25.143699999999999</v>
      </c>
      <c r="AH131" s="174">
        <f>IF(AX131=1,AQ131,AQ131*1.4)</f>
        <v>521</v>
      </c>
      <c r="AI131" s="174">
        <f>$D$58</f>
        <v>215</v>
      </c>
      <c r="AJ131" s="174">
        <f>10/6/AX131</f>
        <v>1.6666666666666667</v>
      </c>
      <c r="AK131" s="174">
        <f>SUM(AL131:AN131)</f>
        <v>11274.90076759522</v>
      </c>
      <c r="AL131" s="174">
        <f>(IF(H131="근접",$D$61*(VLOOKUP(C131,$B$36:$AG$39,9,FALSE)+VLOOKUP(C131,$B$40:$AG$43,9,FALSE)*$D$54),$D$60*(VLOOKUP(C131,$B$36:$AG$39,9,FALSE)+VLOOKUP(C131,$B$40:$AG$43,9,FALSE)*$D$54)))*$D$59/100</f>
        <v>4959.3962022196647</v>
      </c>
      <c r="AM131" s="174">
        <f>(IF(H131="근접",$D$61*(VLOOKUP(C131,$B$36:$AG$39,10,FALSE)+VLOOKUP(C131,$B$40:$AG$43,10,FALSE)*$D$54),$D$60*(VLOOKUP(C131,$B$36:$AG$39,10,FALSE)+VLOOKUP(C131,$B$40:$AG$43,10,FALSE)*$D$54)))*$D$59/100</f>
        <v>6315.5045653755551</v>
      </c>
      <c r="AN131" s="174"/>
      <c r="AO131" s="176">
        <v>24</v>
      </c>
      <c r="AP131" s="174">
        <v>36</v>
      </c>
      <c r="AQ131" s="175">
        <f>VLOOKUP(C131,$B$45:$AA$48,9,FALSE)</f>
        <v>521</v>
      </c>
      <c r="AR131" s="31">
        <f>IF(LEFT(E131,1)*1=1,$S$58,$R$58)</f>
        <v>1</v>
      </c>
      <c r="AS131" s="2">
        <f>IF(LEFT(E131,1)*1=2,$U$58,$T$58)</f>
        <v>0</v>
      </c>
      <c r="AT131" s="33">
        <f>IF(LEFT(E131,1)*1=3,$W$58,$V$58)</f>
        <v>0</v>
      </c>
      <c r="AU131" s="31">
        <f>IF(MID(E131,3,1)*1=1,$Y$58,$X$58)</f>
        <v>1</v>
      </c>
      <c r="AV131" s="2">
        <f>IF(MID(E131,3,1)*1=2,$AA$58,$Z$58)</f>
        <v>0</v>
      </c>
      <c r="AW131" s="33">
        <f>IF(MID(E131,3,1)*1=3,$AC$58,$AB$58)</f>
        <v>4</v>
      </c>
      <c r="AX131" s="31">
        <f>IF(MID(E131,5,1)*1=1,$AE$58,$AD$58)</f>
        <v>1</v>
      </c>
      <c r="AY131" s="33">
        <f>IF(MID(E131,5,1)*1=2,$AG$58,$AF$58)</f>
        <v>1.8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customHeight="1">
      <c r="A132" s="2"/>
      <c r="B132" s="107">
        <v>517</v>
      </c>
      <c r="C132" s="31">
        <v>10</v>
      </c>
      <c r="D132" s="111" t="s">
        <v>14</v>
      </c>
      <c r="E132" s="2" t="s">
        <v>165</v>
      </c>
      <c r="F132" s="2"/>
      <c r="G132" s="2"/>
      <c r="H132" s="33" t="s">
        <v>81</v>
      </c>
      <c r="I132" s="173">
        <f>M132/AE132</f>
        <v>2312.2753600155888</v>
      </c>
      <c r="J132" s="174">
        <f>AH132/AE132</f>
        <v>23.618723568216776</v>
      </c>
      <c r="K132" s="189">
        <f>RANK(I132,$I$76:$I$999)</f>
        <v>57</v>
      </c>
      <c r="L132" s="190" t="e">
        <f>RANK(I132,$I$461:$I$888)</f>
        <v>#N/A</v>
      </c>
      <c r="M132" s="173">
        <f>SUM(N132:R132)</f>
        <v>64320.36460998893</v>
      </c>
      <c r="N132" s="177">
        <f>T132*(1+(IF((AG132+IF($D$62=1,15,0)+IF(F132="백어택",8,0))&gt;100,100,AG132+IF($D$62=1,15,0)+IF(F132="백어택",8,0))/100)*(AI132/100-1))</f>
        <v>19295.979593551947</v>
      </c>
      <c r="O132" s="177">
        <f>U132*(1+((IF((AG132+IF($D$62=1,15,0)+IF(F132="백어택",8,0))&gt;100,100,AG132+IF($D$62=1,15,0)+IF(F132="백어택",8,0))/100)*(AI132/100-1)))</f>
        <v>19295.979593551947</v>
      </c>
      <c r="P132" s="177">
        <f>V132*(1+(IF((AG132+IF($D$62=1,15,0)+IF(F132="백어택",8,0))&gt;100,100,AG132+IF($D$62=1,15,0)+IF(F132="백어택",8,0))/100)*(AI132/100-1))</f>
        <v>25728.405422885036</v>
      </c>
      <c r="Q132" s="177">
        <f>W132*(1+(IF((AG132+IF($D$62=1,15,0)+IF(F132="백어택",8,0))&gt;100,100,AG132+IF($D$62=1,15,0)+IF(F132="백어택",8,0))/100)*(AI132/100-1))</f>
        <v>0</v>
      </c>
      <c r="R132" s="175"/>
      <c r="S132" s="173">
        <f>SUM(T132:X132)</f>
        <v>49893.524711244558</v>
      </c>
      <c r="T132" s="177">
        <f>AL132*IF(H132="근접",AR132,1)*AU132*AY132*IF(F132="백어택",1.2,1)</f>
        <v>14967.95673526143</v>
      </c>
      <c r="U132" s="174">
        <f>AM132*IF(H132="근접",AR132,1)*AU132*AY132*IF(F132="백어택",1.2,1)</f>
        <v>14967.95673526143</v>
      </c>
      <c r="V132" s="174">
        <f>AN132*IF(H132="근접",AR132,1)*AU132*AY132*IF(F132="백어택",1.2,1)</f>
        <v>19957.611240721697</v>
      </c>
      <c r="W132" s="174">
        <f>(AL132+AM132+AN132)*IF(H132="근접",AR132,1)*AU132*IF(AX132=1,0,0.6)*IF(F132="백어택",1.2,1)</f>
        <v>0</v>
      </c>
      <c r="X132" s="175"/>
      <c r="Y132" s="173">
        <f>SUM(Z132:AD132)</f>
        <v>107271.07812917579</v>
      </c>
      <c r="Z132" s="174">
        <f>T132*AI132/100</f>
        <v>32181.106980812074</v>
      </c>
      <c r="AA132" s="174">
        <f>U132*AI132/100</f>
        <v>32181.106980812074</v>
      </c>
      <c r="AB132" s="174">
        <f>V132*AI132/100</f>
        <v>42908.864167551648</v>
      </c>
      <c r="AC132" s="174">
        <f>W132*AI132/100</f>
        <v>0</v>
      </c>
      <c r="AD132" s="175"/>
      <c r="AE132" s="173">
        <f>AO132*(1-$D$20/100)*(1-$D$17/100)-AW132</f>
        <v>27.816913903176005</v>
      </c>
      <c r="AF132" s="174">
        <f>AP132</f>
        <v>36</v>
      </c>
      <c r="AG132" s="174">
        <f>IF($D$57&gt;100,100,$D$57)</f>
        <v>25.143699999999999</v>
      </c>
      <c r="AH132" s="174">
        <f>AQ132*AS132</f>
        <v>657</v>
      </c>
      <c r="AI132" s="174">
        <f>$D$58</f>
        <v>215</v>
      </c>
      <c r="AJ132" s="174">
        <f>10/3</f>
        <v>3.3333333333333335</v>
      </c>
      <c r="AK132" s="174">
        <f>SUM(AL132:AN132)</f>
        <v>18479.083226386876</v>
      </c>
      <c r="AL132" s="174">
        <f>(IF(H132="근접",$D$61*(VLOOKUP(C132,$B$36:$AG$39,19,FALSE)+VLOOKUP(C132,$B$40:$AG$43,19,FALSE)*$D$54),$D$60*(VLOOKUP(C132,$B$36:$AG$39,19,FALSE)+VLOOKUP(C132,$B$40:$AG$43,19,FALSE)*$D$54)))*$D$59/100</f>
        <v>5543.6876797264567</v>
      </c>
      <c r="AM132" s="174">
        <f>(IF(H132="근접",$D$61*(VLOOKUP(C132,$B$36:$AG$39,20,FALSE)+VLOOKUP(C132,$B$40:$AG$43,20,FALSE)*$D$54),$D$60*(VLOOKUP(C132,$B$36:$AG$39,20,FALSE)+VLOOKUP(C132,$B$40:$AG$43,20,FALSE)*$D$54)))*$D$59/100</f>
        <v>5543.6876797264567</v>
      </c>
      <c r="AN132" s="174">
        <f>(IF(H132="근접",$D$61*(VLOOKUP(C132,$B$36:$AG$39,21,FALSE)+VLOOKUP(C132,$B$40:$AG$43,21,FALSE)*$D$54),$D$60*(VLOOKUP(C132,$B$36:$AG$39,21,FALSE)+VLOOKUP(C132,$B$40:$AG$43,21,FALSE)*$D$54)))*$D$59/100</f>
        <v>7391.7078669339626</v>
      </c>
      <c r="AO132" s="176">
        <v>36</v>
      </c>
      <c r="AP132" s="174">
        <v>36</v>
      </c>
      <c r="AQ132" s="175">
        <f>VLOOKUP(C132,$B$45:$AA$48,19,FALSE)</f>
        <v>657</v>
      </c>
      <c r="AR132" s="31">
        <f>IF(LEFT(E132,1)*1=1,$S$64,$R$64)</f>
        <v>1.2</v>
      </c>
      <c r="AS132" s="2">
        <f>IF(LEFT(E132,1)*1=2,$U$64,$T$64)</f>
        <v>1</v>
      </c>
      <c r="AT132" s="33">
        <f>IF(LEFT(E132,1)*1=3,$W$64,$V$64)</f>
        <v>0</v>
      </c>
      <c r="AU132" s="31">
        <f>IF(MID(E132,3,1)*1=1,$Y$64,$X$64)</f>
        <v>1.25</v>
      </c>
      <c r="AV132" s="2">
        <f>IF(MID(E132,3,1)*1=2,$AA$64,$Z$64)</f>
        <v>0</v>
      </c>
      <c r="AW132" s="33">
        <f>IF(MID(E132,3,1)*1=3,$AC$64,$AB$64)</f>
        <v>0</v>
      </c>
      <c r="AX132" s="31">
        <f>IF(MID(E132,5,1)*1=1,$AE$64,$AD$64)</f>
        <v>1</v>
      </c>
      <c r="AY132" s="33">
        <f>IF(MID(E132,5,1)*1=2,$AG$64,$AF$64)</f>
        <v>1.8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customHeight="1">
      <c r="A133" s="2"/>
      <c r="B133" s="107">
        <v>800</v>
      </c>
      <c r="C133" s="31">
        <v>10</v>
      </c>
      <c r="D133" s="111" t="s">
        <v>21</v>
      </c>
      <c r="E133" s="2" t="s">
        <v>108</v>
      </c>
      <c r="F133" s="2" t="s">
        <v>149</v>
      </c>
      <c r="G133" s="2" t="s">
        <v>177</v>
      </c>
      <c r="H133" s="33"/>
      <c r="I133" s="173">
        <f>M133/AE133</f>
        <v>2280.4853499937544</v>
      </c>
      <c r="J133" s="174">
        <f>AH133/AE133</f>
        <v>23.618723568216776</v>
      </c>
      <c r="K133" s="189">
        <f>RANK(I133,$I$76:$I$999)</f>
        <v>58</v>
      </c>
      <c r="L133" s="190" t="e">
        <f>RANK(I133,$I$461:$I$888)</f>
        <v>#N/A</v>
      </c>
      <c r="M133" s="173">
        <f>SUM(N133:R133)</f>
        <v>63436.064638230462</v>
      </c>
      <c r="N133" s="174">
        <f>T133*(1+(IF((AG133+IF($D$62=1,15,0)+IF(F133="백어택",8,0))&gt;100,100,AG133+IF($D$62=1,15,0)+IF(F133="백어택",8,0))/100)*(AI133/100-1))</f>
        <v>59980.208772578342</v>
      </c>
      <c r="O133" s="177"/>
      <c r="P133" s="177"/>
      <c r="Q133" s="177"/>
      <c r="R133" s="175">
        <f>X133*(1+(IF((AG133+IF($D$62=1,15,0))&gt;100,100,AG133+IF($D$62=1,15,0))/100)*(AI133/100-1))</f>
        <v>3455.8558656521213</v>
      </c>
      <c r="S133" s="173">
        <f>SUM(T133:X133)</f>
        <v>46108.368547396887</v>
      </c>
      <c r="T133" s="177">
        <f>AL133*AW133*AX133*AY133*IF(F133="백어택",1.2,1)</f>
        <v>43427.649445804047</v>
      </c>
      <c r="U133" s="174"/>
      <c r="V133" s="174"/>
      <c r="W133" s="174"/>
      <c r="X133" s="175">
        <f>AL133*AS133+IF(AX133=1,AL133*AU133,AL133*AU133*2)</f>
        <v>2680.7191015928424</v>
      </c>
      <c r="Y133" s="173">
        <f>SUM(Z133:AD133)</f>
        <v>99132.992376903305</v>
      </c>
      <c r="Z133" s="174">
        <f>T133*$D$58/100</f>
        <v>93369.446308478698</v>
      </c>
      <c r="AA133" s="174"/>
      <c r="AB133" s="174"/>
      <c r="AC133" s="174"/>
      <c r="AD133" s="175">
        <f>X133*$D$58/100</f>
        <v>5763.5460684246118</v>
      </c>
      <c r="AE133" s="173">
        <f>AO133*(1-$D$20/100)*(1-$D$17/100)-AR133</f>
        <v>27.816913903176005</v>
      </c>
      <c r="AF133" s="174">
        <f>AP133</f>
        <v>36</v>
      </c>
      <c r="AG133" s="174">
        <f>IF($D$57&gt;100,100,$D$57)</f>
        <v>25.143699999999999</v>
      </c>
      <c r="AH133" s="174">
        <f>AQ133</f>
        <v>657</v>
      </c>
      <c r="AI133" s="174">
        <f>$D$58</f>
        <v>215</v>
      </c>
      <c r="AJ133" s="174">
        <f>10/6</f>
        <v>1.6666666666666667</v>
      </c>
      <c r="AK133" s="174">
        <f>SUM(AL133:AN133)</f>
        <v>13403.595507964212</v>
      </c>
      <c r="AL133" s="174">
        <f>(VLOOKUP(C133,$B$36:$AG$39,31,FALSE)+VLOOKUP(C133,$B$40:$AG$43,31,FALSE)*$D$54)*$D$59/100</f>
        <v>13403.595507964212</v>
      </c>
      <c r="AM133" s="174"/>
      <c r="AN133" s="174"/>
      <c r="AO133" s="176">
        <v>36</v>
      </c>
      <c r="AP133" s="174">
        <v>36</v>
      </c>
      <c r="AQ133" s="175">
        <f>VLOOKUP(C133,$B$45:$AG$48,31,FALSE)</f>
        <v>657</v>
      </c>
      <c r="AR133" s="31">
        <f>IF(LEFT(E133,1)*1=1,$S$71,$R$71)</f>
        <v>0</v>
      </c>
      <c r="AS133" s="2">
        <f>IF(LEFT(E133,1)*1=2,$U$71,$T$71)</f>
        <v>0.2</v>
      </c>
      <c r="AT133" s="33">
        <f>IF(LEFT(E133,1)*1=3,$W$71,$V$71)</f>
        <v>0</v>
      </c>
      <c r="AU133" s="31">
        <f>IF(MID(E133,3,1)*1=1,$Y$71,$X$71)</f>
        <v>0</v>
      </c>
      <c r="AV133" s="2">
        <f>IF(MID(E133,3,1)*1=2,$AA$71,$Z$71)</f>
        <v>0</v>
      </c>
      <c r="AW133" s="33">
        <f>IF(MID(E133,3,1)*1=3,$AC$71,$AB$71)</f>
        <v>1.5</v>
      </c>
      <c r="AX133" s="31">
        <f>IF(MID(E133,5,1)*1=1,$AE$71,$AD$71)</f>
        <v>1</v>
      </c>
      <c r="AY133" s="33">
        <f>IF(MID(E133,5,1)*1=2,$AG$71,$AF$71)</f>
        <v>1.8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customHeight="1">
      <c r="A134" s="2"/>
      <c r="B134" s="107">
        <v>435</v>
      </c>
      <c r="C134" s="31">
        <v>10</v>
      </c>
      <c r="D134" s="111" t="s">
        <v>8</v>
      </c>
      <c r="E134" s="2" t="s">
        <v>139</v>
      </c>
      <c r="F134" s="2" t="s">
        <v>149</v>
      </c>
      <c r="G134" s="2" t="s">
        <v>231</v>
      </c>
      <c r="H134" s="33" t="s">
        <v>81</v>
      </c>
      <c r="I134" s="173">
        <f>M134/AE134</f>
        <v>2267.2554511789904</v>
      </c>
      <c r="J134" s="174">
        <f>AH134/AE134</f>
        <v>28.094417760367445</v>
      </c>
      <c r="K134" s="189">
        <f>RANK(I134,$I$76:$I$999)</f>
        <v>59</v>
      </c>
      <c r="L134" s="190" t="e">
        <f>RANK(I134,$I$461:$I$888)</f>
        <v>#N/A</v>
      </c>
      <c r="M134" s="173">
        <f>SUM(N134:R134)</f>
        <v>42045.366454634954</v>
      </c>
      <c r="N134" s="174">
        <f>T134*(1+(IF((AG134+IF($D$62=1,15,0)+IF(F134="백어택",8,0))&gt;100,100,AG134+IF($D$62=1,15,0)+IF(F134="백어택",8,0))/100)*($D$58/100-1))</f>
        <v>18494.143320121213</v>
      </c>
      <c r="O134" s="174">
        <f>U134*(1+((IF(AG134+IF($D$62=1,15,0)+IF(F134="백어택",8,0)&gt;100,100,AG134+IF($D$62=1,15,0)+IF(F134="백어택",8,0))/100)*(AI134/100-1)))</f>
        <v>23551.223134513741</v>
      </c>
      <c r="P134" s="174">
        <f>V134*(1+(IF(AG134+IF($D$62=1,15,0)+IF(F134="백어택",8,0)&gt;100,100,AG134+IF($D$62=1,15,0)+IF(F134="백어택",8,0))/100)*(AI134/100-1))</f>
        <v>0</v>
      </c>
      <c r="Q134" s="174"/>
      <c r="R134" s="175"/>
      <c r="S134" s="173">
        <f>SUM(T134:X134)</f>
        <v>30442.232072507089</v>
      </c>
      <c r="T134" s="174">
        <f>AL134*IF(H134="근접",AR134,1)*AU134*AY134*IF(F134="백어택",1.2,1)</f>
        <v>13390.369745993094</v>
      </c>
      <c r="U134" s="174">
        <f>AM134*IF(H134="근접",AR134,1)*AU134*AY134*IF(F134="백어택",1.2,1)</f>
        <v>17051.862326513998</v>
      </c>
      <c r="V134" s="174">
        <f>IF(AX134=1,0,AM134*IF(H134="근접",AR134,1)*AU134*AY134)*IF(F134="백어택",1.2,1)</f>
        <v>0</v>
      </c>
      <c r="W134" s="174"/>
      <c r="X134" s="175"/>
      <c r="Y134" s="173">
        <f>SUM(Z134:AD134)</f>
        <v>65450.798955890248</v>
      </c>
      <c r="Z134" s="174">
        <f>T134*$D$58/100</f>
        <v>28789.294953885154</v>
      </c>
      <c r="AA134" s="174">
        <f>U134*AI134/100</f>
        <v>36661.504002005095</v>
      </c>
      <c r="AB134" s="174">
        <f>V134*AI134/100</f>
        <v>0</v>
      </c>
      <c r="AC134" s="174"/>
      <c r="AD134" s="175"/>
      <c r="AE134" s="173">
        <f>AO134*(1-$D$20/100)*(1-$D$17/100)-AW134</f>
        <v>18.544609268784001</v>
      </c>
      <c r="AF134" s="174">
        <f>AP134</f>
        <v>36</v>
      </c>
      <c r="AG134" s="174">
        <f>IF($D$57&gt;100,100,$D$57)</f>
        <v>25.143699999999999</v>
      </c>
      <c r="AH134" s="174">
        <f>IF(AX134=1,AQ134,AQ134*1.4)</f>
        <v>521</v>
      </c>
      <c r="AI134" s="174">
        <f>$D$58</f>
        <v>215</v>
      </c>
      <c r="AJ134" s="174">
        <f>10/6/AX134</f>
        <v>1.6666666666666667</v>
      </c>
      <c r="AK134" s="174">
        <f>SUM(AL134:AN134)</f>
        <v>11274.90076759522</v>
      </c>
      <c r="AL134" s="174">
        <f>(IF(H134="근접",$D$61*(VLOOKUP(C134,$B$36:$AG$39,9,FALSE)+VLOOKUP(C134,$B$40:$AG$43,9,FALSE)*$D$54),$D$60*(VLOOKUP(C134,$B$36:$AG$39,9,FALSE)+VLOOKUP(C134,$B$40:$AG$43,9,FALSE)*$D$54)))*$D$59/100</f>
        <v>4959.3962022196647</v>
      </c>
      <c r="AM134" s="174">
        <f>(IF(H134="근접",$D$61*(VLOOKUP(C134,$B$36:$AG$39,10,FALSE)+VLOOKUP(C134,$B$40:$AG$43,10,FALSE)*$D$54),$D$60*(VLOOKUP(C134,$B$36:$AG$39,10,FALSE)+VLOOKUP(C134,$B$40:$AG$43,10,FALSE)*$D$54)))*$D$59/100</f>
        <v>6315.5045653755551</v>
      </c>
      <c r="AN134" s="174"/>
      <c r="AO134" s="176">
        <v>24</v>
      </c>
      <c r="AP134" s="174">
        <v>36</v>
      </c>
      <c r="AQ134" s="175">
        <f>VLOOKUP(C134,$B$45:$AA$48,9,FALSE)</f>
        <v>521</v>
      </c>
      <c r="AR134" s="31">
        <f>IF(LEFT(E134,1)*1=1,$S$58,$R$58)</f>
        <v>1</v>
      </c>
      <c r="AS134" s="2">
        <f>IF(LEFT(E134,1)*1=2,$U$58,$T$58)</f>
        <v>0</v>
      </c>
      <c r="AT134" s="33">
        <f>IF(LEFT(E134,1)*1=3,$W$58,$V$58)</f>
        <v>0</v>
      </c>
      <c r="AU134" s="31">
        <f>IF(MID(E134,3,1)*1=1,$Y$58,$X$58)</f>
        <v>1.25</v>
      </c>
      <c r="AV134" s="2">
        <f>IF(MID(E134,3,1)*1=2,$AA$58,$Z$58)</f>
        <v>0</v>
      </c>
      <c r="AW134" s="33">
        <f>IF(MID(E134,3,1)*1=3,$AC$58,$AB$58)</f>
        <v>0</v>
      </c>
      <c r="AX134" s="31">
        <f>IF(MID(E134,5,1)*1=1,$AE$58,$AD$58)</f>
        <v>1</v>
      </c>
      <c r="AY134" s="33">
        <f>IF(MID(E134,5,1)*1=2,$AG$58,$AF$58)</f>
        <v>1.8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hidden="1" customHeight="1">
      <c r="A135" s="2"/>
      <c r="B135" s="107">
        <v>735</v>
      </c>
      <c r="C135" s="31">
        <v>10</v>
      </c>
      <c r="D135" s="111" t="s">
        <v>18</v>
      </c>
      <c r="E135" s="2" t="s">
        <v>108</v>
      </c>
      <c r="F135" s="2" t="s">
        <v>149</v>
      </c>
      <c r="G135" s="2" t="s">
        <v>186</v>
      </c>
      <c r="H135" s="33" t="s">
        <v>80</v>
      </c>
      <c r="I135" s="173">
        <f>M135/AE135</f>
        <v>2262.5711238496338</v>
      </c>
      <c r="J135" s="174">
        <f>AH135/AE135</f>
        <v>63.317740331016331</v>
      </c>
      <c r="K135" s="189">
        <f>RANK(I135,$I$76:$I$999)</f>
        <v>60</v>
      </c>
      <c r="L135" s="190" t="e">
        <f>RANK(I135,$I$461:$I$888)</f>
        <v>#N/A</v>
      </c>
      <c r="M135" s="173">
        <f>SUM(N135:R135)</f>
        <v>18617.208216260708</v>
      </c>
      <c r="N135" s="174">
        <f>T135*(1+(IF((AG135+IF($D$62=1,15,0)+IF(F135="백어택",8,0))&gt;100,100,AG135+IF($D$62=1,15,0)+IF(F135="백어택",8,0))/100)*(AI135/100-1))</f>
        <v>6207.0451238132346</v>
      </c>
      <c r="O135" s="174">
        <f>U135*(1+(IF(($D$57+IF($D$62=1,15,0)+IF(F135="백어택",8,0))&gt;100,100,$D$57+IF($D$62=1,15,0)+IF(F135="백어택",8,0))/100)*(AI135/100-1))</f>
        <v>12410.163092447474</v>
      </c>
      <c r="P135" s="174"/>
      <c r="Q135" s="174"/>
      <c r="R135" s="175"/>
      <c r="S135" s="173">
        <f>SUM(T135:X135)</f>
        <v>13479.472789780324</v>
      </c>
      <c r="T135" s="174">
        <f>AL135*IF(H135="근접",AT135,IF(AV135=1,AT135,1))*AU135*AX135*IF(F135="백어택",1.2,1)</f>
        <v>4494.1053932190434</v>
      </c>
      <c r="U135" s="174">
        <f>IF(AX135=1,AM135*IF(H135="근접",AT135,IF(AV135=1,AT135,1)),0)*AU135*AY135*IF(AX135=1,1,0)*IF(F135="백어택",1.2,1)</f>
        <v>8985.3673965612816</v>
      </c>
      <c r="V135" s="174"/>
      <c r="W135" s="174"/>
      <c r="X135" s="175"/>
      <c r="Y135" s="173">
        <f>SUM(Z135:AD135)</f>
        <v>28980.866498027703</v>
      </c>
      <c r="Z135" s="174">
        <f>T135*$D$58/100</f>
        <v>9662.3265954209437</v>
      </c>
      <c r="AA135" s="174">
        <f>U135*$D$58/100</f>
        <v>19318.539902606757</v>
      </c>
      <c r="AB135" s="174"/>
      <c r="AC135" s="174"/>
      <c r="AD135" s="175"/>
      <c r="AE135" s="173">
        <f>(AO135*(1-$D$20/100)*(1-$D$17/100)-AR135)*IF(AW135="보스대상",1,POWER(0.85,AW135))</f>
        <v>8.2283416507961995</v>
      </c>
      <c r="AF135" s="174">
        <f>AP135</f>
        <v>36</v>
      </c>
      <c r="AG135" s="174">
        <f>IF($D$57&gt;100,100,$D$57)</f>
        <v>25.143699999999999</v>
      </c>
      <c r="AH135" s="174">
        <f>AQ135</f>
        <v>521</v>
      </c>
      <c r="AI135" s="174">
        <f>$D$58</f>
        <v>215</v>
      </c>
      <c r="AJ135" s="174">
        <f>10*AS135/IF(AX135=1,IF(AY135=1,4.5,4),4)</f>
        <v>2</v>
      </c>
      <c r="AK135" s="174">
        <f>SUM(AL135:AN135)</f>
        <v>6241.0232156162256</v>
      </c>
      <c r="AL135" s="174">
        <f>IF(AV135=1,$D$61*(VLOOKUP(C135,$B$36:$AG$39,25,FALSE)+VLOOKUP(C135,$B$40:$AG$43,25,FALSE)*$D$54),(IF(H135="근접",$D$61*(VLOOKUP(C135,$B$36:$AG$39,25,FALSE)+VLOOKUP(C135,$B$40:$AG$43,25,FALSE)*$D$54),$D$60*(VLOOKUP(C135,$B$36:$AG$39,25,FALSE)+VLOOKUP(C135,$B$40:$AG$43,25,FALSE)*$D$54))))*$D$59/100</f>
        <v>3745.0878276825365</v>
      </c>
      <c r="AM135" s="174">
        <f>(IF(AV135=1,$D$61*(VLOOKUP(C135,$B$36:$AG$39,26,FALSE)+VLOOKUP(C135,$B$40:$AG$43,26,FALSE)*$D$54),IF(H135="근접",$D$61*(VLOOKUP(C135,$B$36:$AG$39,26,FALSE)+VLOOKUP(C135,$B$40:$AG$43,26,FALSE)*$D$54),$D$60*(VLOOKUP(C135,$B$36:$AG$39,26,FALSE)+VLOOKUP(C135,$B$40:$AG$43,26,FALSE)*$D$54))))*$D$59/100</f>
        <v>2495.9353879336895</v>
      </c>
      <c r="AN135" s="174"/>
      <c r="AO135" s="176">
        <v>24</v>
      </c>
      <c r="AP135" s="174">
        <v>36</v>
      </c>
      <c r="AQ135" s="175">
        <f>VLOOKUP(C135,$B$45:$AA$48,25,FALSE)</f>
        <v>521</v>
      </c>
      <c r="AR135" s="31">
        <f>IF(LEFT(E135,1)*1=1,$S$68,$R$68)</f>
        <v>0</v>
      </c>
      <c r="AS135" s="2">
        <f>IF(LEFT(E135,1)*1=2,$U$68,$T$68)</f>
        <v>0.8</v>
      </c>
      <c r="AT135" s="33">
        <f>IF(LEFT(E135,1)*1=3,$W$68,$V$68)</f>
        <v>1</v>
      </c>
      <c r="AU135" s="31">
        <f>IF(MID(E135,3,1)*1=1,$Y$68,$X$68)</f>
        <v>1</v>
      </c>
      <c r="AV135" s="2">
        <f>IF(MID(E135,3,1)*1=2,$AA$68,$Z$68)</f>
        <v>0</v>
      </c>
      <c r="AW135" s="33">
        <f>IF(MID(E135,3,1)*1=3,$AC$68,$AB$68)</f>
        <v>5</v>
      </c>
      <c r="AX135" s="31">
        <f>IF(MID(E135,5,1)*1=1,$AE$68,$AD$68)</f>
        <v>1</v>
      </c>
      <c r="AY135" s="33">
        <f>IF(MID(E135,5,1)*1=2,$AG$68,$AF$68)</f>
        <v>3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hidden="1" customHeight="1">
      <c r="A136" s="2"/>
      <c r="B136" s="107">
        <v>738</v>
      </c>
      <c r="C136" s="31">
        <v>10</v>
      </c>
      <c r="D136" s="111" t="s">
        <v>18</v>
      </c>
      <c r="E136" s="2" t="s">
        <v>135</v>
      </c>
      <c r="F136" s="2" t="s">
        <v>149</v>
      </c>
      <c r="G136" s="2" t="s">
        <v>186</v>
      </c>
      <c r="H136" s="33" t="s">
        <v>80</v>
      </c>
      <c r="I136" s="173">
        <f>M136/AE136</f>
        <v>2262.5711238496338</v>
      </c>
      <c r="J136" s="174">
        <f>AH136/AE136</f>
        <v>63.317740331016331</v>
      </c>
      <c r="K136" s="189">
        <f>RANK(I136,$I$76:$I$999)</f>
        <v>60</v>
      </c>
      <c r="L136" s="190" t="e">
        <f>RANK(I136,$I$461:$I$888)</f>
        <v>#N/A</v>
      </c>
      <c r="M136" s="173">
        <f>SUM(N136:R136)</f>
        <v>18617.208216260708</v>
      </c>
      <c r="N136" s="174">
        <f>T136*(1+(IF((AG136+IF($D$62=1,15,0)+IF(F136="백어택",8,0))&gt;100,100,AG136+IF($D$62=1,15,0)+IF(F136="백어택",8,0))/100)*(AI136/100-1))</f>
        <v>6207.0451238132346</v>
      </c>
      <c r="O136" s="174">
        <f>U136*(1+(IF(($D$57+IF($D$62=1,15,0)+IF(F136="백어택",8,0))&gt;100,100,$D$57+IF($D$62=1,15,0)+IF(F136="백어택",8,0))/100)*(AI136/100-1))</f>
        <v>12410.163092447474</v>
      </c>
      <c r="P136" s="174"/>
      <c r="Q136" s="174"/>
      <c r="R136" s="175"/>
      <c r="S136" s="173">
        <f>SUM(T136:X136)</f>
        <v>13479.472789780324</v>
      </c>
      <c r="T136" s="174">
        <f>AL136*IF(H136="근접",AT136,IF(AV136=1,AT136,1))*AU136*AX136*IF(F136="백어택",1.2,1)</f>
        <v>4494.1053932190434</v>
      </c>
      <c r="U136" s="174">
        <f>IF(AX136=1,AM136*IF(H136="근접",AT136,IF(AV136=1,AT136,1)),0)*AU136*AY136*IF(AX136=1,1,0)*IF(F136="백어택",1.2,1)</f>
        <v>8985.3673965612816</v>
      </c>
      <c r="V136" s="174"/>
      <c r="W136" s="174"/>
      <c r="X136" s="175"/>
      <c r="Y136" s="173">
        <f>SUM(Z136:AD136)</f>
        <v>28980.866498027703</v>
      </c>
      <c r="Z136" s="174">
        <f>T136*$D$58/100</f>
        <v>9662.3265954209437</v>
      </c>
      <c r="AA136" s="174">
        <f>U136*$D$58/100</f>
        <v>19318.539902606757</v>
      </c>
      <c r="AB136" s="174"/>
      <c r="AC136" s="174"/>
      <c r="AD136" s="175"/>
      <c r="AE136" s="173">
        <f>(AO136*(1-$D$20/100)*(1-$D$17/100)-AR136)*IF(AW136="보스대상",1,POWER(0.85,AW136))</f>
        <v>8.2283416507961995</v>
      </c>
      <c r="AF136" s="174">
        <f>AP136</f>
        <v>36</v>
      </c>
      <c r="AG136" s="174">
        <f>IF($D$57&gt;100,100,$D$57)</f>
        <v>25.143699999999999</v>
      </c>
      <c r="AH136" s="174">
        <f>AQ136</f>
        <v>521</v>
      </c>
      <c r="AI136" s="174">
        <f>$D$58</f>
        <v>215</v>
      </c>
      <c r="AJ136" s="174">
        <f>10*AS136/IF(AX136=1,IF(AY136=1,4.5,4),4)</f>
        <v>2.5</v>
      </c>
      <c r="AK136" s="174">
        <f>SUM(AL136:AN136)</f>
        <v>6241.0232156162256</v>
      </c>
      <c r="AL136" s="174">
        <f>IF(AV136=1,$D$61*(VLOOKUP(C136,$B$36:$AG$39,25,FALSE)+VLOOKUP(C136,$B$40:$AG$43,25,FALSE)*$D$54),(IF(H136="근접",$D$61*(VLOOKUP(C136,$B$36:$AG$39,25,FALSE)+VLOOKUP(C136,$B$40:$AG$43,25,FALSE)*$D$54),$D$60*(VLOOKUP(C136,$B$36:$AG$39,25,FALSE)+VLOOKUP(C136,$B$40:$AG$43,25,FALSE)*$D$54))))*$D$59/100</f>
        <v>3745.0878276825365</v>
      </c>
      <c r="AM136" s="174">
        <f>(IF(AV136=1,$D$61*(VLOOKUP(C136,$B$36:$AG$39,26,FALSE)+VLOOKUP(C136,$B$40:$AG$43,26,FALSE)*$D$54),IF(H136="근접",$D$61*(VLOOKUP(C136,$B$36:$AG$39,26,FALSE)+VLOOKUP(C136,$B$40:$AG$43,26,FALSE)*$D$54),$D$60*(VLOOKUP(C136,$B$36:$AG$39,26,FALSE)+VLOOKUP(C136,$B$40:$AG$43,26,FALSE)*$D$54))))*$D$59/100</f>
        <v>2495.9353879336895</v>
      </c>
      <c r="AN136" s="174"/>
      <c r="AO136" s="176">
        <v>24</v>
      </c>
      <c r="AP136" s="174">
        <v>36</v>
      </c>
      <c r="AQ136" s="175">
        <f>VLOOKUP(C136,$B$45:$AA$48,25,FALSE)</f>
        <v>521</v>
      </c>
      <c r="AR136" s="31">
        <f>IF(LEFT(E136,1)*1=1,$S$68,$R$68)</f>
        <v>0</v>
      </c>
      <c r="AS136" s="2">
        <f>IF(LEFT(E136,1)*1=2,$U$68,$T$68)</f>
        <v>1</v>
      </c>
      <c r="AT136" s="33">
        <f>IF(LEFT(E136,1)*1=3,$W$68,$V$68)</f>
        <v>1.2</v>
      </c>
      <c r="AU136" s="31">
        <f>IF(MID(E136,3,1)*1=1,$Y$68,$X$68)</f>
        <v>1</v>
      </c>
      <c r="AV136" s="2">
        <f>IF(MID(E136,3,1)*1=2,$AA$68,$Z$68)</f>
        <v>0</v>
      </c>
      <c r="AW136" s="33">
        <f>IF(MID(E136,3,1)*1=3,$AC$68,$AB$68)</f>
        <v>5</v>
      </c>
      <c r="AX136" s="31">
        <f>IF(MID(E136,5,1)*1=1,$AE$68,$AD$68)</f>
        <v>1</v>
      </c>
      <c r="AY136" s="33">
        <f>IF(MID(E136,5,1)*1=2,$AG$68,$AF$68)</f>
        <v>3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2" customHeight="1">
      <c r="A137" s="2"/>
      <c r="B137" s="107">
        <v>697</v>
      </c>
      <c r="C137" s="31">
        <v>10</v>
      </c>
      <c r="D137" s="111" t="s">
        <v>18</v>
      </c>
      <c r="E137" s="2" t="s">
        <v>159</v>
      </c>
      <c r="F137" s="2" t="s">
        <v>149</v>
      </c>
      <c r="G137" s="2"/>
      <c r="H137" s="33" t="s">
        <v>81</v>
      </c>
      <c r="I137" s="173">
        <f>M137/AE137</f>
        <v>2249.2435741009281</v>
      </c>
      <c r="J137" s="174">
        <f>AH137/AE137</f>
        <v>28.094417760367445</v>
      </c>
      <c r="K137" s="189">
        <f>RANK(I137,$I$76:$I$999)</f>
        <v>62</v>
      </c>
      <c r="L137" s="190" t="e">
        <f>RANK(I137,$I$461:$I$888)</f>
        <v>#N/A</v>
      </c>
      <c r="M137" s="173">
        <f>SUM(N137:R137)</f>
        <v>41711.343232024927</v>
      </c>
      <c r="N137" s="174">
        <f>T137*(1+(IF((AG137+IF($D$62=1,15,0)+IF(F137="백어택",8,0))&gt;100,100,AG137+IF($D$62=1,15,0)+IF(F137="백어택",8,0))/100)*(AI137/100-1))</f>
        <v>41711.343232024927</v>
      </c>
      <c r="O137" s="174">
        <f>U137*(1+(IF(($D$57+IF($D$62=1,15,0)+IF(F137="백어택",8,0))&gt;100,100,$D$57+IF($D$62=1,15,0)+IF(F137="백어택",8,0))/100)*(AI137/100-1))</f>
        <v>0</v>
      </c>
      <c r="P137" s="174"/>
      <c r="Q137" s="174"/>
      <c r="R137" s="175"/>
      <c r="S137" s="173">
        <f>SUM(T137:X137)</f>
        <v>30200.388242431967</v>
      </c>
      <c r="T137" s="174">
        <f>AL137*IF(H137="근접",AT137,IF(AV137=1,AT137,1))*AU137*AX137*IF(F137="백어택",1.2,1)</f>
        <v>30200.388242431967</v>
      </c>
      <c r="U137" s="174">
        <f>IF(AX137=1,AM137*IF(H137="근접",AT137,IF(AV137=1,AT137,1)),0)*AU137*AY137*IF(AX137=1,1,0)*IF(F137="백어택",1.2,1)</f>
        <v>0</v>
      </c>
      <c r="V137" s="174"/>
      <c r="W137" s="174"/>
      <c r="X137" s="175"/>
      <c r="Y137" s="173">
        <f>SUM(Z137:AD137)</f>
        <v>64930.834721228734</v>
      </c>
      <c r="Z137" s="174">
        <f>T137*$D$58/100</f>
        <v>64930.834721228734</v>
      </c>
      <c r="AA137" s="174">
        <f>U137*$D$58/100</f>
        <v>0</v>
      </c>
      <c r="AB137" s="174"/>
      <c r="AC137" s="174"/>
      <c r="AD137" s="175"/>
      <c r="AE137" s="173">
        <f>(AO137*(1-$D$20/100)*(1-$D$17/100)-AR137)*IF(AW137="보스대상",1,POWER(0.85,AW137))</f>
        <v>18.544609268784001</v>
      </c>
      <c r="AF137" s="174">
        <f>AP137</f>
        <v>36</v>
      </c>
      <c r="AG137" s="174">
        <f>IF($D$57&gt;100,100,$D$57)</f>
        <v>25.143699999999999</v>
      </c>
      <c r="AH137" s="174">
        <f>AQ137</f>
        <v>521</v>
      </c>
      <c r="AI137" s="174">
        <f>$D$58</f>
        <v>215</v>
      </c>
      <c r="AJ137" s="174">
        <f>10*AS137/IF(AX137=1,IF(AY137=1,4.5,4),4)</f>
        <v>2.5</v>
      </c>
      <c r="AK137" s="174">
        <f>SUM(AL137:AN137)</f>
        <v>12482.046431232451</v>
      </c>
      <c r="AL137" s="174">
        <f>IF(AV137=1,$D$61*(VLOOKUP(C137,$B$36:$AG$39,25,FALSE)+VLOOKUP(C137,$B$40:$AG$43,25,FALSE)*$D$54),(IF(H137="근접",$D$61*(VLOOKUP(C137,$B$36:$AG$39,25,FALSE)+VLOOKUP(C137,$B$40:$AG$43,25,FALSE)*$D$54),$D$60*(VLOOKUP(C137,$B$36:$AG$39,25,FALSE)+VLOOKUP(C137,$B$40:$AG$43,25,FALSE)*$D$54))))*$D$59/100</f>
        <v>7490.175655365073</v>
      </c>
      <c r="AM137" s="174">
        <f>(IF(AV137=1,$D$61*(VLOOKUP(C137,$B$36:$AG$39,26,FALSE)+VLOOKUP(C137,$B$40:$AG$43,26,FALSE)*$D$54),IF(H137="근접",$D$61*(VLOOKUP(C137,$B$36:$AG$39,26,FALSE)+VLOOKUP(C137,$B$40:$AG$43,26,FALSE)*$D$54),$D$60*(VLOOKUP(C137,$B$36:$AG$39,26,FALSE)+VLOOKUP(C137,$B$40:$AG$43,26,FALSE)*$D$54))))*$D$59/100</f>
        <v>4991.8707758673791</v>
      </c>
      <c r="AN137" s="174"/>
      <c r="AO137" s="176">
        <v>24</v>
      </c>
      <c r="AP137" s="174">
        <v>36</v>
      </c>
      <c r="AQ137" s="175">
        <f>VLOOKUP(C137,$B$45:$AA$48,25,FALSE)</f>
        <v>521</v>
      </c>
      <c r="AR137" s="31">
        <f>IF(LEFT(E137,1)*1=1,$S$68,$R$68)</f>
        <v>0</v>
      </c>
      <c r="AS137" s="2">
        <f>IF(LEFT(E137,1)*1=2,$U$68,$T$68)</f>
        <v>1</v>
      </c>
      <c r="AT137" s="33">
        <f>IF(LEFT(E137,1)*1=3,$W$68,$V$68)</f>
        <v>1.2</v>
      </c>
      <c r="AU137" s="31">
        <f>IF(MID(E137,3,1)*1=1,$Y$68,$X$68)</f>
        <v>1</v>
      </c>
      <c r="AV137" s="2">
        <f>IF(MID(E137,3,1)*1=2,$AA$68,$Z$68)</f>
        <v>1</v>
      </c>
      <c r="AW137" s="33" t="str">
        <f>IF(MID(E137,3,1)*1=3,$AC$68,$AB$68)</f>
        <v>보스대상</v>
      </c>
      <c r="AX137" s="31">
        <f>IF(MID(E137,5,1)*1=1,$AE$68,$AD$68)</f>
        <v>2.8</v>
      </c>
      <c r="AY137" s="33">
        <f>IF(MID(E137,5,1)*1=2,$AG$68,$AF$68)</f>
        <v>1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customHeight="1">
      <c r="A138" s="2"/>
      <c r="B138" s="107">
        <v>728</v>
      </c>
      <c r="C138" s="31">
        <v>10</v>
      </c>
      <c r="D138" s="111" t="s">
        <v>18</v>
      </c>
      <c r="E138" s="2" t="s">
        <v>159</v>
      </c>
      <c r="F138" s="2" t="s">
        <v>149</v>
      </c>
      <c r="G138" s="2"/>
      <c r="H138" s="33" t="s">
        <v>80</v>
      </c>
      <c r="I138" s="173">
        <f>M138/AE138</f>
        <v>2249.2435741009281</v>
      </c>
      <c r="J138" s="174">
        <f>AH138/AE138</f>
        <v>28.094417760367445</v>
      </c>
      <c r="K138" s="189">
        <f>RANK(I138,$I$76:$I$999)</f>
        <v>62</v>
      </c>
      <c r="L138" s="190" t="e">
        <f>RANK(I138,$I$461:$I$888)</f>
        <v>#N/A</v>
      </c>
      <c r="M138" s="173">
        <f>SUM(N138:R138)</f>
        <v>41711.343232024927</v>
      </c>
      <c r="N138" s="174">
        <f>T138*(1+(IF((AG138+IF($D$62=1,15,0)+IF(F138="백어택",8,0))&gt;100,100,AG138+IF($D$62=1,15,0)+IF(F138="백어택",8,0))/100)*(AI138/100-1))</f>
        <v>41711.343232024927</v>
      </c>
      <c r="O138" s="174">
        <f>U138*(1+(IF(($D$57+IF($D$62=1,15,0)+IF(F138="백어택",8,0))&gt;100,100,$D$57+IF($D$62=1,15,0)+IF(F138="백어택",8,0))/100)*(AI138/100-1))</f>
        <v>0</v>
      </c>
      <c r="P138" s="174"/>
      <c r="Q138" s="174"/>
      <c r="R138" s="175"/>
      <c r="S138" s="173">
        <f>SUM(T138:X138)</f>
        <v>30200.388242431967</v>
      </c>
      <c r="T138" s="174">
        <f>AL138*IF(H138="근접",AT138,IF(AV138=1,AT138,1))*AU138*AX138*IF(F138="백어택",1.2,1)</f>
        <v>30200.388242431967</v>
      </c>
      <c r="U138" s="174">
        <f>IF(AX138=1,AM138*IF(H138="근접",AT138,IF(AV138=1,AT138,1)),0)*AU138*AY138*IF(AX138=1,1,0)*IF(F138="백어택",1.2,1)</f>
        <v>0</v>
      </c>
      <c r="V138" s="174"/>
      <c r="W138" s="174"/>
      <c r="X138" s="175"/>
      <c r="Y138" s="173">
        <f>SUM(Z138:AD138)</f>
        <v>64930.834721228734</v>
      </c>
      <c r="Z138" s="174">
        <f>T138*$D$58/100</f>
        <v>64930.834721228734</v>
      </c>
      <c r="AA138" s="174">
        <f>U138*$D$58/100</f>
        <v>0</v>
      </c>
      <c r="AB138" s="174"/>
      <c r="AC138" s="174"/>
      <c r="AD138" s="175"/>
      <c r="AE138" s="173">
        <f>(AO138*(1-$D$20/100)*(1-$D$17/100)-AR138)*IF(AW138="보스대상",1,POWER(0.85,AW138))</f>
        <v>18.544609268784001</v>
      </c>
      <c r="AF138" s="174">
        <f>AP138</f>
        <v>36</v>
      </c>
      <c r="AG138" s="174">
        <f>IF($D$57&gt;100,100,$D$57)</f>
        <v>25.143699999999999</v>
      </c>
      <c r="AH138" s="174">
        <f>AQ138</f>
        <v>521</v>
      </c>
      <c r="AI138" s="174">
        <f>$D$58</f>
        <v>215</v>
      </c>
      <c r="AJ138" s="174">
        <f>10*AS138/IF(AX138=1,IF(AY138=1,4.5,4),4)</f>
        <v>2.5</v>
      </c>
      <c r="AK138" s="174">
        <f>SUM(AL138:AN138)</f>
        <v>12482.046431232451</v>
      </c>
      <c r="AL138" s="174">
        <f>IF(AV138=1,$D$61*(VLOOKUP(C138,$B$36:$AG$39,25,FALSE)+VLOOKUP(C138,$B$40:$AG$43,25,FALSE)*$D$54),(IF(H138="근접",$D$61*(VLOOKUP(C138,$B$36:$AG$39,25,FALSE)+VLOOKUP(C138,$B$40:$AG$43,25,FALSE)*$D$54),$D$60*(VLOOKUP(C138,$B$36:$AG$39,25,FALSE)+VLOOKUP(C138,$B$40:$AG$43,25,FALSE)*$D$54))))*$D$59/100</f>
        <v>7490.175655365073</v>
      </c>
      <c r="AM138" s="174">
        <f>(IF(AV138=1,$D$61*(VLOOKUP(C138,$B$36:$AG$39,26,FALSE)+VLOOKUP(C138,$B$40:$AG$43,26,FALSE)*$D$54),IF(H138="근접",$D$61*(VLOOKUP(C138,$B$36:$AG$39,26,FALSE)+VLOOKUP(C138,$B$40:$AG$43,26,FALSE)*$D$54),$D$60*(VLOOKUP(C138,$B$36:$AG$39,26,FALSE)+VLOOKUP(C138,$B$40:$AG$43,26,FALSE)*$D$54))))*$D$59/100</f>
        <v>4991.8707758673791</v>
      </c>
      <c r="AN138" s="174"/>
      <c r="AO138" s="176">
        <v>24</v>
      </c>
      <c r="AP138" s="174">
        <v>36</v>
      </c>
      <c r="AQ138" s="175">
        <f>VLOOKUP(C138,$B$45:$AA$48,25,FALSE)</f>
        <v>521</v>
      </c>
      <c r="AR138" s="31">
        <f>IF(LEFT(E138,1)*1=1,$S$68,$R$68)</f>
        <v>0</v>
      </c>
      <c r="AS138" s="2">
        <f>IF(LEFT(E138,1)*1=2,$U$68,$T$68)</f>
        <v>1</v>
      </c>
      <c r="AT138" s="33">
        <f>IF(LEFT(E138,1)*1=3,$W$68,$V$68)</f>
        <v>1.2</v>
      </c>
      <c r="AU138" s="31">
        <f>IF(MID(E138,3,1)*1=1,$Y$68,$X$68)</f>
        <v>1</v>
      </c>
      <c r="AV138" s="2">
        <f>IF(MID(E138,3,1)*1=2,$AA$68,$Z$68)</f>
        <v>1</v>
      </c>
      <c r="AW138" s="33" t="str">
        <f>IF(MID(E138,3,1)*1=3,$AC$68,$AB$68)</f>
        <v>보스대상</v>
      </c>
      <c r="AX138" s="31">
        <f>IF(MID(E138,5,1)*1=1,$AE$68,$AD$68)</f>
        <v>2.8</v>
      </c>
      <c r="AY138" s="33">
        <f>IF(MID(E138,5,1)*1=2,$AG$68,$AF$68)</f>
        <v>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hidden="1" customHeight="1">
      <c r="A139" s="2"/>
      <c r="B139" s="107">
        <v>670</v>
      </c>
      <c r="C139" s="31">
        <v>10</v>
      </c>
      <c r="D139" s="111" t="s">
        <v>18</v>
      </c>
      <c r="E139" s="2" t="s">
        <v>157</v>
      </c>
      <c r="F139" s="2"/>
      <c r="G139" s="2" t="s">
        <v>186</v>
      </c>
      <c r="H139" s="33" t="s">
        <v>80</v>
      </c>
      <c r="I139" s="173">
        <f>M139/AE139</f>
        <v>2243.8782298130168</v>
      </c>
      <c r="J139" s="174">
        <f>AH139/AE139</f>
        <v>80.731130862423839</v>
      </c>
      <c r="K139" s="189">
        <f>RANK(I139,$I$76:$I$999)</f>
        <v>66</v>
      </c>
      <c r="L139" s="190" t="e">
        <f>RANK(I139,$I$461:$I$888)</f>
        <v>#N/A</v>
      </c>
      <c r="M139" s="173">
        <f>SUM(N139:R139)</f>
        <v>14480.913933000767</v>
      </c>
      <c r="N139" s="174">
        <f>T139*(1+(IF((AG139+IF($D$62=1,15,0)+IF(F139="백어택",8,0))&gt;100,100,AG139+IF($D$62=1,15,0)+IF(F139="백어택",8,0))/100)*(AI139/100-1))</f>
        <v>4827.9895230309021</v>
      </c>
      <c r="O139" s="174">
        <f>U139*(1+(IF(($D$57+IF($D$62=1,15,0)+IF(F139="백어택",8,0))&gt;100,100,$D$57+IF($D$62=1,15,0)+IF(F139="백어택",8,0))/100)*(AI139/100-1))</f>
        <v>9652.9244099698644</v>
      </c>
      <c r="P139" s="174"/>
      <c r="Q139" s="174"/>
      <c r="R139" s="175"/>
      <c r="S139" s="173">
        <f>SUM(T139:X139)</f>
        <v>11232.893991483605</v>
      </c>
      <c r="T139" s="174">
        <f>AL139*IF(H139="근접",AT139,IF(AV139=1,AT139,1))*AU139*AX139*IF(F139="백어택",1.2,1)</f>
        <v>3745.0878276825365</v>
      </c>
      <c r="U139" s="174">
        <f>IF(AX139=1,AM139*IF(H139="근접",AT139,IF(AV139=1,AT139,1)),0)*AU139*AY139*IF(AX139=1,1,0)*IF(F139="백어택",1.2,1)</f>
        <v>7487.8061638010686</v>
      </c>
      <c r="V139" s="174"/>
      <c r="W139" s="174"/>
      <c r="X139" s="175"/>
      <c r="Y139" s="173">
        <f>SUM(Z139:AD139)</f>
        <v>24150.72208168975</v>
      </c>
      <c r="Z139" s="174">
        <f>T139*$D$58/100</f>
        <v>8051.9388295174531</v>
      </c>
      <c r="AA139" s="174">
        <f>U139*$D$58/100</f>
        <v>16098.783252172298</v>
      </c>
      <c r="AB139" s="174"/>
      <c r="AC139" s="174"/>
      <c r="AD139" s="175"/>
      <c r="AE139" s="173">
        <f>(AO139*(1-$D$20/100)*(1-$D$17/100)-AR139)*IF(AW139="보스대상",1,POWER(0.85,AW139))</f>
        <v>6.4535204007961999</v>
      </c>
      <c r="AF139" s="174">
        <f>AP139</f>
        <v>36</v>
      </c>
      <c r="AG139" s="174">
        <f>IF($D$57&gt;100,100,$D$57)</f>
        <v>25.143699999999999</v>
      </c>
      <c r="AH139" s="174">
        <f>AQ139</f>
        <v>521</v>
      </c>
      <c r="AI139" s="174">
        <f>$D$58</f>
        <v>215</v>
      </c>
      <c r="AJ139" s="174">
        <f>10*AS139/IF(AX139=1,IF(AY139=1,4.5,4),4)</f>
        <v>2.5</v>
      </c>
      <c r="AK139" s="174">
        <f>SUM(AL139:AN139)</f>
        <v>6241.0232156162256</v>
      </c>
      <c r="AL139" s="174">
        <f>IF(AV139=1,$D$61*(VLOOKUP(C139,$B$36:$AG$39,25,FALSE)+VLOOKUP(C139,$B$40:$AG$43,25,FALSE)*$D$54),(IF(H139="근접",$D$61*(VLOOKUP(C139,$B$36:$AG$39,25,FALSE)+VLOOKUP(C139,$B$40:$AG$43,25,FALSE)*$D$54),$D$60*(VLOOKUP(C139,$B$36:$AG$39,25,FALSE)+VLOOKUP(C139,$B$40:$AG$43,25,FALSE)*$D$54))))*$D$59/100</f>
        <v>3745.0878276825365</v>
      </c>
      <c r="AM139" s="174">
        <f>(IF(AV139=1,$D$61*(VLOOKUP(C139,$B$36:$AG$39,26,FALSE)+VLOOKUP(C139,$B$40:$AG$43,26,FALSE)*$D$54),IF(H139="근접",$D$61*(VLOOKUP(C139,$B$36:$AG$39,26,FALSE)+VLOOKUP(C139,$B$40:$AG$43,26,FALSE)*$D$54),$D$60*(VLOOKUP(C139,$B$36:$AG$39,26,FALSE)+VLOOKUP(C139,$B$40:$AG$43,26,FALSE)*$D$54))))*$D$59/100</f>
        <v>2495.9353879336895</v>
      </c>
      <c r="AN139" s="174"/>
      <c r="AO139" s="176">
        <v>24</v>
      </c>
      <c r="AP139" s="174">
        <v>36</v>
      </c>
      <c r="AQ139" s="175">
        <f>VLOOKUP(C139,$B$45:$AA$48,25,FALSE)</f>
        <v>521</v>
      </c>
      <c r="AR139" s="31">
        <f>IF(LEFT(E139,1)*1=1,$S$68,$R$68)</f>
        <v>4</v>
      </c>
      <c r="AS139" s="2">
        <f>IF(LEFT(E139,1)*1=2,$U$68,$T$68)</f>
        <v>1</v>
      </c>
      <c r="AT139" s="33">
        <f>IF(LEFT(E139,1)*1=3,$W$68,$V$68)</f>
        <v>1</v>
      </c>
      <c r="AU139" s="31">
        <f>IF(MID(E139,3,1)*1=1,$Y$68,$X$68)</f>
        <v>1</v>
      </c>
      <c r="AV139" s="2">
        <f>IF(MID(E139,3,1)*1=2,$AA$68,$Z$68)</f>
        <v>0</v>
      </c>
      <c r="AW139" s="33">
        <f>IF(MID(E139,3,1)*1=3,$AC$68,$AB$68)</f>
        <v>5</v>
      </c>
      <c r="AX139" s="31">
        <f>IF(MID(E139,5,1)*1=1,$AE$68,$AD$68)</f>
        <v>1</v>
      </c>
      <c r="AY139" s="33">
        <f>IF(MID(E139,5,1)*1=2,$AG$68,$AF$68)</f>
        <v>3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customHeight="1">
      <c r="A140" s="2"/>
      <c r="B140" s="107">
        <v>568</v>
      </c>
      <c r="C140" s="31">
        <v>10</v>
      </c>
      <c r="D140" s="111" t="s">
        <v>14</v>
      </c>
      <c r="E140" s="2" t="s">
        <v>141</v>
      </c>
      <c r="F140" s="2" t="s">
        <v>149</v>
      </c>
      <c r="G140" s="2"/>
      <c r="H140" s="33" t="s">
        <v>81</v>
      </c>
      <c r="I140" s="173">
        <f>M140/AE140</f>
        <v>2246.1046243051064</v>
      </c>
      <c r="J140" s="174">
        <f>AH140/AE140</f>
        <v>30.114250022518402</v>
      </c>
      <c r="K140" s="189">
        <f>RANK(I140,$I$76:$I$999)</f>
        <v>64</v>
      </c>
      <c r="L140" s="190" t="e">
        <f>RANK(I140,$I$461:$I$888)</f>
        <v>#N/A</v>
      </c>
      <c r="M140" s="173">
        <f>SUM(N140:R140)</f>
        <v>49003.071205989996</v>
      </c>
      <c r="N140" s="174">
        <f>T140*(1+(IF((AG140+IF($D$62=1,15,0)+IF(F140="백어택",8,0))&gt;100,100,AG140+IF($D$62=1,15,0)+IF(F140="백어택",8,0))/100)*(AI140/100-1))</f>
        <v>9188.0140503093335</v>
      </c>
      <c r="O140" s="174">
        <f>U140*(1+((IF((AG140+IF($D$62=1,15,0)+IF(F140="백어택",8,0))&gt;100,100,AG140+IF($D$62=1,15,0)+IF(F140="백어택",8,0))/100)*(AI140/100-1)))</f>
        <v>9188.0140503093335</v>
      </c>
      <c r="P140" s="174">
        <f>V140*(1+(IF((AG140+IF($D$62=1,15,0)+IF(F140="백어택",8,0))&gt;100,100,AG140+IF($D$62=1,15,0)+IF(F140="백어택",8,0))/100)*(AI140/100-1))</f>
        <v>12250.891403125082</v>
      </c>
      <c r="Q140" s="174">
        <f>W140*(1+(IF((AG140+IF($D$62=1,15,0)+IF(F140="백어택",8,0))&gt;100,100,AG140+IF($D$62=1,15,0)+IF(F140="백어택",8,0))/100)*(AI140/100-1))</f>
        <v>18376.151702246247</v>
      </c>
      <c r="R140" s="175"/>
      <c r="S140" s="173">
        <f>SUM(T140:X140)</f>
        <v>35479.839794662796</v>
      </c>
      <c r="T140" s="174">
        <f>AL140*IF(H140="근접",AR140,1)*AU140*AY140*IF(F140="백어택",1.2,1)</f>
        <v>6652.4252156717475</v>
      </c>
      <c r="U140" s="174">
        <f>AM140*IF(H140="근접",AR140,1)*AU140*AY140*IF(F140="백어택",1.2,1)</f>
        <v>6652.4252156717475</v>
      </c>
      <c r="V140" s="174">
        <f>AN140*IF(H140="근접",AR140,1)*AU140*AY140*IF(F140="백어택",1.2,1)</f>
        <v>8870.049440320754</v>
      </c>
      <c r="W140" s="174">
        <f>(AL140+AM140+AN140)*IF(H140="근접",AR140,1)*AU140*IF(AX140=1,0,0.6)*IF(F140="백어택",1.2,1)</f>
        <v>13304.939922998548</v>
      </c>
      <c r="X140" s="175"/>
      <c r="Y140" s="173">
        <f>SUM(Z140:AD140)</f>
        <v>76281.655558525017</v>
      </c>
      <c r="Z140" s="174">
        <f>T140*AI140/100</f>
        <v>14302.714213694257</v>
      </c>
      <c r="AA140" s="174">
        <f>U140*AI140/100</f>
        <v>14302.714213694257</v>
      </c>
      <c r="AB140" s="174">
        <f>V140*AI140/100</f>
        <v>19070.606296689621</v>
      </c>
      <c r="AC140" s="174">
        <f>W140*AI140/100</f>
        <v>28605.62083444688</v>
      </c>
      <c r="AD140" s="175"/>
      <c r="AE140" s="173">
        <f>AO140*(1-$D$20/100)*(1-$D$17/100)-AW140</f>
        <v>21.816913903176005</v>
      </c>
      <c r="AF140" s="174">
        <f>AP140</f>
        <v>36</v>
      </c>
      <c r="AG140" s="174">
        <f>IF($D$57&gt;100,100,$D$57)</f>
        <v>25.143699999999999</v>
      </c>
      <c r="AH140" s="174">
        <f>AQ140*AS140</f>
        <v>657</v>
      </c>
      <c r="AI140" s="174">
        <f>$D$58</f>
        <v>215</v>
      </c>
      <c r="AJ140" s="174">
        <f>10/3</f>
        <v>3.3333333333333335</v>
      </c>
      <c r="AK140" s="174">
        <f>SUM(AL140:AN140)</f>
        <v>18479.083226386876</v>
      </c>
      <c r="AL140" s="174">
        <f>(IF(H140="근접",$D$61*(VLOOKUP(C140,$B$36:$AG$39,19,FALSE)+VLOOKUP(C140,$B$40:$AG$43,19,FALSE)*$D$54),$D$60*(VLOOKUP(C140,$B$36:$AG$39,19,FALSE)+VLOOKUP(C140,$B$40:$AG$43,19,FALSE)*$D$54)))*$D$59/100</f>
        <v>5543.6876797264567</v>
      </c>
      <c r="AM140" s="174">
        <f>(IF(H140="근접",$D$61*(VLOOKUP(C140,$B$36:$AG$39,20,FALSE)+VLOOKUP(C140,$B$40:$AG$43,20,FALSE)*$D$54),$D$60*(VLOOKUP(C140,$B$36:$AG$39,20,FALSE)+VLOOKUP(C140,$B$40:$AG$43,20,FALSE)*$D$54)))*$D$59/100</f>
        <v>5543.6876797264567</v>
      </c>
      <c r="AN140" s="174">
        <f>(IF(H140="근접",$D$61*(VLOOKUP(C140,$B$36:$AG$39,21,FALSE)+VLOOKUP(C140,$B$40:$AG$43,21,FALSE)*$D$54),$D$60*(VLOOKUP(C140,$B$36:$AG$39,21,FALSE)+VLOOKUP(C140,$B$40:$AG$43,21,FALSE)*$D$54)))*$D$59/100</f>
        <v>7391.7078669339626</v>
      </c>
      <c r="AO140" s="176">
        <v>36</v>
      </c>
      <c r="AP140" s="174">
        <v>36</v>
      </c>
      <c r="AQ140" s="175">
        <f>VLOOKUP(C140,$B$45:$AA$48,19,FALSE)</f>
        <v>657</v>
      </c>
      <c r="AR140" s="31">
        <f>IF(LEFT(E140,1)*1=1,$S$64,$R$64)</f>
        <v>1</v>
      </c>
      <c r="AS140" s="2">
        <f>IF(LEFT(E140,1)*1=2,$U$64,$T$64)</f>
        <v>1</v>
      </c>
      <c r="AT140" s="33">
        <f>IF(LEFT(E140,1)*1=3,$W$64,$V$64)</f>
        <v>0</v>
      </c>
      <c r="AU140" s="31">
        <f>IF(MID(E140,3,1)*1=1,$Y$64,$X$64)</f>
        <v>1</v>
      </c>
      <c r="AV140" s="2">
        <f>IF(MID(E140,3,1)*1=2,$AA$64,$Z$64)</f>
        <v>0</v>
      </c>
      <c r="AW140" s="33">
        <f>IF(MID(E140,3,1)*1=3,$AC$64,$AB$64)</f>
        <v>6</v>
      </c>
      <c r="AX140" s="31">
        <f>IF(MID(E140,5,1)*1=1,$AE$64,$AD$64)</f>
        <v>0.6</v>
      </c>
      <c r="AY140" s="33">
        <f>IF(MID(E140,5,1)*1=2,$AG$64,$AF$64)</f>
        <v>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customHeight="1">
      <c r="A141" s="2"/>
      <c r="B141" s="107">
        <v>574</v>
      </c>
      <c r="C141" s="31">
        <v>10</v>
      </c>
      <c r="D141" s="111" t="s">
        <v>14</v>
      </c>
      <c r="E141" s="2" t="s">
        <v>171</v>
      </c>
      <c r="F141" s="2" t="s">
        <v>149</v>
      </c>
      <c r="G141" s="2"/>
      <c r="H141" s="33" t="s">
        <v>81</v>
      </c>
      <c r="I141" s="173">
        <f>M141/AE141</f>
        <v>2246.1046243051064</v>
      </c>
      <c r="J141" s="174">
        <f>AH141/AE141</f>
        <v>15.057125011259201</v>
      </c>
      <c r="K141" s="189">
        <f>RANK(I141,$I$76:$I$999)</f>
        <v>64</v>
      </c>
      <c r="L141" s="190" t="e">
        <f>RANK(I141,$I$461:$I$888)</f>
        <v>#N/A</v>
      </c>
      <c r="M141" s="173">
        <f>SUM(N141:R141)</f>
        <v>49003.071205989996</v>
      </c>
      <c r="N141" s="174">
        <f>T141*(1+(IF((AG141+IF($D$62=1,15,0)+IF(F141="백어택",8,0))&gt;100,100,AG141+IF($D$62=1,15,0)+IF(F141="백어택",8,0))/100)*(AI141/100-1))</f>
        <v>9188.0140503093335</v>
      </c>
      <c r="O141" s="174">
        <f>U141*(1+((IF((AG141+IF($D$62=1,15,0)+IF(F141="백어택",8,0))&gt;100,100,AG141+IF($D$62=1,15,0)+IF(F141="백어택",8,0))/100)*(AI141/100-1)))</f>
        <v>9188.0140503093335</v>
      </c>
      <c r="P141" s="174">
        <f>V141*(1+(IF((AG141+IF($D$62=1,15,0)+IF(F141="백어택",8,0))&gt;100,100,AG141+IF($D$62=1,15,0)+IF(F141="백어택",8,0))/100)*(AI141/100-1))</f>
        <v>12250.891403125082</v>
      </c>
      <c r="Q141" s="174">
        <f>W141*(1+(IF((AG141+IF($D$62=1,15,0)+IF(F141="백어택",8,0))&gt;100,100,AG141+IF($D$62=1,15,0)+IF(F141="백어택",8,0))/100)*(AI141/100-1))</f>
        <v>18376.151702246247</v>
      </c>
      <c r="R141" s="175"/>
      <c r="S141" s="173">
        <f>SUM(T141:X141)</f>
        <v>35479.839794662796</v>
      </c>
      <c r="T141" s="174">
        <f>AL141*IF(H141="근접",AR141,1)*AU141*AY141*IF(F141="백어택",1.2,1)</f>
        <v>6652.4252156717475</v>
      </c>
      <c r="U141" s="174">
        <f>AM141*IF(H141="근접",AR141,1)*AU141*AY141*IF(F141="백어택",1.2,1)</f>
        <v>6652.4252156717475</v>
      </c>
      <c r="V141" s="174">
        <f>AN141*IF(H141="근접",AR141,1)*AU141*AY141*IF(F141="백어택",1.2,1)</f>
        <v>8870.049440320754</v>
      </c>
      <c r="W141" s="174">
        <f>(AL141+AM141+AN141)*IF(H141="근접",AR141,1)*AU141*IF(AX141=1,0,0.6)*IF(F141="백어택",1.2,1)</f>
        <v>13304.939922998548</v>
      </c>
      <c r="X141" s="175"/>
      <c r="Y141" s="173">
        <f>SUM(Z141:AD141)</f>
        <v>76281.655558525017</v>
      </c>
      <c r="Z141" s="174">
        <f>T141*AI141/100</f>
        <v>14302.714213694257</v>
      </c>
      <c r="AA141" s="174">
        <f>U141*AI141/100</f>
        <v>14302.714213694257</v>
      </c>
      <c r="AB141" s="174">
        <f>V141*AI141/100</f>
        <v>19070.606296689621</v>
      </c>
      <c r="AC141" s="174">
        <f>W141*AI141/100</f>
        <v>28605.62083444688</v>
      </c>
      <c r="AD141" s="175"/>
      <c r="AE141" s="173">
        <f>AO141*(1-$D$20/100)*(1-$D$17/100)-AW141</f>
        <v>21.816913903176005</v>
      </c>
      <c r="AF141" s="174">
        <f>AP141</f>
        <v>36</v>
      </c>
      <c r="AG141" s="174">
        <f>IF($D$57&gt;100,100,$D$57)</f>
        <v>25.143699999999999</v>
      </c>
      <c r="AH141" s="174">
        <f>AQ141*AS141</f>
        <v>328.5</v>
      </c>
      <c r="AI141" s="174">
        <f>$D$58</f>
        <v>215</v>
      </c>
      <c r="AJ141" s="174">
        <f>10/3</f>
        <v>3.3333333333333335</v>
      </c>
      <c r="AK141" s="174">
        <f>SUM(AL141:AN141)</f>
        <v>18479.083226386876</v>
      </c>
      <c r="AL141" s="174">
        <f>(IF(H141="근접",$D$61*(VLOOKUP(C141,$B$36:$AG$39,19,FALSE)+VLOOKUP(C141,$B$40:$AG$43,19,FALSE)*$D$54),$D$60*(VLOOKUP(C141,$B$36:$AG$39,19,FALSE)+VLOOKUP(C141,$B$40:$AG$43,19,FALSE)*$D$54)))*$D$59/100</f>
        <v>5543.6876797264567</v>
      </c>
      <c r="AM141" s="174">
        <f>(IF(H141="근접",$D$61*(VLOOKUP(C141,$B$36:$AG$39,20,FALSE)+VLOOKUP(C141,$B$40:$AG$43,20,FALSE)*$D$54),$D$60*(VLOOKUP(C141,$B$36:$AG$39,20,FALSE)+VLOOKUP(C141,$B$40:$AG$43,20,FALSE)*$D$54)))*$D$59/100</f>
        <v>5543.6876797264567</v>
      </c>
      <c r="AN141" s="174">
        <f>(IF(H141="근접",$D$61*(VLOOKUP(C141,$B$36:$AG$39,21,FALSE)+VLOOKUP(C141,$B$40:$AG$43,21,FALSE)*$D$54),$D$60*(VLOOKUP(C141,$B$36:$AG$39,21,FALSE)+VLOOKUP(C141,$B$40:$AG$43,21,FALSE)*$D$54)))*$D$59/100</f>
        <v>7391.7078669339626</v>
      </c>
      <c r="AO141" s="176">
        <v>36</v>
      </c>
      <c r="AP141" s="174">
        <v>36</v>
      </c>
      <c r="AQ141" s="175">
        <f>VLOOKUP(C141,$B$45:$AA$48,19,FALSE)</f>
        <v>657</v>
      </c>
      <c r="AR141" s="31">
        <f>IF(LEFT(E141,1)*1=1,$S$64,$R$64)</f>
        <v>1</v>
      </c>
      <c r="AS141" s="2">
        <f>IF(LEFT(E141,1)*1=2,$U$64,$T$64)</f>
        <v>0.5</v>
      </c>
      <c r="AT141" s="33">
        <f>IF(LEFT(E141,1)*1=3,$W$64,$V$64)</f>
        <v>0</v>
      </c>
      <c r="AU141" s="31">
        <f>IF(MID(E141,3,1)*1=1,$Y$64,$X$64)</f>
        <v>1</v>
      </c>
      <c r="AV141" s="2">
        <f>IF(MID(E141,3,1)*1=2,$AA$64,$Z$64)</f>
        <v>0</v>
      </c>
      <c r="AW141" s="33">
        <f>IF(MID(E141,3,1)*1=3,$AC$64,$AB$64)</f>
        <v>6</v>
      </c>
      <c r="AX141" s="31">
        <f>IF(MID(E141,5,1)*1=1,$AE$64,$AD$64)</f>
        <v>0.6</v>
      </c>
      <c r="AY141" s="33">
        <f>IF(MID(E141,5,1)*1=2,$AG$64,$AF$64)</f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customHeight="1">
      <c r="A142" s="2"/>
      <c r="B142" s="107">
        <v>567</v>
      </c>
      <c r="C142" s="31">
        <v>10</v>
      </c>
      <c r="D142" s="111" t="s">
        <v>14</v>
      </c>
      <c r="E142" s="2" t="s">
        <v>138</v>
      </c>
      <c r="F142" s="2" t="s">
        <v>149</v>
      </c>
      <c r="G142" s="2"/>
      <c r="H142" s="33" t="s">
        <v>81</v>
      </c>
      <c r="I142" s="173">
        <f>M142/AE142</f>
        <v>2202.0357549617979</v>
      </c>
      <c r="J142" s="174">
        <f>AH142/AE142</f>
        <v>23.618723568216776</v>
      </c>
      <c r="K142" s="189">
        <f>RANK(I142,$I$76:$I$999)</f>
        <v>67</v>
      </c>
      <c r="L142" s="190" t="e">
        <f>RANK(I142,$I$461:$I$888)</f>
        <v>#N/A</v>
      </c>
      <c r="M142" s="173">
        <f>SUM(N142:R142)</f>
        <v>61253.839007487506</v>
      </c>
      <c r="N142" s="177">
        <f>T142*(1+(IF((AG142+IF($D$62=1,15,0)+IF(F142="백어택",8,0))&gt;100,100,AG142+IF($D$62=1,15,0)+IF(F142="백어택",8,0))/100)*(AI142/100-1))</f>
        <v>11485.017562886665</v>
      </c>
      <c r="O142" s="177">
        <f>U142*(1+((IF((AG142+IF($D$62=1,15,0)+IF(F142="백어택",8,0))&gt;100,100,AG142+IF($D$62=1,15,0)+IF(F142="백어택",8,0))/100)*(AI142/100-1)))</f>
        <v>11485.017562886665</v>
      </c>
      <c r="P142" s="177">
        <f>V142*(1+(IF((AG142+IF($D$62=1,15,0)+IF(F142="백어택",8,0))&gt;100,100,AG142+IF($D$62=1,15,0)+IF(F142="백어택",8,0))/100)*(AI142/100-1))</f>
        <v>15313.614253906353</v>
      </c>
      <c r="Q142" s="177">
        <f>W142*(1+(IF((AG142+IF($D$62=1,15,0)+IF(F142="백어택",8,0))&gt;100,100,AG142+IF($D$62=1,15,0)+IF(F142="백어택",8,0))/100)*(AI142/100-1))</f>
        <v>22970.189627807817</v>
      </c>
      <c r="R142" s="175"/>
      <c r="S142" s="173">
        <f>SUM(T142:X142)</f>
        <v>44349.799743328505</v>
      </c>
      <c r="T142" s="177">
        <f>AL142*IF(H142="근접",AR142,1)*AU142*AY142*IF(F142="백어택",1.2,1)</f>
        <v>8315.5315195896837</v>
      </c>
      <c r="U142" s="174">
        <f>AM142*IF(H142="근접",AR142,1)*AU142*AY142*IF(F142="백어택",1.2,1)</f>
        <v>8315.5315195896837</v>
      </c>
      <c r="V142" s="174">
        <f>AN142*IF(H142="근접",AR142,1)*AU142*AY142*IF(F142="백어택",1.2,1)</f>
        <v>11087.561800400943</v>
      </c>
      <c r="W142" s="174">
        <f>(AL142+AM142+AN142)*IF(H142="근접",AR142,1)*AU142*IF(AX142=1,0,0.6)*IF(F142="백어택",1.2,1)</f>
        <v>16631.17490374819</v>
      </c>
      <c r="X142" s="175"/>
      <c r="Y142" s="173">
        <f>SUM(Z142:AD142)</f>
        <v>95352.069448156282</v>
      </c>
      <c r="Z142" s="174">
        <f>T142*AI142/100</f>
        <v>17878.392767117821</v>
      </c>
      <c r="AA142" s="174">
        <f>U142*AI142/100</f>
        <v>17878.392767117821</v>
      </c>
      <c r="AB142" s="174">
        <f>V142*AI142/100</f>
        <v>23838.257870862028</v>
      </c>
      <c r="AC142" s="174">
        <f>W142*AI142/100</f>
        <v>35757.026043058606</v>
      </c>
      <c r="AD142" s="175"/>
      <c r="AE142" s="173">
        <f>AO142*(1-$D$20/100)*(1-$D$17/100)-AW142</f>
        <v>27.816913903176005</v>
      </c>
      <c r="AF142" s="174">
        <f>AP142</f>
        <v>36</v>
      </c>
      <c r="AG142" s="174">
        <f>IF($D$57&gt;100,100,$D$57)</f>
        <v>25.143699999999999</v>
      </c>
      <c r="AH142" s="174">
        <f>AQ142*AS142</f>
        <v>657</v>
      </c>
      <c r="AI142" s="174">
        <f>$D$58</f>
        <v>215</v>
      </c>
      <c r="AJ142" s="174">
        <f>10/3</f>
        <v>3.3333333333333335</v>
      </c>
      <c r="AK142" s="174">
        <f>SUM(AL142:AN142)</f>
        <v>18479.083226386876</v>
      </c>
      <c r="AL142" s="174">
        <f>(IF(H142="근접",$D$61*(VLOOKUP(C142,$B$36:$AG$39,19,FALSE)+VLOOKUP(C142,$B$40:$AG$43,19,FALSE)*$D$54),$D$60*(VLOOKUP(C142,$B$36:$AG$39,19,FALSE)+VLOOKUP(C142,$B$40:$AG$43,19,FALSE)*$D$54)))*$D$59/100</f>
        <v>5543.6876797264567</v>
      </c>
      <c r="AM142" s="174">
        <f>(IF(H142="근접",$D$61*(VLOOKUP(C142,$B$36:$AG$39,20,FALSE)+VLOOKUP(C142,$B$40:$AG$43,20,FALSE)*$D$54),$D$60*(VLOOKUP(C142,$B$36:$AG$39,20,FALSE)+VLOOKUP(C142,$B$40:$AG$43,20,FALSE)*$D$54)))*$D$59/100</f>
        <v>5543.6876797264567</v>
      </c>
      <c r="AN142" s="174">
        <f>(IF(H142="근접",$D$61*(VLOOKUP(C142,$B$36:$AG$39,21,FALSE)+VLOOKUP(C142,$B$40:$AG$43,21,FALSE)*$D$54),$D$60*(VLOOKUP(C142,$B$36:$AG$39,21,FALSE)+VLOOKUP(C142,$B$40:$AG$43,21,FALSE)*$D$54)))*$D$59/100</f>
        <v>7391.7078669339626</v>
      </c>
      <c r="AO142" s="176">
        <v>36</v>
      </c>
      <c r="AP142" s="174">
        <v>36</v>
      </c>
      <c r="AQ142" s="175">
        <f>VLOOKUP(C142,$B$45:$AA$48,19,FALSE)</f>
        <v>657</v>
      </c>
      <c r="AR142" s="31">
        <f>IF(LEFT(E142,1)*1=1,$S$64,$R$64)</f>
        <v>1</v>
      </c>
      <c r="AS142" s="2">
        <f>IF(LEFT(E142,1)*1=2,$U$64,$T$64)</f>
        <v>1</v>
      </c>
      <c r="AT142" s="33">
        <f>IF(LEFT(E142,1)*1=3,$W$64,$V$64)</f>
        <v>0</v>
      </c>
      <c r="AU142" s="31">
        <f>IF(MID(E142,3,1)*1=1,$Y$64,$X$64)</f>
        <v>1.25</v>
      </c>
      <c r="AV142" s="2">
        <f>IF(MID(E142,3,1)*1=2,$AA$64,$Z$64)</f>
        <v>0</v>
      </c>
      <c r="AW142" s="33">
        <f>IF(MID(E142,3,1)*1=3,$AC$64,$AB$64)</f>
        <v>0</v>
      </c>
      <c r="AX142" s="31">
        <f>IF(MID(E142,5,1)*1=1,$AE$64,$AD$64)</f>
        <v>0.6</v>
      </c>
      <c r="AY142" s="33">
        <f>IF(MID(E142,5,1)*1=2,$AG$64,$AF$64)</f>
        <v>1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customHeight="1">
      <c r="A143" s="2"/>
      <c r="B143" s="107">
        <v>573</v>
      </c>
      <c r="C143" s="31">
        <v>10</v>
      </c>
      <c r="D143" s="111" t="s">
        <v>14</v>
      </c>
      <c r="E143" s="2" t="s">
        <v>169</v>
      </c>
      <c r="F143" s="2" t="s">
        <v>149</v>
      </c>
      <c r="G143" s="2"/>
      <c r="H143" s="33" t="s">
        <v>81</v>
      </c>
      <c r="I143" s="173">
        <f>M143/AE143</f>
        <v>2202.0357549617979</v>
      </c>
      <c r="J143" s="174">
        <f>AH143/AE143</f>
        <v>11.809361784108388</v>
      </c>
      <c r="K143" s="189">
        <f>RANK(I143,$I$76:$I$999)</f>
        <v>67</v>
      </c>
      <c r="L143" s="190" t="e">
        <f>RANK(I143,$I$461:$I$888)</f>
        <v>#N/A</v>
      </c>
      <c r="M143" s="173">
        <f>SUM(N143:R143)</f>
        <v>61253.839007487506</v>
      </c>
      <c r="N143" s="177">
        <f>T143*(1+(IF((AG143+IF($D$62=1,15,0)+IF(F143="백어택",8,0))&gt;100,100,AG143+IF($D$62=1,15,0)+IF(F143="백어택",8,0))/100)*(AI143/100-1))</f>
        <v>11485.017562886665</v>
      </c>
      <c r="O143" s="177">
        <f>U143*(1+((IF((AG143+IF($D$62=1,15,0)+IF(F143="백어택",8,0))&gt;100,100,AG143+IF($D$62=1,15,0)+IF(F143="백어택",8,0))/100)*(AI143/100-1)))</f>
        <v>11485.017562886665</v>
      </c>
      <c r="P143" s="177">
        <f>V143*(1+(IF((AG143+IF($D$62=1,15,0)+IF(F143="백어택",8,0))&gt;100,100,AG143+IF($D$62=1,15,0)+IF(F143="백어택",8,0))/100)*(AI143/100-1))</f>
        <v>15313.614253906353</v>
      </c>
      <c r="Q143" s="177">
        <f>W143*(1+(IF((AG143+IF($D$62=1,15,0)+IF(F143="백어택",8,0))&gt;100,100,AG143+IF($D$62=1,15,0)+IF(F143="백어택",8,0))/100)*(AI143/100-1))</f>
        <v>22970.189627807817</v>
      </c>
      <c r="R143" s="175"/>
      <c r="S143" s="173">
        <f>SUM(T143:X143)</f>
        <v>44349.799743328505</v>
      </c>
      <c r="T143" s="177">
        <f>AL143*IF(H143="근접",AR143,1)*AU143*AY143*IF(F143="백어택",1.2,1)</f>
        <v>8315.5315195896837</v>
      </c>
      <c r="U143" s="174">
        <f>AM143*IF(H143="근접",AR143,1)*AU143*AY143*IF(F143="백어택",1.2,1)</f>
        <v>8315.5315195896837</v>
      </c>
      <c r="V143" s="174">
        <f>AN143*IF(H143="근접",AR143,1)*AU143*AY143*IF(F143="백어택",1.2,1)</f>
        <v>11087.561800400943</v>
      </c>
      <c r="W143" s="174">
        <f>(AL143+AM143+AN143)*IF(H143="근접",AR143,1)*AU143*IF(AX143=1,0,0.6)*IF(F143="백어택",1.2,1)</f>
        <v>16631.17490374819</v>
      </c>
      <c r="X143" s="175"/>
      <c r="Y143" s="173">
        <f>SUM(Z143:AD143)</f>
        <v>95352.069448156282</v>
      </c>
      <c r="Z143" s="174">
        <f>T143*AI143/100</f>
        <v>17878.392767117821</v>
      </c>
      <c r="AA143" s="174">
        <f>U143*AI143/100</f>
        <v>17878.392767117821</v>
      </c>
      <c r="AB143" s="174">
        <f>V143*AI143/100</f>
        <v>23838.257870862028</v>
      </c>
      <c r="AC143" s="174">
        <f>W143*AI143/100</f>
        <v>35757.026043058606</v>
      </c>
      <c r="AD143" s="175"/>
      <c r="AE143" s="173">
        <f>AO143*(1-$D$20/100)*(1-$D$17/100)-AW143</f>
        <v>27.816913903176005</v>
      </c>
      <c r="AF143" s="174">
        <f>AP143</f>
        <v>36</v>
      </c>
      <c r="AG143" s="174">
        <f>IF($D$57&gt;100,100,$D$57)</f>
        <v>25.143699999999999</v>
      </c>
      <c r="AH143" s="174">
        <f>AQ143*AS143</f>
        <v>328.5</v>
      </c>
      <c r="AI143" s="174">
        <f>$D$58</f>
        <v>215</v>
      </c>
      <c r="AJ143" s="174">
        <f>10/3</f>
        <v>3.3333333333333335</v>
      </c>
      <c r="AK143" s="174">
        <f>SUM(AL143:AN143)</f>
        <v>18479.083226386876</v>
      </c>
      <c r="AL143" s="174">
        <f>(IF(H143="근접",$D$61*(VLOOKUP(C143,$B$36:$AG$39,19,FALSE)+VLOOKUP(C143,$B$40:$AG$43,19,FALSE)*$D$54),$D$60*(VLOOKUP(C143,$B$36:$AG$39,19,FALSE)+VLOOKUP(C143,$B$40:$AG$43,19,FALSE)*$D$54)))*$D$59/100</f>
        <v>5543.6876797264567</v>
      </c>
      <c r="AM143" s="174">
        <f>(IF(H143="근접",$D$61*(VLOOKUP(C143,$B$36:$AG$39,20,FALSE)+VLOOKUP(C143,$B$40:$AG$43,20,FALSE)*$D$54),$D$60*(VLOOKUP(C143,$B$36:$AG$39,20,FALSE)+VLOOKUP(C143,$B$40:$AG$43,20,FALSE)*$D$54)))*$D$59/100</f>
        <v>5543.6876797264567</v>
      </c>
      <c r="AN143" s="174">
        <f>(IF(H143="근접",$D$61*(VLOOKUP(C143,$B$36:$AG$39,21,FALSE)+VLOOKUP(C143,$B$40:$AG$43,21,FALSE)*$D$54),$D$60*(VLOOKUP(C143,$B$36:$AG$39,21,FALSE)+VLOOKUP(C143,$B$40:$AG$43,21,FALSE)*$D$54)))*$D$59/100</f>
        <v>7391.7078669339626</v>
      </c>
      <c r="AO143" s="176">
        <v>36</v>
      </c>
      <c r="AP143" s="174">
        <v>36</v>
      </c>
      <c r="AQ143" s="175">
        <f>VLOOKUP(C143,$B$45:$AA$48,19,FALSE)</f>
        <v>657</v>
      </c>
      <c r="AR143" s="31">
        <f>IF(LEFT(E143,1)*1=1,$S$64,$R$64)</f>
        <v>1</v>
      </c>
      <c r="AS143" s="2">
        <f>IF(LEFT(E143,1)*1=2,$U$64,$T$64)</f>
        <v>0.5</v>
      </c>
      <c r="AT143" s="33">
        <f>IF(LEFT(E143,1)*1=3,$W$64,$V$64)</f>
        <v>0</v>
      </c>
      <c r="AU143" s="31">
        <f>IF(MID(E143,3,1)*1=1,$Y$64,$X$64)</f>
        <v>1.25</v>
      </c>
      <c r="AV143" s="2">
        <f>IF(MID(E143,3,1)*1=2,$AA$64,$Z$64)</f>
        <v>0</v>
      </c>
      <c r="AW143" s="33">
        <f>IF(MID(E143,3,1)*1=3,$AC$64,$AB$64)</f>
        <v>0</v>
      </c>
      <c r="AX143" s="31">
        <f>IF(MID(E143,5,1)*1=1,$AE$64,$AD$64)</f>
        <v>0.6</v>
      </c>
      <c r="AY143" s="33">
        <f>IF(MID(E143,5,1)*1=2,$AG$64,$AF$64)</f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customHeight="1">
      <c r="A144" s="2"/>
      <c r="B144" s="107">
        <v>866</v>
      </c>
      <c r="C144" s="31">
        <v>10</v>
      </c>
      <c r="D144" s="113" t="s">
        <v>15</v>
      </c>
      <c r="E144" s="2" t="s">
        <v>147</v>
      </c>
      <c r="F144" s="2"/>
      <c r="G144" s="1" t="s">
        <v>174</v>
      </c>
      <c r="H144" s="33">
        <f>IF(AX144=100,4,3)</f>
        <v>4</v>
      </c>
      <c r="I144" s="173">
        <f>M144/AE144</f>
        <v>2196.7229867715905</v>
      </c>
      <c r="J144" s="174">
        <f>AH144/AE144</f>
        <v>19.780450366105395</v>
      </c>
      <c r="K144" s="189">
        <f>RANK(I144,$I$76:$I$999)</f>
        <v>69</v>
      </c>
      <c r="L144" s="190" t="e">
        <f>RANK(I144,$I$889:$I$999)</f>
        <v>#N/A</v>
      </c>
      <c r="M144" s="173">
        <f>SUM(N144:R144)*(1+$D$22/100)</f>
        <v>65744.711778513025</v>
      </c>
      <c r="N144" s="174">
        <f>T144*(1+(IF((AG144+IF($D$62=1,15,0)+IF(F144="백어택",8,0))&gt;100,100,AG144+IF($D$62=1,15,0)+IF(F144="백어택",8,0))/100)*(AI144/100-1))</f>
        <v>11405.66160447987</v>
      </c>
      <c r="O144" s="174">
        <f>U144*(1+(IF((AG144+IF($D$62=1,15,0)+IF(F144="백어택",8,0))&gt;100,100,AG144+IF($D$62=1,15,0)+IF(F144="백어택",8,0))/100)*(AI144/100-1))</f>
        <v>11405.66160447987</v>
      </c>
      <c r="P144" s="174">
        <f>V144*(1+(IF((AG144+IF($D$62=1,15,0)+IF(F144="백어택",8,0))&gt;100,100,AG144+IF($D$62=1,15,0)+IF(F144="백어택",8,0))/100)*(AI144/100-1))</f>
        <v>11405.66160447987</v>
      </c>
      <c r="Q144" s="174">
        <f>W144*(1+(IF((AG144+IF($D$62=1,15,0)+IF(F144="백어택",8,0))&gt;100,100,AG144+IF($D$62=1,15,0)+IF(F144="백어택",8,0))/100)*(AI144/100-1))</f>
        <v>11405.66160447987</v>
      </c>
      <c r="R144" s="175">
        <f>X144*(1+(IF(($D$57+IF($D$62=1,15,0)+IF(F144="백어택",8,0))&gt;100,100,$D$57+IF($D$62=1,15,0)+IF(F144="백어택",8,0))/100)*(AI144/100-1))</f>
        <v>13677.802550560293</v>
      </c>
      <c r="S144" s="173">
        <f>SUM(T144:X144)</f>
        <v>31829.753314827547</v>
      </c>
      <c r="T144" s="177">
        <f>AL144*AS144*AY144</f>
        <v>5304.9588858045909</v>
      </c>
      <c r="U144" s="174">
        <f>AL144*AS144*AY144</f>
        <v>5304.9588858045909</v>
      </c>
      <c r="V144" s="174">
        <f>AL144*AS144*AY144</f>
        <v>5304.9588858045909</v>
      </c>
      <c r="W144" s="174">
        <f>IF(H144=4,AL144*AS144*IF(AT144=0,AY144,1),0)</f>
        <v>5304.9588858045909</v>
      </c>
      <c r="X144" s="175">
        <f>AL144*IF(H144=3,9,IF(AT144=1,10,9))*IF(AW144=1,0,AW144)</f>
        <v>10609.917771609182</v>
      </c>
      <c r="Y144" s="173">
        <f>SUM(Z144:AD144)</f>
        <v>68433.969626879218</v>
      </c>
      <c r="Z144" s="174">
        <f>T144*AI144/100</f>
        <v>11405.66160447987</v>
      </c>
      <c r="AA144" s="174">
        <f>U144*AI144/100</f>
        <v>11405.66160447987</v>
      </c>
      <c r="AB144" s="174">
        <f>V144*AI144/100</f>
        <v>11405.66160447987</v>
      </c>
      <c r="AC144" s="174">
        <f>W144*AI144/100</f>
        <v>11405.66160447987</v>
      </c>
      <c r="AD144" s="175">
        <f>X144*AI144/100</f>
        <v>22811.32320895974</v>
      </c>
      <c r="AE144" s="173">
        <f>AO144*(1-$D$17/100)</f>
        <v>29.928540000000002</v>
      </c>
      <c r="AF144" s="174">
        <f>AP144</f>
        <v>36</v>
      </c>
      <c r="AG144" s="174">
        <f>IF($D$57+AX144&gt;100,100,$D$57+AX144)</f>
        <v>100</v>
      </c>
      <c r="AH144" s="174">
        <f>AQ144</f>
        <v>592</v>
      </c>
      <c r="AI144" s="174">
        <f>$D$58</f>
        <v>215</v>
      </c>
      <c r="AJ144" s="174">
        <f>10*AU144/IF(AT144=1,2.5,(IF(AY144=1,3,2.5)))</f>
        <v>4</v>
      </c>
      <c r="AK144" s="174">
        <f>SUM(AL144:AN144)</f>
        <v>5304.9588858045909</v>
      </c>
      <c r="AL144" s="174">
        <f>((VLOOKUP(C144,$B$36:$AG$39,22,FALSE)+VLOOKUP(C144,$B$40:$AG$43,22,FALSE)*$D$54))*$D$59/100</f>
        <v>5304.9588858045909</v>
      </c>
      <c r="AM144" s="174"/>
      <c r="AN144" s="174"/>
      <c r="AO144" s="176">
        <v>30</v>
      </c>
      <c r="AP144" s="174">
        <v>36</v>
      </c>
      <c r="AQ144" s="175">
        <f>VLOOKUP(C144,$B$45:$AA$48,22,FALSE)</f>
        <v>592</v>
      </c>
      <c r="AR144" s="31">
        <f>IF(LEFT(E144,1)*1=1,$S$65,$R$65)</f>
        <v>0</v>
      </c>
      <c r="AS144" s="2">
        <f>IF(LEFT(E144,1)*1=2,$U$65,$T$65)</f>
        <v>1</v>
      </c>
      <c r="AT144" s="74">
        <f>IF(LEFT(E144,1)*1=3,$W$65,$V$65)</f>
        <v>1</v>
      </c>
      <c r="AU144" s="31">
        <f>IF(MID(E144,3,1)*1=1,$Y$65,$X$65)</f>
        <v>1</v>
      </c>
      <c r="AV144" s="2">
        <f>IF(MID(E144,3,1)*1=2,$AA$65,$Z$65)</f>
        <v>0</v>
      </c>
      <c r="AW144" s="33">
        <f>IF(MID(E144,3,1)*1=3,$AC$65,$AB$65)</f>
        <v>0.2</v>
      </c>
      <c r="AX144" s="31">
        <f>IF(MID(E144,5,1)*1=1,$AE$65,$AD$65)</f>
        <v>100</v>
      </c>
      <c r="AY144" s="33">
        <f>IF(MID(E144,5,1)*1=2,$AG$65,$AF$65)</f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customHeight="1">
      <c r="A145" s="2"/>
      <c r="B145" s="107">
        <v>640</v>
      </c>
      <c r="C145" s="31">
        <v>10</v>
      </c>
      <c r="D145" s="111" t="s">
        <v>18</v>
      </c>
      <c r="E145" s="2" t="s">
        <v>170</v>
      </c>
      <c r="F145" s="2"/>
      <c r="G145" s="2" t="s">
        <v>231</v>
      </c>
      <c r="H145" s="33" t="s">
        <v>81</v>
      </c>
      <c r="I145" s="173">
        <f>M145/AE145</f>
        <v>2186.4337190783444</v>
      </c>
      <c r="J145" s="174">
        <f>AH145/AE145</f>
        <v>28.094417760367445</v>
      </c>
      <c r="K145" s="189">
        <f>RANK(I145,$I$76:$I$999)</f>
        <v>70</v>
      </c>
      <c r="L145" s="190" t="e">
        <f>RANK(I145,$I$461:$I$888)</f>
        <v>#N/A</v>
      </c>
      <c r="M145" s="173">
        <f>SUM(N145:R145)</f>
        <v>40546.55901240214</v>
      </c>
      <c r="N145" s="174">
        <f>T145*(1+(IF((AG145+IF($D$62=1,15,0)+IF(F145="백어택",8,0))&gt;100,100,AG145+IF($D$62=1,15,0)+IF(F145="백어택",8,0))/100)*(AI145/100-1))</f>
        <v>13518.370664486525</v>
      </c>
      <c r="O145" s="174">
        <f>U145*(1+(IF(($D$57+IF($D$62=1,15,0)+IF(F145="백어택",8,0))&gt;100,100,$D$57+IF($D$62=1,15,0)+IF(F145="백어택",8,0))/100)*(AI145/100-1))</f>
        <v>27028.188347915617</v>
      </c>
      <c r="P145" s="174"/>
      <c r="Q145" s="174"/>
      <c r="R145" s="175"/>
      <c r="S145" s="173">
        <f>SUM(T145:X145)</f>
        <v>31452.103176154094</v>
      </c>
      <c r="T145" s="174">
        <f>AL145*IF(H145="근접",AT145,IF(AV145=1,AT145,1))*AU145*AX145*IF(F145="백어택",1.2,1)</f>
        <v>10486.245917511102</v>
      </c>
      <c r="U145" s="174">
        <f>IF(AX145=1,AM145*IF(H145="근접",AT145,IF(AV145=1,AT145,1)),0)*AU145*AY145*IF(AX145=1,1,0)*IF(F145="백어택",1.2,1)</f>
        <v>20965.857258642991</v>
      </c>
      <c r="V145" s="174"/>
      <c r="W145" s="174"/>
      <c r="X145" s="175"/>
      <c r="Y145" s="173">
        <f>SUM(Z145:AD145)</f>
        <v>67622.021828731289</v>
      </c>
      <c r="Z145" s="174">
        <f>T145*$D$58/100</f>
        <v>22545.428722648867</v>
      </c>
      <c r="AA145" s="174">
        <f>U145*$D$58/100</f>
        <v>45076.59310608243</v>
      </c>
      <c r="AB145" s="174"/>
      <c r="AC145" s="174"/>
      <c r="AD145" s="175"/>
      <c r="AE145" s="173">
        <f>(AO145*(1-$D$20/100)*(1-$D$17/100)-AR145)*IF(AW145="보스대상",1,POWER(0.85,AW145))</f>
        <v>18.544609268784001</v>
      </c>
      <c r="AF145" s="174">
        <f>AP145</f>
        <v>36</v>
      </c>
      <c r="AG145" s="174">
        <f>IF($D$57&gt;100,100,$D$57)</f>
        <v>25.143699999999999</v>
      </c>
      <c r="AH145" s="174">
        <f>AQ145</f>
        <v>521</v>
      </c>
      <c r="AI145" s="174">
        <f>$D$58</f>
        <v>215</v>
      </c>
      <c r="AJ145" s="174">
        <f>10*AS145/IF(AX145=1,IF(AY145=1,4.5,4),4)</f>
        <v>2</v>
      </c>
      <c r="AK145" s="174">
        <f>SUM(AL145:AN145)</f>
        <v>12482.046431232451</v>
      </c>
      <c r="AL145" s="174">
        <f>IF(AV145=1,$D$61*(VLOOKUP(C145,$B$36:$AG$39,25,FALSE)+VLOOKUP(C145,$B$40:$AG$43,25,FALSE)*$D$54),(IF(H145="근접",$D$61*(VLOOKUP(C145,$B$36:$AG$39,25,FALSE)+VLOOKUP(C145,$B$40:$AG$43,25,FALSE)*$D$54),$D$60*(VLOOKUP(C145,$B$36:$AG$39,25,FALSE)+VLOOKUP(C145,$B$40:$AG$43,25,FALSE)*$D$54))))*$D$59/100</f>
        <v>7490.175655365073</v>
      </c>
      <c r="AM145" s="174">
        <f>(IF(AV145=1,$D$61*(VLOOKUP(C145,$B$36:$AG$39,26,FALSE)+VLOOKUP(C145,$B$40:$AG$43,26,FALSE)*$D$54),IF(H145="근접",$D$61*(VLOOKUP(C145,$B$36:$AG$39,26,FALSE)+VLOOKUP(C145,$B$40:$AG$43,26,FALSE)*$D$54),$D$60*(VLOOKUP(C145,$B$36:$AG$39,26,FALSE)+VLOOKUP(C145,$B$40:$AG$43,26,FALSE)*$D$54))))*$D$59/100</f>
        <v>4991.8707758673791</v>
      </c>
      <c r="AN145" s="174"/>
      <c r="AO145" s="176">
        <v>24</v>
      </c>
      <c r="AP145" s="174">
        <v>36</v>
      </c>
      <c r="AQ145" s="175">
        <f>VLOOKUP(C145,$B$45:$AA$48,25,FALSE)</f>
        <v>521</v>
      </c>
      <c r="AR145" s="31">
        <f>IF(LEFT(E145,1)*1=1,$S$68,$R$68)</f>
        <v>0</v>
      </c>
      <c r="AS145" s="2">
        <f>IF(LEFT(E145,1)*1=2,$U$68,$T$68)</f>
        <v>0.8</v>
      </c>
      <c r="AT145" s="33">
        <f>IF(LEFT(E145,1)*1=3,$W$68,$V$68)</f>
        <v>1</v>
      </c>
      <c r="AU145" s="31">
        <f>IF(MID(E145,3,1)*1=1,$Y$68,$X$68)</f>
        <v>1.4</v>
      </c>
      <c r="AV145" s="2">
        <f>IF(MID(E145,3,1)*1=2,$AA$68,$Z$68)</f>
        <v>0</v>
      </c>
      <c r="AW145" s="33" t="str">
        <f>IF(MID(E145,3,1)*1=3,$AC$68,$AB$68)</f>
        <v>보스대상</v>
      </c>
      <c r="AX145" s="31">
        <f>IF(MID(E145,5,1)*1=1,$AE$68,$AD$68)</f>
        <v>1</v>
      </c>
      <c r="AY145" s="33">
        <f>IF(MID(E145,5,1)*1=2,$AG$68,$AF$68)</f>
        <v>3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customHeight="1">
      <c r="A146" s="2"/>
      <c r="B146" s="107">
        <v>437</v>
      </c>
      <c r="C146" s="31">
        <v>10</v>
      </c>
      <c r="D146" s="111" t="s">
        <v>8</v>
      </c>
      <c r="E146" s="2" t="s">
        <v>151</v>
      </c>
      <c r="F146" s="2" t="s">
        <v>149</v>
      </c>
      <c r="G146" s="2" t="s">
        <v>231</v>
      </c>
      <c r="H146" s="33" t="s">
        <v>81</v>
      </c>
      <c r="I146" s="173">
        <f>M146/AE146</f>
        <v>2176.5652331318306</v>
      </c>
      <c r="J146" s="174">
        <f>AH146/AE146</f>
        <v>28.094417760367445</v>
      </c>
      <c r="K146" s="189">
        <f>RANK(I146,$I$76:$I$999)</f>
        <v>71</v>
      </c>
      <c r="L146" s="190" t="e">
        <f>RANK(I146,$I$461:$I$888)</f>
        <v>#N/A</v>
      </c>
      <c r="M146" s="173">
        <f>SUM(N146:R146)</f>
        <v>40363.551796449552</v>
      </c>
      <c r="N146" s="174">
        <f>T146*(1+(IF((AG146+IF($D$62=1,15,0)+IF(F146="백어택",8,0))&gt;100,100,AG146+IF($D$62=1,15,0)+IF(F146="백어택",8,0))/100)*($D$58/100-1))</f>
        <v>17754.377587316361</v>
      </c>
      <c r="O146" s="174">
        <f>U146*(1+((IF(AG146+IF($D$62=1,15,0)+IF(F146="백어택",8,0)&gt;100,100,AG146+IF($D$62=1,15,0)+IF(F146="백어택",8,0))/100)*(AI146/100-1)))</f>
        <v>22609.174209133191</v>
      </c>
      <c r="P146" s="174">
        <f>V146*(1+(IF(AG146+IF($D$62=1,15,0)+IF(F146="백어택",8,0)&gt;100,100,AG146+IF($D$62=1,15,0)+IF(F146="백어택",8,0))/100)*(AI146/100-1))</f>
        <v>0</v>
      </c>
      <c r="Q146" s="174"/>
      <c r="R146" s="175"/>
      <c r="S146" s="173">
        <f>SUM(T146:X146)</f>
        <v>29224.542789606807</v>
      </c>
      <c r="T146" s="174">
        <f>AL146*IF(H146="근접",AR146,1)*AU146*AY146*IF(F146="백어택",1.2,1)</f>
        <v>12854.754956153369</v>
      </c>
      <c r="U146" s="174">
        <f>AM146*IF(H146="근접",AR146,1)*AU146*AY146*IF(F146="백어택",1.2,1)</f>
        <v>16369.787833453438</v>
      </c>
      <c r="V146" s="174">
        <f>IF(AX146=1,0,AM146*IF(H146="근접",AR146,1)*AU146*AY146)*IF(F146="백어택",1.2,1)</f>
        <v>0</v>
      </c>
      <c r="W146" s="174"/>
      <c r="X146" s="175"/>
      <c r="Y146" s="173">
        <f>SUM(Z146:AD146)</f>
        <v>62832.766997654631</v>
      </c>
      <c r="Z146" s="174">
        <f>T146*$D$58/100</f>
        <v>27637.723155729742</v>
      </c>
      <c r="AA146" s="174">
        <f>U146*AI146/100</f>
        <v>35195.043841924889</v>
      </c>
      <c r="AB146" s="174">
        <f>V146*AI146/100</f>
        <v>0</v>
      </c>
      <c r="AC146" s="174"/>
      <c r="AD146" s="175"/>
      <c r="AE146" s="173">
        <f>AO146*(1-$D$20/100)*(1-$D$17/100)-AW146</f>
        <v>18.544609268784001</v>
      </c>
      <c r="AF146" s="174">
        <f>AP146</f>
        <v>36</v>
      </c>
      <c r="AG146" s="174">
        <f>IF($D$57&gt;100,100,$D$57)</f>
        <v>25.143699999999999</v>
      </c>
      <c r="AH146" s="174">
        <f>IF(AX146=1,AQ146,AQ146*1.4)</f>
        <v>521</v>
      </c>
      <c r="AI146" s="174">
        <f>$D$58</f>
        <v>215</v>
      </c>
      <c r="AJ146" s="174">
        <f>10/6/AX146</f>
        <v>1.6666666666666667</v>
      </c>
      <c r="AK146" s="174">
        <f>SUM(AL146:AN146)</f>
        <v>11274.90076759522</v>
      </c>
      <c r="AL146" s="174">
        <f>(IF(H146="근접",$D$61*(VLOOKUP(C146,$B$36:$AG$39,9,FALSE)+VLOOKUP(C146,$B$40:$AG$43,9,FALSE)*$D$54),$D$60*(VLOOKUP(C146,$B$36:$AG$39,9,FALSE)+VLOOKUP(C146,$B$40:$AG$43,9,FALSE)*$D$54)))*$D$59/100</f>
        <v>4959.3962022196647</v>
      </c>
      <c r="AM146" s="174">
        <f>(IF(H146="근접",$D$61*(VLOOKUP(C146,$B$36:$AG$39,10,FALSE)+VLOOKUP(C146,$B$40:$AG$43,10,FALSE)*$D$54),$D$60*(VLOOKUP(C146,$B$36:$AG$39,10,FALSE)+VLOOKUP(C146,$B$40:$AG$43,10,FALSE)*$D$54)))*$D$59/100</f>
        <v>6315.5045653755551</v>
      </c>
      <c r="AN146" s="174"/>
      <c r="AO146" s="176">
        <v>24</v>
      </c>
      <c r="AP146" s="174">
        <v>36</v>
      </c>
      <c r="AQ146" s="175">
        <f>VLOOKUP(C146,$B$45:$AA$48,9,FALSE)</f>
        <v>521</v>
      </c>
      <c r="AR146" s="31">
        <f>IF(LEFT(E146,1)*1=1,$S$58,$R$58)</f>
        <v>1.2</v>
      </c>
      <c r="AS146" s="2">
        <f>IF(LEFT(E146,1)*1=2,$U$58,$T$58)</f>
        <v>0</v>
      </c>
      <c r="AT146" s="33">
        <f>IF(LEFT(E146,1)*1=3,$W$58,$V$58)</f>
        <v>0</v>
      </c>
      <c r="AU146" s="31">
        <f>IF(MID(E146,3,1)*1=1,$Y$58,$X$58)</f>
        <v>1</v>
      </c>
      <c r="AV146" s="2">
        <f>IF(MID(E146,3,1)*1=2,$AA$58,$Z$58)</f>
        <v>0</v>
      </c>
      <c r="AW146" s="33">
        <f>IF(MID(E146,3,1)*1=3,$AC$58,$AB$58)</f>
        <v>0</v>
      </c>
      <c r="AX146" s="31">
        <f>IF(MID(E146,5,1)*1=1,$AE$58,$AD$58)</f>
        <v>1</v>
      </c>
      <c r="AY146" s="33">
        <f>IF(MID(E146,5,1)*1=2,$AG$58,$AF$58)</f>
        <v>1.8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customHeight="1">
      <c r="A147" s="2"/>
      <c r="B147" s="107">
        <v>397</v>
      </c>
      <c r="C147" s="31">
        <v>10</v>
      </c>
      <c r="D147" s="111" t="s">
        <v>8</v>
      </c>
      <c r="E147" s="2" t="s">
        <v>157</v>
      </c>
      <c r="F147" s="2"/>
      <c r="G147" s="2" t="s">
        <v>231</v>
      </c>
      <c r="H147" s="33" t="s">
        <v>81</v>
      </c>
      <c r="I147" s="173">
        <f>M147/AE147</f>
        <v>2158.5829019521175</v>
      </c>
      <c r="J147" s="174">
        <f>AH147/AE147</f>
        <v>35.820831647790158</v>
      </c>
      <c r="K147" s="189">
        <f>RANK(I147,$I$76:$I$999)</f>
        <v>72</v>
      </c>
      <c r="L147" s="190" t="e">
        <f>RANK(I147,$I$461:$I$888)</f>
        <v>#N/A</v>
      </c>
      <c r="M147" s="173">
        <f>SUM(N147:R147)</f>
        <v>31395.744883171436</v>
      </c>
      <c r="N147" s="174">
        <f>T147*(1+(IF((AG147+IF($D$62=1,15,0)+IF(F147="백어택",8,0))&gt;100,100,AG147+IF($D$62=1,15,0)+IF(F147="백어택",8,0))/100)*($D$58/100-1))</f>
        <v>13809.783442791877</v>
      </c>
      <c r="O147" s="174">
        <f>U147*(1+((IF(AG147+IF($D$62=1,15,0)+IF(F147="백어택",8,0)&gt;100,100,AG147+IF($D$62=1,15,0)+IF(F147="백어택",8,0))/100)*(AI147/100-1)))</f>
        <v>17585.96144037956</v>
      </c>
      <c r="P147" s="174">
        <f>V147*(1+(IF(AG147+IF($D$62=1,15,0)+IF(F147="백어택",8,0)&gt;100,100,AG147+IF($D$62=1,15,0)+IF(F147="백어택",8,0))/100)*(AI147/100-1))</f>
        <v>0</v>
      </c>
      <c r="Q147" s="174"/>
      <c r="R147" s="175"/>
      <c r="S147" s="173">
        <f>SUM(T147:X147)</f>
        <v>24353.785658005676</v>
      </c>
      <c r="T147" s="174">
        <f>AL147*IF(H147="근접",AR147,1)*AU147*AY147*IF(F147="백어택",1.2,1)</f>
        <v>10712.295796794475</v>
      </c>
      <c r="U147" s="174">
        <f>AM147*IF(H147="근접",AR147,1)*AU147*AY147*IF(F147="백어택",1.2,1)</f>
        <v>13641.489861211199</v>
      </c>
      <c r="V147" s="174">
        <f>IF(AX147=1,0,AM147*IF(H147="근접",AR147,1)*AU147*AY147)*IF(F147="백어택",1.2,1)</f>
        <v>0</v>
      </c>
      <c r="W147" s="174"/>
      <c r="X147" s="175"/>
      <c r="Y147" s="173">
        <f>SUM(Z147:AD147)</f>
        <v>52360.6391647122</v>
      </c>
      <c r="Z147" s="174">
        <f>T147*$D$58/100</f>
        <v>23031.435963108121</v>
      </c>
      <c r="AA147" s="174">
        <f>U147*AI147/100</f>
        <v>29329.203201604079</v>
      </c>
      <c r="AB147" s="174">
        <f>V147*AI147/100</f>
        <v>0</v>
      </c>
      <c r="AC147" s="174"/>
      <c r="AD147" s="175"/>
      <c r="AE147" s="173">
        <f>AO147*(1-$D$20/100)*(1-$D$17/100)-AW147</f>
        <v>14.544609268784001</v>
      </c>
      <c r="AF147" s="174">
        <f>AP147</f>
        <v>36</v>
      </c>
      <c r="AG147" s="174">
        <f>IF($D$57&gt;100,100,$D$57)</f>
        <v>25.143699999999999</v>
      </c>
      <c r="AH147" s="174">
        <f>IF(AX147=1,AQ147,AQ147*1.4)</f>
        <v>521</v>
      </c>
      <c r="AI147" s="174">
        <f>$D$58</f>
        <v>215</v>
      </c>
      <c r="AJ147" s="174">
        <f>10/6/AX147</f>
        <v>1.6666666666666667</v>
      </c>
      <c r="AK147" s="174">
        <f>SUM(AL147:AN147)</f>
        <v>11274.90076759522</v>
      </c>
      <c r="AL147" s="174">
        <f>(IF(H147="근접",$D$61*(VLOOKUP(C147,$B$36:$AG$39,9,FALSE)+VLOOKUP(C147,$B$40:$AG$43,9,FALSE)*$D$54),$D$60*(VLOOKUP(C147,$B$36:$AG$39,9,FALSE)+VLOOKUP(C147,$B$40:$AG$43,9,FALSE)*$D$54)))*$D$59/100</f>
        <v>4959.3962022196647</v>
      </c>
      <c r="AM147" s="174">
        <f>(IF(H147="근접",$D$61*(VLOOKUP(C147,$B$36:$AG$39,10,FALSE)+VLOOKUP(C147,$B$40:$AG$43,10,FALSE)*$D$54),$D$60*(VLOOKUP(C147,$B$36:$AG$39,10,FALSE)+VLOOKUP(C147,$B$40:$AG$43,10,FALSE)*$D$54)))*$D$59/100</f>
        <v>6315.5045653755551</v>
      </c>
      <c r="AN147" s="174"/>
      <c r="AO147" s="176">
        <v>24</v>
      </c>
      <c r="AP147" s="174">
        <v>36</v>
      </c>
      <c r="AQ147" s="175">
        <f>VLOOKUP(C147,$B$45:$AA$48,9,FALSE)</f>
        <v>521</v>
      </c>
      <c r="AR147" s="31">
        <f>IF(LEFT(E147,1)*1=1,$S$58,$R$58)</f>
        <v>1.2</v>
      </c>
      <c r="AS147" s="2">
        <f>IF(LEFT(E147,1)*1=2,$U$58,$T$58)</f>
        <v>0</v>
      </c>
      <c r="AT147" s="33">
        <f>IF(LEFT(E147,1)*1=3,$W$58,$V$58)</f>
        <v>0</v>
      </c>
      <c r="AU147" s="31">
        <f>IF(MID(E147,3,1)*1=1,$Y$58,$X$58)</f>
        <v>1</v>
      </c>
      <c r="AV147" s="2">
        <f>IF(MID(E147,3,1)*1=2,$AA$58,$Z$58)</f>
        <v>0</v>
      </c>
      <c r="AW147" s="33">
        <f>IF(MID(E147,3,1)*1=3,$AC$58,$AB$58)</f>
        <v>4</v>
      </c>
      <c r="AX147" s="31">
        <f>IF(MID(E147,5,1)*1=1,$AE$58,$AD$58)</f>
        <v>1</v>
      </c>
      <c r="AY147" s="33">
        <f>IF(MID(E147,5,1)*1=2,$AG$58,$AF$58)</f>
        <v>1.8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customHeight="1">
      <c r="A148" s="2"/>
      <c r="B148" s="107">
        <v>794</v>
      </c>
      <c r="C148" s="31">
        <v>10</v>
      </c>
      <c r="D148" s="111" t="s">
        <v>21</v>
      </c>
      <c r="E148" s="2" t="s">
        <v>98</v>
      </c>
      <c r="F148" s="2" t="s">
        <v>149</v>
      </c>
      <c r="G148" s="2" t="s">
        <v>177</v>
      </c>
      <c r="H148" s="33"/>
      <c r="I148" s="173">
        <f>M148/AE148</f>
        <v>2156.2495746780191</v>
      </c>
      <c r="J148" s="174">
        <f>AH148/AE148</f>
        <v>23.618723568216776</v>
      </c>
      <c r="K148" s="189">
        <f>RANK(I148,$I$76:$I$999)</f>
        <v>73</v>
      </c>
      <c r="L148" s="190" t="e">
        <f>RANK(I148,$I$461:$I$888)</f>
        <v>#N/A</v>
      </c>
      <c r="M148" s="173">
        <f>SUM(N148:R148)</f>
        <v>59980.208772578342</v>
      </c>
      <c r="N148" s="174">
        <f>T148*(1+(IF((AG148+IF($D$62=1,15,0)+IF(F148="백어택",8,0))&gt;100,100,AG148+IF($D$62=1,15,0)+IF(F148="백어택",8,0))/100)*(AI148/100-1))</f>
        <v>59980.208772578342</v>
      </c>
      <c r="O148" s="177"/>
      <c r="P148" s="177"/>
      <c r="Q148" s="177"/>
      <c r="R148" s="175">
        <f>X148*(1+(IF((AG148+IF($D$62=1,15,0))&gt;100,100,AG148+IF($D$62=1,15,0))/100)*(AI148/100-1))</f>
        <v>0</v>
      </c>
      <c r="S148" s="173">
        <f>SUM(T148:X148)</f>
        <v>43427.649445804047</v>
      </c>
      <c r="T148" s="177">
        <f>AL148*AW148*AX148*AY148*IF(F148="백어택",1.2,1)</f>
        <v>43427.649445804047</v>
      </c>
      <c r="U148" s="174"/>
      <c r="V148" s="174"/>
      <c r="W148" s="174"/>
      <c r="X148" s="175">
        <f>AL148*AS148+IF(AX148=1,AL148*AU148,AL148*AU148*2)</f>
        <v>0</v>
      </c>
      <c r="Y148" s="173">
        <f>SUM(Z148:AD148)</f>
        <v>93369.446308478698</v>
      </c>
      <c r="Z148" s="174">
        <f>T148*$D$58/100</f>
        <v>93369.446308478698</v>
      </c>
      <c r="AA148" s="174"/>
      <c r="AB148" s="174"/>
      <c r="AC148" s="174"/>
      <c r="AD148" s="175">
        <f>X148*$D$58/100</f>
        <v>0</v>
      </c>
      <c r="AE148" s="173">
        <f>AO148*(1-$D$20/100)*(1-$D$17/100)-AR148</f>
        <v>27.816913903176005</v>
      </c>
      <c r="AF148" s="174">
        <f>AP148</f>
        <v>36</v>
      </c>
      <c r="AG148" s="174">
        <f>IF($D$57&gt;100,100,$D$57)</f>
        <v>25.143699999999999</v>
      </c>
      <c r="AH148" s="174">
        <f>AQ148</f>
        <v>657</v>
      </c>
      <c r="AI148" s="174">
        <f>$D$58</f>
        <v>215</v>
      </c>
      <c r="AJ148" s="174">
        <f>10/6</f>
        <v>1.6666666666666667</v>
      </c>
      <c r="AK148" s="174">
        <f>SUM(AL148:AN148)</f>
        <v>13403.595507964212</v>
      </c>
      <c r="AL148" s="174">
        <f>(VLOOKUP(C148,$B$36:$AG$39,31,FALSE)+VLOOKUP(C148,$B$40:$AG$43,31,FALSE)*$D$54)*$D$59/100</f>
        <v>13403.595507964212</v>
      </c>
      <c r="AM148" s="174"/>
      <c r="AN148" s="174"/>
      <c r="AO148" s="176">
        <v>36</v>
      </c>
      <c r="AP148" s="174">
        <v>36</v>
      </c>
      <c r="AQ148" s="175">
        <f>VLOOKUP(C148,$B$45:$AG$48,31,FALSE)</f>
        <v>657</v>
      </c>
      <c r="AR148" s="31">
        <f>IF(LEFT(E148,1)*1=1,$S$71,$R$71)</f>
        <v>0</v>
      </c>
      <c r="AS148" s="2">
        <f>IF(LEFT(E148,1)*1=2,$U$71,$T$71)</f>
        <v>0</v>
      </c>
      <c r="AT148" s="33">
        <f>IF(LEFT(E148,1)*1=3,$W$71,$V$71)</f>
        <v>0</v>
      </c>
      <c r="AU148" s="31">
        <f>IF(MID(E148,3,1)*1=1,$Y$71,$X$71)</f>
        <v>0</v>
      </c>
      <c r="AV148" s="2">
        <f>IF(MID(E148,3,1)*1=2,$AA$71,$Z$71)</f>
        <v>0</v>
      </c>
      <c r="AW148" s="33">
        <f>IF(MID(E148,3,1)*1=3,$AC$71,$AB$71)</f>
        <v>1.5</v>
      </c>
      <c r="AX148" s="31">
        <f>IF(MID(E148,5,1)*1=1,$AE$71,$AD$71)</f>
        <v>1</v>
      </c>
      <c r="AY148" s="33">
        <f>IF(MID(E148,5,1)*1=2,$AG$71,$AF$71)</f>
        <v>1.8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customHeight="1">
      <c r="A149" s="2"/>
      <c r="B149" s="107">
        <v>860</v>
      </c>
      <c r="C149" s="31">
        <v>10</v>
      </c>
      <c r="D149" s="113" t="s">
        <v>15</v>
      </c>
      <c r="E149" s="2" t="s">
        <v>141</v>
      </c>
      <c r="F149" s="2"/>
      <c r="G149" s="1" t="s">
        <v>174</v>
      </c>
      <c r="H149" s="33">
        <f>IF(AX149=100,4,3)</f>
        <v>4</v>
      </c>
      <c r="I149" s="173">
        <f>M149/AE149</f>
        <v>2146.0550006197327</v>
      </c>
      <c r="J149" s="174">
        <f>AH149/AE149</f>
        <v>19.780450366105395</v>
      </c>
      <c r="K149" s="189">
        <f>RANK(I149,$I$76:$I$999)</f>
        <v>74</v>
      </c>
      <c r="L149" s="190" t="e">
        <f>RANK(I149,$I$889:$I$999)</f>
        <v>#N/A</v>
      </c>
      <c r="M149" s="173">
        <f>SUM(N149:R149)*(1+$D$22/100)</f>
        <v>64228.292928247698</v>
      </c>
      <c r="N149" s="174">
        <f>T149*(1+(IF((AG149+IF($D$62=1,15,0)+IF(F149="백어택",8,0))&gt;100,100,AG149+IF($D$62=1,15,0)+IF(F149="백어택",8,0))/100)*(AI149/100-1))</f>
        <v>11405.66160447987</v>
      </c>
      <c r="O149" s="174">
        <f>U149*(1+(IF((AG149+IF($D$62=1,15,0)+IF(F149="백어택",8,0))&gt;100,100,AG149+IF($D$62=1,15,0)+IF(F149="백어택",8,0))/100)*(AI149/100-1))</f>
        <v>11405.66160447987</v>
      </c>
      <c r="P149" s="174">
        <f>V149*(1+(IF((AG149+IF($D$62=1,15,0)+IF(F149="백어택",8,0))&gt;100,100,AG149+IF($D$62=1,15,0)+IF(F149="백어택",8,0))/100)*(AI149/100-1))</f>
        <v>11405.66160447987</v>
      </c>
      <c r="Q149" s="174">
        <f>W149*(1+(IF((AG149+IF($D$62=1,15,0)+IF(F149="백어택",8,0))&gt;100,100,AG149+IF($D$62=1,15,0)+IF(F149="백어택",8,0))/100)*(AI149/100-1))</f>
        <v>11405.66160447987</v>
      </c>
      <c r="R149" s="175">
        <f>X149*(1+(IF(($D$57+IF($D$62=1,15,0)+IF(F149="백어택",8,0))&gt;100,100,$D$57+IF($D$62=1,15,0)+IF(F149="백어택",8,0))/100)*(AI149/100-1))</f>
        <v>12310.022295504263</v>
      </c>
      <c r="S149" s="173">
        <f>SUM(T149:X149)</f>
        <v>30768.761537666629</v>
      </c>
      <c r="T149" s="177">
        <f>AL149*AS149*AY149</f>
        <v>5304.9588858045909</v>
      </c>
      <c r="U149" s="174">
        <f>AL149*AS149*AY149</f>
        <v>5304.9588858045909</v>
      </c>
      <c r="V149" s="174">
        <f>AL149*AS149*AY149</f>
        <v>5304.9588858045909</v>
      </c>
      <c r="W149" s="174">
        <f>IF(H149=4,AL149*AS149*IF(AT149=0,AY149,1),0)</f>
        <v>5304.9588858045909</v>
      </c>
      <c r="X149" s="175">
        <f>AL149*IF(H149=3,9,IF(AT149=1,10,9))*IF(AW149=1,0,AW149)</f>
        <v>9548.9259944482637</v>
      </c>
      <c r="Y149" s="173">
        <f>SUM(Z149:AD149)</f>
        <v>66152.837305983252</v>
      </c>
      <c r="Z149" s="174">
        <f>T149*AI149/100</f>
        <v>11405.66160447987</v>
      </c>
      <c r="AA149" s="174">
        <f>U149*AI149/100</f>
        <v>11405.66160447987</v>
      </c>
      <c r="AB149" s="174">
        <f>V149*AI149/100</f>
        <v>11405.66160447987</v>
      </c>
      <c r="AC149" s="174">
        <f>W149*AI149/100</f>
        <v>11405.66160447987</v>
      </c>
      <c r="AD149" s="175">
        <f>X149*AI149/100</f>
        <v>20530.190888063767</v>
      </c>
      <c r="AE149" s="173">
        <f>AO149*(1-$D$17/100)</f>
        <v>29.928540000000002</v>
      </c>
      <c r="AF149" s="174">
        <f>AP149</f>
        <v>36</v>
      </c>
      <c r="AG149" s="174">
        <f>IF($D$57+AX149&gt;100,100,$D$57+AX149)</f>
        <v>100</v>
      </c>
      <c r="AH149" s="174">
        <f>AQ149</f>
        <v>592</v>
      </c>
      <c r="AI149" s="174">
        <f>$D$58</f>
        <v>215</v>
      </c>
      <c r="AJ149" s="174">
        <f>10*AU149/IF(AT149=1,2.5,(IF(AY149=1,3,2.5)))</f>
        <v>3.3333333333333335</v>
      </c>
      <c r="AK149" s="174">
        <f>SUM(AL149:AN149)</f>
        <v>5304.9588858045909</v>
      </c>
      <c r="AL149" s="174">
        <f>((VLOOKUP(C149,$B$36:$AG$39,22,FALSE)+VLOOKUP(C149,$B$40:$AG$43,22,FALSE)*$D$54))*$D$59/100</f>
        <v>5304.9588858045909</v>
      </c>
      <c r="AM149" s="174"/>
      <c r="AN149" s="174"/>
      <c r="AO149" s="176">
        <v>30</v>
      </c>
      <c r="AP149" s="174">
        <v>36</v>
      </c>
      <c r="AQ149" s="175">
        <f>VLOOKUP(C149,$B$45:$AA$48,22,FALSE)</f>
        <v>592</v>
      </c>
      <c r="AR149" s="31">
        <f>IF(LEFT(E149,1)*1=1,$S$65,$R$65)</f>
        <v>0</v>
      </c>
      <c r="AS149" s="2">
        <f>IF(LEFT(E149,1)*1=2,$U$65,$T$65)</f>
        <v>1</v>
      </c>
      <c r="AT149" s="33">
        <f>IF(LEFT(E149,1)*1=3,$W$65,$V$65)</f>
        <v>0</v>
      </c>
      <c r="AU149" s="31">
        <f>IF(MID(E149,3,1)*1=1,$Y$65,$X$65)</f>
        <v>1</v>
      </c>
      <c r="AV149" s="2">
        <f>IF(MID(E149,3,1)*1=2,$AA$65,$Z$65)</f>
        <v>0</v>
      </c>
      <c r="AW149" s="33">
        <f>IF(MID(E149,3,1)*1=3,$AC$65,$AB$65)</f>
        <v>0.2</v>
      </c>
      <c r="AX149" s="31">
        <f>IF(MID(E149,5,1)*1=1,$AE$65,$AD$65)</f>
        <v>100</v>
      </c>
      <c r="AY149" s="33">
        <f>IF(MID(E149,5,1)*1=2,$AG$65,$AF$65)</f>
        <v>1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customHeight="1">
      <c r="A150" s="2"/>
      <c r="B150" s="107">
        <v>766</v>
      </c>
      <c r="C150" s="31">
        <v>10</v>
      </c>
      <c r="D150" s="111" t="s">
        <v>21</v>
      </c>
      <c r="E150" s="2" t="s">
        <v>157</v>
      </c>
      <c r="F150" s="2"/>
      <c r="G150" s="2" t="s">
        <v>177</v>
      </c>
      <c r="H150" s="33"/>
      <c r="I150" s="173">
        <f>M150/AE150</f>
        <v>2138.4350872609875</v>
      </c>
      <c r="J150" s="174">
        <f>AH150/AE150</f>
        <v>30.114250022518402</v>
      </c>
      <c r="K150" s="189">
        <f>RANK(I150,$I$76:$I$999)</f>
        <v>75</v>
      </c>
      <c r="L150" s="190" t="e">
        <f>RANK(I150,$I$461:$I$888)</f>
        <v>#N/A</v>
      </c>
      <c r="M150" s="173">
        <f>SUM(N150:R150)</f>
        <v>46654.054186303634</v>
      </c>
      <c r="N150" s="174">
        <f>T150*(1+(IF((AG150+IF($D$62=1,15,0)+IF(F150="백어택",8,0))&gt;100,100,AG150+IF($D$62=1,15,0)+IF(F150="백어택",8,0))/100)*(AI150/100-1))</f>
        <v>46654.054186303634</v>
      </c>
      <c r="O150" s="174"/>
      <c r="P150" s="174"/>
      <c r="Q150" s="174"/>
      <c r="R150" s="175">
        <f>X150*(1+(IF((AG150+IF($D$62=1,15,0))&gt;100,100,AG150+IF($D$62=1,15,0))/100)*(AI150/100-1))</f>
        <v>0</v>
      </c>
      <c r="S150" s="173">
        <f>SUM(T150:X150)</f>
        <v>36189.707871503371</v>
      </c>
      <c r="T150" s="174">
        <f>AL150*AW150*AX150*AY150*IF(F150="백어택",1.2,1)</f>
        <v>36189.707871503371</v>
      </c>
      <c r="U150" s="174"/>
      <c r="V150" s="174"/>
      <c r="W150" s="174"/>
      <c r="X150" s="175">
        <f>AL150*AS150+IF(AX150=1,AL150*AU150,AL150*AU150*2)</f>
        <v>0</v>
      </c>
      <c r="Y150" s="173">
        <f>SUM(Z150:AD150)</f>
        <v>77807.871923732251</v>
      </c>
      <c r="Z150" s="174">
        <f>T150*$D$58/100</f>
        <v>77807.871923732251</v>
      </c>
      <c r="AA150" s="174"/>
      <c r="AB150" s="174"/>
      <c r="AC150" s="174"/>
      <c r="AD150" s="175">
        <f>X150*$D$58/100</f>
        <v>0</v>
      </c>
      <c r="AE150" s="173">
        <f>AO150*(1-$D$20/100)*(1-$D$17/100)-AR150</f>
        <v>21.816913903176005</v>
      </c>
      <c r="AF150" s="174">
        <f>AP150</f>
        <v>36</v>
      </c>
      <c r="AG150" s="174">
        <f>IF($D$57&gt;100,100,$D$57)</f>
        <v>25.143699999999999</v>
      </c>
      <c r="AH150" s="174">
        <f>AQ150</f>
        <v>657</v>
      </c>
      <c r="AI150" s="174">
        <f>$D$58</f>
        <v>215</v>
      </c>
      <c r="AJ150" s="174">
        <f>10/6</f>
        <v>1.6666666666666667</v>
      </c>
      <c r="AK150" s="174">
        <f>SUM(AL150:AN150)</f>
        <v>13403.595507964212</v>
      </c>
      <c r="AL150" s="174">
        <f>(VLOOKUP(C150,$B$36:$AG$39,31,FALSE)+VLOOKUP(C150,$B$40:$AG$43,31,FALSE)*$D$54)*$D$59/100</f>
        <v>13403.595507964212</v>
      </c>
      <c r="AM150" s="174"/>
      <c r="AN150" s="174"/>
      <c r="AO150" s="176">
        <v>36</v>
      </c>
      <c r="AP150" s="174">
        <v>36</v>
      </c>
      <c r="AQ150" s="175">
        <f>VLOOKUP(C150,$B$45:$AG$48,31,FALSE)</f>
        <v>657</v>
      </c>
      <c r="AR150" s="31">
        <f>IF(LEFT(E150,1)*1=1,$S$71,$R$71)</f>
        <v>6</v>
      </c>
      <c r="AS150" s="2">
        <f>IF(LEFT(E150,1)*1=2,$U$71,$T$71)</f>
        <v>0</v>
      </c>
      <c r="AT150" s="33">
        <f>IF(LEFT(E150,1)*1=3,$W$71,$V$71)</f>
        <v>0</v>
      </c>
      <c r="AU150" s="31">
        <f>IF(MID(E150,3,1)*1=1,$Y$71,$X$71)</f>
        <v>0</v>
      </c>
      <c r="AV150" s="2">
        <f>IF(MID(E150,3,1)*1=2,$AA$71,$Z$71)</f>
        <v>0</v>
      </c>
      <c r="AW150" s="33">
        <f>IF(MID(E150,3,1)*1=3,$AC$71,$AB$71)</f>
        <v>1.5</v>
      </c>
      <c r="AX150" s="31">
        <f>IF(MID(E150,5,1)*1=1,$AE$71,$AD$71)</f>
        <v>1</v>
      </c>
      <c r="AY150" s="33">
        <f>IF(MID(E150,5,1)*1=2,$AG$71,$AF$71)</f>
        <v>1.8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customHeight="1">
      <c r="A151" s="2"/>
      <c r="B151" s="107">
        <v>788</v>
      </c>
      <c r="C151" s="31">
        <v>10</v>
      </c>
      <c r="D151" s="111" t="s">
        <v>21</v>
      </c>
      <c r="E151" s="2" t="s">
        <v>156</v>
      </c>
      <c r="F151" s="2" t="s">
        <v>149</v>
      </c>
      <c r="G151" s="2" t="s">
        <v>177</v>
      </c>
      <c r="H151" s="33"/>
      <c r="I151" s="173">
        <f>M151/AE151</f>
        <v>2138.307631263644</v>
      </c>
      <c r="J151" s="174">
        <f>AH151/AE151</f>
        <v>30.114250022518402</v>
      </c>
      <c r="K151" s="189">
        <f>RANK(I151,$I$76:$I$999)</f>
        <v>76</v>
      </c>
      <c r="L151" s="190" t="e">
        <f>RANK(I151,$I$461:$I$888)</f>
        <v>#N/A</v>
      </c>
      <c r="M151" s="173">
        <f>SUM(N151:R151)</f>
        <v>46651.273489783147</v>
      </c>
      <c r="N151" s="174">
        <f>T151*(1+(IF((AG151+IF($D$62=1,15,0)+IF(F151="백어택",8,0))&gt;100,100,AG151+IF($D$62=1,15,0)+IF(F151="백어택",8,0))/100)*(AI151/100-1))</f>
        <v>46651.273489783147</v>
      </c>
      <c r="O151" s="174"/>
      <c r="P151" s="174"/>
      <c r="Q151" s="174"/>
      <c r="R151" s="175">
        <f>X151*(1+(IF((AG151+IF($D$62=1,15,0))&gt;100,100,AG151+IF($D$62=1,15,0))/100)*(AI151/100-1))</f>
        <v>0</v>
      </c>
      <c r="S151" s="173">
        <f>SUM(T151:X151)</f>
        <v>33777.060680069808</v>
      </c>
      <c r="T151" s="174">
        <f>AL151*AW151*AX151*AY151*IF(F151="백어택",1.2,1)</f>
        <v>33777.060680069808</v>
      </c>
      <c r="U151" s="174"/>
      <c r="V151" s="174"/>
      <c r="W151" s="174"/>
      <c r="X151" s="175">
        <f>AL151*AS151+IF(AX151=1,AL151*AU151,AL151*AU151*2)</f>
        <v>0</v>
      </c>
      <c r="Y151" s="173">
        <f>SUM(Z151:AD151)</f>
        <v>72620.680462150092</v>
      </c>
      <c r="Z151" s="174">
        <f>T151*$D$58/100</f>
        <v>72620.680462150092</v>
      </c>
      <c r="AA151" s="174"/>
      <c r="AB151" s="174"/>
      <c r="AC151" s="174"/>
      <c r="AD151" s="175">
        <f>X151*$D$58/100</f>
        <v>0</v>
      </c>
      <c r="AE151" s="173">
        <f>AO151*(1-$D$20/100)*(1-$D$17/100)-AR151</f>
        <v>21.816913903176005</v>
      </c>
      <c r="AF151" s="174">
        <f>AP151</f>
        <v>36</v>
      </c>
      <c r="AG151" s="174">
        <f>IF($D$57&gt;100,100,$D$57)</f>
        <v>25.143699999999999</v>
      </c>
      <c r="AH151" s="174">
        <f>AQ151</f>
        <v>657</v>
      </c>
      <c r="AI151" s="174">
        <f>$D$58</f>
        <v>215</v>
      </c>
      <c r="AJ151" s="174">
        <f>10/6</f>
        <v>1.6666666666666667</v>
      </c>
      <c r="AK151" s="174">
        <f>SUM(AL151:AN151)</f>
        <v>13403.595507964212</v>
      </c>
      <c r="AL151" s="174">
        <f>(VLOOKUP(C151,$B$36:$AG$39,31,FALSE)+VLOOKUP(C151,$B$40:$AG$43,31,FALSE)*$D$54)*$D$59/100</f>
        <v>13403.595507964212</v>
      </c>
      <c r="AM151" s="174"/>
      <c r="AN151" s="174"/>
      <c r="AO151" s="176">
        <v>36</v>
      </c>
      <c r="AP151" s="174">
        <v>36</v>
      </c>
      <c r="AQ151" s="175">
        <f>VLOOKUP(C151,$B$45:$AG$48,31,FALSE)</f>
        <v>657</v>
      </c>
      <c r="AR151" s="31">
        <f>IF(LEFT(E151,1)*1=1,$S$71,$R$71)</f>
        <v>6</v>
      </c>
      <c r="AS151" s="2">
        <f>IF(LEFT(E151,1)*1=2,$U$71,$T$71)</f>
        <v>0</v>
      </c>
      <c r="AT151" s="33">
        <f>IF(LEFT(E151,1)*1=3,$W$71,$V$71)</f>
        <v>0</v>
      </c>
      <c r="AU151" s="31">
        <f>IF(MID(E151,3,1)*1=1,$Y$71,$X$71)</f>
        <v>0</v>
      </c>
      <c r="AV151" s="2">
        <f>IF(MID(E151,3,1)*1=2,$AA$71,$Z$71)</f>
        <v>0</v>
      </c>
      <c r="AW151" s="33">
        <f>IF(MID(E151,3,1)*1=3,$AC$71,$AB$71)</f>
        <v>1.5</v>
      </c>
      <c r="AX151" s="31">
        <f>IF(MID(E151,5,1)*1=1,$AE$71,$AD$71)</f>
        <v>1.4</v>
      </c>
      <c r="AY151" s="33">
        <f>IF(MID(E151,5,1)*1=2,$AG$71,$AF$71)</f>
        <v>1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customHeight="1">
      <c r="A152" s="2"/>
      <c r="B152" s="107">
        <v>205</v>
      </c>
      <c r="C152" s="31">
        <v>10</v>
      </c>
      <c r="D152" s="106" t="s">
        <v>10</v>
      </c>
      <c r="E152" s="2" t="s">
        <v>162</v>
      </c>
      <c r="F152" s="2"/>
      <c r="G152" s="2"/>
      <c r="H152" s="33"/>
      <c r="I152" s="173">
        <f>M152/AE152</f>
        <v>2127.8231830256432</v>
      </c>
      <c r="J152" s="174">
        <f>AH152/AE152</f>
        <v>25.811482952392598</v>
      </c>
      <c r="K152" s="189">
        <f>RANK(I152,$I$76:$I$999)</f>
        <v>77</v>
      </c>
      <c r="L152" s="190">
        <f>RANK(I152,$I$76:$I$460)</f>
        <v>77</v>
      </c>
      <c r="M152" s="173">
        <f>SUM(N152:R152)</f>
        <v>33964.07533125882</v>
      </c>
      <c r="N152" s="174">
        <f>T152*(1+(IF(($AG152+IF($D$62=1,15,0)+IF($F152="백어택",8,0))&gt;100,100,($AG152+IF($D$62=1,15,0)+IF($F152="백어택",8,0)))/100)*((($AI152+AY152)/100-1)))</f>
        <v>7702.0890467623603</v>
      </c>
      <c r="O152" s="174">
        <f>U152*(1+(IF(($AG152+IF($D$62=1,IF(AS152=15,0,15),0)+$AS152+IF($F152="백어택",8,0))&gt;100,100,($AG152+IF($D$62=1,IF(AS152=15,0,15),0)+$AS152+IF($F152="백어택",8,0)))/100)*((($AI152+$AY152)/100-1)))</f>
        <v>8753.9954281654864</v>
      </c>
      <c r="P152" s="174">
        <f>V152*(1+(IF(($AG152+IF($D$62=1,IF(AT152=15,0,15),0)+$AS152+IF($F152="백어택",8,0))&gt;100,100,($AG152+IF($D$62=1,IF(AT152=15,0,15),0)+$AS152+IF($F152="백어택",8,0)))/100)*((($AI152+$AY152)/100-1)))</f>
        <v>8753.9954281654864</v>
      </c>
      <c r="Q152" s="174">
        <f>W152*(1+(IF(($AG152+IF($D$62=1,IF(AU152=15,0,15),0)+$AS152+IF($F152="백어택",8,0))&gt;100,100,($AG152+IF($D$62=1,IF(AU152=15,0,15),0)+$AS152+IF($F152="백어택",8,0)))/100)*((($AI152+$AY152)/100-1)))</f>
        <v>8753.9954281654864</v>
      </c>
      <c r="R152" s="175">
        <f>X152*(1+(IF($D$57+AS152&gt;100,100,$D$57+AS152)/100)*(AI152/100-1))</f>
        <v>0</v>
      </c>
      <c r="S152" s="173">
        <f>SUM(T152:X152)</f>
        <v>15340.086873934884</v>
      </c>
      <c r="T152" s="174">
        <f>AL152*AX152*IF(F152="백어택",1.2,1)/4</f>
        <v>3835.0217184837211</v>
      </c>
      <c r="U152" s="174">
        <f>T152</f>
        <v>3835.0217184837211</v>
      </c>
      <c r="V152" s="174">
        <f>U152</f>
        <v>3835.0217184837211</v>
      </c>
      <c r="W152" s="174">
        <f>V152</f>
        <v>3835.0217184837211</v>
      </c>
      <c r="X152" s="175">
        <f>AL152*IF(AU152=1,0,IF(AX152=1,AU152,0.324))</f>
        <v>0</v>
      </c>
      <c r="Y152" s="173">
        <f>SUM(Z152:AD152)</f>
        <v>43390.923711351585</v>
      </c>
      <c r="Z152" s="174">
        <f>T152*AI152/100</f>
        <v>10847.730927837896</v>
      </c>
      <c r="AA152" s="174">
        <f>Z152</f>
        <v>10847.730927837896</v>
      </c>
      <c r="AB152" s="174">
        <f>AA152</f>
        <v>10847.730927837896</v>
      </c>
      <c r="AC152" s="174">
        <f>AB152</f>
        <v>10847.730927837896</v>
      </c>
      <c r="AD152" s="175"/>
      <c r="AE152" s="173">
        <f>AO152*(1-$D$17/100)</f>
        <v>15.961888</v>
      </c>
      <c r="AF152" s="174">
        <f>AP152</f>
        <v>36</v>
      </c>
      <c r="AG152" s="174">
        <f>IF($D$57+AV152&gt;100,100,$D$57+AV152)</f>
        <v>55.143699999999995</v>
      </c>
      <c r="AH152" s="174">
        <f>AQ152</f>
        <v>412</v>
      </c>
      <c r="AI152" s="174">
        <f>$D$58+$D$19</f>
        <v>282.85969999999998</v>
      </c>
      <c r="AJ152" s="174">
        <f>10*AR152/(7-IF(AX152=1,0,3))</f>
        <v>2.5</v>
      </c>
      <c r="AK152" s="174">
        <f>SUM(AL152:AN152)</f>
        <v>7670.0434369674422</v>
      </c>
      <c r="AL152" s="174">
        <f>(VLOOKUP(C152,$B$36:$AG$39,13,FALSE)+VLOOKUP(C152,$B$40:$AG$43,13,FALSE)*$D$54)*$D$59/100</f>
        <v>7670.0434369674422</v>
      </c>
      <c r="AM152" s="174"/>
      <c r="AN152" s="174"/>
      <c r="AO152" s="176">
        <v>16</v>
      </c>
      <c r="AP152" s="174">
        <v>36</v>
      </c>
      <c r="AQ152" s="175">
        <f>VLOOKUP(C152,$B$45:$AA$48,13,FALSE)</f>
        <v>412</v>
      </c>
      <c r="AR152" s="31">
        <f>IF(LEFT(E152,1)*1=1,$S$60,$R$60)</f>
        <v>1</v>
      </c>
      <c r="AS152" s="2">
        <f>IF(LEFT(E152,1)*1=2,$U$60,$T$60)</f>
        <v>15</v>
      </c>
      <c r="AT152" s="33">
        <f>IF(LEFT(E152,1)*1=3,$W$60,$V$60)</f>
        <v>0</v>
      </c>
      <c r="AU152" s="31">
        <f>IF(MID(E152,3,1)*1=1,$Y$60,$X$60)</f>
        <v>1</v>
      </c>
      <c r="AV152" s="2">
        <f>IF(MID(E152,3,1)*1=2,$AA$60,$Z$60)</f>
        <v>30</v>
      </c>
      <c r="AW152" s="33">
        <f>IF(MID(E152,3,1)*1=3,$AC$60,$AB$60)</f>
        <v>0</v>
      </c>
      <c r="AX152" s="31">
        <f>IF(MID(E152,5,1)*1=1,$AE$60,$AD$60)</f>
        <v>2</v>
      </c>
      <c r="AY152" s="33">
        <f>IF(MID(E152,5,1)*1=2,$AG$60,$AF$60)</f>
        <v>0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customHeight="1">
      <c r="A153" s="2"/>
      <c r="B153" s="107">
        <v>396</v>
      </c>
      <c r="C153" s="31">
        <v>10</v>
      </c>
      <c r="D153" s="111" t="s">
        <v>8</v>
      </c>
      <c r="E153" s="2" t="s">
        <v>165</v>
      </c>
      <c r="F153" s="2"/>
      <c r="G153" s="2" t="s">
        <v>231</v>
      </c>
      <c r="H153" s="33" t="s">
        <v>81</v>
      </c>
      <c r="I153" s="173">
        <f>M153/AE153</f>
        <v>2116.2312203592542</v>
      </c>
      <c r="J153" s="174">
        <f>AH153/AE153</f>
        <v>28.094417760367445</v>
      </c>
      <c r="K153" s="189">
        <f>RANK(I153,$I$76:$I$999)</f>
        <v>78</v>
      </c>
      <c r="L153" s="190" t="e">
        <f>RANK(I153,$I$461:$I$888)</f>
        <v>#N/A</v>
      </c>
      <c r="M153" s="173">
        <f>SUM(N153:R153)</f>
        <v>39244.6811039643</v>
      </c>
      <c r="N153" s="174">
        <f>T153*(1+(IF((AG153+IF($D$62=1,15,0)+IF(F153="백어택",8,0))&gt;100,100,AG153+IF($D$62=1,15,0)+IF(F153="백어택",8,0))/100)*($D$58/100-1))</f>
        <v>17262.22930348985</v>
      </c>
      <c r="O153" s="174">
        <f>U153*(1+((IF(AG153+IF($D$62=1,15,0)+IF(F153="백어택",8,0)&gt;100,100,AG153+IF($D$62=1,15,0)+IF(F153="백어택",8,0))/100)*(AI153/100-1)))</f>
        <v>21982.45180047445</v>
      </c>
      <c r="P153" s="174">
        <f>V153*(1+(IF(AG153+IF($D$62=1,15,0)+IF(F153="백어택",8,0)&gt;100,100,AG153+IF($D$62=1,15,0)+IF(F153="백어택",8,0))/100)*(AI153/100-1))</f>
        <v>0</v>
      </c>
      <c r="Q153" s="174"/>
      <c r="R153" s="175"/>
      <c r="S153" s="173">
        <f>SUM(T153:X153)</f>
        <v>30442.232072507093</v>
      </c>
      <c r="T153" s="174">
        <f>AL153*IF(H153="근접",AR153,1)*AU153*AY153*IF(F153="백어택",1.2,1)</f>
        <v>13390.369745993095</v>
      </c>
      <c r="U153" s="174">
        <f>AM153*IF(H153="근접",AR153,1)*AU153*AY153*IF(F153="백어택",1.2,1)</f>
        <v>17051.862326513998</v>
      </c>
      <c r="V153" s="174">
        <f>IF(AX153=1,0,AM153*IF(H153="근접",AR153,1)*AU153*AY153)*IF(F153="백어택",1.2,1)</f>
        <v>0</v>
      </c>
      <c r="W153" s="174"/>
      <c r="X153" s="175"/>
      <c r="Y153" s="173">
        <f>SUM(Z153:AD153)</f>
        <v>65450.798955890248</v>
      </c>
      <c r="Z153" s="174">
        <f>T153*$D$58/100</f>
        <v>28789.294953885154</v>
      </c>
      <c r="AA153" s="174">
        <f>U153*AI153/100</f>
        <v>36661.504002005095</v>
      </c>
      <c r="AB153" s="174">
        <f>V153*AI153/100</f>
        <v>0</v>
      </c>
      <c r="AC153" s="174"/>
      <c r="AD153" s="175"/>
      <c r="AE153" s="173">
        <f>AO153*(1-$D$20/100)*(1-$D$17/100)-AW153</f>
        <v>18.544609268784001</v>
      </c>
      <c r="AF153" s="174">
        <f>AP153</f>
        <v>36</v>
      </c>
      <c r="AG153" s="174">
        <f>IF($D$57&gt;100,100,$D$57)</f>
        <v>25.143699999999999</v>
      </c>
      <c r="AH153" s="174">
        <f>IF(AX153=1,AQ153,AQ153*1.4)</f>
        <v>521</v>
      </c>
      <c r="AI153" s="174">
        <f>$D$58</f>
        <v>215</v>
      </c>
      <c r="AJ153" s="174">
        <f>10/6/AX153</f>
        <v>1.6666666666666667</v>
      </c>
      <c r="AK153" s="174">
        <f>SUM(AL153:AN153)</f>
        <v>11274.90076759522</v>
      </c>
      <c r="AL153" s="174">
        <f>(IF(H153="근접",$D$61*(VLOOKUP(C153,$B$36:$AG$39,9,FALSE)+VLOOKUP(C153,$B$40:$AG$43,9,FALSE)*$D$54),$D$60*(VLOOKUP(C153,$B$36:$AG$39,9,FALSE)+VLOOKUP(C153,$B$40:$AG$43,9,FALSE)*$D$54)))*$D$59/100</f>
        <v>4959.3962022196647</v>
      </c>
      <c r="AM153" s="174">
        <f>(IF(H153="근접",$D$61*(VLOOKUP(C153,$B$36:$AG$39,10,FALSE)+VLOOKUP(C153,$B$40:$AG$43,10,FALSE)*$D$54),$D$60*(VLOOKUP(C153,$B$36:$AG$39,10,FALSE)+VLOOKUP(C153,$B$40:$AG$43,10,FALSE)*$D$54)))*$D$59/100</f>
        <v>6315.5045653755551</v>
      </c>
      <c r="AN153" s="174"/>
      <c r="AO153" s="176">
        <v>24</v>
      </c>
      <c r="AP153" s="174">
        <v>36</v>
      </c>
      <c r="AQ153" s="175">
        <f>VLOOKUP(C153,$B$45:$AA$48,9,FALSE)</f>
        <v>521</v>
      </c>
      <c r="AR153" s="31">
        <f>IF(LEFT(E153,1)*1=1,$S$58,$R$58)</f>
        <v>1.2</v>
      </c>
      <c r="AS153" s="2">
        <f>IF(LEFT(E153,1)*1=2,$U$58,$T$58)</f>
        <v>0</v>
      </c>
      <c r="AT153" s="33">
        <f>IF(LEFT(E153,1)*1=3,$W$58,$V$58)</f>
        <v>0</v>
      </c>
      <c r="AU153" s="31">
        <f>IF(MID(E153,3,1)*1=1,$Y$58,$X$58)</f>
        <v>1.25</v>
      </c>
      <c r="AV153" s="2">
        <f>IF(MID(E153,3,1)*1=2,$AA$58,$Z$58)</f>
        <v>0</v>
      </c>
      <c r="AW153" s="33">
        <f>IF(MID(E153,3,1)*1=3,$AC$58,$AB$58)</f>
        <v>0</v>
      </c>
      <c r="AX153" s="31">
        <f>IF(MID(E153,5,1)*1=1,$AE$58,$AD$58)</f>
        <v>1</v>
      </c>
      <c r="AY153" s="33">
        <f>IF(MID(E153,5,1)*1=2,$AG$58,$AF$58)</f>
        <v>1.8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customHeight="1">
      <c r="A154" s="2"/>
      <c r="B154" s="107">
        <v>861</v>
      </c>
      <c r="C154" s="31">
        <v>10</v>
      </c>
      <c r="D154" s="113" t="s">
        <v>15</v>
      </c>
      <c r="E154" s="2" t="s">
        <v>161</v>
      </c>
      <c r="F154" s="1"/>
      <c r="G154" s="1" t="s">
        <v>174</v>
      </c>
      <c r="H154" s="33">
        <f>IF(AX154=100,4,3)</f>
        <v>4</v>
      </c>
      <c r="I154" s="173">
        <f>M154/AE154</f>
        <v>2112.5539065662647</v>
      </c>
      <c r="J154" s="174">
        <f>AH154/AE154</f>
        <v>19.780450366105395</v>
      </c>
      <c r="K154" s="189">
        <f>RANK(I154,$I$76:$I$999)</f>
        <v>79</v>
      </c>
      <c r="L154" s="190" t="e">
        <f>RANK(I154,$I$889:$I$999)</f>
        <v>#N/A</v>
      </c>
      <c r="M154" s="173">
        <f>SUM(N154:R154)*(1+$D$22/100)</f>
        <v>63225.654094824713</v>
      </c>
      <c r="N154" s="174">
        <f>T154*(1+(IF((AG154+IF($D$62=1,15,0)+IF(F154="백어택",8,0))&gt;100,100,AG154+IF($D$62=1,15,0)+IF(F154="백어택",8,0))/100)*(AI154/100-1))</f>
        <v>14257.077005599836</v>
      </c>
      <c r="O154" s="174">
        <f>U154*(1+(IF((AG154+IF($D$62=1,15,0)+IF(F154="백어택",8,0))&gt;100,100,AG154+IF($D$62=1,15,0)+IF(F154="백어택",8,0))/100)*(AI154/100-1))</f>
        <v>14257.077005599836</v>
      </c>
      <c r="P154" s="174">
        <f>V154*(1+(IF((AG154+IF($D$62=1,15,0)+IF(F154="백어택",8,0))&gt;100,100,AG154+IF($D$62=1,15,0)+IF(F154="백어택",8,0))/100)*(AI154/100-1))</f>
        <v>14257.077005599836</v>
      </c>
      <c r="Q154" s="174">
        <f>W154*(1+(IF((AG154+IF($D$62=1,15,0)+IF(F154="백어택",8,0))&gt;100,100,AG154+IF($D$62=1,15,0)+IF(F154="백어택",8,0))/100)*(AI154/100-1))</f>
        <v>14257.077005599836</v>
      </c>
      <c r="R154" s="175">
        <f>X154*(1+(IF(($D$57+IF($D$62=1,15,0)+IF(F154="백어택",8,0))&gt;100,100,$D$57+IF($D$62=1,15,0)+IF(F154="백어택",8,0))/100)*(AI154/100-1))</f>
        <v>0</v>
      </c>
      <c r="S154" s="173">
        <f>SUM(T154:X154)</f>
        <v>26524.794429022953</v>
      </c>
      <c r="T154" s="177">
        <f>AL154*AS154*AY154</f>
        <v>6631.1986072557384</v>
      </c>
      <c r="U154" s="174">
        <f>AL154*AS154*AY154</f>
        <v>6631.1986072557384</v>
      </c>
      <c r="V154" s="174">
        <f>AL154*AS154*AY154</f>
        <v>6631.1986072557384</v>
      </c>
      <c r="W154" s="174">
        <f>IF(H154=4,AL154*AS154*IF(AT154=0,AY154,1),0)</f>
        <v>6631.1986072557384</v>
      </c>
      <c r="X154" s="175">
        <f>AL154*IF(H154=3,9,IF(AT154=1,10,9))*IF(AW154=1,0,AW154)</f>
        <v>0</v>
      </c>
      <c r="Y154" s="173">
        <f>SUM(Z154:AD154)</f>
        <v>57028.308022399346</v>
      </c>
      <c r="Z154" s="174">
        <f>T154*AI154/100</f>
        <v>14257.077005599836</v>
      </c>
      <c r="AA154" s="174">
        <f>U154*AI154/100</f>
        <v>14257.077005599836</v>
      </c>
      <c r="AB154" s="174">
        <f>V154*AI154/100</f>
        <v>14257.077005599836</v>
      </c>
      <c r="AC154" s="174">
        <f>W154*AI154/100</f>
        <v>14257.077005599836</v>
      </c>
      <c r="AD154" s="175">
        <f>X154*AI154/100</f>
        <v>0</v>
      </c>
      <c r="AE154" s="173">
        <f>AO154*(1-$D$17/100)</f>
        <v>29.928540000000002</v>
      </c>
      <c r="AF154" s="174">
        <f>AP154</f>
        <v>36</v>
      </c>
      <c r="AG154" s="174">
        <f>IF($D$57+AX154&gt;100,100,$D$57+AX154)</f>
        <v>100</v>
      </c>
      <c r="AH154" s="174">
        <f>AQ154</f>
        <v>592</v>
      </c>
      <c r="AI154" s="174">
        <f>$D$58</f>
        <v>215</v>
      </c>
      <c r="AJ154" s="174">
        <f>10*AU154/IF(AT154=1,2.5,(IF(AY154=1,3,2.5)))</f>
        <v>3.3333333333333335</v>
      </c>
      <c r="AK154" s="174">
        <f>SUM(AL154:AN154)</f>
        <v>5304.9588858045909</v>
      </c>
      <c r="AL154" s="174">
        <f>((VLOOKUP(C154,$B$36:$AG$39,22,FALSE)+VLOOKUP(C154,$B$40:$AG$43,22,FALSE)*$D$54))*$D$59/100</f>
        <v>5304.9588858045909</v>
      </c>
      <c r="AM154" s="174"/>
      <c r="AN154" s="174"/>
      <c r="AO154" s="176">
        <v>30</v>
      </c>
      <c r="AP154" s="174">
        <v>36</v>
      </c>
      <c r="AQ154" s="175">
        <f>VLOOKUP(C154,$B$45:$AA$48,22,FALSE)</f>
        <v>592</v>
      </c>
      <c r="AR154" s="31">
        <f>IF(LEFT(E154,1)*1=1,$S$65,$R$65)</f>
        <v>0</v>
      </c>
      <c r="AS154" s="2">
        <f>IF(LEFT(E154,1)*1=2,$U$65,$T$65)</f>
        <v>1.25</v>
      </c>
      <c r="AT154" s="33">
        <f>IF(LEFT(E154,1)*1=3,$W$65,$V$65)</f>
        <v>0</v>
      </c>
      <c r="AU154" s="31">
        <f>IF(MID(E154,3,1)*1=1,$Y$65,$X$65)</f>
        <v>1</v>
      </c>
      <c r="AV154" s="2">
        <f>IF(MID(E154,3,1)*1=2,$AA$65,$Z$65)</f>
        <v>0</v>
      </c>
      <c r="AW154" s="33">
        <f>IF(MID(E154,3,1)*1=3,$AC$65,$AB$65)</f>
        <v>1</v>
      </c>
      <c r="AX154" s="31">
        <f>IF(MID(E154,5,1)*1=1,$AE$65,$AD$65)</f>
        <v>100</v>
      </c>
      <c r="AY154" s="33">
        <f>IF(MID(E154,5,1)*1=2,$AG$65,$AF$65)</f>
        <v>1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customHeight="1">
      <c r="A155" s="2"/>
      <c r="B155" s="107">
        <v>862</v>
      </c>
      <c r="C155" s="31">
        <v>10</v>
      </c>
      <c r="D155" s="113" t="s">
        <v>15</v>
      </c>
      <c r="E155" s="2" t="s">
        <v>169</v>
      </c>
      <c r="F155" s="1"/>
      <c r="G155" s="1" t="s">
        <v>174</v>
      </c>
      <c r="H155" s="33">
        <f>IF(AX155=100,4,3)</f>
        <v>4</v>
      </c>
      <c r="I155" s="173">
        <f>M155/AE155</f>
        <v>2112.5539065662647</v>
      </c>
      <c r="J155" s="174">
        <f>AH155/AE155</f>
        <v>19.780450366105395</v>
      </c>
      <c r="K155" s="189">
        <f>RANK(I155,$I$76:$I$999)</f>
        <v>79</v>
      </c>
      <c r="L155" s="190" t="e">
        <f>RANK(I155,$I$889:$I$999)</f>
        <v>#N/A</v>
      </c>
      <c r="M155" s="173">
        <f>SUM(N155:R155)*(1+$D$22/100)</f>
        <v>63225.654094824713</v>
      </c>
      <c r="N155" s="174">
        <f>T155*(1+(IF((AG155+IF($D$62=1,15,0)+IF(F155="백어택",8,0))&gt;100,100,AG155+IF($D$62=1,15,0)+IF(F155="백어택",8,0))/100)*(AI155/100-1))</f>
        <v>14257.077005599836</v>
      </c>
      <c r="O155" s="174">
        <f>U155*(1+(IF((AG155+IF($D$62=1,15,0)+IF(F155="백어택",8,0))&gt;100,100,AG155+IF($D$62=1,15,0)+IF(F155="백어택",8,0))/100)*(AI155/100-1))</f>
        <v>14257.077005599836</v>
      </c>
      <c r="P155" s="174">
        <f>V155*(1+(IF((AG155+IF($D$62=1,15,0)+IF(F155="백어택",8,0))&gt;100,100,AG155+IF($D$62=1,15,0)+IF(F155="백어택",8,0))/100)*(AI155/100-1))</f>
        <v>14257.077005599836</v>
      </c>
      <c r="Q155" s="174">
        <f>W155*(1+(IF((AG155+IF($D$62=1,15,0)+IF(F155="백어택",8,0))&gt;100,100,AG155+IF($D$62=1,15,0)+IF(F155="백어택",8,0))/100)*(AI155/100-1))</f>
        <v>14257.077005599836</v>
      </c>
      <c r="R155" s="175">
        <f>X155*(1+(IF(($D$57+IF($D$62=1,15,0)+IF(F155="백어택",8,0))&gt;100,100,$D$57+IF($D$62=1,15,0)+IF(F155="백어택",8,0))/100)*(AI155/100-1))</f>
        <v>0</v>
      </c>
      <c r="S155" s="173">
        <f>SUM(T155:X155)</f>
        <v>26524.794429022953</v>
      </c>
      <c r="T155" s="177">
        <f>AL155*AS155*AY155</f>
        <v>6631.1986072557384</v>
      </c>
      <c r="U155" s="174">
        <f>AL155*AS155*AY155</f>
        <v>6631.1986072557384</v>
      </c>
      <c r="V155" s="174">
        <f>AL155*AS155*AY155</f>
        <v>6631.1986072557384</v>
      </c>
      <c r="W155" s="174">
        <f>IF(H155=4,AL155*AS155*IF(AT155=0,AY155,1),0)</f>
        <v>6631.1986072557384</v>
      </c>
      <c r="X155" s="175">
        <f>AL155*IF(H155=3,9,IF(AT155=1,10,9))*IF(AW155=1,0,AW155)</f>
        <v>0</v>
      </c>
      <c r="Y155" s="173">
        <f>SUM(Z155:AD155)</f>
        <v>57028.308022399346</v>
      </c>
      <c r="Z155" s="174">
        <f>T155*AI155/100</f>
        <v>14257.077005599836</v>
      </c>
      <c r="AA155" s="174">
        <f>U155*AI155/100</f>
        <v>14257.077005599836</v>
      </c>
      <c r="AB155" s="174">
        <f>V155*AI155/100</f>
        <v>14257.077005599836</v>
      </c>
      <c r="AC155" s="174">
        <f>W155*AI155/100</f>
        <v>14257.077005599836</v>
      </c>
      <c r="AD155" s="175">
        <f>X155*AI155/100</f>
        <v>0</v>
      </c>
      <c r="AE155" s="173">
        <f>AO155*(1-$D$17/100)</f>
        <v>29.928540000000002</v>
      </c>
      <c r="AF155" s="174">
        <f>AP155</f>
        <v>36</v>
      </c>
      <c r="AG155" s="174">
        <f>IF($D$57+AX155&gt;100,100,$D$57+AX155)</f>
        <v>100</v>
      </c>
      <c r="AH155" s="174">
        <f>AQ155</f>
        <v>592</v>
      </c>
      <c r="AI155" s="174">
        <f>$D$58</f>
        <v>215</v>
      </c>
      <c r="AJ155" s="174">
        <f>10*AU155/IF(AT155=1,2.5,(IF(AY155=1,3,2.5)))</f>
        <v>2.6666666666666665</v>
      </c>
      <c r="AK155" s="174">
        <f>SUM(AL155:AN155)</f>
        <v>5304.9588858045909</v>
      </c>
      <c r="AL155" s="174">
        <f>((VLOOKUP(C155,$B$36:$AG$39,22,FALSE)+VLOOKUP(C155,$B$40:$AG$43,22,FALSE)*$D$54))*$D$59/100</f>
        <v>5304.9588858045909</v>
      </c>
      <c r="AM155" s="174"/>
      <c r="AN155" s="174"/>
      <c r="AO155" s="176">
        <v>30</v>
      </c>
      <c r="AP155" s="174">
        <v>36</v>
      </c>
      <c r="AQ155" s="175">
        <f>VLOOKUP(C155,$B$45:$AA$48,22,FALSE)</f>
        <v>592</v>
      </c>
      <c r="AR155" s="31">
        <f>IF(LEFT(E155,1)*1=1,$S$65,$R$65)</f>
        <v>0</v>
      </c>
      <c r="AS155" s="2">
        <f>IF(LEFT(E155,1)*1=2,$U$65,$T$65)</f>
        <v>1.25</v>
      </c>
      <c r="AT155" s="33">
        <f>IF(LEFT(E155,1)*1=3,$W$65,$V$65)</f>
        <v>0</v>
      </c>
      <c r="AU155" s="31">
        <f>IF(MID(E155,3,1)*1=1,$Y$65,$X$65)</f>
        <v>0.8</v>
      </c>
      <c r="AV155" s="2">
        <f>IF(MID(E155,3,1)*1=2,$AA$65,$Z$65)</f>
        <v>0</v>
      </c>
      <c r="AW155" s="33">
        <f>IF(MID(E155,3,1)*1=3,$AC$65,$AB$65)</f>
        <v>1</v>
      </c>
      <c r="AX155" s="31">
        <f>IF(MID(E155,5,1)*1=1,$AE$65,$AD$65)</f>
        <v>100</v>
      </c>
      <c r="AY155" s="33">
        <f>IF(MID(E155,5,1)*1=2,$AG$65,$AF$65)</f>
        <v>1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hidden="1" customHeight="1">
      <c r="A156" s="2"/>
      <c r="B156" s="107">
        <v>726</v>
      </c>
      <c r="C156" s="31">
        <v>10</v>
      </c>
      <c r="D156" s="111" t="s">
        <v>18</v>
      </c>
      <c r="E156" s="2" t="s">
        <v>171</v>
      </c>
      <c r="F156" s="2" t="s">
        <v>149</v>
      </c>
      <c r="G156" s="2" t="s">
        <v>186</v>
      </c>
      <c r="H156" s="33" t="s">
        <v>80</v>
      </c>
      <c r="I156" s="173">
        <f>M156/AE156</f>
        <v>2112.1785025777754</v>
      </c>
      <c r="J156" s="174">
        <f>AH156/AE156</f>
        <v>63.317740331016331</v>
      </c>
      <c r="K156" s="189">
        <f>RANK(I156,$I$76:$I$999)</f>
        <v>81</v>
      </c>
      <c r="L156" s="190" t="e">
        <f>RANK(I156,$I$461:$I$888)</f>
        <v>#N/A</v>
      </c>
      <c r="M156" s="173">
        <f>SUM(N156:R156)</f>
        <v>17379.726346677056</v>
      </c>
      <c r="N156" s="174">
        <f>T156*(1+(IF((AG156+IF($D$62=1,15,0)+IF(F156="백어택",8,0))&gt;100,100,AG156+IF($D$62=1,15,0)+IF(F156="백어택",8,0))/100)*(AI156/100-1))</f>
        <v>17379.726346677056</v>
      </c>
      <c r="O156" s="174">
        <f>U156*(1+(IF(($D$57+IF($D$62=1,15,0)+IF(F156="백어택",8,0))&gt;100,100,$D$57+IF($D$62=1,15,0)+IF(F156="백어택",8,0))/100)*(AI156/100-1))</f>
        <v>0</v>
      </c>
      <c r="P156" s="174"/>
      <c r="Q156" s="174"/>
      <c r="R156" s="175"/>
      <c r="S156" s="173">
        <f>SUM(T156:X156)</f>
        <v>12583.495101013321</v>
      </c>
      <c r="T156" s="174">
        <f>AL156*IF(H156="근접",AT156,IF(AV156=1,AT156,1))*AU156*AX156*IF(F156="백어택",1.2,1)</f>
        <v>12583.495101013321</v>
      </c>
      <c r="U156" s="174">
        <f>IF(AX156=1,AM156*IF(H156="근접",AT156,IF(AV156=1,AT156,1)),0)*AU156*AY156*IF(AX156=1,1,0)*IF(F156="백어택",1.2,1)</f>
        <v>0</v>
      </c>
      <c r="V156" s="174"/>
      <c r="W156" s="174"/>
      <c r="X156" s="175"/>
      <c r="Y156" s="173">
        <f>SUM(Z156:AD156)</f>
        <v>27054.51446717864</v>
      </c>
      <c r="Z156" s="174">
        <f>T156*$D$58/100</f>
        <v>27054.51446717864</v>
      </c>
      <c r="AA156" s="174">
        <f>U156*$D$58/100</f>
        <v>0</v>
      </c>
      <c r="AB156" s="174"/>
      <c r="AC156" s="174"/>
      <c r="AD156" s="175"/>
      <c r="AE156" s="173">
        <f>(AO156*(1-$D$20/100)*(1-$D$17/100)-AR156)*IF(AW156="보스대상",1,POWER(0.85,AW156))</f>
        <v>8.2283416507961995</v>
      </c>
      <c r="AF156" s="174">
        <f>AP156</f>
        <v>36</v>
      </c>
      <c r="AG156" s="174">
        <f>IF($D$57&gt;100,100,$D$57)</f>
        <v>25.143699999999999</v>
      </c>
      <c r="AH156" s="174">
        <f>AQ156</f>
        <v>521</v>
      </c>
      <c r="AI156" s="174">
        <f>$D$58</f>
        <v>215</v>
      </c>
      <c r="AJ156" s="174">
        <f>10*AS156/IF(AX156=1,IF(AY156=1,4.5,4),4)</f>
        <v>2</v>
      </c>
      <c r="AK156" s="174">
        <f>SUM(AL156:AN156)</f>
        <v>6241.0232156162256</v>
      </c>
      <c r="AL156" s="174">
        <f>IF(AV156=1,$D$61*(VLOOKUP(C156,$B$36:$AG$39,25,FALSE)+VLOOKUP(C156,$B$40:$AG$43,25,FALSE)*$D$54),(IF(H156="근접",$D$61*(VLOOKUP(C156,$B$36:$AG$39,25,FALSE)+VLOOKUP(C156,$B$40:$AG$43,25,FALSE)*$D$54),$D$60*(VLOOKUP(C156,$B$36:$AG$39,25,FALSE)+VLOOKUP(C156,$B$40:$AG$43,25,FALSE)*$D$54))))*$D$59/100</f>
        <v>3745.0878276825365</v>
      </c>
      <c r="AM156" s="174">
        <f>(IF(AV156=1,$D$61*(VLOOKUP(C156,$B$36:$AG$39,26,FALSE)+VLOOKUP(C156,$B$40:$AG$43,26,FALSE)*$D$54),IF(H156="근접",$D$61*(VLOOKUP(C156,$B$36:$AG$39,26,FALSE)+VLOOKUP(C156,$B$40:$AG$43,26,FALSE)*$D$54),$D$60*(VLOOKUP(C156,$B$36:$AG$39,26,FALSE)+VLOOKUP(C156,$B$40:$AG$43,26,FALSE)*$D$54))))*$D$59/100</f>
        <v>2495.9353879336895</v>
      </c>
      <c r="AN156" s="174"/>
      <c r="AO156" s="176">
        <v>24</v>
      </c>
      <c r="AP156" s="174">
        <v>36</v>
      </c>
      <c r="AQ156" s="175">
        <f>VLOOKUP(C156,$B$45:$AA$48,25,FALSE)</f>
        <v>521</v>
      </c>
      <c r="AR156" s="31">
        <f>IF(LEFT(E156,1)*1=1,$S$68,$R$68)</f>
        <v>0</v>
      </c>
      <c r="AS156" s="2">
        <f>IF(LEFT(E156,1)*1=2,$U$68,$T$68)</f>
        <v>0.8</v>
      </c>
      <c r="AT156" s="33">
        <f>IF(LEFT(E156,1)*1=3,$W$68,$V$68)</f>
        <v>1</v>
      </c>
      <c r="AU156" s="31">
        <f>IF(MID(E156,3,1)*1=1,$Y$68,$X$68)</f>
        <v>1</v>
      </c>
      <c r="AV156" s="2">
        <f>IF(MID(E156,3,1)*1=2,$AA$68,$Z$68)</f>
        <v>0</v>
      </c>
      <c r="AW156" s="33">
        <f>IF(MID(E156,3,1)*1=3,$AC$68,$AB$68)</f>
        <v>5</v>
      </c>
      <c r="AX156" s="31">
        <f>IF(MID(E156,5,1)*1=1,$AE$68,$AD$68)</f>
        <v>2.8</v>
      </c>
      <c r="AY156" s="33">
        <f>IF(MID(E156,5,1)*1=2,$AG$68,$AF$68)</f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hidden="1" customHeight="1">
      <c r="A157" s="2"/>
      <c r="B157" s="107">
        <v>729</v>
      </c>
      <c r="C157" s="31">
        <v>10</v>
      </c>
      <c r="D157" s="111" t="s">
        <v>18</v>
      </c>
      <c r="E157" s="2" t="s">
        <v>147</v>
      </c>
      <c r="F157" s="2" t="s">
        <v>149</v>
      </c>
      <c r="G157" s="2" t="s">
        <v>186</v>
      </c>
      <c r="H157" s="33" t="s">
        <v>80</v>
      </c>
      <c r="I157" s="173">
        <f>M157/AE157</f>
        <v>2112.1785025777754</v>
      </c>
      <c r="J157" s="174">
        <f>AH157/AE157</f>
        <v>63.317740331016331</v>
      </c>
      <c r="K157" s="189">
        <f>RANK(I157,$I$76:$I$999)</f>
        <v>81</v>
      </c>
      <c r="L157" s="190" t="e">
        <f>RANK(I157,$I$461:$I$888)</f>
        <v>#N/A</v>
      </c>
      <c r="M157" s="173">
        <f>SUM(N157:R157)</f>
        <v>17379.726346677056</v>
      </c>
      <c r="N157" s="174">
        <f>T157*(1+(IF((AG157+IF($D$62=1,15,0)+IF(F157="백어택",8,0))&gt;100,100,AG157+IF($D$62=1,15,0)+IF(F157="백어택",8,0))/100)*(AI157/100-1))</f>
        <v>17379.726346677056</v>
      </c>
      <c r="O157" s="174">
        <f>U157*(1+(IF(($D$57+IF($D$62=1,15,0)+IF(F157="백어택",8,0))&gt;100,100,$D$57+IF($D$62=1,15,0)+IF(F157="백어택",8,0))/100)*(AI157/100-1))</f>
        <v>0</v>
      </c>
      <c r="P157" s="174"/>
      <c r="Q157" s="174"/>
      <c r="R157" s="175"/>
      <c r="S157" s="173">
        <f>SUM(T157:X157)</f>
        <v>12583.495101013321</v>
      </c>
      <c r="T157" s="174">
        <f>AL157*IF(H157="근접",AT157,IF(AV157=1,AT157,1))*AU157*AX157*IF(F157="백어택",1.2,1)</f>
        <v>12583.495101013321</v>
      </c>
      <c r="U157" s="174">
        <f>IF(AX157=1,AM157*IF(H157="근접",AT157,IF(AV157=1,AT157,1)),0)*AU157*AY157*IF(AX157=1,1,0)*IF(F157="백어택",1.2,1)</f>
        <v>0</v>
      </c>
      <c r="V157" s="174"/>
      <c r="W157" s="174"/>
      <c r="X157" s="175"/>
      <c r="Y157" s="173">
        <f>SUM(Z157:AD157)</f>
        <v>27054.51446717864</v>
      </c>
      <c r="Z157" s="174">
        <f>T157*$D$58/100</f>
        <v>27054.51446717864</v>
      </c>
      <c r="AA157" s="174">
        <f>U157*$D$58/100</f>
        <v>0</v>
      </c>
      <c r="AB157" s="174"/>
      <c r="AC157" s="174"/>
      <c r="AD157" s="175"/>
      <c r="AE157" s="173">
        <f>(AO157*(1-$D$20/100)*(1-$D$17/100)-AR157)*IF(AW157="보스대상",1,POWER(0.85,AW157))</f>
        <v>8.2283416507961995</v>
      </c>
      <c r="AF157" s="174">
        <f>AP157</f>
        <v>36</v>
      </c>
      <c r="AG157" s="174">
        <f>IF($D$57&gt;100,100,$D$57)</f>
        <v>25.143699999999999</v>
      </c>
      <c r="AH157" s="174">
        <f>AQ157</f>
        <v>521</v>
      </c>
      <c r="AI157" s="174">
        <f>$D$58</f>
        <v>215</v>
      </c>
      <c r="AJ157" s="174">
        <f>10*AS157/IF(AX157=1,IF(AY157=1,4.5,4),4)</f>
        <v>2.5</v>
      </c>
      <c r="AK157" s="174">
        <f>SUM(AL157:AN157)</f>
        <v>6241.0232156162256</v>
      </c>
      <c r="AL157" s="174">
        <f>IF(AV157=1,$D$61*(VLOOKUP(C157,$B$36:$AG$39,25,FALSE)+VLOOKUP(C157,$B$40:$AG$43,25,FALSE)*$D$54),(IF(H157="근접",$D$61*(VLOOKUP(C157,$B$36:$AG$39,25,FALSE)+VLOOKUP(C157,$B$40:$AG$43,25,FALSE)*$D$54),$D$60*(VLOOKUP(C157,$B$36:$AG$39,25,FALSE)+VLOOKUP(C157,$B$40:$AG$43,25,FALSE)*$D$54))))*$D$59/100</f>
        <v>3745.0878276825365</v>
      </c>
      <c r="AM157" s="174">
        <f>(IF(AV157=1,$D$61*(VLOOKUP(C157,$B$36:$AG$39,26,FALSE)+VLOOKUP(C157,$B$40:$AG$43,26,FALSE)*$D$54),IF(H157="근접",$D$61*(VLOOKUP(C157,$B$36:$AG$39,26,FALSE)+VLOOKUP(C157,$B$40:$AG$43,26,FALSE)*$D$54),$D$60*(VLOOKUP(C157,$B$36:$AG$39,26,FALSE)+VLOOKUP(C157,$B$40:$AG$43,26,FALSE)*$D$54))))*$D$59/100</f>
        <v>2495.9353879336895</v>
      </c>
      <c r="AN157" s="174"/>
      <c r="AO157" s="176">
        <v>24</v>
      </c>
      <c r="AP157" s="174">
        <v>36</v>
      </c>
      <c r="AQ157" s="175">
        <f>VLOOKUP(C157,$B$45:$AA$48,25,FALSE)</f>
        <v>521</v>
      </c>
      <c r="AR157" s="31">
        <f>IF(LEFT(E157,1)*1=1,$S$68,$R$68)</f>
        <v>0</v>
      </c>
      <c r="AS157" s="2">
        <f>IF(LEFT(E157,1)*1=2,$U$68,$T$68)</f>
        <v>1</v>
      </c>
      <c r="AT157" s="33">
        <f>IF(LEFT(E157,1)*1=3,$W$68,$V$68)</f>
        <v>1.2</v>
      </c>
      <c r="AU157" s="31">
        <f>IF(MID(E157,3,1)*1=1,$Y$68,$X$68)</f>
        <v>1</v>
      </c>
      <c r="AV157" s="2">
        <f>IF(MID(E157,3,1)*1=2,$AA$68,$Z$68)</f>
        <v>0</v>
      </c>
      <c r="AW157" s="33">
        <f>IF(MID(E157,3,1)*1=3,$AC$68,$AB$68)</f>
        <v>5</v>
      </c>
      <c r="AX157" s="31">
        <f>IF(MID(E157,5,1)*1=1,$AE$68,$AD$68)</f>
        <v>2.8</v>
      </c>
      <c r="AY157" s="33">
        <f>IF(MID(E157,5,1)*1=2,$AG$68,$AF$68)</f>
        <v>1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customHeight="1">
      <c r="A158" s="2"/>
      <c r="B158" s="107">
        <v>172</v>
      </c>
      <c r="C158" s="31">
        <v>10</v>
      </c>
      <c r="D158" s="106" t="s">
        <v>10</v>
      </c>
      <c r="E158" s="2" t="s">
        <v>161</v>
      </c>
      <c r="F158" s="2" t="s">
        <v>149</v>
      </c>
      <c r="G158" s="2"/>
      <c r="H158" s="33"/>
      <c r="I158" s="173">
        <f>M158/AE158</f>
        <v>2089.4438973906199</v>
      </c>
      <c r="J158" s="174">
        <f>AH158/AE158</f>
        <v>25.811482952392598</v>
      </c>
      <c r="K158" s="189">
        <f>RANK(I158,$I$76:$I$999)</f>
        <v>84</v>
      </c>
      <c r="L158" s="190">
        <f>RANK(I158,$I$76:$I$460)</f>
        <v>84</v>
      </c>
      <c r="M158" s="173">
        <f>SUM(N158:R158)</f>
        <v>33351.469472432567</v>
      </c>
      <c r="N158" s="174">
        <f>T158*(1+(IF(($AG158+IF($D$62=1,15,0)+IF($F158="백어택",8,0))&gt;100,100,($AG158+IF($D$62=1,15,0)+IF($F158="백어택",8,0)))/100)*((($AI158+AY158)/100-1)))</f>
        <v>7391.1516248453299</v>
      </c>
      <c r="O158" s="174">
        <f>U158*(1+(IF(($AG158+IF($D$62=1,IF(AS158=15,0,15),0)+$AS158+IF($F158="백어택",8,0))&gt;100,100,($AG158+IF($D$62=1,IF(AS158=15,0,15),0)+$AS158+IF($F158="백어택",8,0)))/100)*((($AI158+$AY158)/100-1)))</f>
        <v>8653.4392825290797</v>
      </c>
      <c r="P158" s="174">
        <f>V158*(1+(IF(($AG158+IF($D$62=1,IF(AT158=15,0,15),0)+$AS158+IF($F158="백어택",8,0))&gt;100,100,($AG158+IF($D$62=1,IF(AT158=15,0,15),0)+$AS158+IF($F158="백어택",8,0)))/100)*((($AI158+$AY158)/100-1)))</f>
        <v>8653.4392825290797</v>
      </c>
      <c r="Q158" s="174">
        <f>W158*(1+(IF(($AG158+IF($D$62=1,IF(AU158=15,0,15),0)+$AS158+IF($F158="백어택",8,0))&gt;100,100,($AG158+IF($D$62=1,IF(AU158=15,0,15),0)+$AS158+IF($F158="백어택",8,0)))/100)*((($AI158+$AY158)/100-1)))</f>
        <v>8653.4392825290797</v>
      </c>
      <c r="R158" s="175">
        <f>X158*(1+(IF($D$57+AS158&gt;100,100,$D$57+AS158)/100)*(AI158/100-1))</f>
        <v>0</v>
      </c>
      <c r="S158" s="173">
        <f>SUM(T158:X158)</f>
        <v>18408.104248721862</v>
      </c>
      <c r="T158" s="174">
        <f>AL158*AX158*IF(F158="백어택",1.2,1)/4</f>
        <v>4602.0260621804655</v>
      </c>
      <c r="U158" s="174">
        <f>T158</f>
        <v>4602.0260621804655</v>
      </c>
      <c r="V158" s="174">
        <f>U158</f>
        <v>4602.0260621804655</v>
      </c>
      <c r="W158" s="174">
        <f>V158</f>
        <v>4602.0260621804655</v>
      </c>
      <c r="X158" s="175">
        <f>AL158*IF(AU158=1,0,IF(AX158=1,AU158,0.324))</f>
        <v>0</v>
      </c>
      <c r="Y158" s="173">
        <f>SUM(Z158:AD158)</f>
        <v>52069.108453621913</v>
      </c>
      <c r="Z158" s="174">
        <f>T158*AI158/100</f>
        <v>13017.277113405478</v>
      </c>
      <c r="AA158" s="174">
        <f>Z158</f>
        <v>13017.277113405478</v>
      </c>
      <c r="AB158" s="174">
        <f>AA158</f>
        <v>13017.277113405478</v>
      </c>
      <c r="AC158" s="174">
        <f>AB158</f>
        <v>13017.277113405478</v>
      </c>
      <c r="AD158" s="175"/>
      <c r="AE158" s="173">
        <f>AO158*(1-$D$17/100)</f>
        <v>15.961888</v>
      </c>
      <c r="AF158" s="174">
        <f>AP158</f>
        <v>36</v>
      </c>
      <c r="AG158" s="174">
        <f>IF($D$57+AV158&gt;100,100,$D$57+AV158)</f>
        <v>25.143699999999999</v>
      </c>
      <c r="AH158" s="174">
        <f>AQ158</f>
        <v>412</v>
      </c>
      <c r="AI158" s="174">
        <f>$D$58+$D$19</f>
        <v>282.85969999999998</v>
      </c>
      <c r="AJ158" s="174">
        <f>10*AR158/(7-IF(AX158=1,0,3))</f>
        <v>2.5</v>
      </c>
      <c r="AK158" s="174">
        <f>SUM(AL158:AN158)</f>
        <v>7670.0434369674422</v>
      </c>
      <c r="AL158" s="174">
        <f>(VLOOKUP(C158,$B$36:$AG$39,13,FALSE)+VLOOKUP(C158,$B$40:$AG$43,13,FALSE)*$D$54)*$D$59/100</f>
        <v>7670.0434369674422</v>
      </c>
      <c r="AM158" s="174"/>
      <c r="AN158" s="174"/>
      <c r="AO158" s="176">
        <v>16</v>
      </c>
      <c r="AP158" s="174">
        <v>36</v>
      </c>
      <c r="AQ158" s="175">
        <f>VLOOKUP(C158,$B$45:$AA$48,13,FALSE)</f>
        <v>412</v>
      </c>
      <c r="AR158" s="31">
        <f>IF(LEFT(E158,1)*1=1,$S$60,$R$60)</f>
        <v>1</v>
      </c>
      <c r="AS158" s="2">
        <f>IF(LEFT(E158,1)*1=2,$U$60,$T$60)</f>
        <v>15</v>
      </c>
      <c r="AT158" s="33">
        <f>IF(LEFT(E158,1)*1=3,$W$60,$V$60)</f>
        <v>0</v>
      </c>
      <c r="AU158" s="31">
        <f>IF(MID(E158,3,1)*1=1,$Y$60,$X$60)</f>
        <v>1</v>
      </c>
      <c r="AV158" s="2">
        <f>IF(MID(E158,3,1)*1=2,$AA$60,$Z$60)</f>
        <v>0</v>
      </c>
      <c r="AW158" s="33">
        <f>IF(MID(E158,3,1)*1=3,$AC$60,$AB$60)</f>
        <v>0</v>
      </c>
      <c r="AX158" s="31">
        <f>IF(MID(E158,5,1)*1=1,$AE$60,$AD$60)</f>
        <v>2</v>
      </c>
      <c r="AY158" s="33">
        <f>IF(MID(E158,5,1)*1=2,$AG$60,$AF$60)</f>
        <v>0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customHeight="1">
      <c r="A159" s="2"/>
      <c r="B159" s="107">
        <v>167</v>
      </c>
      <c r="C159" s="31">
        <v>10</v>
      </c>
      <c r="D159" s="106" t="s">
        <v>10</v>
      </c>
      <c r="E159" s="2" t="s">
        <v>138</v>
      </c>
      <c r="F159" s="2" t="s">
        <v>149</v>
      </c>
      <c r="G159" s="2"/>
      <c r="H159" s="33"/>
      <c r="I159" s="173">
        <f>M159/AE159</f>
        <v>2079.4713965782043</v>
      </c>
      <c r="J159" s="174">
        <f>AH159/AE159</f>
        <v>25.811482952392598</v>
      </c>
      <c r="K159" s="189">
        <f>RANK(I159,$I$76:$I$999)</f>
        <v>85</v>
      </c>
      <c r="L159" s="190">
        <f>RANK(I159,$I$76:$I$460)</f>
        <v>85</v>
      </c>
      <c r="M159" s="173">
        <f>SUM(N159:R159)</f>
        <v>33192.289531384879</v>
      </c>
      <c r="N159" s="174">
        <f>T159*(1+(IF(($AG159+IF($D$62=1,15,0)+IF($F159="백어택",8,0))&gt;100,100,($AG159+IF($D$62=1,15,0)+IF($F159="백어택",8,0)))/100)*((($AI159+AY159)/100-1)))</f>
        <v>7391.1516248453299</v>
      </c>
      <c r="O159" s="174">
        <f>U159*(1+(IF(($AG159+IF($D$62=1,IF(AS159=15,0,15),0)+$AS159+IF($F159="백어택",8,0))&gt;100,100,($AG159+IF($D$62=1,IF(AS159=15,0,15),0)+$AS159+IF($F159="백어택",8,0)))/100)*((($AI159+$AY159)/100-1)))</f>
        <v>7391.1516248453299</v>
      </c>
      <c r="P159" s="174">
        <f>V159*(1+(IF(($AG159+IF($D$62=1,IF(AT159=15,0,15),0)+$AS159+IF($F159="백어택",8,0))&gt;100,100,($AG159+IF($D$62=1,IF(AT159=15,0,15),0)+$AS159+IF($F159="백어택",8,0)))/100)*((($AI159+$AY159)/100-1)))</f>
        <v>7391.1516248453299</v>
      </c>
      <c r="Q159" s="174">
        <f>W159*(1+(IF(($AG159+IF($D$62=1,IF(AU159=15,0,15),0)+$AS159+IF($F159="백어택",8,0))&gt;100,100,($AG159+IF($D$62=1,IF(AU159=15,0,15),0)+$AS159+IF($F159="백어택",8,0)))/100)*((($AI159+$AY159)/100-1)))</f>
        <v>7391.1516248453299</v>
      </c>
      <c r="R159" s="175">
        <f>X159*(1+(IF($D$57+AS159&gt;100,100,$D$57+AS159)/100)*(AI159/100-1))</f>
        <v>3627.6830320035569</v>
      </c>
      <c r="S159" s="173">
        <f>SUM(T159:X159)</f>
        <v>20893.198322299315</v>
      </c>
      <c r="T159" s="174">
        <f>AL159*AX159*IF(F159="백어택",1.2,1)/4</f>
        <v>4602.0260621804655</v>
      </c>
      <c r="U159" s="174">
        <f>T159</f>
        <v>4602.0260621804655</v>
      </c>
      <c r="V159" s="174">
        <f>U159</f>
        <v>4602.0260621804655</v>
      </c>
      <c r="W159" s="174">
        <f>V159</f>
        <v>4602.0260621804655</v>
      </c>
      <c r="X159" s="175">
        <f>AL159*IF(AU159=1,0,IF(AX159=1,AU159,0.324))</f>
        <v>2485.0940735774511</v>
      </c>
      <c r="Y159" s="173">
        <f>SUM(Z159:AD159)</f>
        <v>52069.108453621913</v>
      </c>
      <c r="Z159" s="174">
        <f>T159*AI159/100</f>
        <v>13017.277113405478</v>
      </c>
      <c r="AA159" s="174">
        <f>Z159</f>
        <v>13017.277113405478</v>
      </c>
      <c r="AB159" s="174">
        <f>AA159</f>
        <v>13017.277113405478</v>
      </c>
      <c r="AC159" s="174">
        <f>AB159</f>
        <v>13017.277113405478</v>
      </c>
      <c r="AD159" s="175"/>
      <c r="AE159" s="173">
        <f>AO159*(1-$D$17/100)</f>
        <v>15.961888</v>
      </c>
      <c r="AF159" s="174">
        <f>AP159</f>
        <v>36</v>
      </c>
      <c r="AG159" s="174">
        <f>IF($D$57+AV159&gt;100,100,$D$57+AV159)</f>
        <v>25.143699999999999</v>
      </c>
      <c r="AH159" s="174">
        <f>AQ159</f>
        <v>412</v>
      </c>
      <c r="AI159" s="174">
        <f>$D$58+$D$19</f>
        <v>282.85969999999998</v>
      </c>
      <c r="AJ159" s="174">
        <f>10*AR159/(7-IF(AX159=1,0,3))</f>
        <v>2.5</v>
      </c>
      <c r="AK159" s="174">
        <f>SUM(AL159:AN159)</f>
        <v>7670.0434369674422</v>
      </c>
      <c r="AL159" s="174">
        <f>(VLOOKUP(C159,$B$36:$AG$39,13,FALSE)+VLOOKUP(C159,$B$40:$AG$43,13,FALSE)*$D$54)*$D$59/100</f>
        <v>7670.0434369674422</v>
      </c>
      <c r="AM159" s="174"/>
      <c r="AN159" s="174"/>
      <c r="AO159" s="176">
        <v>16</v>
      </c>
      <c r="AP159" s="174">
        <v>36</v>
      </c>
      <c r="AQ159" s="175">
        <f>VLOOKUP(C159,$B$45:$AA$48,13,FALSE)</f>
        <v>412</v>
      </c>
      <c r="AR159" s="31">
        <f>IF(LEFT(E159,1)*1=1,$S$60,$R$60)</f>
        <v>1</v>
      </c>
      <c r="AS159" s="2">
        <f>IF(LEFT(E159,1)*1=2,$U$60,$T$60)</f>
        <v>0</v>
      </c>
      <c r="AT159" s="33">
        <f>IF(LEFT(E159,1)*1=3,$W$60,$V$60)</f>
        <v>0</v>
      </c>
      <c r="AU159" s="31">
        <f>IF(MID(E159,3,1)*1=1,$Y$60,$X$60)</f>
        <v>0.27</v>
      </c>
      <c r="AV159" s="2">
        <f>IF(MID(E159,3,1)*1=2,$AA$60,$Z$60)</f>
        <v>0</v>
      </c>
      <c r="AW159" s="33">
        <f>IF(MID(E159,3,1)*1=3,$AC$60,$AB$60)</f>
        <v>0</v>
      </c>
      <c r="AX159" s="31">
        <f>IF(MID(E159,5,1)*1=1,$AE$60,$AD$60)</f>
        <v>2</v>
      </c>
      <c r="AY159" s="33">
        <f>IF(MID(E159,5,1)*1=2,$AG$60,$AF$60)</f>
        <v>0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customHeight="1">
      <c r="A160" s="2"/>
      <c r="B160" s="107">
        <v>170</v>
      </c>
      <c r="C160" s="31">
        <v>10</v>
      </c>
      <c r="D160" s="106" t="s">
        <v>10</v>
      </c>
      <c r="E160" s="2" t="s">
        <v>164</v>
      </c>
      <c r="F160" s="2" t="s">
        <v>149</v>
      </c>
      <c r="G160" s="2"/>
      <c r="H160" s="33"/>
      <c r="I160" s="173">
        <f>M160/AE160</f>
        <v>2079.4713965782043</v>
      </c>
      <c r="J160" s="174">
        <f>AH160/AE160</f>
        <v>25.811482952392598</v>
      </c>
      <c r="K160" s="189">
        <f>RANK(I160,$I$76:$I$999)</f>
        <v>85</v>
      </c>
      <c r="L160" s="190">
        <f>RANK(I160,$I$76:$I$460)</f>
        <v>85</v>
      </c>
      <c r="M160" s="173">
        <f>SUM(N160:R160)</f>
        <v>33192.289531384879</v>
      </c>
      <c r="N160" s="174">
        <f>T160*(1+(IF(($AG160+IF($D$62=1,15,0)+IF($F160="백어택",8,0))&gt;100,100,($AG160+IF($D$62=1,15,0)+IF($F160="백어택",8,0)))/100)*((($AI160+AY160)/100-1)))</f>
        <v>7391.1516248453299</v>
      </c>
      <c r="O160" s="174">
        <f>U160*(1+(IF(($AG160+IF($D$62=1,IF(AS160=15,0,15),0)+$AS160+IF($F160="백어택",8,0))&gt;100,100,($AG160+IF($D$62=1,IF(AS160=15,0,15),0)+$AS160+IF($F160="백어택",8,0)))/100)*((($AI160+$AY160)/100-1)))</f>
        <v>7391.1516248453299</v>
      </c>
      <c r="P160" s="174">
        <f>V160*(1+(IF(($AG160+IF($D$62=1,IF(AT160=15,0,15),0)+$AS160+IF($F160="백어택",8,0))&gt;100,100,($AG160+IF($D$62=1,IF(AT160=15,0,15),0)+$AS160+IF($F160="백어택",8,0)))/100)*((($AI160+$AY160)/100-1)))</f>
        <v>7391.1516248453299</v>
      </c>
      <c r="Q160" s="174">
        <f>W160*(1+(IF(($AG160+IF($D$62=1,IF(AU160=15,0,15),0)+$AS160+IF($F160="백어택",8,0))&gt;100,100,($AG160+IF($D$62=1,IF(AU160=15,0,15),0)+$AS160+IF($F160="백어택",8,0)))/100)*((($AI160+$AY160)/100-1)))</f>
        <v>7391.1516248453299</v>
      </c>
      <c r="R160" s="175">
        <f>X160*(1+(IF($D$57+AS160&gt;100,100,$D$57+AS160)/100)*(AI160/100-1))</f>
        <v>3627.6830320035569</v>
      </c>
      <c r="S160" s="173">
        <f>SUM(T160:X160)</f>
        <v>20893.198322299315</v>
      </c>
      <c r="T160" s="174">
        <f>AL160*AX160*IF(F160="백어택",1.2,1)/4</f>
        <v>4602.0260621804655</v>
      </c>
      <c r="U160" s="174">
        <f>T160</f>
        <v>4602.0260621804655</v>
      </c>
      <c r="V160" s="174">
        <f>U160</f>
        <v>4602.0260621804655</v>
      </c>
      <c r="W160" s="174">
        <f>V160</f>
        <v>4602.0260621804655</v>
      </c>
      <c r="X160" s="175">
        <f>AL160*IF(AU160=1,0,IF(AX160=1,AU160,0.324))</f>
        <v>2485.0940735774511</v>
      </c>
      <c r="Y160" s="173">
        <f>SUM(Z160:AD160)</f>
        <v>52069.108453621913</v>
      </c>
      <c r="Z160" s="174">
        <f>T160*AI160/100</f>
        <v>13017.277113405478</v>
      </c>
      <c r="AA160" s="174">
        <f>Z160</f>
        <v>13017.277113405478</v>
      </c>
      <c r="AB160" s="174">
        <f>AA160</f>
        <v>13017.277113405478</v>
      </c>
      <c r="AC160" s="174">
        <f>AB160</f>
        <v>13017.277113405478</v>
      </c>
      <c r="AD160" s="175"/>
      <c r="AE160" s="173">
        <f>AO160*(1-$D$17/100)</f>
        <v>15.961888</v>
      </c>
      <c r="AF160" s="174">
        <f>AP160</f>
        <v>36</v>
      </c>
      <c r="AG160" s="174">
        <f>IF($D$57+AV160&gt;100,100,$D$57+AV160)</f>
        <v>25.143699999999999</v>
      </c>
      <c r="AH160" s="174">
        <f>AQ160</f>
        <v>412</v>
      </c>
      <c r="AI160" s="174">
        <f>$D$58+$D$19</f>
        <v>282.85969999999998</v>
      </c>
      <c r="AJ160" s="174">
        <f>10*AR160/(7-IF(AX160=1,0,3))</f>
        <v>2.125</v>
      </c>
      <c r="AK160" s="174">
        <f>SUM(AL160:AN160)</f>
        <v>7670.0434369674422</v>
      </c>
      <c r="AL160" s="174">
        <f>(VLOOKUP(C160,$B$36:$AG$39,13,FALSE)+VLOOKUP(C160,$B$40:$AG$43,13,FALSE)*$D$54)*$D$59/100</f>
        <v>7670.0434369674422</v>
      </c>
      <c r="AM160" s="174"/>
      <c r="AN160" s="174"/>
      <c r="AO160" s="176">
        <v>16</v>
      </c>
      <c r="AP160" s="174">
        <v>36</v>
      </c>
      <c r="AQ160" s="175">
        <f>VLOOKUP(C160,$B$45:$AA$48,13,FALSE)</f>
        <v>412</v>
      </c>
      <c r="AR160" s="31">
        <f>IF(LEFT(E160,1)*1=1,$S$60,$R$60)</f>
        <v>0.85</v>
      </c>
      <c r="AS160" s="2">
        <f>IF(LEFT(E160,1)*1=2,$U$60,$T$60)</f>
        <v>0</v>
      </c>
      <c r="AT160" s="33">
        <f>IF(LEFT(E160,1)*1=3,$W$60,$V$60)</f>
        <v>0</v>
      </c>
      <c r="AU160" s="31">
        <f>IF(MID(E160,3,1)*1=1,$Y$60,$X$60)</f>
        <v>0.27</v>
      </c>
      <c r="AV160" s="2">
        <f>IF(MID(E160,3,1)*1=2,$AA$60,$Z$60)</f>
        <v>0</v>
      </c>
      <c r="AW160" s="33">
        <f>IF(MID(E160,3,1)*1=3,$AC$60,$AB$60)</f>
        <v>0</v>
      </c>
      <c r="AX160" s="31">
        <f>IF(MID(E160,5,1)*1=1,$AE$60,$AD$60)</f>
        <v>2</v>
      </c>
      <c r="AY160" s="33">
        <f>IF(MID(E160,5,1)*1=2,$AG$60,$AF$60)</f>
        <v>0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customHeight="1">
      <c r="A161" s="2"/>
      <c r="B161" s="107">
        <v>796</v>
      </c>
      <c r="C161" s="31">
        <v>10</v>
      </c>
      <c r="D161" s="111" t="s">
        <v>21</v>
      </c>
      <c r="E161" s="2" t="s">
        <v>165</v>
      </c>
      <c r="F161" s="2" t="s">
        <v>149</v>
      </c>
      <c r="G161" s="2"/>
      <c r="H161" s="33"/>
      <c r="I161" s="173">
        <f>M161/AE161</f>
        <v>2070.4390110962495</v>
      </c>
      <c r="J161" s="174">
        <f>AH161/AE161</f>
        <v>30.114250022518402</v>
      </c>
      <c r="K161" s="189">
        <f>RANK(I161,$I$76:$I$999)</f>
        <v>87</v>
      </c>
      <c r="L161" s="190" t="e">
        <f>RANK(I161,$I$461:$I$888)</f>
        <v>#N/A</v>
      </c>
      <c r="M161" s="173">
        <f>SUM(N161:R161)</f>
        <v>45170.589646863744</v>
      </c>
      <c r="N161" s="174">
        <f>T161*(1+(IF((AG161+IF($D$62=1,15,0)+IF(F161="백어택",8,0))&gt;100,100,AG161+IF($D$62=1,15,0)+IF(F161="백어택",8,0))/100)*(AI161/100-1))</f>
        <v>39986.805848385564</v>
      </c>
      <c r="O161" s="174"/>
      <c r="P161" s="174"/>
      <c r="Q161" s="174"/>
      <c r="R161" s="175">
        <f>X161*(1+(IF((AG161+IF($D$62=1,15,0))&gt;100,100,AG161+IF($D$62=1,15,0))/100)*(AI161/100-1))</f>
        <v>5183.7837984781818</v>
      </c>
      <c r="S161" s="173">
        <f>SUM(T161:X161)</f>
        <v>32972.844949591963</v>
      </c>
      <c r="T161" s="174">
        <f>AL161*AW161*AX161*AY161*IF(F161="백어택",1.2,1)</f>
        <v>28951.766297202699</v>
      </c>
      <c r="U161" s="174"/>
      <c r="V161" s="174"/>
      <c r="W161" s="174"/>
      <c r="X161" s="175">
        <f>AL161*AS161+IF(AX161=1,AL161*AU161,AL161*AU161*2)</f>
        <v>4021.0786523892634</v>
      </c>
      <c r="Y161" s="173">
        <f>SUM(Z161:AD161)</f>
        <v>70891.616641622721</v>
      </c>
      <c r="Z161" s="174">
        <f>T161*$D$58/100</f>
        <v>62246.297538985804</v>
      </c>
      <c r="AA161" s="174"/>
      <c r="AB161" s="174"/>
      <c r="AC161" s="174"/>
      <c r="AD161" s="175">
        <f>X161*$D$58/100</f>
        <v>8645.3191026369168</v>
      </c>
      <c r="AE161" s="173">
        <f>AO161*(1-$D$20/100)*(1-$D$17/100)-AR161</f>
        <v>21.816913903176005</v>
      </c>
      <c r="AF161" s="174">
        <f>AP161</f>
        <v>36</v>
      </c>
      <c r="AG161" s="174">
        <f>IF($D$57&gt;100,100,$D$57)</f>
        <v>25.143699999999999</v>
      </c>
      <c r="AH161" s="174">
        <f>AQ161</f>
        <v>657</v>
      </c>
      <c r="AI161" s="174">
        <f>$D$58</f>
        <v>215</v>
      </c>
      <c r="AJ161" s="174">
        <f>10/6</f>
        <v>1.6666666666666667</v>
      </c>
      <c r="AK161" s="174">
        <f>SUM(AL161:AN161)</f>
        <v>13403.595507964212</v>
      </c>
      <c r="AL161" s="174">
        <f>(VLOOKUP(C161,$B$36:$AG$39,31,FALSE)+VLOOKUP(C161,$B$40:$AG$43,31,FALSE)*$D$54)*$D$59/100</f>
        <v>13403.595507964212</v>
      </c>
      <c r="AM161" s="174"/>
      <c r="AN161" s="174"/>
      <c r="AO161" s="176">
        <v>36</v>
      </c>
      <c r="AP161" s="174">
        <v>36</v>
      </c>
      <c r="AQ161" s="175">
        <f>VLOOKUP(C161,$B$45:$AG$48,31,FALSE)</f>
        <v>657</v>
      </c>
      <c r="AR161" s="31">
        <f>IF(LEFT(E161,1)*1=1,$S$71,$R$71)</f>
        <v>6</v>
      </c>
      <c r="AS161" s="2">
        <f>IF(LEFT(E161,1)*1=2,$U$71,$T$71)</f>
        <v>0</v>
      </c>
      <c r="AT161" s="33">
        <f>IF(LEFT(E161,1)*1=3,$W$71,$V$71)</f>
        <v>0</v>
      </c>
      <c r="AU161" s="31">
        <f>IF(MID(E161,3,1)*1=1,$Y$71,$X$71)</f>
        <v>0.3</v>
      </c>
      <c r="AV161" s="2">
        <f>IF(MID(E161,3,1)*1=2,$AA$71,$Z$71)</f>
        <v>0</v>
      </c>
      <c r="AW161" s="33">
        <f>IF(MID(E161,3,1)*1=3,$AC$71,$AB$71)</f>
        <v>1</v>
      </c>
      <c r="AX161" s="31">
        <f>IF(MID(E161,5,1)*1=1,$AE$71,$AD$71)</f>
        <v>1</v>
      </c>
      <c r="AY161" s="33">
        <f>IF(MID(E161,5,1)*1=2,$AG$71,$AF$71)</f>
        <v>1.8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hidden="1" customHeight="1">
      <c r="A162" s="2"/>
      <c r="B162" s="107">
        <v>661</v>
      </c>
      <c r="C162" s="31">
        <v>10</v>
      </c>
      <c r="D162" s="111" t="s">
        <v>18</v>
      </c>
      <c r="E162" s="2" t="s">
        <v>156</v>
      </c>
      <c r="F162" s="2"/>
      <c r="G162" s="2" t="s">
        <v>186</v>
      </c>
      <c r="H162" s="33" t="s">
        <v>80</v>
      </c>
      <c r="I162" s="173">
        <f>M162/AE162</f>
        <v>2094.7281212311195</v>
      </c>
      <c r="J162" s="174">
        <f>AH162/AE162</f>
        <v>80.731130862423839</v>
      </c>
      <c r="K162" s="189">
        <f>RANK(I162,$I$76:$I$999)</f>
        <v>83</v>
      </c>
      <c r="L162" s="190" t="e">
        <f>RANK(I162,$I$461:$I$888)</f>
        <v>#N/A</v>
      </c>
      <c r="M162" s="173">
        <f>SUM(N162:R162)</f>
        <v>13518.370664486525</v>
      </c>
      <c r="N162" s="174">
        <f>T162*(1+(IF((AG162+IF($D$62=1,15,0)+IF(F162="백어택",8,0))&gt;100,100,AG162+IF($D$62=1,15,0)+IF(F162="백어택",8,0))/100)*(AI162/100-1))</f>
        <v>13518.370664486525</v>
      </c>
      <c r="O162" s="174">
        <f>U162*(1+(IF(($D$57+IF($D$62=1,15,0)+IF(F162="백어택",8,0))&gt;100,100,$D$57+IF($D$62=1,15,0)+IF(F162="백어택",8,0))/100)*(AI162/100-1))</f>
        <v>0</v>
      </c>
      <c r="P162" s="174"/>
      <c r="Q162" s="174"/>
      <c r="R162" s="175"/>
      <c r="S162" s="173">
        <f>SUM(T162:X162)</f>
        <v>10486.245917511102</v>
      </c>
      <c r="T162" s="174">
        <f>AL162*IF(H162="근접",AT162,IF(AV162=1,AT162,1))*AU162*AX162*IF(F162="백어택",1.2,1)</f>
        <v>10486.245917511102</v>
      </c>
      <c r="U162" s="174">
        <f>IF(AX162=1,AM162*IF(H162="근접",AT162,IF(AV162=1,AT162,1)),0)*AU162*AY162*IF(AX162=1,1,0)*IF(F162="백어택",1.2,1)</f>
        <v>0</v>
      </c>
      <c r="V162" s="174"/>
      <c r="W162" s="174"/>
      <c r="X162" s="175"/>
      <c r="Y162" s="173">
        <f>SUM(Z162:AD162)</f>
        <v>22545.428722648867</v>
      </c>
      <c r="Z162" s="174">
        <f>T162*$D$58/100</f>
        <v>22545.428722648867</v>
      </c>
      <c r="AA162" s="174">
        <f>U162*$D$58/100</f>
        <v>0</v>
      </c>
      <c r="AB162" s="174"/>
      <c r="AC162" s="174"/>
      <c r="AD162" s="175"/>
      <c r="AE162" s="173">
        <f>(AO162*(1-$D$20/100)*(1-$D$17/100)-AR162)*IF(AW162="보스대상",1,POWER(0.85,AW162))</f>
        <v>6.4535204007961999</v>
      </c>
      <c r="AF162" s="174">
        <f>AP162</f>
        <v>36</v>
      </c>
      <c r="AG162" s="174">
        <f>IF($D$57&gt;100,100,$D$57)</f>
        <v>25.143699999999999</v>
      </c>
      <c r="AH162" s="174">
        <f>AQ162</f>
        <v>521</v>
      </c>
      <c r="AI162" s="174">
        <f>$D$58</f>
        <v>215</v>
      </c>
      <c r="AJ162" s="174">
        <f>10*AS162/IF(AX162=1,IF(AY162=1,4.5,4),4)</f>
        <v>2.5</v>
      </c>
      <c r="AK162" s="174">
        <f>SUM(AL162:AN162)</f>
        <v>6241.0232156162256</v>
      </c>
      <c r="AL162" s="174">
        <f>IF(AV162=1,$D$61*(VLOOKUP(C162,$B$36:$AG$39,25,FALSE)+VLOOKUP(C162,$B$40:$AG$43,25,FALSE)*$D$54),(IF(H162="근접",$D$61*(VLOOKUP(C162,$B$36:$AG$39,25,FALSE)+VLOOKUP(C162,$B$40:$AG$43,25,FALSE)*$D$54),$D$60*(VLOOKUP(C162,$B$36:$AG$39,25,FALSE)+VLOOKUP(C162,$B$40:$AG$43,25,FALSE)*$D$54))))*$D$59/100</f>
        <v>3745.0878276825365</v>
      </c>
      <c r="AM162" s="174">
        <f>(IF(AV162=1,$D$61*(VLOOKUP(C162,$B$36:$AG$39,26,FALSE)+VLOOKUP(C162,$B$40:$AG$43,26,FALSE)*$D$54),IF(H162="근접",$D$61*(VLOOKUP(C162,$B$36:$AG$39,26,FALSE)+VLOOKUP(C162,$B$40:$AG$43,26,FALSE)*$D$54),$D$60*(VLOOKUP(C162,$B$36:$AG$39,26,FALSE)+VLOOKUP(C162,$B$40:$AG$43,26,FALSE)*$D$54))))*$D$59/100</f>
        <v>2495.9353879336895</v>
      </c>
      <c r="AN162" s="174"/>
      <c r="AO162" s="176">
        <v>24</v>
      </c>
      <c r="AP162" s="174">
        <v>36</v>
      </c>
      <c r="AQ162" s="175">
        <f>VLOOKUP(C162,$B$45:$AA$48,25,FALSE)</f>
        <v>521</v>
      </c>
      <c r="AR162" s="31">
        <f>IF(LEFT(E162,1)*1=1,$S$68,$R$68)</f>
        <v>4</v>
      </c>
      <c r="AS162" s="2">
        <f>IF(LEFT(E162,1)*1=2,$U$68,$T$68)</f>
        <v>1</v>
      </c>
      <c r="AT162" s="33">
        <f>IF(LEFT(E162,1)*1=3,$W$68,$V$68)</f>
        <v>1</v>
      </c>
      <c r="AU162" s="31">
        <f>IF(MID(E162,3,1)*1=1,$Y$68,$X$68)</f>
        <v>1</v>
      </c>
      <c r="AV162" s="2">
        <f>IF(MID(E162,3,1)*1=2,$AA$68,$Z$68)</f>
        <v>0</v>
      </c>
      <c r="AW162" s="33">
        <f>IF(MID(E162,3,1)*1=3,$AC$68,$AB$68)</f>
        <v>5</v>
      </c>
      <c r="AX162" s="31">
        <f>IF(MID(E162,5,1)*1=1,$AE$68,$AD$68)</f>
        <v>2.8</v>
      </c>
      <c r="AY162" s="33">
        <f>IF(MID(E162,5,1)*1=2,$AG$68,$AF$68)</f>
        <v>1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customHeight="1">
      <c r="A163" s="2"/>
      <c r="B163" s="107">
        <v>631</v>
      </c>
      <c r="C163" s="31">
        <v>10</v>
      </c>
      <c r="D163" s="111" t="s">
        <v>18</v>
      </c>
      <c r="E163" s="2" t="s">
        <v>169</v>
      </c>
      <c r="F163" s="2"/>
      <c r="G163" s="2" t="s">
        <v>231</v>
      </c>
      <c r="H163" s="33" t="s">
        <v>81</v>
      </c>
      <c r="I163" s="173">
        <f>M163/AE163</f>
        <v>2041.1019349044634</v>
      </c>
      <c r="J163" s="174">
        <f>AH163/AE163</f>
        <v>28.094417760367445</v>
      </c>
      <c r="K163" s="189">
        <f>RANK(I163,$I$76:$I$999)</f>
        <v>88</v>
      </c>
      <c r="L163" s="190" t="e">
        <f>RANK(I163,$I$461:$I$888)</f>
        <v>#N/A</v>
      </c>
      <c r="M163" s="173">
        <f>SUM(N163:R163)</f>
        <v>37851.43786056227</v>
      </c>
      <c r="N163" s="174">
        <f>T163*(1+(IF((AG163+IF($D$62=1,15,0)+IF(F163="백어택",8,0))&gt;100,100,AG163+IF($D$62=1,15,0)+IF(F163="백어택",8,0))/100)*(AI163/100-1))</f>
        <v>37851.43786056227</v>
      </c>
      <c r="O163" s="174">
        <f>U163*(1+(IF(($D$57+IF($D$62=1,15,0)+IF(F163="백어택",8,0))&gt;100,100,$D$57+IF($D$62=1,15,0)+IF(F163="백어택",8,0))/100)*(AI163/100-1))</f>
        <v>0</v>
      </c>
      <c r="P163" s="174"/>
      <c r="Q163" s="174"/>
      <c r="R163" s="175"/>
      <c r="S163" s="173">
        <f>SUM(T163:X163)</f>
        <v>29361.488569031084</v>
      </c>
      <c r="T163" s="174">
        <f>AL163*IF(H163="근접",AT163,IF(AV163=1,AT163,1))*AU163*AX163*IF(F163="백어택",1.2,1)</f>
        <v>29361.488569031084</v>
      </c>
      <c r="U163" s="174">
        <f>IF(AX163=1,AM163*IF(H163="근접",AT163,IF(AV163=1,AT163,1)),0)*AU163*AY163*IF(AX163=1,1,0)*IF(F163="백어택",1.2,1)</f>
        <v>0</v>
      </c>
      <c r="V163" s="174"/>
      <c r="W163" s="174"/>
      <c r="X163" s="175"/>
      <c r="Y163" s="173">
        <f>SUM(Z163:AD163)</f>
        <v>63127.200423416827</v>
      </c>
      <c r="Z163" s="174">
        <f>T163*$D$58/100</f>
        <v>63127.200423416827</v>
      </c>
      <c r="AA163" s="174">
        <f>U163*$D$58/100</f>
        <v>0</v>
      </c>
      <c r="AB163" s="174"/>
      <c r="AC163" s="174"/>
      <c r="AD163" s="175"/>
      <c r="AE163" s="173">
        <f>(AO163*(1-$D$20/100)*(1-$D$17/100)-AR163)*IF(AW163="보스대상",1,POWER(0.85,AW163))</f>
        <v>18.544609268784001</v>
      </c>
      <c r="AF163" s="174">
        <f>AP163</f>
        <v>36</v>
      </c>
      <c r="AG163" s="174">
        <f>IF($D$57&gt;100,100,$D$57)</f>
        <v>25.143699999999999</v>
      </c>
      <c r="AH163" s="174">
        <f>AQ163</f>
        <v>521</v>
      </c>
      <c r="AI163" s="174">
        <f>$D$58</f>
        <v>215</v>
      </c>
      <c r="AJ163" s="174">
        <f>10*AS163/IF(AX163=1,IF(AY163=1,4.5,4),4)</f>
        <v>2</v>
      </c>
      <c r="AK163" s="174">
        <f>SUM(AL163:AN163)</f>
        <v>12482.046431232451</v>
      </c>
      <c r="AL163" s="174">
        <f>IF(AV163=1,$D$61*(VLOOKUP(C163,$B$36:$AG$39,25,FALSE)+VLOOKUP(C163,$B$40:$AG$43,25,FALSE)*$D$54),(IF(H163="근접",$D$61*(VLOOKUP(C163,$B$36:$AG$39,25,FALSE)+VLOOKUP(C163,$B$40:$AG$43,25,FALSE)*$D$54),$D$60*(VLOOKUP(C163,$B$36:$AG$39,25,FALSE)+VLOOKUP(C163,$B$40:$AG$43,25,FALSE)*$D$54))))*$D$59/100</f>
        <v>7490.175655365073</v>
      </c>
      <c r="AM163" s="174">
        <f>(IF(AV163=1,$D$61*(VLOOKUP(C163,$B$36:$AG$39,26,FALSE)+VLOOKUP(C163,$B$40:$AG$43,26,FALSE)*$D$54),IF(H163="근접",$D$61*(VLOOKUP(C163,$B$36:$AG$39,26,FALSE)+VLOOKUP(C163,$B$40:$AG$43,26,FALSE)*$D$54),$D$60*(VLOOKUP(C163,$B$36:$AG$39,26,FALSE)+VLOOKUP(C163,$B$40:$AG$43,26,FALSE)*$D$54))))*$D$59/100</f>
        <v>4991.8707758673791</v>
      </c>
      <c r="AN163" s="174"/>
      <c r="AO163" s="176">
        <v>24</v>
      </c>
      <c r="AP163" s="174">
        <v>36</v>
      </c>
      <c r="AQ163" s="175">
        <f>VLOOKUP(C163,$B$45:$AA$48,25,FALSE)</f>
        <v>521</v>
      </c>
      <c r="AR163" s="31">
        <f>IF(LEFT(E163,1)*1=1,$S$68,$R$68)</f>
        <v>0</v>
      </c>
      <c r="AS163" s="2">
        <f>IF(LEFT(E163,1)*1=2,$U$68,$T$68)</f>
        <v>0.8</v>
      </c>
      <c r="AT163" s="33">
        <f>IF(LEFT(E163,1)*1=3,$W$68,$V$68)</f>
        <v>1</v>
      </c>
      <c r="AU163" s="31">
        <f>IF(MID(E163,3,1)*1=1,$Y$68,$X$68)</f>
        <v>1.4</v>
      </c>
      <c r="AV163" s="2">
        <f>IF(MID(E163,3,1)*1=2,$AA$68,$Z$68)</f>
        <v>0</v>
      </c>
      <c r="AW163" s="33" t="str">
        <f>IF(MID(E163,3,1)*1=3,$AC$68,$AB$68)</f>
        <v>보스대상</v>
      </c>
      <c r="AX163" s="31">
        <f>IF(MID(E163,5,1)*1=1,$AE$68,$AD$68)</f>
        <v>2.8</v>
      </c>
      <c r="AY163" s="33">
        <f>IF(MID(E163,5,1)*1=2,$AG$68,$AF$68)</f>
        <v>1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customHeight="1">
      <c r="A164" s="2"/>
      <c r="B164" s="107">
        <v>848</v>
      </c>
      <c r="C164" s="31">
        <v>10</v>
      </c>
      <c r="D164" s="113" t="s">
        <v>12</v>
      </c>
      <c r="E164" s="2" t="s">
        <v>140</v>
      </c>
      <c r="F164" s="2"/>
      <c r="G164" s="2" t="s">
        <v>241</v>
      </c>
      <c r="H164" s="33"/>
      <c r="I164" s="173">
        <f>M164/AE164</f>
        <v>2036.39434633783</v>
      </c>
      <c r="J164" s="174">
        <f>AH164/AE164</f>
        <v>21.760166048861723</v>
      </c>
      <c r="K164" s="189">
        <f>RANK(I164,$I$76:$I$999)</f>
        <v>89</v>
      </c>
      <c r="L164" s="190" t="e">
        <f>RANK(I164,$I$889:$I$999)</f>
        <v>#N/A</v>
      </c>
      <c r="M164" s="173">
        <f>SUM(N164:R164)*(1+$D$22/100)</f>
        <v>48757.047720116476</v>
      </c>
      <c r="N164" s="174">
        <f>T164*(1+(IF((AG164+IF($D$62=1,15,0)+IF(F164="백어택",8,0))&gt;100,100,AG164+IF($D$62=1,15,0)+IF(F164="백어택",8,0))/100)*(AI164/100-1))</f>
        <v>21988.953498807889</v>
      </c>
      <c r="O164" s="174">
        <f>U164*(1+(IF((AG164+IF($D$62=1,15,0)+IF(F164="백어택",8,0))&gt;100,100,AG164+IF($D$62=1,15,0)+IF(F164="백어택",8,0))/100)*(AI164/100-1))</f>
        <v>21988.953498807889</v>
      </c>
      <c r="P164" s="174"/>
      <c r="Q164" s="174"/>
      <c r="R164" s="175">
        <f>X164*(1+(IF(($D$57+IF($D$62=1,15,0)+IF(F164="백어택",8,0))&gt;100,100,$D$57+IF($D$62=1,15,0)+IF(F164="백어택",8,0))/100)*(AI164/100-1))</f>
        <v>0</v>
      </c>
      <c r="S164" s="173">
        <f>SUM(T164:X164)</f>
        <v>34113.811431871101</v>
      </c>
      <c r="T164" s="174">
        <f>AL164*AU164*AV164</f>
        <v>17056.905715935551</v>
      </c>
      <c r="U164" s="174">
        <f>AL164*AU164*AV164*AX164</f>
        <v>17056.905715935551</v>
      </c>
      <c r="V164" s="174"/>
      <c r="W164" s="174"/>
      <c r="X164" s="175">
        <f>AL164*AY164</f>
        <v>0</v>
      </c>
      <c r="Y164" s="173">
        <f>SUM(Z164:AD164)</f>
        <v>73344.694578522875</v>
      </c>
      <c r="Z164" s="174">
        <f>T164*$D$58/100</f>
        <v>36672.347289261437</v>
      </c>
      <c r="AA164" s="174">
        <f>U164*$D$58/100</f>
        <v>36672.347289261437</v>
      </c>
      <c r="AB164" s="174"/>
      <c r="AC164" s="174"/>
      <c r="AD164" s="175">
        <f>X164*$D$58/100</f>
        <v>0</v>
      </c>
      <c r="AE164" s="173">
        <f>AO164*(1-$D$17/100)</f>
        <v>23.942831999999999</v>
      </c>
      <c r="AF164" s="174">
        <f>AP164</f>
        <v>36</v>
      </c>
      <c r="AG164" s="174">
        <f>IF($D$57&gt;100,100,$D$57)</f>
        <v>25.143699999999999</v>
      </c>
      <c r="AH164" s="174">
        <f>AQ164</f>
        <v>521</v>
      </c>
      <c r="AI164" s="174">
        <f>$D$58</f>
        <v>215</v>
      </c>
      <c r="AJ164" s="174">
        <f>10/7</f>
        <v>1.4285714285714286</v>
      </c>
      <c r="AK164" s="174">
        <f>SUM(AL164:AN164)</f>
        <v>12183.504082811109</v>
      </c>
      <c r="AL164" s="174">
        <f>(VLOOKUP(C164,$B$36:$AG$39,16,FALSE)+VLOOKUP(C164,$B$40:$AG$43,16,FALSE)*$D$54)*$D$59/100</f>
        <v>12183.504082811109</v>
      </c>
      <c r="AM164" s="174"/>
      <c r="AN164" s="174"/>
      <c r="AO164" s="176">
        <v>24</v>
      </c>
      <c r="AP164" s="174">
        <v>36</v>
      </c>
      <c r="AQ164" s="175">
        <f>VLOOKUP(C164,$B$45:$AA$48,16,FALSE)</f>
        <v>521</v>
      </c>
      <c r="AR164" s="31">
        <f>IF(LEFT(E164,1)*1=1,$S$62,$R$62)</f>
        <v>0</v>
      </c>
      <c r="AS164" s="2">
        <f>IF(LEFT(E164,1)*1=2,$U$62,$T$62)</f>
        <v>0</v>
      </c>
      <c r="AT164" s="33">
        <f>IF(LEFT(E164,1)*1=3,$W$62,$V$62)</f>
        <v>0</v>
      </c>
      <c r="AU164" s="31">
        <f>IF(MID(E164,3,1)*1=1,$Y$62,$X$62)</f>
        <v>1</v>
      </c>
      <c r="AV164" s="2">
        <f>IF(MID(E164,3,1)*1=2,$AA$62,$Z$62)</f>
        <v>1.4</v>
      </c>
      <c r="AW164" s="33">
        <f>IF(MID(E164,3,1)*1=3,$AC$62,$AB$62)</f>
        <v>0</v>
      </c>
      <c r="AX164" s="31">
        <f>IF(MID(E164,5,1)*1=1,$AE$62,$AD$62)</f>
        <v>1</v>
      </c>
      <c r="AY164" s="33">
        <f>IF(MID(E164,5,1)*1=2,$AG$62,$AF$62)</f>
        <v>0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customHeight="1">
      <c r="A165" s="2"/>
      <c r="B165" s="107">
        <v>569</v>
      </c>
      <c r="C165" s="31">
        <v>10</v>
      </c>
      <c r="D165" s="111" t="s">
        <v>14</v>
      </c>
      <c r="E165" s="2" t="s">
        <v>150</v>
      </c>
      <c r="F165" s="2" t="s">
        <v>149</v>
      </c>
      <c r="G165" s="2" t="s">
        <v>240</v>
      </c>
      <c r="H165" s="33" t="s">
        <v>81</v>
      </c>
      <c r="I165" s="173">
        <f>M165/AE165</f>
        <v>2025.8720058851964</v>
      </c>
      <c r="J165" s="174">
        <f>AH165/AE165</f>
        <v>23.618723568216776</v>
      </c>
      <c r="K165" s="189">
        <f>RANK(I165,$I$76:$I$999)</f>
        <v>90</v>
      </c>
      <c r="L165" s="190" t="e">
        <f>RANK(I165,$I$461:$I$888)</f>
        <v>#N/A</v>
      </c>
      <c r="M165" s="173">
        <f>SUM(N165:R165)</f>
        <v>56353.50716656298</v>
      </c>
      <c r="N165" s="177">
        <f>T165*(1+(IF((AG165+IF($D$62=1,15,0)+IF(F165="백어택",8,0))&gt;100,100,AG165+IF($D$62=1,15,0)+IF(F165="백어택",8,0))/100)*(AI165/100-1))</f>
        <v>11025.616860371199</v>
      </c>
      <c r="O165" s="177">
        <f>U165*(1+((IF((AG165+IF($D$62=1,15,0)+IF(F165="백어택",8,0))&gt;100,100,AG165+IF($D$62=1,15,0)+IF(F165="백어택",8,0))/100)*(AI165/100-1)))</f>
        <v>11025.616860371199</v>
      </c>
      <c r="P165" s="177">
        <f>V165*(1+(IF((AG165+IF($D$62=1,15,0)+IF(F165="백어택",8,0))&gt;100,100,AG165+IF($D$62=1,15,0)+IF(F165="백어택",8,0))/100)*(AI165/100-1))</f>
        <v>12250.891403125082</v>
      </c>
      <c r="Q165" s="177">
        <f>W165*(1+(IF((AG165+IF($D$62=1,15,0)+IF(F165="백어택",8,0))&gt;100,100,AG165+IF($D$62=1,15,0)+IF(F165="백어택",8,0))/100)*(AI165/100-1))</f>
        <v>22051.382042695495</v>
      </c>
      <c r="R165" s="175"/>
      <c r="S165" s="173">
        <f>SUM(T165:X165)</f>
        <v>40801.797865531204</v>
      </c>
      <c r="T165" s="177">
        <f>AL165*IF(H165="근접",AR165,1)*AU165*AY165*IF(F165="백어택",1.2,1)</f>
        <v>7982.9102588060969</v>
      </c>
      <c r="U165" s="174">
        <f>AM165*IF(H165="근접",AR165,1)*AU165*AY165*IF(F165="백어택",1.2,1)</f>
        <v>7982.9102588060969</v>
      </c>
      <c r="V165" s="174">
        <f>AN165*IF(H165="근접",1,1)*AU165*AY165*IF(F165="백어택",1.2,1)</f>
        <v>8870.049440320754</v>
      </c>
      <c r="W165" s="174">
        <f>(AL165+AM165+AN165)*IF(H165="근접",AR165,1)*AU165*IF(AX165=1,0,0.6)*IF(F165="백어택",1.2,1)</f>
        <v>15965.927907598258</v>
      </c>
      <c r="X165" s="175"/>
      <c r="Y165" s="173">
        <f>SUM(Z165:AD165)</f>
        <v>87723.865410892089</v>
      </c>
      <c r="Z165" s="174">
        <f>T165*AI165/100</f>
        <v>17163.257056433111</v>
      </c>
      <c r="AA165" s="174">
        <f>U165*AI165/100</f>
        <v>17163.257056433111</v>
      </c>
      <c r="AB165" s="174">
        <f>V165*AI165/100</f>
        <v>19070.606296689621</v>
      </c>
      <c r="AC165" s="174">
        <f>W165*AI165/100</f>
        <v>34326.745001336254</v>
      </c>
      <c r="AD165" s="175"/>
      <c r="AE165" s="173">
        <f>AO165*(1-$D$20/100)*(1-$D$17/100)-AW165</f>
        <v>27.816913903176005</v>
      </c>
      <c r="AF165" s="174">
        <f>AP165</f>
        <v>36</v>
      </c>
      <c r="AG165" s="174">
        <f>IF($D$57&gt;100,100,$D$57)</f>
        <v>25.143699999999999</v>
      </c>
      <c r="AH165" s="174">
        <f>AQ165*AS165</f>
        <v>657</v>
      </c>
      <c r="AI165" s="174">
        <f>$D$58</f>
        <v>215</v>
      </c>
      <c r="AJ165" s="174">
        <f>10/3</f>
        <v>3.3333333333333335</v>
      </c>
      <c r="AK165" s="174">
        <f>SUM(AL165:AN165)</f>
        <v>18479.083226386876</v>
      </c>
      <c r="AL165" s="174">
        <f>(IF(H165="근접",$D$61*(VLOOKUP(C165,$B$36:$AG$39,19,FALSE)+VLOOKUP(C165,$B$40:$AG$43,19,FALSE)*$D$54),$D$60*(VLOOKUP(C165,$B$36:$AG$39,19,FALSE)+VLOOKUP(C165,$B$40:$AG$43,19,FALSE)*$D$54)))*$D$59/100</f>
        <v>5543.6876797264567</v>
      </c>
      <c r="AM165" s="174">
        <f>(IF(H165="근접",$D$61*(VLOOKUP(C165,$B$36:$AG$39,20,FALSE)+VLOOKUP(C165,$B$40:$AG$43,20,FALSE)*$D$54),$D$60*(VLOOKUP(C165,$B$36:$AG$39,20,FALSE)+VLOOKUP(C165,$B$40:$AG$43,20,FALSE)*$D$54)))*$D$59/100</f>
        <v>5543.6876797264567</v>
      </c>
      <c r="AN165" s="174">
        <f>(IF(H165="근접",$D$61*(VLOOKUP(C165,$B$36:$AG$39,21,FALSE)+VLOOKUP(C165,$B$40:$AG$43,21,FALSE)*$D$54),$D$60*(VLOOKUP(C165,$B$36:$AG$39,21,FALSE)+VLOOKUP(C165,$B$40:$AG$43,21,FALSE)*$D$54)))*$D$59/100</f>
        <v>7391.7078669339626</v>
      </c>
      <c r="AO165" s="176">
        <v>36</v>
      </c>
      <c r="AP165" s="174">
        <v>36</v>
      </c>
      <c r="AQ165" s="175">
        <f>VLOOKUP(C165,$B$45:$AA$48,19,FALSE)</f>
        <v>657</v>
      </c>
      <c r="AR165" s="31">
        <f>IF(LEFT(E165,1)*1=1,$S$64,$R$64)</f>
        <v>1.2</v>
      </c>
      <c r="AS165" s="2">
        <f>IF(LEFT(E165,1)*1=2,$U$64,$T$64)</f>
        <v>1</v>
      </c>
      <c r="AT165" s="33">
        <f>IF(LEFT(E165,1)*1=3,$W$64,$V$64)</f>
        <v>0</v>
      </c>
      <c r="AU165" s="31">
        <f>IF(MID(E165,3,1)*1=1,$Y$64,$X$64)</f>
        <v>1</v>
      </c>
      <c r="AV165" s="2">
        <f>IF(MID(E165,3,1)*1=2,$AA$64,$Z$64)</f>
        <v>0</v>
      </c>
      <c r="AW165" s="33">
        <f>IF(MID(E165,3,1)*1=3,$AC$64,$AB$64)</f>
        <v>0</v>
      </c>
      <c r="AX165" s="31">
        <f>IF(MID(E165,5,1)*1=1,$AE$64,$AD$64)</f>
        <v>0.6</v>
      </c>
      <c r="AY165" s="33">
        <f>IF(MID(E165,5,1)*1=2,$AG$64,$AF$64)</f>
        <v>1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customHeight="1">
      <c r="A166" s="2"/>
      <c r="B166" s="107">
        <v>509</v>
      </c>
      <c r="C166" s="31">
        <v>10</v>
      </c>
      <c r="D166" s="111" t="s">
        <v>14</v>
      </c>
      <c r="E166" s="2" t="s">
        <v>156</v>
      </c>
      <c r="F166" s="2"/>
      <c r="G166" s="2" t="s">
        <v>240</v>
      </c>
      <c r="H166" s="33" t="s">
        <v>81</v>
      </c>
      <c r="I166" s="173">
        <f>M166/AE166</f>
        <v>2009.1346709397519</v>
      </c>
      <c r="J166" s="174">
        <f>AH166/AE166</f>
        <v>30.114250022518402</v>
      </c>
      <c r="K166" s="189">
        <f>RANK(I166,$I$76:$I$999)</f>
        <v>91</v>
      </c>
      <c r="L166" s="190" t="e">
        <f>RANK(I166,$I$461:$I$888)</f>
        <v>#N/A</v>
      </c>
      <c r="M166" s="173">
        <f>SUM(N166:R166)</f>
        <v>43833.118135778423</v>
      </c>
      <c r="N166" s="174">
        <f>T166*(1+(IF((AG166+IF($D$62=1,15,0)+IF(F166="백어택",8,0))&gt;100,100,AG166+IF($D$62=1,15,0)+IF(F166="백어택",8,0))/100)*(AI166/100-1))</f>
        <v>8575.990930467533</v>
      </c>
      <c r="O166" s="174">
        <f>U166*(1+((IF((AG166+IF($D$62=1,15,0)+IF(F166="백어택",8,0))&gt;100,100,AG166+IF($D$62=1,15,0)+IF(F166="백어택",8,0))/100)*(AI166/100-1)))</f>
        <v>8575.990930467533</v>
      </c>
      <c r="P166" s="174">
        <f>V166*(1+(IF((AG166+IF($D$62=1,15,0)+IF(F166="백어택",8,0))&gt;100,100,AG166+IF($D$62=1,15,0)+IF(F166="백어택",8,0))/100)*(AI166/100-1))</f>
        <v>9529.0390455129782</v>
      </c>
      <c r="Q166" s="174">
        <f>W166*(1+(IF((AG166+IF($D$62=1,15,0)+IF(F166="백어택",8,0))&gt;100,100,AG166+IF($D$62=1,15,0)+IF(F166="백어택",8,0))/100)*(AI166/100-1))</f>
        <v>17152.097229330378</v>
      </c>
      <c r="R166" s="175"/>
      <c r="S166" s="173">
        <f>SUM(T166:X166)</f>
        <v>34001.498221276008</v>
      </c>
      <c r="T166" s="174">
        <f>AL166*IF(H166="근접",AR166,1)*AU166*AY166*IF(F166="백어택",1.2,1)</f>
        <v>6652.4252156717475</v>
      </c>
      <c r="U166" s="174">
        <f>AM166*IF(H166="근접",AR166,1)*AU166*AY166*IF(F166="백어택",1.2,1)</f>
        <v>6652.4252156717475</v>
      </c>
      <c r="V166" s="174">
        <f>AN166*IF(H166="근접",1,1)*AU166*AY166*IF(F166="백어택",1.2,1)</f>
        <v>7391.7078669339626</v>
      </c>
      <c r="W166" s="174">
        <f>(AL166+AM166+AN166)*IF(H166="근접",AR166,1)*AU166*IF(AX166=1,0,0.6)*IF(F166="백어택",1.2,1)</f>
        <v>13304.939922998548</v>
      </c>
      <c r="X166" s="175"/>
      <c r="Y166" s="173">
        <f>SUM(Z166:AD166)</f>
        <v>73103.221175743412</v>
      </c>
      <c r="Z166" s="174">
        <f>T166*AI166/100</f>
        <v>14302.714213694257</v>
      </c>
      <c r="AA166" s="174">
        <f>U166*AI166/100</f>
        <v>14302.714213694257</v>
      </c>
      <c r="AB166" s="174">
        <f>V166*AI166/100</f>
        <v>15892.17191390802</v>
      </c>
      <c r="AC166" s="174">
        <f>W166*AI166/100</f>
        <v>28605.62083444688</v>
      </c>
      <c r="AD166" s="175"/>
      <c r="AE166" s="173">
        <f>AO166*(1-$D$20/100)*(1-$D$17/100)-AW166</f>
        <v>21.816913903176005</v>
      </c>
      <c r="AF166" s="174">
        <f>AP166</f>
        <v>36</v>
      </c>
      <c r="AG166" s="174">
        <f>IF($D$57&gt;100,100,$D$57)</f>
        <v>25.143699999999999</v>
      </c>
      <c r="AH166" s="174">
        <f>AQ166*AS166</f>
        <v>657</v>
      </c>
      <c r="AI166" s="174">
        <f>$D$58</f>
        <v>215</v>
      </c>
      <c r="AJ166" s="174">
        <f>10/3</f>
        <v>3.3333333333333335</v>
      </c>
      <c r="AK166" s="174">
        <f>SUM(AL166:AN166)</f>
        <v>18479.083226386876</v>
      </c>
      <c r="AL166" s="174">
        <f>(IF(H166="근접",$D$61*(VLOOKUP(C166,$B$36:$AG$39,19,FALSE)+VLOOKUP(C166,$B$40:$AG$43,19,FALSE)*$D$54),$D$60*(VLOOKUP(C166,$B$36:$AG$39,19,FALSE)+VLOOKUP(C166,$B$40:$AG$43,19,FALSE)*$D$54)))*$D$59/100</f>
        <v>5543.6876797264567</v>
      </c>
      <c r="AM166" s="174">
        <f>(IF(H166="근접",$D$61*(VLOOKUP(C166,$B$36:$AG$39,20,FALSE)+VLOOKUP(C166,$B$40:$AG$43,20,FALSE)*$D$54),$D$60*(VLOOKUP(C166,$B$36:$AG$39,20,FALSE)+VLOOKUP(C166,$B$40:$AG$43,20,FALSE)*$D$54)))*$D$59/100</f>
        <v>5543.6876797264567</v>
      </c>
      <c r="AN166" s="174">
        <f>(IF(H166="근접",$D$61*(VLOOKUP(C166,$B$36:$AG$39,21,FALSE)+VLOOKUP(C166,$B$40:$AG$43,21,FALSE)*$D$54),$D$60*(VLOOKUP(C166,$B$36:$AG$39,21,FALSE)+VLOOKUP(C166,$B$40:$AG$43,21,FALSE)*$D$54)))*$D$59/100</f>
        <v>7391.7078669339626</v>
      </c>
      <c r="AO166" s="176">
        <v>36</v>
      </c>
      <c r="AP166" s="174">
        <v>36</v>
      </c>
      <c r="AQ166" s="175">
        <f>VLOOKUP(C166,$B$45:$AA$48,19,FALSE)</f>
        <v>657</v>
      </c>
      <c r="AR166" s="31">
        <f>IF(LEFT(E166,1)*1=1,$S$64,$R$64)</f>
        <v>1.2</v>
      </c>
      <c r="AS166" s="2">
        <f>IF(LEFT(E166,1)*1=2,$U$64,$T$64)</f>
        <v>1</v>
      </c>
      <c r="AT166" s="33">
        <f>IF(LEFT(E166,1)*1=3,$W$64,$V$64)</f>
        <v>0</v>
      </c>
      <c r="AU166" s="31">
        <f>IF(MID(E166,3,1)*1=1,$Y$64,$X$64)</f>
        <v>1</v>
      </c>
      <c r="AV166" s="2">
        <f>IF(MID(E166,3,1)*1=2,$AA$64,$Z$64)</f>
        <v>0</v>
      </c>
      <c r="AW166" s="33">
        <f>IF(MID(E166,3,1)*1=3,$AC$64,$AB$64)</f>
        <v>6</v>
      </c>
      <c r="AX166" s="31">
        <f>IF(MID(E166,5,1)*1=1,$AE$64,$AD$64)</f>
        <v>0.6</v>
      </c>
      <c r="AY166" s="33">
        <f>IF(MID(E166,5,1)*1=2,$AG$64,$AF$64)</f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customHeight="1">
      <c r="A167" s="2"/>
      <c r="B167" s="107">
        <v>703</v>
      </c>
      <c r="C167" s="31">
        <v>10</v>
      </c>
      <c r="D167" s="111" t="s">
        <v>18</v>
      </c>
      <c r="E167" s="2" t="s">
        <v>102</v>
      </c>
      <c r="F167" s="2" t="s">
        <v>149</v>
      </c>
      <c r="G167" s="2"/>
      <c r="H167" s="33" t="s">
        <v>81</v>
      </c>
      <c r="I167" s="173">
        <f>M167/AE167</f>
        <v>2007.8296551223555</v>
      </c>
      <c r="J167" s="174">
        <f>AH167/AE167</f>
        <v>28.094417760367445</v>
      </c>
      <c r="K167" s="189">
        <f>RANK(I167,$I$76:$I$999)</f>
        <v>92</v>
      </c>
      <c r="L167" s="190" t="e">
        <f>RANK(I167,$I$461:$I$888)</f>
        <v>#N/A</v>
      </c>
      <c r="M167" s="173">
        <f>SUM(N167:R167)</f>
        <v>37234.416432521415</v>
      </c>
      <c r="N167" s="174">
        <f>T167*(1+(IF((AG167+IF($D$62=1,15,0)+IF(F167="백어택",8,0))&gt;100,100,AG167+IF($D$62=1,15,0)+IF(F167="백어택",8,0))/100)*(AI167/100-1))</f>
        <v>12414.090247626469</v>
      </c>
      <c r="O167" s="174">
        <f>U167*(1+(IF(($D$57+IF($D$62=1,15,0)+IF(F167="백어택",8,0))&gt;100,100,$D$57+IF($D$62=1,15,0)+IF(F167="백어택",8,0))/100)*(AI167/100-1))</f>
        <v>24820.326184894948</v>
      </c>
      <c r="P167" s="174"/>
      <c r="Q167" s="174"/>
      <c r="R167" s="175"/>
      <c r="S167" s="173">
        <f>SUM(T167:X167)</f>
        <v>26958.945579560648</v>
      </c>
      <c r="T167" s="174">
        <f>AL167*IF(H167="근접",AT167,IF(AV167=1,AT167,1))*AU167*AX167*IF(F167="백어택",1.2,1)</f>
        <v>8988.2107864380869</v>
      </c>
      <c r="U167" s="174">
        <f>IF(AX167=1,AM167*IF(H167="근접",AT167,IF(AV167=1,AT167,1)),0)*AU167*AY167*IF(AX167=1,1,0)*IF(F167="백어택",1.2,1)</f>
        <v>17970.734793122563</v>
      </c>
      <c r="V167" s="174"/>
      <c r="W167" s="174"/>
      <c r="X167" s="175"/>
      <c r="Y167" s="173">
        <f>SUM(Z167:AD167)</f>
        <v>57961.732996055405</v>
      </c>
      <c r="Z167" s="174">
        <f>T167*$D$58/100</f>
        <v>19324.653190841887</v>
      </c>
      <c r="AA167" s="174">
        <f>U167*$D$58/100</f>
        <v>38637.079805213514</v>
      </c>
      <c r="AB167" s="174"/>
      <c r="AC167" s="174"/>
      <c r="AD167" s="175"/>
      <c r="AE167" s="173">
        <f>(AO167*(1-$D$20/100)*(1-$D$17/100)-AR167)*IF(AW167="보스대상",1,POWER(0.85,AW167))</f>
        <v>18.544609268784001</v>
      </c>
      <c r="AF167" s="174">
        <f>AP167</f>
        <v>36</v>
      </c>
      <c r="AG167" s="174">
        <f>IF($D$57&gt;100,100,$D$57)</f>
        <v>25.143699999999999</v>
      </c>
      <c r="AH167" s="174">
        <f>AQ167</f>
        <v>521</v>
      </c>
      <c r="AI167" s="174">
        <f>$D$58</f>
        <v>215</v>
      </c>
      <c r="AJ167" s="174">
        <f>10*AS167/IF(AX167=1,IF(AY167=1,4.5,4),4)</f>
        <v>2</v>
      </c>
      <c r="AK167" s="174">
        <f>SUM(AL167:AN167)</f>
        <v>12482.046431232451</v>
      </c>
      <c r="AL167" s="174">
        <f>IF(AV167=1,$D$61*(VLOOKUP(C167,$B$36:$AG$39,25,FALSE)+VLOOKUP(C167,$B$40:$AG$43,25,FALSE)*$D$54),(IF(H167="근접",$D$61*(VLOOKUP(C167,$B$36:$AG$39,25,FALSE)+VLOOKUP(C167,$B$40:$AG$43,25,FALSE)*$D$54),$D$60*(VLOOKUP(C167,$B$36:$AG$39,25,FALSE)+VLOOKUP(C167,$B$40:$AG$43,25,FALSE)*$D$54))))*$D$59/100</f>
        <v>7490.175655365073</v>
      </c>
      <c r="AM167" s="174">
        <f>(IF(AV167=1,$D$61*(VLOOKUP(C167,$B$36:$AG$39,26,FALSE)+VLOOKUP(C167,$B$40:$AG$43,26,FALSE)*$D$54),IF(H167="근접",$D$61*(VLOOKUP(C167,$B$36:$AG$39,26,FALSE)+VLOOKUP(C167,$B$40:$AG$43,26,FALSE)*$D$54),$D$60*(VLOOKUP(C167,$B$36:$AG$39,26,FALSE)+VLOOKUP(C167,$B$40:$AG$43,26,FALSE)*$D$54))))*$D$59/100</f>
        <v>4991.8707758673791</v>
      </c>
      <c r="AN167" s="174"/>
      <c r="AO167" s="176">
        <v>24</v>
      </c>
      <c r="AP167" s="174">
        <v>36</v>
      </c>
      <c r="AQ167" s="175">
        <f>VLOOKUP(C167,$B$45:$AA$48,25,FALSE)</f>
        <v>521</v>
      </c>
      <c r="AR167" s="31">
        <f>IF(LEFT(E167,1)*1=1,$S$68,$R$68)</f>
        <v>0</v>
      </c>
      <c r="AS167" s="2">
        <f>IF(LEFT(E167,1)*1=2,$U$68,$T$68)</f>
        <v>0.8</v>
      </c>
      <c r="AT167" s="33">
        <f>IF(LEFT(E167,1)*1=3,$W$68,$V$68)</f>
        <v>1</v>
      </c>
      <c r="AU167" s="31">
        <f>IF(MID(E167,3,1)*1=1,$Y$68,$X$68)</f>
        <v>1</v>
      </c>
      <c r="AV167" s="2">
        <f>IF(MID(E167,3,1)*1=2,$AA$68,$Z$68)</f>
        <v>1</v>
      </c>
      <c r="AW167" s="33" t="str">
        <f>IF(MID(E167,3,1)*1=3,$AC$68,$AB$68)</f>
        <v>보스대상</v>
      </c>
      <c r="AX167" s="31">
        <f>IF(MID(E167,5,1)*1=1,$AE$68,$AD$68)</f>
        <v>1</v>
      </c>
      <c r="AY167" s="33">
        <f>IF(MID(E167,5,1)*1=2,$AG$68,$AF$68)</f>
        <v>3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customHeight="1">
      <c r="A168" s="2"/>
      <c r="B168" s="107">
        <v>734</v>
      </c>
      <c r="C168" s="31">
        <v>10</v>
      </c>
      <c r="D168" s="111" t="s">
        <v>18</v>
      </c>
      <c r="E168" s="2" t="s">
        <v>102</v>
      </c>
      <c r="F168" s="2" t="s">
        <v>149</v>
      </c>
      <c r="G168" s="2"/>
      <c r="H168" s="33" t="s">
        <v>80</v>
      </c>
      <c r="I168" s="173">
        <f>M168/AE168</f>
        <v>2007.8296551223555</v>
      </c>
      <c r="J168" s="174">
        <f>AH168/AE168</f>
        <v>28.094417760367445</v>
      </c>
      <c r="K168" s="189">
        <f>RANK(I168,$I$76:$I$999)</f>
        <v>92</v>
      </c>
      <c r="L168" s="190" t="e">
        <f>RANK(I168,$I$461:$I$888)</f>
        <v>#N/A</v>
      </c>
      <c r="M168" s="173">
        <f>SUM(N168:R168)</f>
        <v>37234.416432521415</v>
      </c>
      <c r="N168" s="174">
        <f>T168*(1+(IF((AG168+IF($D$62=1,15,0)+IF(F168="백어택",8,0))&gt;100,100,AG168+IF($D$62=1,15,0)+IF(F168="백어택",8,0))/100)*(AI168/100-1))</f>
        <v>12414.090247626469</v>
      </c>
      <c r="O168" s="174">
        <f>U168*(1+(IF(($D$57+IF($D$62=1,15,0)+IF(F168="백어택",8,0))&gt;100,100,$D$57+IF($D$62=1,15,0)+IF(F168="백어택",8,0))/100)*(AI168/100-1))</f>
        <v>24820.326184894948</v>
      </c>
      <c r="P168" s="174"/>
      <c r="Q168" s="174"/>
      <c r="R168" s="175"/>
      <c r="S168" s="173">
        <f>SUM(T168:X168)</f>
        <v>26958.945579560648</v>
      </c>
      <c r="T168" s="174">
        <f>AL168*IF(H168="근접",AT168,IF(AV168=1,AT168,1))*AU168*AX168*IF(F168="백어택",1.2,1)</f>
        <v>8988.2107864380869</v>
      </c>
      <c r="U168" s="174">
        <f>IF(AX168=1,AM168*IF(H168="근접",AT168,IF(AV168=1,AT168,1)),0)*AU168*AY168*IF(AX168=1,1,0)*IF(F168="백어택",1.2,1)</f>
        <v>17970.734793122563</v>
      </c>
      <c r="V168" s="174"/>
      <c r="W168" s="174"/>
      <c r="X168" s="175"/>
      <c r="Y168" s="173">
        <f>SUM(Z168:AD168)</f>
        <v>57961.732996055405</v>
      </c>
      <c r="Z168" s="174">
        <f>T168*$D$58/100</f>
        <v>19324.653190841887</v>
      </c>
      <c r="AA168" s="174">
        <f>U168*$D$58/100</f>
        <v>38637.079805213514</v>
      </c>
      <c r="AB168" s="174"/>
      <c r="AC168" s="174"/>
      <c r="AD168" s="175"/>
      <c r="AE168" s="173">
        <f>(AO168*(1-$D$20/100)*(1-$D$17/100)-AR168)*IF(AW168="보스대상",1,POWER(0.85,AW168))</f>
        <v>18.544609268784001</v>
      </c>
      <c r="AF168" s="174">
        <f>AP168</f>
        <v>36</v>
      </c>
      <c r="AG168" s="174">
        <f>IF($D$57&gt;100,100,$D$57)</f>
        <v>25.143699999999999</v>
      </c>
      <c r="AH168" s="174">
        <f>AQ168</f>
        <v>521</v>
      </c>
      <c r="AI168" s="174">
        <f>$D$58</f>
        <v>215</v>
      </c>
      <c r="AJ168" s="174">
        <f>10*AS168/IF(AX168=1,IF(AY168=1,4.5,4),4)</f>
        <v>2</v>
      </c>
      <c r="AK168" s="174">
        <f>SUM(AL168:AN168)</f>
        <v>12482.046431232451</v>
      </c>
      <c r="AL168" s="174">
        <f>IF(AV168=1,$D$61*(VLOOKUP(C168,$B$36:$AG$39,25,FALSE)+VLOOKUP(C168,$B$40:$AG$43,25,FALSE)*$D$54),(IF(H168="근접",$D$61*(VLOOKUP(C168,$B$36:$AG$39,25,FALSE)+VLOOKUP(C168,$B$40:$AG$43,25,FALSE)*$D$54),$D$60*(VLOOKUP(C168,$B$36:$AG$39,25,FALSE)+VLOOKUP(C168,$B$40:$AG$43,25,FALSE)*$D$54))))*$D$59/100</f>
        <v>7490.175655365073</v>
      </c>
      <c r="AM168" s="174">
        <f>(IF(AV168=1,$D$61*(VLOOKUP(C168,$B$36:$AG$39,26,FALSE)+VLOOKUP(C168,$B$40:$AG$43,26,FALSE)*$D$54),IF(H168="근접",$D$61*(VLOOKUP(C168,$B$36:$AG$39,26,FALSE)+VLOOKUP(C168,$B$40:$AG$43,26,FALSE)*$D$54),$D$60*(VLOOKUP(C168,$B$36:$AG$39,26,FALSE)+VLOOKUP(C168,$B$40:$AG$43,26,FALSE)*$D$54))))*$D$59/100</f>
        <v>4991.8707758673791</v>
      </c>
      <c r="AN168" s="174"/>
      <c r="AO168" s="176">
        <v>24</v>
      </c>
      <c r="AP168" s="174">
        <v>36</v>
      </c>
      <c r="AQ168" s="175">
        <f>VLOOKUP(C168,$B$45:$AA$48,25,FALSE)</f>
        <v>521</v>
      </c>
      <c r="AR168" s="31">
        <f>IF(LEFT(E168,1)*1=1,$S$68,$R$68)</f>
        <v>0</v>
      </c>
      <c r="AS168" s="2">
        <f>IF(LEFT(E168,1)*1=2,$U$68,$T$68)</f>
        <v>0.8</v>
      </c>
      <c r="AT168" s="33">
        <f>IF(LEFT(E168,1)*1=3,$W$68,$V$68)</f>
        <v>1</v>
      </c>
      <c r="AU168" s="31">
        <f>IF(MID(E168,3,1)*1=1,$Y$68,$X$68)</f>
        <v>1</v>
      </c>
      <c r="AV168" s="2">
        <f>IF(MID(E168,3,1)*1=2,$AA$68,$Z$68)</f>
        <v>1</v>
      </c>
      <c r="AW168" s="33" t="str">
        <f>IF(MID(E168,3,1)*1=3,$AC$68,$AB$68)</f>
        <v>보스대상</v>
      </c>
      <c r="AX168" s="31">
        <f>IF(MID(E168,5,1)*1=1,$AE$68,$AD$68)</f>
        <v>1</v>
      </c>
      <c r="AY168" s="33">
        <f>IF(MID(E168,5,1)*1=2,$AG$68,$AF$68)</f>
        <v>3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customHeight="1">
      <c r="A169" s="2"/>
      <c r="B169" s="107">
        <v>430</v>
      </c>
      <c r="C169" s="31">
        <v>10</v>
      </c>
      <c r="D169" s="111" t="s">
        <v>8</v>
      </c>
      <c r="E169" s="2" t="s">
        <v>141</v>
      </c>
      <c r="F169" s="2" t="s">
        <v>149</v>
      </c>
      <c r="G169" s="2"/>
      <c r="H169" s="33" t="s">
        <v>81</v>
      </c>
      <c r="I169" s="173">
        <f>M169/AE169</f>
        <v>2004.4567219808741</v>
      </c>
      <c r="J169" s="174">
        <f>AH169/AE169</f>
        <v>50.149164306906222</v>
      </c>
      <c r="K169" s="189">
        <f>RANK(I169,$I$76:$I$999)</f>
        <v>94</v>
      </c>
      <c r="L169" s="190" t="e">
        <f>RANK(I169,$I$461:$I$888)</f>
        <v>#N/A</v>
      </c>
      <c r="M169" s="173">
        <f>SUM(N169:R169)</f>
        <v>29154.039817399418</v>
      </c>
      <c r="N169" s="174">
        <f>T169*(1+(IF((AG169+IF($D$62=1,15,0)+IF(F169="백어택",8,0))&gt;100,100,AG169+IF($D$62=1,15,0)+IF(F169="백어택",8,0))/100)*($D$58/100-1))</f>
        <v>8219.6192533872054</v>
      </c>
      <c r="O169" s="174">
        <f>U169*(1+((IF(AG169+IF($D$62=1,15,0)+IF(F169="백어택",8,0)&gt;100,100,AG169+IF($D$62=1,15,0)+IF(F169="백어택",8,0))/100)*(AI169/100-1)))</f>
        <v>10467.210282006106</v>
      </c>
      <c r="P169" s="174">
        <f>V169*(1+(IF(AG169+IF($D$62=1,15,0)+IF(F169="백어택",8,0)&gt;100,100,AG169+IF($D$62=1,15,0)+IF(F169="백어택",8,0))/100)*(AI169/100-1))</f>
        <v>10467.210282006106</v>
      </c>
      <c r="Q169" s="174"/>
      <c r="R169" s="175"/>
      <c r="S169" s="173">
        <f>SUM(T169:X169)</f>
        <v>21108.486399564928</v>
      </c>
      <c r="T169" s="174">
        <f>AL169*IF(H169="근접",AR169,1)*AU169*AY169*IF(F169="백어택",1.2,1)</f>
        <v>5951.2754426635975</v>
      </c>
      <c r="U169" s="174">
        <f>AM169*IF(H169="근접",AR169,1)*AU169*AY169*IF(F169="백어택",1.2,1)</f>
        <v>7578.6054784506659</v>
      </c>
      <c r="V169" s="174">
        <f>IF(AX169=1,0,AM169*IF(H169="근접",AR169,1)*AU169*AY169)*IF(F169="백어택",1.2,1)</f>
        <v>7578.6054784506659</v>
      </c>
      <c r="W169" s="174"/>
      <c r="X169" s="175"/>
      <c r="Y169" s="173">
        <f>SUM(Z169:AD169)</f>
        <v>45383.245759064594</v>
      </c>
      <c r="Z169" s="174">
        <f>T169*$D$58/100</f>
        <v>12795.242201726734</v>
      </c>
      <c r="AA169" s="174">
        <f>U169*AI169/100</f>
        <v>16294.001778668931</v>
      </c>
      <c r="AB169" s="174">
        <f>V169*AI169/100</f>
        <v>16294.001778668931</v>
      </c>
      <c r="AC169" s="174"/>
      <c r="AD169" s="175"/>
      <c r="AE169" s="173">
        <f>AO169*(1-$D$20/100)*(1-$D$17/100)-AW169</f>
        <v>14.544609268784001</v>
      </c>
      <c r="AF169" s="174">
        <f>AP169</f>
        <v>36</v>
      </c>
      <c r="AG169" s="174">
        <f>IF($D$57&gt;100,100,$D$57)</f>
        <v>25.143699999999999</v>
      </c>
      <c r="AH169" s="174">
        <f>IF(AX169=1,AQ169,AQ169*1.4)</f>
        <v>729.4</v>
      </c>
      <c r="AI169" s="174">
        <f>$D$58</f>
        <v>215</v>
      </c>
      <c r="AJ169" s="174">
        <f>10/6/AX169</f>
        <v>1.1111111111111112</v>
      </c>
      <c r="AK169" s="174">
        <f>SUM(AL169:AN169)</f>
        <v>11274.90076759522</v>
      </c>
      <c r="AL169" s="174">
        <f>(IF(H169="근접",$D$61*(VLOOKUP(C169,$B$36:$AG$39,9,FALSE)+VLOOKUP(C169,$B$40:$AG$43,9,FALSE)*$D$54),$D$60*(VLOOKUP(C169,$B$36:$AG$39,9,FALSE)+VLOOKUP(C169,$B$40:$AG$43,9,FALSE)*$D$54)))*$D$59/100</f>
        <v>4959.3962022196647</v>
      </c>
      <c r="AM169" s="174">
        <f>(IF(H169="근접",$D$61*(VLOOKUP(C169,$B$36:$AG$39,10,FALSE)+VLOOKUP(C169,$B$40:$AG$43,10,FALSE)*$D$54),$D$60*(VLOOKUP(C169,$B$36:$AG$39,10,FALSE)+VLOOKUP(C169,$B$40:$AG$43,10,FALSE)*$D$54)))*$D$59/100</f>
        <v>6315.5045653755551</v>
      </c>
      <c r="AN169" s="174"/>
      <c r="AO169" s="176">
        <v>24</v>
      </c>
      <c r="AP169" s="174">
        <v>36</v>
      </c>
      <c r="AQ169" s="175">
        <f>VLOOKUP(C169,$B$45:$AA$48,9,FALSE)</f>
        <v>521</v>
      </c>
      <c r="AR169" s="31">
        <f>IF(LEFT(E169,1)*1=1,$S$58,$R$58)</f>
        <v>1</v>
      </c>
      <c r="AS169" s="2">
        <f>IF(LEFT(E169,1)*1=2,$U$58,$T$58)</f>
        <v>0</v>
      </c>
      <c r="AT169" s="33">
        <f>IF(LEFT(E169,1)*1=3,$W$58,$V$58)</f>
        <v>0</v>
      </c>
      <c r="AU169" s="31">
        <f>IF(MID(E169,3,1)*1=1,$Y$58,$X$58)</f>
        <v>1</v>
      </c>
      <c r="AV169" s="2">
        <f>IF(MID(E169,3,1)*1=2,$AA$58,$Z$58)</f>
        <v>0</v>
      </c>
      <c r="AW169" s="33">
        <f>IF(MID(E169,3,1)*1=3,$AC$58,$AB$58)</f>
        <v>4</v>
      </c>
      <c r="AX169" s="31">
        <f>IF(MID(E169,5,1)*1=1,$AE$58,$AD$58)</f>
        <v>1.5</v>
      </c>
      <c r="AY169" s="33">
        <f>IF(MID(E169,5,1)*1=2,$AG$58,$AF$58)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customHeight="1">
      <c r="A170" s="2"/>
      <c r="B170" s="107">
        <v>638</v>
      </c>
      <c r="C170" s="31">
        <v>10</v>
      </c>
      <c r="D170" s="111" t="s">
        <v>18</v>
      </c>
      <c r="E170" s="2" t="s">
        <v>154</v>
      </c>
      <c r="F170" s="2"/>
      <c r="G170" s="2"/>
      <c r="H170" s="33" t="s">
        <v>81</v>
      </c>
      <c r="I170" s="173">
        <f>M170/AE170</f>
        <v>1991.2413823422623</v>
      </c>
      <c r="J170" s="174">
        <f>AH170/AE170</f>
        <v>35.820831647790158</v>
      </c>
      <c r="K170" s="189">
        <f>RANK(I170,$I$76:$I$999)</f>
        <v>95</v>
      </c>
      <c r="L170" s="190" t="e">
        <f>RANK(I170,$I$461:$I$888)</f>
        <v>#N/A</v>
      </c>
      <c r="M170" s="173">
        <f>SUM(N170:R170)</f>
        <v>28961.827866001535</v>
      </c>
      <c r="N170" s="174">
        <f>T170*(1+(IF((AG170+IF($D$62=1,15,0)+IF(F170="백어택",8,0))&gt;100,100,AG170+IF($D$62=1,15,0)+IF(F170="백어택",8,0))/100)*(AI170/100-1))</f>
        <v>9655.9790460618042</v>
      </c>
      <c r="O170" s="174">
        <f>U170*(1+(IF(($D$57+IF($D$62=1,15,0)+IF(F170="백어택",8,0))&gt;100,100,$D$57+IF($D$62=1,15,0)+IF(F170="백어택",8,0))/100)*(AI170/100-1))</f>
        <v>19305.848819939729</v>
      </c>
      <c r="P170" s="174"/>
      <c r="Q170" s="174"/>
      <c r="R170" s="175"/>
      <c r="S170" s="173">
        <f>SUM(T170:X170)</f>
        <v>22465.787982967209</v>
      </c>
      <c r="T170" s="174">
        <f>AL170*IF(H170="근접",AT170,IF(AV170=1,AT170,1))*AU170*AX170*IF(F170="백어택",1.2,1)</f>
        <v>7490.175655365073</v>
      </c>
      <c r="U170" s="174">
        <f>IF(AX170=1,AM170*IF(H170="근접",AT170,IF(AV170=1,AT170,1)),0)*AU170*AY170*IF(AX170=1,1,0)*IF(F170="백어택",1.2,1)</f>
        <v>14975.612327602137</v>
      </c>
      <c r="V170" s="174"/>
      <c r="W170" s="174"/>
      <c r="X170" s="175"/>
      <c r="Y170" s="173">
        <f>SUM(Z170:AD170)</f>
        <v>48301.4441633795</v>
      </c>
      <c r="Z170" s="174">
        <f>T170*$D$58/100</f>
        <v>16103.877659034906</v>
      </c>
      <c r="AA170" s="174">
        <f>U170*$D$58/100</f>
        <v>32197.566504344595</v>
      </c>
      <c r="AB170" s="174"/>
      <c r="AC170" s="174"/>
      <c r="AD170" s="175"/>
      <c r="AE170" s="173">
        <f>(AO170*(1-$D$20/100)*(1-$D$17/100)-AR170)*IF(AW170="보스대상",1,POWER(0.85,AW170))</f>
        <v>14.544609268784001</v>
      </c>
      <c r="AF170" s="174">
        <f>AP170</f>
        <v>36</v>
      </c>
      <c r="AG170" s="174">
        <f>IF($D$57&gt;100,100,$D$57)</f>
        <v>25.143699999999999</v>
      </c>
      <c r="AH170" s="174">
        <f>AQ170</f>
        <v>521</v>
      </c>
      <c r="AI170" s="174">
        <f>$D$58</f>
        <v>215</v>
      </c>
      <c r="AJ170" s="174">
        <f>10*AS170/IF(AX170=1,IF(AY170=1,4.5,4),4)</f>
        <v>2.5</v>
      </c>
      <c r="AK170" s="174">
        <f>SUM(AL170:AN170)</f>
        <v>12482.046431232451</v>
      </c>
      <c r="AL170" s="174">
        <f>IF(AV170=1,$D$61*(VLOOKUP(C170,$B$36:$AG$39,25,FALSE)+VLOOKUP(C170,$B$40:$AG$43,25,FALSE)*$D$54),(IF(H170="근접",$D$61*(VLOOKUP(C170,$B$36:$AG$39,25,FALSE)+VLOOKUP(C170,$B$40:$AG$43,25,FALSE)*$D$54),$D$60*(VLOOKUP(C170,$B$36:$AG$39,25,FALSE)+VLOOKUP(C170,$B$40:$AG$43,25,FALSE)*$D$54))))*$D$59/100</f>
        <v>7490.175655365073</v>
      </c>
      <c r="AM170" s="174">
        <f>(IF(AV170=1,$D$61*(VLOOKUP(C170,$B$36:$AG$39,26,FALSE)+VLOOKUP(C170,$B$40:$AG$43,26,FALSE)*$D$54),IF(H170="근접",$D$61*(VLOOKUP(C170,$B$36:$AG$39,26,FALSE)+VLOOKUP(C170,$B$40:$AG$43,26,FALSE)*$D$54),$D$60*(VLOOKUP(C170,$B$36:$AG$39,26,FALSE)+VLOOKUP(C170,$B$40:$AG$43,26,FALSE)*$D$54))))*$D$59/100</f>
        <v>4991.8707758673791</v>
      </c>
      <c r="AN170" s="174"/>
      <c r="AO170" s="176">
        <v>24</v>
      </c>
      <c r="AP170" s="174">
        <v>36</v>
      </c>
      <c r="AQ170" s="175">
        <f>VLOOKUP(C170,$B$45:$AA$48,25,FALSE)</f>
        <v>521</v>
      </c>
      <c r="AR170" s="31">
        <f>IF(LEFT(E170,1)*1=1,$S$68,$R$68)</f>
        <v>4</v>
      </c>
      <c r="AS170" s="2">
        <f>IF(LEFT(E170,1)*1=2,$U$68,$T$68)</f>
        <v>1</v>
      </c>
      <c r="AT170" s="33">
        <f>IF(LEFT(E170,1)*1=3,$W$68,$V$68)</f>
        <v>1</v>
      </c>
      <c r="AU170" s="31">
        <f>IF(MID(E170,3,1)*1=1,$Y$68,$X$68)</f>
        <v>1</v>
      </c>
      <c r="AV170" s="2">
        <f>IF(MID(E170,3,1)*1=2,$AA$68,$Z$68)</f>
        <v>1</v>
      </c>
      <c r="AW170" s="33" t="str">
        <f>IF(MID(E170,3,1)*1=3,$AC$68,$AB$68)</f>
        <v>보스대상</v>
      </c>
      <c r="AX170" s="31">
        <f>IF(MID(E170,5,1)*1=1,$AE$68,$AD$68)</f>
        <v>1</v>
      </c>
      <c r="AY170" s="33">
        <f>IF(MID(E170,5,1)*1=2,$AG$68,$AF$68)</f>
        <v>3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customHeight="1">
      <c r="A171" s="2"/>
      <c r="B171" s="107">
        <v>669</v>
      </c>
      <c r="C171" s="31">
        <v>10</v>
      </c>
      <c r="D171" s="111" t="s">
        <v>18</v>
      </c>
      <c r="E171" s="2" t="s">
        <v>154</v>
      </c>
      <c r="F171" s="2"/>
      <c r="G171" s="2"/>
      <c r="H171" s="33" t="s">
        <v>80</v>
      </c>
      <c r="I171" s="173">
        <f>M171/AE171</f>
        <v>1991.2413823422623</v>
      </c>
      <c r="J171" s="174">
        <f>AH171/AE171</f>
        <v>35.820831647790158</v>
      </c>
      <c r="K171" s="189">
        <f>RANK(I171,$I$76:$I$999)</f>
        <v>95</v>
      </c>
      <c r="L171" s="190" t="e">
        <f>RANK(I171,$I$461:$I$888)</f>
        <v>#N/A</v>
      </c>
      <c r="M171" s="173">
        <f>SUM(N171:R171)</f>
        <v>28961.827866001535</v>
      </c>
      <c r="N171" s="174">
        <f>T171*(1+(IF((AG171+IF($D$62=1,15,0)+IF(F171="백어택",8,0))&gt;100,100,AG171+IF($D$62=1,15,0)+IF(F171="백어택",8,0))/100)*(AI171/100-1))</f>
        <v>9655.9790460618042</v>
      </c>
      <c r="O171" s="174">
        <f>U171*(1+(IF(($D$57+IF($D$62=1,15,0)+IF(F171="백어택",8,0))&gt;100,100,$D$57+IF($D$62=1,15,0)+IF(F171="백어택",8,0))/100)*(AI171/100-1))</f>
        <v>19305.848819939729</v>
      </c>
      <c r="P171" s="174"/>
      <c r="Q171" s="174"/>
      <c r="R171" s="175"/>
      <c r="S171" s="173">
        <f>SUM(T171:X171)</f>
        <v>22465.787982967209</v>
      </c>
      <c r="T171" s="174">
        <f>AL171*IF(H171="근접",AT171,IF(AV171=1,AT171,1))*AU171*AX171*IF(F171="백어택",1.2,1)</f>
        <v>7490.175655365073</v>
      </c>
      <c r="U171" s="174">
        <f>IF(AX171=1,AM171*IF(H171="근접",AT171,IF(AV171=1,AT171,1)),0)*AU171*AY171*IF(AX171=1,1,0)*IF(F171="백어택",1.2,1)</f>
        <v>14975.612327602137</v>
      </c>
      <c r="V171" s="174"/>
      <c r="W171" s="174"/>
      <c r="X171" s="175"/>
      <c r="Y171" s="173">
        <f>SUM(Z171:AD171)</f>
        <v>48301.4441633795</v>
      </c>
      <c r="Z171" s="174">
        <f>T171*$D$58/100</f>
        <v>16103.877659034906</v>
      </c>
      <c r="AA171" s="174">
        <f>U171*$D$58/100</f>
        <v>32197.566504344595</v>
      </c>
      <c r="AB171" s="174"/>
      <c r="AC171" s="174"/>
      <c r="AD171" s="175"/>
      <c r="AE171" s="173">
        <f>(AO171*(1-$D$20/100)*(1-$D$17/100)-AR171)*IF(AW171="보스대상",1,POWER(0.85,AW171))</f>
        <v>14.544609268784001</v>
      </c>
      <c r="AF171" s="174">
        <f>AP171</f>
        <v>36</v>
      </c>
      <c r="AG171" s="174">
        <f>IF($D$57&gt;100,100,$D$57)</f>
        <v>25.143699999999999</v>
      </c>
      <c r="AH171" s="174">
        <f>AQ171</f>
        <v>521</v>
      </c>
      <c r="AI171" s="174">
        <f>$D$58</f>
        <v>215</v>
      </c>
      <c r="AJ171" s="174">
        <f>10*AS171/IF(AX171=1,IF(AY171=1,4.5,4),4)</f>
        <v>2.5</v>
      </c>
      <c r="AK171" s="174">
        <f>SUM(AL171:AN171)</f>
        <v>12482.046431232451</v>
      </c>
      <c r="AL171" s="174">
        <f>IF(AV171=1,$D$61*(VLOOKUP(C171,$B$36:$AG$39,25,FALSE)+VLOOKUP(C171,$B$40:$AG$43,25,FALSE)*$D$54),(IF(H171="근접",$D$61*(VLOOKUP(C171,$B$36:$AG$39,25,FALSE)+VLOOKUP(C171,$B$40:$AG$43,25,FALSE)*$D$54),$D$60*(VLOOKUP(C171,$B$36:$AG$39,25,FALSE)+VLOOKUP(C171,$B$40:$AG$43,25,FALSE)*$D$54))))*$D$59/100</f>
        <v>7490.175655365073</v>
      </c>
      <c r="AM171" s="174">
        <f>(IF(AV171=1,$D$61*(VLOOKUP(C171,$B$36:$AG$39,26,FALSE)+VLOOKUP(C171,$B$40:$AG$43,26,FALSE)*$D$54),IF(H171="근접",$D$61*(VLOOKUP(C171,$B$36:$AG$39,26,FALSE)+VLOOKUP(C171,$B$40:$AG$43,26,FALSE)*$D$54),$D$60*(VLOOKUP(C171,$B$36:$AG$39,26,FALSE)+VLOOKUP(C171,$B$40:$AG$43,26,FALSE)*$D$54))))*$D$59/100</f>
        <v>4991.8707758673791</v>
      </c>
      <c r="AN171" s="174"/>
      <c r="AO171" s="176">
        <v>24</v>
      </c>
      <c r="AP171" s="174">
        <v>36</v>
      </c>
      <c r="AQ171" s="175">
        <f>VLOOKUP(C171,$B$45:$AA$48,25,FALSE)</f>
        <v>521</v>
      </c>
      <c r="AR171" s="31">
        <f>IF(LEFT(E171,1)*1=1,$S$68,$R$68)</f>
        <v>4</v>
      </c>
      <c r="AS171" s="2">
        <f>IF(LEFT(E171,1)*1=2,$U$68,$T$68)</f>
        <v>1</v>
      </c>
      <c r="AT171" s="33">
        <f>IF(LEFT(E171,1)*1=3,$W$68,$V$68)</f>
        <v>1</v>
      </c>
      <c r="AU171" s="31">
        <f>IF(MID(E171,3,1)*1=1,$Y$68,$X$68)</f>
        <v>1</v>
      </c>
      <c r="AV171" s="2">
        <f>IF(MID(E171,3,1)*1=2,$AA$68,$Z$68)</f>
        <v>1</v>
      </c>
      <c r="AW171" s="33" t="str">
        <f>IF(MID(E171,3,1)*1=3,$AC$68,$AB$68)</f>
        <v>보스대상</v>
      </c>
      <c r="AX171" s="31">
        <f>IF(MID(E171,5,1)*1=1,$AE$68,$AD$68)</f>
        <v>1</v>
      </c>
      <c r="AY171" s="33">
        <f>IF(MID(E171,5,1)*1=2,$AG$68,$AF$68)</f>
        <v>3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customHeight="1">
      <c r="A172" s="2"/>
      <c r="B172" s="107">
        <v>575</v>
      </c>
      <c r="C172" s="31">
        <v>10</v>
      </c>
      <c r="D172" s="111" t="s">
        <v>14</v>
      </c>
      <c r="E172" s="2" t="s">
        <v>92</v>
      </c>
      <c r="F172" s="2" t="s">
        <v>149</v>
      </c>
      <c r="G172" s="2"/>
      <c r="H172" s="33" t="s">
        <v>81</v>
      </c>
      <c r="I172" s="173">
        <f>M172/AE172</f>
        <v>1981.8321794656179</v>
      </c>
      <c r="J172" s="174">
        <f>AH172/AE172</f>
        <v>23.618723568216776</v>
      </c>
      <c r="K172" s="189">
        <f>RANK(I172,$I$76:$I$999)</f>
        <v>97</v>
      </c>
      <c r="L172" s="190" t="e">
        <f>RANK(I172,$I$461:$I$888)</f>
        <v>#N/A</v>
      </c>
      <c r="M172" s="173">
        <f>SUM(N172:R172)</f>
        <v>55128.455106738751</v>
      </c>
      <c r="N172" s="177">
        <f>T172*(1+(IF((AG172+IF($D$62=1,15,0)+IF(F172="백어택",8,0))&gt;100,100,AG172+IF($D$62=1,15,0)+IF(F172="백어택",8,0))/100)*(AI172/100-1))</f>
        <v>16538.425290556803</v>
      </c>
      <c r="O172" s="177">
        <f>U172*(1+((IF((AG172+IF($D$62=1,15,0)+IF(F172="백어택",8,0))&gt;100,100,AG172+IF($D$62=1,15,0)+IF(F172="백어택",8,0))/100)*(AI172/100-1)))</f>
        <v>16538.425290556803</v>
      </c>
      <c r="P172" s="177">
        <f>V172*(1+(IF((AG172+IF($D$62=1,15,0)+IF(F172="백어택",8,0))&gt;100,100,AG172+IF($D$62=1,15,0)+IF(F172="백어택",8,0))/100)*(AI172/100-1))</f>
        <v>22051.604525625149</v>
      </c>
      <c r="Q172" s="177">
        <f>W172*(1+(IF((AG172+IF($D$62=1,15,0)+IF(F172="백어택",8,0))&gt;100,100,AG172+IF($D$62=1,15,0)+IF(F172="백어택",8,0))/100)*(AI172/100-1))</f>
        <v>0</v>
      </c>
      <c r="R172" s="175"/>
      <c r="S172" s="173">
        <f>SUM(T172:X172)</f>
        <v>39914.819768995658</v>
      </c>
      <c r="T172" s="177">
        <f>AL172*IF(H172="근접",AR172,1)*AU172*AY172*IF(F172="백어택",1.2,1)</f>
        <v>11974.365388209148</v>
      </c>
      <c r="U172" s="174">
        <f>AM172*IF(H172="근접",AR172,1)*AU172*AY172*IF(F172="백어택",1.2,1)</f>
        <v>11974.365388209148</v>
      </c>
      <c r="V172" s="174">
        <f>AN172*IF(H172="근접",AR172,1)*AU172*AY172*IF(F172="백어택",1.2,1)</f>
        <v>15966.088992577359</v>
      </c>
      <c r="W172" s="174">
        <f>(AL172+AM172+AN172)*IF(H172="근접",AR172,1)*AU172*IF(AX172=1,0,0.6)*IF(F172="백어택",1.2,1)</f>
        <v>0</v>
      </c>
      <c r="X172" s="175"/>
      <c r="Y172" s="173">
        <f>SUM(Z172:AD172)</f>
        <v>85816.862503340642</v>
      </c>
      <c r="Z172" s="174">
        <f>T172*AI172/100</f>
        <v>25744.885584649666</v>
      </c>
      <c r="AA172" s="174">
        <f>U172*AI172/100</f>
        <v>25744.885584649666</v>
      </c>
      <c r="AB172" s="174">
        <f>V172*AI172/100</f>
        <v>34327.091334041317</v>
      </c>
      <c r="AC172" s="174">
        <f>W172*AI172/100</f>
        <v>0</v>
      </c>
      <c r="AD172" s="175"/>
      <c r="AE172" s="173">
        <f>AO172*(1-$D$20/100)*(1-$D$17/100)-AW172</f>
        <v>27.816913903176005</v>
      </c>
      <c r="AF172" s="174">
        <f>AP172</f>
        <v>36</v>
      </c>
      <c r="AG172" s="174">
        <f>IF($D$57&gt;100,100,$D$57)</f>
        <v>25.143699999999999</v>
      </c>
      <c r="AH172" s="174">
        <f>AQ172*AS172</f>
        <v>657</v>
      </c>
      <c r="AI172" s="174">
        <f>$D$58</f>
        <v>215</v>
      </c>
      <c r="AJ172" s="174">
        <f>10/3</f>
        <v>3.3333333333333335</v>
      </c>
      <c r="AK172" s="174">
        <f>SUM(AL172:AN172)</f>
        <v>18479.083226386876</v>
      </c>
      <c r="AL172" s="174">
        <f>(IF(H172="근접",$D$61*(VLOOKUP(C172,$B$36:$AG$39,19,FALSE)+VLOOKUP(C172,$B$40:$AG$43,19,FALSE)*$D$54),$D$60*(VLOOKUP(C172,$B$36:$AG$39,19,FALSE)+VLOOKUP(C172,$B$40:$AG$43,19,FALSE)*$D$54)))*$D$59/100</f>
        <v>5543.6876797264567</v>
      </c>
      <c r="AM172" s="174">
        <f>(IF(H172="근접",$D$61*(VLOOKUP(C172,$B$36:$AG$39,20,FALSE)+VLOOKUP(C172,$B$40:$AG$43,20,FALSE)*$D$54),$D$60*(VLOOKUP(C172,$B$36:$AG$39,20,FALSE)+VLOOKUP(C172,$B$40:$AG$43,20,FALSE)*$D$54)))*$D$59/100</f>
        <v>5543.6876797264567</v>
      </c>
      <c r="AN172" s="174">
        <f>(IF(H172="근접",$D$61*(VLOOKUP(C172,$B$36:$AG$39,21,FALSE)+VLOOKUP(C172,$B$40:$AG$43,21,FALSE)*$D$54),$D$60*(VLOOKUP(C172,$B$36:$AG$39,21,FALSE)+VLOOKUP(C172,$B$40:$AG$43,21,FALSE)*$D$54)))*$D$59/100</f>
        <v>7391.7078669339626</v>
      </c>
      <c r="AO172" s="176">
        <v>36</v>
      </c>
      <c r="AP172" s="174">
        <v>36</v>
      </c>
      <c r="AQ172" s="175">
        <f>VLOOKUP(C172,$B$45:$AA$48,19,FALSE)</f>
        <v>657</v>
      </c>
      <c r="AR172" s="31">
        <f>IF(LEFT(E172,1)*1=1,$S$64,$R$64)</f>
        <v>1</v>
      </c>
      <c r="AS172" s="2">
        <f>IF(LEFT(E172,1)*1=2,$U$64,$T$64)</f>
        <v>1</v>
      </c>
      <c r="AT172" s="33">
        <f>IF(LEFT(E172,1)*1=3,$W$64,$V$64)</f>
        <v>0</v>
      </c>
      <c r="AU172" s="31">
        <f>IF(MID(E172,3,1)*1=1,$Y$64,$X$64)</f>
        <v>1</v>
      </c>
      <c r="AV172" s="2">
        <f>IF(MID(E172,3,1)*1=2,$AA$64,$Z$64)</f>
        <v>0</v>
      </c>
      <c r="AW172" s="33">
        <f>IF(MID(E172,3,1)*1=3,$AC$64,$AB$64)</f>
        <v>0</v>
      </c>
      <c r="AX172" s="31">
        <f>IF(MID(E172,5,1)*1=1,$AE$64,$AD$64)</f>
        <v>1</v>
      </c>
      <c r="AY172" s="33">
        <f>IF(MID(E172,5,1)*1=2,$AG$64,$AF$64)</f>
        <v>1.8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customHeight="1">
      <c r="A173" s="2"/>
      <c r="B173" s="107">
        <v>581</v>
      </c>
      <c r="C173" s="31">
        <v>10</v>
      </c>
      <c r="D173" s="111" t="s">
        <v>14</v>
      </c>
      <c r="E173" s="2" t="s">
        <v>99</v>
      </c>
      <c r="F173" s="2" t="s">
        <v>149</v>
      </c>
      <c r="G173" s="2"/>
      <c r="H173" s="33" t="s">
        <v>81</v>
      </c>
      <c r="I173" s="173">
        <f>M173/AE173</f>
        <v>1981.8321794656179</v>
      </c>
      <c r="J173" s="174">
        <f>AH173/AE173</f>
        <v>11.809361784108388</v>
      </c>
      <c r="K173" s="189">
        <f>RANK(I173,$I$76:$I$999)</f>
        <v>97</v>
      </c>
      <c r="L173" s="190" t="e">
        <f>RANK(I173,$I$461:$I$888)</f>
        <v>#N/A</v>
      </c>
      <c r="M173" s="173">
        <f>SUM(N173:R173)</f>
        <v>55128.455106738751</v>
      </c>
      <c r="N173" s="177">
        <f>T173*(1+(IF((AG173+IF($D$62=1,15,0)+IF(F173="백어택",8,0))&gt;100,100,AG173+IF($D$62=1,15,0)+IF(F173="백어택",8,0))/100)*(AI173/100-1))</f>
        <v>16538.425290556803</v>
      </c>
      <c r="O173" s="177">
        <f>U173*(1+((IF((AG173+IF($D$62=1,15,0)+IF(F173="백어택",8,0))&gt;100,100,AG173+IF($D$62=1,15,0)+IF(F173="백어택",8,0))/100)*(AI173/100-1)))</f>
        <v>16538.425290556803</v>
      </c>
      <c r="P173" s="177">
        <f>V173*(1+(IF((AG173+IF($D$62=1,15,0)+IF(F173="백어택",8,0))&gt;100,100,AG173+IF($D$62=1,15,0)+IF(F173="백어택",8,0))/100)*(AI173/100-1))</f>
        <v>22051.604525625149</v>
      </c>
      <c r="Q173" s="177">
        <f>W173*(1+(IF((AG173+IF($D$62=1,15,0)+IF(F173="백어택",8,0))&gt;100,100,AG173+IF($D$62=1,15,0)+IF(F173="백어택",8,0))/100)*(AI173/100-1))</f>
        <v>0</v>
      </c>
      <c r="R173" s="175"/>
      <c r="S173" s="173">
        <f>SUM(T173:X173)</f>
        <v>39914.819768995658</v>
      </c>
      <c r="T173" s="177">
        <f>AL173*IF(H173="근접",AR173,1)*AU173*AY173*IF(F173="백어택",1.2,1)</f>
        <v>11974.365388209148</v>
      </c>
      <c r="U173" s="174">
        <f>AM173*IF(H173="근접",AR173,1)*AU173*AY173*IF(F173="백어택",1.2,1)</f>
        <v>11974.365388209148</v>
      </c>
      <c r="V173" s="174">
        <f>AN173*IF(H173="근접",AR173,1)*AU173*AY173*IF(F173="백어택",1.2,1)</f>
        <v>15966.088992577359</v>
      </c>
      <c r="W173" s="174">
        <f>(AL173+AM173+AN173)*IF(H173="근접",AR173,1)*AU173*IF(AX173=1,0,0.6)*IF(F173="백어택",1.2,1)</f>
        <v>0</v>
      </c>
      <c r="X173" s="175"/>
      <c r="Y173" s="173">
        <f>SUM(Z173:AD173)</f>
        <v>85816.862503340642</v>
      </c>
      <c r="Z173" s="174">
        <f>T173*AI173/100</f>
        <v>25744.885584649666</v>
      </c>
      <c r="AA173" s="174">
        <f>U173*AI173/100</f>
        <v>25744.885584649666</v>
      </c>
      <c r="AB173" s="174">
        <f>V173*AI173/100</f>
        <v>34327.091334041317</v>
      </c>
      <c r="AC173" s="174">
        <f>W173*AI173/100</f>
        <v>0</v>
      </c>
      <c r="AD173" s="175"/>
      <c r="AE173" s="173">
        <f>AO173*(1-$D$20/100)*(1-$D$17/100)-AW173</f>
        <v>27.816913903176005</v>
      </c>
      <c r="AF173" s="174">
        <f>AP173</f>
        <v>36</v>
      </c>
      <c r="AG173" s="174">
        <f>IF($D$57&gt;100,100,$D$57)</f>
        <v>25.143699999999999</v>
      </c>
      <c r="AH173" s="174">
        <f>AQ173*AS173</f>
        <v>328.5</v>
      </c>
      <c r="AI173" s="174">
        <f>$D$58</f>
        <v>215</v>
      </c>
      <c r="AJ173" s="174">
        <f>10/3</f>
        <v>3.3333333333333335</v>
      </c>
      <c r="AK173" s="174">
        <f>SUM(AL173:AN173)</f>
        <v>18479.083226386876</v>
      </c>
      <c r="AL173" s="174">
        <f>(IF(H173="근접",$D$61*(VLOOKUP(C173,$B$36:$AG$39,19,FALSE)+VLOOKUP(C173,$B$40:$AG$43,19,FALSE)*$D$54),$D$60*(VLOOKUP(C173,$B$36:$AG$39,19,FALSE)+VLOOKUP(C173,$B$40:$AG$43,19,FALSE)*$D$54)))*$D$59/100</f>
        <v>5543.6876797264567</v>
      </c>
      <c r="AM173" s="174">
        <f>(IF(H173="근접",$D$61*(VLOOKUP(C173,$B$36:$AG$39,20,FALSE)+VLOOKUP(C173,$B$40:$AG$43,20,FALSE)*$D$54),$D$60*(VLOOKUP(C173,$B$36:$AG$39,20,FALSE)+VLOOKUP(C173,$B$40:$AG$43,20,FALSE)*$D$54)))*$D$59/100</f>
        <v>5543.6876797264567</v>
      </c>
      <c r="AN173" s="174">
        <f>(IF(H173="근접",$D$61*(VLOOKUP(C173,$B$36:$AG$39,21,FALSE)+VLOOKUP(C173,$B$40:$AG$43,21,FALSE)*$D$54),$D$60*(VLOOKUP(C173,$B$36:$AG$39,21,FALSE)+VLOOKUP(C173,$B$40:$AG$43,21,FALSE)*$D$54)))*$D$59/100</f>
        <v>7391.7078669339626</v>
      </c>
      <c r="AO173" s="176">
        <v>36</v>
      </c>
      <c r="AP173" s="174">
        <v>36</v>
      </c>
      <c r="AQ173" s="175">
        <f>VLOOKUP(C173,$B$45:$AA$48,19,FALSE)</f>
        <v>657</v>
      </c>
      <c r="AR173" s="31">
        <f>IF(LEFT(E173,1)*1=1,$S$64,$R$64)</f>
        <v>1</v>
      </c>
      <c r="AS173" s="2">
        <f>IF(LEFT(E173,1)*1=2,$U$64,$T$64)</f>
        <v>0.5</v>
      </c>
      <c r="AT173" s="33">
        <f>IF(LEFT(E173,1)*1=3,$W$64,$V$64)</f>
        <v>0</v>
      </c>
      <c r="AU173" s="31">
        <f>IF(MID(E173,3,1)*1=1,$Y$64,$X$64)</f>
        <v>1</v>
      </c>
      <c r="AV173" s="2">
        <f>IF(MID(E173,3,1)*1=2,$AA$64,$Z$64)</f>
        <v>0</v>
      </c>
      <c r="AW173" s="33">
        <f>IF(MID(E173,3,1)*1=3,$AC$64,$AB$64)</f>
        <v>0</v>
      </c>
      <c r="AX173" s="31">
        <f>IF(MID(E173,5,1)*1=1,$AE$64,$AD$64)</f>
        <v>1</v>
      </c>
      <c r="AY173" s="33">
        <f>IF(MID(E173,5,1)*1=2,$AG$64,$AF$64)</f>
        <v>1.8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customHeight="1">
      <c r="A174" s="2"/>
      <c r="B174" s="107">
        <v>708</v>
      </c>
      <c r="C174" s="31">
        <v>7</v>
      </c>
      <c r="D174" s="111" t="s">
        <v>18</v>
      </c>
      <c r="E174" s="2" t="s">
        <v>163</v>
      </c>
      <c r="F174" s="2" t="s">
        <v>149</v>
      </c>
      <c r="G174" s="2" t="s">
        <v>231</v>
      </c>
      <c r="H174" s="33" t="s">
        <v>81</v>
      </c>
      <c r="I174" s="173">
        <f>M174/AE174</f>
        <v>1970.0950685751752</v>
      </c>
      <c r="J174" s="174">
        <f>AH174/AE174</f>
        <v>24.957700361128268</v>
      </c>
      <c r="K174" s="189">
        <f>RANK(I174,$I$76:$I$999)</f>
        <v>99</v>
      </c>
      <c r="L174" s="190" t="e">
        <f>RANK(I174,$I$461:$I$888)</f>
        <v>#N/A</v>
      </c>
      <c r="M174" s="173">
        <f>SUM(N174:R174)</f>
        <v>28654.262994784145</v>
      </c>
      <c r="N174" s="174">
        <f>T174*(1+(IF((AG174+IF($D$62=1,15,0)+IF(F174="백어택",8,0))&gt;100,100,AG174+IF($D$62=1,15,0)+IF(F174="백어택",8,0))/100)*(AI174/100-1))</f>
        <v>17190.386905902655</v>
      </c>
      <c r="O174" s="174">
        <f>U174*(1+(IF(($D$57+IF($D$62=1,15,0)+IF(F174="백어택",8,0))&gt;100,100,$D$57+IF($D$62=1,15,0)+IF(F174="백어택",8,0))/100)*(AI174/100-1))</f>
        <v>11463.87608888149</v>
      </c>
      <c r="P174" s="174"/>
      <c r="Q174" s="174"/>
      <c r="R174" s="175"/>
      <c r="S174" s="173">
        <f>SUM(T174:X174)</f>
        <v>20746.63149612557</v>
      </c>
      <c r="T174" s="174">
        <f>AL174*IF(H174="근접",AT174,IF(AV174=1,AT174,1))*AU174*AX174*IF(F174="백어택",1.2,1)</f>
        <v>12446.407101013321</v>
      </c>
      <c r="U174" s="174">
        <f>IF(AX174=1,AM174*IF(H174="근접",AT174,IF(AV174=1,AT174,1)),0)*AU174*AY174*IF(AX174=1,1,0)*IF(F174="백어택",1.2,1)</f>
        <v>8300.2243951122491</v>
      </c>
      <c r="V174" s="174"/>
      <c r="W174" s="174"/>
      <c r="X174" s="175"/>
      <c r="Y174" s="173">
        <f>SUM(Z174:AD174)</f>
        <v>44605.257716669978</v>
      </c>
      <c r="Z174" s="174">
        <f>T174*$D$58/100</f>
        <v>26759.77526717864</v>
      </c>
      <c r="AA174" s="174">
        <f>U174*$D$58/100</f>
        <v>17845.482449491337</v>
      </c>
      <c r="AB174" s="174"/>
      <c r="AC174" s="174"/>
      <c r="AD174" s="175"/>
      <c r="AE174" s="173">
        <f>(AO174*(1-$D$20/100)*(1-$D$17/100)-AR174)*IF(AW174="보스대상",1,POWER(0.85,AW174))</f>
        <v>14.544609268784001</v>
      </c>
      <c r="AF174" s="174">
        <f>AP174</f>
        <v>36</v>
      </c>
      <c r="AG174" s="174">
        <f>IF($D$57&gt;100,100,$D$57)</f>
        <v>25.143699999999999</v>
      </c>
      <c r="AH174" s="174">
        <f>AQ174</f>
        <v>363</v>
      </c>
      <c r="AI174" s="174">
        <f>$D$58</f>
        <v>215</v>
      </c>
      <c r="AJ174" s="174">
        <f>10*AS174/IF(AX174=1,IF(AY174=1,4.5,4),4)</f>
        <v>2.2222222222222223</v>
      </c>
      <c r="AK174" s="174">
        <f>SUM(AL174:AN174)</f>
        <v>12349.18541436046</v>
      </c>
      <c r="AL174" s="174">
        <f>IF(AV174=1,$D$61*(VLOOKUP(C174,$B$36:$AG$39,25,FALSE)+VLOOKUP(C174,$B$40:$AG$43,25,FALSE)*$D$54),(IF(H174="근접",$D$61*(VLOOKUP(C174,$B$36:$AG$39,25,FALSE)+VLOOKUP(C174,$B$40:$AG$43,25,FALSE)*$D$54),$D$60*(VLOOKUP(C174,$B$36:$AG$39,25,FALSE)+VLOOKUP(C174,$B$40:$AG$43,25,FALSE)*$D$54))))*$D$59/100</f>
        <v>7408.5756553650726</v>
      </c>
      <c r="AM174" s="174">
        <f>(IF(AV174=1,$D$61*(VLOOKUP(C174,$B$36:$AG$39,26,FALSE)+VLOOKUP(C174,$B$40:$AG$43,26,FALSE)*$D$54),IF(H174="근접",$D$61*(VLOOKUP(C174,$B$36:$AG$39,26,FALSE)+VLOOKUP(C174,$B$40:$AG$43,26,FALSE)*$D$54),$D$60*(VLOOKUP(C174,$B$36:$AG$39,26,FALSE)+VLOOKUP(C174,$B$40:$AG$43,26,FALSE)*$D$54))))*$D$59/100</f>
        <v>4940.609758995387</v>
      </c>
      <c r="AN174" s="174"/>
      <c r="AO174" s="176">
        <v>24</v>
      </c>
      <c r="AP174" s="174">
        <v>36</v>
      </c>
      <c r="AQ174" s="175">
        <f>VLOOKUP(C174,$B$45:$AA$48,25,FALSE)</f>
        <v>363</v>
      </c>
      <c r="AR174" s="31">
        <f>IF(LEFT(E174,1)*1=1,$S$68,$R$68)</f>
        <v>4</v>
      </c>
      <c r="AS174" s="2">
        <f>IF(LEFT(E174,1)*1=2,$U$68,$T$68)</f>
        <v>1</v>
      </c>
      <c r="AT174" s="33">
        <f>IF(LEFT(E174,1)*1=3,$W$68,$V$68)</f>
        <v>1</v>
      </c>
      <c r="AU174" s="31">
        <f>IF(MID(E174,3,1)*1=1,$Y$68,$X$68)</f>
        <v>1.4</v>
      </c>
      <c r="AV174" s="2">
        <f>IF(MID(E174,3,1)*1=2,$AA$68,$Z$68)</f>
        <v>0</v>
      </c>
      <c r="AW174" s="33" t="str">
        <f>IF(MID(E174,3,1)*1=3,$AC$68,$AB$68)</f>
        <v>보스대상</v>
      </c>
      <c r="AX174" s="31">
        <f>IF(MID(E174,5,1)*1=1,$AE$68,$AD$68)</f>
        <v>1</v>
      </c>
      <c r="AY174" s="33">
        <f>IF(MID(E174,5,1)*1=2,$AG$68,$AF$68)</f>
        <v>1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customHeight="1">
      <c r="A175" s="2"/>
      <c r="B175" s="107">
        <v>508</v>
      </c>
      <c r="C175" s="31">
        <v>10</v>
      </c>
      <c r="D175" s="111" t="s">
        <v>14</v>
      </c>
      <c r="E175" s="2" t="s">
        <v>164</v>
      </c>
      <c r="F175" s="2"/>
      <c r="G175" s="2" t="s">
        <v>240</v>
      </c>
      <c r="H175" s="33" t="s">
        <v>81</v>
      </c>
      <c r="I175" s="173">
        <f>M175/AE175</f>
        <v>1969.7151833750761</v>
      </c>
      <c r="J175" s="174">
        <f>AH175/AE175</f>
        <v>23.618723568216776</v>
      </c>
      <c r="K175" s="189">
        <f>RANK(I175,$I$76:$I$999)</f>
        <v>100</v>
      </c>
      <c r="L175" s="190" t="e">
        <f>RANK(I175,$I$461:$I$888)</f>
        <v>#N/A</v>
      </c>
      <c r="M175" s="173">
        <f>SUM(N175:R175)</f>
        <v>54791.397669723025</v>
      </c>
      <c r="N175" s="177">
        <f>T175*(1+(IF((AG175+IF($D$62=1,15,0)+IF(F175="백어택",8,0))&gt;100,100,AG175+IF($D$62=1,15,0)+IF(F175="백어택",8,0))/100)*(AI175/100-1))</f>
        <v>10719.988663084414</v>
      </c>
      <c r="O175" s="177">
        <f>U175*(1+((IF((AG175+IF($D$62=1,15,0)+IF(F175="백어택",8,0))&gt;100,100,AG175+IF($D$62=1,15,0)+IF(F175="백어택",8,0))/100)*(AI175/100-1)))</f>
        <v>10719.988663084414</v>
      </c>
      <c r="P175" s="177">
        <f>V175*(1+(IF((AG175+IF($D$62=1,15,0)+IF(F175="백어택",8,0))&gt;100,100,AG175+IF($D$62=1,15,0)+IF(F175="백어택",8,0))/100)*(AI175/100-1))</f>
        <v>11911.298806891222</v>
      </c>
      <c r="Q175" s="177">
        <f>W175*(1+(IF((AG175+IF($D$62=1,15,0)+IF(F175="백어택",8,0))&gt;100,100,AG175+IF($D$62=1,15,0)+IF(F175="백어택",8,0))/100)*(AI175/100-1))</f>
        <v>21440.121536662977</v>
      </c>
      <c r="R175" s="175"/>
      <c r="S175" s="173">
        <f>SUM(T175:X175)</f>
        <v>42501.872776595003</v>
      </c>
      <c r="T175" s="177">
        <f>AL175*IF(H175="근접",AR175,1)*AU175*AY175*IF(F175="백어택",1.2,1)</f>
        <v>8315.5315195896837</v>
      </c>
      <c r="U175" s="174">
        <f>AM175*IF(H175="근접",AR175,1)*AU175*AY175*IF(F175="백어택",1.2,1)</f>
        <v>8315.5315195896837</v>
      </c>
      <c r="V175" s="174">
        <f>AN175*IF(H175="근접",1,1)*AU175*AY175*IF(F175="백어택",1.2,1)</f>
        <v>9239.6348336674528</v>
      </c>
      <c r="W175" s="174">
        <f>(AL175+AM175+AN175)*IF(H175="근접",AR175,1)*AU175*IF(AX175=1,0,0.6)*IF(F175="백어택",1.2,1)</f>
        <v>16631.174903748186</v>
      </c>
      <c r="X175" s="175"/>
      <c r="Y175" s="173">
        <f>SUM(Z175:AD175)</f>
        <v>91379.026469679258</v>
      </c>
      <c r="Z175" s="174">
        <f>T175*AI175/100</f>
        <v>17878.392767117821</v>
      </c>
      <c r="AA175" s="174">
        <f>U175*AI175/100</f>
        <v>17878.392767117821</v>
      </c>
      <c r="AB175" s="174">
        <f>V175*AI175/100</f>
        <v>19865.214892385025</v>
      </c>
      <c r="AC175" s="174">
        <f>W175*AI175/100</f>
        <v>35757.026043058599</v>
      </c>
      <c r="AD175" s="175"/>
      <c r="AE175" s="173">
        <f>AO175*(1-$D$20/100)*(1-$D$17/100)-AW175</f>
        <v>27.816913903176005</v>
      </c>
      <c r="AF175" s="174">
        <f>AP175</f>
        <v>36</v>
      </c>
      <c r="AG175" s="174">
        <f>IF($D$57&gt;100,100,$D$57)</f>
        <v>25.143699999999999</v>
      </c>
      <c r="AH175" s="174">
        <f>AQ175*AS175</f>
        <v>657</v>
      </c>
      <c r="AI175" s="174">
        <f>$D$58</f>
        <v>215</v>
      </c>
      <c r="AJ175" s="174">
        <f>10/3</f>
        <v>3.3333333333333335</v>
      </c>
      <c r="AK175" s="174">
        <f>SUM(AL175:AN175)</f>
        <v>18479.083226386876</v>
      </c>
      <c r="AL175" s="174">
        <f>(IF(H175="근접",$D$61*(VLOOKUP(C175,$B$36:$AG$39,19,FALSE)+VLOOKUP(C175,$B$40:$AG$43,19,FALSE)*$D$54),$D$60*(VLOOKUP(C175,$B$36:$AG$39,19,FALSE)+VLOOKUP(C175,$B$40:$AG$43,19,FALSE)*$D$54)))*$D$59/100</f>
        <v>5543.6876797264567</v>
      </c>
      <c r="AM175" s="174">
        <f>(IF(H175="근접",$D$61*(VLOOKUP(C175,$B$36:$AG$39,20,FALSE)+VLOOKUP(C175,$B$40:$AG$43,20,FALSE)*$D$54),$D$60*(VLOOKUP(C175,$B$36:$AG$39,20,FALSE)+VLOOKUP(C175,$B$40:$AG$43,20,FALSE)*$D$54)))*$D$59/100</f>
        <v>5543.6876797264567</v>
      </c>
      <c r="AN175" s="174">
        <f>(IF(H175="근접",$D$61*(VLOOKUP(C175,$B$36:$AG$39,21,FALSE)+VLOOKUP(C175,$B$40:$AG$43,21,FALSE)*$D$54),$D$60*(VLOOKUP(C175,$B$36:$AG$39,21,FALSE)+VLOOKUP(C175,$B$40:$AG$43,21,FALSE)*$D$54)))*$D$59/100</f>
        <v>7391.7078669339626</v>
      </c>
      <c r="AO175" s="176">
        <v>36</v>
      </c>
      <c r="AP175" s="174">
        <v>36</v>
      </c>
      <c r="AQ175" s="175">
        <f>VLOOKUP(C175,$B$45:$AA$48,19,FALSE)</f>
        <v>657</v>
      </c>
      <c r="AR175" s="31">
        <f>IF(LEFT(E175,1)*1=1,$S$64,$R$64)</f>
        <v>1.2</v>
      </c>
      <c r="AS175" s="2">
        <f>IF(LEFT(E175,1)*1=2,$U$64,$T$64)</f>
        <v>1</v>
      </c>
      <c r="AT175" s="33">
        <f>IF(LEFT(E175,1)*1=3,$W$64,$V$64)</f>
        <v>0</v>
      </c>
      <c r="AU175" s="31">
        <f>IF(MID(E175,3,1)*1=1,$Y$64,$X$64)</f>
        <v>1.25</v>
      </c>
      <c r="AV175" s="2">
        <f>IF(MID(E175,3,1)*1=2,$AA$64,$Z$64)</f>
        <v>0</v>
      </c>
      <c r="AW175" s="33">
        <f>IF(MID(E175,3,1)*1=3,$AC$64,$AB$64)</f>
        <v>0</v>
      </c>
      <c r="AX175" s="31">
        <f>IF(MID(E175,5,1)*1=1,$AE$64,$AD$64)</f>
        <v>0.6</v>
      </c>
      <c r="AY175" s="33">
        <f>IF(MID(E175,5,1)*1=2,$AG$64,$AF$64)</f>
        <v>1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customHeight="1">
      <c r="A176" s="2"/>
      <c r="B176" s="107">
        <v>515</v>
      </c>
      <c r="C176" s="31">
        <v>10</v>
      </c>
      <c r="D176" s="111" t="s">
        <v>14</v>
      </c>
      <c r="E176" s="2" t="s">
        <v>98</v>
      </c>
      <c r="F176" s="2"/>
      <c r="G176" s="2"/>
      <c r="H176" s="33" t="s">
        <v>81</v>
      </c>
      <c r="I176" s="173">
        <f>M176/AE176</f>
        <v>1965.4586924452067</v>
      </c>
      <c r="J176" s="174">
        <f>AH176/AE176</f>
        <v>30.114250022518402</v>
      </c>
      <c r="K176" s="189">
        <f>RANK(I176,$I$76:$I$999)</f>
        <v>101</v>
      </c>
      <c r="L176" s="190" t="e">
        <f>RANK(I176,$I$461:$I$888)</f>
        <v>#N/A</v>
      </c>
      <c r="M176" s="173">
        <f>SUM(N176:R176)</f>
        <v>42880.243073325961</v>
      </c>
      <c r="N176" s="174">
        <f>T176*(1+(IF((AG176+IF($D$62=1,15,0)+IF(F176="백어택",8,0))&gt;100,100,AG176+IF($D$62=1,15,0)+IF(F176="백어택",8,0))/100)*(AI176/100-1))</f>
        <v>12863.9863957013</v>
      </c>
      <c r="O176" s="174">
        <f>U176*(1+((IF((AG176+IF($D$62=1,15,0)+IF(F176="백어택",8,0))&gt;100,100,AG176+IF($D$62=1,15,0)+IF(F176="백어택",8,0))/100)*(AI176/100-1)))</f>
        <v>12863.9863957013</v>
      </c>
      <c r="P176" s="174">
        <f>V176*(1+(IF((AG176+IF($D$62=1,15,0)+IF(F176="백어택",8,0))&gt;100,100,AG176+IF($D$62=1,15,0)+IF(F176="백어택",8,0))/100)*(AI176/100-1))</f>
        <v>17152.27028192336</v>
      </c>
      <c r="Q176" s="174">
        <f>W176*(1+(IF((AG176+IF($D$62=1,15,0)+IF(F176="백어택",8,0))&gt;100,100,AG176+IF($D$62=1,15,0)+IF(F176="백어택",8,0))/100)*(AI176/100-1))</f>
        <v>0</v>
      </c>
      <c r="R176" s="175"/>
      <c r="S176" s="173">
        <f>SUM(T176:X176)</f>
        <v>33262.349807496379</v>
      </c>
      <c r="T176" s="174">
        <f>AL176*IF(H176="근접",AR176,1)*AU176*AY176*IF(F176="백어택",1.2,1)</f>
        <v>9978.6378235076227</v>
      </c>
      <c r="U176" s="174">
        <f>AM176*IF(H176="근접",AR176,1)*AU176*AY176*IF(F176="백어택",1.2,1)</f>
        <v>9978.6378235076227</v>
      </c>
      <c r="V176" s="174">
        <f>AN176*IF(H176="근접",AR176,1)*AU176*AY176*IF(F176="백어택",1.2,1)</f>
        <v>13305.074160481134</v>
      </c>
      <c r="W176" s="174">
        <f>(AL176+AM176+AN176)*IF(H176="근접",AR176,1)*AU176*IF(AX176=1,0,0.6)*IF(F176="백어택",1.2,1)</f>
        <v>0</v>
      </c>
      <c r="X176" s="175"/>
      <c r="Y176" s="173">
        <f>SUM(Z176:AD176)</f>
        <v>71514.052086117212</v>
      </c>
      <c r="Z176" s="174">
        <f>T176*AI176/100</f>
        <v>21454.071320541389</v>
      </c>
      <c r="AA176" s="174">
        <f>U176*AI176/100</f>
        <v>21454.071320541389</v>
      </c>
      <c r="AB176" s="174">
        <f>V176*AI176/100</f>
        <v>28605.909445034438</v>
      </c>
      <c r="AC176" s="174">
        <f>W176*AI176/100</f>
        <v>0</v>
      </c>
      <c r="AD176" s="175"/>
      <c r="AE176" s="173">
        <f>AO176*(1-$D$20/100)*(1-$D$17/100)-AW176</f>
        <v>21.816913903176005</v>
      </c>
      <c r="AF176" s="174">
        <f>AP176</f>
        <v>36</v>
      </c>
      <c r="AG176" s="174">
        <f>IF($D$57&gt;100,100,$D$57)</f>
        <v>25.143699999999999</v>
      </c>
      <c r="AH176" s="174">
        <f>AQ176*AS176</f>
        <v>657</v>
      </c>
      <c r="AI176" s="174">
        <f>$D$58</f>
        <v>215</v>
      </c>
      <c r="AJ176" s="174">
        <f>10/3</f>
        <v>3.3333333333333335</v>
      </c>
      <c r="AK176" s="174">
        <f>SUM(AL176:AN176)</f>
        <v>18479.083226386876</v>
      </c>
      <c r="AL176" s="174">
        <f>(IF(H176="근접",$D$61*(VLOOKUP(C176,$B$36:$AG$39,19,FALSE)+VLOOKUP(C176,$B$40:$AG$43,19,FALSE)*$D$54),$D$60*(VLOOKUP(C176,$B$36:$AG$39,19,FALSE)+VLOOKUP(C176,$B$40:$AG$43,19,FALSE)*$D$54)))*$D$59/100</f>
        <v>5543.6876797264567</v>
      </c>
      <c r="AM176" s="174">
        <f>(IF(H176="근접",$D$61*(VLOOKUP(C176,$B$36:$AG$39,20,FALSE)+VLOOKUP(C176,$B$40:$AG$43,20,FALSE)*$D$54),$D$60*(VLOOKUP(C176,$B$36:$AG$39,20,FALSE)+VLOOKUP(C176,$B$40:$AG$43,20,FALSE)*$D$54)))*$D$59/100</f>
        <v>5543.6876797264567</v>
      </c>
      <c r="AN176" s="174">
        <f>(IF(H176="근접",$D$61*(VLOOKUP(C176,$B$36:$AG$39,21,FALSE)+VLOOKUP(C176,$B$40:$AG$43,21,FALSE)*$D$54),$D$60*(VLOOKUP(C176,$B$36:$AG$39,21,FALSE)+VLOOKUP(C176,$B$40:$AG$43,21,FALSE)*$D$54)))*$D$59/100</f>
        <v>7391.7078669339626</v>
      </c>
      <c r="AO176" s="176">
        <v>36</v>
      </c>
      <c r="AP176" s="174">
        <v>36</v>
      </c>
      <c r="AQ176" s="175">
        <f>VLOOKUP(C176,$B$45:$AA$48,19,FALSE)</f>
        <v>657</v>
      </c>
      <c r="AR176" s="31">
        <f>IF(LEFT(E176,1)*1=1,$S$64,$R$64)</f>
        <v>1</v>
      </c>
      <c r="AS176" s="2">
        <f>IF(LEFT(E176,1)*1=2,$U$64,$T$64)</f>
        <v>1</v>
      </c>
      <c r="AT176" s="33">
        <f>IF(LEFT(E176,1)*1=3,$W$64,$V$64)</f>
        <v>0</v>
      </c>
      <c r="AU176" s="31">
        <f>IF(MID(E176,3,1)*1=1,$Y$64,$X$64)</f>
        <v>1</v>
      </c>
      <c r="AV176" s="2">
        <f>IF(MID(E176,3,1)*1=2,$AA$64,$Z$64)</f>
        <v>0</v>
      </c>
      <c r="AW176" s="33">
        <f>IF(MID(E176,3,1)*1=3,$AC$64,$AB$64)</f>
        <v>6</v>
      </c>
      <c r="AX176" s="31">
        <f>IF(MID(E176,5,1)*1=1,$AE$64,$AD$64)</f>
        <v>1</v>
      </c>
      <c r="AY176" s="33">
        <f>IF(MID(E176,5,1)*1=2,$AG$64,$AF$64)</f>
        <v>1.8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customHeight="1">
      <c r="A177" s="2"/>
      <c r="B177" s="107">
        <v>521</v>
      </c>
      <c r="C177" s="31">
        <v>10</v>
      </c>
      <c r="D177" s="111" t="s">
        <v>14</v>
      </c>
      <c r="E177" s="2" t="s">
        <v>108</v>
      </c>
      <c r="F177" s="2"/>
      <c r="G177" s="2"/>
      <c r="H177" s="33" t="s">
        <v>81</v>
      </c>
      <c r="I177" s="173">
        <f>M177/AE177</f>
        <v>1965.4586924452067</v>
      </c>
      <c r="J177" s="174">
        <f>AH177/AE177</f>
        <v>15.057125011259201</v>
      </c>
      <c r="K177" s="189">
        <f>RANK(I177,$I$76:$I$999)</f>
        <v>101</v>
      </c>
      <c r="L177" s="190" t="e">
        <f>RANK(I177,$I$461:$I$888)</f>
        <v>#N/A</v>
      </c>
      <c r="M177" s="173">
        <f>SUM(N177:R177)</f>
        <v>42880.243073325961</v>
      </c>
      <c r="N177" s="174">
        <f>T177*(1+(IF((AG177+IF($D$62=1,15,0)+IF(F177="백어택",8,0))&gt;100,100,AG177+IF($D$62=1,15,0)+IF(F177="백어택",8,0))/100)*(AI177/100-1))</f>
        <v>12863.9863957013</v>
      </c>
      <c r="O177" s="174">
        <f>U177*(1+((IF((AG177+IF($D$62=1,15,0)+IF(F177="백어택",8,0))&gt;100,100,AG177+IF($D$62=1,15,0)+IF(F177="백어택",8,0))/100)*(AI177/100-1)))</f>
        <v>12863.9863957013</v>
      </c>
      <c r="P177" s="174">
        <f>V177*(1+(IF((AG177+IF($D$62=1,15,0)+IF(F177="백어택",8,0))&gt;100,100,AG177+IF($D$62=1,15,0)+IF(F177="백어택",8,0))/100)*(AI177/100-1))</f>
        <v>17152.27028192336</v>
      </c>
      <c r="Q177" s="174">
        <f>W177*(1+(IF((AG177+IF($D$62=1,15,0)+IF(F177="백어택",8,0))&gt;100,100,AG177+IF($D$62=1,15,0)+IF(F177="백어택",8,0))/100)*(AI177/100-1))</f>
        <v>0</v>
      </c>
      <c r="R177" s="175"/>
      <c r="S177" s="173">
        <f>SUM(T177:X177)</f>
        <v>33262.349807496379</v>
      </c>
      <c r="T177" s="174">
        <f>AL177*IF(H177="근접",AR177,1)*AU177*AY177*IF(F177="백어택",1.2,1)</f>
        <v>9978.6378235076227</v>
      </c>
      <c r="U177" s="174">
        <f>AM177*IF(H177="근접",AR177,1)*AU177*AY177*IF(F177="백어택",1.2,1)</f>
        <v>9978.6378235076227</v>
      </c>
      <c r="V177" s="174">
        <f>AN177*IF(H177="근접",AR177,1)*AU177*AY177*IF(F177="백어택",1.2,1)</f>
        <v>13305.074160481134</v>
      </c>
      <c r="W177" s="174">
        <f>(AL177+AM177+AN177)*IF(H177="근접",AR177,1)*AU177*IF(AX177=1,0,0.6)*IF(F177="백어택",1.2,1)</f>
        <v>0</v>
      </c>
      <c r="X177" s="175"/>
      <c r="Y177" s="173">
        <f>SUM(Z177:AD177)</f>
        <v>71514.052086117212</v>
      </c>
      <c r="Z177" s="174">
        <f>T177*AI177/100</f>
        <v>21454.071320541389</v>
      </c>
      <c r="AA177" s="174">
        <f>U177*AI177/100</f>
        <v>21454.071320541389</v>
      </c>
      <c r="AB177" s="174">
        <f>V177*AI177/100</f>
        <v>28605.909445034438</v>
      </c>
      <c r="AC177" s="174">
        <f>W177*AI177/100</f>
        <v>0</v>
      </c>
      <c r="AD177" s="175"/>
      <c r="AE177" s="173">
        <f>AO177*(1-$D$20/100)*(1-$D$17/100)-AW177</f>
        <v>21.816913903176005</v>
      </c>
      <c r="AF177" s="174">
        <f>AP177</f>
        <v>36</v>
      </c>
      <c r="AG177" s="174">
        <f>IF($D$57&gt;100,100,$D$57)</f>
        <v>25.143699999999999</v>
      </c>
      <c r="AH177" s="174">
        <f>AQ177*AS177</f>
        <v>328.5</v>
      </c>
      <c r="AI177" s="174">
        <f>$D$58</f>
        <v>215</v>
      </c>
      <c r="AJ177" s="174">
        <f>10/3</f>
        <v>3.3333333333333335</v>
      </c>
      <c r="AK177" s="174">
        <f>SUM(AL177:AN177)</f>
        <v>18479.083226386876</v>
      </c>
      <c r="AL177" s="174">
        <f>(IF(H177="근접",$D$61*(VLOOKUP(C177,$B$36:$AG$39,19,FALSE)+VLOOKUP(C177,$B$40:$AG$43,19,FALSE)*$D$54),$D$60*(VLOOKUP(C177,$B$36:$AG$39,19,FALSE)+VLOOKUP(C177,$B$40:$AG$43,19,FALSE)*$D$54)))*$D$59/100</f>
        <v>5543.6876797264567</v>
      </c>
      <c r="AM177" s="174">
        <f>(IF(H177="근접",$D$61*(VLOOKUP(C177,$B$36:$AG$39,20,FALSE)+VLOOKUP(C177,$B$40:$AG$43,20,FALSE)*$D$54),$D$60*(VLOOKUP(C177,$B$36:$AG$39,20,FALSE)+VLOOKUP(C177,$B$40:$AG$43,20,FALSE)*$D$54)))*$D$59/100</f>
        <v>5543.6876797264567</v>
      </c>
      <c r="AN177" s="174">
        <f>(IF(H177="근접",$D$61*(VLOOKUP(C177,$B$36:$AG$39,21,FALSE)+VLOOKUP(C177,$B$40:$AG$43,21,FALSE)*$D$54),$D$60*(VLOOKUP(C177,$B$36:$AG$39,21,FALSE)+VLOOKUP(C177,$B$40:$AG$43,21,FALSE)*$D$54)))*$D$59/100</f>
        <v>7391.7078669339626</v>
      </c>
      <c r="AO177" s="176">
        <v>36</v>
      </c>
      <c r="AP177" s="174">
        <v>36</v>
      </c>
      <c r="AQ177" s="175">
        <f>VLOOKUP(C177,$B$45:$AA$48,19,FALSE)</f>
        <v>657</v>
      </c>
      <c r="AR177" s="31">
        <f>IF(LEFT(E177,1)*1=1,$S$64,$R$64)</f>
        <v>1</v>
      </c>
      <c r="AS177" s="2">
        <f>IF(LEFT(E177,1)*1=2,$U$64,$T$64)</f>
        <v>0.5</v>
      </c>
      <c r="AT177" s="33">
        <f>IF(LEFT(E177,1)*1=3,$W$64,$V$64)</f>
        <v>0</v>
      </c>
      <c r="AU177" s="31">
        <f>IF(MID(E177,3,1)*1=1,$Y$64,$X$64)</f>
        <v>1</v>
      </c>
      <c r="AV177" s="2">
        <f>IF(MID(E177,3,1)*1=2,$AA$64,$Z$64)</f>
        <v>0</v>
      </c>
      <c r="AW177" s="33">
        <f>IF(MID(E177,3,1)*1=3,$AC$64,$AB$64)</f>
        <v>6</v>
      </c>
      <c r="AX177" s="31">
        <f>IF(MID(E177,5,1)*1=1,$AE$64,$AD$64)</f>
        <v>1</v>
      </c>
      <c r="AY177" s="33">
        <f>IF(MID(E177,5,1)*1=2,$AG$64,$AF$64)</f>
        <v>1.8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customHeight="1">
      <c r="A178" s="2"/>
      <c r="B178" s="107">
        <v>429</v>
      </c>
      <c r="C178" s="31">
        <v>10</v>
      </c>
      <c r="D178" s="111" t="s">
        <v>8</v>
      </c>
      <c r="E178" s="2" t="s">
        <v>138</v>
      </c>
      <c r="F178" s="2" t="s">
        <v>149</v>
      </c>
      <c r="G178" s="2"/>
      <c r="H178" s="33" t="s">
        <v>81</v>
      </c>
      <c r="I178" s="173">
        <f>M178/AE178</f>
        <v>1965.1290163925289</v>
      </c>
      <c r="J178" s="174">
        <f>AH178/AE178</f>
        <v>39.332184864514424</v>
      </c>
      <c r="K178" s="189">
        <f>RANK(I178,$I$76:$I$999)</f>
        <v>103</v>
      </c>
      <c r="L178" s="190" t="e">
        <f>RANK(I178,$I$461:$I$888)</f>
        <v>#N/A</v>
      </c>
      <c r="M178" s="173">
        <f>SUM(N178:R178)</f>
        <v>36442.549771749276</v>
      </c>
      <c r="N178" s="174">
        <f>T178*(1+(IF((AG178+IF($D$62=1,15,0)+IF(F178="백어택",8,0))&gt;100,100,AG178+IF($D$62=1,15,0)+IF(F178="백어택",8,0))/100)*($D$58/100-1))</f>
        <v>10274.524066734008</v>
      </c>
      <c r="O178" s="174">
        <f>U178*(1+((IF(AG178+IF($D$62=1,15,0)+IF(F178="백어택",8,0)&gt;100,100,AG178+IF($D$62=1,15,0)+IF(F178="백어택",8,0))/100)*(AI178/100-1)))</f>
        <v>13084.012852507634</v>
      </c>
      <c r="P178" s="174">
        <f>V178*(1+(IF(AG178+IF($D$62=1,15,0)+IF(F178="백어택",8,0)&gt;100,100,AG178+IF($D$62=1,15,0)+IF(F178="백어택",8,0))/100)*(AI178/100-1))</f>
        <v>13084.012852507634</v>
      </c>
      <c r="Q178" s="174"/>
      <c r="R178" s="175"/>
      <c r="S178" s="173">
        <f>SUM(T178:X178)</f>
        <v>26385.607999456166</v>
      </c>
      <c r="T178" s="174">
        <f>AL178*IF(H178="근접",AR178,1)*AU178*AY178*IF(F178="백어택",1.2,1)</f>
        <v>7439.0943033294971</v>
      </c>
      <c r="U178" s="174">
        <f>AM178*IF(H178="근접",AR178,1)*AU178*AY178*IF(F178="백어택",1.2,1)</f>
        <v>9473.2568480633327</v>
      </c>
      <c r="V178" s="174">
        <f>IF(AX178=1,0,AM178*IF(H178="근접",AR178,1)*AU178*AY178)*IF(F178="백어택",1.2,1)</f>
        <v>9473.2568480633327</v>
      </c>
      <c r="W178" s="174"/>
      <c r="X178" s="175"/>
      <c r="Y178" s="173">
        <f>SUM(Z178:AD178)</f>
        <v>56729.057198830749</v>
      </c>
      <c r="Z178" s="174">
        <f>T178*$D$58/100</f>
        <v>15994.052752158419</v>
      </c>
      <c r="AA178" s="174">
        <f>U178*AI178/100</f>
        <v>20367.502223336167</v>
      </c>
      <c r="AB178" s="174">
        <f>V178*AI178/100</f>
        <v>20367.502223336167</v>
      </c>
      <c r="AC178" s="174"/>
      <c r="AD178" s="175"/>
      <c r="AE178" s="173">
        <f>AO178*(1-$D$20/100)*(1-$D$17/100)-AW178</f>
        <v>18.544609268784001</v>
      </c>
      <c r="AF178" s="174">
        <f>AP178</f>
        <v>36</v>
      </c>
      <c r="AG178" s="174">
        <f>IF($D$57&gt;100,100,$D$57)</f>
        <v>25.143699999999999</v>
      </c>
      <c r="AH178" s="174">
        <f>IF(AX178=1,AQ178,AQ178*1.4)</f>
        <v>729.4</v>
      </c>
      <c r="AI178" s="174">
        <f>$D$58</f>
        <v>215</v>
      </c>
      <c r="AJ178" s="174">
        <f>10/6/AX178</f>
        <v>1.1111111111111112</v>
      </c>
      <c r="AK178" s="174">
        <f>SUM(AL178:AN178)</f>
        <v>11274.90076759522</v>
      </c>
      <c r="AL178" s="174">
        <f>(IF(H178="근접",$D$61*(VLOOKUP(C178,$B$36:$AG$39,9,FALSE)+VLOOKUP(C178,$B$40:$AG$43,9,FALSE)*$D$54),$D$60*(VLOOKUP(C178,$B$36:$AG$39,9,FALSE)+VLOOKUP(C178,$B$40:$AG$43,9,FALSE)*$D$54)))*$D$59/100</f>
        <v>4959.3962022196647</v>
      </c>
      <c r="AM178" s="174">
        <f>(IF(H178="근접",$D$61*(VLOOKUP(C178,$B$36:$AG$39,10,FALSE)+VLOOKUP(C178,$B$40:$AG$43,10,FALSE)*$D$54),$D$60*(VLOOKUP(C178,$B$36:$AG$39,10,FALSE)+VLOOKUP(C178,$B$40:$AG$43,10,FALSE)*$D$54)))*$D$59/100</f>
        <v>6315.5045653755551</v>
      </c>
      <c r="AN178" s="174"/>
      <c r="AO178" s="176">
        <v>24</v>
      </c>
      <c r="AP178" s="174">
        <v>36</v>
      </c>
      <c r="AQ178" s="175">
        <f>VLOOKUP(C178,$B$45:$AA$48,9,FALSE)</f>
        <v>521</v>
      </c>
      <c r="AR178" s="31">
        <f>IF(LEFT(E178,1)*1=1,$S$58,$R$58)</f>
        <v>1</v>
      </c>
      <c r="AS178" s="2">
        <f>IF(LEFT(E178,1)*1=2,$U$58,$T$58)</f>
        <v>0</v>
      </c>
      <c r="AT178" s="33">
        <f>IF(LEFT(E178,1)*1=3,$W$58,$V$58)</f>
        <v>0</v>
      </c>
      <c r="AU178" s="31">
        <f>IF(MID(E178,3,1)*1=1,$Y$58,$X$58)</f>
        <v>1.25</v>
      </c>
      <c r="AV178" s="2">
        <f>IF(MID(E178,3,1)*1=2,$AA$58,$Z$58)</f>
        <v>0</v>
      </c>
      <c r="AW178" s="33">
        <f>IF(MID(E178,3,1)*1=3,$AC$58,$AB$58)</f>
        <v>0</v>
      </c>
      <c r="AX178" s="31">
        <f>IF(MID(E178,5,1)*1=1,$AE$58,$AD$58)</f>
        <v>1.5</v>
      </c>
      <c r="AY178" s="33">
        <f>IF(MID(E178,5,1)*1=2,$AG$58,$AF$58)</f>
        <v>1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hidden="1" customHeight="1">
      <c r="A179" s="2"/>
      <c r="B179" s="107">
        <v>651</v>
      </c>
      <c r="C179" s="31">
        <v>7</v>
      </c>
      <c r="D179" s="111" t="s">
        <v>18</v>
      </c>
      <c r="E179" s="2" t="s">
        <v>103</v>
      </c>
      <c r="F179" s="2"/>
      <c r="G179" s="2" t="s">
        <v>186</v>
      </c>
      <c r="H179" s="33" t="s">
        <v>81</v>
      </c>
      <c r="I179" s="173">
        <f>M179/AE179</f>
        <v>1934.7742890336992</v>
      </c>
      <c r="J179" s="174">
        <f>AH179/AE179</f>
        <v>44.115815240228265</v>
      </c>
      <c r="K179" s="189">
        <f>RANK(I179,$I$76:$I$999)</f>
        <v>104</v>
      </c>
      <c r="L179" s="190" t="e">
        <f>RANK(I179,$I$461:$I$888)</f>
        <v>#N/A</v>
      </c>
      <c r="M179" s="173">
        <f>SUM(N179:R179)</f>
        <v>15919.983867345592</v>
      </c>
      <c r="N179" s="174">
        <f>T179*(1+(IF((AG179+IF($D$62=1,15,0)+IF(F179="백어택",8,0))&gt;100,100,AG179+IF($D$62=1,15,0)+IF(F179="백어택",8,0))/100)*(AI179/100-1))</f>
        <v>9550.784197981804</v>
      </c>
      <c r="O179" s="174">
        <f>U179*(1+(IF(($D$57+IF($D$62=1,15,0)+IF(F179="백어택",8,0))&gt;100,100,$D$57+IF($D$62=1,15,0)+IF(F179="백어택",8,0))/100)*(AI179/100-1))</f>
        <v>6369.1996693637875</v>
      </c>
      <c r="P179" s="174"/>
      <c r="Q179" s="174"/>
      <c r="R179" s="175"/>
      <c r="S179" s="173">
        <f>SUM(T179:X179)</f>
        <v>12349.18541436046</v>
      </c>
      <c r="T179" s="174">
        <f>AL179*IF(H179="근접",AT179,IF(AV179=1,AT179,1))*AU179*AX179*IF(F179="백어택",1.2,1)</f>
        <v>7408.5756553650726</v>
      </c>
      <c r="U179" s="174">
        <f>IF(AX179=1,AM179*IF(H179="근접",AT179,IF(AV179=1,AT179,1)),0)*AU179*AY179*IF(AX179=1,1,0)*IF(F179="백어택",1.2,1)</f>
        <v>4940.609758995387</v>
      </c>
      <c r="V179" s="174"/>
      <c r="W179" s="174"/>
      <c r="X179" s="175"/>
      <c r="Y179" s="173">
        <f>SUM(Z179:AD179)</f>
        <v>26550.748640874986</v>
      </c>
      <c r="Z179" s="174">
        <f>T179*$D$58/100</f>
        <v>15928.437659034906</v>
      </c>
      <c r="AA179" s="174">
        <f>U179*$D$58/100</f>
        <v>10622.310981840081</v>
      </c>
      <c r="AB179" s="174"/>
      <c r="AC179" s="174"/>
      <c r="AD179" s="175"/>
      <c r="AE179" s="173">
        <f>(AO179*(1-$D$20/100)*(1-$D$17/100)-AR179)*IF(AW179="보스대상",1,POWER(0.85,AW179))</f>
        <v>8.2283416507961995</v>
      </c>
      <c r="AF179" s="174">
        <f>AP179</f>
        <v>36</v>
      </c>
      <c r="AG179" s="174">
        <f>IF($D$57&gt;100,100,$D$57)</f>
        <v>25.143699999999999</v>
      </c>
      <c r="AH179" s="174">
        <f>AQ179</f>
        <v>363</v>
      </c>
      <c r="AI179" s="174">
        <f>$D$58</f>
        <v>215</v>
      </c>
      <c r="AJ179" s="174">
        <f>10*AS179/IF(AX179=1,IF(AY179=1,4.5,4),4)</f>
        <v>1.7777777777777777</v>
      </c>
      <c r="AK179" s="174">
        <f>SUM(AL179:AN179)</f>
        <v>12349.18541436046</v>
      </c>
      <c r="AL179" s="174">
        <f>IF(AV179=1,$D$61*(VLOOKUP(C179,$B$36:$AG$39,25,FALSE)+VLOOKUP(C179,$B$40:$AG$43,25,FALSE)*$D$54),(IF(H179="근접",$D$61*(VLOOKUP(C179,$B$36:$AG$39,25,FALSE)+VLOOKUP(C179,$B$40:$AG$43,25,FALSE)*$D$54),$D$60*(VLOOKUP(C179,$B$36:$AG$39,25,FALSE)+VLOOKUP(C179,$B$40:$AG$43,25,FALSE)*$D$54))))*$D$59/100</f>
        <v>7408.5756553650726</v>
      </c>
      <c r="AM179" s="174">
        <f>(IF(AV179=1,$D$61*(VLOOKUP(C179,$B$36:$AG$39,26,FALSE)+VLOOKUP(C179,$B$40:$AG$43,26,FALSE)*$D$54),IF(H179="근접",$D$61*(VLOOKUP(C179,$B$36:$AG$39,26,FALSE)+VLOOKUP(C179,$B$40:$AG$43,26,FALSE)*$D$54),$D$60*(VLOOKUP(C179,$B$36:$AG$39,26,FALSE)+VLOOKUP(C179,$B$40:$AG$43,26,FALSE)*$D$54))))*$D$59/100</f>
        <v>4940.609758995387</v>
      </c>
      <c r="AN179" s="174"/>
      <c r="AO179" s="176">
        <v>24</v>
      </c>
      <c r="AP179" s="174">
        <v>36</v>
      </c>
      <c r="AQ179" s="175">
        <f>VLOOKUP(C179,$B$45:$AA$48,25,FALSE)</f>
        <v>363</v>
      </c>
      <c r="AR179" s="31">
        <f>IF(LEFT(E179,1)*1=1,$S$68,$R$68)</f>
        <v>0</v>
      </c>
      <c r="AS179" s="2">
        <f>IF(LEFT(E179,1)*1=2,$U$68,$T$68)</f>
        <v>0.8</v>
      </c>
      <c r="AT179" s="33">
        <f>IF(LEFT(E179,1)*1=3,$W$68,$V$68)</f>
        <v>1</v>
      </c>
      <c r="AU179" s="31">
        <f>IF(MID(E179,3,1)*1=1,$Y$68,$X$68)</f>
        <v>1</v>
      </c>
      <c r="AV179" s="2">
        <f>IF(MID(E179,3,1)*1=2,$AA$68,$Z$68)</f>
        <v>0</v>
      </c>
      <c r="AW179" s="33">
        <f>IF(MID(E179,3,1)*1=3,$AC$68,$AB$68)</f>
        <v>5</v>
      </c>
      <c r="AX179" s="31">
        <f>IF(MID(E179,5,1)*1=1,$AE$68,$AD$68)</f>
        <v>1</v>
      </c>
      <c r="AY179" s="33">
        <f>IF(MID(E179,5,1)*1=2,$AG$68,$AF$68)</f>
        <v>1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customHeight="1">
      <c r="A180" s="2"/>
      <c r="B180" s="107">
        <v>199</v>
      </c>
      <c r="C180" s="31">
        <v>10</v>
      </c>
      <c r="D180" s="106" t="s">
        <v>10</v>
      </c>
      <c r="E180" s="2" t="s">
        <v>140</v>
      </c>
      <c r="F180" s="2"/>
      <c r="G180" s="2"/>
      <c r="H180" s="33"/>
      <c r="I180" s="173">
        <f>M180/AE180</f>
        <v>1930.1198070710332</v>
      </c>
      <c r="J180" s="174">
        <f>AH180/AE180</f>
        <v>25.811482952392598</v>
      </c>
      <c r="K180" s="189">
        <f>RANK(I180,$I$76:$I$999)</f>
        <v>105</v>
      </c>
      <c r="L180" s="190">
        <f>RANK(I180,$I$76:$I$460)</f>
        <v>105</v>
      </c>
      <c r="M180" s="173">
        <f>SUM(N180:R180)</f>
        <v>30808.356187049441</v>
      </c>
      <c r="N180" s="174">
        <f>T180*(1+(IF(($AG180+IF($D$62=1,15,0)+IF($F180="백어택",8,0))&gt;100,100,($AG180+IF($D$62=1,15,0)+IF($F180="백어택",8,0)))/100)*((($AI180+AY180)/100-1)))</f>
        <v>7702.0890467623603</v>
      </c>
      <c r="O180" s="174">
        <f>U180*(1+(IF(($AG180+IF($D$62=1,IF(AS180=15,0,15),0)+$AS180+IF($F180="백어택",8,0))&gt;100,100,($AG180+IF($D$62=1,IF(AS180=15,0,15),0)+$AS180+IF($F180="백어택",8,0)))/100)*((($AI180+$AY180)/100-1)))</f>
        <v>7702.0890467623603</v>
      </c>
      <c r="P180" s="174">
        <f>V180*(1+(IF(($AG180+IF($D$62=1,IF(AT180=15,0,15),0)+$AS180+IF($F180="백어택",8,0))&gt;100,100,($AG180+IF($D$62=1,IF(AT180=15,0,15),0)+$AS180+IF($F180="백어택",8,0)))/100)*((($AI180+$AY180)/100-1)))</f>
        <v>7702.0890467623603</v>
      </c>
      <c r="Q180" s="174">
        <f>W180*(1+(IF(($AG180+IF($D$62=1,IF(AU180=15,0,15),0)+$AS180+IF($F180="백어택",8,0))&gt;100,100,($AG180+IF($D$62=1,IF(AU180=15,0,15),0)+$AS180+IF($F180="백어택",8,0)))/100)*((($AI180+$AY180)/100-1)))</f>
        <v>7702.0890467623603</v>
      </c>
      <c r="R180" s="175">
        <f>X180*(1+(IF($D$57+AS180&gt;100,100,$D$57+AS180)/100)*(AI180/100-1))</f>
        <v>0</v>
      </c>
      <c r="S180" s="173">
        <f>SUM(T180:X180)</f>
        <v>15340.086873934884</v>
      </c>
      <c r="T180" s="174">
        <f>AL180*AX180*IF(F180="백어택",1.2,1)/4</f>
        <v>3835.0217184837211</v>
      </c>
      <c r="U180" s="174">
        <f>T180</f>
        <v>3835.0217184837211</v>
      </c>
      <c r="V180" s="174">
        <f>U180</f>
        <v>3835.0217184837211</v>
      </c>
      <c r="W180" s="174">
        <f>V180</f>
        <v>3835.0217184837211</v>
      </c>
      <c r="X180" s="175">
        <f>AL180*IF(AU180=1,0,IF(AX180=1,AU180,0.324))</f>
        <v>0</v>
      </c>
      <c r="Y180" s="173">
        <f>SUM(Z180:AD180)</f>
        <v>43390.923711351585</v>
      </c>
      <c r="Z180" s="174">
        <f>T180*AI180/100</f>
        <v>10847.730927837896</v>
      </c>
      <c r="AA180" s="174">
        <f>Z180</f>
        <v>10847.730927837896</v>
      </c>
      <c r="AB180" s="174">
        <f>AA180</f>
        <v>10847.730927837896</v>
      </c>
      <c r="AC180" s="174">
        <f>AB180</f>
        <v>10847.730927837896</v>
      </c>
      <c r="AD180" s="175"/>
      <c r="AE180" s="173">
        <f>AO180*(1-$D$17/100)</f>
        <v>15.961888</v>
      </c>
      <c r="AF180" s="174">
        <f>AP180</f>
        <v>36</v>
      </c>
      <c r="AG180" s="174">
        <f>IF($D$57+AV180&gt;100,100,$D$57+AV180)</f>
        <v>55.143699999999995</v>
      </c>
      <c r="AH180" s="174">
        <f>AQ180</f>
        <v>412</v>
      </c>
      <c r="AI180" s="174">
        <f>$D$58+$D$19</f>
        <v>282.85969999999998</v>
      </c>
      <c r="AJ180" s="174">
        <f>10*AR180/(7-IF(AX180=1,0,3))</f>
        <v>2.5</v>
      </c>
      <c r="AK180" s="174">
        <f>SUM(AL180:AN180)</f>
        <v>7670.0434369674422</v>
      </c>
      <c r="AL180" s="174">
        <f>(VLOOKUP(C180,$B$36:$AG$39,13,FALSE)+VLOOKUP(C180,$B$40:$AG$43,13,FALSE)*$D$54)*$D$59/100</f>
        <v>7670.0434369674422</v>
      </c>
      <c r="AM180" s="174"/>
      <c r="AN180" s="174"/>
      <c r="AO180" s="176">
        <v>16</v>
      </c>
      <c r="AP180" s="174">
        <v>36</v>
      </c>
      <c r="AQ180" s="175">
        <f>VLOOKUP(C180,$B$45:$AA$48,13,FALSE)</f>
        <v>412</v>
      </c>
      <c r="AR180" s="31">
        <f>IF(LEFT(E180,1)*1=1,$S$60,$R$60)</f>
        <v>1</v>
      </c>
      <c r="AS180" s="2">
        <f>IF(LEFT(E180,1)*1=2,$U$60,$T$60)</f>
        <v>0</v>
      </c>
      <c r="AT180" s="33">
        <f>IF(LEFT(E180,1)*1=3,$W$60,$V$60)</f>
        <v>0</v>
      </c>
      <c r="AU180" s="31">
        <f>IF(MID(E180,3,1)*1=1,$Y$60,$X$60)</f>
        <v>1</v>
      </c>
      <c r="AV180" s="2">
        <f>IF(MID(E180,3,1)*1=2,$AA$60,$Z$60)</f>
        <v>30</v>
      </c>
      <c r="AW180" s="33">
        <f>IF(MID(E180,3,1)*1=3,$AC$60,$AB$60)</f>
        <v>0</v>
      </c>
      <c r="AX180" s="31">
        <f>IF(MID(E180,5,1)*1=1,$AE$60,$AD$60)</f>
        <v>2</v>
      </c>
      <c r="AY180" s="33">
        <f>IF(MID(E180,5,1)*1=2,$AG$60,$AF$60)</f>
        <v>0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customHeight="1">
      <c r="A181" s="2"/>
      <c r="B181" s="107">
        <v>202</v>
      </c>
      <c r="C181" s="31">
        <v>10</v>
      </c>
      <c r="D181" s="106" t="s">
        <v>10</v>
      </c>
      <c r="E181" s="2" t="s">
        <v>153</v>
      </c>
      <c r="F181" s="2"/>
      <c r="G181" s="2"/>
      <c r="H181" s="33"/>
      <c r="I181" s="173">
        <f>M181/AE181</f>
        <v>1930.1198070710332</v>
      </c>
      <c r="J181" s="174">
        <f>AH181/AE181</f>
        <v>25.811482952392598</v>
      </c>
      <c r="K181" s="189">
        <f>RANK(I181,$I$76:$I$999)</f>
        <v>105</v>
      </c>
      <c r="L181" s="190">
        <f>RANK(I181,$I$76:$I$460)</f>
        <v>105</v>
      </c>
      <c r="M181" s="173">
        <f>SUM(N181:R181)</f>
        <v>30808.356187049441</v>
      </c>
      <c r="N181" s="174">
        <f>T181*(1+(IF(($AG181+IF($D$62=1,15,0)+IF($F181="백어택",8,0))&gt;100,100,($AG181+IF($D$62=1,15,0)+IF($F181="백어택",8,0)))/100)*((($AI181+AY181)/100-1)))</f>
        <v>7702.0890467623603</v>
      </c>
      <c r="O181" s="174">
        <f>U181*(1+(IF(($AG181+IF($D$62=1,IF(AS181=15,0,15),0)+$AS181+IF($F181="백어택",8,0))&gt;100,100,($AG181+IF($D$62=1,IF(AS181=15,0,15),0)+$AS181+IF($F181="백어택",8,0)))/100)*((($AI181+$AY181)/100-1)))</f>
        <v>7702.0890467623603</v>
      </c>
      <c r="P181" s="174">
        <f>V181*(1+(IF(($AG181+IF($D$62=1,IF(AT181=15,0,15),0)+$AS181+IF($F181="백어택",8,0))&gt;100,100,($AG181+IF($D$62=1,IF(AT181=15,0,15),0)+$AS181+IF($F181="백어택",8,0)))/100)*((($AI181+$AY181)/100-1)))</f>
        <v>7702.0890467623603</v>
      </c>
      <c r="Q181" s="174">
        <f>W181*(1+(IF(($AG181+IF($D$62=1,IF(AU181=15,0,15),0)+$AS181+IF($F181="백어택",8,0))&gt;100,100,($AG181+IF($D$62=1,IF(AU181=15,0,15),0)+$AS181+IF($F181="백어택",8,0)))/100)*((($AI181+$AY181)/100-1)))</f>
        <v>7702.0890467623603</v>
      </c>
      <c r="R181" s="175">
        <f>X181*(1+(IF($D$57+AS181&gt;100,100,$D$57+AS181)/100)*(AI181/100-1))</f>
        <v>0</v>
      </c>
      <c r="S181" s="173">
        <f>SUM(T181:X181)</f>
        <v>15340.086873934884</v>
      </c>
      <c r="T181" s="174">
        <f>AL181*AX181*IF(F181="백어택",1.2,1)/4</f>
        <v>3835.0217184837211</v>
      </c>
      <c r="U181" s="174">
        <f>T181</f>
        <v>3835.0217184837211</v>
      </c>
      <c r="V181" s="174">
        <f>U181</f>
        <v>3835.0217184837211</v>
      </c>
      <c r="W181" s="174">
        <f>V181</f>
        <v>3835.0217184837211</v>
      </c>
      <c r="X181" s="175">
        <f>AL181*IF(AU181=1,0,IF(AX181=1,AU181,0.324))</f>
        <v>0</v>
      </c>
      <c r="Y181" s="173">
        <f>SUM(Z181:AD181)</f>
        <v>43390.923711351585</v>
      </c>
      <c r="Z181" s="174">
        <f>T181*AI181/100</f>
        <v>10847.730927837896</v>
      </c>
      <c r="AA181" s="174">
        <f>Z181</f>
        <v>10847.730927837896</v>
      </c>
      <c r="AB181" s="174">
        <f>AA181</f>
        <v>10847.730927837896</v>
      </c>
      <c r="AC181" s="174">
        <f>AB181</f>
        <v>10847.730927837896</v>
      </c>
      <c r="AD181" s="175"/>
      <c r="AE181" s="173">
        <f>AO181*(1-$D$17/100)</f>
        <v>15.961888</v>
      </c>
      <c r="AF181" s="174">
        <f>AP181</f>
        <v>36</v>
      </c>
      <c r="AG181" s="174">
        <f>IF($D$57+AV181&gt;100,100,$D$57+AV181)</f>
        <v>55.143699999999995</v>
      </c>
      <c r="AH181" s="174">
        <f>AQ181</f>
        <v>412</v>
      </c>
      <c r="AI181" s="174">
        <f>$D$58+$D$19</f>
        <v>282.85969999999998</v>
      </c>
      <c r="AJ181" s="174">
        <f>10*AR181/(7-IF(AX181=1,0,3))</f>
        <v>2.125</v>
      </c>
      <c r="AK181" s="174">
        <f>SUM(AL181:AN181)</f>
        <v>7670.0434369674422</v>
      </c>
      <c r="AL181" s="174">
        <f>(VLOOKUP(C181,$B$36:$AG$39,13,FALSE)+VLOOKUP(C181,$B$40:$AG$43,13,FALSE)*$D$54)*$D$59/100</f>
        <v>7670.0434369674422</v>
      </c>
      <c r="AM181" s="174"/>
      <c r="AN181" s="174"/>
      <c r="AO181" s="176">
        <v>16</v>
      </c>
      <c r="AP181" s="174">
        <v>36</v>
      </c>
      <c r="AQ181" s="175">
        <f>VLOOKUP(C181,$B$45:$AA$48,13,FALSE)</f>
        <v>412</v>
      </c>
      <c r="AR181" s="31">
        <f>IF(LEFT(E181,1)*1=1,$S$60,$R$60)</f>
        <v>0.85</v>
      </c>
      <c r="AS181" s="2">
        <f>IF(LEFT(E181,1)*1=2,$U$60,$T$60)</f>
        <v>0</v>
      </c>
      <c r="AT181" s="33">
        <f>IF(LEFT(E181,1)*1=3,$W$60,$V$60)</f>
        <v>0</v>
      </c>
      <c r="AU181" s="31">
        <f>IF(MID(E181,3,1)*1=1,$Y$60,$X$60)</f>
        <v>1</v>
      </c>
      <c r="AV181" s="2">
        <f>IF(MID(E181,3,1)*1=2,$AA$60,$Z$60)</f>
        <v>30</v>
      </c>
      <c r="AW181" s="33">
        <f>IF(MID(E181,3,1)*1=3,$AC$60,$AB$60)</f>
        <v>0</v>
      </c>
      <c r="AX181" s="31">
        <f>IF(MID(E181,5,1)*1=1,$AE$60,$AD$60)</f>
        <v>2</v>
      </c>
      <c r="AY181" s="33">
        <f>IF(MID(E181,5,1)*1=2,$AG$60,$AF$60)</f>
        <v>0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customHeight="1">
      <c r="A182" s="2"/>
      <c r="B182" s="107">
        <v>514</v>
      </c>
      <c r="C182" s="31">
        <v>10</v>
      </c>
      <c r="D182" s="111" t="s">
        <v>14</v>
      </c>
      <c r="E182" s="2" t="s">
        <v>139</v>
      </c>
      <c r="F182" s="2"/>
      <c r="G182" s="2"/>
      <c r="H182" s="33" t="s">
        <v>81</v>
      </c>
      <c r="I182" s="173">
        <f>M182/AE182</f>
        <v>1926.8961333463242</v>
      </c>
      <c r="J182" s="174">
        <f>AH182/AE182</f>
        <v>23.618723568216776</v>
      </c>
      <c r="K182" s="189">
        <f>RANK(I182,$I$76:$I$999)</f>
        <v>107</v>
      </c>
      <c r="L182" s="190" t="e">
        <f>RANK(I182,$I$461:$I$888)</f>
        <v>#N/A</v>
      </c>
      <c r="M182" s="173">
        <f>SUM(N182:R182)</f>
        <v>53600.303841657449</v>
      </c>
      <c r="N182" s="177">
        <f>T182*(1+(IF((AG182+IF($D$62=1,15,0)+IF(F182="백어택",8,0))&gt;100,100,AG182+IF($D$62=1,15,0)+IF(F182="백어택",8,0))/100)*(AI182/100-1))</f>
        <v>16079.982994626624</v>
      </c>
      <c r="O182" s="177">
        <f>U182*(1+((IF((AG182+IF($D$62=1,15,0)+IF(F182="백어택",8,0))&gt;100,100,AG182+IF($D$62=1,15,0)+IF(F182="백어택",8,0))/100)*(AI182/100-1)))</f>
        <v>16079.982994626624</v>
      </c>
      <c r="P182" s="177">
        <f>V182*(1+(IF((AG182+IF($D$62=1,15,0)+IF(F182="백어택",8,0))&gt;100,100,AG182+IF($D$62=1,15,0)+IF(F182="백어택",8,0))/100)*(AI182/100-1))</f>
        <v>21440.337852404202</v>
      </c>
      <c r="Q182" s="177">
        <f>W182*(1+(IF((AG182+IF($D$62=1,15,0)+IF(F182="백어택",8,0))&gt;100,100,AG182+IF($D$62=1,15,0)+IF(F182="백어택",8,0))/100)*(AI182/100-1))</f>
        <v>0</v>
      </c>
      <c r="R182" s="175"/>
      <c r="S182" s="173">
        <f>SUM(T182:X182)</f>
        <v>41577.937259370476</v>
      </c>
      <c r="T182" s="177">
        <f>AL182*IF(H182="근접",AR182,1)*AU182*AY182*IF(F182="백어택",1.2,1)</f>
        <v>12473.297279384527</v>
      </c>
      <c r="U182" s="174">
        <f>AM182*IF(H182="근접",AR182,1)*AU182*AY182*IF(F182="백어택",1.2,1)</f>
        <v>12473.297279384527</v>
      </c>
      <c r="V182" s="174">
        <f>AN182*IF(H182="근접",AR182,1)*AU182*AY182*IF(F182="백어택",1.2,1)</f>
        <v>16631.342700601417</v>
      </c>
      <c r="W182" s="174">
        <f>(AL182+AM182+AN182)*IF(H182="근접",AR182,1)*AU182*IF(AX182=1,0,0.6)*IF(F182="백어택",1.2,1)</f>
        <v>0</v>
      </c>
      <c r="X182" s="175"/>
      <c r="Y182" s="173">
        <f>SUM(Z182:AD182)</f>
        <v>89392.565107646515</v>
      </c>
      <c r="Z182" s="174">
        <f>T182*AI182/100</f>
        <v>26817.589150676733</v>
      </c>
      <c r="AA182" s="174">
        <f>U182*AI182/100</f>
        <v>26817.589150676733</v>
      </c>
      <c r="AB182" s="174">
        <f>V182*AI182/100</f>
        <v>35757.386806293049</v>
      </c>
      <c r="AC182" s="174">
        <f>W182*AI182/100</f>
        <v>0</v>
      </c>
      <c r="AD182" s="175"/>
      <c r="AE182" s="173">
        <f>AO182*(1-$D$20/100)*(1-$D$17/100)-AW182</f>
        <v>27.816913903176005</v>
      </c>
      <c r="AF182" s="174">
        <f>AP182</f>
        <v>36</v>
      </c>
      <c r="AG182" s="174">
        <f>IF($D$57&gt;100,100,$D$57)</f>
        <v>25.143699999999999</v>
      </c>
      <c r="AH182" s="174">
        <f>AQ182*AS182</f>
        <v>657</v>
      </c>
      <c r="AI182" s="174">
        <f>$D$58</f>
        <v>215</v>
      </c>
      <c r="AJ182" s="174">
        <f>10/3</f>
        <v>3.3333333333333335</v>
      </c>
      <c r="AK182" s="174">
        <f>SUM(AL182:AN182)</f>
        <v>18479.083226386876</v>
      </c>
      <c r="AL182" s="174">
        <f>(IF(H182="근접",$D$61*(VLOOKUP(C182,$B$36:$AG$39,19,FALSE)+VLOOKUP(C182,$B$40:$AG$43,19,FALSE)*$D$54),$D$60*(VLOOKUP(C182,$B$36:$AG$39,19,FALSE)+VLOOKUP(C182,$B$40:$AG$43,19,FALSE)*$D$54)))*$D$59/100</f>
        <v>5543.6876797264567</v>
      </c>
      <c r="AM182" s="174">
        <f>(IF(H182="근접",$D$61*(VLOOKUP(C182,$B$36:$AG$39,20,FALSE)+VLOOKUP(C182,$B$40:$AG$43,20,FALSE)*$D$54),$D$60*(VLOOKUP(C182,$B$36:$AG$39,20,FALSE)+VLOOKUP(C182,$B$40:$AG$43,20,FALSE)*$D$54)))*$D$59/100</f>
        <v>5543.6876797264567</v>
      </c>
      <c r="AN182" s="174">
        <f>(IF(H182="근접",$D$61*(VLOOKUP(C182,$B$36:$AG$39,21,FALSE)+VLOOKUP(C182,$B$40:$AG$43,21,FALSE)*$D$54),$D$60*(VLOOKUP(C182,$B$36:$AG$39,21,FALSE)+VLOOKUP(C182,$B$40:$AG$43,21,FALSE)*$D$54)))*$D$59/100</f>
        <v>7391.7078669339626</v>
      </c>
      <c r="AO182" s="176">
        <v>36</v>
      </c>
      <c r="AP182" s="174">
        <v>36</v>
      </c>
      <c r="AQ182" s="175">
        <f>VLOOKUP(C182,$B$45:$AA$48,19,FALSE)</f>
        <v>657</v>
      </c>
      <c r="AR182" s="31">
        <f>IF(LEFT(E182,1)*1=1,$S$64,$R$64)</f>
        <v>1</v>
      </c>
      <c r="AS182" s="2">
        <f>IF(LEFT(E182,1)*1=2,$U$64,$T$64)</f>
        <v>1</v>
      </c>
      <c r="AT182" s="33">
        <f>IF(LEFT(E182,1)*1=3,$W$64,$V$64)</f>
        <v>0</v>
      </c>
      <c r="AU182" s="31">
        <f>IF(MID(E182,3,1)*1=1,$Y$64,$X$64)</f>
        <v>1.25</v>
      </c>
      <c r="AV182" s="2">
        <f>IF(MID(E182,3,1)*1=2,$AA$64,$Z$64)</f>
        <v>0</v>
      </c>
      <c r="AW182" s="33">
        <f>IF(MID(E182,3,1)*1=3,$AC$64,$AB$64)</f>
        <v>0</v>
      </c>
      <c r="AX182" s="31">
        <f>IF(MID(E182,5,1)*1=1,$AE$64,$AD$64)</f>
        <v>1</v>
      </c>
      <c r="AY182" s="33">
        <f>IF(MID(E182,5,1)*1=2,$AG$64,$AF$64)</f>
        <v>1.8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customHeight="1">
      <c r="A183" s="2"/>
      <c r="B183" s="107">
        <v>520</v>
      </c>
      <c r="C183" s="31">
        <v>10</v>
      </c>
      <c r="D183" s="111" t="s">
        <v>14</v>
      </c>
      <c r="E183" s="2" t="s">
        <v>170</v>
      </c>
      <c r="F183" s="2"/>
      <c r="G183" s="2"/>
      <c r="H183" s="33" t="s">
        <v>81</v>
      </c>
      <c r="I183" s="173">
        <f>M183/AE183</f>
        <v>1926.8961333463242</v>
      </c>
      <c r="J183" s="174">
        <f>AH183/AE183</f>
        <v>11.809361784108388</v>
      </c>
      <c r="K183" s="189">
        <f>RANK(I183,$I$76:$I$999)</f>
        <v>107</v>
      </c>
      <c r="L183" s="190" t="e">
        <f>RANK(I183,$I$461:$I$888)</f>
        <v>#N/A</v>
      </c>
      <c r="M183" s="173">
        <f>SUM(N183:R183)</f>
        <v>53600.303841657449</v>
      </c>
      <c r="N183" s="177">
        <f>T183*(1+(IF((AG183+IF($D$62=1,15,0)+IF(F183="백어택",8,0))&gt;100,100,AG183+IF($D$62=1,15,0)+IF(F183="백어택",8,0))/100)*(AI183/100-1))</f>
        <v>16079.982994626624</v>
      </c>
      <c r="O183" s="177">
        <f>U183*(1+((IF((AG183+IF($D$62=1,15,0)+IF(F183="백어택",8,0))&gt;100,100,AG183+IF($D$62=1,15,0)+IF(F183="백어택",8,0))/100)*(AI183/100-1)))</f>
        <v>16079.982994626624</v>
      </c>
      <c r="P183" s="177">
        <f>V183*(1+(IF((AG183+IF($D$62=1,15,0)+IF(F183="백어택",8,0))&gt;100,100,AG183+IF($D$62=1,15,0)+IF(F183="백어택",8,0))/100)*(AI183/100-1))</f>
        <v>21440.337852404202</v>
      </c>
      <c r="Q183" s="177">
        <f>W183*(1+(IF((AG183+IF($D$62=1,15,0)+IF(F183="백어택",8,0))&gt;100,100,AG183+IF($D$62=1,15,0)+IF(F183="백어택",8,0))/100)*(AI183/100-1))</f>
        <v>0</v>
      </c>
      <c r="R183" s="175"/>
      <c r="S183" s="173">
        <f>SUM(T183:X183)</f>
        <v>41577.937259370476</v>
      </c>
      <c r="T183" s="177">
        <f>AL183*IF(H183="근접",AR183,1)*AU183*AY183*IF(F183="백어택",1.2,1)</f>
        <v>12473.297279384527</v>
      </c>
      <c r="U183" s="174">
        <f>AM183*IF(H183="근접",AR183,1)*AU183*AY183*IF(F183="백어택",1.2,1)</f>
        <v>12473.297279384527</v>
      </c>
      <c r="V183" s="174">
        <f>AN183*IF(H183="근접",AR183,1)*AU183*AY183*IF(F183="백어택",1.2,1)</f>
        <v>16631.342700601417</v>
      </c>
      <c r="W183" s="174">
        <f>(AL183+AM183+AN183)*IF(H183="근접",AR183,1)*AU183*IF(AX183=1,0,0.6)*IF(F183="백어택",1.2,1)</f>
        <v>0</v>
      </c>
      <c r="X183" s="175"/>
      <c r="Y183" s="173">
        <f>SUM(Z183:AD183)</f>
        <v>89392.565107646515</v>
      </c>
      <c r="Z183" s="174">
        <f>T183*AI183/100</f>
        <v>26817.589150676733</v>
      </c>
      <c r="AA183" s="174">
        <f>U183*AI183/100</f>
        <v>26817.589150676733</v>
      </c>
      <c r="AB183" s="174">
        <f>V183*AI183/100</f>
        <v>35757.386806293049</v>
      </c>
      <c r="AC183" s="174">
        <f>W183*AI183/100</f>
        <v>0</v>
      </c>
      <c r="AD183" s="175"/>
      <c r="AE183" s="173">
        <f>AO183*(1-$D$20/100)*(1-$D$17/100)-AW183</f>
        <v>27.816913903176005</v>
      </c>
      <c r="AF183" s="174">
        <f>AP183</f>
        <v>36</v>
      </c>
      <c r="AG183" s="174">
        <f>IF($D$57&gt;100,100,$D$57)</f>
        <v>25.143699999999999</v>
      </c>
      <c r="AH183" s="174">
        <f>AQ183*AS183</f>
        <v>328.5</v>
      </c>
      <c r="AI183" s="174">
        <f>$D$58</f>
        <v>215</v>
      </c>
      <c r="AJ183" s="174">
        <f>10/3</f>
        <v>3.3333333333333335</v>
      </c>
      <c r="AK183" s="174">
        <f>SUM(AL183:AN183)</f>
        <v>18479.083226386876</v>
      </c>
      <c r="AL183" s="174">
        <f>(IF(H183="근접",$D$61*(VLOOKUP(C183,$B$36:$AG$39,19,FALSE)+VLOOKUP(C183,$B$40:$AG$43,19,FALSE)*$D$54),$D$60*(VLOOKUP(C183,$B$36:$AG$39,19,FALSE)+VLOOKUP(C183,$B$40:$AG$43,19,FALSE)*$D$54)))*$D$59/100</f>
        <v>5543.6876797264567</v>
      </c>
      <c r="AM183" s="174">
        <f>(IF(H183="근접",$D$61*(VLOOKUP(C183,$B$36:$AG$39,20,FALSE)+VLOOKUP(C183,$B$40:$AG$43,20,FALSE)*$D$54),$D$60*(VLOOKUP(C183,$B$36:$AG$39,20,FALSE)+VLOOKUP(C183,$B$40:$AG$43,20,FALSE)*$D$54)))*$D$59/100</f>
        <v>5543.6876797264567</v>
      </c>
      <c r="AN183" s="174">
        <f>(IF(H183="근접",$D$61*(VLOOKUP(C183,$B$36:$AG$39,21,FALSE)+VLOOKUP(C183,$B$40:$AG$43,21,FALSE)*$D$54),$D$60*(VLOOKUP(C183,$B$36:$AG$39,21,FALSE)+VLOOKUP(C183,$B$40:$AG$43,21,FALSE)*$D$54)))*$D$59/100</f>
        <v>7391.7078669339626</v>
      </c>
      <c r="AO183" s="176">
        <v>36</v>
      </c>
      <c r="AP183" s="174">
        <v>36</v>
      </c>
      <c r="AQ183" s="175">
        <f>VLOOKUP(C183,$B$45:$AA$48,19,FALSE)</f>
        <v>657</v>
      </c>
      <c r="AR183" s="31">
        <f>IF(LEFT(E183,1)*1=1,$S$64,$R$64)</f>
        <v>1</v>
      </c>
      <c r="AS183" s="2">
        <f>IF(LEFT(E183,1)*1=2,$U$64,$T$64)</f>
        <v>0.5</v>
      </c>
      <c r="AT183" s="33">
        <f>IF(LEFT(E183,1)*1=3,$W$64,$V$64)</f>
        <v>0</v>
      </c>
      <c r="AU183" s="31">
        <f>IF(MID(E183,3,1)*1=1,$Y$64,$X$64)</f>
        <v>1.25</v>
      </c>
      <c r="AV183" s="2">
        <f>IF(MID(E183,3,1)*1=2,$AA$64,$Z$64)</f>
        <v>0</v>
      </c>
      <c r="AW183" s="33">
        <f>IF(MID(E183,3,1)*1=3,$AC$64,$AB$64)</f>
        <v>0</v>
      </c>
      <c r="AX183" s="31">
        <f>IF(MID(E183,5,1)*1=1,$AE$64,$AD$64)</f>
        <v>1</v>
      </c>
      <c r="AY183" s="33">
        <f>IF(MID(E183,5,1)*1=2,$AG$64,$AF$64)</f>
        <v>1.8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customHeight="1">
      <c r="A184" s="2"/>
      <c r="B184" s="107">
        <v>787</v>
      </c>
      <c r="C184" s="31">
        <v>10</v>
      </c>
      <c r="D184" s="111" t="s">
        <v>21</v>
      </c>
      <c r="E184" s="2" t="s">
        <v>164</v>
      </c>
      <c r="F184" s="2" t="s">
        <v>149</v>
      </c>
      <c r="G184" s="2"/>
      <c r="H184" s="33"/>
      <c r="I184" s="173">
        <f>M184/AE184</f>
        <v>1900.7462180115381</v>
      </c>
      <c r="J184" s="174">
        <f>AH184/AE184</f>
        <v>30.114250022518402</v>
      </c>
      <c r="K184" s="189">
        <f>RANK(I184,$I$76:$I$999)</f>
        <v>109</v>
      </c>
      <c r="L184" s="190" t="e">
        <f>RANK(I184,$I$461:$I$888)</f>
        <v>#N/A</v>
      </c>
      <c r="M184" s="173">
        <f>SUM(N184:R184)</f>
        <v>41468.416590145134</v>
      </c>
      <c r="N184" s="174">
        <f>T184*(1+(IF((AG184+IF($D$62=1,15,0)+IF(F184="백어택",8,0))&gt;100,100,AG184+IF($D$62=1,15,0)+IF(F184="백어택",8,0))/100)*(AI184/100-1))</f>
        <v>31100.848993188771</v>
      </c>
      <c r="O184" s="174"/>
      <c r="P184" s="174"/>
      <c r="Q184" s="174"/>
      <c r="R184" s="175">
        <f>X184*(1+(IF((AG184+IF($D$62=1,15,0))&gt;100,100,AG184+IF($D$62=1,15,0))/100)*(AI184/100-1))</f>
        <v>10367.567596956364</v>
      </c>
      <c r="S184" s="173">
        <f>SUM(T184:X184)</f>
        <v>30560.197758158403</v>
      </c>
      <c r="T184" s="174">
        <f>AL184*AW184*AX184*AY184*IF(F184="백어택",1.2,1)</f>
        <v>22518.040453379876</v>
      </c>
      <c r="U184" s="174"/>
      <c r="V184" s="174"/>
      <c r="W184" s="174"/>
      <c r="X184" s="175">
        <f>AL184*AS184+IF(AX184=1,AL184*AU184,AL184*AU184*2)</f>
        <v>8042.1573047785268</v>
      </c>
      <c r="Y184" s="173">
        <f>SUM(Z184:AD184)</f>
        <v>65704.425180040562</v>
      </c>
      <c r="Z184" s="174">
        <f>T184*$D$58/100</f>
        <v>48413.786974766728</v>
      </c>
      <c r="AA184" s="174"/>
      <c r="AB184" s="174"/>
      <c r="AC184" s="174"/>
      <c r="AD184" s="175">
        <f>X184*$D$58/100</f>
        <v>17290.638205273834</v>
      </c>
      <c r="AE184" s="173">
        <f>AO184*(1-$D$20/100)*(1-$D$17/100)-AR184</f>
        <v>21.816913903176005</v>
      </c>
      <c r="AF184" s="174">
        <f>AP184</f>
        <v>36</v>
      </c>
      <c r="AG184" s="174">
        <f>IF($D$57&gt;100,100,$D$57)</f>
        <v>25.143699999999999</v>
      </c>
      <c r="AH184" s="174">
        <f>AQ184</f>
        <v>657</v>
      </c>
      <c r="AI184" s="174">
        <f>$D$58</f>
        <v>215</v>
      </c>
      <c r="AJ184" s="174">
        <f>10/6</f>
        <v>1.6666666666666667</v>
      </c>
      <c r="AK184" s="174">
        <f>SUM(AL184:AN184)</f>
        <v>13403.595507964212</v>
      </c>
      <c r="AL184" s="174">
        <f>(VLOOKUP(C184,$B$36:$AG$39,31,FALSE)+VLOOKUP(C184,$B$40:$AG$43,31,FALSE)*$D$54)*$D$59/100</f>
        <v>13403.595507964212</v>
      </c>
      <c r="AM184" s="174"/>
      <c r="AN184" s="174"/>
      <c r="AO184" s="176">
        <v>36</v>
      </c>
      <c r="AP184" s="174">
        <v>36</v>
      </c>
      <c r="AQ184" s="175">
        <f>VLOOKUP(C184,$B$45:$AG$48,31,FALSE)</f>
        <v>657</v>
      </c>
      <c r="AR184" s="31">
        <f>IF(LEFT(E184,1)*1=1,$S$71,$R$71)</f>
        <v>6</v>
      </c>
      <c r="AS184" s="2">
        <f>IF(LEFT(E184,1)*1=2,$U$71,$T$71)</f>
        <v>0</v>
      </c>
      <c r="AT184" s="33">
        <f>IF(LEFT(E184,1)*1=3,$W$71,$V$71)</f>
        <v>0</v>
      </c>
      <c r="AU184" s="31">
        <f>IF(MID(E184,3,1)*1=1,$Y$71,$X$71)</f>
        <v>0.3</v>
      </c>
      <c r="AV184" s="2">
        <f>IF(MID(E184,3,1)*1=2,$AA$71,$Z$71)</f>
        <v>0</v>
      </c>
      <c r="AW184" s="33">
        <f>IF(MID(E184,3,1)*1=3,$AC$71,$AB$71)</f>
        <v>1</v>
      </c>
      <c r="AX184" s="31">
        <f>IF(MID(E184,5,1)*1=1,$AE$71,$AD$71)</f>
        <v>1.4</v>
      </c>
      <c r="AY184" s="33">
        <f>IF(MID(E184,5,1)*1=2,$AG$71,$AF$71)</f>
        <v>1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customHeight="1">
      <c r="A185" s="2"/>
      <c r="B185" s="107">
        <v>847</v>
      </c>
      <c r="C185" s="31">
        <v>10</v>
      </c>
      <c r="D185" s="113" t="s">
        <v>12</v>
      </c>
      <c r="E185" s="2" t="s">
        <v>138</v>
      </c>
      <c r="F185" s="2"/>
      <c r="G185" s="2" t="s">
        <v>174</v>
      </c>
      <c r="H185" s="33"/>
      <c r="I185" s="173">
        <f>M185/AE185</f>
        <v>1890.9376073136993</v>
      </c>
      <c r="J185" s="174">
        <f>AH185/AE185</f>
        <v>21.760166048861723</v>
      </c>
      <c r="K185" s="189">
        <f>RANK(I185,$I$76:$I$999)</f>
        <v>110</v>
      </c>
      <c r="L185" s="190" t="e">
        <f>RANK(I185,$I$889:$I$999)</f>
        <v>#N/A</v>
      </c>
      <c r="M185" s="173">
        <f>SUM(N185:R185)*(1+$D$22/100)</f>
        <v>45274.401454393876</v>
      </c>
      <c r="N185" s="174">
        <f>T185*(1+(IF((AG185+IF($D$62=1,15,0)+IF(F185="백어택",8,0))&gt;100,100,AG185+IF($D$62=1,15,0)+IF(F185="백어택",8,0))/100)*(AI185/100-1))</f>
        <v>20418.313963178756</v>
      </c>
      <c r="O185" s="174">
        <f>U185*(1+(IF((AG185+IF($D$62=1,15,0)+IF(F185="백어택",8,0))&gt;100,100,AG185+IF($D$62=1,15,0)+IF(F185="백어택",8,0))/100)*(AI185/100-1))</f>
        <v>20418.313963178756</v>
      </c>
      <c r="P185" s="174"/>
      <c r="Q185" s="174"/>
      <c r="R185" s="175">
        <f>X185*(1+(IF(($D$57+IF($D$62=1,15,0)+IF(F185="백어택",8,0))&gt;100,100,$D$57+IF($D$62=1,15,0)+IF(F185="백어택",8,0))/100)*(AI185/100-1))</f>
        <v>0</v>
      </c>
      <c r="S185" s="173">
        <f>SUM(T185:X185)</f>
        <v>31677.110615308884</v>
      </c>
      <c r="T185" s="174">
        <f>AL185*AU185*AV185</f>
        <v>15838.555307654442</v>
      </c>
      <c r="U185" s="174">
        <f>AL185*AU185*AV185*AX185</f>
        <v>15838.555307654442</v>
      </c>
      <c r="V185" s="174"/>
      <c r="W185" s="174"/>
      <c r="X185" s="175">
        <f>AL185*AY185</f>
        <v>0</v>
      </c>
      <c r="Y185" s="173">
        <f>SUM(Z185:AD185)</f>
        <v>68105.787822914106</v>
      </c>
      <c r="Z185" s="174">
        <f>T185*$D$58/100</f>
        <v>34052.893911457053</v>
      </c>
      <c r="AA185" s="174">
        <f>U185*$D$58/100</f>
        <v>34052.893911457053</v>
      </c>
      <c r="AB185" s="174"/>
      <c r="AC185" s="174"/>
      <c r="AD185" s="175">
        <f>X185*$D$58/100</f>
        <v>0</v>
      </c>
      <c r="AE185" s="173">
        <f>AO185*(1-$D$17/100)</f>
        <v>23.942831999999999</v>
      </c>
      <c r="AF185" s="174">
        <f>AP185</f>
        <v>36</v>
      </c>
      <c r="AG185" s="174">
        <f>IF($D$57&gt;100,100,$D$57)</f>
        <v>25.143699999999999</v>
      </c>
      <c r="AH185" s="174">
        <f>AQ185</f>
        <v>521</v>
      </c>
      <c r="AI185" s="174">
        <f>$D$58</f>
        <v>215</v>
      </c>
      <c r="AJ185" s="174">
        <f>10/7</f>
        <v>1.4285714285714286</v>
      </c>
      <c r="AK185" s="174">
        <f>SUM(AL185:AN185)</f>
        <v>12183.504082811109</v>
      </c>
      <c r="AL185" s="174">
        <f>(VLOOKUP(C185,$B$36:$AG$39,16,FALSE)+VLOOKUP(C185,$B$40:$AG$43,16,FALSE)*$D$54)*$D$59/100</f>
        <v>12183.504082811109</v>
      </c>
      <c r="AM185" s="174"/>
      <c r="AN185" s="174"/>
      <c r="AO185" s="176">
        <v>24</v>
      </c>
      <c r="AP185" s="174">
        <v>36</v>
      </c>
      <c r="AQ185" s="175">
        <f>VLOOKUP(C185,$B$45:$AA$48,16,FALSE)</f>
        <v>521</v>
      </c>
      <c r="AR185" s="31">
        <f>IF(LEFT(E185,1)*1=1,$S$62,$R$62)</f>
        <v>0</v>
      </c>
      <c r="AS185" s="2">
        <f>IF(LEFT(E185,1)*1=2,$U$62,$T$62)</f>
        <v>0</v>
      </c>
      <c r="AT185" s="33">
        <f>IF(LEFT(E185,1)*1=3,$W$62,$V$62)</f>
        <v>0</v>
      </c>
      <c r="AU185" s="31">
        <f>IF(MID(E185,3,1)*1=1,$Y$62,$X$62)</f>
        <v>1.3</v>
      </c>
      <c r="AV185" s="2">
        <f>IF(MID(E185,3,1)*1=2,$AA$62,$Z$62)</f>
        <v>1</v>
      </c>
      <c r="AW185" s="33">
        <f>IF(MID(E185,3,1)*1=3,$AC$62,$AB$62)</f>
        <v>0</v>
      </c>
      <c r="AX185" s="31">
        <f>IF(MID(E185,5,1)*1=1,$AE$62,$AD$62)</f>
        <v>1</v>
      </c>
      <c r="AY185" s="33">
        <f>IF(MID(E185,5,1)*1=2,$AG$62,$AF$62)</f>
        <v>0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customHeight="1">
      <c r="A186" s="2"/>
      <c r="B186" s="107">
        <v>851</v>
      </c>
      <c r="C186" s="31">
        <v>10</v>
      </c>
      <c r="D186" s="113" t="s">
        <v>12</v>
      </c>
      <c r="E186" s="2" t="s">
        <v>95</v>
      </c>
      <c r="F186" s="2"/>
      <c r="G186" s="2" t="s">
        <v>241</v>
      </c>
      <c r="H186" s="33"/>
      <c r="I186" s="173">
        <f>M186/AE186</f>
        <v>1890.9376073136993</v>
      </c>
      <c r="J186" s="174">
        <f>AH186/AE186</f>
        <v>21.760166048861723</v>
      </c>
      <c r="K186" s="189">
        <f>RANK(I186,$I$76:$I$999)</f>
        <v>110</v>
      </c>
      <c r="L186" s="190" t="e">
        <f>RANK(I186,$I$889:$I$999)</f>
        <v>#N/A</v>
      </c>
      <c r="M186" s="173">
        <f>SUM(N186:R186)*(1+$D$22/100)</f>
        <v>45274.401454393876</v>
      </c>
      <c r="N186" s="174">
        <f>T186*(1+(IF((AG186+IF($D$62=1,15,0)+IF(F186="백어택",8,0))&gt;100,100,AG186+IF($D$62=1,15,0)+IF(F186="백어택",8,0))/100)*(AI186/100-1))</f>
        <v>21988.953498807889</v>
      </c>
      <c r="O186" s="174">
        <f>U186*(1+(IF((AG186+IF($D$62=1,15,0)+IF(F186="백어택",8,0))&gt;100,100,AG186+IF($D$62=1,15,0)+IF(F186="백어택",8,0))/100)*(AI186/100-1))</f>
        <v>0</v>
      </c>
      <c r="P186" s="174"/>
      <c r="Q186" s="174"/>
      <c r="R186" s="175">
        <f>X186*(1+(IF(($D$57+IF($D$62=1,15,0)+IF(F186="백어택",8,0))&gt;100,100,$D$57+IF($D$62=1,15,0)+IF(F186="백어택",8,0))/100)*(AI186/100-1))</f>
        <v>18847.67442754962</v>
      </c>
      <c r="S186" s="173">
        <f>SUM(T186:X186)</f>
        <v>31677.11061530888</v>
      </c>
      <c r="T186" s="174">
        <f>AL186*AU186*AV186</f>
        <v>17056.905715935551</v>
      </c>
      <c r="U186" s="174">
        <f>AL186*AU186*AV186*AX186</f>
        <v>0</v>
      </c>
      <c r="V186" s="174"/>
      <c r="W186" s="174"/>
      <c r="X186" s="175">
        <f>AL186*AY186</f>
        <v>14620.20489937333</v>
      </c>
      <c r="Y186" s="173">
        <f>SUM(Z186:AD186)</f>
        <v>68105.787822914092</v>
      </c>
      <c r="Z186" s="174">
        <f>T186*$D$58/100</f>
        <v>36672.347289261437</v>
      </c>
      <c r="AA186" s="174">
        <f>U186*$D$58/100</f>
        <v>0</v>
      </c>
      <c r="AB186" s="174"/>
      <c r="AC186" s="174"/>
      <c r="AD186" s="175">
        <f>X186*$D$58/100</f>
        <v>31433.440533652658</v>
      </c>
      <c r="AE186" s="173">
        <f>AO186*(1-$D$17/100)</f>
        <v>23.942831999999999</v>
      </c>
      <c r="AF186" s="174">
        <f>AP186</f>
        <v>36</v>
      </c>
      <c r="AG186" s="174">
        <f>IF($D$57&gt;100,100,$D$57)</f>
        <v>25.143699999999999</v>
      </c>
      <c r="AH186" s="174">
        <f>AQ186</f>
        <v>521</v>
      </c>
      <c r="AI186" s="174">
        <f>$D$58</f>
        <v>215</v>
      </c>
      <c r="AJ186" s="174">
        <f>10/7</f>
        <v>1.4285714285714286</v>
      </c>
      <c r="AK186" s="174">
        <f>SUM(AL186:AN186)</f>
        <v>12183.504082811109</v>
      </c>
      <c r="AL186" s="174">
        <f>(VLOOKUP(C186,$B$36:$AG$39,16,FALSE)+VLOOKUP(C186,$B$40:$AG$43,16,FALSE)*$D$54)*$D$59/100</f>
        <v>12183.504082811109</v>
      </c>
      <c r="AM186" s="174"/>
      <c r="AN186" s="174"/>
      <c r="AO186" s="176">
        <v>24</v>
      </c>
      <c r="AP186" s="174">
        <v>36</v>
      </c>
      <c r="AQ186" s="175">
        <f>VLOOKUP(C186,$B$45:$AA$48,16,FALSE)</f>
        <v>521</v>
      </c>
      <c r="AR186" s="31">
        <f>IF(LEFT(E186,1)*1=1,$S$62,$R$62)</f>
        <v>0</v>
      </c>
      <c r="AS186" s="2">
        <f>IF(LEFT(E186,1)*1=2,$U$62,$T$62)</f>
        <v>0</v>
      </c>
      <c r="AT186" s="33">
        <f>IF(LEFT(E186,1)*1=3,$W$62,$V$62)</f>
        <v>0</v>
      </c>
      <c r="AU186" s="31">
        <f>IF(MID(E186,3,1)*1=1,$Y$62,$X$62)</f>
        <v>1</v>
      </c>
      <c r="AV186" s="2">
        <f>IF(MID(E186,3,1)*1=2,$AA$62,$Z$62)</f>
        <v>1.4</v>
      </c>
      <c r="AW186" s="33">
        <f>IF(MID(E186,3,1)*1=3,$AC$62,$AB$62)</f>
        <v>0</v>
      </c>
      <c r="AX186" s="31">
        <f>IF(MID(E186,5,1)*1=1,$AE$62,$AD$62)</f>
        <v>0</v>
      </c>
      <c r="AY186" s="33">
        <f>IF(MID(E186,5,1)*1=2,$AG$62,$AF$62)</f>
        <v>1.2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customHeight="1">
      <c r="A187" s="2"/>
      <c r="B187" s="107">
        <v>111</v>
      </c>
      <c r="C187" s="31">
        <v>10</v>
      </c>
      <c r="D187" s="106" t="s">
        <v>6</v>
      </c>
      <c r="E187" s="2" t="s">
        <v>159</v>
      </c>
      <c r="F187" s="2"/>
      <c r="G187" s="2" t="s">
        <v>232</v>
      </c>
      <c r="H187" s="33"/>
      <c r="I187" s="173">
        <f>M187/AE187</f>
        <v>1886.8048161637755</v>
      </c>
      <c r="J187" s="174">
        <f>AH187/AE187</f>
        <v>23.505991271208018</v>
      </c>
      <c r="K187" s="189">
        <f>RANK(I187,$I$76:$I$999)</f>
        <v>112</v>
      </c>
      <c r="L187" s="190">
        <f>RANK(I187,$I$76:$I$460)</f>
        <v>112</v>
      </c>
      <c r="M187" s="173">
        <f>SUM(N187:R187)</f>
        <v>37646.208941833465</v>
      </c>
      <c r="N187" s="174">
        <f>T187*(1+(IF((AG187+IF($D$62=1,15,0)+IF(F187="백어택",8,0))&gt;100,100,(AG187+IF($D$62=1,15,0)+IF(F187="백어택",8,0)))/100)*((AI187/100-1)))</f>
        <v>37646.208941833465</v>
      </c>
      <c r="O187" s="174"/>
      <c r="P187" s="174"/>
      <c r="Q187" s="174"/>
      <c r="R187" s="175"/>
      <c r="S187" s="173">
        <f>SUM(T187:X187)</f>
        <v>14723.177094189037</v>
      </c>
      <c r="T187" s="174">
        <f>AL187*AW187*AT187*AX187*AY187</f>
        <v>14723.177094189037</v>
      </c>
      <c r="U187" s="174"/>
      <c r="V187" s="174"/>
      <c r="W187" s="174"/>
      <c r="X187" s="175"/>
      <c r="Y187" s="173">
        <f>SUM(Z187:AD187)</f>
        <v>31654.83075250643</v>
      </c>
      <c r="Z187" s="174">
        <f>T187*$D$58/100</f>
        <v>31654.83075250643</v>
      </c>
      <c r="AA187" s="174"/>
      <c r="AB187" s="174"/>
      <c r="AC187" s="174"/>
      <c r="AD187" s="175"/>
      <c r="AE187" s="173">
        <f>AO187*(1-$D$17/100)</f>
        <v>19.952359999999999</v>
      </c>
      <c r="AF187" s="174">
        <f>AP187</f>
        <v>36</v>
      </c>
      <c r="AG187" s="174">
        <f>IF($D$57+AV187&gt;100,100,$D$57+AV187)</f>
        <v>85.143699999999995</v>
      </c>
      <c r="AH187" s="174">
        <f>AQ187*AR187</f>
        <v>469</v>
      </c>
      <c r="AI187" s="174">
        <f>$D$58+$D$19</f>
        <v>282.85969999999998</v>
      </c>
      <c r="AJ187" s="174">
        <f>10/IF(AX187=1,IF(AY187=1,5,6),4)</f>
        <v>2.5</v>
      </c>
      <c r="AK187" s="174">
        <f>SUM(AL187:AN187)</f>
        <v>7668.3214032234573</v>
      </c>
      <c r="AL187" s="174">
        <f>(VLOOKUP(C187,$B$36:$AG$39,7,FALSE)+VLOOKUP(C187,$B$40:$AG$43,7,FALSE)*$D$54)*$D$59/100</f>
        <v>7668.3214032234573</v>
      </c>
      <c r="AM187" s="174"/>
      <c r="AN187" s="174"/>
      <c r="AO187" s="176">
        <v>20</v>
      </c>
      <c r="AP187" s="174">
        <v>36</v>
      </c>
      <c r="AQ187" s="175">
        <f>VLOOKUP(C187,$B$45:$AA$48,7,FALSE)</f>
        <v>469</v>
      </c>
      <c r="AR187" s="31">
        <f>IF(LEFT(E187,1)*1=1,$S$56,$R$56)</f>
        <v>1</v>
      </c>
      <c r="AS187" s="2">
        <f>IF(LEFT(E187,1)*1=2,$U$56,$T$56)</f>
        <v>0</v>
      </c>
      <c r="AT187" s="33">
        <f>IF(LEFT(E187,1)*1=3,$W$56,$V$56)</f>
        <v>1.2</v>
      </c>
      <c r="AU187" s="31">
        <f>IF(MID(E187,3,1)*1=1,$Y$56,$X$56)</f>
        <v>0</v>
      </c>
      <c r="AV187" s="2">
        <f>IF(MID(E187,3,1)*1=2,$AA$56,$Z$56)</f>
        <v>60</v>
      </c>
      <c r="AW187" s="33">
        <f>IF(MID(E187,3,1)*1=3,$AC$56,$AB$56)</f>
        <v>1</v>
      </c>
      <c r="AX187" s="31">
        <f>IF(MID(E187,5,1)*1=1,$AE$56,$AD$56)</f>
        <v>1.6</v>
      </c>
      <c r="AY187" s="33">
        <f>IF(MID(E187,5,1)*1=2,$AG$56,$AF$56)</f>
        <v>1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customHeight="1">
      <c r="A188" s="2"/>
      <c r="B188" s="107">
        <v>431</v>
      </c>
      <c r="C188" s="31">
        <v>10</v>
      </c>
      <c r="D188" s="111" t="s">
        <v>8</v>
      </c>
      <c r="E188" s="2" t="s">
        <v>150</v>
      </c>
      <c r="F188" s="2" t="s">
        <v>149</v>
      </c>
      <c r="G188" s="2"/>
      <c r="H188" s="33" t="s">
        <v>81</v>
      </c>
      <c r="I188" s="173">
        <f>M188/AE188</f>
        <v>1886.5238557368275</v>
      </c>
      <c r="J188" s="174">
        <f>AH188/AE188</f>
        <v>39.332184864514424</v>
      </c>
      <c r="K188" s="189">
        <f>RANK(I188,$I$76:$I$999)</f>
        <v>113</v>
      </c>
      <c r="L188" s="190" t="e">
        <f>RANK(I188,$I$461:$I$888)</f>
        <v>#N/A</v>
      </c>
      <c r="M188" s="173">
        <f>SUM(N188:R188)</f>
        <v>34984.847780879303</v>
      </c>
      <c r="N188" s="174">
        <f>T188*(1+(IF((AG188+IF($D$62=1,15,0)+IF(F188="백어택",8,0))&gt;100,100,AG188+IF($D$62=1,15,0)+IF(F188="백어택",8,0))/100)*($D$58/100-1))</f>
        <v>9863.5431040646472</v>
      </c>
      <c r="O188" s="174">
        <f>U188*(1+((IF(AG188+IF($D$62=1,15,0)+IF(F188="백어택",8,0)&gt;100,100,AG188+IF($D$62=1,15,0)+IF(F188="백어택",8,0))/100)*(AI188/100-1)))</f>
        <v>12560.652338407328</v>
      </c>
      <c r="P188" s="174">
        <f>V188*(1+(IF(AG188+IF($D$62=1,15,0)+IF(F188="백어택",8,0)&gt;100,100,AG188+IF($D$62=1,15,0)+IF(F188="백어택",8,0))/100)*(AI188/100-1))</f>
        <v>12560.652338407328</v>
      </c>
      <c r="Q188" s="174"/>
      <c r="R188" s="175"/>
      <c r="S188" s="173">
        <f>SUM(T188:X188)</f>
        <v>25330.183679477916</v>
      </c>
      <c r="T188" s="174">
        <f>AL188*IF(H188="근접",AR188,1)*AU188*AY188*IF(F188="백어택",1.2,1)</f>
        <v>7141.5305311963166</v>
      </c>
      <c r="U188" s="174">
        <f>AM188*IF(H188="근접",AR188,1)*AU188*AY188*IF(F188="백어택",1.2,1)</f>
        <v>9094.3265741407995</v>
      </c>
      <c r="V188" s="174">
        <f>IF(AX188=1,0,AM188*IF(H188="근접",AR188,1)*AU188*AY188)*IF(F188="백어택",1.2,1)</f>
        <v>9094.3265741407995</v>
      </c>
      <c r="W188" s="174"/>
      <c r="X188" s="175"/>
      <c r="Y188" s="173">
        <f>SUM(Z188:AD188)</f>
        <v>54459.894910877512</v>
      </c>
      <c r="Z188" s="174">
        <f>T188*$D$58/100</f>
        <v>15354.290642072081</v>
      </c>
      <c r="AA188" s="174">
        <f>U188*AI188/100</f>
        <v>19552.802134402718</v>
      </c>
      <c r="AB188" s="174">
        <f>V188*AI188/100</f>
        <v>19552.802134402718</v>
      </c>
      <c r="AC188" s="174"/>
      <c r="AD188" s="175"/>
      <c r="AE188" s="173">
        <f>AO188*(1-$D$20/100)*(1-$D$17/100)-AW188</f>
        <v>18.544609268784001</v>
      </c>
      <c r="AF188" s="174">
        <f>AP188</f>
        <v>36</v>
      </c>
      <c r="AG188" s="174">
        <f>IF($D$57&gt;100,100,$D$57)</f>
        <v>25.143699999999999</v>
      </c>
      <c r="AH188" s="174">
        <f>IF(AX188=1,AQ188,AQ188*1.4)</f>
        <v>729.4</v>
      </c>
      <c r="AI188" s="174">
        <f>$D$58</f>
        <v>215</v>
      </c>
      <c r="AJ188" s="174">
        <f>10/6/AX188</f>
        <v>1.1111111111111112</v>
      </c>
      <c r="AK188" s="174">
        <f>SUM(AL188:AN188)</f>
        <v>11274.90076759522</v>
      </c>
      <c r="AL188" s="174">
        <f>(IF(H188="근접",$D$61*(VLOOKUP(C188,$B$36:$AG$39,9,FALSE)+VLOOKUP(C188,$B$40:$AG$43,9,FALSE)*$D$54),$D$60*(VLOOKUP(C188,$B$36:$AG$39,9,FALSE)+VLOOKUP(C188,$B$40:$AG$43,9,FALSE)*$D$54)))*$D$59/100</f>
        <v>4959.3962022196647</v>
      </c>
      <c r="AM188" s="174">
        <f>(IF(H188="근접",$D$61*(VLOOKUP(C188,$B$36:$AG$39,10,FALSE)+VLOOKUP(C188,$B$40:$AG$43,10,FALSE)*$D$54),$D$60*(VLOOKUP(C188,$B$36:$AG$39,10,FALSE)+VLOOKUP(C188,$B$40:$AG$43,10,FALSE)*$D$54)))*$D$59/100</f>
        <v>6315.5045653755551</v>
      </c>
      <c r="AN188" s="174"/>
      <c r="AO188" s="176">
        <v>24</v>
      </c>
      <c r="AP188" s="174">
        <v>36</v>
      </c>
      <c r="AQ188" s="175">
        <f>VLOOKUP(C188,$B$45:$AA$48,9,FALSE)</f>
        <v>521</v>
      </c>
      <c r="AR188" s="31">
        <f>IF(LEFT(E188,1)*1=1,$S$58,$R$58)</f>
        <v>1.2</v>
      </c>
      <c r="AS188" s="2">
        <f>IF(LEFT(E188,1)*1=2,$U$58,$T$58)</f>
        <v>0</v>
      </c>
      <c r="AT188" s="33">
        <f>IF(LEFT(E188,1)*1=3,$W$58,$V$58)</f>
        <v>0</v>
      </c>
      <c r="AU188" s="31">
        <f>IF(MID(E188,3,1)*1=1,$Y$58,$X$58)</f>
        <v>1</v>
      </c>
      <c r="AV188" s="2">
        <f>IF(MID(E188,3,1)*1=2,$AA$58,$Z$58)</f>
        <v>0</v>
      </c>
      <c r="AW188" s="33">
        <f>IF(MID(E188,3,1)*1=3,$AC$58,$AB$58)</f>
        <v>0</v>
      </c>
      <c r="AX188" s="31">
        <f>IF(MID(E188,5,1)*1=1,$AE$58,$AD$58)</f>
        <v>1.5</v>
      </c>
      <c r="AY188" s="33">
        <f>IF(MID(E188,5,1)*1=2,$AG$58,$AF$58)</f>
        <v>1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customHeight="1">
      <c r="A189" s="2"/>
      <c r="B189" s="107">
        <v>872</v>
      </c>
      <c r="C189" s="31">
        <v>10</v>
      </c>
      <c r="D189" s="113" t="s">
        <v>15</v>
      </c>
      <c r="E189" s="2" t="s">
        <v>108</v>
      </c>
      <c r="F189" s="1"/>
      <c r="G189" s="1" t="s">
        <v>174</v>
      </c>
      <c r="H189" s="33">
        <f>IF(AX189=100,4,3)</f>
        <v>3</v>
      </c>
      <c r="I189" s="173">
        <f>M189/AE189</f>
        <v>1881.048985887724</v>
      </c>
      <c r="J189" s="174">
        <f>AH189/AE189</f>
        <v>19.780450366105395</v>
      </c>
      <c r="K189" s="189">
        <f>RANK(I189,$I$76:$I$999)</f>
        <v>114</v>
      </c>
      <c r="L189" s="190" t="e">
        <f>RANK(I189,$I$889:$I$999)</f>
        <v>#N/A</v>
      </c>
      <c r="M189" s="173">
        <f>SUM(N189:R189)*(1+$D$22/100)</f>
        <v>56297.049816100189</v>
      </c>
      <c r="N189" s="174">
        <f>T189*(1+(IF((AG189+IF($D$62=1,15,0)+IF(F189="백어택",8,0))&gt;100,100,AG189+IF($D$62=1,15,0)+IF(F189="백어택",8,0))/100)*(AI189/100-1))</f>
        <v>12822.939891150274</v>
      </c>
      <c r="O189" s="174">
        <f>U189*(1+(IF((AG189+IF($D$62=1,15,0)+IF(F189="백어택",8,0))&gt;100,100,AG189+IF($D$62=1,15,0)+IF(F189="백어택",8,0))/100)*(AI189/100-1))</f>
        <v>12822.939891150274</v>
      </c>
      <c r="P189" s="174">
        <f>V189*(1+(IF((AG189+IF($D$62=1,15,0)+IF(F189="백어택",8,0))&gt;100,100,AG189+IF($D$62=1,15,0)+IF(F189="백어택",8,0))/100)*(AI189/100-1))</f>
        <v>12822.939891150274</v>
      </c>
      <c r="Q189" s="174">
        <f>W189*(1+(IF((AG189+IF($D$62=1,15,0)+IF(F189="백어택",8,0))&gt;100,100,AG189+IF($D$62=1,15,0)+IF(F189="백어택",8,0))/100)*(AI189/100-1))</f>
        <v>0</v>
      </c>
      <c r="R189" s="175">
        <f>X189*(1+(IF(($D$57+IF($D$62=1,15,0)+IF(F189="백어택",8,0))&gt;100,100,$D$57+IF($D$62=1,15,0)+IF(F189="백어택",8,0))/100)*(AI189/100-1))</f>
        <v>12310.022295504263</v>
      </c>
      <c r="S189" s="173">
        <f>SUM(T189:X189)</f>
        <v>39389.319727099086</v>
      </c>
      <c r="T189" s="177">
        <f>AL189*AS189*AY189</f>
        <v>9946.797910883608</v>
      </c>
      <c r="U189" s="174">
        <f>AL189*AS189*AY189</f>
        <v>9946.797910883608</v>
      </c>
      <c r="V189" s="174">
        <f>AL189*AS189*AY189</f>
        <v>9946.797910883608</v>
      </c>
      <c r="W189" s="174">
        <f>IF(H189=4,AL189*AS189*IF(AT189=0,AY189,1),0)</f>
        <v>0</v>
      </c>
      <c r="X189" s="175">
        <f>AL189*IF(H189=3,9,IF(AT189=1,10,9))*IF(AW189=1,0,AW189)</f>
        <v>9548.9259944482637</v>
      </c>
      <c r="Y189" s="173">
        <f>SUM(Z189:AD189)</f>
        <v>84687.037413263039</v>
      </c>
      <c r="Z189" s="174">
        <f>T189*AI189/100</f>
        <v>21385.615508399758</v>
      </c>
      <c r="AA189" s="174">
        <f>U189*AI189/100</f>
        <v>21385.615508399758</v>
      </c>
      <c r="AB189" s="174">
        <f>V189*AI189/100</f>
        <v>21385.615508399758</v>
      </c>
      <c r="AC189" s="174">
        <f>W189*AI189/100</f>
        <v>0</v>
      </c>
      <c r="AD189" s="175">
        <f>X189*AI189/100</f>
        <v>20530.190888063767</v>
      </c>
      <c r="AE189" s="173">
        <f>AO189*(1-$D$17/100)</f>
        <v>29.928540000000002</v>
      </c>
      <c r="AF189" s="174">
        <f>AP189</f>
        <v>36</v>
      </c>
      <c r="AG189" s="174">
        <f>IF($D$57+AX189&gt;100,100,$D$57+AX189)</f>
        <v>25.143699999999999</v>
      </c>
      <c r="AH189" s="174">
        <f>AQ189</f>
        <v>592</v>
      </c>
      <c r="AI189" s="174">
        <f>$D$58</f>
        <v>215</v>
      </c>
      <c r="AJ189" s="174">
        <f>10*AU189/IF(AT189=1,2.5,(IF(AY189=1,3,2.5)))</f>
        <v>4</v>
      </c>
      <c r="AK189" s="174">
        <f>SUM(AL189:AN189)</f>
        <v>5304.9588858045909</v>
      </c>
      <c r="AL189" s="174">
        <f>((VLOOKUP(C189,$B$36:$AG$39,22,FALSE)+VLOOKUP(C189,$B$40:$AG$43,22,FALSE)*$D$54))*$D$59/100</f>
        <v>5304.9588858045909</v>
      </c>
      <c r="AM189" s="174"/>
      <c r="AN189" s="174"/>
      <c r="AO189" s="176">
        <v>30</v>
      </c>
      <c r="AP189" s="174">
        <v>36</v>
      </c>
      <c r="AQ189" s="175">
        <f>VLOOKUP(C189,$B$45:$AA$48,22,FALSE)</f>
        <v>592</v>
      </c>
      <c r="AR189" s="31">
        <f>IF(LEFT(E189,1)*1=1,$S$65,$R$65)</f>
        <v>0</v>
      </c>
      <c r="AS189" s="2">
        <f>IF(LEFT(E189,1)*1=2,$U$65,$T$65)</f>
        <v>1.25</v>
      </c>
      <c r="AT189" s="33">
        <f>IF(LEFT(E189,1)*1=3,$W$65,$V$65)</f>
        <v>0</v>
      </c>
      <c r="AU189" s="31">
        <f>IF(MID(E189,3,1)*1=1,$Y$65,$X$65)</f>
        <v>1</v>
      </c>
      <c r="AV189" s="2">
        <f>IF(MID(E189,3,1)*1=2,$AA$65,$Z$65)</f>
        <v>0</v>
      </c>
      <c r="AW189" s="33">
        <f>IF(MID(E189,3,1)*1=3,$AC$65,$AB$65)</f>
        <v>0.2</v>
      </c>
      <c r="AX189" s="31">
        <f>IF(MID(E189,5,1)*1=1,$AE$65,$AD$65)</f>
        <v>0</v>
      </c>
      <c r="AY189" s="33">
        <f>IF(MID(E189,5,1)*1=2,$AG$65,$AF$65)</f>
        <v>1.5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customHeight="1">
      <c r="A190" s="2"/>
      <c r="B190" s="107">
        <v>694</v>
      </c>
      <c r="C190" s="31">
        <v>10</v>
      </c>
      <c r="D190" s="111" t="s">
        <v>18</v>
      </c>
      <c r="E190" s="2" t="s">
        <v>162</v>
      </c>
      <c r="F190" s="2" t="s">
        <v>149</v>
      </c>
      <c r="G190" s="2"/>
      <c r="H190" s="33" t="s">
        <v>81</v>
      </c>
      <c r="I190" s="173">
        <f>M190/AE190</f>
        <v>1874.3696450841073</v>
      </c>
      <c r="J190" s="174">
        <f>AH190/AE190</f>
        <v>28.094417760367445</v>
      </c>
      <c r="K190" s="189">
        <f>RANK(I190,$I$76:$I$999)</f>
        <v>115</v>
      </c>
      <c r="L190" s="190" t="e">
        <f>RANK(I190,$I$461:$I$888)</f>
        <v>#N/A</v>
      </c>
      <c r="M190" s="173">
        <f>SUM(N190:R190)</f>
        <v>34759.452693354113</v>
      </c>
      <c r="N190" s="174">
        <f>T190*(1+(IF((AG190+IF($D$62=1,15,0)+IF(F190="백어택",8,0))&gt;100,100,AG190+IF($D$62=1,15,0)+IF(F190="백어택",8,0))/100)*(AI190/100-1))</f>
        <v>34759.452693354113</v>
      </c>
      <c r="O190" s="174">
        <f>U190*(1+(IF(($D$57+IF($D$62=1,15,0)+IF(F190="백어택",8,0))&gt;100,100,$D$57+IF($D$62=1,15,0)+IF(F190="백어택",8,0))/100)*(AI190/100-1))</f>
        <v>0</v>
      </c>
      <c r="P190" s="174"/>
      <c r="Q190" s="174"/>
      <c r="R190" s="175"/>
      <c r="S190" s="173">
        <f>SUM(T190:X190)</f>
        <v>25166.990202026642</v>
      </c>
      <c r="T190" s="174">
        <f>AL190*IF(H190="근접",AT190,IF(AV190=1,AT190,1))*AU190*AX190*IF(F190="백어택",1.2,1)</f>
        <v>25166.990202026642</v>
      </c>
      <c r="U190" s="174">
        <f>IF(AX190=1,AM190*IF(H190="근접",AT190,IF(AV190=1,AT190,1)),0)*AU190*AY190*IF(AX190=1,1,0)*IF(F190="백어택",1.2,1)</f>
        <v>0</v>
      </c>
      <c r="V190" s="174"/>
      <c r="W190" s="174"/>
      <c r="X190" s="175"/>
      <c r="Y190" s="173">
        <f>SUM(Z190:AD190)</f>
        <v>54109.02893435728</v>
      </c>
      <c r="Z190" s="174">
        <f>T190*$D$58/100</f>
        <v>54109.02893435728</v>
      </c>
      <c r="AA190" s="174">
        <f>U190*$D$58/100</f>
        <v>0</v>
      </c>
      <c r="AB190" s="174"/>
      <c r="AC190" s="174"/>
      <c r="AD190" s="175"/>
      <c r="AE190" s="173">
        <f>(AO190*(1-$D$20/100)*(1-$D$17/100)-AR190)*IF(AW190="보스대상",1,POWER(0.85,AW190))</f>
        <v>18.544609268784001</v>
      </c>
      <c r="AF190" s="174">
        <f>AP190</f>
        <v>36</v>
      </c>
      <c r="AG190" s="174">
        <f>IF($D$57&gt;100,100,$D$57)</f>
        <v>25.143699999999999</v>
      </c>
      <c r="AH190" s="174">
        <f>AQ190</f>
        <v>521</v>
      </c>
      <c r="AI190" s="174">
        <f>$D$58</f>
        <v>215</v>
      </c>
      <c r="AJ190" s="174">
        <f>10*AS190/IF(AX190=1,IF(AY190=1,4.5,4),4)</f>
        <v>2</v>
      </c>
      <c r="AK190" s="174">
        <f>SUM(AL190:AN190)</f>
        <v>12482.046431232451</v>
      </c>
      <c r="AL190" s="174">
        <f>IF(AV190=1,$D$61*(VLOOKUP(C190,$B$36:$AG$39,25,FALSE)+VLOOKUP(C190,$B$40:$AG$43,25,FALSE)*$D$54),(IF(H190="근접",$D$61*(VLOOKUP(C190,$B$36:$AG$39,25,FALSE)+VLOOKUP(C190,$B$40:$AG$43,25,FALSE)*$D$54),$D$60*(VLOOKUP(C190,$B$36:$AG$39,25,FALSE)+VLOOKUP(C190,$B$40:$AG$43,25,FALSE)*$D$54))))*$D$59/100</f>
        <v>7490.175655365073</v>
      </c>
      <c r="AM190" s="174">
        <f>(IF(AV190=1,$D$61*(VLOOKUP(C190,$B$36:$AG$39,26,FALSE)+VLOOKUP(C190,$B$40:$AG$43,26,FALSE)*$D$54),IF(H190="근접",$D$61*(VLOOKUP(C190,$B$36:$AG$39,26,FALSE)+VLOOKUP(C190,$B$40:$AG$43,26,FALSE)*$D$54),$D$60*(VLOOKUP(C190,$B$36:$AG$39,26,FALSE)+VLOOKUP(C190,$B$40:$AG$43,26,FALSE)*$D$54))))*$D$59/100</f>
        <v>4991.8707758673791</v>
      </c>
      <c r="AN190" s="174"/>
      <c r="AO190" s="176">
        <v>24</v>
      </c>
      <c r="AP190" s="174">
        <v>36</v>
      </c>
      <c r="AQ190" s="175">
        <f>VLOOKUP(C190,$B$45:$AA$48,25,FALSE)</f>
        <v>521</v>
      </c>
      <c r="AR190" s="31">
        <f>IF(LEFT(E190,1)*1=1,$S$68,$R$68)</f>
        <v>0</v>
      </c>
      <c r="AS190" s="2">
        <f>IF(LEFT(E190,1)*1=2,$U$68,$T$68)</f>
        <v>0.8</v>
      </c>
      <c r="AT190" s="33">
        <f>IF(LEFT(E190,1)*1=3,$W$68,$V$68)</f>
        <v>1</v>
      </c>
      <c r="AU190" s="31">
        <f>IF(MID(E190,3,1)*1=1,$Y$68,$X$68)</f>
        <v>1</v>
      </c>
      <c r="AV190" s="2">
        <f>IF(MID(E190,3,1)*1=2,$AA$68,$Z$68)</f>
        <v>1</v>
      </c>
      <c r="AW190" s="33" t="str">
        <f>IF(MID(E190,3,1)*1=3,$AC$68,$AB$68)</f>
        <v>보스대상</v>
      </c>
      <c r="AX190" s="31">
        <f>IF(MID(E190,5,1)*1=1,$AE$68,$AD$68)</f>
        <v>2.8</v>
      </c>
      <c r="AY190" s="33">
        <f>IF(MID(E190,5,1)*1=2,$AG$68,$AF$68)</f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customHeight="1">
      <c r="A191" s="2"/>
      <c r="B191" s="107">
        <v>725</v>
      </c>
      <c r="C191" s="31">
        <v>10</v>
      </c>
      <c r="D191" s="111" t="s">
        <v>18</v>
      </c>
      <c r="E191" s="2" t="s">
        <v>162</v>
      </c>
      <c r="F191" s="2" t="s">
        <v>149</v>
      </c>
      <c r="G191" s="2"/>
      <c r="H191" s="33" t="s">
        <v>80</v>
      </c>
      <c r="I191" s="173">
        <f>M191/AE191</f>
        <v>1874.3696450841073</v>
      </c>
      <c r="J191" s="174">
        <f>AH191/AE191</f>
        <v>28.094417760367445</v>
      </c>
      <c r="K191" s="189">
        <f>RANK(I191,$I$76:$I$999)</f>
        <v>115</v>
      </c>
      <c r="L191" s="190" t="e">
        <f>RANK(I191,$I$461:$I$888)</f>
        <v>#N/A</v>
      </c>
      <c r="M191" s="173">
        <f>SUM(N191:R191)</f>
        <v>34759.452693354113</v>
      </c>
      <c r="N191" s="174">
        <f>T191*(1+(IF((AG191+IF($D$62=1,15,0)+IF(F191="백어택",8,0))&gt;100,100,AG191+IF($D$62=1,15,0)+IF(F191="백어택",8,0))/100)*(AI191/100-1))</f>
        <v>34759.452693354113</v>
      </c>
      <c r="O191" s="174">
        <f>U191*(1+(IF(($D$57+IF($D$62=1,15,0)+IF(F191="백어택",8,0))&gt;100,100,$D$57+IF($D$62=1,15,0)+IF(F191="백어택",8,0))/100)*(AI191/100-1))</f>
        <v>0</v>
      </c>
      <c r="P191" s="174"/>
      <c r="Q191" s="174"/>
      <c r="R191" s="175"/>
      <c r="S191" s="173">
        <f>SUM(T191:X191)</f>
        <v>25166.990202026642</v>
      </c>
      <c r="T191" s="174">
        <f>AL191*IF(H191="근접",AT191,IF(AV191=1,AT191,1))*AU191*AX191*IF(F191="백어택",1.2,1)</f>
        <v>25166.990202026642</v>
      </c>
      <c r="U191" s="174">
        <f>IF(AX191=1,AM191*IF(H191="근접",AT191,IF(AV191=1,AT191,1)),0)*AU191*AY191*IF(AX191=1,1,0)*IF(F191="백어택",1.2,1)</f>
        <v>0</v>
      </c>
      <c r="V191" s="174"/>
      <c r="W191" s="174"/>
      <c r="X191" s="175"/>
      <c r="Y191" s="173">
        <f>SUM(Z191:AD191)</f>
        <v>54109.02893435728</v>
      </c>
      <c r="Z191" s="174">
        <f>T191*$D$58/100</f>
        <v>54109.02893435728</v>
      </c>
      <c r="AA191" s="174">
        <f>U191*$D$58/100</f>
        <v>0</v>
      </c>
      <c r="AB191" s="174"/>
      <c r="AC191" s="174"/>
      <c r="AD191" s="175"/>
      <c r="AE191" s="173">
        <f>(AO191*(1-$D$20/100)*(1-$D$17/100)-AR191)*IF(AW191="보스대상",1,POWER(0.85,AW191))</f>
        <v>18.544609268784001</v>
      </c>
      <c r="AF191" s="174">
        <f>AP191</f>
        <v>36</v>
      </c>
      <c r="AG191" s="174">
        <f>IF($D$57&gt;100,100,$D$57)</f>
        <v>25.143699999999999</v>
      </c>
      <c r="AH191" s="174">
        <f>AQ191</f>
        <v>521</v>
      </c>
      <c r="AI191" s="174">
        <f>$D$58</f>
        <v>215</v>
      </c>
      <c r="AJ191" s="174">
        <f>10*AS191/IF(AX191=1,IF(AY191=1,4.5,4),4)</f>
        <v>2</v>
      </c>
      <c r="AK191" s="174">
        <f>SUM(AL191:AN191)</f>
        <v>12482.046431232451</v>
      </c>
      <c r="AL191" s="174">
        <f>IF(AV191=1,$D$61*(VLOOKUP(C191,$B$36:$AG$39,25,FALSE)+VLOOKUP(C191,$B$40:$AG$43,25,FALSE)*$D$54),(IF(H191="근접",$D$61*(VLOOKUP(C191,$B$36:$AG$39,25,FALSE)+VLOOKUP(C191,$B$40:$AG$43,25,FALSE)*$D$54),$D$60*(VLOOKUP(C191,$B$36:$AG$39,25,FALSE)+VLOOKUP(C191,$B$40:$AG$43,25,FALSE)*$D$54))))*$D$59/100</f>
        <v>7490.175655365073</v>
      </c>
      <c r="AM191" s="174">
        <f>(IF(AV191=1,$D$61*(VLOOKUP(C191,$B$36:$AG$39,26,FALSE)+VLOOKUP(C191,$B$40:$AG$43,26,FALSE)*$D$54),IF(H191="근접",$D$61*(VLOOKUP(C191,$B$36:$AG$39,26,FALSE)+VLOOKUP(C191,$B$40:$AG$43,26,FALSE)*$D$54),$D$60*(VLOOKUP(C191,$B$36:$AG$39,26,FALSE)+VLOOKUP(C191,$B$40:$AG$43,26,FALSE)*$D$54))))*$D$59/100</f>
        <v>4991.8707758673791</v>
      </c>
      <c r="AN191" s="174"/>
      <c r="AO191" s="176">
        <v>24</v>
      </c>
      <c r="AP191" s="174">
        <v>36</v>
      </c>
      <c r="AQ191" s="175">
        <f>VLOOKUP(C191,$B$45:$AA$48,25,FALSE)</f>
        <v>521</v>
      </c>
      <c r="AR191" s="31">
        <f>IF(LEFT(E191,1)*1=1,$S$68,$R$68)</f>
        <v>0</v>
      </c>
      <c r="AS191" s="2">
        <f>IF(LEFT(E191,1)*1=2,$U$68,$T$68)</f>
        <v>0.8</v>
      </c>
      <c r="AT191" s="33">
        <f>IF(LEFT(E191,1)*1=3,$W$68,$V$68)</f>
        <v>1</v>
      </c>
      <c r="AU191" s="31">
        <f>IF(MID(E191,3,1)*1=1,$Y$68,$X$68)</f>
        <v>1</v>
      </c>
      <c r="AV191" s="2">
        <f>IF(MID(E191,3,1)*1=2,$AA$68,$Z$68)</f>
        <v>1</v>
      </c>
      <c r="AW191" s="33" t="str">
        <f>IF(MID(E191,3,1)*1=3,$AC$68,$AB$68)</f>
        <v>보스대상</v>
      </c>
      <c r="AX191" s="31">
        <f>IF(MID(E191,5,1)*1=1,$AE$68,$AD$68)</f>
        <v>2.8</v>
      </c>
      <c r="AY191" s="33">
        <f>IF(MID(E191,5,1)*1=2,$AG$68,$AF$68)</f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customHeight="1">
      <c r="A192" s="2"/>
      <c r="B192" s="107">
        <v>644</v>
      </c>
      <c r="C192" s="31">
        <v>10</v>
      </c>
      <c r="D192" s="111" t="s">
        <v>18</v>
      </c>
      <c r="E192" s="2" t="s">
        <v>132</v>
      </c>
      <c r="F192" s="2"/>
      <c r="G192" s="2"/>
      <c r="H192" s="33" t="s">
        <v>81</v>
      </c>
      <c r="I192" s="173">
        <f>M192/AE192</f>
        <v>1874.086044924295</v>
      </c>
      <c r="J192" s="174">
        <f>AH192/AE192</f>
        <v>28.094417760367445</v>
      </c>
      <c r="K192" s="189">
        <f>RANK(I192,$I$76:$I$999)</f>
        <v>117</v>
      </c>
      <c r="L192" s="190" t="e">
        <f>RANK(I192,$I$461:$I$888)</f>
        <v>#N/A</v>
      </c>
      <c r="M192" s="173">
        <f>SUM(N192:R192)</f>
        <v>34754.19343920183</v>
      </c>
      <c r="N192" s="174">
        <f>T192*(1+(IF((AG192+IF($D$62=1,15,0)+IF(F192="백어택",8,0))&gt;100,100,AG192+IF($D$62=1,15,0)+IF(F192="백어택",8,0))/100)*(AI192/100-1))</f>
        <v>11587.174855274163</v>
      </c>
      <c r="O192" s="174">
        <f>U192*(1+(IF(($D$57+IF($D$62=1,15,0)+IF(F192="백어택",8,0))&gt;100,100,$D$57+IF($D$62=1,15,0)+IF(F192="백어택",8,0))/100)*(AI192/100-1))</f>
        <v>23167.018583927671</v>
      </c>
      <c r="P192" s="174"/>
      <c r="Q192" s="174"/>
      <c r="R192" s="175"/>
      <c r="S192" s="173">
        <f>SUM(T192:X192)</f>
        <v>26958.945579560648</v>
      </c>
      <c r="T192" s="174">
        <f>AL192*IF(H192="근접",AT192,IF(AV192=1,AT192,1))*AU192*AX192*IF(F192="백어택",1.2,1)</f>
        <v>8988.2107864380869</v>
      </c>
      <c r="U192" s="174">
        <f>IF(AX192=1,AM192*IF(H192="근접",AT192,IF(AV192=1,AT192,1)),0)*AU192*AY192*IF(AX192=1,1,0)*IF(F192="백어택",1.2,1)</f>
        <v>17970.734793122563</v>
      </c>
      <c r="V192" s="174"/>
      <c r="W192" s="174"/>
      <c r="X192" s="175"/>
      <c r="Y192" s="173">
        <f>SUM(Z192:AD192)</f>
        <v>57961.732996055405</v>
      </c>
      <c r="Z192" s="174">
        <f>T192*$D$58/100</f>
        <v>19324.653190841887</v>
      </c>
      <c r="AA192" s="174">
        <f>U192*$D$58/100</f>
        <v>38637.079805213514</v>
      </c>
      <c r="AB192" s="174"/>
      <c r="AC192" s="174"/>
      <c r="AD192" s="175"/>
      <c r="AE192" s="173">
        <f>(AO192*(1-$D$20/100)*(1-$D$17/100)-AR192)*IF(AW192="보스대상",1,POWER(0.85,AW192))</f>
        <v>18.544609268784001</v>
      </c>
      <c r="AF192" s="174">
        <f>AP192</f>
        <v>36</v>
      </c>
      <c r="AG192" s="174">
        <f>IF($D$57&gt;100,100,$D$57)</f>
        <v>25.143699999999999</v>
      </c>
      <c r="AH192" s="174">
        <f>AQ192</f>
        <v>521</v>
      </c>
      <c r="AI192" s="174">
        <f>$D$58</f>
        <v>215</v>
      </c>
      <c r="AJ192" s="174">
        <f>10*AS192/IF(AX192=1,IF(AY192=1,4.5,4),4)</f>
        <v>2.5</v>
      </c>
      <c r="AK192" s="174">
        <f>SUM(AL192:AN192)</f>
        <v>12482.046431232451</v>
      </c>
      <c r="AL192" s="174">
        <f>IF(AV192=1,$D$61*(VLOOKUP(C192,$B$36:$AG$39,25,FALSE)+VLOOKUP(C192,$B$40:$AG$43,25,FALSE)*$D$54),(IF(H192="근접",$D$61*(VLOOKUP(C192,$B$36:$AG$39,25,FALSE)+VLOOKUP(C192,$B$40:$AG$43,25,FALSE)*$D$54),$D$60*(VLOOKUP(C192,$B$36:$AG$39,25,FALSE)+VLOOKUP(C192,$B$40:$AG$43,25,FALSE)*$D$54))))*$D$59/100</f>
        <v>7490.175655365073</v>
      </c>
      <c r="AM192" s="174">
        <f>(IF(AV192=1,$D$61*(VLOOKUP(C192,$B$36:$AG$39,26,FALSE)+VLOOKUP(C192,$B$40:$AG$43,26,FALSE)*$D$54),IF(H192="근접",$D$61*(VLOOKUP(C192,$B$36:$AG$39,26,FALSE)+VLOOKUP(C192,$B$40:$AG$43,26,FALSE)*$D$54),$D$60*(VLOOKUP(C192,$B$36:$AG$39,26,FALSE)+VLOOKUP(C192,$B$40:$AG$43,26,FALSE)*$D$54))))*$D$59/100</f>
        <v>4991.8707758673791</v>
      </c>
      <c r="AN192" s="174"/>
      <c r="AO192" s="176">
        <v>24</v>
      </c>
      <c r="AP192" s="174">
        <v>36</v>
      </c>
      <c r="AQ192" s="175">
        <f>VLOOKUP(C192,$B$45:$AA$48,25,FALSE)</f>
        <v>521</v>
      </c>
      <c r="AR192" s="31">
        <f>IF(LEFT(E192,1)*1=1,$S$68,$R$68)</f>
        <v>0</v>
      </c>
      <c r="AS192" s="2">
        <f>IF(LEFT(E192,1)*1=2,$U$68,$T$68)</f>
        <v>1</v>
      </c>
      <c r="AT192" s="33">
        <f>IF(LEFT(E192,1)*1=3,$W$68,$V$68)</f>
        <v>1.2</v>
      </c>
      <c r="AU192" s="31">
        <f>IF(MID(E192,3,1)*1=1,$Y$68,$X$68)</f>
        <v>1</v>
      </c>
      <c r="AV192" s="2">
        <f>IF(MID(E192,3,1)*1=2,$AA$68,$Z$68)</f>
        <v>1</v>
      </c>
      <c r="AW192" s="33" t="str">
        <f>IF(MID(E192,3,1)*1=3,$AC$68,$AB$68)</f>
        <v>보스대상</v>
      </c>
      <c r="AX192" s="31">
        <f>IF(MID(E192,5,1)*1=1,$AE$68,$AD$68)</f>
        <v>1</v>
      </c>
      <c r="AY192" s="33">
        <f>IF(MID(E192,5,1)*1=2,$AG$68,$AF$68)</f>
        <v>3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customHeight="1">
      <c r="A193" s="2"/>
      <c r="B193" s="107">
        <v>675</v>
      </c>
      <c r="C193" s="31">
        <v>10</v>
      </c>
      <c r="D193" s="111" t="s">
        <v>18</v>
      </c>
      <c r="E193" s="2" t="s">
        <v>132</v>
      </c>
      <c r="F193" s="2"/>
      <c r="G193" s="2"/>
      <c r="H193" s="33" t="s">
        <v>80</v>
      </c>
      <c r="I193" s="173">
        <f>M193/AE193</f>
        <v>1874.086044924295</v>
      </c>
      <c r="J193" s="174">
        <f>AH193/AE193</f>
        <v>28.094417760367445</v>
      </c>
      <c r="K193" s="189">
        <f>RANK(I193,$I$76:$I$999)</f>
        <v>117</v>
      </c>
      <c r="L193" s="190" t="e">
        <f>RANK(I193,$I$461:$I$888)</f>
        <v>#N/A</v>
      </c>
      <c r="M193" s="173">
        <f>SUM(N193:R193)</f>
        <v>34754.19343920183</v>
      </c>
      <c r="N193" s="174">
        <f>T193*(1+(IF((AG193+IF($D$62=1,15,0)+IF(F193="백어택",8,0))&gt;100,100,AG193+IF($D$62=1,15,0)+IF(F193="백어택",8,0))/100)*(AI193/100-1))</f>
        <v>11587.174855274163</v>
      </c>
      <c r="O193" s="174">
        <f>U193*(1+(IF(($D$57+IF($D$62=1,15,0)+IF(F193="백어택",8,0))&gt;100,100,$D$57+IF($D$62=1,15,0)+IF(F193="백어택",8,0))/100)*(AI193/100-1))</f>
        <v>23167.018583927671</v>
      </c>
      <c r="P193" s="174"/>
      <c r="Q193" s="174"/>
      <c r="R193" s="175"/>
      <c r="S193" s="173">
        <f>SUM(T193:X193)</f>
        <v>26958.945579560648</v>
      </c>
      <c r="T193" s="174">
        <f>AL193*IF(H193="근접",AT193,IF(AV193=1,AT193,1))*AU193*AX193*IF(F193="백어택",1.2,1)</f>
        <v>8988.2107864380869</v>
      </c>
      <c r="U193" s="174">
        <f>IF(AX193=1,AM193*IF(H193="근접",AT193,IF(AV193=1,AT193,1)),0)*AU193*AY193*IF(AX193=1,1,0)*IF(F193="백어택",1.2,1)</f>
        <v>17970.734793122563</v>
      </c>
      <c r="V193" s="174"/>
      <c r="W193" s="174"/>
      <c r="X193" s="175"/>
      <c r="Y193" s="173">
        <f>SUM(Z193:AD193)</f>
        <v>57961.732996055405</v>
      </c>
      <c r="Z193" s="174">
        <f>T193*$D$58/100</f>
        <v>19324.653190841887</v>
      </c>
      <c r="AA193" s="174">
        <f>U193*$D$58/100</f>
        <v>38637.079805213514</v>
      </c>
      <c r="AB193" s="174"/>
      <c r="AC193" s="174"/>
      <c r="AD193" s="175"/>
      <c r="AE193" s="173">
        <f>(AO193*(1-$D$20/100)*(1-$D$17/100)-AR193)*IF(AW193="보스대상",1,POWER(0.85,AW193))</f>
        <v>18.544609268784001</v>
      </c>
      <c r="AF193" s="174">
        <f>AP193</f>
        <v>36</v>
      </c>
      <c r="AG193" s="174">
        <f>IF($D$57&gt;100,100,$D$57)</f>
        <v>25.143699999999999</v>
      </c>
      <c r="AH193" s="174">
        <f>AQ193</f>
        <v>521</v>
      </c>
      <c r="AI193" s="174">
        <f>$D$58</f>
        <v>215</v>
      </c>
      <c r="AJ193" s="174">
        <f>10*AS193/IF(AX193=1,IF(AY193=1,4.5,4),4)</f>
        <v>2.5</v>
      </c>
      <c r="AK193" s="174">
        <f>SUM(AL193:AN193)</f>
        <v>12482.046431232451</v>
      </c>
      <c r="AL193" s="174">
        <f>IF(AV193=1,$D$61*(VLOOKUP(C193,$B$36:$AG$39,25,FALSE)+VLOOKUP(C193,$B$40:$AG$43,25,FALSE)*$D$54),(IF(H193="근접",$D$61*(VLOOKUP(C193,$B$36:$AG$39,25,FALSE)+VLOOKUP(C193,$B$40:$AG$43,25,FALSE)*$D$54),$D$60*(VLOOKUP(C193,$B$36:$AG$39,25,FALSE)+VLOOKUP(C193,$B$40:$AG$43,25,FALSE)*$D$54))))*$D$59/100</f>
        <v>7490.175655365073</v>
      </c>
      <c r="AM193" s="174">
        <f>(IF(AV193=1,$D$61*(VLOOKUP(C193,$B$36:$AG$39,26,FALSE)+VLOOKUP(C193,$B$40:$AG$43,26,FALSE)*$D$54),IF(H193="근접",$D$61*(VLOOKUP(C193,$B$36:$AG$39,26,FALSE)+VLOOKUP(C193,$B$40:$AG$43,26,FALSE)*$D$54),$D$60*(VLOOKUP(C193,$B$36:$AG$39,26,FALSE)+VLOOKUP(C193,$B$40:$AG$43,26,FALSE)*$D$54))))*$D$59/100</f>
        <v>4991.8707758673791</v>
      </c>
      <c r="AN193" s="174"/>
      <c r="AO193" s="176">
        <v>24</v>
      </c>
      <c r="AP193" s="174">
        <v>36</v>
      </c>
      <c r="AQ193" s="175">
        <f>VLOOKUP(C193,$B$45:$AA$48,25,FALSE)</f>
        <v>521</v>
      </c>
      <c r="AR193" s="31">
        <f>IF(LEFT(E193,1)*1=1,$S$68,$R$68)</f>
        <v>0</v>
      </c>
      <c r="AS193" s="2">
        <f>IF(LEFT(E193,1)*1=2,$U$68,$T$68)</f>
        <v>1</v>
      </c>
      <c r="AT193" s="33">
        <f>IF(LEFT(E193,1)*1=3,$W$68,$V$68)</f>
        <v>1.2</v>
      </c>
      <c r="AU193" s="31">
        <f>IF(MID(E193,3,1)*1=1,$Y$68,$X$68)</f>
        <v>1</v>
      </c>
      <c r="AV193" s="2">
        <f>IF(MID(E193,3,1)*1=2,$AA$68,$Z$68)</f>
        <v>1</v>
      </c>
      <c r="AW193" s="33" t="str">
        <f>IF(MID(E193,3,1)*1=3,$AC$68,$AB$68)</f>
        <v>보스대상</v>
      </c>
      <c r="AX193" s="31">
        <f>IF(MID(E193,5,1)*1=1,$AE$68,$AD$68)</f>
        <v>1</v>
      </c>
      <c r="AY193" s="33">
        <f>IF(MID(E193,5,1)*1=2,$AG$68,$AF$68)</f>
        <v>3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customHeight="1">
      <c r="A194" s="2"/>
      <c r="B194" s="107">
        <v>391</v>
      </c>
      <c r="C194" s="31">
        <v>10</v>
      </c>
      <c r="D194" s="111" t="s">
        <v>8</v>
      </c>
      <c r="E194" s="2" t="s">
        <v>156</v>
      </c>
      <c r="F194" s="2"/>
      <c r="G194" s="2"/>
      <c r="H194" s="33" t="s">
        <v>81</v>
      </c>
      <c r="I194" s="173">
        <f>M194/AE194</f>
        <v>1870.9377863482821</v>
      </c>
      <c r="J194" s="174">
        <f>AH194/AE194</f>
        <v>50.149164306906222</v>
      </c>
      <c r="K194" s="189">
        <f>RANK(I194,$I$76:$I$999)</f>
        <v>119</v>
      </c>
      <c r="L194" s="190" t="e">
        <f>RANK(I194,$I$461:$I$888)</f>
        <v>#N/A</v>
      </c>
      <c r="M194" s="173">
        <f>SUM(N194:R194)</f>
        <v>27212.059068639443</v>
      </c>
      <c r="N194" s="174">
        <f>T194*(1+(IF((AG194+IF($D$62=1,15,0)+IF(F194="백어택",8,0))&gt;100,100,AG194+IF($D$62=1,15,0)+IF(F194="백어택",8,0))/100)*($D$58/100-1))</f>
        <v>7672.1019126621541</v>
      </c>
      <c r="O194" s="174">
        <f>U194*(1+((IF(AG194+IF($D$62=1,15,0)+IF(F194="백어택",8,0)&gt;100,100,AG194+IF($D$62=1,15,0)+IF(F194="백어택",8,0))/100)*(AI194/100-1)))</f>
        <v>9769.9785779886442</v>
      </c>
      <c r="P194" s="174">
        <f>V194*(1+(IF(AG194+IF($D$62=1,15,0)+IF(F194="백어택",8,0)&gt;100,100,AG194+IF($D$62=1,15,0)+IF(F194="백어택",8,0))/100)*(AI194/100-1))</f>
        <v>9769.9785779886442</v>
      </c>
      <c r="Q194" s="174"/>
      <c r="R194" s="175"/>
      <c r="S194" s="173">
        <f>SUM(T194:X194)</f>
        <v>21108.486399564928</v>
      </c>
      <c r="T194" s="174">
        <f>AL194*IF(H194="근접",AR194,1)*AU194*AY194*IF(F194="백어택",1.2,1)</f>
        <v>5951.2754426635975</v>
      </c>
      <c r="U194" s="174">
        <f>AM194*IF(H194="근접",AR194,1)*AU194*AY194*IF(F194="백어택",1.2,1)</f>
        <v>7578.6054784506659</v>
      </c>
      <c r="V194" s="174">
        <f>IF(AX194=1,0,AM194*IF(H194="근접",AR194,1)*AU194*AY194)*IF(F194="백어택",1.2,1)</f>
        <v>7578.6054784506659</v>
      </c>
      <c r="W194" s="174"/>
      <c r="X194" s="175"/>
      <c r="Y194" s="173">
        <f>SUM(Z194:AD194)</f>
        <v>45383.245759064594</v>
      </c>
      <c r="Z194" s="174">
        <f>T194*$D$58/100</f>
        <v>12795.242201726734</v>
      </c>
      <c r="AA194" s="174">
        <f>U194*AI194/100</f>
        <v>16294.001778668931</v>
      </c>
      <c r="AB194" s="174">
        <f>V194*AI194/100</f>
        <v>16294.001778668931</v>
      </c>
      <c r="AC194" s="174"/>
      <c r="AD194" s="175"/>
      <c r="AE194" s="173">
        <f>AO194*(1-$D$20/100)*(1-$D$17/100)-AW194</f>
        <v>14.544609268784001</v>
      </c>
      <c r="AF194" s="174">
        <f>AP194</f>
        <v>36</v>
      </c>
      <c r="AG194" s="174">
        <f>IF($D$57&gt;100,100,$D$57)</f>
        <v>25.143699999999999</v>
      </c>
      <c r="AH194" s="174">
        <f>IF(AX194=1,AQ194,AQ194*1.4)</f>
        <v>729.4</v>
      </c>
      <c r="AI194" s="174">
        <f>$D$58</f>
        <v>215</v>
      </c>
      <c r="AJ194" s="174">
        <f>10/6/AX194</f>
        <v>1.1111111111111112</v>
      </c>
      <c r="AK194" s="174">
        <f>SUM(AL194:AN194)</f>
        <v>11274.90076759522</v>
      </c>
      <c r="AL194" s="174">
        <f>(IF(H194="근접",$D$61*(VLOOKUP(C194,$B$36:$AG$39,9,FALSE)+VLOOKUP(C194,$B$40:$AG$43,9,FALSE)*$D$54),$D$60*(VLOOKUP(C194,$B$36:$AG$39,9,FALSE)+VLOOKUP(C194,$B$40:$AG$43,9,FALSE)*$D$54)))*$D$59/100</f>
        <v>4959.3962022196647</v>
      </c>
      <c r="AM194" s="174">
        <f>(IF(H194="근접",$D$61*(VLOOKUP(C194,$B$36:$AG$39,10,FALSE)+VLOOKUP(C194,$B$40:$AG$43,10,FALSE)*$D$54),$D$60*(VLOOKUP(C194,$B$36:$AG$39,10,FALSE)+VLOOKUP(C194,$B$40:$AG$43,10,FALSE)*$D$54)))*$D$59/100</f>
        <v>6315.5045653755551</v>
      </c>
      <c r="AN194" s="174"/>
      <c r="AO194" s="176">
        <v>24</v>
      </c>
      <c r="AP194" s="174">
        <v>36</v>
      </c>
      <c r="AQ194" s="175">
        <f>VLOOKUP(C194,$B$45:$AA$48,9,FALSE)</f>
        <v>521</v>
      </c>
      <c r="AR194" s="31">
        <f>IF(LEFT(E194,1)*1=1,$S$58,$R$58)</f>
        <v>1.2</v>
      </c>
      <c r="AS194" s="2">
        <f>IF(LEFT(E194,1)*1=2,$U$58,$T$58)</f>
        <v>0</v>
      </c>
      <c r="AT194" s="33">
        <f>IF(LEFT(E194,1)*1=3,$W$58,$V$58)</f>
        <v>0</v>
      </c>
      <c r="AU194" s="31">
        <f>IF(MID(E194,3,1)*1=1,$Y$58,$X$58)</f>
        <v>1</v>
      </c>
      <c r="AV194" s="2">
        <f>IF(MID(E194,3,1)*1=2,$AA$58,$Z$58)</f>
        <v>0</v>
      </c>
      <c r="AW194" s="33">
        <f>IF(MID(E194,3,1)*1=3,$AC$58,$AB$58)</f>
        <v>4</v>
      </c>
      <c r="AX194" s="31">
        <f>IF(MID(E194,5,1)*1=1,$AE$58,$AD$58)</f>
        <v>1.5</v>
      </c>
      <c r="AY194" s="33">
        <f>IF(MID(E194,5,1)*1=2,$AG$58,$AF$58)</f>
        <v>1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customHeight="1">
      <c r="A195" s="2"/>
      <c r="B195" s="107">
        <v>204</v>
      </c>
      <c r="C195" s="31">
        <v>10</v>
      </c>
      <c r="D195" s="106" t="s">
        <v>10</v>
      </c>
      <c r="E195" s="2" t="s">
        <v>169</v>
      </c>
      <c r="F195" s="2"/>
      <c r="G195" s="2"/>
      <c r="H195" s="33"/>
      <c r="I195" s="173">
        <f>M195/AE195</f>
        <v>1870.5896600193278</v>
      </c>
      <c r="J195" s="174">
        <f>AH195/AE195</f>
        <v>25.811482952392598</v>
      </c>
      <c r="K195" s="189">
        <f>RANK(I195,$I$76:$I$999)</f>
        <v>120</v>
      </c>
      <c r="L195" s="190">
        <f>RANK(I195,$I$76:$I$460)</f>
        <v>120</v>
      </c>
      <c r="M195" s="173">
        <f>SUM(N195:R195)</f>
        <v>29858.142647186589</v>
      </c>
      <c r="N195" s="174">
        <f>T195*(1+(IF(($AG195+IF($D$62=1,15,0)+IF($F195="백어택",8,0))&gt;100,100,($AG195+IF($D$62=1,15,0)+IF($F195="백어택",8,0)))/100)*((($AI195+AY195)/100-1)))</f>
        <v>5598.2762839561065</v>
      </c>
      <c r="O195" s="174">
        <f>U195*(1+(IF(($AG195+IF($D$62=1,IF(AS195=15,0,15),0)+$AS195+IF($F195="백어택",8,0))&gt;100,100,($AG195+IF($D$62=1,IF(AS195=15,0,15),0)+$AS195+IF($F195="백어택",8,0)))/100)*((($AI195+$AY195)/100-1)))</f>
        <v>6650.1826653592334</v>
      </c>
      <c r="P195" s="174">
        <f>V195*(1+(IF(($AG195+IF($D$62=1,IF(AT195=15,0,15),0)+$AS195+IF($F195="백어택",8,0))&gt;100,100,($AG195+IF($D$62=1,IF(AT195=15,0,15),0)+$AS195+IF($F195="백어택",8,0)))/100)*((($AI195+$AY195)/100-1)))</f>
        <v>6650.1826653592334</v>
      </c>
      <c r="Q195" s="174">
        <f>W195*(1+(IF(($AG195+IF($D$62=1,IF(AU195=15,0,15),0)+$AS195+IF($F195="백어택",8,0))&gt;100,100,($AG195+IF($D$62=1,IF(AU195=15,0,15),0)+$AS195+IF($F195="백어택",8,0)))/100)*((($AI195+$AY195)/100-1)))</f>
        <v>6650.1826653592334</v>
      </c>
      <c r="R195" s="175">
        <f>X195*(1+(IF($D$57+AS195&gt;100,100,$D$57+AS195)/100)*(AI195/100-1))</f>
        <v>4309.3183671527831</v>
      </c>
      <c r="S195" s="173">
        <f>SUM(T195:X195)</f>
        <v>17825.180947512337</v>
      </c>
      <c r="T195" s="174">
        <f>AL195*AX195*IF(F195="백어택",1.2,1)/4</f>
        <v>3835.0217184837211</v>
      </c>
      <c r="U195" s="174">
        <f>T195</f>
        <v>3835.0217184837211</v>
      </c>
      <c r="V195" s="174">
        <f>U195</f>
        <v>3835.0217184837211</v>
      </c>
      <c r="W195" s="174">
        <f>V195</f>
        <v>3835.0217184837211</v>
      </c>
      <c r="X195" s="175">
        <f>AL195*IF(AU195=1,0,IF(AX195=1,AU195,0.324))</f>
        <v>2485.0940735774511</v>
      </c>
      <c r="Y195" s="173">
        <f>SUM(Z195:AD195)</f>
        <v>43390.923711351585</v>
      </c>
      <c r="Z195" s="174">
        <f>T195*AI195/100</f>
        <v>10847.730927837896</v>
      </c>
      <c r="AA195" s="174">
        <f>Z195</f>
        <v>10847.730927837896</v>
      </c>
      <c r="AB195" s="174">
        <f>AA195</f>
        <v>10847.730927837896</v>
      </c>
      <c r="AC195" s="174">
        <f>AB195</f>
        <v>10847.730927837896</v>
      </c>
      <c r="AD195" s="175"/>
      <c r="AE195" s="173">
        <f>AO195*(1-$D$17/100)</f>
        <v>15.961888</v>
      </c>
      <c r="AF195" s="174">
        <f>AP195</f>
        <v>36</v>
      </c>
      <c r="AG195" s="174">
        <f>IF($D$57+AV195&gt;100,100,$D$57+AV195)</f>
        <v>25.143699999999999</v>
      </c>
      <c r="AH195" s="174">
        <f>AQ195</f>
        <v>412</v>
      </c>
      <c r="AI195" s="174">
        <f>$D$58+$D$19</f>
        <v>282.85969999999998</v>
      </c>
      <c r="AJ195" s="174">
        <f>10*AR195/(7-IF(AX195=1,0,3))</f>
        <v>2.5</v>
      </c>
      <c r="AK195" s="174">
        <f>SUM(AL195:AN195)</f>
        <v>7670.0434369674422</v>
      </c>
      <c r="AL195" s="174">
        <f>(VLOOKUP(C195,$B$36:$AG$39,13,FALSE)+VLOOKUP(C195,$B$40:$AG$43,13,FALSE)*$D$54)*$D$59/100</f>
        <v>7670.0434369674422</v>
      </c>
      <c r="AM195" s="174"/>
      <c r="AN195" s="174"/>
      <c r="AO195" s="176">
        <v>16</v>
      </c>
      <c r="AP195" s="174">
        <v>36</v>
      </c>
      <c r="AQ195" s="175">
        <f>VLOOKUP(C195,$B$45:$AA$48,13,FALSE)</f>
        <v>412</v>
      </c>
      <c r="AR195" s="31">
        <f>IF(LEFT(E195,1)*1=1,$S$60,$R$60)</f>
        <v>1</v>
      </c>
      <c r="AS195" s="2">
        <f>IF(LEFT(E195,1)*1=2,$U$60,$T$60)</f>
        <v>15</v>
      </c>
      <c r="AT195" s="33">
        <f>IF(LEFT(E195,1)*1=3,$W$60,$V$60)</f>
        <v>0</v>
      </c>
      <c r="AU195" s="31">
        <f>IF(MID(E195,3,1)*1=1,$Y$60,$X$60)</f>
        <v>0.27</v>
      </c>
      <c r="AV195" s="2">
        <f>IF(MID(E195,3,1)*1=2,$AA$60,$Z$60)</f>
        <v>0</v>
      </c>
      <c r="AW195" s="33">
        <f>IF(MID(E195,3,1)*1=3,$AC$60,$AB$60)</f>
        <v>0</v>
      </c>
      <c r="AX195" s="31">
        <f>IF(MID(E195,5,1)*1=1,$AE$60,$AD$60)</f>
        <v>2</v>
      </c>
      <c r="AY195" s="33">
        <f>IF(MID(E195,5,1)*1=2,$AG$60,$AF$60)</f>
        <v>0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customHeight="1">
      <c r="A196" s="2"/>
      <c r="B196" s="107">
        <v>41</v>
      </c>
      <c r="C196" s="31">
        <v>10</v>
      </c>
      <c r="D196" s="106" t="s">
        <v>3</v>
      </c>
      <c r="E196" s="2" t="s">
        <v>223</v>
      </c>
      <c r="F196" s="2"/>
      <c r="G196" s="2"/>
      <c r="H196" s="33"/>
      <c r="I196" s="173">
        <f>M196/AE196</f>
        <v>1868.5944005606268</v>
      </c>
      <c r="J196" s="174">
        <f>AH196/AE196</f>
        <v>39.260184425969328</v>
      </c>
      <c r="K196" s="189">
        <f>RANK(I196,$I$76:$I$999)</f>
        <v>121</v>
      </c>
      <c r="L196" s="190">
        <f>RANK(I196,$I$76:$I$460)</f>
        <v>121</v>
      </c>
      <c r="M196" s="173">
        <f>SUM(N196:R196)</f>
        <v>11184.860452190947</v>
      </c>
      <c r="N196" s="174">
        <f>T196*(1+(IF((AG196+IF($D$62=1,15,0)+IF(F196="백어택",8,0))&gt;100,100,(AG196+IF($D$62=1,15,0)+IF(F196="백어택",8,0)))/100)*((AI196/100-1)))</f>
        <v>5112.1483337590998</v>
      </c>
      <c r="O196" s="174"/>
      <c r="P196" s="174"/>
      <c r="Q196" s="174"/>
      <c r="R196" s="175">
        <f>X196*(1+(IF(($AG196+IF($D$62=1,IF($AT196=15,0,15),0)+$AT196+IF($F196="백어택",8,0))&gt;100,100,($AG196+IF($D$62=1,IF($AT196=15,0,15),0)+$AT196+IF($F196="백어택",8,0)))/100)*(($AI196/100-1)))</f>
        <v>6072.7121184318466</v>
      </c>
      <c r="S196" s="173">
        <f>SUM(T196:X196)</f>
        <v>7004.0129831613831</v>
      </c>
      <c r="T196" s="174">
        <f>AL196*AU196*AV196*AW196*AX196</f>
        <v>3502.0064915806915</v>
      </c>
      <c r="U196" s="174"/>
      <c r="V196" s="174"/>
      <c r="W196" s="174"/>
      <c r="X196" s="175">
        <f>AL196*AU196*AV196*IF(AW196=1,1,0.25)*AX196*AY196</f>
        <v>3502.0064915806915</v>
      </c>
      <c r="Y196" s="173">
        <f>SUM(Z196:AD196)</f>
        <v>15058.627913796974</v>
      </c>
      <c r="Z196" s="174">
        <f>T196*$D$58/100</f>
        <v>7529.313956898487</v>
      </c>
      <c r="AA196" s="174"/>
      <c r="AB196" s="174"/>
      <c r="AC196" s="174"/>
      <c r="AD196" s="175">
        <f>X196*$D$58/100</f>
        <v>7529.313956898487</v>
      </c>
      <c r="AE196" s="173">
        <f>IF(AV196=1,AO196*(1-$D$17/100),AO196*(1-$D$17/100)+6)</f>
        <v>5.9857079999999998</v>
      </c>
      <c r="AF196" s="174">
        <f>AP196</f>
        <v>36</v>
      </c>
      <c r="AG196" s="174">
        <f>IF($D$57&gt;100,100,$D$57)</f>
        <v>25.143699999999999</v>
      </c>
      <c r="AH196" s="174">
        <f>AQ196</f>
        <v>235</v>
      </c>
      <c r="AI196" s="174">
        <f>$D$58+$D$19</f>
        <v>282.85969999999998</v>
      </c>
      <c r="AJ196" s="174">
        <f>10/13</f>
        <v>0.76923076923076927</v>
      </c>
      <c r="AK196" s="174">
        <f>SUM(AL196:AN196)</f>
        <v>2334.6709943871278</v>
      </c>
      <c r="AL196" s="174">
        <f>(VLOOKUP(C196,$B$36:$AG$39,3,FALSE)+VLOOKUP(C196,$B$40:$AG$43,3,FALSE)*$D$54)*$D$59/100</f>
        <v>2334.6709943871278</v>
      </c>
      <c r="AM196" s="174"/>
      <c r="AN196" s="174"/>
      <c r="AO196" s="176">
        <v>6</v>
      </c>
      <c r="AP196" s="174">
        <v>36</v>
      </c>
      <c r="AQ196" s="175">
        <f>VLOOKUP(C196,$B$45:$AA$48,3,FALSE)</f>
        <v>235</v>
      </c>
      <c r="AR196" s="31">
        <f>IF(LEFT(E196,1)*1=1,$S$53,$R$53)</f>
        <v>0</v>
      </c>
      <c r="AS196" s="2">
        <f>IF(LEFT(E196,1)*1=2,$U$53,$T$53)</f>
        <v>0</v>
      </c>
      <c r="AT196" s="33">
        <f>IF(LEFT(E196,1)*1=3,$W$53,$V$53)</f>
        <v>15</v>
      </c>
      <c r="AU196" s="31">
        <f>IF(MID(E196,3,1)*1=1,$Y$53,$X$53)</f>
        <v>1.5</v>
      </c>
      <c r="AV196" s="2">
        <f>IF(MID(E196,3,1)*1=2,$AA$53,$Z$53)</f>
        <v>1</v>
      </c>
      <c r="AW196" s="33">
        <f>IF(MID(E196,3,1)*1=3,$AC$53,$AB$53)</f>
        <v>1</v>
      </c>
      <c r="AX196" s="31">
        <f>IF(MID(E196,5,1)*1=1,$AE$53,$AD$53)</f>
        <v>1</v>
      </c>
      <c r="AY196" s="33">
        <f>IF(MID(E196,5,1)*1=2,$AG$53,$AF$53)</f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customHeight="1">
      <c r="A197" s="2"/>
      <c r="B197" s="107">
        <v>629</v>
      </c>
      <c r="C197" s="31">
        <v>10</v>
      </c>
      <c r="D197" s="111" t="s">
        <v>18</v>
      </c>
      <c r="E197" s="2" t="s">
        <v>153</v>
      </c>
      <c r="F197" s="2"/>
      <c r="G197" s="2"/>
      <c r="H197" s="33" t="s">
        <v>81</v>
      </c>
      <c r="I197" s="173">
        <f>M197/AE197</f>
        <v>1858.8839912667831</v>
      </c>
      <c r="J197" s="174">
        <f>AH197/AE197</f>
        <v>35.820831647790158</v>
      </c>
      <c r="K197" s="189">
        <f>RANK(I197,$I$76:$I$999)</f>
        <v>122</v>
      </c>
      <c r="L197" s="190" t="e">
        <f>RANK(I197,$I$461:$I$888)</f>
        <v>#N/A</v>
      </c>
      <c r="M197" s="173">
        <f>SUM(N197:R197)</f>
        <v>27036.74132897305</v>
      </c>
      <c r="N197" s="174">
        <f>T197*(1+(IF((AG197+IF($D$62=1,15,0)+IF(F197="백어택",8,0))&gt;100,100,AG197+IF($D$62=1,15,0)+IF(F197="백어택",8,0))/100)*(AI197/100-1))</f>
        <v>27036.74132897305</v>
      </c>
      <c r="O197" s="174">
        <f>U197*(1+(IF(($D$57+IF($D$62=1,15,0)+IF(F197="백어택",8,0))&gt;100,100,$D$57+IF($D$62=1,15,0)+IF(F197="백어택",8,0))/100)*(AI197/100-1))</f>
        <v>0</v>
      </c>
      <c r="P197" s="174"/>
      <c r="Q197" s="174"/>
      <c r="R197" s="175"/>
      <c r="S197" s="173">
        <f>SUM(T197:X197)</f>
        <v>20972.491835022203</v>
      </c>
      <c r="T197" s="174">
        <f>AL197*IF(H197="근접",AT197,IF(AV197=1,AT197,1))*AU197*AX197*IF(F197="백어택",1.2,1)</f>
        <v>20972.491835022203</v>
      </c>
      <c r="U197" s="174">
        <f>IF(AX197=1,AM197*IF(H197="근접",AT197,IF(AV197=1,AT197,1)),0)*AU197*AY197*IF(AX197=1,1,0)*IF(F197="백어택",1.2,1)</f>
        <v>0</v>
      </c>
      <c r="V197" s="174"/>
      <c r="W197" s="174"/>
      <c r="X197" s="175"/>
      <c r="Y197" s="173">
        <f>SUM(Z197:AD197)</f>
        <v>45090.857445297734</v>
      </c>
      <c r="Z197" s="174">
        <f>T197*$D$58/100</f>
        <v>45090.857445297734</v>
      </c>
      <c r="AA197" s="174">
        <f>U197*$D$58/100</f>
        <v>0</v>
      </c>
      <c r="AB197" s="174"/>
      <c r="AC197" s="174"/>
      <c r="AD197" s="175"/>
      <c r="AE197" s="173">
        <f>(AO197*(1-$D$20/100)*(1-$D$17/100)-AR197)*IF(AW197="보스대상",1,POWER(0.85,AW197))</f>
        <v>14.544609268784001</v>
      </c>
      <c r="AF197" s="174">
        <f>AP197</f>
        <v>36</v>
      </c>
      <c r="AG197" s="174">
        <f>IF($D$57&gt;100,100,$D$57)</f>
        <v>25.143699999999999</v>
      </c>
      <c r="AH197" s="174">
        <f>AQ197</f>
        <v>521</v>
      </c>
      <c r="AI197" s="174">
        <f>$D$58</f>
        <v>215</v>
      </c>
      <c r="AJ197" s="174">
        <f>10*AS197/IF(AX197=1,IF(AY197=1,4.5,4),4)</f>
        <v>2.5</v>
      </c>
      <c r="AK197" s="174">
        <f>SUM(AL197:AN197)</f>
        <v>12482.046431232451</v>
      </c>
      <c r="AL197" s="174">
        <f>IF(AV197=1,$D$61*(VLOOKUP(C197,$B$36:$AG$39,25,FALSE)+VLOOKUP(C197,$B$40:$AG$43,25,FALSE)*$D$54),(IF(H197="근접",$D$61*(VLOOKUP(C197,$B$36:$AG$39,25,FALSE)+VLOOKUP(C197,$B$40:$AG$43,25,FALSE)*$D$54),$D$60*(VLOOKUP(C197,$B$36:$AG$39,25,FALSE)+VLOOKUP(C197,$B$40:$AG$43,25,FALSE)*$D$54))))*$D$59/100</f>
        <v>7490.175655365073</v>
      </c>
      <c r="AM197" s="174">
        <f>(IF(AV197=1,$D$61*(VLOOKUP(C197,$B$36:$AG$39,26,FALSE)+VLOOKUP(C197,$B$40:$AG$43,26,FALSE)*$D$54),IF(H197="근접",$D$61*(VLOOKUP(C197,$B$36:$AG$39,26,FALSE)+VLOOKUP(C197,$B$40:$AG$43,26,FALSE)*$D$54),$D$60*(VLOOKUP(C197,$B$36:$AG$39,26,FALSE)+VLOOKUP(C197,$B$40:$AG$43,26,FALSE)*$D$54))))*$D$59/100</f>
        <v>4991.8707758673791</v>
      </c>
      <c r="AN197" s="174"/>
      <c r="AO197" s="176">
        <v>24</v>
      </c>
      <c r="AP197" s="174">
        <v>36</v>
      </c>
      <c r="AQ197" s="175">
        <f>VLOOKUP(C197,$B$45:$AA$48,25,FALSE)</f>
        <v>521</v>
      </c>
      <c r="AR197" s="31">
        <f>IF(LEFT(E197,1)*1=1,$S$68,$R$68)</f>
        <v>4</v>
      </c>
      <c r="AS197" s="2">
        <f>IF(LEFT(E197,1)*1=2,$U$68,$T$68)</f>
        <v>1</v>
      </c>
      <c r="AT197" s="33">
        <f>IF(LEFT(E197,1)*1=3,$W$68,$V$68)</f>
        <v>1</v>
      </c>
      <c r="AU197" s="31">
        <f>IF(MID(E197,3,1)*1=1,$Y$68,$X$68)</f>
        <v>1</v>
      </c>
      <c r="AV197" s="2">
        <f>IF(MID(E197,3,1)*1=2,$AA$68,$Z$68)</f>
        <v>1</v>
      </c>
      <c r="AW197" s="33" t="str">
        <f>IF(MID(E197,3,1)*1=3,$AC$68,$AB$68)</f>
        <v>보스대상</v>
      </c>
      <c r="AX197" s="31">
        <f>IF(MID(E197,5,1)*1=1,$AE$68,$AD$68)</f>
        <v>2.8</v>
      </c>
      <c r="AY197" s="33">
        <f>IF(MID(E197,5,1)*1=2,$AG$68,$AF$68)</f>
        <v>1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customHeight="1">
      <c r="A198" s="2"/>
      <c r="B198" s="107">
        <v>660</v>
      </c>
      <c r="C198" s="31">
        <v>10</v>
      </c>
      <c r="D198" s="111" t="s">
        <v>18</v>
      </c>
      <c r="E198" s="2" t="s">
        <v>153</v>
      </c>
      <c r="F198" s="2"/>
      <c r="G198" s="2"/>
      <c r="H198" s="33" t="s">
        <v>80</v>
      </c>
      <c r="I198" s="173">
        <f>M198/AE198</f>
        <v>1858.8839912667831</v>
      </c>
      <c r="J198" s="174">
        <f>AH198/AE198</f>
        <v>35.820831647790158</v>
      </c>
      <c r="K198" s="189">
        <f>RANK(I198,$I$76:$I$999)</f>
        <v>122</v>
      </c>
      <c r="L198" s="190" t="e">
        <f>RANK(I198,$I$461:$I$888)</f>
        <v>#N/A</v>
      </c>
      <c r="M198" s="173">
        <f>SUM(N198:R198)</f>
        <v>27036.74132897305</v>
      </c>
      <c r="N198" s="174">
        <f>T198*(1+(IF((AG198+IF($D$62=1,15,0)+IF(F198="백어택",8,0))&gt;100,100,AG198+IF($D$62=1,15,0)+IF(F198="백어택",8,0))/100)*(AI198/100-1))</f>
        <v>27036.74132897305</v>
      </c>
      <c r="O198" s="174">
        <f>U198*(1+(IF(($D$57+IF($D$62=1,15,0)+IF(F198="백어택",8,0))&gt;100,100,$D$57+IF($D$62=1,15,0)+IF(F198="백어택",8,0))/100)*(AI198/100-1))</f>
        <v>0</v>
      </c>
      <c r="P198" s="174"/>
      <c r="Q198" s="174"/>
      <c r="R198" s="175"/>
      <c r="S198" s="173">
        <f>SUM(T198:X198)</f>
        <v>20972.491835022203</v>
      </c>
      <c r="T198" s="174">
        <f>AL198*IF(H198="근접",AT198,IF(AV198=1,AT198,1))*AU198*AX198*IF(F198="백어택",1.2,1)</f>
        <v>20972.491835022203</v>
      </c>
      <c r="U198" s="174">
        <f>IF(AX198=1,AM198*IF(H198="근접",AT198,IF(AV198=1,AT198,1)),0)*AU198*AY198*IF(AX198=1,1,0)*IF(F198="백어택",1.2,1)</f>
        <v>0</v>
      </c>
      <c r="V198" s="174"/>
      <c r="W198" s="174"/>
      <c r="X198" s="175"/>
      <c r="Y198" s="173">
        <f>SUM(Z198:AD198)</f>
        <v>45090.857445297734</v>
      </c>
      <c r="Z198" s="174">
        <f>T198*$D$58/100</f>
        <v>45090.857445297734</v>
      </c>
      <c r="AA198" s="174">
        <f>U198*$D$58/100</f>
        <v>0</v>
      </c>
      <c r="AB198" s="174"/>
      <c r="AC198" s="174"/>
      <c r="AD198" s="175"/>
      <c r="AE198" s="173">
        <f>(AO198*(1-$D$20/100)*(1-$D$17/100)-AR198)*IF(AW198="보스대상",1,POWER(0.85,AW198))</f>
        <v>14.544609268784001</v>
      </c>
      <c r="AF198" s="174">
        <f>AP198</f>
        <v>36</v>
      </c>
      <c r="AG198" s="174">
        <f>IF($D$57&gt;100,100,$D$57)</f>
        <v>25.143699999999999</v>
      </c>
      <c r="AH198" s="174">
        <f>AQ198</f>
        <v>521</v>
      </c>
      <c r="AI198" s="174">
        <f>$D$58</f>
        <v>215</v>
      </c>
      <c r="AJ198" s="174">
        <f>10*AS198/IF(AX198=1,IF(AY198=1,4.5,4),4)</f>
        <v>2.5</v>
      </c>
      <c r="AK198" s="174">
        <f>SUM(AL198:AN198)</f>
        <v>12482.046431232451</v>
      </c>
      <c r="AL198" s="174">
        <f>IF(AV198=1,$D$61*(VLOOKUP(C198,$B$36:$AG$39,25,FALSE)+VLOOKUP(C198,$B$40:$AG$43,25,FALSE)*$D$54),(IF(H198="근접",$D$61*(VLOOKUP(C198,$B$36:$AG$39,25,FALSE)+VLOOKUP(C198,$B$40:$AG$43,25,FALSE)*$D$54),$D$60*(VLOOKUP(C198,$B$36:$AG$39,25,FALSE)+VLOOKUP(C198,$B$40:$AG$43,25,FALSE)*$D$54))))*$D$59/100</f>
        <v>7490.175655365073</v>
      </c>
      <c r="AM198" s="174">
        <f>(IF(AV198=1,$D$61*(VLOOKUP(C198,$B$36:$AG$39,26,FALSE)+VLOOKUP(C198,$B$40:$AG$43,26,FALSE)*$D$54),IF(H198="근접",$D$61*(VLOOKUP(C198,$B$36:$AG$39,26,FALSE)+VLOOKUP(C198,$B$40:$AG$43,26,FALSE)*$D$54),$D$60*(VLOOKUP(C198,$B$36:$AG$39,26,FALSE)+VLOOKUP(C198,$B$40:$AG$43,26,FALSE)*$D$54))))*$D$59/100</f>
        <v>4991.8707758673791</v>
      </c>
      <c r="AN198" s="174"/>
      <c r="AO198" s="176">
        <v>24</v>
      </c>
      <c r="AP198" s="174">
        <v>36</v>
      </c>
      <c r="AQ198" s="175">
        <f>VLOOKUP(C198,$B$45:$AA$48,25,FALSE)</f>
        <v>521</v>
      </c>
      <c r="AR198" s="31">
        <f>IF(LEFT(E198,1)*1=1,$S$68,$R$68)</f>
        <v>4</v>
      </c>
      <c r="AS198" s="2">
        <f>IF(LEFT(E198,1)*1=2,$U$68,$T$68)</f>
        <v>1</v>
      </c>
      <c r="AT198" s="33">
        <f>IF(LEFT(E198,1)*1=3,$W$68,$V$68)</f>
        <v>1</v>
      </c>
      <c r="AU198" s="31">
        <f>IF(MID(E198,3,1)*1=1,$Y$68,$X$68)</f>
        <v>1</v>
      </c>
      <c r="AV198" s="2">
        <f>IF(MID(E198,3,1)*1=2,$AA$68,$Z$68)</f>
        <v>1</v>
      </c>
      <c r="AW198" s="33" t="str">
        <f>IF(MID(E198,3,1)*1=3,$AC$68,$AB$68)</f>
        <v>보스대상</v>
      </c>
      <c r="AX198" s="31">
        <f>IF(MID(E198,5,1)*1=1,$AE$68,$AD$68)</f>
        <v>2.8</v>
      </c>
      <c r="AY198" s="33">
        <f>IF(MID(E198,5,1)*1=2,$AG$68,$AF$68)</f>
        <v>1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customHeight="1">
      <c r="A199" s="2"/>
      <c r="B199" s="107">
        <v>714</v>
      </c>
      <c r="C199" s="31">
        <v>7</v>
      </c>
      <c r="D199" s="111" t="s">
        <v>18</v>
      </c>
      <c r="E199" s="2" t="s">
        <v>179</v>
      </c>
      <c r="F199" s="2" t="s">
        <v>149</v>
      </c>
      <c r="G199" s="2" t="s">
        <v>231</v>
      </c>
      <c r="H199" s="33" t="s">
        <v>81</v>
      </c>
      <c r="I199" s="173">
        <f>M199/AE199</f>
        <v>1854.1838814377811</v>
      </c>
      <c r="J199" s="174">
        <f>AH199/AE199</f>
        <v>19.57442158735774</v>
      </c>
      <c r="K199" s="189">
        <f>RANK(I199,$I$76:$I$999)</f>
        <v>124</v>
      </c>
      <c r="L199" s="190" t="e">
        <f>RANK(I199,$I$461:$I$888)</f>
        <v>#N/A</v>
      </c>
      <c r="M199" s="173">
        <f>SUM(N199:R199)</f>
        <v>34385.115593740971</v>
      </c>
      <c r="N199" s="174">
        <f>T199*(1+(IF((AG199+IF($D$62=1,15,0)+IF(F199="백어택",8,0))&gt;100,100,AG199+IF($D$62=1,15,0)+IF(F199="백어택",8,0))/100)*(AI199/100-1))</f>
        <v>20628.464287083185</v>
      </c>
      <c r="O199" s="174">
        <f>U199*(1+(IF(($D$57+IF($D$62=1,15,0)+IF(F199="백어택",8,0))&gt;100,100,$D$57+IF($D$62=1,15,0)+IF(F199="백어택",8,0))/100)*(AI199/100-1))</f>
        <v>13756.651306657786</v>
      </c>
      <c r="P199" s="174"/>
      <c r="Q199" s="174"/>
      <c r="R199" s="175"/>
      <c r="S199" s="173">
        <f>SUM(T199:X199)</f>
        <v>24895.957795350681</v>
      </c>
      <c r="T199" s="174">
        <f>AL199*IF(H199="근접",AT199,IF(AV199=1,AT199,1))*AU199*AX199*IF(F199="백어택",1.2,1)</f>
        <v>14935.688521215985</v>
      </c>
      <c r="U199" s="174">
        <f>IF(AX199=1,AM199*IF(H199="근접",AT199,IF(AV199=1,AT199,1)),0)*AU199*AY199*IF(AX199=1,1,0)*IF(F199="백어택",1.2,1)</f>
        <v>9960.2692741346982</v>
      </c>
      <c r="V199" s="174"/>
      <c r="W199" s="174"/>
      <c r="X199" s="175"/>
      <c r="Y199" s="173">
        <f>SUM(Z199:AD199)</f>
        <v>53526.309260003967</v>
      </c>
      <c r="Z199" s="174">
        <f>T199*$D$58/100</f>
        <v>32111.730320614366</v>
      </c>
      <c r="AA199" s="174">
        <f>U199*$D$58/100</f>
        <v>21414.578939389601</v>
      </c>
      <c r="AB199" s="174"/>
      <c r="AC199" s="174"/>
      <c r="AD199" s="175"/>
      <c r="AE199" s="173">
        <f>(AO199*(1-$D$20/100)*(1-$D$17/100)-AR199)*IF(AW199="보스대상",1,POWER(0.85,AW199))</f>
        <v>18.544609268784001</v>
      </c>
      <c r="AF199" s="174">
        <f>AP199</f>
        <v>36</v>
      </c>
      <c r="AG199" s="174">
        <f>IF($D$57&gt;100,100,$D$57)</f>
        <v>25.143699999999999</v>
      </c>
      <c r="AH199" s="174">
        <f>AQ199</f>
        <v>363</v>
      </c>
      <c r="AI199" s="174">
        <f>$D$58</f>
        <v>215</v>
      </c>
      <c r="AJ199" s="174">
        <f>10*AS199/IF(AX199=1,IF(AY199=1,4.5,4),4)</f>
        <v>2.2222222222222223</v>
      </c>
      <c r="AK199" s="174">
        <f>SUM(AL199:AN199)</f>
        <v>12349.18541436046</v>
      </c>
      <c r="AL199" s="174">
        <f>IF(AV199=1,$D$61*(VLOOKUP(C199,$B$36:$AG$39,25,FALSE)+VLOOKUP(C199,$B$40:$AG$43,25,FALSE)*$D$54),(IF(H199="근접",$D$61*(VLOOKUP(C199,$B$36:$AG$39,25,FALSE)+VLOOKUP(C199,$B$40:$AG$43,25,FALSE)*$D$54),$D$60*(VLOOKUP(C199,$B$36:$AG$39,25,FALSE)+VLOOKUP(C199,$B$40:$AG$43,25,FALSE)*$D$54))))*$D$59/100</f>
        <v>7408.5756553650726</v>
      </c>
      <c r="AM199" s="174">
        <f>(IF(AV199=1,$D$61*(VLOOKUP(C199,$B$36:$AG$39,26,FALSE)+VLOOKUP(C199,$B$40:$AG$43,26,FALSE)*$D$54),IF(H199="근접",$D$61*(VLOOKUP(C199,$B$36:$AG$39,26,FALSE)+VLOOKUP(C199,$B$40:$AG$43,26,FALSE)*$D$54),$D$60*(VLOOKUP(C199,$B$36:$AG$39,26,FALSE)+VLOOKUP(C199,$B$40:$AG$43,26,FALSE)*$D$54))))*$D$59/100</f>
        <v>4940.609758995387</v>
      </c>
      <c r="AN199" s="174"/>
      <c r="AO199" s="176">
        <v>24</v>
      </c>
      <c r="AP199" s="174">
        <v>36</v>
      </c>
      <c r="AQ199" s="175">
        <f>VLOOKUP(C199,$B$45:$AA$48,25,FALSE)</f>
        <v>363</v>
      </c>
      <c r="AR199" s="31">
        <f>IF(LEFT(E199,1)*1=1,$S$68,$R$68)</f>
        <v>0</v>
      </c>
      <c r="AS199" s="2">
        <f>IF(LEFT(E199,1)*1=2,$U$68,$T$68)</f>
        <v>1</v>
      </c>
      <c r="AT199" s="33">
        <f>IF(LEFT(E199,1)*1=3,$W$68,$V$68)</f>
        <v>1.2</v>
      </c>
      <c r="AU199" s="31">
        <f>IF(MID(E199,3,1)*1=1,$Y$68,$X$68)</f>
        <v>1.4</v>
      </c>
      <c r="AV199" s="2">
        <f>IF(MID(E199,3,1)*1=2,$AA$68,$Z$68)</f>
        <v>0</v>
      </c>
      <c r="AW199" s="33" t="str">
        <f>IF(MID(E199,3,1)*1=3,$AC$68,$AB$68)</f>
        <v>보스대상</v>
      </c>
      <c r="AX199" s="31">
        <f>IF(MID(E199,5,1)*1=1,$AE$68,$AD$68)</f>
        <v>1</v>
      </c>
      <c r="AY199" s="33">
        <f>IF(MID(E199,5,1)*1=2,$AG$68,$AF$68)</f>
        <v>1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customHeight="1">
      <c r="A200" s="2"/>
      <c r="B200" s="107">
        <v>166</v>
      </c>
      <c r="C200" s="31">
        <v>10</v>
      </c>
      <c r="D200" s="106" t="s">
        <v>10</v>
      </c>
      <c r="E200" s="2" t="s">
        <v>144</v>
      </c>
      <c r="F200" s="2" t="s">
        <v>149</v>
      </c>
      <c r="G200" s="2"/>
      <c r="H200" s="33"/>
      <c r="I200" s="173">
        <f>M200/AE200</f>
        <v>1852.1998462450883</v>
      </c>
      <c r="J200" s="174">
        <f>AH200/AE200</f>
        <v>25.811482952392598</v>
      </c>
      <c r="K200" s="189">
        <f>RANK(I200,$I$76:$I$999)</f>
        <v>125</v>
      </c>
      <c r="L200" s="190">
        <f>RANK(I200,$I$76:$I$460)</f>
        <v>125</v>
      </c>
      <c r="M200" s="173">
        <f>SUM(N200:R200)</f>
        <v>29564.60649938132</v>
      </c>
      <c r="N200" s="174">
        <f>T200*(1+(IF(($AG200+IF($D$62=1,15,0)+IF($F200="백어택",8,0))&gt;100,100,($AG200+IF($D$62=1,15,0)+IF($F200="백어택",8,0)))/100)*((($AI200+AY200)/100-1)))</f>
        <v>7391.1516248453299</v>
      </c>
      <c r="O200" s="174">
        <f>U200*(1+(IF(($AG200+IF($D$62=1,IF(AS200=15,0,15),0)+$AS200+IF($F200="백어택",8,0))&gt;100,100,($AG200+IF($D$62=1,IF(AS200=15,0,15),0)+$AS200+IF($F200="백어택",8,0)))/100)*((($AI200+$AY200)/100-1)))</f>
        <v>7391.1516248453299</v>
      </c>
      <c r="P200" s="174">
        <f>V200*(1+(IF(($AG200+IF($D$62=1,IF(AT200=15,0,15),0)+$AS200+IF($F200="백어택",8,0))&gt;100,100,($AG200+IF($D$62=1,IF(AT200=15,0,15),0)+$AS200+IF($F200="백어택",8,0)))/100)*((($AI200+$AY200)/100-1)))</f>
        <v>7391.1516248453299</v>
      </c>
      <c r="Q200" s="174">
        <f>W200*(1+(IF(($AG200+IF($D$62=1,IF(AU200=15,0,15),0)+$AS200+IF($F200="백어택",8,0))&gt;100,100,($AG200+IF($D$62=1,IF(AU200=15,0,15),0)+$AS200+IF($F200="백어택",8,0)))/100)*((($AI200+$AY200)/100-1)))</f>
        <v>7391.1516248453299</v>
      </c>
      <c r="R200" s="175">
        <f>X200*(1+(IF($D$57+AS200&gt;100,100,$D$57+AS200)/100)*(AI200/100-1))</f>
        <v>0</v>
      </c>
      <c r="S200" s="173">
        <f>SUM(T200:X200)</f>
        <v>18408.104248721862</v>
      </c>
      <c r="T200" s="174">
        <f>AL200*AX200*IF(F200="백어택",1.2,1)/4</f>
        <v>4602.0260621804655</v>
      </c>
      <c r="U200" s="174">
        <f>T200</f>
        <v>4602.0260621804655</v>
      </c>
      <c r="V200" s="174">
        <f>U200</f>
        <v>4602.0260621804655</v>
      </c>
      <c r="W200" s="174">
        <f>V200</f>
        <v>4602.0260621804655</v>
      </c>
      <c r="X200" s="175">
        <f>AL200*IF(AU200=1,0,IF(AX200=1,AU200,0.324))</f>
        <v>0</v>
      </c>
      <c r="Y200" s="173">
        <f>SUM(Z200:AD200)</f>
        <v>52069.108453621913</v>
      </c>
      <c r="Z200" s="174">
        <f>T200*AI200/100</f>
        <v>13017.277113405478</v>
      </c>
      <c r="AA200" s="174">
        <f>Z200</f>
        <v>13017.277113405478</v>
      </c>
      <c r="AB200" s="174">
        <f>AA200</f>
        <v>13017.277113405478</v>
      </c>
      <c r="AC200" s="174">
        <f>AB200</f>
        <v>13017.277113405478</v>
      </c>
      <c r="AD200" s="175"/>
      <c r="AE200" s="173">
        <f>AO200*(1-$D$17/100)</f>
        <v>15.961888</v>
      </c>
      <c r="AF200" s="174">
        <f>AP200</f>
        <v>36</v>
      </c>
      <c r="AG200" s="174">
        <f>IF($D$57+AV200&gt;100,100,$D$57+AV200)</f>
        <v>25.143699999999999</v>
      </c>
      <c r="AH200" s="174">
        <f>AQ200</f>
        <v>412</v>
      </c>
      <c r="AI200" s="174">
        <f>$D$58+$D$19</f>
        <v>282.85969999999998</v>
      </c>
      <c r="AJ200" s="174">
        <f>10*AR200/(7-IF(AX200=1,0,3))</f>
        <v>2.5</v>
      </c>
      <c r="AK200" s="174">
        <f>SUM(AL200:AN200)</f>
        <v>7670.0434369674422</v>
      </c>
      <c r="AL200" s="174">
        <f>(VLOOKUP(C200,$B$36:$AG$39,13,FALSE)+VLOOKUP(C200,$B$40:$AG$43,13,FALSE)*$D$54)*$D$59/100</f>
        <v>7670.0434369674422</v>
      </c>
      <c r="AM200" s="174"/>
      <c r="AN200" s="174"/>
      <c r="AO200" s="176">
        <v>16</v>
      </c>
      <c r="AP200" s="174">
        <v>36</v>
      </c>
      <c r="AQ200" s="175">
        <f>VLOOKUP(C200,$B$45:$AA$48,13,FALSE)</f>
        <v>412</v>
      </c>
      <c r="AR200" s="31">
        <f>IF(LEFT(E200,1)*1=1,$S$60,$R$60)</f>
        <v>1</v>
      </c>
      <c r="AS200" s="2">
        <f>IF(LEFT(E200,1)*1=2,$U$60,$T$60)</f>
        <v>0</v>
      </c>
      <c r="AT200" s="33">
        <f>IF(LEFT(E200,1)*1=3,$W$60,$V$60)</f>
        <v>0</v>
      </c>
      <c r="AU200" s="31">
        <f>IF(MID(E200,3,1)*1=1,$Y$60,$X$60)</f>
        <v>1</v>
      </c>
      <c r="AV200" s="2">
        <f>IF(MID(E200,3,1)*1=2,$AA$60,$Z$60)</f>
        <v>0</v>
      </c>
      <c r="AW200" s="33">
        <f>IF(MID(E200,3,1)*1=3,$AC$60,$AB$60)</f>
        <v>0</v>
      </c>
      <c r="AX200" s="31">
        <f>IF(MID(E200,5,1)*1=1,$AE$60,$AD$60)</f>
        <v>2</v>
      </c>
      <c r="AY200" s="33">
        <f>IF(MID(E200,5,1)*1=2,$AG$60,$AF$60)</f>
        <v>0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customHeight="1">
      <c r="A201" s="2"/>
      <c r="B201" s="107">
        <v>169</v>
      </c>
      <c r="C201" s="31">
        <v>10</v>
      </c>
      <c r="D201" s="106" t="s">
        <v>10</v>
      </c>
      <c r="E201" s="2" t="s">
        <v>150</v>
      </c>
      <c r="F201" s="2" t="s">
        <v>149</v>
      </c>
      <c r="G201" s="2"/>
      <c r="H201" s="33"/>
      <c r="I201" s="173">
        <f>M201/AE201</f>
        <v>1852.1998462450883</v>
      </c>
      <c r="J201" s="174">
        <f>AH201/AE201</f>
        <v>25.811482952392598</v>
      </c>
      <c r="K201" s="189">
        <f>RANK(I201,$I$76:$I$999)</f>
        <v>125</v>
      </c>
      <c r="L201" s="190">
        <f>RANK(I201,$I$76:$I$460)</f>
        <v>125</v>
      </c>
      <c r="M201" s="173">
        <f>SUM(N201:R201)</f>
        <v>29564.60649938132</v>
      </c>
      <c r="N201" s="174">
        <f>T201*(1+(IF(($AG201+IF($D$62=1,15,0)+IF($F201="백어택",8,0))&gt;100,100,($AG201+IF($D$62=1,15,0)+IF($F201="백어택",8,0)))/100)*((($AI201+AY201)/100-1)))</f>
        <v>7391.1516248453299</v>
      </c>
      <c r="O201" s="174">
        <f>U201*(1+(IF(($AG201+IF($D$62=1,IF(AS201=15,0,15),0)+$AS201+IF($F201="백어택",8,0))&gt;100,100,($AG201+IF($D$62=1,IF(AS201=15,0,15),0)+$AS201+IF($F201="백어택",8,0)))/100)*((($AI201+$AY201)/100-1)))</f>
        <v>7391.1516248453299</v>
      </c>
      <c r="P201" s="174">
        <f>V201*(1+(IF(($AG201+IF($D$62=1,IF(AT201=15,0,15),0)+$AS201+IF($F201="백어택",8,0))&gt;100,100,($AG201+IF($D$62=1,IF(AT201=15,0,15),0)+$AS201+IF($F201="백어택",8,0)))/100)*((($AI201+$AY201)/100-1)))</f>
        <v>7391.1516248453299</v>
      </c>
      <c r="Q201" s="174">
        <f>W201*(1+(IF(($AG201+IF($D$62=1,IF(AU201=15,0,15),0)+$AS201+IF($F201="백어택",8,0))&gt;100,100,($AG201+IF($D$62=1,IF(AU201=15,0,15),0)+$AS201+IF($F201="백어택",8,0)))/100)*((($AI201+$AY201)/100-1)))</f>
        <v>7391.1516248453299</v>
      </c>
      <c r="R201" s="175">
        <f>X201*(1+(IF($D$57+AS201&gt;100,100,$D$57+AS201)/100)*(AI201/100-1))</f>
        <v>0</v>
      </c>
      <c r="S201" s="173">
        <f>SUM(T201:X201)</f>
        <v>18408.104248721862</v>
      </c>
      <c r="T201" s="174">
        <f>AL201*AX201*IF(F201="백어택",1.2,1)/4</f>
        <v>4602.0260621804655</v>
      </c>
      <c r="U201" s="174">
        <f>T201</f>
        <v>4602.0260621804655</v>
      </c>
      <c r="V201" s="174">
        <f>U201</f>
        <v>4602.0260621804655</v>
      </c>
      <c r="W201" s="174">
        <f>V201</f>
        <v>4602.0260621804655</v>
      </c>
      <c r="X201" s="175">
        <f>AL201*IF(AU201=1,0,IF(AX201=1,AU201,0.324))</f>
        <v>0</v>
      </c>
      <c r="Y201" s="173">
        <f>SUM(Z201:AD201)</f>
        <v>52069.108453621913</v>
      </c>
      <c r="Z201" s="174">
        <f>T201*AI201/100</f>
        <v>13017.277113405478</v>
      </c>
      <c r="AA201" s="174">
        <f>Z201</f>
        <v>13017.277113405478</v>
      </c>
      <c r="AB201" s="174">
        <f>AA201</f>
        <v>13017.277113405478</v>
      </c>
      <c r="AC201" s="174">
        <f>AB201</f>
        <v>13017.277113405478</v>
      </c>
      <c r="AD201" s="175"/>
      <c r="AE201" s="173">
        <f>AO201*(1-$D$17/100)</f>
        <v>15.961888</v>
      </c>
      <c r="AF201" s="174">
        <f>AP201</f>
        <v>36</v>
      </c>
      <c r="AG201" s="174">
        <f>IF($D$57+AV201&gt;100,100,$D$57+AV201)</f>
        <v>25.143699999999999</v>
      </c>
      <c r="AH201" s="174">
        <f>AQ201</f>
        <v>412</v>
      </c>
      <c r="AI201" s="174">
        <f>$D$58+$D$19</f>
        <v>282.85969999999998</v>
      </c>
      <c r="AJ201" s="174">
        <f>10*AR201/(7-IF(AX201=1,0,3))</f>
        <v>2.125</v>
      </c>
      <c r="AK201" s="174">
        <f>SUM(AL201:AN201)</f>
        <v>7670.0434369674422</v>
      </c>
      <c r="AL201" s="174">
        <f>(VLOOKUP(C201,$B$36:$AG$39,13,FALSE)+VLOOKUP(C201,$B$40:$AG$43,13,FALSE)*$D$54)*$D$59/100</f>
        <v>7670.0434369674422</v>
      </c>
      <c r="AM201" s="174"/>
      <c r="AN201" s="174"/>
      <c r="AO201" s="176">
        <v>16</v>
      </c>
      <c r="AP201" s="174">
        <v>36</v>
      </c>
      <c r="AQ201" s="175">
        <f>VLOOKUP(C201,$B$45:$AA$48,13,FALSE)</f>
        <v>412</v>
      </c>
      <c r="AR201" s="31">
        <f>IF(LEFT(E201,1)*1=1,$S$60,$R$60)</f>
        <v>0.85</v>
      </c>
      <c r="AS201" s="2">
        <f>IF(LEFT(E201,1)*1=2,$U$60,$T$60)</f>
        <v>0</v>
      </c>
      <c r="AT201" s="33">
        <f>IF(LEFT(E201,1)*1=3,$W$60,$V$60)</f>
        <v>0</v>
      </c>
      <c r="AU201" s="31">
        <f>IF(MID(E201,3,1)*1=1,$Y$60,$X$60)</f>
        <v>1</v>
      </c>
      <c r="AV201" s="2">
        <f>IF(MID(E201,3,1)*1=2,$AA$60,$Z$60)</f>
        <v>0</v>
      </c>
      <c r="AW201" s="33">
        <f>IF(MID(E201,3,1)*1=3,$AC$60,$AB$60)</f>
        <v>0</v>
      </c>
      <c r="AX201" s="31">
        <f>IF(MID(E201,5,1)*1=1,$AE$60,$AD$60)</f>
        <v>2</v>
      </c>
      <c r="AY201" s="33">
        <f>IF(MID(E201,5,1)*1=2,$AG$60,$AF$60)</f>
        <v>0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customHeight="1">
      <c r="A202" s="2"/>
      <c r="B202" s="107">
        <v>516</v>
      </c>
      <c r="C202" s="31">
        <v>10</v>
      </c>
      <c r="D202" s="111" t="s">
        <v>14</v>
      </c>
      <c r="E202" s="2" t="s">
        <v>151</v>
      </c>
      <c r="F202" s="2"/>
      <c r="G202" s="2"/>
      <c r="H202" s="33" t="s">
        <v>81</v>
      </c>
      <c r="I202" s="173">
        <f>M202/AE202</f>
        <v>1849.8202880124709</v>
      </c>
      <c r="J202" s="174">
        <f>AH202/AE202</f>
        <v>23.618723568216776</v>
      </c>
      <c r="K202" s="189">
        <f>RANK(I202,$I$76:$I$999)</f>
        <v>127</v>
      </c>
      <c r="L202" s="190" t="e">
        <f>RANK(I202,$I$461:$I$888)</f>
        <v>#N/A</v>
      </c>
      <c r="M202" s="173">
        <f>SUM(N202:R202)</f>
        <v>51456.291687991143</v>
      </c>
      <c r="N202" s="174">
        <f>T202*(1+(IF((AG202+IF($D$62=1,15,0)+IF(F202="백어택",8,0))&gt;100,100,AG202+IF($D$62=1,15,0)+IF(F202="백어택",8,0))/100)*(AI202/100-1))</f>
        <v>15436.783674841558</v>
      </c>
      <c r="O202" s="174">
        <f>U202*(1+((IF((AG202+IF($D$62=1,15,0)+IF(F202="백어택",8,0))&gt;100,100,AG202+IF($D$62=1,15,0)+IF(F202="백어택",8,0))/100)*(AI202/100-1)))</f>
        <v>15436.783674841558</v>
      </c>
      <c r="P202" s="174">
        <f>V202*(1+(IF((AG202+IF($D$62=1,15,0)+IF(F202="백어택",8,0))&gt;100,100,AG202+IF($D$62=1,15,0)+IF(F202="백어택",8,0))/100)*(AI202/100-1))</f>
        <v>20582.724338308028</v>
      </c>
      <c r="Q202" s="174">
        <f>W202*(1+(IF((AG202+IF($D$62=1,15,0)+IF(F202="백어택",8,0))&gt;100,100,AG202+IF($D$62=1,15,0)+IF(F202="백어택",8,0))/100)*(AI202/100-1))</f>
        <v>0</v>
      </c>
      <c r="R202" s="175"/>
      <c r="S202" s="173">
        <f>SUM(T202:X202)</f>
        <v>39914.819768995651</v>
      </c>
      <c r="T202" s="174">
        <f>AL202*IF(H202="근접",AR202,1)*AU202*AY202*IF(F202="백어택",1.2,1)</f>
        <v>11974.365388209146</v>
      </c>
      <c r="U202" s="174">
        <f>AM202*IF(H202="근접",AR202,1)*AU202*AY202*IF(F202="백어택",1.2,1)</f>
        <v>11974.365388209146</v>
      </c>
      <c r="V202" s="174">
        <f>AN202*IF(H202="근접",AR202,1)*AU202*AY202*IF(F202="백어택",1.2,1)</f>
        <v>15966.088992577357</v>
      </c>
      <c r="W202" s="174">
        <f>(AL202+AM202+AN202)*IF(H202="근접",AR202,1)*AU202*IF(AX202=1,0,0.6)*IF(F202="백어택",1.2,1)</f>
        <v>0</v>
      </c>
      <c r="X202" s="175"/>
      <c r="Y202" s="173">
        <f>SUM(Z202:AD202)</f>
        <v>85816.862503340642</v>
      </c>
      <c r="Z202" s="174">
        <f>T202*AI202/100</f>
        <v>25744.885584649663</v>
      </c>
      <c r="AA202" s="174">
        <f>U202*AI202/100</f>
        <v>25744.885584649663</v>
      </c>
      <c r="AB202" s="174">
        <f>V202*AI202/100</f>
        <v>34327.091334041317</v>
      </c>
      <c r="AC202" s="174">
        <f>W202*AI202/100</f>
        <v>0</v>
      </c>
      <c r="AD202" s="175"/>
      <c r="AE202" s="173">
        <f>AO202*(1-$D$20/100)*(1-$D$17/100)-AW202</f>
        <v>27.816913903176005</v>
      </c>
      <c r="AF202" s="174">
        <f>AP202</f>
        <v>36</v>
      </c>
      <c r="AG202" s="174">
        <f>IF($D$57&gt;100,100,$D$57)</f>
        <v>25.143699999999999</v>
      </c>
      <c r="AH202" s="174">
        <f>AQ202*AS202</f>
        <v>657</v>
      </c>
      <c r="AI202" s="174">
        <f>$D$58</f>
        <v>215</v>
      </c>
      <c r="AJ202" s="174">
        <f>10/3</f>
        <v>3.3333333333333335</v>
      </c>
      <c r="AK202" s="174">
        <f>SUM(AL202:AN202)</f>
        <v>18479.083226386876</v>
      </c>
      <c r="AL202" s="174">
        <f>(IF(H202="근접",$D$61*(VLOOKUP(C202,$B$36:$AG$39,19,FALSE)+VLOOKUP(C202,$B$40:$AG$43,19,FALSE)*$D$54),$D$60*(VLOOKUP(C202,$B$36:$AG$39,19,FALSE)+VLOOKUP(C202,$B$40:$AG$43,19,FALSE)*$D$54)))*$D$59/100</f>
        <v>5543.6876797264567</v>
      </c>
      <c r="AM202" s="174">
        <f>(IF(H202="근접",$D$61*(VLOOKUP(C202,$B$36:$AG$39,20,FALSE)+VLOOKUP(C202,$B$40:$AG$43,20,FALSE)*$D$54),$D$60*(VLOOKUP(C202,$B$36:$AG$39,20,FALSE)+VLOOKUP(C202,$B$40:$AG$43,20,FALSE)*$D$54)))*$D$59/100</f>
        <v>5543.6876797264567</v>
      </c>
      <c r="AN202" s="174">
        <f>(IF(H202="근접",$D$61*(VLOOKUP(C202,$B$36:$AG$39,21,FALSE)+VLOOKUP(C202,$B$40:$AG$43,21,FALSE)*$D$54),$D$60*(VLOOKUP(C202,$B$36:$AG$39,21,FALSE)+VLOOKUP(C202,$B$40:$AG$43,21,FALSE)*$D$54)))*$D$59/100</f>
        <v>7391.7078669339626</v>
      </c>
      <c r="AO202" s="176">
        <v>36</v>
      </c>
      <c r="AP202" s="174">
        <v>36</v>
      </c>
      <c r="AQ202" s="175">
        <f>VLOOKUP(C202,$B$45:$AA$48,19,FALSE)</f>
        <v>657</v>
      </c>
      <c r="AR202" s="31">
        <f>IF(LEFT(E202,1)*1=1,$S$64,$R$64)</f>
        <v>1.2</v>
      </c>
      <c r="AS202" s="2">
        <f>IF(LEFT(E202,1)*1=2,$U$64,$T$64)</f>
        <v>1</v>
      </c>
      <c r="AT202" s="33">
        <f>IF(LEFT(E202,1)*1=3,$W$64,$V$64)</f>
        <v>0</v>
      </c>
      <c r="AU202" s="31">
        <f>IF(MID(E202,3,1)*1=1,$Y$64,$X$64)</f>
        <v>1</v>
      </c>
      <c r="AV202" s="2">
        <f>IF(MID(E202,3,1)*1=2,$AA$64,$Z$64)</f>
        <v>0</v>
      </c>
      <c r="AW202" s="33">
        <f>IF(MID(E202,3,1)*1=3,$AC$64,$AB$64)</f>
        <v>0</v>
      </c>
      <c r="AX202" s="31">
        <f>IF(MID(E202,5,1)*1=1,$AE$64,$AD$64)</f>
        <v>1</v>
      </c>
      <c r="AY202" s="33">
        <f>IF(MID(E202,5,1)*1=2,$AG$64,$AF$64)</f>
        <v>1.8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customHeight="1">
      <c r="A203" s="2"/>
      <c r="B203" s="107">
        <v>390</v>
      </c>
      <c r="C203" s="31">
        <v>10</v>
      </c>
      <c r="D203" s="111" t="s">
        <v>8</v>
      </c>
      <c r="E203" s="2" t="s">
        <v>164</v>
      </c>
      <c r="F203" s="2"/>
      <c r="G203" s="2"/>
      <c r="H203" s="33" t="s">
        <v>81</v>
      </c>
      <c r="I203" s="173">
        <f>M203/AE203</f>
        <v>1834.2297399091942</v>
      </c>
      <c r="J203" s="174">
        <f>AH203/AE203</f>
        <v>39.332184864514424</v>
      </c>
      <c r="K203" s="189">
        <f>RANK(I203,$I$76:$I$999)</f>
        <v>128</v>
      </c>
      <c r="L203" s="190" t="e">
        <f>RANK(I203,$I$461:$I$888)</f>
        <v>#N/A</v>
      </c>
      <c r="M203" s="173">
        <f>SUM(N203:R203)</f>
        <v>34015.07383579931</v>
      </c>
      <c r="N203" s="174">
        <f>T203*(1+(IF((AG203+IF($D$62=1,15,0)+IF(F203="백어택",8,0))&gt;100,100,AG203+IF($D$62=1,15,0)+IF(F203="백어택",8,0))/100)*($D$58/100-1))</f>
        <v>9590.1273908276926</v>
      </c>
      <c r="O203" s="174">
        <f>U203*(1+((IF(AG203+IF($D$62=1,15,0)+IF(F203="백어택",8,0)&gt;100,100,AG203+IF($D$62=1,15,0)+IF(F203="백어택",8,0))/100)*(AI203/100-1)))</f>
        <v>12212.473222485807</v>
      </c>
      <c r="P203" s="174">
        <f>V203*(1+(IF(AG203+IF($D$62=1,15,0)+IF(F203="백어택",8,0)&gt;100,100,AG203+IF($D$62=1,15,0)+IF(F203="백어택",8,0))/100)*(AI203/100-1))</f>
        <v>12212.473222485807</v>
      </c>
      <c r="Q203" s="174"/>
      <c r="R203" s="175"/>
      <c r="S203" s="173">
        <f>SUM(T203:X203)</f>
        <v>26385.607999456166</v>
      </c>
      <c r="T203" s="174">
        <f>AL203*IF(H203="근접",AR203,1)*AU203*AY203*IF(F203="백어택",1.2,1)</f>
        <v>7439.0943033294971</v>
      </c>
      <c r="U203" s="174">
        <f>AM203*IF(H203="근접",AR203,1)*AU203*AY203*IF(F203="백어택",1.2,1)</f>
        <v>9473.2568480633327</v>
      </c>
      <c r="V203" s="174">
        <f>IF(AX203=1,0,AM203*IF(H203="근접",AR203,1)*AU203*AY203)*IF(F203="백어택",1.2,1)</f>
        <v>9473.2568480633327</v>
      </c>
      <c r="W203" s="174"/>
      <c r="X203" s="175"/>
      <c r="Y203" s="173">
        <f>SUM(Z203:AD203)</f>
        <v>56729.057198830749</v>
      </c>
      <c r="Z203" s="174">
        <f>T203*$D$58/100</f>
        <v>15994.052752158419</v>
      </c>
      <c r="AA203" s="174">
        <f>U203*AI203/100</f>
        <v>20367.502223336167</v>
      </c>
      <c r="AB203" s="174">
        <f>V203*AI203/100</f>
        <v>20367.502223336167</v>
      </c>
      <c r="AC203" s="174"/>
      <c r="AD203" s="175"/>
      <c r="AE203" s="173">
        <f>AO203*(1-$D$20/100)*(1-$D$17/100)-AW203</f>
        <v>18.544609268784001</v>
      </c>
      <c r="AF203" s="174">
        <f>AP203</f>
        <v>36</v>
      </c>
      <c r="AG203" s="174">
        <f>IF($D$57&gt;100,100,$D$57)</f>
        <v>25.143699999999999</v>
      </c>
      <c r="AH203" s="174">
        <f>IF(AX203=1,AQ203,AQ203*1.4)</f>
        <v>729.4</v>
      </c>
      <c r="AI203" s="174">
        <f>$D$58</f>
        <v>215</v>
      </c>
      <c r="AJ203" s="174">
        <f>10/6/AX203</f>
        <v>1.1111111111111112</v>
      </c>
      <c r="AK203" s="174">
        <f>SUM(AL203:AN203)</f>
        <v>11274.90076759522</v>
      </c>
      <c r="AL203" s="174">
        <f>(IF(H203="근접",$D$61*(VLOOKUP(C203,$B$36:$AG$39,9,FALSE)+VLOOKUP(C203,$B$40:$AG$43,9,FALSE)*$D$54),$D$60*(VLOOKUP(C203,$B$36:$AG$39,9,FALSE)+VLOOKUP(C203,$B$40:$AG$43,9,FALSE)*$D$54)))*$D$59/100</f>
        <v>4959.3962022196647</v>
      </c>
      <c r="AM203" s="174">
        <f>(IF(H203="근접",$D$61*(VLOOKUP(C203,$B$36:$AG$39,10,FALSE)+VLOOKUP(C203,$B$40:$AG$43,10,FALSE)*$D$54),$D$60*(VLOOKUP(C203,$B$36:$AG$39,10,FALSE)+VLOOKUP(C203,$B$40:$AG$43,10,FALSE)*$D$54)))*$D$59/100</f>
        <v>6315.5045653755551</v>
      </c>
      <c r="AN203" s="174"/>
      <c r="AO203" s="176">
        <v>24</v>
      </c>
      <c r="AP203" s="174">
        <v>36</v>
      </c>
      <c r="AQ203" s="175">
        <f>VLOOKUP(C203,$B$45:$AA$48,9,FALSE)</f>
        <v>521</v>
      </c>
      <c r="AR203" s="31">
        <f>IF(LEFT(E203,1)*1=1,$S$58,$R$58)</f>
        <v>1.2</v>
      </c>
      <c r="AS203" s="2">
        <f>IF(LEFT(E203,1)*1=2,$U$58,$T$58)</f>
        <v>0</v>
      </c>
      <c r="AT203" s="33">
        <f>IF(LEFT(E203,1)*1=3,$W$58,$V$58)</f>
        <v>0</v>
      </c>
      <c r="AU203" s="31">
        <f>IF(MID(E203,3,1)*1=1,$Y$58,$X$58)</f>
        <v>1.25</v>
      </c>
      <c r="AV203" s="2">
        <f>IF(MID(E203,3,1)*1=2,$AA$58,$Z$58)</f>
        <v>0</v>
      </c>
      <c r="AW203" s="33">
        <f>IF(MID(E203,3,1)*1=3,$AC$58,$AB$58)</f>
        <v>0</v>
      </c>
      <c r="AX203" s="31">
        <f>IF(MID(E203,5,1)*1=1,$AE$58,$AD$58)</f>
        <v>1.5</v>
      </c>
      <c r="AY203" s="33">
        <f>IF(MID(E203,5,1)*1=2,$AG$58,$AF$58)</f>
        <v>1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customHeight="1">
      <c r="A204" s="2"/>
      <c r="B204" s="107">
        <v>795</v>
      </c>
      <c r="C204" s="31">
        <v>10</v>
      </c>
      <c r="D204" s="111" t="s">
        <v>21</v>
      </c>
      <c r="E204" s="2" t="s">
        <v>151</v>
      </c>
      <c r="F204" s="2" t="s">
        <v>149</v>
      </c>
      <c r="G204" s="2"/>
      <c r="H204" s="33"/>
      <c r="I204" s="173">
        <f>M204/AE204</f>
        <v>1832.8351125116953</v>
      </c>
      <c r="J204" s="174">
        <f>AH204/AE204</f>
        <v>30.114250022518402</v>
      </c>
      <c r="K204" s="189">
        <f>RANK(I204,$I$76:$I$999)</f>
        <v>129</v>
      </c>
      <c r="L204" s="190" t="e">
        <f>RANK(I204,$I$461:$I$888)</f>
        <v>#N/A</v>
      </c>
      <c r="M204" s="173">
        <f>SUM(N204:R204)</f>
        <v>39986.805848385564</v>
      </c>
      <c r="N204" s="174">
        <f>T204*(1+(IF((AG204+IF($D$62=1,15,0)+IF(F204="백어택",8,0))&gt;100,100,AG204+IF($D$62=1,15,0)+IF(F204="백어택",8,0))/100)*(AI204/100-1))</f>
        <v>39986.805848385564</v>
      </c>
      <c r="O204" s="174"/>
      <c r="P204" s="174"/>
      <c r="Q204" s="174"/>
      <c r="R204" s="175">
        <f>X204*(1+(IF((AG204+IF($D$62=1,15,0))&gt;100,100,AG204+IF($D$62=1,15,0))/100)*(AI204/100-1))</f>
        <v>0</v>
      </c>
      <c r="S204" s="173">
        <f>SUM(T204:X204)</f>
        <v>28951.766297202699</v>
      </c>
      <c r="T204" s="174">
        <f>AL204*AW204*AX204*AY204*IF(F204="백어택",1.2,1)</f>
        <v>28951.766297202699</v>
      </c>
      <c r="U204" s="174"/>
      <c r="V204" s="174"/>
      <c r="W204" s="174"/>
      <c r="X204" s="175">
        <f>AL204*AS204+IF(AX204=1,AL204*AU204,AL204*AU204*2)</f>
        <v>0</v>
      </c>
      <c r="Y204" s="173">
        <f>SUM(Z204:AD204)</f>
        <v>62246.297538985804</v>
      </c>
      <c r="Z204" s="174">
        <f>T204*$D$58/100</f>
        <v>62246.297538985804</v>
      </c>
      <c r="AA204" s="174"/>
      <c r="AB204" s="174"/>
      <c r="AC204" s="174"/>
      <c r="AD204" s="175">
        <f>X204*$D$58/100</f>
        <v>0</v>
      </c>
      <c r="AE204" s="173">
        <f>AO204*(1-$D$20/100)*(1-$D$17/100)-AR204</f>
        <v>21.816913903176005</v>
      </c>
      <c r="AF204" s="174">
        <f>AP204</f>
        <v>36</v>
      </c>
      <c r="AG204" s="174">
        <f>IF($D$57&gt;100,100,$D$57)</f>
        <v>25.143699999999999</v>
      </c>
      <c r="AH204" s="174">
        <f>AQ204</f>
        <v>657</v>
      </c>
      <c r="AI204" s="174">
        <f>$D$58</f>
        <v>215</v>
      </c>
      <c r="AJ204" s="174">
        <f>10/6</f>
        <v>1.6666666666666667</v>
      </c>
      <c r="AK204" s="174">
        <f>SUM(AL204:AN204)</f>
        <v>13403.595507964212</v>
      </c>
      <c r="AL204" s="174">
        <f>(VLOOKUP(C204,$B$36:$AG$39,31,FALSE)+VLOOKUP(C204,$B$40:$AG$43,31,FALSE)*$D$54)*$D$59/100</f>
        <v>13403.595507964212</v>
      </c>
      <c r="AM204" s="174"/>
      <c r="AN204" s="174"/>
      <c r="AO204" s="176">
        <v>36</v>
      </c>
      <c r="AP204" s="174">
        <v>36</v>
      </c>
      <c r="AQ204" s="175">
        <f>VLOOKUP(C204,$B$45:$AG$48,31,FALSE)</f>
        <v>657</v>
      </c>
      <c r="AR204" s="31">
        <f>IF(LEFT(E204,1)*1=1,$S$71,$R$71)</f>
        <v>6</v>
      </c>
      <c r="AS204" s="2">
        <f>IF(LEFT(E204,1)*1=2,$U$71,$T$71)</f>
        <v>0</v>
      </c>
      <c r="AT204" s="33">
        <f>IF(LEFT(E204,1)*1=3,$W$71,$V$71)</f>
        <v>0</v>
      </c>
      <c r="AU204" s="31">
        <f>IF(MID(E204,3,1)*1=1,$Y$71,$X$71)</f>
        <v>0</v>
      </c>
      <c r="AV204" s="2">
        <f>IF(MID(E204,3,1)*1=2,$AA$71,$Z$71)</f>
        <v>0</v>
      </c>
      <c r="AW204" s="33">
        <f>IF(MID(E204,3,1)*1=3,$AC$71,$AB$71)</f>
        <v>1</v>
      </c>
      <c r="AX204" s="31">
        <f>IF(MID(E204,5,1)*1=1,$AE$71,$AD$71)</f>
        <v>1</v>
      </c>
      <c r="AY204" s="33">
        <f>IF(MID(E204,5,1)*1=2,$AG$71,$AF$71)</f>
        <v>1.8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customHeight="1">
      <c r="A205" s="2"/>
      <c r="B205" s="107">
        <v>88</v>
      </c>
      <c r="C205" s="31">
        <v>10</v>
      </c>
      <c r="D205" s="106" t="s">
        <v>5</v>
      </c>
      <c r="E205" s="2" t="s">
        <v>98</v>
      </c>
      <c r="F205" s="2"/>
      <c r="G205" s="2"/>
      <c r="H205" s="33">
        <v>9</v>
      </c>
      <c r="I205" s="173">
        <f>M205/AE205</f>
        <v>1827.8232346281623</v>
      </c>
      <c r="J205" s="174">
        <f>AH205/AE205</f>
        <v>34.707673678702669</v>
      </c>
      <c r="K205" s="189">
        <f>RANK(I205,$I$76:$I$999)</f>
        <v>130</v>
      </c>
      <c r="L205" s="190">
        <f>RANK(I205,$I$76:$I$460)</f>
        <v>130</v>
      </c>
      <c r="M205" s="173">
        <f>SUM(N205:R205)</f>
        <v>14587.754877466225</v>
      </c>
      <c r="N205" s="174">
        <f>T205*(1+(IF((AG205+IF($D$62=1,15,0)+AW205+IF(F205="백어택",8,0))&gt;100,100,(AG205+IF($D$62=1,15,0)+AW205+IF(F205="백어택",8,0)))/100)*((AI205/100-1)))</f>
        <v>14587.754877466225</v>
      </c>
      <c r="O205" s="174"/>
      <c r="P205" s="174"/>
      <c r="Q205" s="174"/>
      <c r="R205" s="175"/>
      <c r="S205" s="173">
        <f>SUM(T205:X205)</f>
        <v>7263.530249954264</v>
      </c>
      <c r="T205" s="174">
        <f>AL205*AU205*AX205*AY205</f>
        <v>7263.530249954264</v>
      </c>
      <c r="U205" s="174"/>
      <c r="V205" s="174"/>
      <c r="W205" s="174"/>
      <c r="X205" s="175"/>
      <c r="Y205" s="173">
        <f>SUM(Z205:AD205)</f>
        <v>15616.590037401667</v>
      </c>
      <c r="Z205" s="174">
        <f>T205*$D$58/100</f>
        <v>15616.590037401667</v>
      </c>
      <c r="AA205" s="174"/>
      <c r="AB205" s="174"/>
      <c r="AC205" s="174"/>
      <c r="AD205" s="175"/>
      <c r="AE205" s="173">
        <f>AO205*(1-$D$17/100)</f>
        <v>7.980944</v>
      </c>
      <c r="AF205" s="174">
        <f>AP205</f>
        <v>36</v>
      </c>
      <c r="AG205" s="174">
        <f>IF($D$57&gt;100,100,$D$57)</f>
        <v>25.143699999999999</v>
      </c>
      <c r="AH205" s="174">
        <f>AQ205</f>
        <v>277</v>
      </c>
      <c r="AI205" s="174">
        <f>$D$58+$D$19</f>
        <v>282.85969999999998</v>
      </c>
      <c r="AJ205" s="174">
        <f>1*AS205</f>
        <v>1</v>
      </c>
      <c r="AK205" s="174">
        <f>SUM(AL205:AN205)</f>
        <v>3026.4709374809436</v>
      </c>
      <c r="AL205" s="174">
        <f>(H205*(VLOOKUP(C205,$B$36:$AG$39,6,FALSE)+VLOOKUP(C205,$B$40:$AG$43,6,FALSE)*$D$54))*$D$59/100</f>
        <v>3026.4709374809436</v>
      </c>
      <c r="AM205" s="174"/>
      <c r="AN205" s="174"/>
      <c r="AO205" s="176">
        <v>8</v>
      </c>
      <c r="AP205" s="174">
        <v>36</v>
      </c>
      <c r="AQ205" s="175">
        <f>VLOOKUP(C205,$B$45:$AA$48,6,FALSE)</f>
        <v>277</v>
      </c>
      <c r="AR205" s="31">
        <f>IF(LEFT(E205,1)*1=1,$S$55,$R$55)</f>
        <v>0</v>
      </c>
      <c r="AS205" s="2">
        <f>IF(LEFT(E205,1)*1=2,$U$55,$T$55)</f>
        <v>1</v>
      </c>
      <c r="AT205" s="33">
        <f>IF(LEFT(E205,1)*1=3,$W$55,$V$55)</f>
        <v>0</v>
      </c>
      <c r="AU205" s="31">
        <f>IF(MID(E205,3,1)*1=1,$Y$55,$X$55)</f>
        <v>1</v>
      </c>
      <c r="AV205" s="2">
        <f>IF(MID(E205,3,1)*1=2,$AA$55,$Z$55)</f>
        <v>0</v>
      </c>
      <c r="AW205" s="205">
        <f>IF(MID(E205,3,1)*1=3,$AC$55,$AB$55)</f>
        <v>30</v>
      </c>
      <c r="AX205" s="31">
        <f>IF(MID(E205,5,1)*1=1,$AE$55,$AD$55)</f>
        <v>1</v>
      </c>
      <c r="AY205" s="33">
        <f>IF(MID(E205,5,1)*1=2,$AG$55,$AF$55)</f>
        <v>2.4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customHeight="1">
      <c r="A206" s="2"/>
      <c r="B206" s="107">
        <v>94</v>
      </c>
      <c r="C206" s="31">
        <v>10</v>
      </c>
      <c r="D206" s="106" t="s">
        <v>5</v>
      </c>
      <c r="E206" s="2" t="s">
        <v>108</v>
      </c>
      <c r="F206" s="2"/>
      <c r="G206" s="2"/>
      <c r="H206" s="33">
        <v>9</v>
      </c>
      <c r="I206" s="173">
        <f>M206/AE206</f>
        <v>1827.8232346281623</v>
      </c>
      <c r="J206" s="174">
        <f>AH206/AE206</f>
        <v>34.707673678702669</v>
      </c>
      <c r="K206" s="189">
        <f>RANK(I206,$I$76:$I$999)</f>
        <v>130</v>
      </c>
      <c r="L206" s="190">
        <f>RANK(I206,$I$76:$I$460)</f>
        <v>130</v>
      </c>
      <c r="M206" s="173">
        <f>SUM(N206:R206)</f>
        <v>14587.754877466225</v>
      </c>
      <c r="N206" s="174">
        <f>T206*(1+(IF((AG206+IF($D$62=1,15,0)+AW206+IF(F206="백어택",8,0))&gt;100,100,(AG206+IF($D$62=1,15,0)+AW206+IF(F206="백어택",8,0)))/100)*((AI206/100-1)))</f>
        <v>14587.754877466225</v>
      </c>
      <c r="O206" s="174"/>
      <c r="P206" s="174"/>
      <c r="Q206" s="174"/>
      <c r="R206" s="175"/>
      <c r="S206" s="173">
        <f>SUM(T206:X206)</f>
        <v>7263.530249954264</v>
      </c>
      <c r="T206" s="174">
        <f>AL206*AU206*AX206*AY206</f>
        <v>7263.530249954264</v>
      </c>
      <c r="U206" s="174"/>
      <c r="V206" s="174"/>
      <c r="W206" s="174"/>
      <c r="X206" s="175"/>
      <c r="Y206" s="173">
        <f>SUM(Z206:AD206)</f>
        <v>15616.590037401667</v>
      </c>
      <c r="Z206" s="174">
        <f>T206*$D$58/100</f>
        <v>15616.590037401667</v>
      </c>
      <c r="AA206" s="174"/>
      <c r="AB206" s="174"/>
      <c r="AC206" s="174"/>
      <c r="AD206" s="175"/>
      <c r="AE206" s="173">
        <f>AO206*(1-$D$17/100)</f>
        <v>7.980944</v>
      </c>
      <c r="AF206" s="174">
        <f>AP206</f>
        <v>36</v>
      </c>
      <c r="AG206" s="174">
        <f>IF($D$57&gt;100,100,$D$57)</f>
        <v>25.143699999999999</v>
      </c>
      <c r="AH206" s="174">
        <f>AQ206</f>
        <v>277</v>
      </c>
      <c r="AI206" s="174">
        <f>$D$58+$D$19</f>
        <v>282.85969999999998</v>
      </c>
      <c r="AJ206" s="174">
        <f>1*AS206</f>
        <v>0.8</v>
      </c>
      <c r="AK206" s="174">
        <f>SUM(AL206:AN206)</f>
        <v>3026.4709374809436</v>
      </c>
      <c r="AL206" s="174">
        <f>(H206*(VLOOKUP(C206,$B$36:$AG$39,6,FALSE)+VLOOKUP(C206,$B$40:$AG$43,6,FALSE)*$D$54))*$D$59/100</f>
        <v>3026.4709374809436</v>
      </c>
      <c r="AM206" s="174"/>
      <c r="AN206" s="174"/>
      <c r="AO206" s="176">
        <v>8</v>
      </c>
      <c r="AP206" s="174">
        <v>36</v>
      </c>
      <c r="AQ206" s="175">
        <f>VLOOKUP(C206,$B$45:$AA$48,6,FALSE)</f>
        <v>277</v>
      </c>
      <c r="AR206" s="31">
        <f>IF(LEFT(E206,1)*1=1,$S$55,$R$55)</f>
        <v>0</v>
      </c>
      <c r="AS206" s="2">
        <f>IF(LEFT(E206,1)*1=2,$U$55,$T$55)</f>
        <v>0.8</v>
      </c>
      <c r="AT206" s="33">
        <f>IF(LEFT(E206,1)*1=3,$W$55,$V$55)</f>
        <v>0</v>
      </c>
      <c r="AU206" s="31">
        <f>IF(MID(E206,3,1)*1=1,$Y$55,$X$55)</f>
        <v>1</v>
      </c>
      <c r="AV206" s="2">
        <f>IF(MID(E206,3,1)*1=2,$AA$55,$Z$55)</f>
        <v>0</v>
      </c>
      <c r="AW206" s="205">
        <f>IF(MID(E206,3,1)*1=3,$AC$55,$AB$55)</f>
        <v>30</v>
      </c>
      <c r="AX206" s="31">
        <f>IF(MID(E206,5,1)*1=1,$AE$55,$AD$55)</f>
        <v>1</v>
      </c>
      <c r="AY206" s="33">
        <f>IF(MID(E206,5,1)*1=2,$AG$55,$AF$55)</f>
        <v>2.4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customHeight="1">
      <c r="A207" s="2"/>
      <c r="B207" s="107">
        <v>850</v>
      </c>
      <c r="C207" s="31">
        <v>10</v>
      </c>
      <c r="D207" s="113" t="s">
        <v>12</v>
      </c>
      <c r="E207" s="2" t="s">
        <v>139</v>
      </c>
      <c r="F207" s="2"/>
      <c r="G207" s="2" t="s">
        <v>174</v>
      </c>
      <c r="H207" s="33"/>
      <c r="I207" s="173">
        <f>M207/AE207</f>
        <v>1818.2092378016343</v>
      </c>
      <c r="J207" s="174">
        <f>AH207/AE207</f>
        <v>21.760166048861723</v>
      </c>
      <c r="K207" s="189">
        <f>RANK(I207,$I$76:$I$999)</f>
        <v>132</v>
      </c>
      <c r="L207" s="190" t="e">
        <f>RANK(I207,$I$889:$I$999)</f>
        <v>#N/A</v>
      </c>
      <c r="M207" s="173">
        <f>SUM(N207:R207)*(1+$D$22/100)</f>
        <v>43533.078321532579</v>
      </c>
      <c r="N207" s="174">
        <f>T207*(1+(IF((AG207+IF($D$62=1,15,0)+IF(F207="백어택",8,0))&gt;100,100,AG207+IF($D$62=1,15,0)+IF(F207="백어택",8,0))/100)*(AI207/100-1))</f>
        <v>20418.313963178756</v>
      </c>
      <c r="O207" s="174">
        <f>U207*(1+(IF((AG207+IF($D$62=1,15,0)+IF(F207="백어택",8,0))&gt;100,100,AG207+IF($D$62=1,15,0)+IF(F207="백어택",8,0))/100)*(AI207/100-1))</f>
        <v>0</v>
      </c>
      <c r="P207" s="174"/>
      <c r="Q207" s="174"/>
      <c r="R207" s="175">
        <f>X207*(1+(IF(($D$57+IF($D$62=1,15,0)+IF(F207="백어택",8,0))&gt;100,100,$D$57+IF($D$62=1,15,0)+IF(F207="백어택",8,0))/100)*(AI207/100-1))</f>
        <v>18847.67442754962</v>
      </c>
      <c r="S207" s="173">
        <f>SUM(T207:X207)</f>
        <v>30458.760207027772</v>
      </c>
      <c r="T207" s="174">
        <f>AL207*AU207*AV207</f>
        <v>15838.555307654442</v>
      </c>
      <c r="U207" s="174">
        <f>AL207*AU207*AV207*AX207</f>
        <v>0</v>
      </c>
      <c r="V207" s="174"/>
      <c r="W207" s="174"/>
      <c r="X207" s="175">
        <f>AL207*AY207</f>
        <v>14620.20489937333</v>
      </c>
      <c r="Y207" s="173">
        <f>SUM(Z207:AD207)</f>
        <v>65486.334445109707</v>
      </c>
      <c r="Z207" s="174">
        <f>T207*$D$58/100</f>
        <v>34052.893911457053</v>
      </c>
      <c r="AA207" s="174">
        <f>U207*$D$58/100</f>
        <v>0</v>
      </c>
      <c r="AB207" s="174"/>
      <c r="AC207" s="174"/>
      <c r="AD207" s="175">
        <f>X207*$D$58/100</f>
        <v>31433.440533652658</v>
      </c>
      <c r="AE207" s="173">
        <f>AO207*(1-$D$17/100)</f>
        <v>23.942831999999999</v>
      </c>
      <c r="AF207" s="174">
        <f>AP207</f>
        <v>36</v>
      </c>
      <c r="AG207" s="174">
        <f>IF($D$57&gt;100,100,$D$57)</f>
        <v>25.143699999999999</v>
      </c>
      <c r="AH207" s="174">
        <f>AQ207</f>
        <v>521</v>
      </c>
      <c r="AI207" s="174">
        <f>$D$58</f>
        <v>215</v>
      </c>
      <c r="AJ207" s="174">
        <f>10/7</f>
        <v>1.4285714285714286</v>
      </c>
      <c r="AK207" s="174">
        <f>SUM(AL207:AN207)</f>
        <v>12183.504082811109</v>
      </c>
      <c r="AL207" s="174">
        <f>(VLOOKUP(C207,$B$36:$AG$39,16,FALSE)+VLOOKUP(C207,$B$40:$AG$43,16,FALSE)*$D$54)*$D$59/100</f>
        <v>12183.504082811109</v>
      </c>
      <c r="AM207" s="174"/>
      <c r="AN207" s="174"/>
      <c r="AO207" s="176">
        <v>24</v>
      </c>
      <c r="AP207" s="174">
        <v>36</v>
      </c>
      <c r="AQ207" s="175">
        <f>VLOOKUP(C207,$B$45:$AA$48,16,FALSE)</f>
        <v>521</v>
      </c>
      <c r="AR207" s="31">
        <f>IF(LEFT(E207,1)*1=1,$S$62,$R$62)</f>
        <v>0</v>
      </c>
      <c r="AS207" s="2">
        <f>IF(LEFT(E207,1)*1=2,$U$62,$T$62)</f>
        <v>0</v>
      </c>
      <c r="AT207" s="33">
        <f>IF(LEFT(E207,1)*1=3,$W$62,$V$62)</f>
        <v>0</v>
      </c>
      <c r="AU207" s="31">
        <f>IF(MID(E207,3,1)*1=1,$Y$62,$X$62)</f>
        <v>1.3</v>
      </c>
      <c r="AV207" s="2">
        <f>IF(MID(E207,3,1)*1=2,$AA$62,$Z$62)</f>
        <v>1</v>
      </c>
      <c r="AW207" s="33">
        <f>IF(MID(E207,3,1)*1=3,$AC$62,$AB$62)</f>
        <v>0</v>
      </c>
      <c r="AX207" s="31">
        <f>IF(MID(E207,5,1)*1=1,$AE$62,$AD$62)</f>
        <v>0</v>
      </c>
      <c r="AY207" s="33">
        <f>IF(MID(E207,5,1)*1=2,$AG$62,$AF$62)</f>
        <v>1.2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customHeight="1">
      <c r="A208" s="2"/>
      <c r="B208" s="107">
        <v>434</v>
      </c>
      <c r="C208" s="31">
        <v>10</v>
      </c>
      <c r="D208" s="111" t="s">
        <v>8</v>
      </c>
      <c r="E208" s="2" t="s">
        <v>92</v>
      </c>
      <c r="F208" s="2" t="s">
        <v>149</v>
      </c>
      <c r="G208" s="2" t="s">
        <v>231</v>
      </c>
      <c r="H208" s="33" t="s">
        <v>81</v>
      </c>
      <c r="I208" s="173">
        <f>M208/AE208</f>
        <v>1813.804360943192</v>
      </c>
      <c r="J208" s="174">
        <f>AH208/AE208</f>
        <v>28.094417760367445</v>
      </c>
      <c r="K208" s="189">
        <f>RANK(I208,$I$76:$I$999)</f>
        <v>133</v>
      </c>
      <c r="L208" s="190" t="e">
        <f>RANK(I208,$I$461:$I$888)</f>
        <v>#N/A</v>
      </c>
      <c r="M208" s="173">
        <f>SUM(N208:R208)</f>
        <v>33636.29316370796</v>
      </c>
      <c r="N208" s="174">
        <f>T208*(1+(IF((AG208+IF($D$62=1,15,0)+IF(F208="백어택",8,0))&gt;100,100,AG208+IF($D$62=1,15,0)+IF(F208="백어택",8,0))/100)*($D$58/100-1))</f>
        <v>14795.314656096973</v>
      </c>
      <c r="O208" s="174">
        <f>U208*(1+((IF(AG208+IF($D$62=1,15,0)+IF(F208="백어택",8,0)&gt;100,100,AG208+IF($D$62=1,15,0)+IF(F208="백어택",8,0))/100)*(AI208/100-1)))</f>
        <v>18840.978507610991</v>
      </c>
      <c r="P208" s="174">
        <f>V208*(1+(IF(AG208+IF($D$62=1,15,0)+IF(F208="백어택",8,0)&gt;100,100,AG208+IF($D$62=1,15,0)+IF(F208="백어택",8,0))/100)*(AI208/100-1))</f>
        <v>0</v>
      </c>
      <c r="Q208" s="174"/>
      <c r="R208" s="175"/>
      <c r="S208" s="173">
        <f>SUM(T208:X208)</f>
        <v>24353.785658005676</v>
      </c>
      <c r="T208" s="174">
        <f>AL208*IF(H208="근접",AR208,1)*AU208*AY208*IF(F208="백어택",1.2,1)</f>
        <v>10712.295796794477</v>
      </c>
      <c r="U208" s="174">
        <f>AM208*IF(H208="근접",AR208,1)*AU208*AY208*IF(F208="백어택",1.2,1)</f>
        <v>13641.489861211199</v>
      </c>
      <c r="V208" s="174">
        <f>IF(AX208=1,0,AM208*IF(H208="근접",AR208,1)*AU208*AY208)*IF(F208="백어택",1.2,1)</f>
        <v>0</v>
      </c>
      <c r="W208" s="174"/>
      <c r="X208" s="175"/>
      <c r="Y208" s="173">
        <f>SUM(Z208:AD208)</f>
        <v>52360.639164712207</v>
      </c>
      <c r="Z208" s="174">
        <f>T208*$D$58/100</f>
        <v>23031.435963108124</v>
      </c>
      <c r="AA208" s="174">
        <f>U208*AI208/100</f>
        <v>29329.203201604079</v>
      </c>
      <c r="AB208" s="174">
        <f>V208*AI208/100</f>
        <v>0</v>
      </c>
      <c r="AC208" s="174"/>
      <c r="AD208" s="175"/>
      <c r="AE208" s="173">
        <f>AO208*(1-$D$20/100)*(1-$D$17/100)-AW208</f>
        <v>18.544609268784001</v>
      </c>
      <c r="AF208" s="174">
        <f>AP208</f>
        <v>36</v>
      </c>
      <c r="AG208" s="174">
        <f>IF($D$57&gt;100,100,$D$57)</f>
        <v>25.143699999999999</v>
      </c>
      <c r="AH208" s="174">
        <f>IF(AX208=1,AQ208,AQ208*1.4)</f>
        <v>521</v>
      </c>
      <c r="AI208" s="174">
        <f>$D$58</f>
        <v>215</v>
      </c>
      <c r="AJ208" s="174">
        <f>10/6/AX208</f>
        <v>1.6666666666666667</v>
      </c>
      <c r="AK208" s="174">
        <f>SUM(AL208:AN208)</f>
        <v>11274.90076759522</v>
      </c>
      <c r="AL208" s="174">
        <f>(IF(H208="근접",$D$61*(VLOOKUP(C208,$B$36:$AG$39,9,FALSE)+VLOOKUP(C208,$B$40:$AG$43,9,FALSE)*$D$54),$D$60*(VLOOKUP(C208,$B$36:$AG$39,9,FALSE)+VLOOKUP(C208,$B$40:$AG$43,9,FALSE)*$D$54)))*$D$59/100</f>
        <v>4959.3962022196647</v>
      </c>
      <c r="AM208" s="174">
        <f>(IF(H208="근접",$D$61*(VLOOKUP(C208,$B$36:$AG$39,10,FALSE)+VLOOKUP(C208,$B$40:$AG$43,10,FALSE)*$D$54),$D$60*(VLOOKUP(C208,$B$36:$AG$39,10,FALSE)+VLOOKUP(C208,$B$40:$AG$43,10,FALSE)*$D$54)))*$D$59/100</f>
        <v>6315.5045653755551</v>
      </c>
      <c r="AN208" s="174"/>
      <c r="AO208" s="176">
        <v>24</v>
      </c>
      <c r="AP208" s="174">
        <v>36</v>
      </c>
      <c r="AQ208" s="175">
        <f>VLOOKUP(C208,$B$45:$AA$48,9,FALSE)</f>
        <v>521</v>
      </c>
      <c r="AR208" s="31">
        <f>IF(LEFT(E208,1)*1=1,$S$58,$R$58)</f>
        <v>1</v>
      </c>
      <c r="AS208" s="2">
        <f>IF(LEFT(E208,1)*1=2,$U$58,$T$58)</f>
        <v>0</v>
      </c>
      <c r="AT208" s="33">
        <f>IF(LEFT(E208,1)*1=3,$W$58,$V$58)</f>
        <v>0</v>
      </c>
      <c r="AU208" s="31">
        <f>IF(MID(E208,3,1)*1=1,$Y$58,$X$58)</f>
        <v>1</v>
      </c>
      <c r="AV208" s="2">
        <f>IF(MID(E208,3,1)*1=2,$AA$58,$Z$58)</f>
        <v>0</v>
      </c>
      <c r="AW208" s="33">
        <f>IF(MID(E208,3,1)*1=3,$AC$58,$AB$58)</f>
        <v>0</v>
      </c>
      <c r="AX208" s="31">
        <f>IF(MID(E208,5,1)*1=1,$AE$58,$AD$58)</f>
        <v>1</v>
      </c>
      <c r="AY208" s="33">
        <f>IF(MID(E208,5,1)*1=2,$AG$58,$AF$58)</f>
        <v>1.8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customHeight="1">
      <c r="A209" s="2"/>
      <c r="B209" s="107">
        <v>769</v>
      </c>
      <c r="C209" s="31">
        <v>10</v>
      </c>
      <c r="D209" s="111" t="s">
        <v>21</v>
      </c>
      <c r="E209" s="2" t="s">
        <v>108</v>
      </c>
      <c r="F209" s="2"/>
      <c r="G209" s="2" t="s">
        <v>177</v>
      </c>
      <c r="H209" s="33"/>
      <c r="I209" s="173">
        <f>M209/AE209</f>
        <v>1801.4187420781584</v>
      </c>
      <c r="J209" s="174">
        <f>AH209/AE209</f>
        <v>23.618723568216776</v>
      </c>
      <c r="K209" s="189">
        <f>RANK(I209,$I$76:$I$999)</f>
        <v>134</v>
      </c>
      <c r="L209" s="190" t="e">
        <f>RANK(I209,$I$461:$I$888)</f>
        <v>#N/A</v>
      </c>
      <c r="M209" s="173">
        <f>SUM(N209:R209)</f>
        <v>50109.910051955754</v>
      </c>
      <c r="N209" s="174">
        <f>T209*(1+(IF((AG209+IF($D$62=1,15,0)+IF(F209="백어택",8,0))&gt;100,100,AG209+IF($D$62=1,15,0)+IF(F209="백어택",8,0))/100)*(AI209/100-1))</f>
        <v>46654.054186303634</v>
      </c>
      <c r="O209" s="174"/>
      <c r="P209" s="174"/>
      <c r="Q209" s="174"/>
      <c r="R209" s="175">
        <f>X209*(1+(IF((AG209+IF($D$62=1,15,0))&gt;100,100,AG209+IF($D$62=1,15,0))/100)*(AI209/100-1))</f>
        <v>3455.8558656521213</v>
      </c>
      <c r="S209" s="173">
        <f>SUM(T209:X209)</f>
        <v>38870.426973096211</v>
      </c>
      <c r="T209" s="174">
        <f>AL209*AW209*AX209*AY209*IF(F209="백어택",1.2,1)</f>
        <v>36189.707871503371</v>
      </c>
      <c r="U209" s="174"/>
      <c r="V209" s="174"/>
      <c r="W209" s="174"/>
      <c r="X209" s="175">
        <f>AL209*AS209+IF(AX209=1,AL209*AU209,AL209*AU209*2)</f>
        <v>2680.7191015928424</v>
      </c>
      <c r="Y209" s="173">
        <f>SUM(Z209:AD209)</f>
        <v>83571.417992156858</v>
      </c>
      <c r="Z209" s="174">
        <f>T209*$D$58/100</f>
        <v>77807.871923732251</v>
      </c>
      <c r="AA209" s="174"/>
      <c r="AB209" s="174"/>
      <c r="AC209" s="174"/>
      <c r="AD209" s="175">
        <f>X209*$D$58/100</f>
        <v>5763.5460684246118</v>
      </c>
      <c r="AE209" s="173">
        <f>AO209*(1-$D$20/100)*(1-$D$17/100)-AR209</f>
        <v>27.816913903176005</v>
      </c>
      <c r="AF209" s="174">
        <f>AP209</f>
        <v>36</v>
      </c>
      <c r="AG209" s="174">
        <f>IF($D$57&gt;100,100,$D$57)</f>
        <v>25.143699999999999</v>
      </c>
      <c r="AH209" s="174">
        <f>AQ209</f>
        <v>657</v>
      </c>
      <c r="AI209" s="174">
        <f>$D$58</f>
        <v>215</v>
      </c>
      <c r="AJ209" s="174">
        <f>10/6</f>
        <v>1.6666666666666667</v>
      </c>
      <c r="AK209" s="174">
        <f>SUM(AL209:AN209)</f>
        <v>13403.595507964212</v>
      </c>
      <c r="AL209" s="174">
        <f>(VLOOKUP(C209,$B$36:$AG$39,31,FALSE)+VLOOKUP(C209,$B$40:$AG$43,31,FALSE)*$D$54)*$D$59/100</f>
        <v>13403.595507964212</v>
      </c>
      <c r="AM209" s="174"/>
      <c r="AN209" s="174"/>
      <c r="AO209" s="176">
        <v>36</v>
      </c>
      <c r="AP209" s="174">
        <v>36</v>
      </c>
      <c r="AQ209" s="175">
        <f>VLOOKUP(C209,$B$45:$AG$48,31,FALSE)</f>
        <v>657</v>
      </c>
      <c r="AR209" s="31">
        <f>IF(LEFT(E209,1)*1=1,$S$71,$R$71)</f>
        <v>0</v>
      </c>
      <c r="AS209" s="2">
        <f>IF(LEFT(E209,1)*1=2,$U$71,$T$71)</f>
        <v>0.2</v>
      </c>
      <c r="AT209" s="33">
        <f>IF(LEFT(E209,1)*1=3,$W$71,$V$71)</f>
        <v>0</v>
      </c>
      <c r="AU209" s="31">
        <f>IF(MID(E209,3,1)*1=1,$Y$71,$X$71)</f>
        <v>0</v>
      </c>
      <c r="AV209" s="2">
        <f>IF(MID(E209,3,1)*1=2,$AA$71,$Z$71)</f>
        <v>0</v>
      </c>
      <c r="AW209" s="33">
        <f>IF(MID(E209,3,1)*1=3,$AC$71,$AB$71)</f>
        <v>1.5</v>
      </c>
      <c r="AX209" s="31">
        <f>IF(MID(E209,5,1)*1=1,$AE$71,$AD$71)</f>
        <v>1</v>
      </c>
      <c r="AY209" s="33">
        <f>IF(MID(E209,5,1)*1=2,$AG$71,$AF$71)</f>
        <v>1.8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customHeight="1">
      <c r="A210" s="2"/>
      <c r="B210" s="107">
        <v>791</v>
      </c>
      <c r="C210" s="31">
        <v>10</v>
      </c>
      <c r="D210" s="111" t="s">
        <v>21</v>
      </c>
      <c r="E210" s="2" t="s">
        <v>171</v>
      </c>
      <c r="F210" s="2" t="s">
        <v>149</v>
      </c>
      <c r="G210" s="2" t="s">
        <v>177</v>
      </c>
      <c r="H210" s="33"/>
      <c r="I210" s="173">
        <f>M210/AE210</f>
        <v>1801.3187778430831</v>
      </c>
      <c r="J210" s="174">
        <f>AH210/AE210</f>
        <v>23.618723568216776</v>
      </c>
      <c r="K210" s="189">
        <f>RANK(I210,$I$76:$I$999)</f>
        <v>135</v>
      </c>
      <c r="L210" s="190" t="e">
        <f>RANK(I210,$I$461:$I$888)</f>
        <v>#N/A</v>
      </c>
      <c r="M210" s="173">
        <f>SUM(N210:R210)</f>
        <v>50107.129355435267</v>
      </c>
      <c r="N210" s="174">
        <f>T210*(1+(IF((AG210+IF($D$62=1,15,0)+IF(F210="백어택",8,0))&gt;100,100,AG210+IF($D$62=1,15,0)+IF(F210="백어택",8,0))/100)*(AI210/100-1))</f>
        <v>46651.273489783147</v>
      </c>
      <c r="O210" s="174"/>
      <c r="P210" s="174"/>
      <c r="Q210" s="174"/>
      <c r="R210" s="175">
        <f>X210*(1+(IF((AG210+IF($D$62=1,15,0))&gt;100,100,AG210+IF($D$62=1,15,0))/100)*(AI210/100-1))</f>
        <v>3455.8558656521213</v>
      </c>
      <c r="S210" s="173">
        <f>SUM(T210:X210)</f>
        <v>36457.779781662648</v>
      </c>
      <c r="T210" s="174">
        <f>AL210*AW210*AX210*AY210*IF(F210="백어택",1.2,1)</f>
        <v>33777.060680069808</v>
      </c>
      <c r="U210" s="174"/>
      <c r="V210" s="174"/>
      <c r="W210" s="174"/>
      <c r="X210" s="175">
        <f>AL210*AS210+IF(AX210=1,AL210*AU210,AL210*AU210*2)</f>
        <v>2680.7191015928424</v>
      </c>
      <c r="Y210" s="173">
        <f>SUM(Z210:AD210)</f>
        <v>78384.226530574699</v>
      </c>
      <c r="Z210" s="174">
        <f>T210*$D$58/100</f>
        <v>72620.680462150092</v>
      </c>
      <c r="AA210" s="174"/>
      <c r="AB210" s="174"/>
      <c r="AC210" s="174"/>
      <c r="AD210" s="175">
        <f>X210*$D$58/100</f>
        <v>5763.5460684246118</v>
      </c>
      <c r="AE210" s="173">
        <f>AO210*(1-$D$20/100)*(1-$D$17/100)-AR210</f>
        <v>27.816913903176005</v>
      </c>
      <c r="AF210" s="174">
        <f>AP210</f>
        <v>36</v>
      </c>
      <c r="AG210" s="174">
        <f>IF($D$57&gt;100,100,$D$57)</f>
        <v>25.143699999999999</v>
      </c>
      <c r="AH210" s="174">
        <f>AQ210</f>
        <v>657</v>
      </c>
      <c r="AI210" s="174">
        <f>$D$58</f>
        <v>215</v>
      </c>
      <c r="AJ210" s="174">
        <f>10/6</f>
        <v>1.6666666666666667</v>
      </c>
      <c r="AK210" s="174">
        <f>SUM(AL210:AN210)</f>
        <v>13403.595507964212</v>
      </c>
      <c r="AL210" s="174">
        <f>(VLOOKUP(C210,$B$36:$AG$39,31,FALSE)+VLOOKUP(C210,$B$40:$AG$43,31,FALSE)*$D$54)*$D$59/100</f>
        <v>13403.595507964212</v>
      </c>
      <c r="AM210" s="174"/>
      <c r="AN210" s="174"/>
      <c r="AO210" s="176">
        <v>36</v>
      </c>
      <c r="AP210" s="174">
        <v>36</v>
      </c>
      <c r="AQ210" s="175">
        <f>VLOOKUP(C210,$B$45:$AG$48,31,FALSE)</f>
        <v>657</v>
      </c>
      <c r="AR210" s="31">
        <f>IF(LEFT(E210,1)*1=1,$S$71,$R$71)</f>
        <v>0</v>
      </c>
      <c r="AS210" s="2">
        <f>IF(LEFT(E210,1)*1=2,$U$71,$T$71)</f>
        <v>0.2</v>
      </c>
      <c r="AT210" s="33">
        <f>IF(LEFT(E210,1)*1=3,$W$71,$V$71)</f>
        <v>0</v>
      </c>
      <c r="AU210" s="31">
        <f>IF(MID(E210,3,1)*1=1,$Y$71,$X$71)</f>
        <v>0</v>
      </c>
      <c r="AV210" s="2">
        <f>IF(MID(E210,3,1)*1=2,$AA$71,$Z$71)</f>
        <v>0</v>
      </c>
      <c r="AW210" s="33">
        <f>IF(MID(E210,3,1)*1=3,$AC$71,$AB$71)</f>
        <v>1.5</v>
      </c>
      <c r="AX210" s="31">
        <f>IF(MID(E210,5,1)*1=1,$AE$71,$AD$71)</f>
        <v>1.4</v>
      </c>
      <c r="AY210" s="33">
        <f>IF(MID(E210,5,1)*1=2,$AG$71,$AF$71)</f>
        <v>1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customHeight="1">
      <c r="A211" s="2"/>
      <c r="B211" s="107">
        <v>394</v>
      </c>
      <c r="C211" s="31">
        <v>10</v>
      </c>
      <c r="D211" s="111" t="s">
        <v>8</v>
      </c>
      <c r="E211" s="2" t="s">
        <v>98</v>
      </c>
      <c r="F211" s="2"/>
      <c r="G211" s="2" t="s">
        <v>231</v>
      </c>
      <c r="H211" s="33" t="s">
        <v>81</v>
      </c>
      <c r="I211" s="173">
        <f>M211/AE211</f>
        <v>1798.8190849600983</v>
      </c>
      <c r="J211" s="174">
        <f>AH211/AE211</f>
        <v>35.820831647790158</v>
      </c>
      <c r="K211" s="189">
        <f>RANK(I211,$I$76:$I$999)</f>
        <v>136</v>
      </c>
      <c r="L211" s="190" t="e">
        <f>RANK(I211,$I$461:$I$888)</f>
        <v>#N/A</v>
      </c>
      <c r="M211" s="173">
        <f>SUM(N211:R211)</f>
        <v>26163.120735976201</v>
      </c>
      <c r="N211" s="174">
        <f>T211*(1+(IF((AG211+IF($D$62=1,15,0)+IF(F211="백어택",8,0))&gt;100,100,AG211+IF($D$62=1,15,0)+IF(F211="백어택",8,0))/100)*($D$58/100-1))</f>
        <v>11508.152868993233</v>
      </c>
      <c r="O211" s="174">
        <f>U211*(1+((IF(AG211+IF($D$62=1,15,0)+IF(F211="백어택",8,0)&gt;100,100,AG211+IF($D$62=1,15,0)+IF(F211="백어택",8,0))/100)*(AI211/100-1)))</f>
        <v>14654.967866982968</v>
      </c>
      <c r="P211" s="174">
        <f>V211*(1+(IF(AG211+IF($D$62=1,15,0)+IF(F211="백어택",8,0)&gt;100,100,AG211+IF($D$62=1,15,0)+IF(F211="백어택",8,0))/100)*(AI211/100-1))</f>
        <v>0</v>
      </c>
      <c r="Q211" s="174"/>
      <c r="R211" s="175"/>
      <c r="S211" s="173">
        <f>SUM(T211:X211)</f>
        <v>20294.821381671398</v>
      </c>
      <c r="T211" s="174">
        <f>AL211*IF(H211="근접",AR211,1)*AU211*AY211*IF(F211="백어택",1.2,1)</f>
        <v>8926.9131639953976</v>
      </c>
      <c r="U211" s="174">
        <f>AM211*IF(H211="근접",AR211,1)*AU211*AY211*IF(F211="백어택",1.2,1)</f>
        <v>11367.908217676</v>
      </c>
      <c r="V211" s="174">
        <f>IF(AX211=1,0,AM211*IF(H211="근접",AR211,1)*AU211*AY211)*IF(F211="백어택",1.2,1)</f>
        <v>0</v>
      </c>
      <c r="W211" s="174"/>
      <c r="X211" s="175"/>
      <c r="Y211" s="173">
        <f>SUM(Z211:AD211)</f>
        <v>43633.865970593506</v>
      </c>
      <c r="Z211" s="174">
        <f>T211*$D$58/100</f>
        <v>19192.863302590104</v>
      </c>
      <c r="AA211" s="174">
        <f>U211*AI211/100</f>
        <v>24441.002668003403</v>
      </c>
      <c r="AB211" s="174">
        <f>V211*AI211/100</f>
        <v>0</v>
      </c>
      <c r="AC211" s="174"/>
      <c r="AD211" s="175"/>
      <c r="AE211" s="173">
        <f>AO211*(1-$D$20/100)*(1-$D$17/100)-AW211</f>
        <v>14.544609268784001</v>
      </c>
      <c r="AF211" s="174">
        <f>AP211</f>
        <v>36</v>
      </c>
      <c r="AG211" s="174">
        <f>IF($D$57&gt;100,100,$D$57)</f>
        <v>25.143699999999999</v>
      </c>
      <c r="AH211" s="174">
        <f>IF(AX211=1,AQ211,AQ211*1.4)</f>
        <v>521</v>
      </c>
      <c r="AI211" s="174">
        <f>$D$58</f>
        <v>215</v>
      </c>
      <c r="AJ211" s="174">
        <f>10/6/AX211</f>
        <v>1.6666666666666667</v>
      </c>
      <c r="AK211" s="174">
        <f>SUM(AL211:AN211)</f>
        <v>11274.90076759522</v>
      </c>
      <c r="AL211" s="174">
        <f>(IF(H211="근접",$D$61*(VLOOKUP(C211,$B$36:$AG$39,9,FALSE)+VLOOKUP(C211,$B$40:$AG$43,9,FALSE)*$D$54),$D$60*(VLOOKUP(C211,$B$36:$AG$39,9,FALSE)+VLOOKUP(C211,$B$40:$AG$43,9,FALSE)*$D$54)))*$D$59/100</f>
        <v>4959.3962022196647</v>
      </c>
      <c r="AM211" s="174">
        <f>(IF(H211="근접",$D$61*(VLOOKUP(C211,$B$36:$AG$39,10,FALSE)+VLOOKUP(C211,$B$40:$AG$43,10,FALSE)*$D$54),$D$60*(VLOOKUP(C211,$B$36:$AG$39,10,FALSE)+VLOOKUP(C211,$B$40:$AG$43,10,FALSE)*$D$54)))*$D$59/100</f>
        <v>6315.5045653755551</v>
      </c>
      <c r="AN211" s="174"/>
      <c r="AO211" s="176">
        <v>24</v>
      </c>
      <c r="AP211" s="174">
        <v>36</v>
      </c>
      <c r="AQ211" s="175">
        <f>VLOOKUP(C211,$B$45:$AA$48,9,FALSE)</f>
        <v>521</v>
      </c>
      <c r="AR211" s="31">
        <f>IF(LEFT(E211,1)*1=1,$S$58,$R$58)</f>
        <v>1</v>
      </c>
      <c r="AS211" s="2">
        <f>IF(LEFT(E211,1)*1=2,$U$58,$T$58)</f>
        <v>0</v>
      </c>
      <c r="AT211" s="33">
        <f>IF(LEFT(E211,1)*1=3,$W$58,$V$58)</f>
        <v>0</v>
      </c>
      <c r="AU211" s="31">
        <f>IF(MID(E211,3,1)*1=1,$Y$58,$X$58)</f>
        <v>1</v>
      </c>
      <c r="AV211" s="2">
        <f>IF(MID(E211,3,1)*1=2,$AA$58,$Z$58)</f>
        <v>0</v>
      </c>
      <c r="AW211" s="33">
        <f>IF(MID(E211,3,1)*1=3,$AC$58,$AB$58)</f>
        <v>4</v>
      </c>
      <c r="AX211" s="31">
        <f>IF(MID(E211,5,1)*1=1,$AE$58,$AD$58)</f>
        <v>1</v>
      </c>
      <c r="AY211" s="33">
        <f>IF(MID(E211,5,1)*1=2,$AG$58,$AF$58)</f>
        <v>1.8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customHeight="1">
      <c r="A212" s="2"/>
      <c r="B212" s="107">
        <v>730</v>
      </c>
      <c r="C212" s="31">
        <v>10</v>
      </c>
      <c r="D212" s="111" t="s">
        <v>18</v>
      </c>
      <c r="E212" s="2" t="s">
        <v>165</v>
      </c>
      <c r="F212" s="2" t="s">
        <v>149</v>
      </c>
      <c r="G212" s="2" t="s">
        <v>231</v>
      </c>
      <c r="H212" s="33" t="s">
        <v>80</v>
      </c>
      <c r="I212" s="173">
        <f>M212/AE212</f>
        <v>1792.0104295069916</v>
      </c>
      <c r="J212" s="174">
        <f>AH212/AE212</f>
        <v>35.820831647790158</v>
      </c>
      <c r="K212" s="189">
        <f>RANK(I212,$I$76:$I$999)</f>
        <v>137</v>
      </c>
      <c r="L212" s="190" t="e">
        <f>RANK(I212,$I$461:$I$888)</f>
        <v>#N/A</v>
      </c>
      <c r="M212" s="173">
        <f>SUM(N212:R212)</f>
        <v>26064.09150276499</v>
      </c>
      <c r="N212" s="174">
        <f>T212*(1+(IF((AG212+IF($D$62=1,15,0)+IF(F212="백어택",8,0))&gt;100,100,AG212+IF($D$62=1,15,0)+IF(F212="백어택",8,0))/100)*(AI212/100-1))</f>
        <v>8689.8631733385282</v>
      </c>
      <c r="O212" s="174">
        <f>U212*(1+(IF(($D$57+IF($D$62=1,15,0)+IF(F212="백어택",8,0))&gt;100,100,$D$57+IF($D$62=1,15,0)+IF(F212="백어택",8,0))/100)*(AI212/100-1))</f>
        <v>17374.228329426463</v>
      </c>
      <c r="P212" s="174"/>
      <c r="Q212" s="174"/>
      <c r="R212" s="175"/>
      <c r="S212" s="173">
        <f>SUM(T212:X212)</f>
        <v>18871.261905692456</v>
      </c>
      <c r="T212" s="174">
        <f>AL212*IF(H212="근접",AT212,IF(AV212=1,AT212,1))*AU212*AX212*IF(F212="백어택",1.2,1)</f>
        <v>6291.7475505066604</v>
      </c>
      <c r="U212" s="174">
        <f>IF(AX212=1,AM212*IF(H212="근접",AT212,IF(AV212=1,AT212,1)),0)*AU212*AY212*IF(AX212=1,1,0)*IF(F212="백어택",1.2,1)</f>
        <v>12579.514355185795</v>
      </c>
      <c r="V212" s="174"/>
      <c r="W212" s="174"/>
      <c r="X212" s="175"/>
      <c r="Y212" s="173">
        <f>SUM(Z212:AD212)</f>
        <v>40573.213097238782</v>
      </c>
      <c r="Z212" s="174">
        <f>T212*$D$58/100</f>
        <v>13527.25723358932</v>
      </c>
      <c r="AA212" s="174">
        <f>U212*$D$58/100</f>
        <v>27045.955863649458</v>
      </c>
      <c r="AB212" s="174"/>
      <c r="AC212" s="174"/>
      <c r="AD212" s="175"/>
      <c r="AE212" s="173">
        <f>(AO212*(1-$D$20/100)*(1-$D$17/100)-AR212)*IF(AW212="보스대상",1,POWER(0.85,AW212))</f>
        <v>14.544609268784001</v>
      </c>
      <c r="AF212" s="174">
        <f>AP212</f>
        <v>36</v>
      </c>
      <c r="AG212" s="174">
        <f>IF($D$57&gt;100,100,$D$57)</f>
        <v>25.143699999999999</v>
      </c>
      <c r="AH212" s="174">
        <f>AQ212</f>
        <v>521</v>
      </c>
      <c r="AI212" s="174">
        <f>$D$58</f>
        <v>215</v>
      </c>
      <c r="AJ212" s="174">
        <f>10*AS212/IF(AX212=1,IF(AY212=1,4.5,4),4)</f>
        <v>2.5</v>
      </c>
      <c r="AK212" s="174">
        <f>SUM(AL212:AN212)</f>
        <v>6241.0232156162256</v>
      </c>
      <c r="AL212" s="174">
        <f>IF(AV212=1,$D$61*(VLOOKUP(C212,$B$36:$AG$39,25,FALSE)+VLOOKUP(C212,$B$40:$AG$43,25,FALSE)*$D$54),(IF(H212="근접",$D$61*(VLOOKUP(C212,$B$36:$AG$39,25,FALSE)+VLOOKUP(C212,$B$40:$AG$43,25,FALSE)*$D$54),$D$60*(VLOOKUP(C212,$B$36:$AG$39,25,FALSE)+VLOOKUP(C212,$B$40:$AG$43,25,FALSE)*$D$54))))*$D$59/100</f>
        <v>3745.0878276825365</v>
      </c>
      <c r="AM212" s="174">
        <f>(IF(AV212=1,$D$61*(VLOOKUP(C212,$B$36:$AG$39,26,FALSE)+VLOOKUP(C212,$B$40:$AG$43,26,FALSE)*$D$54),IF(H212="근접",$D$61*(VLOOKUP(C212,$B$36:$AG$39,26,FALSE)+VLOOKUP(C212,$B$40:$AG$43,26,FALSE)*$D$54),$D$60*(VLOOKUP(C212,$B$36:$AG$39,26,FALSE)+VLOOKUP(C212,$B$40:$AG$43,26,FALSE)*$D$54))))*$D$59/100</f>
        <v>2495.9353879336895</v>
      </c>
      <c r="AN212" s="174"/>
      <c r="AO212" s="176">
        <v>24</v>
      </c>
      <c r="AP212" s="174">
        <v>36</v>
      </c>
      <c r="AQ212" s="175">
        <f>VLOOKUP(C212,$B$45:$AA$48,25,FALSE)</f>
        <v>521</v>
      </c>
      <c r="AR212" s="31">
        <f>IF(LEFT(E212,1)*1=1,$S$68,$R$68)</f>
        <v>4</v>
      </c>
      <c r="AS212" s="2">
        <f>IF(LEFT(E212,1)*1=2,$U$68,$T$68)</f>
        <v>1</v>
      </c>
      <c r="AT212" s="33">
        <f>IF(LEFT(E212,1)*1=3,$W$68,$V$68)</f>
        <v>1</v>
      </c>
      <c r="AU212" s="31">
        <f>IF(MID(E212,3,1)*1=1,$Y$68,$X$68)</f>
        <v>1.4</v>
      </c>
      <c r="AV212" s="2">
        <f>IF(MID(E212,3,1)*1=2,$AA$68,$Z$68)</f>
        <v>0</v>
      </c>
      <c r="AW212" s="33" t="str">
        <f>IF(MID(E212,3,1)*1=3,$AC$68,$AB$68)</f>
        <v>보스대상</v>
      </c>
      <c r="AX212" s="31">
        <f>IF(MID(E212,5,1)*1=1,$AE$68,$AD$68)</f>
        <v>1</v>
      </c>
      <c r="AY212" s="33">
        <f>IF(MID(E212,5,1)*1=2,$AG$68,$AF$68)</f>
        <v>3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customHeight="1">
      <c r="A213" s="2"/>
      <c r="B213" s="107">
        <v>183</v>
      </c>
      <c r="C213" s="31">
        <v>10</v>
      </c>
      <c r="D213" s="106" t="s">
        <v>10</v>
      </c>
      <c r="E213" s="2" t="s">
        <v>102</v>
      </c>
      <c r="F213" s="2" t="s">
        <v>149</v>
      </c>
      <c r="G213" s="2"/>
      <c r="H213" s="33"/>
      <c r="I213" s="173">
        <f>M213/AE213</f>
        <v>1790.0213491155928</v>
      </c>
      <c r="J213" s="174">
        <f>AH213/AE213</f>
        <v>25.811482952392598</v>
      </c>
      <c r="K213" s="189">
        <f>RANK(I213,$I$76:$I$999)</f>
        <v>138</v>
      </c>
      <c r="L213" s="190">
        <f>RANK(I213,$I$76:$I$460)</f>
        <v>138</v>
      </c>
      <c r="M213" s="173">
        <f>SUM(N213:R213)</f>
        <v>28572.12029219199</v>
      </c>
      <c r="N213" s="174">
        <f>T213*(1+(IF(($AG213+IF($D$62=1,15,0)+IF($F213="백어택",8,0))&gt;100,100,($AG213+IF($D$62=1,15,0)+IF($F213="백어택",8,0)))/100)*((($AI213+AY213)/100-1)))</f>
        <v>6410.8082354189401</v>
      </c>
      <c r="O213" s="174">
        <f>U213*(1+(IF(($AG213+IF($D$62=1,IF(AS213=15,0,15),0)+$AS213+IF($F213="백어택",8,0))&gt;100,100,($AG213+IF($D$62=1,IF(AS213=15,0,15),0)+$AS213+IF($F213="백어택",8,0)))/100)*((($AI213+$AY213)/100-1)))</f>
        <v>7387.1040189243504</v>
      </c>
      <c r="P213" s="174">
        <f>V213*(1+(IF(($AG213+IF($D$62=1,IF(AT213=15,0,15),0)+$AS213+IF($F213="백어택",8,0))&gt;100,100,($AG213+IF($D$62=1,IF(AT213=15,0,15),0)+$AS213+IF($F213="백어택",8,0)))/100)*((($AI213+$AY213)/100-1)))</f>
        <v>7387.1040189243504</v>
      </c>
      <c r="Q213" s="174">
        <f>W213*(1+(IF(($AG213+IF($D$62=1,IF(AU213=15,0,15),0)+$AS213+IF($F213="백어택",8,0))&gt;100,100,($AG213+IF($D$62=1,IF(AU213=15,0,15),0)+$AS213+IF($F213="백어택",8,0)))/100)*((($AI213+$AY213)/100-1)))</f>
        <v>7387.1040189243504</v>
      </c>
      <c r="R213" s="175">
        <f>X213*(1+(IF($D$57+AS213&gt;100,100,$D$57+AS213)/100)*(AI213/100-1))</f>
        <v>0</v>
      </c>
      <c r="S213" s="173">
        <f>SUM(T213:X213)</f>
        <v>9204.052124360931</v>
      </c>
      <c r="T213" s="174">
        <f>AL213*AX213*IF(F213="백어택",1.2,1)/4</f>
        <v>2301.0130310902327</v>
      </c>
      <c r="U213" s="174">
        <f>T213</f>
        <v>2301.0130310902327</v>
      </c>
      <c r="V213" s="174">
        <f>U213</f>
        <v>2301.0130310902327</v>
      </c>
      <c r="W213" s="174">
        <f>V213</f>
        <v>2301.0130310902327</v>
      </c>
      <c r="X213" s="175">
        <f>AL213*IF(AU213=1,0,IF(AX213=1,AU213,0.324))</f>
        <v>0</v>
      </c>
      <c r="Y213" s="173">
        <f>SUM(Z213:AD213)</f>
        <v>26034.554226810957</v>
      </c>
      <c r="Z213" s="174">
        <f>T213*AI213/100</f>
        <v>6508.6385567027392</v>
      </c>
      <c r="AA213" s="174">
        <f>Z213</f>
        <v>6508.6385567027392</v>
      </c>
      <c r="AB213" s="174">
        <f>AA213</f>
        <v>6508.6385567027392</v>
      </c>
      <c r="AC213" s="174">
        <f>AB213</f>
        <v>6508.6385567027392</v>
      </c>
      <c r="AD213" s="175"/>
      <c r="AE213" s="173">
        <f>AO213*(1-$D$17/100)</f>
        <v>15.961888</v>
      </c>
      <c r="AF213" s="174">
        <f>AP213</f>
        <v>36</v>
      </c>
      <c r="AG213" s="174">
        <f>IF($D$57+AV213&gt;100,100,$D$57+AV213)</f>
        <v>55.143699999999995</v>
      </c>
      <c r="AH213" s="174">
        <f>AQ213</f>
        <v>412</v>
      </c>
      <c r="AI213" s="174">
        <f>$D$58+$D$19</f>
        <v>282.85969999999998</v>
      </c>
      <c r="AJ213" s="174">
        <f>10*AR213/(7-IF(AX213=1,0,3))</f>
        <v>1.4285714285714286</v>
      </c>
      <c r="AK213" s="174">
        <f>SUM(AL213:AN213)</f>
        <v>7670.0434369674422</v>
      </c>
      <c r="AL213" s="174">
        <f>(VLOOKUP(C213,$B$36:$AG$39,13,FALSE)+VLOOKUP(C213,$B$40:$AG$43,13,FALSE)*$D$54)*$D$59/100</f>
        <v>7670.0434369674422</v>
      </c>
      <c r="AM213" s="174"/>
      <c r="AN213" s="174"/>
      <c r="AO213" s="176">
        <v>16</v>
      </c>
      <c r="AP213" s="174">
        <v>36</v>
      </c>
      <c r="AQ213" s="175">
        <f>VLOOKUP(C213,$B$45:$AA$48,13,FALSE)</f>
        <v>412</v>
      </c>
      <c r="AR213" s="31">
        <f>IF(LEFT(E213,1)*1=1,$S$60,$R$60)</f>
        <v>1</v>
      </c>
      <c r="AS213" s="2">
        <f>IF(LEFT(E213,1)*1=2,$U$60,$T$60)</f>
        <v>15</v>
      </c>
      <c r="AT213" s="33">
        <f>IF(LEFT(E213,1)*1=3,$W$60,$V$60)</f>
        <v>0</v>
      </c>
      <c r="AU213" s="31">
        <f>IF(MID(E213,3,1)*1=1,$Y$60,$X$60)</f>
        <v>1</v>
      </c>
      <c r="AV213" s="2">
        <f>IF(MID(E213,3,1)*1=2,$AA$60,$Z$60)</f>
        <v>30</v>
      </c>
      <c r="AW213" s="33">
        <f>IF(MID(E213,3,1)*1=3,$AC$60,$AB$60)</f>
        <v>0</v>
      </c>
      <c r="AX213" s="31">
        <f>IF(MID(E213,5,1)*1=1,$AE$60,$AD$60)</f>
        <v>1</v>
      </c>
      <c r="AY213" s="33">
        <f>IF(MID(E213,5,1)*1=2,$AG$60,$AF$60)</f>
        <v>100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customHeight="1">
      <c r="A214" s="2"/>
      <c r="B214" s="107">
        <v>393</v>
      </c>
      <c r="C214" s="31">
        <v>10</v>
      </c>
      <c r="D214" s="111" t="s">
        <v>8</v>
      </c>
      <c r="E214" s="2" t="s">
        <v>139</v>
      </c>
      <c r="F214" s="2"/>
      <c r="G214" s="2" t="s">
        <v>231</v>
      </c>
      <c r="H214" s="33" t="s">
        <v>81</v>
      </c>
      <c r="I214" s="173">
        <f>M214/AE214</f>
        <v>1763.5260169660451</v>
      </c>
      <c r="J214" s="174">
        <f>AH214/AE214</f>
        <v>28.094417760367445</v>
      </c>
      <c r="K214" s="189">
        <f>RANK(I214,$I$76:$I$999)</f>
        <v>139</v>
      </c>
      <c r="L214" s="190" t="e">
        <f>RANK(I214,$I$461:$I$888)</f>
        <v>#N/A</v>
      </c>
      <c r="M214" s="173">
        <f>SUM(N214:R214)</f>
        <v>32703.900919970249</v>
      </c>
      <c r="N214" s="174">
        <f>T214*(1+(IF((AG214+IF($D$62=1,15,0)+IF(F214="백어택",8,0))&gt;100,100,AG214+IF($D$62=1,15,0)+IF(F214="백어택",8,0))/100)*($D$58/100-1))</f>
        <v>14385.191086241541</v>
      </c>
      <c r="O214" s="174">
        <f>U214*(1+((IF(AG214+IF($D$62=1,15,0)+IF(F214="백어택",8,0)&gt;100,100,AG214+IF($D$62=1,15,0)+IF(F214="백어택",8,0))/100)*(AI214/100-1)))</f>
        <v>18318.70983372871</v>
      </c>
      <c r="P214" s="174">
        <f>V214*(1+(IF(AG214+IF($D$62=1,15,0)+IF(F214="백어택",8,0)&gt;100,100,AG214+IF($D$62=1,15,0)+IF(F214="백어택",8,0))/100)*(AI214/100-1))</f>
        <v>0</v>
      </c>
      <c r="Q214" s="174"/>
      <c r="R214" s="175"/>
      <c r="S214" s="173">
        <f>SUM(T214:X214)</f>
        <v>25368.526727089244</v>
      </c>
      <c r="T214" s="174">
        <f>AL214*IF(H214="근접",AR214,1)*AU214*AY214*IF(F214="백어택",1.2,1)</f>
        <v>11158.641454994246</v>
      </c>
      <c r="U214" s="174">
        <f>AM214*IF(H214="근접",AR214,1)*AU214*AY214*IF(F214="백어택",1.2,1)</f>
        <v>14209.885272095</v>
      </c>
      <c r="V214" s="174">
        <f>IF(AX214=1,0,AM214*IF(H214="근접",AR214,1)*AU214*AY214)*IF(F214="백어택",1.2,1)</f>
        <v>0</v>
      </c>
      <c r="W214" s="174"/>
      <c r="X214" s="175"/>
      <c r="Y214" s="173">
        <f>SUM(Z214:AD214)</f>
        <v>54542.332463241881</v>
      </c>
      <c r="Z214" s="174">
        <f>T214*$D$58/100</f>
        <v>23991.079128237627</v>
      </c>
      <c r="AA214" s="174">
        <f>U214*AI214/100</f>
        <v>30551.25333500425</v>
      </c>
      <c r="AB214" s="174">
        <f>V214*AI214/100</f>
        <v>0</v>
      </c>
      <c r="AC214" s="174"/>
      <c r="AD214" s="175"/>
      <c r="AE214" s="173">
        <f>AO214*(1-$D$20/100)*(1-$D$17/100)-AW214</f>
        <v>18.544609268784001</v>
      </c>
      <c r="AF214" s="174">
        <f>AP214</f>
        <v>36</v>
      </c>
      <c r="AG214" s="174">
        <f>IF($D$57&gt;100,100,$D$57)</f>
        <v>25.143699999999999</v>
      </c>
      <c r="AH214" s="174">
        <f>IF(AX214=1,AQ214,AQ214*1.4)</f>
        <v>521</v>
      </c>
      <c r="AI214" s="174">
        <f>$D$58</f>
        <v>215</v>
      </c>
      <c r="AJ214" s="174">
        <f>10/6/AX214</f>
        <v>1.6666666666666667</v>
      </c>
      <c r="AK214" s="174">
        <f>SUM(AL214:AN214)</f>
        <v>11274.90076759522</v>
      </c>
      <c r="AL214" s="174">
        <f>(IF(H214="근접",$D$61*(VLOOKUP(C214,$B$36:$AG$39,9,FALSE)+VLOOKUP(C214,$B$40:$AG$43,9,FALSE)*$D$54),$D$60*(VLOOKUP(C214,$B$36:$AG$39,9,FALSE)+VLOOKUP(C214,$B$40:$AG$43,9,FALSE)*$D$54)))*$D$59/100</f>
        <v>4959.3962022196647</v>
      </c>
      <c r="AM214" s="174">
        <f>(IF(H214="근접",$D$61*(VLOOKUP(C214,$B$36:$AG$39,10,FALSE)+VLOOKUP(C214,$B$40:$AG$43,10,FALSE)*$D$54),$D$60*(VLOOKUP(C214,$B$36:$AG$39,10,FALSE)+VLOOKUP(C214,$B$40:$AG$43,10,FALSE)*$D$54)))*$D$59/100</f>
        <v>6315.5045653755551</v>
      </c>
      <c r="AN214" s="174"/>
      <c r="AO214" s="176">
        <v>24</v>
      </c>
      <c r="AP214" s="174">
        <v>36</v>
      </c>
      <c r="AQ214" s="175">
        <f>VLOOKUP(C214,$B$45:$AA$48,9,FALSE)</f>
        <v>521</v>
      </c>
      <c r="AR214" s="31">
        <f>IF(LEFT(E214,1)*1=1,$S$58,$R$58)</f>
        <v>1</v>
      </c>
      <c r="AS214" s="2">
        <f>IF(LEFT(E214,1)*1=2,$U$58,$T$58)</f>
        <v>0</v>
      </c>
      <c r="AT214" s="33">
        <f>IF(LEFT(E214,1)*1=3,$W$58,$V$58)</f>
        <v>0</v>
      </c>
      <c r="AU214" s="31">
        <f>IF(MID(E214,3,1)*1=1,$Y$58,$X$58)</f>
        <v>1.25</v>
      </c>
      <c r="AV214" s="2">
        <f>IF(MID(E214,3,1)*1=2,$AA$58,$Z$58)</f>
        <v>0</v>
      </c>
      <c r="AW214" s="33">
        <f>IF(MID(E214,3,1)*1=3,$AC$58,$AB$58)</f>
        <v>0</v>
      </c>
      <c r="AX214" s="31">
        <f>IF(MID(E214,5,1)*1=1,$AE$58,$AD$58)</f>
        <v>1</v>
      </c>
      <c r="AY214" s="33">
        <f>IF(MID(E214,5,1)*1=2,$AG$58,$AF$58)</f>
        <v>1.8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hidden="1" customHeight="1">
      <c r="A215" s="2"/>
      <c r="B215" s="107">
        <v>673</v>
      </c>
      <c r="C215" s="31">
        <v>10</v>
      </c>
      <c r="D215" s="111" t="s">
        <v>18</v>
      </c>
      <c r="E215" s="2" t="s">
        <v>108</v>
      </c>
      <c r="F215" s="2"/>
      <c r="G215" s="2" t="s">
        <v>186</v>
      </c>
      <c r="H215" s="33" t="s">
        <v>80</v>
      </c>
      <c r="I215" s="173">
        <f>M215/AE215</f>
        <v>1759.8824340989231</v>
      </c>
      <c r="J215" s="174">
        <f>AH215/AE215</f>
        <v>63.317740331016331</v>
      </c>
      <c r="K215" s="189">
        <f>RANK(I215,$I$76:$I$999)</f>
        <v>142</v>
      </c>
      <c r="L215" s="190" t="e">
        <f>RANK(I215,$I$461:$I$888)</f>
        <v>#N/A</v>
      </c>
      <c r="M215" s="173">
        <f>SUM(N215:R215)</f>
        <v>14480.913933000767</v>
      </c>
      <c r="N215" s="174">
        <f>T215*(1+(IF((AG215+IF($D$62=1,15,0)+IF(F215="백어택",8,0))&gt;100,100,AG215+IF($D$62=1,15,0)+IF(F215="백어택",8,0))/100)*(AI215/100-1))</f>
        <v>4827.9895230309021</v>
      </c>
      <c r="O215" s="174">
        <f>U215*(1+(IF(($D$57+IF($D$62=1,15,0)+IF(F215="백어택",8,0))&gt;100,100,$D$57+IF($D$62=1,15,0)+IF(F215="백어택",8,0))/100)*(AI215/100-1))</f>
        <v>9652.9244099698644</v>
      </c>
      <c r="P215" s="174"/>
      <c r="Q215" s="174"/>
      <c r="R215" s="175"/>
      <c r="S215" s="173">
        <f>SUM(T215:X215)</f>
        <v>11232.893991483605</v>
      </c>
      <c r="T215" s="174">
        <f>AL215*IF(H215="근접",AT215,IF(AV215=1,AT215,1))*AU215*AX215*IF(F215="백어택",1.2,1)</f>
        <v>3745.0878276825365</v>
      </c>
      <c r="U215" s="174">
        <f>IF(AX215=1,AM215*IF(H215="근접",AT215,IF(AV215=1,AT215,1)),0)*AU215*AY215*IF(AX215=1,1,0)*IF(F215="백어택",1.2,1)</f>
        <v>7487.8061638010686</v>
      </c>
      <c r="V215" s="174"/>
      <c r="W215" s="174"/>
      <c r="X215" s="175"/>
      <c r="Y215" s="173">
        <f>SUM(Z215:AD215)</f>
        <v>24150.72208168975</v>
      </c>
      <c r="Z215" s="174">
        <f>T215*$D$58/100</f>
        <v>8051.9388295174531</v>
      </c>
      <c r="AA215" s="174">
        <f>U215*$D$58/100</f>
        <v>16098.783252172298</v>
      </c>
      <c r="AB215" s="174"/>
      <c r="AC215" s="174"/>
      <c r="AD215" s="175"/>
      <c r="AE215" s="173">
        <f>(AO215*(1-$D$20/100)*(1-$D$17/100)-AR215)*IF(AW215="보스대상",1,POWER(0.85,AW215))</f>
        <v>8.2283416507961995</v>
      </c>
      <c r="AF215" s="174">
        <f>AP215</f>
        <v>36</v>
      </c>
      <c r="AG215" s="174">
        <f>IF($D$57&gt;100,100,$D$57)</f>
        <v>25.143699999999999</v>
      </c>
      <c r="AH215" s="174">
        <f>AQ215</f>
        <v>521</v>
      </c>
      <c r="AI215" s="174">
        <f>$D$58</f>
        <v>215</v>
      </c>
      <c r="AJ215" s="174">
        <f>10*AS215/IF(AX215=1,IF(AY215=1,4.5,4),4)</f>
        <v>2</v>
      </c>
      <c r="AK215" s="174">
        <f>SUM(AL215:AN215)</f>
        <v>6241.0232156162256</v>
      </c>
      <c r="AL215" s="174">
        <f>IF(AV215=1,$D$61*(VLOOKUP(C215,$B$36:$AG$39,25,FALSE)+VLOOKUP(C215,$B$40:$AG$43,25,FALSE)*$D$54),(IF(H215="근접",$D$61*(VLOOKUP(C215,$B$36:$AG$39,25,FALSE)+VLOOKUP(C215,$B$40:$AG$43,25,FALSE)*$D$54),$D$60*(VLOOKUP(C215,$B$36:$AG$39,25,FALSE)+VLOOKUP(C215,$B$40:$AG$43,25,FALSE)*$D$54))))*$D$59/100</f>
        <v>3745.0878276825365</v>
      </c>
      <c r="AM215" s="174">
        <f>(IF(AV215=1,$D$61*(VLOOKUP(C215,$B$36:$AG$39,26,FALSE)+VLOOKUP(C215,$B$40:$AG$43,26,FALSE)*$D$54),IF(H215="근접",$D$61*(VLOOKUP(C215,$B$36:$AG$39,26,FALSE)+VLOOKUP(C215,$B$40:$AG$43,26,FALSE)*$D$54),$D$60*(VLOOKUP(C215,$B$36:$AG$39,26,FALSE)+VLOOKUP(C215,$B$40:$AG$43,26,FALSE)*$D$54))))*$D$59/100</f>
        <v>2495.9353879336895</v>
      </c>
      <c r="AN215" s="174"/>
      <c r="AO215" s="176">
        <v>24</v>
      </c>
      <c r="AP215" s="174">
        <v>36</v>
      </c>
      <c r="AQ215" s="175">
        <f>VLOOKUP(C215,$B$45:$AA$48,25,FALSE)</f>
        <v>521</v>
      </c>
      <c r="AR215" s="31">
        <f>IF(LEFT(E215,1)*1=1,$S$68,$R$68)</f>
        <v>0</v>
      </c>
      <c r="AS215" s="2">
        <f>IF(LEFT(E215,1)*1=2,$U$68,$T$68)</f>
        <v>0.8</v>
      </c>
      <c r="AT215" s="33">
        <f>IF(LEFT(E215,1)*1=3,$W$68,$V$68)</f>
        <v>1</v>
      </c>
      <c r="AU215" s="31">
        <f>IF(MID(E215,3,1)*1=1,$Y$68,$X$68)</f>
        <v>1</v>
      </c>
      <c r="AV215" s="2">
        <f>IF(MID(E215,3,1)*1=2,$AA$68,$Z$68)</f>
        <v>0</v>
      </c>
      <c r="AW215" s="33">
        <f>IF(MID(E215,3,1)*1=3,$AC$68,$AB$68)</f>
        <v>5</v>
      </c>
      <c r="AX215" s="31">
        <f>IF(MID(E215,5,1)*1=1,$AE$68,$AD$68)</f>
        <v>1</v>
      </c>
      <c r="AY215" s="33">
        <f>IF(MID(E215,5,1)*1=2,$AG$68,$AF$68)</f>
        <v>3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hidden="1" customHeight="1">
      <c r="A216" s="2"/>
      <c r="B216" s="107">
        <v>676</v>
      </c>
      <c r="C216" s="31">
        <v>10</v>
      </c>
      <c r="D216" s="111" t="s">
        <v>18</v>
      </c>
      <c r="E216" s="2" t="s">
        <v>135</v>
      </c>
      <c r="F216" s="2"/>
      <c r="G216" s="2" t="s">
        <v>186</v>
      </c>
      <c r="H216" s="33" t="s">
        <v>80</v>
      </c>
      <c r="I216" s="173">
        <f>M216/AE216</f>
        <v>1759.8824340989231</v>
      </c>
      <c r="J216" s="174">
        <f>AH216/AE216</f>
        <v>63.317740331016331</v>
      </c>
      <c r="K216" s="189">
        <f>RANK(I216,$I$76:$I$999)</f>
        <v>142</v>
      </c>
      <c r="L216" s="190" t="e">
        <f>RANK(I216,$I$461:$I$888)</f>
        <v>#N/A</v>
      </c>
      <c r="M216" s="173">
        <f>SUM(N216:R216)</f>
        <v>14480.913933000767</v>
      </c>
      <c r="N216" s="174">
        <f>T216*(1+(IF((AG216+IF($D$62=1,15,0)+IF(F216="백어택",8,0))&gt;100,100,AG216+IF($D$62=1,15,0)+IF(F216="백어택",8,0))/100)*(AI216/100-1))</f>
        <v>4827.9895230309021</v>
      </c>
      <c r="O216" s="174">
        <f>U216*(1+(IF(($D$57+IF($D$62=1,15,0)+IF(F216="백어택",8,0))&gt;100,100,$D$57+IF($D$62=1,15,0)+IF(F216="백어택",8,0))/100)*(AI216/100-1))</f>
        <v>9652.9244099698644</v>
      </c>
      <c r="P216" s="174"/>
      <c r="Q216" s="174"/>
      <c r="R216" s="175"/>
      <c r="S216" s="173">
        <f>SUM(T216:X216)</f>
        <v>11232.893991483605</v>
      </c>
      <c r="T216" s="174">
        <f>AL216*IF(H216="근접",AT216,IF(AV216=1,AT216,1))*AU216*AX216*IF(F216="백어택",1.2,1)</f>
        <v>3745.0878276825365</v>
      </c>
      <c r="U216" s="174">
        <f>IF(AX216=1,AM216*IF(H216="근접",AT216,IF(AV216=1,AT216,1)),0)*AU216*AY216*IF(AX216=1,1,0)*IF(F216="백어택",1.2,1)</f>
        <v>7487.8061638010686</v>
      </c>
      <c r="V216" s="174"/>
      <c r="W216" s="174"/>
      <c r="X216" s="175"/>
      <c r="Y216" s="173">
        <f>SUM(Z216:AD216)</f>
        <v>24150.72208168975</v>
      </c>
      <c r="Z216" s="174">
        <f>T216*$D$58/100</f>
        <v>8051.9388295174531</v>
      </c>
      <c r="AA216" s="174">
        <f>U216*$D$58/100</f>
        <v>16098.783252172298</v>
      </c>
      <c r="AB216" s="174"/>
      <c r="AC216" s="174"/>
      <c r="AD216" s="175"/>
      <c r="AE216" s="173">
        <f>(AO216*(1-$D$20/100)*(1-$D$17/100)-AR216)*IF(AW216="보스대상",1,POWER(0.85,AW216))</f>
        <v>8.2283416507961995</v>
      </c>
      <c r="AF216" s="174">
        <f>AP216</f>
        <v>36</v>
      </c>
      <c r="AG216" s="174">
        <f>IF($D$57&gt;100,100,$D$57)</f>
        <v>25.143699999999999</v>
      </c>
      <c r="AH216" s="174">
        <f>AQ216</f>
        <v>521</v>
      </c>
      <c r="AI216" s="174">
        <f>$D$58</f>
        <v>215</v>
      </c>
      <c r="AJ216" s="174">
        <f>10*AS216/IF(AX216=1,IF(AY216=1,4.5,4),4)</f>
        <v>2.5</v>
      </c>
      <c r="AK216" s="174">
        <f>SUM(AL216:AN216)</f>
        <v>6241.0232156162256</v>
      </c>
      <c r="AL216" s="174">
        <f>IF(AV216=1,$D$61*(VLOOKUP(C216,$B$36:$AG$39,25,FALSE)+VLOOKUP(C216,$B$40:$AG$43,25,FALSE)*$D$54),(IF(H216="근접",$D$61*(VLOOKUP(C216,$B$36:$AG$39,25,FALSE)+VLOOKUP(C216,$B$40:$AG$43,25,FALSE)*$D$54),$D$60*(VLOOKUP(C216,$B$36:$AG$39,25,FALSE)+VLOOKUP(C216,$B$40:$AG$43,25,FALSE)*$D$54))))*$D$59/100</f>
        <v>3745.0878276825365</v>
      </c>
      <c r="AM216" s="174">
        <f>(IF(AV216=1,$D$61*(VLOOKUP(C216,$B$36:$AG$39,26,FALSE)+VLOOKUP(C216,$B$40:$AG$43,26,FALSE)*$D$54),IF(H216="근접",$D$61*(VLOOKUP(C216,$B$36:$AG$39,26,FALSE)+VLOOKUP(C216,$B$40:$AG$43,26,FALSE)*$D$54),$D$60*(VLOOKUP(C216,$B$36:$AG$39,26,FALSE)+VLOOKUP(C216,$B$40:$AG$43,26,FALSE)*$D$54))))*$D$59/100</f>
        <v>2495.9353879336895</v>
      </c>
      <c r="AN216" s="174"/>
      <c r="AO216" s="176">
        <v>24</v>
      </c>
      <c r="AP216" s="174">
        <v>36</v>
      </c>
      <c r="AQ216" s="175">
        <f>VLOOKUP(C216,$B$45:$AA$48,25,FALSE)</f>
        <v>521</v>
      </c>
      <c r="AR216" s="31">
        <f>IF(LEFT(E216,1)*1=1,$S$68,$R$68)</f>
        <v>0</v>
      </c>
      <c r="AS216" s="2">
        <f>IF(LEFT(E216,1)*1=2,$U$68,$T$68)</f>
        <v>1</v>
      </c>
      <c r="AT216" s="33">
        <f>IF(LEFT(E216,1)*1=3,$W$68,$V$68)</f>
        <v>1.2</v>
      </c>
      <c r="AU216" s="31">
        <f>IF(MID(E216,3,1)*1=1,$Y$68,$X$68)</f>
        <v>1</v>
      </c>
      <c r="AV216" s="2">
        <f>IF(MID(E216,3,1)*1=2,$AA$68,$Z$68)</f>
        <v>0</v>
      </c>
      <c r="AW216" s="33">
        <f>IF(MID(E216,3,1)*1=3,$AC$68,$AB$68)</f>
        <v>5</v>
      </c>
      <c r="AX216" s="31">
        <f>IF(MID(E216,5,1)*1=1,$AE$68,$AD$68)</f>
        <v>1</v>
      </c>
      <c r="AY216" s="33">
        <f>IF(MID(E216,5,1)*1=2,$AG$68,$AF$68)</f>
        <v>3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customHeight="1">
      <c r="A217" s="2"/>
      <c r="B217" s="107">
        <v>566</v>
      </c>
      <c r="C217" s="31">
        <v>10</v>
      </c>
      <c r="D217" s="111" t="s">
        <v>14</v>
      </c>
      <c r="E217" s="2" t="s">
        <v>144</v>
      </c>
      <c r="F217" s="2" t="s">
        <v>149</v>
      </c>
      <c r="G217" s="2"/>
      <c r="H217" s="33" t="s">
        <v>81</v>
      </c>
      <c r="I217" s="173">
        <f>M217/AE217</f>
        <v>1761.628603969438</v>
      </c>
      <c r="J217" s="174">
        <f>AH217/AE217</f>
        <v>23.618723568216776</v>
      </c>
      <c r="K217" s="189">
        <f>RANK(I217,$I$76:$I$999)</f>
        <v>140</v>
      </c>
      <c r="L217" s="190" t="e">
        <f>RANK(I217,$I$461:$I$888)</f>
        <v>#N/A</v>
      </c>
      <c r="M217" s="173">
        <f>SUM(N217:R217)</f>
        <v>49003.071205989996</v>
      </c>
      <c r="N217" s="174">
        <f>T217*(1+(IF((AG217+IF($D$62=1,15,0)+IF(F217="백어택",8,0))&gt;100,100,AG217+IF($D$62=1,15,0)+IF(F217="백어택",8,0))/100)*(AI217/100-1))</f>
        <v>9188.0140503093335</v>
      </c>
      <c r="O217" s="174">
        <f>U217*(1+((IF((AG217+IF($D$62=1,15,0)+IF(F217="백어택",8,0))&gt;100,100,AG217+IF($D$62=1,15,0)+IF(F217="백어택",8,0))/100)*(AI217/100-1)))</f>
        <v>9188.0140503093335</v>
      </c>
      <c r="P217" s="174">
        <f>V217*(1+(IF((AG217+IF($D$62=1,15,0)+IF(F217="백어택",8,0))&gt;100,100,AG217+IF($D$62=1,15,0)+IF(F217="백어택",8,0))/100)*(AI217/100-1))</f>
        <v>12250.891403125082</v>
      </c>
      <c r="Q217" s="174">
        <f>W217*(1+(IF((AG217+IF($D$62=1,15,0)+IF(F217="백어택",8,0))&gt;100,100,AG217+IF($D$62=1,15,0)+IF(F217="백어택",8,0))/100)*(AI217/100-1))</f>
        <v>18376.151702246247</v>
      </c>
      <c r="R217" s="175"/>
      <c r="S217" s="173">
        <f>SUM(T217:X217)</f>
        <v>35479.839794662796</v>
      </c>
      <c r="T217" s="174">
        <f>AL217*IF(H217="근접",AR217,1)*AU217*AY217*IF(F217="백어택",1.2,1)</f>
        <v>6652.4252156717475</v>
      </c>
      <c r="U217" s="174">
        <f>AM217*IF(H217="근접",AR217,1)*AU217*AY217*IF(F217="백어택",1.2,1)</f>
        <v>6652.4252156717475</v>
      </c>
      <c r="V217" s="174">
        <f>AN217*IF(H217="근접",AR217,1)*AU217*AY217*IF(F217="백어택",1.2,1)</f>
        <v>8870.049440320754</v>
      </c>
      <c r="W217" s="174">
        <f>(AL217+AM217+AN217)*IF(H217="근접",AR217,1)*AU217*IF(AX217=1,0,0.6)*IF(F217="백어택",1.2,1)</f>
        <v>13304.939922998548</v>
      </c>
      <c r="X217" s="175"/>
      <c r="Y217" s="173">
        <f>SUM(Z217:AD217)</f>
        <v>76281.655558525017</v>
      </c>
      <c r="Z217" s="174">
        <f>T217*AI217/100</f>
        <v>14302.714213694257</v>
      </c>
      <c r="AA217" s="174">
        <f>U217*AI217/100</f>
        <v>14302.714213694257</v>
      </c>
      <c r="AB217" s="174">
        <f>V217*AI217/100</f>
        <v>19070.606296689621</v>
      </c>
      <c r="AC217" s="174">
        <f>W217*AI217/100</f>
        <v>28605.62083444688</v>
      </c>
      <c r="AD217" s="175"/>
      <c r="AE217" s="173">
        <f>AO217*(1-$D$20/100)*(1-$D$17/100)-AW217</f>
        <v>27.816913903176005</v>
      </c>
      <c r="AF217" s="174">
        <f>AP217</f>
        <v>36</v>
      </c>
      <c r="AG217" s="174">
        <f>IF($D$57&gt;100,100,$D$57)</f>
        <v>25.143699999999999</v>
      </c>
      <c r="AH217" s="174">
        <f>AQ217*AS217</f>
        <v>657</v>
      </c>
      <c r="AI217" s="174">
        <f>$D$58</f>
        <v>215</v>
      </c>
      <c r="AJ217" s="174">
        <f>10/3</f>
        <v>3.3333333333333335</v>
      </c>
      <c r="AK217" s="174">
        <f>SUM(AL217:AN217)</f>
        <v>18479.083226386876</v>
      </c>
      <c r="AL217" s="174">
        <f>(IF(H217="근접",$D$61*(VLOOKUP(C217,$B$36:$AG$39,19,FALSE)+VLOOKUP(C217,$B$40:$AG$43,19,FALSE)*$D$54),$D$60*(VLOOKUP(C217,$B$36:$AG$39,19,FALSE)+VLOOKUP(C217,$B$40:$AG$43,19,FALSE)*$D$54)))*$D$59/100</f>
        <v>5543.6876797264567</v>
      </c>
      <c r="AM217" s="174">
        <f>(IF(H217="근접",$D$61*(VLOOKUP(C217,$B$36:$AG$39,20,FALSE)+VLOOKUP(C217,$B$40:$AG$43,20,FALSE)*$D$54),$D$60*(VLOOKUP(C217,$B$36:$AG$39,20,FALSE)+VLOOKUP(C217,$B$40:$AG$43,20,FALSE)*$D$54)))*$D$59/100</f>
        <v>5543.6876797264567</v>
      </c>
      <c r="AN217" s="174">
        <f>(IF(H217="근접",$D$61*(VLOOKUP(C217,$B$36:$AG$39,21,FALSE)+VLOOKUP(C217,$B$40:$AG$43,21,FALSE)*$D$54),$D$60*(VLOOKUP(C217,$B$36:$AG$39,21,FALSE)+VLOOKUP(C217,$B$40:$AG$43,21,FALSE)*$D$54)))*$D$59/100</f>
        <v>7391.7078669339626</v>
      </c>
      <c r="AO217" s="176">
        <v>36</v>
      </c>
      <c r="AP217" s="174">
        <v>36</v>
      </c>
      <c r="AQ217" s="175">
        <f>VLOOKUP(C217,$B$45:$AA$48,19,FALSE)</f>
        <v>657</v>
      </c>
      <c r="AR217" s="31">
        <f>IF(LEFT(E217,1)*1=1,$S$64,$R$64)</f>
        <v>1</v>
      </c>
      <c r="AS217" s="2">
        <f>IF(LEFT(E217,1)*1=2,$U$64,$T$64)</f>
        <v>1</v>
      </c>
      <c r="AT217" s="33">
        <f>IF(LEFT(E217,1)*1=3,$W$64,$V$64)</f>
        <v>0</v>
      </c>
      <c r="AU217" s="31">
        <f>IF(MID(E217,3,1)*1=1,$Y$64,$X$64)</f>
        <v>1</v>
      </c>
      <c r="AV217" s="2">
        <f>IF(MID(E217,3,1)*1=2,$AA$64,$Z$64)</f>
        <v>0</v>
      </c>
      <c r="AW217" s="33">
        <f>IF(MID(E217,3,1)*1=3,$AC$64,$AB$64)</f>
        <v>0</v>
      </c>
      <c r="AX217" s="31">
        <f>IF(MID(E217,5,1)*1=1,$AE$64,$AD$64)</f>
        <v>0.6</v>
      </c>
      <c r="AY217" s="33">
        <f>IF(MID(E217,5,1)*1=2,$AG$64,$AF$64)</f>
        <v>1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customHeight="1">
      <c r="A218" s="2"/>
      <c r="B218" s="107">
        <v>572</v>
      </c>
      <c r="C218" s="31">
        <v>10</v>
      </c>
      <c r="D218" s="111" t="s">
        <v>14</v>
      </c>
      <c r="E218" s="2" t="s">
        <v>161</v>
      </c>
      <c r="F218" s="2" t="s">
        <v>149</v>
      </c>
      <c r="G218" s="2"/>
      <c r="H218" s="33" t="s">
        <v>81</v>
      </c>
      <c r="I218" s="173">
        <f>M218/AE218</f>
        <v>1761.628603969438</v>
      </c>
      <c r="J218" s="174">
        <f>AH218/AE218</f>
        <v>11.809361784108388</v>
      </c>
      <c r="K218" s="189">
        <f>RANK(I218,$I$76:$I$999)</f>
        <v>140</v>
      </c>
      <c r="L218" s="190" t="e">
        <f>RANK(I218,$I$461:$I$888)</f>
        <v>#N/A</v>
      </c>
      <c r="M218" s="173">
        <f>SUM(N218:R218)</f>
        <v>49003.071205989996</v>
      </c>
      <c r="N218" s="174">
        <f>T218*(1+(IF((AG218+IF($D$62=1,15,0)+IF(F218="백어택",8,0))&gt;100,100,AG218+IF($D$62=1,15,0)+IF(F218="백어택",8,0))/100)*(AI218/100-1))</f>
        <v>9188.0140503093335</v>
      </c>
      <c r="O218" s="174">
        <f>U218*(1+((IF((AG218+IF($D$62=1,15,0)+IF(F218="백어택",8,0))&gt;100,100,AG218+IF($D$62=1,15,0)+IF(F218="백어택",8,0))/100)*(AI218/100-1)))</f>
        <v>9188.0140503093335</v>
      </c>
      <c r="P218" s="174">
        <f>V218*(1+(IF((AG218+IF($D$62=1,15,0)+IF(F218="백어택",8,0))&gt;100,100,AG218+IF($D$62=1,15,0)+IF(F218="백어택",8,0))/100)*(AI218/100-1))</f>
        <v>12250.891403125082</v>
      </c>
      <c r="Q218" s="174">
        <f>W218*(1+(IF((AG218+IF($D$62=1,15,0)+IF(F218="백어택",8,0))&gt;100,100,AG218+IF($D$62=1,15,0)+IF(F218="백어택",8,0))/100)*(AI218/100-1))</f>
        <v>18376.151702246247</v>
      </c>
      <c r="R218" s="175"/>
      <c r="S218" s="173">
        <f>SUM(T218:X218)</f>
        <v>35479.839794662796</v>
      </c>
      <c r="T218" s="174">
        <f>AL218*IF(H218="근접",AR218,1)*AU218*AY218*IF(F218="백어택",1.2,1)</f>
        <v>6652.4252156717475</v>
      </c>
      <c r="U218" s="174">
        <f>AM218*IF(H218="근접",AR218,1)*AU218*AY218*IF(F218="백어택",1.2,1)</f>
        <v>6652.4252156717475</v>
      </c>
      <c r="V218" s="174">
        <f>AN218*IF(H218="근접",AR218,1)*AU218*AY218*IF(F218="백어택",1.2,1)</f>
        <v>8870.049440320754</v>
      </c>
      <c r="W218" s="174">
        <f>(AL218+AM218+AN218)*IF(H218="근접",AR218,1)*AU218*IF(AX218=1,0,0.6)*IF(F218="백어택",1.2,1)</f>
        <v>13304.939922998548</v>
      </c>
      <c r="X218" s="175"/>
      <c r="Y218" s="173">
        <f>SUM(Z218:AD218)</f>
        <v>76281.655558525017</v>
      </c>
      <c r="Z218" s="174">
        <f>T218*AI218/100</f>
        <v>14302.714213694257</v>
      </c>
      <c r="AA218" s="174">
        <f>U218*AI218/100</f>
        <v>14302.714213694257</v>
      </c>
      <c r="AB218" s="174">
        <f>V218*AI218/100</f>
        <v>19070.606296689621</v>
      </c>
      <c r="AC218" s="174">
        <f>W218*AI218/100</f>
        <v>28605.62083444688</v>
      </c>
      <c r="AD218" s="175"/>
      <c r="AE218" s="173">
        <f>AO218*(1-$D$20/100)*(1-$D$17/100)-AW218</f>
        <v>27.816913903176005</v>
      </c>
      <c r="AF218" s="174">
        <f>AP218</f>
        <v>36</v>
      </c>
      <c r="AG218" s="174">
        <f>IF($D$57&gt;100,100,$D$57)</f>
        <v>25.143699999999999</v>
      </c>
      <c r="AH218" s="174">
        <f>AQ218*AS218</f>
        <v>328.5</v>
      </c>
      <c r="AI218" s="174">
        <f>$D$58</f>
        <v>215</v>
      </c>
      <c r="AJ218" s="174">
        <f>10/3</f>
        <v>3.3333333333333335</v>
      </c>
      <c r="AK218" s="174">
        <f>SUM(AL218:AN218)</f>
        <v>18479.083226386876</v>
      </c>
      <c r="AL218" s="174">
        <f>(IF(H218="근접",$D$61*(VLOOKUP(C218,$B$36:$AG$39,19,FALSE)+VLOOKUP(C218,$B$40:$AG$43,19,FALSE)*$D$54),$D$60*(VLOOKUP(C218,$B$36:$AG$39,19,FALSE)+VLOOKUP(C218,$B$40:$AG$43,19,FALSE)*$D$54)))*$D$59/100</f>
        <v>5543.6876797264567</v>
      </c>
      <c r="AM218" s="174">
        <f>(IF(H218="근접",$D$61*(VLOOKUP(C218,$B$36:$AG$39,20,FALSE)+VLOOKUP(C218,$B$40:$AG$43,20,FALSE)*$D$54),$D$60*(VLOOKUP(C218,$B$36:$AG$39,20,FALSE)+VLOOKUP(C218,$B$40:$AG$43,20,FALSE)*$D$54)))*$D$59/100</f>
        <v>5543.6876797264567</v>
      </c>
      <c r="AN218" s="174">
        <f>(IF(H218="근접",$D$61*(VLOOKUP(C218,$B$36:$AG$39,21,FALSE)+VLOOKUP(C218,$B$40:$AG$43,21,FALSE)*$D$54),$D$60*(VLOOKUP(C218,$B$36:$AG$39,21,FALSE)+VLOOKUP(C218,$B$40:$AG$43,21,FALSE)*$D$54)))*$D$59/100</f>
        <v>7391.7078669339626</v>
      </c>
      <c r="AO218" s="176">
        <v>36</v>
      </c>
      <c r="AP218" s="174">
        <v>36</v>
      </c>
      <c r="AQ218" s="175">
        <f>VLOOKUP(C218,$B$45:$AA$48,19,FALSE)</f>
        <v>657</v>
      </c>
      <c r="AR218" s="31">
        <f>IF(LEFT(E218,1)*1=1,$S$64,$R$64)</f>
        <v>1</v>
      </c>
      <c r="AS218" s="2">
        <f>IF(LEFT(E218,1)*1=2,$U$64,$T$64)</f>
        <v>0.5</v>
      </c>
      <c r="AT218" s="33">
        <f>IF(LEFT(E218,1)*1=3,$W$64,$V$64)</f>
        <v>0</v>
      </c>
      <c r="AU218" s="31">
        <f>IF(MID(E218,3,1)*1=1,$Y$64,$X$64)</f>
        <v>1</v>
      </c>
      <c r="AV218" s="2">
        <f>IF(MID(E218,3,1)*1=2,$AA$64,$Z$64)</f>
        <v>0</v>
      </c>
      <c r="AW218" s="33">
        <f>IF(MID(E218,3,1)*1=3,$AC$64,$AB$64)</f>
        <v>0</v>
      </c>
      <c r="AX218" s="31">
        <f>IF(MID(E218,5,1)*1=1,$AE$64,$AD$64)</f>
        <v>0.6</v>
      </c>
      <c r="AY218" s="33">
        <f>IF(MID(E218,5,1)*1=2,$AG$64,$AF$64)</f>
        <v>1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customHeight="1">
      <c r="A219" s="2"/>
      <c r="B219" s="107">
        <v>635</v>
      </c>
      <c r="C219" s="31">
        <v>10</v>
      </c>
      <c r="D219" s="111" t="s">
        <v>18</v>
      </c>
      <c r="E219" s="2" t="s">
        <v>159</v>
      </c>
      <c r="F219" s="2"/>
      <c r="G219" s="2"/>
      <c r="H219" s="33" t="s">
        <v>81</v>
      </c>
      <c r="I219" s="173">
        <f>M219/AE219</f>
        <v>1749.5159442038257</v>
      </c>
      <c r="J219" s="174">
        <f>AH219/AE219</f>
        <v>28.094417760367445</v>
      </c>
      <c r="K219" s="189">
        <f>RANK(I219,$I$76:$I$999)</f>
        <v>144</v>
      </c>
      <c r="L219" s="190" t="e">
        <f>RANK(I219,$I$461:$I$888)</f>
        <v>#N/A</v>
      </c>
      <c r="M219" s="173">
        <f>SUM(N219:R219)</f>
        <v>32444.089594767658</v>
      </c>
      <c r="N219" s="174">
        <f>T219*(1+(IF((AG219+IF($D$62=1,15,0)+IF(F219="백어택",8,0))&gt;100,100,AG219+IF($D$62=1,15,0)+IF(F219="백어택",8,0))/100)*(AI219/100-1))</f>
        <v>32444.089594767658</v>
      </c>
      <c r="O219" s="174">
        <f>U219*(1+(IF(($D$57+IF($D$62=1,15,0)+IF(F219="백어택",8,0))&gt;100,100,$D$57+IF($D$62=1,15,0)+IF(F219="백어택",8,0))/100)*(AI219/100-1))</f>
        <v>0</v>
      </c>
      <c r="P219" s="174"/>
      <c r="Q219" s="174"/>
      <c r="R219" s="175"/>
      <c r="S219" s="173">
        <f>SUM(T219:X219)</f>
        <v>25166.990202026642</v>
      </c>
      <c r="T219" s="174">
        <f>AL219*IF(H219="근접",AT219,IF(AV219=1,AT219,1))*AU219*AX219*IF(F219="백어택",1.2,1)</f>
        <v>25166.990202026642</v>
      </c>
      <c r="U219" s="174">
        <f>IF(AX219=1,AM219*IF(H219="근접",AT219,IF(AV219=1,AT219,1)),0)*AU219*AY219*IF(AX219=1,1,0)*IF(F219="백어택",1.2,1)</f>
        <v>0</v>
      </c>
      <c r="V219" s="174"/>
      <c r="W219" s="174"/>
      <c r="X219" s="175"/>
      <c r="Y219" s="173">
        <f>SUM(Z219:AD219)</f>
        <v>54109.02893435728</v>
      </c>
      <c r="Z219" s="174">
        <f>T219*$D$58/100</f>
        <v>54109.02893435728</v>
      </c>
      <c r="AA219" s="174">
        <f>U219*$D$58/100</f>
        <v>0</v>
      </c>
      <c r="AB219" s="174"/>
      <c r="AC219" s="174"/>
      <c r="AD219" s="175"/>
      <c r="AE219" s="173">
        <f>(AO219*(1-$D$20/100)*(1-$D$17/100)-AR219)*IF(AW219="보스대상",1,POWER(0.85,AW219))</f>
        <v>18.544609268784001</v>
      </c>
      <c r="AF219" s="174">
        <f>AP219</f>
        <v>36</v>
      </c>
      <c r="AG219" s="174">
        <f>IF($D$57&gt;100,100,$D$57)</f>
        <v>25.143699999999999</v>
      </c>
      <c r="AH219" s="174">
        <f>AQ219</f>
        <v>521</v>
      </c>
      <c r="AI219" s="174">
        <f>$D$58</f>
        <v>215</v>
      </c>
      <c r="AJ219" s="174">
        <f>10*AS219/IF(AX219=1,IF(AY219=1,4.5,4),4)</f>
        <v>2.5</v>
      </c>
      <c r="AK219" s="174">
        <f>SUM(AL219:AN219)</f>
        <v>12482.046431232451</v>
      </c>
      <c r="AL219" s="174">
        <f>IF(AV219=1,$D$61*(VLOOKUP(C219,$B$36:$AG$39,25,FALSE)+VLOOKUP(C219,$B$40:$AG$43,25,FALSE)*$D$54),(IF(H219="근접",$D$61*(VLOOKUP(C219,$B$36:$AG$39,25,FALSE)+VLOOKUP(C219,$B$40:$AG$43,25,FALSE)*$D$54),$D$60*(VLOOKUP(C219,$B$36:$AG$39,25,FALSE)+VLOOKUP(C219,$B$40:$AG$43,25,FALSE)*$D$54))))*$D$59/100</f>
        <v>7490.175655365073</v>
      </c>
      <c r="AM219" s="174">
        <f>(IF(AV219=1,$D$61*(VLOOKUP(C219,$B$36:$AG$39,26,FALSE)+VLOOKUP(C219,$B$40:$AG$43,26,FALSE)*$D$54),IF(H219="근접",$D$61*(VLOOKUP(C219,$B$36:$AG$39,26,FALSE)+VLOOKUP(C219,$B$40:$AG$43,26,FALSE)*$D$54),$D$60*(VLOOKUP(C219,$B$36:$AG$39,26,FALSE)+VLOOKUP(C219,$B$40:$AG$43,26,FALSE)*$D$54))))*$D$59/100</f>
        <v>4991.8707758673791</v>
      </c>
      <c r="AN219" s="174"/>
      <c r="AO219" s="176">
        <v>24</v>
      </c>
      <c r="AP219" s="174">
        <v>36</v>
      </c>
      <c r="AQ219" s="175">
        <f>VLOOKUP(C219,$B$45:$AA$48,25,FALSE)</f>
        <v>521</v>
      </c>
      <c r="AR219" s="31">
        <f>IF(LEFT(E219,1)*1=1,$S$68,$R$68)</f>
        <v>0</v>
      </c>
      <c r="AS219" s="2">
        <f>IF(LEFT(E219,1)*1=2,$U$68,$T$68)</f>
        <v>1</v>
      </c>
      <c r="AT219" s="33">
        <f>IF(LEFT(E219,1)*1=3,$W$68,$V$68)</f>
        <v>1.2</v>
      </c>
      <c r="AU219" s="31">
        <f>IF(MID(E219,3,1)*1=1,$Y$68,$X$68)</f>
        <v>1</v>
      </c>
      <c r="AV219" s="2">
        <f>IF(MID(E219,3,1)*1=2,$AA$68,$Z$68)</f>
        <v>1</v>
      </c>
      <c r="AW219" s="33" t="str">
        <f>IF(MID(E219,3,1)*1=3,$AC$68,$AB$68)</f>
        <v>보스대상</v>
      </c>
      <c r="AX219" s="31">
        <f>IF(MID(E219,5,1)*1=1,$AE$68,$AD$68)</f>
        <v>2.8</v>
      </c>
      <c r="AY219" s="33">
        <f>IF(MID(E219,5,1)*1=2,$AG$68,$AF$68)</f>
        <v>1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customHeight="1">
      <c r="A220" s="2"/>
      <c r="B220" s="107">
        <v>666</v>
      </c>
      <c r="C220" s="31">
        <v>10</v>
      </c>
      <c r="D220" s="111" t="s">
        <v>18</v>
      </c>
      <c r="E220" s="2" t="s">
        <v>159</v>
      </c>
      <c r="F220" s="2"/>
      <c r="G220" s="2"/>
      <c r="H220" s="33" t="s">
        <v>80</v>
      </c>
      <c r="I220" s="173">
        <f>M220/AE220</f>
        <v>1749.5159442038257</v>
      </c>
      <c r="J220" s="174">
        <f>AH220/AE220</f>
        <v>28.094417760367445</v>
      </c>
      <c r="K220" s="189">
        <f>RANK(I220,$I$76:$I$999)</f>
        <v>144</v>
      </c>
      <c r="L220" s="190" t="e">
        <f>RANK(I220,$I$461:$I$888)</f>
        <v>#N/A</v>
      </c>
      <c r="M220" s="173">
        <f>SUM(N220:R220)</f>
        <v>32444.089594767658</v>
      </c>
      <c r="N220" s="174">
        <f>T220*(1+(IF((AG220+IF($D$62=1,15,0)+IF(F220="백어택",8,0))&gt;100,100,AG220+IF($D$62=1,15,0)+IF(F220="백어택",8,0))/100)*(AI220/100-1))</f>
        <v>32444.089594767658</v>
      </c>
      <c r="O220" s="174">
        <f>U220*(1+(IF(($D$57+IF($D$62=1,15,0)+IF(F220="백어택",8,0))&gt;100,100,$D$57+IF($D$62=1,15,0)+IF(F220="백어택",8,0))/100)*(AI220/100-1))</f>
        <v>0</v>
      </c>
      <c r="P220" s="174"/>
      <c r="Q220" s="174"/>
      <c r="R220" s="175"/>
      <c r="S220" s="173">
        <f>SUM(T220:X220)</f>
        <v>25166.990202026642</v>
      </c>
      <c r="T220" s="174">
        <f>AL220*IF(H220="근접",AT220,IF(AV220=1,AT220,1))*AU220*AX220*IF(F220="백어택",1.2,1)</f>
        <v>25166.990202026642</v>
      </c>
      <c r="U220" s="174">
        <f>IF(AX220=1,AM220*IF(H220="근접",AT220,IF(AV220=1,AT220,1)),0)*AU220*AY220*IF(AX220=1,1,0)*IF(F220="백어택",1.2,1)</f>
        <v>0</v>
      </c>
      <c r="V220" s="174"/>
      <c r="W220" s="174"/>
      <c r="X220" s="175"/>
      <c r="Y220" s="173">
        <f>SUM(Z220:AD220)</f>
        <v>54109.02893435728</v>
      </c>
      <c r="Z220" s="174">
        <f>T220*$D$58/100</f>
        <v>54109.02893435728</v>
      </c>
      <c r="AA220" s="174">
        <f>U220*$D$58/100</f>
        <v>0</v>
      </c>
      <c r="AB220" s="174"/>
      <c r="AC220" s="174"/>
      <c r="AD220" s="175"/>
      <c r="AE220" s="173">
        <f>(AO220*(1-$D$20/100)*(1-$D$17/100)-AR220)*IF(AW220="보스대상",1,POWER(0.85,AW220))</f>
        <v>18.544609268784001</v>
      </c>
      <c r="AF220" s="174">
        <f>AP220</f>
        <v>36</v>
      </c>
      <c r="AG220" s="174">
        <f>IF($D$57&gt;100,100,$D$57)</f>
        <v>25.143699999999999</v>
      </c>
      <c r="AH220" s="174">
        <f>AQ220</f>
        <v>521</v>
      </c>
      <c r="AI220" s="174">
        <f>$D$58</f>
        <v>215</v>
      </c>
      <c r="AJ220" s="174">
        <f>10*AS220/IF(AX220=1,IF(AY220=1,4.5,4),4)</f>
        <v>2.5</v>
      </c>
      <c r="AK220" s="174">
        <f>SUM(AL220:AN220)</f>
        <v>12482.046431232451</v>
      </c>
      <c r="AL220" s="174">
        <f>IF(AV220=1,$D$61*(VLOOKUP(C220,$B$36:$AG$39,25,FALSE)+VLOOKUP(C220,$B$40:$AG$43,25,FALSE)*$D$54),(IF(H220="근접",$D$61*(VLOOKUP(C220,$B$36:$AG$39,25,FALSE)+VLOOKUP(C220,$B$40:$AG$43,25,FALSE)*$D$54),$D$60*(VLOOKUP(C220,$B$36:$AG$39,25,FALSE)+VLOOKUP(C220,$B$40:$AG$43,25,FALSE)*$D$54))))*$D$59/100</f>
        <v>7490.175655365073</v>
      </c>
      <c r="AM220" s="174">
        <f>(IF(AV220=1,$D$61*(VLOOKUP(C220,$B$36:$AG$39,26,FALSE)+VLOOKUP(C220,$B$40:$AG$43,26,FALSE)*$D$54),IF(H220="근접",$D$61*(VLOOKUP(C220,$B$36:$AG$39,26,FALSE)+VLOOKUP(C220,$B$40:$AG$43,26,FALSE)*$D$54),$D$60*(VLOOKUP(C220,$B$36:$AG$39,26,FALSE)+VLOOKUP(C220,$B$40:$AG$43,26,FALSE)*$D$54))))*$D$59/100</f>
        <v>4991.8707758673791</v>
      </c>
      <c r="AN220" s="174"/>
      <c r="AO220" s="176">
        <v>24</v>
      </c>
      <c r="AP220" s="174">
        <v>36</v>
      </c>
      <c r="AQ220" s="175">
        <f>VLOOKUP(C220,$B$45:$AA$48,25,FALSE)</f>
        <v>521</v>
      </c>
      <c r="AR220" s="31">
        <f>IF(LEFT(E220,1)*1=1,$S$68,$R$68)</f>
        <v>0</v>
      </c>
      <c r="AS220" s="2">
        <f>IF(LEFT(E220,1)*1=2,$U$68,$T$68)</f>
        <v>1</v>
      </c>
      <c r="AT220" s="33">
        <f>IF(LEFT(E220,1)*1=3,$W$68,$V$68)</f>
        <v>1.2</v>
      </c>
      <c r="AU220" s="31">
        <f>IF(MID(E220,3,1)*1=1,$Y$68,$X$68)</f>
        <v>1</v>
      </c>
      <c r="AV220" s="2">
        <f>IF(MID(E220,3,1)*1=2,$AA$68,$Z$68)</f>
        <v>1</v>
      </c>
      <c r="AW220" s="33" t="str">
        <f>IF(MID(E220,3,1)*1=3,$AC$68,$AB$68)</f>
        <v>보스대상</v>
      </c>
      <c r="AX220" s="31">
        <f>IF(MID(E220,5,1)*1=1,$AE$68,$AD$68)</f>
        <v>2.8</v>
      </c>
      <c r="AY220" s="33">
        <f>IF(MID(E220,5,1)*1=2,$AG$68,$AF$68)</f>
        <v>1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customHeight="1">
      <c r="A221" s="2"/>
      <c r="B221" s="107">
        <v>485</v>
      </c>
      <c r="C221" s="31">
        <v>10</v>
      </c>
      <c r="D221" s="111" t="s">
        <v>11</v>
      </c>
      <c r="E221" s="2" t="s">
        <v>236</v>
      </c>
      <c r="F221" s="2"/>
      <c r="G221" s="2" t="s">
        <v>239</v>
      </c>
      <c r="H221" s="33">
        <f>IF(AX221=1,5,1)</f>
        <v>5</v>
      </c>
      <c r="I221" s="173">
        <f>M221/AE221</f>
        <v>1748.8023730576865</v>
      </c>
      <c r="J221" s="174">
        <f>AH221/AE221</f>
        <v>32.561892261791591</v>
      </c>
      <c r="K221" s="189">
        <f>RANK(I221,$I$76:$I$999)</f>
        <v>146</v>
      </c>
      <c r="L221" s="190" t="e">
        <f>RANK(I221,$I$461:$I$888)</f>
        <v>#N/A</v>
      </c>
      <c r="M221" s="173">
        <f>SUM(N221:R221)</f>
        <v>31794.559005557854</v>
      </c>
      <c r="N221" s="174">
        <f>T221*(1+(IF((AG221+IF($D$62=1,15,0)+IF(F221="백어택",8,0))&gt;100,100,AG221+IF($D$62=1,15,0)+IF(F221="백어택",8,0))/100)*($D$58/100-1))</f>
        <v>28387.617516840779</v>
      </c>
      <c r="O221" s="174">
        <f>U221*(1+((IF(AG221+IF($D$62=1,15,0)+IF(F221="백어택",8,0)&gt;100,100,AG221+IF($D$62=1,15,0)+IF(F221="백어택",8,0))/100)*(AI221/100-1)))</f>
        <v>3406.9414887170747</v>
      </c>
      <c r="P221" s="174"/>
      <c r="Q221" s="174"/>
      <c r="R221" s="175"/>
      <c r="S221" s="173">
        <f>T221</f>
        <v>22020.371070003144</v>
      </c>
      <c r="T221" s="174">
        <f>H221*AL221*AS221*AX221*AY221</f>
        <v>22020.371070003144</v>
      </c>
      <c r="U221" s="174">
        <f>AM221*AS221*AV221*AY221</f>
        <v>2642.7760537083645</v>
      </c>
      <c r="V221" s="174"/>
      <c r="W221" s="174"/>
      <c r="X221" s="175"/>
      <c r="Y221" s="173">
        <f>SUM(Z221:AD221)</f>
        <v>53025.766315979745</v>
      </c>
      <c r="Z221" s="174">
        <f>T221*$D$58/100</f>
        <v>47343.797800506763</v>
      </c>
      <c r="AA221" s="174">
        <f>U221*$D$58/100</f>
        <v>5681.9685154729841</v>
      </c>
      <c r="AB221" s="174"/>
      <c r="AC221" s="174"/>
      <c r="AD221" s="175"/>
      <c r="AE221" s="173">
        <f>AO221*(1-$D$20/100)*(1-$D$17/100)-AR221</f>
        <v>18.180761585980001</v>
      </c>
      <c r="AF221" s="174">
        <f>AP221</f>
        <v>36</v>
      </c>
      <c r="AG221" s="174">
        <f>IF($D$57&gt;100,100,$D$57)</f>
        <v>25.143699999999999</v>
      </c>
      <c r="AH221" s="174">
        <f>AQ221</f>
        <v>592</v>
      </c>
      <c r="AI221" s="174">
        <f>$D$58</f>
        <v>215</v>
      </c>
      <c r="AJ221" s="174">
        <f>10/IF(AX221=1,7,6)</f>
        <v>1.4285714285714286</v>
      </c>
      <c r="AK221" s="174">
        <f>SUM(AL221:AN221)</f>
        <v>3082.9624582364359</v>
      </c>
      <c r="AL221" s="174">
        <f>(VLOOKUP(C221,$B$36:$AG$39,14,FALSE)+VLOOKUP(C221,$B$40:$AG$43,14,FALSE)*$D$54)*$D$59/100</f>
        <v>2202.0371070003143</v>
      </c>
      <c r="AM221" s="174">
        <f>(VLOOKUP(C221,$B$36:$AG$39,15,FALSE)+VLOOKUP(C221,$B$40:$AG$43,15,FALSE)*$D$54)*$D$59/100</f>
        <v>880.92535123612151</v>
      </c>
      <c r="AN221" s="174"/>
      <c r="AO221" s="176">
        <v>30</v>
      </c>
      <c r="AP221" s="174">
        <v>36</v>
      </c>
      <c r="AQ221" s="175">
        <f>VLOOKUP(C221,$B$45:$AA$48,14,FALSE)</f>
        <v>592</v>
      </c>
      <c r="AR221" s="31">
        <f>IF(LEFT(E221,1)*1=1,$S$61,$R$61)</f>
        <v>5</v>
      </c>
      <c r="AS221" s="2">
        <f>IF(LEFT(E221,1)*1=2,$U$61,$T$61)</f>
        <v>1</v>
      </c>
      <c r="AT221" s="33">
        <f>IF(LEFT(E221,1)*1=3,$W$61,$V$61)</f>
        <v>0</v>
      </c>
      <c r="AU221" s="31">
        <f>IF(MID(E221,3,1)*1=1,$Y$61,$X$61)</f>
        <v>0</v>
      </c>
      <c r="AV221" s="2">
        <f>IF(MID(E221,3,1)*1=2,$AA$61,$Z$61)</f>
        <v>1.5</v>
      </c>
      <c r="AW221" s="33">
        <f>IF(MID(E221,3,1)*1=3,$AC$61,$AB$61)</f>
        <v>0</v>
      </c>
      <c r="AX221" s="31">
        <f>IF(MID(E221,5,1)*1=1,$AE$61,$AD$61)</f>
        <v>1</v>
      </c>
      <c r="AY221" s="33">
        <f>IF(MID(E221,5,1)*1=2,$AG$61,$AF$61)</f>
        <v>2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customHeight="1">
      <c r="A222" s="2"/>
      <c r="B222" s="107">
        <v>491</v>
      </c>
      <c r="C222" s="31">
        <v>10</v>
      </c>
      <c r="D222" s="111" t="s">
        <v>11</v>
      </c>
      <c r="E222" s="2" t="s">
        <v>236</v>
      </c>
      <c r="F222" s="2"/>
      <c r="G222" s="2" t="s">
        <v>239</v>
      </c>
      <c r="H222" s="33">
        <f>IF(AX222=1,5,1)</f>
        <v>5</v>
      </c>
      <c r="I222" s="173">
        <f>M222/AE222</f>
        <v>1748.8023730576865</v>
      </c>
      <c r="J222" s="174">
        <f>AH222/AE222</f>
        <v>32.561892261791591</v>
      </c>
      <c r="K222" s="189">
        <f>RANK(I222,$I$76:$I$999)</f>
        <v>146</v>
      </c>
      <c r="L222" s="190" t="e">
        <f>RANK(I222,$I$461:$I$888)</f>
        <v>#N/A</v>
      </c>
      <c r="M222" s="173">
        <f>SUM(N222:R222)</f>
        <v>31794.559005557854</v>
      </c>
      <c r="N222" s="174">
        <f>T222*(1+(IF((AG222+IF($D$62=1,15,0)+IF(F222="백어택",8,0))&gt;100,100,AG222+IF($D$62=1,15,0)+IF(F222="백어택",8,0))/100)*($D$58/100-1))</f>
        <v>28387.617516840779</v>
      </c>
      <c r="O222" s="174">
        <f>U222*(1+((IF(AG222+IF($D$62=1,15,0)+IF(F222="백어택",8,0)&gt;100,100,AG222+IF($D$62=1,15,0)+IF(F222="백어택",8,0))/100)*(AI222/100-1)))</f>
        <v>3406.9414887170747</v>
      </c>
      <c r="P222" s="174"/>
      <c r="Q222" s="174"/>
      <c r="R222" s="175"/>
      <c r="S222" s="173">
        <f>T222</f>
        <v>22020.371070003144</v>
      </c>
      <c r="T222" s="174">
        <f>H222*AL222*AS222*AX222*AY222</f>
        <v>22020.371070003144</v>
      </c>
      <c r="U222" s="174">
        <f>AM222*AS222*AV222*AY222</f>
        <v>2642.7760537083645</v>
      </c>
      <c r="V222" s="174"/>
      <c r="W222" s="174"/>
      <c r="X222" s="175"/>
      <c r="Y222" s="173">
        <f>SUM(Z222:AD222)</f>
        <v>53025.766315979745</v>
      </c>
      <c r="Z222" s="174">
        <f>T222*$D$58/100</f>
        <v>47343.797800506763</v>
      </c>
      <c r="AA222" s="174">
        <f>U222*$D$58/100</f>
        <v>5681.9685154729841</v>
      </c>
      <c r="AB222" s="174"/>
      <c r="AC222" s="174"/>
      <c r="AD222" s="175"/>
      <c r="AE222" s="173">
        <f>AO222*(1-$D$20/100)*(1-$D$17/100)-AR222</f>
        <v>18.180761585980001</v>
      </c>
      <c r="AF222" s="174">
        <f>AP222</f>
        <v>36</v>
      </c>
      <c r="AG222" s="174">
        <f>IF($D$57&gt;100,100,$D$57)</f>
        <v>25.143699999999999</v>
      </c>
      <c r="AH222" s="174">
        <f>AQ222</f>
        <v>592</v>
      </c>
      <c r="AI222" s="174">
        <f>$D$58</f>
        <v>215</v>
      </c>
      <c r="AJ222" s="174">
        <f>10/IF(AX222=1,7,6)</f>
        <v>1.4285714285714286</v>
      </c>
      <c r="AK222" s="174">
        <f>SUM(AL222:AN222)</f>
        <v>3082.9624582364359</v>
      </c>
      <c r="AL222" s="174">
        <f>(VLOOKUP(C222,$B$36:$AG$39,14,FALSE)+VLOOKUP(C222,$B$40:$AG$43,14,FALSE)*$D$54)*$D$59/100</f>
        <v>2202.0371070003143</v>
      </c>
      <c r="AM222" s="174">
        <f>(VLOOKUP(C222,$B$36:$AG$39,15,FALSE)+VLOOKUP(C222,$B$40:$AG$43,15,FALSE)*$D$54)*$D$59/100</f>
        <v>880.92535123612151</v>
      </c>
      <c r="AN222" s="174"/>
      <c r="AO222" s="176">
        <v>30</v>
      </c>
      <c r="AP222" s="174">
        <v>36</v>
      </c>
      <c r="AQ222" s="175">
        <f>VLOOKUP(C222,$B$45:$AA$48,14,FALSE)</f>
        <v>592</v>
      </c>
      <c r="AR222" s="31">
        <f>IF(LEFT(E222,1)*1=1,$S$61,$R$61)</f>
        <v>5</v>
      </c>
      <c r="AS222" s="2">
        <f>IF(LEFT(E222,1)*1=2,$U$61,$T$61)</f>
        <v>1</v>
      </c>
      <c r="AT222" s="33">
        <f>IF(LEFT(E222,1)*1=3,$W$61,$V$61)</f>
        <v>0</v>
      </c>
      <c r="AU222" s="31">
        <f>IF(MID(E222,3,1)*1=1,$Y$61,$X$61)</f>
        <v>0</v>
      </c>
      <c r="AV222" s="2">
        <f>IF(MID(E222,3,1)*1=2,$AA$61,$Z$61)</f>
        <v>1.5</v>
      </c>
      <c r="AW222" s="33">
        <f>IF(MID(E222,3,1)*1=3,$AC$61,$AB$61)</f>
        <v>0</v>
      </c>
      <c r="AX222" s="31">
        <f>IF(MID(E222,5,1)*1=1,$AE$61,$AD$61)</f>
        <v>1</v>
      </c>
      <c r="AY222" s="33">
        <f>IF(MID(E222,5,1)*1=2,$AG$61,$AF$61)</f>
        <v>2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customHeight="1">
      <c r="A223" s="2"/>
      <c r="B223" s="107">
        <v>799</v>
      </c>
      <c r="C223" s="31">
        <v>10</v>
      </c>
      <c r="D223" s="111" t="s">
        <v>21</v>
      </c>
      <c r="E223" s="2" t="s">
        <v>170</v>
      </c>
      <c r="F223" s="2" t="s">
        <v>149</v>
      </c>
      <c r="G223" s="2"/>
      <c r="H223" s="33"/>
      <c r="I223" s="173">
        <f>M223/AE223</f>
        <v>1748.0891547413507</v>
      </c>
      <c r="J223" s="174">
        <f>AH223/AE223</f>
        <v>23.618723568216776</v>
      </c>
      <c r="K223" s="189">
        <f>RANK(I223,$I$76:$I$999)</f>
        <v>148</v>
      </c>
      <c r="L223" s="190" t="e">
        <f>RANK(I223,$I$461:$I$888)</f>
        <v>#N/A</v>
      </c>
      <c r="M223" s="173">
        <f>SUM(N223:R223)</f>
        <v>48626.445512515871</v>
      </c>
      <c r="N223" s="174">
        <f>T223*(1+(IF((AG223+IF($D$62=1,15,0)+IF(F223="백어택",8,0))&gt;100,100,AG223+IF($D$62=1,15,0)+IF(F223="백어택",8,0))/100)*(AI223/100-1))</f>
        <v>39986.805848385564</v>
      </c>
      <c r="O223" s="174"/>
      <c r="P223" s="174"/>
      <c r="Q223" s="174"/>
      <c r="R223" s="175">
        <f>X223*(1+(IF((AG223+IF($D$62=1,15,0))&gt;100,100,AG223+IF($D$62=1,15,0))/100)*(AI223/100-1))</f>
        <v>8639.6396641303036</v>
      </c>
      <c r="S223" s="173">
        <f>SUM(T223:X223)</f>
        <v>35653.564051184803</v>
      </c>
      <c r="T223" s="174">
        <f>AL223*AW223*AX223*AY223*IF(F223="백어택",1.2,1)</f>
        <v>28951.766297202699</v>
      </c>
      <c r="U223" s="174"/>
      <c r="V223" s="174"/>
      <c r="W223" s="174"/>
      <c r="X223" s="175">
        <f>AL223*AS223+IF(AX223=1,AL223*AU223,AL223*AU223*2)</f>
        <v>6701.7977539821059</v>
      </c>
      <c r="Y223" s="173">
        <f>SUM(Z223:AD223)</f>
        <v>76655.162710047327</v>
      </c>
      <c r="Z223" s="174">
        <f>T223*$D$58/100</f>
        <v>62246.297538985804</v>
      </c>
      <c r="AA223" s="174"/>
      <c r="AB223" s="174"/>
      <c r="AC223" s="174"/>
      <c r="AD223" s="175">
        <f>X223*$D$58/100</f>
        <v>14408.865171061529</v>
      </c>
      <c r="AE223" s="173">
        <f>AO223*(1-$D$20/100)*(1-$D$17/100)-AR223</f>
        <v>27.816913903176005</v>
      </c>
      <c r="AF223" s="174">
        <f>AP223</f>
        <v>36</v>
      </c>
      <c r="AG223" s="174">
        <f>IF($D$57&gt;100,100,$D$57)</f>
        <v>25.143699999999999</v>
      </c>
      <c r="AH223" s="174">
        <f>AQ223</f>
        <v>657</v>
      </c>
      <c r="AI223" s="174">
        <f>$D$58</f>
        <v>215</v>
      </c>
      <c r="AJ223" s="174">
        <f>10/6</f>
        <v>1.6666666666666667</v>
      </c>
      <c r="AK223" s="174">
        <f>SUM(AL223:AN223)</f>
        <v>13403.595507964212</v>
      </c>
      <c r="AL223" s="174">
        <f>(VLOOKUP(C223,$B$36:$AG$39,31,FALSE)+VLOOKUP(C223,$B$40:$AG$43,31,FALSE)*$D$54)*$D$59/100</f>
        <v>13403.595507964212</v>
      </c>
      <c r="AM223" s="174"/>
      <c r="AN223" s="174"/>
      <c r="AO223" s="176">
        <v>36</v>
      </c>
      <c r="AP223" s="174">
        <v>36</v>
      </c>
      <c r="AQ223" s="175">
        <f>VLOOKUP(C223,$B$45:$AG$48,31,FALSE)</f>
        <v>657</v>
      </c>
      <c r="AR223" s="31">
        <f>IF(LEFT(E223,1)*1=1,$S$71,$R$71)</f>
        <v>0</v>
      </c>
      <c r="AS223" s="2">
        <f>IF(LEFT(E223,1)*1=2,$U$71,$T$71)</f>
        <v>0.2</v>
      </c>
      <c r="AT223" s="33">
        <f>IF(LEFT(E223,1)*1=3,$W$71,$V$71)</f>
        <v>0</v>
      </c>
      <c r="AU223" s="31">
        <f>IF(MID(E223,3,1)*1=1,$Y$71,$X$71)</f>
        <v>0.3</v>
      </c>
      <c r="AV223" s="2">
        <f>IF(MID(E223,3,1)*1=2,$AA$71,$Z$71)</f>
        <v>0</v>
      </c>
      <c r="AW223" s="33">
        <f>IF(MID(E223,3,1)*1=3,$AC$71,$AB$71)</f>
        <v>1</v>
      </c>
      <c r="AX223" s="31">
        <f>IF(MID(E223,5,1)*1=1,$AE$71,$AD$71)</f>
        <v>1</v>
      </c>
      <c r="AY223" s="33">
        <f>IF(MID(E223,5,1)*1=2,$AG$71,$AF$71)</f>
        <v>1.8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customHeight="1">
      <c r="A224" s="2"/>
      <c r="B224" s="107">
        <v>506</v>
      </c>
      <c r="C224" s="31">
        <v>10</v>
      </c>
      <c r="D224" s="111" t="s">
        <v>14</v>
      </c>
      <c r="E224" s="2" t="s">
        <v>141</v>
      </c>
      <c r="F224" s="2"/>
      <c r="G224" s="2"/>
      <c r="H224" s="33" t="s">
        <v>81</v>
      </c>
      <c r="I224" s="173">
        <f>M224/AE224</f>
        <v>1747.0743932846281</v>
      </c>
      <c r="J224" s="174">
        <f>AH224/AE224</f>
        <v>30.114250022518402</v>
      </c>
      <c r="K224" s="189">
        <f>RANK(I224,$I$76:$I$999)</f>
        <v>149</v>
      </c>
      <c r="L224" s="190" t="e">
        <f>RANK(I224,$I$461:$I$888)</f>
        <v>#N/A</v>
      </c>
      <c r="M224" s="173">
        <f>SUM(N224:R224)</f>
        <v>38115.771620734187</v>
      </c>
      <c r="N224" s="174">
        <f>T224*(1+(IF((AG224+IF($D$62=1,15,0)+IF(F224="백어택",8,0))&gt;100,100,AG224+IF($D$62=1,15,0)+IF(F224="백어택",8,0))/100)*(AI224/100-1))</f>
        <v>7146.6591087229444</v>
      </c>
      <c r="O224" s="174">
        <f>U224*(1+((IF((AG224+IF($D$62=1,15,0)+IF(F224="백어택",8,0))&gt;100,100,AG224+IF($D$62=1,15,0)+IF(F224="백어택",8,0))/100)*(AI224/100-1)))</f>
        <v>7146.6591087229444</v>
      </c>
      <c r="P224" s="174">
        <f>V224*(1+(IF((AG224+IF($D$62=1,15,0)+IF(F224="백어택",8,0))&gt;100,100,AG224+IF($D$62=1,15,0)+IF(F224="백어택",8,0))/100)*(AI224/100-1))</f>
        <v>9529.0390455129782</v>
      </c>
      <c r="Q224" s="174">
        <f>W224*(1+(IF((AG224+IF($D$62=1,15,0)+IF(F224="백어택",8,0))&gt;100,100,AG224+IF($D$62=1,15,0)+IF(F224="백어택",8,0))/100)*(AI224/100-1))</f>
        <v>14293.414357775318</v>
      </c>
      <c r="R224" s="175"/>
      <c r="S224" s="173">
        <f>SUM(T224:X224)</f>
        <v>29566.533162218999</v>
      </c>
      <c r="T224" s="174">
        <f>AL224*IF(H224="근접",AR224,1)*AU224*AY224*IF(F224="백어택",1.2,1)</f>
        <v>5543.6876797264567</v>
      </c>
      <c r="U224" s="174">
        <f>AM224*IF(H224="근접",AR224,1)*AU224*AY224*IF(F224="백어택",1.2,1)</f>
        <v>5543.6876797264567</v>
      </c>
      <c r="V224" s="174">
        <f>AN224*IF(H224="근접",AR224,1)*AU224*AY224*IF(F224="백어택",1.2,1)</f>
        <v>7391.7078669339626</v>
      </c>
      <c r="W224" s="174">
        <f>(AL224+AM224+AN224)*IF(H224="근접",AR224,1)*AU224*IF(AX224=1,0,0.6)*IF(F224="백어택",1.2,1)</f>
        <v>11087.449935832125</v>
      </c>
      <c r="X224" s="175"/>
      <c r="Y224" s="173">
        <f>SUM(Z224:AD224)</f>
        <v>63568.04629877086</v>
      </c>
      <c r="Z224" s="174">
        <f>T224*AI224/100</f>
        <v>11918.928511411883</v>
      </c>
      <c r="AA224" s="174">
        <f>U224*AI224/100</f>
        <v>11918.928511411883</v>
      </c>
      <c r="AB224" s="174">
        <f>V224*AI224/100</f>
        <v>15892.17191390802</v>
      </c>
      <c r="AC224" s="174">
        <f>W224*AI224/100</f>
        <v>23838.017362039067</v>
      </c>
      <c r="AD224" s="175"/>
      <c r="AE224" s="173">
        <f>AO224*(1-$D$20/100)*(1-$D$17/100)-AW224</f>
        <v>21.816913903176005</v>
      </c>
      <c r="AF224" s="174">
        <f>AP224</f>
        <v>36</v>
      </c>
      <c r="AG224" s="174">
        <f>IF($D$57&gt;100,100,$D$57)</f>
        <v>25.143699999999999</v>
      </c>
      <c r="AH224" s="174">
        <f>AQ224*AS224</f>
        <v>657</v>
      </c>
      <c r="AI224" s="174">
        <f>$D$58</f>
        <v>215</v>
      </c>
      <c r="AJ224" s="174">
        <f>10/3</f>
        <v>3.3333333333333335</v>
      </c>
      <c r="AK224" s="174">
        <f>SUM(AL224:AN224)</f>
        <v>18479.083226386876</v>
      </c>
      <c r="AL224" s="174">
        <f>(IF(H224="근접",$D$61*(VLOOKUP(C224,$B$36:$AG$39,19,FALSE)+VLOOKUP(C224,$B$40:$AG$43,19,FALSE)*$D$54),$D$60*(VLOOKUP(C224,$B$36:$AG$39,19,FALSE)+VLOOKUP(C224,$B$40:$AG$43,19,FALSE)*$D$54)))*$D$59/100</f>
        <v>5543.6876797264567</v>
      </c>
      <c r="AM224" s="174">
        <f>(IF(H224="근접",$D$61*(VLOOKUP(C224,$B$36:$AG$39,20,FALSE)+VLOOKUP(C224,$B$40:$AG$43,20,FALSE)*$D$54),$D$60*(VLOOKUP(C224,$B$36:$AG$39,20,FALSE)+VLOOKUP(C224,$B$40:$AG$43,20,FALSE)*$D$54)))*$D$59/100</f>
        <v>5543.6876797264567</v>
      </c>
      <c r="AN224" s="174">
        <f>(IF(H224="근접",$D$61*(VLOOKUP(C224,$B$36:$AG$39,21,FALSE)+VLOOKUP(C224,$B$40:$AG$43,21,FALSE)*$D$54),$D$60*(VLOOKUP(C224,$B$36:$AG$39,21,FALSE)+VLOOKUP(C224,$B$40:$AG$43,21,FALSE)*$D$54)))*$D$59/100</f>
        <v>7391.7078669339626</v>
      </c>
      <c r="AO224" s="176">
        <v>36</v>
      </c>
      <c r="AP224" s="174">
        <v>36</v>
      </c>
      <c r="AQ224" s="175">
        <f>VLOOKUP(C224,$B$45:$AA$48,19,FALSE)</f>
        <v>657</v>
      </c>
      <c r="AR224" s="31">
        <f>IF(LEFT(E224,1)*1=1,$S$64,$R$64)</f>
        <v>1</v>
      </c>
      <c r="AS224" s="2">
        <f>IF(LEFT(E224,1)*1=2,$U$64,$T$64)</f>
        <v>1</v>
      </c>
      <c r="AT224" s="33">
        <f>IF(LEFT(E224,1)*1=3,$W$64,$V$64)</f>
        <v>0</v>
      </c>
      <c r="AU224" s="31">
        <f>IF(MID(E224,3,1)*1=1,$Y$64,$X$64)</f>
        <v>1</v>
      </c>
      <c r="AV224" s="2">
        <f>IF(MID(E224,3,1)*1=2,$AA$64,$Z$64)</f>
        <v>0</v>
      </c>
      <c r="AW224" s="33">
        <f>IF(MID(E224,3,1)*1=3,$AC$64,$AB$64)</f>
        <v>6</v>
      </c>
      <c r="AX224" s="31">
        <f>IF(MID(E224,5,1)*1=1,$AE$64,$AD$64)</f>
        <v>0.6</v>
      </c>
      <c r="AY224" s="33">
        <f>IF(MID(E224,5,1)*1=2,$AG$64,$AF$64)</f>
        <v>1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customHeight="1">
      <c r="A225" s="2"/>
      <c r="B225" s="107">
        <v>512</v>
      </c>
      <c r="C225" s="31">
        <v>10</v>
      </c>
      <c r="D225" s="111" t="s">
        <v>14</v>
      </c>
      <c r="E225" s="2" t="s">
        <v>171</v>
      </c>
      <c r="F225" s="2"/>
      <c r="G225" s="2"/>
      <c r="H225" s="33" t="s">
        <v>81</v>
      </c>
      <c r="I225" s="173">
        <f>M225/AE225</f>
        <v>1747.0743932846281</v>
      </c>
      <c r="J225" s="174">
        <f>AH225/AE225</f>
        <v>15.057125011259201</v>
      </c>
      <c r="K225" s="189">
        <f>RANK(I225,$I$76:$I$999)</f>
        <v>149</v>
      </c>
      <c r="L225" s="190" t="e">
        <f>RANK(I225,$I$461:$I$888)</f>
        <v>#N/A</v>
      </c>
      <c r="M225" s="173">
        <f>SUM(N225:R225)</f>
        <v>38115.771620734187</v>
      </c>
      <c r="N225" s="174">
        <f>T225*(1+(IF((AG225+IF($D$62=1,15,0)+IF(F225="백어택",8,0))&gt;100,100,AG225+IF($D$62=1,15,0)+IF(F225="백어택",8,0))/100)*(AI225/100-1))</f>
        <v>7146.6591087229444</v>
      </c>
      <c r="O225" s="174">
        <f>U225*(1+((IF((AG225+IF($D$62=1,15,0)+IF(F225="백어택",8,0))&gt;100,100,AG225+IF($D$62=1,15,0)+IF(F225="백어택",8,0))/100)*(AI225/100-1)))</f>
        <v>7146.6591087229444</v>
      </c>
      <c r="P225" s="174">
        <f>V225*(1+(IF((AG225+IF($D$62=1,15,0)+IF(F225="백어택",8,0))&gt;100,100,AG225+IF($D$62=1,15,0)+IF(F225="백어택",8,0))/100)*(AI225/100-1))</f>
        <v>9529.0390455129782</v>
      </c>
      <c r="Q225" s="174">
        <f>W225*(1+(IF((AG225+IF($D$62=1,15,0)+IF(F225="백어택",8,0))&gt;100,100,AG225+IF($D$62=1,15,0)+IF(F225="백어택",8,0))/100)*(AI225/100-1))</f>
        <v>14293.414357775318</v>
      </c>
      <c r="R225" s="175"/>
      <c r="S225" s="173">
        <f>SUM(T225:X225)</f>
        <v>29566.533162218999</v>
      </c>
      <c r="T225" s="174">
        <f>AL225*IF(H225="근접",AR225,1)*AU225*AY225*IF(F225="백어택",1.2,1)</f>
        <v>5543.6876797264567</v>
      </c>
      <c r="U225" s="174">
        <f>AM225*IF(H225="근접",AR225,1)*AU225*AY225*IF(F225="백어택",1.2,1)</f>
        <v>5543.6876797264567</v>
      </c>
      <c r="V225" s="174">
        <f>AN225*IF(H225="근접",AR225,1)*AU225*AY225*IF(F225="백어택",1.2,1)</f>
        <v>7391.7078669339626</v>
      </c>
      <c r="W225" s="174">
        <f>(AL225+AM225+AN225)*IF(H225="근접",AR225,1)*AU225*IF(AX225=1,0,0.6)*IF(F225="백어택",1.2,1)</f>
        <v>11087.449935832125</v>
      </c>
      <c r="X225" s="175"/>
      <c r="Y225" s="173">
        <f>SUM(Z225:AD225)</f>
        <v>63568.04629877086</v>
      </c>
      <c r="Z225" s="174">
        <f>T225*AI225/100</f>
        <v>11918.928511411883</v>
      </c>
      <c r="AA225" s="174">
        <f>U225*AI225/100</f>
        <v>11918.928511411883</v>
      </c>
      <c r="AB225" s="174">
        <f>V225*AI225/100</f>
        <v>15892.17191390802</v>
      </c>
      <c r="AC225" s="174">
        <f>W225*AI225/100</f>
        <v>23838.017362039067</v>
      </c>
      <c r="AD225" s="175"/>
      <c r="AE225" s="173">
        <f>AO225*(1-$D$20/100)*(1-$D$17/100)-AW225</f>
        <v>21.816913903176005</v>
      </c>
      <c r="AF225" s="174">
        <f>AP225</f>
        <v>36</v>
      </c>
      <c r="AG225" s="174">
        <f>IF($D$57&gt;100,100,$D$57)</f>
        <v>25.143699999999999</v>
      </c>
      <c r="AH225" s="174">
        <f>AQ225*AS225</f>
        <v>328.5</v>
      </c>
      <c r="AI225" s="174">
        <f>$D$58</f>
        <v>215</v>
      </c>
      <c r="AJ225" s="174">
        <f>10/3</f>
        <v>3.3333333333333335</v>
      </c>
      <c r="AK225" s="174">
        <f>SUM(AL225:AN225)</f>
        <v>18479.083226386876</v>
      </c>
      <c r="AL225" s="174">
        <f>(IF(H225="근접",$D$61*(VLOOKUP(C225,$B$36:$AG$39,19,FALSE)+VLOOKUP(C225,$B$40:$AG$43,19,FALSE)*$D$54),$D$60*(VLOOKUP(C225,$B$36:$AG$39,19,FALSE)+VLOOKUP(C225,$B$40:$AG$43,19,FALSE)*$D$54)))*$D$59/100</f>
        <v>5543.6876797264567</v>
      </c>
      <c r="AM225" s="174">
        <f>(IF(H225="근접",$D$61*(VLOOKUP(C225,$B$36:$AG$39,20,FALSE)+VLOOKUP(C225,$B$40:$AG$43,20,FALSE)*$D$54),$D$60*(VLOOKUP(C225,$B$36:$AG$39,20,FALSE)+VLOOKUP(C225,$B$40:$AG$43,20,FALSE)*$D$54)))*$D$59/100</f>
        <v>5543.6876797264567</v>
      </c>
      <c r="AN225" s="174">
        <f>(IF(H225="근접",$D$61*(VLOOKUP(C225,$B$36:$AG$39,21,FALSE)+VLOOKUP(C225,$B$40:$AG$43,21,FALSE)*$D$54),$D$60*(VLOOKUP(C225,$B$36:$AG$39,21,FALSE)+VLOOKUP(C225,$B$40:$AG$43,21,FALSE)*$D$54)))*$D$59/100</f>
        <v>7391.7078669339626</v>
      </c>
      <c r="AO225" s="176">
        <v>36</v>
      </c>
      <c r="AP225" s="174">
        <v>36</v>
      </c>
      <c r="AQ225" s="175">
        <f>VLOOKUP(C225,$B$45:$AA$48,19,FALSE)</f>
        <v>657</v>
      </c>
      <c r="AR225" s="31">
        <f>IF(LEFT(E225,1)*1=1,$S$64,$R$64)</f>
        <v>1</v>
      </c>
      <c r="AS225" s="2">
        <f>IF(LEFT(E225,1)*1=2,$U$64,$T$64)</f>
        <v>0.5</v>
      </c>
      <c r="AT225" s="33">
        <f>IF(LEFT(E225,1)*1=3,$W$64,$V$64)</f>
        <v>0</v>
      </c>
      <c r="AU225" s="31">
        <f>IF(MID(E225,3,1)*1=1,$Y$64,$X$64)</f>
        <v>1</v>
      </c>
      <c r="AV225" s="2">
        <f>IF(MID(E225,3,1)*1=2,$AA$64,$Z$64)</f>
        <v>0</v>
      </c>
      <c r="AW225" s="33">
        <f>IF(MID(E225,3,1)*1=3,$AC$64,$AB$64)</f>
        <v>6</v>
      </c>
      <c r="AX225" s="31">
        <f>IF(MID(E225,5,1)*1=1,$AE$64,$AD$64)</f>
        <v>0.6</v>
      </c>
      <c r="AY225" s="33">
        <f>IF(MID(E225,5,1)*1=2,$AG$64,$AF$64)</f>
        <v>1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customHeight="1">
      <c r="A226" s="2"/>
      <c r="B226" s="107">
        <v>505</v>
      </c>
      <c r="C226" s="31">
        <v>10</v>
      </c>
      <c r="D226" s="111" t="s">
        <v>14</v>
      </c>
      <c r="E226" s="2" t="s">
        <v>138</v>
      </c>
      <c r="F226" s="2"/>
      <c r="G226" s="2"/>
      <c r="H226" s="33" t="s">
        <v>81</v>
      </c>
      <c r="I226" s="173">
        <f>M226/AE226</f>
        <v>1712.7965629745104</v>
      </c>
      <c r="J226" s="174">
        <f>AH226/AE226</f>
        <v>23.618723568216776</v>
      </c>
      <c r="K226" s="189">
        <f>RANK(I226,$I$76:$I$999)</f>
        <v>151</v>
      </c>
      <c r="L226" s="190" t="e">
        <f>RANK(I226,$I$461:$I$888)</f>
        <v>#N/A</v>
      </c>
      <c r="M226" s="173">
        <f>SUM(N226:R226)</f>
        <v>47644.714525917734</v>
      </c>
      <c r="N226" s="174">
        <f>T226*(1+(IF((AG226+IF($D$62=1,15,0)+IF(F226="백어택",8,0))&gt;100,100,AG226+IF($D$62=1,15,0)+IF(F226="백어택",8,0))/100)*(AI226/100-1))</f>
        <v>8933.3238859036792</v>
      </c>
      <c r="O226" s="174">
        <f>U226*(1+((IF((AG226+IF($D$62=1,15,0)+IF(F226="백어택",8,0))&gt;100,100,AG226+IF($D$62=1,15,0)+IF(F226="백어택",8,0))/100)*(AI226/100-1)))</f>
        <v>8933.3238859036792</v>
      </c>
      <c r="P226" s="174">
        <f>V226*(1+(IF((AG226+IF($D$62=1,15,0)+IF(F226="백어택",8,0))&gt;100,100,AG226+IF($D$62=1,15,0)+IF(F226="백어택",8,0))/100)*(AI226/100-1))</f>
        <v>11911.298806891222</v>
      </c>
      <c r="Q226" s="174">
        <f>W226*(1+(IF((AG226+IF($D$62=1,15,0)+IF(F226="백어택",8,0))&gt;100,100,AG226+IF($D$62=1,15,0)+IF(F226="백어택",8,0))/100)*(AI226/100-1))</f>
        <v>17866.767947219152</v>
      </c>
      <c r="R226" s="175"/>
      <c r="S226" s="173">
        <f>SUM(T226:X226)</f>
        <v>36958.166452773752</v>
      </c>
      <c r="T226" s="174">
        <f>AL226*IF(H226="근접",AR226,1)*AU226*AY226*IF(F226="백어택",1.2,1)</f>
        <v>6929.6095996580707</v>
      </c>
      <c r="U226" s="174">
        <f>AM226*IF(H226="근접",AR226,1)*AU226*AY226*IF(F226="백어택",1.2,1)</f>
        <v>6929.6095996580707</v>
      </c>
      <c r="V226" s="174">
        <f>AN226*IF(H226="근접",AR226,1)*AU226*AY226*IF(F226="백어택",1.2,1)</f>
        <v>9239.6348336674528</v>
      </c>
      <c r="W226" s="174">
        <f>(AL226+AM226+AN226)*IF(H226="근접",AR226,1)*AU226*IF(AX226=1,0,0.6)*IF(F226="백어택",1.2,1)</f>
        <v>13859.312419790158</v>
      </c>
      <c r="X226" s="175"/>
      <c r="Y226" s="173">
        <f>SUM(Z226:AD226)</f>
        <v>79460.057873463564</v>
      </c>
      <c r="Z226" s="174">
        <f>T226*AI226/100</f>
        <v>14898.660639264852</v>
      </c>
      <c r="AA226" s="174">
        <f>U226*AI226/100</f>
        <v>14898.660639264852</v>
      </c>
      <c r="AB226" s="174">
        <f>V226*AI226/100</f>
        <v>19865.214892385025</v>
      </c>
      <c r="AC226" s="174">
        <f>W226*AI226/100</f>
        <v>29797.521702548838</v>
      </c>
      <c r="AD226" s="175"/>
      <c r="AE226" s="173">
        <f>AO226*(1-$D$20/100)*(1-$D$17/100)-AW226</f>
        <v>27.816913903176005</v>
      </c>
      <c r="AF226" s="174">
        <f>AP226</f>
        <v>36</v>
      </c>
      <c r="AG226" s="174">
        <f>IF($D$57&gt;100,100,$D$57)</f>
        <v>25.143699999999999</v>
      </c>
      <c r="AH226" s="174">
        <f>AQ226*AS226</f>
        <v>657</v>
      </c>
      <c r="AI226" s="174">
        <f>$D$58</f>
        <v>215</v>
      </c>
      <c r="AJ226" s="174">
        <f>10/3</f>
        <v>3.3333333333333335</v>
      </c>
      <c r="AK226" s="174">
        <f>SUM(AL226:AN226)</f>
        <v>18479.083226386876</v>
      </c>
      <c r="AL226" s="174">
        <f>(IF(H226="근접",$D$61*(VLOOKUP(C226,$B$36:$AG$39,19,FALSE)+VLOOKUP(C226,$B$40:$AG$43,19,FALSE)*$D$54),$D$60*(VLOOKUP(C226,$B$36:$AG$39,19,FALSE)+VLOOKUP(C226,$B$40:$AG$43,19,FALSE)*$D$54)))*$D$59/100</f>
        <v>5543.6876797264567</v>
      </c>
      <c r="AM226" s="174">
        <f>(IF(H226="근접",$D$61*(VLOOKUP(C226,$B$36:$AG$39,20,FALSE)+VLOOKUP(C226,$B$40:$AG$43,20,FALSE)*$D$54),$D$60*(VLOOKUP(C226,$B$36:$AG$39,20,FALSE)+VLOOKUP(C226,$B$40:$AG$43,20,FALSE)*$D$54)))*$D$59/100</f>
        <v>5543.6876797264567</v>
      </c>
      <c r="AN226" s="174">
        <f>(IF(H226="근접",$D$61*(VLOOKUP(C226,$B$36:$AG$39,21,FALSE)+VLOOKUP(C226,$B$40:$AG$43,21,FALSE)*$D$54),$D$60*(VLOOKUP(C226,$B$36:$AG$39,21,FALSE)+VLOOKUP(C226,$B$40:$AG$43,21,FALSE)*$D$54)))*$D$59/100</f>
        <v>7391.7078669339626</v>
      </c>
      <c r="AO226" s="176">
        <v>36</v>
      </c>
      <c r="AP226" s="174">
        <v>36</v>
      </c>
      <c r="AQ226" s="175">
        <f>VLOOKUP(C226,$B$45:$AA$48,19,FALSE)</f>
        <v>657</v>
      </c>
      <c r="AR226" s="31">
        <f>IF(LEFT(E226,1)*1=1,$S$64,$R$64)</f>
        <v>1</v>
      </c>
      <c r="AS226" s="2">
        <f>IF(LEFT(E226,1)*1=2,$U$64,$T$64)</f>
        <v>1</v>
      </c>
      <c r="AT226" s="33">
        <f>IF(LEFT(E226,1)*1=3,$W$64,$V$64)</f>
        <v>0</v>
      </c>
      <c r="AU226" s="31">
        <f>IF(MID(E226,3,1)*1=1,$Y$64,$X$64)</f>
        <v>1.25</v>
      </c>
      <c r="AV226" s="2">
        <f>IF(MID(E226,3,1)*1=2,$AA$64,$Z$64)</f>
        <v>0</v>
      </c>
      <c r="AW226" s="33">
        <f>IF(MID(E226,3,1)*1=3,$AC$64,$AB$64)</f>
        <v>0</v>
      </c>
      <c r="AX226" s="31">
        <f>IF(MID(E226,5,1)*1=1,$AE$64,$AD$64)</f>
        <v>0.6</v>
      </c>
      <c r="AY226" s="33">
        <f>IF(MID(E226,5,1)*1=2,$AG$64,$AF$64)</f>
        <v>1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customHeight="1">
      <c r="A227" s="2"/>
      <c r="B227" s="107">
        <v>511</v>
      </c>
      <c r="C227" s="31">
        <v>10</v>
      </c>
      <c r="D227" s="111" t="s">
        <v>14</v>
      </c>
      <c r="E227" s="2" t="s">
        <v>169</v>
      </c>
      <c r="F227" s="2"/>
      <c r="G227" s="2"/>
      <c r="H227" s="33" t="s">
        <v>81</v>
      </c>
      <c r="I227" s="173">
        <f>M227/AE227</f>
        <v>1712.7965629745104</v>
      </c>
      <c r="J227" s="174">
        <f>AH227/AE227</f>
        <v>11.809361784108388</v>
      </c>
      <c r="K227" s="189">
        <f>RANK(I227,$I$76:$I$999)</f>
        <v>151</v>
      </c>
      <c r="L227" s="190" t="e">
        <f>RANK(I227,$I$461:$I$888)</f>
        <v>#N/A</v>
      </c>
      <c r="M227" s="173">
        <f>SUM(N227:R227)</f>
        <v>47644.714525917734</v>
      </c>
      <c r="N227" s="174">
        <f>T227*(1+(IF((AG227+IF($D$62=1,15,0)+IF(F227="백어택",8,0))&gt;100,100,AG227+IF($D$62=1,15,0)+IF(F227="백어택",8,0))/100)*(AI227/100-1))</f>
        <v>8933.3238859036792</v>
      </c>
      <c r="O227" s="174">
        <f>U227*(1+((IF((AG227+IF($D$62=1,15,0)+IF(F227="백어택",8,0))&gt;100,100,AG227+IF($D$62=1,15,0)+IF(F227="백어택",8,0))/100)*(AI227/100-1)))</f>
        <v>8933.3238859036792</v>
      </c>
      <c r="P227" s="174">
        <f>V227*(1+(IF((AG227+IF($D$62=1,15,0)+IF(F227="백어택",8,0))&gt;100,100,AG227+IF($D$62=1,15,0)+IF(F227="백어택",8,0))/100)*(AI227/100-1))</f>
        <v>11911.298806891222</v>
      </c>
      <c r="Q227" s="174">
        <f>W227*(1+(IF((AG227+IF($D$62=1,15,0)+IF(F227="백어택",8,0))&gt;100,100,AG227+IF($D$62=1,15,0)+IF(F227="백어택",8,0))/100)*(AI227/100-1))</f>
        <v>17866.767947219152</v>
      </c>
      <c r="R227" s="175"/>
      <c r="S227" s="173">
        <f>SUM(T227:X227)</f>
        <v>36958.166452773752</v>
      </c>
      <c r="T227" s="174">
        <f>AL227*IF(H227="근접",AR227,1)*AU227*AY227*IF(F227="백어택",1.2,1)</f>
        <v>6929.6095996580707</v>
      </c>
      <c r="U227" s="174">
        <f>AM227*IF(H227="근접",AR227,1)*AU227*AY227*IF(F227="백어택",1.2,1)</f>
        <v>6929.6095996580707</v>
      </c>
      <c r="V227" s="174">
        <f>AN227*IF(H227="근접",AR227,1)*AU227*AY227*IF(F227="백어택",1.2,1)</f>
        <v>9239.6348336674528</v>
      </c>
      <c r="W227" s="174">
        <f>(AL227+AM227+AN227)*IF(H227="근접",AR227,1)*AU227*IF(AX227=1,0,0.6)*IF(F227="백어택",1.2,1)</f>
        <v>13859.312419790158</v>
      </c>
      <c r="X227" s="175"/>
      <c r="Y227" s="173">
        <f>SUM(Z227:AD227)</f>
        <v>79460.057873463564</v>
      </c>
      <c r="Z227" s="174">
        <f>T227*AI227/100</f>
        <v>14898.660639264852</v>
      </c>
      <c r="AA227" s="174">
        <f>U227*AI227/100</f>
        <v>14898.660639264852</v>
      </c>
      <c r="AB227" s="174">
        <f>V227*AI227/100</f>
        <v>19865.214892385025</v>
      </c>
      <c r="AC227" s="174">
        <f>W227*AI227/100</f>
        <v>29797.521702548838</v>
      </c>
      <c r="AD227" s="175"/>
      <c r="AE227" s="173">
        <f>AO227*(1-$D$20/100)*(1-$D$17/100)-AW227</f>
        <v>27.816913903176005</v>
      </c>
      <c r="AF227" s="174">
        <f>AP227</f>
        <v>36</v>
      </c>
      <c r="AG227" s="174">
        <f>IF($D$57&gt;100,100,$D$57)</f>
        <v>25.143699999999999</v>
      </c>
      <c r="AH227" s="174">
        <f>AQ227*AS227</f>
        <v>328.5</v>
      </c>
      <c r="AI227" s="174">
        <f>$D$58</f>
        <v>215</v>
      </c>
      <c r="AJ227" s="174">
        <f>10/3</f>
        <v>3.3333333333333335</v>
      </c>
      <c r="AK227" s="174">
        <f>SUM(AL227:AN227)</f>
        <v>18479.083226386876</v>
      </c>
      <c r="AL227" s="174">
        <f>(IF(H227="근접",$D$61*(VLOOKUP(C227,$B$36:$AG$39,19,FALSE)+VLOOKUP(C227,$B$40:$AG$43,19,FALSE)*$D$54),$D$60*(VLOOKUP(C227,$B$36:$AG$39,19,FALSE)+VLOOKUP(C227,$B$40:$AG$43,19,FALSE)*$D$54)))*$D$59/100</f>
        <v>5543.6876797264567</v>
      </c>
      <c r="AM227" s="174">
        <f>(IF(H227="근접",$D$61*(VLOOKUP(C227,$B$36:$AG$39,20,FALSE)+VLOOKUP(C227,$B$40:$AG$43,20,FALSE)*$D$54),$D$60*(VLOOKUP(C227,$B$36:$AG$39,20,FALSE)+VLOOKUP(C227,$B$40:$AG$43,20,FALSE)*$D$54)))*$D$59/100</f>
        <v>5543.6876797264567</v>
      </c>
      <c r="AN227" s="174">
        <f>(IF(H227="근접",$D$61*(VLOOKUP(C227,$B$36:$AG$39,21,FALSE)+VLOOKUP(C227,$B$40:$AG$43,21,FALSE)*$D$54),$D$60*(VLOOKUP(C227,$B$36:$AG$39,21,FALSE)+VLOOKUP(C227,$B$40:$AG$43,21,FALSE)*$D$54)))*$D$59/100</f>
        <v>7391.7078669339626</v>
      </c>
      <c r="AO227" s="176">
        <v>36</v>
      </c>
      <c r="AP227" s="174">
        <v>36</v>
      </c>
      <c r="AQ227" s="175">
        <f>VLOOKUP(C227,$B$45:$AA$48,19,FALSE)</f>
        <v>657</v>
      </c>
      <c r="AR227" s="31">
        <f>IF(LEFT(E227,1)*1=1,$S$64,$R$64)</f>
        <v>1</v>
      </c>
      <c r="AS227" s="2">
        <f>IF(LEFT(E227,1)*1=2,$U$64,$T$64)</f>
        <v>0.5</v>
      </c>
      <c r="AT227" s="33">
        <f>IF(LEFT(E227,1)*1=3,$W$64,$V$64)</f>
        <v>0</v>
      </c>
      <c r="AU227" s="31">
        <f>IF(MID(E227,3,1)*1=1,$Y$64,$X$64)</f>
        <v>1.25</v>
      </c>
      <c r="AV227" s="2">
        <f>IF(MID(E227,3,1)*1=2,$AA$64,$Z$64)</f>
        <v>0</v>
      </c>
      <c r="AW227" s="33">
        <f>IF(MID(E227,3,1)*1=3,$AC$64,$AB$64)</f>
        <v>0</v>
      </c>
      <c r="AX227" s="31">
        <f>IF(MID(E227,5,1)*1=1,$AE$64,$AD$64)</f>
        <v>0.6</v>
      </c>
      <c r="AY227" s="33">
        <f>IF(MID(E227,5,1)*1=2,$AG$64,$AF$64)</f>
        <v>1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customHeight="1">
      <c r="A228" s="2"/>
      <c r="B228" s="107">
        <v>35</v>
      </c>
      <c r="C228" s="31">
        <v>10</v>
      </c>
      <c r="D228" s="106" t="s">
        <v>3</v>
      </c>
      <c r="E228" s="2" t="s">
        <v>139</v>
      </c>
      <c r="F228" s="2"/>
      <c r="G228" s="2"/>
      <c r="H228" s="33"/>
      <c r="I228" s="173">
        <f>M228/AE228</f>
        <v>1708.1181820961197</v>
      </c>
      <c r="J228" s="174">
        <f>AH228/AE228</f>
        <v>39.260184425969328</v>
      </c>
      <c r="K228" s="189">
        <f>RANK(I228,$I$76:$I$999)</f>
        <v>153</v>
      </c>
      <c r="L228" s="190">
        <f>RANK(I228,$I$76:$I$460)</f>
        <v>153</v>
      </c>
      <c r="M228" s="173">
        <f>SUM(N228:R228)</f>
        <v>10224.2966675182</v>
      </c>
      <c r="N228" s="174">
        <f>T228*(1+(IF((AG228+IF($D$62=1,15,0)+IF(F228="백어택",8,0))&gt;100,100,(AG228+IF($D$62=1,15,0)+IF(F228="백어택",8,0)))/100)*((AI228/100-1)))</f>
        <v>5112.1483337590998</v>
      </c>
      <c r="O228" s="174"/>
      <c r="P228" s="174"/>
      <c r="Q228" s="174"/>
      <c r="R228" s="175">
        <f>X228*(1+(IF(($AG228+IF($D$62=1,IF($AT228=15,0,15),0)+$AT228+IF($F228="백어택",8,0))&gt;100,100,($AG228+IF($D$62=1,IF($AT228=15,0,15),0)+$AT228+IF($F228="백어택",8,0)))/100)*(($AI228/100-1)))</f>
        <v>5112.1483337590998</v>
      </c>
      <c r="S228" s="173">
        <f>SUM(T228:X228)</f>
        <v>7004.0129831613831</v>
      </c>
      <c r="T228" s="174">
        <f>AL228*AU228*AV228*AW228*AX228</f>
        <v>3502.0064915806915</v>
      </c>
      <c r="U228" s="174"/>
      <c r="V228" s="174"/>
      <c r="W228" s="174"/>
      <c r="X228" s="175">
        <f>AL228*AU228*AV228*IF(AW228=1,1,0.25)*AX228*AY228</f>
        <v>3502.0064915806915</v>
      </c>
      <c r="Y228" s="173">
        <f>SUM(Z228:AD228)</f>
        <v>15058.627913796974</v>
      </c>
      <c r="Z228" s="174">
        <f>T228*$D$58/100</f>
        <v>7529.313956898487</v>
      </c>
      <c r="AA228" s="174"/>
      <c r="AB228" s="174"/>
      <c r="AC228" s="174"/>
      <c r="AD228" s="175">
        <f>X228*$D$58/100</f>
        <v>7529.313956898487</v>
      </c>
      <c r="AE228" s="173">
        <f>IF(AV228=1,AO228*(1-$D$17/100),AO228*(1-$D$17/100)+6)</f>
        <v>5.9857079999999998</v>
      </c>
      <c r="AF228" s="174">
        <f>AP228</f>
        <v>36</v>
      </c>
      <c r="AG228" s="174">
        <f>IF($D$57&gt;100,100,$D$57)</f>
        <v>25.143699999999999</v>
      </c>
      <c r="AH228" s="174">
        <f>AQ228</f>
        <v>235</v>
      </c>
      <c r="AI228" s="174">
        <f>$D$58+$D$19</f>
        <v>282.85969999999998</v>
      </c>
      <c r="AJ228" s="174">
        <f>10/13</f>
        <v>0.76923076923076927</v>
      </c>
      <c r="AK228" s="174">
        <f>SUM(AL228:AN228)</f>
        <v>2334.6709943871278</v>
      </c>
      <c r="AL228" s="174">
        <f>(VLOOKUP(C228,$B$36:$AG$39,3,FALSE)+VLOOKUP(C228,$B$40:$AG$43,3,FALSE)*$D$54)*$D$59/100</f>
        <v>2334.6709943871278</v>
      </c>
      <c r="AM228" s="174"/>
      <c r="AN228" s="174"/>
      <c r="AO228" s="176">
        <v>6</v>
      </c>
      <c r="AP228" s="174">
        <v>36</v>
      </c>
      <c r="AQ228" s="175">
        <f>VLOOKUP(C228,$B$45:$AA$48,3,FALSE)</f>
        <v>235</v>
      </c>
      <c r="AR228" s="31">
        <f>IF(LEFT(E228,1)*1=1,$S$53,$R$53)</f>
        <v>0</v>
      </c>
      <c r="AS228" s="2">
        <f>IF(LEFT(E228,1)*1=2,$U$53,$T$53)</f>
        <v>0</v>
      </c>
      <c r="AT228" s="33">
        <f>IF(LEFT(E228,1)*1=3,$W$53,$V$53)</f>
        <v>0</v>
      </c>
      <c r="AU228" s="31">
        <f>IF(MID(E228,3,1)*1=1,$Y$53,$X$53)</f>
        <v>1.5</v>
      </c>
      <c r="AV228" s="2">
        <f>IF(MID(E228,3,1)*1=2,$AA$53,$Z$53)</f>
        <v>1</v>
      </c>
      <c r="AW228" s="33">
        <f>IF(MID(E228,3,1)*1=3,$AC$53,$AB$53)</f>
        <v>1</v>
      </c>
      <c r="AX228" s="31">
        <f>IF(MID(E228,5,1)*1=1,$AE$53,$AD$53)</f>
        <v>1</v>
      </c>
      <c r="AY228" s="33">
        <f>IF(MID(E228,5,1)*1=2,$AG$53,$AF$53)</f>
        <v>1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customHeight="1">
      <c r="A229" s="2"/>
      <c r="B229" s="107">
        <v>395</v>
      </c>
      <c r="C229" s="31">
        <v>10</v>
      </c>
      <c r="D229" s="111" t="s">
        <v>8</v>
      </c>
      <c r="E229" s="2" t="s">
        <v>151</v>
      </c>
      <c r="F229" s="2"/>
      <c r="G229" s="2" t="s">
        <v>231</v>
      </c>
      <c r="H229" s="33" t="s">
        <v>81</v>
      </c>
      <c r="I229" s="173">
        <f>M229/AE229</f>
        <v>1692.984976287403</v>
      </c>
      <c r="J229" s="174">
        <f>AH229/AE229</f>
        <v>28.094417760367445</v>
      </c>
      <c r="K229" s="189">
        <f>RANK(I229,$I$76:$I$999)</f>
        <v>154</v>
      </c>
      <c r="L229" s="190" t="e">
        <f>RANK(I229,$I$461:$I$888)</f>
        <v>#N/A</v>
      </c>
      <c r="M229" s="173">
        <f>SUM(N229:R229)</f>
        <v>31395.744883171436</v>
      </c>
      <c r="N229" s="174">
        <f>T229*(1+(IF((AG229+IF($D$62=1,15,0)+IF(F229="백어택",8,0))&gt;100,100,AG229+IF($D$62=1,15,0)+IF(F229="백어택",8,0))/100)*($D$58/100-1))</f>
        <v>13809.783442791877</v>
      </c>
      <c r="O229" s="174">
        <f>U229*(1+((IF(AG229+IF($D$62=1,15,0)+IF(F229="백어택",8,0)&gt;100,100,AG229+IF($D$62=1,15,0)+IF(F229="백어택",8,0))/100)*(AI229/100-1)))</f>
        <v>17585.96144037956</v>
      </c>
      <c r="P229" s="174">
        <f>V229*(1+(IF(AG229+IF($D$62=1,15,0)+IF(F229="백어택",8,0)&gt;100,100,AG229+IF($D$62=1,15,0)+IF(F229="백어택",8,0))/100)*(AI229/100-1))</f>
        <v>0</v>
      </c>
      <c r="Q229" s="174"/>
      <c r="R229" s="175"/>
      <c r="S229" s="173">
        <f>SUM(T229:X229)</f>
        <v>24353.785658005676</v>
      </c>
      <c r="T229" s="174">
        <f>AL229*IF(H229="근접",AR229,1)*AU229*AY229*IF(F229="백어택",1.2,1)</f>
        <v>10712.295796794475</v>
      </c>
      <c r="U229" s="174">
        <f>AM229*IF(H229="근접",AR229,1)*AU229*AY229*IF(F229="백어택",1.2,1)</f>
        <v>13641.489861211199</v>
      </c>
      <c r="V229" s="174">
        <f>IF(AX229=1,0,AM229*IF(H229="근접",AR229,1)*AU229*AY229)*IF(F229="백어택",1.2,1)</f>
        <v>0</v>
      </c>
      <c r="W229" s="174"/>
      <c r="X229" s="175"/>
      <c r="Y229" s="173">
        <f>SUM(Z229:AD229)</f>
        <v>52360.6391647122</v>
      </c>
      <c r="Z229" s="174">
        <f>T229*$D$58/100</f>
        <v>23031.435963108121</v>
      </c>
      <c r="AA229" s="174">
        <f>U229*AI229/100</f>
        <v>29329.203201604079</v>
      </c>
      <c r="AB229" s="174">
        <f>V229*AI229/100</f>
        <v>0</v>
      </c>
      <c r="AC229" s="174"/>
      <c r="AD229" s="175"/>
      <c r="AE229" s="173">
        <f>AO229*(1-$D$20/100)*(1-$D$17/100)-AW229</f>
        <v>18.544609268784001</v>
      </c>
      <c r="AF229" s="174">
        <f>AP229</f>
        <v>36</v>
      </c>
      <c r="AG229" s="174">
        <f>IF($D$57&gt;100,100,$D$57)</f>
        <v>25.143699999999999</v>
      </c>
      <c r="AH229" s="174">
        <f>IF(AX229=1,AQ229,AQ229*1.4)</f>
        <v>521</v>
      </c>
      <c r="AI229" s="174">
        <f>$D$58</f>
        <v>215</v>
      </c>
      <c r="AJ229" s="174">
        <f>10/6/AX229</f>
        <v>1.6666666666666667</v>
      </c>
      <c r="AK229" s="174">
        <f>SUM(AL229:AN229)</f>
        <v>11274.90076759522</v>
      </c>
      <c r="AL229" s="174">
        <f>(IF(H229="근접",$D$61*(VLOOKUP(C229,$B$36:$AG$39,9,FALSE)+VLOOKUP(C229,$B$40:$AG$43,9,FALSE)*$D$54),$D$60*(VLOOKUP(C229,$B$36:$AG$39,9,FALSE)+VLOOKUP(C229,$B$40:$AG$43,9,FALSE)*$D$54)))*$D$59/100</f>
        <v>4959.3962022196647</v>
      </c>
      <c r="AM229" s="174">
        <f>(IF(H229="근접",$D$61*(VLOOKUP(C229,$B$36:$AG$39,10,FALSE)+VLOOKUP(C229,$B$40:$AG$43,10,FALSE)*$D$54),$D$60*(VLOOKUP(C229,$B$36:$AG$39,10,FALSE)+VLOOKUP(C229,$B$40:$AG$43,10,FALSE)*$D$54)))*$D$59/100</f>
        <v>6315.5045653755551</v>
      </c>
      <c r="AN229" s="174"/>
      <c r="AO229" s="176">
        <v>24</v>
      </c>
      <c r="AP229" s="174">
        <v>36</v>
      </c>
      <c r="AQ229" s="175">
        <f>VLOOKUP(C229,$B$45:$AA$48,9,FALSE)</f>
        <v>521</v>
      </c>
      <c r="AR229" s="31">
        <f>IF(LEFT(E229,1)*1=1,$S$58,$R$58)</f>
        <v>1.2</v>
      </c>
      <c r="AS229" s="2">
        <f>IF(LEFT(E229,1)*1=2,$U$58,$T$58)</f>
        <v>0</v>
      </c>
      <c r="AT229" s="33">
        <f>IF(LEFT(E229,1)*1=3,$W$58,$V$58)</f>
        <v>0</v>
      </c>
      <c r="AU229" s="31">
        <f>IF(MID(E229,3,1)*1=1,$Y$58,$X$58)</f>
        <v>1</v>
      </c>
      <c r="AV229" s="2">
        <f>IF(MID(E229,3,1)*1=2,$AA$58,$Z$58)</f>
        <v>0</v>
      </c>
      <c r="AW229" s="33">
        <f>IF(MID(E229,3,1)*1=3,$AC$58,$AB$58)</f>
        <v>0</v>
      </c>
      <c r="AX229" s="31">
        <f>IF(MID(E229,5,1)*1=1,$AE$58,$AD$58)</f>
        <v>1</v>
      </c>
      <c r="AY229" s="33">
        <f>IF(MID(E229,5,1)*1=2,$AG$58,$AF$58)</f>
        <v>1.8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customHeight="1">
      <c r="A230" s="2"/>
      <c r="B230" s="107">
        <v>858</v>
      </c>
      <c r="C230" s="31">
        <v>10</v>
      </c>
      <c r="D230" s="113" t="s">
        <v>15</v>
      </c>
      <c r="E230" s="2" t="s">
        <v>144</v>
      </c>
      <c r="F230" s="2"/>
      <c r="G230" s="1" t="s">
        <v>174</v>
      </c>
      <c r="H230" s="33">
        <f>IF(AX230=100,4,3)</f>
        <v>4</v>
      </c>
      <c r="I230" s="173">
        <f>M230/AE230</f>
        <v>1690.0431252530118</v>
      </c>
      <c r="J230" s="174">
        <f>AH230/AE230</f>
        <v>19.780450366105395</v>
      </c>
      <c r="K230" s="189">
        <f>RANK(I230,$I$76:$I$999)</f>
        <v>155</v>
      </c>
      <c r="L230" s="190" t="e">
        <f>RANK(I230,$I$889:$I$999)</f>
        <v>#N/A</v>
      </c>
      <c r="M230" s="173">
        <f>SUM(N230:R230)*(1+$D$22/100)</f>
        <v>50580.523275859778</v>
      </c>
      <c r="N230" s="174">
        <f>T230*(1+(IF((AG230+IF($D$62=1,15,0)+IF(F230="백어택",8,0))&gt;100,100,AG230+IF($D$62=1,15,0)+IF(F230="백어택",8,0))/100)*(AI230/100-1))</f>
        <v>11405.66160447987</v>
      </c>
      <c r="O230" s="174">
        <f>U230*(1+(IF((AG230+IF($D$62=1,15,0)+IF(F230="백어택",8,0))&gt;100,100,AG230+IF($D$62=1,15,0)+IF(F230="백어택",8,0))/100)*(AI230/100-1))</f>
        <v>11405.66160447987</v>
      </c>
      <c r="P230" s="174">
        <f>V230*(1+(IF((AG230+IF($D$62=1,15,0)+IF(F230="백어택",8,0))&gt;100,100,AG230+IF($D$62=1,15,0)+IF(F230="백어택",8,0))/100)*(AI230/100-1))</f>
        <v>11405.66160447987</v>
      </c>
      <c r="Q230" s="174">
        <f>W230*(1+(IF((AG230+IF($D$62=1,15,0)+IF(F230="백어택",8,0))&gt;100,100,AG230+IF($D$62=1,15,0)+IF(F230="백어택",8,0))/100)*(AI230/100-1))</f>
        <v>11405.66160447987</v>
      </c>
      <c r="R230" s="175">
        <f>X230*(1+(IF(($D$57+IF($D$62=1,15,0)+IF(F230="백어택",8,0))&gt;100,100,$D$57+IF($D$62=1,15,0)+IF(F230="백어택",8,0))/100)*(AI230/100-1))</f>
        <v>0</v>
      </c>
      <c r="S230" s="173">
        <f>SUM(T230:X230)</f>
        <v>21219.835543218363</v>
      </c>
      <c r="T230" s="174">
        <f>AL230*AS230*AY230</f>
        <v>5304.9588858045909</v>
      </c>
      <c r="U230" s="174">
        <f>AL230*AS230*AY230</f>
        <v>5304.9588858045909</v>
      </c>
      <c r="V230" s="174">
        <f>AL230*AS230*AY230</f>
        <v>5304.9588858045909</v>
      </c>
      <c r="W230" s="174">
        <f>IF(H230=4,AL230*AS230*IF(AT230=0,AY230,1),0)</f>
        <v>5304.9588858045909</v>
      </c>
      <c r="X230" s="175">
        <f>AL230*IF(H230=3,9,IF(AT230=1,10,9))*IF(AW230=1,0,AW230)</f>
        <v>0</v>
      </c>
      <c r="Y230" s="173">
        <f>SUM(Z230:AD230)</f>
        <v>45622.646417919481</v>
      </c>
      <c r="Z230" s="174">
        <f>T230*AI230/100</f>
        <v>11405.66160447987</v>
      </c>
      <c r="AA230" s="174">
        <f>U230*AI230/100</f>
        <v>11405.66160447987</v>
      </c>
      <c r="AB230" s="174">
        <f>V230*AI230/100</f>
        <v>11405.66160447987</v>
      </c>
      <c r="AC230" s="174">
        <f>W230*AI230/100</f>
        <v>11405.66160447987</v>
      </c>
      <c r="AD230" s="175">
        <f>X230*AI230/100</f>
        <v>0</v>
      </c>
      <c r="AE230" s="173">
        <f>AO230*(1-$D$17/100)</f>
        <v>29.928540000000002</v>
      </c>
      <c r="AF230" s="174">
        <f>AP230</f>
        <v>36</v>
      </c>
      <c r="AG230" s="174">
        <f>IF($D$57+AX230&gt;100,100,$D$57+AX230)</f>
        <v>100</v>
      </c>
      <c r="AH230" s="174">
        <f>AQ230</f>
        <v>592</v>
      </c>
      <c r="AI230" s="174">
        <f>$D$58</f>
        <v>215</v>
      </c>
      <c r="AJ230" s="174">
        <f>10*AU230/IF(AT230=1,2.5,(IF(AY230=1,3,2.5)))</f>
        <v>3.3333333333333335</v>
      </c>
      <c r="AK230" s="174">
        <f>SUM(AL230:AN230)</f>
        <v>5304.9588858045909</v>
      </c>
      <c r="AL230" s="174">
        <f>((VLOOKUP(C230,$B$36:$AG$39,22,FALSE)+VLOOKUP(C230,$B$40:$AG$43,22,FALSE)*$D$54))*$D$59/100</f>
        <v>5304.9588858045909</v>
      </c>
      <c r="AM230" s="174"/>
      <c r="AN230" s="174"/>
      <c r="AO230" s="176">
        <v>30</v>
      </c>
      <c r="AP230" s="174">
        <v>36</v>
      </c>
      <c r="AQ230" s="175">
        <f>VLOOKUP(C230,$B$45:$AA$48,22,FALSE)</f>
        <v>592</v>
      </c>
      <c r="AR230" s="31">
        <f>IF(LEFT(E230,1)*1=1,$S$65,$R$65)</f>
        <v>0</v>
      </c>
      <c r="AS230" s="2">
        <f>IF(LEFT(E230,1)*1=2,$U$65,$T$65)</f>
        <v>1</v>
      </c>
      <c r="AT230" s="33">
        <f>IF(LEFT(E230,1)*1=3,$W$65,$V$65)</f>
        <v>0</v>
      </c>
      <c r="AU230" s="31">
        <f>IF(MID(E230,3,1)*1=1,$Y$65,$X$65)</f>
        <v>1</v>
      </c>
      <c r="AV230" s="2">
        <f>IF(MID(E230,3,1)*1=2,$AA$65,$Z$65)</f>
        <v>0</v>
      </c>
      <c r="AW230" s="33">
        <f>IF(MID(E230,3,1)*1=3,$AC$65,$AB$65)</f>
        <v>1</v>
      </c>
      <c r="AX230" s="31">
        <f>IF(MID(E230,5,1)*1=1,$AE$65,$AD$65)</f>
        <v>100</v>
      </c>
      <c r="AY230" s="33">
        <f>IF(MID(E230,5,1)*1=2,$AG$65,$AF$65)</f>
        <v>1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customHeight="1">
      <c r="A231" s="2"/>
      <c r="B231" s="107">
        <v>859</v>
      </c>
      <c r="C231" s="31">
        <v>10</v>
      </c>
      <c r="D231" s="113" t="s">
        <v>15</v>
      </c>
      <c r="E231" s="2" t="s">
        <v>138</v>
      </c>
      <c r="F231" s="2"/>
      <c r="G231" s="1" t="s">
        <v>174</v>
      </c>
      <c r="H231" s="33">
        <f>IF(AX231=100,4,3)</f>
        <v>4</v>
      </c>
      <c r="I231" s="173">
        <f>M231/AE231</f>
        <v>1690.0431252530118</v>
      </c>
      <c r="J231" s="174">
        <f>AH231/AE231</f>
        <v>19.780450366105395</v>
      </c>
      <c r="K231" s="189">
        <f>RANK(I231,$I$76:$I$999)</f>
        <v>155</v>
      </c>
      <c r="L231" s="190" t="e">
        <f>RANK(I231,$I$889:$I$999)</f>
        <v>#N/A</v>
      </c>
      <c r="M231" s="173">
        <f>SUM(N231:R231)*(1+$D$22/100)</f>
        <v>50580.523275859778</v>
      </c>
      <c r="N231" s="174">
        <f>T231*(1+(IF((AG231+IF($D$62=1,15,0)+IF(F231="백어택",8,0))&gt;100,100,AG231+IF($D$62=1,15,0)+IF(F231="백어택",8,0))/100)*(AI231/100-1))</f>
        <v>11405.66160447987</v>
      </c>
      <c r="O231" s="174">
        <f>U231*(1+(IF((AG231+IF($D$62=1,15,0)+IF(F231="백어택",8,0))&gt;100,100,AG231+IF($D$62=1,15,0)+IF(F231="백어택",8,0))/100)*(AI231/100-1))</f>
        <v>11405.66160447987</v>
      </c>
      <c r="P231" s="174">
        <f>V231*(1+(IF((AG231+IF($D$62=1,15,0)+IF(F231="백어택",8,0))&gt;100,100,AG231+IF($D$62=1,15,0)+IF(F231="백어택",8,0))/100)*(AI231/100-1))</f>
        <v>11405.66160447987</v>
      </c>
      <c r="Q231" s="174">
        <f>W231*(1+(IF((AG231+IF($D$62=1,15,0)+IF(F231="백어택",8,0))&gt;100,100,AG231+IF($D$62=1,15,0)+IF(F231="백어택",8,0))/100)*(AI231/100-1))</f>
        <v>11405.66160447987</v>
      </c>
      <c r="R231" s="175">
        <f>X231*(1+(IF(($D$57+IF($D$62=1,15,0)+IF(F231="백어택",8,0))&gt;100,100,$D$57+IF($D$62=1,15,0)+IF(F231="백어택",8,0))/100)*(AI231/100-1))</f>
        <v>0</v>
      </c>
      <c r="S231" s="173">
        <f>SUM(T231:X231)</f>
        <v>21219.835543218363</v>
      </c>
      <c r="T231" s="174">
        <f>AL231*AS231*AY231</f>
        <v>5304.9588858045909</v>
      </c>
      <c r="U231" s="174">
        <f>AL231*AS231*AY231</f>
        <v>5304.9588858045909</v>
      </c>
      <c r="V231" s="174">
        <f>AL231*AS231*AY231</f>
        <v>5304.9588858045909</v>
      </c>
      <c r="W231" s="174">
        <f>IF(H231=4,AL231*AS231*IF(AT231=0,AY231,1),0)</f>
        <v>5304.9588858045909</v>
      </c>
      <c r="X231" s="175">
        <f>AL231*IF(H231=3,9,IF(AT231=1,10,9))*IF(AW231=1,0,AW231)</f>
        <v>0</v>
      </c>
      <c r="Y231" s="173">
        <f>SUM(Z231:AD231)</f>
        <v>45622.646417919481</v>
      </c>
      <c r="Z231" s="174">
        <f>T231*AI231/100</f>
        <v>11405.66160447987</v>
      </c>
      <c r="AA231" s="174">
        <f>U231*AI231/100</f>
        <v>11405.66160447987</v>
      </c>
      <c r="AB231" s="174">
        <f>V231*AI231/100</f>
        <v>11405.66160447987</v>
      </c>
      <c r="AC231" s="174">
        <f>W231*AI231/100</f>
        <v>11405.66160447987</v>
      </c>
      <c r="AD231" s="175">
        <f>X231*AI231/100</f>
        <v>0</v>
      </c>
      <c r="AE231" s="173">
        <f>AO231*(1-$D$17/100)</f>
        <v>29.928540000000002</v>
      </c>
      <c r="AF231" s="174">
        <f>AP231</f>
        <v>36</v>
      </c>
      <c r="AG231" s="174">
        <f>IF($D$57+AX231&gt;100,100,$D$57+AX231)</f>
        <v>100</v>
      </c>
      <c r="AH231" s="174">
        <f>AQ231</f>
        <v>592</v>
      </c>
      <c r="AI231" s="174">
        <f>$D$58</f>
        <v>215</v>
      </c>
      <c r="AJ231" s="174">
        <f>10*AU231/IF(AT231=1,2.5,(IF(AY231=1,3,2.5)))</f>
        <v>2.6666666666666665</v>
      </c>
      <c r="AK231" s="174">
        <f>SUM(AL231:AN231)</f>
        <v>5304.9588858045909</v>
      </c>
      <c r="AL231" s="174">
        <f>((VLOOKUP(C231,$B$36:$AG$39,22,FALSE)+VLOOKUP(C231,$B$40:$AG$43,22,FALSE)*$D$54))*$D$59/100</f>
        <v>5304.9588858045909</v>
      </c>
      <c r="AM231" s="174"/>
      <c r="AN231" s="174"/>
      <c r="AO231" s="176">
        <v>30</v>
      </c>
      <c r="AP231" s="174">
        <v>36</v>
      </c>
      <c r="AQ231" s="175">
        <f>VLOOKUP(C231,$B$45:$AA$48,22,FALSE)</f>
        <v>592</v>
      </c>
      <c r="AR231" s="31">
        <f>IF(LEFT(E231,1)*1=1,$S$65,$R$65)</f>
        <v>0</v>
      </c>
      <c r="AS231" s="2">
        <f>IF(LEFT(E231,1)*1=2,$U$65,$T$65)</f>
        <v>1</v>
      </c>
      <c r="AT231" s="33">
        <f>IF(LEFT(E231,1)*1=3,$W$65,$V$65)</f>
        <v>0</v>
      </c>
      <c r="AU231" s="31">
        <f>IF(MID(E231,3,1)*1=1,$Y$65,$X$65)</f>
        <v>0.8</v>
      </c>
      <c r="AV231" s="2">
        <f>IF(MID(E231,3,1)*1=2,$AA$65,$Z$65)</f>
        <v>0</v>
      </c>
      <c r="AW231" s="33">
        <f>IF(MID(E231,3,1)*1=3,$AC$65,$AB$65)</f>
        <v>1</v>
      </c>
      <c r="AX231" s="31">
        <f>IF(MID(E231,5,1)*1=1,$AE$65,$AD$65)</f>
        <v>100</v>
      </c>
      <c r="AY231" s="33">
        <f>IF(MID(E231,5,1)*1=2,$AG$65,$AF$65)</f>
        <v>1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customHeight="1">
      <c r="A232" s="2"/>
      <c r="B232" s="107">
        <v>864</v>
      </c>
      <c r="C232" s="31">
        <v>10</v>
      </c>
      <c r="D232" s="113" t="s">
        <v>15</v>
      </c>
      <c r="E232" s="2" t="s">
        <v>146</v>
      </c>
      <c r="F232" s="2"/>
      <c r="G232" s="1" t="s">
        <v>174</v>
      </c>
      <c r="H232" s="33">
        <f>IF(AX232=100,4,3)</f>
        <v>4</v>
      </c>
      <c r="I232" s="173">
        <f>M232/AE232</f>
        <v>1690.0431252530118</v>
      </c>
      <c r="J232" s="174">
        <f>AH232/AE232</f>
        <v>19.780450366105395</v>
      </c>
      <c r="K232" s="189">
        <f>RANK(I232,$I$76:$I$999)</f>
        <v>155</v>
      </c>
      <c r="L232" s="190" t="e">
        <f>RANK(I232,$I$889:$I$999)</f>
        <v>#N/A</v>
      </c>
      <c r="M232" s="173">
        <f>SUM(N232:R232)*(1+$D$22/100)</f>
        <v>50580.523275859778</v>
      </c>
      <c r="N232" s="174">
        <f>T232*(1+(IF((AG232+IF($D$62=1,15,0)+IF(F232="백어택",8,0))&gt;100,100,AG232+IF($D$62=1,15,0)+IF(F232="백어택",8,0))/100)*(AI232/100-1))</f>
        <v>11405.66160447987</v>
      </c>
      <c r="O232" s="174">
        <f>U232*(1+(IF((AG232+IF($D$62=1,15,0)+IF(F232="백어택",8,0))&gt;100,100,AG232+IF($D$62=1,15,0)+IF(F232="백어택",8,0))/100)*(AI232/100-1))</f>
        <v>11405.66160447987</v>
      </c>
      <c r="P232" s="174">
        <f>V232*(1+(IF((AG232+IF($D$62=1,15,0)+IF(F232="백어택",8,0))&gt;100,100,AG232+IF($D$62=1,15,0)+IF(F232="백어택",8,0))/100)*(AI232/100-1))</f>
        <v>11405.66160447987</v>
      </c>
      <c r="Q232" s="174">
        <f>W232*(1+(IF((AG232+IF($D$62=1,15,0)+IF(F232="백어택",8,0))&gt;100,100,AG232+IF($D$62=1,15,0)+IF(F232="백어택",8,0))/100)*(AI232/100-1))</f>
        <v>11405.66160447987</v>
      </c>
      <c r="R232" s="175">
        <f>X232*(1+(IF(($D$57+IF($D$62=1,15,0)+IF(F232="백어택",8,0))&gt;100,100,$D$57+IF($D$62=1,15,0)+IF(F232="백어택",8,0))/100)*(AI232/100-1))</f>
        <v>0</v>
      </c>
      <c r="S232" s="173">
        <f>SUM(T232:X232)</f>
        <v>21219.835543218363</v>
      </c>
      <c r="T232" s="174">
        <f>AL232*AS232*AY232</f>
        <v>5304.9588858045909</v>
      </c>
      <c r="U232" s="174">
        <f>AL232*AS232*AY232</f>
        <v>5304.9588858045909</v>
      </c>
      <c r="V232" s="174">
        <f>AL232*AS232*AY232</f>
        <v>5304.9588858045909</v>
      </c>
      <c r="W232" s="174">
        <f>IF(H232=4,AL232*AS232*IF(AT232=0,AY232,1),0)</f>
        <v>5304.9588858045909</v>
      </c>
      <c r="X232" s="175">
        <f>AL232*IF(H232=3,9,IF(AT232=1,10,9))*IF(AW232=1,0,AW232)</f>
        <v>0</v>
      </c>
      <c r="Y232" s="173">
        <f>SUM(Z232:AD232)</f>
        <v>45622.646417919481</v>
      </c>
      <c r="Z232" s="174">
        <f>T232*AI232/100</f>
        <v>11405.66160447987</v>
      </c>
      <c r="AA232" s="174">
        <f>U232*AI232/100</f>
        <v>11405.66160447987</v>
      </c>
      <c r="AB232" s="174">
        <f>V232*AI232/100</f>
        <v>11405.66160447987</v>
      </c>
      <c r="AC232" s="174">
        <f>W232*AI232/100</f>
        <v>11405.66160447987</v>
      </c>
      <c r="AD232" s="175">
        <f>X232*AI232/100</f>
        <v>0</v>
      </c>
      <c r="AE232" s="173">
        <f>AO232*(1-$D$17/100)</f>
        <v>29.928540000000002</v>
      </c>
      <c r="AF232" s="174">
        <f>AP232</f>
        <v>36</v>
      </c>
      <c r="AG232" s="174">
        <f>IF($D$57+AX232&gt;100,100,$D$57+AX232)</f>
        <v>100</v>
      </c>
      <c r="AH232" s="174">
        <f>AQ232</f>
        <v>592</v>
      </c>
      <c r="AI232" s="174">
        <f>$D$58</f>
        <v>215</v>
      </c>
      <c r="AJ232" s="174">
        <f>10*AU232/IF(AT232=1,2.5,(IF(AY232=1,3,2.5)))</f>
        <v>4</v>
      </c>
      <c r="AK232" s="174">
        <f>SUM(AL232:AN232)</f>
        <v>5304.9588858045909</v>
      </c>
      <c r="AL232" s="174">
        <f>((VLOOKUP(C232,$B$36:$AG$39,22,FALSE)+VLOOKUP(C232,$B$40:$AG$43,22,FALSE)*$D$54))*$D$59/100</f>
        <v>5304.9588858045909</v>
      </c>
      <c r="AM232" s="174"/>
      <c r="AN232" s="174"/>
      <c r="AO232" s="176">
        <v>30</v>
      </c>
      <c r="AP232" s="174">
        <v>36</v>
      </c>
      <c r="AQ232" s="175">
        <f>VLOOKUP(C232,$B$45:$AA$48,22,FALSE)</f>
        <v>592</v>
      </c>
      <c r="AR232" s="31">
        <f>IF(LEFT(E232,1)*1=1,$S$65,$R$65)</f>
        <v>0</v>
      </c>
      <c r="AS232" s="2">
        <f>IF(LEFT(E232,1)*1=2,$U$65,$T$65)</f>
        <v>1</v>
      </c>
      <c r="AT232" s="74">
        <f>IF(LEFT(E232,1)*1=3,$W$65,$V$65)</f>
        <v>1</v>
      </c>
      <c r="AU232" s="31">
        <f>IF(MID(E232,3,1)*1=1,$Y$65,$X$65)</f>
        <v>1</v>
      </c>
      <c r="AV232" s="2">
        <f>IF(MID(E232,3,1)*1=2,$AA$65,$Z$65)</f>
        <v>0</v>
      </c>
      <c r="AW232" s="33">
        <f>IF(MID(E232,3,1)*1=3,$AC$65,$AB$65)</f>
        <v>1</v>
      </c>
      <c r="AX232" s="31">
        <f>IF(MID(E232,5,1)*1=1,$AE$65,$AD$65)</f>
        <v>100</v>
      </c>
      <c r="AY232" s="33">
        <f>IF(MID(E232,5,1)*1=2,$AG$65,$AF$65)</f>
        <v>1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customHeight="1">
      <c r="A233" s="2"/>
      <c r="B233" s="107">
        <v>865</v>
      </c>
      <c r="C233" s="31">
        <v>10</v>
      </c>
      <c r="D233" s="113" t="s">
        <v>15</v>
      </c>
      <c r="E233" s="2" t="s">
        <v>182</v>
      </c>
      <c r="F233" s="2"/>
      <c r="G233" s="1" t="s">
        <v>174</v>
      </c>
      <c r="H233" s="33">
        <f>IF(AX233=100,4,3)</f>
        <v>4</v>
      </c>
      <c r="I233" s="173">
        <f>M233/AE233</f>
        <v>1690.0431252530118</v>
      </c>
      <c r="J233" s="174">
        <f>AH233/AE233</f>
        <v>19.780450366105395</v>
      </c>
      <c r="K233" s="189">
        <f>RANK(I233,$I$76:$I$999)</f>
        <v>155</v>
      </c>
      <c r="L233" s="190" t="e">
        <f>RANK(I233,$I$889:$I$999)</f>
        <v>#N/A</v>
      </c>
      <c r="M233" s="173">
        <f>SUM(N233:R233)*(1+$D$22/100)</f>
        <v>50580.523275859778</v>
      </c>
      <c r="N233" s="174">
        <f>T233*(1+(IF((AG233+IF($D$62=1,15,0)+IF(F233="백어택",8,0))&gt;100,100,AG233+IF($D$62=1,15,0)+IF(F233="백어택",8,0))/100)*(AI233/100-1))</f>
        <v>11405.66160447987</v>
      </c>
      <c r="O233" s="174">
        <f>U233*(1+(IF((AG233+IF($D$62=1,15,0)+IF(F233="백어택",8,0))&gt;100,100,AG233+IF($D$62=1,15,0)+IF(F233="백어택",8,0))/100)*(AI233/100-1))</f>
        <v>11405.66160447987</v>
      </c>
      <c r="P233" s="174">
        <f>V233*(1+(IF((AG233+IF($D$62=1,15,0)+IF(F233="백어택",8,0))&gt;100,100,AG233+IF($D$62=1,15,0)+IF(F233="백어택",8,0))/100)*(AI233/100-1))</f>
        <v>11405.66160447987</v>
      </c>
      <c r="Q233" s="174">
        <f>W233*(1+(IF((AG233+IF($D$62=1,15,0)+IF(F233="백어택",8,0))&gt;100,100,AG233+IF($D$62=1,15,0)+IF(F233="백어택",8,0))/100)*(AI233/100-1))</f>
        <v>11405.66160447987</v>
      </c>
      <c r="R233" s="175">
        <f>X233*(1+(IF(($D$57+IF($D$62=1,15,0)+IF(F233="백어택",8,0))&gt;100,100,$D$57+IF($D$62=1,15,0)+IF(F233="백어택",8,0))/100)*(AI233/100-1))</f>
        <v>0</v>
      </c>
      <c r="S233" s="173">
        <f>SUM(T233:X233)</f>
        <v>21219.835543218363</v>
      </c>
      <c r="T233" s="174">
        <f>AL233*AS233*AY233</f>
        <v>5304.9588858045909</v>
      </c>
      <c r="U233" s="174">
        <f>AL233*AS233*AY233</f>
        <v>5304.9588858045909</v>
      </c>
      <c r="V233" s="174">
        <f>AL233*AS233*AY233</f>
        <v>5304.9588858045909</v>
      </c>
      <c r="W233" s="174">
        <f>IF(H233=4,AL233*AS233*IF(AT233=0,AY233,1),0)</f>
        <v>5304.9588858045909</v>
      </c>
      <c r="X233" s="175">
        <f>AL233*IF(H233=3,9,IF(AT233=1,10,9))*IF(AW233=1,0,AW233)</f>
        <v>0</v>
      </c>
      <c r="Y233" s="173">
        <f>SUM(Z233:AD233)</f>
        <v>45622.646417919481</v>
      </c>
      <c r="Z233" s="174">
        <f>T233*AI233/100</f>
        <v>11405.66160447987</v>
      </c>
      <c r="AA233" s="174">
        <f>U233*AI233/100</f>
        <v>11405.66160447987</v>
      </c>
      <c r="AB233" s="174">
        <f>V233*AI233/100</f>
        <v>11405.66160447987</v>
      </c>
      <c r="AC233" s="174">
        <f>W233*AI233/100</f>
        <v>11405.66160447987</v>
      </c>
      <c r="AD233" s="175">
        <f>X233*AI233/100</f>
        <v>0</v>
      </c>
      <c r="AE233" s="173">
        <f>AO233*(1-$D$17/100)</f>
        <v>29.928540000000002</v>
      </c>
      <c r="AF233" s="174">
        <f>AP233</f>
        <v>36</v>
      </c>
      <c r="AG233" s="174">
        <f>IF($D$57+AX233&gt;100,100,$D$57+AX233)</f>
        <v>100</v>
      </c>
      <c r="AH233" s="174">
        <f>AQ233</f>
        <v>592</v>
      </c>
      <c r="AI233" s="174">
        <f>$D$58</f>
        <v>215</v>
      </c>
      <c r="AJ233" s="174">
        <f>10*AU233/IF(AT233=1,2.5,(IF(AY233=1,3,2.5)))</f>
        <v>3.2</v>
      </c>
      <c r="AK233" s="174">
        <f>SUM(AL233:AN233)</f>
        <v>5304.9588858045909</v>
      </c>
      <c r="AL233" s="174">
        <f>((VLOOKUP(C233,$B$36:$AG$39,22,FALSE)+VLOOKUP(C233,$B$40:$AG$43,22,FALSE)*$D$54))*$D$59/100</f>
        <v>5304.9588858045909</v>
      </c>
      <c r="AM233" s="174"/>
      <c r="AN233" s="174"/>
      <c r="AO233" s="176">
        <v>30</v>
      </c>
      <c r="AP233" s="174">
        <v>36</v>
      </c>
      <c r="AQ233" s="175">
        <f>VLOOKUP(C233,$B$45:$AA$48,22,FALSE)</f>
        <v>592</v>
      </c>
      <c r="AR233" s="31">
        <f>IF(LEFT(E233,1)*1=1,$S$65,$R$65)</f>
        <v>0</v>
      </c>
      <c r="AS233" s="2">
        <f>IF(LEFT(E233,1)*1=2,$U$65,$T$65)</f>
        <v>1</v>
      </c>
      <c r="AT233" s="74">
        <f>IF(LEFT(E233,1)*1=3,$W$65,$V$65)</f>
        <v>1</v>
      </c>
      <c r="AU233" s="31">
        <f>IF(MID(E233,3,1)*1=1,$Y$65,$X$65)</f>
        <v>0.8</v>
      </c>
      <c r="AV233" s="2">
        <f>IF(MID(E233,3,1)*1=2,$AA$65,$Z$65)</f>
        <v>0</v>
      </c>
      <c r="AW233" s="33">
        <f>IF(MID(E233,3,1)*1=3,$AC$65,$AB$65)</f>
        <v>1</v>
      </c>
      <c r="AX233" s="31">
        <f>IF(MID(E233,5,1)*1=1,$AE$65,$AD$65)</f>
        <v>100</v>
      </c>
      <c r="AY233" s="33">
        <f>IF(MID(E233,5,1)*1=2,$AG$65,$AF$65)</f>
        <v>1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customHeight="1">
      <c r="A234" s="2"/>
      <c r="B234" s="107">
        <v>484</v>
      </c>
      <c r="C234" s="31">
        <v>10</v>
      </c>
      <c r="D234" s="111" t="s">
        <v>11</v>
      </c>
      <c r="E234" s="2" t="s">
        <v>235</v>
      </c>
      <c r="F234" s="2"/>
      <c r="G234" s="2" t="s">
        <v>239</v>
      </c>
      <c r="H234" s="33">
        <f>IF(AX234=1,5,1)</f>
        <v>5</v>
      </c>
      <c r="I234" s="173">
        <f>M234/AE234</f>
        <v>1686.3381491287264</v>
      </c>
      <c r="J234" s="174">
        <f>AH234/AE234</f>
        <v>32.561892261791591</v>
      </c>
      <c r="K234" s="189">
        <f>RANK(I234,$I$76:$I$999)</f>
        <v>159</v>
      </c>
      <c r="L234" s="190" t="e">
        <f>RANK(I234,$I$461:$I$888)</f>
        <v>#N/A</v>
      </c>
      <c r="M234" s="173">
        <f>SUM(N234:R234)</f>
        <v>30658.911842652164</v>
      </c>
      <c r="N234" s="174">
        <f>T234*(1+(IF((AG234+IF($D$62=1,15,0)+IF(F234="백어택",8,0))&gt;100,100,AG234+IF($D$62=1,15,0)+IF(F234="백어택",8,0))/100)*($D$58/100-1))</f>
        <v>28387.617516840779</v>
      </c>
      <c r="O234" s="174">
        <f>U234*(1+((IF(AG234+IF($D$62=1,15,0)+IF(F234="백어택",8,0)&gt;100,100,AG234+IF($D$62=1,15,0)+IF(F234="백어택",8,0))/100)*(AI234/100-1)))</f>
        <v>2271.2943258113833</v>
      </c>
      <c r="P234" s="174"/>
      <c r="Q234" s="174"/>
      <c r="R234" s="175"/>
      <c r="S234" s="173">
        <f>T234</f>
        <v>22020.371070003144</v>
      </c>
      <c r="T234" s="174">
        <f>H234*AL234*AS234*AX234*AY234</f>
        <v>22020.371070003144</v>
      </c>
      <c r="U234" s="174">
        <f>AM234*AS234*AV234*AY234</f>
        <v>1761.850702472243</v>
      </c>
      <c r="V234" s="174"/>
      <c r="W234" s="174"/>
      <c r="X234" s="175"/>
      <c r="Y234" s="173">
        <f>SUM(Z234:AD234)</f>
        <v>51131.776810822084</v>
      </c>
      <c r="Z234" s="174">
        <f>T234*$D$58/100</f>
        <v>47343.797800506763</v>
      </c>
      <c r="AA234" s="174">
        <f>U234*$D$58/100</f>
        <v>3787.9790103153227</v>
      </c>
      <c r="AB234" s="174"/>
      <c r="AC234" s="174"/>
      <c r="AD234" s="175"/>
      <c r="AE234" s="173">
        <f>AO234*(1-$D$20/100)*(1-$D$17/100)-AR234</f>
        <v>18.180761585980001</v>
      </c>
      <c r="AF234" s="174">
        <f>AP234</f>
        <v>36</v>
      </c>
      <c r="AG234" s="174">
        <f>IF($D$57&gt;100,100,$D$57)</f>
        <v>25.143699999999999</v>
      </c>
      <c r="AH234" s="174">
        <f>AQ234</f>
        <v>592</v>
      </c>
      <c r="AI234" s="174">
        <f>$D$58</f>
        <v>215</v>
      </c>
      <c r="AJ234" s="174">
        <f>10/IF(AX234=1,7,6)</f>
        <v>1.4285714285714286</v>
      </c>
      <c r="AK234" s="174">
        <f>SUM(AL234:AN234)</f>
        <v>3082.9624582364359</v>
      </c>
      <c r="AL234" s="174">
        <f>(VLOOKUP(C234,$B$36:$AG$39,14,FALSE)+VLOOKUP(C234,$B$40:$AG$43,14,FALSE)*$D$54)*$D$59/100</f>
        <v>2202.0371070003143</v>
      </c>
      <c r="AM234" s="174">
        <f>(VLOOKUP(C234,$B$36:$AG$39,15,FALSE)+VLOOKUP(C234,$B$40:$AG$43,15,FALSE)*$D$54)*$D$59/100</f>
        <v>880.92535123612151</v>
      </c>
      <c r="AN234" s="174"/>
      <c r="AO234" s="176">
        <v>30</v>
      </c>
      <c r="AP234" s="174">
        <v>36</v>
      </c>
      <c r="AQ234" s="175">
        <f>VLOOKUP(C234,$B$45:$AA$48,14,FALSE)</f>
        <v>592</v>
      </c>
      <c r="AR234" s="31">
        <f>IF(LEFT(E234,1)*1=1,$S$61,$R$61)</f>
        <v>5</v>
      </c>
      <c r="AS234" s="2">
        <f>IF(LEFT(E234,1)*1=2,$U$61,$T$61)</f>
        <v>1</v>
      </c>
      <c r="AT234" s="33">
        <f>IF(LEFT(E234,1)*1=3,$W$61,$V$61)</f>
        <v>0</v>
      </c>
      <c r="AU234" s="31">
        <f>IF(MID(E234,3,1)*1=1,$Y$61,$X$61)</f>
        <v>0</v>
      </c>
      <c r="AV234" s="2">
        <f>IF(MID(E234,3,1)*1=2,$AA$61,$Z$61)</f>
        <v>1</v>
      </c>
      <c r="AW234" s="33">
        <f>IF(MID(E234,3,1)*1=3,$AC$61,$AB$61)</f>
        <v>0</v>
      </c>
      <c r="AX234" s="31">
        <f>IF(MID(E234,5,1)*1=1,$AE$61,$AD$61)</f>
        <v>1</v>
      </c>
      <c r="AY234" s="33">
        <f>IF(MID(E234,5,1)*1=2,$AG$61,$AF$61)</f>
        <v>2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customHeight="1">
      <c r="A235" s="2"/>
      <c r="B235" s="107">
        <v>490</v>
      </c>
      <c r="C235" s="31">
        <v>10</v>
      </c>
      <c r="D235" s="111" t="s">
        <v>11</v>
      </c>
      <c r="E235" s="2" t="s">
        <v>235</v>
      </c>
      <c r="F235" s="2"/>
      <c r="G235" s="2" t="s">
        <v>239</v>
      </c>
      <c r="H235" s="33">
        <f>IF(AX235=1,5,1)</f>
        <v>5</v>
      </c>
      <c r="I235" s="173">
        <f>M235/AE235</f>
        <v>1686.3381491287264</v>
      </c>
      <c r="J235" s="174">
        <f>AH235/AE235</f>
        <v>32.561892261791591</v>
      </c>
      <c r="K235" s="189">
        <f>RANK(I235,$I$76:$I$999)</f>
        <v>159</v>
      </c>
      <c r="L235" s="190" t="e">
        <f>RANK(I235,$I$461:$I$888)</f>
        <v>#N/A</v>
      </c>
      <c r="M235" s="173">
        <f>SUM(N235:R235)</f>
        <v>30658.911842652164</v>
      </c>
      <c r="N235" s="174">
        <f>T235*(1+(IF((AG235+IF($D$62=1,15,0)+IF(F235="백어택",8,0))&gt;100,100,AG235+IF($D$62=1,15,0)+IF(F235="백어택",8,0))/100)*($D$58/100-1))</f>
        <v>28387.617516840779</v>
      </c>
      <c r="O235" s="174">
        <f>U235*(1+((IF(AG235+IF($D$62=1,15,0)+IF(F235="백어택",8,0)&gt;100,100,AG235+IF($D$62=1,15,0)+IF(F235="백어택",8,0))/100)*(AI235/100-1)))</f>
        <v>2271.2943258113833</v>
      </c>
      <c r="P235" s="174"/>
      <c r="Q235" s="174"/>
      <c r="R235" s="175"/>
      <c r="S235" s="173">
        <f>T235</f>
        <v>22020.371070003144</v>
      </c>
      <c r="T235" s="174">
        <f>H235*AL235*AS235*AX235*AY235</f>
        <v>22020.371070003144</v>
      </c>
      <c r="U235" s="174">
        <f>AM235*AS235*AV235*AY235</f>
        <v>1761.850702472243</v>
      </c>
      <c r="V235" s="174"/>
      <c r="W235" s="174"/>
      <c r="X235" s="175"/>
      <c r="Y235" s="173">
        <f>SUM(Z235:AD235)</f>
        <v>51131.776810822084</v>
      </c>
      <c r="Z235" s="174">
        <f>T235*$D$58/100</f>
        <v>47343.797800506763</v>
      </c>
      <c r="AA235" s="174">
        <f>U235*$D$58/100</f>
        <v>3787.9790103153227</v>
      </c>
      <c r="AB235" s="174"/>
      <c r="AC235" s="174"/>
      <c r="AD235" s="175"/>
      <c r="AE235" s="173">
        <f>AO235*(1-$D$20/100)*(1-$D$17/100)-AR235</f>
        <v>18.180761585980001</v>
      </c>
      <c r="AF235" s="174">
        <f>AP235</f>
        <v>36</v>
      </c>
      <c r="AG235" s="174">
        <f>IF($D$57&gt;100,100,$D$57)</f>
        <v>25.143699999999999</v>
      </c>
      <c r="AH235" s="174">
        <f>AQ235</f>
        <v>592</v>
      </c>
      <c r="AI235" s="174">
        <f>$D$58</f>
        <v>215</v>
      </c>
      <c r="AJ235" s="174">
        <f>10/IF(AX235=1,7,6)</f>
        <v>1.4285714285714286</v>
      </c>
      <c r="AK235" s="174">
        <f>SUM(AL235:AN235)</f>
        <v>3082.9624582364359</v>
      </c>
      <c r="AL235" s="174">
        <f>(VLOOKUP(C235,$B$36:$AG$39,14,FALSE)+VLOOKUP(C235,$B$40:$AG$43,14,FALSE)*$D$54)*$D$59/100</f>
        <v>2202.0371070003143</v>
      </c>
      <c r="AM235" s="174">
        <f>(VLOOKUP(C235,$B$36:$AG$39,15,FALSE)+VLOOKUP(C235,$B$40:$AG$43,15,FALSE)*$D$54)*$D$59/100</f>
        <v>880.92535123612151</v>
      </c>
      <c r="AN235" s="174"/>
      <c r="AO235" s="176">
        <v>30</v>
      </c>
      <c r="AP235" s="174">
        <v>36</v>
      </c>
      <c r="AQ235" s="175">
        <f>VLOOKUP(C235,$B$45:$AA$48,14,FALSE)</f>
        <v>592</v>
      </c>
      <c r="AR235" s="31">
        <f>IF(LEFT(E235,1)*1=1,$S$61,$R$61)</f>
        <v>5</v>
      </c>
      <c r="AS235" s="2">
        <f>IF(LEFT(E235,1)*1=2,$U$61,$T$61)</f>
        <v>1</v>
      </c>
      <c r="AT235" s="33">
        <f>IF(LEFT(E235,1)*1=3,$W$61,$V$61)</f>
        <v>0</v>
      </c>
      <c r="AU235" s="31">
        <f>IF(MID(E235,3,1)*1=1,$Y$61,$X$61)</f>
        <v>0</v>
      </c>
      <c r="AV235" s="2">
        <f>IF(MID(E235,3,1)*1=2,$AA$61,$Z$61)</f>
        <v>1</v>
      </c>
      <c r="AW235" s="33">
        <f>IF(MID(E235,3,1)*1=3,$AC$61,$AB$61)</f>
        <v>0</v>
      </c>
      <c r="AX235" s="31">
        <f>IF(MID(E235,5,1)*1=1,$AE$61,$AD$61)</f>
        <v>1</v>
      </c>
      <c r="AY235" s="33">
        <f>IF(MID(E235,5,1)*1=2,$AG$61,$AF$61)</f>
        <v>2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customHeight="1">
      <c r="A236" s="2"/>
      <c r="B236" s="107">
        <v>763</v>
      </c>
      <c r="C236" s="31">
        <v>10</v>
      </c>
      <c r="D236" s="111" t="s">
        <v>21</v>
      </c>
      <c r="E236" s="2" t="s">
        <v>98</v>
      </c>
      <c r="F236" s="2"/>
      <c r="G236" s="2" t="s">
        <v>177</v>
      </c>
      <c r="H236" s="33"/>
      <c r="I236" s="173">
        <f>M236/AE236</f>
        <v>1677.1829667624233</v>
      </c>
      <c r="J236" s="174">
        <f>AH236/AE236</f>
        <v>23.618723568216776</v>
      </c>
      <c r="K236" s="189">
        <f>RANK(I236,$I$76:$I$999)</f>
        <v>161</v>
      </c>
      <c r="L236" s="190" t="e">
        <f>RANK(I236,$I$461:$I$888)</f>
        <v>#N/A</v>
      </c>
      <c r="M236" s="173">
        <f>SUM(N236:R236)</f>
        <v>46654.054186303634</v>
      </c>
      <c r="N236" s="174">
        <f>T236*(1+(IF((AG236+IF($D$62=1,15,0)+IF(F236="백어택",8,0))&gt;100,100,AG236+IF($D$62=1,15,0)+IF(F236="백어택",8,0))/100)*(AI236/100-1))</f>
        <v>46654.054186303634</v>
      </c>
      <c r="O236" s="174"/>
      <c r="P236" s="174"/>
      <c r="Q236" s="174"/>
      <c r="R236" s="175">
        <f>X236*(1+(IF((AG236+IF($D$62=1,15,0))&gt;100,100,AG236+IF($D$62=1,15,0))/100)*(AI236/100-1))</f>
        <v>0</v>
      </c>
      <c r="S236" s="173">
        <f>SUM(T236:X236)</f>
        <v>36189.707871503371</v>
      </c>
      <c r="T236" s="174">
        <f>AL236*AW236*AX236*AY236*IF(F236="백어택",1.2,1)</f>
        <v>36189.707871503371</v>
      </c>
      <c r="U236" s="174"/>
      <c r="V236" s="174"/>
      <c r="W236" s="174"/>
      <c r="X236" s="175">
        <f>AL236*AS236+IF(AX236=1,AL236*AU236,AL236*AU236*2)</f>
        <v>0</v>
      </c>
      <c r="Y236" s="173">
        <f>SUM(Z236:AD236)</f>
        <v>77807.871923732251</v>
      </c>
      <c r="Z236" s="174">
        <f>T236*$D$58/100</f>
        <v>77807.871923732251</v>
      </c>
      <c r="AA236" s="174"/>
      <c r="AB236" s="174"/>
      <c r="AC236" s="174"/>
      <c r="AD236" s="175">
        <f>X236*$D$58/100</f>
        <v>0</v>
      </c>
      <c r="AE236" s="173">
        <f>AO236*(1-$D$20/100)*(1-$D$17/100)-AR236</f>
        <v>27.816913903176005</v>
      </c>
      <c r="AF236" s="174">
        <f>AP236</f>
        <v>36</v>
      </c>
      <c r="AG236" s="174">
        <f>IF($D$57&gt;100,100,$D$57)</f>
        <v>25.143699999999999</v>
      </c>
      <c r="AH236" s="174">
        <f>AQ236</f>
        <v>657</v>
      </c>
      <c r="AI236" s="174">
        <f>$D$58</f>
        <v>215</v>
      </c>
      <c r="AJ236" s="174">
        <f>10/6</f>
        <v>1.6666666666666667</v>
      </c>
      <c r="AK236" s="174">
        <f>SUM(AL236:AN236)</f>
        <v>13403.595507964212</v>
      </c>
      <c r="AL236" s="174">
        <f>(VLOOKUP(C236,$B$36:$AG$39,31,FALSE)+VLOOKUP(C236,$B$40:$AG$43,31,FALSE)*$D$54)*$D$59/100</f>
        <v>13403.595507964212</v>
      </c>
      <c r="AM236" s="174"/>
      <c r="AN236" s="174"/>
      <c r="AO236" s="176">
        <v>36</v>
      </c>
      <c r="AP236" s="174">
        <v>36</v>
      </c>
      <c r="AQ236" s="175">
        <f>VLOOKUP(C236,$B$45:$AG$48,31,FALSE)</f>
        <v>657</v>
      </c>
      <c r="AR236" s="31">
        <f>IF(LEFT(E236,1)*1=1,$S$71,$R$71)</f>
        <v>0</v>
      </c>
      <c r="AS236" s="2">
        <f>IF(LEFT(E236,1)*1=2,$U$71,$T$71)</f>
        <v>0</v>
      </c>
      <c r="AT236" s="33">
        <f>IF(LEFT(E236,1)*1=3,$W$71,$V$71)</f>
        <v>0</v>
      </c>
      <c r="AU236" s="31">
        <f>IF(MID(E236,3,1)*1=1,$Y$71,$X$71)</f>
        <v>0</v>
      </c>
      <c r="AV236" s="2">
        <f>IF(MID(E236,3,1)*1=2,$AA$71,$Z$71)</f>
        <v>0</v>
      </c>
      <c r="AW236" s="33">
        <f>IF(MID(E236,3,1)*1=3,$AC$71,$AB$71)</f>
        <v>1.5</v>
      </c>
      <c r="AX236" s="31">
        <f>IF(MID(E236,5,1)*1=1,$AE$71,$AD$71)</f>
        <v>1</v>
      </c>
      <c r="AY236" s="33">
        <f>IF(MID(E236,5,1)*1=2,$AG$71,$AF$71)</f>
        <v>1.8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customHeight="1">
      <c r="A237" s="2"/>
      <c r="B237" s="107">
        <v>785</v>
      </c>
      <c r="C237" s="31">
        <v>10</v>
      </c>
      <c r="D237" s="111" t="s">
        <v>21</v>
      </c>
      <c r="E237" s="2" t="s">
        <v>141</v>
      </c>
      <c r="F237" s="2" t="s">
        <v>149</v>
      </c>
      <c r="G237" s="2" t="s">
        <v>177</v>
      </c>
      <c r="H237" s="33"/>
      <c r="I237" s="173">
        <f>M237/AE237</f>
        <v>1677.0830025273481</v>
      </c>
      <c r="J237" s="174">
        <f>AH237/AE237</f>
        <v>23.618723568216776</v>
      </c>
      <c r="K237" s="189">
        <f>RANK(I237,$I$76:$I$999)</f>
        <v>162</v>
      </c>
      <c r="L237" s="190" t="e">
        <f>RANK(I237,$I$461:$I$888)</f>
        <v>#N/A</v>
      </c>
      <c r="M237" s="173">
        <f>SUM(N237:R237)</f>
        <v>46651.273489783147</v>
      </c>
      <c r="N237" s="174">
        <f>T237*(1+(IF((AG237+IF($D$62=1,15,0)+IF(F237="백어택",8,0))&gt;100,100,AG237+IF($D$62=1,15,0)+IF(F237="백어택",8,0))/100)*(AI237/100-1))</f>
        <v>46651.273489783147</v>
      </c>
      <c r="O237" s="174"/>
      <c r="P237" s="174"/>
      <c r="Q237" s="174"/>
      <c r="R237" s="175">
        <f>X237*(1+(IF((AG237+IF($D$62=1,15,0))&gt;100,100,AG237+IF($D$62=1,15,0))/100)*(AI237/100-1))</f>
        <v>0</v>
      </c>
      <c r="S237" s="173">
        <f>SUM(T237:X237)</f>
        <v>33777.060680069808</v>
      </c>
      <c r="T237" s="174">
        <f>AL237*AW237*AX237*AY237*IF(F237="백어택",1.2,1)</f>
        <v>33777.060680069808</v>
      </c>
      <c r="U237" s="174"/>
      <c r="V237" s="174"/>
      <c r="W237" s="174"/>
      <c r="X237" s="175">
        <f>AL237*AS237+IF(AX237=1,AL237*AU237,AL237*AU237*2)</f>
        <v>0</v>
      </c>
      <c r="Y237" s="173">
        <f>SUM(Z237:AD237)</f>
        <v>72620.680462150092</v>
      </c>
      <c r="Z237" s="174">
        <f>T237*$D$58/100</f>
        <v>72620.680462150092</v>
      </c>
      <c r="AA237" s="174"/>
      <c r="AB237" s="174"/>
      <c r="AC237" s="174"/>
      <c r="AD237" s="175">
        <f>X237*$D$58/100</f>
        <v>0</v>
      </c>
      <c r="AE237" s="173">
        <f>AO237*(1-$D$20/100)*(1-$D$17/100)-AR237</f>
        <v>27.816913903176005</v>
      </c>
      <c r="AF237" s="174">
        <f>AP237</f>
        <v>36</v>
      </c>
      <c r="AG237" s="174">
        <f>IF($D$57&gt;100,100,$D$57)</f>
        <v>25.143699999999999</v>
      </c>
      <c r="AH237" s="174">
        <f>AQ237</f>
        <v>657</v>
      </c>
      <c r="AI237" s="174">
        <f>$D$58</f>
        <v>215</v>
      </c>
      <c r="AJ237" s="174">
        <f>10/6</f>
        <v>1.6666666666666667</v>
      </c>
      <c r="AK237" s="174">
        <f>SUM(AL237:AN237)</f>
        <v>13403.595507964212</v>
      </c>
      <c r="AL237" s="174">
        <f>(VLOOKUP(C237,$B$36:$AG$39,31,FALSE)+VLOOKUP(C237,$B$40:$AG$43,31,FALSE)*$D$54)*$D$59/100</f>
        <v>13403.595507964212</v>
      </c>
      <c r="AM237" s="174"/>
      <c r="AN237" s="174"/>
      <c r="AO237" s="176">
        <v>36</v>
      </c>
      <c r="AP237" s="174">
        <v>36</v>
      </c>
      <c r="AQ237" s="175">
        <f>VLOOKUP(C237,$B$45:$AG$48,31,FALSE)</f>
        <v>657</v>
      </c>
      <c r="AR237" s="31">
        <f>IF(LEFT(E237,1)*1=1,$S$71,$R$71)</f>
        <v>0</v>
      </c>
      <c r="AS237" s="2">
        <f>IF(LEFT(E237,1)*1=2,$U$71,$T$71)</f>
        <v>0</v>
      </c>
      <c r="AT237" s="33">
        <f>IF(LEFT(E237,1)*1=3,$W$71,$V$71)</f>
        <v>0</v>
      </c>
      <c r="AU237" s="31">
        <f>IF(MID(E237,3,1)*1=1,$Y$71,$X$71)</f>
        <v>0</v>
      </c>
      <c r="AV237" s="2">
        <f>IF(MID(E237,3,1)*1=2,$AA$71,$Z$71)</f>
        <v>0</v>
      </c>
      <c r="AW237" s="33">
        <f>IF(MID(E237,3,1)*1=3,$AC$71,$AB$71)</f>
        <v>1.5</v>
      </c>
      <c r="AX237" s="31">
        <f>IF(MID(E237,5,1)*1=1,$AE$71,$AD$71)</f>
        <v>1.4</v>
      </c>
      <c r="AY237" s="33">
        <f>IF(MID(E237,5,1)*1=2,$AG$71,$AF$71)</f>
        <v>1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customHeight="1">
      <c r="A238" s="2"/>
      <c r="B238" s="107">
        <v>721</v>
      </c>
      <c r="C238" s="31">
        <v>10</v>
      </c>
      <c r="D238" s="111" t="s">
        <v>18</v>
      </c>
      <c r="E238" s="2" t="s">
        <v>164</v>
      </c>
      <c r="F238" s="2" t="s">
        <v>149</v>
      </c>
      <c r="G238" s="2" t="s">
        <v>231</v>
      </c>
      <c r="H238" s="33" t="s">
        <v>80</v>
      </c>
      <c r="I238" s="173">
        <f>M238/AE238</f>
        <v>1672.8958774828686</v>
      </c>
      <c r="J238" s="174">
        <f>AH238/AE238</f>
        <v>35.820831647790158</v>
      </c>
      <c r="K238" s="189">
        <f>RANK(I238,$I$76:$I$999)</f>
        <v>163</v>
      </c>
      <c r="L238" s="190" t="e">
        <f>RANK(I238,$I$461:$I$888)</f>
        <v>#N/A</v>
      </c>
      <c r="M238" s="173">
        <f>SUM(N238:R238)</f>
        <v>24331.616885347874</v>
      </c>
      <c r="N238" s="174">
        <f>T238*(1+(IF((AG238+IF($D$62=1,15,0)+IF(F238="백어택",8,0))&gt;100,100,AG238+IF($D$62=1,15,0)+IF(F238="백어택",8,0))/100)*(AI238/100-1))</f>
        <v>24331.616885347874</v>
      </c>
      <c r="O238" s="174">
        <f>U238*(1+(IF(($D$57+IF($D$62=1,15,0)+IF(F238="백어택",8,0))&gt;100,100,$D$57+IF($D$62=1,15,0)+IF(F238="백어택",8,0))/100)*(AI238/100-1))</f>
        <v>0</v>
      </c>
      <c r="P238" s="174"/>
      <c r="Q238" s="174"/>
      <c r="R238" s="175"/>
      <c r="S238" s="173">
        <f>SUM(T238:X238)</f>
        <v>17616.893141418648</v>
      </c>
      <c r="T238" s="174">
        <f>AL238*IF(H238="근접",AT238,IF(AV238=1,AT238,1))*AU238*AX238*IF(F238="백어택",1.2,1)</f>
        <v>17616.893141418648</v>
      </c>
      <c r="U238" s="174">
        <f>IF(AX238=1,AM238*IF(H238="근접",AT238,IF(AV238=1,AT238,1)),0)*AU238*AY238*IF(AX238=1,1,0)*IF(F238="백어택",1.2,1)</f>
        <v>0</v>
      </c>
      <c r="V238" s="174"/>
      <c r="W238" s="174"/>
      <c r="X238" s="175"/>
      <c r="Y238" s="173">
        <f>SUM(Z238:AD238)</f>
        <v>37876.320254050093</v>
      </c>
      <c r="Z238" s="174">
        <f>T238*$D$58/100</f>
        <v>37876.320254050093</v>
      </c>
      <c r="AA238" s="174">
        <f>U238*$D$58/100</f>
        <v>0</v>
      </c>
      <c r="AB238" s="174"/>
      <c r="AC238" s="174"/>
      <c r="AD238" s="175"/>
      <c r="AE238" s="173">
        <f>(AO238*(1-$D$20/100)*(1-$D$17/100)-AR238)*IF(AW238="보스대상",1,POWER(0.85,AW238))</f>
        <v>14.544609268784001</v>
      </c>
      <c r="AF238" s="174">
        <f>AP238</f>
        <v>36</v>
      </c>
      <c r="AG238" s="174">
        <f>IF($D$57&gt;100,100,$D$57)</f>
        <v>25.143699999999999</v>
      </c>
      <c r="AH238" s="174">
        <f>AQ238</f>
        <v>521</v>
      </c>
      <c r="AI238" s="174">
        <f>$D$58</f>
        <v>215</v>
      </c>
      <c r="AJ238" s="174">
        <f>10*AS238/IF(AX238=1,IF(AY238=1,4.5,4),4)</f>
        <v>2.5</v>
      </c>
      <c r="AK238" s="174">
        <f>SUM(AL238:AN238)</f>
        <v>6241.0232156162256</v>
      </c>
      <c r="AL238" s="174">
        <f>IF(AV238=1,$D$61*(VLOOKUP(C238,$B$36:$AG$39,25,FALSE)+VLOOKUP(C238,$B$40:$AG$43,25,FALSE)*$D$54),(IF(H238="근접",$D$61*(VLOOKUP(C238,$B$36:$AG$39,25,FALSE)+VLOOKUP(C238,$B$40:$AG$43,25,FALSE)*$D$54),$D$60*(VLOOKUP(C238,$B$36:$AG$39,25,FALSE)+VLOOKUP(C238,$B$40:$AG$43,25,FALSE)*$D$54))))*$D$59/100</f>
        <v>3745.0878276825365</v>
      </c>
      <c r="AM238" s="174">
        <f>(IF(AV238=1,$D$61*(VLOOKUP(C238,$B$36:$AG$39,26,FALSE)+VLOOKUP(C238,$B$40:$AG$43,26,FALSE)*$D$54),IF(H238="근접",$D$61*(VLOOKUP(C238,$B$36:$AG$39,26,FALSE)+VLOOKUP(C238,$B$40:$AG$43,26,FALSE)*$D$54),$D$60*(VLOOKUP(C238,$B$36:$AG$39,26,FALSE)+VLOOKUP(C238,$B$40:$AG$43,26,FALSE)*$D$54))))*$D$59/100</f>
        <v>2495.9353879336895</v>
      </c>
      <c r="AN238" s="174"/>
      <c r="AO238" s="176">
        <v>24</v>
      </c>
      <c r="AP238" s="174">
        <v>36</v>
      </c>
      <c r="AQ238" s="175">
        <f>VLOOKUP(C238,$B$45:$AA$48,25,FALSE)</f>
        <v>521</v>
      </c>
      <c r="AR238" s="31">
        <f>IF(LEFT(E238,1)*1=1,$S$68,$R$68)</f>
        <v>4</v>
      </c>
      <c r="AS238" s="2">
        <f>IF(LEFT(E238,1)*1=2,$U$68,$T$68)</f>
        <v>1</v>
      </c>
      <c r="AT238" s="33">
        <f>IF(LEFT(E238,1)*1=3,$W$68,$V$68)</f>
        <v>1</v>
      </c>
      <c r="AU238" s="31">
        <f>IF(MID(E238,3,1)*1=1,$Y$68,$X$68)</f>
        <v>1.4</v>
      </c>
      <c r="AV238" s="2">
        <f>IF(MID(E238,3,1)*1=2,$AA$68,$Z$68)</f>
        <v>0</v>
      </c>
      <c r="AW238" s="33" t="str">
        <f>IF(MID(E238,3,1)*1=3,$AC$68,$AB$68)</f>
        <v>보스대상</v>
      </c>
      <c r="AX238" s="31">
        <f>IF(MID(E238,5,1)*1=1,$AE$68,$AD$68)</f>
        <v>2.8</v>
      </c>
      <c r="AY238" s="33">
        <f>IF(MID(E238,5,1)*1=2,$AG$68,$AF$68)</f>
        <v>1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customHeight="1">
      <c r="A239" s="2"/>
      <c r="B239" s="107">
        <v>589</v>
      </c>
      <c r="C239" s="31">
        <v>7</v>
      </c>
      <c r="D239" s="111" t="s">
        <v>14</v>
      </c>
      <c r="E239" s="2" t="s">
        <v>155</v>
      </c>
      <c r="F239" s="2" t="s">
        <v>149</v>
      </c>
      <c r="G239" s="2"/>
      <c r="H239" s="33" t="s">
        <v>81</v>
      </c>
      <c r="I239" s="173">
        <f>M239/AE239</f>
        <v>1667.2213441539316</v>
      </c>
      <c r="J239" s="174">
        <f>AH239/AE239</f>
        <v>20.992886621481624</v>
      </c>
      <c r="K239" s="189">
        <f>RANK(I239,$I$76:$I$999)</f>
        <v>164</v>
      </c>
      <c r="L239" s="190" t="e">
        <f>RANK(I239,$I$461:$I$888)</f>
        <v>#N/A</v>
      </c>
      <c r="M239" s="173">
        <f>SUM(N239:R239)</f>
        <v>36373.624522943697</v>
      </c>
      <c r="N239" s="174">
        <f>T239*(1+(IF((AG239+IF($D$62=1,15,0)+IF(F239="백어택",8,0))&gt;100,100,AG239+IF($D$62=1,15,0)+IF(F239="백어택",8,0))/100)*(AI239/100-1))</f>
        <v>10912.649631001599</v>
      </c>
      <c r="O239" s="174">
        <f>U239*(1+((IF((AG239+IF($D$62=1,15,0)+IF(F239="백어택",8,0))&gt;100,100,AG239+IF($D$62=1,15,0)+IF(F239="백어택",8,0))/100)*(AI239/100-1)))</f>
        <v>10912.649631001599</v>
      </c>
      <c r="P239" s="174">
        <f>V239*(1+(IF((AG239+IF($D$62=1,15,0)+IF(F239="백어택",8,0))&gt;100,100,AG239+IF($D$62=1,15,0)+IF(F239="백어택",8,0))/100)*(AI239/100-1))</f>
        <v>14548.325260940497</v>
      </c>
      <c r="Q239" s="174">
        <f>W239*(1+(IF((AG239+IF($D$62=1,15,0)+IF(F239="백어택",8,0))&gt;100,100,AG239+IF($D$62=1,15,0)+IF(F239="백어택",8,0))/100)*(AI239/100-1))</f>
        <v>0</v>
      </c>
      <c r="R239" s="175"/>
      <c r="S239" s="173">
        <f>SUM(T239:X239)</f>
        <v>26335.703845997097</v>
      </c>
      <c r="T239" s="174">
        <f>AL239*IF(H239="근접",AR239,1)*AU239*AY239*IF(F239="백어택",1.2,1)</f>
        <v>7901.1182588060965</v>
      </c>
      <c r="U239" s="174">
        <f>AM239*IF(H239="근접",AR239,1)*AU239*AY239*IF(F239="백어택",1.2,1)</f>
        <v>7901.1182588060965</v>
      </c>
      <c r="V239" s="174">
        <f>AN239*IF(H239="근접",AR239,1)*AU239*AY239*IF(F239="백어택",1.2,1)</f>
        <v>10533.467328384904</v>
      </c>
      <c r="W239" s="174">
        <f>(AL239+AM239+AN239)*IF(H239="근접",AR239,1)*AU239*IF(AX239=1,0,0.6)*IF(F239="백어택",1.2,1)</f>
        <v>0</v>
      </c>
      <c r="X239" s="175"/>
      <c r="Y239" s="173">
        <f>SUM(Z239:AD239)</f>
        <v>56621.763268893759</v>
      </c>
      <c r="Z239" s="174">
        <f>T239*AI239/100</f>
        <v>16987.404256433107</v>
      </c>
      <c r="AA239" s="174">
        <f>U239*AI239/100</f>
        <v>16987.404256433107</v>
      </c>
      <c r="AB239" s="174">
        <f>V239*AI239/100</f>
        <v>22646.954756027542</v>
      </c>
      <c r="AC239" s="174">
        <f>W239*AI239/100</f>
        <v>0</v>
      </c>
      <c r="AD239" s="175"/>
      <c r="AE239" s="173">
        <f>AO239*(1-$D$20/100)*(1-$D$17/100)-AW239</f>
        <v>21.816913903176005</v>
      </c>
      <c r="AF239" s="174">
        <f>AP239</f>
        <v>36</v>
      </c>
      <c r="AG239" s="174">
        <f>IF($D$57&gt;100,100,$D$57)</f>
        <v>25.143699999999999</v>
      </c>
      <c r="AH239" s="174">
        <f>AQ239*AS239</f>
        <v>458</v>
      </c>
      <c r="AI239" s="174">
        <f>$D$58</f>
        <v>215</v>
      </c>
      <c r="AJ239" s="174">
        <f>10/3</f>
        <v>3.3333333333333335</v>
      </c>
      <c r="AK239" s="174">
        <f>SUM(AL239:AN239)</f>
        <v>18288.683226386875</v>
      </c>
      <c r="AL239" s="174">
        <f>(IF(H239="근접",$D$61*(VLOOKUP(C239,$B$36:$AG$39,19,FALSE)+VLOOKUP(C239,$B$40:$AG$43,19,FALSE)*$D$54),$D$60*(VLOOKUP(C239,$B$36:$AG$39,19,FALSE)+VLOOKUP(C239,$B$40:$AG$43,19,FALSE)*$D$54)))*$D$59/100</f>
        <v>5486.8876797264566</v>
      </c>
      <c r="AM239" s="174">
        <f>(IF(H239="근접",$D$61*(VLOOKUP(C239,$B$36:$AG$39,20,FALSE)+VLOOKUP(C239,$B$40:$AG$43,20,FALSE)*$D$54),$D$60*(VLOOKUP(C239,$B$36:$AG$39,20,FALSE)+VLOOKUP(C239,$B$40:$AG$43,20,FALSE)*$D$54)))*$D$59/100</f>
        <v>5486.8876797264566</v>
      </c>
      <c r="AN239" s="174">
        <f>(IF(H239="근접",$D$61*(VLOOKUP(C239,$B$36:$AG$39,21,FALSE)+VLOOKUP(C239,$B$40:$AG$43,21,FALSE)*$D$54),$D$60*(VLOOKUP(C239,$B$36:$AG$39,21,FALSE)+VLOOKUP(C239,$B$40:$AG$43,21,FALSE)*$D$54)))*$D$59/100</f>
        <v>7314.9078669339624</v>
      </c>
      <c r="AO239" s="176">
        <v>36</v>
      </c>
      <c r="AP239" s="174">
        <v>36</v>
      </c>
      <c r="AQ239" s="175">
        <f>VLOOKUP(C239,$B$45:$AA$48,19,FALSE)</f>
        <v>458</v>
      </c>
      <c r="AR239" s="31">
        <f>IF(LEFT(E239,1)*1=1,$S$64,$R$64)</f>
        <v>1.2</v>
      </c>
      <c r="AS239" s="2">
        <f>IF(LEFT(E239,1)*1=2,$U$64,$T$64)</f>
        <v>1</v>
      </c>
      <c r="AT239" s="33">
        <f>IF(LEFT(E239,1)*1=3,$W$64,$V$64)</f>
        <v>0</v>
      </c>
      <c r="AU239" s="31">
        <f>IF(MID(E239,3,1)*1=1,$Y$64,$X$64)</f>
        <v>1</v>
      </c>
      <c r="AV239" s="2">
        <f>IF(MID(E239,3,1)*1=2,$AA$64,$Z$64)</f>
        <v>0</v>
      </c>
      <c r="AW239" s="33">
        <f>IF(MID(E239,3,1)*1=3,$AC$64,$AB$64)</f>
        <v>6</v>
      </c>
      <c r="AX239" s="31">
        <f>IF(MID(E239,5,1)*1=1,$AE$64,$AD$64)</f>
        <v>1</v>
      </c>
      <c r="AY239" s="33">
        <f>IF(MID(E239,5,1)*1=2,$AG$64,$AF$64)</f>
        <v>1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customHeight="1">
      <c r="A240" s="2"/>
      <c r="B240" s="107">
        <v>765</v>
      </c>
      <c r="C240" s="31">
        <v>10</v>
      </c>
      <c r="D240" s="111" t="s">
        <v>21</v>
      </c>
      <c r="E240" s="2" t="s">
        <v>165</v>
      </c>
      <c r="F240" s="2"/>
      <c r="G240" s="2"/>
      <c r="H240" s="33"/>
      <c r="I240" s="173">
        <f>M240/AE240</f>
        <v>1663.2272900918795</v>
      </c>
      <c r="J240" s="174">
        <f>AH240/AE240</f>
        <v>30.114250022518402</v>
      </c>
      <c r="K240" s="189">
        <f>RANK(I240,$I$76:$I$999)</f>
        <v>165</v>
      </c>
      <c r="L240" s="190" t="e">
        <f>RANK(I240,$I$461:$I$888)</f>
        <v>#N/A</v>
      </c>
      <c r="M240" s="173">
        <f>SUM(N240:R240)</f>
        <v>36286.486589347274</v>
      </c>
      <c r="N240" s="174">
        <f>T240*(1+(IF((AG240+IF($D$62=1,15,0)+IF(F240="백어택",8,0))&gt;100,100,AG240+IF($D$62=1,15,0)+IF(F240="백어택",8,0))/100)*(AI240/100-1))</f>
        <v>31102.702790869094</v>
      </c>
      <c r="O240" s="174"/>
      <c r="P240" s="174"/>
      <c r="Q240" s="174"/>
      <c r="R240" s="175">
        <f>X240*(1+(IF((AG240+IF($D$62=1,15,0))&gt;100,100,AG240+IF($D$62=1,15,0))/100)*(AI240/100-1))</f>
        <v>5183.7837984781818</v>
      </c>
      <c r="S240" s="173">
        <f>SUM(T240:X240)</f>
        <v>28147.550566724847</v>
      </c>
      <c r="T240" s="174">
        <f>AL240*AW240*AX240*AY240*IF(F240="백어택",1.2,1)</f>
        <v>24126.471914335583</v>
      </c>
      <c r="U240" s="174"/>
      <c r="V240" s="174"/>
      <c r="W240" s="174"/>
      <c r="X240" s="175">
        <f>AL240*AS240+IF(AX240=1,AL240*AU240,AL240*AU240*2)</f>
        <v>4021.0786523892634</v>
      </c>
      <c r="Y240" s="173">
        <f>SUM(Z240:AD240)</f>
        <v>60517.233718458418</v>
      </c>
      <c r="Z240" s="174">
        <f>T240*$D$58/100</f>
        <v>51871.914615821501</v>
      </c>
      <c r="AA240" s="174"/>
      <c r="AB240" s="174"/>
      <c r="AC240" s="174"/>
      <c r="AD240" s="175">
        <f>X240*$D$58/100</f>
        <v>8645.3191026369168</v>
      </c>
      <c r="AE240" s="173">
        <f>AO240*(1-$D$20/100)*(1-$D$17/100)-AR240</f>
        <v>21.816913903176005</v>
      </c>
      <c r="AF240" s="174">
        <f>AP240</f>
        <v>36</v>
      </c>
      <c r="AG240" s="174">
        <f>IF($D$57&gt;100,100,$D$57)</f>
        <v>25.143699999999999</v>
      </c>
      <c r="AH240" s="174">
        <f>AQ240</f>
        <v>657</v>
      </c>
      <c r="AI240" s="174">
        <f>$D$58</f>
        <v>215</v>
      </c>
      <c r="AJ240" s="174">
        <f>10/6</f>
        <v>1.6666666666666667</v>
      </c>
      <c r="AK240" s="174">
        <f>SUM(AL240:AN240)</f>
        <v>13403.595507964212</v>
      </c>
      <c r="AL240" s="174">
        <f>(VLOOKUP(C240,$B$36:$AG$39,31,FALSE)+VLOOKUP(C240,$B$40:$AG$43,31,FALSE)*$D$54)*$D$59/100</f>
        <v>13403.595507964212</v>
      </c>
      <c r="AM240" s="174"/>
      <c r="AN240" s="174"/>
      <c r="AO240" s="176">
        <v>36</v>
      </c>
      <c r="AP240" s="174">
        <v>36</v>
      </c>
      <c r="AQ240" s="175">
        <f>VLOOKUP(C240,$B$45:$AG$48,31,FALSE)</f>
        <v>657</v>
      </c>
      <c r="AR240" s="31">
        <f>IF(LEFT(E240,1)*1=1,$S$71,$R$71)</f>
        <v>6</v>
      </c>
      <c r="AS240" s="2">
        <f>IF(LEFT(E240,1)*1=2,$U$71,$T$71)</f>
        <v>0</v>
      </c>
      <c r="AT240" s="33">
        <f>IF(LEFT(E240,1)*1=3,$W$71,$V$71)</f>
        <v>0</v>
      </c>
      <c r="AU240" s="31">
        <f>IF(MID(E240,3,1)*1=1,$Y$71,$X$71)</f>
        <v>0.3</v>
      </c>
      <c r="AV240" s="2">
        <f>IF(MID(E240,3,1)*1=2,$AA$71,$Z$71)</f>
        <v>0</v>
      </c>
      <c r="AW240" s="33">
        <f>IF(MID(E240,3,1)*1=3,$AC$71,$AB$71)</f>
        <v>1</v>
      </c>
      <c r="AX240" s="31">
        <f>IF(MID(E240,5,1)*1=1,$AE$71,$AD$71)</f>
        <v>1</v>
      </c>
      <c r="AY240" s="33">
        <f>IF(MID(E240,5,1)*1=2,$AG$71,$AF$71)</f>
        <v>1.8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customHeight="1">
      <c r="A241" s="2"/>
      <c r="B241" s="107">
        <v>757</v>
      </c>
      <c r="C241" s="31">
        <v>10</v>
      </c>
      <c r="D241" s="111" t="s">
        <v>21</v>
      </c>
      <c r="E241" s="2" t="s">
        <v>156</v>
      </c>
      <c r="F241" s="2"/>
      <c r="G241" s="2" t="s">
        <v>177</v>
      </c>
      <c r="H241" s="33"/>
      <c r="I241" s="173">
        <f>M241/AE241</f>
        <v>1663.227290091879</v>
      </c>
      <c r="J241" s="174">
        <f>AH241/AE241</f>
        <v>30.114250022518402</v>
      </c>
      <c r="K241" s="189">
        <f>RANK(I241,$I$76:$I$999)</f>
        <v>166</v>
      </c>
      <c r="L241" s="190" t="e">
        <f>RANK(I241,$I$461:$I$888)</f>
        <v>#N/A</v>
      </c>
      <c r="M241" s="173">
        <f>SUM(N241:R241)</f>
        <v>36286.486589347267</v>
      </c>
      <c r="N241" s="174">
        <f>T241*(1+(IF((AG241+IF($D$62=1,15,0)+IF(F241="백어택",8,0))&gt;100,100,AG241+IF($D$62=1,15,0)+IF(F241="백어택",8,0))/100)*(AI241/100-1))</f>
        <v>36286.486589347267</v>
      </c>
      <c r="O241" s="174"/>
      <c r="P241" s="174"/>
      <c r="Q241" s="174"/>
      <c r="R241" s="175">
        <f>X241*(1+(IF((AG241+IF($D$62=1,15,0))&gt;100,100,AG241+IF($D$62=1,15,0))/100)*(AI241/100-1))</f>
        <v>0</v>
      </c>
      <c r="S241" s="173">
        <f>SUM(T241:X241)</f>
        <v>28147.55056672484</v>
      </c>
      <c r="T241" s="174">
        <f>AL241*AW241*AX241*AY241*IF(F241="백어택",1.2,1)</f>
        <v>28147.55056672484</v>
      </c>
      <c r="U241" s="174"/>
      <c r="V241" s="174"/>
      <c r="W241" s="174"/>
      <c r="X241" s="175">
        <f>AL241*AS241+IF(AX241=1,AL241*AU241,AL241*AU241*2)</f>
        <v>0</v>
      </c>
      <c r="Y241" s="173">
        <f>SUM(Z241:AD241)</f>
        <v>60517.233718458403</v>
      </c>
      <c r="Z241" s="174">
        <f>T241*$D$58/100</f>
        <v>60517.233718458403</v>
      </c>
      <c r="AA241" s="174"/>
      <c r="AB241" s="174"/>
      <c r="AC241" s="174"/>
      <c r="AD241" s="175">
        <f>X241*$D$58/100</f>
        <v>0</v>
      </c>
      <c r="AE241" s="173">
        <f>AO241*(1-$D$20/100)*(1-$D$17/100)-AR241</f>
        <v>21.816913903176005</v>
      </c>
      <c r="AF241" s="174">
        <f>AP241</f>
        <v>36</v>
      </c>
      <c r="AG241" s="174">
        <f>IF($D$57&gt;100,100,$D$57)</f>
        <v>25.143699999999999</v>
      </c>
      <c r="AH241" s="174">
        <f>AQ241</f>
        <v>657</v>
      </c>
      <c r="AI241" s="174">
        <f>$D$58</f>
        <v>215</v>
      </c>
      <c r="AJ241" s="174">
        <f>10/6</f>
        <v>1.6666666666666667</v>
      </c>
      <c r="AK241" s="174">
        <f>SUM(AL241:AN241)</f>
        <v>13403.595507964212</v>
      </c>
      <c r="AL241" s="174">
        <f>(VLOOKUP(C241,$B$36:$AG$39,31,FALSE)+VLOOKUP(C241,$B$40:$AG$43,31,FALSE)*$D$54)*$D$59/100</f>
        <v>13403.595507964212</v>
      </c>
      <c r="AM241" s="174"/>
      <c r="AN241" s="174"/>
      <c r="AO241" s="176">
        <v>36</v>
      </c>
      <c r="AP241" s="174">
        <v>36</v>
      </c>
      <c r="AQ241" s="175">
        <f>VLOOKUP(C241,$B$45:$AG$48,31,FALSE)</f>
        <v>657</v>
      </c>
      <c r="AR241" s="31">
        <f>IF(LEFT(E241,1)*1=1,$S$71,$R$71)</f>
        <v>6</v>
      </c>
      <c r="AS241" s="2">
        <f>IF(LEFT(E241,1)*1=2,$U$71,$T$71)</f>
        <v>0</v>
      </c>
      <c r="AT241" s="33">
        <f>IF(LEFT(E241,1)*1=3,$W$71,$V$71)</f>
        <v>0</v>
      </c>
      <c r="AU241" s="31">
        <f>IF(MID(E241,3,1)*1=1,$Y$71,$X$71)</f>
        <v>0</v>
      </c>
      <c r="AV241" s="2">
        <f>IF(MID(E241,3,1)*1=2,$AA$71,$Z$71)</f>
        <v>0</v>
      </c>
      <c r="AW241" s="33">
        <f>IF(MID(E241,3,1)*1=3,$AC$71,$AB$71)</f>
        <v>1.5</v>
      </c>
      <c r="AX241" s="31">
        <f>IF(MID(E241,5,1)*1=1,$AE$71,$AD$71)</f>
        <v>1.4</v>
      </c>
      <c r="AY241" s="33">
        <f>IF(MID(E241,5,1)*1=2,$AG$71,$AF$71)</f>
        <v>1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customHeight="1">
      <c r="A242" s="2"/>
      <c r="B242" s="107">
        <v>120</v>
      </c>
      <c r="C242" s="31">
        <v>10</v>
      </c>
      <c r="D242" s="106" t="s">
        <v>6</v>
      </c>
      <c r="E242" s="2" t="s">
        <v>132</v>
      </c>
      <c r="F242" s="2"/>
      <c r="G242" s="2" t="s">
        <v>232</v>
      </c>
      <c r="H242" s="33"/>
      <c r="I242" s="173">
        <f>M242/AE242</f>
        <v>1650.9542141433035</v>
      </c>
      <c r="J242" s="174">
        <f>AH242/AE242</f>
        <v>23.505991271208018</v>
      </c>
      <c r="K242" s="189">
        <f>RANK(I242,$I$76:$I$999)</f>
        <v>167</v>
      </c>
      <c r="L242" s="190">
        <f>RANK(I242,$I$76:$I$460)</f>
        <v>167</v>
      </c>
      <c r="M242" s="173">
        <f>SUM(N242:R242)</f>
        <v>32940.432824104282</v>
      </c>
      <c r="N242" s="174">
        <f>T242*(1+(IF((AG242+IF($D$62=1,15,0)+IF(F242="백어택",8,0))&gt;100,100,(AG242+IF($D$62=1,15,0)+IF(F242="백어택",8,0)))/100)*((AI242/100-1)))</f>
        <v>32940.432824104282</v>
      </c>
      <c r="O242" s="174"/>
      <c r="P242" s="174"/>
      <c r="Q242" s="174"/>
      <c r="R242" s="175"/>
      <c r="S242" s="173">
        <f>SUM(T242:X242)</f>
        <v>12882.779957415407</v>
      </c>
      <c r="T242" s="174">
        <f>AL242*AW242*AT242*AX242*AY242</f>
        <v>12882.779957415407</v>
      </c>
      <c r="U242" s="174"/>
      <c r="V242" s="174"/>
      <c r="W242" s="174"/>
      <c r="X242" s="175"/>
      <c r="Y242" s="173">
        <f>SUM(Z242:AD242)</f>
        <v>27697.976908443125</v>
      </c>
      <c r="Z242" s="174">
        <f>T242*$D$58/100</f>
        <v>27697.976908443125</v>
      </c>
      <c r="AA242" s="174"/>
      <c r="AB242" s="174"/>
      <c r="AC242" s="174"/>
      <c r="AD242" s="175"/>
      <c r="AE242" s="173">
        <f>AO242*(1-$D$17/100)</f>
        <v>19.952359999999999</v>
      </c>
      <c r="AF242" s="174">
        <f>AP242</f>
        <v>36</v>
      </c>
      <c r="AG242" s="174">
        <f>IF($D$57+AV242&gt;100,100,$D$57+AV242)</f>
        <v>85.143699999999995</v>
      </c>
      <c r="AH242" s="174">
        <f>AQ242*AR242</f>
        <v>469</v>
      </c>
      <c r="AI242" s="174">
        <f>$D$58+$D$19</f>
        <v>282.85969999999998</v>
      </c>
      <c r="AJ242" s="174">
        <f>10/IF(AX242=1,IF(AY242=1,5,6),4)</f>
        <v>1.6666666666666667</v>
      </c>
      <c r="AK242" s="174">
        <f>SUM(AL242:AN242)</f>
        <v>7668.3214032234573</v>
      </c>
      <c r="AL242" s="174">
        <f>(VLOOKUP(C242,$B$36:$AG$39,7,FALSE)+VLOOKUP(C242,$B$40:$AG$43,7,FALSE)*$D$54)*$D$59/100</f>
        <v>7668.3214032234573</v>
      </c>
      <c r="AM242" s="174"/>
      <c r="AN242" s="174"/>
      <c r="AO242" s="176">
        <v>20</v>
      </c>
      <c r="AP242" s="174">
        <v>36</v>
      </c>
      <c r="AQ242" s="175">
        <f>VLOOKUP(C242,$B$45:$AA$48,7,FALSE)</f>
        <v>469</v>
      </c>
      <c r="AR242" s="31">
        <f>IF(LEFT(E242,1)*1=1,$S$56,$R$56)</f>
        <v>1</v>
      </c>
      <c r="AS242" s="2">
        <f>IF(LEFT(E242,1)*1=2,$U$56,$T$56)</f>
        <v>0</v>
      </c>
      <c r="AT242" s="33">
        <f>IF(LEFT(E242,1)*1=3,$W$56,$V$56)</f>
        <v>1.2</v>
      </c>
      <c r="AU242" s="31">
        <f>IF(MID(E242,3,1)*1=1,$Y$56,$X$56)</f>
        <v>0</v>
      </c>
      <c r="AV242" s="2">
        <f>IF(MID(E242,3,1)*1=2,$AA$56,$Z$56)</f>
        <v>60</v>
      </c>
      <c r="AW242" s="33">
        <f>IF(MID(E242,3,1)*1=3,$AC$56,$AB$56)</f>
        <v>1</v>
      </c>
      <c r="AX242" s="31">
        <f>IF(MID(E242,5,1)*1=1,$AE$56,$AD$56)</f>
        <v>1</v>
      </c>
      <c r="AY242" s="33">
        <f>IF(MID(E242,5,1)*1=2,$AG$56,$AF$56)</f>
        <v>1.4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hidden="1" customHeight="1">
      <c r="A243" s="2"/>
      <c r="B243" s="107">
        <v>664</v>
      </c>
      <c r="C243" s="31">
        <v>10</v>
      </c>
      <c r="D243" s="111" t="s">
        <v>18</v>
      </c>
      <c r="E243" s="2" t="s">
        <v>171</v>
      </c>
      <c r="F243" s="2"/>
      <c r="G243" s="2" t="s">
        <v>186</v>
      </c>
      <c r="H243" s="33" t="s">
        <v>80</v>
      </c>
      <c r="I243" s="173">
        <f>M243/AE243</f>
        <v>1642.9034230947916</v>
      </c>
      <c r="J243" s="174">
        <f>AH243/AE243</f>
        <v>63.317740331016331</v>
      </c>
      <c r="K243" s="189">
        <f>RANK(I243,$I$76:$I$999)</f>
        <v>168</v>
      </c>
      <c r="L243" s="190" t="e">
        <f>RANK(I243,$I$461:$I$888)</f>
        <v>#N/A</v>
      </c>
      <c r="M243" s="173">
        <f>SUM(N243:R243)</f>
        <v>13518.370664486525</v>
      </c>
      <c r="N243" s="174">
        <f>T243*(1+(IF((AG243+IF($D$62=1,15,0)+IF(F243="백어택",8,0))&gt;100,100,AG243+IF($D$62=1,15,0)+IF(F243="백어택",8,0))/100)*(AI243/100-1))</f>
        <v>13518.370664486525</v>
      </c>
      <c r="O243" s="174">
        <f>U243*(1+(IF(($D$57+IF($D$62=1,15,0)+IF(F243="백어택",8,0))&gt;100,100,$D$57+IF($D$62=1,15,0)+IF(F243="백어택",8,0))/100)*(AI243/100-1))</f>
        <v>0</v>
      </c>
      <c r="P243" s="174"/>
      <c r="Q243" s="174"/>
      <c r="R243" s="175"/>
      <c r="S243" s="173">
        <f>SUM(T243:X243)</f>
        <v>10486.245917511102</v>
      </c>
      <c r="T243" s="174">
        <f>AL243*IF(H243="근접",AT243,IF(AV243=1,AT243,1))*AU243*AX243*IF(F243="백어택",1.2,1)</f>
        <v>10486.245917511102</v>
      </c>
      <c r="U243" s="174">
        <f>IF(AX243=1,AM243*IF(H243="근접",AT243,IF(AV243=1,AT243,1)),0)*AU243*AY243*IF(AX243=1,1,0)*IF(F243="백어택",1.2,1)</f>
        <v>0</v>
      </c>
      <c r="V243" s="174"/>
      <c r="W243" s="174"/>
      <c r="X243" s="175"/>
      <c r="Y243" s="173">
        <f>SUM(Z243:AD243)</f>
        <v>22545.428722648867</v>
      </c>
      <c r="Z243" s="174">
        <f>T243*$D$58/100</f>
        <v>22545.428722648867</v>
      </c>
      <c r="AA243" s="174">
        <f>U243*$D$58/100</f>
        <v>0</v>
      </c>
      <c r="AB243" s="174"/>
      <c r="AC243" s="174"/>
      <c r="AD243" s="175"/>
      <c r="AE243" s="173">
        <f>(AO243*(1-$D$20/100)*(1-$D$17/100)-AR243)*IF(AW243="보스대상",1,POWER(0.85,AW243))</f>
        <v>8.2283416507961995</v>
      </c>
      <c r="AF243" s="174">
        <f>AP243</f>
        <v>36</v>
      </c>
      <c r="AG243" s="174">
        <f>IF($D$57&gt;100,100,$D$57)</f>
        <v>25.143699999999999</v>
      </c>
      <c r="AH243" s="174">
        <f>AQ243</f>
        <v>521</v>
      </c>
      <c r="AI243" s="174">
        <f>$D$58</f>
        <v>215</v>
      </c>
      <c r="AJ243" s="174">
        <f>10*AS243/IF(AX243=1,IF(AY243=1,4.5,4),4)</f>
        <v>2</v>
      </c>
      <c r="AK243" s="174">
        <f>SUM(AL243:AN243)</f>
        <v>6241.0232156162256</v>
      </c>
      <c r="AL243" s="174">
        <f>IF(AV243=1,$D$61*(VLOOKUP(C243,$B$36:$AG$39,25,FALSE)+VLOOKUP(C243,$B$40:$AG$43,25,FALSE)*$D$54),(IF(H243="근접",$D$61*(VLOOKUP(C243,$B$36:$AG$39,25,FALSE)+VLOOKUP(C243,$B$40:$AG$43,25,FALSE)*$D$54),$D$60*(VLOOKUP(C243,$B$36:$AG$39,25,FALSE)+VLOOKUP(C243,$B$40:$AG$43,25,FALSE)*$D$54))))*$D$59/100</f>
        <v>3745.0878276825365</v>
      </c>
      <c r="AM243" s="174">
        <f>(IF(AV243=1,$D$61*(VLOOKUP(C243,$B$36:$AG$39,26,FALSE)+VLOOKUP(C243,$B$40:$AG$43,26,FALSE)*$D$54),IF(H243="근접",$D$61*(VLOOKUP(C243,$B$36:$AG$39,26,FALSE)+VLOOKUP(C243,$B$40:$AG$43,26,FALSE)*$D$54),$D$60*(VLOOKUP(C243,$B$36:$AG$39,26,FALSE)+VLOOKUP(C243,$B$40:$AG$43,26,FALSE)*$D$54))))*$D$59/100</f>
        <v>2495.9353879336895</v>
      </c>
      <c r="AN243" s="174"/>
      <c r="AO243" s="176">
        <v>24</v>
      </c>
      <c r="AP243" s="174">
        <v>36</v>
      </c>
      <c r="AQ243" s="175">
        <f>VLOOKUP(C243,$B$45:$AA$48,25,FALSE)</f>
        <v>521</v>
      </c>
      <c r="AR243" s="31">
        <f>IF(LEFT(E243,1)*1=1,$S$68,$R$68)</f>
        <v>0</v>
      </c>
      <c r="AS243" s="2">
        <f>IF(LEFT(E243,1)*1=2,$U$68,$T$68)</f>
        <v>0.8</v>
      </c>
      <c r="AT243" s="33">
        <f>IF(LEFT(E243,1)*1=3,$W$68,$V$68)</f>
        <v>1</v>
      </c>
      <c r="AU243" s="31">
        <f>IF(MID(E243,3,1)*1=1,$Y$68,$X$68)</f>
        <v>1</v>
      </c>
      <c r="AV243" s="2">
        <f>IF(MID(E243,3,1)*1=2,$AA$68,$Z$68)</f>
        <v>0</v>
      </c>
      <c r="AW243" s="33">
        <f>IF(MID(E243,3,1)*1=3,$AC$68,$AB$68)</f>
        <v>5</v>
      </c>
      <c r="AX243" s="31">
        <f>IF(MID(E243,5,1)*1=1,$AE$68,$AD$68)</f>
        <v>2.8</v>
      </c>
      <c r="AY243" s="33">
        <f>IF(MID(E243,5,1)*1=2,$AG$68,$AF$68)</f>
        <v>1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hidden="1" customHeight="1">
      <c r="A244" s="2"/>
      <c r="B244" s="107">
        <v>667</v>
      </c>
      <c r="C244" s="31">
        <v>10</v>
      </c>
      <c r="D244" s="111" t="s">
        <v>18</v>
      </c>
      <c r="E244" s="2" t="s">
        <v>147</v>
      </c>
      <c r="F244" s="2"/>
      <c r="G244" s="2" t="s">
        <v>186</v>
      </c>
      <c r="H244" s="33" t="s">
        <v>80</v>
      </c>
      <c r="I244" s="173">
        <f>M244/AE244</f>
        <v>1642.9034230947916</v>
      </c>
      <c r="J244" s="174">
        <f>AH244/AE244</f>
        <v>63.317740331016331</v>
      </c>
      <c r="K244" s="189">
        <f>RANK(I244,$I$76:$I$999)</f>
        <v>168</v>
      </c>
      <c r="L244" s="190" t="e">
        <f>RANK(I244,$I$461:$I$888)</f>
        <v>#N/A</v>
      </c>
      <c r="M244" s="173">
        <f>SUM(N244:R244)</f>
        <v>13518.370664486525</v>
      </c>
      <c r="N244" s="174">
        <f>T244*(1+(IF((AG244+IF($D$62=1,15,0)+IF(F244="백어택",8,0))&gt;100,100,AG244+IF($D$62=1,15,0)+IF(F244="백어택",8,0))/100)*(AI244/100-1))</f>
        <v>13518.370664486525</v>
      </c>
      <c r="O244" s="174">
        <f>U244*(1+(IF(($D$57+IF($D$62=1,15,0)+IF(F244="백어택",8,0))&gt;100,100,$D$57+IF($D$62=1,15,0)+IF(F244="백어택",8,0))/100)*(AI244/100-1))</f>
        <v>0</v>
      </c>
      <c r="P244" s="174"/>
      <c r="Q244" s="174"/>
      <c r="R244" s="175"/>
      <c r="S244" s="173">
        <f>SUM(T244:X244)</f>
        <v>10486.245917511102</v>
      </c>
      <c r="T244" s="174">
        <f>AL244*IF(H244="근접",AT244,IF(AV244=1,AT244,1))*AU244*AX244*IF(F244="백어택",1.2,1)</f>
        <v>10486.245917511102</v>
      </c>
      <c r="U244" s="174">
        <f>IF(AX244=1,AM244*IF(H244="근접",AT244,IF(AV244=1,AT244,1)),0)*AU244*AY244*IF(AX244=1,1,0)*IF(F244="백어택",1.2,1)</f>
        <v>0</v>
      </c>
      <c r="V244" s="174"/>
      <c r="W244" s="174"/>
      <c r="X244" s="175"/>
      <c r="Y244" s="173">
        <f>SUM(Z244:AD244)</f>
        <v>22545.428722648867</v>
      </c>
      <c r="Z244" s="174">
        <f>T244*$D$58/100</f>
        <v>22545.428722648867</v>
      </c>
      <c r="AA244" s="174">
        <f>U244*$D$58/100</f>
        <v>0</v>
      </c>
      <c r="AB244" s="174"/>
      <c r="AC244" s="174"/>
      <c r="AD244" s="175"/>
      <c r="AE244" s="173">
        <f>(AO244*(1-$D$20/100)*(1-$D$17/100)-AR244)*IF(AW244="보스대상",1,POWER(0.85,AW244))</f>
        <v>8.2283416507961995</v>
      </c>
      <c r="AF244" s="174">
        <f>AP244</f>
        <v>36</v>
      </c>
      <c r="AG244" s="174">
        <f>IF($D$57&gt;100,100,$D$57)</f>
        <v>25.143699999999999</v>
      </c>
      <c r="AH244" s="174">
        <f>AQ244</f>
        <v>521</v>
      </c>
      <c r="AI244" s="174">
        <f>$D$58</f>
        <v>215</v>
      </c>
      <c r="AJ244" s="174">
        <f>10*AS244/IF(AX244=1,IF(AY244=1,4.5,4),4)</f>
        <v>2.5</v>
      </c>
      <c r="AK244" s="174">
        <f>SUM(AL244:AN244)</f>
        <v>6241.0232156162256</v>
      </c>
      <c r="AL244" s="174">
        <f>IF(AV244=1,$D$61*(VLOOKUP(C244,$B$36:$AG$39,25,FALSE)+VLOOKUP(C244,$B$40:$AG$43,25,FALSE)*$D$54),(IF(H244="근접",$D$61*(VLOOKUP(C244,$B$36:$AG$39,25,FALSE)+VLOOKUP(C244,$B$40:$AG$43,25,FALSE)*$D$54),$D$60*(VLOOKUP(C244,$B$36:$AG$39,25,FALSE)+VLOOKUP(C244,$B$40:$AG$43,25,FALSE)*$D$54))))*$D$59/100</f>
        <v>3745.0878276825365</v>
      </c>
      <c r="AM244" s="174">
        <f>(IF(AV244=1,$D$61*(VLOOKUP(C244,$B$36:$AG$39,26,FALSE)+VLOOKUP(C244,$B$40:$AG$43,26,FALSE)*$D$54),IF(H244="근접",$D$61*(VLOOKUP(C244,$B$36:$AG$39,26,FALSE)+VLOOKUP(C244,$B$40:$AG$43,26,FALSE)*$D$54),$D$60*(VLOOKUP(C244,$B$36:$AG$39,26,FALSE)+VLOOKUP(C244,$B$40:$AG$43,26,FALSE)*$D$54))))*$D$59/100</f>
        <v>2495.9353879336895</v>
      </c>
      <c r="AN244" s="174"/>
      <c r="AO244" s="176">
        <v>24</v>
      </c>
      <c r="AP244" s="174">
        <v>36</v>
      </c>
      <c r="AQ244" s="175">
        <f>VLOOKUP(C244,$B$45:$AA$48,25,FALSE)</f>
        <v>521</v>
      </c>
      <c r="AR244" s="31">
        <f>IF(LEFT(E244,1)*1=1,$S$68,$R$68)</f>
        <v>0</v>
      </c>
      <c r="AS244" s="2">
        <f>IF(LEFT(E244,1)*1=2,$U$68,$T$68)</f>
        <v>1</v>
      </c>
      <c r="AT244" s="33">
        <f>IF(LEFT(E244,1)*1=3,$W$68,$V$68)</f>
        <v>1.2</v>
      </c>
      <c r="AU244" s="31">
        <f>IF(MID(E244,3,1)*1=1,$Y$68,$X$68)</f>
        <v>1</v>
      </c>
      <c r="AV244" s="2">
        <f>IF(MID(E244,3,1)*1=2,$AA$68,$Z$68)</f>
        <v>0</v>
      </c>
      <c r="AW244" s="33">
        <f>IF(MID(E244,3,1)*1=3,$AC$68,$AB$68)</f>
        <v>5</v>
      </c>
      <c r="AX244" s="31">
        <f>IF(MID(E244,5,1)*1=1,$AE$68,$AD$68)</f>
        <v>2.8</v>
      </c>
      <c r="AY244" s="33">
        <f>IF(MID(E244,5,1)*1=2,$AG$68,$AF$68)</f>
        <v>1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customHeight="1">
      <c r="A245" s="2"/>
      <c r="B245" s="107">
        <v>588</v>
      </c>
      <c r="C245" s="31">
        <v>7</v>
      </c>
      <c r="D245" s="111" t="s">
        <v>14</v>
      </c>
      <c r="E245" s="2" t="s">
        <v>163</v>
      </c>
      <c r="F245" s="2" t="s">
        <v>149</v>
      </c>
      <c r="G245" s="2"/>
      <c r="H245" s="33" t="s">
        <v>81</v>
      </c>
      <c r="I245" s="173">
        <f>M245/AE245</f>
        <v>1634.5102412129336</v>
      </c>
      <c r="J245" s="174">
        <f>AH245/AE245</f>
        <v>16.4648027309639</v>
      </c>
      <c r="K245" s="189">
        <f>RANK(I245,$I$76:$I$999)</f>
        <v>170</v>
      </c>
      <c r="L245" s="190" t="e">
        <f>RANK(I245,$I$461:$I$888)</f>
        <v>#N/A</v>
      </c>
      <c r="M245" s="173">
        <f>SUM(N245:R245)</f>
        <v>45467.03065367962</v>
      </c>
      <c r="N245" s="174">
        <f>T245*(1+(IF((AG245+IF($D$62=1,15,0)+IF(F245="백어택",8,0))&gt;100,100,AG245+IF($D$62=1,15,0)+IF(F245="백어택",8,0))/100)*(AI245/100-1))</f>
        <v>13640.812038751999</v>
      </c>
      <c r="O245" s="174">
        <f>U245*(1+((IF((AG245+IF($D$62=1,15,0)+IF(F245="백어택",8,0))&gt;100,100,AG245+IF($D$62=1,15,0)+IF(F245="백어택",8,0))/100)*(AI245/100-1)))</f>
        <v>13640.812038751999</v>
      </c>
      <c r="P245" s="174">
        <f>V245*(1+(IF((AG245+IF($D$62=1,15,0)+IF(F245="백어택",8,0))&gt;100,100,AG245+IF($D$62=1,15,0)+IF(F245="백어택",8,0))/100)*(AI245/100-1))</f>
        <v>18185.406576175621</v>
      </c>
      <c r="Q245" s="174">
        <f>W245*(1+(IF((AG245+IF($D$62=1,15,0)+IF(F245="백어택",8,0))&gt;100,100,AG245+IF($D$62=1,15,0)+IF(F245="백어택",8,0))/100)*(AI245/100-1))</f>
        <v>0</v>
      </c>
      <c r="R245" s="175"/>
      <c r="S245" s="173">
        <f>SUM(T245:X245)</f>
        <v>32919.629807496371</v>
      </c>
      <c r="T245" s="174">
        <f>AL245*IF(H245="근접",AR245,1)*AU245*AY245*IF(F245="백어택",1.2,1)</f>
        <v>9876.3978235076211</v>
      </c>
      <c r="U245" s="174">
        <f>AM245*IF(H245="근접",AR245,1)*AU245*AY245*IF(F245="백어택",1.2,1)</f>
        <v>9876.3978235076211</v>
      </c>
      <c r="V245" s="174">
        <f>AN245*IF(H245="근접",AR245,1)*AU245*AY245*IF(F245="백어택",1.2,1)</f>
        <v>13166.83416048113</v>
      </c>
      <c r="W245" s="174">
        <f>(AL245+AM245+AN245)*IF(H245="근접",AR245,1)*AU245*IF(AX245=1,0,0.6)*IF(F245="백어택",1.2,1)</f>
        <v>0</v>
      </c>
      <c r="X245" s="175"/>
      <c r="Y245" s="173">
        <f>SUM(Z245:AD245)</f>
        <v>70777.204086117199</v>
      </c>
      <c r="Z245" s="174">
        <f>T245*AI245/100</f>
        <v>21234.255320541382</v>
      </c>
      <c r="AA245" s="174">
        <f>U245*AI245/100</f>
        <v>21234.255320541382</v>
      </c>
      <c r="AB245" s="174">
        <f>V245*AI245/100</f>
        <v>28308.693445034431</v>
      </c>
      <c r="AC245" s="174">
        <f>W245*AI245/100</f>
        <v>0</v>
      </c>
      <c r="AD245" s="175"/>
      <c r="AE245" s="173">
        <f>AO245*(1-$D$20/100)*(1-$D$17/100)-AW245</f>
        <v>27.816913903176005</v>
      </c>
      <c r="AF245" s="174">
        <f>AP245</f>
        <v>36</v>
      </c>
      <c r="AG245" s="174">
        <f>IF($D$57&gt;100,100,$D$57)</f>
        <v>25.143699999999999</v>
      </c>
      <c r="AH245" s="174">
        <f>AQ245*AS245</f>
        <v>458</v>
      </c>
      <c r="AI245" s="174">
        <f>$D$58</f>
        <v>215</v>
      </c>
      <c r="AJ245" s="174">
        <f>10/3</f>
        <v>3.3333333333333335</v>
      </c>
      <c r="AK245" s="174">
        <f>SUM(AL245:AN245)</f>
        <v>18288.683226386875</v>
      </c>
      <c r="AL245" s="174">
        <f>(IF(H245="근접",$D$61*(VLOOKUP(C245,$B$36:$AG$39,19,FALSE)+VLOOKUP(C245,$B$40:$AG$43,19,FALSE)*$D$54),$D$60*(VLOOKUP(C245,$B$36:$AG$39,19,FALSE)+VLOOKUP(C245,$B$40:$AG$43,19,FALSE)*$D$54)))*$D$59/100</f>
        <v>5486.8876797264566</v>
      </c>
      <c r="AM245" s="174">
        <f>(IF(H245="근접",$D$61*(VLOOKUP(C245,$B$36:$AG$39,20,FALSE)+VLOOKUP(C245,$B$40:$AG$43,20,FALSE)*$D$54),$D$60*(VLOOKUP(C245,$B$36:$AG$39,20,FALSE)+VLOOKUP(C245,$B$40:$AG$43,20,FALSE)*$D$54)))*$D$59/100</f>
        <v>5486.8876797264566</v>
      </c>
      <c r="AN245" s="174">
        <f>(IF(H245="근접",$D$61*(VLOOKUP(C245,$B$36:$AG$39,21,FALSE)+VLOOKUP(C245,$B$40:$AG$43,21,FALSE)*$D$54),$D$60*(VLOOKUP(C245,$B$36:$AG$39,21,FALSE)+VLOOKUP(C245,$B$40:$AG$43,21,FALSE)*$D$54)))*$D$59/100</f>
        <v>7314.9078669339624</v>
      </c>
      <c r="AO245" s="176">
        <v>36</v>
      </c>
      <c r="AP245" s="174">
        <v>36</v>
      </c>
      <c r="AQ245" s="175">
        <f>VLOOKUP(C245,$B$45:$AA$48,19,FALSE)</f>
        <v>458</v>
      </c>
      <c r="AR245" s="31">
        <f>IF(LEFT(E245,1)*1=1,$S$64,$R$64)</f>
        <v>1.2</v>
      </c>
      <c r="AS245" s="2">
        <f>IF(LEFT(E245,1)*1=2,$U$64,$T$64)</f>
        <v>1</v>
      </c>
      <c r="AT245" s="33">
        <f>IF(LEFT(E245,1)*1=3,$W$64,$V$64)</f>
        <v>0</v>
      </c>
      <c r="AU245" s="31">
        <f>IF(MID(E245,3,1)*1=1,$Y$64,$X$64)</f>
        <v>1.25</v>
      </c>
      <c r="AV245" s="2">
        <f>IF(MID(E245,3,1)*1=2,$AA$64,$Z$64)</f>
        <v>0</v>
      </c>
      <c r="AW245" s="33">
        <f>IF(MID(E245,3,1)*1=3,$AC$64,$AB$64)</f>
        <v>0</v>
      </c>
      <c r="AX245" s="31">
        <f>IF(MID(E245,5,1)*1=1,$AE$64,$AD$64)</f>
        <v>1</v>
      </c>
      <c r="AY245" s="33">
        <f>IF(MID(E245,5,1)*1=2,$AG$64,$AF$64)</f>
        <v>1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customHeight="1">
      <c r="A246" s="2"/>
      <c r="B246" s="107">
        <v>198</v>
      </c>
      <c r="C246" s="31">
        <v>10</v>
      </c>
      <c r="D246" s="106" t="s">
        <v>10</v>
      </c>
      <c r="E246" s="2" t="s">
        <v>138</v>
      </c>
      <c r="F246" s="2"/>
      <c r="G246" s="2"/>
      <c r="H246" s="33"/>
      <c r="I246" s="173">
        <f>M246/AE246</f>
        <v>1630.1823548585219</v>
      </c>
      <c r="J246" s="174">
        <f>AH246/AE246</f>
        <v>25.811482952392598</v>
      </c>
      <c r="K246" s="189">
        <f>RANK(I246,$I$76:$I$999)</f>
        <v>171</v>
      </c>
      <c r="L246" s="190">
        <f>RANK(I246,$I$76:$I$460)</f>
        <v>171</v>
      </c>
      <c r="M246" s="173">
        <f>SUM(N246:R246)</f>
        <v>26020.788167827981</v>
      </c>
      <c r="N246" s="174">
        <f>T246*(1+(IF(($AG246+IF($D$62=1,15,0)+IF($F246="백어택",8,0))&gt;100,100,($AG246+IF($D$62=1,15,0)+IF($F246="백어택",8,0)))/100)*((($AI246+AY246)/100-1)))</f>
        <v>5598.2762839561065</v>
      </c>
      <c r="O246" s="174">
        <f>U246*(1+(IF(($AG246+IF($D$62=1,IF(AS246=15,0,15),0)+$AS246+IF($F246="백어택",8,0))&gt;100,100,($AG246+IF($D$62=1,IF(AS246=15,0,15),0)+$AS246+IF($F246="백어택",8,0)))/100)*((($AI246+$AY246)/100-1)))</f>
        <v>5598.2762839561065</v>
      </c>
      <c r="P246" s="174">
        <f>V246*(1+(IF(($AG246+IF($D$62=1,IF(AT246=15,0,15),0)+$AS246+IF($F246="백어택",8,0))&gt;100,100,($AG246+IF($D$62=1,IF(AT246=15,0,15),0)+$AS246+IF($F246="백어택",8,0)))/100)*((($AI246+$AY246)/100-1)))</f>
        <v>5598.2762839561065</v>
      </c>
      <c r="Q246" s="174">
        <f>W246*(1+(IF(($AG246+IF($D$62=1,IF(AU246=15,0,15),0)+$AS246+IF($F246="백어택",8,0))&gt;100,100,($AG246+IF($D$62=1,IF(AU246=15,0,15),0)+$AS246+IF($F246="백어택",8,0)))/100)*((($AI246+$AY246)/100-1)))</f>
        <v>5598.2762839561065</v>
      </c>
      <c r="R246" s="175">
        <f>X246*(1+(IF($D$57+AS246&gt;100,100,$D$57+AS246)/100)*(AI246/100-1))</f>
        <v>3627.6830320035569</v>
      </c>
      <c r="S246" s="173">
        <f>SUM(T246:X246)</f>
        <v>17825.180947512337</v>
      </c>
      <c r="T246" s="174">
        <f>AL246*AX246*IF(F246="백어택",1.2,1)/4</f>
        <v>3835.0217184837211</v>
      </c>
      <c r="U246" s="174">
        <f>T246</f>
        <v>3835.0217184837211</v>
      </c>
      <c r="V246" s="174">
        <f>U246</f>
        <v>3835.0217184837211</v>
      </c>
      <c r="W246" s="174">
        <f>V246</f>
        <v>3835.0217184837211</v>
      </c>
      <c r="X246" s="175">
        <f>AL246*IF(AU246=1,0,IF(AX246=1,AU246,0.324))</f>
        <v>2485.0940735774511</v>
      </c>
      <c r="Y246" s="173">
        <f>SUM(Z246:AD246)</f>
        <v>43390.923711351585</v>
      </c>
      <c r="Z246" s="174">
        <f>T246*AI246/100</f>
        <v>10847.730927837896</v>
      </c>
      <c r="AA246" s="174">
        <f>Z246</f>
        <v>10847.730927837896</v>
      </c>
      <c r="AB246" s="174">
        <f>AA246</f>
        <v>10847.730927837896</v>
      </c>
      <c r="AC246" s="174">
        <f>AB246</f>
        <v>10847.730927837896</v>
      </c>
      <c r="AD246" s="175"/>
      <c r="AE246" s="173">
        <f>AO246*(1-$D$17/100)</f>
        <v>15.961888</v>
      </c>
      <c r="AF246" s="174">
        <f>AP246</f>
        <v>36</v>
      </c>
      <c r="AG246" s="174">
        <f>IF($D$57+AV246&gt;100,100,$D$57+AV246)</f>
        <v>25.143699999999999</v>
      </c>
      <c r="AH246" s="174">
        <f>AQ246</f>
        <v>412</v>
      </c>
      <c r="AI246" s="174">
        <f>$D$58+$D$19</f>
        <v>282.85969999999998</v>
      </c>
      <c r="AJ246" s="174">
        <f>10*AR246/(7-IF(AX246=1,0,3))</f>
        <v>2.5</v>
      </c>
      <c r="AK246" s="174">
        <f>SUM(AL246:AN246)</f>
        <v>7670.0434369674422</v>
      </c>
      <c r="AL246" s="174">
        <f>(VLOOKUP(C246,$B$36:$AG$39,13,FALSE)+VLOOKUP(C246,$B$40:$AG$43,13,FALSE)*$D$54)*$D$59/100</f>
        <v>7670.0434369674422</v>
      </c>
      <c r="AM246" s="174"/>
      <c r="AN246" s="174"/>
      <c r="AO246" s="176">
        <v>16</v>
      </c>
      <c r="AP246" s="174">
        <v>36</v>
      </c>
      <c r="AQ246" s="175">
        <f>VLOOKUP(C246,$B$45:$AA$48,13,FALSE)</f>
        <v>412</v>
      </c>
      <c r="AR246" s="31">
        <f>IF(LEFT(E246,1)*1=1,$S$60,$R$60)</f>
        <v>1</v>
      </c>
      <c r="AS246" s="2">
        <f>IF(LEFT(E246,1)*1=2,$U$60,$T$60)</f>
        <v>0</v>
      </c>
      <c r="AT246" s="33">
        <f>IF(LEFT(E246,1)*1=3,$W$60,$V$60)</f>
        <v>0</v>
      </c>
      <c r="AU246" s="31">
        <f>IF(MID(E246,3,1)*1=1,$Y$60,$X$60)</f>
        <v>0.27</v>
      </c>
      <c r="AV246" s="2">
        <f>IF(MID(E246,3,1)*1=2,$AA$60,$Z$60)</f>
        <v>0</v>
      </c>
      <c r="AW246" s="33">
        <f>IF(MID(E246,3,1)*1=3,$AC$60,$AB$60)</f>
        <v>0</v>
      </c>
      <c r="AX246" s="31">
        <f>IF(MID(E246,5,1)*1=1,$AE$60,$AD$60)</f>
        <v>2</v>
      </c>
      <c r="AY246" s="33">
        <f>IF(MID(E246,5,1)*1=2,$AG$60,$AF$60)</f>
        <v>0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customHeight="1">
      <c r="A247" s="2"/>
      <c r="B247" s="107">
        <v>201</v>
      </c>
      <c r="C247" s="31">
        <v>10</v>
      </c>
      <c r="D247" s="106" t="s">
        <v>10</v>
      </c>
      <c r="E247" s="2" t="s">
        <v>164</v>
      </c>
      <c r="F247" s="2"/>
      <c r="G247" s="2"/>
      <c r="H247" s="33"/>
      <c r="I247" s="173">
        <f>M247/AE247</f>
        <v>1630.1823548585219</v>
      </c>
      <c r="J247" s="174">
        <f>AH247/AE247</f>
        <v>25.811482952392598</v>
      </c>
      <c r="K247" s="189">
        <f>RANK(I247,$I$76:$I$999)</f>
        <v>171</v>
      </c>
      <c r="L247" s="190">
        <f>RANK(I247,$I$76:$I$460)</f>
        <v>171</v>
      </c>
      <c r="M247" s="173">
        <f>SUM(N247:R247)</f>
        <v>26020.788167827981</v>
      </c>
      <c r="N247" s="174">
        <f>T247*(1+(IF(($AG247+IF($D$62=1,15,0)+IF($F247="백어택",8,0))&gt;100,100,($AG247+IF($D$62=1,15,0)+IF($F247="백어택",8,0)))/100)*((($AI247+AY247)/100-1)))</f>
        <v>5598.2762839561065</v>
      </c>
      <c r="O247" s="174">
        <f>U247*(1+(IF(($AG247+IF($D$62=1,IF(AS247=15,0,15),0)+$AS247+IF($F247="백어택",8,0))&gt;100,100,($AG247+IF($D$62=1,IF(AS247=15,0,15),0)+$AS247+IF($F247="백어택",8,0)))/100)*((($AI247+$AY247)/100-1)))</f>
        <v>5598.2762839561065</v>
      </c>
      <c r="P247" s="174">
        <f>V247*(1+(IF(($AG247+IF($D$62=1,IF(AT247=15,0,15),0)+$AS247+IF($F247="백어택",8,0))&gt;100,100,($AG247+IF($D$62=1,IF(AT247=15,0,15),0)+$AS247+IF($F247="백어택",8,0)))/100)*((($AI247+$AY247)/100-1)))</f>
        <v>5598.2762839561065</v>
      </c>
      <c r="Q247" s="174">
        <f>W247*(1+(IF(($AG247+IF($D$62=1,IF(AU247=15,0,15),0)+$AS247+IF($F247="백어택",8,0))&gt;100,100,($AG247+IF($D$62=1,IF(AU247=15,0,15),0)+$AS247+IF($F247="백어택",8,0)))/100)*((($AI247+$AY247)/100-1)))</f>
        <v>5598.2762839561065</v>
      </c>
      <c r="R247" s="175">
        <f>X247*(1+(IF($D$57+AS247&gt;100,100,$D$57+AS247)/100)*(AI247/100-1))</f>
        <v>3627.6830320035569</v>
      </c>
      <c r="S247" s="173">
        <f>SUM(T247:X247)</f>
        <v>17825.180947512337</v>
      </c>
      <c r="T247" s="174">
        <f>AL247*AX247*IF(F247="백어택",1.2,1)/4</f>
        <v>3835.0217184837211</v>
      </c>
      <c r="U247" s="174">
        <f>T247</f>
        <v>3835.0217184837211</v>
      </c>
      <c r="V247" s="174">
        <f>U247</f>
        <v>3835.0217184837211</v>
      </c>
      <c r="W247" s="174">
        <f>V247</f>
        <v>3835.0217184837211</v>
      </c>
      <c r="X247" s="175">
        <f>AL247*IF(AU247=1,0,IF(AX247=1,AU247,0.324))</f>
        <v>2485.0940735774511</v>
      </c>
      <c r="Y247" s="173">
        <f>SUM(Z247:AD247)</f>
        <v>43390.923711351585</v>
      </c>
      <c r="Z247" s="174">
        <f>T247*AI247/100</f>
        <v>10847.730927837896</v>
      </c>
      <c r="AA247" s="174">
        <f>Z247</f>
        <v>10847.730927837896</v>
      </c>
      <c r="AB247" s="174">
        <f>AA247</f>
        <v>10847.730927837896</v>
      </c>
      <c r="AC247" s="174">
        <f>AB247</f>
        <v>10847.730927837896</v>
      </c>
      <c r="AD247" s="175"/>
      <c r="AE247" s="173">
        <f>AO247*(1-$D$17/100)</f>
        <v>15.961888</v>
      </c>
      <c r="AF247" s="174">
        <f>AP247</f>
        <v>36</v>
      </c>
      <c r="AG247" s="174">
        <f>IF($D$57+AV247&gt;100,100,$D$57+AV247)</f>
        <v>25.143699999999999</v>
      </c>
      <c r="AH247" s="174">
        <f>AQ247</f>
        <v>412</v>
      </c>
      <c r="AI247" s="174">
        <f>$D$58+$D$19</f>
        <v>282.85969999999998</v>
      </c>
      <c r="AJ247" s="174">
        <f>10*AR247/(7-IF(AX247=1,0,3))</f>
        <v>2.125</v>
      </c>
      <c r="AK247" s="174">
        <f>SUM(AL247:AN247)</f>
        <v>7670.0434369674422</v>
      </c>
      <c r="AL247" s="174">
        <f>(VLOOKUP(C247,$B$36:$AG$39,13,FALSE)+VLOOKUP(C247,$B$40:$AG$43,13,FALSE)*$D$54)*$D$59/100</f>
        <v>7670.0434369674422</v>
      </c>
      <c r="AM247" s="174"/>
      <c r="AN247" s="174"/>
      <c r="AO247" s="176">
        <v>16</v>
      </c>
      <c r="AP247" s="174">
        <v>36</v>
      </c>
      <c r="AQ247" s="175">
        <f>VLOOKUP(C247,$B$45:$AA$48,13,FALSE)</f>
        <v>412</v>
      </c>
      <c r="AR247" s="31">
        <f>IF(LEFT(E247,1)*1=1,$S$60,$R$60)</f>
        <v>0.85</v>
      </c>
      <c r="AS247" s="2">
        <f>IF(LEFT(E247,1)*1=2,$U$60,$T$60)</f>
        <v>0</v>
      </c>
      <c r="AT247" s="33">
        <f>IF(LEFT(E247,1)*1=3,$W$60,$V$60)</f>
        <v>0</v>
      </c>
      <c r="AU247" s="31">
        <f>IF(MID(E247,3,1)*1=1,$Y$60,$X$60)</f>
        <v>0.27</v>
      </c>
      <c r="AV247" s="2">
        <f>IF(MID(E247,3,1)*1=2,$AA$60,$Z$60)</f>
        <v>0</v>
      </c>
      <c r="AW247" s="33">
        <f>IF(MID(E247,3,1)*1=3,$AC$60,$AB$60)</f>
        <v>0</v>
      </c>
      <c r="AX247" s="31">
        <f>IF(MID(E247,5,1)*1=1,$AE$60,$AD$60)</f>
        <v>2</v>
      </c>
      <c r="AY247" s="33">
        <f>IF(MID(E247,5,1)*1=2,$AG$60,$AF$60)</f>
        <v>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customHeight="1">
      <c r="A248" s="2"/>
      <c r="B248" s="107">
        <v>793</v>
      </c>
      <c r="C248" s="31">
        <v>10</v>
      </c>
      <c r="D248" s="111" t="s">
        <v>21</v>
      </c>
      <c r="E248" s="2" t="s">
        <v>139</v>
      </c>
      <c r="F248" s="2" t="s">
        <v>149</v>
      </c>
      <c r="G248" s="2"/>
      <c r="H248" s="33"/>
      <c r="I248" s="173">
        <f>M248/AE248</f>
        <v>1623.8533794256155</v>
      </c>
      <c r="J248" s="174">
        <f>AH248/AE248</f>
        <v>23.618723568216776</v>
      </c>
      <c r="K248" s="189">
        <f>RANK(I248,$I$76:$I$999)</f>
        <v>173</v>
      </c>
      <c r="L248" s="190" t="e">
        <f>RANK(I248,$I$461:$I$888)</f>
        <v>#N/A</v>
      </c>
      <c r="M248" s="173">
        <f>SUM(N248:R248)</f>
        <v>45170.589646863744</v>
      </c>
      <c r="N248" s="174">
        <f>T248*(1+(IF((AG248+IF($D$62=1,15,0)+IF(F248="백어택",8,0))&gt;100,100,AG248+IF($D$62=1,15,0)+IF(F248="백어택",8,0))/100)*(AI248/100-1))</f>
        <v>39986.805848385564</v>
      </c>
      <c r="O248" s="174"/>
      <c r="P248" s="174"/>
      <c r="Q248" s="174"/>
      <c r="R248" s="175">
        <f>X248*(1+(IF((AG248+IF($D$62=1,15,0))&gt;100,100,AG248+IF($D$62=1,15,0))/100)*(AI248/100-1))</f>
        <v>5183.7837984781818</v>
      </c>
      <c r="S248" s="173">
        <f>SUM(T248:X248)</f>
        <v>32972.844949591963</v>
      </c>
      <c r="T248" s="174">
        <f>AL248*AW248*AX248*AY248*IF(F248="백어택",1.2,1)</f>
        <v>28951.766297202699</v>
      </c>
      <c r="U248" s="174"/>
      <c r="V248" s="174"/>
      <c r="W248" s="174"/>
      <c r="X248" s="175">
        <f>AL248*AS248+IF(AX248=1,AL248*AU248,AL248*AU248*2)</f>
        <v>4021.0786523892634</v>
      </c>
      <c r="Y248" s="173">
        <f>SUM(Z248:AD248)</f>
        <v>70891.616641622721</v>
      </c>
      <c r="Z248" s="174">
        <f>T248*$D$58/100</f>
        <v>62246.297538985804</v>
      </c>
      <c r="AA248" s="174"/>
      <c r="AB248" s="174"/>
      <c r="AC248" s="174"/>
      <c r="AD248" s="175">
        <f>X248*$D$58/100</f>
        <v>8645.3191026369168</v>
      </c>
      <c r="AE248" s="173">
        <f>AO248*(1-$D$20/100)*(1-$D$17/100)-AR248</f>
        <v>27.816913903176005</v>
      </c>
      <c r="AF248" s="174">
        <f>AP248</f>
        <v>36</v>
      </c>
      <c r="AG248" s="174">
        <f>IF($D$57&gt;100,100,$D$57)</f>
        <v>25.143699999999999</v>
      </c>
      <c r="AH248" s="174">
        <f>AQ248</f>
        <v>657</v>
      </c>
      <c r="AI248" s="174">
        <f>$D$58</f>
        <v>215</v>
      </c>
      <c r="AJ248" s="174">
        <f>10/6</f>
        <v>1.6666666666666667</v>
      </c>
      <c r="AK248" s="174">
        <f>SUM(AL248:AN248)</f>
        <v>13403.595507964212</v>
      </c>
      <c r="AL248" s="174">
        <f>(VLOOKUP(C248,$B$36:$AG$39,31,FALSE)+VLOOKUP(C248,$B$40:$AG$43,31,FALSE)*$D$54)*$D$59/100</f>
        <v>13403.595507964212</v>
      </c>
      <c r="AM248" s="174"/>
      <c r="AN248" s="174"/>
      <c r="AO248" s="176">
        <v>36</v>
      </c>
      <c r="AP248" s="174">
        <v>36</v>
      </c>
      <c r="AQ248" s="175">
        <f>VLOOKUP(C248,$B$45:$AG$48,31,FALSE)</f>
        <v>657</v>
      </c>
      <c r="AR248" s="31">
        <f>IF(LEFT(E248,1)*1=1,$S$71,$R$71)</f>
        <v>0</v>
      </c>
      <c r="AS248" s="2">
        <f>IF(LEFT(E248,1)*1=2,$U$71,$T$71)</f>
        <v>0</v>
      </c>
      <c r="AT248" s="33">
        <f>IF(LEFT(E248,1)*1=3,$W$71,$V$71)</f>
        <v>0</v>
      </c>
      <c r="AU248" s="31">
        <f>IF(MID(E248,3,1)*1=1,$Y$71,$X$71)</f>
        <v>0.3</v>
      </c>
      <c r="AV248" s="2">
        <f>IF(MID(E248,3,1)*1=2,$AA$71,$Z$71)</f>
        <v>0</v>
      </c>
      <c r="AW248" s="33">
        <f>IF(MID(E248,3,1)*1=3,$AC$71,$AB$71)</f>
        <v>1</v>
      </c>
      <c r="AX248" s="31">
        <f>IF(MID(E248,5,1)*1=1,$AE$71,$AD$71)</f>
        <v>1</v>
      </c>
      <c r="AY248" s="33">
        <f>IF(MID(E248,5,1)*1=2,$AG$71,$AF$71)</f>
        <v>1.8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customHeight="1">
      <c r="A249" s="2"/>
      <c r="B249" s="107">
        <v>790</v>
      </c>
      <c r="C249" s="31">
        <v>10</v>
      </c>
      <c r="D249" s="111" t="s">
        <v>21</v>
      </c>
      <c r="E249" s="2" t="s">
        <v>169</v>
      </c>
      <c r="F249" s="2" t="s">
        <v>149</v>
      </c>
      <c r="G249" s="2"/>
      <c r="H249" s="33"/>
      <c r="I249" s="173">
        <f>M249/AE249</f>
        <v>1614.9984362811724</v>
      </c>
      <c r="J249" s="174">
        <f>AH249/AE249</f>
        <v>23.618723568216776</v>
      </c>
      <c r="K249" s="189">
        <f>RANK(I249,$I$76:$I$999)</f>
        <v>174</v>
      </c>
      <c r="L249" s="190" t="e">
        <f>RANK(I249,$I$461:$I$888)</f>
        <v>#N/A</v>
      </c>
      <c r="M249" s="173">
        <f>SUM(N249:R249)</f>
        <v>44924.272455797254</v>
      </c>
      <c r="N249" s="174">
        <f>T249*(1+(IF((AG249+IF($D$62=1,15,0)+IF(F249="백어택",8,0))&gt;100,100,AG249+IF($D$62=1,15,0)+IF(F249="백어택",8,0))/100)*(AI249/100-1))</f>
        <v>31100.848993188771</v>
      </c>
      <c r="O249" s="174"/>
      <c r="P249" s="174"/>
      <c r="Q249" s="174"/>
      <c r="R249" s="175">
        <f>X249*(1+(IF((AG249+IF($D$62=1,15,0))&gt;100,100,AG249+IF($D$62=1,15,0))/100)*(AI249/100-1))</f>
        <v>13823.423462608485</v>
      </c>
      <c r="S249" s="173">
        <f>SUM(T249:X249)</f>
        <v>33240.916859751247</v>
      </c>
      <c r="T249" s="174">
        <f>AL249*AW249*AX249*AY249*IF(F249="백어택",1.2,1)</f>
        <v>22518.040453379876</v>
      </c>
      <c r="U249" s="174"/>
      <c r="V249" s="174"/>
      <c r="W249" s="174"/>
      <c r="X249" s="175">
        <f>AL249*AS249+IF(AX249=1,AL249*AU249,AL249*AU249*2)</f>
        <v>10722.87640637137</v>
      </c>
      <c r="Y249" s="173">
        <f>SUM(Z249:AD249)</f>
        <v>71467.971248465183</v>
      </c>
      <c r="Z249" s="174">
        <f>T249*$D$58/100</f>
        <v>48413.786974766728</v>
      </c>
      <c r="AA249" s="174"/>
      <c r="AB249" s="174"/>
      <c r="AC249" s="174"/>
      <c r="AD249" s="175">
        <f>X249*$D$58/100</f>
        <v>23054.184273698447</v>
      </c>
      <c r="AE249" s="173">
        <f>AO249*(1-$D$20/100)*(1-$D$17/100)-AR249</f>
        <v>27.816913903176005</v>
      </c>
      <c r="AF249" s="174">
        <f>AP249</f>
        <v>36</v>
      </c>
      <c r="AG249" s="174">
        <f>IF($D$57&gt;100,100,$D$57)</f>
        <v>25.143699999999999</v>
      </c>
      <c r="AH249" s="174">
        <f>AQ249</f>
        <v>657</v>
      </c>
      <c r="AI249" s="174">
        <f>$D$58</f>
        <v>215</v>
      </c>
      <c r="AJ249" s="174">
        <f>10/6</f>
        <v>1.6666666666666667</v>
      </c>
      <c r="AK249" s="174">
        <f>SUM(AL249:AN249)</f>
        <v>13403.595507964212</v>
      </c>
      <c r="AL249" s="174">
        <f>(VLOOKUP(C249,$B$36:$AG$39,31,FALSE)+VLOOKUP(C249,$B$40:$AG$43,31,FALSE)*$D$54)*$D$59/100</f>
        <v>13403.595507964212</v>
      </c>
      <c r="AM249" s="174"/>
      <c r="AN249" s="174"/>
      <c r="AO249" s="176">
        <v>36</v>
      </c>
      <c r="AP249" s="174">
        <v>36</v>
      </c>
      <c r="AQ249" s="175">
        <f>VLOOKUP(C249,$B$45:$AG$48,31,FALSE)</f>
        <v>657</v>
      </c>
      <c r="AR249" s="31">
        <f>IF(LEFT(E249,1)*1=1,$S$71,$R$71)</f>
        <v>0</v>
      </c>
      <c r="AS249" s="2">
        <f>IF(LEFT(E249,1)*1=2,$U$71,$T$71)</f>
        <v>0.2</v>
      </c>
      <c r="AT249" s="33">
        <f>IF(LEFT(E249,1)*1=3,$W$71,$V$71)</f>
        <v>0</v>
      </c>
      <c r="AU249" s="31">
        <f>IF(MID(E249,3,1)*1=1,$Y$71,$X$71)</f>
        <v>0.3</v>
      </c>
      <c r="AV249" s="2">
        <f>IF(MID(E249,3,1)*1=2,$AA$71,$Z$71)</f>
        <v>0</v>
      </c>
      <c r="AW249" s="33">
        <f>IF(MID(E249,3,1)*1=3,$AC$71,$AB$71)</f>
        <v>1</v>
      </c>
      <c r="AX249" s="31">
        <f>IF(MID(E249,5,1)*1=1,$AE$71,$AD$71)</f>
        <v>1.4</v>
      </c>
      <c r="AY249" s="33">
        <f>IF(MID(E249,5,1)*1=2,$AG$71,$AF$71)</f>
        <v>1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customHeight="1">
      <c r="A250" s="2"/>
      <c r="B250" s="107">
        <v>177</v>
      </c>
      <c r="C250" s="31">
        <v>10</v>
      </c>
      <c r="D250" s="106" t="s">
        <v>10</v>
      </c>
      <c r="E250" s="2" t="s">
        <v>95</v>
      </c>
      <c r="F250" s="2" t="s">
        <v>149</v>
      </c>
      <c r="G250" s="2"/>
      <c r="H250" s="33"/>
      <c r="I250" s="173">
        <f>M250/AE250</f>
        <v>1606.5288104813014</v>
      </c>
      <c r="J250" s="174">
        <f>AH250/AE250</f>
        <v>25.811482952392598</v>
      </c>
      <c r="K250" s="189">
        <f>RANK(I250,$I$76:$I$999)</f>
        <v>175</v>
      </c>
      <c r="L250" s="190">
        <f>RANK(I250,$I$76:$I$460)</f>
        <v>175</v>
      </c>
      <c r="M250" s="173">
        <f>SUM(N250:R250)</f>
        <v>25643.23294167576</v>
      </c>
      <c r="N250" s="174">
        <f>T250*(1+(IF(($AG250+IF($D$62=1,15,0)+IF($F250="백어택",8,0))&gt;100,100,($AG250+IF($D$62=1,15,0)+IF($F250="백어택",8,0)))/100)*((($AI250+AY250)/100-1)))</f>
        <v>6410.8082354189401</v>
      </c>
      <c r="O250" s="174">
        <f>U250*(1+(IF(($AG250+IF($D$62=1,IF(AS250=15,0,15),0)+$AS250+IF($F250="백어택",8,0))&gt;100,100,($AG250+IF($D$62=1,IF(AS250=15,0,15),0)+$AS250+IF($F250="백어택",8,0)))/100)*((($AI250+$AY250)/100-1)))</f>
        <v>6410.8082354189401</v>
      </c>
      <c r="P250" s="174">
        <f>V250*(1+(IF(($AG250+IF($D$62=1,IF(AT250=15,0,15),0)+$AS250+IF($F250="백어택",8,0))&gt;100,100,($AG250+IF($D$62=1,IF(AT250=15,0,15),0)+$AS250+IF($F250="백어택",8,0)))/100)*((($AI250+$AY250)/100-1)))</f>
        <v>6410.8082354189401</v>
      </c>
      <c r="Q250" s="174">
        <f>W250*(1+(IF(($AG250+IF($D$62=1,IF(AU250=15,0,15),0)+$AS250+IF($F250="백어택",8,0))&gt;100,100,($AG250+IF($D$62=1,IF(AU250=15,0,15),0)+$AS250+IF($F250="백어택",8,0)))/100)*((($AI250+$AY250)/100-1)))</f>
        <v>6410.8082354189401</v>
      </c>
      <c r="R250" s="175">
        <f>X250*(1+(IF($D$57+AS250&gt;100,100,$D$57+AS250)/100)*(AI250/100-1))</f>
        <v>0</v>
      </c>
      <c r="S250" s="173">
        <f>SUM(T250:X250)</f>
        <v>9204.052124360931</v>
      </c>
      <c r="T250" s="174">
        <f>AL250*AX250*IF(F250="백어택",1.2,1)/4</f>
        <v>2301.0130310902327</v>
      </c>
      <c r="U250" s="174">
        <f>T250</f>
        <v>2301.0130310902327</v>
      </c>
      <c r="V250" s="174">
        <f>U250</f>
        <v>2301.0130310902327</v>
      </c>
      <c r="W250" s="174">
        <f>V250</f>
        <v>2301.0130310902327</v>
      </c>
      <c r="X250" s="175">
        <f>AL250*IF(AU250=1,0,IF(AX250=1,AU250,0.324))</f>
        <v>0</v>
      </c>
      <c r="Y250" s="173">
        <f>SUM(Z250:AD250)</f>
        <v>26034.554226810957</v>
      </c>
      <c r="Z250" s="174">
        <f>T250*AI250/100</f>
        <v>6508.6385567027392</v>
      </c>
      <c r="AA250" s="174">
        <f>Z250</f>
        <v>6508.6385567027392</v>
      </c>
      <c r="AB250" s="174">
        <f>AA250</f>
        <v>6508.6385567027392</v>
      </c>
      <c r="AC250" s="174">
        <f>AB250</f>
        <v>6508.6385567027392</v>
      </c>
      <c r="AD250" s="175"/>
      <c r="AE250" s="173">
        <f>AO250*(1-$D$17/100)</f>
        <v>15.961888</v>
      </c>
      <c r="AF250" s="174">
        <f>AP250</f>
        <v>36</v>
      </c>
      <c r="AG250" s="174">
        <f>IF($D$57+AV250&gt;100,100,$D$57+AV250)</f>
        <v>55.143699999999995</v>
      </c>
      <c r="AH250" s="174">
        <f>AQ250</f>
        <v>412</v>
      </c>
      <c r="AI250" s="174">
        <f>$D$58+$D$19</f>
        <v>282.85969999999998</v>
      </c>
      <c r="AJ250" s="174">
        <f>10*AR250/(7-IF(AX250=1,0,3))</f>
        <v>1.4285714285714286</v>
      </c>
      <c r="AK250" s="174">
        <f>SUM(AL250:AN250)</f>
        <v>7670.0434369674422</v>
      </c>
      <c r="AL250" s="174">
        <f>(VLOOKUP(C250,$B$36:$AG$39,13,FALSE)+VLOOKUP(C250,$B$40:$AG$43,13,FALSE)*$D$54)*$D$59/100</f>
        <v>7670.0434369674422</v>
      </c>
      <c r="AM250" s="174"/>
      <c r="AN250" s="174"/>
      <c r="AO250" s="176">
        <v>16</v>
      </c>
      <c r="AP250" s="174">
        <v>36</v>
      </c>
      <c r="AQ250" s="175">
        <f>VLOOKUP(C250,$B$45:$AA$48,13,FALSE)</f>
        <v>412</v>
      </c>
      <c r="AR250" s="31">
        <f>IF(LEFT(E250,1)*1=1,$S$60,$R$60)</f>
        <v>1</v>
      </c>
      <c r="AS250" s="2">
        <f>IF(LEFT(E250,1)*1=2,$U$60,$T$60)</f>
        <v>0</v>
      </c>
      <c r="AT250" s="33">
        <f>IF(LEFT(E250,1)*1=3,$W$60,$V$60)</f>
        <v>0</v>
      </c>
      <c r="AU250" s="31">
        <f>IF(MID(E250,3,1)*1=1,$Y$60,$X$60)</f>
        <v>1</v>
      </c>
      <c r="AV250" s="2">
        <f>IF(MID(E250,3,1)*1=2,$AA$60,$Z$60)</f>
        <v>30</v>
      </c>
      <c r="AW250" s="33">
        <f>IF(MID(E250,3,1)*1=3,$AC$60,$AB$60)</f>
        <v>0</v>
      </c>
      <c r="AX250" s="31">
        <f>IF(MID(E250,5,1)*1=1,$AE$60,$AD$60)</f>
        <v>1</v>
      </c>
      <c r="AY250" s="33">
        <f>IF(MID(E250,5,1)*1=2,$AG$60,$AF$60)</f>
        <v>100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customHeight="1">
      <c r="A251" s="2"/>
      <c r="B251" s="107">
        <v>180</v>
      </c>
      <c r="C251" s="31">
        <v>10</v>
      </c>
      <c r="D251" s="106" t="s">
        <v>10</v>
      </c>
      <c r="E251" s="2" t="s">
        <v>154</v>
      </c>
      <c r="F251" s="2" t="s">
        <v>149</v>
      </c>
      <c r="G251" s="2"/>
      <c r="H251" s="33"/>
      <c r="I251" s="173">
        <f>M251/AE251</f>
        <v>1606.5288104813014</v>
      </c>
      <c r="J251" s="174">
        <f>AH251/AE251</f>
        <v>25.811482952392598</v>
      </c>
      <c r="K251" s="189">
        <f>RANK(I251,$I$76:$I$999)</f>
        <v>175</v>
      </c>
      <c r="L251" s="190">
        <f>RANK(I251,$I$76:$I$460)</f>
        <v>175</v>
      </c>
      <c r="M251" s="173">
        <f>SUM(N251:R251)</f>
        <v>25643.23294167576</v>
      </c>
      <c r="N251" s="174">
        <f>T251*(1+(IF(($AG251+IF($D$62=1,15,0)+IF($F251="백어택",8,0))&gt;100,100,($AG251+IF($D$62=1,15,0)+IF($F251="백어택",8,0)))/100)*((($AI251+AY251)/100-1)))</f>
        <v>6410.8082354189401</v>
      </c>
      <c r="O251" s="174">
        <f>U251*(1+(IF(($AG251+IF($D$62=1,IF(AS251=15,0,15),0)+$AS251+IF($F251="백어택",8,0))&gt;100,100,($AG251+IF($D$62=1,IF(AS251=15,0,15),0)+$AS251+IF($F251="백어택",8,0)))/100)*((($AI251+$AY251)/100-1)))</f>
        <v>6410.8082354189401</v>
      </c>
      <c r="P251" s="174">
        <f>V251*(1+(IF(($AG251+IF($D$62=1,IF(AT251=15,0,15),0)+$AS251+IF($F251="백어택",8,0))&gt;100,100,($AG251+IF($D$62=1,IF(AT251=15,0,15),0)+$AS251+IF($F251="백어택",8,0)))/100)*((($AI251+$AY251)/100-1)))</f>
        <v>6410.8082354189401</v>
      </c>
      <c r="Q251" s="174">
        <f>W251*(1+(IF(($AG251+IF($D$62=1,IF(AU251=15,0,15),0)+$AS251+IF($F251="백어택",8,0))&gt;100,100,($AG251+IF($D$62=1,IF(AU251=15,0,15),0)+$AS251+IF($F251="백어택",8,0)))/100)*((($AI251+$AY251)/100-1)))</f>
        <v>6410.8082354189401</v>
      </c>
      <c r="R251" s="175">
        <f>X251*(1+(IF($D$57+AS251&gt;100,100,$D$57+AS251)/100)*(AI251/100-1))</f>
        <v>0</v>
      </c>
      <c r="S251" s="173">
        <f>SUM(T251:X251)</f>
        <v>9204.052124360931</v>
      </c>
      <c r="T251" s="174">
        <f>AL251*AX251*IF(F251="백어택",1.2,1)/4</f>
        <v>2301.0130310902327</v>
      </c>
      <c r="U251" s="174">
        <f>T251</f>
        <v>2301.0130310902327</v>
      </c>
      <c r="V251" s="174">
        <f>U251</f>
        <v>2301.0130310902327</v>
      </c>
      <c r="W251" s="174">
        <f>V251</f>
        <v>2301.0130310902327</v>
      </c>
      <c r="X251" s="175">
        <f>AL251*IF(AU251=1,0,IF(AX251=1,AU251,0.324))</f>
        <v>0</v>
      </c>
      <c r="Y251" s="173">
        <f>SUM(Z251:AD251)</f>
        <v>26034.554226810957</v>
      </c>
      <c r="Z251" s="174">
        <f>T251*AI251/100</f>
        <v>6508.6385567027392</v>
      </c>
      <c r="AA251" s="174">
        <f>Z251</f>
        <v>6508.6385567027392</v>
      </c>
      <c r="AB251" s="174">
        <f>AA251</f>
        <v>6508.6385567027392</v>
      </c>
      <c r="AC251" s="174">
        <f>AB251</f>
        <v>6508.6385567027392</v>
      </c>
      <c r="AD251" s="175"/>
      <c r="AE251" s="173">
        <f>AO251*(1-$D$17/100)</f>
        <v>15.961888</v>
      </c>
      <c r="AF251" s="174">
        <f>AP251</f>
        <v>36</v>
      </c>
      <c r="AG251" s="174">
        <f>IF($D$57+AV251&gt;100,100,$D$57+AV251)</f>
        <v>55.143699999999995</v>
      </c>
      <c r="AH251" s="174">
        <f>AQ251</f>
        <v>412</v>
      </c>
      <c r="AI251" s="174">
        <f>$D$58+$D$19</f>
        <v>282.85969999999998</v>
      </c>
      <c r="AJ251" s="174">
        <f>10*AR251/(7-IF(AX251=1,0,3))</f>
        <v>1.2142857142857142</v>
      </c>
      <c r="AK251" s="174">
        <f>SUM(AL251:AN251)</f>
        <v>7670.0434369674422</v>
      </c>
      <c r="AL251" s="174">
        <f>(VLOOKUP(C251,$B$36:$AG$39,13,FALSE)+VLOOKUP(C251,$B$40:$AG$43,13,FALSE)*$D$54)*$D$59/100</f>
        <v>7670.0434369674422</v>
      </c>
      <c r="AM251" s="174"/>
      <c r="AN251" s="174"/>
      <c r="AO251" s="176">
        <v>16</v>
      </c>
      <c r="AP251" s="174">
        <v>36</v>
      </c>
      <c r="AQ251" s="175">
        <f>VLOOKUP(C251,$B$45:$AA$48,13,FALSE)</f>
        <v>412</v>
      </c>
      <c r="AR251" s="31">
        <f>IF(LEFT(E251,1)*1=1,$S$60,$R$60)</f>
        <v>0.85</v>
      </c>
      <c r="AS251" s="2">
        <f>IF(LEFT(E251,1)*1=2,$U$60,$T$60)</f>
        <v>0</v>
      </c>
      <c r="AT251" s="33">
        <f>IF(LEFT(E251,1)*1=3,$W$60,$V$60)</f>
        <v>0</v>
      </c>
      <c r="AU251" s="31">
        <f>IF(MID(E251,3,1)*1=1,$Y$60,$X$60)</f>
        <v>1</v>
      </c>
      <c r="AV251" s="2">
        <f>IF(MID(E251,3,1)*1=2,$AA$60,$Z$60)</f>
        <v>30</v>
      </c>
      <c r="AW251" s="33">
        <f>IF(MID(E251,3,1)*1=3,$AC$60,$AB$60)</f>
        <v>0</v>
      </c>
      <c r="AX251" s="31">
        <f>IF(MID(E251,5,1)*1=1,$AE$60,$AD$60)</f>
        <v>1</v>
      </c>
      <c r="AY251" s="33">
        <f>IF(MID(E251,5,1)*1=2,$AG$60,$AF$60)</f>
        <v>100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customHeight="1">
      <c r="A252" s="2"/>
      <c r="B252" s="107">
        <v>203</v>
      </c>
      <c r="C252" s="31">
        <v>10</v>
      </c>
      <c r="D252" s="106" t="s">
        <v>10</v>
      </c>
      <c r="E252" s="2" t="s">
        <v>161</v>
      </c>
      <c r="F252" s="2"/>
      <c r="G252" s="2"/>
      <c r="H252" s="33"/>
      <c r="I252" s="173">
        <f>M252/AE252</f>
        <v>1600.6141804800161</v>
      </c>
      <c r="J252" s="174">
        <f>AH252/AE252</f>
        <v>25.811482952392598</v>
      </c>
      <c r="K252" s="189">
        <f>RANK(I252,$I$76:$I$999)</f>
        <v>177</v>
      </c>
      <c r="L252" s="190">
        <f>RANK(I252,$I$76:$I$460)</f>
        <v>177</v>
      </c>
      <c r="M252" s="173">
        <f>SUM(N252:R252)</f>
        <v>25548.824280033805</v>
      </c>
      <c r="N252" s="174">
        <f>T252*(1+(IF(($AG252+IF($D$62=1,15,0)+IF($F252="백어택",8,0))&gt;100,100,($AG252+IF($D$62=1,15,0)+IF($F252="백어택",8,0)))/100)*((($AI252+AY252)/100-1)))</f>
        <v>5598.2762839561065</v>
      </c>
      <c r="O252" s="174">
        <f>U252*(1+(IF(($AG252+IF($D$62=1,IF(AS252=15,0,15),0)+$AS252+IF($F252="백어택",8,0))&gt;100,100,($AG252+IF($D$62=1,IF(AS252=15,0,15),0)+$AS252+IF($F252="백어택",8,0)))/100)*((($AI252+$AY252)/100-1)))</f>
        <v>6650.1826653592334</v>
      </c>
      <c r="P252" s="174">
        <f>V252*(1+(IF(($AG252+IF($D$62=1,IF(AT252=15,0,15),0)+$AS252+IF($F252="백어택",8,0))&gt;100,100,($AG252+IF($D$62=1,IF(AT252=15,0,15),0)+$AS252+IF($F252="백어택",8,0)))/100)*((($AI252+$AY252)/100-1)))</f>
        <v>6650.1826653592334</v>
      </c>
      <c r="Q252" s="174">
        <f>W252*(1+(IF(($AG252+IF($D$62=1,IF(AU252=15,0,15),0)+$AS252+IF($F252="백어택",8,0))&gt;100,100,($AG252+IF($D$62=1,IF(AU252=15,0,15),0)+$AS252+IF($F252="백어택",8,0)))/100)*((($AI252+$AY252)/100-1)))</f>
        <v>6650.1826653592334</v>
      </c>
      <c r="R252" s="175">
        <f>X252*(1+(IF($D$57+AS252&gt;100,100,$D$57+AS252)/100)*(AI252/100-1))</f>
        <v>0</v>
      </c>
      <c r="S252" s="173">
        <f>SUM(T252:X252)</f>
        <v>15340.086873934884</v>
      </c>
      <c r="T252" s="174">
        <f>AL252*AX252*IF(F252="백어택",1.2,1)/4</f>
        <v>3835.0217184837211</v>
      </c>
      <c r="U252" s="174">
        <f>T252</f>
        <v>3835.0217184837211</v>
      </c>
      <c r="V252" s="174">
        <f>U252</f>
        <v>3835.0217184837211</v>
      </c>
      <c r="W252" s="174">
        <f>V252</f>
        <v>3835.0217184837211</v>
      </c>
      <c r="X252" s="175">
        <f>AL252*IF(AU252=1,0,IF(AX252=1,AU252,0.324))</f>
        <v>0</v>
      </c>
      <c r="Y252" s="173">
        <f>SUM(Z252:AD252)</f>
        <v>43390.923711351585</v>
      </c>
      <c r="Z252" s="174">
        <f>T252*AI252/100</f>
        <v>10847.730927837896</v>
      </c>
      <c r="AA252" s="174">
        <f>Z252</f>
        <v>10847.730927837896</v>
      </c>
      <c r="AB252" s="174">
        <f>AA252</f>
        <v>10847.730927837896</v>
      </c>
      <c r="AC252" s="174">
        <f>AB252</f>
        <v>10847.730927837896</v>
      </c>
      <c r="AD252" s="175"/>
      <c r="AE252" s="173">
        <f>AO252*(1-$D$17/100)</f>
        <v>15.961888</v>
      </c>
      <c r="AF252" s="174">
        <f>AP252</f>
        <v>36</v>
      </c>
      <c r="AG252" s="174">
        <f>IF($D$57+AV252&gt;100,100,$D$57+AV252)</f>
        <v>25.143699999999999</v>
      </c>
      <c r="AH252" s="174">
        <f>AQ252</f>
        <v>412</v>
      </c>
      <c r="AI252" s="174">
        <f>$D$58+$D$19</f>
        <v>282.85969999999998</v>
      </c>
      <c r="AJ252" s="174">
        <f>10*AR252/(7-IF(AX252=1,0,3))</f>
        <v>2.5</v>
      </c>
      <c r="AK252" s="174">
        <f>SUM(AL252:AN252)</f>
        <v>7670.0434369674422</v>
      </c>
      <c r="AL252" s="174">
        <f>(VLOOKUP(C252,$B$36:$AG$39,13,FALSE)+VLOOKUP(C252,$B$40:$AG$43,13,FALSE)*$D$54)*$D$59/100</f>
        <v>7670.0434369674422</v>
      </c>
      <c r="AM252" s="174"/>
      <c r="AN252" s="174"/>
      <c r="AO252" s="176">
        <v>16</v>
      </c>
      <c r="AP252" s="174">
        <v>36</v>
      </c>
      <c r="AQ252" s="175">
        <f>VLOOKUP(C252,$B$45:$AA$48,13,FALSE)</f>
        <v>412</v>
      </c>
      <c r="AR252" s="31">
        <f>IF(LEFT(E252,1)*1=1,$S$60,$R$60)</f>
        <v>1</v>
      </c>
      <c r="AS252" s="2">
        <f>IF(LEFT(E252,1)*1=2,$U$60,$T$60)</f>
        <v>15</v>
      </c>
      <c r="AT252" s="33">
        <f>IF(LEFT(E252,1)*1=3,$W$60,$V$60)</f>
        <v>0</v>
      </c>
      <c r="AU252" s="31">
        <f>IF(MID(E252,3,1)*1=1,$Y$60,$X$60)</f>
        <v>1</v>
      </c>
      <c r="AV252" s="2">
        <f>IF(MID(E252,3,1)*1=2,$AA$60,$Z$60)</f>
        <v>0</v>
      </c>
      <c r="AW252" s="33">
        <f>IF(MID(E252,3,1)*1=3,$AC$60,$AB$60)</f>
        <v>0</v>
      </c>
      <c r="AX252" s="31">
        <f>IF(MID(E252,5,1)*1=1,$AE$60,$AD$60)</f>
        <v>2</v>
      </c>
      <c r="AY252" s="33">
        <f>IF(MID(E252,5,1)*1=2,$AG$60,$AF$60)</f>
        <v>0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customHeight="1">
      <c r="A253" s="2"/>
      <c r="B253" s="107">
        <v>846</v>
      </c>
      <c r="C253" s="31">
        <v>10</v>
      </c>
      <c r="D253" s="113" t="s">
        <v>12</v>
      </c>
      <c r="E253" s="2" t="s">
        <v>92</v>
      </c>
      <c r="F253" s="2"/>
      <c r="G253" s="2"/>
      <c r="H253" s="50"/>
      <c r="I253" s="173">
        <f>M253/AE253</f>
        <v>1600.0241292654378</v>
      </c>
      <c r="J253" s="174">
        <f>AH253/AE253</f>
        <v>21.760166048861723</v>
      </c>
      <c r="K253" s="189">
        <f>RANK(I253,$I$76:$I$999)</f>
        <v>178</v>
      </c>
      <c r="L253" s="190" t="e">
        <f>RANK(I253,$I$889:$I$999)</f>
        <v>#N/A</v>
      </c>
      <c r="M253" s="173">
        <f>SUM(N253:R253)*(1+$D$22/100)</f>
        <v>38309.108922948661</v>
      </c>
      <c r="N253" s="174">
        <f>T253*(1+(IF((AG253+IF($D$62=1,15,0)+IF(F253="백어택",8,0))&gt;100,100,AG253+IF($D$62=1,15,0)+IF(F253="백어택",8,0))/100)*(AI253/100-1))</f>
        <v>15706.39535629135</v>
      </c>
      <c r="O253" s="174">
        <f>U253*(1+(IF((AG253+IF($D$62=1,15,0)+IF(F253="백어택",8,0))&gt;100,100,AG253+IF($D$62=1,15,0)+IF(F253="백어택",8,0))/100)*(AI253/100-1))</f>
        <v>0</v>
      </c>
      <c r="P253" s="174"/>
      <c r="Q253" s="174"/>
      <c r="R253" s="175">
        <f>X253*(1+(IF(($D$57+IF($D$62=1,15,0)+IF(F253="백어택",8,0))&gt;100,100,$D$57+IF($D$62=1,15,0)+IF(F253="백어택",8,0))/100)*(AI253/100-1))</f>
        <v>18847.67442754962</v>
      </c>
      <c r="S253" s="173">
        <f>SUM(T253:X253)</f>
        <v>26803.708982184438</v>
      </c>
      <c r="T253" s="174">
        <f>AL253*AU253*AV253</f>
        <v>12183.504082811109</v>
      </c>
      <c r="U253" s="174">
        <f>AL253*AU253*AV253*AX253</f>
        <v>0</v>
      </c>
      <c r="V253" s="174"/>
      <c r="W253" s="174"/>
      <c r="X253" s="175">
        <f>AL253*AY253</f>
        <v>14620.20489937333</v>
      </c>
      <c r="Y253" s="173">
        <f>SUM(Z253:AD253)</f>
        <v>57627.97431169654</v>
      </c>
      <c r="Z253" s="174">
        <f>T253*$D$58/100</f>
        <v>26194.533778043882</v>
      </c>
      <c r="AA253" s="174">
        <f>U253*$D$58/100</f>
        <v>0</v>
      </c>
      <c r="AB253" s="174"/>
      <c r="AC253" s="174"/>
      <c r="AD253" s="175">
        <f>X253*$D$58/100</f>
        <v>31433.440533652658</v>
      </c>
      <c r="AE253" s="173">
        <f>AO253*(1-$D$17/100)</f>
        <v>23.942831999999999</v>
      </c>
      <c r="AF253" s="174">
        <f>AP253</f>
        <v>36</v>
      </c>
      <c r="AG253" s="174">
        <f>IF($D$57&gt;100,100,$D$57)</f>
        <v>25.143699999999999</v>
      </c>
      <c r="AH253" s="174">
        <f>AQ253</f>
        <v>521</v>
      </c>
      <c r="AI253" s="174">
        <f>$D$58</f>
        <v>215</v>
      </c>
      <c r="AJ253" s="174">
        <f>10/7</f>
        <v>1.4285714285714286</v>
      </c>
      <c r="AK253" s="174">
        <f>SUM(AL253:AN253)</f>
        <v>12183.504082811109</v>
      </c>
      <c r="AL253" s="174">
        <f>(VLOOKUP(C253,$B$36:$AG$39,16,FALSE)+VLOOKUP(C253,$B$40:$AG$43,16,FALSE)*$D$54)*$D$59/100</f>
        <v>12183.504082811109</v>
      </c>
      <c r="AM253" s="174"/>
      <c r="AN253" s="174"/>
      <c r="AO253" s="176">
        <v>24</v>
      </c>
      <c r="AP253" s="174">
        <v>36</v>
      </c>
      <c r="AQ253" s="175">
        <f>VLOOKUP(C253,$B$45:$AA$48,16,FALSE)</f>
        <v>521</v>
      </c>
      <c r="AR253" s="31">
        <f>IF(LEFT(E253,1)*1=1,$S$62,$R$62)</f>
        <v>0</v>
      </c>
      <c r="AS253" s="2">
        <f>IF(LEFT(E253,1)*1=2,$U$62,$T$62)</f>
        <v>0</v>
      </c>
      <c r="AT253" s="33">
        <f>IF(LEFT(E253,1)*1=3,$W$62,$V$62)</f>
        <v>0</v>
      </c>
      <c r="AU253" s="31">
        <f>IF(MID(E253,3,1)*1=1,$Y$62,$X$62)</f>
        <v>1</v>
      </c>
      <c r="AV253" s="2">
        <f>IF(MID(E253,3,1)*1=2,$AA$62,$Z$62)</f>
        <v>1</v>
      </c>
      <c r="AW253" s="33">
        <f>IF(MID(E253,3,1)*1=3,$AC$62,$AB$62)</f>
        <v>0</v>
      </c>
      <c r="AX253" s="31">
        <f>IF(MID(E253,5,1)*1=1,$AE$62,$AD$62)</f>
        <v>0</v>
      </c>
      <c r="AY253" s="33">
        <f>IF(MID(E253,5,1)*1=2,$AG$62,$AF$62)</f>
        <v>1.2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customHeight="1">
      <c r="A254" s="2"/>
      <c r="B254" s="107">
        <v>852</v>
      </c>
      <c r="C254" s="31">
        <v>10</v>
      </c>
      <c r="D254" s="113" t="s">
        <v>12</v>
      </c>
      <c r="E254" s="2" t="s">
        <v>98</v>
      </c>
      <c r="F254" s="2"/>
      <c r="G254" s="2"/>
      <c r="H254" s="33"/>
      <c r="I254" s="173">
        <f>M254/AE254</f>
        <v>1600.0241292654378</v>
      </c>
      <c r="J254" s="174">
        <f>AH254/AE254</f>
        <v>21.760166048861723</v>
      </c>
      <c r="K254" s="189">
        <f>RANK(I254,$I$76:$I$999)</f>
        <v>178</v>
      </c>
      <c r="L254" s="190" t="e">
        <f>RANK(I254,$I$889:$I$999)</f>
        <v>#N/A</v>
      </c>
      <c r="M254" s="173">
        <f>SUM(N254:R254)*(1+$D$22/100)</f>
        <v>38309.108922948661</v>
      </c>
      <c r="N254" s="174">
        <f>T254*(1+(IF((AG254+IF($D$62=1,15,0)+IF(F254="백어택",8,0))&gt;100,100,AG254+IF($D$62=1,15,0)+IF(F254="백어택",8,0))/100)*(AI254/100-1))</f>
        <v>15706.39535629135</v>
      </c>
      <c r="O254" s="174">
        <f>U254*(1+(IF((AG254+IF($D$62=1,15,0)+IF(F254="백어택",8,0))&gt;100,100,AG254+IF($D$62=1,15,0)+IF(F254="백어택",8,0))/100)*(AI254/100-1))</f>
        <v>0</v>
      </c>
      <c r="P254" s="174"/>
      <c r="Q254" s="174"/>
      <c r="R254" s="175">
        <f>X254*(1+(IF(($D$57+IF($D$62=1,15,0)+IF(F254="백어택",8,0))&gt;100,100,$D$57+IF($D$62=1,15,0)+IF(F254="백어택",8,0))/100)*(AI254/100-1))</f>
        <v>18847.67442754962</v>
      </c>
      <c r="S254" s="173">
        <f>SUM(T254:X254)</f>
        <v>26803.708982184438</v>
      </c>
      <c r="T254" s="174">
        <f>AL254*AU254*AV254</f>
        <v>12183.504082811109</v>
      </c>
      <c r="U254" s="174">
        <f>AL254*AU254*AV254*AX254</f>
        <v>0</v>
      </c>
      <c r="V254" s="174"/>
      <c r="W254" s="174"/>
      <c r="X254" s="175">
        <f>AL254*AY254</f>
        <v>14620.20489937333</v>
      </c>
      <c r="Y254" s="173">
        <f>SUM(Z254:AD254)</f>
        <v>57627.97431169654</v>
      </c>
      <c r="Z254" s="174">
        <f>T254*$D$58/100</f>
        <v>26194.533778043882</v>
      </c>
      <c r="AA254" s="174">
        <f>U254*$D$58/100</f>
        <v>0</v>
      </c>
      <c r="AB254" s="174"/>
      <c r="AC254" s="174"/>
      <c r="AD254" s="175">
        <f>X254*$D$58/100</f>
        <v>31433.440533652658</v>
      </c>
      <c r="AE254" s="173">
        <f>AO254*(1-$D$17/100)</f>
        <v>23.942831999999999</v>
      </c>
      <c r="AF254" s="174">
        <f>AP254</f>
        <v>36</v>
      </c>
      <c r="AG254" s="174">
        <f>IF($D$57&gt;100,100,$D$57)</f>
        <v>25.143699999999999</v>
      </c>
      <c r="AH254" s="174">
        <f>AQ254</f>
        <v>521</v>
      </c>
      <c r="AI254" s="174">
        <f>$D$58</f>
        <v>215</v>
      </c>
      <c r="AJ254" s="174">
        <f>10/7</f>
        <v>1.4285714285714286</v>
      </c>
      <c r="AK254" s="174">
        <f>SUM(AL254:AN254)</f>
        <v>12183.504082811109</v>
      </c>
      <c r="AL254" s="174">
        <f>(VLOOKUP(C254,$B$36:$AG$39,16,FALSE)+VLOOKUP(C254,$B$40:$AG$43,16,FALSE)*$D$54)*$D$59/100</f>
        <v>12183.504082811109</v>
      </c>
      <c r="AM254" s="174"/>
      <c r="AN254" s="174"/>
      <c r="AO254" s="176">
        <v>24</v>
      </c>
      <c r="AP254" s="174">
        <v>36</v>
      </c>
      <c r="AQ254" s="175">
        <f>VLOOKUP(C254,$B$45:$AA$48,16,FALSE)</f>
        <v>521</v>
      </c>
      <c r="AR254" s="31">
        <f>IF(LEFT(E254,1)*1=1,$S$62,$R$62)</f>
        <v>0</v>
      </c>
      <c r="AS254" s="2">
        <f>IF(LEFT(E254,1)*1=2,$U$62,$T$62)</f>
        <v>0</v>
      </c>
      <c r="AT254" s="33">
        <f>IF(LEFT(E254,1)*1=3,$W$62,$V$62)</f>
        <v>0</v>
      </c>
      <c r="AU254" s="31">
        <f>IF(MID(E254,3,1)*1=1,$Y$62,$X$62)</f>
        <v>1</v>
      </c>
      <c r="AV254" s="2">
        <f>IF(MID(E254,3,1)*1=2,$AA$62,$Z$62)</f>
        <v>1</v>
      </c>
      <c r="AW254" s="33">
        <f>IF(MID(E254,3,1)*1=3,$AC$62,$AB$62)</f>
        <v>0</v>
      </c>
      <c r="AX254" s="31">
        <f>IF(MID(E254,5,1)*1=1,$AE$62,$AD$62)</f>
        <v>0</v>
      </c>
      <c r="AY254" s="33">
        <f>IF(MID(E254,5,1)*1=2,$AG$62,$AF$62)</f>
        <v>1.2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customHeight="1">
      <c r="A255" s="2"/>
      <c r="B255" s="107">
        <v>869</v>
      </c>
      <c r="C255" s="31">
        <v>10</v>
      </c>
      <c r="D255" s="113" t="s">
        <v>15</v>
      </c>
      <c r="E255" s="2" t="s">
        <v>98</v>
      </c>
      <c r="F255" s="2"/>
      <c r="G255" s="2"/>
      <c r="H255" s="33">
        <f>IF(AX255=100,4,3)</f>
        <v>3</v>
      </c>
      <c r="I255" s="173">
        <f>M255/AE255</f>
        <v>1596.0415637835235</v>
      </c>
      <c r="J255" s="174">
        <f>AH255/AE255</f>
        <v>19.780450366105395</v>
      </c>
      <c r="K255" s="189">
        <f>RANK(I255,$I$76:$I$999)</f>
        <v>180</v>
      </c>
      <c r="L255" s="190" t="e">
        <f>RANK(I255,$I$889:$I$999)</f>
        <v>#N/A</v>
      </c>
      <c r="M255" s="173">
        <f>SUM(N255:R255)*(1+$D$22/100)</f>
        <v>47767.193783357739</v>
      </c>
      <c r="N255" s="174">
        <f>T255*(1+(IF((AG255+IF($D$62=1,15,0)+IF(F255="백어택",8,0))&gt;100,100,AG255+IF($D$62=1,15,0)+IF(F255="백어택",8,0))/100)*(AI255/100-1))</f>
        <v>10258.35191292022</v>
      </c>
      <c r="O255" s="174">
        <f>U255*(1+(IF((AG255+IF($D$62=1,15,0)+IF(F255="백어택",8,0))&gt;100,100,AG255+IF($D$62=1,15,0)+IF(F255="백어택",8,0))/100)*(AI255/100-1))</f>
        <v>10258.35191292022</v>
      </c>
      <c r="P255" s="174">
        <f>V255*(1+(IF((AG255+IF($D$62=1,15,0)+IF(F255="백어택",8,0))&gt;100,100,AG255+IF($D$62=1,15,0)+IF(F255="백어택",8,0))/100)*(AI255/100-1))</f>
        <v>10258.35191292022</v>
      </c>
      <c r="Q255" s="174">
        <f>W255*(1+(IF((AG255+IF($D$62=1,15,0)+IF(F255="백어택",8,0))&gt;100,100,AG255+IF($D$62=1,15,0)+IF(F255="백어택",8,0))/100)*(AI255/100-1))</f>
        <v>0</v>
      </c>
      <c r="R255" s="175">
        <f>X255*(1+(IF(($D$57+IF($D$62=1,15,0)+IF(F255="백어택",8,0))&gt;100,100,$D$57+IF($D$62=1,15,0)+IF(F255="백어택",8,0))/100)*(AI255/100-1))</f>
        <v>12310.022295504263</v>
      </c>
      <c r="S255" s="173">
        <f>SUM(T255:X255)</f>
        <v>33421.240980568924</v>
      </c>
      <c r="T255" s="174">
        <f>AL255*AS255*AY255</f>
        <v>7957.4383287068868</v>
      </c>
      <c r="U255" s="174">
        <f>AL255*AS255*AY255</f>
        <v>7957.4383287068868</v>
      </c>
      <c r="V255" s="174">
        <f>AL255*AS255*AY255</f>
        <v>7957.4383287068868</v>
      </c>
      <c r="W255" s="174">
        <f>IF(H255=4,AL255*AS255*IF(AT255=0,AY255,1),0)</f>
        <v>0</v>
      </c>
      <c r="X255" s="175">
        <f>AL255*IF(H255=3,9,IF(AT255=1,10,9))*IF(AW255=1,0,AW255)</f>
        <v>9548.9259944482637</v>
      </c>
      <c r="Y255" s="173">
        <f>SUM(Z255:AD255)</f>
        <v>71855.668108223195</v>
      </c>
      <c r="Z255" s="174">
        <f>T255*AI255/100</f>
        <v>17108.492406719808</v>
      </c>
      <c r="AA255" s="174">
        <f>U255*AI255/100</f>
        <v>17108.492406719808</v>
      </c>
      <c r="AB255" s="174">
        <f>V255*AI255/100</f>
        <v>17108.492406719808</v>
      </c>
      <c r="AC255" s="174">
        <f>W255*AI255/100</f>
        <v>0</v>
      </c>
      <c r="AD255" s="175">
        <f>X255*AI255/100</f>
        <v>20530.190888063767</v>
      </c>
      <c r="AE255" s="173">
        <f>AO255*(1-$D$17/100)</f>
        <v>29.928540000000002</v>
      </c>
      <c r="AF255" s="174">
        <f>AP255</f>
        <v>36</v>
      </c>
      <c r="AG255" s="174">
        <f>IF($D$57+AX255&gt;100,100,$D$57+AX255)</f>
        <v>25.143699999999999</v>
      </c>
      <c r="AH255" s="174">
        <f>AQ255</f>
        <v>592</v>
      </c>
      <c r="AI255" s="174">
        <f>$D$58</f>
        <v>215</v>
      </c>
      <c r="AJ255" s="174">
        <f>10*AU255/IF(AT255=1,2.5,(IF(AY255=1,3,2.5)))</f>
        <v>4</v>
      </c>
      <c r="AK255" s="174">
        <f>SUM(AL255:AN255)</f>
        <v>5304.9588858045909</v>
      </c>
      <c r="AL255" s="174">
        <f>((VLOOKUP(C255,$B$36:$AG$39,22,FALSE)+VLOOKUP(C255,$B$40:$AG$43,22,FALSE)*$D$54))*$D$59/100</f>
        <v>5304.9588858045909</v>
      </c>
      <c r="AM255" s="174"/>
      <c r="AN255" s="174"/>
      <c r="AO255" s="176">
        <v>30</v>
      </c>
      <c r="AP255" s="174">
        <v>36</v>
      </c>
      <c r="AQ255" s="175">
        <f>VLOOKUP(C255,$B$45:$AA$48,22,FALSE)</f>
        <v>592</v>
      </c>
      <c r="AR255" s="31">
        <f>IF(LEFT(E255,1)*1=1,$S$65,$R$65)</f>
        <v>0</v>
      </c>
      <c r="AS255" s="2">
        <f>IF(LEFT(E255,1)*1=2,$U$65,$T$65)</f>
        <v>1</v>
      </c>
      <c r="AT255" s="33">
        <f>IF(LEFT(E255,1)*1=3,$W$65,$V$65)</f>
        <v>0</v>
      </c>
      <c r="AU255" s="31">
        <f>IF(MID(E255,3,1)*1=1,$Y$65,$X$65)</f>
        <v>1</v>
      </c>
      <c r="AV255" s="2">
        <f>IF(MID(E255,3,1)*1=2,$AA$65,$Z$65)</f>
        <v>0</v>
      </c>
      <c r="AW255" s="33">
        <f>IF(MID(E255,3,1)*1=3,$AC$65,$AB$65)</f>
        <v>0.2</v>
      </c>
      <c r="AX255" s="31">
        <f>IF(MID(E255,5,1)*1=1,$AE$65,$AD$65)</f>
        <v>0</v>
      </c>
      <c r="AY255" s="33">
        <f>IF(MID(E255,5,1)*1=2,$AG$65,$AF$65)</f>
        <v>1.5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customHeight="1">
      <c r="A256" s="2"/>
      <c r="B256" s="107">
        <v>875</v>
      </c>
      <c r="C256" s="31">
        <v>10</v>
      </c>
      <c r="D256" s="113" t="s">
        <v>15</v>
      </c>
      <c r="E256" s="2" t="s">
        <v>135</v>
      </c>
      <c r="F256" s="2"/>
      <c r="G256" s="2"/>
      <c r="H256" s="33">
        <f>IF(AX256=100,4,3)</f>
        <v>3</v>
      </c>
      <c r="I256" s="173">
        <f>M256/AE256</f>
        <v>1596.0415637835235</v>
      </c>
      <c r="J256" s="174">
        <f>AH256/AE256</f>
        <v>19.780450366105395</v>
      </c>
      <c r="K256" s="189">
        <f>RANK(I256,$I$76:$I$999)</f>
        <v>180</v>
      </c>
      <c r="L256" s="190" t="e">
        <f>RANK(I256,$I$889:$I$999)</f>
        <v>#N/A</v>
      </c>
      <c r="M256" s="173">
        <f>SUM(N256:R256)*(1+$D$22/100)</f>
        <v>47767.193783357739</v>
      </c>
      <c r="N256" s="174">
        <f>T256*(1+(IF((AG256+IF($D$62=1,15,0)+IF(F256="백어택",8,0))&gt;100,100,AG256+IF($D$62=1,15,0)+IF(F256="백어택",8,0))/100)*(AI256/100-1))</f>
        <v>10258.35191292022</v>
      </c>
      <c r="O256" s="174">
        <f>U256*(1+(IF((AG256+IF($D$62=1,15,0)+IF(F256="백어택",8,0))&gt;100,100,AG256+IF($D$62=1,15,0)+IF(F256="백어택",8,0))/100)*(AI256/100-1))</f>
        <v>10258.35191292022</v>
      </c>
      <c r="P256" s="174">
        <f>V256*(1+(IF((AG256+IF($D$62=1,15,0)+IF(F256="백어택",8,0))&gt;100,100,AG256+IF($D$62=1,15,0)+IF(F256="백어택",8,0))/100)*(AI256/100-1))</f>
        <v>10258.35191292022</v>
      </c>
      <c r="Q256" s="174">
        <f>W256*(1+(IF((AG256+IF($D$62=1,15,0)+IF(F256="백어택",8,0))&gt;100,100,AG256+IF($D$62=1,15,0)+IF(F256="백어택",8,0))/100)*(AI256/100-1))</f>
        <v>0</v>
      </c>
      <c r="R256" s="175">
        <f>X256*(1+(IF(($D$57+IF($D$62=1,15,0)+IF(F256="백어택",8,0))&gt;100,100,$D$57+IF($D$62=1,15,0)+IF(F256="백어택",8,0))/100)*(AI256/100-1))</f>
        <v>12310.022295504263</v>
      </c>
      <c r="S256" s="173">
        <f>SUM(T256:X256)</f>
        <v>33421.240980568924</v>
      </c>
      <c r="T256" s="174">
        <f>AL256*AS256*AY256</f>
        <v>7957.4383287068868</v>
      </c>
      <c r="U256" s="174">
        <f>AL256*AS256*AY256</f>
        <v>7957.4383287068868</v>
      </c>
      <c r="V256" s="174">
        <f>AL256*AS256*AY256</f>
        <v>7957.4383287068868</v>
      </c>
      <c r="W256" s="174">
        <f>IF(H256=4,AL256*AS256*IF(AT256=0,AY256,1),0)</f>
        <v>0</v>
      </c>
      <c r="X256" s="175">
        <f>AL256*IF(H256=3,9,IF(AT256=1,10,9))*IF(AW256=1,0,AW256)</f>
        <v>9548.9259944482637</v>
      </c>
      <c r="Y256" s="173">
        <f>SUM(Z256:AD256)</f>
        <v>71855.668108223195</v>
      </c>
      <c r="Z256" s="174">
        <f>T256*AI256/100</f>
        <v>17108.492406719808</v>
      </c>
      <c r="AA256" s="174">
        <f>U256*AI256/100</f>
        <v>17108.492406719808</v>
      </c>
      <c r="AB256" s="174">
        <f>V256*AI256/100</f>
        <v>17108.492406719808</v>
      </c>
      <c r="AC256" s="174">
        <f>W256*AI256/100</f>
        <v>0</v>
      </c>
      <c r="AD256" s="175">
        <f>X256*AI256/100</f>
        <v>20530.190888063767</v>
      </c>
      <c r="AE256" s="173">
        <f>AO256*(1-$D$17/100)</f>
        <v>29.928540000000002</v>
      </c>
      <c r="AF256" s="174">
        <f>AP256</f>
        <v>36</v>
      </c>
      <c r="AG256" s="174">
        <f>IF($D$57+AX256&gt;100,100,$D$57+AX256)</f>
        <v>25.143699999999999</v>
      </c>
      <c r="AH256" s="174">
        <f>AQ256</f>
        <v>592</v>
      </c>
      <c r="AI256" s="174">
        <f>$D$58</f>
        <v>215</v>
      </c>
      <c r="AJ256" s="174">
        <f>10*AU256/IF(AT256=1,2.5,(IF(AY256=1,3,2.5)))</f>
        <v>4</v>
      </c>
      <c r="AK256" s="174">
        <f>SUM(AL256:AN256)</f>
        <v>5304.9588858045909</v>
      </c>
      <c r="AL256" s="174">
        <f>((VLOOKUP(C256,$B$36:$AG$39,22,FALSE)+VLOOKUP(C256,$B$40:$AG$43,22,FALSE)*$D$54))*$D$59/100</f>
        <v>5304.9588858045909</v>
      </c>
      <c r="AM256" s="174"/>
      <c r="AN256" s="174"/>
      <c r="AO256" s="176">
        <v>30</v>
      </c>
      <c r="AP256" s="174">
        <v>36</v>
      </c>
      <c r="AQ256" s="175">
        <f>VLOOKUP(C256,$B$45:$AA$48,22,FALSE)</f>
        <v>592</v>
      </c>
      <c r="AR256" s="31">
        <f>IF(LEFT(E256,1)*1=1,$S$65,$R$65)</f>
        <v>0</v>
      </c>
      <c r="AS256" s="2">
        <f>IF(LEFT(E256,1)*1=2,$U$65,$T$65)</f>
        <v>1</v>
      </c>
      <c r="AT256" s="74">
        <f>IF(LEFT(E256,1)*1=3,$W$65,$V$65)</f>
        <v>1</v>
      </c>
      <c r="AU256" s="31">
        <f>IF(MID(E256,3,1)*1=1,$Y$65,$X$65)</f>
        <v>1</v>
      </c>
      <c r="AV256" s="2">
        <f>IF(MID(E256,3,1)*1=2,$AA$65,$Z$65)</f>
        <v>0</v>
      </c>
      <c r="AW256" s="33">
        <f>IF(MID(E256,3,1)*1=3,$AC$65,$AB$65)</f>
        <v>0.2</v>
      </c>
      <c r="AX256" s="31">
        <f>IF(MID(E256,5,1)*1=1,$AE$65,$AD$65)</f>
        <v>0</v>
      </c>
      <c r="AY256" s="33">
        <f>IF(MID(E256,5,1)*1=2,$AG$65,$AF$65)</f>
        <v>1.5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customHeight="1">
      <c r="A257" s="2"/>
      <c r="B257" s="107">
        <v>756</v>
      </c>
      <c r="C257" s="31">
        <v>10</v>
      </c>
      <c r="D257" s="111" t="s">
        <v>21</v>
      </c>
      <c r="E257" s="2" t="s">
        <v>164</v>
      </c>
      <c r="F257" s="2"/>
      <c r="G257" s="2"/>
      <c r="H257" s="33"/>
      <c r="I257" s="173">
        <f>M257/AE257</f>
        <v>1584.0259905636947</v>
      </c>
      <c r="J257" s="174">
        <f>AH257/AE257</f>
        <v>30.114250022518402</v>
      </c>
      <c r="K257" s="189">
        <f>RANK(I257,$I$76:$I$999)</f>
        <v>183</v>
      </c>
      <c r="L257" s="190" t="e">
        <f>RANK(I257,$I$461:$I$888)</f>
        <v>#N/A</v>
      </c>
      <c r="M257" s="173">
        <f>SUM(N257:R257)</f>
        <v>34558.558656521214</v>
      </c>
      <c r="N257" s="174">
        <f>T257*(1+(IF((AG257+IF($D$62=1,15,0)+IF(F257="백어택",8,0))&gt;100,100,AG257+IF($D$62=1,15,0)+IF(F257="백어택",8,0))/100)*(AI257/100-1))</f>
        <v>24190.991059564847</v>
      </c>
      <c r="O257" s="174"/>
      <c r="P257" s="174"/>
      <c r="Q257" s="174"/>
      <c r="R257" s="175">
        <f>X257*(1+(IF((AG257+IF($D$62=1,15,0))&gt;100,100,AG257+IF($D$62=1,15,0))/100)*(AI257/100-1))</f>
        <v>10367.567596956364</v>
      </c>
      <c r="S257" s="173">
        <f>SUM(T257:X257)</f>
        <v>26807.191015928423</v>
      </c>
      <c r="T257" s="174">
        <f>AL257*AW257*AX257*AY257*IF(F257="백어택",1.2,1)</f>
        <v>18765.033711149896</v>
      </c>
      <c r="U257" s="174"/>
      <c r="V257" s="174"/>
      <c r="W257" s="174"/>
      <c r="X257" s="175">
        <f>AL257*AS257+IF(AX257=1,AL257*AU257,AL257*AU257*2)</f>
        <v>8042.1573047785268</v>
      </c>
      <c r="Y257" s="173">
        <f>SUM(Z257:AD257)</f>
        <v>57635.460684246114</v>
      </c>
      <c r="Z257" s="174">
        <f>T257*$D$58/100</f>
        <v>40344.822478972281</v>
      </c>
      <c r="AA257" s="174"/>
      <c r="AB257" s="174"/>
      <c r="AC257" s="174"/>
      <c r="AD257" s="175">
        <f>X257*$D$58/100</f>
        <v>17290.638205273834</v>
      </c>
      <c r="AE257" s="173">
        <f>AO257*(1-$D$20/100)*(1-$D$17/100)-AR257</f>
        <v>21.816913903176005</v>
      </c>
      <c r="AF257" s="174">
        <f>AP257</f>
        <v>36</v>
      </c>
      <c r="AG257" s="174">
        <f>IF($D$57&gt;100,100,$D$57)</f>
        <v>25.143699999999999</v>
      </c>
      <c r="AH257" s="174">
        <f>AQ257</f>
        <v>657</v>
      </c>
      <c r="AI257" s="174">
        <f>$D$58</f>
        <v>215</v>
      </c>
      <c r="AJ257" s="174">
        <f>10/6</f>
        <v>1.6666666666666667</v>
      </c>
      <c r="AK257" s="174">
        <f>SUM(AL257:AN257)</f>
        <v>13403.595507964212</v>
      </c>
      <c r="AL257" s="174">
        <f>(VLOOKUP(C257,$B$36:$AG$39,31,FALSE)+VLOOKUP(C257,$B$40:$AG$43,31,FALSE)*$D$54)*$D$59/100</f>
        <v>13403.595507964212</v>
      </c>
      <c r="AM257" s="174"/>
      <c r="AN257" s="174"/>
      <c r="AO257" s="176">
        <v>36</v>
      </c>
      <c r="AP257" s="174">
        <v>36</v>
      </c>
      <c r="AQ257" s="175">
        <f>VLOOKUP(C257,$B$45:$AG$48,31,FALSE)</f>
        <v>657</v>
      </c>
      <c r="AR257" s="31">
        <f>IF(LEFT(E257,1)*1=1,$S$71,$R$71)</f>
        <v>6</v>
      </c>
      <c r="AS257" s="2">
        <f>IF(LEFT(E257,1)*1=2,$U$71,$T$71)</f>
        <v>0</v>
      </c>
      <c r="AT257" s="33">
        <f>IF(LEFT(E257,1)*1=3,$W$71,$V$71)</f>
        <v>0</v>
      </c>
      <c r="AU257" s="31">
        <f>IF(MID(E257,3,1)*1=1,$Y$71,$X$71)</f>
        <v>0.3</v>
      </c>
      <c r="AV257" s="2">
        <f>IF(MID(E257,3,1)*1=2,$AA$71,$Z$71)</f>
        <v>0</v>
      </c>
      <c r="AW257" s="33">
        <f>IF(MID(E257,3,1)*1=3,$AC$71,$AB$71)</f>
        <v>1</v>
      </c>
      <c r="AX257" s="31">
        <f>IF(MID(E257,5,1)*1=1,$AE$71,$AD$71)</f>
        <v>1.4</v>
      </c>
      <c r="AY257" s="33">
        <f>IF(MID(E257,5,1)*1=2,$AG$71,$AF$71)</f>
        <v>1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customHeight="1">
      <c r="A258" s="2"/>
      <c r="B258" s="107">
        <v>507</v>
      </c>
      <c r="C258" s="31">
        <v>10</v>
      </c>
      <c r="D258" s="111" t="s">
        <v>14</v>
      </c>
      <c r="E258" s="2" t="s">
        <v>150</v>
      </c>
      <c r="F258" s="2"/>
      <c r="G258" s="2" t="s">
        <v>240</v>
      </c>
      <c r="H258" s="33" t="s">
        <v>81</v>
      </c>
      <c r="I258" s="173">
        <f>M258/AE258</f>
        <v>1575.7721467000608</v>
      </c>
      <c r="J258" s="174">
        <f>AH258/AE258</f>
        <v>23.618723568216776</v>
      </c>
      <c r="K258" s="189">
        <f>RANK(I258,$I$76:$I$999)</f>
        <v>184</v>
      </c>
      <c r="L258" s="190" t="e">
        <f>RANK(I258,$I$461:$I$888)</f>
        <v>#N/A</v>
      </c>
      <c r="M258" s="173">
        <f>SUM(N258:R258)</f>
        <v>43833.118135778423</v>
      </c>
      <c r="N258" s="174">
        <f>T258*(1+(IF((AG258+IF($D$62=1,15,0)+IF(F258="백어택",8,0))&gt;100,100,AG258+IF($D$62=1,15,0)+IF(F258="백어택",8,0))/100)*(AI258/100-1))</f>
        <v>8575.990930467533</v>
      </c>
      <c r="O258" s="174">
        <f>U258*(1+((IF((AG258+IF($D$62=1,15,0)+IF(F258="백어택",8,0))&gt;100,100,AG258+IF($D$62=1,15,0)+IF(F258="백어택",8,0))/100)*(AI258/100-1)))</f>
        <v>8575.990930467533</v>
      </c>
      <c r="P258" s="174">
        <f>V258*(1+(IF((AG258+IF($D$62=1,15,0)+IF(F258="백어택",8,0))&gt;100,100,AG258+IF($D$62=1,15,0)+IF(F258="백어택",8,0))/100)*(AI258/100-1))</f>
        <v>9529.0390455129782</v>
      </c>
      <c r="Q258" s="174">
        <f>W258*(1+(IF((AG258+IF($D$62=1,15,0)+IF(F258="백어택",8,0))&gt;100,100,AG258+IF($D$62=1,15,0)+IF(F258="백어택",8,0))/100)*(AI258/100-1))</f>
        <v>17152.097229330378</v>
      </c>
      <c r="R258" s="175"/>
      <c r="S258" s="173">
        <f>SUM(T258:X258)</f>
        <v>34001.498221276008</v>
      </c>
      <c r="T258" s="174">
        <f>AL258*IF(H258="근접",AR258,1)*AU258*AY258*IF(F258="백어택",1.2,1)</f>
        <v>6652.4252156717475</v>
      </c>
      <c r="U258" s="174">
        <f>AM258*IF(H258="근접",AR258,1)*AU258*AY258*IF(F258="백어택",1.2,1)</f>
        <v>6652.4252156717475</v>
      </c>
      <c r="V258" s="174">
        <f>AN258*IF(H258="근접",1,1)*AU258*AY258*IF(F258="백어택",1.2,1)</f>
        <v>7391.7078669339626</v>
      </c>
      <c r="W258" s="174">
        <f>(AL258+AM258+AN258)*IF(H258="근접",AR258,1)*AU258*IF(AX258=1,0,0.6)*IF(F258="백어택",1.2,1)</f>
        <v>13304.939922998548</v>
      </c>
      <c r="X258" s="175"/>
      <c r="Y258" s="173">
        <f>SUM(Z258:AD258)</f>
        <v>73103.221175743412</v>
      </c>
      <c r="Z258" s="174">
        <f>T258*AI258/100</f>
        <v>14302.714213694257</v>
      </c>
      <c r="AA258" s="174">
        <f>U258*AI258/100</f>
        <v>14302.714213694257</v>
      </c>
      <c r="AB258" s="174">
        <f>V258*AI258/100</f>
        <v>15892.17191390802</v>
      </c>
      <c r="AC258" s="174">
        <f>W258*AI258/100</f>
        <v>28605.62083444688</v>
      </c>
      <c r="AD258" s="175"/>
      <c r="AE258" s="173">
        <f>AO258*(1-$D$20/100)*(1-$D$17/100)-AW258</f>
        <v>27.816913903176005</v>
      </c>
      <c r="AF258" s="174">
        <f>AP258</f>
        <v>36</v>
      </c>
      <c r="AG258" s="174">
        <f>IF($D$57&gt;100,100,$D$57)</f>
        <v>25.143699999999999</v>
      </c>
      <c r="AH258" s="174">
        <f>AQ258*AS258</f>
        <v>657</v>
      </c>
      <c r="AI258" s="174">
        <f>$D$58</f>
        <v>215</v>
      </c>
      <c r="AJ258" s="174">
        <f>10/3</f>
        <v>3.3333333333333335</v>
      </c>
      <c r="AK258" s="174">
        <f>SUM(AL258:AN258)</f>
        <v>18479.083226386876</v>
      </c>
      <c r="AL258" s="174">
        <f>(IF(H258="근접",$D$61*(VLOOKUP(C258,$B$36:$AG$39,19,FALSE)+VLOOKUP(C258,$B$40:$AG$43,19,FALSE)*$D$54),$D$60*(VLOOKUP(C258,$B$36:$AG$39,19,FALSE)+VLOOKUP(C258,$B$40:$AG$43,19,FALSE)*$D$54)))*$D$59/100</f>
        <v>5543.6876797264567</v>
      </c>
      <c r="AM258" s="174">
        <f>(IF(H258="근접",$D$61*(VLOOKUP(C258,$B$36:$AG$39,20,FALSE)+VLOOKUP(C258,$B$40:$AG$43,20,FALSE)*$D$54),$D$60*(VLOOKUP(C258,$B$36:$AG$39,20,FALSE)+VLOOKUP(C258,$B$40:$AG$43,20,FALSE)*$D$54)))*$D$59/100</f>
        <v>5543.6876797264567</v>
      </c>
      <c r="AN258" s="174">
        <f>(IF(H258="근접",$D$61*(VLOOKUP(C258,$B$36:$AG$39,21,FALSE)+VLOOKUP(C258,$B$40:$AG$43,21,FALSE)*$D$54),$D$60*(VLOOKUP(C258,$B$36:$AG$39,21,FALSE)+VLOOKUP(C258,$B$40:$AG$43,21,FALSE)*$D$54)))*$D$59/100</f>
        <v>7391.7078669339626</v>
      </c>
      <c r="AO258" s="176">
        <v>36</v>
      </c>
      <c r="AP258" s="174">
        <v>36</v>
      </c>
      <c r="AQ258" s="175">
        <f>VLOOKUP(C258,$B$45:$AA$48,19,FALSE)</f>
        <v>657</v>
      </c>
      <c r="AR258" s="31">
        <f>IF(LEFT(E258,1)*1=1,$S$64,$R$64)</f>
        <v>1.2</v>
      </c>
      <c r="AS258" s="2">
        <f>IF(LEFT(E258,1)*1=2,$U$64,$T$64)</f>
        <v>1</v>
      </c>
      <c r="AT258" s="33">
        <f>IF(LEFT(E258,1)*1=3,$W$64,$V$64)</f>
        <v>0</v>
      </c>
      <c r="AU258" s="31">
        <f>IF(MID(E258,3,1)*1=1,$Y$64,$X$64)</f>
        <v>1</v>
      </c>
      <c r="AV258" s="2">
        <f>IF(MID(E258,3,1)*1=2,$AA$64,$Z$64)</f>
        <v>0</v>
      </c>
      <c r="AW258" s="33">
        <f>IF(MID(E258,3,1)*1=3,$AC$64,$AB$64)</f>
        <v>0</v>
      </c>
      <c r="AX258" s="31">
        <f>IF(MID(E258,5,1)*1=1,$AE$64,$AD$64)</f>
        <v>0.6</v>
      </c>
      <c r="AY258" s="33">
        <f>IF(MID(E258,5,1)*1=2,$AG$64,$AF$64)</f>
        <v>1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customHeight="1">
      <c r="A259" s="2"/>
      <c r="B259" s="107">
        <v>105</v>
      </c>
      <c r="C259" s="31">
        <v>10</v>
      </c>
      <c r="D259" s="106" t="s">
        <v>6</v>
      </c>
      <c r="E259" s="2" t="s">
        <v>140</v>
      </c>
      <c r="F259" s="2"/>
      <c r="G259" s="2" t="s">
        <v>183</v>
      </c>
      <c r="H259" s="33"/>
      <c r="I259" s="173">
        <f>M259/AE259</f>
        <v>1572.3373468031466</v>
      </c>
      <c r="J259" s="174">
        <f>AH259/AE259</f>
        <v>23.505991271208018</v>
      </c>
      <c r="K259" s="189">
        <f>RANK(I259,$I$76:$I$999)</f>
        <v>185</v>
      </c>
      <c r="L259" s="190">
        <f>RANK(I259,$I$76:$I$460)</f>
        <v>185</v>
      </c>
      <c r="M259" s="173">
        <f>SUM(N259:R259)</f>
        <v>31371.84078486123</v>
      </c>
      <c r="N259" s="174">
        <f>T259*(1+(IF((AG259+IF($D$62=1,15,0)+IF(F259="백어택",8,0))&gt;100,100,(AG259+IF($D$62=1,15,0)+IF(F259="백어택",8,0)))/100)*((AI259/100-1)))</f>
        <v>31371.84078486123</v>
      </c>
      <c r="O259" s="174"/>
      <c r="P259" s="174"/>
      <c r="Q259" s="174"/>
      <c r="R259" s="175"/>
      <c r="S259" s="173">
        <f>SUM(T259:X259)</f>
        <v>12269.314245157533</v>
      </c>
      <c r="T259" s="174">
        <f>AL259*AW259*AT259*AX259*AY259</f>
        <v>12269.314245157533</v>
      </c>
      <c r="U259" s="174"/>
      <c r="V259" s="174"/>
      <c r="W259" s="174"/>
      <c r="X259" s="175"/>
      <c r="Y259" s="173">
        <f>SUM(Z259:AD259)</f>
        <v>26379.025627088697</v>
      </c>
      <c r="Z259" s="174">
        <f>T259*$D$58/100</f>
        <v>26379.025627088697</v>
      </c>
      <c r="AA259" s="174"/>
      <c r="AB259" s="174"/>
      <c r="AC259" s="174"/>
      <c r="AD259" s="175"/>
      <c r="AE259" s="173">
        <f>AO259*(1-$D$17/100)</f>
        <v>19.952359999999999</v>
      </c>
      <c r="AF259" s="174">
        <f>AP259</f>
        <v>36</v>
      </c>
      <c r="AG259" s="174">
        <f>IF($D$57+AV259&gt;100,100,$D$57+AV259)</f>
        <v>85.143699999999995</v>
      </c>
      <c r="AH259" s="174">
        <f>AQ259*AR259</f>
        <v>469</v>
      </c>
      <c r="AI259" s="174">
        <f>$D$58+$D$19</f>
        <v>282.85969999999998</v>
      </c>
      <c r="AJ259" s="174">
        <f>10/IF(AX259=1,IF(AY259=1,5,6),4)</f>
        <v>2.5</v>
      </c>
      <c r="AK259" s="174">
        <f>SUM(AL259:AN259)</f>
        <v>7668.3214032234573</v>
      </c>
      <c r="AL259" s="174">
        <f>(VLOOKUP(C259,$B$36:$AG$39,7,FALSE)+VLOOKUP(C259,$B$40:$AG$43,7,FALSE)*$D$54)*$D$59/100</f>
        <v>7668.3214032234573</v>
      </c>
      <c r="AM259" s="174"/>
      <c r="AN259" s="174"/>
      <c r="AO259" s="176">
        <v>20</v>
      </c>
      <c r="AP259" s="174">
        <v>36</v>
      </c>
      <c r="AQ259" s="175">
        <f>VLOOKUP(C259,$B$45:$AA$48,7,FALSE)</f>
        <v>469</v>
      </c>
      <c r="AR259" s="31">
        <f>IF(LEFT(E259,1)*1=1,$S$56,$R$56)</f>
        <v>1</v>
      </c>
      <c r="AS259" s="2">
        <f>IF(LEFT(E259,1)*1=2,$U$56,$T$56)</f>
        <v>0</v>
      </c>
      <c r="AT259" s="33">
        <f>IF(LEFT(E259,1)*1=3,$W$56,$V$56)</f>
        <v>1</v>
      </c>
      <c r="AU259" s="31">
        <f>IF(MID(E259,3,1)*1=1,$Y$56,$X$56)</f>
        <v>0</v>
      </c>
      <c r="AV259" s="2">
        <f>IF(MID(E259,3,1)*1=2,$AA$56,$Z$56)</f>
        <v>60</v>
      </c>
      <c r="AW259" s="33">
        <f>IF(MID(E259,3,1)*1=3,$AC$56,$AB$56)</f>
        <v>1</v>
      </c>
      <c r="AX259" s="31">
        <f>IF(MID(E259,5,1)*1=1,$AE$56,$AD$56)</f>
        <v>1.6</v>
      </c>
      <c r="AY259" s="33">
        <f>IF(MID(E259,5,1)*1=2,$AG$56,$AF$56)</f>
        <v>1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customHeight="1">
      <c r="A260" s="2"/>
      <c r="B260" s="107">
        <v>108</v>
      </c>
      <c r="C260" s="31">
        <v>10</v>
      </c>
      <c r="D260" s="106" t="s">
        <v>6</v>
      </c>
      <c r="E260" s="2" t="s">
        <v>153</v>
      </c>
      <c r="F260" s="2"/>
      <c r="G260" s="2" t="s">
        <v>183</v>
      </c>
      <c r="H260" s="33"/>
      <c r="I260" s="173">
        <f>M260/AE260</f>
        <v>1572.3373468031466</v>
      </c>
      <c r="J260" s="174">
        <f>AH260/AE260</f>
        <v>11.752995635604009</v>
      </c>
      <c r="K260" s="189">
        <f>RANK(I260,$I$76:$I$999)</f>
        <v>185</v>
      </c>
      <c r="L260" s="190">
        <f>RANK(I260,$I$76:$I$460)</f>
        <v>185</v>
      </c>
      <c r="M260" s="173">
        <f>SUM(N260:R260)</f>
        <v>31371.84078486123</v>
      </c>
      <c r="N260" s="174">
        <f>T260*(1+(IF((AG260+IF($D$62=1,15,0)+IF(F260="백어택",8,0))&gt;100,100,(AG260+IF($D$62=1,15,0)+IF(F260="백어택",8,0)))/100)*((AI260/100-1)))</f>
        <v>31371.84078486123</v>
      </c>
      <c r="O260" s="174"/>
      <c r="P260" s="174"/>
      <c r="Q260" s="174"/>
      <c r="R260" s="175"/>
      <c r="S260" s="173">
        <f>SUM(T260:X260)</f>
        <v>12269.314245157533</v>
      </c>
      <c r="T260" s="174">
        <f>AL260*AW260*AT260*AX260*AY260</f>
        <v>12269.314245157533</v>
      </c>
      <c r="U260" s="174"/>
      <c r="V260" s="174"/>
      <c r="W260" s="174"/>
      <c r="X260" s="175"/>
      <c r="Y260" s="173">
        <f>SUM(Z260:AD260)</f>
        <v>26379.025627088697</v>
      </c>
      <c r="Z260" s="174">
        <f>T260*$D$58/100</f>
        <v>26379.025627088697</v>
      </c>
      <c r="AA260" s="174"/>
      <c r="AB260" s="174"/>
      <c r="AC260" s="174"/>
      <c r="AD260" s="175"/>
      <c r="AE260" s="173">
        <f>AO260*(1-$D$17/100)</f>
        <v>19.952359999999999</v>
      </c>
      <c r="AF260" s="174">
        <f>AP260</f>
        <v>36</v>
      </c>
      <c r="AG260" s="174">
        <f>IF($D$57+AV260&gt;100,100,$D$57+AV260)</f>
        <v>85.143699999999995</v>
      </c>
      <c r="AH260" s="174">
        <f>AQ260*AR260</f>
        <v>234.5</v>
      </c>
      <c r="AI260" s="174">
        <f>$D$58+$D$19</f>
        <v>282.85969999999998</v>
      </c>
      <c r="AJ260" s="174">
        <f>10/IF(AX260=1,IF(AY260=1,5,6),4)</f>
        <v>2.5</v>
      </c>
      <c r="AK260" s="174">
        <f>SUM(AL260:AN260)</f>
        <v>7668.3214032234573</v>
      </c>
      <c r="AL260" s="174">
        <f>(VLOOKUP(C260,$B$36:$AG$39,7,FALSE)+VLOOKUP(C260,$B$40:$AG$43,7,FALSE)*$D$54)*$D$59/100</f>
        <v>7668.3214032234573</v>
      </c>
      <c r="AM260" s="174"/>
      <c r="AN260" s="174"/>
      <c r="AO260" s="176">
        <v>20</v>
      </c>
      <c r="AP260" s="174">
        <v>36</v>
      </c>
      <c r="AQ260" s="175">
        <f>VLOOKUP(C260,$B$45:$AA$48,7,FALSE)</f>
        <v>469</v>
      </c>
      <c r="AR260" s="31">
        <f>IF(LEFT(E260,1)*1=1,$S$56,$R$56)</f>
        <v>0.5</v>
      </c>
      <c r="AS260" s="2">
        <f>IF(LEFT(E260,1)*1=2,$U$56,$T$56)</f>
        <v>0</v>
      </c>
      <c r="AT260" s="33">
        <f>IF(LEFT(E260,1)*1=3,$W$56,$V$56)</f>
        <v>1</v>
      </c>
      <c r="AU260" s="31">
        <f>IF(MID(E260,3,1)*1=1,$Y$56,$X$56)</f>
        <v>0</v>
      </c>
      <c r="AV260" s="2">
        <f>IF(MID(E260,3,1)*1=2,$AA$56,$Z$56)</f>
        <v>60</v>
      </c>
      <c r="AW260" s="33">
        <f>IF(MID(E260,3,1)*1=3,$AC$56,$AB$56)</f>
        <v>1</v>
      </c>
      <c r="AX260" s="31">
        <f>IF(MID(E260,5,1)*1=1,$AE$56,$AD$56)</f>
        <v>1.6</v>
      </c>
      <c r="AY260" s="33">
        <f>IF(MID(E260,5,1)*1=2,$AG$56,$AF$56)</f>
        <v>1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customHeight="1">
      <c r="A261" s="2"/>
      <c r="B261" s="107">
        <v>428</v>
      </c>
      <c r="C261" s="31">
        <v>10</v>
      </c>
      <c r="D261" s="111" t="s">
        <v>8</v>
      </c>
      <c r="E261" s="2" t="s">
        <v>144</v>
      </c>
      <c r="F261" s="2" t="s">
        <v>149</v>
      </c>
      <c r="G261" s="2"/>
      <c r="H261" s="33" t="s">
        <v>81</v>
      </c>
      <c r="I261" s="173">
        <f>M261/AE261</f>
        <v>1572.103213114023</v>
      </c>
      <c r="J261" s="174">
        <f>AH261/AE261</f>
        <v>39.332184864514424</v>
      </c>
      <c r="K261" s="189">
        <f>RANK(I261,$I$76:$I$999)</f>
        <v>187</v>
      </c>
      <c r="L261" s="190" t="e">
        <f>RANK(I261,$I$461:$I$888)</f>
        <v>#N/A</v>
      </c>
      <c r="M261" s="173">
        <f>SUM(N261:R261)</f>
        <v>29154.039817399418</v>
      </c>
      <c r="N261" s="174">
        <f>T261*(1+(IF((AG261+IF($D$62=1,15,0)+IF(F261="백어택",8,0))&gt;100,100,AG261+IF($D$62=1,15,0)+IF(F261="백어택",8,0))/100)*($D$58/100-1))</f>
        <v>8219.6192533872054</v>
      </c>
      <c r="O261" s="174">
        <f>U261*(1+((IF(AG261+IF($D$62=1,15,0)+IF(F261="백어택",8,0)&gt;100,100,AG261+IF($D$62=1,15,0)+IF(F261="백어택",8,0))/100)*(AI261/100-1)))</f>
        <v>10467.210282006106</v>
      </c>
      <c r="P261" s="174">
        <f>V261*(1+(IF(AG261+IF($D$62=1,15,0)+IF(F261="백어택",8,0)&gt;100,100,AG261+IF($D$62=1,15,0)+IF(F261="백어택",8,0))/100)*(AI261/100-1))</f>
        <v>10467.210282006106</v>
      </c>
      <c r="Q261" s="174"/>
      <c r="R261" s="175"/>
      <c r="S261" s="173">
        <f>SUM(T261:X261)</f>
        <v>21108.486399564928</v>
      </c>
      <c r="T261" s="174">
        <f>AL261*IF(H261="근접",AR261,1)*AU261*AY261*IF(F261="백어택",1.2,1)</f>
        <v>5951.2754426635975</v>
      </c>
      <c r="U261" s="174">
        <f>AM261*IF(H261="근접",AR261,1)*AU261*AY261*IF(F261="백어택",1.2,1)</f>
        <v>7578.6054784506659</v>
      </c>
      <c r="V261" s="174">
        <f>IF(AX261=1,0,AM261*IF(H261="근접",AR261,1)*AU261*AY261)*IF(F261="백어택",1.2,1)</f>
        <v>7578.6054784506659</v>
      </c>
      <c r="W261" s="174"/>
      <c r="X261" s="175"/>
      <c r="Y261" s="173">
        <f>SUM(Z261:AD261)</f>
        <v>45383.245759064594</v>
      </c>
      <c r="Z261" s="174">
        <f>T261*$D$58/100</f>
        <v>12795.242201726734</v>
      </c>
      <c r="AA261" s="174">
        <f>U261*AI261/100</f>
        <v>16294.001778668931</v>
      </c>
      <c r="AB261" s="174">
        <f>V261*AI261/100</f>
        <v>16294.001778668931</v>
      </c>
      <c r="AC261" s="174"/>
      <c r="AD261" s="175"/>
      <c r="AE261" s="173">
        <f>AO261*(1-$D$20/100)*(1-$D$17/100)-AW261</f>
        <v>18.544609268784001</v>
      </c>
      <c r="AF261" s="174">
        <f>AP261</f>
        <v>36</v>
      </c>
      <c r="AG261" s="174">
        <f>IF($D$57&gt;100,100,$D$57)</f>
        <v>25.143699999999999</v>
      </c>
      <c r="AH261" s="174">
        <f>IF(AX261=1,AQ261,AQ261*1.4)</f>
        <v>729.4</v>
      </c>
      <c r="AI261" s="174">
        <f>$D$58</f>
        <v>215</v>
      </c>
      <c r="AJ261" s="174">
        <f>10/6/AX261</f>
        <v>1.1111111111111112</v>
      </c>
      <c r="AK261" s="174">
        <f>SUM(AL261:AN261)</f>
        <v>11274.90076759522</v>
      </c>
      <c r="AL261" s="174">
        <f>(IF(H261="근접",$D$61*(VLOOKUP(C261,$B$36:$AG$39,9,FALSE)+VLOOKUP(C261,$B$40:$AG$43,9,FALSE)*$D$54),$D$60*(VLOOKUP(C261,$B$36:$AG$39,9,FALSE)+VLOOKUP(C261,$B$40:$AG$43,9,FALSE)*$D$54)))*$D$59/100</f>
        <v>4959.3962022196647</v>
      </c>
      <c r="AM261" s="174">
        <f>(IF(H261="근접",$D$61*(VLOOKUP(C261,$B$36:$AG$39,10,FALSE)+VLOOKUP(C261,$B$40:$AG$43,10,FALSE)*$D$54),$D$60*(VLOOKUP(C261,$B$36:$AG$39,10,FALSE)+VLOOKUP(C261,$B$40:$AG$43,10,FALSE)*$D$54)))*$D$59/100</f>
        <v>6315.5045653755551</v>
      </c>
      <c r="AN261" s="174"/>
      <c r="AO261" s="176">
        <v>24</v>
      </c>
      <c r="AP261" s="174">
        <v>36</v>
      </c>
      <c r="AQ261" s="175">
        <f>VLOOKUP(C261,$B$45:$AA$48,9,FALSE)</f>
        <v>521</v>
      </c>
      <c r="AR261" s="31">
        <f>IF(LEFT(E261,1)*1=1,$S$58,$R$58)</f>
        <v>1</v>
      </c>
      <c r="AS261" s="2">
        <f>IF(LEFT(E261,1)*1=2,$U$58,$T$58)</f>
        <v>0</v>
      </c>
      <c r="AT261" s="33">
        <f>IF(LEFT(E261,1)*1=3,$W$58,$V$58)</f>
        <v>0</v>
      </c>
      <c r="AU261" s="31">
        <f>IF(MID(E261,3,1)*1=1,$Y$58,$X$58)</f>
        <v>1</v>
      </c>
      <c r="AV261" s="2">
        <f>IF(MID(E261,3,1)*1=2,$AA$58,$Z$58)</f>
        <v>0</v>
      </c>
      <c r="AW261" s="33">
        <f>IF(MID(E261,3,1)*1=3,$AC$58,$AB$58)</f>
        <v>0</v>
      </c>
      <c r="AX261" s="31">
        <f>IF(MID(E261,5,1)*1=1,$AE$58,$AD$58)</f>
        <v>1.5</v>
      </c>
      <c r="AY261" s="33">
        <f>IF(MID(E261,5,1)*1=2,$AG$58,$AF$58)</f>
        <v>1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hidden="1" customHeight="1">
      <c r="A262" s="2"/>
      <c r="B262" s="107">
        <v>741</v>
      </c>
      <c r="C262" s="31">
        <v>7</v>
      </c>
      <c r="D262" s="111" t="s">
        <v>18</v>
      </c>
      <c r="E262" s="2" t="s">
        <v>155</v>
      </c>
      <c r="F262" s="2" t="s">
        <v>149</v>
      </c>
      <c r="G262" s="2" t="s">
        <v>186</v>
      </c>
      <c r="H262" s="33" t="s">
        <v>80</v>
      </c>
      <c r="I262" s="173">
        <f>M262/AE262</f>
        <v>1585.7492840678831</v>
      </c>
      <c r="J262" s="174">
        <f>AH262/AE262</f>
        <v>56.248369487638875</v>
      </c>
      <c r="K262" s="189">
        <f>RANK(I262,$I$76:$I$999)</f>
        <v>182</v>
      </c>
      <c r="L262" s="190" t="e">
        <f>RANK(I262,$I$461:$I$888)</f>
        <v>#N/A</v>
      </c>
      <c r="M262" s="173">
        <f>SUM(N262:R262)</f>
        <v>10233.665355280053</v>
      </c>
      <c r="N262" s="174">
        <f>T262*(1+(IF((AG262+IF($D$62=1,15,0)+IF(F262="백어택",8,0))&gt;100,100,AG262+IF($D$62=1,15,0)+IF(F262="백어택",8,0))/100)*(AI262/100-1))</f>
        <v>6139.4238949652345</v>
      </c>
      <c r="O262" s="174">
        <f>U262*(1+(IF(($D$57+IF($D$62=1,15,0)+IF(F262="백어택",8,0))&gt;100,100,$D$57+IF($D$62=1,15,0)+IF(F262="백어택",8,0))/100)*(AI262/100-1))</f>
        <v>4094.2414603148186</v>
      </c>
      <c r="P262" s="174"/>
      <c r="Q262" s="174"/>
      <c r="R262" s="175"/>
      <c r="S262" s="173">
        <f>SUM(T262:X262)</f>
        <v>7409.5112486162761</v>
      </c>
      <c r="T262" s="174">
        <f>AL262*IF(H262="근접",AT262,IF(AV262=1,AT262,1))*AU262*AX262*IF(F262="백어택",1.2,1)</f>
        <v>4445.1453932190434</v>
      </c>
      <c r="U262" s="174">
        <f>IF(AX262=1,AM262*IF(H262="근접",AT262,IF(AV262=1,AT262,1)),0)*AU262*AY262*IF(AX262=1,1,0)*IF(F262="백어택",1.2,1)</f>
        <v>2964.3658553972323</v>
      </c>
      <c r="V262" s="174"/>
      <c r="W262" s="174"/>
      <c r="X262" s="175"/>
      <c r="Y262" s="173">
        <f>SUM(Z262:AD262)</f>
        <v>15930.44918452499</v>
      </c>
      <c r="Z262" s="174">
        <f>T262*$D$58/100</f>
        <v>9557.0625954209427</v>
      </c>
      <c r="AA262" s="174">
        <f>U262*$D$58/100</f>
        <v>6373.3865891040487</v>
      </c>
      <c r="AB262" s="174"/>
      <c r="AC262" s="174"/>
      <c r="AD262" s="175"/>
      <c r="AE262" s="173">
        <f>(AO262*(1-$D$20/100)*(1-$D$17/100)-AR262)*IF(AW262="보스대상",1,POWER(0.85,AW262))</f>
        <v>6.4535204007961999</v>
      </c>
      <c r="AF262" s="174">
        <f>AP262</f>
        <v>36</v>
      </c>
      <c r="AG262" s="174">
        <f>IF($D$57&gt;100,100,$D$57)</f>
        <v>25.143699999999999</v>
      </c>
      <c r="AH262" s="174">
        <f>AQ262</f>
        <v>363</v>
      </c>
      <c r="AI262" s="174">
        <f>$D$58</f>
        <v>215</v>
      </c>
      <c r="AJ262" s="174">
        <f>10*AS262/IF(AX262=1,IF(AY262=1,4.5,4),4)</f>
        <v>2.2222222222222223</v>
      </c>
      <c r="AK262" s="174">
        <f>SUM(AL262:AN262)</f>
        <v>6174.5927071802298</v>
      </c>
      <c r="AL262" s="174">
        <f>IF(AV262=1,$D$61*(VLOOKUP(C262,$B$36:$AG$39,25,FALSE)+VLOOKUP(C262,$B$40:$AG$43,25,FALSE)*$D$54),(IF(H262="근접",$D$61*(VLOOKUP(C262,$B$36:$AG$39,25,FALSE)+VLOOKUP(C262,$B$40:$AG$43,25,FALSE)*$D$54),$D$60*(VLOOKUP(C262,$B$36:$AG$39,25,FALSE)+VLOOKUP(C262,$B$40:$AG$43,25,FALSE)*$D$54))))*$D$59/100</f>
        <v>3704.2878276825363</v>
      </c>
      <c r="AM262" s="174">
        <f>(IF(AV262=1,$D$61*(VLOOKUP(C262,$B$36:$AG$39,26,FALSE)+VLOOKUP(C262,$B$40:$AG$43,26,FALSE)*$D$54),IF(H262="근접",$D$61*(VLOOKUP(C262,$B$36:$AG$39,26,FALSE)+VLOOKUP(C262,$B$40:$AG$43,26,FALSE)*$D$54),$D$60*(VLOOKUP(C262,$B$36:$AG$39,26,FALSE)+VLOOKUP(C262,$B$40:$AG$43,26,FALSE)*$D$54))))*$D$59/100</f>
        <v>2470.3048794976935</v>
      </c>
      <c r="AN262" s="174"/>
      <c r="AO262" s="176">
        <v>24</v>
      </c>
      <c r="AP262" s="174">
        <v>36</v>
      </c>
      <c r="AQ262" s="175">
        <f>VLOOKUP(C262,$B$45:$AA$48,25,FALSE)</f>
        <v>363</v>
      </c>
      <c r="AR262" s="31">
        <f>IF(LEFT(E262,1)*1=1,$S$68,$R$68)</f>
        <v>4</v>
      </c>
      <c r="AS262" s="2">
        <f>IF(LEFT(E262,1)*1=2,$U$68,$T$68)</f>
        <v>1</v>
      </c>
      <c r="AT262" s="33">
        <f>IF(LEFT(E262,1)*1=3,$W$68,$V$68)</f>
        <v>1</v>
      </c>
      <c r="AU262" s="31">
        <f>IF(MID(E262,3,1)*1=1,$Y$68,$X$68)</f>
        <v>1</v>
      </c>
      <c r="AV262" s="2">
        <f>IF(MID(E262,3,1)*1=2,$AA$68,$Z$68)</f>
        <v>0</v>
      </c>
      <c r="AW262" s="33">
        <f>IF(MID(E262,3,1)*1=3,$AC$68,$AB$68)</f>
        <v>5</v>
      </c>
      <c r="AX262" s="31">
        <f>IF(MID(E262,5,1)*1=1,$AE$68,$AD$68)</f>
        <v>1</v>
      </c>
      <c r="AY262" s="33">
        <f>IF(MID(E262,5,1)*1=2,$AG$68,$AF$68)</f>
        <v>1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customHeight="1">
      <c r="A263" s="2"/>
      <c r="B263" s="107">
        <v>641</v>
      </c>
      <c r="C263" s="31">
        <v>10</v>
      </c>
      <c r="D263" s="111" t="s">
        <v>18</v>
      </c>
      <c r="E263" s="2" t="s">
        <v>102</v>
      </c>
      <c r="F263" s="2"/>
      <c r="G263" s="2"/>
      <c r="H263" s="33" t="s">
        <v>81</v>
      </c>
      <c r="I263" s="173">
        <f>M263/AE263</f>
        <v>1561.7383707702463</v>
      </c>
      <c r="J263" s="174">
        <f>AH263/AE263</f>
        <v>28.094417760367445</v>
      </c>
      <c r="K263" s="189">
        <f>RANK(I263,$I$76:$I$999)</f>
        <v>188</v>
      </c>
      <c r="L263" s="190" t="e">
        <f>RANK(I263,$I$461:$I$888)</f>
        <v>#N/A</v>
      </c>
      <c r="M263" s="173">
        <f>SUM(N263:R263)</f>
        <v>28961.827866001535</v>
      </c>
      <c r="N263" s="174">
        <f>T263*(1+(IF((AG263+IF($D$62=1,15,0)+IF(F263="백어택",8,0))&gt;100,100,AG263+IF($D$62=1,15,0)+IF(F263="백어택",8,0))/100)*(AI263/100-1))</f>
        <v>9655.9790460618042</v>
      </c>
      <c r="O263" s="174">
        <f>U263*(1+(IF(($D$57+IF($D$62=1,15,0)+IF(F263="백어택",8,0))&gt;100,100,$D$57+IF($D$62=1,15,0)+IF(F263="백어택",8,0))/100)*(AI263/100-1))</f>
        <v>19305.848819939729</v>
      </c>
      <c r="P263" s="174"/>
      <c r="Q263" s="174"/>
      <c r="R263" s="175"/>
      <c r="S263" s="173">
        <f>SUM(T263:X263)</f>
        <v>22465.787982967209</v>
      </c>
      <c r="T263" s="174">
        <f>AL263*IF(H263="근접",AT263,IF(AV263=1,AT263,1))*AU263*AX263*IF(F263="백어택",1.2,1)</f>
        <v>7490.175655365073</v>
      </c>
      <c r="U263" s="174">
        <f>IF(AX263=1,AM263*IF(H263="근접",AT263,IF(AV263=1,AT263,1)),0)*AU263*AY263*IF(AX263=1,1,0)*IF(F263="백어택",1.2,1)</f>
        <v>14975.612327602137</v>
      </c>
      <c r="V263" s="174"/>
      <c r="W263" s="174"/>
      <c r="X263" s="175"/>
      <c r="Y263" s="173">
        <f>SUM(Z263:AD263)</f>
        <v>48301.4441633795</v>
      </c>
      <c r="Z263" s="174">
        <f>T263*$D$58/100</f>
        <v>16103.877659034906</v>
      </c>
      <c r="AA263" s="174">
        <f>U263*$D$58/100</f>
        <v>32197.566504344595</v>
      </c>
      <c r="AB263" s="174"/>
      <c r="AC263" s="174"/>
      <c r="AD263" s="175"/>
      <c r="AE263" s="173">
        <f>(AO263*(1-$D$20/100)*(1-$D$17/100)-AR263)*IF(AW263="보스대상",1,POWER(0.85,AW263))</f>
        <v>18.544609268784001</v>
      </c>
      <c r="AF263" s="174">
        <f>AP263</f>
        <v>36</v>
      </c>
      <c r="AG263" s="174">
        <f>IF($D$57&gt;100,100,$D$57)</f>
        <v>25.143699999999999</v>
      </c>
      <c r="AH263" s="174">
        <f>AQ263</f>
        <v>521</v>
      </c>
      <c r="AI263" s="174">
        <f>$D$58</f>
        <v>215</v>
      </c>
      <c r="AJ263" s="174">
        <f>10*AS263/IF(AX263=1,IF(AY263=1,4.5,4),4)</f>
        <v>2</v>
      </c>
      <c r="AK263" s="174">
        <f>SUM(AL263:AN263)</f>
        <v>12482.046431232451</v>
      </c>
      <c r="AL263" s="174">
        <f>IF(AV263=1,$D$61*(VLOOKUP(C263,$B$36:$AG$39,25,FALSE)+VLOOKUP(C263,$B$40:$AG$43,25,FALSE)*$D$54),(IF(H263="근접",$D$61*(VLOOKUP(C263,$B$36:$AG$39,25,FALSE)+VLOOKUP(C263,$B$40:$AG$43,25,FALSE)*$D$54),$D$60*(VLOOKUP(C263,$B$36:$AG$39,25,FALSE)+VLOOKUP(C263,$B$40:$AG$43,25,FALSE)*$D$54))))*$D$59/100</f>
        <v>7490.175655365073</v>
      </c>
      <c r="AM263" s="174">
        <f>(IF(AV263=1,$D$61*(VLOOKUP(C263,$B$36:$AG$39,26,FALSE)+VLOOKUP(C263,$B$40:$AG$43,26,FALSE)*$D$54),IF(H263="근접",$D$61*(VLOOKUP(C263,$B$36:$AG$39,26,FALSE)+VLOOKUP(C263,$B$40:$AG$43,26,FALSE)*$D$54),$D$60*(VLOOKUP(C263,$B$36:$AG$39,26,FALSE)+VLOOKUP(C263,$B$40:$AG$43,26,FALSE)*$D$54))))*$D$59/100</f>
        <v>4991.8707758673791</v>
      </c>
      <c r="AN263" s="174"/>
      <c r="AO263" s="176">
        <v>24</v>
      </c>
      <c r="AP263" s="174">
        <v>36</v>
      </c>
      <c r="AQ263" s="175">
        <f>VLOOKUP(C263,$B$45:$AA$48,25,FALSE)</f>
        <v>521</v>
      </c>
      <c r="AR263" s="31">
        <f>IF(LEFT(E263,1)*1=1,$S$68,$R$68)</f>
        <v>0</v>
      </c>
      <c r="AS263" s="2">
        <f>IF(LEFT(E263,1)*1=2,$U$68,$T$68)</f>
        <v>0.8</v>
      </c>
      <c r="AT263" s="33">
        <f>IF(LEFT(E263,1)*1=3,$W$68,$V$68)</f>
        <v>1</v>
      </c>
      <c r="AU263" s="31">
        <f>IF(MID(E263,3,1)*1=1,$Y$68,$X$68)</f>
        <v>1</v>
      </c>
      <c r="AV263" s="2">
        <f>IF(MID(E263,3,1)*1=2,$AA$68,$Z$68)</f>
        <v>1</v>
      </c>
      <c r="AW263" s="33" t="str">
        <f>IF(MID(E263,3,1)*1=3,$AC$68,$AB$68)</f>
        <v>보스대상</v>
      </c>
      <c r="AX263" s="31">
        <f>IF(MID(E263,5,1)*1=1,$AE$68,$AD$68)</f>
        <v>1</v>
      </c>
      <c r="AY263" s="33">
        <f>IF(MID(E263,5,1)*1=2,$AG$68,$AF$68)</f>
        <v>3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customHeight="1">
      <c r="A264" s="2"/>
      <c r="B264" s="107">
        <v>672</v>
      </c>
      <c r="C264" s="31">
        <v>10</v>
      </c>
      <c r="D264" s="111" t="s">
        <v>18</v>
      </c>
      <c r="E264" s="2" t="s">
        <v>102</v>
      </c>
      <c r="F264" s="2"/>
      <c r="G264" s="2"/>
      <c r="H264" s="33" t="s">
        <v>80</v>
      </c>
      <c r="I264" s="173">
        <f>M264/AE264</f>
        <v>1561.7383707702463</v>
      </c>
      <c r="J264" s="174">
        <f>AH264/AE264</f>
        <v>28.094417760367445</v>
      </c>
      <c r="K264" s="189">
        <f>RANK(I264,$I$76:$I$999)</f>
        <v>188</v>
      </c>
      <c r="L264" s="190" t="e">
        <f>RANK(I264,$I$461:$I$888)</f>
        <v>#N/A</v>
      </c>
      <c r="M264" s="173">
        <f>SUM(N264:R264)</f>
        <v>28961.827866001535</v>
      </c>
      <c r="N264" s="174">
        <f>T264*(1+(IF((AG264+IF($D$62=1,15,0)+IF(F264="백어택",8,0))&gt;100,100,AG264+IF($D$62=1,15,0)+IF(F264="백어택",8,0))/100)*(AI264/100-1))</f>
        <v>9655.9790460618042</v>
      </c>
      <c r="O264" s="174">
        <f>U264*(1+(IF(($D$57+IF($D$62=1,15,0)+IF(F264="백어택",8,0))&gt;100,100,$D$57+IF($D$62=1,15,0)+IF(F264="백어택",8,0))/100)*(AI264/100-1))</f>
        <v>19305.848819939729</v>
      </c>
      <c r="P264" s="174"/>
      <c r="Q264" s="174"/>
      <c r="R264" s="175"/>
      <c r="S264" s="173">
        <f>SUM(T264:X264)</f>
        <v>22465.787982967209</v>
      </c>
      <c r="T264" s="174">
        <f>AL264*IF(H264="근접",AT264,IF(AV264=1,AT264,1))*AU264*AX264*IF(F264="백어택",1.2,1)</f>
        <v>7490.175655365073</v>
      </c>
      <c r="U264" s="174">
        <f>IF(AX264=1,AM264*IF(H264="근접",AT264,IF(AV264=1,AT264,1)),0)*AU264*AY264*IF(AX264=1,1,0)*IF(F264="백어택",1.2,1)</f>
        <v>14975.612327602137</v>
      </c>
      <c r="V264" s="174"/>
      <c r="W264" s="174"/>
      <c r="X264" s="175"/>
      <c r="Y264" s="173">
        <f>SUM(Z264:AD264)</f>
        <v>48301.4441633795</v>
      </c>
      <c r="Z264" s="174">
        <f>T264*$D$58/100</f>
        <v>16103.877659034906</v>
      </c>
      <c r="AA264" s="174">
        <f>U264*$D$58/100</f>
        <v>32197.566504344595</v>
      </c>
      <c r="AB264" s="174"/>
      <c r="AC264" s="174"/>
      <c r="AD264" s="175"/>
      <c r="AE264" s="173">
        <f>(AO264*(1-$D$20/100)*(1-$D$17/100)-AR264)*IF(AW264="보스대상",1,POWER(0.85,AW264))</f>
        <v>18.544609268784001</v>
      </c>
      <c r="AF264" s="174">
        <f>AP264</f>
        <v>36</v>
      </c>
      <c r="AG264" s="174">
        <f>IF($D$57&gt;100,100,$D$57)</f>
        <v>25.143699999999999</v>
      </c>
      <c r="AH264" s="174">
        <f>AQ264</f>
        <v>521</v>
      </c>
      <c r="AI264" s="174">
        <f>$D$58</f>
        <v>215</v>
      </c>
      <c r="AJ264" s="174">
        <f>10*AS264/IF(AX264=1,IF(AY264=1,4.5,4),4)</f>
        <v>2</v>
      </c>
      <c r="AK264" s="174">
        <f>SUM(AL264:AN264)</f>
        <v>12482.046431232451</v>
      </c>
      <c r="AL264" s="174">
        <f>IF(AV264=1,$D$61*(VLOOKUP(C264,$B$36:$AG$39,25,FALSE)+VLOOKUP(C264,$B$40:$AG$43,25,FALSE)*$D$54),(IF(H264="근접",$D$61*(VLOOKUP(C264,$B$36:$AG$39,25,FALSE)+VLOOKUP(C264,$B$40:$AG$43,25,FALSE)*$D$54),$D$60*(VLOOKUP(C264,$B$36:$AG$39,25,FALSE)+VLOOKUP(C264,$B$40:$AG$43,25,FALSE)*$D$54))))*$D$59/100</f>
        <v>7490.175655365073</v>
      </c>
      <c r="AM264" s="174">
        <f>(IF(AV264=1,$D$61*(VLOOKUP(C264,$B$36:$AG$39,26,FALSE)+VLOOKUP(C264,$B$40:$AG$43,26,FALSE)*$D$54),IF(H264="근접",$D$61*(VLOOKUP(C264,$B$36:$AG$39,26,FALSE)+VLOOKUP(C264,$B$40:$AG$43,26,FALSE)*$D$54),$D$60*(VLOOKUP(C264,$B$36:$AG$39,26,FALSE)+VLOOKUP(C264,$B$40:$AG$43,26,FALSE)*$D$54))))*$D$59/100</f>
        <v>4991.8707758673791</v>
      </c>
      <c r="AN264" s="174"/>
      <c r="AO264" s="176">
        <v>24</v>
      </c>
      <c r="AP264" s="174">
        <v>36</v>
      </c>
      <c r="AQ264" s="175">
        <f>VLOOKUP(C264,$B$45:$AA$48,25,FALSE)</f>
        <v>521</v>
      </c>
      <c r="AR264" s="31">
        <f>IF(LEFT(E264,1)*1=1,$S$68,$R$68)</f>
        <v>0</v>
      </c>
      <c r="AS264" s="2">
        <f>IF(LEFT(E264,1)*1=2,$U$68,$T$68)</f>
        <v>0.8</v>
      </c>
      <c r="AT264" s="33">
        <f>IF(LEFT(E264,1)*1=3,$W$68,$V$68)</f>
        <v>1</v>
      </c>
      <c r="AU264" s="31">
        <f>IF(MID(E264,3,1)*1=1,$Y$68,$X$68)</f>
        <v>1</v>
      </c>
      <c r="AV264" s="2">
        <f>IF(MID(E264,3,1)*1=2,$AA$68,$Z$68)</f>
        <v>1</v>
      </c>
      <c r="AW264" s="33" t="str">
        <f>IF(MID(E264,3,1)*1=3,$AC$68,$AB$68)</f>
        <v>보스대상</v>
      </c>
      <c r="AX264" s="31">
        <f>IF(MID(E264,5,1)*1=1,$AE$68,$AD$68)</f>
        <v>1</v>
      </c>
      <c r="AY264" s="33">
        <f>IF(MID(E264,5,1)*1=2,$AG$68,$AF$68)</f>
        <v>3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customHeight="1">
      <c r="A265" s="2"/>
      <c r="B265" s="107">
        <v>798</v>
      </c>
      <c r="C265" s="31">
        <v>10</v>
      </c>
      <c r="D265" s="111" t="s">
        <v>21</v>
      </c>
      <c r="E265" s="2" t="s">
        <v>99</v>
      </c>
      <c r="F265" s="2" t="s">
        <v>149</v>
      </c>
      <c r="G265" s="2"/>
      <c r="H265" s="33"/>
      <c r="I265" s="173">
        <f>M265/AE265</f>
        <v>1561.735491767748</v>
      </c>
      <c r="J265" s="174">
        <f>AH265/AE265</f>
        <v>23.618723568216776</v>
      </c>
      <c r="K265" s="189">
        <f>RANK(I265,$I$76:$I$999)</f>
        <v>190</v>
      </c>
      <c r="L265" s="190" t="e">
        <f>RANK(I265,$I$461:$I$888)</f>
        <v>#N/A</v>
      </c>
      <c r="M265" s="173">
        <f>SUM(N265:R265)</f>
        <v>43442.661714037684</v>
      </c>
      <c r="N265" s="174">
        <f>T265*(1+(IF((AG265+IF($D$62=1,15,0)+IF(F265="백어택",8,0))&gt;100,100,AG265+IF($D$62=1,15,0)+IF(F265="백어택",8,0))/100)*(AI265/100-1))</f>
        <v>39986.805848385564</v>
      </c>
      <c r="O265" s="174"/>
      <c r="P265" s="174"/>
      <c r="Q265" s="174"/>
      <c r="R265" s="175">
        <f>X265*(1+(IF((AG265+IF($D$62=1,15,0))&gt;100,100,AG265+IF($D$62=1,15,0))/100)*(AI265/100-1))</f>
        <v>3455.8558656521213</v>
      </c>
      <c r="S265" s="173">
        <f>SUM(T265:X265)</f>
        <v>31632.485398795543</v>
      </c>
      <c r="T265" s="174">
        <f>AL265*AW265*AX265*AY265*IF(F265="백어택",1.2,1)</f>
        <v>28951.766297202699</v>
      </c>
      <c r="U265" s="174"/>
      <c r="V265" s="174"/>
      <c r="W265" s="174"/>
      <c r="X265" s="175">
        <f>AL265*AS265+IF(AX265=1,AL265*AU265,AL265*AU265*2)</f>
        <v>2680.7191015928424</v>
      </c>
      <c r="Y265" s="173">
        <f>SUM(Z265:AD265)</f>
        <v>68009.84360741041</v>
      </c>
      <c r="Z265" s="174">
        <f>T265*$D$58/100</f>
        <v>62246.297538985804</v>
      </c>
      <c r="AA265" s="174"/>
      <c r="AB265" s="174"/>
      <c r="AC265" s="174"/>
      <c r="AD265" s="175">
        <f>X265*$D$58/100</f>
        <v>5763.5460684246118</v>
      </c>
      <c r="AE265" s="173">
        <f>AO265*(1-$D$20/100)*(1-$D$17/100)-AR265</f>
        <v>27.816913903176005</v>
      </c>
      <c r="AF265" s="174">
        <f>AP265</f>
        <v>36</v>
      </c>
      <c r="AG265" s="174">
        <f>IF($D$57&gt;100,100,$D$57)</f>
        <v>25.143699999999999</v>
      </c>
      <c r="AH265" s="174">
        <f>AQ265</f>
        <v>657</v>
      </c>
      <c r="AI265" s="174">
        <f>$D$58</f>
        <v>215</v>
      </c>
      <c r="AJ265" s="174">
        <f>10/6</f>
        <v>1.6666666666666667</v>
      </c>
      <c r="AK265" s="174">
        <f>SUM(AL265:AN265)</f>
        <v>13403.595507964212</v>
      </c>
      <c r="AL265" s="174">
        <f>(VLOOKUP(C265,$B$36:$AG$39,31,FALSE)+VLOOKUP(C265,$B$40:$AG$43,31,FALSE)*$D$54)*$D$59/100</f>
        <v>13403.595507964212</v>
      </c>
      <c r="AM265" s="174"/>
      <c r="AN265" s="174"/>
      <c r="AO265" s="176">
        <v>36</v>
      </c>
      <c r="AP265" s="174">
        <v>36</v>
      </c>
      <c r="AQ265" s="175">
        <f>VLOOKUP(C265,$B$45:$AG$48,31,FALSE)</f>
        <v>657</v>
      </c>
      <c r="AR265" s="31">
        <f>IF(LEFT(E265,1)*1=1,$S$71,$R$71)</f>
        <v>0</v>
      </c>
      <c r="AS265" s="2">
        <f>IF(LEFT(E265,1)*1=2,$U$71,$T$71)</f>
        <v>0.2</v>
      </c>
      <c r="AT265" s="33">
        <f>IF(LEFT(E265,1)*1=3,$W$71,$V$71)</f>
        <v>0</v>
      </c>
      <c r="AU265" s="31">
        <f>IF(MID(E265,3,1)*1=1,$Y$71,$X$71)</f>
        <v>0</v>
      </c>
      <c r="AV265" s="2">
        <f>IF(MID(E265,3,1)*1=2,$AA$71,$Z$71)</f>
        <v>0</v>
      </c>
      <c r="AW265" s="33">
        <f>IF(MID(E265,3,1)*1=3,$AC$71,$AB$71)</f>
        <v>1</v>
      </c>
      <c r="AX265" s="31">
        <f>IF(MID(E265,5,1)*1=1,$AE$71,$AD$71)</f>
        <v>1</v>
      </c>
      <c r="AY265" s="33">
        <f>IF(MID(E265,5,1)*1=2,$AG$71,$AF$71)</f>
        <v>1.8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customHeight="1">
      <c r="A266" s="2"/>
      <c r="B266" s="107">
        <v>388</v>
      </c>
      <c r="C266" s="31">
        <v>10</v>
      </c>
      <c r="D266" s="111" t="s">
        <v>8</v>
      </c>
      <c r="E266" s="2" t="s">
        <v>141</v>
      </c>
      <c r="F266" s="2"/>
      <c r="G266" s="2"/>
      <c r="H266" s="33" t="s">
        <v>81</v>
      </c>
      <c r="I266" s="173">
        <f>M266/AE266</f>
        <v>1559.1148219569016</v>
      </c>
      <c r="J266" s="174">
        <f>AH266/AE266</f>
        <v>50.149164306906222</v>
      </c>
      <c r="K266" s="189">
        <f>RANK(I266,$I$76:$I$999)</f>
        <v>191</v>
      </c>
      <c r="L266" s="190" t="e">
        <f>RANK(I266,$I$461:$I$888)</f>
        <v>#N/A</v>
      </c>
      <c r="M266" s="173">
        <f>SUM(N266:R266)</f>
        <v>22676.715890532869</v>
      </c>
      <c r="N266" s="174">
        <f>T266*(1+(IF((AG266+IF($D$62=1,15,0)+IF(F266="백어택",8,0))&gt;100,100,AG266+IF($D$62=1,15,0)+IF(F266="백어택",8,0))/100)*($D$58/100-1))</f>
        <v>6393.4182605517954</v>
      </c>
      <c r="O266" s="174">
        <f>U266*(1+((IF(AG266+IF($D$62=1,15,0)+IF(F266="백어택",8,0)&gt;100,100,AG266+IF($D$62=1,15,0)+IF(F266="백어택",8,0))/100)*(AI266/100-1)))</f>
        <v>8141.6488149905372</v>
      </c>
      <c r="P266" s="174">
        <f>V266*(1+(IF(AG266+IF($D$62=1,15,0)+IF(F266="백어택",8,0)&gt;100,100,AG266+IF($D$62=1,15,0)+IF(F266="백어택",8,0))/100)*(AI266/100-1))</f>
        <v>8141.6488149905372</v>
      </c>
      <c r="Q266" s="174"/>
      <c r="R266" s="175"/>
      <c r="S266" s="173">
        <f>SUM(T266:X266)</f>
        <v>17590.405332970775</v>
      </c>
      <c r="T266" s="174">
        <f>AL266*IF(H266="근접",AR266,1)*AU266*AY266*IF(F266="백어택",1.2,1)</f>
        <v>4959.3962022196647</v>
      </c>
      <c r="U266" s="174">
        <f>AM266*IF(H266="근접",AR266,1)*AU266*AY266*IF(F266="백어택",1.2,1)</f>
        <v>6315.5045653755551</v>
      </c>
      <c r="V266" s="174">
        <f>IF(AX266=1,0,AM266*IF(H266="근접",AR266,1)*AU266*AY266)*IF(F266="백어택",1.2,1)</f>
        <v>6315.5045653755551</v>
      </c>
      <c r="W266" s="174"/>
      <c r="X266" s="175"/>
      <c r="Y266" s="173">
        <f>SUM(Z266:AD266)</f>
        <v>37819.371465887161</v>
      </c>
      <c r="Z266" s="174">
        <f>T266*$D$58/100</f>
        <v>10662.701834772279</v>
      </c>
      <c r="AA266" s="174">
        <f>U266*AI266/100</f>
        <v>13578.334815557442</v>
      </c>
      <c r="AB266" s="174">
        <f>V266*AI266/100</f>
        <v>13578.334815557442</v>
      </c>
      <c r="AC266" s="174"/>
      <c r="AD266" s="175"/>
      <c r="AE266" s="173">
        <f>AO266*(1-$D$20/100)*(1-$D$17/100)-AW266</f>
        <v>14.544609268784001</v>
      </c>
      <c r="AF266" s="174">
        <f>AP266</f>
        <v>36</v>
      </c>
      <c r="AG266" s="174">
        <f>IF($D$57&gt;100,100,$D$57)</f>
        <v>25.143699999999999</v>
      </c>
      <c r="AH266" s="174">
        <f>IF(AX266=1,AQ266,AQ266*1.4)</f>
        <v>729.4</v>
      </c>
      <c r="AI266" s="174">
        <f>$D$58</f>
        <v>215</v>
      </c>
      <c r="AJ266" s="174">
        <f>10/6/AX266</f>
        <v>1.1111111111111112</v>
      </c>
      <c r="AK266" s="174">
        <f>SUM(AL266:AN266)</f>
        <v>11274.90076759522</v>
      </c>
      <c r="AL266" s="174">
        <f>(IF(H266="근접",$D$61*(VLOOKUP(C266,$B$36:$AG$39,9,FALSE)+VLOOKUP(C266,$B$40:$AG$43,9,FALSE)*$D$54),$D$60*(VLOOKUP(C266,$B$36:$AG$39,9,FALSE)+VLOOKUP(C266,$B$40:$AG$43,9,FALSE)*$D$54)))*$D$59/100</f>
        <v>4959.3962022196647</v>
      </c>
      <c r="AM266" s="174">
        <f>(IF(H266="근접",$D$61*(VLOOKUP(C266,$B$36:$AG$39,10,FALSE)+VLOOKUP(C266,$B$40:$AG$43,10,FALSE)*$D$54),$D$60*(VLOOKUP(C266,$B$36:$AG$39,10,FALSE)+VLOOKUP(C266,$B$40:$AG$43,10,FALSE)*$D$54)))*$D$59/100</f>
        <v>6315.5045653755551</v>
      </c>
      <c r="AN266" s="174"/>
      <c r="AO266" s="176">
        <v>24</v>
      </c>
      <c r="AP266" s="174">
        <v>36</v>
      </c>
      <c r="AQ266" s="175">
        <f>VLOOKUP(C266,$B$45:$AA$48,9,FALSE)</f>
        <v>521</v>
      </c>
      <c r="AR266" s="31">
        <f>IF(LEFT(E266,1)*1=1,$S$58,$R$58)</f>
        <v>1</v>
      </c>
      <c r="AS266" s="2">
        <f>IF(LEFT(E266,1)*1=2,$U$58,$T$58)</f>
        <v>0</v>
      </c>
      <c r="AT266" s="33">
        <f>IF(LEFT(E266,1)*1=3,$W$58,$V$58)</f>
        <v>0</v>
      </c>
      <c r="AU266" s="31">
        <f>IF(MID(E266,3,1)*1=1,$Y$58,$X$58)</f>
        <v>1</v>
      </c>
      <c r="AV266" s="2">
        <f>IF(MID(E266,3,1)*1=2,$AA$58,$Z$58)</f>
        <v>0</v>
      </c>
      <c r="AW266" s="33">
        <f>IF(MID(E266,3,1)*1=3,$AC$58,$AB$58)</f>
        <v>4</v>
      </c>
      <c r="AX266" s="31">
        <f>IF(MID(E266,5,1)*1=1,$AE$58,$AD$58)</f>
        <v>1.5</v>
      </c>
      <c r="AY266" s="33">
        <f>IF(MID(E266,5,1)*1=2,$AG$58,$AF$58)</f>
        <v>1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customHeight="1">
      <c r="A267" s="2"/>
      <c r="B267" s="107">
        <v>711</v>
      </c>
      <c r="C267" s="31">
        <v>7</v>
      </c>
      <c r="D267" s="111" t="s">
        <v>18</v>
      </c>
      <c r="E267" s="2" t="s">
        <v>168</v>
      </c>
      <c r="F267" s="2" t="s">
        <v>149</v>
      </c>
      <c r="G267" s="2" t="s">
        <v>231</v>
      </c>
      <c r="H267" s="33" t="s">
        <v>81</v>
      </c>
      <c r="I267" s="173">
        <f>M267/AE267</f>
        <v>1545.1532345314845</v>
      </c>
      <c r="J267" s="174">
        <f>AH267/AE267</f>
        <v>19.57442158735774</v>
      </c>
      <c r="K267" s="189">
        <f>RANK(I267,$I$76:$I$999)</f>
        <v>192</v>
      </c>
      <c r="L267" s="190" t="e">
        <f>RANK(I267,$I$461:$I$888)</f>
        <v>#N/A</v>
      </c>
      <c r="M267" s="173">
        <f>SUM(N267:R267)</f>
        <v>28654.262994784145</v>
      </c>
      <c r="N267" s="174">
        <f>T267*(1+(IF((AG267+IF($D$62=1,15,0)+IF(F267="백어택",8,0))&gt;100,100,AG267+IF($D$62=1,15,0)+IF(F267="백어택",8,0))/100)*(AI267/100-1))</f>
        <v>17190.386905902655</v>
      </c>
      <c r="O267" s="174">
        <f>U267*(1+(IF(($D$57+IF($D$62=1,15,0)+IF(F267="백어택",8,0))&gt;100,100,$D$57+IF($D$62=1,15,0)+IF(F267="백어택",8,0))/100)*(AI267/100-1))</f>
        <v>11463.87608888149</v>
      </c>
      <c r="P267" s="174"/>
      <c r="Q267" s="174"/>
      <c r="R267" s="175"/>
      <c r="S267" s="173">
        <f>SUM(T267:X267)</f>
        <v>20746.63149612557</v>
      </c>
      <c r="T267" s="174">
        <f>AL267*IF(H267="근접",AT267,IF(AV267=1,AT267,1))*AU267*AX267*IF(F267="백어택",1.2,1)</f>
        <v>12446.407101013321</v>
      </c>
      <c r="U267" s="174">
        <f>IF(AX267=1,AM267*IF(H267="근접",AT267,IF(AV267=1,AT267,1)),0)*AU267*AY267*IF(AX267=1,1,0)*IF(F267="백어택",1.2,1)</f>
        <v>8300.2243951122491</v>
      </c>
      <c r="V267" s="174"/>
      <c r="W267" s="174"/>
      <c r="X267" s="175"/>
      <c r="Y267" s="173">
        <f>SUM(Z267:AD267)</f>
        <v>44605.257716669978</v>
      </c>
      <c r="Z267" s="174">
        <f>T267*$D$58/100</f>
        <v>26759.77526717864</v>
      </c>
      <c r="AA267" s="174">
        <f>U267*$D$58/100</f>
        <v>17845.482449491337</v>
      </c>
      <c r="AB267" s="174"/>
      <c r="AC267" s="174"/>
      <c r="AD267" s="175"/>
      <c r="AE267" s="173">
        <f>(AO267*(1-$D$20/100)*(1-$D$17/100)-AR267)*IF(AW267="보스대상",1,POWER(0.85,AW267))</f>
        <v>18.544609268784001</v>
      </c>
      <c r="AF267" s="174">
        <f>AP267</f>
        <v>36</v>
      </c>
      <c r="AG267" s="174">
        <f>IF($D$57&gt;100,100,$D$57)</f>
        <v>25.143699999999999</v>
      </c>
      <c r="AH267" s="174">
        <f>AQ267</f>
        <v>363</v>
      </c>
      <c r="AI267" s="174">
        <f>$D$58</f>
        <v>215</v>
      </c>
      <c r="AJ267" s="174">
        <f>10*AS267/IF(AX267=1,IF(AY267=1,4.5,4),4)</f>
        <v>1.7777777777777777</v>
      </c>
      <c r="AK267" s="174">
        <f>SUM(AL267:AN267)</f>
        <v>12349.18541436046</v>
      </c>
      <c r="AL267" s="174">
        <f>IF(AV267=1,$D$61*(VLOOKUP(C267,$B$36:$AG$39,25,FALSE)+VLOOKUP(C267,$B$40:$AG$43,25,FALSE)*$D$54),(IF(H267="근접",$D$61*(VLOOKUP(C267,$B$36:$AG$39,25,FALSE)+VLOOKUP(C267,$B$40:$AG$43,25,FALSE)*$D$54),$D$60*(VLOOKUP(C267,$B$36:$AG$39,25,FALSE)+VLOOKUP(C267,$B$40:$AG$43,25,FALSE)*$D$54))))*$D$59/100</f>
        <v>7408.5756553650726</v>
      </c>
      <c r="AM267" s="174">
        <f>(IF(AV267=1,$D$61*(VLOOKUP(C267,$B$36:$AG$39,26,FALSE)+VLOOKUP(C267,$B$40:$AG$43,26,FALSE)*$D$54),IF(H267="근접",$D$61*(VLOOKUP(C267,$B$36:$AG$39,26,FALSE)+VLOOKUP(C267,$B$40:$AG$43,26,FALSE)*$D$54),$D$60*(VLOOKUP(C267,$B$36:$AG$39,26,FALSE)+VLOOKUP(C267,$B$40:$AG$43,26,FALSE)*$D$54))))*$D$59/100</f>
        <v>4940.609758995387</v>
      </c>
      <c r="AN267" s="174"/>
      <c r="AO267" s="176">
        <v>24</v>
      </c>
      <c r="AP267" s="174">
        <v>36</v>
      </c>
      <c r="AQ267" s="175">
        <f>VLOOKUP(C267,$B$45:$AA$48,25,FALSE)</f>
        <v>363</v>
      </c>
      <c r="AR267" s="31">
        <f>IF(LEFT(E267,1)*1=1,$S$68,$R$68)</f>
        <v>0</v>
      </c>
      <c r="AS267" s="2">
        <f>IF(LEFT(E267,1)*1=2,$U$68,$T$68)</f>
        <v>0.8</v>
      </c>
      <c r="AT267" s="33">
        <f>IF(LEFT(E267,1)*1=3,$W$68,$V$68)</f>
        <v>1</v>
      </c>
      <c r="AU267" s="31">
        <f>IF(MID(E267,3,1)*1=1,$Y$68,$X$68)</f>
        <v>1.4</v>
      </c>
      <c r="AV267" s="2">
        <f>IF(MID(E267,3,1)*1=2,$AA$68,$Z$68)</f>
        <v>0</v>
      </c>
      <c r="AW267" s="33" t="str">
        <f>IF(MID(E267,3,1)*1=3,$AC$68,$AB$68)</f>
        <v>보스대상</v>
      </c>
      <c r="AX267" s="31">
        <f>IF(MID(E267,5,1)*1=1,$AE$68,$AD$68)</f>
        <v>1</v>
      </c>
      <c r="AY267" s="33">
        <f>IF(MID(E267,5,1)*1=2,$AG$68,$AF$68)</f>
        <v>1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customHeight="1">
      <c r="A268" s="2"/>
      <c r="B268" s="107">
        <v>513</v>
      </c>
      <c r="C268" s="31">
        <v>10</v>
      </c>
      <c r="D268" s="111" t="s">
        <v>14</v>
      </c>
      <c r="E268" s="2" t="s">
        <v>92</v>
      </c>
      <c r="F268" s="2"/>
      <c r="G268" s="2"/>
      <c r="H268" s="33" t="s">
        <v>81</v>
      </c>
      <c r="I268" s="173">
        <f>M268/AE268</f>
        <v>1541.5169066770593</v>
      </c>
      <c r="J268" s="174">
        <f>AH268/AE268</f>
        <v>23.618723568216776</v>
      </c>
      <c r="K268" s="189">
        <f>RANK(I268,$I$76:$I$999)</f>
        <v>193</v>
      </c>
      <c r="L268" s="190" t="e">
        <f>RANK(I268,$I$461:$I$888)</f>
        <v>#N/A</v>
      </c>
      <c r="M268" s="173">
        <f>SUM(N268:R268)</f>
        <v>42880.243073325961</v>
      </c>
      <c r="N268" s="174">
        <f>T268*(1+(IF((AG268+IF($D$62=1,15,0)+IF(F268="백어택",8,0))&gt;100,100,AG268+IF($D$62=1,15,0)+IF(F268="백어택",8,0))/100)*(AI268/100-1))</f>
        <v>12863.9863957013</v>
      </c>
      <c r="O268" s="174">
        <f>U268*(1+((IF((AG268+IF($D$62=1,15,0)+IF(F268="백어택",8,0))&gt;100,100,AG268+IF($D$62=1,15,0)+IF(F268="백어택",8,0))/100)*(AI268/100-1)))</f>
        <v>12863.9863957013</v>
      </c>
      <c r="P268" s="174">
        <f>V268*(1+(IF((AG268+IF($D$62=1,15,0)+IF(F268="백어택",8,0))&gt;100,100,AG268+IF($D$62=1,15,0)+IF(F268="백어택",8,0))/100)*(AI268/100-1))</f>
        <v>17152.27028192336</v>
      </c>
      <c r="Q268" s="174">
        <f>W268*(1+(IF((AG268+IF($D$62=1,15,0)+IF(F268="백어택",8,0))&gt;100,100,AG268+IF($D$62=1,15,0)+IF(F268="백어택",8,0))/100)*(AI268/100-1))</f>
        <v>0</v>
      </c>
      <c r="R268" s="175"/>
      <c r="S268" s="173">
        <f>SUM(T268:X268)</f>
        <v>33262.349807496379</v>
      </c>
      <c r="T268" s="174">
        <f>AL268*IF(H268="근접",AR268,1)*AU268*AY268*IF(F268="백어택",1.2,1)</f>
        <v>9978.6378235076227</v>
      </c>
      <c r="U268" s="174">
        <f>AM268*IF(H268="근접",AR268,1)*AU268*AY268*IF(F268="백어택",1.2,1)</f>
        <v>9978.6378235076227</v>
      </c>
      <c r="V268" s="174">
        <f>AN268*IF(H268="근접",AR268,1)*AU268*AY268*IF(F268="백어택",1.2,1)</f>
        <v>13305.074160481134</v>
      </c>
      <c r="W268" s="174">
        <f>(AL268+AM268+AN268)*IF(H268="근접",AR268,1)*AU268*IF(AX268=1,0,0.6)*IF(F268="백어택",1.2,1)</f>
        <v>0</v>
      </c>
      <c r="X268" s="175"/>
      <c r="Y268" s="173">
        <f>SUM(Z268:AD268)</f>
        <v>71514.052086117212</v>
      </c>
      <c r="Z268" s="174">
        <f>T268*AI268/100</f>
        <v>21454.071320541389</v>
      </c>
      <c r="AA268" s="174">
        <f>U268*AI268/100</f>
        <v>21454.071320541389</v>
      </c>
      <c r="AB268" s="174">
        <f>V268*AI268/100</f>
        <v>28605.909445034438</v>
      </c>
      <c r="AC268" s="174">
        <f>W268*AI268/100</f>
        <v>0</v>
      </c>
      <c r="AD268" s="175"/>
      <c r="AE268" s="173">
        <f>AO268*(1-$D$20/100)*(1-$D$17/100)-AW268</f>
        <v>27.816913903176005</v>
      </c>
      <c r="AF268" s="174">
        <f>AP268</f>
        <v>36</v>
      </c>
      <c r="AG268" s="174">
        <f>IF($D$57&gt;100,100,$D$57)</f>
        <v>25.143699999999999</v>
      </c>
      <c r="AH268" s="174">
        <f>AQ268*AS268</f>
        <v>657</v>
      </c>
      <c r="AI268" s="174">
        <f>$D$58</f>
        <v>215</v>
      </c>
      <c r="AJ268" s="174">
        <f>10/3</f>
        <v>3.3333333333333335</v>
      </c>
      <c r="AK268" s="174">
        <f>SUM(AL268:AN268)</f>
        <v>18479.083226386876</v>
      </c>
      <c r="AL268" s="174">
        <f>(IF(H268="근접",$D$61*(VLOOKUP(C268,$B$36:$AG$39,19,FALSE)+VLOOKUP(C268,$B$40:$AG$43,19,FALSE)*$D$54),$D$60*(VLOOKUP(C268,$B$36:$AG$39,19,FALSE)+VLOOKUP(C268,$B$40:$AG$43,19,FALSE)*$D$54)))*$D$59/100</f>
        <v>5543.6876797264567</v>
      </c>
      <c r="AM268" s="174">
        <f>(IF(H268="근접",$D$61*(VLOOKUP(C268,$B$36:$AG$39,20,FALSE)+VLOOKUP(C268,$B$40:$AG$43,20,FALSE)*$D$54),$D$60*(VLOOKUP(C268,$B$36:$AG$39,20,FALSE)+VLOOKUP(C268,$B$40:$AG$43,20,FALSE)*$D$54)))*$D$59/100</f>
        <v>5543.6876797264567</v>
      </c>
      <c r="AN268" s="174">
        <f>(IF(H268="근접",$D$61*(VLOOKUP(C268,$B$36:$AG$39,21,FALSE)+VLOOKUP(C268,$B$40:$AG$43,21,FALSE)*$D$54),$D$60*(VLOOKUP(C268,$B$36:$AG$39,21,FALSE)+VLOOKUP(C268,$B$40:$AG$43,21,FALSE)*$D$54)))*$D$59/100</f>
        <v>7391.7078669339626</v>
      </c>
      <c r="AO268" s="176">
        <v>36</v>
      </c>
      <c r="AP268" s="174">
        <v>36</v>
      </c>
      <c r="AQ268" s="175">
        <f>VLOOKUP(C268,$B$45:$AA$48,19,FALSE)</f>
        <v>657</v>
      </c>
      <c r="AR268" s="31">
        <f>IF(LEFT(E268,1)*1=1,$S$64,$R$64)</f>
        <v>1</v>
      </c>
      <c r="AS268" s="2">
        <f>IF(LEFT(E268,1)*1=2,$U$64,$T$64)</f>
        <v>1</v>
      </c>
      <c r="AT268" s="33">
        <f>IF(LEFT(E268,1)*1=3,$W$64,$V$64)</f>
        <v>0</v>
      </c>
      <c r="AU268" s="31">
        <f>IF(MID(E268,3,1)*1=1,$Y$64,$X$64)</f>
        <v>1</v>
      </c>
      <c r="AV268" s="2">
        <f>IF(MID(E268,3,1)*1=2,$AA$64,$Z$64)</f>
        <v>0</v>
      </c>
      <c r="AW268" s="33">
        <f>IF(MID(E268,3,1)*1=3,$AC$64,$AB$64)</f>
        <v>0</v>
      </c>
      <c r="AX268" s="31">
        <f>IF(MID(E268,5,1)*1=1,$AE$64,$AD$64)</f>
        <v>1</v>
      </c>
      <c r="AY268" s="33">
        <f>IF(MID(E268,5,1)*1=2,$AG$64,$AF$64)</f>
        <v>1.8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customHeight="1">
      <c r="A269" s="2"/>
      <c r="B269" s="107">
        <v>519</v>
      </c>
      <c r="C269" s="31">
        <v>10</v>
      </c>
      <c r="D269" s="111" t="s">
        <v>14</v>
      </c>
      <c r="E269" s="2" t="s">
        <v>99</v>
      </c>
      <c r="F269" s="2"/>
      <c r="G269" s="2"/>
      <c r="H269" s="33" t="s">
        <v>81</v>
      </c>
      <c r="I269" s="173">
        <f>M269/AE269</f>
        <v>1541.5169066770593</v>
      </c>
      <c r="J269" s="174">
        <f>AH269/AE269</f>
        <v>11.809361784108388</v>
      </c>
      <c r="K269" s="189">
        <f>RANK(I269,$I$76:$I$999)</f>
        <v>193</v>
      </c>
      <c r="L269" s="190" t="e">
        <f>RANK(I269,$I$461:$I$888)</f>
        <v>#N/A</v>
      </c>
      <c r="M269" s="173">
        <f>SUM(N269:R269)</f>
        <v>42880.243073325961</v>
      </c>
      <c r="N269" s="174">
        <f>T269*(1+(IF((AG269+IF($D$62=1,15,0)+IF(F269="백어택",8,0))&gt;100,100,AG269+IF($D$62=1,15,0)+IF(F269="백어택",8,0))/100)*(AI269/100-1))</f>
        <v>12863.9863957013</v>
      </c>
      <c r="O269" s="174">
        <f>U269*(1+((IF((AG269+IF($D$62=1,15,0)+IF(F269="백어택",8,0))&gt;100,100,AG269+IF($D$62=1,15,0)+IF(F269="백어택",8,0))/100)*(AI269/100-1)))</f>
        <v>12863.9863957013</v>
      </c>
      <c r="P269" s="174">
        <f>V269*(1+(IF((AG269+IF($D$62=1,15,0)+IF(F269="백어택",8,0))&gt;100,100,AG269+IF($D$62=1,15,0)+IF(F269="백어택",8,0))/100)*(AI269/100-1))</f>
        <v>17152.27028192336</v>
      </c>
      <c r="Q269" s="174">
        <f>W269*(1+(IF((AG269+IF($D$62=1,15,0)+IF(F269="백어택",8,0))&gt;100,100,AG269+IF($D$62=1,15,0)+IF(F269="백어택",8,0))/100)*(AI269/100-1))</f>
        <v>0</v>
      </c>
      <c r="R269" s="175"/>
      <c r="S269" s="173">
        <f>SUM(T269:X269)</f>
        <v>33262.349807496379</v>
      </c>
      <c r="T269" s="174">
        <f>AL269*IF(H269="근접",AR269,1)*AU269*AY269*IF(F269="백어택",1.2,1)</f>
        <v>9978.6378235076227</v>
      </c>
      <c r="U269" s="174">
        <f>AM269*IF(H269="근접",AR269,1)*AU269*AY269*IF(F269="백어택",1.2,1)</f>
        <v>9978.6378235076227</v>
      </c>
      <c r="V269" s="174">
        <f>AN269*IF(H269="근접",AR269,1)*AU269*AY269*IF(F269="백어택",1.2,1)</f>
        <v>13305.074160481134</v>
      </c>
      <c r="W269" s="174">
        <f>(AL269+AM269+AN269)*IF(H269="근접",AR269,1)*AU269*IF(AX269=1,0,0.6)*IF(F269="백어택",1.2,1)</f>
        <v>0</v>
      </c>
      <c r="X269" s="175"/>
      <c r="Y269" s="173">
        <f>SUM(Z269:AD269)</f>
        <v>71514.052086117212</v>
      </c>
      <c r="Z269" s="174">
        <f>T269*AI269/100</f>
        <v>21454.071320541389</v>
      </c>
      <c r="AA269" s="174">
        <f>U269*AI269/100</f>
        <v>21454.071320541389</v>
      </c>
      <c r="AB269" s="174">
        <f>V269*AI269/100</f>
        <v>28605.909445034438</v>
      </c>
      <c r="AC269" s="174">
        <f>W269*AI269/100</f>
        <v>0</v>
      </c>
      <c r="AD269" s="175"/>
      <c r="AE269" s="173">
        <f>AO269*(1-$D$20/100)*(1-$D$17/100)-AW269</f>
        <v>27.816913903176005</v>
      </c>
      <c r="AF269" s="174">
        <f>AP269</f>
        <v>36</v>
      </c>
      <c r="AG269" s="174">
        <f>IF($D$57&gt;100,100,$D$57)</f>
        <v>25.143699999999999</v>
      </c>
      <c r="AH269" s="174">
        <f>AQ269*AS269</f>
        <v>328.5</v>
      </c>
      <c r="AI269" s="174">
        <f>$D$58</f>
        <v>215</v>
      </c>
      <c r="AJ269" s="174">
        <f>10/3</f>
        <v>3.3333333333333335</v>
      </c>
      <c r="AK269" s="174">
        <f>SUM(AL269:AN269)</f>
        <v>18479.083226386876</v>
      </c>
      <c r="AL269" s="174">
        <f>(IF(H269="근접",$D$61*(VLOOKUP(C269,$B$36:$AG$39,19,FALSE)+VLOOKUP(C269,$B$40:$AG$43,19,FALSE)*$D$54),$D$60*(VLOOKUP(C269,$B$36:$AG$39,19,FALSE)+VLOOKUP(C269,$B$40:$AG$43,19,FALSE)*$D$54)))*$D$59/100</f>
        <v>5543.6876797264567</v>
      </c>
      <c r="AM269" s="174">
        <f>(IF(H269="근접",$D$61*(VLOOKUP(C269,$B$36:$AG$39,20,FALSE)+VLOOKUP(C269,$B$40:$AG$43,20,FALSE)*$D$54),$D$60*(VLOOKUP(C269,$B$36:$AG$39,20,FALSE)+VLOOKUP(C269,$B$40:$AG$43,20,FALSE)*$D$54)))*$D$59/100</f>
        <v>5543.6876797264567</v>
      </c>
      <c r="AN269" s="174">
        <f>(IF(H269="근접",$D$61*(VLOOKUP(C269,$B$36:$AG$39,21,FALSE)+VLOOKUP(C269,$B$40:$AG$43,21,FALSE)*$D$54),$D$60*(VLOOKUP(C269,$B$36:$AG$39,21,FALSE)+VLOOKUP(C269,$B$40:$AG$43,21,FALSE)*$D$54)))*$D$59/100</f>
        <v>7391.7078669339626</v>
      </c>
      <c r="AO269" s="176">
        <v>36</v>
      </c>
      <c r="AP269" s="174">
        <v>36</v>
      </c>
      <c r="AQ269" s="175">
        <f>VLOOKUP(C269,$B$45:$AA$48,19,FALSE)</f>
        <v>657</v>
      </c>
      <c r="AR269" s="31">
        <f>IF(LEFT(E269,1)*1=1,$S$64,$R$64)</f>
        <v>1</v>
      </c>
      <c r="AS269" s="2">
        <f>IF(LEFT(E269,1)*1=2,$U$64,$T$64)</f>
        <v>0.5</v>
      </c>
      <c r="AT269" s="33">
        <f>IF(LEFT(E269,1)*1=3,$W$64,$V$64)</f>
        <v>0</v>
      </c>
      <c r="AU269" s="31">
        <f>IF(MID(E269,3,1)*1=1,$Y$64,$X$64)</f>
        <v>1</v>
      </c>
      <c r="AV269" s="2">
        <f>IF(MID(E269,3,1)*1=2,$AA$64,$Z$64)</f>
        <v>0</v>
      </c>
      <c r="AW269" s="33">
        <f>IF(MID(E269,3,1)*1=3,$AC$64,$AB$64)</f>
        <v>0</v>
      </c>
      <c r="AX269" s="31">
        <f>IF(MID(E269,5,1)*1=1,$AE$64,$AD$64)</f>
        <v>1</v>
      </c>
      <c r="AY269" s="33">
        <f>IF(MID(E269,5,1)*1=2,$AG$64,$AF$64)</f>
        <v>1.8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customHeight="1">
      <c r="A270" s="2"/>
      <c r="B270" s="107">
        <v>646</v>
      </c>
      <c r="C270" s="31">
        <v>7</v>
      </c>
      <c r="D270" s="111" t="s">
        <v>18</v>
      </c>
      <c r="E270" s="2" t="s">
        <v>163</v>
      </c>
      <c r="F270" s="2"/>
      <c r="G270" s="2" t="s">
        <v>231</v>
      </c>
      <c r="H270" s="33" t="s">
        <v>81</v>
      </c>
      <c r="I270" s="173">
        <f>M270/AE270</f>
        <v>1532.3874985159509</v>
      </c>
      <c r="J270" s="174">
        <f>AH270/AE270</f>
        <v>24.957700361128268</v>
      </c>
      <c r="K270" s="189">
        <f>RANK(I270,$I$76:$I$999)</f>
        <v>195</v>
      </c>
      <c r="L270" s="190" t="e">
        <f>RANK(I270,$I$461:$I$888)</f>
        <v>#N/A</v>
      </c>
      <c r="M270" s="173">
        <f>SUM(N270:R270)</f>
        <v>22287.977414283829</v>
      </c>
      <c r="N270" s="174">
        <f>T270*(1+(IF((AG270+IF($D$62=1,15,0)+IF(F270="백어택",8,0))&gt;100,100,AG270+IF($D$62=1,15,0)+IF(F270="백어택",8,0))/100)*(AI270/100-1))</f>
        <v>13371.097877174525</v>
      </c>
      <c r="O270" s="174">
        <f>U270*(1+(IF(($D$57+IF($D$62=1,15,0)+IF(F270="백어택",8,0))&gt;100,100,$D$57+IF($D$62=1,15,0)+IF(F270="백어택",8,0))/100)*(AI270/100-1))</f>
        <v>8916.879537109302</v>
      </c>
      <c r="P270" s="174"/>
      <c r="Q270" s="174"/>
      <c r="R270" s="175"/>
      <c r="S270" s="173">
        <f>SUM(T270:X270)</f>
        <v>17288.859580104643</v>
      </c>
      <c r="T270" s="174">
        <f>AL270*IF(H270="근접",AT270,IF(AV270=1,AT270,1))*AU270*AX270*IF(F270="백어택",1.2,1)</f>
        <v>10372.005917511102</v>
      </c>
      <c r="U270" s="174">
        <f>IF(AX270=1,AM270*IF(H270="근접",AT270,IF(AV270=1,AT270,1)),0)*AU270*AY270*IF(AX270=1,1,0)*IF(F270="백어택",1.2,1)</f>
        <v>6916.8536625935412</v>
      </c>
      <c r="V270" s="174"/>
      <c r="W270" s="174"/>
      <c r="X270" s="175"/>
      <c r="Y270" s="173">
        <f>SUM(Z270:AD270)</f>
        <v>37171.048097224986</v>
      </c>
      <c r="Z270" s="174">
        <f>T270*$D$58/100</f>
        <v>22299.812722648872</v>
      </c>
      <c r="AA270" s="174">
        <f>U270*$D$58/100</f>
        <v>14871.235374576114</v>
      </c>
      <c r="AB270" s="174"/>
      <c r="AC270" s="174"/>
      <c r="AD270" s="175"/>
      <c r="AE270" s="173">
        <f>(AO270*(1-$D$20/100)*(1-$D$17/100)-AR270)*IF(AW270="보스대상",1,POWER(0.85,AW270))</f>
        <v>14.544609268784001</v>
      </c>
      <c r="AF270" s="174">
        <f>AP270</f>
        <v>36</v>
      </c>
      <c r="AG270" s="174">
        <f>IF($D$57&gt;100,100,$D$57)</f>
        <v>25.143699999999999</v>
      </c>
      <c r="AH270" s="174">
        <f>AQ270</f>
        <v>363</v>
      </c>
      <c r="AI270" s="174">
        <f>$D$58</f>
        <v>215</v>
      </c>
      <c r="AJ270" s="174">
        <f>10*AS270/IF(AX270=1,IF(AY270=1,4.5,4),4)</f>
        <v>2.2222222222222223</v>
      </c>
      <c r="AK270" s="174">
        <f>SUM(AL270:AN270)</f>
        <v>12349.18541436046</v>
      </c>
      <c r="AL270" s="174">
        <f>IF(AV270=1,$D$61*(VLOOKUP(C270,$B$36:$AG$39,25,FALSE)+VLOOKUP(C270,$B$40:$AG$43,25,FALSE)*$D$54),(IF(H270="근접",$D$61*(VLOOKUP(C270,$B$36:$AG$39,25,FALSE)+VLOOKUP(C270,$B$40:$AG$43,25,FALSE)*$D$54),$D$60*(VLOOKUP(C270,$B$36:$AG$39,25,FALSE)+VLOOKUP(C270,$B$40:$AG$43,25,FALSE)*$D$54))))*$D$59/100</f>
        <v>7408.5756553650726</v>
      </c>
      <c r="AM270" s="174">
        <f>(IF(AV270=1,$D$61*(VLOOKUP(C270,$B$36:$AG$39,26,FALSE)+VLOOKUP(C270,$B$40:$AG$43,26,FALSE)*$D$54),IF(H270="근접",$D$61*(VLOOKUP(C270,$B$36:$AG$39,26,FALSE)+VLOOKUP(C270,$B$40:$AG$43,26,FALSE)*$D$54),$D$60*(VLOOKUP(C270,$B$36:$AG$39,26,FALSE)+VLOOKUP(C270,$B$40:$AG$43,26,FALSE)*$D$54))))*$D$59/100</f>
        <v>4940.609758995387</v>
      </c>
      <c r="AN270" s="174"/>
      <c r="AO270" s="176">
        <v>24</v>
      </c>
      <c r="AP270" s="174">
        <v>36</v>
      </c>
      <c r="AQ270" s="175">
        <f>VLOOKUP(C270,$B$45:$AA$48,25,FALSE)</f>
        <v>363</v>
      </c>
      <c r="AR270" s="31">
        <f>IF(LEFT(E270,1)*1=1,$S$68,$R$68)</f>
        <v>4</v>
      </c>
      <c r="AS270" s="2">
        <f>IF(LEFT(E270,1)*1=2,$U$68,$T$68)</f>
        <v>1</v>
      </c>
      <c r="AT270" s="33">
        <f>IF(LEFT(E270,1)*1=3,$W$68,$V$68)</f>
        <v>1</v>
      </c>
      <c r="AU270" s="31">
        <f>IF(MID(E270,3,1)*1=1,$Y$68,$X$68)</f>
        <v>1.4</v>
      </c>
      <c r="AV270" s="2">
        <f>IF(MID(E270,3,1)*1=2,$AA$68,$Z$68)</f>
        <v>0</v>
      </c>
      <c r="AW270" s="33" t="str">
        <f>IF(MID(E270,3,1)*1=3,$AC$68,$AB$68)</f>
        <v>보스대상</v>
      </c>
      <c r="AX270" s="31">
        <f>IF(MID(E270,5,1)*1=1,$AE$68,$AD$68)</f>
        <v>1</v>
      </c>
      <c r="AY270" s="33">
        <f>IF(MID(E270,5,1)*1=2,$AG$68,$AF$68)</f>
        <v>1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customHeight="1">
      <c r="A271" s="2"/>
      <c r="B271" s="107">
        <v>387</v>
      </c>
      <c r="C271" s="31">
        <v>10</v>
      </c>
      <c r="D271" s="111" t="s">
        <v>8</v>
      </c>
      <c r="E271" s="2" t="s">
        <v>138</v>
      </c>
      <c r="F271" s="2"/>
      <c r="G271" s="2"/>
      <c r="H271" s="33" t="s">
        <v>81</v>
      </c>
      <c r="I271" s="173">
        <f>M271/AE271</f>
        <v>1528.5247832576615</v>
      </c>
      <c r="J271" s="174">
        <f>AH271/AE271</f>
        <v>39.332184864514424</v>
      </c>
      <c r="K271" s="189">
        <f>RANK(I271,$I$76:$I$999)</f>
        <v>196</v>
      </c>
      <c r="L271" s="190" t="e">
        <f>RANK(I271,$I$461:$I$888)</f>
        <v>#N/A</v>
      </c>
      <c r="M271" s="173">
        <f>SUM(N271:R271)</f>
        <v>28345.894863166086</v>
      </c>
      <c r="N271" s="174">
        <f>T271*(1+(IF((AG271+IF($D$62=1,15,0)+IF(F271="백어택",8,0))&gt;100,100,AG271+IF($D$62=1,15,0)+IF(F271="백어택",8,0))/100)*($D$58/100-1))</f>
        <v>7991.7728256897444</v>
      </c>
      <c r="O271" s="174">
        <f>U271*(1+((IF(AG271+IF($D$62=1,15,0)+IF(F271="백어택",8,0)&gt;100,100,AG271+IF($D$62=1,15,0)+IF(F271="백어택",8,0))/100)*(AI271/100-1)))</f>
        <v>10177.061018738172</v>
      </c>
      <c r="P271" s="174">
        <f>V271*(1+(IF(AG271+IF($D$62=1,15,0)+IF(F271="백어택",8,0)&gt;100,100,AG271+IF($D$62=1,15,0)+IF(F271="백어택",8,0))/100)*(AI271/100-1))</f>
        <v>10177.061018738172</v>
      </c>
      <c r="Q271" s="174"/>
      <c r="R271" s="175"/>
      <c r="S271" s="173">
        <f>SUM(T271:X271)</f>
        <v>21988.006666213467</v>
      </c>
      <c r="T271" s="174">
        <f>AL271*IF(H271="근접",AR271,1)*AU271*AY271*IF(F271="백어택",1.2,1)</f>
        <v>6199.2452527745809</v>
      </c>
      <c r="U271" s="174">
        <f>AM271*IF(H271="근접",AR271,1)*AU271*AY271*IF(F271="백어택",1.2,1)</f>
        <v>7894.3807067194439</v>
      </c>
      <c r="V271" s="174">
        <f>IF(AX271=1,0,AM271*IF(H271="근접",AR271,1)*AU271*AY271)*IF(F271="백어택",1.2,1)</f>
        <v>7894.3807067194439</v>
      </c>
      <c r="W271" s="174"/>
      <c r="X271" s="175"/>
      <c r="Y271" s="173">
        <f>SUM(Z271:AD271)</f>
        <v>47274.214332358955</v>
      </c>
      <c r="Z271" s="174">
        <f>T271*$D$58/100</f>
        <v>13328.37729346535</v>
      </c>
      <c r="AA271" s="174">
        <f>U271*AI271/100</f>
        <v>16972.918519446805</v>
      </c>
      <c r="AB271" s="174">
        <f>V271*AI271/100</f>
        <v>16972.918519446805</v>
      </c>
      <c r="AC271" s="174"/>
      <c r="AD271" s="175"/>
      <c r="AE271" s="173">
        <f>AO271*(1-$D$20/100)*(1-$D$17/100)-AW271</f>
        <v>18.544609268784001</v>
      </c>
      <c r="AF271" s="174">
        <f>AP271</f>
        <v>36</v>
      </c>
      <c r="AG271" s="174">
        <f>IF($D$57&gt;100,100,$D$57)</f>
        <v>25.143699999999999</v>
      </c>
      <c r="AH271" s="174">
        <f>IF(AX271=1,AQ271,AQ271*1.4)</f>
        <v>729.4</v>
      </c>
      <c r="AI271" s="174">
        <f>$D$58</f>
        <v>215</v>
      </c>
      <c r="AJ271" s="174">
        <f>10/6/AX271</f>
        <v>1.1111111111111112</v>
      </c>
      <c r="AK271" s="174">
        <f>SUM(AL271:AN271)</f>
        <v>11274.90076759522</v>
      </c>
      <c r="AL271" s="174">
        <f>(IF(H271="근접",$D$61*(VLOOKUP(C271,$B$36:$AG$39,9,FALSE)+VLOOKUP(C271,$B$40:$AG$43,9,FALSE)*$D$54),$D$60*(VLOOKUP(C271,$B$36:$AG$39,9,FALSE)+VLOOKUP(C271,$B$40:$AG$43,9,FALSE)*$D$54)))*$D$59/100</f>
        <v>4959.3962022196647</v>
      </c>
      <c r="AM271" s="174">
        <f>(IF(H271="근접",$D$61*(VLOOKUP(C271,$B$36:$AG$39,10,FALSE)+VLOOKUP(C271,$B$40:$AG$43,10,FALSE)*$D$54),$D$60*(VLOOKUP(C271,$B$36:$AG$39,10,FALSE)+VLOOKUP(C271,$B$40:$AG$43,10,FALSE)*$D$54)))*$D$59/100</f>
        <v>6315.5045653755551</v>
      </c>
      <c r="AN271" s="174"/>
      <c r="AO271" s="176">
        <v>24</v>
      </c>
      <c r="AP271" s="174">
        <v>36</v>
      </c>
      <c r="AQ271" s="175">
        <f>VLOOKUP(C271,$B$45:$AA$48,9,FALSE)</f>
        <v>521</v>
      </c>
      <c r="AR271" s="31">
        <f>IF(LEFT(E271,1)*1=1,$S$58,$R$58)</f>
        <v>1</v>
      </c>
      <c r="AS271" s="2">
        <f>IF(LEFT(E271,1)*1=2,$U$58,$T$58)</f>
        <v>0</v>
      </c>
      <c r="AT271" s="33">
        <f>IF(LEFT(E271,1)*1=3,$W$58,$V$58)</f>
        <v>0</v>
      </c>
      <c r="AU271" s="31">
        <f>IF(MID(E271,3,1)*1=1,$Y$58,$X$58)</f>
        <v>1.25</v>
      </c>
      <c r="AV271" s="2">
        <f>IF(MID(E271,3,1)*1=2,$AA$58,$Z$58)</f>
        <v>0</v>
      </c>
      <c r="AW271" s="33">
        <f>IF(MID(E271,3,1)*1=3,$AC$58,$AB$58)</f>
        <v>0</v>
      </c>
      <c r="AX271" s="31">
        <f>IF(MID(E271,5,1)*1=1,$AE$58,$AD$58)</f>
        <v>1.5</v>
      </c>
      <c r="AY271" s="33">
        <f>IF(MID(E271,5,1)*1=2,$AG$58,$AF$58)</f>
        <v>1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customHeight="1">
      <c r="A272" s="2"/>
      <c r="B272" s="107">
        <v>445</v>
      </c>
      <c r="C272" s="31">
        <v>7</v>
      </c>
      <c r="D272" s="111" t="s">
        <v>8</v>
      </c>
      <c r="E272" s="2" t="s">
        <v>155</v>
      </c>
      <c r="F272" s="2" t="s">
        <v>149</v>
      </c>
      <c r="G272" s="2"/>
      <c r="H272" s="33" t="s">
        <v>81</v>
      </c>
      <c r="I272" s="173">
        <f>M272/AE272</f>
        <v>1526.0086917487347</v>
      </c>
      <c r="J272" s="174">
        <f>AH272/AE272</f>
        <v>24.957700361128268</v>
      </c>
      <c r="K272" s="189">
        <f>RANK(I272,$I$76:$I$999)</f>
        <v>197</v>
      </c>
      <c r="L272" s="190" t="e">
        <f>RANK(I272,$I$461:$I$888)</f>
        <v>#N/A</v>
      </c>
      <c r="M272" s="173">
        <f>SUM(N272:R272)</f>
        <v>22195.200162253594</v>
      </c>
      <c r="N272" s="174">
        <f>T272*(1+(IF((AG272+IF($D$62=1,15,0)+IF(F272="백어택",8,0))&gt;100,100,AG272+IF($D$62=1,15,0)+IF(F272="백어택",8,0))/100)*($D$58/100-1))</f>
        <v>9763.425930591864</v>
      </c>
      <c r="O272" s="174">
        <f>U272*(1+((IF(AG272+IF($D$62=1,15,0)+IF(F272="백어택",8,0)&gt;100,100,AG272+IF($D$62=1,15,0)+IF(F272="백어택",8,0))/100)*(AI272/100-1)))</f>
        <v>12431.77423166173</v>
      </c>
      <c r="P272" s="174">
        <f>V272*(1+(IF(AG272+IF($D$62=1,15,0)+IF(F272="백어택",8,0)&gt;100,100,AG272+IF($D$62=1,15,0)+IF(F272="백어택",8,0))/100)*(AI272/100-1))</f>
        <v>0</v>
      </c>
      <c r="Q272" s="174"/>
      <c r="R272" s="175"/>
      <c r="S272" s="173">
        <f>SUM(T272:X272)</f>
        <v>16070.056969632784</v>
      </c>
      <c r="T272" s="174">
        <f>AL272*IF(H272="근접",AR272,1)*AU272*AY272*IF(F272="백어택",1.2,1)</f>
        <v>7069.0423954919852</v>
      </c>
      <c r="U272" s="174">
        <f>AM272*IF(H272="근접",AR272,1)*AU272*AY272*IF(F272="백어택",1.2,1)</f>
        <v>9001.0145741407996</v>
      </c>
      <c r="V272" s="174">
        <f>IF(AX272=1,0,AM272*IF(H272="근접",AR272,1)*AU272*AY272)*IF(F272="백어택",1.2,1)</f>
        <v>0</v>
      </c>
      <c r="W272" s="174"/>
      <c r="X272" s="175"/>
      <c r="Y272" s="173">
        <f>SUM(Z272:AD272)</f>
        <v>34550.622484710482</v>
      </c>
      <c r="Z272" s="174">
        <f>T272*$D$58/100</f>
        <v>15198.441150307766</v>
      </c>
      <c r="AA272" s="174">
        <f>U272*AI272/100</f>
        <v>19352.181334402718</v>
      </c>
      <c r="AB272" s="174">
        <f>V272*AI272/100</f>
        <v>0</v>
      </c>
      <c r="AC272" s="174"/>
      <c r="AD272" s="175"/>
      <c r="AE272" s="173">
        <f>AO272*(1-$D$20/100)*(1-$D$17/100)-AW272</f>
        <v>14.544609268784001</v>
      </c>
      <c r="AF272" s="174">
        <f>AP272</f>
        <v>36</v>
      </c>
      <c r="AG272" s="174">
        <f>IF($D$57&gt;100,100,$D$57)</f>
        <v>25.143699999999999</v>
      </c>
      <c r="AH272" s="174">
        <f>IF(AX272=1,AQ272,AQ272*1.4)</f>
        <v>363</v>
      </c>
      <c r="AI272" s="174">
        <f>$D$58</f>
        <v>215</v>
      </c>
      <c r="AJ272" s="174">
        <f>10/6/AX272</f>
        <v>1.6666666666666667</v>
      </c>
      <c r="AK272" s="174">
        <f>SUM(AL272:AN272)</f>
        <v>11159.761784467213</v>
      </c>
      <c r="AL272" s="174">
        <f>(IF(H272="근접",$D$61*(VLOOKUP(C272,$B$36:$AG$39,9,FALSE)+VLOOKUP(C272,$B$40:$AG$43,9,FALSE)*$D$54),$D$60*(VLOOKUP(C272,$B$36:$AG$39,9,FALSE)+VLOOKUP(C272,$B$40:$AG$43,9,FALSE)*$D$54)))*$D$59/100</f>
        <v>4909.0572190916564</v>
      </c>
      <c r="AM272" s="174">
        <f>(IF(H272="근접",$D$61*(VLOOKUP(C272,$B$36:$AG$39,10,FALSE)+VLOOKUP(C272,$B$40:$AG$43,10,FALSE)*$D$54),$D$60*(VLOOKUP(C272,$B$36:$AG$39,10,FALSE)+VLOOKUP(C272,$B$40:$AG$43,10,FALSE)*$D$54)))*$D$59/100</f>
        <v>6250.7045653755558</v>
      </c>
      <c r="AN272" s="174"/>
      <c r="AO272" s="176">
        <v>24</v>
      </c>
      <c r="AP272" s="174">
        <v>36</v>
      </c>
      <c r="AQ272" s="175">
        <f>VLOOKUP(C272,$B$45:$AA$48,9,FALSE)</f>
        <v>363</v>
      </c>
      <c r="AR272" s="31">
        <f>IF(LEFT(E272,1)*1=1,$S$58,$R$58)</f>
        <v>1.2</v>
      </c>
      <c r="AS272" s="2">
        <f>IF(LEFT(E272,1)*1=2,$U$58,$T$58)</f>
        <v>0</v>
      </c>
      <c r="AT272" s="33">
        <f>IF(LEFT(E272,1)*1=3,$W$58,$V$58)</f>
        <v>0</v>
      </c>
      <c r="AU272" s="31">
        <f>IF(MID(E272,3,1)*1=1,$Y$58,$X$58)</f>
        <v>1</v>
      </c>
      <c r="AV272" s="2">
        <f>IF(MID(E272,3,1)*1=2,$AA$58,$Z$58)</f>
        <v>0</v>
      </c>
      <c r="AW272" s="33">
        <f>IF(MID(E272,3,1)*1=3,$AC$58,$AB$58)</f>
        <v>4</v>
      </c>
      <c r="AX272" s="31">
        <f>IF(MID(E272,5,1)*1=1,$AE$58,$AD$58)</f>
        <v>1</v>
      </c>
      <c r="AY272" s="33">
        <f>IF(MID(E272,5,1)*1=2,$AG$58,$AF$58)</f>
        <v>1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customHeight="1">
      <c r="A273" s="2"/>
      <c r="B273" s="107">
        <v>182</v>
      </c>
      <c r="C273" s="31">
        <v>10</v>
      </c>
      <c r="D273" s="106" t="s">
        <v>10</v>
      </c>
      <c r="E273" s="2" t="s">
        <v>170</v>
      </c>
      <c r="F273" s="2" t="s">
        <v>149</v>
      </c>
      <c r="G273" s="2"/>
      <c r="H273" s="33"/>
      <c r="I273" s="173">
        <f>M273/AE273</f>
        <v>1525.6874790402419</v>
      </c>
      <c r="J273" s="174">
        <f>AH273/AE273</f>
        <v>25.811482952392598</v>
      </c>
      <c r="K273" s="189">
        <f>RANK(I273,$I$76:$I$999)</f>
        <v>198</v>
      </c>
      <c r="L273" s="190">
        <f>RANK(I273,$I$76:$I$460)</f>
        <v>198</v>
      </c>
      <c r="M273" s="173">
        <f>SUM(N273:R273)</f>
        <v>24352.852663442689</v>
      </c>
      <c r="N273" s="174">
        <f>T273*(1+(IF(($AG273+IF($D$62=1,15,0)+IF($F273="백어택",8,0))&gt;100,100,($AG273+IF($D$62=1,15,0)+IF($F273="백어택",8,0)))/100)*((($AI273+AY273)/100-1)))</f>
        <v>4458.2166684081185</v>
      </c>
      <c r="O273" s="174">
        <f>U273*(1+(IF(($AG273+IF($D$62=1,IF(AS273=15,0,15),0)+$AS273+IF($F273="백어택",8,0))&gt;100,100,($AG273+IF($D$62=1,IF(AS273=15,0,15),0)+$AS273+IF($F273="백어택",8,0)))/100)*((($AI273+$AY273)/100-1)))</f>
        <v>5434.5124519135288</v>
      </c>
      <c r="P273" s="174">
        <f>V273*(1+(IF(($AG273+IF($D$62=1,IF(AT273=15,0,15),0)+$AS273+IF($F273="백어택",8,0))&gt;100,100,($AG273+IF($D$62=1,IF(AT273=15,0,15),0)+$AS273+IF($F273="백어택",8,0)))/100)*((($AI273+$AY273)/100-1)))</f>
        <v>5434.5124519135288</v>
      </c>
      <c r="Q273" s="174">
        <f>W273*(1+(IF(($AG273+IF($D$62=1,IF(AU273=15,0,15),0)+$AS273+IF($F273="백어택",8,0))&gt;100,100,($AG273+IF($D$62=1,IF(AU273=15,0,15),0)+$AS273+IF($F273="백어택",8,0)))/100)*((($AI273+$AY273)/100-1)))</f>
        <v>5434.5124519135288</v>
      </c>
      <c r="R273" s="175">
        <f>X273*(1+(IF($D$57+AS273&gt;100,100,$D$57+AS273)/100)*(AI273/100-1))</f>
        <v>3591.0986392939858</v>
      </c>
      <c r="S273" s="173">
        <f>SUM(T273:X273)</f>
        <v>11274.96385234214</v>
      </c>
      <c r="T273" s="174">
        <f>AL273*AX273*IF(F273="백어택",1.2,1)/4</f>
        <v>2301.0130310902327</v>
      </c>
      <c r="U273" s="174">
        <f>T273</f>
        <v>2301.0130310902327</v>
      </c>
      <c r="V273" s="174">
        <f>U273</f>
        <v>2301.0130310902327</v>
      </c>
      <c r="W273" s="174">
        <f>V273</f>
        <v>2301.0130310902327</v>
      </c>
      <c r="X273" s="175">
        <f>AL273*IF(AU273=1,0,IF(AX273=1,AU273,0.324))</f>
        <v>2070.9117279812094</v>
      </c>
      <c r="Y273" s="173">
        <f>SUM(Z273:AD273)</f>
        <v>26034.554226810957</v>
      </c>
      <c r="Z273" s="174">
        <f>T273*AI273/100</f>
        <v>6508.6385567027392</v>
      </c>
      <c r="AA273" s="174">
        <f>Z273</f>
        <v>6508.6385567027392</v>
      </c>
      <c r="AB273" s="174">
        <f>AA273</f>
        <v>6508.6385567027392</v>
      </c>
      <c r="AC273" s="174">
        <f>AB273</f>
        <v>6508.6385567027392</v>
      </c>
      <c r="AD273" s="175"/>
      <c r="AE273" s="173">
        <f>AO273*(1-$D$17/100)</f>
        <v>15.961888</v>
      </c>
      <c r="AF273" s="174">
        <f>AP273</f>
        <v>36</v>
      </c>
      <c r="AG273" s="174">
        <f>IF($D$57+AV273&gt;100,100,$D$57+AV273)</f>
        <v>25.143699999999999</v>
      </c>
      <c r="AH273" s="174">
        <f>AQ273</f>
        <v>412</v>
      </c>
      <c r="AI273" s="174">
        <f>$D$58+$D$19</f>
        <v>282.85969999999998</v>
      </c>
      <c r="AJ273" s="174">
        <f>10*AR273/(7-IF(AX273=1,0,3))</f>
        <v>1.4285714285714286</v>
      </c>
      <c r="AK273" s="174">
        <f>SUM(AL273:AN273)</f>
        <v>7670.0434369674422</v>
      </c>
      <c r="AL273" s="174">
        <f>(VLOOKUP(C273,$B$36:$AG$39,13,FALSE)+VLOOKUP(C273,$B$40:$AG$43,13,FALSE)*$D$54)*$D$59/100</f>
        <v>7670.0434369674422</v>
      </c>
      <c r="AM273" s="174"/>
      <c r="AN273" s="174"/>
      <c r="AO273" s="176">
        <v>16</v>
      </c>
      <c r="AP273" s="174">
        <v>36</v>
      </c>
      <c r="AQ273" s="175">
        <f>VLOOKUP(C273,$B$45:$AA$48,13,FALSE)</f>
        <v>412</v>
      </c>
      <c r="AR273" s="31">
        <f>IF(LEFT(E273,1)*1=1,$S$60,$R$60)</f>
        <v>1</v>
      </c>
      <c r="AS273" s="2">
        <f>IF(LEFT(E273,1)*1=2,$U$60,$T$60)</f>
        <v>15</v>
      </c>
      <c r="AT273" s="33">
        <f>IF(LEFT(E273,1)*1=3,$W$60,$V$60)</f>
        <v>0</v>
      </c>
      <c r="AU273" s="31">
        <f>IF(MID(E273,3,1)*1=1,$Y$60,$X$60)</f>
        <v>0.27</v>
      </c>
      <c r="AV273" s="2">
        <f>IF(MID(E273,3,1)*1=2,$AA$60,$Z$60)</f>
        <v>0</v>
      </c>
      <c r="AW273" s="33">
        <f>IF(MID(E273,3,1)*1=3,$AC$60,$AB$60)</f>
        <v>0</v>
      </c>
      <c r="AX273" s="31">
        <f>IF(MID(E273,5,1)*1=1,$AE$60,$AD$60)</f>
        <v>1</v>
      </c>
      <c r="AY273" s="33">
        <f>IF(MID(E273,5,1)*1=2,$AG$60,$AF$60)</f>
        <v>100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customHeight="1">
      <c r="A274" s="2"/>
      <c r="B274" s="107">
        <v>806</v>
      </c>
      <c r="C274" s="31">
        <v>7</v>
      </c>
      <c r="D274" s="111" t="s">
        <v>21</v>
      </c>
      <c r="E274" s="2" t="s">
        <v>155</v>
      </c>
      <c r="F274" s="2" t="s">
        <v>149</v>
      </c>
      <c r="G274" s="2" t="s">
        <v>177</v>
      </c>
      <c r="H274" s="33"/>
      <c r="I274" s="173">
        <f>M274/AE274</f>
        <v>1511.6407346235387</v>
      </c>
      <c r="J274" s="174">
        <f>AH274/AE274</f>
        <v>20.992886621481624</v>
      </c>
      <c r="K274" s="189">
        <f>RANK(I274,$I$76:$I$999)</f>
        <v>199</v>
      </c>
      <c r="L274" s="190" t="e">
        <f>RANK(I274,$I$461:$I$888)</f>
        <v>#N/A</v>
      </c>
      <c r="M274" s="173">
        <f>SUM(N274:R274)</f>
        <v>32979.335759815469</v>
      </c>
      <c r="N274" s="174">
        <f>T274*(1+(IF((AG274+IF($D$62=1,15,0)+IF(F274="백어택",8,0))&gt;100,100,AG274+IF($D$62=1,15,0)+IF(F274="백어택",8,0))/100)*(AI274/100-1))</f>
        <v>32979.335759815469</v>
      </c>
      <c r="O274" s="174"/>
      <c r="P274" s="174"/>
      <c r="Q274" s="174"/>
      <c r="R274" s="175">
        <f>X274*(1+(IF((AG274+IF($D$62=1,15,0))&gt;100,100,AG274+IF($D$62=1,15,0))/100)*(AI274/100-1))</f>
        <v>0</v>
      </c>
      <c r="S274" s="173">
        <f>SUM(T274:X274)</f>
        <v>23878.12682952037</v>
      </c>
      <c r="T274" s="174">
        <f>AL274*AW274*AX274*AY274*IF(F274="백어택",1.2,1)</f>
        <v>23878.12682952037</v>
      </c>
      <c r="U274" s="174"/>
      <c r="V274" s="174"/>
      <c r="W274" s="174"/>
      <c r="X274" s="175">
        <f>AL274*AS274+IF(AX274=1,AL274*AU274,AL274*AU274*2)</f>
        <v>0</v>
      </c>
      <c r="Y274" s="173">
        <f>SUM(Z274:AD274)</f>
        <v>51337.972683468797</v>
      </c>
      <c r="Z274" s="174">
        <f>T274*$D$58/100</f>
        <v>51337.972683468797</v>
      </c>
      <c r="AA274" s="174"/>
      <c r="AB274" s="174"/>
      <c r="AC274" s="174"/>
      <c r="AD274" s="175">
        <f>X274*$D$58/100</f>
        <v>0</v>
      </c>
      <c r="AE274" s="173">
        <f>AO274*(1-$D$20/100)*(1-$D$17/100)-AR274</f>
        <v>21.816913903176005</v>
      </c>
      <c r="AF274" s="174">
        <f>AP274</f>
        <v>36</v>
      </c>
      <c r="AG274" s="174">
        <f>IF($D$57&gt;100,100,$D$57)</f>
        <v>25.143699999999999</v>
      </c>
      <c r="AH274" s="174">
        <f>AQ274</f>
        <v>458</v>
      </c>
      <c r="AI274" s="174">
        <f>$D$58</f>
        <v>215</v>
      </c>
      <c r="AJ274" s="174">
        <f>10/6</f>
        <v>1.6666666666666667</v>
      </c>
      <c r="AK274" s="174">
        <f>SUM(AL274:AN274)</f>
        <v>13265.626016400207</v>
      </c>
      <c r="AL274" s="174">
        <f>(VLOOKUP(C274,$B$36:$AG$39,31,FALSE)+VLOOKUP(C274,$B$40:$AG$43,31,FALSE)*$D$54)*$D$59/100</f>
        <v>13265.626016400207</v>
      </c>
      <c r="AM274" s="174"/>
      <c r="AN274" s="174"/>
      <c r="AO274" s="176">
        <v>36</v>
      </c>
      <c r="AP274" s="174">
        <v>36</v>
      </c>
      <c r="AQ274" s="175">
        <f>VLOOKUP(C274,$B$45:$AG$48,31,FALSE)</f>
        <v>458</v>
      </c>
      <c r="AR274" s="31">
        <f>IF(LEFT(E274,1)*1=1,$S$71,$R$71)</f>
        <v>6</v>
      </c>
      <c r="AS274" s="2">
        <f>IF(LEFT(E274,1)*1=2,$U$71,$T$71)</f>
        <v>0</v>
      </c>
      <c r="AT274" s="33">
        <f>IF(LEFT(E274,1)*1=3,$W$71,$V$71)</f>
        <v>0</v>
      </c>
      <c r="AU274" s="31">
        <f>IF(MID(E274,3,1)*1=1,$Y$71,$X$71)</f>
        <v>0</v>
      </c>
      <c r="AV274" s="2">
        <f>IF(MID(E274,3,1)*1=2,$AA$71,$Z$71)</f>
        <v>0</v>
      </c>
      <c r="AW274" s="33">
        <f>IF(MID(E274,3,1)*1=3,$AC$71,$AB$71)</f>
        <v>1.5</v>
      </c>
      <c r="AX274" s="31">
        <f>IF(MID(E274,5,1)*1=1,$AE$71,$AD$71)</f>
        <v>1</v>
      </c>
      <c r="AY274" s="33">
        <f>IF(MID(E274,5,1)*1=2,$AG$71,$AF$71)</f>
        <v>1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customHeight="1">
      <c r="A275" s="2"/>
      <c r="B275" s="107">
        <v>487</v>
      </c>
      <c r="C275" s="31">
        <v>10</v>
      </c>
      <c r="D275" s="111" t="s">
        <v>11</v>
      </c>
      <c r="E275" s="2" t="s">
        <v>238</v>
      </c>
      <c r="F275" s="2"/>
      <c r="G275" s="2" t="s">
        <v>239</v>
      </c>
      <c r="H275" s="33">
        <f>IF(AX275=1,5,1)</f>
        <v>5</v>
      </c>
      <c r="I275" s="173">
        <f>M275/AE275</f>
        <v>1508.7517628094815</v>
      </c>
      <c r="J275" s="174">
        <f>AH275/AE275</f>
        <v>25.538418908464536</v>
      </c>
      <c r="K275" s="189">
        <f>RANK(I275,$I$76:$I$999)</f>
        <v>200</v>
      </c>
      <c r="L275" s="190" t="e">
        <f>RANK(I275,$I$461:$I$888)</f>
        <v>#N/A</v>
      </c>
      <c r="M275" s="173">
        <f>SUM(N275:R275)</f>
        <v>34974.01490611364</v>
      </c>
      <c r="N275" s="174">
        <f>T275*(1+(IF((AG275+IF($D$62=1,15,0)+IF(F275="백어택",8,0))&gt;100,100,AG275+IF($D$62=1,15,0)+IF(F275="백어택",8,0))/100)*($D$58/100-1))</f>
        <v>31226.379268524859</v>
      </c>
      <c r="O275" s="174">
        <f>U275*(1+((IF(AG275+IF($D$62=1,15,0)+IF(F275="백어택",8,0)&gt;100,100,AG275+IF($D$62=1,15,0)+IF(F275="백어택",8,0))/100)*(AI275/100-1)))</f>
        <v>3747.6356375887826</v>
      </c>
      <c r="P275" s="174"/>
      <c r="Q275" s="174"/>
      <c r="R275" s="175"/>
      <c r="S275" s="173">
        <f>T275</f>
        <v>24222.408177003461</v>
      </c>
      <c r="T275" s="174">
        <f>H275*AL275*AS275*AX275*AY275</f>
        <v>24222.408177003461</v>
      </c>
      <c r="U275" s="174">
        <f>AM275*AS275*AV275*AY275</f>
        <v>2907.0536590792012</v>
      </c>
      <c r="V275" s="174"/>
      <c r="W275" s="174"/>
      <c r="X275" s="175"/>
      <c r="Y275" s="173">
        <f>SUM(Z275:AD275)</f>
        <v>58328.342947577716</v>
      </c>
      <c r="Z275" s="174">
        <f>T275*$D$58/100</f>
        <v>52078.177580557436</v>
      </c>
      <c r="AA275" s="174">
        <f>U275*$D$58/100</f>
        <v>6250.1653670202822</v>
      </c>
      <c r="AB275" s="174"/>
      <c r="AC275" s="174"/>
      <c r="AD275" s="175"/>
      <c r="AE275" s="173">
        <f>AO275*(1-$D$20/100)*(1-$D$17/100)-AR275</f>
        <v>23.180761585980001</v>
      </c>
      <c r="AF275" s="174">
        <f>AP275</f>
        <v>36</v>
      </c>
      <c r="AG275" s="174">
        <f>IF($D$57&gt;100,100,$D$57)</f>
        <v>25.143699999999999</v>
      </c>
      <c r="AH275" s="174">
        <f>AQ275</f>
        <v>592</v>
      </c>
      <c r="AI275" s="174">
        <f>$D$58</f>
        <v>215</v>
      </c>
      <c r="AJ275" s="174">
        <f>10/IF(AX275=1,7,6)</f>
        <v>1.4285714285714286</v>
      </c>
      <c r="AK275" s="174">
        <f>SUM(AL275:AN275)</f>
        <v>3082.9624582364359</v>
      </c>
      <c r="AL275" s="174">
        <f>(VLOOKUP(C275,$B$36:$AG$39,14,FALSE)+VLOOKUP(C275,$B$40:$AG$43,14,FALSE)*$D$54)*$D$59/100</f>
        <v>2202.0371070003143</v>
      </c>
      <c r="AM275" s="174">
        <f>(VLOOKUP(C275,$B$36:$AG$39,15,FALSE)+VLOOKUP(C275,$B$40:$AG$43,15,FALSE)*$D$54)*$D$59/100</f>
        <v>880.92535123612151</v>
      </c>
      <c r="AN275" s="174"/>
      <c r="AO275" s="176">
        <v>30</v>
      </c>
      <c r="AP275" s="174">
        <v>36</v>
      </c>
      <c r="AQ275" s="175">
        <f>VLOOKUP(C275,$B$45:$AA$48,14,FALSE)</f>
        <v>592</v>
      </c>
      <c r="AR275" s="31">
        <f>IF(LEFT(E275,1)*1=1,$S$61,$R$61)</f>
        <v>0</v>
      </c>
      <c r="AS275" s="2">
        <f>IF(LEFT(E275,1)*1=2,$U$61,$T$61)</f>
        <v>1.1000000000000001</v>
      </c>
      <c r="AT275" s="33">
        <f>IF(LEFT(E275,1)*1=3,$W$61,$V$61)</f>
        <v>0</v>
      </c>
      <c r="AU275" s="31">
        <f>IF(MID(E275,3,1)*1=1,$Y$61,$X$61)</f>
        <v>0</v>
      </c>
      <c r="AV275" s="2">
        <f>IF(MID(E275,3,1)*1=2,$AA$61,$Z$61)</f>
        <v>1.5</v>
      </c>
      <c r="AW275" s="33">
        <f>IF(MID(E275,3,1)*1=3,$AC$61,$AB$61)</f>
        <v>0</v>
      </c>
      <c r="AX275" s="31">
        <f>IF(MID(E275,5,1)*1=1,$AE$61,$AD$61)</f>
        <v>1</v>
      </c>
      <c r="AY275" s="33">
        <f>IF(MID(E275,5,1)*1=2,$AG$61,$AF$61)</f>
        <v>2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customHeight="1">
      <c r="A276" s="2"/>
      <c r="B276" s="107">
        <v>493</v>
      </c>
      <c r="C276" s="31">
        <v>10</v>
      </c>
      <c r="D276" s="111" t="s">
        <v>11</v>
      </c>
      <c r="E276" s="2" t="s">
        <v>238</v>
      </c>
      <c r="F276" s="2"/>
      <c r="G276" s="2" t="s">
        <v>239</v>
      </c>
      <c r="H276" s="33">
        <f>IF(AX276=1,5,1)</f>
        <v>5</v>
      </c>
      <c r="I276" s="173">
        <f>M276/AE276</f>
        <v>1508.7517628094815</v>
      </c>
      <c r="J276" s="174">
        <f>AH276/AE276</f>
        <v>25.538418908464536</v>
      </c>
      <c r="K276" s="189">
        <f>RANK(I276,$I$76:$I$999)</f>
        <v>200</v>
      </c>
      <c r="L276" s="190" t="e">
        <f>RANK(I276,$I$461:$I$888)</f>
        <v>#N/A</v>
      </c>
      <c r="M276" s="173">
        <f>SUM(N276:R276)</f>
        <v>34974.01490611364</v>
      </c>
      <c r="N276" s="174">
        <f>T276*(1+(IF((AG276+IF($D$62=1,15,0)+IF(F276="백어택",8,0))&gt;100,100,AG276+IF($D$62=1,15,0)+IF(F276="백어택",8,0))/100)*($D$58/100-1))</f>
        <v>31226.379268524859</v>
      </c>
      <c r="O276" s="174">
        <f>U276*(1+((IF(AG276+IF($D$62=1,15,0)+IF(F276="백어택",8,0)&gt;100,100,AG276+IF($D$62=1,15,0)+IF(F276="백어택",8,0))/100)*(AI276/100-1)))</f>
        <v>3747.6356375887826</v>
      </c>
      <c r="P276" s="174"/>
      <c r="Q276" s="174"/>
      <c r="R276" s="175"/>
      <c r="S276" s="173">
        <f>T276</f>
        <v>24222.408177003461</v>
      </c>
      <c r="T276" s="174">
        <f>H276*AL276*AS276*AX276*AY276</f>
        <v>24222.408177003461</v>
      </c>
      <c r="U276" s="174">
        <f>AM276*AS276*AV276*AY276</f>
        <v>2907.0536590792012</v>
      </c>
      <c r="V276" s="174"/>
      <c r="W276" s="174"/>
      <c r="X276" s="175"/>
      <c r="Y276" s="173">
        <f>SUM(Z276:AD276)</f>
        <v>58328.342947577716</v>
      </c>
      <c r="Z276" s="174">
        <f>T276*$D$58/100</f>
        <v>52078.177580557436</v>
      </c>
      <c r="AA276" s="174">
        <f>U276*$D$58/100</f>
        <v>6250.1653670202822</v>
      </c>
      <c r="AB276" s="174"/>
      <c r="AC276" s="174"/>
      <c r="AD276" s="175"/>
      <c r="AE276" s="173">
        <f>AO276*(1-$D$20/100)*(1-$D$17/100)-AR276</f>
        <v>23.180761585980001</v>
      </c>
      <c r="AF276" s="174">
        <f>AP276</f>
        <v>36</v>
      </c>
      <c r="AG276" s="174">
        <f>IF($D$57&gt;100,100,$D$57)</f>
        <v>25.143699999999999</v>
      </c>
      <c r="AH276" s="174">
        <f>AQ276</f>
        <v>592</v>
      </c>
      <c r="AI276" s="174">
        <f>$D$58</f>
        <v>215</v>
      </c>
      <c r="AJ276" s="174">
        <f>10/IF(AX276=1,7,6)</f>
        <v>1.4285714285714286</v>
      </c>
      <c r="AK276" s="174">
        <f>SUM(AL276:AN276)</f>
        <v>3082.9624582364359</v>
      </c>
      <c r="AL276" s="174">
        <f>(VLOOKUP(C276,$B$36:$AG$39,14,FALSE)+VLOOKUP(C276,$B$40:$AG$43,14,FALSE)*$D$54)*$D$59/100</f>
        <v>2202.0371070003143</v>
      </c>
      <c r="AM276" s="174">
        <f>(VLOOKUP(C276,$B$36:$AG$39,15,FALSE)+VLOOKUP(C276,$B$40:$AG$43,15,FALSE)*$D$54)*$D$59/100</f>
        <v>880.92535123612151</v>
      </c>
      <c r="AN276" s="174"/>
      <c r="AO276" s="176">
        <v>30</v>
      </c>
      <c r="AP276" s="174">
        <v>36</v>
      </c>
      <c r="AQ276" s="175">
        <f>VLOOKUP(C276,$B$45:$AA$48,14,FALSE)</f>
        <v>592</v>
      </c>
      <c r="AR276" s="31">
        <f>IF(LEFT(E276,1)*1=1,$S$61,$R$61)</f>
        <v>0</v>
      </c>
      <c r="AS276" s="2">
        <f>IF(LEFT(E276,1)*1=2,$U$61,$T$61)</f>
        <v>1.1000000000000001</v>
      </c>
      <c r="AT276" s="33">
        <f>IF(LEFT(E276,1)*1=3,$W$61,$V$61)</f>
        <v>0</v>
      </c>
      <c r="AU276" s="31">
        <f>IF(MID(E276,3,1)*1=1,$Y$61,$X$61)</f>
        <v>0</v>
      </c>
      <c r="AV276" s="2">
        <f>IF(MID(E276,3,1)*1=2,$AA$61,$Z$61)</f>
        <v>1.5</v>
      </c>
      <c r="AW276" s="33">
        <f>IF(MID(E276,3,1)*1=3,$AC$61,$AB$61)</f>
        <v>0</v>
      </c>
      <c r="AX276" s="31">
        <f>IF(MID(E276,5,1)*1=1,$AE$61,$AD$61)</f>
        <v>1</v>
      </c>
      <c r="AY276" s="33">
        <f>IF(MID(E276,5,1)*1=2,$AG$61,$AF$61)</f>
        <v>2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customHeight="1">
      <c r="A277" s="2"/>
      <c r="B277" s="107">
        <v>444</v>
      </c>
      <c r="C277" s="31">
        <v>7</v>
      </c>
      <c r="D277" s="111" t="s">
        <v>8</v>
      </c>
      <c r="E277" s="2" t="s">
        <v>163</v>
      </c>
      <c r="F277" s="2" t="s">
        <v>149</v>
      </c>
      <c r="G277" s="2"/>
      <c r="H277" s="33" t="s">
        <v>81</v>
      </c>
      <c r="I277" s="173">
        <f>M277/AE277</f>
        <v>1496.0681996960839</v>
      </c>
      <c r="J277" s="174">
        <f>AH277/AE277</f>
        <v>19.57442158735774</v>
      </c>
      <c r="K277" s="189">
        <f>RANK(I277,$I$76:$I$999)</f>
        <v>202</v>
      </c>
      <c r="L277" s="190" t="e">
        <f>RANK(I277,$I$461:$I$888)</f>
        <v>#N/A</v>
      </c>
      <c r="M277" s="173">
        <f>SUM(N277:R277)</f>
        <v>27744.000202816991</v>
      </c>
      <c r="N277" s="174">
        <f>T277*(1+(IF((AG277+IF($D$62=1,15,0)+IF(F277="백어택",8,0))&gt;100,100,AG277+IF($D$62=1,15,0)+IF(F277="백어택",8,0))/100)*($D$58/100-1))</f>
        <v>12204.282413239827</v>
      </c>
      <c r="O277" s="174">
        <f>U277*(1+((IF(AG277+IF($D$62=1,15,0)+IF(F277="백어택",8,0)&gt;100,100,AG277+IF($D$62=1,15,0)+IF(F277="백어택",8,0))/100)*(AI277/100-1)))</f>
        <v>15539.717789577162</v>
      </c>
      <c r="P277" s="174">
        <f>V277*(1+(IF(AG277+IF($D$62=1,15,0)+IF(F277="백어택",8,0)&gt;100,100,AG277+IF($D$62=1,15,0)+IF(F277="백어택",8,0))/100)*(AI277/100-1))</f>
        <v>0</v>
      </c>
      <c r="Q277" s="174"/>
      <c r="R277" s="175"/>
      <c r="S277" s="173">
        <f>SUM(T277:X277)</f>
        <v>20087.571212040981</v>
      </c>
      <c r="T277" s="174">
        <f>AL277*IF(H277="근접",AR277,1)*AU277*AY277*IF(F277="백어택",1.2,1)</f>
        <v>8836.3029943649799</v>
      </c>
      <c r="U277" s="174">
        <f>AM277*IF(H277="근접",AR277,1)*AU277*AY277*IF(F277="백어택",1.2,1)</f>
        <v>11251.268217676001</v>
      </c>
      <c r="V277" s="174">
        <f>IF(AX277=1,0,AM277*IF(H277="근접",AR277,1)*AU277*AY277)*IF(F277="백어택",1.2,1)</f>
        <v>0</v>
      </c>
      <c r="W277" s="174"/>
      <c r="X277" s="175"/>
      <c r="Y277" s="173">
        <f>SUM(Z277:AD277)</f>
        <v>43188.278105888108</v>
      </c>
      <c r="Z277" s="174">
        <f>T277*$D$58/100</f>
        <v>18998.051437884707</v>
      </c>
      <c r="AA277" s="174">
        <f>U277*AI277/100</f>
        <v>24190.226668003401</v>
      </c>
      <c r="AB277" s="174">
        <f>V277*AI277/100</f>
        <v>0</v>
      </c>
      <c r="AC277" s="174"/>
      <c r="AD277" s="175"/>
      <c r="AE277" s="173">
        <f>AO277*(1-$D$20/100)*(1-$D$17/100)-AW277</f>
        <v>18.544609268784001</v>
      </c>
      <c r="AF277" s="174">
        <f>AP277</f>
        <v>36</v>
      </c>
      <c r="AG277" s="174">
        <f>IF($D$57&gt;100,100,$D$57)</f>
        <v>25.143699999999999</v>
      </c>
      <c r="AH277" s="174">
        <f>IF(AX277=1,AQ277,AQ277*1.4)</f>
        <v>363</v>
      </c>
      <c r="AI277" s="174">
        <f>$D$58</f>
        <v>215</v>
      </c>
      <c r="AJ277" s="174">
        <f>10/6/AX277</f>
        <v>1.6666666666666667</v>
      </c>
      <c r="AK277" s="174">
        <f>SUM(AL277:AN277)</f>
        <v>11159.761784467213</v>
      </c>
      <c r="AL277" s="174">
        <f>(IF(H277="근접",$D$61*(VLOOKUP(C277,$B$36:$AG$39,9,FALSE)+VLOOKUP(C277,$B$40:$AG$43,9,FALSE)*$D$54),$D$60*(VLOOKUP(C277,$B$36:$AG$39,9,FALSE)+VLOOKUP(C277,$B$40:$AG$43,9,FALSE)*$D$54)))*$D$59/100</f>
        <v>4909.0572190916564</v>
      </c>
      <c r="AM277" s="174">
        <f>(IF(H277="근접",$D$61*(VLOOKUP(C277,$B$36:$AG$39,10,FALSE)+VLOOKUP(C277,$B$40:$AG$43,10,FALSE)*$D$54),$D$60*(VLOOKUP(C277,$B$36:$AG$39,10,FALSE)+VLOOKUP(C277,$B$40:$AG$43,10,FALSE)*$D$54)))*$D$59/100</f>
        <v>6250.7045653755558</v>
      </c>
      <c r="AN277" s="174"/>
      <c r="AO277" s="176">
        <v>24</v>
      </c>
      <c r="AP277" s="174">
        <v>36</v>
      </c>
      <c r="AQ277" s="175">
        <f>VLOOKUP(C277,$B$45:$AA$48,9,FALSE)</f>
        <v>363</v>
      </c>
      <c r="AR277" s="31">
        <f>IF(LEFT(E277,1)*1=1,$S$58,$R$58)</f>
        <v>1.2</v>
      </c>
      <c r="AS277" s="2">
        <f>IF(LEFT(E277,1)*1=2,$U$58,$T$58)</f>
        <v>0</v>
      </c>
      <c r="AT277" s="33">
        <f>IF(LEFT(E277,1)*1=3,$W$58,$V$58)</f>
        <v>0</v>
      </c>
      <c r="AU277" s="31">
        <f>IF(MID(E277,3,1)*1=1,$Y$58,$X$58)</f>
        <v>1.25</v>
      </c>
      <c r="AV277" s="2">
        <f>IF(MID(E277,3,1)*1=2,$AA$58,$Z$58)</f>
        <v>0</v>
      </c>
      <c r="AW277" s="33">
        <f>IF(MID(E277,3,1)*1=3,$AC$58,$AB$58)</f>
        <v>0</v>
      </c>
      <c r="AX277" s="31">
        <f>IF(MID(E277,5,1)*1=1,$AE$58,$AD$58)</f>
        <v>1</v>
      </c>
      <c r="AY277" s="33">
        <f>IF(MID(E277,5,1)*1=2,$AG$58,$AF$58)</f>
        <v>1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customHeight="1">
      <c r="A278" s="2"/>
      <c r="B278" s="107">
        <v>784</v>
      </c>
      <c r="C278" s="31">
        <v>10</v>
      </c>
      <c r="D278" s="111" t="s">
        <v>21</v>
      </c>
      <c r="E278" s="2" t="s">
        <v>138</v>
      </c>
      <c r="F278" s="2" t="s">
        <v>149</v>
      </c>
      <c r="G278" s="2"/>
      <c r="H278" s="33"/>
      <c r="I278" s="173">
        <f>M278/AE278</f>
        <v>1490.7626609654374</v>
      </c>
      <c r="J278" s="174">
        <f>AH278/AE278</f>
        <v>23.618723568216776</v>
      </c>
      <c r="K278" s="189">
        <f>RANK(I278,$I$76:$I$999)</f>
        <v>203</v>
      </c>
      <c r="L278" s="190" t="e">
        <f>RANK(I278,$I$461:$I$888)</f>
        <v>#N/A</v>
      </c>
      <c r="M278" s="173">
        <f>SUM(N278:R278)</f>
        <v>41468.416590145134</v>
      </c>
      <c r="N278" s="174">
        <f>T278*(1+(IF((AG278+IF($D$62=1,15,0)+IF(F278="백어택",8,0))&gt;100,100,AG278+IF($D$62=1,15,0)+IF(F278="백어택",8,0))/100)*(AI278/100-1))</f>
        <v>31100.848993188771</v>
      </c>
      <c r="O278" s="174"/>
      <c r="P278" s="174"/>
      <c r="Q278" s="174"/>
      <c r="R278" s="175">
        <f>X278*(1+(IF((AG278+IF($D$62=1,15,0))&gt;100,100,AG278+IF($D$62=1,15,0))/100)*(AI278/100-1))</f>
        <v>10367.567596956364</v>
      </c>
      <c r="S278" s="173">
        <f>SUM(T278:X278)</f>
        <v>30560.197758158403</v>
      </c>
      <c r="T278" s="174">
        <f>AL278*AW278*AX278*AY278*IF(F278="백어택",1.2,1)</f>
        <v>22518.040453379876</v>
      </c>
      <c r="U278" s="174"/>
      <c r="V278" s="174"/>
      <c r="W278" s="174"/>
      <c r="X278" s="175">
        <f>AL278*AS278+IF(AX278=1,AL278*AU278,AL278*AU278*2)</f>
        <v>8042.1573047785268</v>
      </c>
      <c r="Y278" s="173">
        <f>SUM(Z278:AD278)</f>
        <v>65704.425180040562</v>
      </c>
      <c r="Z278" s="174">
        <f>T278*$D$58/100</f>
        <v>48413.786974766728</v>
      </c>
      <c r="AA278" s="174"/>
      <c r="AB278" s="174"/>
      <c r="AC278" s="174"/>
      <c r="AD278" s="175">
        <f>X278*$D$58/100</f>
        <v>17290.638205273834</v>
      </c>
      <c r="AE278" s="173">
        <f>AO278*(1-$D$20/100)*(1-$D$17/100)-AR278</f>
        <v>27.816913903176005</v>
      </c>
      <c r="AF278" s="174">
        <f>AP278</f>
        <v>36</v>
      </c>
      <c r="AG278" s="174">
        <f>IF($D$57&gt;100,100,$D$57)</f>
        <v>25.143699999999999</v>
      </c>
      <c r="AH278" s="174">
        <f>AQ278</f>
        <v>657</v>
      </c>
      <c r="AI278" s="174">
        <f>$D$58</f>
        <v>215</v>
      </c>
      <c r="AJ278" s="174">
        <f>10/6</f>
        <v>1.6666666666666667</v>
      </c>
      <c r="AK278" s="174">
        <f>SUM(AL278:AN278)</f>
        <v>13403.595507964212</v>
      </c>
      <c r="AL278" s="174">
        <f>(VLOOKUP(C278,$B$36:$AG$39,31,FALSE)+VLOOKUP(C278,$B$40:$AG$43,31,FALSE)*$D$54)*$D$59/100</f>
        <v>13403.595507964212</v>
      </c>
      <c r="AM278" s="174"/>
      <c r="AN278" s="174"/>
      <c r="AO278" s="176">
        <v>36</v>
      </c>
      <c r="AP278" s="174">
        <v>36</v>
      </c>
      <c r="AQ278" s="175">
        <f>VLOOKUP(C278,$B$45:$AG$48,31,FALSE)</f>
        <v>657</v>
      </c>
      <c r="AR278" s="31">
        <f>IF(LEFT(E278,1)*1=1,$S$71,$R$71)</f>
        <v>0</v>
      </c>
      <c r="AS278" s="2">
        <f>IF(LEFT(E278,1)*1=2,$U$71,$T$71)</f>
        <v>0</v>
      </c>
      <c r="AT278" s="33">
        <f>IF(LEFT(E278,1)*1=3,$W$71,$V$71)</f>
        <v>0</v>
      </c>
      <c r="AU278" s="31">
        <f>IF(MID(E278,3,1)*1=1,$Y$71,$X$71)</f>
        <v>0.3</v>
      </c>
      <c r="AV278" s="2">
        <f>IF(MID(E278,3,1)*1=2,$AA$71,$Z$71)</f>
        <v>0</v>
      </c>
      <c r="AW278" s="33">
        <f>IF(MID(E278,3,1)*1=3,$AC$71,$AB$71)</f>
        <v>1</v>
      </c>
      <c r="AX278" s="31">
        <f>IF(MID(E278,5,1)*1=1,$AE$71,$AD$71)</f>
        <v>1.4</v>
      </c>
      <c r="AY278" s="33">
        <f>IF(MID(E278,5,1)*1=2,$AG$71,$AF$71)</f>
        <v>1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customHeight="1">
      <c r="A279" s="2"/>
      <c r="B279" s="107">
        <v>389</v>
      </c>
      <c r="C279" s="31">
        <v>10</v>
      </c>
      <c r="D279" s="111" t="s">
        <v>8</v>
      </c>
      <c r="E279" s="2" t="s">
        <v>150</v>
      </c>
      <c r="F279" s="2"/>
      <c r="G279" s="2"/>
      <c r="H279" s="33" t="s">
        <v>81</v>
      </c>
      <c r="I279" s="173">
        <f>M279/AE279</f>
        <v>1467.3837919273551</v>
      </c>
      <c r="J279" s="174">
        <f>AH279/AE279</f>
        <v>39.332184864514424</v>
      </c>
      <c r="K279" s="189">
        <f>RANK(I279,$I$76:$I$999)</f>
        <v>204</v>
      </c>
      <c r="L279" s="190" t="e">
        <f>RANK(I279,$I$461:$I$888)</f>
        <v>#N/A</v>
      </c>
      <c r="M279" s="173">
        <f>SUM(N279:R279)</f>
        <v>27212.059068639443</v>
      </c>
      <c r="N279" s="174">
        <f>T279*(1+(IF((AG279+IF($D$62=1,15,0)+IF(F279="백어택",8,0))&gt;100,100,AG279+IF($D$62=1,15,0)+IF(F279="백어택",8,0))/100)*($D$58/100-1))</f>
        <v>7672.1019126621541</v>
      </c>
      <c r="O279" s="174">
        <f>U279*(1+((IF(AG279+IF($D$62=1,15,0)+IF(F279="백어택",8,0)&gt;100,100,AG279+IF($D$62=1,15,0)+IF(F279="백어택",8,0))/100)*(AI279/100-1)))</f>
        <v>9769.9785779886442</v>
      </c>
      <c r="P279" s="174">
        <f>V279*(1+(IF(AG279+IF($D$62=1,15,0)+IF(F279="백어택",8,0)&gt;100,100,AG279+IF($D$62=1,15,0)+IF(F279="백어택",8,0))/100)*(AI279/100-1))</f>
        <v>9769.9785779886442</v>
      </c>
      <c r="Q279" s="174"/>
      <c r="R279" s="175"/>
      <c r="S279" s="173">
        <f>SUM(T279:X279)</f>
        <v>21108.486399564928</v>
      </c>
      <c r="T279" s="174">
        <f>AL279*IF(H279="근접",AR279,1)*AU279*AY279*IF(F279="백어택",1.2,1)</f>
        <v>5951.2754426635975</v>
      </c>
      <c r="U279" s="174">
        <f>AM279*IF(H279="근접",AR279,1)*AU279*AY279*IF(F279="백어택",1.2,1)</f>
        <v>7578.6054784506659</v>
      </c>
      <c r="V279" s="174">
        <f>IF(AX279=1,0,AM279*IF(H279="근접",AR279,1)*AU279*AY279)*IF(F279="백어택",1.2,1)</f>
        <v>7578.6054784506659</v>
      </c>
      <c r="W279" s="174"/>
      <c r="X279" s="175"/>
      <c r="Y279" s="173">
        <f>SUM(Z279:AD279)</f>
        <v>45383.245759064594</v>
      </c>
      <c r="Z279" s="174">
        <f>T279*$D$58/100</f>
        <v>12795.242201726734</v>
      </c>
      <c r="AA279" s="174">
        <f>U279*AI279/100</f>
        <v>16294.001778668931</v>
      </c>
      <c r="AB279" s="174">
        <f>V279*AI279/100</f>
        <v>16294.001778668931</v>
      </c>
      <c r="AC279" s="174"/>
      <c r="AD279" s="175"/>
      <c r="AE279" s="173">
        <f>AO279*(1-$D$20/100)*(1-$D$17/100)-AW279</f>
        <v>18.544609268784001</v>
      </c>
      <c r="AF279" s="174">
        <f>AP279</f>
        <v>36</v>
      </c>
      <c r="AG279" s="174">
        <f>IF($D$57&gt;100,100,$D$57)</f>
        <v>25.143699999999999</v>
      </c>
      <c r="AH279" s="174">
        <f>IF(AX279=1,AQ279,AQ279*1.4)</f>
        <v>729.4</v>
      </c>
      <c r="AI279" s="174">
        <f>$D$58</f>
        <v>215</v>
      </c>
      <c r="AJ279" s="174">
        <f>10/6/AX279</f>
        <v>1.1111111111111112</v>
      </c>
      <c r="AK279" s="174">
        <f>SUM(AL279:AN279)</f>
        <v>11274.90076759522</v>
      </c>
      <c r="AL279" s="174">
        <f>(IF(H279="근접",$D$61*(VLOOKUP(C279,$B$36:$AG$39,9,FALSE)+VLOOKUP(C279,$B$40:$AG$43,9,FALSE)*$D$54),$D$60*(VLOOKUP(C279,$B$36:$AG$39,9,FALSE)+VLOOKUP(C279,$B$40:$AG$43,9,FALSE)*$D$54)))*$D$59/100</f>
        <v>4959.3962022196647</v>
      </c>
      <c r="AM279" s="174">
        <f>(IF(H279="근접",$D$61*(VLOOKUP(C279,$B$36:$AG$39,10,FALSE)+VLOOKUP(C279,$B$40:$AG$43,10,FALSE)*$D$54),$D$60*(VLOOKUP(C279,$B$36:$AG$39,10,FALSE)+VLOOKUP(C279,$B$40:$AG$43,10,FALSE)*$D$54)))*$D$59/100</f>
        <v>6315.5045653755551</v>
      </c>
      <c r="AN279" s="174"/>
      <c r="AO279" s="176">
        <v>24</v>
      </c>
      <c r="AP279" s="174">
        <v>36</v>
      </c>
      <c r="AQ279" s="175">
        <f>VLOOKUP(C279,$B$45:$AA$48,9,FALSE)</f>
        <v>521</v>
      </c>
      <c r="AR279" s="31">
        <f>IF(LEFT(E279,1)*1=1,$S$58,$R$58)</f>
        <v>1.2</v>
      </c>
      <c r="AS279" s="2">
        <f>IF(LEFT(E279,1)*1=2,$U$58,$T$58)</f>
        <v>0</v>
      </c>
      <c r="AT279" s="33">
        <f>IF(LEFT(E279,1)*1=3,$W$58,$V$58)</f>
        <v>0</v>
      </c>
      <c r="AU279" s="31">
        <f>IF(MID(E279,3,1)*1=1,$Y$58,$X$58)</f>
        <v>1</v>
      </c>
      <c r="AV279" s="2">
        <f>IF(MID(E279,3,1)*1=2,$AA$58,$Z$58)</f>
        <v>0</v>
      </c>
      <c r="AW279" s="33">
        <f>IF(MID(E279,3,1)*1=3,$AC$58,$AB$58)</f>
        <v>0</v>
      </c>
      <c r="AX279" s="31">
        <f>IF(MID(E279,5,1)*1=1,$AE$58,$AD$58)</f>
        <v>1.5</v>
      </c>
      <c r="AY279" s="33">
        <f>IF(MID(E279,5,1)*1=2,$AG$58,$AF$58)</f>
        <v>1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customHeight="1">
      <c r="A280" s="2"/>
      <c r="B280" s="107">
        <v>911</v>
      </c>
      <c r="C280" s="31">
        <v>10</v>
      </c>
      <c r="D280" s="113" t="s">
        <v>22</v>
      </c>
      <c r="E280" s="2" t="s">
        <v>139</v>
      </c>
      <c r="F280" s="2"/>
      <c r="G280" s="2"/>
      <c r="H280" s="33"/>
      <c r="I280" s="173">
        <f>M280/AE280</f>
        <v>1458.2097041521067</v>
      </c>
      <c r="J280" s="174">
        <f>AH280/AE280</f>
        <v>19.780450366105395</v>
      </c>
      <c r="K280" s="189">
        <f>RANK(I280,$I$76:$I$999)</f>
        <v>205</v>
      </c>
      <c r="L280" s="190" t="e">
        <f>RANK(I280,$I$889:$I$999)</f>
        <v>#N/A</v>
      </c>
      <c r="M280" s="173">
        <f>SUM(N280:R280)*(1+$D$22/100)</f>
        <v>43642.087459104492</v>
      </c>
      <c r="N280" s="174">
        <f>T280*(1+(IF((AG280+IF($D$62=1,15,0)+IF(F280="백어택",8,0))&gt;100,100,AG280+IF($D$62=1,15,0)+IF(F280="백어택",8,0))/100)*(AI280/100-1))</f>
        <v>39364.31250874199</v>
      </c>
      <c r="O280" s="174"/>
      <c r="P280" s="174"/>
      <c r="Q280" s="174"/>
      <c r="R280" s="175">
        <f>X280*(1+($D$57/100)*(AI280/100-1))</f>
        <v>0</v>
      </c>
      <c r="S280" s="173">
        <f>SUM(T280:X280)</f>
        <v>18308.982562205576</v>
      </c>
      <c r="T280" s="174">
        <f>AL280*AU280</f>
        <v>18308.982562205576</v>
      </c>
      <c r="U280" s="174"/>
      <c r="V280" s="174"/>
      <c r="W280" s="174"/>
      <c r="X280" s="175">
        <f>AL280*AW280</f>
        <v>0</v>
      </c>
      <c r="Y280" s="173">
        <f>SUM(Z280:AD280)</f>
        <v>39364.31250874199</v>
      </c>
      <c r="Z280" s="174">
        <f>T280*$D$58/100</f>
        <v>39364.31250874199</v>
      </c>
      <c r="AA280" s="174"/>
      <c r="AB280" s="174"/>
      <c r="AC280" s="174"/>
      <c r="AD280" s="175"/>
      <c r="AE280" s="173">
        <f>AO280*(1-$D$17/100)</f>
        <v>29.928540000000002</v>
      </c>
      <c r="AF280" s="174">
        <f>AP280+AV280</f>
        <v>36</v>
      </c>
      <c r="AG280" s="174">
        <f>IF($D$57+AY280&gt;100,100,$D$57+AY280)</f>
        <v>100</v>
      </c>
      <c r="AH280" s="174">
        <f>AQ280*AR280</f>
        <v>592</v>
      </c>
      <c r="AI280" s="174">
        <f>$D$58</f>
        <v>215</v>
      </c>
      <c r="AJ280" s="174">
        <f>10/5</f>
        <v>2</v>
      </c>
      <c r="AK280" s="174">
        <f>SUM(AL280:AN280)</f>
        <v>14083.832740158134</v>
      </c>
      <c r="AL280" s="174">
        <f>(VLOOKUP(C280,$B$36:$AG$39,32,FALSE)+VLOOKUP(C280,$B$40:$AG$43,32,FALSE)*$D$54)*$D$59/100</f>
        <v>14083.832740158134</v>
      </c>
      <c r="AM280" s="174"/>
      <c r="AN280" s="174"/>
      <c r="AO280" s="176">
        <v>30</v>
      </c>
      <c r="AP280" s="174">
        <v>36</v>
      </c>
      <c r="AQ280" s="175">
        <f>VLOOKUP(C280,$B$45:$AG$48,32,FALSE)</f>
        <v>592</v>
      </c>
      <c r="AR280" s="31">
        <f>IF(LEFT(E280,1)*1=1,$S$72,$R$72)</f>
        <v>1</v>
      </c>
      <c r="AS280" s="2">
        <f>IF(LEFT(E280,1)*1=2,$U$72,$T$72)</f>
        <v>0</v>
      </c>
      <c r="AT280" s="33">
        <f>IF(LEFT(E280,1)*1=3,$W$72,$V$72)</f>
        <v>0</v>
      </c>
      <c r="AU280" s="31">
        <f>IF(MID(E280,3,1)*1=1,$Y$72,$X$72)</f>
        <v>1.3</v>
      </c>
      <c r="AV280" s="2">
        <f>IF(MID(E280,3,1)*1=2,$AA$72,$Z$72)</f>
        <v>0</v>
      </c>
      <c r="AW280" s="33">
        <f>IF(MID(E280,3,1)*1=3,$AC$72,$AB$72)</f>
        <v>0</v>
      </c>
      <c r="AX280" s="31">
        <f>IF(MID(E280,5,1)*1=1,$AE$72,$AD$72)</f>
        <v>0</v>
      </c>
      <c r="AY280" s="33">
        <f>IF(MID(E280,5,1)*1=2,$AG$72,$AF$72)</f>
        <v>100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customHeight="1">
      <c r="A281" s="2"/>
      <c r="B281" s="107">
        <v>914</v>
      </c>
      <c r="C281" s="31">
        <v>10</v>
      </c>
      <c r="D281" s="113" t="s">
        <v>22</v>
      </c>
      <c r="E281" s="2" t="s">
        <v>165</v>
      </c>
      <c r="F281" s="2"/>
      <c r="G281" s="2"/>
      <c r="H281" s="33"/>
      <c r="I281" s="173">
        <f>M281/AE281</f>
        <v>1458.2097041521067</v>
      </c>
      <c r="J281" s="174">
        <f>AH281/AE281</f>
        <v>9.8902251830526975</v>
      </c>
      <c r="K281" s="189">
        <f>RANK(I281,$I$76:$I$999)</f>
        <v>205</v>
      </c>
      <c r="L281" s="190" t="e">
        <f>RANK(I281,$I$889:$I$999)</f>
        <v>#N/A</v>
      </c>
      <c r="M281" s="173">
        <f>SUM(N281:R281)*(1+$D$22/100)</f>
        <v>43642.087459104492</v>
      </c>
      <c r="N281" s="174">
        <f>T281*(1+(IF((AG281+IF($D$62=1,15,0)+IF(F281="백어택",8,0))&gt;100,100,AG281+IF($D$62=1,15,0)+IF(F281="백어택",8,0))/100)*(AI281/100-1))</f>
        <v>39364.31250874199</v>
      </c>
      <c r="O281" s="174"/>
      <c r="P281" s="174"/>
      <c r="Q281" s="174"/>
      <c r="R281" s="175">
        <f>X281*(1+($D$57/100)*(AI281/100-1))</f>
        <v>0</v>
      </c>
      <c r="S281" s="173">
        <f>SUM(T281:X281)</f>
        <v>18308.982562205576</v>
      </c>
      <c r="T281" s="174">
        <f>AL281*AU281</f>
        <v>18308.982562205576</v>
      </c>
      <c r="U281" s="174"/>
      <c r="V281" s="174"/>
      <c r="W281" s="174"/>
      <c r="X281" s="175">
        <f>AL281*AW281</f>
        <v>0</v>
      </c>
      <c r="Y281" s="173">
        <f>SUM(Z281:AD281)</f>
        <v>39364.31250874199</v>
      </c>
      <c r="Z281" s="174">
        <f>T281*$D$58/100</f>
        <v>39364.31250874199</v>
      </c>
      <c r="AA281" s="174"/>
      <c r="AB281" s="174"/>
      <c r="AC281" s="174"/>
      <c r="AD281" s="175"/>
      <c r="AE281" s="173">
        <f>AO281*(1-$D$17/100)</f>
        <v>29.928540000000002</v>
      </c>
      <c r="AF281" s="174">
        <f>AP281+AV281</f>
        <v>36</v>
      </c>
      <c r="AG281" s="174">
        <f>IF($D$57+AY281&gt;100,100,$D$57+AY281)</f>
        <v>100</v>
      </c>
      <c r="AH281" s="174">
        <f>AQ281*AR281</f>
        <v>296</v>
      </c>
      <c r="AI281" s="174">
        <f>$D$58</f>
        <v>215</v>
      </c>
      <c r="AJ281" s="174">
        <f>10/5</f>
        <v>2</v>
      </c>
      <c r="AK281" s="174">
        <f>SUM(AL281:AN281)</f>
        <v>14083.832740158134</v>
      </c>
      <c r="AL281" s="174">
        <f>(VLOOKUP(C281,$B$36:$AG$39,32,FALSE)+VLOOKUP(C281,$B$40:$AG$43,32,FALSE)*$D$54)*$D$59/100</f>
        <v>14083.832740158134</v>
      </c>
      <c r="AM281" s="174"/>
      <c r="AN281" s="174"/>
      <c r="AO281" s="176">
        <v>30</v>
      </c>
      <c r="AP281" s="174">
        <v>36</v>
      </c>
      <c r="AQ281" s="175">
        <f>VLOOKUP(C281,$B$45:$AG$48,32,FALSE)</f>
        <v>592</v>
      </c>
      <c r="AR281" s="31">
        <f>IF(LEFT(E281,1)*1=1,$S$72,$R$72)</f>
        <v>0.5</v>
      </c>
      <c r="AS281" s="2">
        <f>IF(LEFT(E281,1)*1=2,$U$72,$T$72)</f>
        <v>0</v>
      </c>
      <c r="AT281" s="33">
        <f>IF(LEFT(E281,1)*1=3,$W$72,$V$72)</f>
        <v>0</v>
      </c>
      <c r="AU281" s="31">
        <f>IF(MID(E281,3,1)*1=1,$Y$72,$X$72)</f>
        <v>1.3</v>
      </c>
      <c r="AV281" s="2">
        <f>IF(MID(E281,3,1)*1=2,$AA$72,$Z$72)</f>
        <v>0</v>
      </c>
      <c r="AW281" s="33">
        <f>IF(MID(E281,3,1)*1=3,$AC$72,$AB$72)</f>
        <v>0</v>
      </c>
      <c r="AX281" s="31">
        <f>IF(MID(E281,5,1)*1=1,$AE$72,$AD$72)</f>
        <v>0</v>
      </c>
      <c r="AY281" s="33">
        <f>IF(MID(E281,5,1)*1=2,$AG$72,$AF$72)</f>
        <v>100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customHeight="1">
      <c r="A282" s="2"/>
      <c r="B282" s="107">
        <v>632</v>
      </c>
      <c r="C282" s="31">
        <v>10</v>
      </c>
      <c r="D282" s="111" t="s">
        <v>18</v>
      </c>
      <c r="E282" s="2" t="s">
        <v>162</v>
      </c>
      <c r="F282" s="2"/>
      <c r="G282" s="2"/>
      <c r="H282" s="33" t="s">
        <v>81</v>
      </c>
      <c r="I282" s="173">
        <f>M282/AE282</f>
        <v>1457.9299535031882</v>
      </c>
      <c r="J282" s="174">
        <f>AH282/AE282</f>
        <v>28.094417760367445</v>
      </c>
      <c r="K282" s="189">
        <f>RANK(I282,$I$76:$I$999)</f>
        <v>207</v>
      </c>
      <c r="L282" s="190" t="e">
        <f>RANK(I282,$I$461:$I$888)</f>
        <v>#N/A</v>
      </c>
      <c r="M282" s="173">
        <f>SUM(N282:R282)</f>
        <v>27036.74132897305</v>
      </c>
      <c r="N282" s="174">
        <f>T282*(1+(IF((AG282+IF($D$62=1,15,0)+IF(F282="백어택",8,0))&gt;100,100,AG282+IF($D$62=1,15,0)+IF(F282="백어택",8,0))/100)*(AI282/100-1))</f>
        <v>27036.74132897305</v>
      </c>
      <c r="O282" s="174">
        <f>U282*(1+(IF(($D$57+IF($D$62=1,15,0)+IF(F282="백어택",8,0))&gt;100,100,$D$57+IF($D$62=1,15,0)+IF(F282="백어택",8,0))/100)*(AI282/100-1))</f>
        <v>0</v>
      </c>
      <c r="P282" s="174"/>
      <c r="Q282" s="174"/>
      <c r="R282" s="175"/>
      <c r="S282" s="173">
        <f>SUM(T282:X282)</f>
        <v>20972.491835022203</v>
      </c>
      <c r="T282" s="174">
        <f>AL282*IF(H282="근접",AT282,IF(AV282=1,AT282,1))*AU282*AX282*IF(F282="백어택",1.2,1)</f>
        <v>20972.491835022203</v>
      </c>
      <c r="U282" s="174">
        <f>IF(AX282=1,AM282*IF(H282="근접",AT282,IF(AV282=1,AT282,1)),0)*AU282*AY282*IF(AX282=1,1,0)*IF(F282="백어택",1.2,1)</f>
        <v>0</v>
      </c>
      <c r="V282" s="174"/>
      <c r="W282" s="174"/>
      <c r="X282" s="175"/>
      <c r="Y282" s="173">
        <f>SUM(Z282:AD282)</f>
        <v>45090.857445297734</v>
      </c>
      <c r="Z282" s="174">
        <f>T282*$D$58/100</f>
        <v>45090.857445297734</v>
      </c>
      <c r="AA282" s="174">
        <f>U282*$D$58/100</f>
        <v>0</v>
      </c>
      <c r="AB282" s="174"/>
      <c r="AC282" s="174"/>
      <c r="AD282" s="175"/>
      <c r="AE282" s="173">
        <f>(AO282*(1-$D$20/100)*(1-$D$17/100)-AR282)*IF(AW282="보스대상",1,POWER(0.85,AW282))</f>
        <v>18.544609268784001</v>
      </c>
      <c r="AF282" s="174">
        <f>AP282</f>
        <v>36</v>
      </c>
      <c r="AG282" s="174">
        <f>IF($D$57&gt;100,100,$D$57)</f>
        <v>25.143699999999999</v>
      </c>
      <c r="AH282" s="174">
        <f>AQ282</f>
        <v>521</v>
      </c>
      <c r="AI282" s="174">
        <f>$D$58</f>
        <v>215</v>
      </c>
      <c r="AJ282" s="174">
        <f>10*AS282/IF(AX282=1,IF(AY282=1,4.5,4),4)</f>
        <v>2</v>
      </c>
      <c r="AK282" s="174">
        <f>SUM(AL282:AN282)</f>
        <v>12482.046431232451</v>
      </c>
      <c r="AL282" s="174">
        <f>IF(AV282=1,$D$61*(VLOOKUP(C282,$B$36:$AG$39,25,FALSE)+VLOOKUP(C282,$B$40:$AG$43,25,FALSE)*$D$54),(IF(H282="근접",$D$61*(VLOOKUP(C282,$B$36:$AG$39,25,FALSE)+VLOOKUP(C282,$B$40:$AG$43,25,FALSE)*$D$54),$D$60*(VLOOKUP(C282,$B$36:$AG$39,25,FALSE)+VLOOKUP(C282,$B$40:$AG$43,25,FALSE)*$D$54))))*$D$59/100</f>
        <v>7490.175655365073</v>
      </c>
      <c r="AM282" s="174">
        <f>(IF(AV282=1,$D$61*(VLOOKUP(C282,$B$36:$AG$39,26,FALSE)+VLOOKUP(C282,$B$40:$AG$43,26,FALSE)*$D$54),IF(H282="근접",$D$61*(VLOOKUP(C282,$B$36:$AG$39,26,FALSE)+VLOOKUP(C282,$B$40:$AG$43,26,FALSE)*$D$54),$D$60*(VLOOKUP(C282,$B$36:$AG$39,26,FALSE)+VLOOKUP(C282,$B$40:$AG$43,26,FALSE)*$D$54))))*$D$59/100</f>
        <v>4991.8707758673791</v>
      </c>
      <c r="AN282" s="174"/>
      <c r="AO282" s="176">
        <v>24</v>
      </c>
      <c r="AP282" s="174">
        <v>36</v>
      </c>
      <c r="AQ282" s="175">
        <f>VLOOKUP(C282,$B$45:$AA$48,25,FALSE)</f>
        <v>521</v>
      </c>
      <c r="AR282" s="31">
        <f>IF(LEFT(E282,1)*1=1,$S$68,$R$68)</f>
        <v>0</v>
      </c>
      <c r="AS282" s="2">
        <f>IF(LEFT(E282,1)*1=2,$U$68,$T$68)</f>
        <v>0.8</v>
      </c>
      <c r="AT282" s="33">
        <f>IF(LEFT(E282,1)*1=3,$W$68,$V$68)</f>
        <v>1</v>
      </c>
      <c r="AU282" s="31">
        <f>IF(MID(E282,3,1)*1=1,$Y$68,$X$68)</f>
        <v>1</v>
      </c>
      <c r="AV282" s="2">
        <f>IF(MID(E282,3,1)*1=2,$AA$68,$Z$68)</f>
        <v>1</v>
      </c>
      <c r="AW282" s="33" t="str">
        <f>IF(MID(E282,3,1)*1=3,$AC$68,$AB$68)</f>
        <v>보스대상</v>
      </c>
      <c r="AX282" s="31">
        <f>IF(MID(E282,5,1)*1=1,$AE$68,$AD$68)</f>
        <v>2.8</v>
      </c>
      <c r="AY282" s="33">
        <f>IF(MID(E282,5,1)*1=2,$AG$68,$AF$68)</f>
        <v>1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customHeight="1">
      <c r="A283" s="2"/>
      <c r="B283" s="107">
        <v>663</v>
      </c>
      <c r="C283" s="31">
        <v>10</v>
      </c>
      <c r="D283" s="111" t="s">
        <v>18</v>
      </c>
      <c r="E283" s="2" t="s">
        <v>162</v>
      </c>
      <c r="F283" s="2"/>
      <c r="G283" s="2"/>
      <c r="H283" s="33" t="s">
        <v>80</v>
      </c>
      <c r="I283" s="173">
        <f>M283/AE283</f>
        <v>1457.9299535031882</v>
      </c>
      <c r="J283" s="174">
        <f>AH283/AE283</f>
        <v>28.094417760367445</v>
      </c>
      <c r="K283" s="189">
        <f>RANK(I283,$I$76:$I$999)</f>
        <v>207</v>
      </c>
      <c r="L283" s="190" t="e">
        <f>RANK(I283,$I$461:$I$888)</f>
        <v>#N/A</v>
      </c>
      <c r="M283" s="173">
        <f>SUM(N283:R283)</f>
        <v>27036.74132897305</v>
      </c>
      <c r="N283" s="174">
        <f>T283*(1+(IF((AG283+IF($D$62=1,15,0)+IF(F283="백어택",8,0))&gt;100,100,AG283+IF($D$62=1,15,0)+IF(F283="백어택",8,0))/100)*(AI283/100-1))</f>
        <v>27036.74132897305</v>
      </c>
      <c r="O283" s="174">
        <f>U283*(1+(IF(($D$57+IF($D$62=1,15,0)+IF(F283="백어택",8,0))&gt;100,100,$D$57+IF($D$62=1,15,0)+IF(F283="백어택",8,0))/100)*(AI283/100-1))</f>
        <v>0</v>
      </c>
      <c r="P283" s="174"/>
      <c r="Q283" s="174"/>
      <c r="R283" s="175"/>
      <c r="S283" s="173">
        <f>SUM(T283:X283)</f>
        <v>20972.491835022203</v>
      </c>
      <c r="T283" s="174">
        <f>AL283*IF(H283="근접",AT283,IF(AV283=1,AT283,1))*AU283*AX283*IF(F283="백어택",1.2,1)</f>
        <v>20972.491835022203</v>
      </c>
      <c r="U283" s="174">
        <f>IF(AX283=1,AM283*IF(H283="근접",AT283,IF(AV283=1,AT283,1)),0)*AU283*AY283*IF(AX283=1,1,0)*IF(F283="백어택",1.2,1)</f>
        <v>0</v>
      </c>
      <c r="V283" s="174"/>
      <c r="W283" s="174"/>
      <c r="X283" s="175"/>
      <c r="Y283" s="173">
        <f>SUM(Z283:AD283)</f>
        <v>45090.857445297734</v>
      </c>
      <c r="Z283" s="174">
        <f>T283*$D$58/100</f>
        <v>45090.857445297734</v>
      </c>
      <c r="AA283" s="174">
        <f>U283*$D$58/100</f>
        <v>0</v>
      </c>
      <c r="AB283" s="174"/>
      <c r="AC283" s="174"/>
      <c r="AD283" s="175"/>
      <c r="AE283" s="173">
        <f>(AO283*(1-$D$20/100)*(1-$D$17/100)-AR283)*IF(AW283="보스대상",1,POWER(0.85,AW283))</f>
        <v>18.544609268784001</v>
      </c>
      <c r="AF283" s="174">
        <f>AP283</f>
        <v>36</v>
      </c>
      <c r="AG283" s="174">
        <f>IF($D$57&gt;100,100,$D$57)</f>
        <v>25.143699999999999</v>
      </c>
      <c r="AH283" s="174">
        <f>AQ283</f>
        <v>521</v>
      </c>
      <c r="AI283" s="174">
        <f>$D$58</f>
        <v>215</v>
      </c>
      <c r="AJ283" s="174">
        <f>10*AS283/IF(AX283=1,IF(AY283=1,4.5,4),4)</f>
        <v>2</v>
      </c>
      <c r="AK283" s="174">
        <f>SUM(AL283:AN283)</f>
        <v>12482.046431232451</v>
      </c>
      <c r="AL283" s="174">
        <f>IF(AV283=1,$D$61*(VLOOKUP(C283,$B$36:$AG$39,25,FALSE)+VLOOKUP(C283,$B$40:$AG$43,25,FALSE)*$D$54),(IF(H283="근접",$D$61*(VLOOKUP(C283,$B$36:$AG$39,25,FALSE)+VLOOKUP(C283,$B$40:$AG$43,25,FALSE)*$D$54),$D$60*(VLOOKUP(C283,$B$36:$AG$39,25,FALSE)+VLOOKUP(C283,$B$40:$AG$43,25,FALSE)*$D$54))))*$D$59/100</f>
        <v>7490.175655365073</v>
      </c>
      <c r="AM283" s="174">
        <f>(IF(AV283=1,$D$61*(VLOOKUP(C283,$B$36:$AG$39,26,FALSE)+VLOOKUP(C283,$B$40:$AG$43,26,FALSE)*$D$54),IF(H283="근접",$D$61*(VLOOKUP(C283,$B$36:$AG$39,26,FALSE)+VLOOKUP(C283,$B$40:$AG$43,26,FALSE)*$D$54),$D$60*(VLOOKUP(C283,$B$36:$AG$39,26,FALSE)+VLOOKUP(C283,$B$40:$AG$43,26,FALSE)*$D$54))))*$D$59/100</f>
        <v>4991.8707758673791</v>
      </c>
      <c r="AN283" s="174"/>
      <c r="AO283" s="176">
        <v>24</v>
      </c>
      <c r="AP283" s="174">
        <v>36</v>
      </c>
      <c r="AQ283" s="175">
        <f>VLOOKUP(C283,$B$45:$AA$48,25,FALSE)</f>
        <v>521</v>
      </c>
      <c r="AR283" s="31">
        <f>IF(LEFT(E283,1)*1=1,$S$68,$R$68)</f>
        <v>0</v>
      </c>
      <c r="AS283" s="2">
        <f>IF(LEFT(E283,1)*1=2,$U$68,$T$68)</f>
        <v>0.8</v>
      </c>
      <c r="AT283" s="33">
        <f>IF(LEFT(E283,1)*1=3,$W$68,$V$68)</f>
        <v>1</v>
      </c>
      <c r="AU283" s="31">
        <f>IF(MID(E283,3,1)*1=1,$Y$68,$X$68)</f>
        <v>1</v>
      </c>
      <c r="AV283" s="2">
        <f>IF(MID(E283,3,1)*1=2,$AA$68,$Z$68)</f>
        <v>1</v>
      </c>
      <c r="AW283" s="33" t="str">
        <f>IF(MID(E283,3,1)*1=3,$AC$68,$AB$68)</f>
        <v>보스대상</v>
      </c>
      <c r="AX283" s="31">
        <f>IF(MID(E283,5,1)*1=1,$AE$68,$AD$68)</f>
        <v>2.8</v>
      </c>
      <c r="AY283" s="33">
        <f>IF(MID(E283,5,1)*1=2,$AG$68,$AF$68)</f>
        <v>1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customHeight="1">
      <c r="A284" s="2"/>
      <c r="B284" s="107">
        <v>486</v>
      </c>
      <c r="C284" s="31">
        <v>10</v>
      </c>
      <c r="D284" s="111" t="s">
        <v>11</v>
      </c>
      <c r="E284" s="2" t="s">
        <v>237</v>
      </c>
      <c r="F284" s="2"/>
      <c r="G284" s="2" t="s">
        <v>239</v>
      </c>
      <c r="H284" s="33">
        <f>IF(AX284=1,5,1)</f>
        <v>5</v>
      </c>
      <c r="I284" s="173">
        <f>M284/AE284</f>
        <v>1454.8617353156569</v>
      </c>
      <c r="J284" s="174">
        <f>AH284/AE284</f>
        <v>25.538418908464536</v>
      </c>
      <c r="K284" s="189">
        <f>RANK(I284,$I$76:$I$999)</f>
        <v>209</v>
      </c>
      <c r="L284" s="190" t="e">
        <f>RANK(I284,$I$461:$I$888)</f>
        <v>#N/A</v>
      </c>
      <c r="M284" s="173">
        <f>SUM(N284:R284)</f>
        <v>33724.803026917383</v>
      </c>
      <c r="N284" s="174">
        <f>T284*(1+(IF((AG284+IF($D$62=1,15,0)+IF(F284="백어택",8,0))&gt;100,100,AG284+IF($D$62=1,15,0)+IF(F284="백어택",8,0))/100)*($D$58/100-1))</f>
        <v>31226.379268524859</v>
      </c>
      <c r="O284" s="174">
        <f>U284*(1+((IF(AG284+IF($D$62=1,15,0)+IF(F284="백어택",8,0)&gt;100,100,AG284+IF($D$62=1,15,0)+IF(F284="백어택",8,0))/100)*(AI284/100-1)))</f>
        <v>2498.4237583925219</v>
      </c>
      <c r="P284" s="174"/>
      <c r="Q284" s="174"/>
      <c r="R284" s="175"/>
      <c r="S284" s="173">
        <f>T284</f>
        <v>24222.408177003461</v>
      </c>
      <c r="T284" s="174">
        <f>H284*AL284*AS284*AX284*AY284</f>
        <v>24222.408177003461</v>
      </c>
      <c r="U284" s="174">
        <f>AM284*AS284*AV284*AY284</f>
        <v>1938.0357727194676</v>
      </c>
      <c r="V284" s="174"/>
      <c r="W284" s="174"/>
      <c r="X284" s="175"/>
      <c r="Y284" s="173">
        <f>SUM(Z284:AD284)</f>
        <v>56244.954491904289</v>
      </c>
      <c r="Z284" s="174">
        <f>T284*$D$58/100</f>
        <v>52078.177580557436</v>
      </c>
      <c r="AA284" s="174">
        <f>U284*$D$58/100</f>
        <v>4166.7769113468557</v>
      </c>
      <c r="AB284" s="174"/>
      <c r="AC284" s="174"/>
      <c r="AD284" s="175"/>
      <c r="AE284" s="173">
        <f>AO284*(1-$D$20/100)*(1-$D$17/100)-AR284</f>
        <v>23.180761585980001</v>
      </c>
      <c r="AF284" s="174">
        <f>AP284</f>
        <v>36</v>
      </c>
      <c r="AG284" s="174">
        <f>IF($D$57&gt;100,100,$D$57)</f>
        <v>25.143699999999999</v>
      </c>
      <c r="AH284" s="174">
        <f>AQ284</f>
        <v>592</v>
      </c>
      <c r="AI284" s="174">
        <f>$D$58</f>
        <v>215</v>
      </c>
      <c r="AJ284" s="174">
        <f>10/IF(AX284=1,7,6)</f>
        <v>1.4285714285714286</v>
      </c>
      <c r="AK284" s="174">
        <f>SUM(AL284:AN284)</f>
        <v>3082.9624582364359</v>
      </c>
      <c r="AL284" s="174">
        <f>(VLOOKUP(C284,$B$36:$AG$39,14,FALSE)+VLOOKUP(C284,$B$40:$AG$43,14,FALSE)*$D$54)*$D$59/100</f>
        <v>2202.0371070003143</v>
      </c>
      <c r="AM284" s="174">
        <f>(VLOOKUP(C284,$B$36:$AG$39,15,FALSE)+VLOOKUP(C284,$B$40:$AG$43,15,FALSE)*$D$54)*$D$59/100</f>
        <v>880.92535123612151</v>
      </c>
      <c r="AN284" s="174"/>
      <c r="AO284" s="176">
        <v>30</v>
      </c>
      <c r="AP284" s="174">
        <v>36</v>
      </c>
      <c r="AQ284" s="175">
        <f>VLOOKUP(C284,$B$45:$AA$48,14,FALSE)</f>
        <v>592</v>
      </c>
      <c r="AR284" s="31">
        <f>IF(LEFT(E284,1)*1=1,$S$61,$R$61)</f>
        <v>0</v>
      </c>
      <c r="AS284" s="2">
        <f>IF(LEFT(E284,1)*1=2,$U$61,$T$61)</f>
        <v>1.1000000000000001</v>
      </c>
      <c r="AT284" s="33">
        <f>IF(LEFT(E284,1)*1=3,$W$61,$V$61)</f>
        <v>0</v>
      </c>
      <c r="AU284" s="31">
        <f>IF(MID(E284,3,1)*1=1,$Y$61,$X$61)</f>
        <v>0</v>
      </c>
      <c r="AV284" s="2">
        <f>IF(MID(E284,3,1)*1=2,$AA$61,$Z$61)</f>
        <v>1</v>
      </c>
      <c r="AW284" s="33">
        <f>IF(MID(E284,3,1)*1=3,$AC$61,$AB$61)</f>
        <v>0</v>
      </c>
      <c r="AX284" s="31">
        <f>IF(MID(E284,5,1)*1=1,$AE$61,$AD$61)</f>
        <v>1</v>
      </c>
      <c r="AY284" s="33">
        <f>IF(MID(E284,5,1)*1=2,$AG$61,$AF$61)</f>
        <v>2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customHeight="1">
      <c r="A285" s="2"/>
      <c r="B285" s="107">
        <v>492</v>
      </c>
      <c r="C285" s="31">
        <v>10</v>
      </c>
      <c r="D285" s="111" t="s">
        <v>11</v>
      </c>
      <c r="E285" s="2" t="s">
        <v>237</v>
      </c>
      <c r="F285" s="2"/>
      <c r="G285" s="2" t="s">
        <v>239</v>
      </c>
      <c r="H285" s="33">
        <f>IF(AX285=1,5,1)</f>
        <v>5</v>
      </c>
      <c r="I285" s="173">
        <f>M285/AE285</f>
        <v>1454.8617353156569</v>
      </c>
      <c r="J285" s="174">
        <f>AH285/AE285</f>
        <v>25.538418908464536</v>
      </c>
      <c r="K285" s="189">
        <f>RANK(I285,$I$76:$I$999)</f>
        <v>209</v>
      </c>
      <c r="L285" s="190" t="e">
        <f>RANK(I285,$I$461:$I$888)</f>
        <v>#N/A</v>
      </c>
      <c r="M285" s="173">
        <f>SUM(N285:R285)</f>
        <v>33724.803026917383</v>
      </c>
      <c r="N285" s="174">
        <f>T285*(1+(IF((AG285+IF($D$62=1,15,0)+IF(F285="백어택",8,0))&gt;100,100,AG285+IF($D$62=1,15,0)+IF(F285="백어택",8,0))/100)*($D$58/100-1))</f>
        <v>31226.379268524859</v>
      </c>
      <c r="O285" s="174">
        <f>U285*(1+((IF(AG285+IF($D$62=1,15,0)+IF(F285="백어택",8,0)&gt;100,100,AG285+IF($D$62=1,15,0)+IF(F285="백어택",8,0))/100)*(AI285/100-1)))</f>
        <v>2498.4237583925219</v>
      </c>
      <c r="P285" s="174"/>
      <c r="Q285" s="174"/>
      <c r="R285" s="175"/>
      <c r="S285" s="173">
        <f>T285</f>
        <v>24222.408177003461</v>
      </c>
      <c r="T285" s="174">
        <f>H285*AL285*AS285*AX285*AY285</f>
        <v>24222.408177003461</v>
      </c>
      <c r="U285" s="174">
        <f>AM285*AS285*AV285*AY285</f>
        <v>1938.0357727194676</v>
      </c>
      <c r="V285" s="174"/>
      <c r="W285" s="174"/>
      <c r="X285" s="175"/>
      <c r="Y285" s="173">
        <f>SUM(Z285:AD285)</f>
        <v>56244.954491904289</v>
      </c>
      <c r="Z285" s="174">
        <f>T285*$D$58/100</f>
        <v>52078.177580557436</v>
      </c>
      <c r="AA285" s="174">
        <f>U285*$D$58/100</f>
        <v>4166.7769113468557</v>
      </c>
      <c r="AB285" s="174"/>
      <c r="AC285" s="174"/>
      <c r="AD285" s="175"/>
      <c r="AE285" s="173">
        <f>AO285*(1-$D$20/100)*(1-$D$17/100)-AR285</f>
        <v>23.180761585980001</v>
      </c>
      <c r="AF285" s="174">
        <f>AP285</f>
        <v>36</v>
      </c>
      <c r="AG285" s="174">
        <f>IF($D$57&gt;100,100,$D$57)</f>
        <v>25.143699999999999</v>
      </c>
      <c r="AH285" s="174">
        <f>AQ285</f>
        <v>592</v>
      </c>
      <c r="AI285" s="174">
        <f>$D$58</f>
        <v>215</v>
      </c>
      <c r="AJ285" s="174">
        <f>10/IF(AX285=1,7,6)</f>
        <v>1.4285714285714286</v>
      </c>
      <c r="AK285" s="174">
        <f>SUM(AL285:AN285)</f>
        <v>3082.9624582364359</v>
      </c>
      <c r="AL285" s="174">
        <f>(VLOOKUP(C285,$B$36:$AG$39,14,FALSE)+VLOOKUP(C285,$B$40:$AG$43,14,FALSE)*$D$54)*$D$59/100</f>
        <v>2202.0371070003143</v>
      </c>
      <c r="AM285" s="174">
        <f>(VLOOKUP(C285,$B$36:$AG$39,15,FALSE)+VLOOKUP(C285,$B$40:$AG$43,15,FALSE)*$D$54)*$D$59/100</f>
        <v>880.92535123612151</v>
      </c>
      <c r="AN285" s="174"/>
      <c r="AO285" s="176">
        <v>30</v>
      </c>
      <c r="AP285" s="174">
        <v>36</v>
      </c>
      <c r="AQ285" s="175">
        <f>VLOOKUP(C285,$B$45:$AA$48,14,FALSE)</f>
        <v>592</v>
      </c>
      <c r="AR285" s="31">
        <f>IF(LEFT(E285,1)*1=1,$S$61,$R$61)</f>
        <v>0</v>
      </c>
      <c r="AS285" s="2">
        <f>IF(LEFT(E285,1)*1=2,$U$61,$T$61)</f>
        <v>1.1000000000000001</v>
      </c>
      <c r="AT285" s="33">
        <f>IF(LEFT(E285,1)*1=3,$W$61,$V$61)</f>
        <v>0</v>
      </c>
      <c r="AU285" s="31">
        <f>IF(MID(E285,3,1)*1=1,$Y$61,$X$61)</f>
        <v>0</v>
      </c>
      <c r="AV285" s="2">
        <f>IF(MID(E285,3,1)*1=2,$AA$61,$Z$61)</f>
        <v>1</v>
      </c>
      <c r="AW285" s="33">
        <f>IF(MID(E285,3,1)*1=3,$AC$61,$AB$61)</f>
        <v>0</v>
      </c>
      <c r="AX285" s="31">
        <f>IF(MID(E285,5,1)*1=1,$AE$61,$AD$61)</f>
        <v>1</v>
      </c>
      <c r="AY285" s="33">
        <f>IF(MID(E285,5,1)*1=2,$AG$61,$AF$61)</f>
        <v>2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customHeight="1">
      <c r="A286" s="2"/>
      <c r="B286" s="107">
        <v>845</v>
      </c>
      <c r="C286" s="31">
        <v>10</v>
      </c>
      <c r="D286" s="113" t="s">
        <v>12</v>
      </c>
      <c r="E286" s="2" t="s">
        <v>144</v>
      </c>
      <c r="F286" s="2"/>
      <c r="G286" s="2"/>
      <c r="H286" s="50"/>
      <c r="I286" s="173">
        <f>M286/AE286</f>
        <v>1454.5673902413073</v>
      </c>
      <c r="J286" s="174">
        <f>AH286/AE286</f>
        <v>21.760166048861723</v>
      </c>
      <c r="K286" s="189">
        <f>RANK(I286,$I$76:$I$999)</f>
        <v>211</v>
      </c>
      <c r="L286" s="190" t="e">
        <f>RANK(I286,$I$889:$I$999)</f>
        <v>#N/A</v>
      </c>
      <c r="M286" s="173">
        <f>SUM(N286:R286)*(1+$D$22/100)</f>
        <v>34826.46265722606</v>
      </c>
      <c r="N286" s="174">
        <f>T286*(1+(IF((AG286+IF($D$62=1,15,0)+IF(F286="백어택",8,0))&gt;100,100,AG286+IF($D$62=1,15,0)+IF(F286="백어택",8,0))/100)*(AI286/100-1))</f>
        <v>15706.39535629135</v>
      </c>
      <c r="O286" s="174">
        <f>U286*(1+(IF((AG286+IF($D$62=1,15,0)+IF(F286="백어택",8,0))&gt;100,100,AG286+IF($D$62=1,15,0)+IF(F286="백어택",8,0))/100)*(AI286/100-1))</f>
        <v>15706.39535629135</v>
      </c>
      <c r="P286" s="174"/>
      <c r="Q286" s="174"/>
      <c r="R286" s="175">
        <f>X286*(1+(IF(($D$57+IF($D$62=1,15,0)+IF(F286="백어택",8,0))&gt;100,100,$D$57+IF($D$62=1,15,0)+IF(F286="백어택",8,0))/100)*(AI286/100-1))</f>
        <v>0</v>
      </c>
      <c r="S286" s="173">
        <f>SUM(T286:X286)</f>
        <v>24367.008165622217</v>
      </c>
      <c r="T286" s="174">
        <f>AL286*AU286*AV286</f>
        <v>12183.504082811109</v>
      </c>
      <c r="U286" s="174">
        <f>AL286*AU286*AV286*AX286</f>
        <v>12183.504082811109</v>
      </c>
      <c r="V286" s="174"/>
      <c r="W286" s="174"/>
      <c r="X286" s="175">
        <f>AL286*AY286</f>
        <v>0</v>
      </c>
      <c r="Y286" s="173">
        <f>SUM(Z286:AD286)</f>
        <v>52389.067556087764</v>
      </c>
      <c r="Z286" s="174">
        <f>T286*$D$58/100</f>
        <v>26194.533778043882</v>
      </c>
      <c r="AA286" s="174">
        <f>U286*$D$58/100</f>
        <v>26194.533778043882</v>
      </c>
      <c r="AB286" s="174"/>
      <c r="AC286" s="174"/>
      <c r="AD286" s="175">
        <f>X286*$D$58/100</f>
        <v>0</v>
      </c>
      <c r="AE286" s="173">
        <f>AO286*(1-$D$17/100)</f>
        <v>23.942831999999999</v>
      </c>
      <c r="AF286" s="174">
        <f>AP286</f>
        <v>36</v>
      </c>
      <c r="AG286" s="174">
        <f>IF($D$57&gt;100,100,$D$57)</f>
        <v>25.143699999999999</v>
      </c>
      <c r="AH286" s="174">
        <f>AQ286</f>
        <v>521</v>
      </c>
      <c r="AI286" s="174">
        <f>$D$58</f>
        <v>215</v>
      </c>
      <c r="AJ286" s="174">
        <f>10/7</f>
        <v>1.4285714285714286</v>
      </c>
      <c r="AK286" s="174">
        <f>SUM(AL286:AN286)</f>
        <v>12183.504082811109</v>
      </c>
      <c r="AL286" s="174">
        <f>(VLOOKUP(C286,$B$36:$AG$39,16,FALSE)+VLOOKUP(C286,$B$40:$AG$43,16,FALSE)*$D$54)*$D$59/100</f>
        <v>12183.504082811109</v>
      </c>
      <c r="AM286" s="174"/>
      <c r="AN286" s="174"/>
      <c r="AO286" s="176">
        <v>24</v>
      </c>
      <c r="AP286" s="174">
        <v>36</v>
      </c>
      <c r="AQ286" s="175">
        <f>VLOOKUP(C286,$B$45:$AA$48,16,FALSE)</f>
        <v>521</v>
      </c>
      <c r="AR286" s="31">
        <f>IF(LEFT(E286,1)*1=1,$S$62,$R$62)</f>
        <v>0</v>
      </c>
      <c r="AS286" s="2">
        <f>IF(LEFT(E286,1)*1=2,$U$62,$T$62)</f>
        <v>0</v>
      </c>
      <c r="AT286" s="33">
        <f>IF(LEFT(E286,1)*1=3,$W$62,$V$62)</f>
        <v>0</v>
      </c>
      <c r="AU286" s="31">
        <f>IF(MID(E286,3,1)*1=1,$Y$62,$X$62)</f>
        <v>1</v>
      </c>
      <c r="AV286" s="2">
        <f>IF(MID(E286,3,1)*1=2,$AA$62,$Z$62)</f>
        <v>1</v>
      </c>
      <c r="AW286" s="33">
        <f>IF(MID(E286,3,1)*1=3,$AC$62,$AB$62)</f>
        <v>0</v>
      </c>
      <c r="AX286" s="31">
        <f>IF(MID(E286,5,1)*1=1,$AE$62,$AD$62)</f>
        <v>1</v>
      </c>
      <c r="AY286" s="33">
        <f>IF(MID(E286,5,1)*1=2,$AG$62,$AF$62)</f>
        <v>0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customHeight="1">
      <c r="A287" s="2"/>
      <c r="B287" s="107">
        <v>849</v>
      </c>
      <c r="C287" s="31">
        <v>10</v>
      </c>
      <c r="D287" s="113" t="s">
        <v>12</v>
      </c>
      <c r="E287" s="2" t="s">
        <v>141</v>
      </c>
      <c r="F287" s="2"/>
      <c r="G287" s="2"/>
      <c r="H287" s="33"/>
      <c r="I287" s="173">
        <f>M287/AE287</f>
        <v>1454.5673902413073</v>
      </c>
      <c r="J287" s="174">
        <f>AH287/AE287</f>
        <v>21.760166048861723</v>
      </c>
      <c r="K287" s="189">
        <f>RANK(I287,$I$76:$I$999)</f>
        <v>211</v>
      </c>
      <c r="L287" s="190" t="e">
        <f>RANK(I287,$I$889:$I$999)</f>
        <v>#N/A</v>
      </c>
      <c r="M287" s="173">
        <f>SUM(N287:R287)*(1+$D$22/100)</f>
        <v>34826.46265722606</v>
      </c>
      <c r="N287" s="174">
        <f>T287*(1+(IF((AG287+IF($D$62=1,15,0)+IF(F287="백어택",8,0))&gt;100,100,AG287+IF($D$62=1,15,0)+IF(F287="백어택",8,0))/100)*(AI287/100-1))</f>
        <v>15706.39535629135</v>
      </c>
      <c r="O287" s="174">
        <f>U287*(1+(IF((AG287+IF($D$62=1,15,0)+IF(F287="백어택",8,0))&gt;100,100,AG287+IF($D$62=1,15,0)+IF(F287="백어택",8,0))/100)*(AI287/100-1))</f>
        <v>15706.39535629135</v>
      </c>
      <c r="P287" s="174"/>
      <c r="Q287" s="174"/>
      <c r="R287" s="175">
        <f>X287*(1+(IF(($D$57+IF($D$62=1,15,0)+IF(F287="백어택",8,0))&gt;100,100,$D$57+IF($D$62=1,15,0)+IF(F287="백어택",8,0))/100)*(AI287/100-1))</f>
        <v>0</v>
      </c>
      <c r="S287" s="173">
        <f>SUM(T287:X287)</f>
        <v>24367.008165622217</v>
      </c>
      <c r="T287" s="174">
        <f>AL287*AU287*AV287</f>
        <v>12183.504082811109</v>
      </c>
      <c r="U287" s="174">
        <f>AL287*AU287*AV287*AX287</f>
        <v>12183.504082811109</v>
      </c>
      <c r="V287" s="174"/>
      <c r="W287" s="174"/>
      <c r="X287" s="175">
        <f>AL287*AY287</f>
        <v>0</v>
      </c>
      <c r="Y287" s="173">
        <f>SUM(Z287:AD287)</f>
        <v>52389.067556087764</v>
      </c>
      <c r="Z287" s="174">
        <f>T287*$D$58/100</f>
        <v>26194.533778043882</v>
      </c>
      <c r="AA287" s="174">
        <f>U287*$D$58/100</f>
        <v>26194.533778043882</v>
      </c>
      <c r="AB287" s="174"/>
      <c r="AC287" s="174"/>
      <c r="AD287" s="175">
        <f>X287*$D$58/100</f>
        <v>0</v>
      </c>
      <c r="AE287" s="173">
        <f>AO287*(1-$D$17/100)</f>
        <v>23.942831999999999</v>
      </c>
      <c r="AF287" s="174">
        <f>AP287</f>
        <v>36</v>
      </c>
      <c r="AG287" s="174">
        <f>IF($D$57&gt;100,100,$D$57)</f>
        <v>25.143699999999999</v>
      </c>
      <c r="AH287" s="174">
        <f>AQ287</f>
        <v>521</v>
      </c>
      <c r="AI287" s="174">
        <f>$D$58</f>
        <v>215</v>
      </c>
      <c r="AJ287" s="174">
        <f>10/7</f>
        <v>1.4285714285714286</v>
      </c>
      <c r="AK287" s="174">
        <f>SUM(AL287:AN287)</f>
        <v>12183.504082811109</v>
      </c>
      <c r="AL287" s="174">
        <f>(VLOOKUP(C287,$B$36:$AG$39,16,FALSE)+VLOOKUP(C287,$B$40:$AG$43,16,FALSE)*$D$54)*$D$59/100</f>
        <v>12183.504082811109</v>
      </c>
      <c r="AM287" s="174"/>
      <c r="AN287" s="174"/>
      <c r="AO287" s="176">
        <v>24</v>
      </c>
      <c r="AP287" s="174">
        <v>36</v>
      </c>
      <c r="AQ287" s="175">
        <f>VLOOKUP(C287,$B$45:$AA$48,16,FALSE)</f>
        <v>521</v>
      </c>
      <c r="AR287" s="31">
        <f>IF(LEFT(E287,1)*1=1,$S$62,$R$62)</f>
        <v>0</v>
      </c>
      <c r="AS287" s="2">
        <f>IF(LEFT(E287,1)*1=2,$U$62,$T$62)</f>
        <v>0</v>
      </c>
      <c r="AT287" s="33">
        <f>IF(LEFT(E287,1)*1=3,$W$62,$V$62)</f>
        <v>0</v>
      </c>
      <c r="AU287" s="31">
        <f>IF(MID(E287,3,1)*1=1,$Y$62,$X$62)</f>
        <v>1</v>
      </c>
      <c r="AV287" s="2">
        <f>IF(MID(E287,3,1)*1=2,$AA$62,$Z$62)</f>
        <v>1</v>
      </c>
      <c r="AW287" s="33">
        <f>IF(MID(E287,3,1)*1=3,$AC$62,$AB$62)</f>
        <v>0</v>
      </c>
      <c r="AX287" s="31">
        <f>IF(MID(E287,5,1)*1=1,$AE$62,$AD$62)</f>
        <v>1</v>
      </c>
      <c r="AY287" s="33">
        <f>IF(MID(E287,5,1)*1=2,$AG$62,$AF$62)</f>
        <v>0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customHeight="1">
      <c r="A288" s="2"/>
      <c r="B288" s="107">
        <v>328</v>
      </c>
      <c r="C288" s="31">
        <v>10</v>
      </c>
      <c r="D288" s="106" t="s">
        <v>20</v>
      </c>
      <c r="E288" s="2" t="s">
        <v>164</v>
      </c>
      <c r="F288" s="2" t="s">
        <v>149</v>
      </c>
      <c r="G288" s="2"/>
      <c r="H288" s="33"/>
      <c r="I288" s="173">
        <f>M288/AE288</f>
        <v>1444.5007187686217</v>
      </c>
      <c r="J288" s="174">
        <f>AH288/AE288</f>
        <v>29.484277859834549</v>
      </c>
      <c r="K288" s="189">
        <f>RANK(I288,$I$76:$I$999)</f>
        <v>213</v>
      </c>
      <c r="L288" s="190">
        <f>RANK(I288,$I$76:$I$460)</f>
        <v>213</v>
      </c>
      <c r="M288" s="173">
        <f>SUM(N288:R288)</f>
        <v>21605.576368711401</v>
      </c>
      <c r="N288" s="174">
        <f>T288*(1+(IF((AG288+IF($D$62=1,15,0)+IF(F288="백어택",8,0))&gt;100,100,(AG288+IF($D$62=1,15,0)+IF(F288="백어택",8,0)))/100)*((AI288/100-1)))</f>
        <v>10684.748807641499</v>
      </c>
      <c r="O288" s="174">
        <f>U288*(1+(IF(($D$57+IF($D$62=1,15,0)+IF(F288="백어택",8,0))&gt;100,100,$D$57+IF($D$62=1,15,0)+IF(F288="백어택",8,0))/100)*($D$58/100-1))</f>
        <v>10920.8275610699</v>
      </c>
      <c r="P288" s="174"/>
      <c r="Q288" s="174"/>
      <c r="R288" s="175"/>
      <c r="S288" s="173">
        <f>SUM(T288:X288)</f>
        <v>11859.635634978815</v>
      </c>
      <c r="T288" s="174">
        <f>AL288*AV288*IF(F288="백어택",1.2,1)</f>
        <v>3952.5962850750689</v>
      </c>
      <c r="U288" s="174">
        <f>AM288*AX288*AY288*IF(F288="백어택",1.2,1)</f>
        <v>7907.0393499037464</v>
      </c>
      <c r="V288" s="174"/>
      <c r="W288" s="174"/>
      <c r="X288" s="175"/>
      <c r="Y288" s="173">
        <f>SUM(Z288:AD288)</f>
        <v>25498.216615204452</v>
      </c>
      <c r="Z288" s="174">
        <f>T288*$D$58/100</f>
        <v>8498.0820129113981</v>
      </c>
      <c r="AA288" s="174">
        <f>U288*$D$58/100</f>
        <v>17000.134602293056</v>
      </c>
      <c r="AB288" s="174"/>
      <c r="AC288" s="174"/>
      <c r="AD288" s="175"/>
      <c r="AE288" s="173">
        <f>AO288*(1-$D$17/100)-AR288</f>
        <v>14.957124</v>
      </c>
      <c r="AF288" s="174">
        <f>AP288</f>
        <v>36</v>
      </c>
      <c r="AG288" s="174">
        <f>IF($D$57+AU288&gt;100,100,$D$57+AU288)</f>
        <v>85.143699999999995</v>
      </c>
      <c r="AH288" s="174">
        <f>AQ288*AS288</f>
        <v>441</v>
      </c>
      <c r="AI288" s="174">
        <f>$D$58+$D$19</f>
        <v>282.85969999999998</v>
      </c>
      <c r="AJ288" s="174">
        <f>10*IF(AV288=1,1,5/4.5)/IF(AX288=1,5,3.5)</f>
        <v>2.8571428571428572</v>
      </c>
      <c r="AK288" s="174">
        <f>SUM(AL288:AN288)</f>
        <v>6588.4299666891184</v>
      </c>
      <c r="AL288" s="174">
        <f>(VLOOKUP(C288,$B$36:$AG$39,29,FALSE)+VLOOKUP(C288,$B$40:$AG$43,29,FALSE)*$D$54)*$D$59/100</f>
        <v>3293.8302375625576</v>
      </c>
      <c r="AM288" s="174">
        <f>(VLOOKUP(C288,$B$36:$AG$39,30,FALSE)+VLOOKUP(C288,$B$40:$AG$43,30,FALSE)*$D$54)*$D$59/100</f>
        <v>3294.5997291265612</v>
      </c>
      <c r="AN288" s="174"/>
      <c r="AO288" s="176">
        <v>18</v>
      </c>
      <c r="AP288" s="174">
        <v>36</v>
      </c>
      <c r="AQ288" s="175">
        <f>VLOOKUP(C288,$B$45:$AG$48,29,FALSE)</f>
        <v>441</v>
      </c>
      <c r="AR288" s="31">
        <f>IF(LEFT(E288,1)*1=1,$S$70,$R$70)</f>
        <v>3</v>
      </c>
      <c r="AS288" s="2">
        <f>IF(LEFT(E288,1)*1=2,$U$70,$T$70)</f>
        <v>1</v>
      </c>
      <c r="AT288" s="33">
        <f>IF(LEFT(E288,1)*1=3,$W$70,$V$70)</f>
        <v>0</v>
      </c>
      <c r="AU288" s="31">
        <f>IF(MID(E288,3,1)*1=1,$Y$70,$X$70)</f>
        <v>60</v>
      </c>
      <c r="AV288" s="2">
        <f>IF(MID(E288,3,1)*1=2,$AA$70,$Z$70)</f>
        <v>1</v>
      </c>
      <c r="AW288" s="33">
        <f>IF(MID(E288,3,1)*1=3,$AC$70,$AB$70)</f>
        <v>0</v>
      </c>
      <c r="AX288" s="31">
        <f>IF(MID(E288,5,1)*1=1,$AE$70,$AD$70)</f>
        <v>2</v>
      </c>
      <c r="AY288" s="33">
        <f>IF(MID(E288,5,1)*1=2,$AG$70,$AF$70)</f>
        <v>1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customHeight="1">
      <c r="A289" s="2"/>
      <c r="B289" s="107">
        <v>337</v>
      </c>
      <c r="C289" s="31">
        <v>10</v>
      </c>
      <c r="D289" s="106" t="s">
        <v>20</v>
      </c>
      <c r="E289" s="2" t="s">
        <v>165</v>
      </c>
      <c r="F289" s="2" t="s">
        <v>149</v>
      </c>
      <c r="G289" s="2"/>
      <c r="H289" s="33"/>
      <c r="I289" s="173">
        <f>M289/AE289</f>
        <v>1444.5007187686217</v>
      </c>
      <c r="J289" s="174">
        <f>AH289/AE289</f>
        <v>29.484277859834549</v>
      </c>
      <c r="K289" s="189">
        <f>RANK(I289,$I$76:$I$999)</f>
        <v>213</v>
      </c>
      <c r="L289" s="190">
        <f>RANK(I289,$I$76:$I$460)</f>
        <v>213</v>
      </c>
      <c r="M289" s="173">
        <f>SUM(N289:R289)</f>
        <v>21605.576368711401</v>
      </c>
      <c r="N289" s="174">
        <f>T289*(1+(IF((AG289+IF($D$62=1,15,0)+IF(F289="백어택",8,0))&gt;100,100,(AG289+IF($D$62=1,15,0)+IF(F289="백어택",8,0)))/100)*((AI289/100-1)))</f>
        <v>10684.748807641499</v>
      </c>
      <c r="O289" s="174">
        <f>U289*(1+(IF(($D$57+IF($D$62=1,15,0)+IF(F289="백어택",8,0))&gt;100,100,$D$57+IF($D$62=1,15,0)+IF(F289="백어택",8,0))/100)*($D$58/100-1))</f>
        <v>10920.8275610699</v>
      </c>
      <c r="P289" s="174"/>
      <c r="Q289" s="174"/>
      <c r="R289" s="175"/>
      <c r="S289" s="173">
        <f>SUM(T289:X289)</f>
        <v>11859.635634978815</v>
      </c>
      <c r="T289" s="174">
        <f>AL289*AV289*IF(F289="백어택",1.2,1)</f>
        <v>3952.5962850750689</v>
      </c>
      <c r="U289" s="174">
        <f>AM289*AX289*AY289*IF(F289="백어택",1.2,1)</f>
        <v>7907.0393499037464</v>
      </c>
      <c r="V289" s="174"/>
      <c r="W289" s="174"/>
      <c r="X289" s="175"/>
      <c r="Y289" s="173">
        <f>SUM(Z289:AD289)</f>
        <v>25498.216615204452</v>
      </c>
      <c r="Z289" s="174">
        <f>T289*$D$58/100</f>
        <v>8498.0820129113981</v>
      </c>
      <c r="AA289" s="174">
        <f>U289*$D$58/100</f>
        <v>17000.134602293056</v>
      </c>
      <c r="AB289" s="174"/>
      <c r="AC289" s="174"/>
      <c r="AD289" s="175"/>
      <c r="AE289" s="173">
        <f>AO289*(1-$D$17/100)-AR289</f>
        <v>14.957124</v>
      </c>
      <c r="AF289" s="174">
        <f>AP289</f>
        <v>36</v>
      </c>
      <c r="AG289" s="174">
        <f>IF($D$57+AU289&gt;100,100,$D$57+AU289)</f>
        <v>85.143699999999995</v>
      </c>
      <c r="AH289" s="174">
        <f>AQ289*AS289</f>
        <v>441</v>
      </c>
      <c r="AI289" s="174">
        <f>$D$58+$D$19</f>
        <v>282.85969999999998</v>
      </c>
      <c r="AJ289" s="174">
        <f>10*IF(AV289=1,1,5/4.5)/IF(AX289=1,5,3.5)</f>
        <v>2</v>
      </c>
      <c r="AK289" s="174">
        <f>SUM(AL289:AN289)</f>
        <v>6588.4299666891184</v>
      </c>
      <c r="AL289" s="174">
        <f>(VLOOKUP(C289,$B$36:$AG$39,29,FALSE)+VLOOKUP(C289,$B$40:$AG$43,29,FALSE)*$D$54)*$D$59/100</f>
        <v>3293.8302375625576</v>
      </c>
      <c r="AM289" s="174">
        <f>(VLOOKUP(C289,$B$36:$AG$39,30,FALSE)+VLOOKUP(C289,$B$40:$AG$43,30,FALSE)*$D$54)*$D$59/100</f>
        <v>3294.5997291265612</v>
      </c>
      <c r="AN289" s="174"/>
      <c r="AO289" s="176">
        <v>18</v>
      </c>
      <c r="AP289" s="174">
        <v>36</v>
      </c>
      <c r="AQ289" s="175">
        <f>VLOOKUP(C289,$B$45:$AG$48,29,FALSE)</f>
        <v>441</v>
      </c>
      <c r="AR289" s="31">
        <f>IF(LEFT(E289,1)*1=1,$S$70,$R$70)</f>
        <v>3</v>
      </c>
      <c r="AS289" s="2">
        <f>IF(LEFT(E289,1)*1=2,$U$70,$T$70)</f>
        <v>1</v>
      </c>
      <c r="AT289" s="33">
        <f>IF(LEFT(E289,1)*1=3,$W$70,$V$70)</f>
        <v>0</v>
      </c>
      <c r="AU289" s="31">
        <f>IF(MID(E289,3,1)*1=1,$Y$70,$X$70)</f>
        <v>60</v>
      </c>
      <c r="AV289" s="2">
        <f>IF(MID(E289,3,1)*1=2,$AA$70,$Z$70)</f>
        <v>1</v>
      </c>
      <c r="AW289" s="33">
        <f>IF(MID(E289,3,1)*1=3,$AC$70,$AB$70)</f>
        <v>0</v>
      </c>
      <c r="AX289" s="31">
        <f>IF(MID(E289,5,1)*1=1,$AE$70,$AD$70)</f>
        <v>1</v>
      </c>
      <c r="AY289" s="33">
        <f>IF(MID(E289,5,1)*1=2,$AG$70,$AF$70)</f>
        <v>2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customHeight="1">
      <c r="A290" s="2"/>
      <c r="B290" s="107">
        <v>652</v>
      </c>
      <c r="C290" s="31">
        <v>7</v>
      </c>
      <c r="D290" s="111" t="s">
        <v>18</v>
      </c>
      <c r="E290" s="2" t="s">
        <v>179</v>
      </c>
      <c r="F290" s="2"/>
      <c r="G290" s="2" t="s">
        <v>231</v>
      </c>
      <c r="H290" s="33" t="s">
        <v>81</v>
      </c>
      <c r="I290" s="173">
        <f>M290/AE290</f>
        <v>1442.2289792948729</v>
      </c>
      <c r="J290" s="174">
        <f>AH290/AE290</f>
        <v>19.57442158735774</v>
      </c>
      <c r="K290" s="189">
        <f>RANK(I290,$I$76:$I$999)</f>
        <v>215</v>
      </c>
      <c r="L290" s="190" t="e">
        <f>RANK(I290,$I$461:$I$888)</f>
        <v>#N/A</v>
      </c>
      <c r="M290" s="173">
        <f>SUM(N290:R290)</f>
        <v>26745.572897140592</v>
      </c>
      <c r="N290" s="174">
        <f>T290*(1+(IF((AG290+IF($D$62=1,15,0)+IF(F290="백어택",8,0))&gt;100,100,AG290+IF($D$62=1,15,0)+IF(F290="백어택",8,0))/100)*(AI290/100-1))</f>
        <v>16045.317452609428</v>
      </c>
      <c r="O290" s="174">
        <f>U290*(1+(IF(($D$57+IF($D$62=1,15,0)+IF(F290="백어택",8,0))&gt;100,100,$D$57+IF($D$62=1,15,0)+IF(F290="백어택",8,0))/100)*(AI290/100-1))</f>
        <v>10700.255444531162</v>
      </c>
      <c r="P290" s="174"/>
      <c r="Q290" s="174"/>
      <c r="R290" s="175"/>
      <c r="S290" s="173">
        <f>SUM(T290:X290)</f>
        <v>20746.63149612557</v>
      </c>
      <c r="T290" s="174">
        <f>AL290*IF(H290="근접",AT290,IF(AV290=1,AT290,1))*AU290*AX290*IF(F290="백어택",1.2,1)</f>
        <v>12446.407101013321</v>
      </c>
      <c r="U290" s="174">
        <f>IF(AX290=1,AM290*IF(H290="근접",AT290,IF(AV290=1,AT290,1)),0)*AU290*AY290*IF(AX290=1,1,0)*IF(F290="백어택",1.2,1)</f>
        <v>8300.2243951122491</v>
      </c>
      <c r="V290" s="174"/>
      <c r="W290" s="174"/>
      <c r="X290" s="175"/>
      <c r="Y290" s="173">
        <f>SUM(Z290:AD290)</f>
        <v>44605.257716669978</v>
      </c>
      <c r="Z290" s="174">
        <f>T290*$D$58/100</f>
        <v>26759.77526717864</v>
      </c>
      <c r="AA290" s="174">
        <f>U290*$D$58/100</f>
        <v>17845.482449491337</v>
      </c>
      <c r="AB290" s="174"/>
      <c r="AC290" s="174"/>
      <c r="AD290" s="175"/>
      <c r="AE290" s="173">
        <f>(AO290*(1-$D$20/100)*(1-$D$17/100)-AR290)*IF(AW290="보스대상",1,POWER(0.85,AW290))</f>
        <v>18.544609268784001</v>
      </c>
      <c r="AF290" s="174">
        <f>AP290</f>
        <v>36</v>
      </c>
      <c r="AG290" s="174">
        <f>IF($D$57&gt;100,100,$D$57)</f>
        <v>25.143699999999999</v>
      </c>
      <c r="AH290" s="174">
        <f>AQ290</f>
        <v>363</v>
      </c>
      <c r="AI290" s="174">
        <f>$D$58</f>
        <v>215</v>
      </c>
      <c r="AJ290" s="174">
        <f>10*AS290/IF(AX290=1,IF(AY290=1,4.5,4),4)</f>
        <v>2.2222222222222223</v>
      </c>
      <c r="AK290" s="174">
        <f>SUM(AL290:AN290)</f>
        <v>12349.18541436046</v>
      </c>
      <c r="AL290" s="174">
        <f>IF(AV290=1,$D$61*(VLOOKUP(C290,$B$36:$AG$39,25,FALSE)+VLOOKUP(C290,$B$40:$AG$43,25,FALSE)*$D$54),(IF(H290="근접",$D$61*(VLOOKUP(C290,$B$36:$AG$39,25,FALSE)+VLOOKUP(C290,$B$40:$AG$43,25,FALSE)*$D$54),$D$60*(VLOOKUP(C290,$B$36:$AG$39,25,FALSE)+VLOOKUP(C290,$B$40:$AG$43,25,FALSE)*$D$54))))*$D$59/100</f>
        <v>7408.5756553650726</v>
      </c>
      <c r="AM290" s="174">
        <f>(IF(AV290=1,$D$61*(VLOOKUP(C290,$B$36:$AG$39,26,FALSE)+VLOOKUP(C290,$B$40:$AG$43,26,FALSE)*$D$54),IF(H290="근접",$D$61*(VLOOKUP(C290,$B$36:$AG$39,26,FALSE)+VLOOKUP(C290,$B$40:$AG$43,26,FALSE)*$D$54),$D$60*(VLOOKUP(C290,$B$36:$AG$39,26,FALSE)+VLOOKUP(C290,$B$40:$AG$43,26,FALSE)*$D$54))))*$D$59/100</f>
        <v>4940.609758995387</v>
      </c>
      <c r="AN290" s="174"/>
      <c r="AO290" s="176">
        <v>24</v>
      </c>
      <c r="AP290" s="174">
        <v>36</v>
      </c>
      <c r="AQ290" s="175">
        <f>VLOOKUP(C290,$B$45:$AA$48,25,FALSE)</f>
        <v>363</v>
      </c>
      <c r="AR290" s="31">
        <f>IF(LEFT(E290,1)*1=1,$S$68,$R$68)</f>
        <v>0</v>
      </c>
      <c r="AS290" s="2">
        <f>IF(LEFT(E290,1)*1=2,$U$68,$T$68)</f>
        <v>1</v>
      </c>
      <c r="AT290" s="33">
        <f>IF(LEFT(E290,1)*1=3,$W$68,$V$68)</f>
        <v>1.2</v>
      </c>
      <c r="AU290" s="31">
        <f>IF(MID(E290,3,1)*1=1,$Y$68,$X$68)</f>
        <v>1.4</v>
      </c>
      <c r="AV290" s="2">
        <f>IF(MID(E290,3,1)*1=2,$AA$68,$Z$68)</f>
        <v>0</v>
      </c>
      <c r="AW290" s="33" t="str">
        <f>IF(MID(E290,3,1)*1=3,$AC$68,$AB$68)</f>
        <v>보스대상</v>
      </c>
      <c r="AX290" s="31">
        <f>IF(MID(E290,5,1)*1=1,$AE$68,$AD$68)</f>
        <v>1</v>
      </c>
      <c r="AY290" s="33">
        <f>IF(MID(E290,5,1)*1=2,$AG$68,$AF$68)</f>
        <v>1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customHeight="1">
      <c r="A291" s="2"/>
      <c r="B291" s="107">
        <v>792</v>
      </c>
      <c r="C291" s="31">
        <v>10</v>
      </c>
      <c r="D291" s="111" t="s">
        <v>21</v>
      </c>
      <c r="E291" s="2" t="s">
        <v>92</v>
      </c>
      <c r="F291" s="2" t="s">
        <v>149</v>
      </c>
      <c r="G291" s="2"/>
      <c r="H291" s="33"/>
      <c r="I291" s="173">
        <f>M291/AE291</f>
        <v>1437.499716452013</v>
      </c>
      <c r="J291" s="174">
        <f>AH291/AE291</f>
        <v>23.618723568216776</v>
      </c>
      <c r="K291" s="189">
        <f>RANK(I291,$I$76:$I$999)</f>
        <v>217</v>
      </c>
      <c r="L291" s="190" t="e">
        <f>RANK(I291,$I$461:$I$888)</f>
        <v>#N/A</v>
      </c>
      <c r="M291" s="173">
        <f>SUM(N291:R291)</f>
        <v>39986.805848385564</v>
      </c>
      <c r="N291" s="174">
        <f>T291*(1+(IF((AG291+IF($D$62=1,15,0)+IF(F291="백어택",8,0))&gt;100,100,AG291+IF($D$62=1,15,0)+IF(F291="백어택",8,0))/100)*(AI291/100-1))</f>
        <v>39986.805848385564</v>
      </c>
      <c r="O291" s="174"/>
      <c r="P291" s="174"/>
      <c r="Q291" s="174"/>
      <c r="R291" s="175">
        <f>X291*(1+(IF((AG291+IF($D$62=1,15,0))&gt;100,100,AG291+IF($D$62=1,15,0))/100)*(AI291/100-1))</f>
        <v>0</v>
      </c>
      <c r="S291" s="173">
        <f>SUM(T291:X291)</f>
        <v>28951.766297202699</v>
      </c>
      <c r="T291" s="174">
        <f>AL291*AW291*AX291*AY291*IF(F291="백어택",1.2,1)</f>
        <v>28951.766297202699</v>
      </c>
      <c r="U291" s="174"/>
      <c r="V291" s="174"/>
      <c r="W291" s="174"/>
      <c r="X291" s="175">
        <f>AL291*AS291+IF(AX291=1,AL291*AU291,AL291*AU291*2)</f>
        <v>0</v>
      </c>
      <c r="Y291" s="173">
        <f>SUM(Z291:AD291)</f>
        <v>62246.297538985804</v>
      </c>
      <c r="Z291" s="174">
        <f>T291*$D$58/100</f>
        <v>62246.297538985804</v>
      </c>
      <c r="AA291" s="174"/>
      <c r="AB291" s="174"/>
      <c r="AC291" s="174"/>
      <c r="AD291" s="175">
        <f>X291*$D$58/100</f>
        <v>0</v>
      </c>
      <c r="AE291" s="173">
        <f>AO291*(1-$D$20/100)*(1-$D$17/100)-AR291</f>
        <v>27.816913903176005</v>
      </c>
      <c r="AF291" s="174">
        <f>AP291</f>
        <v>36</v>
      </c>
      <c r="AG291" s="174">
        <f>IF($D$57&gt;100,100,$D$57)</f>
        <v>25.143699999999999</v>
      </c>
      <c r="AH291" s="174">
        <f>AQ291</f>
        <v>657</v>
      </c>
      <c r="AI291" s="174">
        <f>$D$58</f>
        <v>215</v>
      </c>
      <c r="AJ291" s="174">
        <f>10/6</f>
        <v>1.6666666666666667</v>
      </c>
      <c r="AK291" s="174">
        <f>SUM(AL291:AN291)</f>
        <v>13403.595507964212</v>
      </c>
      <c r="AL291" s="174">
        <f>(VLOOKUP(C291,$B$36:$AG$39,31,FALSE)+VLOOKUP(C291,$B$40:$AG$43,31,FALSE)*$D$54)*$D$59/100</f>
        <v>13403.595507964212</v>
      </c>
      <c r="AM291" s="174"/>
      <c r="AN291" s="174"/>
      <c r="AO291" s="176">
        <v>36</v>
      </c>
      <c r="AP291" s="174">
        <v>36</v>
      </c>
      <c r="AQ291" s="175">
        <f>VLOOKUP(C291,$B$45:$AG$48,31,FALSE)</f>
        <v>657</v>
      </c>
      <c r="AR291" s="31">
        <f>IF(LEFT(E291,1)*1=1,$S$71,$R$71)</f>
        <v>0</v>
      </c>
      <c r="AS291" s="2">
        <f>IF(LEFT(E291,1)*1=2,$U$71,$T$71)</f>
        <v>0</v>
      </c>
      <c r="AT291" s="33">
        <f>IF(LEFT(E291,1)*1=3,$W$71,$V$71)</f>
        <v>0</v>
      </c>
      <c r="AU291" s="31">
        <f>IF(MID(E291,3,1)*1=1,$Y$71,$X$71)</f>
        <v>0</v>
      </c>
      <c r="AV291" s="2">
        <f>IF(MID(E291,3,1)*1=2,$AA$71,$Z$71)</f>
        <v>0</v>
      </c>
      <c r="AW291" s="33">
        <f>IF(MID(E291,3,1)*1=3,$AC$71,$AB$71)</f>
        <v>1</v>
      </c>
      <c r="AX291" s="31">
        <f>IF(MID(E291,5,1)*1=1,$AE$71,$AD$71)</f>
        <v>1</v>
      </c>
      <c r="AY291" s="33">
        <f>IF(MID(E291,5,1)*1=2,$AG$71,$AF$71)</f>
        <v>1.8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customHeight="1">
      <c r="A292" s="2"/>
      <c r="B292" s="107">
        <v>768</v>
      </c>
      <c r="C292" s="31">
        <v>10</v>
      </c>
      <c r="D292" s="111" t="s">
        <v>21</v>
      </c>
      <c r="E292" s="2" t="s">
        <v>170</v>
      </c>
      <c r="F292" s="2"/>
      <c r="G292" s="2"/>
      <c r="H292" s="33"/>
      <c r="I292" s="173">
        <f>M292/AE292</f>
        <v>1428.7114161309532</v>
      </c>
      <c r="J292" s="174">
        <f>AH292/AE292</f>
        <v>23.618723568216776</v>
      </c>
      <c r="K292" s="189">
        <f>RANK(I292,$I$76:$I$999)</f>
        <v>218</v>
      </c>
      <c r="L292" s="190" t="e">
        <f>RANK(I292,$I$461:$I$888)</f>
        <v>#N/A</v>
      </c>
      <c r="M292" s="173">
        <f>SUM(N292:R292)</f>
        <v>39742.342454999394</v>
      </c>
      <c r="N292" s="174">
        <f>T292*(1+(IF((AG292+IF($D$62=1,15,0)+IF(F292="백어택",8,0))&gt;100,100,AG292+IF($D$62=1,15,0)+IF(F292="백어택",8,0))/100)*(AI292/100-1))</f>
        <v>31102.702790869094</v>
      </c>
      <c r="O292" s="174"/>
      <c r="P292" s="174"/>
      <c r="Q292" s="174"/>
      <c r="R292" s="175">
        <f>X292*(1+(IF((AG292+IF($D$62=1,15,0))&gt;100,100,AG292+IF($D$62=1,15,0))/100)*(AI292/100-1))</f>
        <v>8639.6396641303036</v>
      </c>
      <c r="S292" s="173">
        <f>SUM(T292:X292)</f>
        <v>30828.269668317691</v>
      </c>
      <c r="T292" s="174">
        <f>AL292*AW292*AX292*AY292*IF(F292="백어택",1.2,1)</f>
        <v>24126.471914335583</v>
      </c>
      <c r="U292" s="174"/>
      <c r="V292" s="174"/>
      <c r="W292" s="174"/>
      <c r="X292" s="175">
        <f>AL292*AS292+IF(AX292=1,AL292*AU292,AL292*AU292*2)</f>
        <v>6701.7977539821059</v>
      </c>
      <c r="Y292" s="173">
        <f>SUM(Z292:AD292)</f>
        <v>66280.779786883024</v>
      </c>
      <c r="Z292" s="174">
        <f>T292*$D$58/100</f>
        <v>51871.914615821501</v>
      </c>
      <c r="AA292" s="174"/>
      <c r="AB292" s="174"/>
      <c r="AC292" s="174"/>
      <c r="AD292" s="175">
        <f>X292*$D$58/100</f>
        <v>14408.865171061529</v>
      </c>
      <c r="AE292" s="173">
        <f>AO292*(1-$D$20/100)*(1-$D$17/100)-AR292</f>
        <v>27.816913903176005</v>
      </c>
      <c r="AF292" s="174">
        <f>AP292</f>
        <v>36</v>
      </c>
      <c r="AG292" s="174">
        <f>IF($D$57&gt;100,100,$D$57)</f>
        <v>25.143699999999999</v>
      </c>
      <c r="AH292" s="174">
        <f>AQ292</f>
        <v>657</v>
      </c>
      <c r="AI292" s="174">
        <f>$D$58</f>
        <v>215</v>
      </c>
      <c r="AJ292" s="174">
        <f>10/6</f>
        <v>1.6666666666666667</v>
      </c>
      <c r="AK292" s="174">
        <f>SUM(AL292:AN292)</f>
        <v>13403.595507964212</v>
      </c>
      <c r="AL292" s="174">
        <f>(VLOOKUP(C292,$B$36:$AG$39,31,FALSE)+VLOOKUP(C292,$B$40:$AG$43,31,FALSE)*$D$54)*$D$59/100</f>
        <v>13403.595507964212</v>
      </c>
      <c r="AM292" s="174"/>
      <c r="AN292" s="174"/>
      <c r="AO292" s="176">
        <v>36</v>
      </c>
      <c r="AP292" s="174">
        <v>36</v>
      </c>
      <c r="AQ292" s="175">
        <f>VLOOKUP(C292,$B$45:$AG$48,31,FALSE)</f>
        <v>657</v>
      </c>
      <c r="AR292" s="31">
        <f>IF(LEFT(E292,1)*1=1,$S$71,$R$71)</f>
        <v>0</v>
      </c>
      <c r="AS292" s="2">
        <f>IF(LEFT(E292,1)*1=2,$U$71,$T$71)</f>
        <v>0.2</v>
      </c>
      <c r="AT292" s="33">
        <f>IF(LEFT(E292,1)*1=3,$W$71,$V$71)</f>
        <v>0</v>
      </c>
      <c r="AU292" s="31">
        <f>IF(MID(E292,3,1)*1=1,$Y$71,$X$71)</f>
        <v>0.3</v>
      </c>
      <c r="AV292" s="2">
        <f>IF(MID(E292,3,1)*1=2,$AA$71,$Z$71)</f>
        <v>0</v>
      </c>
      <c r="AW292" s="33">
        <f>IF(MID(E292,3,1)*1=3,$AC$71,$AB$71)</f>
        <v>1</v>
      </c>
      <c r="AX292" s="31">
        <f>IF(MID(E292,5,1)*1=1,$AE$71,$AD$71)</f>
        <v>1</v>
      </c>
      <c r="AY292" s="33">
        <f>IF(MID(E292,5,1)*1=2,$AG$71,$AF$71)</f>
        <v>1.8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customHeight="1">
      <c r="A293" s="2"/>
      <c r="B293" s="107">
        <v>760</v>
      </c>
      <c r="C293" s="31">
        <v>10</v>
      </c>
      <c r="D293" s="111" t="s">
        <v>21</v>
      </c>
      <c r="E293" s="2" t="s">
        <v>171</v>
      </c>
      <c r="F293" s="2"/>
      <c r="G293" s="2" t="s">
        <v>177</v>
      </c>
      <c r="H293" s="33"/>
      <c r="I293" s="173">
        <f>M293/AE293</f>
        <v>1428.711416130953</v>
      </c>
      <c r="J293" s="174">
        <f>AH293/AE293</f>
        <v>23.618723568216776</v>
      </c>
      <c r="K293" s="189">
        <f>RANK(I293,$I$76:$I$999)</f>
        <v>219</v>
      </c>
      <c r="L293" s="190" t="e">
        <f>RANK(I293,$I$461:$I$888)</f>
        <v>#N/A</v>
      </c>
      <c r="M293" s="173">
        <f>SUM(N293:R293)</f>
        <v>39742.342454999387</v>
      </c>
      <c r="N293" s="174">
        <f>T293*(1+(IF((AG293+IF($D$62=1,15,0)+IF(F293="백어택",8,0))&gt;100,100,AG293+IF($D$62=1,15,0)+IF(F293="백어택",8,0))/100)*(AI293/100-1))</f>
        <v>36286.486589347267</v>
      </c>
      <c r="O293" s="174"/>
      <c r="P293" s="174"/>
      <c r="Q293" s="174"/>
      <c r="R293" s="175">
        <f>X293*(1+(IF((AG293+IF($D$62=1,15,0))&gt;100,100,AG293+IF($D$62=1,15,0))/100)*(AI293/100-1))</f>
        <v>3455.8558656521213</v>
      </c>
      <c r="S293" s="173">
        <f>SUM(T293:X293)</f>
        <v>30828.269668317684</v>
      </c>
      <c r="T293" s="174">
        <f>AL293*AW293*AX293*AY293*IF(F293="백어택",1.2,1)</f>
        <v>28147.55056672484</v>
      </c>
      <c r="U293" s="174"/>
      <c r="V293" s="174"/>
      <c r="W293" s="174"/>
      <c r="X293" s="175">
        <f>AL293*AS293+IF(AX293=1,AL293*AU293,AL293*AU293*2)</f>
        <v>2680.7191015928424</v>
      </c>
      <c r="Y293" s="173">
        <f>SUM(Z293:AD293)</f>
        <v>66280.779786883009</v>
      </c>
      <c r="Z293" s="174">
        <f>T293*$D$58/100</f>
        <v>60517.233718458403</v>
      </c>
      <c r="AA293" s="174"/>
      <c r="AB293" s="174"/>
      <c r="AC293" s="174"/>
      <c r="AD293" s="175">
        <f>X293*$D$58/100</f>
        <v>5763.5460684246118</v>
      </c>
      <c r="AE293" s="173">
        <f>AO293*(1-$D$20/100)*(1-$D$17/100)-AR293</f>
        <v>27.816913903176005</v>
      </c>
      <c r="AF293" s="174">
        <f>AP293</f>
        <v>36</v>
      </c>
      <c r="AG293" s="174">
        <f>IF($D$57&gt;100,100,$D$57)</f>
        <v>25.143699999999999</v>
      </c>
      <c r="AH293" s="174">
        <f>AQ293</f>
        <v>657</v>
      </c>
      <c r="AI293" s="174">
        <f>$D$58</f>
        <v>215</v>
      </c>
      <c r="AJ293" s="174">
        <f>10/6</f>
        <v>1.6666666666666667</v>
      </c>
      <c r="AK293" s="174">
        <f>SUM(AL293:AN293)</f>
        <v>13403.595507964212</v>
      </c>
      <c r="AL293" s="174">
        <f>(VLOOKUP(C293,$B$36:$AG$39,31,FALSE)+VLOOKUP(C293,$B$40:$AG$43,31,FALSE)*$D$54)*$D$59/100</f>
        <v>13403.595507964212</v>
      </c>
      <c r="AM293" s="174"/>
      <c r="AN293" s="174"/>
      <c r="AO293" s="176">
        <v>36</v>
      </c>
      <c r="AP293" s="174">
        <v>36</v>
      </c>
      <c r="AQ293" s="175">
        <f>VLOOKUP(C293,$B$45:$AG$48,31,FALSE)</f>
        <v>657</v>
      </c>
      <c r="AR293" s="31">
        <f>IF(LEFT(E293,1)*1=1,$S$71,$R$71)</f>
        <v>0</v>
      </c>
      <c r="AS293" s="2">
        <f>IF(LEFT(E293,1)*1=2,$U$71,$T$71)</f>
        <v>0.2</v>
      </c>
      <c r="AT293" s="33">
        <f>IF(LEFT(E293,1)*1=3,$W$71,$V$71)</f>
        <v>0</v>
      </c>
      <c r="AU293" s="31">
        <f>IF(MID(E293,3,1)*1=1,$Y$71,$X$71)</f>
        <v>0</v>
      </c>
      <c r="AV293" s="2">
        <f>IF(MID(E293,3,1)*1=2,$AA$71,$Z$71)</f>
        <v>0</v>
      </c>
      <c r="AW293" s="33">
        <f>IF(MID(E293,3,1)*1=3,$AC$71,$AB$71)</f>
        <v>1.5</v>
      </c>
      <c r="AX293" s="31">
        <f>IF(MID(E293,5,1)*1=1,$AE$71,$AD$71)</f>
        <v>1.4</v>
      </c>
      <c r="AY293" s="33">
        <f>IF(MID(E293,5,1)*1=2,$AG$71,$AF$71)</f>
        <v>1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customHeight="1">
      <c r="A294" s="2"/>
      <c r="B294" s="107">
        <v>764</v>
      </c>
      <c r="C294" s="31">
        <v>10</v>
      </c>
      <c r="D294" s="111" t="s">
        <v>21</v>
      </c>
      <c r="E294" s="2" t="s">
        <v>151</v>
      </c>
      <c r="F294" s="2"/>
      <c r="G294" s="2"/>
      <c r="H294" s="33"/>
      <c r="I294" s="173">
        <f>M294/AE294</f>
        <v>1425.6233915073253</v>
      </c>
      <c r="J294" s="174">
        <f>AH294/AE294</f>
        <v>30.114250022518402</v>
      </c>
      <c r="K294" s="189">
        <f>RANK(I294,$I$76:$I$999)</f>
        <v>220</v>
      </c>
      <c r="L294" s="190" t="e">
        <f>RANK(I294,$I$461:$I$888)</f>
        <v>#N/A</v>
      </c>
      <c r="M294" s="173">
        <f>SUM(N294:R294)</f>
        <v>31102.702790869094</v>
      </c>
      <c r="N294" s="174">
        <f>T294*(1+(IF((AG294+IF($D$62=1,15,0)+IF(F294="백어택",8,0))&gt;100,100,AG294+IF($D$62=1,15,0)+IF(F294="백어택",8,0))/100)*(AI294/100-1))</f>
        <v>31102.702790869094</v>
      </c>
      <c r="O294" s="174"/>
      <c r="P294" s="174"/>
      <c r="Q294" s="174"/>
      <c r="R294" s="175">
        <f>X294*(1+(IF((AG294+IF($D$62=1,15,0))&gt;100,100,AG294+IF($D$62=1,15,0))/100)*(AI294/100-1))</f>
        <v>0</v>
      </c>
      <c r="S294" s="173">
        <f>SUM(T294:X294)</f>
        <v>24126.471914335583</v>
      </c>
      <c r="T294" s="174">
        <f>AL294*AW294*AX294*AY294*IF(F294="백어택",1.2,1)</f>
        <v>24126.471914335583</v>
      </c>
      <c r="U294" s="174"/>
      <c r="V294" s="174"/>
      <c r="W294" s="174"/>
      <c r="X294" s="175">
        <f>AL294*AS294+IF(AX294=1,AL294*AU294,AL294*AU294*2)</f>
        <v>0</v>
      </c>
      <c r="Y294" s="173">
        <f>SUM(Z294:AD294)</f>
        <v>51871.914615821501</v>
      </c>
      <c r="Z294" s="174">
        <f>T294*$D$58/100</f>
        <v>51871.914615821501</v>
      </c>
      <c r="AA294" s="174"/>
      <c r="AB294" s="174"/>
      <c r="AC294" s="174"/>
      <c r="AD294" s="175">
        <f>X294*$D$58/100</f>
        <v>0</v>
      </c>
      <c r="AE294" s="173">
        <f>AO294*(1-$D$20/100)*(1-$D$17/100)-AR294</f>
        <v>21.816913903176005</v>
      </c>
      <c r="AF294" s="174">
        <f>AP294</f>
        <v>36</v>
      </c>
      <c r="AG294" s="174">
        <f>IF($D$57&gt;100,100,$D$57)</f>
        <v>25.143699999999999</v>
      </c>
      <c r="AH294" s="174">
        <f>AQ294</f>
        <v>657</v>
      </c>
      <c r="AI294" s="174">
        <f>$D$58</f>
        <v>215</v>
      </c>
      <c r="AJ294" s="174">
        <f>10/6</f>
        <v>1.6666666666666667</v>
      </c>
      <c r="AK294" s="174">
        <f>SUM(AL294:AN294)</f>
        <v>13403.595507964212</v>
      </c>
      <c r="AL294" s="174">
        <f>(VLOOKUP(C294,$B$36:$AG$39,31,FALSE)+VLOOKUP(C294,$B$40:$AG$43,31,FALSE)*$D$54)*$D$59/100</f>
        <v>13403.595507964212</v>
      </c>
      <c r="AM294" s="174"/>
      <c r="AN294" s="174"/>
      <c r="AO294" s="176">
        <v>36</v>
      </c>
      <c r="AP294" s="174">
        <v>36</v>
      </c>
      <c r="AQ294" s="175">
        <f>VLOOKUP(C294,$B$45:$AG$48,31,FALSE)</f>
        <v>657</v>
      </c>
      <c r="AR294" s="31">
        <f>IF(LEFT(E294,1)*1=1,$S$71,$R$71)</f>
        <v>6</v>
      </c>
      <c r="AS294" s="2">
        <f>IF(LEFT(E294,1)*1=2,$U$71,$T$71)</f>
        <v>0</v>
      </c>
      <c r="AT294" s="33">
        <f>IF(LEFT(E294,1)*1=3,$W$71,$V$71)</f>
        <v>0</v>
      </c>
      <c r="AU294" s="31">
        <f>IF(MID(E294,3,1)*1=1,$Y$71,$X$71)</f>
        <v>0</v>
      </c>
      <c r="AV294" s="2">
        <f>IF(MID(E294,3,1)*1=2,$AA$71,$Z$71)</f>
        <v>0</v>
      </c>
      <c r="AW294" s="33">
        <f>IF(MID(E294,3,1)*1=3,$AC$71,$AB$71)</f>
        <v>1</v>
      </c>
      <c r="AX294" s="31">
        <f>IF(MID(E294,5,1)*1=1,$AE$71,$AD$71)</f>
        <v>1</v>
      </c>
      <c r="AY294" s="33">
        <f>IF(MID(E294,5,1)*1=2,$AG$71,$AF$71)</f>
        <v>1.8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customHeight="1">
      <c r="A295" s="2"/>
      <c r="B295" s="107">
        <v>786</v>
      </c>
      <c r="C295" s="31">
        <v>10</v>
      </c>
      <c r="D295" s="111" t="s">
        <v>21</v>
      </c>
      <c r="E295" s="2" t="s">
        <v>150</v>
      </c>
      <c r="F295" s="2" t="s">
        <v>149</v>
      </c>
      <c r="G295" s="2"/>
      <c r="H295" s="33"/>
      <c r="I295" s="173">
        <f>M295/AE295</f>
        <v>1425.5384208424298</v>
      </c>
      <c r="J295" s="174">
        <f>AH295/AE295</f>
        <v>30.114250022518402</v>
      </c>
      <c r="K295" s="189">
        <f>RANK(I295,$I$76:$I$999)</f>
        <v>221</v>
      </c>
      <c r="L295" s="190" t="e">
        <f>RANK(I295,$I$461:$I$888)</f>
        <v>#N/A</v>
      </c>
      <c r="M295" s="173">
        <f>SUM(N295:R295)</f>
        <v>31100.848993188771</v>
      </c>
      <c r="N295" s="174">
        <f>T295*(1+(IF((AG295+IF($D$62=1,15,0)+IF(F295="백어택",8,0))&gt;100,100,AG295+IF($D$62=1,15,0)+IF(F295="백어택",8,0))/100)*(AI295/100-1))</f>
        <v>31100.848993188771</v>
      </c>
      <c r="O295" s="174"/>
      <c r="P295" s="174"/>
      <c r="Q295" s="174"/>
      <c r="R295" s="175">
        <f>X295*(1+(IF((AG295+IF($D$62=1,15,0))&gt;100,100,AG295+IF($D$62=1,15,0))/100)*(AI295/100-1))</f>
        <v>0</v>
      </c>
      <c r="S295" s="173">
        <f>SUM(T295:X295)</f>
        <v>22518.040453379876</v>
      </c>
      <c r="T295" s="174">
        <f>AL295*AW295*AX295*AY295*IF(F295="백어택",1.2,1)</f>
        <v>22518.040453379876</v>
      </c>
      <c r="U295" s="174"/>
      <c r="V295" s="174"/>
      <c r="W295" s="174"/>
      <c r="X295" s="175">
        <f>AL295*AS295+IF(AX295=1,AL295*AU295,AL295*AU295*2)</f>
        <v>0</v>
      </c>
      <c r="Y295" s="173">
        <f>SUM(Z295:AD295)</f>
        <v>48413.786974766728</v>
      </c>
      <c r="Z295" s="174">
        <f>T295*$D$58/100</f>
        <v>48413.786974766728</v>
      </c>
      <c r="AA295" s="174"/>
      <c r="AB295" s="174"/>
      <c r="AC295" s="174"/>
      <c r="AD295" s="175">
        <f>X295*$D$58/100</f>
        <v>0</v>
      </c>
      <c r="AE295" s="173">
        <f>AO295*(1-$D$20/100)*(1-$D$17/100)-AR295</f>
        <v>21.816913903176005</v>
      </c>
      <c r="AF295" s="174">
        <f>AP295</f>
        <v>36</v>
      </c>
      <c r="AG295" s="174">
        <f>IF($D$57&gt;100,100,$D$57)</f>
        <v>25.143699999999999</v>
      </c>
      <c r="AH295" s="174">
        <f>AQ295</f>
        <v>657</v>
      </c>
      <c r="AI295" s="174">
        <f>$D$58</f>
        <v>215</v>
      </c>
      <c r="AJ295" s="174">
        <f>10/6</f>
        <v>1.6666666666666667</v>
      </c>
      <c r="AK295" s="174">
        <f>SUM(AL295:AN295)</f>
        <v>13403.595507964212</v>
      </c>
      <c r="AL295" s="174">
        <f>(VLOOKUP(C295,$B$36:$AG$39,31,FALSE)+VLOOKUP(C295,$B$40:$AG$43,31,FALSE)*$D$54)*$D$59/100</f>
        <v>13403.595507964212</v>
      </c>
      <c r="AM295" s="174"/>
      <c r="AN295" s="174"/>
      <c r="AO295" s="176">
        <v>36</v>
      </c>
      <c r="AP295" s="174">
        <v>36</v>
      </c>
      <c r="AQ295" s="175">
        <f>VLOOKUP(C295,$B$45:$AG$48,31,FALSE)</f>
        <v>657</v>
      </c>
      <c r="AR295" s="31">
        <f>IF(LEFT(E295,1)*1=1,$S$71,$R$71)</f>
        <v>6</v>
      </c>
      <c r="AS295" s="2">
        <f>IF(LEFT(E295,1)*1=2,$U$71,$T$71)</f>
        <v>0</v>
      </c>
      <c r="AT295" s="33">
        <f>IF(LEFT(E295,1)*1=3,$W$71,$V$71)</f>
        <v>0</v>
      </c>
      <c r="AU295" s="31">
        <f>IF(MID(E295,3,1)*1=1,$Y$71,$X$71)</f>
        <v>0</v>
      </c>
      <c r="AV295" s="2">
        <f>IF(MID(E295,3,1)*1=2,$AA$71,$Z$71)</f>
        <v>0</v>
      </c>
      <c r="AW295" s="33">
        <f>IF(MID(E295,3,1)*1=3,$AC$71,$AB$71)</f>
        <v>1</v>
      </c>
      <c r="AX295" s="31">
        <f>IF(MID(E295,5,1)*1=1,$AE$71,$AD$71)</f>
        <v>1.4</v>
      </c>
      <c r="AY295" s="33">
        <f>IF(MID(E295,5,1)*1=2,$AG$71,$AF$71)</f>
        <v>1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customHeight="1">
      <c r="A296" s="2"/>
      <c r="B296" s="107">
        <v>870</v>
      </c>
      <c r="C296" s="31">
        <v>10</v>
      </c>
      <c r="D296" s="113" t="s">
        <v>15</v>
      </c>
      <c r="E296" s="2" t="s">
        <v>99</v>
      </c>
      <c r="F296" s="1"/>
      <c r="G296" s="1" t="s">
        <v>174</v>
      </c>
      <c r="H296" s="33">
        <f>IF(AX296=100,4,3)</f>
        <v>3</v>
      </c>
      <c r="I296" s="173">
        <f>M296/AE296</f>
        <v>1425.0371105210033</v>
      </c>
      <c r="J296" s="174">
        <f>AH296/AE296</f>
        <v>19.780450366105395</v>
      </c>
      <c r="K296" s="189">
        <f>RANK(I296,$I$76:$I$999)</f>
        <v>222</v>
      </c>
      <c r="L296" s="190" t="e">
        <f>RANK(I296,$I$889:$I$999)</f>
        <v>#N/A</v>
      </c>
      <c r="M296" s="173">
        <f>SUM(N296:R296)*(1+$D$22/100)</f>
        <v>42649.280163712268</v>
      </c>
      <c r="N296" s="174">
        <f>T296*(1+(IF((AG296+IF($D$62=1,15,0)+IF(F296="백어택",8,0))&gt;100,100,AG296+IF($D$62=1,15,0)+IF(F296="백어택",8,0))/100)*(AI296/100-1))</f>
        <v>12822.939891150274</v>
      </c>
      <c r="O296" s="174">
        <f>U296*(1+(IF((AG296+IF($D$62=1,15,0)+IF(F296="백어택",8,0))&gt;100,100,AG296+IF($D$62=1,15,0)+IF(F296="백어택",8,0))/100)*(AI296/100-1))</f>
        <v>12822.939891150274</v>
      </c>
      <c r="P296" s="174">
        <f>V296*(1+(IF((AG296+IF($D$62=1,15,0)+IF(F296="백어택",8,0))&gt;100,100,AG296+IF($D$62=1,15,0)+IF(F296="백어택",8,0))/100)*(AI296/100-1))</f>
        <v>12822.939891150274</v>
      </c>
      <c r="Q296" s="174">
        <f>W296*(1+(IF((AG296+IF($D$62=1,15,0)+IF(F296="백어택",8,0))&gt;100,100,AG296+IF($D$62=1,15,0)+IF(F296="백어택",8,0))/100)*(AI296/100-1))</f>
        <v>0</v>
      </c>
      <c r="R296" s="175">
        <f>X296*(1+(IF(($D$57+IF($D$62=1,15,0)+IF(F296="백어택",8,0))&gt;100,100,$D$57+IF($D$62=1,15,0)+IF(F296="백어택",8,0))/100)*(AI296/100-1))</f>
        <v>0</v>
      </c>
      <c r="S296" s="173">
        <f>SUM(T296:X296)</f>
        <v>29840.393732650824</v>
      </c>
      <c r="T296" s="174">
        <f>AL296*AS296*AY296</f>
        <v>9946.797910883608</v>
      </c>
      <c r="U296" s="174">
        <f>AL296*AS296*AY296</f>
        <v>9946.797910883608</v>
      </c>
      <c r="V296" s="174">
        <f>AL296*AS296*AY296</f>
        <v>9946.797910883608</v>
      </c>
      <c r="W296" s="174">
        <f>IF(H296=4,AL296*AS296*IF(AT296=0,AY296,1),0)</f>
        <v>0</v>
      </c>
      <c r="X296" s="175">
        <f>AL296*IF(H296=3,9,IF(AT296=1,10,9))*IF(AW296=1,0,AW296)</f>
        <v>0</v>
      </c>
      <c r="Y296" s="173">
        <f>SUM(Z296:AD296)</f>
        <v>64156.846525199275</v>
      </c>
      <c r="Z296" s="174">
        <f>T296*AI296/100</f>
        <v>21385.615508399758</v>
      </c>
      <c r="AA296" s="174">
        <f>U296*AI296/100</f>
        <v>21385.615508399758</v>
      </c>
      <c r="AB296" s="174">
        <f>V296*AI296/100</f>
        <v>21385.615508399758</v>
      </c>
      <c r="AC296" s="174">
        <f>W296*AI296/100</f>
        <v>0</v>
      </c>
      <c r="AD296" s="175">
        <f>X296*AI296/100</f>
        <v>0</v>
      </c>
      <c r="AE296" s="173">
        <f>AO296*(1-$D$17/100)</f>
        <v>29.928540000000002</v>
      </c>
      <c r="AF296" s="174">
        <f>AP296</f>
        <v>36</v>
      </c>
      <c r="AG296" s="174">
        <f>IF($D$57+AX296&gt;100,100,$D$57+AX296)</f>
        <v>25.143699999999999</v>
      </c>
      <c r="AH296" s="174">
        <f>AQ296</f>
        <v>592</v>
      </c>
      <c r="AI296" s="174">
        <f>$D$58</f>
        <v>215</v>
      </c>
      <c r="AJ296" s="174">
        <f>10*AU296/IF(AT296=1,2.5,(IF(AY296=1,3,2.5)))</f>
        <v>4</v>
      </c>
      <c r="AK296" s="174">
        <f>SUM(AL296:AN296)</f>
        <v>5304.9588858045909</v>
      </c>
      <c r="AL296" s="174">
        <f>((VLOOKUP(C296,$B$36:$AG$39,22,FALSE)+VLOOKUP(C296,$B$40:$AG$43,22,FALSE)*$D$54))*$D$59/100</f>
        <v>5304.9588858045909</v>
      </c>
      <c r="AM296" s="174"/>
      <c r="AN296" s="174"/>
      <c r="AO296" s="176">
        <v>30</v>
      </c>
      <c r="AP296" s="174">
        <v>36</v>
      </c>
      <c r="AQ296" s="175">
        <f>VLOOKUP(C296,$B$45:$AA$48,22,FALSE)</f>
        <v>592</v>
      </c>
      <c r="AR296" s="31">
        <f>IF(LEFT(E296,1)*1=1,$S$65,$R$65)</f>
        <v>0</v>
      </c>
      <c r="AS296" s="2">
        <f>IF(LEFT(E296,1)*1=2,$U$65,$T$65)</f>
        <v>1.25</v>
      </c>
      <c r="AT296" s="33">
        <f>IF(LEFT(E296,1)*1=3,$W$65,$V$65)</f>
        <v>0</v>
      </c>
      <c r="AU296" s="31">
        <f>IF(MID(E296,3,1)*1=1,$Y$65,$X$65)</f>
        <v>1</v>
      </c>
      <c r="AV296" s="2">
        <f>IF(MID(E296,3,1)*1=2,$AA$65,$Z$65)</f>
        <v>0</v>
      </c>
      <c r="AW296" s="33">
        <f>IF(MID(E296,3,1)*1=3,$AC$65,$AB$65)</f>
        <v>1</v>
      </c>
      <c r="AX296" s="31">
        <f>IF(MID(E296,5,1)*1=1,$AE$65,$AD$65)</f>
        <v>0</v>
      </c>
      <c r="AY296" s="33">
        <f>IF(MID(E296,5,1)*1=2,$AG$65,$AF$65)</f>
        <v>1.5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customHeight="1">
      <c r="A297" s="2"/>
      <c r="B297" s="107">
        <v>871</v>
      </c>
      <c r="C297" s="31">
        <v>10</v>
      </c>
      <c r="D297" s="113" t="s">
        <v>15</v>
      </c>
      <c r="E297" s="2" t="s">
        <v>170</v>
      </c>
      <c r="F297" s="1"/>
      <c r="G297" s="1" t="s">
        <v>174</v>
      </c>
      <c r="H297" s="33">
        <f>IF(AX297=100,4,3)</f>
        <v>3</v>
      </c>
      <c r="I297" s="173">
        <f>M297/AE297</f>
        <v>1425.0371105210033</v>
      </c>
      <c r="J297" s="174">
        <f>AH297/AE297</f>
        <v>19.780450366105395</v>
      </c>
      <c r="K297" s="189">
        <f>RANK(I297,$I$76:$I$999)</f>
        <v>222</v>
      </c>
      <c r="L297" s="190" t="e">
        <f>RANK(I297,$I$889:$I$999)</f>
        <v>#N/A</v>
      </c>
      <c r="M297" s="173">
        <f>SUM(N297:R297)*(1+$D$22/100)</f>
        <v>42649.280163712268</v>
      </c>
      <c r="N297" s="174">
        <f>T297*(1+(IF((AG297+IF($D$62=1,15,0)+IF(F297="백어택",8,0))&gt;100,100,AG297+IF($D$62=1,15,0)+IF(F297="백어택",8,0))/100)*(AI297/100-1))</f>
        <v>12822.939891150274</v>
      </c>
      <c r="O297" s="174">
        <f>U297*(1+(IF((AG297+IF($D$62=1,15,0)+IF(F297="백어택",8,0))&gt;100,100,AG297+IF($D$62=1,15,0)+IF(F297="백어택",8,0))/100)*(AI297/100-1))</f>
        <v>12822.939891150274</v>
      </c>
      <c r="P297" s="174">
        <f>V297*(1+(IF((AG297+IF($D$62=1,15,0)+IF(F297="백어택",8,0))&gt;100,100,AG297+IF($D$62=1,15,0)+IF(F297="백어택",8,0))/100)*(AI297/100-1))</f>
        <v>12822.939891150274</v>
      </c>
      <c r="Q297" s="174">
        <f>W297*(1+(IF((AG297+IF($D$62=1,15,0)+IF(F297="백어택",8,0))&gt;100,100,AG297+IF($D$62=1,15,0)+IF(F297="백어택",8,0))/100)*(AI297/100-1))</f>
        <v>0</v>
      </c>
      <c r="R297" s="175">
        <f>X297*(1+(IF(($D$57+IF($D$62=1,15,0)+IF(F297="백어택",8,0))&gt;100,100,$D$57+IF($D$62=1,15,0)+IF(F297="백어택",8,0))/100)*(AI297/100-1))</f>
        <v>0</v>
      </c>
      <c r="S297" s="173">
        <f>SUM(T297:X297)</f>
        <v>29840.393732650824</v>
      </c>
      <c r="T297" s="174">
        <f>AL297*AS297*AY297</f>
        <v>9946.797910883608</v>
      </c>
      <c r="U297" s="174">
        <f>AL297*AS297*AY297</f>
        <v>9946.797910883608</v>
      </c>
      <c r="V297" s="174">
        <f>AL297*AS297*AY297</f>
        <v>9946.797910883608</v>
      </c>
      <c r="W297" s="174">
        <f>IF(H297=4,AL297*AS297*IF(AT297=0,AY297,1),0)</f>
        <v>0</v>
      </c>
      <c r="X297" s="175">
        <f>AL297*IF(H297=3,9,IF(AT297=1,10,9))*IF(AW297=1,0,AW297)</f>
        <v>0</v>
      </c>
      <c r="Y297" s="173">
        <f>SUM(Z297:AD297)</f>
        <v>64156.846525199275</v>
      </c>
      <c r="Z297" s="174">
        <f>T297*AI297/100</f>
        <v>21385.615508399758</v>
      </c>
      <c r="AA297" s="174">
        <f>U297*AI297/100</f>
        <v>21385.615508399758</v>
      </c>
      <c r="AB297" s="174">
        <f>V297*AI297/100</f>
        <v>21385.615508399758</v>
      </c>
      <c r="AC297" s="174">
        <f>W297*AI297/100</f>
        <v>0</v>
      </c>
      <c r="AD297" s="175">
        <f>X297*AI297/100</f>
        <v>0</v>
      </c>
      <c r="AE297" s="173">
        <f>AO297*(1-$D$17/100)</f>
        <v>29.928540000000002</v>
      </c>
      <c r="AF297" s="174">
        <f>AP297</f>
        <v>36</v>
      </c>
      <c r="AG297" s="174">
        <f>IF($D$57+AX297&gt;100,100,$D$57+AX297)</f>
        <v>25.143699999999999</v>
      </c>
      <c r="AH297" s="174">
        <f>AQ297</f>
        <v>592</v>
      </c>
      <c r="AI297" s="174">
        <f>$D$58</f>
        <v>215</v>
      </c>
      <c r="AJ297" s="174">
        <f>10*AU297/IF(AT297=1,2.5,(IF(AY297=1,3,2.5)))</f>
        <v>3.2</v>
      </c>
      <c r="AK297" s="174">
        <f>SUM(AL297:AN297)</f>
        <v>5304.9588858045909</v>
      </c>
      <c r="AL297" s="174">
        <f>((VLOOKUP(C297,$B$36:$AG$39,22,FALSE)+VLOOKUP(C297,$B$40:$AG$43,22,FALSE)*$D$54))*$D$59/100</f>
        <v>5304.9588858045909</v>
      </c>
      <c r="AM297" s="174"/>
      <c r="AN297" s="174"/>
      <c r="AO297" s="176">
        <v>30</v>
      </c>
      <c r="AP297" s="174">
        <v>36</v>
      </c>
      <c r="AQ297" s="175">
        <f>VLOOKUP(C297,$B$45:$AA$48,22,FALSE)</f>
        <v>592</v>
      </c>
      <c r="AR297" s="31">
        <f>IF(LEFT(E297,1)*1=1,$S$65,$R$65)</f>
        <v>0</v>
      </c>
      <c r="AS297" s="2">
        <f>IF(LEFT(E297,1)*1=2,$U$65,$T$65)</f>
        <v>1.25</v>
      </c>
      <c r="AT297" s="33">
        <f>IF(LEFT(E297,1)*1=3,$W$65,$V$65)</f>
        <v>0</v>
      </c>
      <c r="AU297" s="31">
        <f>IF(MID(E297,3,1)*1=1,$Y$65,$X$65)</f>
        <v>0.8</v>
      </c>
      <c r="AV297" s="2">
        <f>IF(MID(E297,3,1)*1=2,$AA$65,$Z$65)</f>
        <v>0</v>
      </c>
      <c r="AW297" s="33">
        <f>IF(MID(E297,3,1)*1=3,$AC$65,$AB$65)</f>
        <v>1</v>
      </c>
      <c r="AX297" s="31">
        <f>IF(MID(E297,5,1)*1=1,$AE$65,$AD$65)</f>
        <v>0</v>
      </c>
      <c r="AY297" s="33">
        <f>IF(MID(E297,5,1)*1=2,$AG$65,$AF$65)</f>
        <v>1.5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customHeight="1">
      <c r="A298" s="2"/>
      <c r="B298" s="107">
        <v>392</v>
      </c>
      <c r="C298" s="31">
        <v>10</v>
      </c>
      <c r="D298" s="111" t="s">
        <v>8</v>
      </c>
      <c r="E298" s="2" t="s">
        <v>92</v>
      </c>
      <c r="F298" s="2"/>
      <c r="G298" s="2" t="s">
        <v>231</v>
      </c>
      <c r="H298" s="33" t="s">
        <v>81</v>
      </c>
      <c r="I298" s="173">
        <f>M298/AE298</f>
        <v>1410.8208135728362</v>
      </c>
      <c r="J298" s="174">
        <f>AH298/AE298</f>
        <v>28.094417760367445</v>
      </c>
      <c r="K298" s="189">
        <f>RANK(I298,$I$76:$I$999)</f>
        <v>224</v>
      </c>
      <c r="L298" s="190" t="e">
        <f>RANK(I298,$I$461:$I$888)</f>
        <v>#N/A</v>
      </c>
      <c r="M298" s="173">
        <f>SUM(N298:R298)</f>
        <v>26163.120735976201</v>
      </c>
      <c r="N298" s="174">
        <f>T298*(1+(IF((AG298+IF($D$62=1,15,0)+IF(F298="백어택",8,0))&gt;100,100,AG298+IF($D$62=1,15,0)+IF(F298="백어택",8,0))/100)*($D$58/100-1))</f>
        <v>11508.152868993233</v>
      </c>
      <c r="O298" s="174">
        <f>U298*(1+((IF(AG298+IF($D$62=1,15,0)+IF(F298="백어택",8,0)&gt;100,100,AG298+IF($D$62=1,15,0)+IF(F298="백어택",8,0))/100)*(AI298/100-1)))</f>
        <v>14654.967866982968</v>
      </c>
      <c r="P298" s="174">
        <f>V298*(1+(IF(AG298+IF($D$62=1,15,0)+IF(F298="백어택",8,0)&gt;100,100,AG298+IF($D$62=1,15,0)+IF(F298="백어택",8,0))/100)*(AI298/100-1))</f>
        <v>0</v>
      </c>
      <c r="Q298" s="174"/>
      <c r="R298" s="175"/>
      <c r="S298" s="173">
        <f>SUM(T298:X298)</f>
        <v>20294.821381671398</v>
      </c>
      <c r="T298" s="174">
        <f>AL298*IF(H298="근접",AR298,1)*AU298*AY298*IF(F298="백어택",1.2,1)</f>
        <v>8926.9131639953976</v>
      </c>
      <c r="U298" s="174">
        <f>AM298*IF(H298="근접",AR298,1)*AU298*AY298*IF(F298="백어택",1.2,1)</f>
        <v>11367.908217676</v>
      </c>
      <c r="V298" s="174">
        <f>IF(AX298=1,0,AM298*IF(H298="근접",AR298,1)*AU298*AY298)*IF(F298="백어택",1.2,1)</f>
        <v>0</v>
      </c>
      <c r="W298" s="174"/>
      <c r="X298" s="175"/>
      <c r="Y298" s="173">
        <f>SUM(Z298:AD298)</f>
        <v>43633.865970593506</v>
      </c>
      <c r="Z298" s="174">
        <f>T298*$D$58/100</f>
        <v>19192.863302590104</v>
      </c>
      <c r="AA298" s="174">
        <f>U298*AI298/100</f>
        <v>24441.002668003403</v>
      </c>
      <c r="AB298" s="174">
        <f>V298*AI298/100</f>
        <v>0</v>
      </c>
      <c r="AC298" s="174"/>
      <c r="AD298" s="175"/>
      <c r="AE298" s="173">
        <f>AO298*(1-$D$20/100)*(1-$D$17/100)-AW298</f>
        <v>18.544609268784001</v>
      </c>
      <c r="AF298" s="174">
        <f>AP298</f>
        <v>36</v>
      </c>
      <c r="AG298" s="174">
        <f>IF($D$57&gt;100,100,$D$57)</f>
        <v>25.143699999999999</v>
      </c>
      <c r="AH298" s="174">
        <f>IF(AX298=1,AQ298,AQ298*1.4)</f>
        <v>521</v>
      </c>
      <c r="AI298" s="174">
        <f>$D$58</f>
        <v>215</v>
      </c>
      <c r="AJ298" s="174">
        <f>10/6/AX298</f>
        <v>1.6666666666666667</v>
      </c>
      <c r="AK298" s="174">
        <f>SUM(AL298:AN298)</f>
        <v>11274.90076759522</v>
      </c>
      <c r="AL298" s="174">
        <f>(IF(H298="근접",$D$61*(VLOOKUP(C298,$B$36:$AG$39,9,FALSE)+VLOOKUP(C298,$B$40:$AG$43,9,FALSE)*$D$54),$D$60*(VLOOKUP(C298,$B$36:$AG$39,9,FALSE)+VLOOKUP(C298,$B$40:$AG$43,9,FALSE)*$D$54)))*$D$59/100</f>
        <v>4959.3962022196647</v>
      </c>
      <c r="AM298" s="174">
        <f>(IF(H298="근접",$D$61*(VLOOKUP(C298,$B$36:$AG$39,10,FALSE)+VLOOKUP(C298,$B$40:$AG$43,10,FALSE)*$D$54),$D$60*(VLOOKUP(C298,$B$36:$AG$39,10,FALSE)+VLOOKUP(C298,$B$40:$AG$43,10,FALSE)*$D$54)))*$D$59/100</f>
        <v>6315.5045653755551</v>
      </c>
      <c r="AN298" s="174"/>
      <c r="AO298" s="176">
        <v>24</v>
      </c>
      <c r="AP298" s="174">
        <v>36</v>
      </c>
      <c r="AQ298" s="175">
        <f>VLOOKUP(C298,$B$45:$AA$48,9,FALSE)</f>
        <v>521</v>
      </c>
      <c r="AR298" s="31">
        <f>IF(LEFT(E298,1)*1=1,$S$58,$R$58)</f>
        <v>1</v>
      </c>
      <c r="AS298" s="2">
        <f>IF(LEFT(E298,1)*1=2,$U$58,$T$58)</f>
        <v>0</v>
      </c>
      <c r="AT298" s="33">
        <f>IF(LEFT(E298,1)*1=3,$W$58,$V$58)</f>
        <v>0</v>
      </c>
      <c r="AU298" s="31">
        <f>IF(MID(E298,3,1)*1=1,$Y$58,$X$58)</f>
        <v>1</v>
      </c>
      <c r="AV298" s="2">
        <f>IF(MID(E298,3,1)*1=2,$AA$58,$Z$58)</f>
        <v>0</v>
      </c>
      <c r="AW298" s="33">
        <f>IF(MID(E298,3,1)*1=3,$AC$58,$AB$58)</f>
        <v>0</v>
      </c>
      <c r="AX298" s="31">
        <f>IF(MID(E298,5,1)*1=1,$AE$58,$AD$58)</f>
        <v>1</v>
      </c>
      <c r="AY298" s="33">
        <f>IF(MID(E298,5,1)*1=2,$AG$58,$AF$58)</f>
        <v>1.8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customHeight="1">
      <c r="A299" s="2"/>
      <c r="B299" s="107">
        <v>709</v>
      </c>
      <c r="C299" s="31">
        <v>7</v>
      </c>
      <c r="D299" s="111" t="s">
        <v>18</v>
      </c>
      <c r="E299" s="2" t="s">
        <v>152</v>
      </c>
      <c r="F299" s="2" t="s">
        <v>149</v>
      </c>
      <c r="G299" s="2"/>
      <c r="H299" s="33" t="s">
        <v>81</v>
      </c>
      <c r="I299" s="173">
        <f>M299/AE299</f>
        <v>1407.2107632679824</v>
      </c>
      <c r="J299" s="174">
        <f>AH299/AE299</f>
        <v>24.957700361128268</v>
      </c>
      <c r="K299" s="189">
        <f>RANK(I299,$I$76:$I$999)</f>
        <v>225</v>
      </c>
      <c r="L299" s="190" t="e">
        <f>RANK(I299,$I$461:$I$888)</f>
        <v>#N/A</v>
      </c>
      <c r="M299" s="173">
        <f>SUM(N299:R299)</f>
        <v>20467.330710560105</v>
      </c>
      <c r="N299" s="174">
        <f>T299*(1+(IF((AG299+IF($D$62=1,15,0)+IF(F299="백어택",8,0))&gt;100,100,AG299+IF($D$62=1,15,0)+IF(F299="백어택",8,0))/100)*(AI299/100-1))</f>
        <v>12278.847789930469</v>
      </c>
      <c r="O299" s="174">
        <f>U299*(1+(IF(($D$57+IF($D$62=1,15,0)+IF(F299="백어택",8,0))&gt;100,100,$D$57+IF($D$62=1,15,0)+IF(F299="백어택",8,0))/100)*(AI299/100-1))</f>
        <v>8188.4829206296372</v>
      </c>
      <c r="P299" s="174"/>
      <c r="Q299" s="174"/>
      <c r="R299" s="175"/>
      <c r="S299" s="173">
        <f>SUM(T299:X299)</f>
        <v>14819.022497232552</v>
      </c>
      <c r="T299" s="174">
        <f>AL299*IF(H299="근접",AT299,IF(AV299=1,AT299,1))*AU299*AX299*IF(F299="백어택",1.2,1)</f>
        <v>8890.2907864380868</v>
      </c>
      <c r="U299" s="174">
        <f>IF(AX299=1,AM299*IF(H299="근접",AT299,IF(AV299=1,AT299,1)),0)*AU299*AY299*IF(AX299=1,1,0)*IF(F299="백어택",1.2,1)</f>
        <v>5928.7317107944646</v>
      </c>
      <c r="V299" s="174"/>
      <c r="W299" s="174"/>
      <c r="X299" s="175"/>
      <c r="Y299" s="173">
        <f>SUM(Z299:AD299)</f>
        <v>31860.898369049981</v>
      </c>
      <c r="Z299" s="174">
        <f>T299*$D$58/100</f>
        <v>19114.125190841885</v>
      </c>
      <c r="AA299" s="174">
        <f>U299*$D$58/100</f>
        <v>12746.773178208097</v>
      </c>
      <c r="AB299" s="174"/>
      <c r="AC299" s="174"/>
      <c r="AD299" s="175"/>
      <c r="AE299" s="173">
        <f>(AO299*(1-$D$20/100)*(1-$D$17/100)-AR299)*IF(AW299="보스대상",1,POWER(0.85,AW299))</f>
        <v>14.544609268784001</v>
      </c>
      <c r="AF299" s="174">
        <f>AP299</f>
        <v>36</v>
      </c>
      <c r="AG299" s="174">
        <f>IF($D$57&gt;100,100,$D$57)</f>
        <v>25.143699999999999</v>
      </c>
      <c r="AH299" s="174">
        <f>AQ299</f>
        <v>363</v>
      </c>
      <c r="AI299" s="174">
        <f>$D$58</f>
        <v>215</v>
      </c>
      <c r="AJ299" s="174">
        <f>10*AS299/IF(AX299=1,IF(AY299=1,4.5,4),4)</f>
        <v>2.2222222222222223</v>
      </c>
      <c r="AK299" s="174">
        <f>SUM(AL299:AN299)</f>
        <v>12349.18541436046</v>
      </c>
      <c r="AL299" s="174">
        <f>IF(AV299=1,$D$61*(VLOOKUP(C299,$B$36:$AG$39,25,FALSE)+VLOOKUP(C299,$B$40:$AG$43,25,FALSE)*$D$54),(IF(H299="근접",$D$61*(VLOOKUP(C299,$B$36:$AG$39,25,FALSE)+VLOOKUP(C299,$B$40:$AG$43,25,FALSE)*$D$54),$D$60*(VLOOKUP(C299,$B$36:$AG$39,25,FALSE)+VLOOKUP(C299,$B$40:$AG$43,25,FALSE)*$D$54))))*$D$59/100</f>
        <v>7408.5756553650726</v>
      </c>
      <c r="AM299" s="174">
        <f>(IF(AV299=1,$D$61*(VLOOKUP(C299,$B$36:$AG$39,26,FALSE)+VLOOKUP(C299,$B$40:$AG$43,26,FALSE)*$D$54),IF(H299="근접",$D$61*(VLOOKUP(C299,$B$36:$AG$39,26,FALSE)+VLOOKUP(C299,$B$40:$AG$43,26,FALSE)*$D$54),$D$60*(VLOOKUP(C299,$B$36:$AG$39,26,FALSE)+VLOOKUP(C299,$B$40:$AG$43,26,FALSE)*$D$54))))*$D$59/100</f>
        <v>4940.609758995387</v>
      </c>
      <c r="AN299" s="174"/>
      <c r="AO299" s="176">
        <v>24</v>
      </c>
      <c r="AP299" s="174">
        <v>36</v>
      </c>
      <c r="AQ299" s="175">
        <f>VLOOKUP(C299,$B$45:$AA$48,25,FALSE)</f>
        <v>363</v>
      </c>
      <c r="AR299" s="31">
        <f>IF(LEFT(E299,1)*1=1,$S$68,$R$68)</f>
        <v>4</v>
      </c>
      <c r="AS299" s="2">
        <f>IF(LEFT(E299,1)*1=2,$U$68,$T$68)</f>
        <v>1</v>
      </c>
      <c r="AT299" s="33">
        <f>IF(LEFT(E299,1)*1=3,$W$68,$V$68)</f>
        <v>1</v>
      </c>
      <c r="AU299" s="31">
        <f>IF(MID(E299,3,1)*1=1,$Y$68,$X$68)</f>
        <v>1</v>
      </c>
      <c r="AV299" s="2">
        <f>IF(MID(E299,3,1)*1=2,$AA$68,$Z$68)</f>
        <v>1</v>
      </c>
      <c r="AW299" s="33" t="str">
        <f>IF(MID(E299,3,1)*1=3,$AC$68,$AB$68)</f>
        <v>보스대상</v>
      </c>
      <c r="AX299" s="31">
        <f>IF(MID(E299,5,1)*1=1,$AE$68,$AD$68)</f>
        <v>1</v>
      </c>
      <c r="AY299" s="33">
        <f>IF(MID(E299,5,1)*1=2,$AG$68,$AF$68)</f>
        <v>1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customHeight="1">
      <c r="A300" s="2"/>
      <c r="B300" s="107">
        <v>740</v>
      </c>
      <c r="C300" s="31">
        <v>7</v>
      </c>
      <c r="D300" s="111" t="s">
        <v>18</v>
      </c>
      <c r="E300" s="2" t="s">
        <v>152</v>
      </c>
      <c r="F300" s="2" t="s">
        <v>149</v>
      </c>
      <c r="G300" s="2"/>
      <c r="H300" s="33" t="s">
        <v>80</v>
      </c>
      <c r="I300" s="173">
        <f>M300/AE300</f>
        <v>1407.2107632679824</v>
      </c>
      <c r="J300" s="174">
        <f>AH300/AE300</f>
        <v>24.957700361128268</v>
      </c>
      <c r="K300" s="189">
        <f>RANK(I300,$I$76:$I$999)</f>
        <v>225</v>
      </c>
      <c r="L300" s="190" t="e">
        <f>RANK(I300,$I$461:$I$888)</f>
        <v>#N/A</v>
      </c>
      <c r="M300" s="173">
        <f>SUM(N300:R300)</f>
        <v>20467.330710560105</v>
      </c>
      <c r="N300" s="174">
        <f>T300*(1+(IF((AG300+IF($D$62=1,15,0)+IF(F300="백어택",8,0))&gt;100,100,AG300+IF($D$62=1,15,0)+IF(F300="백어택",8,0))/100)*(AI300/100-1))</f>
        <v>12278.847789930469</v>
      </c>
      <c r="O300" s="174">
        <f>U300*(1+(IF(($D$57+IF($D$62=1,15,0)+IF(F300="백어택",8,0))&gt;100,100,$D$57+IF($D$62=1,15,0)+IF(F300="백어택",8,0))/100)*(AI300/100-1))</f>
        <v>8188.4829206296372</v>
      </c>
      <c r="P300" s="174"/>
      <c r="Q300" s="174"/>
      <c r="R300" s="175"/>
      <c r="S300" s="173">
        <f>SUM(T300:X300)</f>
        <v>14819.022497232552</v>
      </c>
      <c r="T300" s="174">
        <f>AL300*IF(H300="근접",AT300,IF(AV300=1,AT300,1))*AU300*AX300*IF(F300="백어택",1.2,1)</f>
        <v>8890.2907864380868</v>
      </c>
      <c r="U300" s="174">
        <f>IF(AX300=1,AM300*IF(H300="근접",AT300,IF(AV300=1,AT300,1)),0)*AU300*AY300*IF(AX300=1,1,0)*IF(F300="백어택",1.2,1)</f>
        <v>5928.7317107944646</v>
      </c>
      <c r="V300" s="174"/>
      <c r="W300" s="174"/>
      <c r="X300" s="175"/>
      <c r="Y300" s="173">
        <f>SUM(Z300:AD300)</f>
        <v>31860.898369049981</v>
      </c>
      <c r="Z300" s="174">
        <f>T300*$D$58/100</f>
        <v>19114.125190841885</v>
      </c>
      <c r="AA300" s="174">
        <f>U300*$D$58/100</f>
        <v>12746.773178208097</v>
      </c>
      <c r="AB300" s="174"/>
      <c r="AC300" s="174"/>
      <c r="AD300" s="175"/>
      <c r="AE300" s="173">
        <f>(AO300*(1-$D$20/100)*(1-$D$17/100)-AR300)*IF(AW300="보스대상",1,POWER(0.85,AW300))</f>
        <v>14.544609268784001</v>
      </c>
      <c r="AF300" s="174">
        <f>AP300</f>
        <v>36</v>
      </c>
      <c r="AG300" s="174">
        <f>IF($D$57&gt;100,100,$D$57)</f>
        <v>25.143699999999999</v>
      </c>
      <c r="AH300" s="174">
        <f>AQ300</f>
        <v>363</v>
      </c>
      <c r="AI300" s="174">
        <f>$D$58</f>
        <v>215</v>
      </c>
      <c r="AJ300" s="174">
        <f>10*AS300/IF(AX300=1,IF(AY300=1,4.5,4),4)</f>
        <v>2.2222222222222223</v>
      </c>
      <c r="AK300" s="174">
        <f>SUM(AL300:AN300)</f>
        <v>12349.18541436046</v>
      </c>
      <c r="AL300" s="174">
        <f>IF(AV300=1,$D$61*(VLOOKUP(C300,$B$36:$AG$39,25,FALSE)+VLOOKUP(C300,$B$40:$AG$43,25,FALSE)*$D$54),(IF(H300="근접",$D$61*(VLOOKUP(C300,$B$36:$AG$39,25,FALSE)+VLOOKUP(C300,$B$40:$AG$43,25,FALSE)*$D$54),$D$60*(VLOOKUP(C300,$B$36:$AG$39,25,FALSE)+VLOOKUP(C300,$B$40:$AG$43,25,FALSE)*$D$54))))*$D$59/100</f>
        <v>7408.5756553650726</v>
      </c>
      <c r="AM300" s="174">
        <f>(IF(AV300=1,$D$61*(VLOOKUP(C300,$B$36:$AG$39,26,FALSE)+VLOOKUP(C300,$B$40:$AG$43,26,FALSE)*$D$54),IF(H300="근접",$D$61*(VLOOKUP(C300,$B$36:$AG$39,26,FALSE)+VLOOKUP(C300,$B$40:$AG$43,26,FALSE)*$D$54),$D$60*(VLOOKUP(C300,$B$36:$AG$39,26,FALSE)+VLOOKUP(C300,$B$40:$AG$43,26,FALSE)*$D$54))))*$D$59/100</f>
        <v>4940.609758995387</v>
      </c>
      <c r="AN300" s="174"/>
      <c r="AO300" s="176">
        <v>24</v>
      </c>
      <c r="AP300" s="174">
        <v>36</v>
      </c>
      <c r="AQ300" s="175">
        <f>VLOOKUP(C300,$B$45:$AA$48,25,FALSE)</f>
        <v>363</v>
      </c>
      <c r="AR300" s="31">
        <f>IF(LEFT(E300,1)*1=1,$S$68,$R$68)</f>
        <v>4</v>
      </c>
      <c r="AS300" s="2">
        <f>IF(LEFT(E300,1)*1=2,$U$68,$T$68)</f>
        <v>1</v>
      </c>
      <c r="AT300" s="33">
        <f>IF(LEFT(E300,1)*1=3,$W$68,$V$68)</f>
        <v>1</v>
      </c>
      <c r="AU300" s="31">
        <f>IF(MID(E300,3,1)*1=1,$Y$68,$X$68)</f>
        <v>1</v>
      </c>
      <c r="AV300" s="2">
        <f>IF(MID(E300,3,1)*1=2,$AA$68,$Z$68)</f>
        <v>1</v>
      </c>
      <c r="AW300" s="33" t="str">
        <f>IF(MID(E300,3,1)*1=3,$AC$68,$AB$68)</f>
        <v>보스대상</v>
      </c>
      <c r="AX300" s="31">
        <f>IF(MID(E300,5,1)*1=1,$AE$68,$AD$68)</f>
        <v>1</v>
      </c>
      <c r="AY300" s="33">
        <f>IF(MID(E300,5,1)*1=2,$AG$68,$AF$68)</f>
        <v>1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customHeight="1">
      <c r="A301" s="2"/>
      <c r="B301" s="107">
        <v>733</v>
      </c>
      <c r="C301" s="31">
        <v>10</v>
      </c>
      <c r="D301" s="111" t="s">
        <v>18</v>
      </c>
      <c r="E301" s="2" t="s">
        <v>170</v>
      </c>
      <c r="F301" s="2" t="s">
        <v>149</v>
      </c>
      <c r="G301" s="2" t="s">
        <v>231</v>
      </c>
      <c r="H301" s="33" t="s">
        <v>80</v>
      </c>
      <c r="I301" s="173">
        <f>M301/AE301</f>
        <v>1405.4807585856488</v>
      </c>
      <c r="J301" s="174">
        <f>AH301/AE301</f>
        <v>28.094417760367445</v>
      </c>
      <c r="K301" s="189">
        <f>RANK(I301,$I$76:$I$999)</f>
        <v>227</v>
      </c>
      <c r="L301" s="190" t="e">
        <f>RANK(I301,$I$461:$I$888)</f>
        <v>#N/A</v>
      </c>
      <c r="M301" s="173">
        <f>SUM(N301:R301)</f>
        <v>26064.09150276499</v>
      </c>
      <c r="N301" s="174">
        <f>T301*(1+(IF((AG301+IF($D$62=1,15,0)+IF(F301="백어택",8,0))&gt;100,100,AG301+IF($D$62=1,15,0)+IF(F301="백어택",8,0))/100)*(AI301/100-1))</f>
        <v>8689.8631733385282</v>
      </c>
      <c r="O301" s="174">
        <f>U301*(1+(IF(($D$57+IF($D$62=1,15,0)+IF(F301="백어택",8,0))&gt;100,100,$D$57+IF($D$62=1,15,0)+IF(F301="백어택",8,0))/100)*(AI301/100-1))</f>
        <v>17374.228329426463</v>
      </c>
      <c r="P301" s="174"/>
      <c r="Q301" s="174"/>
      <c r="R301" s="175"/>
      <c r="S301" s="173">
        <f>SUM(T301:X301)</f>
        <v>18871.261905692456</v>
      </c>
      <c r="T301" s="174">
        <f>AL301*IF(H301="근접",AT301,IF(AV301=1,AT301,1))*AU301*AX301*IF(F301="백어택",1.2,1)</f>
        <v>6291.7475505066604</v>
      </c>
      <c r="U301" s="174">
        <f>IF(AX301=1,AM301*IF(H301="근접",AT301,IF(AV301=1,AT301,1)),0)*AU301*AY301*IF(AX301=1,1,0)*IF(F301="백어택",1.2,1)</f>
        <v>12579.514355185795</v>
      </c>
      <c r="V301" s="174"/>
      <c r="W301" s="174"/>
      <c r="X301" s="175"/>
      <c r="Y301" s="173">
        <f>SUM(Z301:AD301)</f>
        <v>40573.213097238782</v>
      </c>
      <c r="Z301" s="174">
        <f>T301*$D$58/100</f>
        <v>13527.25723358932</v>
      </c>
      <c r="AA301" s="174">
        <f>U301*$D$58/100</f>
        <v>27045.955863649458</v>
      </c>
      <c r="AB301" s="174"/>
      <c r="AC301" s="174"/>
      <c r="AD301" s="175"/>
      <c r="AE301" s="173">
        <f>(AO301*(1-$D$20/100)*(1-$D$17/100)-AR301)*IF(AW301="보스대상",1,POWER(0.85,AW301))</f>
        <v>18.544609268784001</v>
      </c>
      <c r="AF301" s="174">
        <f>AP301</f>
        <v>36</v>
      </c>
      <c r="AG301" s="174">
        <f>IF($D$57&gt;100,100,$D$57)</f>
        <v>25.143699999999999</v>
      </c>
      <c r="AH301" s="174">
        <f>AQ301</f>
        <v>521</v>
      </c>
      <c r="AI301" s="174">
        <f>$D$58</f>
        <v>215</v>
      </c>
      <c r="AJ301" s="174">
        <f>10*AS301/IF(AX301=1,IF(AY301=1,4.5,4),4)</f>
        <v>2</v>
      </c>
      <c r="AK301" s="174">
        <f>SUM(AL301:AN301)</f>
        <v>6241.0232156162256</v>
      </c>
      <c r="AL301" s="174">
        <f>IF(AV301=1,$D$61*(VLOOKUP(C301,$B$36:$AG$39,25,FALSE)+VLOOKUP(C301,$B$40:$AG$43,25,FALSE)*$D$54),(IF(H301="근접",$D$61*(VLOOKUP(C301,$B$36:$AG$39,25,FALSE)+VLOOKUP(C301,$B$40:$AG$43,25,FALSE)*$D$54),$D$60*(VLOOKUP(C301,$B$36:$AG$39,25,FALSE)+VLOOKUP(C301,$B$40:$AG$43,25,FALSE)*$D$54))))*$D$59/100</f>
        <v>3745.0878276825365</v>
      </c>
      <c r="AM301" s="174">
        <f>(IF(AV301=1,$D$61*(VLOOKUP(C301,$B$36:$AG$39,26,FALSE)+VLOOKUP(C301,$B$40:$AG$43,26,FALSE)*$D$54),IF(H301="근접",$D$61*(VLOOKUP(C301,$B$36:$AG$39,26,FALSE)+VLOOKUP(C301,$B$40:$AG$43,26,FALSE)*$D$54),$D$60*(VLOOKUP(C301,$B$36:$AG$39,26,FALSE)+VLOOKUP(C301,$B$40:$AG$43,26,FALSE)*$D$54))))*$D$59/100</f>
        <v>2495.9353879336895</v>
      </c>
      <c r="AN301" s="174"/>
      <c r="AO301" s="176">
        <v>24</v>
      </c>
      <c r="AP301" s="174">
        <v>36</v>
      </c>
      <c r="AQ301" s="175">
        <f>VLOOKUP(C301,$B$45:$AA$48,25,FALSE)</f>
        <v>521</v>
      </c>
      <c r="AR301" s="31">
        <f>IF(LEFT(E301,1)*1=1,$S$68,$R$68)</f>
        <v>0</v>
      </c>
      <c r="AS301" s="2">
        <f>IF(LEFT(E301,1)*1=2,$U$68,$T$68)</f>
        <v>0.8</v>
      </c>
      <c r="AT301" s="33">
        <f>IF(LEFT(E301,1)*1=3,$W$68,$V$68)</f>
        <v>1</v>
      </c>
      <c r="AU301" s="31">
        <f>IF(MID(E301,3,1)*1=1,$Y$68,$X$68)</f>
        <v>1.4</v>
      </c>
      <c r="AV301" s="2">
        <f>IF(MID(E301,3,1)*1=2,$AA$68,$Z$68)</f>
        <v>0</v>
      </c>
      <c r="AW301" s="33" t="str">
        <f>IF(MID(E301,3,1)*1=3,$AC$68,$AB$68)</f>
        <v>보스대상</v>
      </c>
      <c r="AX301" s="31">
        <f>IF(MID(E301,5,1)*1=1,$AE$68,$AD$68)</f>
        <v>1</v>
      </c>
      <c r="AY301" s="33">
        <f>IF(MID(E301,5,1)*1=2,$AG$68,$AF$68)</f>
        <v>3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customHeight="1">
      <c r="A302" s="2"/>
      <c r="B302" s="107">
        <v>736</v>
      </c>
      <c r="C302" s="31">
        <v>10</v>
      </c>
      <c r="D302" s="111" t="s">
        <v>18</v>
      </c>
      <c r="E302" s="2" t="s">
        <v>145</v>
      </c>
      <c r="F302" s="2" t="s">
        <v>149</v>
      </c>
      <c r="G302" s="2" t="s">
        <v>231</v>
      </c>
      <c r="H302" s="33" t="s">
        <v>80</v>
      </c>
      <c r="I302" s="173">
        <f>M302/AE302</f>
        <v>1405.4807585856488</v>
      </c>
      <c r="J302" s="174">
        <f>AH302/AE302</f>
        <v>28.094417760367445</v>
      </c>
      <c r="K302" s="189">
        <f>RANK(I302,$I$76:$I$999)</f>
        <v>227</v>
      </c>
      <c r="L302" s="190" t="e">
        <f>RANK(I302,$I$461:$I$888)</f>
        <v>#N/A</v>
      </c>
      <c r="M302" s="173">
        <f>SUM(N302:R302)</f>
        <v>26064.09150276499</v>
      </c>
      <c r="N302" s="174">
        <f>T302*(1+(IF((AG302+IF($D$62=1,15,0)+IF(F302="백어택",8,0))&gt;100,100,AG302+IF($D$62=1,15,0)+IF(F302="백어택",8,0))/100)*(AI302/100-1))</f>
        <v>8689.8631733385282</v>
      </c>
      <c r="O302" s="174">
        <f>U302*(1+(IF(($D$57+IF($D$62=1,15,0)+IF(F302="백어택",8,0))&gt;100,100,$D$57+IF($D$62=1,15,0)+IF(F302="백어택",8,0))/100)*(AI302/100-1))</f>
        <v>17374.228329426463</v>
      </c>
      <c r="P302" s="174"/>
      <c r="Q302" s="174"/>
      <c r="R302" s="175"/>
      <c r="S302" s="173">
        <f>SUM(T302:X302)</f>
        <v>18871.261905692456</v>
      </c>
      <c r="T302" s="174">
        <f>AL302*IF(H302="근접",AT302,IF(AV302=1,AT302,1))*AU302*AX302*IF(F302="백어택",1.2,1)</f>
        <v>6291.7475505066604</v>
      </c>
      <c r="U302" s="174">
        <f>IF(AX302=1,AM302*IF(H302="근접",AT302,IF(AV302=1,AT302,1)),0)*AU302*AY302*IF(AX302=1,1,0)*IF(F302="백어택",1.2,1)</f>
        <v>12579.514355185795</v>
      </c>
      <c r="V302" s="174"/>
      <c r="W302" s="174"/>
      <c r="X302" s="175"/>
      <c r="Y302" s="173">
        <f>SUM(Z302:AD302)</f>
        <v>40573.213097238782</v>
      </c>
      <c r="Z302" s="174">
        <f>T302*$D$58/100</f>
        <v>13527.25723358932</v>
      </c>
      <c r="AA302" s="174">
        <f>U302*$D$58/100</f>
        <v>27045.955863649458</v>
      </c>
      <c r="AB302" s="174"/>
      <c r="AC302" s="174"/>
      <c r="AD302" s="175"/>
      <c r="AE302" s="173">
        <f>(AO302*(1-$D$20/100)*(1-$D$17/100)-AR302)*IF(AW302="보스대상",1,POWER(0.85,AW302))</f>
        <v>18.544609268784001</v>
      </c>
      <c r="AF302" s="174">
        <f>AP302</f>
        <v>36</v>
      </c>
      <c r="AG302" s="174">
        <f>IF($D$57&gt;100,100,$D$57)</f>
        <v>25.143699999999999</v>
      </c>
      <c r="AH302" s="174">
        <f>AQ302</f>
        <v>521</v>
      </c>
      <c r="AI302" s="174">
        <f>$D$58</f>
        <v>215</v>
      </c>
      <c r="AJ302" s="174">
        <f>10*AS302/IF(AX302=1,IF(AY302=1,4.5,4),4)</f>
        <v>2.5</v>
      </c>
      <c r="AK302" s="174">
        <f>SUM(AL302:AN302)</f>
        <v>6241.0232156162256</v>
      </c>
      <c r="AL302" s="174">
        <f>IF(AV302=1,$D$61*(VLOOKUP(C302,$B$36:$AG$39,25,FALSE)+VLOOKUP(C302,$B$40:$AG$43,25,FALSE)*$D$54),(IF(H302="근접",$D$61*(VLOOKUP(C302,$B$36:$AG$39,25,FALSE)+VLOOKUP(C302,$B$40:$AG$43,25,FALSE)*$D$54),$D$60*(VLOOKUP(C302,$B$36:$AG$39,25,FALSE)+VLOOKUP(C302,$B$40:$AG$43,25,FALSE)*$D$54))))*$D$59/100</f>
        <v>3745.0878276825365</v>
      </c>
      <c r="AM302" s="174">
        <f>(IF(AV302=1,$D$61*(VLOOKUP(C302,$B$36:$AG$39,26,FALSE)+VLOOKUP(C302,$B$40:$AG$43,26,FALSE)*$D$54),IF(H302="근접",$D$61*(VLOOKUP(C302,$B$36:$AG$39,26,FALSE)+VLOOKUP(C302,$B$40:$AG$43,26,FALSE)*$D$54),$D$60*(VLOOKUP(C302,$B$36:$AG$39,26,FALSE)+VLOOKUP(C302,$B$40:$AG$43,26,FALSE)*$D$54))))*$D$59/100</f>
        <v>2495.9353879336895</v>
      </c>
      <c r="AN302" s="174"/>
      <c r="AO302" s="176">
        <v>24</v>
      </c>
      <c r="AP302" s="174">
        <v>36</v>
      </c>
      <c r="AQ302" s="175">
        <f>VLOOKUP(C302,$B$45:$AA$48,25,FALSE)</f>
        <v>521</v>
      </c>
      <c r="AR302" s="31">
        <f>IF(LEFT(E302,1)*1=1,$S$68,$R$68)</f>
        <v>0</v>
      </c>
      <c r="AS302" s="2">
        <f>IF(LEFT(E302,1)*1=2,$U$68,$T$68)</f>
        <v>1</v>
      </c>
      <c r="AT302" s="33">
        <f>IF(LEFT(E302,1)*1=3,$W$68,$V$68)</f>
        <v>1.2</v>
      </c>
      <c r="AU302" s="31">
        <f>IF(MID(E302,3,1)*1=1,$Y$68,$X$68)</f>
        <v>1.4</v>
      </c>
      <c r="AV302" s="2">
        <f>IF(MID(E302,3,1)*1=2,$AA$68,$Z$68)</f>
        <v>0</v>
      </c>
      <c r="AW302" s="33" t="str">
        <f>IF(MID(E302,3,1)*1=3,$AC$68,$AB$68)</f>
        <v>보스대상</v>
      </c>
      <c r="AX302" s="31">
        <f>IF(MID(E302,5,1)*1=1,$AE$68,$AD$68)</f>
        <v>1</v>
      </c>
      <c r="AY302" s="33">
        <f>IF(MID(E302,5,1)*1=2,$AG$68,$AF$68)</f>
        <v>3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customHeight="1">
      <c r="A303" s="2"/>
      <c r="B303" s="107">
        <v>197</v>
      </c>
      <c r="C303" s="31">
        <v>10</v>
      </c>
      <c r="D303" s="106" t="s">
        <v>10</v>
      </c>
      <c r="E303" s="2" t="s">
        <v>144</v>
      </c>
      <c r="F303" s="2"/>
      <c r="G303" s="2"/>
      <c r="H303" s="33"/>
      <c r="I303" s="173">
        <f>M303/AE303</f>
        <v>1402.9108045254061</v>
      </c>
      <c r="J303" s="174">
        <f>AH303/AE303</f>
        <v>25.811482952392598</v>
      </c>
      <c r="K303" s="189">
        <f>RANK(I303,$I$76:$I$999)</f>
        <v>229</v>
      </c>
      <c r="L303" s="190">
        <f>RANK(I303,$I$76:$I$460)</f>
        <v>229</v>
      </c>
      <c r="M303" s="173">
        <f>SUM(N303:R303)</f>
        <v>22393.105135824426</v>
      </c>
      <c r="N303" s="174">
        <f>T303*(1+(IF(($AG303+IF($D$62=1,15,0)+IF($F303="백어택",8,0))&gt;100,100,($AG303+IF($D$62=1,15,0)+IF($F303="백어택",8,0)))/100)*((($AI303+AY303)/100-1)))</f>
        <v>5598.2762839561065</v>
      </c>
      <c r="O303" s="174">
        <f>U303*(1+(IF(($AG303+IF($D$62=1,IF(AS303=15,0,15),0)+$AS303+IF($F303="백어택",8,0))&gt;100,100,($AG303+IF($D$62=1,IF(AS303=15,0,15),0)+$AS303+IF($F303="백어택",8,0)))/100)*((($AI303+$AY303)/100-1)))</f>
        <v>5598.2762839561065</v>
      </c>
      <c r="P303" s="174">
        <f>V303*(1+(IF(($AG303+IF($D$62=1,IF(AT303=15,0,15),0)+$AS303+IF($F303="백어택",8,0))&gt;100,100,($AG303+IF($D$62=1,IF(AT303=15,0,15),0)+$AS303+IF($F303="백어택",8,0)))/100)*((($AI303+$AY303)/100-1)))</f>
        <v>5598.2762839561065</v>
      </c>
      <c r="Q303" s="174">
        <f>W303*(1+(IF(($AG303+IF($D$62=1,IF(AU303=15,0,15),0)+$AS303+IF($F303="백어택",8,0))&gt;100,100,($AG303+IF($D$62=1,IF(AU303=15,0,15),0)+$AS303+IF($F303="백어택",8,0)))/100)*((($AI303+$AY303)/100-1)))</f>
        <v>5598.2762839561065</v>
      </c>
      <c r="R303" s="175">
        <f>X303*(1+(IF($D$57+AS303&gt;100,100,$D$57+AS303)/100)*(AI303/100-1))</f>
        <v>0</v>
      </c>
      <c r="S303" s="173">
        <f>SUM(T303:X303)</f>
        <v>15340.086873934884</v>
      </c>
      <c r="T303" s="174">
        <f>AL303*AX303*IF(F303="백어택",1.2,1)/4</f>
        <v>3835.0217184837211</v>
      </c>
      <c r="U303" s="174">
        <f>T303</f>
        <v>3835.0217184837211</v>
      </c>
      <c r="V303" s="174">
        <f>U303</f>
        <v>3835.0217184837211</v>
      </c>
      <c r="W303" s="174">
        <f>V303</f>
        <v>3835.0217184837211</v>
      </c>
      <c r="X303" s="175">
        <f>AL303*IF(AU303=1,0,IF(AX303=1,AU303,0.324))</f>
        <v>0</v>
      </c>
      <c r="Y303" s="173">
        <f>SUM(Z303:AD303)</f>
        <v>43390.923711351585</v>
      </c>
      <c r="Z303" s="174">
        <f>T303*AI303/100</f>
        <v>10847.730927837896</v>
      </c>
      <c r="AA303" s="174">
        <f>Z303</f>
        <v>10847.730927837896</v>
      </c>
      <c r="AB303" s="174">
        <f>AA303</f>
        <v>10847.730927837896</v>
      </c>
      <c r="AC303" s="174">
        <f>AB303</f>
        <v>10847.730927837896</v>
      </c>
      <c r="AD303" s="175"/>
      <c r="AE303" s="173">
        <f>AO303*(1-$D$17/100)</f>
        <v>15.961888</v>
      </c>
      <c r="AF303" s="174">
        <f>AP303</f>
        <v>36</v>
      </c>
      <c r="AG303" s="174">
        <f>IF($D$57+AV303&gt;100,100,$D$57+AV303)</f>
        <v>25.143699999999999</v>
      </c>
      <c r="AH303" s="174">
        <f>AQ303</f>
        <v>412</v>
      </c>
      <c r="AI303" s="174">
        <f>$D$58+$D$19</f>
        <v>282.85969999999998</v>
      </c>
      <c r="AJ303" s="174">
        <f>10*AR303/(7-IF(AX303=1,0,3))</f>
        <v>2.5</v>
      </c>
      <c r="AK303" s="174">
        <f>SUM(AL303:AN303)</f>
        <v>7670.0434369674422</v>
      </c>
      <c r="AL303" s="174">
        <f>(VLOOKUP(C303,$B$36:$AG$39,13,FALSE)+VLOOKUP(C303,$B$40:$AG$43,13,FALSE)*$D$54)*$D$59/100</f>
        <v>7670.0434369674422</v>
      </c>
      <c r="AM303" s="174"/>
      <c r="AN303" s="174"/>
      <c r="AO303" s="176">
        <v>16</v>
      </c>
      <c r="AP303" s="174">
        <v>36</v>
      </c>
      <c r="AQ303" s="175">
        <f>VLOOKUP(C303,$B$45:$AA$48,13,FALSE)</f>
        <v>412</v>
      </c>
      <c r="AR303" s="31">
        <f>IF(LEFT(E303,1)*1=1,$S$60,$R$60)</f>
        <v>1</v>
      </c>
      <c r="AS303" s="2">
        <f>IF(LEFT(E303,1)*1=2,$U$60,$T$60)</f>
        <v>0</v>
      </c>
      <c r="AT303" s="33">
        <f>IF(LEFT(E303,1)*1=3,$W$60,$V$60)</f>
        <v>0</v>
      </c>
      <c r="AU303" s="31">
        <f>IF(MID(E303,3,1)*1=1,$Y$60,$X$60)</f>
        <v>1</v>
      </c>
      <c r="AV303" s="2">
        <f>IF(MID(E303,3,1)*1=2,$AA$60,$Z$60)</f>
        <v>0</v>
      </c>
      <c r="AW303" s="33">
        <f>IF(MID(E303,3,1)*1=3,$AC$60,$AB$60)</f>
        <v>0</v>
      </c>
      <c r="AX303" s="31">
        <f>IF(MID(E303,5,1)*1=1,$AE$60,$AD$60)</f>
        <v>2</v>
      </c>
      <c r="AY303" s="33">
        <f>IF(MID(E303,5,1)*1=2,$AG$60,$AF$60)</f>
        <v>0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customHeight="1">
      <c r="A304" s="2"/>
      <c r="B304" s="107">
        <v>200</v>
      </c>
      <c r="C304" s="31">
        <v>10</v>
      </c>
      <c r="D304" s="106" t="s">
        <v>10</v>
      </c>
      <c r="E304" s="2" t="s">
        <v>150</v>
      </c>
      <c r="F304" s="2"/>
      <c r="G304" s="2"/>
      <c r="H304" s="33"/>
      <c r="I304" s="173">
        <f>M304/AE304</f>
        <v>1402.9108045254061</v>
      </c>
      <c r="J304" s="174">
        <f>AH304/AE304</f>
        <v>25.811482952392598</v>
      </c>
      <c r="K304" s="189">
        <f>RANK(I304,$I$76:$I$999)</f>
        <v>229</v>
      </c>
      <c r="L304" s="190">
        <f>RANK(I304,$I$76:$I$460)</f>
        <v>229</v>
      </c>
      <c r="M304" s="173">
        <f>SUM(N304:R304)</f>
        <v>22393.105135824426</v>
      </c>
      <c r="N304" s="174">
        <f>T304*(1+(IF(($AG304+IF($D$62=1,15,0)+IF($F304="백어택",8,0))&gt;100,100,($AG304+IF($D$62=1,15,0)+IF($F304="백어택",8,0)))/100)*((($AI304+AY304)/100-1)))</f>
        <v>5598.2762839561065</v>
      </c>
      <c r="O304" s="174">
        <f>U304*(1+(IF(($AG304+IF($D$62=1,IF(AS304=15,0,15),0)+$AS304+IF($F304="백어택",8,0))&gt;100,100,($AG304+IF($D$62=1,IF(AS304=15,0,15),0)+$AS304+IF($F304="백어택",8,0)))/100)*((($AI304+$AY304)/100-1)))</f>
        <v>5598.2762839561065</v>
      </c>
      <c r="P304" s="174">
        <f>V304*(1+(IF(($AG304+IF($D$62=1,IF(AT304=15,0,15),0)+$AS304+IF($F304="백어택",8,0))&gt;100,100,($AG304+IF($D$62=1,IF(AT304=15,0,15),0)+$AS304+IF($F304="백어택",8,0)))/100)*((($AI304+$AY304)/100-1)))</f>
        <v>5598.2762839561065</v>
      </c>
      <c r="Q304" s="174">
        <f>W304*(1+(IF(($AG304+IF($D$62=1,IF(AU304=15,0,15),0)+$AS304+IF($F304="백어택",8,0))&gt;100,100,($AG304+IF($D$62=1,IF(AU304=15,0,15),0)+$AS304+IF($F304="백어택",8,0)))/100)*((($AI304+$AY304)/100-1)))</f>
        <v>5598.2762839561065</v>
      </c>
      <c r="R304" s="175">
        <f>X304*(1+(IF($D$57+AS304&gt;100,100,$D$57+AS304)/100)*(AI304/100-1))</f>
        <v>0</v>
      </c>
      <c r="S304" s="173">
        <f>SUM(T304:X304)</f>
        <v>15340.086873934884</v>
      </c>
      <c r="T304" s="174">
        <f>AL304*AX304*IF(F304="백어택",1.2,1)/4</f>
        <v>3835.0217184837211</v>
      </c>
      <c r="U304" s="174">
        <f>T304</f>
        <v>3835.0217184837211</v>
      </c>
      <c r="V304" s="174">
        <f>U304</f>
        <v>3835.0217184837211</v>
      </c>
      <c r="W304" s="174">
        <f>V304</f>
        <v>3835.0217184837211</v>
      </c>
      <c r="X304" s="175">
        <f>AL304*IF(AU304=1,0,IF(AX304=1,AU304,0.324))</f>
        <v>0</v>
      </c>
      <c r="Y304" s="173">
        <f>SUM(Z304:AD304)</f>
        <v>43390.923711351585</v>
      </c>
      <c r="Z304" s="174">
        <f>T304*AI304/100</f>
        <v>10847.730927837896</v>
      </c>
      <c r="AA304" s="174">
        <f>Z304</f>
        <v>10847.730927837896</v>
      </c>
      <c r="AB304" s="174">
        <f>AA304</f>
        <v>10847.730927837896</v>
      </c>
      <c r="AC304" s="174">
        <f>AB304</f>
        <v>10847.730927837896</v>
      </c>
      <c r="AD304" s="175"/>
      <c r="AE304" s="173">
        <f>AO304*(1-$D$17/100)</f>
        <v>15.961888</v>
      </c>
      <c r="AF304" s="174">
        <f>AP304</f>
        <v>36</v>
      </c>
      <c r="AG304" s="174">
        <f>IF($D$57+AV304&gt;100,100,$D$57+AV304)</f>
        <v>25.143699999999999</v>
      </c>
      <c r="AH304" s="174">
        <f>AQ304</f>
        <v>412</v>
      </c>
      <c r="AI304" s="174">
        <f>$D$58+$D$19</f>
        <v>282.85969999999998</v>
      </c>
      <c r="AJ304" s="174">
        <f>10*AR304/(7-IF(AX304=1,0,3))</f>
        <v>2.125</v>
      </c>
      <c r="AK304" s="174">
        <f>SUM(AL304:AN304)</f>
        <v>7670.0434369674422</v>
      </c>
      <c r="AL304" s="174">
        <f>(VLOOKUP(C304,$B$36:$AG$39,13,FALSE)+VLOOKUP(C304,$B$40:$AG$43,13,FALSE)*$D$54)*$D$59/100</f>
        <v>7670.0434369674422</v>
      </c>
      <c r="AM304" s="174"/>
      <c r="AN304" s="174"/>
      <c r="AO304" s="176">
        <v>16</v>
      </c>
      <c r="AP304" s="174">
        <v>36</v>
      </c>
      <c r="AQ304" s="175">
        <f>VLOOKUP(C304,$B$45:$AA$48,13,FALSE)</f>
        <v>412</v>
      </c>
      <c r="AR304" s="31">
        <f>IF(LEFT(E304,1)*1=1,$S$60,$R$60)</f>
        <v>0.85</v>
      </c>
      <c r="AS304" s="2">
        <f>IF(LEFT(E304,1)*1=2,$U$60,$T$60)</f>
        <v>0</v>
      </c>
      <c r="AT304" s="33">
        <f>IF(LEFT(E304,1)*1=3,$W$60,$V$60)</f>
        <v>0</v>
      </c>
      <c r="AU304" s="31">
        <f>IF(MID(E304,3,1)*1=1,$Y$60,$X$60)</f>
        <v>1</v>
      </c>
      <c r="AV304" s="2">
        <f>IF(MID(E304,3,1)*1=2,$AA$60,$Z$60)</f>
        <v>0</v>
      </c>
      <c r="AW304" s="33">
        <f>IF(MID(E304,3,1)*1=3,$AC$60,$AB$60)</f>
        <v>0</v>
      </c>
      <c r="AX304" s="31">
        <f>IF(MID(E304,5,1)*1=1,$AE$60,$AD$60)</f>
        <v>2</v>
      </c>
      <c r="AY304" s="33">
        <f>IF(MID(E304,5,1)*1=2,$AG$60,$AF$60)</f>
        <v>0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customHeight="1">
      <c r="A305" s="2"/>
      <c r="B305" s="107">
        <v>668</v>
      </c>
      <c r="C305" s="31">
        <v>10</v>
      </c>
      <c r="D305" s="111" t="s">
        <v>18</v>
      </c>
      <c r="E305" s="2" t="s">
        <v>165</v>
      </c>
      <c r="F305" s="2"/>
      <c r="G305" s="2" t="s">
        <v>231</v>
      </c>
      <c r="H305" s="33" t="s">
        <v>80</v>
      </c>
      <c r="I305" s="173">
        <f>M305/AE305</f>
        <v>1393.8689676395834</v>
      </c>
      <c r="J305" s="174">
        <f>AH305/AE305</f>
        <v>35.820831647790158</v>
      </c>
      <c r="K305" s="189">
        <f>RANK(I305,$I$76:$I$999)</f>
        <v>231</v>
      </c>
      <c r="L305" s="190" t="e">
        <f>RANK(I305,$I$461:$I$888)</f>
        <v>#N/A</v>
      </c>
      <c r="M305" s="173">
        <f>SUM(N305:R305)</f>
        <v>20273.27950620107</v>
      </c>
      <c r="N305" s="174">
        <f>T305*(1+(IF((AG305+IF($D$62=1,15,0)+IF(F305="백어택",8,0))&gt;100,100,AG305+IF($D$62=1,15,0)+IF(F305="백어택",8,0))/100)*(AI305/100-1))</f>
        <v>6759.1853322432626</v>
      </c>
      <c r="O305" s="174">
        <f>U305*(1+(IF(($D$57+IF($D$62=1,15,0)+IF(F305="백어택",8,0))&gt;100,100,$D$57+IF($D$62=1,15,0)+IF(F305="백어택",8,0))/100)*(AI305/100-1))</f>
        <v>13514.094173957808</v>
      </c>
      <c r="P305" s="174"/>
      <c r="Q305" s="174"/>
      <c r="R305" s="175"/>
      <c r="S305" s="173">
        <f>SUM(T305:X305)</f>
        <v>15726.051588077047</v>
      </c>
      <c r="T305" s="174">
        <f>AL305*IF(H305="근접",AT305,IF(AV305=1,AT305,1))*AU305*AX305*IF(F305="백어택",1.2,1)</f>
        <v>5243.1229587555508</v>
      </c>
      <c r="U305" s="174">
        <f>IF(AX305=1,AM305*IF(H305="근접",AT305,IF(AV305=1,AT305,1)),0)*AU305*AY305*IF(AX305=1,1,0)*IF(F305="백어택",1.2,1)</f>
        <v>10482.928629321495</v>
      </c>
      <c r="V305" s="174"/>
      <c r="W305" s="174"/>
      <c r="X305" s="175"/>
      <c r="Y305" s="173">
        <f>SUM(Z305:AD305)</f>
        <v>33811.010914365645</v>
      </c>
      <c r="Z305" s="174">
        <f>T305*$D$58/100</f>
        <v>11272.714361324433</v>
      </c>
      <c r="AA305" s="174">
        <f>U305*$D$58/100</f>
        <v>22538.296553041215</v>
      </c>
      <c r="AB305" s="174"/>
      <c r="AC305" s="174"/>
      <c r="AD305" s="175"/>
      <c r="AE305" s="173">
        <f>(AO305*(1-$D$20/100)*(1-$D$17/100)-AR305)*IF(AW305="보스대상",1,POWER(0.85,AW305))</f>
        <v>14.544609268784001</v>
      </c>
      <c r="AF305" s="174">
        <f>AP305</f>
        <v>36</v>
      </c>
      <c r="AG305" s="174">
        <f>IF($D$57&gt;100,100,$D$57)</f>
        <v>25.143699999999999</v>
      </c>
      <c r="AH305" s="174">
        <f>AQ305</f>
        <v>521</v>
      </c>
      <c r="AI305" s="174">
        <f>$D$58</f>
        <v>215</v>
      </c>
      <c r="AJ305" s="174">
        <f>10*AS305/IF(AX305=1,IF(AY305=1,4.5,4),4)</f>
        <v>2.5</v>
      </c>
      <c r="AK305" s="174">
        <f>SUM(AL305:AN305)</f>
        <v>6241.0232156162256</v>
      </c>
      <c r="AL305" s="174">
        <f>IF(AV305=1,$D$61*(VLOOKUP(C305,$B$36:$AG$39,25,FALSE)+VLOOKUP(C305,$B$40:$AG$43,25,FALSE)*$D$54),(IF(H305="근접",$D$61*(VLOOKUP(C305,$B$36:$AG$39,25,FALSE)+VLOOKUP(C305,$B$40:$AG$43,25,FALSE)*$D$54),$D$60*(VLOOKUP(C305,$B$36:$AG$39,25,FALSE)+VLOOKUP(C305,$B$40:$AG$43,25,FALSE)*$D$54))))*$D$59/100</f>
        <v>3745.0878276825365</v>
      </c>
      <c r="AM305" s="174">
        <f>(IF(AV305=1,$D$61*(VLOOKUP(C305,$B$36:$AG$39,26,FALSE)+VLOOKUP(C305,$B$40:$AG$43,26,FALSE)*$D$54),IF(H305="근접",$D$61*(VLOOKUP(C305,$B$36:$AG$39,26,FALSE)+VLOOKUP(C305,$B$40:$AG$43,26,FALSE)*$D$54),$D$60*(VLOOKUP(C305,$B$36:$AG$39,26,FALSE)+VLOOKUP(C305,$B$40:$AG$43,26,FALSE)*$D$54))))*$D$59/100</f>
        <v>2495.9353879336895</v>
      </c>
      <c r="AN305" s="174"/>
      <c r="AO305" s="176">
        <v>24</v>
      </c>
      <c r="AP305" s="174">
        <v>36</v>
      </c>
      <c r="AQ305" s="175">
        <f>VLOOKUP(C305,$B$45:$AA$48,25,FALSE)</f>
        <v>521</v>
      </c>
      <c r="AR305" s="31">
        <f>IF(LEFT(E305,1)*1=1,$S$68,$R$68)</f>
        <v>4</v>
      </c>
      <c r="AS305" s="2">
        <f>IF(LEFT(E305,1)*1=2,$U$68,$T$68)</f>
        <v>1</v>
      </c>
      <c r="AT305" s="33">
        <f>IF(LEFT(E305,1)*1=3,$W$68,$V$68)</f>
        <v>1</v>
      </c>
      <c r="AU305" s="31">
        <f>IF(MID(E305,3,1)*1=1,$Y$68,$X$68)</f>
        <v>1.4</v>
      </c>
      <c r="AV305" s="2">
        <f>IF(MID(E305,3,1)*1=2,$AA$68,$Z$68)</f>
        <v>0</v>
      </c>
      <c r="AW305" s="33" t="str">
        <f>IF(MID(E305,3,1)*1=3,$AC$68,$AB$68)</f>
        <v>보스대상</v>
      </c>
      <c r="AX305" s="31">
        <f>IF(MID(E305,5,1)*1=1,$AE$68,$AD$68)</f>
        <v>1</v>
      </c>
      <c r="AY305" s="33">
        <f>IF(MID(E305,5,1)*1=2,$AG$68,$AF$68)</f>
        <v>3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customHeight="1">
      <c r="A306" s="2"/>
      <c r="B306" s="107">
        <v>881</v>
      </c>
      <c r="C306" s="31">
        <v>7</v>
      </c>
      <c r="D306" s="113" t="s">
        <v>15</v>
      </c>
      <c r="E306" s="2" t="s">
        <v>103</v>
      </c>
      <c r="F306" s="1"/>
      <c r="G306" s="1" t="s">
        <v>174</v>
      </c>
      <c r="H306" s="33">
        <f>IF(AX306=100,4,3)</f>
        <v>3</v>
      </c>
      <c r="I306" s="173">
        <f>M306/AE306</f>
        <v>1391.5042311699419</v>
      </c>
      <c r="J306" s="174">
        <f>AH306/AE306</f>
        <v>13.766124241276053</v>
      </c>
      <c r="K306" s="189">
        <f>RANK(I306,$I$76:$I$999)</f>
        <v>232</v>
      </c>
      <c r="L306" s="190" t="e">
        <f>RANK(I306,$I$889:$I$999)</f>
        <v>#N/A</v>
      </c>
      <c r="M306" s="173">
        <f>SUM(N306:R306)*(1+$D$22/100)</f>
        <v>41645.690042738854</v>
      </c>
      <c r="N306" s="174">
        <f>T306*(1+(IF((AG306+IF($D$62=1,15,0)+IF(F306="백어택",8,0))&gt;100,100,AG306+IF($D$62=1,15,0)+IF(F306="백어택",8,0))/100)*(AI306/100-1))</f>
        <v>8460.2704818901057</v>
      </c>
      <c r="O306" s="174">
        <f>U306*(1+(IF((AG306+IF($D$62=1,15,0)+IF(F306="백어택",8,0))&gt;100,100,AG306+IF($D$62=1,15,0)+IF(F306="백어택",8,0))/100)*(AI306/100-1))</f>
        <v>8460.2704818901057</v>
      </c>
      <c r="P306" s="174">
        <f>V306*(1+(IF((AG306+IF($D$62=1,15,0)+IF(F306="백어택",8,0))&gt;100,100,AG306+IF($D$62=1,15,0)+IF(F306="백어택",8,0))/100)*(AI306/100-1))</f>
        <v>8460.2704818901057</v>
      </c>
      <c r="Q306" s="174">
        <f>W306*(1+(IF((AG306+IF($D$62=1,15,0)+IF(F306="백어택",8,0))&gt;100,100,AG306+IF($D$62=1,15,0)+IF(F306="백어택",8,0))/100)*(AI306/100-1))</f>
        <v>0</v>
      </c>
      <c r="R306" s="175">
        <f>X306*(1+(IF(($D$57+IF($D$62=1,15,0)+IF(F306="백어택",8,0))&gt;100,100,$D$57+IF($D$62=1,15,0)+IF(F306="백어택",8,0))/100)*(AI306/100-1))</f>
        <v>12182.789493921753</v>
      </c>
      <c r="S306" s="173">
        <f>SUM(T306:X306)</f>
        <v>29138.212494395699</v>
      </c>
      <c r="T306" s="174">
        <f>AL306*AS306*AY306</f>
        <v>6562.660471710743</v>
      </c>
      <c r="U306" s="174">
        <f>AL306*AS306*AY306</f>
        <v>6562.660471710743</v>
      </c>
      <c r="V306" s="174">
        <f>AL306*AS306*AY306</f>
        <v>6562.660471710743</v>
      </c>
      <c r="W306" s="174">
        <f>IF(H306=4,AL306*AS306*IF(AT306=0,AY306,1),0)</f>
        <v>0</v>
      </c>
      <c r="X306" s="175">
        <f>AL306*IF(H306=3,9,IF(AT306=1,10,9))*IF(AW306=1,0,AW306)</f>
        <v>9450.2310792634707</v>
      </c>
      <c r="Y306" s="173">
        <f>SUM(Z306:AD306)</f>
        <v>62647.156862950753</v>
      </c>
      <c r="Z306" s="174">
        <f>T306*AI306/100</f>
        <v>14109.720014178096</v>
      </c>
      <c r="AA306" s="174">
        <f>U306*AI306/100</f>
        <v>14109.720014178096</v>
      </c>
      <c r="AB306" s="174">
        <f>V306*AI306/100</f>
        <v>14109.720014178096</v>
      </c>
      <c r="AC306" s="174">
        <f>W306*AI306/100</f>
        <v>0</v>
      </c>
      <c r="AD306" s="175">
        <f>X306*AI306/100</f>
        <v>20317.996820416462</v>
      </c>
      <c r="AE306" s="173">
        <f>AO306*(1-$D$17/100)</f>
        <v>29.928540000000002</v>
      </c>
      <c r="AF306" s="174">
        <f>AP306</f>
        <v>36</v>
      </c>
      <c r="AG306" s="174">
        <f>IF($D$57+AX306&gt;100,100,$D$57+AX306)</f>
        <v>25.143699999999999</v>
      </c>
      <c r="AH306" s="174">
        <f>AQ306</f>
        <v>412</v>
      </c>
      <c r="AI306" s="174">
        <f>$D$58</f>
        <v>215</v>
      </c>
      <c r="AJ306" s="174">
        <f>10*AU306/IF(AT306=1,2.5,(IF(AY306=1,3,2.5)))</f>
        <v>3.3333333333333335</v>
      </c>
      <c r="AK306" s="174">
        <f>SUM(AL306:AN306)</f>
        <v>5250.1283773685946</v>
      </c>
      <c r="AL306" s="174">
        <f>((VLOOKUP(C306,$B$36:$AG$39,22,FALSE)+VLOOKUP(C306,$B$40:$AG$43,22,FALSE)*$D$54))*$D$59/100</f>
        <v>5250.1283773685946</v>
      </c>
      <c r="AM306" s="174"/>
      <c r="AN306" s="174"/>
      <c r="AO306" s="176">
        <v>30</v>
      </c>
      <c r="AP306" s="174">
        <v>36</v>
      </c>
      <c r="AQ306" s="175">
        <f>VLOOKUP(C306,$B$45:$AA$48,22,FALSE)</f>
        <v>412</v>
      </c>
      <c r="AR306" s="31">
        <f>IF(LEFT(E306,1)*1=1,$S$65,$R$65)</f>
        <v>0</v>
      </c>
      <c r="AS306" s="2">
        <f>IF(LEFT(E306,1)*1=2,$U$65,$T$65)</f>
        <v>1.25</v>
      </c>
      <c r="AT306" s="33">
        <f>IF(LEFT(E306,1)*1=3,$W$65,$V$65)</f>
        <v>0</v>
      </c>
      <c r="AU306" s="31">
        <f>IF(MID(E306,3,1)*1=1,$Y$65,$X$65)</f>
        <v>1</v>
      </c>
      <c r="AV306" s="2">
        <f>IF(MID(E306,3,1)*1=2,$AA$65,$Z$65)</f>
        <v>0</v>
      </c>
      <c r="AW306" s="33">
        <f>IF(MID(E306,3,1)*1=3,$AC$65,$AB$65)</f>
        <v>0.2</v>
      </c>
      <c r="AX306" s="31">
        <f>IF(MID(E306,5,1)*1=1,$AE$65,$AD$65)</f>
        <v>0</v>
      </c>
      <c r="AY306" s="33">
        <f>IF(MID(E306,5,1)*1=2,$AG$65,$AF$65)</f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customHeight="1">
      <c r="A307" s="2"/>
      <c r="B307" s="107">
        <v>912</v>
      </c>
      <c r="C307" s="31">
        <v>10</v>
      </c>
      <c r="D307" s="113" t="s">
        <v>22</v>
      </c>
      <c r="E307" s="2" t="s">
        <v>98</v>
      </c>
      <c r="F307" s="2"/>
      <c r="G307" s="2"/>
      <c r="H307" s="33"/>
      <c r="I307" s="173">
        <f>M307/AE307</f>
        <v>1390.7308648815749</v>
      </c>
      <c r="J307" s="174">
        <f>AH307/AE307</f>
        <v>19.780450366105395</v>
      </c>
      <c r="K307" s="189">
        <f>RANK(I307,$I$76:$I$999)</f>
        <v>233</v>
      </c>
      <c r="L307" s="190" t="e">
        <f>RANK(I307,$I$889:$I$999)</f>
        <v>#N/A</v>
      </c>
      <c r="M307" s="173">
        <f>SUM(N307:R307)*(1+$D$22/100)</f>
        <v>41622.544318842811</v>
      </c>
      <c r="N307" s="174">
        <f>T307*(1+(IF((AG307+IF($D$62=1,15,0)+IF(F307="백어택",8,0))&gt;100,100,AG307+IF($D$62=1,15,0)+IF(F307="백어택",8,0))/100)*(AI307/100-1))</f>
        <v>30280.240391339987</v>
      </c>
      <c r="O307" s="174"/>
      <c r="P307" s="174"/>
      <c r="Q307" s="174"/>
      <c r="R307" s="175">
        <f>X307*(1+($D$57/100)*(AI307/100-1))</f>
        <v>7262.4835562993376</v>
      </c>
      <c r="S307" s="173">
        <f>SUM(T307:X307)</f>
        <v>19717.365836221386</v>
      </c>
      <c r="T307" s="174">
        <f>AL307*AU307</f>
        <v>14083.832740158134</v>
      </c>
      <c r="U307" s="174"/>
      <c r="V307" s="174"/>
      <c r="W307" s="174"/>
      <c r="X307" s="175">
        <f>AL307*AW307</f>
        <v>5633.5330960632537</v>
      </c>
      <c r="Y307" s="173">
        <f>SUM(Z307:AD307)</f>
        <v>30280.240391339987</v>
      </c>
      <c r="Z307" s="174">
        <f>T307*$D$58/100</f>
        <v>30280.240391339987</v>
      </c>
      <c r="AA307" s="174"/>
      <c r="AB307" s="174"/>
      <c r="AC307" s="174"/>
      <c r="AD307" s="175"/>
      <c r="AE307" s="173">
        <f>AO307*(1-$D$17/100)</f>
        <v>29.928540000000002</v>
      </c>
      <c r="AF307" s="174">
        <f>AP307+AV307</f>
        <v>36</v>
      </c>
      <c r="AG307" s="174">
        <f>IF($D$57+AY307&gt;100,100,$D$57+AY307)</f>
        <v>100</v>
      </c>
      <c r="AH307" s="174">
        <f>AQ307*AR307</f>
        <v>592</v>
      </c>
      <c r="AI307" s="174">
        <f>$D$58</f>
        <v>215</v>
      </c>
      <c r="AJ307" s="174">
        <f>10/5</f>
        <v>2</v>
      </c>
      <c r="AK307" s="174">
        <f>SUM(AL307:AN307)</f>
        <v>14083.832740158134</v>
      </c>
      <c r="AL307" s="174">
        <f>(VLOOKUP(C307,$B$36:$AG$39,32,FALSE)+VLOOKUP(C307,$B$40:$AG$43,32,FALSE)*$D$54)*$D$59/100</f>
        <v>14083.832740158134</v>
      </c>
      <c r="AM307" s="174"/>
      <c r="AN307" s="174"/>
      <c r="AO307" s="176">
        <v>30</v>
      </c>
      <c r="AP307" s="174">
        <v>36</v>
      </c>
      <c r="AQ307" s="175">
        <f>VLOOKUP(C307,$B$45:$AG$48,32,FALSE)</f>
        <v>592</v>
      </c>
      <c r="AR307" s="31">
        <f>IF(LEFT(E307,1)*1=1,$S$72,$R$72)</f>
        <v>1</v>
      </c>
      <c r="AS307" s="2">
        <f>IF(LEFT(E307,1)*1=2,$U$72,$T$72)</f>
        <v>0</v>
      </c>
      <c r="AT307" s="33">
        <f>IF(LEFT(E307,1)*1=3,$W$72,$V$72)</f>
        <v>0</v>
      </c>
      <c r="AU307" s="31">
        <f>IF(MID(E307,3,1)*1=1,$Y$72,$X$72)</f>
        <v>1</v>
      </c>
      <c r="AV307" s="2">
        <f>IF(MID(E307,3,1)*1=2,$AA$72,$Z$72)</f>
        <v>0</v>
      </c>
      <c r="AW307" s="33">
        <f>IF(MID(E307,3,1)*1=3,$AC$72,$AB$72)</f>
        <v>0.4</v>
      </c>
      <c r="AX307" s="31">
        <f>IF(MID(E307,5,1)*1=1,$AE$72,$AD$72)</f>
        <v>0</v>
      </c>
      <c r="AY307" s="33">
        <f>IF(MID(E307,5,1)*1=2,$AG$72,$AF$72)</f>
        <v>100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customHeight="1">
      <c r="A308" s="2"/>
      <c r="B308" s="107">
        <v>915</v>
      </c>
      <c r="C308" s="31">
        <v>10</v>
      </c>
      <c r="D308" s="113" t="s">
        <v>22</v>
      </c>
      <c r="E308" s="2" t="s">
        <v>157</v>
      </c>
      <c r="F308" s="2"/>
      <c r="G308" s="2"/>
      <c r="H308" s="33"/>
      <c r="I308" s="173">
        <f>M308/AE308</f>
        <v>1390.7308648815749</v>
      </c>
      <c r="J308" s="174">
        <f>AH308/AE308</f>
        <v>9.8902251830526975</v>
      </c>
      <c r="K308" s="189">
        <f>RANK(I308,$I$76:$I$999)</f>
        <v>233</v>
      </c>
      <c r="L308" s="190" t="e">
        <f>RANK(I308,$I$889:$I$999)</f>
        <v>#N/A</v>
      </c>
      <c r="M308" s="173">
        <f>SUM(N308:R308)*(1+$D$22/100)</f>
        <v>41622.544318842811</v>
      </c>
      <c r="N308" s="174">
        <f>T308*(1+(IF((AG308+IF($D$62=1,15,0)+IF(F308="백어택",8,0))&gt;100,100,AG308+IF($D$62=1,15,0)+IF(F308="백어택",8,0))/100)*(AI308/100-1))</f>
        <v>30280.240391339987</v>
      </c>
      <c r="O308" s="174"/>
      <c r="P308" s="174"/>
      <c r="Q308" s="174"/>
      <c r="R308" s="175">
        <f>X308*(1+($D$57/100)*(AI308/100-1))</f>
        <v>7262.4835562993376</v>
      </c>
      <c r="S308" s="173">
        <f>SUM(T308:X308)</f>
        <v>19717.365836221386</v>
      </c>
      <c r="T308" s="174">
        <f>AL308*AU308</f>
        <v>14083.832740158134</v>
      </c>
      <c r="U308" s="174"/>
      <c r="V308" s="174"/>
      <c r="W308" s="174"/>
      <c r="X308" s="175">
        <f>AL308*AW308</f>
        <v>5633.5330960632537</v>
      </c>
      <c r="Y308" s="173">
        <f>SUM(Z308:AD308)</f>
        <v>30280.240391339987</v>
      </c>
      <c r="Z308" s="174">
        <f>T308*$D$58/100</f>
        <v>30280.240391339987</v>
      </c>
      <c r="AA308" s="174"/>
      <c r="AB308" s="174"/>
      <c r="AC308" s="174"/>
      <c r="AD308" s="175"/>
      <c r="AE308" s="173">
        <f>AO308*(1-$D$17/100)</f>
        <v>29.928540000000002</v>
      </c>
      <c r="AF308" s="174">
        <f>AP308+AV308</f>
        <v>36</v>
      </c>
      <c r="AG308" s="174">
        <f>IF($D$57+AY308&gt;100,100,$D$57+AY308)</f>
        <v>100</v>
      </c>
      <c r="AH308" s="174">
        <f>AQ308*AR308</f>
        <v>296</v>
      </c>
      <c r="AI308" s="174">
        <f>$D$58</f>
        <v>215</v>
      </c>
      <c r="AJ308" s="174">
        <f>10/5</f>
        <v>2</v>
      </c>
      <c r="AK308" s="174">
        <f>SUM(AL308:AN308)</f>
        <v>14083.832740158134</v>
      </c>
      <c r="AL308" s="174">
        <f>(VLOOKUP(C308,$B$36:$AG$39,32,FALSE)+VLOOKUP(C308,$B$40:$AG$43,32,FALSE)*$D$54)*$D$59/100</f>
        <v>14083.832740158134</v>
      </c>
      <c r="AM308" s="174"/>
      <c r="AN308" s="174"/>
      <c r="AO308" s="176">
        <v>30</v>
      </c>
      <c r="AP308" s="174">
        <v>36</v>
      </c>
      <c r="AQ308" s="175">
        <f>VLOOKUP(C308,$B$45:$AG$48,32,FALSE)</f>
        <v>592</v>
      </c>
      <c r="AR308" s="31">
        <f>IF(LEFT(E308,1)*1=1,$S$72,$R$72)</f>
        <v>0.5</v>
      </c>
      <c r="AS308" s="2">
        <f>IF(LEFT(E308,1)*1=2,$U$72,$T$72)</f>
        <v>0</v>
      </c>
      <c r="AT308" s="33">
        <f>IF(LEFT(E308,1)*1=3,$W$72,$V$72)</f>
        <v>0</v>
      </c>
      <c r="AU308" s="31">
        <f>IF(MID(E308,3,1)*1=1,$Y$72,$X$72)</f>
        <v>1</v>
      </c>
      <c r="AV308" s="2">
        <f>IF(MID(E308,3,1)*1=2,$AA$72,$Z$72)</f>
        <v>0</v>
      </c>
      <c r="AW308" s="33">
        <f>IF(MID(E308,3,1)*1=3,$AC$72,$AB$72)</f>
        <v>0.4</v>
      </c>
      <c r="AX308" s="31">
        <f>IF(MID(E308,5,1)*1=1,$AE$72,$AD$72)</f>
        <v>0</v>
      </c>
      <c r="AY308" s="33">
        <f>IF(MID(E308,5,1)*1=2,$AG$72,$AF$72)</f>
        <v>100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customHeight="1">
      <c r="A309" s="2"/>
      <c r="B309" s="107">
        <v>586</v>
      </c>
      <c r="C309" s="31">
        <v>7</v>
      </c>
      <c r="D309" s="111" t="s">
        <v>14</v>
      </c>
      <c r="E309" s="2" t="s">
        <v>91</v>
      </c>
      <c r="F309" s="2" t="s">
        <v>149</v>
      </c>
      <c r="G309" s="2"/>
      <c r="H309" s="33" t="s">
        <v>81</v>
      </c>
      <c r="I309" s="173">
        <f>M309/AE309</f>
        <v>1389.3511201282763</v>
      </c>
      <c r="J309" s="174">
        <f>AH309/AE309</f>
        <v>20.992886621481624</v>
      </c>
      <c r="K309" s="189">
        <f>RANK(I309,$I$76:$I$999)</f>
        <v>235</v>
      </c>
      <c r="L309" s="190" t="e">
        <f>RANK(I309,$I$461:$I$888)</f>
        <v>#N/A</v>
      </c>
      <c r="M309" s="173">
        <f>SUM(N309:R309)</f>
        <v>30311.353769119749</v>
      </c>
      <c r="N309" s="174">
        <f>T309*(1+(IF((AG309+IF($D$62=1,15,0)+IF(F309="백어택",8,0))&gt;100,100,AG309+IF($D$62=1,15,0)+IF(F309="백어택",8,0))/100)*(AI309/100-1))</f>
        <v>9093.8746925013329</v>
      </c>
      <c r="O309" s="174">
        <f>U309*(1+((IF((AG309+IF($D$62=1,15,0)+IF(F309="백어택",8,0))&gt;100,100,AG309+IF($D$62=1,15,0)+IF(F309="백어택",8,0))/100)*(AI309/100-1)))</f>
        <v>9093.8746925013329</v>
      </c>
      <c r="P309" s="174">
        <f>V309*(1+(IF((AG309+IF($D$62=1,15,0)+IF(F309="백어택",8,0))&gt;100,100,AG309+IF($D$62=1,15,0)+IF(F309="백어택",8,0))/100)*(AI309/100-1))</f>
        <v>12123.604384117081</v>
      </c>
      <c r="Q309" s="174">
        <f>W309*(1+(IF((AG309+IF($D$62=1,15,0)+IF(F309="백어택",8,0))&gt;100,100,AG309+IF($D$62=1,15,0)+IF(F309="백어택",8,0))/100)*(AI309/100-1))</f>
        <v>0</v>
      </c>
      <c r="R309" s="175"/>
      <c r="S309" s="173">
        <f>SUM(T309:X309)</f>
        <v>21946.41987166425</v>
      </c>
      <c r="T309" s="174">
        <f>AL309*IF(H309="근접",AR309,1)*AU309*AY309*IF(F309="백어택",1.2,1)</f>
        <v>6584.2652156717477</v>
      </c>
      <c r="U309" s="174">
        <f>AM309*IF(H309="근접",AR309,1)*AU309*AY309*IF(F309="백어택",1.2,1)</f>
        <v>6584.2652156717477</v>
      </c>
      <c r="V309" s="174">
        <f>AN309*IF(H309="근접",AR309,1)*AU309*AY309*IF(F309="백어택",1.2,1)</f>
        <v>8777.8894403207541</v>
      </c>
      <c r="W309" s="174">
        <f>(AL309+AM309+AN309)*IF(H309="근접",AR309,1)*AU309*IF(AX309=1,0,0.6)*IF(F309="백어택",1.2,1)</f>
        <v>0</v>
      </c>
      <c r="X309" s="175"/>
      <c r="Y309" s="173">
        <f>SUM(Z309:AD309)</f>
        <v>47184.802724078138</v>
      </c>
      <c r="Z309" s="174">
        <f>T309*AI309/100</f>
        <v>14156.170213694259</v>
      </c>
      <c r="AA309" s="174">
        <f>U309*AI309/100</f>
        <v>14156.170213694259</v>
      </c>
      <c r="AB309" s="174">
        <f>V309*AI309/100</f>
        <v>18872.46229668962</v>
      </c>
      <c r="AC309" s="174">
        <f>W309*AI309/100</f>
        <v>0</v>
      </c>
      <c r="AD309" s="175"/>
      <c r="AE309" s="173">
        <f>AO309*(1-$D$20/100)*(1-$D$17/100)-AW309</f>
        <v>21.816913903176005</v>
      </c>
      <c r="AF309" s="174">
        <f>AP309</f>
        <v>36</v>
      </c>
      <c r="AG309" s="174">
        <f>IF($D$57&gt;100,100,$D$57)</f>
        <v>25.143699999999999</v>
      </c>
      <c r="AH309" s="174">
        <f>AQ309*AS309</f>
        <v>458</v>
      </c>
      <c r="AI309" s="174">
        <f>$D$58</f>
        <v>215</v>
      </c>
      <c r="AJ309" s="174">
        <f>10/3</f>
        <v>3.3333333333333335</v>
      </c>
      <c r="AK309" s="174">
        <f>SUM(AL309:AN309)</f>
        <v>18288.683226386875</v>
      </c>
      <c r="AL309" s="174">
        <f>(IF(H309="근접",$D$61*(VLOOKUP(C309,$B$36:$AG$39,19,FALSE)+VLOOKUP(C309,$B$40:$AG$43,19,FALSE)*$D$54),$D$60*(VLOOKUP(C309,$B$36:$AG$39,19,FALSE)+VLOOKUP(C309,$B$40:$AG$43,19,FALSE)*$D$54)))*$D$59/100</f>
        <v>5486.8876797264566</v>
      </c>
      <c r="AM309" s="174">
        <f>(IF(H309="근접",$D$61*(VLOOKUP(C309,$B$36:$AG$39,20,FALSE)+VLOOKUP(C309,$B$40:$AG$43,20,FALSE)*$D$54),$D$60*(VLOOKUP(C309,$B$36:$AG$39,20,FALSE)+VLOOKUP(C309,$B$40:$AG$43,20,FALSE)*$D$54)))*$D$59/100</f>
        <v>5486.8876797264566</v>
      </c>
      <c r="AN309" s="174">
        <f>(IF(H309="근접",$D$61*(VLOOKUP(C309,$B$36:$AG$39,21,FALSE)+VLOOKUP(C309,$B$40:$AG$43,21,FALSE)*$D$54),$D$60*(VLOOKUP(C309,$B$36:$AG$39,21,FALSE)+VLOOKUP(C309,$B$40:$AG$43,21,FALSE)*$D$54)))*$D$59/100</f>
        <v>7314.9078669339624</v>
      </c>
      <c r="AO309" s="176">
        <v>36</v>
      </c>
      <c r="AP309" s="174">
        <v>36</v>
      </c>
      <c r="AQ309" s="175">
        <f>VLOOKUP(C309,$B$45:$AA$48,19,FALSE)</f>
        <v>458</v>
      </c>
      <c r="AR309" s="31">
        <f>IF(LEFT(E309,1)*1=1,$S$64,$R$64)</f>
        <v>1</v>
      </c>
      <c r="AS309" s="2">
        <f>IF(LEFT(E309,1)*1=2,$U$64,$T$64)</f>
        <v>1</v>
      </c>
      <c r="AT309" s="33">
        <f>IF(LEFT(E309,1)*1=3,$W$64,$V$64)</f>
        <v>0</v>
      </c>
      <c r="AU309" s="31">
        <f>IF(MID(E309,3,1)*1=1,$Y$64,$X$64)</f>
        <v>1</v>
      </c>
      <c r="AV309" s="2">
        <f>IF(MID(E309,3,1)*1=2,$AA$64,$Z$64)</f>
        <v>0</v>
      </c>
      <c r="AW309" s="33">
        <f>IF(MID(E309,3,1)*1=3,$AC$64,$AB$64)</f>
        <v>6</v>
      </c>
      <c r="AX309" s="31">
        <f>IF(MID(E309,5,1)*1=1,$AE$64,$AD$64)</f>
        <v>1</v>
      </c>
      <c r="AY309" s="33">
        <f>IF(MID(E309,5,1)*1=2,$AG$64,$AF$64)</f>
        <v>1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customHeight="1">
      <c r="A310" s="2"/>
      <c r="B310" s="107">
        <v>592</v>
      </c>
      <c r="C310" s="31">
        <v>7</v>
      </c>
      <c r="D310" s="111" t="s">
        <v>14</v>
      </c>
      <c r="E310" s="2" t="s">
        <v>103</v>
      </c>
      <c r="F310" s="2" t="s">
        <v>149</v>
      </c>
      <c r="G310" s="2"/>
      <c r="H310" s="33" t="s">
        <v>81</v>
      </c>
      <c r="I310" s="173">
        <f>M310/AE310</f>
        <v>1389.3511201282763</v>
      </c>
      <c r="J310" s="174">
        <f>AH310/AE310</f>
        <v>10.496443310740812</v>
      </c>
      <c r="K310" s="189">
        <f>RANK(I310,$I$76:$I$999)</f>
        <v>235</v>
      </c>
      <c r="L310" s="190" t="e">
        <f>RANK(I310,$I$461:$I$888)</f>
        <v>#N/A</v>
      </c>
      <c r="M310" s="173">
        <f>SUM(N310:R310)</f>
        <v>30311.353769119749</v>
      </c>
      <c r="N310" s="174">
        <f>T310*(1+(IF((AG310+IF($D$62=1,15,0)+IF(F310="백어택",8,0))&gt;100,100,AG310+IF($D$62=1,15,0)+IF(F310="백어택",8,0))/100)*(AI310/100-1))</f>
        <v>9093.8746925013329</v>
      </c>
      <c r="O310" s="174">
        <f>U310*(1+((IF((AG310+IF($D$62=1,15,0)+IF(F310="백어택",8,0))&gt;100,100,AG310+IF($D$62=1,15,0)+IF(F310="백어택",8,0))/100)*(AI310/100-1)))</f>
        <v>9093.8746925013329</v>
      </c>
      <c r="P310" s="174">
        <f>V310*(1+(IF((AG310+IF($D$62=1,15,0)+IF(F310="백어택",8,0))&gt;100,100,AG310+IF($D$62=1,15,0)+IF(F310="백어택",8,0))/100)*(AI310/100-1))</f>
        <v>12123.604384117081</v>
      </c>
      <c r="Q310" s="174">
        <f>W310*(1+(IF((AG310+IF($D$62=1,15,0)+IF(F310="백어택",8,0))&gt;100,100,AG310+IF($D$62=1,15,0)+IF(F310="백어택",8,0))/100)*(AI310/100-1))</f>
        <v>0</v>
      </c>
      <c r="R310" s="175"/>
      <c r="S310" s="173">
        <f>SUM(T310:X310)</f>
        <v>21946.41987166425</v>
      </c>
      <c r="T310" s="174">
        <f>AL310*IF(H310="근접",AR310,1)*AU310*AY310*IF(F310="백어택",1.2,1)</f>
        <v>6584.2652156717477</v>
      </c>
      <c r="U310" s="174">
        <f>AM310*IF(H310="근접",AR310,1)*AU310*AY310*IF(F310="백어택",1.2,1)</f>
        <v>6584.2652156717477</v>
      </c>
      <c r="V310" s="174">
        <f>AN310*IF(H310="근접",AR310,1)*AU310*AY310*IF(F310="백어택",1.2,1)</f>
        <v>8777.8894403207541</v>
      </c>
      <c r="W310" s="174">
        <f>(AL310+AM310+AN310)*IF(H310="근접",AR310,1)*AU310*IF(AX310=1,0,0.6)*IF(F310="백어택",1.2,1)</f>
        <v>0</v>
      </c>
      <c r="X310" s="175"/>
      <c r="Y310" s="173">
        <f>SUM(Z310:AD310)</f>
        <v>47184.802724078138</v>
      </c>
      <c r="Z310" s="174">
        <f>T310*AI310/100</f>
        <v>14156.170213694259</v>
      </c>
      <c r="AA310" s="174">
        <f>U310*AI310/100</f>
        <v>14156.170213694259</v>
      </c>
      <c r="AB310" s="174">
        <f>V310*AI310/100</f>
        <v>18872.46229668962</v>
      </c>
      <c r="AC310" s="174">
        <f>W310*AI310/100</f>
        <v>0</v>
      </c>
      <c r="AD310" s="175"/>
      <c r="AE310" s="173">
        <f>AO310*(1-$D$20/100)*(1-$D$17/100)-AW310</f>
        <v>21.816913903176005</v>
      </c>
      <c r="AF310" s="174">
        <f>AP310</f>
        <v>36</v>
      </c>
      <c r="AG310" s="174">
        <f>IF($D$57&gt;100,100,$D$57)</f>
        <v>25.143699999999999</v>
      </c>
      <c r="AH310" s="174">
        <f>AQ310*AS310</f>
        <v>229</v>
      </c>
      <c r="AI310" s="174">
        <f>$D$58</f>
        <v>215</v>
      </c>
      <c r="AJ310" s="174">
        <f>10/3</f>
        <v>3.3333333333333335</v>
      </c>
      <c r="AK310" s="174">
        <f>SUM(AL310:AN310)</f>
        <v>18288.683226386875</v>
      </c>
      <c r="AL310" s="174">
        <f>(IF(H310="근접",$D$61*(VLOOKUP(C310,$B$36:$AG$39,19,FALSE)+VLOOKUP(C310,$B$40:$AG$43,19,FALSE)*$D$54),$D$60*(VLOOKUP(C310,$B$36:$AG$39,19,FALSE)+VLOOKUP(C310,$B$40:$AG$43,19,FALSE)*$D$54)))*$D$59/100</f>
        <v>5486.8876797264566</v>
      </c>
      <c r="AM310" s="174">
        <f>(IF(H310="근접",$D$61*(VLOOKUP(C310,$B$36:$AG$39,20,FALSE)+VLOOKUP(C310,$B$40:$AG$43,20,FALSE)*$D$54),$D$60*(VLOOKUP(C310,$B$36:$AG$39,20,FALSE)+VLOOKUP(C310,$B$40:$AG$43,20,FALSE)*$D$54)))*$D$59/100</f>
        <v>5486.8876797264566</v>
      </c>
      <c r="AN310" s="174">
        <f>(IF(H310="근접",$D$61*(VLOOKUP(C310,$B$36:$AG$39,21,FALSE)+VLOOKUP(C310,$B$40:$AG$43,21,FALSE)*$D$54),$D$60*(VLOOKUP(C310,$B$36:$AG$39,21,FALSE)+VLOOKUP(C310,$B$40:$AG$43,21,FALSE)*$D$54)))*$D$59/100</f>
        <v>7314.9078669339624</v>
      </c>
      <c r="AO310" s="176">
        <v>36</v>
      </c>
      <c r="AP310" s="174">
        <v>36</v>
      </c>
      <c r="AQ310" s="175">
        <f>VLOOKUP(C310,$B$45:$AA$48,19,FALSE)</f>
        <v>458</v>
      </c>
      <c r="AR310" s="31">
        <f>IF(LEFT(E310,1)*1=1,$S$64,$R$64)</f>
        <v>1</v>
      </c>
      <c r="AS310" s="2">
        <f>IF(LEFT(E310,1)*1=2,$U$64,$T$64)</f>
        <v>0.5</v>
      </c>
      <c r="AT310" s="33">
        <f>IF(LEFT(E310,1)*1=3,$W$64,$V$64)</f>
        <v>0</v>
      </c>
      <c r="AU310" s="31">
        <f>IF(MID(E310,3,1)*1=1,$Y$64,$X$64)</f>
        <v>1</v>
      </c>
      <c r="AV310" s="2">
        <f>IF(MID(E310,3,1)*1=2,$AA$64,$Z$64)</f>
        <v>0</v>
      </c>
      <c r="AW310" s="33">
        <f>IF(MID(E310,3,1)*1=3,$AC$64,$AB$64)</f>
        <v>6</v>
      </c>
      <c r="AX310" s="31">
        <f>IF(MID(E310,5,1)*1=1,$AE$64,$AD$64)</f>
        <v>1</v>
      </c>
      <c r="AY310" s="33">
        <f>IF(MID(E310,5,1)*1=2,$AG$64,$AF$64)</f>
        <v>1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customHeight="1">
      <c r="A311" s="2"/>
      <c r="B311" s="107">
        <v>143</v>
      </c>
      <c r="C311" s="31">
        <v>10</v>
      </c>
      <c r="D311" s="106" t="s">
        <v>7</v>
      </c>
      <c r="E311" s="2" t="s">
        <v>162</v>
      </c>
      <c r="F311" s="2"/>
      <c r="G311" s="2" t="s">
        <v>184</v>
      </c>
      <c r="H311" s="33"/>
      <c r="I311" s="173">
        <f>M311/AE311</f>
        <v>1384.4624853826231</v>
      </c>
      <c r="J311" s="174">
        <f>AH311/AE311</f>
        <v>32.967417276842326</v>
      </c>
      <c r="K311" s="189">
        <f>RANK(I311,$I$76:$I$999)</f>
        <v>237</v>
      </c>
      <c r="L311" s="190">
        <f>RANK(I311,$I$76:$I$460)</f>
        <v>237</v>
      </c>
      <c r="M311" s="173">
        <f>N311+R311/2</f>
        <v>12430.482261681975</v>
      </c>
      <c r="N311" s="174">
        <f>T311*(1+(IF((AG311+IF($D$62=1,15,0)+AV311+IF(F311="백어택",8,0))&gt;100,100,(AG311+IF($D$62=1,15,0)+AV311+IF(F311="백어택",8,0)))/100)*((AI311/100-1)))</f>
        <v>11340.901129048116</v>
      </c>
      <c r="O311" s="174"/>
      <c r="P311" s="174"/>
      <c r="Q311" s="174"/>
      <c r="R311" s="175">
        <f>X311*(1+(IF(AG311+IF($D$62=1,15,0)&gt;100,100,AG311+IF($D$62=1,15,0)))/100*(AI311/100-1))</f>
        <v>2179.1622652677174</v>
      </c>
      <c r="S311" s="173">
        <f>SUM(T311:X311)</f>
        <v>6269.780840448977</v>
      </c>
      <c r="T311" s="174">
        <f>AL311*AX311</f>
        <v>4776.9758784373162</v>
      </c>
      <c r="U311" s="174"/>
      <c r="V311" s="174"/>
      <c r="W311" s="174"/>
      <c r="X311" s="175">
        <f>AS311*AL311</f>
        <v>1492.8049620116612</v>
      </c>
      <c r="Y311" s="173">
        <f>SUM(Z311:AD311)</f>
        <v>13480.0288069653</v>
      </c>
      <c r="Z311" s="174">
        <f>T311*$D$58/100</f>
        <v>10270.498138640229</v>
      </c>
      <c r="AA311" s="174"/>
      <c r="AB311" s="174"/>
      <c r="AC311" s="174"/>
      <c r="AD311" s="175">
        <f>X311*$D$58/100</f>
        <v>3209.5306683250715</v>
      </c>
      <c r="AE311" s="173">
        <f>AO311*(1-$D$17/100)-AY311</f>
        <v>8.9785620000000002</v>
      </c>
      <c r="AF311" s="174">
        <f>AP311</f>
        <v>36</v>
      </c>
      <c r="AG311" s="174">
        <f>IF($D$57&gt;100,100,$D$57)</f>
        <v>25.143699999999999</v>
      </c>
      <c r="AH311" s="174">
        <f>AQ311*AR311</f>
        <v>296</v>
      </c>
      <c r="AI311" s="174">
        <f>$D$58+$D$19</f>
        <v>282.85969999999998</v>
      </c>
      <c r="AJ311" s="174">
        <f>10*AX311*AU311/9</f>
        <v>2.2222222222222223</v>
      </c>
      <c r="AK311" s="174">
        <f>SUM(AL311:AN311)</f>
        <v>2388.4879392186581</v>
      </c>
      <c r="AL311" s="174">
        <f>(VLOOKUP(C311,$B$36:$AG$39,8,FALSE)+VLOOKUP(C311,$B$40:$AG$43,8,FALSE)*$D$54)*$D$59/100</f>
        <v>2388.4879392186581</v>
      </c>
      <c r="AM311" s="174"/>
      <c r="AN311" s="174"/>
      <c r="AO311" s="176">
        <v>9</v>
      </c>
      <c r="AP311" s="174">
        <v>36</v>
      </c>
      <c r="AQ311" s="175">
        <f>VLOOKUP(C311,$B$45:$AA$48,8,FALSE)</f>
        <v>296</v>
      </c>
      <c r="AR311" s="31">
        <f>IF(LEFT(E311,1)*1=1,$S$57,$R$57)</f>
        <v>1</v>
      </c>
      <c r="AS311" s="2">
        <f>IF(LEFT(E311,1)*1=2,$U$57,$T$57)</f>
        <v>0.625</v>
      </c>
      <c r="AT311" s="33">
        <f>IF(LEFT(E311,1)*1=3,$W$57,$V$57)</f>
        <v>0</v>
      </c>
      <c r="AU311" s="31">
        <f>IF(MID(E311,3,1)*1=1,$Y$57,$X$57)</f>
        <v>1</v>
      </c>
      <c r="AV311" s="2">
        <f>IF(MID(E311,3,1)*1=2,$AA$57,$Z$57)</f>
        <v>50</v>
      </c>
      <c r="AW311" s="33">
        <f>IF(MID(E311,3,1)*1=3,$AC$57,$AB$57)</f>
        <v>0</v>
      </c>
      <c r="AX311" s="31">
        <f>IF(MID(E311,5,1)*1=1,$AE$57,$AD$57)</f>
        <v>2</v>
      </c>
      <c r="AY311" s="33">
        <f>IF(MID(E311,5,1)*1=2,$AG$57,$AF$57)</f>
        <v>0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customHeight="1">
      <c r="A312" s="2"/>
      <c r="B312" s="107">
        <v>717</v>
      </c>
      <c r="C312" s="31">
        <v>4</v>
      </c>
      <c r="D312" s="111" t="s">
        <v>18</v>
      </c>
      <c r="E312" s="2" t="s">
        <v>148</v>
      </c>
      <c r="F312" s="2" t="s">
        <v>149</v>
      </c>
      <c r="G312" s="2"/>
      <c r="H312" s="33" t="s">
        <v>81</v>
      </c>
      <c r="I312" s="173">
        <f>M312/AE312</f>
        <v>1384.329260417145</v>
      </c>
      <c r="J312" s="174">
        <f>AH312/AE312</f>
        <v>13.682045101555167</v>
      </c>
      <c r="K312" s="189">
        <f>RANK(I312,$I$76:$I$999)</f>
        <v>238</v>
      </c>
      <c r="L312" s="190" t="e">
        <f>RANK(I312,$I$461:$I$888)</f>
        <v>#N/A</v>
      </c>
      <c r="M312" s="173">
        <f>SUM(N312:R312)</f>
        <v>20134.528192112106</v>
      </c>
      <c r="N312" s="174">
        <f>T312*(1+(IF((AG312+IF($D$62=1,15,0)+IF(F312="백어택",8,0))&gt;100,100,AG312+IF($D$62=1,15,0)+IF(F312="백어택",8,0))/100)*(AI312/100-1))</f>
        <v>12079.961822730469</v>
      </c>
      <c r="O312" s="174">
        <f>U312*(1+(IF(($D$57+IF($D$62=1,15,0)+IF(F312="백어택",8,0))&gt;100,100,$D$57+IF($D$62=1,15,0)+IF(F312="백어택",8,0))/100)*(AI312/100-1))</f>
        <v>8054.5663693816359</v>
      </c>
      <c r="P312" s="174"/>
      <c r="Q312" s="174"/>
      <c r="R312" s="175"/>
      <c r="S312" s="173">
        <f>SUM(T312:X312)</f>
        <v>14578.06249723255</v>
      </c>
      <c r="T312" s="174">
        <f>AL312*IF(H312="근접",AT312,IF(AV312=1,AT312,1))*AU312*AX312*IF(F312="백어택",1.2,1)</f>
        <v>8746.2907864380868</v>
      </c>
      <c r="U312" s="174">
        <f>IF(AX312=1,AM312*IF(H312="근접",AT312,IF(AV312=1,AT312,1)),0)*AU312*AY312*IF(AX312=1,1,0)*IF(F312="백어택",1.2,1)</f>
        <v>5831.7717107944636</v>
      </c>
      <c r="V312" s="174"/>
      <c r="W312" s="174"/>
      <c r="X312" s="175"/>
      <c r="Y312" s="173">
        <f>SUM(Z312:AD312)</f>
        <v>31342.834369049982</v>
      </c>
      <c r="Z312" s="174">
        <f>T312*$D$58/100</f>
        <v>18804.525190841887</v>
      </c>
      <c r="AA312" s="174">
        <f>U312*$D$58/100</f>
        <v>12538.309178208096</v>
      </c>
      <c r="AB312" s="174"/>
      <c r="AC312" s="174"/>
      <c r="AD312" s="175"/>
      <c r="AE312" s="173">
        <f>(AO312*(1-$D$20/100)*(1-$D$17/100)-AR312)*IF(AW312="보스대상",1,POWER(0.85,AW312))</f>
        <v>14.544609268784001</v>
      </c>
      <c r="AF312" s="174">
        <f>AP312</f>
        <v>36</v>
      </c>
      <c r="AG312" s="174">
        <f>IF($D$57&gt;100,100,$D$57)</f>
        <v>25.143699999999999</v>
      </c>
      <c r="AH312" s="174">
        <f>AQ312</f>
        <v>199</v>
      </c>
      <c r="AI312" s="174">
        <f>$D$58</f>
        <v>215</v>
      </c>
      <c r="AJ312" s="174">
        <f>10*AS312/IF(AX312=1,IF(AY312=1,4.5,4),4)</f>
        <v>2.2222222222222223</v>
      </c>
      <c r="AK312" s="174">
        <f>SUM(AL312:AN312)</f>
        <v>12148.385414360459</v>
      </c>
      <c r="AL312" s="174">
        <f>IF(AV312=1,$D$61*(VLOOKUP(C312,$B$36:$AG$39,25,FALSE)+VLOOKUP(C312,$B$40:$AG$43,25,FALSE)*$D$54),(IF(H312="근접",$D$61*(VLOOKUP(C312,$B$36:$AG$39,25,FALSE)+VLOOKUP(C312,$B$40:$AG$43,25,FALSE)*$D$54),$D$60*(VLOOKUP(C312,$B$36:$AG$39,25,FALSE)+VLOOKUP(C312,$B$40:$AG$43,25,FALSE)*$D$54))))*$D$59/100</f>
        <v>7288.5756553650726</v>
      </c>
      <c r="AM312" s="174">
        <f>(IF(AV312=1,$D$61*(VLOOKUP(C312,$B$36:$AG$39,26,FALSE)+VLOOKUP(C312,$B$40:$AG$43,26,FALSE)*$D$54),IF(H312="근접",$D$61*(VLOOKUP(C312,$B$36:$AG$39,26,FALSE)+VLOOKUP(C312,$B$40:$AG$43,26,FALSE)*$D$54),$D$60*(VLOOKUP(C312,$B$36:$AG$39,26,FALSE)+VLOOKUP(C312,$B$40:$AG$43,26,FALSE)*$D$54))))*$D$59/100</f>
        <v>4859.8097589953868</v>
      </c>
      <c r="AN312" s="174"/>
      <c r="AO312" s="176">
        <v>24</v>
      </c>
      <c r="AP312" s="174">
        <v>36</v>
      </c>
      <c r="AQ312" s="175">
        <f>VLOOKUP(C312,$B$45:$AA$48,25,FALSE)</f>
        <v>199</v>
      </c>
      <c r="AR312" s="31">
        <f>IF(LEFT(E312,1)*1=1,$S$68,$R$68)</f>
        <v>4</v>
      </c>
      <c r="AS312" s="2">
        <f>IF(LEFT(E312,1)*1=2,$U$68,$T$68)</f>
        <v>1</v>
      </c>
      <c r="AT312" s="33">
        <f>IF(LEFT(E312,1)*1=3,$W$68,$V$68)</f>
        <v>1</v>
      </c>
      <c r="AU312" s="31">
        <f>IF(MID(E312,3,1)*1=1,$Y$68,$X$68)</f>
        <v>1</v>
      </c>
      <c r="AV312" s="2">
        <f>IF(MID(E312,3,1)*1=2,$AA$68,$Z$68)</f>
        <v>0</v>
      </c>
      <c r="AW312" s="33" t="str">
        <f>IF(MID(E312,3,1)*1=3,$AC$68,$AB$68)</f>
        <v>보스대상</v>
      </c>
      <c r="AX312" s="31">
        <f>IF(MID(E312,5,1)*1=1,$AE$68,$AD$68)</f>
        <v>1</v>
      </c>
      <c r="AY312" s="33">
        <f>IF(MID(E312,5,1)*1=2,$AG$68,$AF$68)</f>
        <v>1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customHeight="1">
      <c r="A313" s="2"/>
      <c r="B313" s="107">
        <v>214</v>
      </c>
      <c r="C313" s="31">
        <v>10</v>
      </c>
      <c r="D313" s="106" t="s">
        <v>10</v>
      </c>
      <c r="E313" s="2" t="s">
        <v>102</v>
      </c>
      <c r="F313" s="2"/>
      <c r="G313" s="2"/>
      <c r="H313" s="33"/>
      <c r="I313" s="173">
        <f>M313/AE313</f>
        <v>1382.9481384056362</v>
      </c>
      <c r="J313" s="174">
        <f>AH313/AE313</f>
        <v>25.811482952392598</v>
      </c>
      <c r="K313" s="189">
        <f>RANK(I313,$I$76:$I$999)</f>
        <v>239</v>
      </c>
      <c r="L313" s="190">
        <f>RANK(I313,$I$76:$I$460)</f>
        <v>239</v>
      </c>
      <c r="M313" s="173">
        <f>SUM(N313:R313)</f>
        <v>22074.463295039262</v>
      </c>
      <c r="N313" s="174">
        <f>T313*(1+(IF(($AG313+IF($D$62=1,15,0)+IF($F313="백어택",8,0))&gt;100,100,($AG313+IF($D$62=1,15,0)+IF($F313="백어택",8,0)))/100)*((($AI313+AY313)/100-1)))</f>
        <v>4908.4309590689336</v>
      </c>
      <c r="O313" s="174">
        <f>U313*(1+(IF(($AG313+IF($D$62=1,IF(AS313=15,0,15),0)+$AS313+IF($F313="백어택",8,0))&gt;100,100,($AG313+IF($D$62=1,IF(AS313=15,0,15),0)+$AS313+IF($F313="백어택",8,0)))/100)*((($AI313+$AY313)/100-1)))</f>
        <v>5722.0107786567769</v>
      </c>
      <c r="P313" s="174">
        <f>V313*(1+(IF(($AG313+IF($D$62=1,IF(AT313=15,0,15),0)+$AS313+IF($F313="백어택",8,0))&gt;100,100,($AG313+IF($D$62=1,IF(AT313=15,0,15),0)+$AS313+IF($F313="백어택",8,0)))/100)*((($AI313+$AY313)/100-1)))</f>
        <v>5722.0107786567769</v>
      </c>
      <c r="Q313" s="174">
        <f>W313*(1+(IF(($AG313+IF($D$62=1,IF(AU313=15,0,15),0)+$AS313+IF($F313="백어택",8,0))&gt;100,100,($AG313+IF($D$62=1,IF(AU313=15,0,15),0)+$AS313+IF($F313="백어택",8,0)))/100)*((($AI313+$AY313)/100-1)))</f>
        <v>5722.0107786567769</v>
      </c>
      <c r="R313" s="175">
        <f>X313*(1+(IF($D$57+AS313&gt;100,100,$D$57+AS313)/100)*(AI313/100-1))</f>
        <v>0</v>
      </c>
      <c r="S313" s="173">
        <f>SUM(T313:X313)</f>
        <v>7670.0434369674422</v>
      </c>
      <c r="T313" s="174">
        <f>AL313*AX313*IF(F313="백어택",1.2,1)/4</f>
        <v>1917.5108592418605</v>
      </c>
      <c r="U313" s="174">
        <f>T313</f>
        <v>1917.5108592418605</v>
      </c>
      <c r="V313" s="174">
        <f>U313</f>
        <v>1917.5108592418605</v>
      </c>
      <c r="W313" s="174">
        <f>V313</f>
        <v>1917.5108592418605</v>
      </c>
      <c r="X313" s="175">
        <f>AL313*IF(AU313=1,0,IF(AX313=1,AU313,0.324))</f>
        <v>0</v>
      </c>
      <c r="Y313" s="173">
        <f>SUM(Z313:AD313)</f>
        <v>21695.461855675792</v>
      </c>
      <c r="Z313" s="174">
        <f>T313*AI313/100</f>
        <v>5423.8654639189481</v>
      </c>
      <c r="AA313" s="174">
        <f>Z313</f>
        <v>5423.8654639189481</v>
      </c>
      <c r="AB313" s="174">
        <f>AA313</f>
        <v>5423.8654639189481</v>
      </c>
      <c r="AC313" s="174">
        <f>AB313</f>
        <v>5423.8654639189481</v>
      </c>
      <c r="AD313" s="175"/>
      <c r="AE313" s="173">
        <f>AO313*(1-$D$17/100)</f>
        <v>15.961888</v>
      </c>
      <c r="AF313" s="174">
        <f>AP313</f>
        <v>36</v>
      </c>
      <c r="AG313" s="174">
        <f>IF($D$57+AV313&gt;100,100,$D$57+AV313)</f>
        <v>55.143699999999995</v>
      </c>
      <c r="AH313" s="174">
        <f>AQ313</f>
        <v>412</v>
      </c>
      <c r="AI313" s="174">
        <f>$D$58+$D$19</f>
        <v>282.85969999999998</v>
      </c>
      <c r="AJ313" s="174">
        <f>10*AR313/(7-IF(AX313=1,0,3))</f>
        <v>1.4285714285714286</v>
      </c>
      <c r="AK313" s="174">
        <f>SUM(AL313:AN313)</f>
        <v>7670.0434369674422</v>
      </c>
      <c r="AL313" s="174">
        <f>(VLOOKUP(C313,$B$36:$AG$39,13,FALSE)+VLOOKUP(C313,$B$40:$AG$43,13,FALSE)*$D$54)*$D$59/100</f>
        <v>7670.0434369674422</v>
      </c>
      <c r="AM313" s="174"/>
      <c r="AN313" s="174"/>
      <c r="AO313" s="176">
        <v>16</v>
      </c>
      <c r="AP313" s="174">
        <v>36</v>
      </c>
      <c r="AQ313" s="175">
        <f>VLOOKUP(C313,$B$45:$AA$48,13,FALSE)</f>
        <v>412</v>
      </c>
      <c r="AR313" s="31">
        <f>IF(LEFT(E313,1)*1=1,$S$60,$R$60)</f>
        <v>1</v>
      </c>
      <c r="AS313" s="2">
        <f>IF(LEFT(E313,1)*1=2,$U$60,$T$60)</f>
        <v>15</v>
      </c>
      <c r="AT313" s="33">
        <f>IF(LEFT(E313,1)*1=3,$W$60,$V$60)</f>
        <v>0</v>
      </c>
      <c r="AU313" s="31">
        <f>IF(MID(E313,3,1)*1=1,$Y$60,$X$60)</f>
        <v>1</v>
      </c>
      <c r="AV313" s="2">
        <f>IF(MID(E313,3,1)*1=2,$AA$60,$Z$60)</f>
        <v>30</v>
      </c>
      <c r="AW313" s="33">
        <f>IF(MID(E313,3,1)*1=3,$AC$60,$AB$60)</f>
        <v>0</v>
      </c>
      <c r="AX313" s="31">
        <f>IF(MID(E313,5,1)*1=1,$AE$60,$AD$60)</f>
        <v>1</v>
      </c>
      <c r="AY313" s="33">
        <f>IF(MID(E313,5,1)*1=2,$AG$60,$AF$60)</f>
        <v>100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customHeight="1">
      <c r="A314" s="2"/>
      <c r="B314" s="107">
        <v>114</v>
      </c>
      <c r="C314" s="31">
        <v>10</v>
      </c>
      <c r="D314" s="106" t="s">
        <v>6</v>
      </c>
      <c r="E314" s="2" t="s">
        <v>95</v>
      </c>
      <c r="F314" s="2"/>
      <c r="G314" s="2" t="s">
        <v>183</v>
      </c>
      <c r="H314" s="33"/>
      <c r="I314" s="173">
        <f>M314/AE314</f>
        <v>1375.7951784527529</v>
      </c>
      <c r="J314" s="174">
        <f>AH314/AE314</f>
        <v>23.505991271208018</v>
      </c>
      <c r="K314" s="189">
        <f>RANK(I314,$I$76:$I$999)</f>
        <v>240</v>
      </c>
      <c r="L314" s="190">
        <f>RANK(I314,$I$76:$I$460)</f>
        <v>240</v>
      </c>
      <c r="M314" s="173">
        <f>SUM(N314:R314)</f>
        <v>27450.360686753567</v>
      </c>
      <c r="N314" s="174">
        <f>T314*(1+(IF((AG314+IF($D$62=1,15,0)+IF(F314="백어택",8,0))&gt;100,100,(AG314+IF($D$62=1,15,0)+IF(F314="백어택",8,0)))/100)*((AI314/100-1)))</f>
        <v>27450.360686753567</v>
      </c>
      <c r="O314" s="174"/>
      <c r="P314" s="174"/>
      <c r="Q314" s="174"/>
      <c r="R314" s="175"/>
      <c r="S314" s="173">
        <f>SUM(T314:X314)</f>
        <v>10735.649964512839</v>
      </c>
      <c r="T314" s="174">
        <f>AL314*AW314*AT314*AX314*AY314</f>
        <v>10735.649964512839</v>
      </c>
      <c r="U314" s="174"/>
      <c r="V314" s="174"/>
      <c r="W314" s="174"/>
      <c r="X314" s="175"/>
      <c r="Y314" s="173">
        <f>SUM(Z314:AD314)</f>
        <v>23081.647423702605</v>
      </c>
      <c r="Z314" s="174">
        <f>T314*$D$58/100</f>
        <v>23081.647423702605</v>
      </c>
      <c r="AA314" s="174"/>
      <c r="AB314" s="174"/>
      <c r="AC314" s="174"/>
      <c r="AD314" s="175"/>
      <c r="AE314" s="173">
        <f>AO314*(1-$D$17/100)</f>
        <v>19.952359999999999</v>
      </c>
      <c r="AF314" s="174">
        <f>AP314</f>
        <v>36</v>
      </c>
      <c r="AG314" s="174">
        <f>IF($D$57+AV314&gt;100,100,$D$57+AV314)</f>
        <v>85.143699999999995</v>
      </c>
      <c r="AH314" s="174">
        <f>AQ314*AR314</f>
        <v>469</v>
      </c>
      <c r="AI314" s="174">
        <f>$D$58+$D$19</f>
        <v>282.85969999999998</v>
      </c>
      <c r="AJ314" s="174">
        <f>10/IF(AX314=1,IF(AY314=1,5,6),4)</f>
        <v>1.6666666666666667</v>
      </c>
      <c r="AK314" s="174">
        <f>SUM(AL314:AN314)</f>
        <v>7668.3214032234573</v>
      </c>
      <c r="AL314" s="174">
        <f>(VLOOKUP(C314,$B$36:$AG$39,7,FALSE)+VLOOKUP(C314,$B$40:$AG$43,7,FALSE)*$D$54)*$D$59/100</f>
        <v>7668.3214032234573</v>
      </c>
      <c r="AM314" s="174"/>
      <c r="AN314" s="174"/>
      <c r="AO314" s="176">
        <v>20</v>
      </c>
      <c r="AP314" s="174">
        <v>36</v>
      </c>
      <c r="AQ314" s="175">
        <f>VLOOKUP(C314,$B$45:$AA$48,7,FALSE)</f>
        <v>469</v>
      </c>
      <c r="AR314" s="31">
        <f>IF(LEFT(E314,1)*1=1,$S$56,$R$56)</f>
        <v>1</v>
      </c>
      <c r="AS314" s="2">
        <f>IF(LEFT(E314,1)*1=2,$U$56,$T$56)</f>
        <v>0</v>
      </c>
      <c r="AT314" s="33">
        <f>IF(LEFT(E314,1)*1=3,$W$56,$V$56)</f>
        <v>1</v>
      </c>
      <c r="AU314" s="31">
        <f>IF(MID(E314,3,1)*1=1,$Y$56,$X$56)</f>
        <v>0</v>
      </c>
      <c r="AV314" s="2">
        <f>IF(MID(E314,3,1)*1=2,$AA$56,$Z$56)</f>
        <v>60</v>
      </c>
      <c r="AW314" s="33">
        <f>IF(MID(E314,3,1)*1=3,$AC$56,$AB$56)</f>
        <v>1</v>
      </c>
      <c r="AX314" s="31">
        <f>IF(MID(E314,5,1)*1=1,$AE$56,$AD$56)</f>
        <v>1</v>
      </c>
      <c r="AY314" s="33">
        <f>IF(MID(E314,5,1)*1=2,$AG$56,$AF$56)</f>
        <v>1.4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customHeight="1">
      <c r="A315" s="2"/>
      <c r="B315" s="107">
        <v>117</v>
      </c>
      <c r="C315" s="31">
        <v>10</v>
      </c>
      <c r="D315" s="106" t="s">
        <v>6</v>
      </c>
      <c r="E315" s="2" t="s">
        <v>154</v>
      </c>
      <c r="F315" s="2"/>
      <c r="G315" s="2" t="s">
        <v>183</v>
      </c>
      <c r="H315" s="33"/>
      <c r="I315" s="173">
        <f>M315/AE315</f>
        <v>1375.7951784527529</v>
      </c>
      <c r="J315" s="174">
        <f>AH315/AE315</f>
        <v>11.752995635604009</v>
      </c>
      <c r="K315" s="189">
        <f>RANK(I315,$I$76:$I$999)</f>
        <v>240</v>
      </c>
      <c r="L315" s="190">
        <f>RANK(I315,$I$76:$I$460)</f>
        <v>240</v>
      </c>
      <c r="M315" s="173">
        <f>SUM(N315:R315)</f>
        <v>27450.360686753567</v>
      </c>
      <c r="N315" s="174">
        <f>T315*(1+(IF((AG315+IF($D$62=1,15,0)+IF(F315="백어택",8,0))&gt;100,100,(AG315+IF($D$62=1,15,0)+IF(F315="백어택",8,0)))/100)*((AI315/100-1)))</f>
        <v>27450.360686753567</v>
      </c>
      <c r="O315" s="174"/>
      <c r="P315" s="174"/>
      <c r="Q315" s="174"/>
      <c r="R315" s="175"/>
      <c r="S315" s="173">
        <f>SUM(T315:X315)</f>
        <v>10735.649964512839</v>
      </c>
      <c r="T315" s="174">
        <f>AL315*AW315*AT315*AX315*AY315</f>
        <v>10735.649964512839</v>
      </c>
      <c r="U315" s="174"/>
      <c r="V315" s="174"/>
      <c r="W315" s="174"/>
      <c r="X315" s="175"/>
      <c r="Y315" s="173">
        <f>SUM(Z315:AD315)</f>
        <v>23081.647423702605</v>
      </c>
      <c r="Z315" s="174">
        <f>T315*$D$58/100</f>
        <v>23081.647423702605</v>
      </c>
      <c r="AA315" s="174"/>
      <c r="AB315" s="174"/>
      <c r="AC315" s="174"/>
      <c r="AD315" s="175"/>
      <c r="AE315" s="173">
        <f>AO315*(1-$D$17/100)</f>
        <v>19.952359999999999</v>
      </c>
      <c r="AF315" s="174">
        <f>AP315</f>
        <v>36</v>
      </c>
      <c r="AG315" s="174">
        <f>IF($D$57+AV315&gt;100,100,$D$57+AV315)</f>
        <v>85.143699999999995</v>
      </c>
      <c r="AH315" s="174">
        <f>AQ315*AR315</f>
        <v>234.5</v>
      </c>
      <c r="AI315" s="174">
        <f>$D$58+$D$19</f>
        <v>282.85969999999998</v>
      </c>
      <c r="AJ315" s="174">
        <f>10/IF(AX315=1,IF(AY315=1,5,6),4)</f>
        <v>1.6666666666666667</v>
      </c>
      <c r="AK315" s="174">
        <f>SUM(AL315:AN315)</f>
        <v>7668.3214032234573</v>
      </c>
      <c r="AL315" s="174">
        <f>(VLOOKUP(C315,$B$36:$AG$39,7,FALSE)+VLOOKUP(C315,$B$40:$AG$43,7,FALSE)*$D$54)*$D$59/100</f>
        <v>7668.3214032234573</v>
      </c>
      <c r="AM315" s="174"/>
      <c r="AN315" s="174"/>
      <c r="AO315" s="176">
        <v>20</v>
      </c>
      <c r="AP315" s="174">
        <v>36</v>
      </c>
      <c r="AQ315" s="175">
        <f>VLOOKUP(C315,$B$45:$AA$48,7,FALSE)</f>
        <v>469</v>
      </c>
      <c r="AR315" s="31">
        <f>IF(LEFT(E315,1)*1=1,$S$56,$R$56)</f>
        <v>0.5</v>
      </c>
      <c r="AS315" s="2">
        <f>IF(LEFT(E315,1)*1=2,$U$56,$T$56)</f>
        <v>0</v>
      </c>
      <c r="AT315" s="33">
        <f>IF(LEFT(E315,1)*1=3,$W$56,$V$56)</f>
        <v>1</v>
      </c>
      <c r="AU315" s="31">
        <f>IF(MID(E315,3,1)*1=1,$Y$56,$X$56)</f>
        <v>0</v>
      </c>
      <c r="AV315" s="2">
        <f>IF(MID(E315,3,1)*1=2,$AA$56,$Z$56)</f>
        <v>60</v>
      </c>
      <c r="AW315" s="33">
        <f>IF(MID(E315,3,1)*1=3,$AC$56,$AB$56)</f>
        <v>1</v>
      </c>
      <c r="AX315" s="31">
        <f>IF(MID(E315,5,1)*1=1,$AE$56,$AD$56)</f>
        <v>1</v>
      </c>
      <c r="AY315" s="33">
        <f>IF(MID(E315,5,1)*1=2,$AG$56,$AF$56)</f>
        <v>1.4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customHeight="1">
      <c r="A316" s="2"/>
      <c r="B316" s="107">
        <v>483</v>
      </c>
      <c r="C316" s="31">
        <v>10</v>
      </c>
      <c r="D316" s="111" t="s">
        <v>11</v>
      </c>
      <c r="E316" s="2" t="s">
        <v>234</v>
      </c>
      <c r="F316" s="2"/>
      <c r="G316" s="2" t="s">
        <v>239</v>
      </c>
      <c r="H316" s="33">
        <f>IF(AX316=1,5,1)</f>
        <v>5</v>
      </c>
      <c r="I316" s="173">
        <f>M316/AE316</f>
        <v>1371.5925116449832</v>
      </c>
      <c r="J316" s="174">
        <f>AH316/AE316</f>
        <v>25.538418908464536</v>
      </c>
      <c r="K316" s="189">
        <f>RANK(I316,$I$76:$I$999)</f>
        <v>242</v>
      </c>
      <c r="L316" s="190" t="e">
        <f>RANK(I316,$I$461:$I$888)</f>
        <v>#N/A</v>
      </c>
      <c r="M316" s="173">
        <f>SUM(N316:R316)</f>
        <v>31794.559005557854</v>
      </c>
      <c r="N316" s="174">
        <f>T316*(1+(IF((AG316+IF($D$62=1,15,0)+IF(F316="백어택",8,0))&gt;100,100,AG316+IF($D$62=1,15,0)+IF(F316="백어택",8,0))/100)*($D$58/100-1))</f>
        <v>28387.617516840779</v>
      </c>
      <c r="O316" s="174">
        <f>U316*(1+((IF(AG316+IF($D$62=1,15,0)+IF(F316="백어택",8,0)&gt;100,100,AG316+IF($D$62=1,15,0)+IF(F316="백어택",8,0))/100)*(AI316/100-1)))</f>
        <v>3406.9414887170747</v>
      </c>
      <c r="P316" s="174"/>
      <c r="Q316" s="174"/>
      <c r="R316" s="175"/>
      <c r="S316" s="173">
        <f>T316</f>
        <v>22020.371070003144</v>
      </c>
      <c r="T316" s="174">
        <f>H316*AL316*AS316*AX316*AY316</f>
        <v>22020.371070003144</v>
      </c>
      <c r="U316" s="174">
        <f>AM316*AS316*AV316*AY316</f>
        <v>2642.7760537083645</v>
      </c>
      <c r="V316" s="174"/>
      <c r="W316" s="174"/>
      <c r="X316" s="175"/>
      <c r="Y316" s="173">
        <f>SUM(Z316:AD316)</f>
        <v>53025.766315979745</v>
      </c>
      <c r="Z316" s="174">
        <f>T316*$D$58/100</f>
        <v>47343.797800506763</v>
      </c>
      <c r="AA316" s="174">
        <f>U316*$D$58/100</f>
        <v>5681.9685154729841</v>
      </c>
      <c r="AB316" s="174"/>
      <c r="AC316" s="174"/>
      <c r="AD316" s="175"/>
      <c r="AE316" s="173">
        <f>AO316*(1-$D$20/100)*(1-$D$17/100)-AR316</f>
        <v>23.180761585980001</v>
      </c>
      <c r="AF316" s="174">
        <f>AP316</f>
        <v>36</v>
      </c>
      <c r="AG316" s="174">
        <f>IF($D$57&gt;100,100,$D$57)</f>
        <v>25.143699999999999</v>
      </c>
      <c r="AH316" s="174">
        <f>AQ316</f>
        <v>592</v>
      </c>
      <c r="AI316" s="174">
        <f>$D$58</f>
        <v>215</v>
      </c>
      <c r="AJ316" s="174">
        <f>10/IF(AX316=1,7,6)</f>
        <v>1.4285714285714286</v>
      </c>
      <c r="AK316" s="174">
        <f>SUM(AL316:AN316)</f>
        <v>3082.9624582364359</v>
      </c>
      <c r="AL316" s="174">
        <f>(VLOOKUP(C316,$B$36:$AG$39,14,FALSE)+VLOOKUP(C316,$B$40:$AG$43,14,FALSE)*$D$54)*$D$59/100</f>
        <v>2202.0371070003143</v>
      </c>
      <c r="AM316" s="174">
        <f>(VLOOKUP(C316,$B$36:$AG$39,15,FALSE)+VLOOKUP(C316,$B$40:$AG$43,15,FALSE)*$D$54)*$D$59/100</f>
        <v>880.92535123612151</v>
      </c>
      <c r="AN316" s="174"/>
      <c r="AO316" s="176">
        <v>30</v>
      </c>
      <c r="AP316" s="174">
        <v>36</v>
      </c>
      <c r="AQ316" s="175">
        <f>VLOOKUP(C316,$B$45:$AA$48,14,FALSE)</f>
        <v>592</v>
      </c>
      <c r="AR316" s="31">
        <f>IF(LEFT(E316,1)*1=1,$S$61,$R$61)</f>
        <v>0</v>
      </c>
      <c r="AS316" s="2">
        <f>IF(LEFT(E316,1)*1=2,$U$61,$T$61)</f>
        <v>1</v>
      </c>
      <c r="AT316" s="33">
        <f>IF(LEFT(E316,1)*1=3,$W$61,$V$61)</f>
        <v>0</v>
      </c>
      <c r="AU316" s="31">
        <f>IF(MID(E316,3,1)*1=1,$Y$61,$X$61)</f>
        <v>0</v>
      </c>
      <c r="AV316" s="2">
        <f>IF(MID(E316,3,1)*1=2,$AA$61,$Z$61)</f>
        <v>1.5</v>
      </c>
      <c r="AW316" s="33">
        <f>IF(MID(E316,3,1)*1=3,$AC$61,$AB$61)</f>
        <v>0</v>
      </c>
      <c r="AX316" s="31">
        <f>IF(MID(E316,5,1)*1=1,$AE$61,$AD$61)</f>
        <v>1</v>
      </c>
      <c r="AY316" s="33">
        <f>IF(MID(E316,5,1)*1=2,$AG$61,$AF$61)</f>
        <v>2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customHeight="1">
      <c r="A317" s="2"/>
      <c r="B317" s="107">
        <v>489</v>
      </c>
      <c r="C317" s="31">
        <v>10</v>
      </c>
      <c r="D317" s="111" t="s">
        <v>11</v>
      </c>
      <c r="E317" s="2" t="s">
        <v>234</v>
      </c>
      <c r="F317" s="2"/>
      <c r="G317" s="2" t="s">
        <v>239</v>
      </c>
      <c r="H317" s="33">
        <f>IF(AX317=1,5,1)</f>
        <v>5</v>
      </c>
      <c r="I317" s="173">
        <f>M317/AE317</f>
        <v>1371.5925116449832</v>
      </c>
      <c r="J317" s="174">
        <f>AH317/AE317</f>
        <v>25.538418908464536</v>
      </c>
      <c r="K317" s="189">
        <f>RANK(I317,$I$76:$I$999)</f>
        <v>242</v>
      </c>
      <c r="L317" s="190" t="e">
        <f>RANK(I317,$I$461:$I$888)</f>
        <v>#N/A</v>
      </c>
      <c r="M317" s="173">
        <f>SUM(N317:R317)</f>
        <v>31794.559005557854</v>
      </c>
      <c r="N317" s="174">
        <f>T317*(1+(IF((AG317+IF($D$62=1,15,0)+IF(F317="백어택",8,0))&gt;100,100,AG317+IF($D$62=1,15,0)+IF(F317="백어택",8,0))/100)*($D$58/100-1))</f>
        <v>28387.617516840779</v>
      </c>
      <c r="O317" s="174">
        <f>U317*(1+((IF(AG317+IF($D$62=1,15,0)+IF(F317="백어택",8,0)&gt;100,100,AG317+IF($D$62=1,15,0)+IF(F317="백어택",8,0))/100)*(AI317/100-1)))</f>
        <v>3406.9414887170747</v>
      </c>
      <c r="P317" s="174"/>
      <c r="Q317" s="174"/>
      <c r="R317" s="175"/>
      <c r="S317" s="173">
        <f>T317</f>
        <v>22020.371070003144</v>
      </c>
      <c r="T317" s="174">
        <f>H317*AL317*AS317*AX317*AY317</f>
        <v>22020.371070003144</v>
      </c>
      <c r="U317" s="174">
        <f>AM317*AS317*AV317*AY317</f>
        <v>2642.7760537083645</v>
      </c>
      <c r="V317" s="174"/>
      <c r="W317" s="174"/>
      <c r="X317" s="175"/>
      <c r="Y317" s="173">
        <f>SUM(Z317:AD317)</f>
        <v>53025.766315979745</v>
      </c>
      <c r="Z317" s="174">
        <f>T317*$D$58/100</f>
        <v>47343.797800506763</v>
      </c>
      <c r="AA317" s="174">
        <f>U317*$D$58/100</f>
        <v>5681.9685154729841</v>
      </c>
      <c r="AB317" s="174"/>
      <c r="AC317" s="174"/>
      <c r="AD317" s="175"/>
      <c r="AE317" s="173">
        <f>AO317*(1-$D$20/100)*(1-$D$17/100)-AR317</f>
        <v>23.180761585980001</v>
      </c>
      <c r="AF317" s="174">
        <f>AP317</f>
        <v>36</v>
      </c>
      <c r="AG317" s="174">
        <f>IF($D$57&gt;100,100,$D$57)</f>
        <v>25.143699999999999</v>
      </c>
      <c r="AH317" s="174">
        <f>AQ317</f>
        <v>592</v>
      </c>
      <c r="AI317" s="174">
        <f>$D$58</f>
        <v>215</v>
      </c>
      <c r="AJ317" s="174">
        <f>10/IF(AX317=1,7,6)</f>
        <v>1.4285714285714286</v>
      </c>
      <c r="AK317" s="174">
        <f>SUM(AL317:AN317)</f>
        <v>3082.9624582364359</v>
      </c>
      <c r="AL317" s="174">
        <f>(VLOOKUP(C317,$B$36:$AG$39,14,FALSE)+VLOOKUP(C317,$B$40:$AG$43,14,FALSE)*$D$54)*$D$59/100</f>
        <v>2202.0371070003143</v>
      </c>
      <c r="AM317" s="174">
        <f>(VLOOKUP(C317,$B$36:$AG$39,15,FALSE)+VLOOKUP(C317,$B$40:$AG$43,15,FALSE)*$D$54)*$D$59/100</f>
        <v>880.92535123612151</v>
      </c>
      <c r="AN317" s="174"/>
      <c r="AO317" s="176">
        <v>30</v>
      </c>
      <c r="AP317" s="174">
        <v>36</v>
      </c>
      <c r="AQ317" s="175">
        <f>VLOOKUP(C317,$B$45:$AA$48,14,FALSE)</f>
        <v>592</v>
      </c>
      <c r="AR317" s="31">
        <f>IF(LEFT(E317,1)*1=1,$S$61,$R$61)</f>
        <v>0</v>
      </c>
      <c r="AS317" s="2">
        <f>IF(LEFT(E317,1)*1=2,$U$61,$T$61)</f>
        <v>1</v>
      </c>
      <c r="AT317" s="33">
        <f>IF(LEFT(E317,1)*1=3,$W$61,$V$61)</f>
        <v>0</v>
      </c>
      <c r="AU317" s="31">
        <f>IF(MID(E317,3,1)*1=1,$Y$61,$X$61)</f>
        <v>0</v>
      </c>
      <c r="AV317" s="2">
        <f>IF(MID(E317,3,1)*1=2,$AA$61,$Z$61)</f>
        <v>1.5</v>
      </c>
      <c r="AW317" s="33">
        <f>IF(MID(E317,3,1)*1=3,$AC$61,$AB$61)</f>
        <v>0</v>
      </c>
      <c r="AX317" s="31">
        <f>IF(MID(E317,5,1)*1=1,$AE$61,$AD$61)</f>
        <v>1</v>
      </c>
      <c r="AY317" s="33">
        <f>IF(MID(E317,5,1)*1=2,$AG$61,$AF$61)</f>
        <v>2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customHeight="1">
      <c r="A318" s="2"/>
      <c r="B318" s="107">
        <v>504</v>
      </c>
      <c r="C318" s="31">
        <v>10</v>
      </c>
      <c r="D318" s="111" t="s">
        <v>14</v>
      </c>
      <c r="E318" s="2" t="s">
        <v>144</v>
      </c>
      <c r="F318" s="2"/>
      <c r="G318" s="2"/>
      <c r="H318" s="33" t="s">
        <v>81</v>
      </c>
      <c r="I318" s="173">
        <f>M318/AE318</f>
        <v>1370.2372503796084</v>
      </c>
      <c r="J318" s="174">
        <f>AH318/AE318</f>
        <v>23.618723568216776</v>
      </c>
      <c r="K318" s="189">
        <f>RANK(I318,$I$76:$I$999)</f>
        <v>244</v>
      </c>
      <c r="L318" s="190" t="e">
        <f>RANK(I318,$I$461:$I$888)</f>
        <v>#N/A</v>
      </c>
      <c r="M318" s="173">
        <f>SUM(N318:R318)</f>
        <v>38115.771620734187</v>
      </c>
      <c r="N318" s="174">
        <f>T318*(1+(IF((AG318+IF($D$62=1,15,0)+IF(F318="백어택",8,0))&gt;100,100,AG318+IF($D$62=1,15,0)+IF(F318="백어택",8,0))/100)*(AI318/100-1))</f>
        <v>7146.6591087229444</v>
      </c>
      <c r="O318" s="174">
        <f>U318*(1+((IF((AG318+IF($D$62=1,15,0)+IF(F318="백어택",8,0))&gt;100,100,AG318+IF($D$62=1,15,0)+IF(F318="백어택",8,0))/100)*(AI318/100-1)))</f>
        <v>7146.6591087229444</v>
      </c>
      <c r="P318" s="174">
        <f>V318*(1+(IF((AG318+IF($D$62=1,15,0)+IF(F318="백어택",8,0))&gt;100,100,AG318+IF($D$62=1,15,0)+IF(F318="백어택",8,0))/100)*(AI318/100-1))</f>
        <v>9529.0390455129782</v>
      </c>
      <c r="Q318" s="174">
        <f>W318*(1+(IF((AG318+IF($D$62=1,15,0)+IF(F318="백어택",8,0))&gt;100,100,AG318+IF($D$62=1,15,0)+IF(F318="백어택",8,0))/100)*(AI318/100-1))</f>
        <v>14293.414357775318</v>
      </c>
      <c r="R318" s="175"/>
      <c r="S318" s="173">
        <f>SUM(T318:X318)</f>
        <v>29566.533162218999</v>
      </c>
      <c r="T318" s="174">
        <f>AL318*IF(H318="근접",AR318,1)*AU318*AY318*IF(F318="백어택",1.2,1)</f>
        <v>5543.6876797264567</v>
      </c>
      <c r="U318" s="174">
        <f>AM318*IF(H318="근접",AR318,1)*AU318*AY318*IF(F318="백어택",1.2,1)</f>
        <v>5543.6876797264567</v>
      </c>
      <c r="V318" s="174">
        <f>AN318*IF(H318="근접",AR318,1)*AU318*AY318*IF(F318="백어택",1.2,1)</f>
        <v>7391.7078669339626</v>
      </c>
      <c r="W318" s="174">
        <f>(AL318+AM318+AN318)*IF(H318="근접",AR318,1)*AU318*IF(AX318=1,0,0.6)*IF(F318="백어택",1.2,1)</f>
        <v>11087.449935832125</v>
      </c>
      <c r="X318" s="175"/>
      <c r="Y318" s="173">
        <f>SUM(Z318:AD318)</f>
        <v>63568.04629877086</v>
      </c>
      <c r="Z318" s="174">
        <f>T318*AI318/100</f>
        <v>11918.928511411883</v>
      </c>
      <c r="AA318" s="174">
        <f>U318*AI318/100</f>
        <v>11918.928511411883</v>
      </c>
      <c r="AB318" s="174">
        <f>V318*AI318/100</f>
        <v>15892.17191390802</v>
      </c>
      <c r="AC318" s="174">
        <f>W318*AI318/100</f>
        <v>23838.017362039067</v>
      </c>
      <c r="AD318" s="175"/>
      <c r="AE318" s="173">
        <f>AO318*(1-$D$20/100)*(1-$D$17/100)-AW318</f>
        <v>27.816913903176005</v>
      </c>
      <c r="AF318" s="174">
        <f>AP318</f>
        <v>36</v>
      </c>
      <c r="AG318" s="174">
        <f>IF($D$57&gt;100,100,$D$57)</f>
        <v>25.143699999999999</v>
      </c>
      <c r="AH318" s="174">
        <f>AQ318*AS318</f>
        <v>657</v>
      </c>
      <c r="AI318" s="174">
        <f>$D$58</f>
        <v>215</v>
      </c>
      <c r="AJ318" s="174">
        <f>10/3</f>
        <v>3.3333333333333335</v>
      </c>
      <c r="AK318" s="174">
        <f>SUM(AL318:AN318)</f>
        <v>18479.083226386876</v>
      </c>
      <c r="AL318" s="174">
        <f>(IF(H318="근접",$D$61*(VLOOKUP(C318,$B$36:$AG$39,19,FALSE)+VLOOKUP(C318,$B$40:$AG$43,19,FALSE)*$D$54),$D$60*(VLOOKUP(C318,$B$36:$AG$39,19,FALSE)+VLOOKUP(C318,$B$40:$AG$43,19,FALSE)*$D$54)))*$D$59/100</f>
        <v>5543.6876797264567</v>
      </c>
      <c r="AM318" s="174">
        <f>(IF(H318="근접",$D$61*(VLOOKUP(C318,$B$36:$AG$39,20,FALSE)+VLOOKUP(C318,$B$40:$AG$43,20,FALSE)*$D$54),$D$60*(VLOOKUP(C318,$B$36:$AG$39,20,FALSE)+VLOOKUP(C318,$B$40:$AG$43,20,FALSE)*$D$54)))*$D$59/100</f>
        <v>5543.6876797264567</v>
      </c>
      <c r="AN318" s="174">
        <f>(IF(H318="근접",$D$61*(VLOOKUP(C318,$B$36:$AG$39,21,FALSE)+VLOOKUP(C318,$B$40:$AG$43,21,FALSE)*$D$54),$D$60*(VLOOKUP(C318,$B$36:$AG$39,21,FALSE)+VLOOKUP(C318,$B$40:$AG$43,21,FALSE)*$D$54)))*$D$59/100</f>
        <v>7391.7078669339626</v>
      </c>
      <c r="AO318" s="176">
        <v>36</v>
      </c>
      <c r="AP318" s="174">
        <v>36</v>
      </c>
      <c r="AQ318" s="175">
        <f>VLOOKUP(C318,$B$45:$AA$48,19,FALSE)</f>
        <v>657</v>
      </c>
      <c r="AR318" s="31">
        <f>IF(LEFT(E318,1)*1=1,$S$64,$R$64)</f>
        <v>1</v>
      </c>
      <c r="AS318" s="2">
        <f>IF(LEFT(E318,1)*1=2,$U$64,$T$64)</f>
        <v>1</v>
      </c>
      <c r="AT318" s="33">
        <f>IF(LEFT(E318,1)*1=3,$W$64,$V$64)</f>
        <v>0</v>
      </c>
      <c r="AU318" s="31">
        <f>IF(MID(E318,3,1)*1=1,$Y$64,$X$64)</f>
        <v>1</v>
      </c>
      <c r="AV318" s="2">
        <f>IF(MID(E318,3,1)*1=2,$AA$64,$Z$64)</f>
        <v>0</v>
      </c>
      <c r="AW318" s="33">
        <f>IF(MID(E318,3,1)*1=3,$AC$64,$AB$64)</f>
        <v>0</v>
      </c>
      <c r="AX318" s="31">
        <f>IF(MID(E318,5,1)*1=1,$AE$64,$AD$64)</f>
        <v>0.6</v>
      </c>
      <c r="AY318" s="33">
        <f>IF(MID(E318,5,1)*1=2,$AG$64,$AF$64)</f>
        <v>1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customHeight="1">
      <c r="A319" s="2"/>
      <c r="B319" s="107">
        <v>510</v>
      </c>
      <c r="C319" s="31">
        <v>10</v>
      </c>
      <c r="D319" s="111" t="s">
        <v>14</v>
      </c>
      <c r="E319" s="2" t="s">
        <v>161</v>
      </c>
      <c r="F319" s="2"/>
      <c r="G319" s="2"/>
      <c r="H319" s="33" t="s">
        <v>81</v>
      </c>
      <c r="I319" s="173">
        <f>M319/AE319</f>
        <v>1370.2372503796084</v>
      </c>
      <c r="J319" s="174">
        <f>AH319/AE319</f>
        <v>11.809361784108388</v>
      </c>
      <c r="K319" s="189">
        <f>RANK(I319,$I$76:$I$999)</f>
        <v>244</v>
      </c>
      <c r="L319" s="190" t="e">
        <f>RANK(I319,$I$461:$I$888)</f>
        <v>#N/A</v>
      </c>
      <c r="M319" s="173">
        <f>SUM(N319:R319)</f>
        <v>38115.771620734187</v>
      </c>
      <c r="N319" s="174">
        <f>T319*(1+(IF((AG319+IF($D$62=1,15,0)+IF(F319="백어택",8,0))&gt;100,100,AG319+IF($D$62=1,15,0)+IF(F319="백어택",8,0))/100)*(AI319/100-1))</f>
        <v>7146.6591087229444</v>
      </c>
      <c r="O319" s="174">
        <f>U319*(1+((IF((AG319+IF($D$62=1,15,0)+IF(F319="백어택",8,0))&gt;100,100,AG319+IF($D$62=1,15,0)+IF(F319="백어택",8,0))/100)*(AI319/100-1)))</f>
        <v>7146.6591087229444</v>
      </c>
      <c r="P319" s="174">
        <f>V319*(1+(IF((AG319+IF($D$62=1,15,0)+IF(F319="백어택",8,0))&gt;100,100,AG319+IF($D$62=1,15,0)+IF(F319="백어택",8,0))/100)*(AI319/100-1))</f>
        <v>9529.0390455129782</v>
      </c>
      <c r="Q319" s="174">
        <f>W319*(1+(IF((AG319+IF($D$62=1,15,0)+IF(F319="백어택",8,0))&gt;100,100,AG319+IF($D$62=1,15,0)+IF(F319="백어택",8,0))/100)*(AI319/100-1))</f>
        <v>14293.414357775318</v>
      </c>
      <c r="R319" s="175"/>
      <c r="S319" s="173">
        <f>SUM(T319:X319)</f>
        <v>29566.533162218999</v>
      </c>
      <c r="T319" s="174">
        <f>AL319*IF(H319="근접",AR319,1)*AU319*AY319*IF(F319="백어택",1.2,1)</f>
        <v>5543.6876797264567</v>
      </c>
      <c r="U319" s="174">
        <f>AM319*IF(H319="근접",AR319,1)*AU319*AY319*IF(F319="백어택",1.2,1)</f>
        <v>5543.6876797264567</v>
      </c>
      <c r="V319" s="174">
        <f>AN319*IF(H319="근접",AR319,1)*AU319*AY319*IF(F319="백어택",1.2,1)</f>
        <v>7391.7078669339626</v>
      </c>
      <c r="W319" s="174">
        <f>(AL319+AM319+AN319)*IF(H319="근접",AR319,1)*AU319*IF(AX319=1,0,0.6)*IF(F319="백어택",1.2,1)</f>
        <v>11087.449935832125</v>
      </c>
      <c r="X319" s="175"/>
      <c r="Y319" s="173">
        <f>SUM(Z319:AD319)</f>
        <v>63568.04629877086</v>
      </c>
      <c r="Z319" s="174">
        <f>T319*AI319/100</f>
        <v>11918.928511411883</v>
      </c>
      <c r="AA319" s="174">
        <f>U319*AI319/100</f>
        <v>11918.928511411883</v>
      </c>
      <c r="AB319" s="174">
        <f>V319*AI319/100</f>
        <v>15892.17191390802</v>
      </c>
      <c r="AC319" s="174">
        <f>W319*AI319/100</f>
        <v>23838.017362039067</v>
      </c>
      <c r="AD319" s="175"/>
      <c r="AE319" s="173">
        <f>AO319*(1-$D$20/100)*(1-$D$17/100)-AW319</f>
        <v>27.816913903176005</v>
      </c>
      <c r="AF319" s="174">
        <f>AP319</f>
        <v>36</v>
      </c>
      <c r="AG319" s="174">
        <f>IF($D$57&gt;100,100,$D$57)</f>
        <v>25.143699999999999</v>
      </c>
      <c r="AH319" s="174">
        <f>AQ319*AS319</f>
        <v>328.5</v>
      </c>
      <c r="AI319" s="174">
        <f>$D$58</f>
        <v>215</v>
      </c>
      <c r="AJ319" s="174">
        <f>10/3</f>
        <v>3.3333333333333335</v>
      </c>
      <c r="AK319" s="174">
        <f>SUM(AL319:AN319)</f>
        <v>18479.083226386876</v>
      </c>
      <c r="AL319" s="174">
        <f>(IF(H319="근접",$D$61*(VLOOKUP(C319,$B$36:$AG$39,19,FALSE)+VLOOKUP(C319,$B$40:$AG$43,19,FALSE)*$D$54),$D$60*(VLOOKUP(C319,$B$36:$AG$39,19,FALSE)+VLOOKUP(C319,$B$40:$AG$43,19,FALSE)*$D$54)))*$D$59/100</f>
        <v>5543.6876797264567</v>
      </c>
      <c r="AM319" s="174">
        <f>(IF(H319="근접",$D$61*(VLOOKUP(C319,$B$36:$AG$39,20,FALSE)+VLOOKUP(C319,$B$40:$AG$43,20,FALSE)*$D$54),$D$60*(VLOOKUP(C319,$B$36:$AG$39,20,FALSE)+VLOOKUP(C319,$B$40:$AG$43,20,FALSE)*$D$54)))*$D$59/100</f>
        <v>5543.6876797264567</v>
      </c>
      <c r="AN319" s="174">
        <f>(IF(H319="근접",$D$61*(VLOOKUP(C319,$B$36:$AG$39,21,FALSE)+VLOOKUP(C319,$B$40:$AG$43,21,FALSE)*$D$54),$D$60*(VLOOKUP(C319,$B$36:$AG$39,21,FALSE)+VLOOKUP(C319,$B$40:$AG$43,21,FALSE)*$D$54)))*$D$59/100</f>
        <v>7391.7078669339626</v>
      </c>
      <c r="AO319" s="176">
        <v>36</v>
      </c>
      <c r="AP319" s="174">
        <v>36</v>
      </c>
      <c r="AQ319" s="175">
        <f>VLOOKUP(C319,$B$45:$AA$48,19,FALSE)</f>
        <v>657</v>
      </c>
      <c r="AR319" s="31">
        <f>IF(LEFT(E319,1)*1=1,$S$64,$R$64)</f>
        <v>1</v>
      </c>
      <c r="AS319" s="2">
        <f>IF(LEFT(E319,1)*1=2,$U$64,$T$64)</f>
        <v>0.5</v>
      </c>
      <c r="AT319" s="33">
        <f>IF(LEFT(E319,1)*1=3,$W$64,$V$64)</f>
        <v>0</v>
      </c>
      <c r="AU319" s="31">
        <f>IF(MID(E319,3,1)*1=1,$Y$64,$X$64)</f>
        <v>1</v>
      </c>
      <c r="AV319" s="2">
        <f>IF(MID(E319,3,1)*1=2,$AA$64,$Z$64)</f>
        <v>0</v>
      </c>
      <c r="AW319" s="33">
        <f>IF(MID(E319,3,1)*1=3,$AC$64,$AB$64)</f>
        <v>0</v>
      </c>
      <c r="AX319" s="31">
        <f>IF(MID(E319,5,1)*1=1,$AE$64,$AD$64)</f>
        <v>0.6</v>
      </c>
      <c r="AY319" s="33">
        <f>IF(MID(E319,5,1)*1=2,$AG$64,$AF$64)</f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customHeight="1">
      <c r="A320" s="2"/>
      <c r="B320" s="107">
        <v>329</v>
      </c>
      <c r="C320" s="31">
        <v>10</v>
      </c>
      <c r="D320" s="106" t="s">
        <v>20</v>
      </c>
      <c r="E320" s="2" t="s">
        <v>153</v>
      </c>
      <c r="F320" s="2" t="s">
        <v>149</v>
      </c>
      <c r="G320" s="2"/>
      <c r="H320" s="33"/>
      <c r="I320" s="173">
        <f>M320/AE320</f>
        <v>1366.7744971789148</v>
      </c>
      <c r="J320" s="174">
        <f>AH320/AE320</f>
        <v>29.484277859834549</v>
      </c>
      <c r="K320" s="189">
        <f>RANK(I320,$I$76:$I$999)</f>
        <v>246</v>
      </c>
      <c r="L320" s="190">
        <f>RANK(I320,$I$76:$I$460)</f>
        <v>246</v>
      </c>
      <c r="M320" s="173">
        <f>SUM(N320:R320)</f>
        <v>20443.015634342679</v>
      </c>
      <c r="N320" s="174">
        <f>T320*(1+(IF((AG320+IF($D$62=1,15,0)+IF(F320="백어택",8,0))&gt;100,100,(AG320+IF($D$62=1,15,0)+IF(F320="백어택",8,0)))/100)*((AI320/100-1)))</f>
        <v>9522.1880732727786</v>
      </c>
      <c r="O320" s="174">
        <f>U320*(1+(IF(($D$57+IF($D$62=1,15,0)+IF(F320="백어택",8,0))&gt;100,100,$D$57+IF($D$62=1,15,0)+IF(F320="백어택",8,0))/100)*($D$58/100-1))</f>
        <v>10920.8275610699</v>
      </c>
      <c r="P320" s="174"/>
      <c r="Q320" s="174"/>
      <c r="R320" s="175"/>
      <c r="S320" s="173">
        <f>SUM(T320:X320)</f>
        <v>13835.933777516351</v>
      </c>
      <c r="T320" s="174">
        <f>AL320*AV320*IF(F320="백어택",1.2,1)</f>
        <v>5928.894427612604</v>
      </c>
      <c r="U320" s="174">
        <f>AM320*AX320*AY320*IF(F320="백어택",1.2,1)</f>
        <v>7907.0393499037464</v>
      </c>
      <c r="V320" s="174"/>
      <c r="W320" s="174"/>
      <c r="X320" s="175"/>
      <c r="Y320" s="173">
        <f>SUM(Z320:AD320)</f>
        <v>29747.257621660152</v>
      </c>
      <c r="Z320" s="174">
        <f>T320*$D$58/100</f>
        <v>12747.123019367098</v>
      </c>
      <c r="AA320" s="174">
        <f>U320*$D$58/100</f>
        <v>17000.134602293056</v>
      </c>
      <c r="AB320" s="174"/>
      <c r="AC320" s="174"/>
      <c r="AD320" s="175"/>
      <c r="AE320" s="173">
        <f>AO320*(1-$D$17/100)-AR320</f>
        <v>14.957124</v>
      </c>
      <c r="AF320" s="174">
        <f>AP320</f>
        <v>36</v>
      </c>
      <c r="AG320" s="174">
        <f>IF($D$57+AU320&gt;100,100,$D$57+AU320)</f>
        <v>25.143699999999999</v>
      </c>
      <c r="AH320" s="174">
        <f>AQ320*AS320</f>
        <v>441</v>
      </c>
      <c r="AI320" s="174">
        <f>$D$58+$D$19</f>
        <v>282.85969999999998</v>
      </c>
      <c r="AJ320" s="174">
        <f>10*IF(AV320=1,1,5/4.5)/IF(AX320=1,5,3.5)</f>
        <v>3.1746031746031744</v>
      </c>
      <c r="AK320" s="174">
        <f>SUM(AL320:AN320)</f>
        <v>6588.4299666891184</v>
      </c>
      <c r="AL320" s="174">
        <f>(VLOOKUP(C320,$B$36:$AG$39,29,FALSE)+VLOOKUP(C320,$B$40:$AG$43,29,FALSE)*$D$54)*$D$59/100</f>
        <v>3293.8302375625576</v>
      </c>
      <c r="AM320" s="174">
        <f>(VLOOKUP(C320,$B$36:$AG$39,30,FALSE)+VLOOKUP(C320,$B$40:$AG$43,30,FALSE)*$D$54)*$D$59/100</f>
        <v>3294.5997291265612</v>
      </c>
      <c r="AN320" s="174"/>
      <c r="AO320" s="176">
        <v>18</v>
      </c>
      <c r="AP320" s="174">
        <v>36</v>
      </c>
      <c r="AQ320" s="175">
        <f>VLOOKUP(C320,$B$45:$AG$48,29,FALSE)</f>
        <v>441</v>
      </c>
      <c r="AR320" s="31">
        <f>IF(LEFT(E320,1)*1=1,$S$70,$R$70)</f>
        <v>3</v>
      </c>
      <c r="AS320" s="2">
        <f>IF(LEFT(E320,1)*1=2,$U$70,$T$70)</f>
        <v>1</v>
      </c>
      <c r="AT320" s="33">
        <f>IF(LEFT(E320,1)*1=3,$W$70,$V$70)</f>
        <v>0</v>
      </c>
      <c r="AU320" s="31">
        <f>IF(MID(E320,3,1)*1=1,$Y$70,$X$70)</f>
        <v>0</v>
      </c>
      <c r="AV320" s="2">
        <f>IF(MID(E320,3,1)*1=2,$AA$70,$Z$70)</f>
        <v>1.5</v>
      </c>
      <c r="AW320" s="33">
        <f>IF(MID(E320,3,1)*1=3,$AC$70,$AB$70)</f>
        <v>0</v>
      </c>
      <c r="AX320" s="31">
        <f>IF(MID(E320,5,1)*1=1,$AE$70,$AD$70)</f>
        <v>2</v>
      </c>
      <c r="AY320" s="33">
        <f>IF(MID(E320,5,1)*1=2,$AG$70,$AF$70)</f>
        <v>1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customHeight="1">
      <c r="A321" s="2"/>
      <c r="B321" s="107">
        <v>338</v>
      </c>
      <c r="C321" s="31">
        <v>10</v>
      </c>
      <c r="D321" s="106" t="s">
        <v>20</v>
      </c>
      <c r="E321" s="2" t="s">
        <v>154</v>
      </c>
      <c r="F321" s="2" t="s">
        <v>149</v>
      </c>
      <c r="G321" s="2"/>
      <c r="H321" s="33"/>
      <c r="I321" s="173">
        <f>M321/AE321</f>
        <v>1366.7744971789148</v>
      </c>
      <c r="J321" s="174">
        <f>AH321/AE321</f>
        <v>29.484277859834549</v>
      </c>
      <c r="K321" s="189">
        <f>RANK(I321,$I$76:$I$999)</f>
        <v>246</v>
      </c>
      <c r="L321" s="190">
        <f>RANK(I321,$I$76:$I$460)</f>
        <v>246</v>
      </c>
      <c r="M321" s="173">
        <f>SUM(N321:R321)</f>
        <v>20443.015634342679</v>
      </c>
      <c r="N321" s="174">
        <f>T321*(1+(IF((AG321+IF($D$62=1,15,0)+IF(F321="백어택",8,0))&gt;100,100,(AG321+IF($D$62=1,15,0)+IF(F321="백어택",8,0)))/100)*((AI321/100-1)))</f>
        <v>9522.1880732727786</v>
      </c>
      <c r="O321" s="174">
        <f>U321*(1+(IF(($D$57+IF($D$62=1,15,0)+IF(F321="백어택",8,0))&gt;100,100,$D$57+IF($D$62=1,15,0)+IF(F321="백어택",8,0))/100)*($D$58/100-1))</f>
        <v>10920.8275610699</v>
      </c>
      <c r="P321" s="174"/>
      <c r="Q321" s="174"/>
      <c r="R321" s="175"/>
      <c r="S321" s="173">
        <f>SUM(T321:X321)</f>
        <v>13835.933777516351</v>
      </c>
      <c r="T321" s="174">
        <f>AL321*AV321*IF(F321="백어택",1.2,1)</f>
        <v>5928.894427612604</v>
      </c>
      <c r="U321" s="174">
        <f>AM321*AX321*AY321*IF(F321="백어택",1.2,1)</f>
        <v>7907.0393499037464</v>
      </c>
      <c r="V321" s="174"/>
      <c r="W321" s="174"/>
      <c r="X321" s="175"/>
      <c r="Y321" s="173">
        <f>SUM(Z321:AD321)</f>
        <v>29747.257621660152</v>
      </c>
      <c r="Z321" s="174">
        <f>T321*$D$58/100</f>
        <v>12747.123019367098</v>
      </c>
      <c r="AA321" s="174">
        <f>U321*$D$58/100</f>
        <v>17000.134602293056</v>
      </c>
      <c r="AB321" s="174"/>
      <c r="AC321" s="174"/>
      <c r="AD321" s="175"/>
      <c r="AE321" s="173">
        <f>AO321*(1-$D$17/100)-AR321</f>
        <v>14.957124</v>
      </c>
      <c r="AF321" s="174">
        <f>AP321</f>
        <v>36</v>
      </c>
      <c r="AG321" s="174">
        <f>IF($D$57+AU321&gt;100,100,$D$57+AU321)</f>
        <v>25.143699999999999</v>
      </c>
      <c r="AH321" s="174">
        <f>AQ321*AS321</f>
        <v>441</v>
      </c>
      <c r="AI321" s="174">
        <f>$D$58+$D$19</f>
        <v>282.85969999999998</v>
      </c>
      <c r="AJ321" s="174">
        <f>10*IF(AV321=1,1,5/4.5)/IF(AX321=1,5,3.5)</f>
        <v>2.2222222222222223</v>
      </c>
      <c r="AK321" s="174">
        <f>SUM(AL321:AN321)</f>
        <v>6588.4299666891184</v>
      </c>
      <c r="AL321" s="174">
        <f>(VLOOKUP(C321,$B$36:$AG$39,29,FALSE)+VLOOKUP(C321,$B$40:$AG$43,29,FALSE)*$D$54)*$D$59/100</f>
        <v>3293.8302375625576</v>
      </c>
      <c r="AM321" s="174">
        <f>(VLOOKUP(C321,$B$36:$AG$39,30,FALSE)+VLOOKUP(C321,$B$40:$AG$43,30,FALSE)*$D$54)*$D$59/100</f>
        <v>3294.5997291265612</v>
      </c>
      <c r="AN321" s="174"/>
      <c r="AO321" s="176">
        <v>18</v>
      </c>
      <c r="AP321" s="174">
        <v>36</v>
      </c>
      <c r="AQ321" s="175">
        <f>VLOOKUP(C321,$B$45:$AG$48,29,FALSE)</f>
        <v>441</v>
      </c>
      <c r="AR321" s="31">
        <f>IF(LEFT(E321,1)*1=1,$S$70,$R$70)</f>
        <v>3</v>
      </c>
      <c r="AS321" s="2">
        <f>IF(LEFT(E321,1)*1=2,$U$70,$T$70)</f>
        <v>1</v>
      </c>
      <c r="AT321" s="33">
        <f>IF(LEFT(E321,1)*1=3,$W$70,$V$70)</f>
        <v>0</v>
      </c>
      <c r="AU321" s="31">
        <f>IF(MID(E321,3,1)*1=1,$Y$70,$X$70)</f>
        <v>0</v>
      </c>
      <c r="AV321" s="2">
        <f>IF(MID(E321,3,1)*1=2,$AA$70,$Z$70)</f>
        <v>1.5</v>
      </c>
      <c r="AW321" s="33">
        <f>IF(MID(E321,3,1)*1=3,$AC$70,$AB$70)</f>
        <v>0</v>
      </c>
      <c r="AX321" s="31">
        <f>IF(MID(E321,5,1)*1=1,$AE$70,$AD$70)</f>
        <v>1</v>
      </c>
      <c r="AY321" s="33">
        <f>IF(MID(E321,5,1)*1=2,$AG$70,$AF$70)</f>
        <v>2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customHeight="1">
      <c r="A322" s="2"/>
      <c r="B322" s="107">
        <v>60</v>
      </c>
      <c r="C322" s="31">
        <v>10</v>
      </c>
      <c r="D322" s="106" t="s">
        <v>4</v>
      </c>
      <c r="E322" s="2" t="s">
        <v>135</v>
      </c>
      <c r="F322" s="2" t="s">
        <v>149</v>
      </c>
      <c r="G322" s="2" t="s">
        <v>143</v>
      </c>
      <c r="H322" s="33"/>
      <c r="I322" s="173">
        <f>M322/AE322</f>
        <v>1366.6380418078554</v>
      </c>
      <c r="J322" s="174">
        <f>AH322/AE322</f>
        <v>29.152775243964456</v>
      </c>
      <c r="K322" s="189">
        <f>RANK(I322,$I$76:$I$999)</f>
        <v>248</v>
      </c>
      <c r="L322" s="190">
        <f>RANK(I322,$I$76:$I$460)</f>
        <v>248</v>
      </c>
      <c r="M322" s="173">
        <f>SUM(N322:R322)</f>
        <v>16360.592519907228</v>
      </c>
      <c r="N322" s="174">
        <f>T322*(1+(IF((AG322+IF($D$62=1,15,0)+AT322+IF(F322="백어택",8,0))&gt;100,100,(AG322+IF($D$62=1,15,0)+AT322+IF(F322="백어택",8,0)))/100)*((AI322/100-1)))</f>
        <v>2522.2990503034075</v>
      </c>
      <c r="O322" s="174">
        <f>U322*(1+(IF((AG322+IF($D$62=1,15,0)+AX322+IF(F322="백어택",8,0))&gt;100,100,(AG322+IF($D$62=1,15,0)+AX322+IF(F322="백어택",8,0)))/100)*(AI322/100-1))</f>
        <v>13838.293469603821</v>
      </c>
      <c r="P322" s="174"/>
      <c r="Q322" s="174"/>
      <c r="R322" s="175"/>
      <c r="S322" s="173">
        <f>SUM(T322:X322)</f>
        <v>9507.9877746879902</v>
      </c>
      <c r="T322" s="174">
        <f>AL322*IF(F322="백어택",1.2,1)</f>
        <v>891.71382501763514</v>
      </c>
      <c r="U322" s="174">
        <f>AM322*AW322*AY322*IF(F322="백어택",1.2,1)</f>
        <v>8616.2739496703543</v>
      </c>
      <c r="V322" s="174"/>
      <c r="W322" s="174"/>
      <c r="X322" s="175"/>
      <c r="Y322" s="173">
        <f>SUM(Z322:AD322)</f>
        <v>20442.173715579178</v>
      </c>
      <c r="Z322" s="174">
        <f>T322*$D$58/100</f>
        <v>1917.1847237879153</v>
      </c>
      <c r="AA322" s="174">
        <f>U322*$D$58/100</f>
        <v>18524.988991791262</v>
      </c>
      <c r="AB322" s="174"/>
      <c r="AC322" s="174"/>
      <c r="AD322" s="175"/>
      <c r="AE322" s="173">
        <f>AO322*(1-$D$17/100)</f>
        <v>11.971416</v>
      </c>
      <c r="AF322" s="174">
        <f>AP322</f>
        <v>36</v>
      </c>
      <c r="AG322" s="174">
        <f>IF($D$57&gt;100,100,$D$57)</f>
        <v>25.143699999999999</v>
      </c>
      <c r="AH322" s="174">
        <f>AQ322</f>
        <v>349</v>
      </c>
      <c r="AI322" s="174">
        <f>$D$58+$D$19</f>
        <v>282.85969999999998</v>
      </c>
      <c r="AJ322" s="174">
        <f>10/IF(AY322=1,5,4)</f>
        <v>2.5</v>
      </c>
      <c r="AK322" s="174">
        <f>SUM(AL322:AN322)</f>
        <v>3716.2742709068129</v>
      </c>
      <c r="AL322" s="174">
        <f>(VLOOKUP(C322,$B$36:$AG$39,4,FALSE)+VLOOKUP(C322,$B$40:$AG$43,4,FALSE)*$D$54)*$D$59/100</f>
        <v>743.09485418136262</v>
      </c>
      <c r="AM322" s="174">
        <f>(VLOOKUP(C322,$B$36:$AG$39,5,FALSE)+VLOOKUP(C322,$B$40:$AG$43,5,FALSE)*$D$54)*$D$59/100</f>
        <v>2973.1794167254502</v>
      </c>
      <c r="AN322" s="174"/>
      <c r="AO322" s="176">
        <v>12</v>
      </c>
      <c r="AP322" s="174">
        <v>36</v>
      </c>
      <c r="AQ322" s="175">
        <f>VLOOKUP(C322,$B$45:$AA$48,4,FALSE)</f>
        <v>349</v>
      </c>
      <c r="AR322" s="31">
        <f>IF(LEFT(E322,1)*1=1,$S$54,$R$54)</f>
        <v>0</v>
      </c>
      <c r="AS322" s="2">
        <f>IF(LEFT(E322,1)*1=2,$U$54,$T$54)</f>
        <v>0</v>
      </c>
      <c r="AT322" s="33">
        <f>IF(LEFT(E322,1)*1=3,$W$54,$V$54)</f>
        <v>100</v>
      </c>
      <c r="AU322" s="31">
        <f>IF(MID(E322,3,1)*1=1,$Y$54,$X$54)</f>
        <v>0</v>
      </c>
      <c r="AV322" s="2">
        <f>IF(MID(E322,3,1)*1=2,$AA$54,$Z$54)</f>
        <v>0</v>
      </c>
      <c r="AW322" s="33">
        <f>IF(MID(E322,3,1)*1=3,$AC$54,$AB$54)</f>
        <v>1.4</v>
      </c>
      <c r="AX322" s="31">
        <f>IF(MID(E322,5,1)*1=1,$AE$54,$AD$54)</f>
        <v>0</v>
      </c>
      <c r="AY322" s="33">
        <f>IF(MID(E322,5,1)*1=2,$AG$54,$AF$54)</f>
        <v>1.7250000000000001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customHeight="1">
      <c r="A323" s="2"/>
      <c r="B323" s="107">
        <v>759</v>
      </c>
      <c r="C323" s="31">
        <v>10</v>
      </c>
      <c r="D323" s="111" t="s">
        <v>21</v>
      </c>
      <c r="E323" s="2" t="s">
        <v>169</v>
      </c>
      <c r="F323" s="2"/>
      <c r="G323" s="2"/>
      <c r="H323" s="33"/>
      <c r="I323" s="173">
        <f>M323/AE323</f>
        <v>1366.5935284730858</v>
      </c>
      <c r="J323" s="174">
        <f>AH323/AE323</f>
        <v>23.618723568216776</v>
      </c>
      <c r="K323" s="189">
        <f>RANK(I323,$I$76:$I$999)</f>
        <v>249</v>
      </c>
      <c r="L323" s="190" t="e">
        <f>RANK(I323,$I$461:$I$888)</f>
        <v>#N/A</v>
      </c>
      <c r="M323" s="173">
        <f>SUM(N323:R323)</f>
        <v>38014.414522173334</v>
      </c>
      <c r="N323" s="174">
        <f>T323*(1+(IF((AG323+IF($D$62=1,15,0)+IF(F323="백어택",8,0))&gt;100,100,AG323+IF($D$62=1,15,0)+IF(F323="백어택",8,0))/100)*(AI323/100-1))</f>
        <v>24190.991059564847</v>
      </c>
      <c r="O323" s="174"/>
      <c r="P323" s="174"/>
      <c r="Q323" s="174"/>
      <c r="R323" s="175">
        <f>X323*(1+(IF((AG323+IF($D$62=1,15,0))&gt;100,100,AG323+IF($D$62=1,15,0))/100)*(AI323/100-1))</f>
        <v>13823.423462608485</v>
      </c>
      <c r="S323" s="173">
        <f>SUM(T323:X323)</f>
        <v>29487.910117521264</v>
      </c>
      <c r="T323" s="174">
        <f>AL323*AW323*AX323*AY323*IF(F323="백어택",1.2,1)</f>
        <v>18765.033711149896</v>
      </c>
      <c r="U323" s="174"/>
      <c r="V323" s="174"/>
      <c r="W323" s="174"/>
      <c r="X323" s="175">
        <f>AL323*AS323+IF(AX323=1,AL323*AU323,AL323*AU323*2)</f>
        <v>10722.87640637137</v>
      </c>
      <c r="Y323" s="173">
        <f>SUM(Z323:AD323)</f>
        <v>63399.006752670728</v>
      </c>
      <c r="Z323" s="174">
        <f>T323*$D$58/100</f>
        <v>40344.822478972281</v>
      </c>
      <c r="AA323" s="174"/>
      <c r="AB323" s="174"/>
      <c r="AC323" s="174"/>
      <c r="AD323" s="175">
        <f>X323*$D$58/100</f>
        <v>23054.184273698447</v>
      </c>
      <c r="AE323" s="173">
        <f>AO323*(1-$D$20/100)*(1-$D$17/100)-AR323</f>
        <v>27.816913903176005</v>
      </c>
      <c r="AF323" s="174">
        <f>AP323</f>
        <v>36</v>
      </c>
      <c r="AG323" s="174">
        <f>IF($D$57&gt;100,100,$D$57)</f>
        <v>25.143699999999999</v>
      </c>
      <c r="AH323" s="174">
        <f>AQ323</f>
        <v>657</v>
      </c>
      <c r="AI323" s="174">
        <f>$D$58</f>
        <v>215</v>
      </c>
      <c r="AJ323" s="174">
        <f>10/6</f>
        <v>1.6666666666666667</v>
      </c>
      <c r="AK323" s="174">
        <f>SUM(AL323:AN323)</f>
        <v>13403.595507964212</v>
      </c>
      <c r="AL323" s="174">
        <f>(VLOOKUP(C323,$B$36:$AG$39,31,FALSE)+VLOOKUP(C323,$B$40:$AG$43,31,FALSE)*$D$54)*$D$59/100</f>
        <v>13403.595507964212</v>
      </c>
      <c r="AM323" s="174"/>
      <c r="AN323" s="174"/>
      <c r="AO323" s="176">
        <v>36</v>
      </c>
      <c r="AP323" s="174">
        <v>36</v>
      </c>
      <c r="AQ323" s="175">
        <f>VLOOKUP(C323,$B$45:$AG$48,31,FALSE)</f>
        <v>657</v>
      </c>
      <c r="AR323" s="31">
        <f>IF(LEFT(E323,1)*1=1,$S$71,$R$71)</f>
        <v>0</v>
      </c>
      <c r="AS323" s="2">
        <f>IF(LEFT(E323,1)*1=2,$U$71,$T$71)</f>
        <v>0.2</v>
      </c>
      <c r="AT323" s="33">
        <f>IF(LEFT(E323,1)*1=3,$W$71,$V$71)</f>
        <v>0</v>
      </c>
      <c r="AU323" s="31">
        <f>IF(MID(E323,3,1)*1=1,$Y$71,$X$71)</f>
        <v>0.3</v>
      </c>
      <c r="AV323" s="2">
        <f>IF(MID(E323,3,1)*1=2,$AA$71,$Z$71)</f>
        <v>0</v>
      </c>
      <c r="AW323" s="33">
        <f>IF(MID(E323,3,1)*1=3,$AC$71,$AB$71)</f>
        <v>1</v>
      </c>
      <c r="AX323" s="31">
        <f>IF(MID(E323,5,1)*1=1,$AE$71,$AD$71)</f>
        <v>1.4</v>
      </c>
      <c r="AY323" s="33">
        <f>IF(MID(E323,5,1)*1=2,$AG$71,$AF$71)</f>
        <v>1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customHeight="1">
      <c r="A324" s="2"/>
      <c r="B324" s="107">
        <v>585</v>
      </c>
      <c r="C324" s="31">
        <v>7</v>
      </c>
      <c r="D324" s="111" t="s">
        <v>14</v>
      </c>
      <c r="E324" s="2" t="s">
        <v>136</v>
      </c>
      <c r="F324" s="2" t="s">
        <v>149</v>
      </c>
      <c r="G324" s="2"/>
      <c r="H324" s="33" t="s">
        <v>81</v>
      </c>
      <c r="I324" s="173">
        <f>M324/AE324</f>
        <v>1362.0918676774447</v>
      </c>
      <c r="J324" s="174">
        <f>AH324/AE324</f>
        <v>16.4648027309639</v>
      </c>
      <c r="K324" s="189">
        <f>RANK(I324,$I$76:$I$999)</f>
        <v>250</v>
      </c>
      <c r="L324" s="190" t="e">
        <f>RANK(I324,$I$461:$I$888)</f>
        <v>#N/A</v>
      </c>
      <c r="M324" s="173">
        <f>SUM(N324:R324)</f>
        <v>37889.192211399684</v>
      </c>
      <c r="N324" s="174">
        <f>T324*(1+(IF((AG324+IF($D$62=1,15,0)+IF(F324="백어택",8,0))&gt;100,100,AG324+IF($D$62=1,15,0)+IF(F324="백어택",8,0))/100)*(AI324/100-1))</f>
        <v>11367.343365626668</v>
      </c>
      <c r="O324" s="174">
        <f>U324*(1+((IF((AG324+IF($D$62=1,15,0)+IF(F324="백어택",8,0))&gt;100,100,AG324+IF($D$62=1,15,0)+IF(F324="백어택",8,0))/100)*(AI324/100-1)))</f>
        <v>11367.343365626668</v>
      </c>
      <c r="P324" s="174">
        <f>V324*(1+(IF((AG324+IF($D$62=1,15,0)+IF(F324="백어택",8,0))&gt;100,100,AG324+IF($D$62=1,15,0)+IF(F324="백어택",8,0))/100)*(AI324/100-1))</f>
        <v>15154.505480146352</v>
      </c>
      <c r="Q324" s="174">
        <f>W324*(1+(IF((AG324+IF($D$62=1,15,0)+IF(F324="백어택",8,0))&gt;100,100,AG324+IF($D$62=1,15,0)+IF(F324="백어택",8,0))/100)*(AI324/100-1))</f>
        <v>0</v>
      </c>
      <c r="R324" s="175"/>
      <c r="S324" s="173">
        <f>SUM(T324:X324)</f>
        <v>27433.024839580314</v>
      </c>
      <c r="T324" s="174">
        <f>AL324*IF(H324="근접",AR324,1)*AU324*AY324*IF(F324="백어택",1.2,1)</f>
        <v>8230.3315195896848</v>
      </c>
      <c r="U324" s="174">
        <f>AM324*IF(H324="근접",AR324,1)*AU324*AY324*IF(F324="백어택",1.2,1)</f>
        <v>8230.3315195896848</v>
      </c>
      <c r="V324" s="174">
        <f>AN324*IF(H324="근접",AR324,1)*AU324*AY324*IF(F324="백어택",1.2,1)</f>
        <v>10972.361800400942</v>
      </c>
      <c r="W324" s="174">
        <f>(AL324+AM324+AN324)*IF(H324="근접",AR324,1)*AU324*IF(AX324=1,0,0.6)*IF(F324="백어택",1.2,1)</f>
        <v>0</v>
      </c>
      <c r="X324" s="175"/>
      <c r="Y324" s="173">
        <f>SUM(Z324:AD324)</f>
        <v>58981.003405097668</v>
      </c>
      <c r="Z324" s="174">
        <f>T324*AI324/100</f>
        <v>17695.21276711782</v>
      </c>
      <c r="AA324" s="174">
        <f>U324*AI324/100</f>
        <v>17695.21276711782</v>
      </c>
      <c r="AB324" s="174">
        <f>V324*AI324/100</f>
        <v>23590.577870862027</v>
      </c>
      <c r="AC324" s="174">
        <f>W324*AI324/100</f>
        <v>0</v>
      </c>
      <c r="AD324" s="175"/>
      <c r="AE324" s="173">
        <f>AO324*(1-$D$20/100)*(1-$D$17/100)-AW324</f>
        <v>27.816913903176005</v>
      </c>
      <c r="AF324" s="174">
        <f>AP324</f>
        <v>36</v>
      </c>
      <c r="AG324" s="174">
        <f>IF($D$57&gt;100,100,$D$57)</f>
        <v>25.143699999999999</v>
      </c>
      <c r="AH324" s="174">
        <f>AQ324*AS324</f>
        <v>458</v>
      </c>
      <c r="AI324" s="174">
        <f>$D$58</f>
        <v>215</v>
      </c>
      <c r="AJ324" s="174">
        <f>10/3</f>
        <v>3.3333333333333335</v>
      </c>
      <c r="AK324" s="174">
        <f>SUM(AL324:AN324)</f>
        <v>18288.683226386875</v>
      </c>
      <c r="AL324" s="174">
        <f>(IF(H324="근접",$D$61*(VLOOKUP(C324,$B$36:$AG$39,19,FALSE)+VLOOKUP(C324,$B$40:$AG$43,19,FALSE)*$D$54),$D$60*(VLOOKUP(C324,$B$36:$AG$39,19,FALSE)+VLOOKUP(C324,$B$40:$AG$43,19,FALSE)*$D$54)))*$D$59/100</f>
        <v>5486.8876797264566</v>
      </c>
      <c r="AM324" s="174">
        <f>(IF(H324="근접",$D$61*(VLOOKUP(C324,$B$36:$AG$39,20,FALSE)+VLOOKUP(C324,$B$40:$AG$43,20,FALSE)*$D$54),$D$60*(VLOOKUP(C324,$B$36:$AG$39,20,FALSE)+VLOOKUP(C324,$B$40:$AG$43,20,FALSE)*$D$54)))*$D$59/100</f>
        <v>5486.8876797264566</v>
      </c>
      <c r="AN324" s="174">
        <f>(IF(H324="근접",$D$61*(VLOOKUP(C324,$B$36:$AG$39,21,FALSE)+VLOOKUP(C324,$B$40:$AG$43,21,FALSE)*$D$54),$D$60*(VLOOKUP(C324,$B$36:$AG$39,21,FALSE)+VLOOKUP(C324,$B$40:$AG$43,21,FALSE)*$D$54)))*$D$59/100</f>
        <v>7314.9078669339624</v>
      </c>
      <c r="AO324" s="176">
        <v>36</v>
      </c>
      <c r="AP324" s="174">
        <v>36</v>
      </c>
      <c r="AQ324" s="175">
        <f>VLOOKUP(C324,$B$45:$AA$48,19,FALSE)</f>
        <v>458</v>
      </c>
      <c r="AR324" s="31">
        <f>IF(LEFT(E324,1)*1=1,$S$64,$R$64)</f>
        <v>1</v>
      </c>
      <c r="AS324" s="2">
        <f>IF(LEFT(E324,1)*1=2,$U$64,$T$64)</f>
        <v>1</v>
      </c>
      <c r="AT324" s="33">
        <f>IF(LEFT(E324,1)*1=3,$W$64,$V$64)</f>
        <v>0</v>
      </c>
      <c r="AU324" s="31">
        <f>IF(MID(E324,3,1)*1=1,$Y$64,$X$64)</f>
        <v>1.25</v>
      </c>
      <c r="AV324" s="2">
        <f>IF(MID(E324,3,1)*1=2,$AA$64,$Z$64)</f>
        <v>0</v>
      </c>
      <c r="AW324" s="33">
        <f>IF(MID(E324,3,1)*1=3,$AC$64,$AB$64)</f>
        <v>0</v>
      </c>
      <c r="AX324" s="31">
        <f>IF(MID(E324,5,1)*1=1,$AE$64,$AD$64)</f>
        <v>1</v>
      </c>
      <c r="AY324" s="33">
        <f>IF(MID(E324,5,1)*1=2,$AG$64,$AF$64)</f>
        <v>1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customHeight="1">
      <c r="A325" s="2"/>
      <c r="B325" s="107">
        <v>591</v>
      </c>
      <c r="C325" s="31">
        <v>7</v>
      </c>
      <c r="D325" s="111" t="s">
        <v>14</v>
      </c>
      <c r="E325" s="2" t="s">
        <v>168</v>
      </c>
      <c r="F325" s="2" t="s">
        <v>149</v>
      </c>
      <c r="G325" s="2"/>
      <c r="H325" s="33" t="s">
        <v>81</v>
      </c>
      <c r="I325" s="173">
        <f>M325/AE325</f>
        <v>1362.0918676774447</v>
      </c>
      <c r="J325" s="174">
        <f>AH325/AE325</f>
        <v>8.2324013654819499</v>
      </c>
      <c r="K325" s="189">
        <f>RANK(I325,$I$76:$I$999)</f>
        <v>250</v>
      </c>
      <c r="L325" s="190" t="e">
        <f>RANK(I325,$I$461:$I$888)</f>
        <v>#N/A</v>
      </c>
      <c r="M325" s="173">
        <f>SUM(N325:R325)</f>
        <v>37889.192211399684</v>
      </c>
      <c r="N325" s="174">
        <f>T325*(1+(IF((AG325+IF($D$62=1,15,0)+IF(F325="백어택",8,0))&gt;100,100,AG325+IF($D$62=1,15,0)+IF(F325="백어택",8,0))/100)*(AI325/100-1))</f>
        <v>11367.343365626668</v>
      </c>
      <c r="O325" s="174">
        <f>U325*(1+((IF((AG325+IF($D$62=1,15,0)+IF(F325="백어택",8,0))&gt;100,100,AG325+IF($D$62=1,15,0)+IF(F325="백어택",8,0))/100)*(AI325/100-1)))</f>
        <v>11367.343365626668</v>
      </c>
      <c r="P325" s="174">
        <f>V325*(1+(IF((AG325+IF($D$62=1,15,0)+IF(F325="백어택",8,0))&gt;100,100,AG325+IF($D$62=1,15,0)+IF(F325="백어택",8,0))/100)*(AI325/100-1))</f>
        <v>15154.505480146352</v>
      </c>
      <c r="Q325" s="174">
        <f>W325*(1+(IF((AG325+IF($D$62=1,15,0)+IF(F325="백어택",8,0))&gt;100,100,AG325+IF($D$62=1,15,0)+IF(F325="백어택",8,0))/100)*(AI325/100-1))</f>
        <v>0</v>
      </c>
      <c r="R325" s="175"/>
      <c r="S325" s="173">
        <f>SUM(T325:X325)</f>
        <v>27433.024839580314</v>
      </c>
      <c r="T325" s="174">
        <f>AL325*IF(H325="근접",AR325,1)*AU325*AY325*IF(F325="백어택",1.2,1)</f>
        <v>8230.3315195896848</v>
      </c>
      <c r="U325" s="174">
        <f>AM325*IF(H325="근접",AR325,1)*AU325*AY325*IF(F325="백어택",1.2,1)</f>
        <v>8230.3315195896848</v>
      </c>
      <c r="V325" s="174">
        <f>AN325*IF(H325="근접",AR325,1)*AU325*AY325*IF(F325="백어택",1.2,1)</f>
        <v>10972.361800400942</v>
      </c>
      <c r="W325" s="174">
        <f>(AL325+AM325+AN325)*IF(H325="근접",AR325,1)*AU325*IF(AX325=1,0,0.6)*IF(F325="백어택",1.2,1)</f>
        <v>0</v>
      </c>
      <c r="X325" s="175"/>
      <c r="Y325" s="173">
        <f>SUM(Z325:AD325)</f>
        <v>58981.003405097668</v>
      </c>
      <c r="Z325" s="174">
        <f>T325*AI325/100</f>
        <v>17695.21276711782</v>
      </c>
      <c r="AA325" s="174">
        <f>U325*AI325/100</f>
        <v>17695.21276711782</v>
      </c>
      <c r="AB325" s="174">
        <f>V325*AI325/100</f>
        <v>23590.577870862027</v>
      </c>
      <c r="AC325" s="174">
        <f>W325*AI325/100</f>
        <v>0</v>
      </c>
      <c r="AD325" s="175"/>
      <c r="AE325" s="173">
        <f>AO325*(1-$D$20/100)*(1-$D$17/100)-AW325</f>
        <v>27.816913903176005</v>
      </c>
      <c r="AF325" s="174">
        <f>AP325</f>
        <v>36</v>
      </c>
      <c r="AG325" s="174">
        <f>IF($D$57&gt;100,100,$D$57)</f>
        <v>25.143699999999999</v>
      </c>
      <c r="AH325" s="174">
        <f>AQ325*AS325</f>
        <v>229</v>
      </c>
      <c r="AI325" s="174">
        <f>$D$58</f>
        <v>215</v>
      </c>
      <c r="AJ325" s="174">
        <f>10/3</f>
        <v>3.3333333333333335</v>
      </c>
      <c r="AK325" s="174">
        <f>SUM(AL325:AN325)</f>
        <v>18288.683226386875</v>
      </c>
      <c r="AL325" s="174">
        <f>(IF(H325="근접",$D$61*(VLOOKUP(C325,$B$36:$AG$39,19,FALSE)+VLOOKUP(C325,$B$40:$AG$43,19,FALSE)*$D$54),$D$60*(VLOOKUP(C325,$B$36:$AG$39,19,FALSE)+VLOOKUP(C325,$B$40:$AG$43,19,FALSE)*$D$54)))*$D$59/100</f>
        <v>5486.8876797264566</v>
      </c>
      <c r="AM325" s="174">
        <f>(IF(H325="근접",$D$61*(VLOOKUP(C325,$B$36:$AG$39,20,FALSE)+VLOOKUP(C325,$B$40:$AG$43,20,FALSE)*$D$54),$D$60*(VLOOKUP(C325,$B$36:$AG$39,20,FALSE)+VLOOKUP(C325,$B$40:$AG$43,20,FALSE)*$D$54)))*$D$59/100</f>
        <v>5486.8876797264566</v>
      </c>
      <c r="AN325" s="174">
        <f>(IF(H325="근접",$D$61*(VLOOKUP(C325,$B$36:$AG$39,21,FALSE)+VLOOKUP(C325,$B$40:$AG$43,21,FALSE)*$D$54),$D$60*(VLOOKUP(C325,$B$36:$AG$39,21,FALSE)+VLOOKUP(C325,$B$40:$AG$43,21,FALSE)*$D$54)))*$D$59/100</f>
        <v>7314.9078669339624</v>
      </c>
      <c r="AO325" s="176">
        <v>36</v>
      </c>
      <c r="AP325" s="174">
        <v>36</v>
      </c>
      <c r="AQ325" s="175">
        <f>VLOOKUP(C325,$B$45:$AA$48,19,FALSE)</f>
        <v>458</v>
      </c>
      <c r="AR325" s="31">
        <f>IF(LEFT(E325,1)*1=1,$S$64,$R$64)</f>
        <v>1</v>
      </c>
      <c r="AS325" s="2">
        <f>IF(LEFT(E325,1)*1=2,$U$64,$T$64)</f>
        <v>0.5</v>
      </c>
      <c r="AT325" s="33">
        <f>IF(LEFT(E325,1)*1=3,$W$64,$V$64)</f>
        <v>0</v>
      </c>
      <c r="AU325" s="31">
        <f>IF(MID(E325,3,1)*1=1,$Y$64,$X$64)</f>
        <v>1.25</v>
      </c>
      <c r="AV325" s="2">
        <f>IF(MID(E325,3,1)*1=2,$AA$64,$Z$64)</f>
        <v>0</v>
      </c>
      <c r="AW325" s="33">
        <f>IF(MID(E325,3,1)*1=3,$AC$64,$AB$64)</f>
        <v>0</v>
      </c>
      <c r="AX325" s="31">
        <f>IF(MID(E325,5,1)*1=1,$AE$64,$AD$64)</f>
        <v>1</v>
      </c>
      <c r="AY325" s="33">
        <f>IF(MID(E325,5,1)*1=2,$AG$64,$AF$64)</f>
        <v>1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customHeight="1">
      <c r="A326" s="2"/>
      <c r="B326" s="107">
        <v>238</v>
      </c>
      <c r="C326" s="31">
        <v>10</v>
      </c>
      <c r="D326" s="106" t="s">
        <v>13</v>
      </c>
      <c r="E326" s="2" t="s">
        <v>145</v>
      </c>
      <c r="F326" s="2"/>
      <c r="G326" s="2"/>
      <c r="H326" s="33"/>
      <c r="I326" s="173">
        <f>M326/AE326</f>
        <v>1352.6828449096627</v>
      </c>
      <c r="J326" s="174">
        <f>AH326/AE326</f>
        <v>21.760166048861723</v>
      </c>
      <c r="K326" s="189">
        <f>RANK(I326,$I$76:$I$999)</f>
        <v>252</v>
      </c>
      <c r="L326" s="190">
        <f>RANK(I326,$I$76:$I$460)</f>
        <v>252</v>
      </c>
      <c r="M326" s="173">
        <f>SUM(N326:R326)</f>
        <v>32387.058104954107</v>
      </c>
      <c r="N326" s="174">
        <f>T326*(1+(IF((AG326+IF($D$62=1,15,0)+IF(F326="백어택",8,0))&gt;100,100,(AG326+IF($D$62=1,15,0)+IF(F326="백어택",8,0)))/100)*((AI326/100-1)))</f>
        <v>21242.997774433486</v>
      </c>
      <c r="O326" s="174">
        <f>U326*(1+IF($D$57+IF($D$62=1,15,0)&gt;100,100,$D$57+IF($D$62=1,15,0))/100*($D$58/100-1))</f>
        <v>6857.8832803203804</v>
      </c>
      <c r="P326" s="174"/>
      <c r="Q326" s="174"/>
      <c r="R326" s="175">
        <f>X326*(1+IF($D$57+IF($D$62=1,15,0)&gt;100,100,$D$57+IF($D$62=1,15,0))/100*($D$58/100-1))</f>
        <v>4286.1770502002382</v>
      </c>
      <c r="S326" s="173">
        <f>SUM(T326:X326)</f>
        <v>18339.102518802116</v>
      </c>
      <c r="T326" s="174">
        <f>AL326*AY326</f>
        <v>9694.6171702523097</v>
      </c>
      <c r="U326" s="174">
        <f>AM326*AU326*AW326</f>
        <v>5319.6832914152646</v>
      </c>
      <c r="V326" s="174"/>
      <c r="W326" s="174"/>
      <c r="X326" s="175">
        <f>IF(AU326=1,0,U326*0.625)</f>
        <v>3324.8020571345405</v>
      </c>
      <c r="Y326" s="173">
        <f>SUM(Z326:AD326)</f>
        <v>39429.070415424547</v>
      </c>
      <c r="Z326" s="174">
        <f>T326*$D$58/100</f>
        <v>20843.426916042466</v>
      </c>
      <c r="AA326" s="174">
        <f>U326*$D$58/100</f>
        <v>11437.319076542819</v>
      </c>
      <c r="AB326" s="174"/>
      <c r="AC326" s="174"/>
      <c r="AD326" s="175">
        <f>X326*$D$58/100</f>
        <v>7148.3244228392614</v>
      </c>
      <c r="AE326" s="173">
        <f>AO326*(1-$D$17/100)</f>
        <v>23.942831999999999</v>
      </c>
      <c r="AF326" s="174">
        <f>AP326</f>
        <v>36</v>
      </c>
      <c r="AG326" s="174">
        <f>IF($D$57+AT326&gt;100,100,$D$57+AT326)</f>
        <v>65.143699999999995</v>
      </c>
      <c r="AH326" s="174">
        <f>AQ326</f>
        <v>521</v>
      </c>
      <c r="AI326" s="174">
        <f>$D$58+$D$19</f>
        <v>282.85969999999998</v>
      </c>
      <c r="AJ326" s="174">
        <f>10/IF(AY326=1,2.5,2)</f>
        <v>5</v>
      </c>
      <c r="AK326" s="174">
        <f>SUM(AL326:AN326)</f>
        <v>11381.249912614403</v>
      </c>
      <c r="AL326" s="174">
        <f>(VLOOKUP(C326,$B$36:$AG$39,17,FALSE)+VLOOKUP(C326,$B$40:$AG$43,17,FALSE)*$D$54)*$D$59/100</f>
        <v>7289.185842294969</v>
      </c>
      <c r="AM326" s="174">
        <f>(VLOOKUP(C326,$B$36:$AG$39,18,FALSE)+VLOOKUP(C326,$B$40:$AG$43,18,FALSE)*$D$54)*$D$59/100</f>
        <v>4092.064070319434</v>
      </c>
      <c r="AN326" s="174"/>
      <c r="AO326" s="176">
        <v>24</v>
      </c>
      <c r="AP326" s="174">
        <v>36</v>
      </c>
      <c r="AQ326" s="175">
        <f>VLOOKUP(C326,$B$45:$AA$48,17,FALSE)</f>
        <v>521</v>
      </c>
      <c r="AR326" s="31">
        <f>IF(LEFT(E326,1)*1=1,$S$63,$R$63)</f>
        <v>0</v>
      </c>
      <c r="AS326" s="2">
        <f>IF(LEFT(E326,1)*1=2,$U$63,$T$63)</f>
        <v>0</v>
      </c>
      <c r="AT326" s="33">
        <f>IF(LEFT(E326,1)*1=3,$W$63,$V$63)</f>
        <v>40</v>
      </c>
      <c r="AU326" s="31">
        <f>IF(MID(E326,3,1)*1=1,$Y$63,$X$63)</f>
        <v>1.3</v>
      </c>
      <c r="AV326" s="2">
        <f>IF(MID(E326,3,1)*1=2,$AA$63,$Z$63)</f>
        <v>0</v>
      </c>
      <c r="AW326" s="33">
        <f>IF(MID(E326,3,1)*1=3,$AC$63,$AB$63)</f>
        <v>1</v>
      </c>
      <c r="AX326" s="31">
        <f>IF(MID(E326,5,1)*1=1,$AE$63,$AD$63)</f>
        <v>0</v>
      </c>
      <c r="AY326" s="33">
        <f>IF(MID(E326,5,1)*1=2,$AG$63,$AF$63)</f>
        <v>1.33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customHeight="1">
      <c r="A327" s="2"/>
      <c r="B327" s="107">
        <v>192</v>
      </c>
      <c r="C327" s="31">
        <v>7</v>
      </c>
      <c r="D327" s="106" t="s">
        <v>10</v>
      </c>
      <c r="E327" s="2" t="s">
        <v>101</v>
      </c>
      <c r="F327" s="2" t="s">
        <v>149</v>
      </c>
      <c r="G327" s="2"/>
      <c r="H327" s="33"/>
      <c r="I327" s="173">
        <f>M327/AE327</f>
        <v>1347.2772490172308</v>
      </c>
      <c r="J327" s="174">
        <f>AH327/AE327</f>
        <v>17.980329144021059</v>
      </c>
      <c r="K327" s="189">
        <f>RANK(I327,$I$76:$I$999)</f>
        <v>253</v>
      </c>
      <c r="L327" s="190">
        <f>RANK(I327,$I$76:$I$460)</f>
        <v>253</v>
      </c>
      <c r="M327" s="173">
        <f>SUM(N327:R327)</f>
        <v>21505.08855376115</v>
      </c>
      <c r="N327" s="174">
        <f>T327*(1+(IF(($AG327+IF($D$62=1,15,0)+IF($F327="백어택",8,0))&gt;100,100,($AG327+IF($D$62=1,15,0)+IF($F327="백어택",8,0)))/100)*((($AI327+AY327)/100-1)))</f>
        <v>4907.7033623518801</v>
      </c>
      <c r="O327" s="174">
        <f>U327*(1+(IF(($AG327+IF($D$62=1,IF(AS327=15,0,15),0)+$AS327+IF($F327="백어택",8,0))&gt;100,100,($AG327+IF($D$62=1,IF(AS327=15,0,15),0)+$AS327+IF($F327="백어택",8,0)))/100)*((($AI327+$AY327)/100-1)))</f>
        <v>5532.4617304697558</v>
      </c>
      <c r="P327" s="174">
        <f>V327*(1+(IF(($AG327+IF($D$62=1,IF(AT327=15,0,15),0)+$AS327+IF($F327="백어택",8,0))&gt;100,100,($AG327+IF($D$62=1,IF(AT327=15,0,15),0)+$AS327+IF($F327="백어택",8,0)))/100)*((($AI327+$AY327)/100-1)))</f>
        <v>5532.4617304697558</v>
      </c>
      <c r="Q327" s="174">
        <f>W327*(1+(IF(($AG327+IF($D$62=1,IF(AU327=15,0,15),0)+$AS327+IF($F327="백어택",8,0))&gt;100,100,($AG327+IF($D$62=1,IF(AU327=15,0,15),0)+$AS327+IF($F327="백어택",8,0)))/100)*((($AI327+$AY327)/100-1)))</f>
        <v>5532.4617304697558</v>
      </c>
      <c r="R327" s="175">
        <f>X327*(1+(IF($D$57+AS327&gt;100,100,$D$57+AS327)/100)*(AI327/100-1))</f>
        <v>0</v>
      </c>
      <c r="S327" s="173">
        <f>SUM(T327:X327)</f>
        <v>9110.9321243609302</v>
      </c>
      <c r="T327" s="174">
        <f>AL327*AX327*IF(F327="백어택",1.2,1)/4</f>
        <v>2277.7330310902325</v>
      </c>
      <c r="U327" s="174">
        <f>T327</f>
        <v>2277.7330310902325</v>
      </c>
      <c r="V327" s="174">
        <f>U327</f>
        <v>2277.7330310902325</v>
      </c>
      <c r="W327" s="174">
        <f>V327</f>
        <v>2277.7330310902325</v>
      </c>
      <c r="X327" s="175">
        <f>AL327*IF(AU327=1,0,IF(AX327=1,AU327,0.324))</f>
        <v>0</v>
      </c>
      <c r="Y327" s="173">
        <f>SUM(Z327:AD327)</f>
        <v>25771.155274170953</v>
      </c>
      <c r="Z327" s="174">
        <f>T327*AI327/100</f>
        <v>6442.7888185427382</v>
      </c>
      <c r="AA327" s="174">
        <f>Z327</f>
        <v>6442.7888185427382</v>
      </c>
      <c r="AB327" s="174">
        <f>AA327</f>
        <v>6442.7888185427382</v>
      </c>
      <c r="AC327" s="174">
        <f>AB327</f>
        <v>6442.7888185427382</v>
      </c>
      <c r="AD327" s="175"/>
      <c r="AE327" s="173">
        <f>AO327*(1-$D$17/100)</f>
        <v>15.961888</v>
      </c>
      <c r="AF327" s="174">
        <f>AP327</f>
        <v>36</v>
      </c>
      <c r="AG327" s="174">
        <f>IF($D$57+AV327&gt;100,100,$D$57+AV327)</f>
        <v>55.143699999999995</v>
      </c>
      <c r="AH327" s="174">
        <f>AQ327</f>
        <v>287</v>
      </c>
      <c r="AI327" s="174">
        <f>$D$58+$D$19</f>
        <v>282.85969999999998</v>
      </c>
      <c r="AJ327" s="174">
        <f>10*AR327/(7-IF(AX327=1,0,3))</f>
        <v>1.4285714285714286</v>
      </c>
      <c r="AK327" s="174">
        <f>SUM(AL327:AN327)</f>
        <v>7592.4434369674418</v>
      </c>
      <c r="AL327" s="174">
        <f>(VLOOKUP(C327,$B$36:$AG$39,13,FALSE)+VLOOKUP(C327,$B$40:$AG$43,13,FALSE)*$D$54)*$D$59/100</f>
        <v>7592.4434369674418</v>
      </c>
      <c r="AM327" s="174"/>
      <c r="AN327" s="174"/>
      <c r="AO327" s="176">
        <v>16</v>
      </c>
      <c r="AP327" s="174">
        <v>36</v>
      </c>
      <c r="AQ327" s="175">
        <f>VLOOKUP(C327,$B$45:$AA$48,13,FALSE)</f>
        <v>287</v>
      </c>
      <c r="AR327" s="31">
        <f>IF(LEFT(E327,1)*1=1,$S$60,$R$60)</f>
        <v>1</v>
      </c>
      <c r="AS327" s="2">
        <f>IF(LEFT(E327,1)*1=2,$U$60,$T$60)</f>
        <v>15</v>
      </c>
      <c r="AT327" s="33">
        <f>IF(LEFT(E327,1)*1=3,$W$60,$V$60)</f>
        <v>0</v>
      </c>
      <c r="AU327" s="31">
        <f>IF(MID(E327,3,1)*1=1,$Y$60,$X$60)</f>
        <v>1</v>
      </c>
      <c r="AV327" s="2">
        <f>IF(MID(E327,3,1)*1=2,$AA$60,$Z$60)</f>
        <v>30</v>
      </c>
      <c r="AW327" s="33">
        <f>IF(MID(E327,3,1)*1=3,$AC$60,$AB$60)</f>
        <v>0</v>
      </c>
      <c r="AX327" s="31">
        <f>IF(MID(E327,5,1)*1=1,$AE$60,$AD$60)</f>
        <v>1</v>
      </c>
      <c r="AY327" s="33">
        <f>IF(MID(E327,5,1)*1=2,$AG$60,$AF$60)</f>
        <v>0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customHeight="1">
      <c r="A328" s="2"/>
      <c r="B328" s="107">
        <v>112</v>
      </c>
      <c r="C328" s="31">
        <v>10</v>
      </c>
      <c r="D328" s="106" t="s">
        <v>6</v>
      </c>
      <c r="E328" s="2" t="s">
        <v>147</v>
      </c>
      <c r="F328" s="2"/>
      <c r="G328" s="2" t="s">
        <v>86</v>
      </c>
      <c r="H328" s="33"/>
      <c r="I328" s="173">
        <f>M328/AE328</f>
        <v>1335.7200618867059</v>
      </c>
      <c r="J328" s="174">
        <f>AH328/AE328</f>
        <v>23.505991271208018</v>
      </c>
      <c r="K328" s="189">
        <f>RANK(I328,$I$76:$I$999)</f>
        <v>255</v>
      </c>
      <c r="L328" s="190">
        <f>RANK(I328,$I$76:$I$460)</f>
        <v>255</v>
      </c>
      <c r="M328" s="173">
        <f>SUM(N328:R328)</f>
        <v>26650.767533985836</v>
      </c>
      <c r="N328" s="174">
        <f>T328*(1+(IF((AG328+IF($D$62=1,15,0)+IF(F328="백어택",8,0))&gt;100,100,(AG328+IF($D$62=1,15,0)+IF(F328="백어택",8,0)))/100)*((AI328/100-1)))</f>
        <v>26650.767533985836</v>
      </c>
      <c r="O328" s="174"/>
      <c r="P328" s="174"/>
      <c r="Q328" s="174"/>
      <c r="R328" s="175"/>
      <c r="S328" s="173">
        <f>SUM(T328:X328)</f>
        <v>18256.73959679441</v>
      </c>
      <c r="T328" s="174">
        <f>AL328*AW328*AT328*AX328*AY328</f>
        <v>18256.73959679441</v>
      </c>
      <c r="U328" s="174"/>
      <c r="V328" s="174"/>
      <c r="W328" s="174"/>
      <c r="X328" s="175"/>
      <c r="Y328" s="173">
        <f>SUM(Z328:AD328)</f>
        <v>39251.990133107982</v>
      </c>
      <c r="Z328" s="174">
        <f>T328*$D$58/100</f>
        <v>39251.990133107982</v>
      </c>
      <c r="AA328" s="174"/>
      <c r="AB328" s="174"/>
      <c r="AC328" s="174"/>
      <c r="AD328" s="175"/>
      <c r="AE328" s="173">
        <f>AO328*(1-$D$17/100)</f>
        <v>19.952359999999999</v>
      </c>
      <c r="AF328" s="174">
        <f>AP328</f>
        <v>36</v>
      </c>
      <c r="AG328" s="174">
        <f>IF($D$57+AV328&gt;100,100,$D$57+AV328)</f>
        <v>25.143699999999999</v>
      </c>
      <c r="AH328" s="174">
        <f>AQ328*AR328</f>
        <v>469</v>
      </c>
      <c r="AI328" s="174">
        <f>$D$58+$D$19</f>
        <v>282.85969999999998</v>
      </c>
      <c r="AJ328" s="174">
        <f>10/IF(AX328=1,IF(AY328=1,5,6),4)</f>
        <v>2.5</v>
      </c>
      <c r="AK328" s="174">
        <f>SUM(AL328:AN328)</f>
        <v>7668.3214032234573</v>
      </c>
      <c r="AL328" s="174">
        <f>(VLOOKUP(C328,$B$36:$AG$39,7,FALSE)+VLOOKUP(C328,$B$40:$AG$43,7,FALSE)*$D$54)*$D$59/100</f>
        <v>7668.3214032234573</v>
      </c>
      <c r="AM328" s="174"/>
      <c r="AN328" s="174"/>
      <c r="AO328" s="176">
        <v>20</v>
      </c>
      <c r="AP328" s="174">
        <v>36</v>
      </c>
      <c r="AQ328" s="175">
        <f>VLOOKUP(C328,$B$45:$AA$48,7,FALSE)</f>
        <v>469</v>
      </c>
      <c r="AR328" s="31">
        <f>IF(LEFT(E328,1)*1=1,$S$56,$R$56)</f>
        <v>1</v>
      </c>
      <c r="AS328" s="2">
        <f>IF(LEFT(E328,1)*1=2,$U$56,$T$56)</f>
        <v>0</v>
      </c>
      <c r="AT328" s="33">
        <f>IF(LEFT(E328,1)*1=3,$W$56,$V$56)</f>
        <v>1.2</v>
      </c>
      <c r="AU328" s="31">
        <f>IF(MID(E328,3,1)*1=1,$Y$56,$X$56)</f>
        <v>0</v>
      </c>
      <c r="AV328" s="2">
        <f>IF(MID(E328,3,1)*1=2,$AA$56,$Z$56)</f>
        <v>0</v>
      </c>
      <c r="AW328" s="33">
        <f>IF(MID(E328,3,1)*1=3,$AC$56,$AB$56)</f>
        <v>1.24</v>
      </c>
      <c r="AX328" s="31">
        <f>IF(MID(E328,5,1)*1=1,$AE$56,$AD$56)</f>
        <v>1.6</v>
      </c>
      <c r="AY328" s="33">
        <f>IF(MID(E328,5,1)*1=2,$AG$56,$AF$56)</f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customHeight="1">
      <c r="A329" s="2"/>
      <c r="B329" s="107">
        <v>84</v>
      </c>
      <c r="C329" s="31">
        <v>10</v>
      </c>
      <c r="D329" s="106" t="s">
        <v>5</v>
      </c>
      <c r="E329" s="2" t="s">
        <v>92</v>
      </c>
      <c r="F329" s="2"/>
      <c r="G329" s="2"/>
      <c r="H329" s="33">
        <v>9</v>
      </c>
      <c r="I329" s="173">
        <f>M329/AE329</f>
        <v>1328.556370038875</v>
      </c>
      <c r="J329" s="174">
        <f>AH329/AE329</f>
        <v>34.707673678702669</v>
      </c>
      <c r="K329" s="189">
        <f>RANK(I329,$I$76:$I$999)</f>
        <v>256</v>
      </c>
      <c r="L329" s="190">
        <f>RANK(I329,$I$76:$I$460)</f>
        <v>256</v>
      </c>
      <c r="M329" s="173">
        <f>SUM(N329:R329)</f>
        <v>10603.133990123539</v>
      </c>
      <c r="N329" s="174">
        <f>T329*(1+(IF((AG329+IF($D$62=1,15,0)+AW329+IF(F329="백어택",8,0))&gt;100,100,(AG329+IF($D$62=1,15,0)+AW329+IF(F329="백어택",8,0)))/100)*((AI329/100-1)))</f>
        <v>10603.133990123539</v>
      </c>
      <c r="O329" s="174"/>
      <c r="P329" s="174"/>
      <c r="Q329" s="174"/>
      <c r="R329" s="175"/>
      <c r="S329" s="173">
        <f>SUM(T329:X329)</f>
        <v>7263.530249954264</v>
      </c>
      <c r="T329" s="174">
        <f>AL329*AU329*AX329*AY329</f>
        <v>7263.530249954264</v>
      </c>
      <c r="U329" s="174"/>
      <c r="V329" s="174"/>
      <c r="W329" s="174"/>
      <c r="X329" s="175"/>
      <c r="Y329" s="173">
        <f>SUM(Z329:AD329)</f>
        <v>15616.590037401667</v>
      </c>
      <c r="Z329" s="174">
        <f>T329*$D$58/100</f>
        <v>15616.590037401667</v>
      </c>
      <c r="AA329" s="174"/>
      <c r="AB329" s="174"/>
      <c r="AC329" s="174"/>
      <c r="AD329" s="175"/>
      <c r="AE329" s="173">
        <f>AO329*(1-$D$17/100)</f>
        <v>7.980944</v>
      </c>
      <c r="AF329" s="174">
        <f>AP329</f>
        <v>36</v>
      </c>
      <c r="AG329" s="174">
        <f>IF($D$57&gt;100,100,$D$57)</f>
        <v>25.143699999999999</v>
      </c>
      <c r="AH329" s="174">
        <f>AQ329</f>
        <v>277</v>
      </c>
      <c r="AI329" s="174">
        <f>$D$58+$D$19</f>
        <v>282.85969999999998</v>
      </c>
      <c r="AJ329" s="174">
        <f>1*AS329</f>
        <v>1</v>
      </c>
      <c r="AK329" s="174">
        <f>SUM(AL329:AN329)</f>
        <v>3026.4709374809436</v>
      </c>
      <c r="AL329" s="174">
        <f>(H329*(VLOOKUP(C329,$B$36:$AG$39,6,FALSE)+VLOOKUP(C329,$B$40:$AG$43,6,FALSE)*$D$54))*$D$59/100</f>
        <v>3026.4709374809436</v>
      </c>
      <c r="AM329" s="174"/>
      <c r="AN329" s="174"/>
      <c r="AO329" s="176">
        <v>8</v>
      </c>
      <c r="AP329" s="174">
        <v>36</v>
      </c>
      <c r="AQ329" s="175">
        <f>VLOOKUP(C329,$B$45:$AA$48,6,FALSE)</f>
        <v>277</v>
      </c>
      <c r="AR329" s="31">
        <f>IF(LEFT(E329,1)*1=1,$S$55,$R$55)</f>
        <v>0</v>
      </c>
      <c r="AS329" s="2">
        <f>IF(LEFT(E329,1)*1=2,$U$55,$T$55)</f>
        <v>1</v>
      </c>
      <c r="AT329" s="33">
        <f>IF(LEFT(E329,1)*1=3,$W$55,$V$55)</f>
        <v>0</v>
      </c>
      <c r="AU329" s="31">
        <f>IF(MID(E329,3,1)*1=1,$Y$55,$X$55)</f>
        <v>1</v>
      </c>
      <c r="AV329" s="2">
        <f>IF(MID(E329,3,1)*1=2,$AA$55,$Z$55)</f>
        <v>0</v>
      </c>
      <c r="AW329" s="205">
        <f>IF(MID(E329,3,1)*1=3,$AC$55,$AB$55)</f>
        <v>0</v>
      </c>
      <c r="AX329" s="31">
        <f>IF(MID(E329,5,1)*1=1,$AE$55,$AD$55)</f>
        <v>1</v>
      </c>
      <c r="AY329" s="33">
        <f>IF(MID(E329,5,1)*1=2,$AG$55,$AF$55)</f>
        <v>2.4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customHeight="1">
      <c r="A330" s="2"/>
      <c r="B330" s="107">
        <v>86</v>
      </c>
      <c r="C330" s="31">
        <v>10</v>
      </c>
      <c r="D330" s="106" t="s">
        <v>5</v>
      </c>
      <c r="E330" s="2" t="s">
        <v>139</v>
      </c>
      <c r="F330" s="2"/>
      <c r="G330" s="2"/>
      <c r="H330" s="33">
        <v>9</v>
      </c>
      <c r="I330" s="173">
        <f>M330/AE330</f>
        <v>1328.556370038875</v>
      </c>
      <c r="J330" s="174">
        <f>AH330/AE330</f>
        <v>34.707673678702669</v>
      </c>
      <c r="K330" s="189">
        <f>RANK(I330,$I$76:$I$999)</f>
        <v>256</v>
      </c>
      <c r="L330" s="190">
        <f>RANK(I330,$I$76:$I$460)</f>
        <v>256</v>
      </c>
      <c r="M330" s="173">
        <f>SUM(N330:R330)</f>
        <v>10603.133990123539</v>
      </c>
      <c r="N330" s="174">
        <f>T330*(1+(IF((AG330+IF($D$62=1,15,0)+AW330+IF(F330="백어택",8,0))&gt;100,100,(AG330+IF($D$62=1,15,0)+AW330+IF(F330="백어택",8,0)))/100)*((AI330/100-1)))</f>
        <v>10603.133990123539</v>
      </c>
      <c r="O330" s="174"/>
      <c r="P330" s="174"/>
      <c r="Q330" s="174"/>
      <c r="R330" s="175"/>
      <c r="S330" s="173">
        <f>SUM(T330:X330)</f>
        <v>7263.530249954264</v>
      </c>
      <c r="T330" s="174">
        <f>AL330*AU330*AX330*AY330</f>
        <v>7263.530249954264</v>
      </c>
      <c r="U330" s="174"/>
      <c r="V330" s="174"/>
      <c r="W330" s="174"/>
      <c r="X330" s="175"/>
      <c r="Y330" s="173">
        <f>SUM(Z330:AD330)</f>
        <v>15616.590037401667</v>
      </c>
      <c r="Z330" s="174">
        <f>T330*$D$58/100</f>
        <v>15616.590037401667</v>
      </c>
      <c r="AA330" s="174"/>
      <c r="AB330" s="174"/>
      <c r="AC330" s="174"/>
      <c r="AD330" s="175"/>
      <c r="AE330" s="173">
        <f>AO330*(1-$D$17/100)</f>
        <v>7.980944</v>
      </c>
      <c r="AF330" s="174">
        <f>AP330</f>
        <v>36</v>
      </c>
      <c r="AG330" s="174">
        <f>IF($D$57&gt;100,100,$D$57)</f>
        <v>25.143699999999999</v>
      </c>
      <c r="AH330" s="174">
        <f>AQ330</f>
        <v>277</v>
      </c>
      <c r="AI330" s="174">
        <f>$D$58+$D$19</f>
        <v>282.85969999999998</v>
      </c>
      <c r="AJ330" s="174">
        <f>1*AS330</f>
        <v>1</v>
      </c>
      <c r="AK330" s="174">
        <f>SUM(AL330:AN330)</f>
        <v>3026.4709374809436</v>
      </c>
      <c r="AL330" s="174">
        <f>(H330*(VLOOKUP(C330,$B$36:$AG$39,6,FALSE)+VLOOKUP(C330,$B$40:$AG$43,6,FALSE)*$D$54))*$D$59/100</f>
        <v>3026.4709374809436</v>
      </c>
      <c r="AM330" s="174"/>
      <c r="AN330" s="174"/>
      <c r="AO330" s="176">
        <v>8</v>
      </c>
      <c r="AP330" s="174">
        <v>36</v>
      </c>
      <c r="AQ330" s="175">
        <f>VLOOKUP(C330,$B$45:$AA$48,6,FALSE)</f>
        <v>277</v>
      </c>
      <c r="AR330" s="31">
        <f>IF(LEFT(E330,1)*1=1,$S$55,$R$55)</f>
        <v>0</v>
      </c>
      <c r="AS330" s="2">
        <f>IF(LEFT(E330,1)*1=2,$U$55,$T$55)</f>
        <v>1</v>
      </c>
      <c r="AT330" s="33">
        <f>IF(LEFT(E330,1)*1=3,$W$55,$V$55)</f>
        <v>0</v>
      </c>
      <c r="AU330" s="31">
        <f>IF(MID(E330,3,1)*1=1,$Y$55,$X$55)</f>
        <v>1</v>
      </c>
      <c r="AV330" s="2">
        <f>IF(MID(E330,3,1)*1=2,$AA$55,$Z$55)</f>
        <v>0</v>
      </c>
      <c r="AW330" s="205">
        <f>IF(MID(E330,3,1)*1=3,$AC$55,$AB$55)</f>
        <v>0</v>
      </c>
      <c r="AX330" s="31">
        <f>IF(MID(E330,5,1)*1=1,$AE$55,$AD$55)</f>
        <v>1</v>
      </c>
      <c r="AY330" s="33">
        <f>IF(MID(E330,5,1)*1=2,$AG$55,$AF$55)</f>
        <v>2.4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customHeight="1">
      <c r="A331" s="2"/>
      <c r="B331" s="107">
        <v>90</v>
      </c>
      <c r="C331" s="31">
        <v>10</v>
      </c>
      <c r="D331" s="106" t="s">
        <v>5</v>
      </c>
      <c r="E331" s="2" t="s">
        <v>99</v>
      </c>
      <c r="F331" s="2"/>
      <c r="G331" s="2"/>
      <c r="H331" s="33">
        <v>9</v>
      </c>
      <c r="I331" s="173">
        <f>M331/AE331</f>
        <v>1328.556370038875</v>
      </c>
      <c r="J331" s="174">
        <f>AH331/AE331</f>
        <v>34.707673678702669</v>
      </c>
      <c r="K331" s="189">
        <f>RANK(I331,$I$76:$I$999)</f>
        <v>256</v>
      </c>
      <c r="L331" s="190">
        <f>RANK(I331,$I$76:$I$460)</f>
        <v>256</v>
      </c>
      <c r="M331" s="173">
        <f>SUM(N331:R331)</f>
        <v>10603.133990123539</v>
      </c>
      <c r="N331" s="174">
        <f>T331*(1+(IF((AG331+IF($D$62=1,15,0)+AW331+IF(F331="백어택",8,0))&gt;100,100,(AG331+IF($D$62=1,15,0)+AW331+IF(F331="백어택",8,0)))/100)*((AI331/100-1)))</f>
        <v>10603.133990123539</v>
      </c>
      <c r="O331" s="174"/>
      <c r="P331" s="174"/>
      <c r="Q331" s="174"/>
      <c r="R331" s="175"/>
      <c r="S331" s="173">
        <f>SUM(T331:X331)</f>
        <v>7263.530249954264</v>
      </c>
      <c r="T331" s="174">
        <f>AL331*AU331*AX331*AY331</f>
        <v>7263.530249954264</v>
      </c>
      <c r="U331" s="174"/>
      <c r="V331" s="174"/>
      <c r="W331" s="174"/>
      <c r="X331" s="175"/>
      <c r="Y331" s="173">
        <f>SUM(Z331:AD331)</f>
        <v>15616.590037401667</v>
      </c>
      <c r="Z331" s="174">
        <f>T331*$D$58/100</f>
        <v>15616.590037401667</v>
      </c>
      <c r="AA331" s="174"/>
      <c r="AB331" s="174"/>
      <c r="AC331" s="174"/>
      <c r="AD331" s="175"/>
      <c r="AE331" s="173">
        <f>AO331*(1-$D$17/100)</f>
        <v>7.980944</v>
      </c>
      <c r="AF331" s="174">
        <f>AP331</f>
        <v>36</v>
      </c>
      <c r="AG331" s="174">
        <f>IF($D$57&gt;100,100,$D$57)</f>
        <v>25.143699999999999</v>
      </c>
      <c r="AH331" s="174">
        <f>AQ331</f>
        <v>277</v>
      </c>
      <c r="AI331" s="174">
        <f>$D$58+$D$19</f>
        <v>282.85969999999998</v>
      </c>
      <c r="AJ331" s="174">
        <f>1*AS331</f>
        <v>0.8</v>
      </c>
      <c r="AK331" s="174">
        <f>SUM(AL331:AN331)</f>
        <v>3026.4709374809436</v>
      </c>
      <c r="AL331" s="174">
        <f>(H331*(VLOOKUP(C331,$B$36:$AG$39,6,FALSE)+VLOOKUP(C331,$B$40:$AG$43,6,FALSE)*$D$54))*$D$59/100</f>
        <v>3026.4709374809436</v>
      </c>
      <c r="AM331" s="174"/>
      <c r="AN331" s="174"/>
      <c r="AO331" s="176">
        <v>8</v>
      </c>
      <c r="AP331" s="174">
        <v>36</v>
      </c>
      <c r="AQ331" s="175">
        <f>VLOOKUP(C331,$B$45:$AA$48,6,FALSE)</f>
        <v>277</v>
      </c>
      <c r="AR331" s="31">
        <f>IF(LEFT(E331,1)*1=1,$S$55,$R$55)</f>
        <v>0</v>
      </c>
      <c r="AS331" s="2">
        <f>IF(LEFT(E331,1)*1=2,$U$55,$T$55)</f>
        <v>0.8</v>
      </c>
      <c r="AT331" s="33">
        <f>IF(LEFT(E331,1)*1=3,$W$55,$V$55)</f>
        <v>0</v>
      </c>
      <c r="AU331" s="31">
        <f>IF(MID(E331,3,1)*1=1,$Y$55,$X$55)</f>
        <v>1</v>
      </c>
      <c r="AV331" s="2">
        <f>IF(MID(E331,3,1)*1=2,$AA$55,$Z$55)</f>
        <v>0</v>
      </c>
      <c r="AW331" s="205">
        <f>IF(MID(E331,3,1)*1=3,$AC$55,$AB$55)</f>
        <v>0</v>
      </c>
      <c r="AX331" s="31">
        <f>IF(MID(E331,5,1)*1=1,$AE$55,$AD$55)</f>
        <v>1</v>
      </c>
      <c r="AY331" s="33">
        <f>IF(MID(E331,5,1)*1=2,$AG$55,$AF$55)</f>
        <v>2.4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customHeight="1">
      <c r="A332" s="2"/>
      <c r="B332" s="107">
        <v>92</v>
      </c>
      <c r="C332" s="31">
        <v>10</v>
      </c>
      <c r="D332" s="106" t="s">
        <v>5</v>
      </c>
      <c r="E332" s="2" t="s">
        <v>170</v>
      </c>
      <c r="F332" s="2"/>
      <c r="G332" s="2"/>
      <c r="H332" s="33">
        <v>9</v>
      </c>
      <c r="I332" s="173">
        <f>M332/AE332</f>
        <v>1328.556370038875</v>
      </c>
      <c r="J332" s="174">
        <f>AH332/AE332</f>
        <v>34.707673678702669</v>
      </c>
      <c r="K332" s="189">
        <f>RANK(I332,$I$76:$I$999)</f>
        <v>256</v>
      </c>
      <c r="L332" s="190">
        <f>RANK(I332,$I$76:$I$460)</f>
        <v>256</v>
      </c>
      <c r="M332" s="173">
        <f>SUM(N332:R332)</f>
        <v>10603.133990123539</v>
      </c>
      <c r="N332" s="174">
        <f>T332*(1+(IF((AG332+IF($D$62=1,15,0)+AW332+IF(F332="백어택",8,0))&gt;100,100,(AG332+IF($D$62=1,15,0)+AW332+IF(F332="백어택",8,0)))/100)*((AI332/100-1)))</f>
        <v>10603.133990123539</v>
      </c>
      <c r="O332" s="174"/>
      <c r="P332" s="174"/>
      <c r="Q332" s="174"/>
      <c r="R332" s="175"/>
      <c r="S332" s="173">
        <f>SUM(T332:X332)</f>
        <v>7263.530249954264</v>
      </c>
      <c r="T332" s="174">
        <f>AL332*AU332*AX332*AY332</f>
        <v>7263.530249954264</v>
      </c>
      <c r="U332" s="174"/>
      <c r="V332" s="174"/>
      <c r="W332" s="174"/>
      <c r="X332" s="175"/>
      <c r="Y332" s="173">
        <f>SUM(Z332:AD332)</f>
        <v>15616.590037401667</v>
      </c>
      <c r="Z332" s="174">
        <f>T332*$D$58/100</f>
        <v>15616.590037401667</v>
      </c>
      <c r="AA332" s="174"/>
      <c r="AB332" s="174"/>
      <c r="AC332" s="174"/>
      <c r="AD332" s="175"/>
      <c r="AE332" s="173">
        <f>AO332*(1-$D$17/100)</f>
        <v>7.980944</v>
      </c>
      <c r="AF332" s="174">
        <f>AP332</f>
        <v>36</v>
      </c>
      <c r="AG332" s="174">
        <f>IF($D$57&gt;100,100,$D$57)</f>
        <v>25.143699999999999</v>
      </c>
      <c r="AH332" s="174">
        <f>AQ332</f>
        <v>277</v>
      </c>
      <c r="AI332" s="174">
        <f>$D$58+$D$19</f>
        <v>282.85969999999998</v>
      </c>
      <c r="AJ332" s="174">
        <f>1*AS332</f>
        <v>0.8</v>
      </c>
      <c r="AK332" s="174">
        <f>SUM(AL332:AN332)</f>
        <v>3026.4709374809436</v>
      </c>
      <c r="AL332" s="174">
        <f>(H332*(VLOOKUP(C332,$B$36:$AG$39,6,FALSE)+VLOOKUP(C332,$B$40:$AG$43,6,FALSE)*$D$54))*$D$59/100</f>
        <v>3026.4709374809436</v>
      </c>
      <c r="AM332" s="174"/>
      <c r="AN332" s="174"/>
      <c r="AO332" s="176">
        <v>8</v>
      </c>
      <c r="AP332" s="174">
        <v>36</v>
      </c>
      <c r="AQ332" s="175">
        <f>VLOOKUP(C332,$B$45:$AA$48,6,FALSE)</f>
        <v>277</v>
      </c>
      <c r="AR332" s="31">
        <f>IF(LEFT(E332,1)*1=1,$S$55,$R$55)</f>
        <v>0</v>
      </c>
      <c r="AS332" s="2">
        <f>IF(LEFT(E332,1)*1=2,$U$55,$T$55)</f>
        <v>0.8</v>
      </c>
      <c r="AT332" s="33">
        <f>IF(LEFT(E332,1)*1=3,$W$55,$V$55)</f>
        <v>0</v>
      </c>
      <c r="AU332" s="31">
        <f>IF(MID(E332,3,1)*1=1,$Y$55,$X$55)</f>
        <v>1</v>
      </c>
      <c r="AV332" s="2">
        <f>IF(MID(E332,3,1)*1=2,$AA$55,$Z$55)</f>
        <v>0</v>
      </c>
      <c r="AW332" s="205">
        <f>IF(MID(E332,3,1)*1=3,$AC$55,$AB$55)</f>
        <v>0</v>
      </c>
      <c r="AX332" s="31">
        <f>IF(MID(E332,5,1)*1=1,$AE$55,$AD$55)</f>
        <v>1</v>
      </c>
      <c r="AY332" s="33">
        <f>IF(MID(E332,5,1)*1=2,$AG$55,$AF$55)</f>
        <v>2.4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customHeight="1">
      <c r="A333" s="2"/>
      <c r="B333" s="107">
        <v>239</v>
      </c>
      <c r="C333" s="31">
        <v>10</v>
      </c>
      <c r="D333" s="106" t="s">
        <v>13</v>
      </c>
      <c r="E333" s="2" t="s">
        <v>135</v>
      </c>
      <c r="F333" s="2"/>
      <c r="G333" s="2"/>
      <c r="H333" s="33"/>
      <c r="I333" s="173">
        <f>M333/AE333</f>
        <v>1327.8958577859478</v>
      </c>
      <c r="J333" s="174">
        <f>AH333/AE333</f>
        <v>21.760166048861723</v>
      </c>
      <c r="K333" s="189">
        <f>RANK(I333,$I$76:$I$999)</f>
        <v>260</v>
      </c>
      <c r="L333" s="190">
        <f>RANK(I333,$I$76:$I$460)</f>
        <v>260</v>
      </c>
      <c r="M333" s="173">
        <f>SUM(N333:R333)</f>
        <v>31793.587436464841</v>
      </c>
      <c r="N333" s="174">
        <f>T333*(1+(IF((AG333+IF($D$62=1,15,0)+IF(F333="백어택",8,0))&gt;100,100,(AG333+IF($D$62=1,15,0)+IF(F333="백어택",8,0)))/100)*((AI333/100-1)))</f>
        <v>21242.997774433486</v>
      </c>
      <c r="O333" s="174">
        <f>U333*(1+IF($D$57+IF($D$62=1,15,0)&gt;100,100,$D$57+IF($D$62=1,15,0))/100*($D$58/100-1))</f>
        <v>10550.589662031354</v>
      </c>
      <c r="P333" s="174"/>
      <c r="Q333" s="174"/>
      <c r="R333" s="175">
        <f>X333*(1+IF($D$57+IF($D$62=1,15,0)&gt;100,100,$D$57+IF($D$62=1,15,0))/100*($D$58/100-1))</f>
        <v>0</v>
      </c>
      <c r="S333" s="173">
        <f>SUM(T333:X333)</f>
        <v>17878.74531089118</v>
      </c>
      <c r="T333" s="174">
        <f>AL333*AY333</f>
        <v>9694.6171702523097</v>
      </c>
      <c r="U333" s="174">
        <f>AM333*AU333*AW333</f>
        <v>8184.128140638868</v>
      </c>
      <c r="V333" s="174"/>
      <c r="W333" s="174"/>
      <c r="X333" s="175">
        <f>IF(AU333=1,0,U333*0.625)</f>
        <v>0</v>
      </c>
      <c r="Y333" s="173">
        <f>SUM(Z333:AD333)</f>
        <v>38439.302418416031</v>
      </c>
      <c r="Z333" s="174">
        <f>T333*$D$58/100</f>
        <v>20843.426916042466</v>
      </c>
      <c r="AA333" s="174">
        <f>U333*$D$58/100</f>
        <v>17595.875502373568</v>
      </c>
      <c r="AB333" s="174"/>
      <c r="AC333" s="174"/>
      <c r="AD333" s="175">
        <f>X333*$D$58/100</f>
        <v>0</v>
      </c>
      <c r="AE333" s="173">
        <f>AO333*(1-$D$17/100)</f>
        <v>23.942831999999999</v>
      </c>
      <c r="AF333" s="174">
        <f>AP333</f>
        <v>36</v>
      </c>
      <c r="AG333" s="174">
        <f>IF($D$57+AT333&gt;100,100,$D$57+AT333)</f>
        <v>65.143699999999995</v>
      </c>
      <c r="AH333" s="174">
        <f>AQ333</f>
        <v>521</v>
      </c>
      <c r="AI333" s="174">
        <f>$D$58+$D$19</f>
        <v>282.85969999999998</v>
      </c>
      <c r="AJ333" s="174">
        <f>10/IF(AY333=1,2.5,2)</f>
        <v>5</v>
      </c>
      <c r="AK333" s="174">
        <f>SUM(AL333:AN333)</f>
        <v>11381.249912614403</v>
      </c>
      <c r="AL333" s="174">
        <f>(VLOOKUP(C333,$B$36:$AG$39,17,FALSE)+VLOOKUP(C333,$B$40:$AG$43,17,FALSE)*$D$54)*$D$59/100</f>
        <v>7289.185842294969</v>
      </c>
      <c r="AM333" s="174">
        <f>(VLOOKUP(C333,$B$36:$AG$39,18,FALSE)+VLOOKUP(C333,$B$40:$AG$43,18,FALSE)*$D$54)*$D$59/100</f>
        <v>4092.064070319434</v>
      </c>
      <c r="AN333" s="174"/>
      <c r="AO333" s="176">
        <v>24</v>
      </c>
      <c r="AP333" s="174">
        <v>36</v>
      </c>
      <c r="AQ333" s="175">
        <f>VLOOKUP(C333,$B$45:$AA$48,17,FALSE)</f>
        <v>521</v>
      </c>
      <c r="AR333" s="31">
        <f>IF(LEFT(E333,1)*1=1,$S$63,$R$63)</f>
        <v>0</v>
      </c>
      <c r="AS333" s="2">
        <f>IF(LEFT(E333,1)*1=2,$U$63,$T$63)</f>
        <v>0</v>
      </c>
      <c r="AT333" s="33">
        <f>IF(LEFT(E333,1)*1=3,$W$63,$V$63)</f>
        <v>40</v>
      </c>
      <c r="AU333" s="31">
        <f>IF(MID(E333,3,1)*1=1,$Y$63,$X$63)</f>
        <v>1</v>
      </c>
      <c r="AV333" s="2">
        <f>IF(MID(E333,3,1)*1=2,$AA$63,$Z$63)</f>
        <v>0</v>
      </c>
      <c r="AW333" s="33">
        <f>IF(MID(E333,3,1)*1=3,$AC$63,$AB$63)</f>
        <v>2</v>
      </c>
      <c r="AX333" s="31">
        <f>IF(MID(E333,5,1)*1=1,$AE$63,$AD$63)</f>
        <v>0</v>
      </c>
      <c r="AY333" s="33">
        <f>IF(MID(E333,5,1)*1=2,$AG$63,$AF$63)</f>
        <v>1.33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customHeight="1">
      <c r="A334" s="2"/>
      <c r="B334" s="107">
        <v>896</v>
      </c>
      <c r="C334" s="31">
        <v>10</v>
      </c>
      <c r="D334" s="113" t="s">
        <v>19</v>
      </c>
      <c r="E334" s="2" t="s">
        <v>145</v>
      </c>
      <c r="F334" s="2"/>
      <c r="G334" s="2"/>
      <c r="H334" s="33">
        <f>IF(AY334=1,4,6)</f>
        <v>6</v>
      </c>
      <c r="I334" s="173">
        <f>M334/AE334</f>
        <v>1439.9038822140944</v>
      </c>
      <c r="J334" s="174">
        <f>AH334/AE334</f>
        <v>21.760166048861723</v>
      </c>
      <c r="K334" s="189">
        <f>RANK(I334,$I$76:$I$999)</f>
        <v>216</v>
      </c>
      <c r="L334" s="190" t="e">
        <f>RANK(I334,$I$889:$I$999)</f>
        <v>#N/A</v>
      </c>
      <c r="M334" s="173">
        <f>SUM(N334:R334)*(1+$D$22/100)</f>
        <v>34475.37674799985</v>
      </c>
      <c r="N334" s="174">
        <f>T334*(1+(IF(($D$57+IF($D$62=1,15,0)+IF(F333="백어택",8,0))&gt;100,100,$D$57+IF($D$62=1,15,0)+IF(F333="백어택",8,0))/100)*(AI333/100-1))</f>
        <v>20772.593276545045</v>
      </c>
      <c r="O334" s="174">
        <f>U334*(1+(AG334/100)*(AI334/100-1))</f>
        <v>10323.524786931517</v>
      </c>
      <c r="P334" s="174"/>
      <c r="Q334" s="174"/>
      <c r="R334" s="175"/>
      <c r="S334" s="173">
        <f>SUM(T334:X334)</f>
        <v>19031.617079629978</v>
      </c>
      <c r="T334" s="174">
        <f>AL334*AU334</f>
        <v>14229.977643847877</v>
      </c>
      <c r="U334" s="174">
        <f>AM334*AU334</f>
        <v>4801.6394357821009</v>
      </c>
      <c r="V334" s="174"/>
      <c r="W334" s="174"/>
      <c r="X334" s="175"/>
      <c r="Y334" s="173">
        <f>SUM(Z334:AD334)</f>
        <v>40917.976721204453</v>
      </c>
      <c r="Z334" s="174">
        <f>T334*$D$58/100</f>
        <v>30594.451934272936</v>
      </c>
      <c r="AA334" s="174">
        <f>U334*$D$58/100</f>
        <v>10323.524786931517</v>
      </c>
      <c r="AB334" s="174"/>
      <c r="AC334" s="174"/>
      <c r="AD334" s="175"/>
      <c r="AE334" s="173">
        <f>AO334*(1-$D$17/100)</f>
        <v>23.942831999999999</v>
      </c>
      <c r="AF334" s="174">
        <f>AP334</f>
        <v>36</v>
      </c>
      <c r="AG334" s="174">
        <f>IF($D$57+AT334+IF($D$62=1,15,0)&gt;100,100,$D$57+AT334+IF($D$62=1,15,0))</f>
        <v>100</v>
      </c>
      <c r="AH334" s="174">
        <f>AQ334</f>
        <v>521</v>
      </c>
      <c r="AI334" s="174">
        <f>$D$58</f>
        <v>215</v>
      </c>
      <c r="AJ334" s="174">
        <f>10/IF(AY334=1,(2.5+AX334),2)</f>
        <v>5</v>
      </c>
      <c r="AK334" s="174">
        <f>SUM(AL334:AN334)</f>
        <v>15225.293663703982</v>
      </c>
      <c r="AL334" s="174">
        <f>(H334-1)*(VLOOKUP(C334,$B$36:$AG$39,27,FALSE)+VLOOKUP(C334,$B$40:$AG$43,27,FALSE)*$D$54)*$D$59/100</f>
        <v>11383.982115078301</v>
      </c>
      <c r="AM334" s="174">
        <f>(VLOOKUP(C334,$B$36:$AG$39,28,FALSE)+VLOOKUP(C334,$B$40:$AG$43,28,FALSE)*$D$54)*$D$59/100</f>
        <v>3841.3115486256811</v>
      </c>
      <c r="AN334" s="174"/>
      <c r="AO334" s="176">
        <v>24</v>
      </c>
      <c r="AP334" s="174">
        <v>36</v>
      </c>
      <c r="AQ334" s="175">
        <f>VLOOKUP(C334,$B$45:$AG$48,27,FALSE)</f>
        <v>521</v>
      </c>
      <c r="AR334" s="31">
        <f>IF(LEFT(E334,1)*1=1,$S$69,$R$69)</f>
        <v>0</v>
      </c>
      <c r="AS334" s="2">
        <f>IF(LEFT(E334,1)*1=2,$U$69,$T$69)</f>
        <v>0</v>
      </c>
      <c r="AT334" s="33">
        <f>IF(LEFT(E334,1)*1=3,$W$69,$V$69)</f>
        <v>100</v>
      </c>
      <c r="AU334" s="31">
        <f>IF(MID(E334,3,1)*1=1,$Y$69,$X$69)</f>
        <v>1.25</v>
      </c>
      <c r="AV334" s="2">
        <f>IF(MID(E334,3,1)*1=2,$AA$69,$Z$69)</f>
        <v>0</v>
      </c>
      <c r="AW334" s="33">
        <f>IF(MID(E334,3,1)*1=3,$AC$69,$AB$69)</f>
        <v>0</v>
      </c>
      <c r="AX334" s="31">
        <f>IF(MID(E334,5,1)*1=1,$AE$69,$AD$69)</f>
        <v>0</v>
      </c>
      <c r="AY334" s="33">
        <f>IF(MID(E334,5,1)*1=2,$AG$69,$AF$69)</f>
        <v>2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customHeight="1">
      <c r="A335" s="2"/>
      <c r="B335" s="107">
        <v>715</v>
      </c>
      <c r="C335" s="31">
        <v>7</v>
      </c>
      <c r="D335" s="111" t="s">
        <v>18</v>
      </c>
      <c r="E335" s="2" t="s">
        <v>117</v>
      </c>
      <c r="F335" s="2" t="s">
        <v>149</v>
      </c>
      <c r="G335" s="2"/>
      <c r="H335" s="33" t="s">
        <v>81</v>
      </c>
      <c r="I335" s="173">
        <f>M335/AE335</f>
        <v>1324.4170581698438</v>
      </c>
      <c r="J335" s="174">
        <f>AH335/AE335</f>
        <v>19.57442158735774</v>
      </c>
      <c r="K335" s="189">
        <f>RANK(I335,$I$76:$I$999)</f>
        <v>261</v>
      </c>
      <c r="L335" s="190" t="e">
        <f>RANK(I335,$I$461:$I$888)</f>
        <v>#N/A</v>
      </c>
      <c r="M335" s="173">
        <f>SUM(N335:R335)</f>
        <v>24560.796852672123</v>
      </c>
      <c r="N335" s="174">
        <f>T335*(1+(IF((AG335+IF($D$62=1,15,0)+IF(F335="백어택",8,0))&gt;100,100,AG335+IF($D$62=1,15,0)+IF(F335="백어택",8,0))/100)*(AI335/100-1))</f>
        <v>14734.617347916561</v>
      </c>
      <c r="O335" s="174">
        <f>U335*(1+(IF(($D$57+IF($D$62=1,15,0)+IF(F335="백어택",8,0))&gt;100,100,$D$57+IF($D$62=1,15,0)+IF(F335="백어택",8,0))/100)*(AI335/100-1))</f>
        <v>9826.1795047555643</v>
      </c>
      <c r="P335" s="174"/>
      <c r="Q335" s="174"/>
      <c r="R335" s="175"/>
      <c r="S335" s="173">
        <f>SUM(T335:X335)</f>
        <v>17782.826996679061</v>
      </c>
      <c r="T335" s="174">
        <f>AL335*IF(H335="근접",AT335,IF(AV335=1,AT335,1))*AU335*AX335*IF(F335="백어택",1.2,1)</f>
        <v>10668.348943725703</v>
      </c>
      <c r="U335" s="174">
        <f>IF(AX335=1,AM335*IF(H335="근접",AT335,IF(AV335=1,AT335,1)),0)*AU335*AY335*IF(AX335=1,1,0)*IF(F335="백어택",1.2,1)</f>
        <v>7114.4780529533573</v>
      </c>
      <c r="V335" s="174"/>
      <c r="W335" s="174"/>
      <c r="X335" s="175"/>
      <c r="Y335" s="173">
        <f>SUM(Z335:AD335)</f>
        <v>38233.078042859983</v>
      </c>
      <c r="Z335" s="174">
        <f>T335*$D$58/100</f>
        <v>22936.950229010261</v>
      </c>
      <c r="AA335" s="174">
        <f>U335*$D$58/100</f>
        <v>15296.12781384972</v>
      </c>
      <c r="AB335" s="174"/>
      <c r="AC335" s="174"/>
      <c r="AD335" s="175"/>
      <c r="AE335" s="173">
        <f>(AO335*(1-$D$20/100)*(1-$D$17/100)-AR335)*IF(AW335="보스대상",1,POWER(0.85,AW335))</f>
        <v>18.544609268784001</v>
      </c>
      <c r="AF335" s="174">
        <f>AP335</f>
        <v>36</v>
      </c>
      <c r="AG335" s="174">
        <f>IF($D$57&gt;100,100,$D$57)</f>
        <v>25.143699999999999</v>
      </c>
      <c r="AH335" s="174">
        <f>AQ335</f>
        <v>363</v>
      </c>
      <c r="AI335" s="174">
        <f>$D$58</f>
        <v>215</v>
      </c>
      <c r="AJ335" s="174">
        <f>10*AS335/IF(AX335=1,IF(AY335=1,4.5,4),4)</f>
        <v>2.2222222222222223</v>
      </c>
      <c r="AK335" s="174">
        <f>SUM(AL335:AN335)</f>
        <v>12349.18541436046</v>
      </c>
      <c r="AL335" s="174">
        <f>IF(AV335=1,$D$61*(VLOOKUP(C335,$B$36:$AG$39,25,FALSE)+VLOOKUP(C335,$B$40:$AG$43,25,FALSE)*$D$54),(IF(H335="근접",$D$61*(VLOOKUP(C335,$B$36:$AG$39,25,FALSE)+VLOOKUP(C335,$B$40:$AG$43,25,FALSE)*$D$54),$D$60*(VLOOKUP(C335,$B$36:$AG$39,25,FALSE)+VLOOKUP(C335,$B$40:$AG$43,25,FALSE)*$D$54))))*$D$59/100</f>
        <v>7408.5756553650726</v>
      </c>
      <c r="AM335" s="174">
        <f>(IF(AV335=1,$D$61*(VLOOKUP(C335,$B$36:$AG$39,26,FALSE)+VLOOKUP(C335,$B$40:$AG$43,26,FALSE)*$D$54),IF(H335="근접",$D$61*(VLOOKUP(C335,$B$36:$AG$39,26,FALSE)+VLOOKUP(C335,$B$40:$AG$43,26,FALSE)*$D$54),$D$60*(VLOOKUP(C335,$B$36:$AG$39,26,FALSE)+VLOOKUP(C335,$B$40:$AG$43,26,FALSE)*$D$54))))*$D$59/100</f>
        <v>4940.609758995387</v>
      </c>
      <c r="AN335" s="174"/>
      <c r="AO335" s="176">
        <v>24</v>
      </c>
      <c r="AP335" s="174">
        <v>36</v>
      </c>
      <c r="AQ335" s="175">
        <f>VLOOKUP(C335,$B$45:$AA$48,25,FALSE)</f>
        <v>363</v>
      </c>
      <c r="AR335" s="31">
        <f>IF(LEFT(E335,1)*1=1,$S$68,$R$68)</f>
        <v>0</v>
      </c>
      <c r="AS335" s="2">
        <f>IF(LEFT(E335,1)*1=2,$U$68,$T$68)</f>
        <v>1</v>
      </c>
      <c r="AT335" s="33">
        <f>IF(LEFT(E335,1)*1=3,$W$68,$V$68)</f>
        <v>1.2</v>
      </c>
      <c r="AU335" s="31">
        <f>IF(MID(E335,3,1)*1=1,$Y$68,$X$68)</f>
        <v>1</v>
      </c>
      <c r="AV335" s="2">
        <f>IF(MID(E335,3,1)*1=2,$AA$68,$Z$68)</f>
        <v>1</v>
      </c>
      <c r="AW335" s="33" t="str">
        <f>IF(MID(E335,3,1)*1=3,$AC$68,$AB$68)</f>
        <v>보스대상</v>
      </c>
      <c r="AX335" s="31">
        <f>IF(MID(E335,5,1)*1=1,$AE$68,$AD$68)</f>
        <v>1</v>
      </c>
      <c r="AY335" s="33">
        <f>IF(MID(E335,5,1)*1=2,$AG$68,$AF$68)</f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customHeight="1">
      <c r="A336" s="2"/>
      <c r="B336" s="107">
        <v>746</v>
      </c>
      <c r="C336" s="31">
        <v>7</v>
      </c>
      <c r="D336" s="111" t="s">
        <v>18</v>
      </c>
      <c r="E336" s="2" t="s">
        <v>117</v>
      </c>
      <c r="F336" s="2" t="s">
        <v>149</v>
      </c>
      <c r="G336" s="2"/>
      <c r="H336" s="33" t="s">
        <v>80</v>
      </c>
      <c r="I336" s="173">
        <f>M336/AE336</f>
        <v>1324.4170581698438</v>
      </c>
      <c r="J336" s="174">
        <f>AH336/AE336</f>
        <v>19.57442158735774</v>
      </c>
      <c r="K336" s="189">
        <f>RANK(I336,$I$76:$I$999)</f>
        <v>261</v>
      </c>
      <c r="L336" s="190" t="e">
        <f>RANK(I336,$I$461:$I$888)</f>
        <v>#N/A</v>
      </c>
      <c r="M336" s="173">
        <f>SUM(N336:R336)</f>
        <v>24560.796852672123</v>
      </c>
      <c r="N336" s="174">
        <f>T336*(1+(IF((AG336+IF($D$62=1,15,0)+IF(F336="백어택",8,0))&gt;100,100,AG336+IF($D$62=1,15,0)+IF(F336="백어택",8,0))/100)*(AI336/100-1))</f>
        <v>14734.617347916561</v>
      </c>
      <c r="O336" s="174">
        <f>U336*(1+(IF(($D$57+IF($D$62=1,15,0)+IF(F336="백어택",8,0))&gt;100,100,$D$57+IF($D$62=1,15,0)+IF(F336="백어택",8,0))/100)*(AI336/100-1))</f>
        <v>9826.1795047555643</v>
      </c>
      <c r="P336" s="174"/>
      <c r="Q336" s="174"/>
      <c r="R336" s="175"/>
      <c r="S336" s="173">
        <f>SUM(T336:X336)</f>
        <v>17782.826996679061</v>
      </c>
      <c r="T336" s="174">
        <f>AL336*IF(H336="근접",AT336,IF(AV336=1,AT336,1))*AU336*AX336*IF(F336="백어택",1.2,1)</f>
        <v>10668.348943725703</v>
      </c>
      <c r="U336" s="174">
        <f>IF(AX336=1,AM336*IF(H336="근접",AT336,IF(AV336=1,AT336,1)),0)*AU336*AY336*IF(AX336=1,1,0)*IF(F336="백어택",1.2,1)</f>
        <v>7114.4780529533573</v>
      </c>
      <c r="V336" s="174"/>
      <c r="W336" s="174"/>
      <c r="X336" s="175"/>
      <c r="Y336" s="173">
        <f>SUM(Z336:AD336)</f>
        <v>38233.078042859983</v>
      </c>
      <c r="Z336" s="174">
        <f>T336*$D$58/100</f>
        <v>22936.950229010261</v>
      </c>
      <c r="AA336" s="174">
        <f>U336*$D$58/100</f>
        <v>15296.12781384972</v>
      </c>
      <c r="AB336" s="174"/>
      <c r="AC336" s="174"/>
      <c r="AD336" s="175"/>
      <c r="AE336" s="173">
        <f>(AO336*(1-$D$20/100)*(1-$D$17/100)-AR336)*IF(AW336="보스대상",1,POWER(0.85,AW336))</f>
        <v>18.544609268784001</v>
      </c>
      <c r="AF336" s="174">
        <f>AP336</f>
        <v>36</v>
      </c>
      <c r="AG336" s="174">
        <f>IF($D$57&gt;100,100,$D$57)</f>
        <v>25.143699999999999</v>
      </c>
      <c r="AH336" s="174">
        <f>AQ336</f>
        <v>363</v>
      </c>
      <c r="AI336" s="174">
        <f>$D$58</f>
        <v>215</v>
      </c>
      <c r="AJ336" s="174">
        <f>10*AS336/IF(AX336=1,IF(AY336=1,4.5,4),4)</f>
        <v>2.2222222222222223</v>
      </c>
      <c r="AK336" s="174">
        <f>SUM(AL336:AN336)</f>
        <v>12349.18541436046</v>
      </c>
      <c r="AL336" s="174">
        <f>IF(AV336=1,$D$61*(VLOOKUP(C336,$B$36:$AG$39,25,FALSE)+VLOOKUP(C336,$B$40:$AG$43,25,FALSE)*$D$54),(IF(H336="근접",$D$61*(VLOOKUP(C336,$B$36:$AG$39,25,FALSE)+VLOOKUP(C336,$B$40:$AG$43,25,FALSE)*$D$54),$D$60*(VLOOKUP(C336,$B$36:$AG$39,25,FALSE)+VLOOKUP(C336,$B$40:$AG$43,25,FALSE)*$D$54))))*$D$59/100</f>
        <v>7408.5756553650726</v>
      </c>
      <c r="AM336" s="174">
        <f>(IF(AV336=1,$D$61*(VLOOKUP(C336,$B$36:$AG$39,26,FALSE)+VLOOKUP(C336,$B$40:$AG$43,26,FALSE)*$D$54),IF(H336="근접",$D$61*(VLOOKUP(C336,$B$36:$AG$39,26,FALSE)+VLOOKUP(C336,$B$40:$AG$43,26,FALSE)*$D$54),$D$60*(VLOOKUP(C336,$B$36:$AG$39,26,FALSE)+VLOOKUP(C336,$B$40:$AG$43,26,FALSE)*$D$54))))*$D$59/100</f>
        <v>4940.609758995387</v>
      </c>
      <c r="AN336" s="174"/>
      <c r="AO336" s="176">
        <v>24</v>
      </c>
      <c r="AP336" s="174">
        <v>36</v>
      </c>
      <c r="AQ336" s="175">
        <f>VLOOKUP(C336,$B$45:$AA$48,25,FALSE)</f>
        <v>363</v>
      </c>
      <c r="AR336" s="31">
        <f>IF(LEFT(E336,1)*1=1,$S$68,$R$68)</f>
        <v>0</v>
      </c>
      <c r="AS336" s="2">
        <f>IF(LEFT(E336,1)*1=2,$U$68,$T$68)</f>
        <v>1</v>
      </c>
      <c r="AT336" s="33">
        <f>IF(LEFT(E336,1)*1=3,$W$68,$V$68)</f>
        <v>1.2</v>
      </c>
      <c r="AU336" s="31">
        <f>IF(MID(E336,3,1)*1=1,$Y$68,$X$68)</f>
        <v>1</v>
      </c>
      <c r="AV336" s="2">
        <f>IF(MID(E336,3,1)*1=2,$AA$68,$Z$68)</f>
        <v>1</v>
      </c>
      <c r="AW336" s="33" t="str">
        <f>IF(MID(E336,3,1)*1=3,$AC$68,$AB$68)</f>
        <v>보스대상</v>
      </c>
      <c r="AX336" s="31">
        <f>IF(MID(E336,5,1)*1=1,$AE$68,$AD$68)</f>
        <v>1</v>
      </c>
      <c r="AY336" s="33">
        <f>IF(MID(E336,5,1)*1=2,$AG$68,$AF$68)</f>
        <v>1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customHeight="1">
      <c r="A337" s="2"/>
      <c r="B337" s="107">
        <v>482</v>
      </c>
      <c r="C337" s="31">
        <v>10</v>
      </c>
      <c r="D337" s="111" t="s">
        <v>11</v>
      </c>
      <c r="E337" s="2" t="s">
        <v>233</v>
      </c>
      <c r="F337" s="2"/>
      <c r="G337" s="2" t="s">
        <v>239</v>
      </c>
      <c r="H337" s="33">
        <f>IF(AX337=1,5,1)</f>
        <v>5</v>
      </c>
      <c r="I337" s="173">
        <f>M337/AE337</f>
        <v>1322.6015775596879</v>
      </c>
      <c r="J337" s="174">
        <f>AH337/AE337</f>
        <v>25.538418908464536</v>
      </c>
      <c r="K337" s="189">
        <f>RANK(I337,$I$76:$I$999)</f>
        <v>263</v>
      </c>
      <c r="L337" s="190" t="e">
        <f>RANK(I337,$I$461:$I$888)</f>
        <v>#N/A</v>
      </c>
      <c r="M337" s="173">
        <f>SUM(N337:R337)</f>
        <v>30658.911842652164</v>
      </c>
      <c r="N337" s="174">
        <f>T337*(1+(IF((AG337+IF($D$62=1,15,0)+IF(F337="백어택",8,0))&gt;100,100,AG337+IF($D$62=1,15,0)+IF(F337="백어택",8,0))/100)*($D$58/100-1))</f>
        <v>28387.617516840779</v>
      </c>
      <c r="O337" s="174">
        <f>U337*(1+((IF(AG337+IF($D$62=1,15,0)+IF(F337="백어택",8,0)&gt;100,100,AG337+IF($D$62=1,15,0)+IF(F337="백어택",8,0))/100)*(AI337/100-1)))</f>
        <v>2271.2943258113833</v>
      </c>
      <c r="P337" s="174"/>
      <c r="Q337" s="174"/>
      <c r="R337" s="175"/>
      <c r="S337" s="173">
        <f>T337</f>
        <v>22020.371070003144</v>
      </c>
      <c r="T337" s="174">
        <f>H337*AL337*AS337*AX337*AY337</f>
        <v>22020.371070003144</v>
      </c>
      <c r="U337" s="174">
        <f>AM337*AS337*AV337*AY337</f>
        <v>1761.850702472243</v>
      </c>
      <c r="V337" s="174"/>
      <c r="W337" s="174"/>
      <c r="X337" s="175"/>
      <c r="Y337" s="173">
        <f>SUM(Z337:AD337)</f>
        <v>51131.776810822084</v>
      </c>
      <c r="Z337" s="174">
        <f>T337*$D$58/100</f>
        <v>47343.797800506763</v>
      </c>
      <c r="AA337" s="174">
        <f>U337*$D$58/100</f>
        <v>3787.9790103153227</v>
      </c>
      <c r="AB337" s="174"/>
      <c r="AC337" s="174"/>
      <c r="AD337" s="175"/>
      <c r="AE337" s="173">
        <f>AO337*(1-$D$20/100)*(1-$D$17/100)-AR337</f>
        <v>23.180761585980001</v>
      </c>
      <c r="AF337" s="174">
        <f>AP337</f>
        <v>36</v>
      </c>
      <c r="AG337" s="174">
        <f>IF($D$57&gt;100,100,$D$57)</f>
        <v>25.143699999999999</v>
      </c>
      <c r="AH337" s="174">
        <f>AQ337</f>
        <v>592</v>
      </c>
      <c r="AI337" s="174">
        <f>$D$58</f>
        <v>215</v>
      </c>
      <c r="AJ337" s="174">
        <f>10/IF(AX337=1,7,6)</f>
        <v>1.4285714285714286</v>
      </c>
      <c r="AK337" s="174">
        <f>SUM(AL337:AN337)</f>
        <v>3082.9624582364359</v>
      </c>
      <c r="AL337" s="174">
        <f>(VLOOKUP(C337,$B$36:$AG$39,14,FALSE)+VLOOKUP(C337,$B$40:$AG$43,14,FALSE)*$D$54)*$D$59/100</f>
        <v>2202.0371070003143</v>
      </c>
      <c r="AM337" s="174">
        <f>(VLOOKUP(C337,$B$36:$AG$39,15,FALSE)+VLOOKUP(C337,$B$40:$AG$43,15,FALSE)*$D$54)*$D$59/100</f>
        <v>880.92535123612151</v>
      </c>
      <c r="AN337" s="174"/>
      <c r="AO337" s="176">
        <v>30</v>
      </c>
      <c r="AP337" s="174">
        <v>36</v>
      </c>
      <c r="AQ337" s="175">
        <f>VLOOKUP(C337,$B$45:$AA$48,14,FALSE)</f>
        <v>592</v>
      </c>
      <c r="AR337" s="31">
        <f>IF(LEFT(E337,1)*1=1,$S$61,$R$61)</f>
        <v>0</v>
      </c>
      <c r="AS337" s="2">
        <f>IF(LEFT(E337,1)*1=2,$U$61,$T$61)</f>
        <v>1</v>
      </c>
      <c r="AT337" s="33">
        <f>IF(LEFT(E337,1)*1=3,$W$61,$V$61)</f>
        <v>0</v>
      </c>
      <c r="AU337" s="31">
        <f>IF(MID(E337,3,1)*1=1,$Y$61,$X$61)</f>
        <v>0</v>
      </c>
      <c r="AV337" s="2">
        <f>IF(MID(E337,3,1)*1=2,$AA$61,$Z$61)</f>
        <v>1</v>
      </c>
      <c r="AW337" s="33">
        <f>IF(MID(E337,3,1)*1=3,$AC$61,$AB$61)</f>
        <v>0</v>
      </c>
      <c r="AX337" s="31">
        <f>IF(MID(E337,5,1)*1=1,$AE$61,$AD$61)</f>
        <v>1</v>
      </c>
      <c r="AY337" s="33">
        <f>IF(MID(E337,5,1)*1=2,$AG$61,$AF$61)</f>
        <v>2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customHeight="1">
      <c r="A338" s="2"/>
      <c r="B338" s="107">
        <v>488</v>
      </c>
      <c r="C338" s="31">
        <v>10</v>
      </c>
      <c r="D338" s="111" t="s">
        <v>11</v>
      </c>
      <c r="E338" s="2" t="s">
        <v>233</v>
      </c>
      <c r="F338" s="2"/>
      <c r="G338" s="2" t="s">
        <v>239</v>
      </c>
      <c r="H338" s="33">
        <f>IF(AX338=1,5,1)</f>
        <v>5</v>
      </c>
      <c r="I338" s="173">
        <f>M338/AE338</f>
        <v>1322.6015775596879</v>
      </c>
      <c r="J338" s="174">
        <f>AH338/AE338</f>
        <v>25.538418908464536</v>
      </c>
      <c r="K338" s="189">
        <f>RANK(I338,$I$76:$I$999)</f>
        <v>263</v>
      </c>
      <c r="L338" s="190" t="e">
        <f>RANK(I338,$I$461:$I$888)</f>
        <v>#N/A</v>
      </c>
      <c r="M338" s="173">
        <f>SUM(N338:R338)</f>
        <v>30658.911842652164</v>
      </c>
      <c r="N338" s="174">
        <f>T338*(1+(IF((AG338+IF($D$62=1,15,0)+IF(F338="백어택",8,0))&gt;100,100,AG338+IF($D$62=1,15,0)+IF(F338="백어택",8,0))/100)*($D$58/100-1))</f>
        <v>28387.617516840779</v>
      </c>
      <c r="O338" s="174">
        <f>U338*(1+((IF(AG338+IF($D$62=1,15,0)+IF(F338="백어택",8,0)&gt;100,100,AG338+IF($D$62=1,15,0)+IF(F338="백어택",8,0))/100)*(AI338/100-1)))</f>
        <v>2271.2943258113833</v>
      </c>
      <c r="P338" s="174"/>
      <c r="Q338" s="174"/>
      <c r="R338" s="175"/>
      <c r="S338" s="173">
        <f>T338</f>
        <v>22020.371070003144</v>
      </c>
      <c r="T338" s="174">
        <f>H338*AL338*AS338*AX338*AY338</f>
        <v>22020.371070003144</v>
      </c>
      <c r="U338" s="174">
        <f>AM338*AS338*AV338*AY338</f>
        <v>1761.850702472243</v>
      </c>
      <c r="V338" s="174"/>
      <c r="W338" s="174"/>
      <c r="X338" s="175"/>
      <c r="Y338" s="173">
        <f>SUM(Z338:AD338)</f>
        <v>51131.776810822084</v>
      </c>
      <c r="Z338" s="174">
        <f>T338*$D$58/100</f>
        <v>47343.797800506763</v>
      </c>
      <c r="AA338" s="174">
        <f>U338*$D$58/100</f>
        <v>3787.9790103153227</v>
      </c>
      <c r="AB338" s="174"/>
      <c r="AC338" s="174"/>
      <c r="AD338" s="175"/>
      <c r="AE338" s="173">
        <f>AO338*(1-$D$20/100)*(1-$D$17/100)-AR338</f>
        <v>23.180761585980001</v>
      </c>
      <c r="AF338" s="174">
        <f>AP338</f>
        <v>36</v>
      </c>
      <c r="AG338" s="174">
        <f>IF($D$57&gt;100,100,$D$57)</f>
        <v>25.143699999999999</v>
      </c>
      <c r="AH338" s="174">
        <f>AQ338</f>
        <v>592</v>
      </c>
      <c r="AI338" s="174">
        <f>$D$58</f>
        <v>215</v>
      </c>
      <c r="AJ338" s="174">
        <f>10/IF(AX338=1,7,6)</f>
        <v>1.4285714285714286</v>
      </c>
      <c r="AK338" s="174">
        <f>SUM(AL338:AN338)</f>
        <v>3082.9624582364359</v>
      </c>
      <c r="AL338" s="174">
        <f>(VLOOKUP(C338,$B$36:$AG$39,14,FALSE)+VLOOKUP(C338,$B$40:$AG$43,14,FALSE)*$D$54)*$D$59/100</f>
        <v>2202.0371070003143</v>
      </c>
      <c r="AM338" s="174">
        <f>(VLOOKUP(C338,$B$36:$AG$39,15,FALSE)+VLOOKUP(C338,$B$40:$AG$43,15,FALSE)*$D$54)*$D$59/100</f>
        <v>880.92535123612151</v>
      </c>
      <c r="AN338" s="174"/>
      <c r="AO338" s="176">
        <v>30</v>
      </c>
      <c r="AP338" s="174">
        <v>36</v>
      </c>
      <c r="AQ338" s="175">
        <f>VLOOKUP(C338,$B$45:$AA$48,14,FALSE)</f>
        <v>592</v>
      </c>
      <c r="AR338" s="31">
        <f>IF(LEFT(E338,1)*1=1,$S$61,$R$61)</f>
        <v>0</v>
      </c>
      <c r="AS338" s="2">
        <f>IF(LEFT(E338,1)*1=2,$U$61,$T$61)</f>
        <v>1</v>
      </c>
      <c r="AT338" s="33">
        <f>IF(LEFT(E338,1)*1=3,$W$61,$V$61)</f>
        <v>0</v>
      </c>
      <c r="AU338" s="31">
        <f>IF(MID(E338,3,1)*1=1,$Y$61,$X$61)</f>
        <v>0</v>
      </c>
      <c r="AV338" s="2">
        <f>IF(MID(E338,3,1)*1=2,$AA$61,$Z$61)</f>
        <v>1</v>
      </c>
      <c r="AW338" s="33">
        <f>IF(MID(E338,3,1)*1=3,$AC$61,$AB$61)</f>
        <v>0</v>
      </c>
      <c r="AX338" s="31">
        <f>IF(MID(E338,5,1)*1=1,$AE$61,$AD$61)</f>
        <v>1</v>
      </c>
      <c r="AY338" s="33">
        <f>IF(MID(E338,5,1)*1=2,$AG$61,$AF$61)</f>
        <v>2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customHeight="1">
      <c r="A339" s="2"/>
      <c r="B339" s="107">
        <v>724</v>
      </c>
      <c r="C339" s="31">
        <v>10</v>
      </c>
      <c r="D339" s="111" t="s">
        <v>18</v>
      </c>
      <c r="E339" s="2" t="s">
        <v>169</v>
      </c>
      <c r="F339" s="2" t="s">
        <v>149</v>
      </c>
      <c r="G339" s="2" t="s">
        <v>231</v>
      </c>
      <c r="H339" s="33" t="s">
        <v>80</v>
      </c>
      <c r="I339" s="173">
        <f>M339/AE339</f>
        <v>1312.0587515588747</v>
      </c>
      <c r="J339" s="174">
        <f>AH339/AE339</f>
        <v>28.094417760367445</v>
      </c>
      <c r="K339" s="189">
        <f>RANK(I339,$I$76:$I$999)</f>
        <v>265</v>
      </c>
      <c r="L339" s="190" t="e">
        <f>RANK(I339,$I$461:$I$888)</f>
        <v>#N/A</v>
      </c>
      <c r="M339" s="173">
        <f>SUM(N339:R339)</f>
        <v>24331.616885347874</v>
      </c>
      <c r="N339" s="174">
        <f>T339*(1+(IF((AG339+IF($D$62=1,15,0)+IF(F339="백어택",8,0))&gt;100,100,AG339+IF($D$62=1,15,0)+IF(F339="백어택",8,0))/100)*(AI339/100-1))</f>
        <v>24331.616885347874</v>
      </c>
      <c r="O339" s="174">
        <f>U339*(1+(IF(($D$57+IF($D$62=1,15,0)+IF(F339="백어택",8,0))&gt;100,100,$D$57+IF($D$62=1,15,0)+IF(F339="백어택",8,0))/100)*(AI339/100-1))</f>
        <v>0</v>
      </c>
      <c r="P339" s="174"/>
      <c r="Q339" s="174"/>
      <c r="R339" s="175"/>
      <c r="S339" s="173">
        <f>SUM(T339:X339)</f>
        <v>17616.893141418648</v>
      </c>
      <c r="T339" s="174">
        <f>AL339*IF(H339="근접",AT339,IF(AV339=1,AT339,1))*AU339*AX339*IF(F339="백어택",1.2,1)</f>
        <v>17616.893141418648</v>
      </c>
      <c r="U339" s="174">
        <f>IF(AX339=1,AM339*IF(H339="근접",AT339,IF(AV339=1,AT339,1)),0)*AU339*AY339*IF(AX339=1,1,0)*IF(F339="백어택",1.2,1)</f>
        <v>0</v>
      </c>
      <c r="V339" s="174"/>
      <c r="W339" s="174"/>
      <c r="X339" s="175"/>
      <c r="Y339" s="173">
        <f>SUM(Z339:AD339)</f>
        <v>37876.320254050093</v>
      </c>
      <c r="Z339" s="174">
        <f>T339*$D$58/100</f>
        <v>37876.320254050093</v>
      </c>
      <c r="AA339" s="174">
        <f>U339*$D$58/100</f>
        <v>0</v>
      </c>
      <c r="AB339" s="174"/>
      <c r="AC339" s="174"/>
      <c r="AD339" s="175"/>
      <c r="AE339" s="173">
        <f>(AO339*(1-$D$20/100)*(1-$D$17/100)-AR339)*IF(AW339="보스대상",1,POWER(0.85,AW339))</f>
        <v>18.544609268784001</v>
      </c>
      <c r="AF339" s="174">
        <f>AP339</f>
        <v>36</v>
      </c>
      <c r="AG339" s="174">
        <f>IF($D$57&gt;100,100,$D$57)</f>
        <v>25.143699999999999</v>
      </c>
      <c r="AH339" s="174">
        <f>AQ339</f>
        <v>521</v>
      </c>
      <c r="AI339" s="174">
        <f>$D$58</f>
        <v>215</v>
      </c>
      <c r="AJ339" s="174">
        <f>10*AS339/IF(AX339=1,IF(AY339=1,4.5,4),4)</f>
        <v>2</v>
      </c>
      <c r="AK339" s="174">
        <f>SUM(AL339:AN339)</f>
        <v>6241.0232156162256</v>
      </c>
      <c r="AL339" s="174">
        <f>IF(AV339=1,$D$61*(VLOOKUP(C339,$B$36:$AG$39,25,FALSE)+VLOOKUP(C339,$B$40:$AG$43,25,FALSE)*$D$54),(IF(H339="근접",$D$61*(VLOOKUP(C339,$B$36:$AG$39,25,FALSE)+VLOOKUP(C339,$B$40:$AG$43,25,FALSE)*$D$54),$D$60*(VLOOKUP(C339,$B$36:$AG$39,25,FALSE)+VLOOKUP(C339,$B$40:$AG$43,25,FALSE)*$D$54))))*$D$59/100</f>
        <v>3745.0878276825365</v>
      </c>
      <c r="AM339" s="174">
        <f>(IF(AV339=1,$D$61*(VLOOKUP(C339,$B$36:$AG$39,26,FALSE)+VLOOKUP(C339,$B$40:$AG$43,26,FALSE)*$D$54),IF(H339="근접",$D$61*(VLOOKUP(C339,$B$36:$AG$39,26,FALSE)+VLOOKUP(C339,$B$40:$AG$43,26,FALSE)*$D$54),$D$60*(VLOOKUP(C339,$B$36:$AG$39,26,FALSE)+VLOOKUP(C339,$B$40:$AG$43,26,FALSE)*$D$54))))*$D$59/100</f>
        <v>2495.9353879336895</v>
      </c>
      <c r="AN339" s="174"/>
      <c r="AO339" s="176">
        <v>24</v>
      </c>
      <c r="AP339" s="174">
        <v>36</v>
      </c>
      <c r="AQ339" s="175">
        <f>VLOOKUP(C339,$B$45:$AA$48,25,FALSE)</f>
        <v>521</v>
      </c>
      <c r="AR339" s="31">
        <f>IF(LEFT(E339,1)*1=1,$S$68,$R$68)</f>
        <v>0</v>
      </c>
      <c r="AS339" s="2">
        <f>IF(LEFT(E339,1)*1=2,$U$68,$T$68)</f>
        <v>0.8</v>
      </c>
      <c r="AT339" s="33">
        <f>IF(LEFT(E339,1)*1=3,$W$68,$V$68)</f>
        <v>1</v>
      </c>
      <c r="AU339" s="31">
        <f>IF(MID(E339,3,1)*1=1,$Y$68,$X$68)</f>
        <v>1.4</v>
      </c>
      <c r="AV339" s="2">
        <f>IF(MID(E339,3,1)*1=2,$AA$68,$Z$68)</f>
        <v>0</v>
      </c>
      <c r="AW339" s="33" t="str">
        <f>IF(MID(E339,3,1)*1=3,$AC$68,$AB$68)</f>
        <v>보스대상</v>
      </c>
      <c r="AX339" s="31">
        <f>IF(MID(E339,5,1)*1=1,$AE$68,$AD$68)</f>
        <v>2.8</v>
      </c>
      <c r="AY339" s="33">
        <f>IF(MID(E339,5,1)*1=2,$AG$68,$AF$68)</f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customHeight="1">
      <c r="A340" s="2"/>
      <c r="B340" s="107">
        <v>727</v>
      </c>
      <c r="C340" s="31">
        <v>10</v>
      </c>
      <c r="D340" s="111" t="s">
        <v>18</v>
      </c>
      <c r="E340" s="2" t="s">
        <v>182</v>
      </c>
      <c r="F340" s="2" t="s">
        <v>149</v>
      </c>
      <c r="G340" s="2" t="s">
        <v>231</v>
      </c>
      <c r="H340" s="33" t="s">
        <v>80</v>
      </c>
      <c r="I340" s="173">
        <f>M340/AE340</f>
        <v>1312.0587515588747</v>
      </c>
      <c r="J340" s="174">
        <f>AH340/AE340</f>
        <v>28.094417760367445</v>
      </c>
      <c r="K340" s="189">
        <f>RANK(I340,$I$76:$I$999)</f>
        <v>265</v>
      </c>
      <c r="L340" s="190" t="e">
        <f>RANK(I340,$I$461:$I$888)</f>
        <v>#N/A</v>
      </c>
      <c r="M340" s="173">
        <f>SUM(N340:R340)</f>
        <v>24331.616885347874</v>
      </c>
      <c r="N340" s="174">
        <f>T340*(1+(IF((AG340+IF($D$62=1,15,0)+IF(F340="백어택",8,0))&gt;100,100,AG340+IF($D$62=1,15,0)+IF(F340="백어택",8,0))/100)*(AI340/100-1))</f>
        <v>24331.616885347874</v>
      </c>
      <c r="O340" s="174">
        <f>U340*(1+(IF(($D$57+IF($D$62=1,15,0)+IF(F340="백어택",8,0))&gt;100,100,$D$57+IF($D$62=1,15,0)+IF(F340="백어택",8,0))/100)*(AI340/100-1))</f>
        <v>0</v>
      </c>
      <c r="P340" s="174"/>
      <c r="Q340" s="174"/>
      <c r="R340" s="175"/>
      <c r="S340" s="173">
        <f>SUM(T340:X340)</f>
        <v>17616.893141418648</v>
      </c>
      <c r="T340" s="174">
        <f>AL340*IF(H340="근접",AT340,IF(AV340=1,AT340,1))*AU340*AX340*IF(F340="백어택",1.2,1)</f>
        <v>17616.893141418648</v>
      </c>
      <c r="U340" s="174">
        <f>IF(AX340=1,AM340*IF(H340="근접",AT340,IF(AV340=1,AT340,1)),0)*AU340*AY340*IF(AX340=1,1,0)*IF(F340="백어택",1.2,1)</f>
        <v>0</v>
      </c>
      <c r="V340" s="174"/>
      <c r="W340" s="174"/>
      <c r="X340" s="175"/>
      <c r="Y340" s="173">
        <f>SUM(Z340:AD340)</f>
        <v>37876.320254050093</v>
      </c>
      <c r="Z340" s="174">
        <f>T340*$D$58/100</f>
        <v>37876.320254050093</v>
      </c>
      <c r="AA340" s="174">
        <f>U340*$D$58/100</f>
        <v>0</v>
      </c>
      <c r="AB340" s="174"/>
      <c r="AC340" s="174"/>
      <c r="AD340" s="175"/>
      <c r="AE340" s="173">
        <f>(AO340*(1-$D$20/100)*(1-$D$17/100)-AR340)*IF(AW340="보스대상",1,POWER(0.85,AW340))</f>
        <v>18.544609268784001</v>
      </c>
      <c r="AF340" s="174">
        <f>AP340</f>
        <v>36</v>
      </c>
      <c r="AG340" s="174">
        <f>IF($D$57&gt;100,100,$D$57)</f>
        <v>25.143699999999999</v>
      </c>
      <c r="AH340" s="174">
        <f>AQ340</f>
        <v>521</v>
      </c>
      <c r="AI340" s="174">
        <f>$D$58</f>
        <v>215</v>
      </c>
      <c r="AJ340" s="174">
        <f>10*AS340/IF(AX340=1,IF(AY340=1,4.5,4),4)</f>
        <v>2.5</v>
      </c>
      <c r="AK340" s="174">
        <f>SUM(AL340:AN340)</f>
        <v>6241.0232156162256</v>
      </c>
      <c r="AL340" s="174">
        <f>IF(AV340=1,$D$61*(VLOOKUP(C340,$B$36:$AG$39,25,FALSE)+VLOOKUP(C340,$B$40:$AG$43,25,FALSE)*$D$54),(IF(H340="근접",$D$61*(VLOOKUP(C340,$B$36:$AG$39,25,FALSE)+VLOOKUP(C340,$B$40:$AG$43,25,FALSE)*$D$54),$D$60*(VLOOKUP(C340,$B$36:$AG$39,25,FALSE)+VLOOKUP(C340,$B$40:$AG$43,25,FALSE)*$D$54))))*$D$59/100</f>
        <v>3745.0878276825365</v>
      </c>
      <c r="AM340" s="174">
        <f>(IF(AV340=1,$D$61*(VLOOKUP(C340,$B$36:$AG$39,26,FALSE)+VLOOKUP(C340,$B$40:$AG$43,26,FALSE)*$D$54),IF(H340="근접",$D$61*(VLOOKUP(C340,$B$36:$AG$39,26,FALSE)+VLOOKUP(C340,$B$40:$AG$43,26,FALSE)*$D$54),$D$60*(VLOOKUP(C340,$B$36:$AG$39,26,FALSE)+VLOOKUP(C340,$B$40:$AG$43,26,FALSE)*$D$54))))*$D$59/100</f>
        <v>2495.9353879336895</v>
      </c>
      <c r="AN340" s="174"/>
      <c r="AO340" s="176">
        <v>24</v>
      </c>
      <c r="AP340" s="174">
        <v>36</v>
      </c>
      <c r="AQ340" s="175">
        <f>VLOOKUP(C340,$B$45:$AA$48,25,FALSE)</f>
        <v>521</v>
      </c>
      <c r="AR340" s="31">
        <f>IF(LEFT(E340,1)*1=1,$S$68,$R$68)</f>
        <v>0</v>
      </c>
      <c r="AS340" s="2">
        <f>IF(LEFT(E340,1)*1=2,$U$68,$T$68)</f>
        <v>1</v>
      </c>
      <c r="AT340" s="33">
        <f>IF(LEFT(E340,1)*1=3,$W$68,$V$68)</f>
        <v>1.2</v>
      </c>
      <c r="AU340" s="31">
        <f>IF(MID(E340,3,1)*1=1,$Y$68,$X$68)</f>
        <v>1.4</v>
      </c>
      <c r="AV340" s="2">
        <f>IF(MID(E340,3,1)*1=2,$AA$68,$Z$68)</f>
        <v>0</v>
      </c>
      <c r="AW340" s="33" t="str">
        <f>IF(MID(E340,3,1)*1=3,$AC$68,$AB$68)</f>
        <v>보스대상</v>
      </c>
      <c r="AX340" s="31">
        <f>IF(MID(E340,5,1)*1=1,$AE$68,$AD$68)</f>
        <v>2.8</v>
      </c>
      <c r="AY340" s="33">
        <f>IF(MID(E340,5,1)*1=2,$AG$68,$AF$68)</f>
        <v>1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customHeight="1">
      <c r="A341" s="2"/>
      <c r="B341" s="107">
        <v>809</v>
      </c>
      <c r="C341" s="31">
        <v>7</v>
      </c>
      <c r="D341" s="111" t="s">
        <v>21</v>
      </c>
      <c r="E341" s="2" t="s">
        <v>103</v>
      </c>
      <c r="F341" s="2" t="s">
        <v>149</v>
      </c>
      <c r="G341" s="2" t="s">
        <v>177</v>
      </c>
      <c r="H341" s="33"/>
      <c r="I341" s="173">
        <f>M341/AE341</f>
        <v>1308.5426732739486</v>
      </c>
      <c r="J341" s="174">
        <f>AH341/AE341</f>
        <v>16.4648027309639</v>
      </c>
      <c r="K341" s="189">
        <f>RANK(I341,$I$76:$I$999)</f>
        <v>267</v>
      </c>
      <c r="L341" s="190" t="e">
        <f>RANK(I341,$I$461:$I$888)</f>
        <v>#N/A</v>
      </c>
      <c r="M341" s="173">
        <f>SUM(N341:R341)</f>
        <v>36399.6188810932</v>
      </c>
      <c r="N341" s="174">
        <f>T341*(1+(IF((AG341+IF($D$62=1,15,0)+IF(F341="백어택",8,0))&gt;100,100,AG341+IF($D$62=1,15,0)+IF(F341="백어택",8,0))/100)*(AI341/100-1))</f>
        <v>32979.335759815469</v>
      </c>
      <c r="O341" s="174"/>
      <c r="P341" s="174"/>
      <c r="Q341" s="174"/>
      <c r="R341" s="175">
        <f>X341*(1+(IF((AG341+IF($D$62=1,15,0))&gt;100,100,AG341+IF($D$62=1,15,0))/100)*(AI341/100-1))</f>
        <v>3420.2831212777337</v>
      </c>
      <c r="S341" s="173">
        <f>SUM(T341:X341)</f>
        <v>26531.25203280041</v>
      </c>
      <c r="T341" s="174">
        <f>AL341*AW341*AX341*AY341*IF(F341="백어택",1.2,1)</f>
        <v>23878.12682952037</v>
      </c>
      <c r="U341" s="174"/>
      <c r="V341" s="174"/>
      <c r="W341" s="174"/>
      <c r="X341" s="175">
        <f>AL341*AS341+IF(AX341=1,AL341*AU341,AL341*AU341*2)</f>
        <v>2653.1252032800417</v>
      </c>
      <c r="Y341" s="173">
        <f>SUM(Z341:AD341)</f>
        <v>57042.191870520888</v>
      </c>
      <c r="Z341" s="174">
        <f>T341*$D$58/100</f>
        <v>51337.972683468797</v>
      </c>
      <c r="AA341" s="174"/>
      <c r="AB341" s="174"/>
      <c r="AC341" s="174"/>
      <c r="AD341" s="175">
        <f>X341*$D$58/100</f>
        <v>5704.2191870520892</v>
      </c>
      <c r="AE341" s="173">
        <f>AO341*(1-$D$20/100)*(1-$D$17/100)-AR341</f>
        <v>27.816913903176005</v>
      </c>
      <c r="AF341" s="174">
        <f>AP341</f>
        <v>36</v>
      </c>
      <c r="AG341" s="174">
        <f>IF($D$57&gt;100,100,$D$57)</f>
        <v>25.143699999999999</v>
      </c>
      <c r="AH341" s="174">
        <f>AQ341</f>
        <v>458</v>
      </c>
      <c r="AI341" s="174">
        <f>$D$58</f>
        <v>215</v>
      </c>
      <c r="AJ341" s="174">
        <f>10/6</f>
        <v>1.6666666666666667</v>
      </c>
      <c r="AK341" s="174">
        <f>SUM(AL341:AN341)</f>
        <v>13265.626016400207</v>
      </c>
      <c r="AL341" s="174">
        <f>(VLOOKUP(C341,$B$36:$AG$39,31,FALSE)+VLOOKUP(C341,$B$40:$AG$43,31,FALSE)*$D$54)*$D$59/100</f>
        <v>13265.626016400207</v>
      </c>
      <c r="AM341" s="174"/>
      <c r="AN341" s="174"/>
      <c r="AO341" s="176">
        <v>36</v>
      </c>
      <c r="AP341" s="174">
        <v>36</v>
      </c>
      <c r="AQ341" s="175">
        <f>VLOOKUP(C341,$B$45:$AG$48,31,FALSE)</f>
        <v>458</v>
      </c>
      <c r="AR341" s="31">
        <f>IF(LEFT(E341,1)*1=1,$S$71,$R$71)</f>
        <v>0</v>
      </c>
      <c r="AS341" s="2">
        <f>IF(LEFT(E341,1)*1=2,$U$71,$T$71)</f>
        <v>0.2</v>
      </c>
      <c r="AT341" s="33">
        <f>IF(LEFT(E341,1)*1=3,$W$71,$V$71)</f>
        <v>0</v>
      </c>
      <c r="AU341" s="31">
        <f>IF(MID(E341,3,1)*1=1,$Y$71,$X$71)</f>
        <v>0</v>
      </c>
      <c r="AV341" s="2">
        <f>IF(MID(E341,3,1)*1=2,$AA$71,$Z$71)</f>
        <v>0</v>
      </c>
      <c r="AW341" s="33">
        <f>IF(MID(E341,3,1)*1=3,$AC$71,$AB$71)</f>
        <v>1.5</v>
      </c>
      <c r="AX341" s="31">
        <f>IF(MID(E341,5,1)*1=1,$AE$71,$AD$71)</f>
        <v>1</v>
      </c>
      <c r="AY341" s="33">
        <f>IF(MID(E341,5,1)*1=2,$AG$71,$AF$71)</f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customHeight="1">
      <c r="A342" s="2"/>
      <c r="B342" s="107">
        <v>587</v>
      </c>
      <c r="C342" s="31">
        <v>7</v>
      </c>
      <c r="D342" s="111" t="s">
        <v>14</v>
      </c>
      <c r="E342" s="2" t="s">
        <v>148</v>
      </c>
      <c r="F342" s="2" t="s">
        <v>149</v>
      </c>
      <c r="G342" s="2"/>
      <c r="H342" s="33" t="s">
        <v>81</v>
      </c>
      <c r="I342" s="173">
        <f>M342/AE342</f>
        <v>1307.6081929703471</v>
      </c>
      <c r="J342" s="174">
        <f>AH342/AE342</f>
        <v>16.4648027309639</v>
      </c>
      <c r="K342" s="189">
        <f>RANK(I342,$I$76:$I$999)</f>
        <v>268</v>
      </c>
      <c r="L342" s="190" t="e">
        <f>RANK(I342,$I$461:$I$888)</f>
        <v>#N/A</v>
      </c>
      <c r="M342" s="173">
        <f>SUM(N342:R342)</f>
        <v>36373.624522943697</v>
      </c>
      <c r="N342" s="174">
        <f>T342*(1+(IF((AG342+IF($D$62=1,15,0)+IF(F342="백어택",8,0))&gt;100,100,AG342+IF($D$62=1,15,0)+IF(F342="백어택",8,0))/100)*(AI342/100-1))</f>
        <v>10912.649631001599</v>
      </c>
      <c r="O342" s="174">
        <f>U342*(1+((IF((AG342+IF($D$62=1,15,0)+IF(F342="백어택",8,0))&gt;100,100,AG342+IF($D$62=1,15,0)+IF(F342="백어택",8,0))/100)*(AI342/100-1)))</f>
        <v>10912.649631001599</v>
      </c>
      <c r="P342" s="174">
        <f>V342*(1+(IF((AG342+IF($D$62=1,15,0)+IF(F342="백어택",8,0))&gt;100,100,AG342+IF($D$62=1,15,0)+IF(F342="백어택",8,0))/100)*(AI342/100-1))</f>
        <v>14548.325260940497</v>
      </c>
      <c r="Q342" s="174">
        <f>W342*(1+(IF((AG342+IF($D$62=1,15,0)+IF(F342="백어택",8,0))&gt;100,100,AG342+IF($D$62=1,15,0)+IF(F342="백어택",8,0))/100)*(AI342/100-1))</f>
        <v>0</v>
      </c>
      <c r="R342" s="175"/>
      <c r="S342" s="173">
        <f>SUM(T342:X342)</f>
        <v>26335.703845997097</v>
      </c>
      <c r="T342" s="174">
        <f>AL342*IF(H342="근접",AR342,1)*AU342*AY342*IF(F342="백어택",1.2,1)</f>
        <v>7901.1182588060965</v>
      </c>
      <c r="U342" s="174">
        <f>AM342*IF(H342="근접",AR342,1)*AU342*AY342*IF(F342="백어택",1.2,1)</f>
        <v>7901.1182588060965</v>
      </c>
      <c r="V342" s="174">
        <f>AN342*IF(H342="근접",AR342,1)*AU342*AY342*IF(F342="백어택",1.2,1)</f>
        <v>10533.467328384904</v>
      </c>
      <c r="W342" s="174">
        <f>(AL342+AM342+AN342)*IF(H342="근접",AR342,1)*AU342*IF(AX342=1,0,0.6)*IF(F342="백어택",1.2,1)</f>
        <v>0</v>
      </c>
      <c r="X342" s="175"/>
      <c r="Y342" s="173">
        <f>SUM(Z342:AD342)</f>
        <v>56621.763268893759</v>
      </c>
      <c r="Z342" s="174">
        <f>T342*AI342/100</f>
        <v>16987.404256433107</v>
      </c>
      <c r="AA342" s="174">
        <f>U342*AI342/100</f>
        <v>16987.404256433107</v>
      </c>
      <c r="AB342" s="174">
        <f>V342*AI342/100</f>
        <v>22646.954756027542</v>
      </c>
      <c r="AC342" s="174">
        <f>W342*AI342/100</f>
        <v>0</v>
      </c>
      <c r="AD342" s="175"/>
      <c r="AE342" s="173">
        <f>AO342*(1-$D$20/100)*(1-$D$17/100)-AW342</f>
        <v>27.816913903176005</v>
      </c>
      <c r="AF342" s="174">
        <f>AP342</f>
        <v>36</v>
      </c>
      <c r="AG342" s="174">
        <f>IF($D$57&gt;100,100,$D$57)</f>
        <v>25.143699999999999</v>
      </c>
      <c r="AH342" s="174">
        <f>AQ342*AS342</f>
        <v>458</v>
      </c>
      <c r="AI342" s="174">
        <f>$D$58</f>
        <v>215</v>
      </c>
      <c r="AJ342" s="174">
        <f>10/3</f>
        <v>3.3333333333333335</v>
      </c>
      <c r="AK342" s="174">
        <f>SUM(AL342:AN342)</f>
        <v>18288.683226386875</v>
      </c>
      <c r="AL342" s="174">
        <f>(IF(H342="근접",$D$61*(VLOOKUP(C342,$B$36:$AG$39,19,FALSE)+VLOOKUP(C342,$B$40:$AG$43,19,FALSE)*$D$54),$D$60*(VLOOKUP(C342,$B$36:$AG$39,19,FALSE)+VLOOKUP(C342,$B$40:$AG$43,19,FALSE)*$D$54)))*$D$59/100</f>
        <v>5486.8876797264566</v>
      </c>
      <c r="AM342" s="174">
        <f>(IF(H342="근접",$D$61*(VLOOKUP(C342,$B$36:$AG$39,20,FALSE)+VLOOKUP(C342,$B$40:$AG$43,20,FALSE)*$D$54),$D$60*(VLOOKUP(C342,$B$36:$AG$39,20,FALSE)+VLOOKUP(C342,$B$40:$AG$43,20,FALSE)*$D$54)))*$D$59/100</f>
        <v>5486.8876797264566</v>
      </c>
      <c r="AN342" s="174">
        <f>(IF(H342="근접",$D$61*(VLOOKUP(C342,$B$36:$AG$39,21,FALSE)+VLOOKUP(C342,$B$40:$AG$43,21,FALSE)*$D$54),$D$60*(VLOOKUP(C342,$B$36:$AG$39,21,FALSE)+VLOOKUP(C342,$B$40:$AG$43,21,FALSE)*$D$54)))*$D$59/100</f>
        <v>7314.9078669339624</v>
      </c>
      <c r="AO342" s="176">
        <v>36</v>
      </c>
      <c r="AP342" s="174">
        <v>36</v>
      </c>
      <c r="AQ342" s="175">
        <f>VLOOKUP(C342,$B$45:$AA$48,19,FALSE)</f>
        <v>458</v>
      </c>
      <c r="AR342" s="31">
        <f>IF(LEFT(E342,1)*1=1,$S$64,$R$64)</f>
        <v>1.2</v>
      </c>
      <c r="AS342" s="2">
        <f>IF(LEFT(E342,1)*1=2,$U$64,$T$64)</f>
        <v>1</v>
      </c>
      <c r="AT342" s="33">
        <f>IF(LEFT(E342,1)*1=3,$W$64,$V$64)</f>
        <v>0</v>
      </c>
      <c r="AU342" s="31">
        <f>IF(MID(E342,3,1)*1=1,$Y$64,$X$64)</f>
        <v>1</v>
      </c>
      <c r="AV342" s="2">
        <f>IF(MID(E342,3,1)*1=2,$AA$64,$Z$64)</f>
        <v>0</v>
      </c>
      <c r="AW342" s="33">
        <f>IF(MID(E342,3,1)*1=3,$AC$64,$AB$64)</f>
        <v>0</v>
      </c>
      <c r="AX342" s="31">
        <f>IF(MID(E342,5,1)*1=1,$AE$64,$AD$64)</f>
        <v>1</v>
      </c>
      <c r="AY342" s="33">
        <f>IF(MID(E342,5,1)*1=2,$AG$64,$AF$64)</f>
        <v>1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customHeight="1">
      <c r="A343" s="2"/>
      <c r="B343" s="107">
        <v>176</v>
      </c>
      <c r="C343" s="31">
        <v>10</v>
      </c>
      <c r="D343" s="106" t="s">
        <v>10</v>
      </c>
      <c r="E343" s="2" t="s">
        <v>139</v>
      </c>
      <c r="F343" s="2" t="s">
        <v>149</v>
      </c>
      <c r="G343" s="2"/>
      <c r="H343" s="33"/>
      <c r="I343" s="173">
        <f>M343/AE343</f>
        <v>1306.6083327341209</v>
      </c>
      <c r="J343" s="174">
        <f>AH343/AE343</f>
        <v>25.811482952392598</v>
      </c>
      <c r="K343" s="189">
        <f>RANK(I343,$I$76:$I$999)</f>
        <v>269</v>
      </c>
      <c r="L343" s="190">
        <f>RANK(I343,$I$76:$I$460)</f>
        <v>269</v>
      </c>
      <c r="M343" s="173">
        <f>SUM(N343:R343)</f>
        <v>20855.935866968772</v>
      </c>
      <c r="N343" s="174">
        <f>T343*(1+(IF(($AG343+IF($D$62=1,15,0)+IF($F343="백어택",8,0))&gt;100,100,($AG343+IF($D$62=1,15,0)+IF($F343="백어택",8,0)))/100)*((($AI343+AY343)/100-1)))</f>
        <v>4458.2166684081185</v>
      </c>
      <c r="O343" s="174">
        <f>U343*(1+(IF(($AG343+IF($D$62=1,IF(AS343=15,0,15),0)+$AS343+IF($F343="백어택",8,0))&gt;100,100,($AG343+IF($D$62=1,IF(AS343=15,0,15),0)+$AS343+IF($F343="백어택",8,0)))/100)*((($AI343+$AY343)/100-1)))</f>
        <v>4458.2166684081185</v>
      </c>
      <c r="P343" s="174">
        <f>V343*(1+(IF(($AG343+IF($D$62=1,IF(AT343=15,0,15),0)+$AS343+IF($F343="백어택",8,0))&gt;100,100,($AG343+IF($D$62=1,IF(AT343=15,0,15),0)+$AS343+IF($F343="백어택",8,0)))/100)*((($AI343+$AY343)/100-1)))</f>
        <v>4458.2166684081185</v>
      </c>
      <c r="Q343" s="174">
        <f>W343*(1+(IF(($AG343+IF($D$62=1,IF(AU343=15,0,15),0)+$AS343+IF($F343="백어택",8,0))&gt;100,100,($AG343+IF($D$62=1,IF(AU343=15,0,15),0)+$AS343+IF($F343="백어택",8,0)))/100)*((($AI343+$AY343)/100-1)))</f>
        <v>4458.2166684081185</v>
      </c>
      <c r="R343" s="175">
        <f>X343*(1+(IF($D$57+AS343&gt;100,100,$D$57+AS343)/100)*(AI343/100-1))</f>
        <v>3023.0691933362978</v>
      </c>
      <c r="S343" s="173">
        <f>SUM(T343:X343)</f>
        <v>11274.96385234214</v>
      </c>
      <c r="T343" s="174">
        <f>AL343*AX343*IF(F343="백어택",1.2,1)/4</f>
        <v>2301.0130310902327</v>
      </c>
      <c r="U343" s="174">
        <f>T343</f>
        <v>2301.0130310902327</v>
      </c>
      <c r="V343" s="174">
        <f>U343</f>
        <v>2301.0130310902327</v>
      </c>
      <c r="W343" s="174">
        <f>V343</f>
        <v>2301.0130310902327</v>
      </c>
      <c r="X343" s="175">
        <f>AL343*IF(AU343=1,0,IF(AX343=1,AU343,0.324))</f>
        <v>2070.9117279812094</v>
      </c>
      <c r="Y343" s="173">
        <f>SUM(Z343:AD343)</f>
        <v>26034.554226810957</v>
      </c>
      <c r="Z343" s="174">
        <f>T343*AI343/100</f>
        <v>6508.6385567027392</v>
      </c>
      <c r="AA343" s="174">
        <f>Z343</f>
        <v>6508.6385567027392</v>
      </c>
      <c r="AB343" s="174">
        <f>AA343</f>
        <v>6508.6385567027392</v>
      </c>
      <c r="AC343" s="174">
        <f>AB343</f>
        <v>6508.6385567027392</v>
      </c>
      <c r="AD343" s="175"/>
      <c r="AE343" s="173">
        <f>AO343*(1-$D$17/100)</f>
        <v>15.961888</v>
      </c>
      <c r="AF343" s="174">
        <f>AP343</f>
        <v>36</v>
      </c>
      <c r="AG343" s="174">
        <f>IF($D$57+AV343&gt;100,100,$D$57+AV343)</f>
        <v>25.143699999999999</v>
      </c>
      <c r="AH343" s="174">
        <f>AQ343</f>
        <v>412</v>
      </c>
      <c r="AI343" s="174">
        <f>$D$58+$D$19</f>
        <v>282.85969999999998</v>
      </c>
      <c r="AJ343" s="174">
        <f>10*AR343/(7-IF(AX343=1,0,3))</f>
        <v>1.4285714285714286</v>
      </c>
      <c r="AK343" s="174">
        <f>SUM(AL343:AN343)</f>
        <v>7670.0434369674422</v>
      </c>
      <c r="AL343" s="174">
        <f>(VLOOKUP(C343,$B$36:$AG$39,13,FALSE)+VLOOKUP(C343,$B$40:$AG$43,13,FALSE)*$D$54)*$D$59/100</f>
        <v>7670.0434369674422</v>
      </c>
      <c r="AM343" s="174"/>
      <c r="AN343" s="174"/>
      <c r="AO343" s="176">
        <v>16</v>
      </c>
      <c r="AP343" s="174">
        <v>36</v>
      </c>
      <c r="AQ343" s="175">
        <f>VLOOKUP(C343,$B$45:$AA$48,13,FALSE)</f>
        <v>412</v>
      </c>
      <c r="AR343" s="31">
        <f>IF(LEFT(E343,1)*1=1,$S$60,$R$60)</f>
        <v>1</v>
      </c>
      <c r="AS343" s="2">
        <f>IF(LEFT(E343,1)*1=2,$U$60,$T$60)</f>
        <v>0</v>
      </c>
      <c r="AT343" s="33">
        <f>IF(LEFT(E343,1)*1=3,$W$60,$V$60)</f>
        <v>0</v>
      </c>
      <c r="AU343" s="31">
        <f>IF(MID(E343,3,1)*1=1,$Y$60,$X$60)</f>
        <v>0.27</v>
      </c>
      <c r="AV343" s="2">
        <f>IF(MID(E343,3,1)*1=2,$AA$60,$Z$60)</f>
        <v>0</v>
      </c>
      <c r="AW343" s="33">
        <f>IF(MID(E343,3,1)*1=3,$AC$60,$AB$60)</f>
        <v>0</v>
      </c>
      <c r="AX343" s="31">
        <f>IF(MID(E343,5,1)*1=1,$AE$60,$AD$60)</f>
        <v>1</v>
      </c>
      <c r="AY343" s="33">
        <f>IF(MID(E343,5,1)*1=2,$AG$60,$AF$60)</f>
        <v>100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customHeight="1">
      <c r="A344" s="2"/>
      <c r="B344" s="107">
        <v>179</v>
      </c>
      <c r="C344" s="31">
        <v>10</v>
      </c>
      <c r="D344" s="106" t="s">
        <v>10</v>
      </c>
      <c r="E344" s="2" t="s">
        <v>165</v>
      </c>
      <c r="F344" s="2" t="s">
        <v>149</v>
      </c>
      <c r="G344" s="2"/>
      <c r="H344" s="33"/>
      <c r="I344" s="173">
        <f>M344/AE344</f>
        <v>1306.6083327341209</v>
      </c>
      <c r="J344" s="174">
        <f>AH344/AE344</f>
        <v>25.811482952392598</v>
      </c>
      <c r="K344" s="189">
        <f>RANK(I344,$I$76:$I$999)</f>
        <v>269</v>
      </c>
      <c r="L344" s="190">
        <f>RANK(I344,$I$76:$I$460)</f>
        <v>269</v>
      </c>
      <c r="M344" s="173">
        <f>SUM(N344:R344)</f>
        <v>20855.935866968772</v>
      </c>
      <c r="N344" s="174">
        <f>T344*(1+(IF(($AG344+IF($D$62=1,15,0)+IF($F344="백어택",8,0))&gt;100,100,($AG344+IF($D$62=1,15,0)+IF($F344="백어택",8,0)))/100)*((($AI344+AY344)/100-1)))</f>
        <v>4458.2166684081185</v>
      </c>
      <c r="O344" s="174">
        <f>U344*(1+(IF(($AG344+IF($D$62=1,IF(AS344=15,0,15),0)+$AS344+IF($F344="백어택",8,0))&gt;100,100,($AG344+IF($D$62=1,IF(AS344=15,0,15),0)+$AS344+IF($F344="백어택",8,0)))/100)*((($AI344+$AY344)/100-1)))</f>
        <v>4458.2166684081185</v>
      </c>
      <c r="P344" s="174">
        <f>V344*(1+(IF(($AG344+IF($D$62=1,IF(AT344=15,0,15),0)+$AS344+IF($F344="백어택",8,0))&gt;100,100,($AG344+IF($D$62=1,IF(AT344=15,0,15),0)+$AS344+IF($F344="백어택",8,0)))/100)*((($AI344+$AY344)/100-1)))</f>
        <v>4458.2166684081185</v>
      </c>
      <c r="Q344" s="174">
        <f>W344*(1+(IF(($AG344+IF($D$62=1,IF(AU344=15,0,15),0)+$AS344+IF($F344="백어택",8,0))&gt;100,100,($AG344+IF($D$62=1,IF(AU344=15,0,15),0)+$AS344+IF($F344="백어택",8,0)))/100)*((($AI344+$AY344)/100-1)))</f>
        <v>4458.2166684081185</v>
      </c>
      <c r="R344" s="175">
        <f>X344*(1+(IF($D$57+AS344&gt;100,100,$D$57+AS344)/100)*(AI344/100-1))</f>
        <v>3023.0691933362978</v>
      </c>
      <c r="S344" s="173">
        <f>SUM(T344:X344)</f>
        <v>11274.96385234214</v>
      </c>
      <c r="T344" s="174">
        <f>AL344*AX344*IF(F344="백어택",1.2,1)/4</f>
        <v>2301.0130310902327</v>
      </c>
      <c r="U344" s="174">
        <f>T344</f>
        <v>2301.0130310902327</v>
      </c>
      <c r="V344" s="174">
        <f>U344</f>
        <v>2301.0130310902327</v>
      </c>
      <c r="W344" s="174">
        <f>V344</f>
        <v>2301.0130310902327</v>
      </c>
      <c r="X344" s="175">
        <f>AL344*IF(AU344=1,0,IF(AX344=1,AU344,0.324))</f>
        <v>2070.9117279812094</v>
      </c>
      <c r="Y344" s="173">
        <f>SUM(Z344:AD344)</f>
        <v>26034.554226810957</v>
      </c>
      <c r="Z344" s="174">
        <f>T344*AI344/100</f>
        <v>6508.6385567027392</v>
      </c>
      <c r="AA344" s="174">
        <f>Z344</f>
        <v>6508.6385567027392</v>
      </c>
      <c r="AB344" s="174">
        <f>AA344</f>
        <v>6508.6385567027392</v>
      </c>
      <c r="AC344" s="174">
        <f>AB344</f>
        <v>6508.6385567027392</v>
      </c>
      <c r="AD344" s="175"/>
      <c r="AE344" s="173">
        <f>AO344*(1-$D$17/100)</f>
        <v>15.961888</v>
      </c>
      <c r="AF344" s="174">
        <f>AP344</f>
        <v>36</v>
      </c>
      <c r="AG344" s="174">
        <f>IF($D$57+AV344&gt;100,100,$D$57+AV344)</f>
        <v>25.143699999999999</v>
      </c>
      <c r="AH344" s="174">
        <f>AQ344</f>
        <v>412</v>
      </c>
      <c r="AI344" s="174">
        <f>$D$58+$D$19</f>
        <v>282.85969999999998</v>
      </c>
      <c r="AJ344" s="174">
        <f>10*AR344/(7-IF(AX344=1,0,3))</f>
        <v>1.2142857142857142</v>
      </c>
      <c r="AK344" s="174">
        <f>SUM(AL344:AN344)</f>
        <v>7670.0434369674422</v>
      </c>
      <c r="AL344" s="174">
        <f>(VLOOKUP(C344,$B$36:$AG$39,13,FALSE)+VLOOKUP(C344,$B$40:$AG$43,13,FALSE)*$D$54)*$D$59/100</f>
        <v>7670.0434369674422</v>
      </c>
      <c r="AM344" s="174"/>
      <c r="AN344" s="174"/>
      <c r="AO344" s="176">
        <v>16</v>
      </c>
      <c r="AP344" s="174">
        <v>36</v>
      </c>
      <c r="AQ344" s="175">
        <f>VLOOKUP(C344,$B$45:$AA$48,13,FALSE)</f>
        <v>412</v>
      </c>
      <c r="AR344" s="31">
        <f>IF(LEFT(E344,1)*1=1,$S$60,$R$60)</f>
        <v>0.85</v>
      </c>
      <c r="AS344" s="2">
        <f>IF(LEFT(E344,1)*1=2,$U$60,$T$60)</f>
        <v>0</v>
      </c>
      <c r="AT344" s="33">
        <f>IF(LEFT(E344,1)*1=3,$W$60,$V$60)</f>
        <v>0</v>
      </c>
      <c r="AU344" s="31">
        <f>IF(MID(E344,3,1)*1=1,$Y$60,$X$60)</f>
        <v>0.27</v>
      </c>
      <c r="AV344" s="2">
        <f>IF(MID(E344,3,1)*1=2,$AA$60,$Z$60)</f>
        <v>0</v>
      </c>
      <c r="AW344" s="33">
        <f>IF(MID(E344,3,1)*1=3,$AC$60,$AB$60)</f>
        <v>0</v>
      </c>
      <c r="AX344" s="31">
        <f>IF(MID(E344,5,1)*1=1,$AE$60,$AD$60)</f>
        <v>1</v>
      </c>
      <c r="AY344" s="33">
        <f>IF(MID(E344,5,1)*1=2,$AG$60,$AF$60)</f>
        <v>100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customHeight="1">
      <c r="A345" s="2"/>
      <c r="B345" s="107">
        <v>762</v>
      </c>
      <c r="C345" s="31">
        <v>10</v>
      </c>
      <c r="D345" s="111" t="s">
        <v>21</v>
      </c>
      <c r="E345" s="2" t="s">
        <v>139</v>
      </c>
      <c r="F345" s="2"/>
      <c r="G345" s="2"/>
      <c r="H345" s="33"/>
      <c r="I345" s="173">
        <f>M345/AE345</f>
        <v>1304.4756408152184</v>
      </c>
      <c r="J345" s="174">
        <f>AH345/AE345</f>
        <v>23.618723568216776</v>
      </c>
      <c r="K345" s="189">
        <f>RANK(I345,$I$76:$I$999)</f>
        <v>271</v>
      </c>
      <c r="L345" s="190" t="e">
        <f>RANK(I345,$I$461:$I$888)</f>
        <v>#N/A</v>
      </c>
      <c r="M345" s="173">
        <f>SUM(N345:R345)</f>
        <v>36286.486589347274</v>
      </c>
      <c r="N345" s="174">
        <f>T345*(1+(IF((AG345+IF($D$62=1,15,0)+IF(F345="백어택",8,0))&gt;100,100,AG345+IF($D$62=1,15,0)+IF(F345="백어택",8,0))/100)*(AI345/100-1))</f>
        <v>31102.702790869094</v>
      </c>
      <c r="O345" s="174"/>
      <c r="P345" s="174"/>
      <c r="Q345" s="174"/>
      <c r="R345" s="175">
        <f>X345*(1+(IF((AG345+IF($D$62=1,15,0))&gt;100,100,AG345+IF($D$62=1,15,0))/100)*(AI345/100-1))</f>
        <v>5183.7837984781818</v>
      </c>
      <c r="S345" s="173">
        <f>SUM(T345:X345)</f>
        <v>28147.550566724847</v>
      </c>
      <c r="T345" s="174">
        <f>AL345*AW345*AX345*AY345*IF(F345="백어택",1.2,1)</f>
        <v>24126.471914335583</v>
      </c>
      <c r="U345" s="174"/>
      <c r="V345" s="174"/>
      <c r="W345" s="174"/>
      <c r="X345" s="175">
        <f>AL345*AS345+IF(AX345=1,AL345*AU345,AL345*AU345*2)</f>
        <v>4021.0786523892634</v>
      </c>
      <c r="Y345" s="173">
        <f>SUM(Z345:AD345)</f>
        <v>60517.233718458418</v>
      </c>
      <c r="Z345" s="174">
        <f>T345*$D$58/100</f>
        <v>51871.914615821501</v>
      </c>
      <c r="AA345" s="174"/>
      <c r="AB345" s="174"/>
      <c r="AC345" s="174"/>
      <c r="AD345" s="175">
        <f>X345*$D$58/100</f>
        <v>8645.3191026369168</v>
      </c>
      <c r="AE345" s="173">
        <f>AO345*(1-$D$20/100)*(1-$D$17/100)-AR345</f>
        <v>27.816913903176005</v>
      </c>
      <c r="AF345" s="174">
        <f>AP345</f>
        <v>36</v>
      </c>
      <c r="AG345" s="174">
        <f>IF($D$57&gt;100,100,$D$57)</f>
        <v>25.143699999999999</v>
      </c>
      <c r="AH345" s="174">
        <f>AQ345</f>
        <v>657</v>
      </c>
      <c r="AI345" s="174">
        <f>$D$58</f>
        <v>215</v>
      </c>
      <c r="AJ345" s="174">
        <f>10/6</f>
        <v>1.6666666666666667</v>
      </c>
      <c r="AK345" s="174">
        <f>SUM(AL345:AN345)</f>
        <v>13403.595507964212</v>
      </c>
      <c r="AL345" s="174">
        <f>(VLOOKUP(C345,$B$36:$AG$39,31,FALSE)+VLOOKUP(C345,$B$40:$AG$43,31,FALSE)*$D$54)*$D$59/100</f>
        <v>13403.595507964212</v>
      </c>
      <c r="AM345" s="174"/>
      <c r="AN345" s="174"/>
      <c r="AO345" s="176">
        <v>36</v>
      </c>
      <c r="AP345" s="174">
        <v>36</v>
      </c>
      <c r="AQ345" s="175">
        <f>VLOOKUP(C345,$B$45:$AG$48,31,FALSE)</f>
        <v>657</v>
      </c>
      <c r="AR345" s="31">
        <f>IF(LEFT(E345,1)*1=1,$S$71,$R$71)</f>
        <v>0</v>
      </c>
      <c r="AS345" s="2">
        <f>IF(LEFT(E345,1)*1=2,$U$71,$T$71)</f>
        <v>0</v>
      </c>
      <c r="AT345" s="33">
        <f>IF(LEFT(E345,1)*1=3,$W$71,$V$71)</f>
        <v>0</v>
      </c>
      <c r="AU345" s="31">
        <f>IF(MID(E345,3,1)*1=1,$Y$71,$X$71)</f>
        <v>0.3</v>
      </c>
      <c r="AV345" s="2">
        <f>IF(MID(E345,3,1)*1=2,$AA$71,$Z$71)</f>
        <v>0</v>
      </c>
      <c r="AW345" s="33">
        <f>IF(MID(E345,3,1)*1=3,$AC$71,$AB$71)</f>
        <v>1</v>
      </c>
      <c r="AX345" s="31">
        <f>IF(MID(E345,5,1)*1=1,$AE$71,$AD$71)</f>
        <v>1</v>
      </c>
      <c r="AY345" s="33">
        <f>IF(MID(E345,5,1)*1=2,$AG$71,$AF$71)</f>
        <v>1.8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customHeight="1">
      <c r="A346" s="2"/>
      <c r="B346" s="107">
        <v>754</v>
      </c>
      <c r="C346" s="31">
        <v>10</v>
      </c>
      <c r="D346" s="111" t="s">
        <v>21</v>
      </c>
      <c r="E346" s="2" t="s">
        <v>141</v>
      </c>
      <c r="F346" s="2"/>
      <c r="G346" s="2" t="s">
        <v>177</v>
      </c>
      <c r="H346" s="33"/>
      <c r="I346" s="173">
        <f>M346/AE346</f>
        <v>1304.475640815218</v>
      </c>
      <c r="J346" s="174">
        <f>AH346/AE346</f>
        <v>23.618723568216776</v>
      </c>
      <c r="K346" s="189">
        <f>RANK(I346,$I$76:$I$999)</f>
        <v>272</v>
      </c>
      <c r="L346" s="190" t="e">
        <f>RANK(I346,$I$461:$I$888)</f>
        <v>#N/A</v>
      </c>
      <c r="M346" s="173">
        <f>SUM(N346:R346)</f>
        <v>36286.486589347267</v>
      </c>
      <c r="N346" s="174">
        <f>T346*(1+(IF((AG346+IF($D$62=1,15,0)+IF(F346="백어택",8,0))&gt;100,100,AG346+IF($D$62=1,15,0)+IF(F346="백어택",8,0))/100)*(AI346/100-1))</f>
        <v>36286.486589347267</v>
      </c>
      <c r="O346" s="174"/>
      <c r="P346" s="174"/>
      <c r="Q346" s="174"/>
      <c r="R346" s="175">
        <f>X346*(1+(IF((AG346+IF($D$62=1,15,0))&gt;100,100,AG346+IF($D$62=1,15,0))/100)*(AI346/100-1))</f>
        <v>0</v>
      </c>
      <c r="S346" s="173">
        <f>SUM(T346:X346)</f>
        <v>28147.55056672484</v>
      </c>
      <c r="T346" s="174">
        <f>AL346*AW346*AX346*AY346*IF(F346="백어택",1.2,1)</f>
        <v>28147.55056672484</v>
      </c>
      <c r="U346" s="174"/>
      <c r="V346" s="174"/>
      <c r="W346" s="174"/>
      <c r="X346" s="175">
        <f>AL346*AS346+IF(AX346=1,AL346*AU346,AL346*AU346*2)</f>
        <v>0</v>
      </c>
      <c r="Y346" s="173">
        <f>SUM(Z346:AD346)</f>
        <v>60517.233718458403</v>
      </c>
      <c r="Z346" s="174">
        <f>T346*$D$58/100</f>
        <v>60517.233718458403</v>
      </c>
      <c r="AA346" s="174"/>
      <c r="AB346" s="174"/>
      <c r="AC346" s="174"/>
      <c r="AD346" s="175">
        <f>X346*$D$58/100</f>
        <v>0</v>
      </c>
      <c r="AE346" s="173">
        <f>AO346*(1-$D$20/100)*(1-$D$17/100)-AR346</f>
        <v>27.816913903176005</v>
      </c>
      <c r="AF346" s="174">
        <f>AP346</f>
        <v>36</v>
      </c>
      <c r="AG346" s="174">
        <f>IF($D$57&gt;100,100,$D$57)</f>
        <v>25.143699999999999</v>
      </c>
      <c r="AH346" s="174">
        <f>AQ346</f>
        <v>657</v>
      </c>
      <c r="AI346" s="174">
        <f>$D$58</f>
        <v>215</v>
      </c>
      <c r="AJ346" s="174">
        <f>10/6</f>
        <v>1.6666666666666667</v>
      </c>
      <c r="AK346" s="174">
        <f>SUM(AL346:AN346)</f>
        <v>13403.595507964212</v>
      </c>
      <c r="AL346" s="174">
        <f>(VLOOKUP(C346,$B$36:$AG$39,31,FALSE)+VLOOKUP(C346,$B$40:$AG$43,31,FALSE)*$D$54)*$D$59/100</f>
        <v>13403.595507964212</v>
      </c>
      <c r="AM346" s="174"/>
      <c r="AN346" s="174"/>
      <c r="AO346" s="176">
        <v>36</v>
      </c>
      <c r="AP346" s="174">
        <v>36</v>
      </c>
      <c r="AQ346" s="175">
        <f>VLOOKUP(C346,$B$45:$AG$48,31,FALSE)</f>
        <v>657</v>
      </c>
      <c r="AR346" s="31">
        <f>IF(LEFT(E346,1)*1=1,$S$71,$R$71)</f>
        <v>0</v>
      </c>
      <c r="AS346" s="2">
        <f>IF(LEFT(E346,1)*1=2,$U$71,$T$71)</f>
        <v>0</v>
      </c>
      <c r="AT346" s="33">
        <f>IF(LEFT(E346,1)*1=3,$W$71,$V$71)</f>
        <v>0</v>
      </c>
      <c r="AU346" s="31">
        <f>IF(MID(E346,3,1)*1=1,$Y$71,$X$71)</f>
        <v>0</v>
      </c>
      <c r="AV346" s="2">
        <f>IF(MID(E346,3,1)*1=2,$AA$71,$Z$71)</f>
        <v>0</v>
      </c>
      <c r="AW346" s="33">
        <f>IF(MID(E346,3,1)*1=3,$AC$71,$AB$71)</f>
        <v>1.5</v>
      </c>
      <c r="AX346" s="31">
        <f>IF(MID(E346,5,1)*1=1,$AE$71,$AD$71)</f>
        <v>1.4</v>
      </c>
      <c r="AY346" s="33">
        <f>IF(MID(E346,5,1)*1=2,$AG$71,$AF$71)</f>
        <v>1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customHeight="1">
      <c r="A347" s="2"/>
      <c r="B347" s="107">
        <v>719</v>
      </c>
      <c r="C347" s="31">
        <v>4</v>
      </c>
      <c r="D347" s="111" t="s">
        <v>18</v>
      </c>
      <c r="E347" s="2" t="s">
        <v>87</v>
      </c>
      <c r="F347" s="2" t="s">
        <v>149</v>
      </c>
      <c r="G347" s="2"/>
      <c r="H347" s="33" t="s">
        <v>81</v>
      </c>
      <c r="I347" s="173">
        <f>M347/AE347</f>
        <v>1302.8817960163378</v>
      </c>
      <c r="J347" s="174">
        <f>AH347/AE347</f>
        <v>10.730881255879313</v>
      </c>
      <c r="K347" s="189">
        <f>RANK(I347,$I$76:$I$999)</f>
        <v>273</v>
      </c>
      <c r="L347" s="190" t="e">
        <f>RANK(I347,$I$461:$I$888)</f>
        <v>#N/A</v>
      </c>
      <c r="M347" s="173">
        <f>SUM(N347:R347)</f>
        <v>24161.433830534523</v>
      </c>
      <c r="N347" s="174">
        <f>T347*(1+(IF((AG347+IF($D$62=1,15,0)+IF(F347="백어택",8,0))&gt;100,100,AG347+IF($D$62=1,15,0)+IF(F347="백어택",8,0))/100)*(AI347/100-1))</f>
        <v>14495.954187276562</v>
      </c>
      <c r="O347" s="174">
        <f>U347*(1+(IF(($D$57+IF($D$62=1,15,0)+IF(F347="백어택",8,0))&gt;100,100,$D$57+IF($D$62=1,15,0)+IF(F347="백어택",8,0))/100)*(AI347/100-1))</f>
        <v>9665.4796432579624</v>
      </c>
      <c r="P347" s="174"/>
      <c r="Q347" s="174"/>
      <c r="R347" s="175"/>
      <c r="S347" s="173">
        <f>SUM(T347:X347)</f>
        <v>17493.674996679059</v>
      </c>
      <c r="T347" s="174">
        <f>AL347*IF(H347="근접",AT347,IF(AV347=1,AT347,1))*AU347*AX347*IF(F347="백어택",1.2,1)</f>
        <v>10495.548943725704</v>
      </c>
      <c r="U347" s="174">
        <f>IF(AX347=1,AM347*IF(H347="근접",AT347,IF(AV347=1,AT347,1)),0)*AU347*AY347*IF(AX347=1,1,0)*IF(F347="백어택",1.2,1)</f>
        <v>6998.1260529533565</v>
      </c>
      <c r="V347" s="174"/>
      <c r="W347" s="174"/>
      <c r="X347" s="175"/>
      <c r="Y347" s="173">
        <f>SUM(Z347:AD347)</f>
        <v>37611.401242859982</v>
      </c>
      <c r="Z347" s="174">
        <f>T347*$D$58/100</f>
        <v>22565.430229010264</v>
      </c>
      <c r="AA347" s="174">
        <f>U347*$D$58/100</f>
        <v>15045.971013849718</v>
      </c>
      <c r="AB347" s="174"/>
      <c r="AC347" s="174"/>
      <c r="AD347" s="175"/>
      <c r="AE347" s="173">
        <f>(AO347*(1-$D$20/100)*(1-$D$17/100)-AR347)*IF(AW347="보스대상",1,POWER(0.85,AW347))</f>
        <v>18.544609268784001</v>
      </c>
      <c r="AF347" s="174">
        <f>AP347</f>
        <v>36</v>
      </c>
      <c r="AG347" s="174">
        <f>IF($D$57&gt;100,100,$D$57)</f>
        <v>25.143699999999999</v>
      </c>
      <c r="AH347" s="174">
        <f>AQ347</f>
        <v>199</v>
      </c>
      <c r="AI347" s="174">
        <f>$D$58</f>
        <v>215</v>
      </c>
      <c r="AJ347" s="174">
        <f>10*AS347/IF(AX347=1,IF(AY347=1,4.5,4),4)</f>
        <v>2.2222222222222223</v>
      </c>
      <c r="AK347" s="174">
        <f>SUM(AL347:AN347)</f>
        <v>12148.385414360459</v>
      </c>
      <c r="AL347" s="174">
        <f>IF(AV347=1,$D$61*(VLOOKUP(C347,$B$36:$AG$39,25,FALSE)+VLOOKUP(C347,$B$40:$AG$43,25,FALSE)*$D$54),(IF(H347="근접",$D$61*(VLOOKUP(C347,$B$36:$AG$39,25,FALSE)+VLOOKUP(C347,$B$40:$AG$43,25,FALSE)*$D$54),$D$60*(VLOOKUP(C347,$B$36:$AG$39,25,FALSE)+VLOOKUP(C347,$B$40:$AG$43,25,FALSE)*$D$54))))*$D$59/100</f>
        <v>7288.5756553650726</v>
      </c>
      <c r="AM347" s="174">
        <f>(IF(AV347=1,$D$61*(VLOOKUP(C347,$B$36:$AG$39,26,FALSE)+VLOOKUP(C347,$B$40:$AG$43,26,FALSE)*$D$54),IF(H347="근접",$D$61*(VLOOKUP(C347,$B$36:$AG$39,26,FALSE)+VLOOKUP(C347,$B$40:$AG$43,26,FALSE)*$D$54),$D$60*(VLOOKUP(C347,$B$36:$AG$39,26,FALSE)+VLOOKUP(C347,$B$40:$AG$43,26,FALSE)*$D$54))))*$D$59/100</f>
        <v>4859.8097589953868</v>
      </c>
      <c r="AN347" s="174"/>
      <c r="AO347" s="176">
        <v>24</v>
      </c>
      <c r="AP347" s="174">
        <v>36</v>
      </c>
      <c r="AQ347" s="175">
        <f>VLOOKUP(C347,$B$45:$AA$48,25,FALSE)</f>
        <v>199</v>
      </c>
      <c r="AR347" s="31">
        <f>IF(LEFT(E347,1)*1=1,$S$68,$R$68)</f>
        <v>0</v>
      </c>
      <c r="AS347" s="2">
        <f>IF(LEFT(E347,1)*1=2,$U$68,$T$68)</f>
        <v>1</v>
      </c>
      <c r="AT347" s="33">
        <f>IF(LEFT(E347,1)*1=3,$W$68,$V$68)</f>
        <v>1.2</v>
      </c>
      <c r="AU347" s="31">
        <f>IF(MID(E347,3,1)*1=1,$Y$68,$X$68)</f>
        <v>1</v>
      </c>
      <c r="AV347" s="2">
        <f>IF(MID(E347,3,1)*1=2,$AA$68,$Z$68)</f>
        <v>0</v>
      </c>
      <c r="AW347" s="33" t="str">
        <f>IF(MID(E347,3,1)*1=3,$AC$68,$AB$68)</f>
        <v>보스대상</v>
      </c>
      <c r="AX347" s="31">
        <f>IF(MID(E347,5,1)*1=1,$AE$68,$AD$68)</f>
        <v>1</v>
      </c>
      <c r="AY347" s="33">
        <f>IF(MID(E347,5,1)*1=2,$AG$68,$AF$68)</f>
        <v>1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customHeight="1">
      <c r="A348" s="2"/>
      <c r="B348" s="107">
        <v>659</v>
      </c>
      <c r="C348" s="31">
        <v>10</v>
      </c>
      <c r="D348" s="111" t="s">
        <v>18</v>
      </c>
      <c r="E348" s="2" t="s">
        <v>164</v>
      </c>
      <c r="F348" s="2"/>
      <c r="G348" s="2" t="s">
        <v>231</v>
      </c>
      <c r="H348" s="33" t="s">
        <v>80</v>
      </c>
      <c r="I348" s="173">
        <f>M348/AE348</f>
        <v>1301.218793886748</v>
      </c>
      <c r="J348" s="174">
        <f>AH348/AE348</f>
        <v>35.820831647790158</v>
      </c>
      <c r="K348" s="189">
        <f>RANK(I348,$I$76:$I$999)</f>
        <v>274</v>
      </c>
      <c r="L348" s="190" t="e">
        <f>RANK(I348,$I$461:$I$888)</f>
        <v>#N/A</v>
      </c>
      <c r="M348" s="173">
        <f>SUM(N348:R348)</f>
        <v>18925.718930281135</v>
      </c>
      <c r="N348" s="174">
        <f>T348*(1+(IF((AG348+IF($D$62=1,15,0)+IF(F348="백어택",8,0))&gt;100,100,AG348+IF($D$62=1,15,0)+IF(F348="백어택",8,0))/100)*(AI348/100-1))</f>
        <v>18925.718930281135</v>
      </c>
      <c r="O348" s="174">
        <f>U348*(1+(IF(($D$57+IF($D$62=1,15,0)+IF(F348="백어택",8,0))&gt;100,100,$D$57+IF($D$62=1,15,0)+IF(F348="백어택",8,0))/100)*(AI348/100-1))</f>
        <v>0</v>
      </c>
      <c r="P348" s="174"/>
      <c r="Q348" s="174"/>
      <c r="R348" s="175"/>
      <c r="S348" s="173">
        <f>SUM(T348:X348)</f>
        <v>14680.744284515542</v>
      </c>
      <c r="T348" s="174">
        <f>AL348*IF(H348="근접",AT348,IF(AV348=1,AT348,1))*AU348*AX348*IF(F348="백어택",1.2,1)</f>
        <v>14680.744284515542</v>
      </c>
      <c r="U348" s="174">
        <f>IF(AX348=1,AM348*IF(H348="근접",AT348,IF(AV348=1,AT348,1)),0)*AU348*AY348*IF(AX348=1,1,0)*IF(F348="백어택",1.2,1)</f>
        <v>0</v>
      </c>
      <c r="V348" s="174"/>
      <c r="W348" s="174"/>
      <c r="X348" s="175"/>
      <c r="Y348" s="173">
        <f>SUM(Z348:AD348)</f>
        <v>31563.600211708414</v>
      </c>
      <c r="Z348" s="174">
        <f>T348*$D$58/100</f>
        <v>31563.600211708414</v>
      </c>
      <c r="AA348" s="174">
        <f>U348*$D$58/100</f>
        <v>0</v>
      </c>
      <c r="AB348" s="174"/>
      <c r="AC348" s="174"/>
      <c r="AD348" s="175"/>
      <c r="AE348" s="173">
        <f>(AO348*(1-$D$20/100)*(1-$D$17/100)-AR348)*IF(AW348="보스대상",1,POWER(0.85,AW348))</f>
        <v>14.544609268784001</v>
      </c>
      <c r="AF348" s="174">
        <f>AP348</f>
        <v>36</v>
      </c>
      <c r="AG348" s="174">
        <f>IF($D$57&gt;100,100,$D$57)</f>
        <v>25.143699999999999</v>
      </c>
      <c r="AH348" s="174">
        <f>AQ348</f>
        <v>521</v>
      </c>
      <c r="AI348" s="174">
        <f>$D$58</f>
        <v>215</v>
      </c>
      <c r="AJ348" s="174">
        <f>10*AS348/IF(AX348=1,IF(AY348=1,4.5,4),4)</f>
        <v>2.5</v>
      </c>
      <c r="AK348" s="174">
        <f>SUM(AL348:AN348)</f>
        <v>6241.0232156162256</v>
      </c>
      <c r="AL348" s="174">
        <f>IF(AV348=1,$D$61*(VLOOKUP(C348,$B$36:$AG$39,25,FALSE)+VLOOKUP(C348,$B$40:$AG$43,25,FALSE)*$D$54),(IF(H348="근접",$D$61*(VLOOKUP(C348,$B$36:$AG$39,25,FALSE)+VLOOKUP(C348,$B$40:$AG$43,25,FALSE)*$D$54),$D$60*(VLOOKUP(C348,$B$36:$AG$39,25,FALSE)+VLOOKUP(C348,$B$40:$AG$43,25,FALSE)*$D$54))))*$D$59/100</f>
        <v>3745.0878276825365</v>
      </c>
      <c r="AM348" s="174">
        <f>(IF(AV348=1,$D$61*(VLOOKUP(C348,$B$36:$AG$39,26,FALSE)+VLOOKUP(C348,$B$40:$AG$43,26,FALSE)*$D$54),IF(H348="근접",$D$61*(VLOOKUP(C348,$B$36:$AG$39,26,FALSE)+VLOOKUP(C348,$B$40:$AG$43,26,FALSE)*$D$54),$D$60*(VLOOKUP(C348,$B$36:$AG$39,26,FALSE)+VLOOKUP(C348,$B$40:$AG$43,26,FALSE)*$D$54))))*$D$59/100</f>
        <v>2495.9353879336895</v>
      </c>
      <c r="AN348" s="174"/>
      <c r="AO348" s="176">
        <v>24</v>
      </c>
      <c r="AP348" s="174">
        <v>36</v>
      </c>
      <c r="AQ348" s="175">
        <f>VLOOKUP(C348,$B$45:$AA$48,25,FALSE)</f>
        <v>521</v>
      </c>
      <c r="AR348" s="31">
        <f>IF(LEFT(E348,1)*1=1,$S$68,$R$68)</f>
        <v>4</v>
      </c>
      <c r="AS348" s="2">
        <f>IF(LEFT(E348,1)*1=2,$U$68,$T$68)</f>
        <v>1</v>
      </c>
      <c r="AT348" s="33">
        <f>IF(LEFT(E348,1)*1=3,$W$68,$V$68)</f>
        <v>1</v>
      </c>
      <c r="AU348" s="31">
        <f>IF(MID(E348,3,1)*1=1,$Y$68,$X$68)</f>
        <v>1.4</v>
      </c>
      <c r="AV348" s="2">
        <f>IF(MID(E348,3,1)*1=2,$AA$68,$Z$68)</f>
        <v>0</v>
      </c>
      <c r="AW348" s="33" t="str">
        <f>IF(MID(E348,3,1)*1=3,$AC$68,$AB$68)</f>
        <v>보스대상</v>
      </c>
      <c r="AX348" s="31">
        <f>IF(MID(E348,5,1)*1=1,$AE$68,$AD$68)</f>
        <v>2.8</v>
      </c>
      <c r="AY348" s="33">
        <f>IF(MID(E348,5,1)*1=2,$AG$68,$AF$68)</f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customHeight="1">
      <c r="A349" s="2"/>
      <c r="B349" s="107">
        <v>181</v>
      </c>
      <c r="C349" s="31">
        <v>10</v>
      </c>
      <c r="D349" s="106" t="s">
        <v>10</v>
      </c>
      <c r="E349" s="2" t="s">
        <v>99</v>
      </c>
      <c r="F349" s="2" t="s">
        <v>149</v>
      </c>
      <c r="G349" s="2"/>
      <c r="H349" s="33"/>
      <c r="I349" s="173">
        <f>M349/AE349</f>
        <v>1300.7079127574823</v>
      </c>
      <c r="J349" s="174">
        <f>AH349/AE349</f>
        <v>25.811482952392598</v>
      </c>
      <c r="K349" s="189">
        <f>RANK(I349,$I$76:$I$999)</f>
        <v>275</v>
      </c>
      <c r="L349" s="190">
        <f>RANK(I349,$I$76:$I$460)</f>
        <v>275</v>
      </c>
      <c r="M349" s="173">
        <f>SUM(N349:R349)</f>
        <v>20761.754024148704</v>
      </c>
      <c r="N349" s="174">
        <f>T349*(1+(IF(($AG349+IF($D$62=1,15,0)+IF($F349="백어택",8,0))&gt;100,100,($AG349+IF($D$62=1,15,0)+IF($F349="백어택",8,0)))/100)*((($AI349+AY349)/100-1)))</f>
        <v>4458.2166684081185</v>
      </c>
      <c r="O349" s="174">
        <f>U349*(1+(IF(($AG349+IF($D$62=1,IF(AS349=15,0,15),0)+$AS349+IF($F349="백어택",8,0))&gt;100,100,($AG349+IF($D$62=1,IF(AS349=15,0,15),0)+$AS349+IF($F349="백어택",8,0)))/100)*((($AI349+$AY349)/100-1)))</f>
        <v>5434.5124519135288</v>
      </c>
      <c r="P349" s="174">
        <f>V349*(1+(IF(($AG349+IF($D$62=1,IF(AT349=15,0,15),0)+$AS349+IF($F349="백어택",8,0))&gt;100,100,($AG349+IF($D$62=1,IF(AT349=15,0,15),0)+$AS349+IF($F349="백어택",8,0)))/100)*((($AI349+$AY349)/100-1)))</f>
        <v>5434.5124519135288</v>
      </c>
      <c r="Q349" s="174">
        <f>W349*(1+(IF(($AG349+IF($D$62=1,IF(AU349=15,0,15),0)+$AS349+IF($F349="백어택",8,0))&gt;100,100,($AG349+IF($D$62=1,IF(AU349=15,0,15),0)+$AS349+IF($F349="백어택",8,0)))/100)*((($AI349+$AY349)/100-1)))</f>
        <v>5434.5124519135288</v>
      </c>
      <c r="R349" s="175">
        <f>X349*(1+(IF($D$57+AS349&gt;100,100,$D$57+AS349)/100)*(AI349/100-1))</f>
        <v>0</v>
      </c>
      <c r="S349" s="173">
        <f>SUM(T349:X349)</f>
        <v>9204.052124360931</v>
      </c>
      <c r="T349" s="174">
        <f>AL349*AX349*IF(F349="백어택",1.2,1)/4</f>
        <v>2301.0130310902327</v>
      </c>
      <c r="U349" s="174">
        <f>T349</f>
        <v>2301.0130310902327</v>
      </c>
      <c r="V349" s="174">
        <f>U349</f>
        <v>2301.0130310902327</v>
      </c>
      <c r="W349" s="174">
        <f>V349</f>
        <v>2301.0130310902327</v>
      </c>
      <c r="X349" s="175">
        <f>AL349*IF(AU349=1,0,IF(AX349=1,AU349,0.324))</f>
        <v>0</v>
      </c>
      <c r="Y349" s="173">
        <f>SUM(Z349:AD349)</f>
        <v>26034.554226810957</v>
      </c>
      <c r="Z349" s="174">
        <f>T349*AI349/100</f>
        <v>6508.6385567027392</v>
      </c>
      <c r="AA349" s="174">
        <f>Z349</f>
        <v>6508.6385567027392</v>
      </c>
      <c r="AB349" s="174">
        <f>AA349</f>
        <v>6508.6385567027392</v>
      </c>
      <c r="AC349" s="174">
        <f>AB349</f>
        <v>6508.6385567027392</v>
      </c>
      <c r="AD349" s="175"/>
      <c r="AE349" s="173">
        <f>AO349*(1-$D$17/100)</f>
        <v>15.961888</v>
      </c>
      <c r="AF349" s="174">
        <f>AP349</f>
        <v>36</v>
      </c>
      <c r="AG349" s="174">
        <f>IF($D$57+AV349&gt;100,100,$D$57+AV349)</f>
        <v>25.143699999999999</v>
      </c>
      <c r="AH349" s="174">
        <f>AQ349</f>
        <v>412</v>
      </c>
      <c r="AI349" s="174">
        <f>$D$58+$D$19</f>
        <v>282.85969999999998</v>
      </c>
      <c r="AJ349" s="174">
        <f>10*AR349/(7-IF(AX349=1,0,3))</f>
        <v>1.4285714285714286</v>
      </c>
      <c r="AK349" s="174">
        <f>SUM(AL349:AN349)</f>
        <v>7670.0434369674422</v>
      </c>
      <c r="AL349" s="174">
        <f>(VLOOKUP(C349,$B$36:$AG$39,13,FALSE)+VLOOKUP(C349,$B$40:$AG$43,13,FALSE)*$D$54)*$D$59/100</f>
        <v>7670.0434369674422</v>
      </c>
      <c r="AM349" s="174"/>
      <c r="AN349" s="174"/>
      <c r="AO349" s="176">
        <v>16</v>
      </c>
      <c r="AP349" s="174">
        <v>36</v>
      </c>
      <c r="AQ349" s="175">
        <f>VLOOKUP(C349,$B$45:$AA$48,13,FALSE)</f>
        <v>412</v>
      </c>
      <c r="AR349" s="31">
        <f>IF(LEFT(E349,1)*1=1,$S$60,$R$60)</f>
        <v>1</v>
      </c>
      <c r="AS349" s="2">
        <f>IF(LEFT(E349,1)*1=2,$U$60,$T$60)</f>
        <v>15</v>
      </c>
      <c r="AT349" s="33">
        <f>IF(LEFT(E349,1)*1=3,$W$60,$V$60)</f>
        <v>0</v>
      </c>
      <c r="AU349" s="31">
        <f>IF(MID(E349,3,1)*1=1,$Y$60,$X$60)</f>
        <v>1</v>
      </c>
      <c r="AV349" s="2">
        <f>IF(MID(E349,3,1)*1=2,$AA$60,$Z$60)</f>
        <v>0</v>
      </c>
      <c r="AW349" s="33">
        <f>IF(MID(E349,3,1)*1=3,$AC$60,$AB$60)</f>
        <v>0</v>
      </c>
      <c r="AX349" s="31">
        <f>IF(MID(E349,5,1)*1=1,$AE$60,$AD$60)</f>
        <v>1</v>
      </c>
      <c r="AY349" s="33">
        <f>IF(MID(E349,5,1)*1=2,$AG$60,$AF$60)</f>
        <v>100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customHeight="1">
      <c r="A350" s="2"/>
      <c r="B350" s="107">
        <v>527</v>
      </c>
      <c r="C350" s="31">
        <v>7</v>
      </c>
      <c r="D350" s="111" t="s">
        <v>14</v>
      </c>
      <c r="E350" s="2" t="s">
        <v>155</v>
      </c>
      <c r="F350" s="2"/>
      <c r="G350" s="2"/>
      <c r="H350" s="33" t="s">
        <v>81</v>
      </c>
      <c r="I350" s="173">
        <f>M350/AE350</f>
        <v>1296.8050048915479</v>
      </c>
      <c r="J350" s="174">
        <f>AH350/AE350</f>
        <v>20.992886621481624</v>
      </c>
      <c r="K350" s="189">
        <f>RANK(I350,$I$76:$I$999)</f>
        <v>276</v>
      </c>
      <c r="L350" s="190" t="e">
        <f>RANK(I350,$I$461:$I$888)</f>
        <v>#N/A</v>
      </c>
      <c r="M350" s="173">
        <f>SUM(N350:R350)</f>
        <v>28292.283140926636</v>
      </c>
      <c r="N350" s="174">
        <f>T350*(1+(IF((AG350+IF($D$62=1,15,0)+IF(F350="백어택",8,0))&gt;100,100,AG350+IF($D$62=1,15,0)+IF(F350="백어택",8,0))/100)*(AI350/100-1))</f>
        <v>8488.1222926595328</v>
      </c>
      <c r="O350" s="174">
        <f>U350*(1+((IF((AG350+IF($D$62=1,15,0)+IF(F350="백어택",8,0))&gt;100,100,AG350+IF($D$62=1,15,0)+IF(F350="백어택",8,0))/100)*(AI350/100-1)))</f>
        <v>8488.1222926595328</v>
      </c>
      <c r="P350" s="174">
        <f>V350*(1+(IF((AG350+IF($D$62=1,15,0)+IF(F350="백어택",8,0))&gt;100,100,AG350+IF($D$62=1,15,0)+IF(F350="백어택",8,0))/100)*(AI350/100-1))</f>
        <v>11316.038555607571</v>
      </c>
      <c r="Q350" s="174">
        <f>W350*(1+(IF((AG350+IF($D$62=1,15,0)+IF(F350="백어택",8,0))&gt;100,100,AG350+IF($D$62=1,15,0)+IF(F350="백어택",8,0))/100)*(AI350/100-1))</f>
        <v>0</v>
      </c>
      <c r="R350" s="175"/>
      <c r="S350" s="173">
        <f>SUM(T350:X350)</f>
        <v>21946.41987166425</v>
      </c>
      <c r="T350" s="174">
        <f>AL350*IF(H350="근접",AR350,1)*AU350*AY350*IF(F350="백어택",1.2,1)</f>
        <v>6584.2652156717477</v>
      </c>
      <c r="U350" s="174">
        <f>AM350*IF(H350="근접",AR350,1)*AU350*AY350*IF(F350="백어택",1.2,1)</f>
        <v>6584.2652156717477</v>
      </c>
      <c r="V350" s="174">
        <f>AN350*IF(H350="근접",AR350,1)*AU350*AY350*IF(F350="백어택",1.2,1)</f>
        <v>8777.8894403207541</v>
      </c>
      <c r="W350" s="174">
        <f>(AL350+AM350+AN350)*IF(H350="근접",AR350,1)*AU350*IF(AX350=1,0,0.6)*IF(F350="백어택",1.2,1)</f>
        <v>0</v>
      </c>
      <c r="X350" s="175"/>
      <c r="Y350" s="173">
        <f>SUM(Z350:AD350)</f>
        <v>47184.802724078138</v>
      </c>
      <c r="Z350" s="174">
        <f>T350*AI350/100</f>
        <v>14156.170213694259</v>
      </c>
      <c r="AA350" s="174">
        <f>U350*AI350/100</f>
        <v>14156.170213694259</v>
      </c>
      <c r="AB350" s="174">
        <f>V350*AI350/100</f>
        <v>18872.46229668962</v>
      </c>
      <c r="AC350" s="174">
        <f>W350*AI350/100</f>
        <v>0</v>
      </c>
      <c r="AD350" s="175"/>
      <c r="AE350" s="173">
        <f>AO350*(1-$D$20/100)*(1-$D$17/100)-AW350</f>
        <v>21.816913903176005</v>
      </c>
      <c r="AF350" s="174">
        <f>AP350</f>
        <v>36</v>
      </c>
      <c r="AG350" s="174">
        <f>IF($D$57&gt;100,100,$D$57)</f>
        <v>25.143699999999999</v>
      </c>
      <c r="AH350" s="174">
        <f>AQ350*AS350</f>
        <v>458</v>
      </c>
      <c r="AI350" s="174">
        <f>$D$58</f>
        <v>215</v>
      </c>
      <c r="AJ350" s="174">
        <f>10/3</f>
        <v>3.3333333333333335</v>
      </c>
      <c r="AK350" s="174">
        <f>SUM(AL350:AN350)</f>
        <v>18288.683226386875</v>
      </c>
      <c r="AL350" s="174">
        <f>(IF(H350="근접",$D$61*(VLOOKUP(C350,$B$36:$AG$39,19,FALSE)+VLOOKUP(C350,$B$40:$AG$43,19,FALSE)*$D$54),$D$60*(VLOOKUP(C350,$B$36:$AG$39,19,FALSE)+VLOOKUP(C350,$B$40:$AG$43,19,FALSE)*$D$54)))*$D$59/100</f>
        <v>5486.8876797264566</v>
      </c>
      <c r="AM350" s="174">
        <f>(IF(H350="근접",$D$61*(VLOOKUP(C350,$B$36:$AG$39,20,FALSE)+VLOOKUP(C350,$B$40:$AG$43,20,FALSE)*$D$54),$D$60*(VLOOKUP(C350,$B$36:$AG$39,20,FALSE)+VLOOKUP(C350,$B$40:$AG$43,20,FALSE)*$D$54)))*$D$59/100</f>
        <v>5486.8876797264566</v>
      </c>
      <c r="AN350" s="174">
        <f>(IF(H350="근접",$D$61*(VLOOKUP(C350,$B$36:$AG$39,21,FALSE)+VLOOKUP(C350,$B$40:$AG$43,21,FALSE)*$D$54),$D$60*(VLOOKUP(C350,$B$36:$AG$39,21,FALSE)+VLOOKUP(C350,$B$40:$AG$43,21,FALSE)*$D$54)))*$D$59/100</f>
        <v>7314.9078669339624</v>
      </c>
      <c r="AO350" s="176">
        <v>36</v>
      </c>
      <c r="AP350" s="174">
        <v>36</v>
      </c>
      <c r="AQ350" s="175">
        <f>VLOOKUP(C350,$B$45:$AA$48,19,FALSE)</f>
        <v>458</v>
      </c>
      <c r="AR350" s="31">
        <f>IF(LEFT(E350,1)*1=1,$S$64,$R$64)</f>
        <v>1.2</v>
      </c>
      <c r="AS350" s="2">
        <f>IF(LEFT(E350,1)*1=2,$U$64,$T$64)</f>
        <v>1</v>
      </c>
      <c r="AT350" s="33">
        <f>IF(LEFT(E350,1)*1=3,$W$64,$V$64)</f>
        <v>0</v>
      </c>
      <c r="AU350" s="31">
        <f>IF(MID(E350,3,1)*1=1,$Y$64,$X$64)</f>
        <v>1</v>
      </c>
      <c r="AV350" s="2">
        <f>IF(MID(E350,3,1)*1=2,$AA$64,$Z$64)</f>
        <v>0</v>
      </c>
      <c r="AW350" s="33">
        <f>IF(MID(E350,3,1)*1=3,$AC$64,$AB$64)</f>
        <v>6</v>
      </c>
      <c r="AX350" s="31">
        <f>IF(MID(E350,5,1)*1=1,$AE$64,$AD$64)</f>
        <v>1</v>
      </c>
      <c r="AY350" s="33">
        <f>IF(MID(E350,5,1)*1=2,$AG$64,$AF$64)</f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customHeight="1">
      <c r="A351" s="2"/>
      <c r="B351" s="107">
        <v>594</v>
      </c>
      <c r="C351" s="31">
        <v>4</v>
      </c>
      <c r="D351" s="111" t="s">
        <v>14</v>
      </c>
      <c r="E351" s="2" t="s">
        <v>148</v>
      </c>
      <c r="F351" s="2" t="s">
        <v>149</v>
      </c>
      <c r="G351" s="2"/>
      <c r="H351" s="33" t="s">
        <v>81</v>
      </c>
      <c r="I351" s="173">
        <f>M351/AE351</f>
        <v>1286.2159272454833</v>
      </c>
      <c r="J351" s="174">
        <f>AH351/AE351</f>
        <v>9.0592364371242429</v>
      </c>
      <c r="K351" s="189">
        <f>RANK(I351,$I$76:$I$999)</f>
        <v>277</v>
      </c>
      <c r="L351" s="190" t="e">
        <f>RANK(I351,$I$461:$I$888)</f>
        <v>#N/A</v>
      </c>
      <c r="M351" s="173">
        <f>SUM(N351:R351)</f>
        <v>35778.557709081302</v>
      </c>
      <c r="N351" s="174">
        <f>T351*(1+(IF((AG351+IF($D$62=1,15,0)+IF(F351="백어택",8,0))&gt;100,100,AG351+IF($D$62=1,15,0)+IF(F351="백어택",8,0))/100)*(AI351/100-1))</f>
        <v>10734.4478043904</v>
      </c>
      <c r="O351" s="174">
        <f>U351*(1+((IF((AG351+IF($D$62=1,15,0)+IF(F351="백어택",8,0))&gt;100,100,AG351+IF($D$62=1,15,0)+IF(F351="백어택",8,0))/100)*(AI351/100-1)))</f>
        <v>10734.4478043904</v>
      </c>
      <c r="P351" s="174">
        <f>V351*(1+(IF((AG351+IF($D$62=1,15,0)+IF(F351="백어택",8,0))&gt;100,100,AG351+IF($D$62=1,15,0)+IF(F351="백어택",8,0))/100)*(AI351/100-1))</f>
        <v>14309.662100300498</v>
      </c>
      <c r="Q351" s="174">
        <f>W351*(1+(IF((AG351+IF($D$62=1,15,0)+IF(F351="백어택",8,0))&gt;100,100,AG351+IF($D$62=1,15,0)+IF(F351="백어택",8,0))/100)*(AI351/100-1))</f>
        <v>0</v>
      </c>
      <c r="R351" s="175"/>
      <c r="S351" s="173">
        <f>SUM(T351:X351)</f>
        <v>25904.855845997099</v>
      </c>
      <c r="T351" s="174">
        <f>AL351*IF(H351="근접",AR351,1)*AU351*AY351*IF(F351="백어택",1.2,1)</f>
        <v>7772.0942588060971</v>
      </c>
      <c r="U351" s="174">
        <f>AM351*IF(H351="근접",AR351,1)*AU351*AY351*IF(F351="백어택",1.2,1)</f>
        <v>7772.0942588060971</v>
      </c>
      <c r="V351" s="174">
        <f>AN351*IF(H351="근접",AR351,1)*AU351*AY351*IF(F351="백어택",1.2,1)</f>
        <v>10360.667328384905</v>
      </c>
      <c r="W351" s="174">
        <f>(AL351+AM351+AN351)*IF(H351="근접",AR351,1)*AU351*IF(AX351=1,0,0.6)*IF(F351="백어택",1.2,1)</f>
        <v>0</v>
      </c>
      <c r="X351" s="175"/>
      <c r="Y351" s="173">
        <f>SUM(Z351:AD351)</f>
        <v>55695.44006889376</v>
      </c>
      <c r="Z351" s="174">
        <f>T351*AI351/100</f>
        <v>16710.002656433109</v>
      </c>
      <c r="AA351" s="174">
        <f>U351*AI351/100</f>
        <v>16710.002656433109</v>
      </c>
      <c r="AB351" s="174">
        <f>V351*AI351/100</f>
        <v>22275.434756027546</v>
      </c>
      <c r="AC351" s="174">
        <f>W351*AI351/100</f>
        <v>0</v>
      </c>
      <c r="AD351" s="175"/>
      <c r="AE351" s="173">
        <f>AO351*(1-$D$20/100)*(1-$D$17/100)-AW351</f>
        <v>27.816913903176005</v>
      </c>
      <c r="AF351" s="174">
        <f>AP351</f>
        <v>36</v>
      </c>
      <c r="AG351" s="174">
        <f>IF($D$57&gt;100,100,$D$57)</f>
        <v>25.143699999999999</v>
      </c>
      <c r="AH351" s="174">
        <f>AQ351*AS351</f>
        <v>252</v>
      </c>
      <c r="AI351" s="174">
        <f>$D$58</f>
        <v>215</v>
      </c>
      <c r="AJ351" s="174">
        <f>10/3</f>
        <v>3.3333333333333335</v>
      </c>
      <c r="AK351" s="174">
        <f>SUM(AL351:AN351)</f>
        <v>17989.483226386878</v>
      </c>
      <c r="AL351" s="174">
        <f>(IF(H351="근접",$D$61*(VLOOKUP(C351,$B$36:$AG$39,19,FALSE)+VLOOKUP(C351,$B$40:$AG$43,19,FALSE)*$D$54),$D$60*(VLOOKUP(C351,$B$36:$AG$39,19,FALSE)+VLOOKUP(C351,$B$40:$AG$43,19,FALSE)*$D$54)))*$D$59/100</f>
        <v>5397.2876797264571</v>
      </c>
      <c r="AM351" s="174">
        <f>(IF(H351="근접",$D$61*(VLOOKUP(C351,$B$36:$AG$39,20,FALSE)+VLOOKUP(C351,$B$40:$AG$43,20,FALSE)*$D$54),$D$60*(VLOOKUP(C351,$B$36:$AG$39,20,FALSE)+VLOOKUP(C351,$B$40:$AG$43,20,FALSE)*$D$54)))*$D$59/100</f>
        <v>5397.2876797264571</v>
      </c>
      <c r="AN351" s="174">
        <f>(IF(H351="근접",$D$61*(VLOOKUP(C351,$B$36:$AG$39,21,FALSE)+VLOOKUP(C351,$B$40:$AG$43,21,FALSE)*$D$54),$D$60*(VLOOKUP(C351,$B$36:$AG$39,21,FALSE)+VLOOKUP(C351,$B$40:$AG$43,21,FALSE)*$D$54)))*$D$59/100</f>
        <v>7194.9078669339624</v>
      </c>
      <c r="AO351" s="176">
        <v>36</v>
      </c>
      <c r="AP351" s="174">
        <v>36</v>
      </c>
      <c r="AQ351" s="175">
        <f>VLOOKUP(C351,$B$45:$AA$48,19,FALSE)</f>
        <v>252</v>
      </c>
      <c r="AR351" s="31">
        <f>IF(LEFT(E351,1)*1=1,$S$64,$R$64)</f>
        <v>1.2</v>
      </c>
      <c r="AS351" s="2">
        <f>IF(LEFT(E351,1)*1=2,$U$64,$T$64)</f>
        <v>1</v>
      </c>
      <c r="AT351" s="33">
        <f>IF(LEFT(E351,1)*1=3,$W$64,$V$64)</f>
        <v>0</v>
      </c>
      <c r="AU351" s="31">
        <f>IF(MID(E351,3,1)*1=1,$Y$64,$X$64)</f>
        <v>1</v>
      </c>
      <c r="AV351" s="2">
        <f>IF(MID(E351,3,1)*1=2,$AA$64,$Z$64)</f>
        <v>0</v>
      </c>
      <c r="AW351" s="33">
        <f>IF(MID(E351,3,1)*1=3,$AC$64,$AB$64)</f>
        <v>0</v>
      </c>
      <c r="AX351" s="31">
        <f>IF(MID(E351,5,1)*1=1,$AE$64,$AD$64)</f>
        <v>1</v>
      </c>
      <c r="AY351" s="33">
        <f>IF(MID(E351,5,1)*1=2,$AG$64,$AF$64)</f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customHeight="1">
      <c r="A352" s="2"/>
      <c r="B352" s="107">
        <v>58</v>
      </c>
      <c r="C352" s="31">
        <v>10</v>
      </c>
      <c r="D352" s="106" t="s">
        <v>4</v>
      </c>
      <c r="E352" s="2" t="s">
        <v>98</v>
      </c>
      <c r="F352" s="2" t="s">
        <v>149</v>
      </c>
      <c r="G352" s="2" t="s">
        <v>143</v>
      </c>
      <c r="H352" s="33"/>
      <c r="I352" s="173">
        <f>M352/AE352</f>
        <v>1275.5753847276294</v>
      </c>
      <c r="J352" s="174">
        <f>AH352/AE352</f>
        <v>29.152775243964456</v>
      </c>
      <c r="K352" s="189">
        <f>RANK(I352,$I$76:$I$999)</f>
        <v>278</v>
      </c>
      <c r="L352" s="190">
        <f>RANK(I352,$I$76:$I$460)</f>
        <v>278</v>
      </c>
      <c r="M352" s="173">
        <f>SUM(N352:R352)</f>
        <v>15270.443569934498</v>
      </c>
      <c r="N352" s="174">
        <f>T352*(1+(IF((AG352+IF($D$62=1,15,0)+AT352+IF(F352="백어택",8,0))&gt;100,100,(AG352+IF($D$62=1,15,0)+AT352+IF(F352="백어택",8,0)))/100)*((AI352/100-1)))</f>
        <v>1432.1501003306757</v>
      </c>
      <c r="O352" s="174">
        <f>U352*(1+(IF((AG352+IF($D$62=1,15,0)+AX352+IF(F352="백어택",8,0))&gt;100,100,(AG352+IF($D$62=1,15,0)+AX352+IF(F352="백어택",8,0)))/100)*(AI352/100-1))</f>
        <v>13838.293469603821</v>
      </c>
      <c r="P352" s="174"/>
      <c r="Q352" s="174"/>
      <c r="R352" s="175"/>
      <c r="S352" s="173">
        <f>SUM(T352:X352)</f>
        <v>9507.9877746879902</v>
      </c>
      <c r="T352" s="174">
        <f>AL352*IF(F352="백어택",1.2,1)</f>
        <v>891.71382501763514</v>
      </c>
      <c r="U352" s="174">
        <f>AM352*AW352*AY352*IF(F352="백어택",1.2,1)</f>
        <v>8616.2739496703543</v>
      </c>
      <c r="V352" s="174"/>
      <c r="W352" s="174"/>
      <c r="X352" s="175"/>
      <c r="Y352" s="173">
        <f>SUM(Z352:AD352)</f>
        <v>20442.173715579178</v>
      </c>
      <c r="Z352" s="174">
        <f>T352*$D$58/100</f>
        <v>1917.1847237879153</v>
      </c>
      <c r="AA352" s="174">
        <f>U352*$D$58/100</f>
        <v>18524.988991791262</v>
      </c>
      <c r="AB352" s="174"/>
      <c r="AC352" s="174"/>
      <c r="AD352" s="175"/>
      <c r="AE352" s="173">
        <f>AO352*(1-$D$17/100)</f>
        <v>11.971416</v>
      </c>
      <c r="AF352" s="174">
        <f>AP352</f>
        <v>36</v>
      </c>
      <c r="AG352" s="174">
        <f>IF($D$57&gt;100,100,$D$57)</f>
        <v>25.143699999999999</v>
      </c>
      <c r="AH352" s="174">
        <f>AQ352</f>
        <v>349</v>
      </c>
      <c r="AI352" s="174">
        <f>$D$58+$D$19</f>
        <v>282.85969999999998</v>
      </c>
      <c r="AJ352" s="174">
        <f>10/IF(AY352=1,5,4)</f>
        <v>2.5</v>
      </c>
      <c r="AK352" s="174">
        <f>SUM(AL352:AN352)</f>
        <v>3716.2742709068129</v>
      </c>
      <c r="AL352" s="174">
        <f>(VLOOKUP(C352,$B$36:$AG$39,4,FALSE)+VLOOKUP(C352,$B$40:$AG$43,4,FALSE)*$D$54)*$D$59/100</f>
        <v>743.09485418136262</v>
      </c>
      <c r="AM352" s="174">
        <f>(VLOOKUP(C352,$B$36:$AG$39,5,FALSE)+VLOOKUP(C352,$B$40:$AG$43,5,FALSE)*$D$54)*$D$59/100</f>
        <v>2973.1794167254502</v>
      </c>
      <c r="AN352" s="174"/>
      <c r="AO352" s="176">
        <v>12</v>
      </c>
      <c r="AP352" s="174">
        <v>36</v>
      </c>
      <c r="AQ352" s="175">
        <f>VLOOKUP(C352,$B$45:$AA$48,4,FALSE)</f>
        <v>349</v>
      </c>
      <c r="AR352" s="31">
        <f>IF(LEFT(E352,1)*1=1,$S$54,$R$54)</f>
        <v>0</v>
      </c>
      <c r="AS352" s="2">
        <f>IF(LEFT(E352,1)*1=2,$U$54,$T$54)</f>
        <v>0</v>
      </c>
      <c r="AT352" s="33">
        <f>IF(LEFT(E352,1)*1=3,$W$54,$V$54)</f>
        <v>0</v>
      </c>
      <c r="AU352" s="31">
        <f>IF(MID(E352,3,1)*1=1,$Y$54,$X$54)</f>
        <v>0</v>
      </c>
      <c r="AV352" s="2">
        <f>IF(MID(E352,3,1)*1=2,$AA$54,$Z$54)</f>
        <v>0</v>
      </c>
      <c r="AW352" s="33">
        <f>IF(MID(E352,3,1)*1=3,$AC$54,$AB$54)</f>
        <v>1.4</v>
      </c>
      <c r="AX352" s="31">
        <f>IF(MID(E352,5,1)*1=1,$AE$54,$AD$54)</f>
        <v>0</v>
      </c>
      <c r="AY352" s="33">
        <f>IF(MID(E352,5,1)*1=2,$AG$54,$AF$54)</f>
        <v>1.7250000000000001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customHeight="1">
      <c r="A353" s="2"/>
      <c r="B353" s="107">
        <v>442</v>
      </c>
      <c r="C353" s="31">
        <v>7</v>
      </c>
      <c r="D353" s="111" t="s">
        <v>8</v>
      </c>
      <c r="E353" s="2" t="s">
        <v>91</v>
      </c>
      <c r="F353" s="2" t="s">
        <v>149</v>
      </c>
      <c r="G353" s="2"/>
      <c r="H353" s="33" t="s">
        <v>81</v>
      </c>
      <c r="I353" s="173">
        <f>M353/AE353</f>
        <v>1271.673909790612</v>
      </c>
      <c r="J353" s="174">
        <f>AH353/AE353</f>
        <v>24.957700361128268</v>
      </c>
      <c r="K353" s="189">
        <f>RANK(I353,$I$76:$I$999)</f>
        <v>279</v>
      </c>
      <c r="L353" s="190" t="e">
        <f>RANK(I353,$I$461:$I$888)</f>
        <v>#N/A</v>
      </c>
      <c r="M353" s="173">
        <f>SUM(N353:R353)</f>
        <v>18496.000135211325</v>
      </c>
      <c r="N353" s="174">
        <f>T353*(1+(IF((AG353+IF($D$62=1,15,0)+IF(F353="백어택",8,0))&gt;100,100,AG353+IF($D$62=1,15,0)+IF(F353="백어택",8,0))/100)*($D$58/100-1))</f>
        <v>8136.1882754932194</v>
      </c>
      <c r="O353" s="174">
        <f>U353*(1+((IF(AG353+IF($D$62=1,15,0)+IF(F353="백어택",8,0)&gt;100,100,AG353+IF($D$62=1,15,0)+IF(F353="백어택",8,0))/100)*(AI353/100-1)))</f>
        <v>10359.811859718107</v>
      </c>
      <c r="P353" s="174">
        <f>V353*(1+(IF(AG353+IF($D$62=1,15,0)+IF(F353="백어택",8,0)&gt;100,100,AG353+IF($D$62=1,15,0)+IF(F353="백어택",8,0))/100)*(AI353/100-1))</f>
        <v>0</v>
      </c>
      <c r="Q353" s="174"/>
      <c r="R353" s="175"/>
      <c r="S353" s="173">
        <f>SUM(T353:X353)</f>
        <v>13391.714141360655</v>
      </c>
      <c r="T353" s="174">
        <f>AL353*IF(H353="근접",AR353,1)*AU353*AY353*IF(F353="백어택",1.2,1)</f>
        <v>5890.8686629099875</v>
      </c>
      <c r="U353" s="174">
        <f>AM353*IF(H353="근접",AR353,1)*AU353*AY353*IF(F353="백어택",1.2,1)</f>
        <v>7500.8454784506666</v>
      </c>
      <c r="V353" s="174">
        <f>IF(AX353=1,0,AM353*IF(H353="근접",AR353,1)*AU353*AY353)*IF(F353="백어택",1.2,1)</f>
        <v>0</v>
      </c>
      <c r="W353" s="174"/>
      <c r="X353" s="175"/>
      <c r="Y353" s="173">
        <f>SUM(Z353:AD353)</f>
        <v>28792.185403925407</v>
      </c>
      <c r="Z353" s="174">
        <f>T353*$D$58/100</f>
        <v>12665.367625256475</v>
      </c>
      <c r="AA353" s="174">
        <f>U353*AI353/100</f>
        <v>16126.817778668932</v>
      </c>
      <c r="AB353" s="174">
        <f>V353*AI353/100</f>
        <v>0</v>
      </c>
      <c r="AC353" s="174"/>
      <c r="AD353" s="175"/>
      <c r="AE353" s="173">
        <f>AO353*(1-$D$20/100)*(1-$D$17/100)-AW353</f>
        <v>14.544609268784001</v>
      </c>
      <c r="AF353" s="174">
        <f>AP353</f>
        <v>36</v>
      </c>
      <c r="AG353" s="174">
        <f>IF($D$57&gt;100,100,$D$57)</f>
        <v>25.143699999999999</v>
      </c>
      <c r="AH353" s="174">
        <f>IF(AX353=1,AQ353,AQ353*1.4)</f>
        <v>363</v>
      </c>
      <c r="AI353" s="174">
        <f>$D$58</f>
        <v>215</v>
      </c>
      <c r="AJ353" s="174">
        <f>10/6/AX353</f>
        <v>1.6666666666666667</v>
      </c>
      <c r="AK353" s="174">
        <f>SUM(AL353:AN353)</f>
        <v>11159.761784467213</v>
      </c>
      <c r="AL353" s="174">
        <f>(IF(H353="근접",$D$61*(VLOOKUP(C353,$B$36:$AG$39,9,FALSE)+VLOOKUP(C353,$B$40:$AG$43,9,FALSE)*$D$54),$D$60*(VLOOKUP(C353,$B$36:$AG$39,9,FALSE)+VLOOKUP(C353,$B$40:$AG$43,9,FALSE)*$D$54)))*$D$59/100</f>
        <v>4909.0572190916564</v>
      </c>
      <c r="AM353" s="174">
        <f>(IF(H353="근접",$D$61*(VLOOKUP(C353,$B$36:$AG$39,10,FALSE)+VLOOKUP(C353,$B$40:$AG$43,10,FALSE)*$D$54),$D$60*(VLOOKUP(C353,$B$36:$AG$39,10,FALSE)+VLOOKUP(C353,$B$40:$AG$43,10,FALSE)*$D$54)))*$D$59/100</f>
        <v>6250.7045653755558</v>
      </c>
      <c r="AN353" s="174"/>
      <c r="AO353" s="176">
        <v>24</v>
      </c>
      <c r="AP353" s="174">
        <v>36</v>
      </c>
      <c r="AQ353" s="175">
        <f>VLOOKUP(C353,$B$45:$AA$48,9,FALSE)</f>
        <v>363</v>
      </c>
      <c r="AR353" s="31">
        <f>IF(LEFT(E353,1)*1=1,$S$58,$R$58)</f>
        <v>1</v>
      </c>
      <c r="AS353" s="2">
        <f>IF(LEFT(E353,1)*1=2,$U$58,$T$58)</f>
        <v>0</v>
      </c>
      <c r="AT353" s="33">
        <f>IF(LEFT(E353,1)*1=3,$W$58,$V$58)</f>
        <v>0</v>
      </c>
      <c r="AU353" s="31">
        <f>IF(MID(E353,3,1)*1=1,$Y$58,$X$58)</f>
        <v>1</v>
      </c>
      <c r="AV353" s="2">
        <f>IF(MID(E353,3,1)*1=2,$AA$58,$Z$58)</f>
        <v>0</v>
      </c>
      <c r="AW353" s="33">
        <f>IF(MID(E353,3,1)*1=3,$AC$58,$AB$58)</f>
        <v>4</v>
      </c>
      <c r="AX353" s="31">
        <f>IF(MID(E353,5,1)*1=1,$AE$58,$AD$58)</f>
        <v>1</v>
      </c>
      <c r="AY353" s="33">
        <f>IF(MID(E353,5,1)*1=2,$AG$58,$AF$58)</f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customHeight="1">
      <c r="A354" s="2"/>
      <c r="B354" s="107">
        <v>526</v>
      </c>
      <c r="C354" s="31">
        <v>7</v>
      </c>
      <c r="D354" s="111" t="s">
        <v>14</v>
      </c>
      <c r="E354" s="2" t="s">
        <v>163</v>
      </c>
      <c r="F354" s="2"/>
      <c r="G354" s="2"/>
      <c r="H354" s="33" t="s">
        <v>81</v>
      </c>
      <c r="I354" s="173">
        <f>M354/AE354</f>
        <v>1271.3615194430479</v>
      </c>
      <c r="J354" s="174">
        <f>AH354/AE354</f>
        <v>16.4648027309639</v>
      </c>
      <c r="K354" s="189">
        <f>RANK(I354,$I$76:$I$999)</f>
        <v>280</v>
      </c>
      <c r="L354" s="190" t="e">
        <f>RANK(I354,$I$461:$I$888)</f>
        <v>#N/A</v>
      </c>
      <c r="M354" s="173">
        <f>SUM(N354:R354)</f>
        <v>35365.353926158292</v>
      </c>
      <c r="N354" s="174">
        <f>T354*(1+(IF((AG354+IF($D$62=1,15,0)+IF(F354="백어택",8,0))&gt;100,100,AG354+IF($D$62=1,15,0)+IF(F354="백어택",8,0))/100)*(AI354/100-1))</f>
        <v>10610.152865824415</v>
      </c>
      <c r="O354" s="174">
        <f>U354*(1+((IF((AG354+IF($D$62=1,15,0)+IF(F354="백어택",8,0))&gt;100,100,AG354+IF($D$62=1,15,0)+IF(F354="백어택",8,0))/100)*(AI354/100-1)))</f>
        <v>10610.152865824415</v>
      </c>
      <c r="P354" s="174">
        <f>V354*(1+(IF((AG354+IF($D$62=1,15,0)+IF(F354="백어택",8,0))&gt;100,100,AG354+IF($D$62=1,15,0)+IF(F354="백어택",8,0))/100)*(AI354/100-1))</f>
        <v>14145.048194509463</v>
      </c>
      <c r="Q354" s="174">
        <f>W354*(1+(IF((AG354+IF($D$62=1,15,0)+IF(F354="백어택",8,0))&gt;100,100,AG354+IF($D$62=1,15,0)+IF(F354="백어택",8,0))/100)*(AI354/100-1))</f>
        <v>0</v>
      </c>
      <c r="R354" s="175"/>
      <c r="S354" s="173">
        <f>SUM(T354:X354)</f>
        <v>27433.024839580314</v>
      </c>
      <c r="T354" s="174">
        <f>AL354*IF(H354="근접",AR354,1)*AU354*AY354*IF(F354="백어택",1.2,1)</f>
        <v>8230.3315195896848</v>
      </c>
      <c r="U354" s="174">
        <f>AM354*IF(H354="근접",AR354,1)*AU354*AY354*IF(F354="백어택",1.2,1)</f>
        <v>8230.3315195896848</v>
      </c>
      <c r="V354" s="174">
        <f>AN354*IF(H354="근접",AR354,1)*AU354*AY354*IF(F354="백어택",1.2,1)</f>
        <v>10972.361800400942</v>
      </c>
      <c r="W354" s="174">
        <f>(AL354+AM354+AN354)*IF(H354="근접",AR354,1)*AU354*IF(AX354=1,0,0.6)*IF(F354="백어택",1.2,1)</f>
        <v>0</v>
      </c>
      <c r="X354" s="175"/>
      <c r="Y354" s="173">
        <f>SUM(Z354:AD354)</f>
        <v>58981.003405097668</v>
      </c>
      <c r="Z354" s="174">
        <f>T354*AI354/100</f>
        <v>17695.21276711782</v>
      </c>
      <c r="AA354" s="174">
        <f>U354*AI354/100</f>
        <v>17695.21276711782</v>
      </c>
      <c r="AB354" s="174">
        <f>V354*AI354/100</f>
        <v>23590.577870862027</v>
      </c>
      <c r="AC354" s="174">
        <f>W354*AI354/100</f>
        <v>0</v>
      </c>
      <c r="AD354" s="175"/>
      <c r="AE354" s="173">
        <f>AO354*(1-$D$20/100)*(1-$D$17/100)-AW354</f>
        <v>27.816913903176005</v>
      </c>
      <c r="AF354" s="174">
        <f>AP354</f>
        <v>36</v>
      </c>
      <c r="AG354" s="174">
        <f>IF($D$57&gt;100,100,$D$57)</f>
        <v>25.143699999999999</v>
      </c>
      <c r="AH354" s="174">
        <f>AQ354*AS354</f>
        <v>458</v>
      </c>
      <c r="AI354" s="174">
        <f>$D$58</f>
        <v>215</v>
      </c>
      <c r="AJ354" s="174">
        <f>10/3</f>
        <v>3.3333333333333335</v>
      </c>
      <c r="AK354" s="174">
        <f>SUM(AL354:AN354)</f>
        <v>18288.683226386875</v>
      </c>
      <c r="AL354" s="174">
        <f>(IF(H354="근접",$D$61*(VLOOKUP(C354,$B$36:$AG$39,19,FALSE)+VLOOKUP(C354,$B$40:$AG$43,19,FALSE)*$D$54),$D$60*(VLOOKUP(C354,$B$36:$AG$39,19,FALSE)+VLOOKUP(C354,$B$40:$AG$43,19,FALSE)*$D$54)))*$D$59/100</f>
        <v>5486.8876797264566</v>
      </c>
      <c r="AM354" s="174">
        <f>(IF(H354="근접",$D$61*(VLOOKUP(C354,$B$36:$AG$39,20,FALSE)+VLOOKUP(C354,$B$40:$AG$43,20,FALSE)*$D$54),$D$60*(VLOOKUP(C354,$B$36:$AG$39,20,FALSE)+VLOOKUP(C354,$B$40:$AG$43,20,FALSE)*$D$54)))*$D$59/100</f>
        <v>5486.8876797264566</v>
      </c>
      <c r="AN354" s="174">
        <f>(IF(H354="근접",$D$61*(VLOOKUP(C354,$B$36:$AG$39,21,FALSE)+VLOOKUP(C354,$B$40:$AG$43,21,FALSE)*$D$54),$D$60*(VLOOKUP(C354,$B$36:$AG$39,21,FALSE)+VLOOKUP(C354,$B$40:$AG$43,21,FALSE)*$D$54)))*$D$59/100</f>
        <v>7314.9078669339624</v>
      </c>
      <c r="AO354" s="176">
        <v>36</v>
      </c>
      <c r="AP354" s="174">
        <v>36</v>
      </c>
      <c r="AQ354" s="175">
        <f>VLOOKUP(C354,$B$45:$AA$48,19,FALSE)</f>
        <v>458</v>
      </c>
      <c r="AR354" s="31">
        <f>IF(LEFT(E354,1)*1=1,$S$64,$R$64)</f>
        <v>1.2</v>
      </c>
      <c r="AS354" s="2">
        <f>IF(LEFT(E354,1)*1=2,$U$64,$T$64)</f>
        <v>1</v>
      </c>
      <c r="AT354" s="33">
        <f>IF(LEFT(E354,1)*1=3,$W$64,$V$64)</f>
        <v>0</v>
      </c>
      <c r="AU354" s="31">
        <f>IF(MID(E354,3,1)*1=1,$Y$64,$X$64)</f>
        <v>1.25</v>
      </c>
      <c r="AV354" s="2">
        <f>IF(MID(E354,3,1)*1=2,$AA$64,$Z$64)</f>
        <v>0</v>
      </c>
      <c r="AW354" s="33">
        <f>IF(MID(E354,3,1)*1=3,$AC$64,$AB$64)</f>
        <v>0</v>
      </c>
      <c r="AX354" s="31">
        <f>IF(MID(E354,5,1)*1=1,$AE$64,$AD$64)</f>
        <v>1</v>
      </c>
      <c r="AY354" s="33">
        <f>IF(MID(E354,5,1)*1=2,$AG$64,$AF$64)</f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customHeight="1">
      <c r="A355" s="2"/>
      <c r="B355" s="107">
        <v>608</v>
      </c>
      <c r="C355" s="31">
        <v>10</v>
      </c>
      <c r="D355" s="111" t="s">
        <v>14</v>
      </c>
      <c r="E355" s="2" t="s">
        <v>98</v>
      </c>
      <c r="F355" s="2" t="s">
        <v>149</v>
      </c>
      <c r="G355" s="2"/>
      <c r="H355" s="33" t="s">
        <v>80</v>
      </c>
      <c r="I355" s="173">
        <f>M355/AE355</f>
        <v>1263.4338511716226</v>
      </c>
      <c r="J355" s="174">
        <f>AH355/AE355</f>
        <v>30.114250022518402</v>
      </c>
      <c r="K355" s="189">
        <f>RANK(I355,$I$76:$I$999)</f>
        <v>281</v>
      </c>
      <c r="L355" s="190" t="e">
        <f>RANK(I355,$I$461:$I$888)</f>
        <v>#N/A</v>
      </c>
      <c r="M355" s="173">
        <f>SUM(N355:R355)</f>
        <v>27564.227553369376</v>
      </c>
      <c r="N355" s="174">
        <f>T355*(1+(IF((AG355+IF($D$62=1,15,0)+IF(F355="백어택",8,0))&gt;100,100,AG355+IF($D$62=1,15,0)+IF(F355="백어택",8,0))/100)*(AI355/100-1))</f>
        <v>8269.2126452784014</v>
      </c>
      <c r="O355" s="174">
        <f>U355*(1+((IF((AG355+IF($D$62=1,15,0)+IF(F355="백어택",8,0))&gt;100,100,AG355+IF($D$62=1,15,0)+IF(F355="백어택",8,0))/100)*(AI355/100-1)))</f>
        <v>8269.2126452784014</v>
      </c>
      <c r="P355" s="174">
        <f>V355*(1+(IF((AG355+IF($D$62=1,15,0)+IF(F355="백어택",8,0))&gt;100,100,AG355+IF($D$62=1,15,0)+IF(F355="백어택",8,0))/100)*(AI355/100-1))</f>
        <v>11025.802262812575</v>
      </c>
      <c r="Q355" s="174">
        <f>W355*(1+(IF((AG355+IF($D$62=1,15,0)+IF(F355="백어택",8,0))&gt;100,100,AG355+IF($D$62=1,15,0)+IF(F355="백어택",8,0))/100)*(AI355/100-1))</f>
        <v>0</v>
      </c>
      <c r="R355" s="175"/>
      <c r="S355" s="173">
        <f>SUM(T355:X355)</f>
        <v>19957.409884497829</v>
      </c>
      <c r="T355" s="174">
        <f>AL355*IF(H355="근접",AR355,1)*AU355*AY355*IF(F355="백어택",1.2,1)</f>
        <v>5987.1826941045738</v>
      </c>
      <c r="U355" s="174">
        <f>AM355*IF(H355="근접",AR355,1)*AU355*AY355*IF(F355="백어택",1.2,1)</f>
        <v>5987.1826941045738</v>
      </c>
      <c r="V355" s="174">
        <f>AN355*IF(H355="근접",AR355,1)*AU355*AY355*IF(F355="백어택",1.2,1)</f>
        <v>7983.0444962886795</v>
      </c>
      <c r="W355" s="174">
        <f>(AL355+AM355+AN355)*IF(H355="근접",AR355,1)*AU355*IF(AX355=1,0,0.6)*IF(F355="백어택",1.2,1)</f>
        <v>0</v>
      </c>
      <c r="X355" s="175"/>
      <c r="Y355" s="173">
        <f>SUM(Z355:AD355)</f>
        <v>42908.431251670321</v>
      </c>
      <c r="Z355" s="174">
        <f>T355*AI355/100</f>
        <v>12872.442792324833</v>
      </c>
      <c r="AA355" s="174">
        <f>U355*AI355/100</f>
        <v>12872.442792324833</v>
      </c>
      <c r="AB355" s="174">
        <f>V355*AI355/100</f>
        <v>17163.545667020659</v>
      </c>
      <c r="AC355" s="174">
        <f>W355*AI355/100</f>
        <v>0</v>
      </c>
      <c r="AD355" s="175"/>
      <c r="AE355" s="173">
        <f>AO355*(1-$D$20/100)*(1-$D$17/100)-AW355</f>
        <v>21.816913903176005</v>
      </c>
      <c r="AF355" s="174">
        <f>AP355</f>
        <v>36</v>
      </c>
      <c r="AG355" s="174">
        <f>IF($D$57&gt;100,100,$D$57)</f>
        <v>25.143699999999999</v>
      </c>
      <c r="AH355" s="174">
        <f>AQ355*AS355</f>
        <v>657</v>
      </c>
      <c r="AI355" s="174">
        <f>$D$58</f>
        <v>215</v>
      </c>
      <c r="AJ355" s="174">
        <f>10/3</f>
        <v>3.3333333333333335</v>
      </c>
      <c r="AK355" s="174">
        <f>SUM(AL355:AN355)</f>
        <v>9239.541613193438</v>
      </c>
      <c r="AL355" s="174">
        <f>(IF(H355="근접",$D$61*(VLOOKUP(C355,$B$36:$AG$39,19,FALSE)+VLOOKUP(C355,$B$40:$AG$43,19,FALSE)*$D$54),$D$60*(VLOOKUP(C355,$B$36:$AG$39,19,FALSE)+VLOOKUP(C355,$B$40:$AG$43,19,FALSE)*$D$54)))*$D$59/100</f>
        <v>2771.8438398632284</v>
      </c>
      <c r="AM355" s="174">
        <f>(IF(H355="근접",$D$61*(VLOOKUP(C355,$B$36:$AG$39,20,FALSE)+VLOOKUP(C355,$B$40:$AG$43,20,FALSE)*$D$54),$D$60*(VLOOKUP(C355,$B$36:$AG$39,20,FALSE)+VLOOKUP(C355,$B$40:$AG$43,20,FALSE)*$D$54)))*$D$59/100</f>
        <v>2771.8438398632284</v>
      </c>
      <c r="AN355" s="174">
        <f>(IF(H355="근접",$D$61*(VLOOKUP(C355,$B$36:$AG$39,21,FALSE)+VLOOKUP(C355,$B$40:$AG$43,21,FALSE)*$D$54),$D$60*(VLOOKUP(C355,$B$36:$AG$39,21,FALSE)+VLOOKUP(C355,$B$40:$AG$43,21,FALSE)*$D$54)))*$D$59/100</f>
        <v>3695.8539334669813</v>
      </c>
      <c r="AO355" s="176">
        <v>36</v>
      </c>
      <c r="AP355" s="174">
        <v>36</v>
      </c>
      <c r="AQ355" s="175">
        <f>VLOOKUP(C355,$B$45:$AA$48,19,FALSE)</f>
        <v>657</v>
      </c>
      <c r="AR355" s="31">
        <f>IF(LEFT(E355,1)*1=1,$S$64,$R$64)</f>
        <v>1</v>
      </c>
      <c r="AS355" s="2">
        <f>IF(LEFT(E355,1)*1=2,$U$64,$T$64)</f>
        <v>1</v>
      </c>
      <c r="AT355" s="33">
        <f>IF(LEFT(E355,1)*1=3,$W$64,$V$64)</f>
        <v>0</v>
      </c>
      <c r="AU355" s="31">
        <f>IF(MID(E355,3,1)*1=1,$Y$64,$X$64)</f>
        <v>1</v>
      </c>
      <c r="AV355" s="2">
        <f>IF(MID(E355,3,1)*1=2,$AA$64,$Z$64)</f>
        <v>0</v>
      </c>
      <c r="AW355" s="33">
        <f>IF(MID(E355,3,1)*1=3,$AC$64,$AB$64)</f>
        <v>6</v>
      </c>
      <c r="AX355" s="31">
        <f>IF(MID(E355,5,1)*1=1,$AE$64,$AD$64)</f>
        <v>1</v>
      </c>
      <c r="AY355" s="33">
        <f>IF(MID(E355,5,1)*1=2,$AG$64,$AF$64)</f>
        <v>1.8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customHeight="1">
      <c r="A356" s="2"/>
      <c r="B356" s="107">
        <v>611</v>
      </c>
      <c r="C356" s="31">
        <v>10</v>
      </c>
      <c r="D356" s="111" t="s">
        <v>14</v>
      </c>
      <c r="E356" s="2" t="s">
        <v>157</v>
      </c>
      <c r="F356" s="2" t="s">
        <v>149</v>
      </c>
      <c r="G356" s="2"/>
      <c r="H356" s="33" t="s">
        <v>80</v>
      </c>
      <c r="I356" s="173">
        <f>M356/AE356</f>
        <v>1263.4338511716226</v>
      </c>
      <c r="J356" s="174">
        <f>AH356/AE356</f>
        <v>30.114250022518402</v>
      </c>
      <c r="K356" s="189">
        <f>RANK(I356,$I$76:$I$999)</f>
        <v>281</v>
      </c>
      <c r="L356" s="190" t="e">
        <f>RANK(I356,$I$461:$I$888)</f>
        <v>#N/A</v>
      </c>
      <c r="M356" s="173">
        <f>SUM(N356:R356)</f>
        <v>27564.227553369376</v>
      </c>
      <c r="N356" s="174">
        <f>T356*(1+(IF((AG356+IF($D$62=1,15,0)+IF(F356="백어택",8,0))&gt;100,100,AG356+IF($D$62=1,15,0)+IF(F356="백어택",8,0))/100)*(AI356/100-1))</f>
        <v>8269.2126452784014</v>
      </c>
      <c r="O356" s="174">
        <f>U356*(1+((IF((AG356+IF($D$62=1,15,0)+IF(F356="백어택",8,0))&gt;100,100,AG356+IF($D$62=1,15,0)+IF(F356="백어택",8,0))/100)*(AI356/100-1)))</f>
        <v>8269.2126452784014</v>
      </c>
      <c r="P356" s="174">
        <f>V356*(1+(IF((AG356+IF($D$62=1,15,0)+IF(F356="백어택",8,0))&gt;100,100,AG356+IF($D$62=1,15,0)+IF(F356="백어택",8,0))/100)*(AI356/100-1))</f>
        <v>11025.802262812575</v>
      </c>
      <c r="Q356" s="174">
        <f>W356*(1+(IF((AG356+IF($D$62=1,15,0)+IF(F356="백어택",8,0))&gt;100,100,AG356+IF($D$62=1,15,0)+IF(F356="백어택",8,0))/100)*(AI356/100-1))</f>
        <v>0</v>
      </c>
      <c r="R356" s="175"/>
      <c r="S356" s="173">
        <f>SUM(T356:X356)</f>
        <v>19957.409884497829</v>
      </c>
      <c r="T356" s="174">
        <f>AL356*IF(H356="근접",AR356,1)*AU356*AY356*IF(F356="백어택",1.2,1)</f>
        <v>5987.1826941045738</v>
      </c>
      <c r="U356" s="174">
        <f>AM356*IF(H356="근접",AR356,1)*AU356*AY356*IF(F356="백어택",1.2,1)</f>
        <v>5987.1826941045738</v>
      </c>
      <c r="V356" s="174">
        <f>AN356*IF(H356="근접",AR356,1)*AU356*AY356*IF(F356="백어택",1.2,1)</f>
        <v>7983.0444962886795</v>
      </c>
      <c r="W356" s="174">
        <f>(AL356+AM356+AN356)*IF(H356="근접",AR356,1)*AU356*IF(AX356=1,0,0.6)*IF(F356="백어택",1.2,1)</f>
        <v>0</v>
      </c>
      <c r="X356" s="175"/>
      <c r="Y356" s="173">
        <f>SUM(Z356:AD356)</f>
        <v>42908.431251670321</v>
      </c>
      <c r="Z356" s="174">
        <f>T356*AI356/100</f>
        <v>12872.442792324833</v>
      </c>
      <c r="AA356" s="174">
        <f>U356*AI356/100</f>
        <v>12872.442792324833</v>
      </c>
      <c r="AB356" s="174">
        <f>V356*AI356/100</f>
        <v>17163.545667020659</v>
      </c>
      <c r="AC356" s="174">
        <f>W356*AI356/100</f>
        <v>0</v>
      </c>
      <c r="AD356" s="175"/>
      <c r="AE356" s="173">
        <f>AO356*(1-$D$20/100)*(1-$D$17/100)-AW356</f>
        <v>21.816913903176005</v>
      </c>
      <c r="AF356" s="174">
        <f>AP356</f>
        <v>36</v>
      </c>
      <c r="AG356" s="174">
        <f>IF($D$57&gt;100,100,$D$57)</f>
        <v>25.143699999999999</v>
      </c>
      <c r="AH356" s="174">
        <f>AQ356*AS356</f>
        <v>657</v>
      </c>
      <c r="AI356" s="174">
        <f>$D$58</f>
        <v>215</v>
      </c>
      <c r="AJ356" s="174">
        <f>10/3</f>
        <v>3.3333333333333335</v>
      </c>
      <c r="AK356" s="174">
        <f>SUM(AL356:AN356)</f>
        <v>9239.541613193438</v>
      </c>
      <c r="AL356" s="174">
        <f>(IF(H356="근접",$D$61*(VLOOKUP(C356,$B$36:$AG$39,19,FALSE)+VLOOKUP(C356,$B$40:$AG$43,19,FALSE)*$D$54),$D$60*(VLOOKUP(C356,$B$36:$AG$39,19,FALSE)+VLOOKUP(C356,$B$40:$AG$43,19,FALSE)*$D$54)))*$D$59/100</f>
        <v>2771.8438398632284</v>
      </c>
      <c r="AM356" s="174">
        <f>(IF(H356="근접",$D$61*(VLOOKUP(C356,$B$36:$AG$39,20,FALSE)+VLOOKUP(C356,$B$40:$AG$43,20,FALSE)*$D$54),$D$60*(VLOOKUP(C356,$B$36:$AG$39,20,FALSE)+VLOOKUP(C356,$B$40:$AG$43,20,FALSE)*$D$54)))*$D$59/100</f>
        <v>2771.8438398632284</v>
      </c>
      <c r="AN356" s="174">
        <f>(IF(H356="근접",$D$61*(VLOOKUP(C356,$B$36:$AG$39,21,FALSE)+VLOOKUP(C356,$B$40:$AG$43,21,FALSE)*$D$54),$D$60*(VLOOKUP(C356,$B$36:$AG$39,21,FALSE)+VLOOKUP(C356,$B$40:$AG$43,21,FALSE)*$D$54)))*$D$59/100</f>
        <v>3695.8539334669813</v>
      </c>
      <c r="AO356" s="176">
        <v>36</v>
      </c>
      <c r="AP356" s="174">
        <v>36</v>
      </c>
      <c r="AQ356" s="175">
        <f>VLOOKUP(C356,$B$45:$AA$48,19,FALSE)</f>
        <v>657</v>
      </c>
      <c r="AR356" s="31">
        <f>IF(LEFT(E356,1)*1=1,$S$64,$R$64)</f>
        <v>1.2</v>
      </c>
      <c r="AS356" s="2">
        <f>IF(LEFT(E356,1)*1=2,$U$64,$T$64)</f>
        <v>1</v>
      </c>
      <c r="AT356" s="33">
        <f>IF(LEFT(E356,1)*1=3,$W$64,$V$64)</f>
        <v>0</v>
      </c>
      <c r="AU356" s="31">
        <f>IF(MID(E356,3,1)*1=1,$Y$64,$X$64)</f>
        <v>1</v>
      </c>
      <c r="AV356" s="2">
        <f>IF(MID(E356,3,1)*1=2,$AA$64,$Z$64)</f>
        <v>0</v>
      </c>
      <c r="AW356" s="33">
        <f>IF(MID(E356,3,1)*1=3,$AC$64,$AB$64)</f>
        <v>6</v>
      </c>
      <c r="AX356" s="31">
        <f>IF(MID(E356,5,1)*1=1,$AE$64,$AD$64)</f>
        <v>1</v>
      </c>
      <c r="AY356" s="33">
        <f>IF(MID(E356,5,1)*1=2,$AG$64,$AF$64)</f>
        <v>1.8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customHeight="1">
      <c r="A357" s="2"/>
      <c r="B357" s="107">
        <v>614</v>
      </c>
      <c r="C357" s="31">
        <v>10</v>
      </c>
      <c r="D357" s="111" t="s">
        <v>14</v>
      </c>
      <c r="E357" s="2" t="s">
        <v>108</v>
      </c>
      <c r="F357" s="2" t="s">
        <v>149</v>
      </c>
      <c r="G357" s="2"/>
      <c r="H357" s="33" t="s">
        <v>80</v>
      </c>
      <c r="I357" s="173">
        <f>M357/AE357</f>
        <v>1263.4338511716226</v>
      </c>
      <c r="J357" s="174">
        <f>AH357/AE357</f>
        <v>15.057125011259201</v>
      </c>
      <c r="K357" s="189">
        <f>RANK(I357,$I$76:$I$999)</f>
        <v>281</v>
      </c>
      <c r="L357" s="190" t="e">
        <f>RANK(I357,$I$461:$I$888)</f>
        <v>#N/A</v>
      </c>
      <c r="M357" s="173">
        <f>SUM(N357:R357)</f>
        <v>27564.227553369376</v>
      </c>
      <c r="N357" s="174">
        <f>T357*(1+(IF((AG357+IF($D$62=1,15,0)+IF(F357="백어택",8,0))&gt;100,100,AG357+IF($D$62=1,15,0)+IF(F357="백어택",8,0))/100)*(AI357/100-1))</f>
        <v>8269.2126452784014</v>
      </c>
      <c r="O357" s="174">
        <f>U357*(1+((IF((AG357+IF($D$62=1,15,0)+IF(F357="백어택",8,0))&gt;100,100,AG357+IF($D$62=1,15,0)+IF(F357="백어택",8,0))/100)*(AI357/100-1)))</f>
        <v>8269.2126452784014</v>
      </c>
      <c r="P357" s="174">
        <f>V357*(1+(IF((AG357+IF($D$62=1,15,0)+IF(F357="백어택",8,0))&gt;100,100,AG357+IF($D$62=1,15,0)+IF(F357="백어택",8,0))/100)*(AI357/100-1))</f>
        <v>11025.802262812575</v>
      </c>
      <c r="Q357" s="174">
        <f>W357*(1+(IF((AG357+IF($D$62=1,15,0)+IF(F357="백어택",8,0))&gt;100,100,AG357+IF($D$62=1,15,0)+IF(F357="백어택",8,0))/100)*(AI357/100-1))</f>
        <v>0</v>
      </c>
      <c r="R357" s="175"/>
      <c r="S357" s="173">
        <f>SUM(T357:X357)</f>
        <v>19957.409884497829</v>
      </c>
      <c r="T357" s="174">
        <f>AL357*IF(H357="근접",AR357,1)*AU357*AY357*IF(F357="백어택",1.2,1)</f>
        <v>5987.1826941045738</v>
      </c>
      <c r="U357" s="174">
        <f>AM357*IF(H357="근접",AR357,1)*AU357*AY357*IF(F357="백어택",1.2,1)</f>
        <v>5987.1826941045738</v>
      </c>
      <c r="V357" s="174">
        <f>AN357*IF(H357="근접",AR357,1)*AU357*AY357*IF(F357="백어택",1.2,1)</f>
        <v>7983.0444962886795</v>
      </c>
      <c r="W357" s="174">
        <f>(AL357+AM357+AN357)*IF(H357="근접",AR357,1)*AU357*IF(AX357=1,0,0.6)*IF(F357="백어택",1.2,1)</f>
        <v>0</v>
      </c>
      <c r="X357" s="175"/>
      <c r="Y357" s="173">
        <f>SUM(Z357:AD357)</f>
        <v>42908.431251670321</v>
      </c>
      <c r="Z357" s="174">
        <f>T357*AI357/100</f>
        <v>12872.442792324833</v>
      </c>
      <c r="AA357" s="174">
        <f>U357*AI357/100</f>
        <v>12872.442792324833</v>
      </c>
      <c r="AB357" s="174">
        <f>V357*AI357/100</f>
        <v>17163.545667020659</v>
      </c>
      <c r="AC357" s="174">
        <f>W357*AI357/100</f>
        <v>0</v>
      </c>
      <c r="AD357" s="175"/>
      <c r="AE357" s="173">
        <f>AO357*(1-$D$20/100)*(1-$D$17/100)-AW357</f>
        <v>21.816913903176005</v>
      </c>
      <c r="AF357" s="174">
        <f>AP357</f>
        <v>36</v>
      </c>
      <c r="AG357" s="174">
        <f>IF($D$57&gt;100,100,$D$57)</f>
        <v>25.143699999999999</v>
      </c>
      <c r="AH357" s="174">
        <f>AQ357*AS357</f>
        <v>328.5</v>
      </c>
      <c r="AI357" s="174">
        <f>$D$58</f>
        <v>215</v>
      </c>
      <c r="AJ357" s="174">
        <f>10/3</f>
        <v>3.3333333333333335</v>
      </c>
      <c r="AK357" s="174">
        <f>SUM(AL357:AN357)</f>
        <v>9239.541613193438</v>
      </c>
      <c r="AL357" s="174">
        <f>(IF(H357="근접",$D$61*(VLOOKUP(C357,$B$36:$AG$39,19,FALSE)+VLOOKUP(C357,$B$40:$AG$43,19,FALSE)*$D$54),$D$60*(VLOOKUP(C357,$B$36:$AG$39,19,FALSE)+VLOOKUP(C357,$B$40:$AG$43,19,FALSE)*$D$54)))*$D$59/100</f>
        <v>2771.8438398632284</v>
      </c>
      <c r="AM357" s="174">
        <f>(IF(H357="근접",$D$61*(VLOOKUP(C357,$B$36:$AG$39,20,FALSE)+VLOOKUP(C357,$B$40:$AG$43,20,FALSE)*$D$54),$D$60*(VLOOKUP(C357,$B$36:$AG$39,20,FALSE)+VLOOKUP(C357,$B$40:$AG$43,20,FALSE)*$D$54)))*$D$59/100</f>
        <v>2771.8438398632284</v>
      </c>
      <c r="AN357" s="174">
        <f>(IF(H357="근접",$D$61*(VLOOKUP(C357,$B$36:$AG$39,21,FALSE)+VLOOKUP(C357,$B$40:$AG$43,21,FALSE)*$D$54),$D$60*(VLOOKUP(C357,$B$36:$AG$39,21,FALSE)+VLOOKUP(C357,$B$40:$AG$43,21,FALSE)*$D$54)))*$D$59/100</f>
        <v>3695.8539334669813</v>
      </c>
      <c r="AO357" s="176">
        <v>36</v>
      </c>
      <c r="AP357" s="174">
        <v>36</v>
      </c>
      <c r="AQ357" s="175">
        <f>VLOOKUP(C357,$B$45:$AA$48,19,FALSE)</f>
        <v>657</v>
      </c>
      <c r="AR357" s="31">
        <f>IF(LEFT(E357,1)*1=1,$S$64,$R$64)</f>
        <v>1</v>
      </c>
      <c r="AS357" s="2">
        <f>IF(LEFT(E357,1)*1=2,$U$64,$T$64)</f>
        <v>0.5</v>
      </c>
      <c r="AT357" s="33">
        <f>IF(LEFT(E357,1)*1=3,$W$64,$V$64)</f>
        <v>0</v>
      </c>
      <c r="AU357" s="31">
        <f>IF(MID(E357,3,1)*1=1,$Y$64,$X$64)</f>
        <v>1</v>
      </c>
      <c r="AV357" s="2">
        <f>IF(MID(E357,3,1)*1=2,$AA$64,$Z$64)</f>
        <v>0</v>
      </c>
      <c r="AW357" s="33">
        <f>IF(MID(E357,3,1)*1=3,$AC$64,$AB$64)</f>
        <v>6</v>
      </c>
      <c r="AX357" s="31">
        <f>IF(MID(E357,5,1)*1=1,$AE$64,$AD$64)</f>
        <v>1</v>
      </c>
      <c r="AY357" s="33">
        <f>IF(MID(E357,5,1)*1=2,$AG$64,$AF$64)</f>
        <v>1.8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customHeight="1">
      <c r="A358" s="2"/>
      <c r="B358" s="107">
        <v>137</v>
      </c>
      <c r="C358" s="31">
        <v>10</v>
      </c>
      <c r="D358" s="106" t="s">
        <v>7</v>
      </c>
      <c r="E358" s="2" t="s">
        <v>140</v>
      </c>
      <c r="F358" s="2"/>
      <c r="G358" s="2"/>
      <c r="H358" s="33"/>
      <c r="I358" s="173">
        <f>M358/AE358</f>
        <v>1263.1088507322347</v>
      </c>
      <c r="J358" s="174">
        <f>AH358/AE358</f>
        <v>32.967417276842326</v>
      </c>
      <c r="K358" s="189">
        <f>RANK(I358,$I$76:$I$999)</f>
        <v>284</v>
      </c>
      <c r="L358" s="190">
        <f>RANK(I358,$I$76:$I$460)</f>
        <v>284</v>
      </c>
      <c r="M358" s="173">
        <f>N358+R358/2</f>
        <v>11340.901129048116</v>
      </c>
      <c r="N358" s="174">
        <f>T358*(1+(IF((AG358+IF($D$62=1,15,0)+AV358+IF(F358="백어택",8,0))&gt;100,100,(AG358+IF($D$62=1,15,0)+AV358+IF(F358="백어택",8,0)))/100)*((AI358/100-1)))</f>
        <v>11340.901129048116</v>
      </c>
      <c r="O358" s="174"/>
      <c r="P358" s="174"/>
      <c r="Q358" s="174"/>
      <c r="R358" s="175">
        <f>X358*(1+(IF(AG358+IF($D$62=1,15,0)&gt;100,100,AG358+IF($D$62=1,15,0)))/100*(AI358/100-1))</f>
        <v>0</v>
      </c>
      <c r="S358" s="173">
        <f>SUM(T358:X358)</f>
        <v>4776.9758784373162</v>
      </c>
      <c r="T358" s="174">
        <f>AL358*AX358</f>
        <v>4776.9758784373162</v>
      </c>
      <c r="U358" s="174"/>
      <c r="V358" s="174"/>
      <c r="W358" s="174"/>
      <c r="X358" s="175">
        <f>AS358*AL358</f>
        <v>0</v>
      </c>
      <c r="Y358" s="173">
        <f>SUM(Z358:AD358)</f>
        <v>10270.498138640229</v>
      </c>
      <c r="Z358" s="174">
        <f>T358*$D$58/100</f>
        <v>10270.498138640229</v>
      </c>
      <c r="AA358" s="174"/>
      <c r="AB358" s="174"/>
      <c r="AC358" s="174"/>
      <c r="AD358" s="175">
        <f>X358*$D$58/100</f>
        <v>0</v>
      </c>
      <c r="AE358" s="173">
        <f>AO358*(1-$D$17/100)-AY358</f>
        <v>8.9785620000000002</v>
      </c>
      <c r="AF358" s="174">
        <f>AP358</f>
        <v>36</v>
      </c>
      <c r="AG358" s="174">
        <f>IF($D$57&gt;100,100,$D$57)</f>
        <v>25.143699999999999</v>
      </c>
      <c r="AH358" s="174">
        <f>AQ358*AR358</f>
        <v>296</v>
      </c>
      <c r="AI358" s="174">
        <f>$D$58+$D$19</f>
        <v>282.85969999999998</v>
      </c>
      <c r="AJ358" s="174">
        <f>10*AX358*AU358/9</f>
        <v>2.2222222222222223</v>
      </c>
      <c r="AK358" s="174">
        <f>SUM(AL358:AN358)</f>
        <v>2388.4879392186581</v>
      </c>
      <c r="AL358" s="174">
        <f>(VLOOKUP(C358,$B$36:$AG$39,8,FALSE)+VLOOKUP(C358,$B$40:$AG$43,8,FALSE)*$D$54)*$D$59/100</f>
        <v>2388.4879392186581</v>
      </c>
      <c r="AM358" s="174"/>
      <c r="AN358" s="174"/>
      <c r="AO358" s="176">
        <v>9</v>
      </c>
      <c r="AP358" s="174">
        <v>36</v>
      </c>
      <c r="AQ358" s="175">
        <f>VLOOKUP(C358,$B$45:$AA$48,8,FALSE)</f>
        <v>296</v>
      </c>
      <c r="AR358" s="31">
        <f>IF(LEFT(E358,1)*1=1,$S$57,$R$57)</f>
        <v>1</v>
      </c>
      <c r="AS358" s="2">
        <f>IF(LEFT(E358,1)*1=2,$U$57,$T$57)</f>
        <v>0</v>
      </c>
      <c r="AT358" s="33">
        <f>IF(LEFT(E358,1)*1=3,$W$57,$V$57)</f>
        <v>0</v>
      </c>
      <c r="AU358" s="31">
        <f>IF(MID(E358,3,1)*1=1,$Y$57,$X$57)</f>
        <v>1</v>
      </c>
      <c r="AV358" s="2">
        <f>IF(MID(E358,3,1)*1=2,$AA$57,$Z$57)</f>
        <v>50</v>
      </c>
      <c r="AW358" s="33">
        <f>IF(MID(E358,3,1)*1=3,$AC$57,$AB$57)</f>
        <v>0</v>
      </c>
      <c r="AX358" s="31">
        <f>IF(MID(E358,5,1)*1=1,$AE$57,$AD$57)</f>
        <v>2</v>
      </c>
      <c r="AY358" s="33">
        <f>IF(MID(E358,5,1)*1=2,$AG$57,$AF$57)</f>
        <v>0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customHeight="1">
      <c r="A359" s="2"/>
      <c r="B359" s="107">
        <v>140</v>
      </c>
      <c r="C359" s="31">
        <v>10</v>
      </c>
      <c r="D359" s="106" t="s">
        <v>7</v>
      </c>
      <c r="E359" s="2" t="s">
        <v>153</v>
      </c>
      <c r="F359" s="2"/>
      <c r="G359" s="2"/>
      <c r="H359" s="33"/>
      <c r="I359" s="173">
        <f>M359/AE359</f>
        <v>1263.1088507322347</v>
      </c>
      <c r="J359" s="174">
        <f>AH359/AE359</f>
        <v>16.483708638421163</v>
      </c>
      <c r="K359" s="189">
        <f>RANK(I359,$I$76:$I$999)</f>
        <v>284</v>
      </c>
      <c r="L359" s="190">
        <f>RANK(I359,$I$76:$I$460)</f>
        <v>284</v>
      </c>
      <c r="M359" s="173">
        <f>N359+R359/2</f>
        <v>11340.901129048116</v>
      </c>
      <c r="N359" s="174">
        <f>T359*(1+(IF((AG359+IF($D$62=1,15,0)+AV359+IF(F359="백어택",8,0))&gt;100,100,(AG359+IF($D$62=1,15,0)+AV359+IF(F359="백어택",8,0)))/100)*((AI359/100-1)))</f>
        <v>11340.901129048116</v>
      </c>
      <c r="O359" s="174"/>
      <c r="P359" s="174"/>
      <c r="Q359" s="174"/>
      <c r="R359" s="175">
        <f>X359*(1+(IF(AG359+IF($D$62=1,15,0)&gt;100,100,AG359+IF($D$62=1,15,0)))/100*(AI359/100-1))</f>
        <v>0</v>
      </c>
      <c r="S359" s="173">
        <f>SUM(T359:X359)</f>
        <v>4776.9758784373162</v>
      </c>
      <c r="T359" s="174">
        <f>AL359*AX359</f>
        <v>4776.9758784373162</v>
      </c>
      <c r="U359" s="174"/>
      <c r="V359" s="174"/>
      <c r="W359" s="174"/>
      <c r="X359" s="175">
        <f>AS359*AL359</f>
        <v>0</v>
      </c>
      <c r="Y359" s="173">
        <f>SUM(Z359:AD359)</f>
        <v>10270.498138640229</v>
      </c>
      <c r="Z359" s="174">
        <f>T359*$D$58/100</f>
        <v>10270.498138640229</v>
      </c>
      <c r="AA359" s="174"/>
      <c r="AB359" s="174"/>
      <c r="AC359" s="174"/>
      <c r="AD359" s="175">
        <f>X359*$D$58/100</f>
        <v>0</v>
      </c>
      <c r="AE359" s="173">
        <f>AO359*(1-$D$17/100)-AY359</f>
        <v>8.9785620000000002</v>
      </c>
      <c r="AF359" s="174">
        <f>AP359</f>
        <v>36</v>
      </c>
      <c r="AG359" s="174">
        <f>IF($D$57&gt;100,100,$D$57)</f>
        <v>25.143699999999999</v>
      </c>
      <c r="AH359" s="174">
        <f>AQ359*AR359</f>
        <v>148</v>
      </c>
      <c r="AI359" s="174">
        <f>$D$58+$D$19</f>
        <v>282.85969999999998</v>
      </c>
      <c r="AJ359" s="174">
        <f>10*AX359*AU359/9</f>
        <v>2.2222222222222223</v>
      </c>
      <c r="AK359" s="174">
        <f>SUM(AL359:AN359)</f>
        <v>2388.4879392186581</v>
      </c>
      <c r="AL359" s="174">
        <f>(VLOOKUP(C359,$B$36:$AG$39,8,FALSE)+VLOOKUP(C359,$B$40:$AG$43,8,FALSE)*$D$54)*$D$59/100</f>
        <v>2388.4879392186581</v>
      </c>
      <c r="AM359" s="174"/>
      <c r="AN359" s="174"/>
      <c r="AO359" s="176">
        <v>9</v>
      </c>
      <c r="AP359" s="174">
        <v>36</v>
      </c>
      <c r="AQ359" s="175">
        <f>VLOOKUP(C359,$B$45:$AA$48,8,FALSE)</f>
        <v>296</v>
      </c>
      <c r="AR359" s="31">
        <f>IF(LEFT(E359,1)*1=1,$S$57,$R$57)</f>
        <v>0.5</v>
      </c>
      <c r="AS359" s="2">
        <f>IF(LEFT(E359,1)*1=2,$U$57,$T$57)</f>
        <v>0</v>
      </c>
      <c r="AT359" s="33">
        <f>IF(LEFT(E359,1)*1=3,$W$57,$V$57)</f>
        <v>0</v>
      </c>
      <c r="AU359" s="31">
        <f>IF(MID(E359,3,1)*1=1,$Y$57,$X$57)</f>
        <v>1</v>
      </c>
      <c r="AV359" s="2">
        <f>IF(MID(E359,3,1)*1=2,$AA$57,$Z$57)</f>
        <v>50</v>
      </c>
      <c r="AW359" s="33">
        <f>IF(MID(E359,3,1)*1=3,$AC$57,$AB$57)</f>
        <v>0</v>
      </c>
      <c r="AX359" s="31">
        <f>IF(MID(E359,5,1)*1=1,$AE$57,$AD$57)</f>
        <v>2</v>
      </c>
      <c r="AY359" s="33">
        <f>IF(MID(E359,5,1)*1=2,$AG$57,$AF$57)</f>
        <v>0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customHeight="1">
      <c r="A360" s="2"/>
      <c r="B360" s="107">
        <v>56</v>
      </c>
      <c r="C360" s="31">
        <v>10</v>
      </c>
      <c r="D360" s="106" t="s">
        <v>4</v>
      </c>
      <c r="E360" s="2" t="s">
        <v>147</v>
      </c>
      <c r="F360" s="2" t="s">
        <v>149</v>
      </c>
      <c r="G360" s="2" t="s">
        <v>172</v>
      </c>
      <c r="H360" s="33"/>
      <c r="I360" s="173">
        <f>M360/AE360</f>
        <v>1262.2872357874271</v>
      </c>
      <c r="J360" s="174">
        <f>AH360/AE360</f>
        <v>29.152775243964456</v>
      </c>
      <c r="K360" s="189">
        <f>RANK(I360,$I$76:$I$999)</f>
        <v>286</v>
      </c>
      <c r="L360" s="190">
        <f>RANK(I360,$I$76:$I$460)</f>
        <v>286</v>
      </c>
      <c r="M360" s="173">
        <f>SUM(N360:R360)</f>
        <v>15111.365611101377</v>
      </c>
      <c r="N360" s="174">
        <f>T360*(1+(IF((AG360+IF($D$62=1,15,0)+AT360+IF(F360="백어택",8,0))&gt;100,100,(AG360+IF($D$62=1,15,0)+AT360+IF(F360="백어택",8,0)))/100)*((AI360/100-1)))</f>
        <v>2522.2990503034075</v>
      </c>
      <c r="O360" s="174">
        <f>U360*(1+(IF((AG360+IF($D$62=1,15,0)+AX360+IF(F360="백어택",8,0))&gt;100,100,(AG360+IF($D$62=1,15,0)+AX360+IF(F360="백어택",8,0)))/100)*(AI360/100-1))</f>
        <v>12589.06656079797</v>
      </c>
      <c r="P360" s="174"/>
      <c r="Q360" s="174"/>
      <c r="R360" s="175"/>
      <c r="S360" s="173">
        <f>SUM(T360:X360)</f>
        <v>5886.6552451163907</v>
      </c>
      <c r="T360" s="174">
        <f>AL360*IF(F360="백어택",1.2,1)</f>
        <v>891.71382501763514</v>
      </c>
      <c r="U360" s="174">
        <f>AM360*AW360*AY360*IF(F360="백어택",1.2,1)</f>
        <v>4994.9414200987558</v>
      </c>
      <c r="V360" s="174"/>
      <c r="W360" s="174"/>
      <c r="X360" s="175"/>
      <c r="Y360" s="173">
        <f>SUM(Z360:AD360)</f>
        <v>12656.30877700024</v>
      </c>
      <c r="Z360" s="174">
        <f>T360*$D$58/100</f>
        <v>1917.1847237879153</v>
      </c>
      <c r="AA360" s="174">
        <f>U360*$D$58/100</f>
        <v>10739.124053212325</v>
      </c>
      <c r="AB360" s="174"/>
      <c r="AC360" s="174"/>
      <c r="AD360" s="175"/>
      <c r="AE360" s="173">
        <f>AO360*(1-$D$17/100)</f>
        <v>11.971416</v>
      </c>
      <c r="AF360" s="174">
        <f>AP360</f>
        <v>36</v>
      </c>
      <c r="AG360" s="174">
        <f>IF($D$57&gt;100,100,$D$57)</f>
        <v>25.143699999999999</v>
      </c>
      <c r="AH360" s="174">
        <f>AQ360</f>
        <v>349</v>
      </c>
      <c r="AI360" s="174">
        <f>$D$58+$D$19</f>
        <v>282.85969999999998</v>
      </c>
      <c r="AJ360" s="174">
        <f>10/IF(AY360=1,5,4)</f>
        <v>2</v>
      </c>
      <c r="AK360" s="174">
        <f>SUM(AL360:AN360)</f>
        <v>3716.2742709068129</v>
      </c>
      <c r="AL360" s="174">
        <f>(VLOOKUP(C360,$B$36:$AG$39,4,FALSE)+VLOOKUP(C360,$B$40:$AG$43,4,FALSE)*$D$54)*$D$59/100</f>
        <v>743.09485418136262</v>
      </c>
      <c r="AM360" s="174">
        <f>(VLOOKUP(C360,$B$36:$AG$39,5,FALSE)+VLOOKUP(C360,$B$40:$AG$43,5,FALSE)*$D$54)*$D$59/100</f>
        <v>2973.1794167254502</v>
      </c>
      <c r="AN360" s="174"/>
      <c r="AO360" s="176">
        <v>12</v>
      </c>
      <c r="AP360" s="174">
        <v>36</v>
      </c>
      <c r="AQ360" s="175">
        <f>VLOOKUP(C360,$B$45:$AA$48,4,FALSE)</f>
        <v>349</v>
      </c>
      <c r="AR360" s="31">
        <f>IF(LEFT(E360,1)*1=1,$S$54,$R$54)</f>
        <v>0</v>
      </c>
      <c r="AS360" s="2">
        <f>IF(LEFT(E360,1)*1=2,$U$54,$T$54)</f>
        <v>0</v>
      </c>
      <c r="AT360" s="33">
        <f>IF(LEFT(E360,1)*1=3,$W$54,$V$54)</f>
        <v>100</v>
      </c>
      <c r="AU360" s="31">
        <f>IF(MID(E360,3,1)*1=1,$Y$54,$X$54)</f>
        <v>0</v>
      </c>
      <c r="AV360" s="2">
        <f>IF(MID(E360,3,1)*1=2,$AA$54,$Z$54)</f>
        <v>0</v>
      </c>
      <c r="AW360" s="33">
        <f>IF(MID(E360,3,1)*1=3,$AC$54,$AB$54)</f>
        <v>1.4</v>
      </c>
      <c r="AX360" s="31">
        <f>IF(MID(E360,5,1)*1=1,$AE$54,$AD$54)</f>
        <v>50</v>
      </c>
      <c r="AY360" s="33">
        <f>IF(MID(E360,5,1)*1=2,$AG$54,$AF$54)</f>
        <v>1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customHeight="1">
      <c r="A361" s="2"/>
      <c r="B361" s="107">
        <v>191</v>
      </c>
      <c r="C361" s="31">
        <v>7</v>
      </c>
      <c r="D361" s="106" t="s">
        <v>10</v>
      </c>
      <c r="E361" s="2" t="s">
        <v>168</v>
      </c>
      <c r="F361" s="2" t="s">
        <v>149</v>
      </c>
      <c r="G361" s="2"/>
      <c r="H361" s="33"/>
      <c r="I361" s="173">
        <f>M361/AE361</f>
        <v>1256.855585437773</v>
      </c>
      <c r="J361" s="174">
        <f>AH361/AE361</f>
        <v>17.980329144021059</v>
      </c>
      <c r="K361" s="189">
        <f>RANK(I361,$I$76:$I$999)</f>
        <v>287</v>
      </c>
      <c r="L361" s="190">
        <f>RANK(I361,$I$76:$I$460)</f>
        <v>287</v>
      </c>
      <c r="M361" s="173">
        <f>SUM(N361:R361)</f>
        <v>20061.788086932163</v>
      </c>
      <c r="N361" s="174">
        <f>T361*(1+(IF(($AG361+IF($D$62=1,15,0)+IF($F361="백어택",8,0))&gt;100,100,($AG361+IF($D$62=1,15,0)+IF($F361="백어택",8,0)))/100)*((($AI361+AY361)/100-1)))</f>
        <v>3658.1866261161285</v>
      </c>
      <c r="O361" s="174">
        <f>U361*(1+(IF(($AG361+IF($D$62=1,IF(AS361=15,0,15),0)+$AS361+IF($F361="백어택",8,0))&gt;100,100,($AG361+IF($D$62=1,IF(AS361=15,0,15),0)+$AS361+IF($F361="백어택",8,0)))/100)*((($AI361+$AY361)/100-1)))</f>
        <v>4282.9449942340043</v>
      </c>
      <c r="P361" s="174">
        <f>V361*(1+(IF(($AG361+IF($D$62=1,IF(AT361=15,0,15),0)+$AS361+IF($F361="백어택",8,0))&gt;100,100,($AG361+IF($D$62=1,IF(AT361=15,0,15),0)+$AS361+IF($F361="백어택",8,0)))/100)*((($AI361+$AY361)/100-1)))</f>
        <v>4282.9449942340043</v>
      </c>
      <c r="Q361" s="174">
        <f>W361*(1+(IF(($AG361+IF($D$62=1,IF(AU361=15,0,15),0)+$AS361+IF($F361="백어택",8,0))&gt;100,100,($AG361+IF($D$62=1,IF(AU361=15,0,15),0)+$AS361+IF($F361="백어택",8,0)))/100)*((($AI361+$AY361)/100-1)))</f>
        <v>4282.9449942340043</v>
      </c>
      <c r="R361" s="175">
        <f>X361*(1+(IF($D$57+AS361&gt;100,100,$D$57+AS361)/100)*(AI361/100-1))</f>
        <v>3554.7664781140234</v>
      </c>
      <c r="S361" s="173">
        <f>SUM(T361:X361)</f>
        <v>11160.89185234214</v>
      </c>
      <c r="T361" s="174">
        <f>AL361*AX361*IF(F361="백어택",1.2,1)/4</f>
        <v>2277.7330310902325</v>
      </c>
      <c r="U361" s="174">
        <f>T361</f>
        <v>2277.7330310902325</v>
      </c>
      <c r="V361" s="174">
        <f>U361</f>
        <v>2277.7330310902325</v>
      </c>
      <c r="W361" s="174">
        <f>V361</f>
        <v>2277.7330310902325</v>
      </c>
      <c r="X361" s="175">
        <f>AL361*IF(AU361=1,0,IF(AX361=1,AU361,0.324))</f>
        <v>2049.9597279812092</v>
      </c>
      <c r="Y361" s="173">
        <f>SUM(Z361:AD361)</f>
        <v>25771.155274170953</v>
      </c>
      <c r="Z361" s="174">
        <f>T361*AI361/100</f>
        <v>6442.7888185427382</v>
      </c>
      <c r="AA361" s="174">
        <f>Z361</f>
        <v>6442.7888185427382</v>
      </c>
      <c r="AB361" s="174">
        <f>AA361</f>
        <v>6442.7888185427382</v>
      </c>
      <c r="AC361" s="174">
        <f>AB361</f>
        <v>6442.7888185427382</v>
      </c>
      <c r="AD361" s="175"/>
      <c r="AE361" s="173">
        <f>AO361*(1-$D$17/100)</f>
        <v>15.961888</v>
      </c>
      <c r="AF361" s="174">
        <f>AP361</f>
        <v>36</v>
      </c>
      <c r="AG361" s="174">
        <f>IF($D$57+AV361&gt;100,100,$D$57+AV361)</f>
        <v>25.143699999999999</v>
      </c>
      <c r="AH361" s="174">
        <f>AQ361</f>
        <v>287</v>
      </c>
      <c r="AI361" s="174">
        <f>$D$58+$D$19</f>
        <v>282.85969999999998</v>
      </c>
      <c r="AJ361" s="174">
        <f>10*AR361/(7-IF(AX361=1,0,3))</f>
        <v>1.4285714285714286</v>
      </c>
      <c r="AK361" s="174">
        <f>SUM(AL361:AN361)</f>
        <v>7592.4434369674418</v>
      </c>
      <c r="AL361" s="174">
        <f>(VLOOKUP(C361,$B$36:$AG$39,13,FALSE)+VLOOKUP(C361,$B$40:$AG$43,13,FALSE)*$D$54)*$D$59/100</f>
        <v>7592.4434369674418</v>
      </c>
      <c r="AM361" s="174"/>
      <c r="AN361" s="174"/>
      <c r="AO361" s="176">
        <v>16</v>
      </c>
      <c r="AP361" s="174">
        <v>36</v>
      </c>
      <c r="AQ361" s="175">
        <f>VLOOKUP(C361,$B$45:$AA$48,13,FALSE)</f>
        <v>287</v>
      </c>
      <c r="AR361" s="31">
        <f>IF(LEFT(E361,1)*1=1,$S$60,$R$60)</f>
        <v>1</v>
      </c>
      <c r="AS361" s="2">
        <f>IF(LEFT(E361,1)*1=2,$U$60,$T$60)</f>
        <v>15</v>
      </c>
      <c r="AT361" s="33">
        <f>IF(LEFT(E361,1)*1=3,$W$60,$V$60)</f>
        <v>0</v>
      </c>
      <c r="AU361" s="31">
        <f>IF(MID(E361,3,1)*1=1,$Y$60,$X$60)</f>
        <v>0.27</v>
      </c>
      <c r="AV361" s="2">
        <f>IF(MID(E361,3,1)*1=2,$AA$60,$Z$60)</f>
        <v>0</v>
      </c>
      <c r="AW361" s="33">
        <f>IF(MID(E361,3,1)*1=3,$AC$60,$AB$60)</f>
        <v>0</v>
      </c>
      <c r="AX361" s="31">
        <f>IF(MID(E361,5,1)*1=1,$AE$60,$AD$60)</f>
        <v>1</v>
      </c>
      <c r="AY361" s="33">
        <f>IF(MID(E361,5,1)*1=2,$AG$60,$AF$60)</f>
        <v>0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customHeight="1">
      <c r="A362" s="2"/>
      <c r="B362" s="107">
        <v>894</v>
      </c>
      <c r="C362" s="31">
        <v>10</v>
      </c>
      <c r="D362" s="113" t="s">
        <v>19</v>
      </c>
      <c r="E362" s="2" t="s">
        <v>139</v>
      </c>
      <c r="F362" s="2"/>
      <c r="G362" s="2"/>
      <c r="H362" s="33">
        <f>IF(AY362=1,4,6)</f>
        <v>6</v>
      </c>
      <c r="I362" s="173">
        <f>M362/AE362</f>
        <v>1344.8950585144476</v>
      </c>
      <c r="J362" s="174">
        <f>AH362/AE362</f>
        <v>21.760166048861723</v>
      </c>
      <c r="K362" s="189">
        <f>RANK(I362,$I$76:$I$999)</f>
        <v>254</v>
      </c>
      <c r="L362" s="190" t="e">
        <f>RANK(I362,$I$889:$I$999)</f>
        <v>#N/A</v>
      </c>
      <c r="M362" s="173">
        <f>SUM(N362:R362)*(1+$D$22/100)</f>
        <v>32200.596443641589</v>
      </c>
      <c r="N362" s="174">
        <f>T362*(1+(IF(($D$57+IF($D$62=1,15,0)+IF(F361="백어택",8,0))&gt;100,100,$D$57+IF($D$62=1,15,0)+IF(F361="백어택",8,0))/100)*(AI361/100-1))</f>
        <v>22854.264830913628</v>
      </c>
      <c r="O362" s="174">
        <f>U362*(1+(AG362/100)*(AI362/100-1))</f>
        <v>6190.0457228190562</v>
      </c>
      <c r="P362" s="174"/>
      <c r="Q362" s="174"/>
      <c r="R362" s="175"/>
      <c r="S362" s="173">
        <f>SUM(T362:X362)</f>
        <v>19031.617079629978</v>
      </c>
      <c r="T362" s="174">
        <f>AL362*AU362</f>
        <v>14229.977643847877</v>
      </c>
      <c r="U362" s="174">
        <f>AM362*AU362</f>
        <v>4801.6394357821009</v>
      </c>
      <c r="V362" s="174"/>
      <c r="W362" s="174"/>
      <c r="X362" s="175"/>
      <c r="Y362" s="173">
        <f>SUM(Z362:AD362)</f>
        <v>40917.976721204453</v>
      </c>
      <c r="Z362" s="174">
        <f>T362*$D$58/100</f>
        <v>30594.451934272936</v>
      </c>
      <c r="AA362" s="174">
        <f>U362*$D$58/100</f>
        <v>10323.524786931517</v>
      </c>
      <c r="AB362" s="174"/>
      <c r="AC362" s="174"/>
      <c r="AD362" s="175"/>
      <c r="AE362" s="173">
        <f>AO362*(1-$D$17/100)</f>
        <v>23.942831999999999</v>
      </c>
      <c r="AF362" s="174">
        <f>AP362</f>
        <v>36</v>
      </c>
      <c r="AG362" s="174">
        <f>IF($D$57+AT362+IF($D$62=1,15,0)&gt;100,100,$D$57+AT362+IF($D$62=1,15,0))</f>
        <v>25.143699999999999</v>
      </c>
      <c r="AH362" s="174">
        <f>AQ362</f>
        <v>521</v>
      </c>
      <c r="AI362" s="174">
        <f>$D$58</f>
        <v>215</v>
      </c>
      <c r="AJ362" s="174">
        <f>10/IF(AY362=1,(2.5+AX362),2)</f>
        <v>5</v>
      </c>
      <c r="AK362" s="174">
        <f>SUM(AL362:AN362)</f>
        <v>15225.293663703982</v>
      </c>
      <c r="AL362" s="174">
        <f>(H362-1)*(VLOOKUP(C362,$B$36:$AG$39,27,FALSE)+VLOOKUP(C362,$B$40:$AG$43,27,FALSE)*$D$54)*$D$59/100</f>
        <v>11383.982115078301</v>
      </c>
      <c r="AM362" s="174">
        <f>(VLOOKUP(C362,$B$36:$AG$39,28,FALSE)+VLOOKUP(C362,$B$40:$AG$43,28,FALSE)*$D$54)*$D$59/100</f>
        <v>3841.3115486256811</v>
      </c>
      <c r="AN362" s="174"/>
      <c r="AO362" s="176">
        <v>24</v>
      </c>
      <c r="AP362" s="174">
        <v>36</v>
      </c>
      <c r="AQ362" s="175">
        <f>VLOOKUP(C362,$B$45:$AG$48,27,FALSE)</f>
        <v>521</v>
      </c>
      <c r="AR362" s="31">
        <f>IF(LEFT(E362,1)*1=1,$S$69,$R$69)</f>
        <v>0</v>
      </c>
      <c r="AS362" s="2">
        <f>IF(LEFT(E362,1)*1=2,$U$69,$T$69)</f>
        <v>0</v>
      </c>
      <c r="AT362" s="33">
        <f>IF(LEFT(E362,1)*1=3,$W$69,$V$69)</f>
        <v>0</v>
      </c>
      <c r="AU362" s="31">
        <f>IF(MID(E362,3,1)*1=1,$Y$69,$X$69)</f>
        <v>1.25</v>
      </c>
      <c r="AV362" s="2">
        <f>IF(MID(E362,3,1)*1=2,$AA$69,$Z$69)</f>
        <v>0</v>
      </c>
      <c r="AW362" s="33">
        <f>IF(MID(E362,3,1)*1=3,$AC$69,$AB$69)</f>
        <v>0</v>
      </c>
      <c r="AX362" s="31">
        <f>IF(MID(E362,5,1)*1=1,$AE$69,$AD$69)</f>
        <v>0</v>
      </c>
      <c r="AY362" s="33">
        <f>IF(MID(E362,5,1)*1=2,$AG$69,$AF$69)</f>
        <v>2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customHeight="1">
      <c r="A363" s="2"/>
      <c r="B363" s="107">
        <v>441</v>
      </c>
      <c r="C363" s="31">
        <v>7</v>
      </c>
      <c r="D363" s="111" t="s">
        <v>8</v>
      </c>
      <c r="E363" s="2" t="s">
        <v>136</v>
      </c>
      <c r="F363" s="2" t="s">
        <v>149</v>
      </c>
      <c r="G363" s="2"/>
      <c r="H363" s="33" t="s">
        <v>81</v>
      </c>
      <c r="I363" s="173">
        <f>M363/AE363</f>
        <v>1246.7234997467365</v>
      </c>
      <c r="J363" s="174">
        <f>AH363/AE363</f>
        <v>19.57442158735774</v>
      </c>
      <c r="K363" s="189">
        <f>RANK(I363,$I$76:$I$999)</f>
        <v>288</v>
      </c>
      <c r="L363" s="190" t="e">
        <f>RANK(I363,$I$461:$I$888)</f>
        <v>#N/A</v>
      </c>
      <c r="M363" s="173">
        <f>SUM(N363:R363)</f>
        <v>23120.000169014158</v>
      </c>
      <c r="N363" s="174">
        <f>T363*(1+(IF((AG363+IF($D$62=1,15,0)+IF(F363="백어택",8,0))&gt;100,100,AG363+IF($D$62=1,15,0)+IF(F363="백어택",8,0))/100)*($D$58/100-1))</f>
        <v>10170.235344366525</v>
      </c>
      <c r="O363" s="174">
        <f>U363*(1+((IF(AG363+IF($D$62=1,15,0)+IF(F363="백어택",8,0)&gt;100,100,AG363+IF($D$62=1,15,0)+IF(F363="백어택",8,0))/100)*(AI363/100-1)))</f>
        <v>12949.764824647635</v>
      </c>
      <c r="P363" s="174">
        <f>V363*(1+(IF(AG363+IF($D$62=1,15,0)+IF(F363="백어택",8,0)&gt;100,100,AG363+IF($D$62=1,15,0)+IF(F363="백어택",8,0))/100)*(AI363/100-1))</f>
        <v>0</v>
      </c>
      <c r="Q363" s="174"/>
      <c r="R363" s="175"/>
      <c r="S363" s="173">
        <f>SUM(T363:X363)</f>
        <v>16739.64267670082</v>
      </c>
      <c r="T363" s="174">
        <f>AL363*IF(H363="근접",AR363,1)*AU363*AY363*IF(F363="백어택",1.2,1)</f>
        <v>7363.5858286374851</v>
      </c>
      <c r="U363" s="174">
        <f>AM363*IF(H363="근접",AR363,1)*AU363*AY363*IF(F363="백어택",1.2,1)</f>
        <v>9376.0568480633337</v>
      </c>
      <c r="V363" s="174">
        <f>IF(AX363=1,0,AM363*IF(H363="근접",AR363,1)*AU363*AY363)*IF(F363="백어택",1.2,1)</f>
        <v>0</v>
      </c>
      <c r="W363" s="174"/>
      <c r="X363" s="175"/>
      <c r="Y363" s="173">
        <f>SUM(Z363:AD363)</f>
        <v>35990.231754906759</v>
      </c>
      <c r="Z363" s="174">
        <f>T363*$D$58/100</f>
        <v>15831.709531570594</v>
      </c>
      <c r="AA363" s="174">
        <f>U363*AI363/100</f>
        <v>20158.522223336167</v>
      </c>
      <c r="AB363" s="174">
        <f>V363*AI363/100</f>
        <v>0</v>
      </c>
      <c r="AC363" s="174"/>
      <c r="AD363" s="175"/>
      <c r="AE363" s="173">
        <f>AO363*(1-$D$20/100)*(1-$D$17/100)-AW363</f>
        <v>18.544609268784001</v>
      </c>
      <c r="AF363" s="174">
        <f>AP363</f>
        <v>36</v>
      </c>
      <c r="AG363" s="174">
        <f>IF($D$57&gt;100,100,$D$57)</f>
        <v>25.143699999999999</v>
      </c>
      <c r="AH363" s="174">
        <f>IF(AX363=1,AQ363,AQ363*1.4)</f>
        <v>363</v>
      </c>
      <c r="AI363" s="174">
        <f>$D$58</f>
        <v>215</v>
      </c>
      <c r="AJ363" s="174">
        <f>10/6/AX363</f>
        <v>1.6666666666666667</v>
      </c>
      <c r="AK363" s="174">
        <f>SUM(AL363:AN363)</f>
        <v>11159.761784467213</v>
      </c>
      <c r="AL363" s="174">
        <f>(IF(H363="근접",$D$61*(VLOOKUP(C363,$B$36:$AG$39,9,FALSE)+VLOOKUP(C363,$B$40:$AG$43,9,FALSE)*$D$54),$D$60*(VLOOKUP(C363,$B$36:$AG$39,9,FALSE)+VLOOKUP(C363,$B$40:$AG$43,9,FALSE)*$D$54)))*$D$59/100</f>
        <v>4909.0572190916564</v>
      </c>
      <c r="AM363" s="174">
        <f>(IF(H363="근접",$D$61*(VLOOKUP(C363,$B$36:$AG$39,10,FALSE)+VLOOKUP(C363,$B$40:$AG$43,10,FALSE)*$D$54),$D$60*(VLOOKUP(C363,$B$36:$AG$39,10,FALSE)+VLOOKUP(C363,$B$40:$AG$43,10,FALSE)*$D$54)))*$D$59/100</f>
        <v>6250.7045653755558</v>
      </c>
      <c r="AN363" s="174"/>
      <c r="AO363" s="176">
        <v>24</v>
      </c>
      <c r="AP363" s="174">
        <v>36</v>
      </c>
      <c r="AQ363" s="175">
        <f>VLOOKUP(C363,$B$45:$AA$48,9,FALSE)</f>
        <v>363</v>
      </c>
      <c r="AR363" s="31">
        <f>IF(LEFT(E363,1)*1=1,$S$58,$R$58)</f>
        <v>1</v>
      </c>
      <c r="AS363" s="2">
        <f>IF(LEFT(E363,1)*1=2,$U$58,$T$58)</f>
        <v>0</v>
      </c>
      <c r="AT363" s="33">
        <f>IF(LEFT(E363,1)*1=3,$W$58,$V$58)</f>
        <v>0</v>
      </c>
      <c r="AU363" s="31">
        <f>IF(MID(E363,3,1)*1=1,$Y$58,$X$58)</f>
        <v>1.25</v>
      </c>
      <c r="AV363" s="2">
        <f>IF(MID(E363,3,1)*1=2,$AA$58,$Z$58)</f>
        <v>0</v>
      </c>
      <c r="AW363" s="33">
        <f>IF(MID(E363,3,1)*1=3,$AC$58,$AB$58)</f>
        <v>0</v>
      </c>
      <c r="AX363" s="31">
        <f>IF(MID(E363,5,1)*1=1,$AE$58,$AD$58)</f>
        <v>1</v>
      </c>
      <c r="AY363" s="33">
        <f>IF(MID(E363,5,1)*1=2,$AG$58,$AF$58)</f>
        <v>1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customHeight="1">
      <c r="A364" s="2"/>
      <c r="B364" s="107">
        <v>805</v>
      </c>
      <c r="C364" s="31">
        <v>7</v>
      </c>
      <c r="D364" s="111" t="s">
        <v>21</v>
      </c>
      <c r="E364" s="2" t="s">
        <v>163</v>
      </c>
      <c r="F364" s="2" t="s">
        <v>149</v>
      </c>
      <c r="G364" s="2"/>
      <c r="H364" s="33"/>
      <c r="I364" s="173">
        <f>M364/AE364</f>
        <v>1242.9186200274673</v>
      </c>
      <c r="J364" s="174">
        <f>AH364/AE364</f>
        <v>20.992886621481624</v>
      </c>
      <c r="K364" s="189">
        <f>RANK(I364,$I$76:$I$999)</f>
        <v>291</v>
      </c>
      <c r="L364" s="190" t="e">
        <f>RANK(I364,$I$461:$I$888)</f>
        <v>#N/A</v>
      </c>
      <c r="M364" s="173">
        <f>SUM(N364:R364)</f>
        <v>27116.648521793584</v>
      </c>
      <c r="N364" s="174">
        <f>T364*(1+(IF((AG364+IF($D$62=1,15,0)+IF(F364="백어택",8,0))&gt;100,100,AG364+IF($D$62=1,15,0)+IF(F364="백어택",8,0))/100)*(AI364/100-1))</f>
        <v>21986.223839876984</v>
      </c>
      <c r="O364" s="174"/>
      <c r="P364" s="174"/>
      <c r="Q364" s="174"/>
      <c r="R364" s="175">
        <f>X364*(1+(IF((AG364+IF($D$62=1,15,0))&gt;100,100,AG364+IF($D$62=1,15,0))/100)*(AI364/100-1))</f>
        <v>5130.4246819165992</v>
      </c>
      <c r="S364" s="173">
        <f>SUM(T364:X364)</f>
        <v>19898.439024600309</v>
      </c>
      <c r="T364" s="174">
        <f>AL364*AW364*AX364*AY364*IF(F364="백어택",1.2,1)</f>
        <v>15918.751219680247</v>
      </c>
      <c r="U364" s="174"/>
      <c r="V364" s="174"/>
      <c r="W364" s="174"/>
      <c r="X364" s="175">
        <f>AL364*AS364+IF(AX364=1,AL364*AU364,AL364*AU364*2)</f>
        <v>3979.6878049200618</v>
      </c>
      <c r="Y364" s="173">
        <f>SUM(Z364:AD364)</f>
        <v>42781.643902890661</v>
      </c>
      <c r="Z364" s="174">
        <f>T364*$D$58/100</f>
        <v>34225.315122312531</v>
      </c>
      <c r="AA364" s="174"/>
      <c r="AB364" s="174"/>
      <c r="AC364" s="174"/>
      <c r="AD364" s="175">
        <f>X364*$D$58/100</f>
        <v>8556.3287805781329</v>
      </c>
      <c r="AE364" s="173">
        <f>AO364*(1-$D$20/100)*(1-$D$17/100)-AR364</f>
        <v>21.816913903176005</v>
      </c>
      <c r="AF364" s="174">
        <f>AP364</f>
        <v>36</v>
      </c>
      <c r="AG364" s="174">
        <f>IF($D$57&gt;100,100,$D$57)</f>
        <v>25.143699999999999</v>
      </c>
      <c r="AH364" s="174">
        <f>AQ364</f>
        <v>458</v>
      </c>
      <c r="AI364" s="174">
        <f>$D$58</f>
        <v>215</v>
      </c>
      <c r="AJ364" s="174">
        <f>10/6</f>
        <v>1.6666666666666667</v>
      </c>
      <c r="AK364" s="174">
        <f>SUM(AL364:AN364)</f>
        <v>13265.626016400207</v>
      </c>
      <c r="AL364" s="174">
        <f>(VLOOKUP(C364,$B$36:$AG$39,31,FALSE)+VLOOKUP(C364,$B$40:$AG$43,31,FALSE)*$D$54)*$D$59/100</f>
        <v>13265.626016400207</v>
      </c>
      <c r="AM364" s="174"/>
      <c r="AN364" s="174"/>
      <c r="AO364" s="176">
        <v>36</v>
      </c>
      <c r="AP364" s="174">
        <v>36</v>
      </c>
      <c r="AQ364" s="175">
        <f>VLOOKUP(C364,$B$45:$AG$48,31,FALSE)</f>
        <v>458</v>
      </c>
      <c r="AR364" s="31">
        <f>IF(LEFT(E364,1)*1=1,$S$71,$R$71)</f>
        <v>6</v>
      </c>
      <c r="AS364" s="2">
        <f>IF(LEFT(E364,1)*1=2,$U$71,$T$71)</f>
        <v>0</v>
      </c>
      <c r="AT364" s="33">
        <f>IF(LEFT(E364,1)*1=3,$W$71,$V$71)</f>
        <v>0</v>
      </c>
      <c r="AU364" s="31">
        <f>IF(MID(E364,3,1)*1=1,$Y$71,$X$71)</f>
        <v>0.3</v>
      </c>
      <c r="AV364" s="2">
        <f>IF(MID(E364,3,1)*1=2,$AA$71,$Z$71)</f>
        <v>0</v>
      </c>
      <c r="AW364" s="33">
        <f>IF(MID(E364,3,1)*1=3,$AC$71,$AB$71)</f>
        <v>1</v>
      </c>
      <c r="AX364" s="31">
        <f>IF(MID(E364,5,1)*1=1,$AE$71,$AD$71)</f>
        <v>1</v>
      </c>
      <c r="AY364" s="33">
        <f>IF(MID(E364,5,1)*1=2,$AG$71,$AF$71)</f>
        <v>1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customHeight="1">
      <c r="A365" s="2"/>
      <c r="B365" s="107">
        <v>753</v>
      </c>
      <c r="C365" s="31">
        <v>10</v>
      </c>
      <c r="D365" s="111" t="s">
        <v>21</v>
      </c>
      <c r="E365" s="2" t="s">
        <v>138</v>
      </c>
      <c r="F365" s="2"/>
      <c r="G365" s="2"/>
      <c r="H365" s="33"/>
      <c r="I365" s="173">
        <f>M365/AE365</f>
        <v>1242.3577531573508</v>
      </c>
      <c r="J365" s="174">
        <f>AH365/AE365</f>
        <v>23.618723568216776</v>
      </c>
      <c r="K365" s="189">
        <f>RANK(I365,$I$76:$I$999)</f>
        <v>292</v>
      </c>
      <c r="L365" s="190" t="e">
        <f>RANK(I365,$I$461:$I$888)</f>
        <v>#N/A</v>
      </c>
      <c r="M365" s="173">
        <f>SUM(N365:R365)</f>
        <v>34558.558656521214</v>
      </c>
      <c r="N365" s="174">
        <f>T365*(1+(IF((AG365+IF($D$62=1,15,0)+IF(F365="백어택",8,0))&gt;100,100,AG365+IF($D$62=1,15,0)+IF(F365="백어택",8,0))/100)*(AI365/100-1))</f>
        <v>24190.991059564847</v>
      </c>
      <c r="O365" s="174"/>
      <c r="P365" s="174"/>
      <c r="Q365" s="174"/>
      <c r="R365" s="175">
        <f>X365*(1+(IF((AG365+IF($D$62=1,15,0))&gt;100,100,AG365+IF($D$62=1,15,0))/100)*(AI365/100-1))</f>
        <v>10367.567596956364</v>
      </c>
      <c r="S365" s="173">
        <f>SUM(T365:X365)</f>
        <v>26807.191015928423</v>
      </c>
      <c r="T365" s="174">
        <f>AL365*AW365*AX365*AY365*IF(F365="백어택",1.2,1)</f>
        <v>18765.033711149896</v>
      </c>
      <c r="U365" s="174"/>
      <c r="V365" s="174"/>
      <c r="W365" s="174"/>
      <c r="X365" s="175">
        <f>AL365*AS365+IF(AX365=1,AL365*AU365,AL365*AU365*2)</f>
        <v>8042.1573047785268</v>
      </c>
      <c r="Y365" s="173">
        <f>SUM(Z365:AD365)</f>
        <v>57635.460684246114</v>
      </c>
      <c r="Z365" s="174">
        <f>T365*$D$58/100</f>
        <v>40344.822478972281</v>
      </c>
      <c r="AA365" s="174"/>
      <c r="AB365" s="174"/>
      <c r="AC365" s="174"/>
      <c r="AD365" s="175">
        <f>X365*$D$58/100</f>
        <v>17290.638205273834</v>
      </c>
      <c r="AE365" s="173">
        <f>AO365*(1-$D$20/100)*(1-$D$17/100)-AR365</f>
        <v>27.816913903176005</v>
      </c>
      <c r="AF365" s="174">
        <f>AP365</f>
        <v>36</v>
      </c>
      <c r="AG365" s="174">
        <f>IF($D$57&gt;100,100,$D$57)</f>
        <v>25.143699999999999</v>
      </c>
      <c r="AH365" s="174">
        <f>AQ365</f>
        <v>657</v>
      </c>
      <c r="AI365" s="174">
        <f>$D$58</f>
        <v>215</v>
      </c>
      <c r="AJ365" s="174">
        <f>10/6</f>
        <v>1.6666666666666667</v>
      </c>
      <c r="AK365" s="174">
        <f>SUM(AL365:AN365)</f>
        <v>13403.595507964212</v>
      </c>
      <c r="AL365" s="174">
        <f>(VLOOKUP(C365,$B$36:$AG$39,31,FALSE)+VLOOKUP(C365,$B$40:$AG$43,31,FALSE)*$D$54)*$D$59/100</f>
        <v>13403.595507964212</v>
      </c>
      <c r="AM365" s="174"/>
      <c r="AN365" s="174"/>
      <c r="AO365" s="176">
        <v>36</v>
      </c>
      <c r="AP365" s="174">
        <v>36</v>
      </c>
      <c r="AQ365" s="175">
        <f>VLOOKUP(C365,$B$45:$AG$48,31,FALSE)</f>
        <v>657</v>
      </c>
      <c r="AR365" s="31">
        <f>IF(LEFT(E365,1)*1=1,$S$71,$R$71)</f>
        <v>0</v>
      </c>
      <c r="AS365" s="2">
        <f>IF(LEFT(E365,1)*1=2,$U$71,$T$71)</f>
        <v>0</v>
      </c>
      <c r="AT365" s="33">
        <f>IF(LEFT(E365,1)*1=3,$W$71,$V$71)</f>
        <v>0</v>
      </c>
      <c r="AU365" s="31">
        <f>IF(MID(E365,3,1)*1=1,$Y$71,$X$71)</f>
        <v>0.3</v>
      </c>
      <c r="AV365" s="2">
        <f>IF(MID(E365,3,1)*1=2,$AA$71,$Z$71)</f>
        <v>0</v>
      </c>
      <c r="AW365" s="33">
        <f>IF(MID(E365,3,1)*1=3,$AC$71,$AB$71)</f>
        <v>1</v>
      </c>
      <c r="AX365" s="31">
        <f>IF(MID(E365,5,1)*1=1,$AE$71,$AD$71)</f>
        <v>1.4</v>
      </c>
      <c r="AY365" s="33">
        <f>IF(MID(E365,5,1)*1=2,$AG$71,$AF$71)</f>
        <v>1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customHeight="1">
      <c r="A366" s="2"/>
      <c r="B366" s="107">
        <v>767</v>
      </c>
      <c r="C366" s="31">
        <v>10</v>
      </c>
      <c r="D366" s="111" t="s">
        <v>21</v>
      </c>
      <c r="E366" s="2" t="s">
        <v>99</v>
      </c>
      <c r="F366" s="2"/>
      <c r="G366" s="2"/>
      <c r="H366" s="33"/>
      <c r="I366" s="173">
        <f>M366/AE366</f>
        <v>1242.3577531573508</v>
      </c>
      <c r="J366" s="174">
        <f>AH366/AE366</f>
        <v>23.618723568216776</v>
      </c>
      <c r="K366" s="189">
        <f>RANK(I366,$I$76:$I$999)</f>
        <v>292</v>
      </c>
      <c r="L366" s="190" t="e">
        <f>RANK(I366,$I$461:$I$888)</f>
        <v>#N/A</v>
      </c>
      <c r="M366" s="173">
        <f>SUM(N366:R366)</f>
        <v>34558.558656521214</v>
      </c>
      <c r="N366" s="174">
        <f>T366*(1+(IF((AG366+IF($D$62=1,15,0)+IF(F366="백어택",8,0))&gt;100,100,AG366+IF($D$62=1,15,0)+IF(F366="백어택",8,0))/100)*(AI366/100-1))</f>
        <v>31102.702790869094</v>
      </c>
      <c r="O366" s="174"/>
      <c r="P366" s="174"/>
      <c r="Q366" s="174"/>
      <c r="R366" s="175">
        <f>X366*(1+(IF((AG366+IF($D$62=1,15,0))&gt;100,100,AG366+IF($D$62=1,15,0))/100)*(AI366/100-1))</f>
        <v>3455.8558656521213</v>
      </c>
      <c r="S366" s="173">
        <f>SUM(T366:X366)</f>
        <v>26807.191015928427</v>
      </c>
      <c r="T366" s="174">
        <f>AL366*AW366*AX366*AY366*IF(F366="백어택",1.2,1)</f>
        <v>24126.471914335583</v>
      </c>
      <c r="U366" s="174"/>
      <c r="V366" s="174"/>
      <c r="W366" s="174"/>
      <c r="X366" s="175">
        <f>AL366*AS366+IF(AX366=1,AL366*AU366,AL366*AU366*2)</f>
        <v>2680.7191015928424</v>
      </c>
      <c r="Y366" s="173">
        <f>SUM(Z366:AD366)</f>
        <v>57635.460684246114</v>
      </c>
      <c r="Z366" s="174">
        <f>T366*$D$58/100</f>
        <v>51871.914615821501</v>
      </c>
      <c r="AA366" s="174"/>
      <c r="AB366" s="174"/>
      <c r="AC366" s="174"/>
      <c r="AD366" s="175">
        <f>X366*$D$58/100</f>
        <v>5763.5460684246118</v>
      </c>
      <c r="AE366" s="173">
        <f>AO366*(1-$D$20/100)*(1-$D$17/100)-AR366</f>
        <v>27.816913903176005</v>
      </c>
      <c r="AF366" s="174">
        <f>AP366</f>
        <v>36</v>
      </c>
      <c r="AG366" s="174">
        <f>IF($D$57&gt;100,100,$D$57)</f>
        <v>25.143699999999999</v>
      </c>
      <c r="AH366" s="174">
        <f>AQ366</f>
        <v>657</v>
      </c>
      <c r="AI366" s="174">
        <f>$D$58</f>
        <v>215</v>
      </c>
      <c r="AJ366" s="174">
        <f>10/6</f>
        <v>1.6666666666666667</v>
      </c>
      <c r="AK366" s="174">
        <f>SUM(AL366:AN366)</f>
        <v>13403.595507964212</v>
      </c>
      <c r="AL366" s="174">
        <f>(VLOOKUP(C366,$B$36:$AG$39,31,FALSE)+VLOOKUP(C366,$B$40:$AG$43,31,FALSE)*$D$54)*$D$59/100</f>
        <v>13403.595507964212</v>
      </c>
      <c r="AM366" s="174"/>
      <c r="AN366" s="174"/>
      <c r="AO366" s="176">
        <v>36</v>
      </c>
      <c r="AP366" s="174">
        <v>36</v>
      </c>
      <c r="AQ366" s="175">
        <f>VLOOKUP(C366,$B$45:$AG$48,31,FALSE)</f>
        <v>657</v>
      </c>
      <c r="AR366" s="31">
        <f>IF(LEFT(E366,1)*1=1,$S$71,$R$71)</f>
        <v>0</v>
      </c>
      <c r="AS366" s="2">
        <f>IF(LEFT(E366,1)*1=2,$U$71,$T$71)</f>
        <v>0.2</v>
      </c>
      <c r="AT366" s="33">
        <f>IF(LEFT(E366,1)*1=3,$W$71,$V$71)</f>
        <v>0</v>
      </c>
      <c r="AU366" s="31">
        <f>IF(MID(E366,3,1)*1=1,$Y$71,$X$71)</f>
        <v>0</v>
      </c>
      <c r="AV366" s="2">
        <f>IF(MID(E366,3,1)*1=2,$AA$71,$Z$71)</f>
        <v>0</v>
      </c>
      <c r="AW366" s="33">
        <f>IF(MID(E366,3,1)*1=3,$AC$71,$AB$71)</f>
        <v>1</v>
      </c>
      <c r="AX366" s="31">
        <f>IF(MID(E366,5,1)*1=1,$AE$71,$AD$71)</f>
        <v>1</v>
      </c>
      <c r="AY366" s="33">
        <f>IF(MID(E366,5,1)*1=2,$AG$71,$AF$71)</f>
        <v>1.8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customHeight="1">
      <c r="A367" s="2"/>
      <c r="B367" s="107">
        <v>789</v>
      </c>
      <c r="C367" s="31">
        <v>10</v>
      </c>
      <c r="D367" s="111" t="s">
        <v>21</v>
      </c>
      <c r="E367" s="2" t="s">
        <v>161</v>
      </c>
      <c r="F367" s="2" t="s">
        <v>149</v>
      </c>
      <c r="G367" s="2"/>
      <c r="H367" s="33"/>
      <c r="I367" s="173">
        <f>M367/AE367</f>
        <v>1242.2911103339675</v>
      </c>
      <c r="J367" s="174">
        <f>AH367/AE367</f>
        <v>23.618723568216776</v>
      </c>
      <c r="K367" s="189">
        <f>RANK(I367,$I$76:$I$999)</f>
        <v>294</v>
      </c>
      <c r="L367" s="190" t="e">
        <f>RANK(I367,$I$461:$I$888)</f>
        <v>#N/A</v>
      </c>
      <c r="M367" s="173">
        <f>SUM(N367:R367)</f>
        <v>34556.704858840894</v>
      </c>
      <c r="N367" s="174">
        <f>T367*(1+(IF((AG367+IF($D$62=1,15,0)+IF(F367="백어택",8,0))&gt;100,100,AG367+IF($D$62=1,15,0)+IF(F367="백어택",8,0))/100)*(AI367/100-1))</f>
        <v>31100.848993188771</v>
      </c>
      <c r="O367" s="174"/>
      <c r="P367" s="174"/>
      <c r="Q367" s="174"/>
      <c r="R367" s="175">
        <f>X367*(1+(IF((AG367+IF($D$62=1,15,0))&gt;100,100,AG367+IF($D$62=1,15,0))/100)*(AI367/100-1))</f>
        <v>3455.8558656521213</v>
      </c>
      <c r="S367" s="173">
        <f>SUM(T367:X367)</f>
        <v>25198.759554972719</v>
      </c>
      <c r="T367" s="174">
        <f>AL367*AW367*AX367*AY367*IF(F367="백어택",1.2,1)</f>
        <v>22518.040453379876</v>
      </c>
      <c r="U367" s="174"/>
      <c r="V367" s="174"/>
      <c r="W367" s="174"/>
      <c r="X367" s="175">
        <f>AL367*AS367+IF(AX367=1,AL367*AU367,AL367*AU367*2)</f>
        <v>2680.7191015928424</v>
      </c>
      <c r="Y367" s="173">
        <f>SUM(Z367:AD367)</f>
        <v>54177.333043191342</v>
      </c>
      <c r="Z367" s="174">
        <f>T367*$D$58/100</f>
        <v>48413.786974766728</v>
      </c>
      <c r="AA367" s="174"/>
      <c r="AB367" s="174"/>
      <c r="AC367" s="174"/>
      <c r="AD367" s="175">
        <f>X367*$D$58/100</f>
        <v>5763.5460684246118</v>
      </c>
      <c r="AE367" s="173">
        <f>AO367*(1-$D$20/100)*(1-$D$17/100)-AR367</f>
        <v>27.816913903176005</v>
      </c>
      <c r="AF367" s="174">
        <f>AP367</f>
        <v>36</v>
      </c>
      <c r="AG367" s="174">
        <f>IF($D$57&gt;100,100,$D$57)</f>
        <v>25.143699999999999</v>
      </c>
      <c r="AH367" s="174">
        <f>AQ367</f>
        <v>657</v>
      </c>
      <c r="AI367" s="174">
        <f>$D$58</f>
        <v>215</v>
      </c>
      <c r="AJ367" s="174">
        <f>10/6</f>
        <v>1.6666666666666667</v>
      </c>
      <c r="AK367" s="174">
        <f>SUM(AL367:AN367)</f>
        <v>13403.595507964212</v>
      </c>
      <c r="AL367" s="174">
        <f>(VLOOKUP(C367,$B$36:$AG$39,31,FALSE)+VLOOKUP(C367,$B$40:$AG$43,31,FALSE)*$D$54)*$D$59/100</f>
        <v>13403.595507964212</v>
      </c>
      <c r="AM367" s="174"/>
      <c r="AN367" s="174"/>
      <c r="AO367" s="176">
        <v>36</v>
      </c>
      <c r="AP367" s="174">
        <v>36</v>
      </c>
      <c r="AQ367" s="175">
        <f>VLOOKUP(C367,$B$45:$AG$48,31,FALSE)</f>
        <v>657</v>
      </c>
      <c r="AR367" s="31">
        <f>IF(LEFT(E367,1)*1=1,$S$71,$R$71)</f>
        <v>0</v>
      </c>
      <c r="AS367" s="2">
        <f>IF(LEFT(E367,1)*1=2,$U$71,$T$71)</f>
        <v>0.2</v>
      </c>
      <c r="AT367" s="33">
        <f>IF(LEFT(E367,1)*1=3,$W$71,$V$71)</f>
        <v>0</v>
      </c>
      <c r="AU367" s="31">
        <f>IF(MID(E367,3,1)*1=1,$Y$71,$X$71)</f>
        <v>0</v>
      </c>
      <c r="AV367" s="2">
        <f>IF(MID(E367,3,1)*1=2,$AA$71,$Z$71)</f>
        <v>0</v>
      </c>
      <c r="AW367" s="33">
        <f>IF(MID(E367,3,1)*1=3,$AC$71,$AB$71)</f>
        <v>1</v>
      </c>
      <c r="AX367" s="31">
        <f>IF(MID(E367,5,1)*1=1,$AE$71,$AD$71)</f>
        <v>1.4</v>
      </c>
      <c r="AY367" s="33">
        <f>IF(MID(E367,5,1)*1=2,$AG$71,$AF$71)</f>
        <v>1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hidden="1" customHeight="1">
      <c r="A368" s="2"/>
      <c r="B368" s="107">
        <v>744</v>
      </c>
      <c r="C368" s="31">
        <v>7</v>
      </c>
      <c r="D368" s="111" t="s">
        <v>18</v>
      </c>
      <c r="E368" s="2" t="s">
        <v>103</v>
      </c>
      <c r="F368" s="2" t="s">
        <v>149</v>
      </c>
      <c r="G368" s="2" t="s">
        <v>186</v>
      </c>
      <c r="H368" s="33" t="s">
        <v>80</v>
      </c>
      <c r="I368" s="173">
        <f>M368/AE368</f>
        <v>1243.709338963801</v>
      </c>
      <c r="J368" s="174">
        <f>AH368/AE368</f>
        <v>44.115815240228265</v>
      </c>
      <c r="K368" s="189">
        <f>RANK(I368,$I$76:$I$999)</f>
        <v>289</v>
      </c>
      <c r="L368" s="190" t="e">
        <f>RANK(I368,$I$461:$I$888)</f>
        <v>#N/A</v>
      </c>
      <c r="M368" s="173">
        <f>SUM(N368:R368)</f>
        <v>10233.665355280053</v>
      </c>
      <c r="N368" s="174">
        <f>T368*(1+(IF((AG368+IF($D$62=1,15,0)+IF(F368="백어택",8,0))&gt;100,100,AG368+IF($D$62=1,15,0)+IF(F368="백어택",8,0))/100)*(AI368/100-1))</f>
        <v>6139.4238949652345</v>
      </c>
      <c r="O368" s="174">
        <f>U368*(1+(IF(($D$57+IF($D$62=1,15,0)+IF(F368="백어택",8,0))&gt;100,100,$D$57+IF($D$62=1,15,0)+IF(F368="백어택",8,0))/100)*(AI368/100-1))</f>
        <v>4094.2414603148186</v>
      </c>
      <c r="P368" s="174"/>
      <c r="Q368" s="174"/>
      <c r="R368" s="175"/>
      <c r="S368" s="173">
        <f>SUM(T368:X368)</f>
        <v>7409.5112486162761</v>
      </c>
      <c r="T368" s="174">
        <f>AL368*IF(H368="근접",AT368,IF(AV368=1,AT368,1))*AU368*AX368*IF(F368="백어택",1.2,1)</f>
        <v>4445.1453932190434</v>
      </c>
      <c r="U368" s="174">
        <f>IF(AX368=1,AM368*IF(H368="근접",AT368,IF(AV368=1,AT368,1)),0)*AU368*AY368*IF(AX368=1,1,0)*IF(F368="백어택",1.2,1)</f>
        <v>2964.3658553972323</v>
      </c>
      <c r="V368" s="174"/>
      <c r="W368" s="174"/>
      <c r="X368" s="175"/>
      <c r="Y368" s="173">
        <f>SUM(Z368:AD368)</f>
        <v>15930.44918452499</v>
      </c>
      <c r="Z368" s="174">
        <f>T368*$D$58/100</f>
        <v>9557.0625954209427</v>
      </c>
      <c r="AA368" s="174">
        <f>U368*$D$58/100</f>
        <v>6373.3865891040487</v>
      </c>
      <c r="AB368" s="174"/>
      <c r="AC368" s="174"/>
      <c r="AD368" s="175"/>
      <c r="AE368" s="173">
        <f>(AO368*(1-$D$20/100)*(1-$D$17/100)-AR368)*IF(AW368="보스대상",1,POWER(0.85,AW368))</f>
        <v>8.2283416507961995</v>
      </c>
      <c r="AF368" s="174">
        <f>AP368</f>
        <v>36</v>
      </c>
      <c r="AG368" s="174">
        <f>IF($D$57&gt;100,100,$D$57)</f>
        <v>25.143699999999999</v>
      </c>
      <c r="AH368" s="174">
        <f>AQ368</f>
        <v>363</v>
      </c>
      <c r="AI368" s="174">
        <f>$D$58</f>
        <v>215</v>
      </c>
      <c r="AJ368" s="174">
        <f>10*AS368/IF(AX368=1,IF(AY368=1,4.5,4),4)</f>
        <v>1.7777777777777777</v>
      </c>
      <c r="AK368" s="174">
        <f>SUM(AL368:AN368)</f>
        <v>6174.5927071802298</v>
      </c>
      <c r="AL368" s="174">
        <f>IF(AV368=1,$D$61*(VLOOKUP(C368,$B$36:$AG$39,25,FALSE)+VLOOKUP(C368,$B$40:$AG$43,25,FALSE)*$D$54),(IF(H368="근접",$D$61*(VLOOKUP(C368,$B$36:$AG$39,25,FALSE)+VLOOKUP(C368,$B$40:$AG$43,25,FALSE)*$D$54),$D$60*(VLOOKUP(C368,$B$36:$AG$39,25,FALSE)+VLOOKUP(C368,$B$40:$AG$43,25,FALSE)*$D$54))))*$D$59/100</f>
        <v>3704.2878276825363</v>
      </c>
      <c r="AM368" s="174">
        <f>(IF(AV368=1,$D$61*(VLOOKUP(C368,$B$36:$AG$39,26,FALSE)+VLOOKUP(C368,$B$40:$AG$43,26,FALSE)*$D$54),IF(H368="근접",$D$61*(VLOOKUP(C368,$B$36:$AG$39,26,FALSE)+VLOOKUP(C368,$B$40:$AG$43,26,FALSE)*$D$54),$D$60*(VLOOKUP(C368,$B$36:$AG$39,26,FALSE)+VLOOKUP(C368,$B$40:$AG$43,26,FALSE)*$D$54))))*$D$59/100</f>
        <v>2470.3048794976935</v>
      </c>
      <c r="AN368" s="174"/>
      <c r="AO368" s="176">
        <v>24</v>
      </c>
      <c r="AP368" s="174">
        <v>36</v>
      </c>
      <c r="AQ368" s="175">
        <f>VLOOKUP(C368,$B$45:$AA$48,25,FALSE)</f>
        <v>363</v>
      </c>
      <c r="AR368" s="31">
        <f>IF(LEFT(E368,1)*1=1,$S$68,$R$68)</f>
        <v>0</v>
      </c>
      <c r="AS368" s="2">
        <f>IF(LEFT(E368,1)*1=2,$U$68,$T$68)</f>
        <v>0.8</v>
      </c>
      <c r="AT368" s="33">
        <f>IF(LEFT(E368,1)*1=3,$W$68,$V$68)</f>
        <v>1</v>
      </c>
      <c r="AU368" s="31">
        <f>IF(MID(E368,3,1)*1=1,$Y$68,$X$68)</f>
        <v>1</v>
      </c>
      <c r="AV368" s="2">
        <f>IF(MID(E368,3,1)*1=2,$AA$68,$Z$68)</f>
        <v>0</v>
      </c>
      <c r="AW368" s="33">
        <f>IF(MID(E368,3,1)*1=3,$AC$68,$AB$68)</f>
        <v>5</v>
      </c>
      <c r="AX368" s="31">
        <f>IF(MID(E368,5,1)*1=1,$AE$68,$AD$68)</f>
        <v>1</v>
      </c>
      <c r="AY368" s="33">
        <f>IF(MID(E368,5,1)*1=2,$AG$68,$AF$68)</f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hidden="1" customHeight="1">
      <c r="A369" s="2"/>
      <c r="B369" s="107">
        <v>747</v>
      </c>
      <c r="C369" s="31">
        <v>7</v>
      </c>
      <c r="D369" s="111" t="s">
        <v>18</v>
      </c>
      <c r="E369" s="2" t="s">
        <v>134</v>
      </c>
      <c r="F369" s="2" t="s">
        <v>149</v>
      </c>
      <c r="G369" s="2" t="s">
        <v>186</v>
      </c>
      <c r="H369" s="33" t="s">
        <v>80</v>
      </c>
      <c r="I369" s="173">
        <f>M369/AE369</f>
        <v>1243.709338963801</v>
      </c>
      <c r="J369" s="174">
        <f>AH369/AE369</f>
        <v>44.115815240228265</v>
      </c>
      <c r="K369" s="189">
        <f>RANK(I369,$I$76:$I$999)</f>
        <v>289</v>
      </c>
      <c r="L369" s="190" t="e">
        <f>RANK(I369,$I$461:$I$888)</f>
        <v>#N/A</v>
      </c>
      <c r="M369" s="173">
        <f>SUM(N369:R369)</f>
        <v>10233.665355280053</v>
      </c>
      <c r="N369" s="174">
        <f>T369*(1+(IF((AG369+IF($D$62=1,15,0)+IF(F369="백어택",8,0))&gt;100,100,AG369+IF($D$62=1,15,0)+IF(F369="백어택",8,0))/100)*(AI369/100-1))</f>
        <v>6139.4238949652345</v>
      </c>
      <c r="O369" s="174">
        <f>U369*(1+(IF(($D$57+IF($D$62=1,15,0)+IF(F369="백어택",8,0))&gt;100,100,$D$57+IF($D$62=1,15,0)+IF(F369="백어택",8,0))/100)*(AI369/100-1))</f>
        <v>4094.2414603148186</v>
      </c>
      <c r="P369" s="174"/>
      <c r="Q369" s="174"/>
      <c r="R369" s="175"/>
      <c r="S369" s="173">
        <f>SUM(T369:X369)</f>
        <v>7409.5112486162761</v>
      </c>
      <c r="T369" s="174">
        <f>AL369*IF(H369="근접",AT369,IF(AV369=1,AT369,1))*AU369*AX369*IF(F369="백어택",1.2,1)</f>
        <v>4445.1453932190434</v>
      </c>
      <c r="U369" s="174">
        <f>IF(AX369=1,AM369*IF(H369="근접",AT369,IF(AV369=1,AT369,1)),0)*AU369*AY369*IF(AX369=1,1,0)*IF(F369="백어택",1.2,1)</f>
        <v>2964.3658553972323</v>
      </c>
      <c r="V369" s="174"/>
      <c r="W369" s="174"/>
      <c r="X369" s="175"/>
      <c r="Y369" s="173">
        <f>SUM(Z369:AD369)</f>
        <v>15930.44918452499</v>
      </c>
      <c r="Z369" s="174">
        <f>T369*$D$58/100</f>
        <v>9557.0625954209427</v>
      </c>
      <c r="AA369" s="174">
        <f>U369*$D$58/100</f>
        <v>6373.3865891040487</v>
      </c>
      <c r="AB369" s="174"/>
      <c r="AC369" s="174"/>
      <c r="AD369" s="175"/>
      <c r="AE369" s="173">
        <f>(AO369*(1-$D$20/100)*(1-$D$17/100)-AR369)*IF(AW369="보스대상",1,POWER(0.85,AW369))</f>
        <v>8.2283416507961995</v>
      </c>
      <c r="AF369" s="174">
        <f>AP369</f>
        <v>36</v>
      </c>
      <c r="AG369" s="174">
        <f>IF($D$57&gt;100,100,$D$57)</f>
        <v>25.143699999999999</v>
      </c>
      <c r="AH369" s="174">
        <f>AQ369</f>
        <v>363</v>
      </c>
      <c r="AI369" s="174">
        <f>$D$58</f>
        <v>215</v>
      </c>
      <c r="AJ369" s="174">
        <f>10*AS369/IF(AX369=1,IF(AY369=1,4.5,4),4)</f>
        <v>2.2222222222222223</v>
      </c>
      <c r="AK369" s="174">
        <f>SUM(AL369:AN369)</f>
        <v>6174.5927071802298</v>
      </c>
      <c r="AL369" s="174">
        <f>IF(AV369=1,$D$61*(VLOOKUP(C369,$B$36:$AG$39,25,FALSE)+VLOOKUP(C369,$B$40:$AG$43,25,FALSE)*$D$54),(IF(H369="근접",$D$61*(VLOOKUP(C369,$B$36:$AG$39,25,FALSE)+VLOOKUP(C369,$B$40:$AG$43,25,FALSE)*$D$54),$D$60*(VLOOKUP(C369,$B$36:$AG$39,25,FALSE)+VLOOKUP(C369,$B$40:$AG$43,25,FALSE)*$D$54))))*$D$59/100</f>
        <v>3704.2878276825363</v>
      </c>
      <c r="AM369" s="174">
        <f>(IF(AV369=1,$D$61*(VLOOKUP(C369,$B$36:$AG$39,26,FALSE)+VLOOKUP(C369,$B$40:$AG$43,26,FALSE)*$D$54),IF(H369="근접",$D$61*(VLOOKUP(C369,$B$36:$AG$39,26,FALSE)+VLOOKUP(C369,$B$40:$AG$43,26,FALSE)*$D$54),$D$60*(VLOOKUP(C369,$B$36:$AG$39,26,FALSE)+VLOOKUP(C369,$B$40:$AG$43,26,FALSE)*$D$54))))*$D$59/100</f>
        <v>2470.3048794976935</v>
      </c>
      <c r="AN369" s="174"/>
      <c r="AO369" s="176">
        <v>24</v>
      </c>
      <c r="AP369" s="174">
        <v>36</v>
      </c>
      <c r="AQ369" s="175">
        <f>VLOOKUP(C369,$B$45:$AA$48,25,FALSE)</f>
        <v>363</v>
      </c>
      <c r="AR369" s="31">
        <f>IF(LEFT(E369,1)*1=1,$S$68,$R$68)</f>
        <v>0</v>
      </c>
      <c r="AS369" s="2">
        <f>IF(LEFT(E369,1)*1=2,$U$68,$T$68)</f>
        <v>1</v>
      </c>
      <c r="AT369" s="33">
        <f>IF(LEFT(E369,1)*1=3,$W$68,$V$68)</f>
        <v>1.2</v>
      </c>
      <c r="AU369" s="31">
        <f>IF(MID(E369,3,1)*1=1,$Y$68,$X$68)</f>
        <v>1</v>
      </c>
      <c r="AV369" s="2">
        <f>IF(MID(E369,3,1)*1=2,$AA$68,$Z$68)</f>
        <v>0</v>
      </c>
      <c r="AW369" s="33">
        <f>IF(MID(E369,3,1)*1=3,$AC$68,$AB$68)</f>
        <v>5</v>
      </c>
      <c r="AX369" s="31">
        <f>IF(MID(E369,5,1)*1=1,$AE$68,$AD$68)</f>
        <v>1</v>
      </c>
      <c r="AY369" s="33">
        <f>IF(MID(E369,5,1)*1=2,$AG$68,$AF$68)</f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customHeight="1">
      <c r="A370" s="2"/>
      <c r="B370" s="107">
        <v>607</v>
      </c>
      <c r="C370" s="31">
        <v>10</v>
      </c>
      <c r="D370" s="111" t="s">
        <v>14</v>
      </c>
      <c r="E370" s="2" t="s">
        <v>139</v>
      </c>
      <c r="F370" s="2" t="s">
        <v>149</v>
      </c>
      <c r="G370" s="2"/>
      <c r="H370" s="33" t="s">
        <v>80</v>
      </c>
      <c r="I370" s="173">
        <f>M370/AE370</f>
        <v>1238.6451121660114</v>
      </c>
      <c r="J370" s="174">
        <f>AH370/AE370</f>
        <v>23.618723568216776</v>
      </c>
      <c r="K370" s="189">
        <f>RANK(I370,$I$76:$I$999)</f>
        <v>295</v>
      </c>
      <c r="L370" s="190" t="e">
        <f>RANK(I370,$I$461:$I$888)</f>
        <v>#N/A</v>
      </c>
      <c r="M370" s="173">
        <f>SUM(N370:R370)</f>
        <v>34455.284441711723</v>
      </c>
      <c r="N370" s="174">
        <f>T370*(1+(IF((AG370+IF($D$62=1,15,0)+IF(F370="백어택",8,0))&gt;100,100,AG370+IF($D$62=1,15,0)+IF(F370="백어택",8,0))/100)*(AI370/100-1))</f>
        <v>10336.515806598001</v>
      </c>
      <c r="O370" s="174">
        <f>U370*(1+((IF((AG370+IF($D$62=1,15,0)+IF(F370="백어택",8,0))&gt;100,100,AG370+IF($D$62=1,15,0)+IF(F370="백어택",8,0))/100)*(AI370/100-1)))</f>
        <v>10336.515806598001</v>
      </c>
      <c r="P370" s="174">
        <f>V370*(1+(IF((AG370+IF($D$62=1,15,0)+IF(F370="백어택",8,0))&gt;100,100,AG370+IF($D$62=1,15,0)+IF(F370="백어택",8,0))/100)*(AI370/100-1))</f>
        <v>13782.252828515719</v>
      </c>
      <c r="Q370" s="174">
        <f>W370*(1+(IF((AG370+IF($D$62=1,15,0)+IF(F370="백어택",8,0))&gt;100,100,AG370+IF($D$62=1,15,0)+IF(F370="백어택",8,0))/100)*(AI370/100-1))</f>
        <v>0</v>
      </c>
      <c r="R370" s="175"/>
      <c r="S370" s="173">
        <f>SUM(T370:X370)</f>
        <v>24946.762355622282</v>
      </c>
      <c r="T370" s="174">
        <f>AL370*IF(H370="근접",AR370,1)*AU370*AY370*IF(F370="백어택",1.2,1)</f>
        <v>7483.9783676307161</v>
      </c>
      <c r="U370" s="174">
        <f>AM370*IF(H370="근접",AR370,1)*AU370*AY370*IF(F370="백어택",1.2,1)</f>
        <v>7483.9783676307161</v>
      </c>
      <c r="V370" s="174">
        <f>AN370*IF(H370="근접",AR370,1)*AU370*AY370*IF(F370="백어택",1.2,1)</f>
        <v>9978.8056203608503</v>
      </c>
      <c r="W370" s="174">
        <f>(AL370+AM370+AN370)*IF(H370="근접",AR370,1)*AU370*IF(AX370=1,0,0.6)*IF(F370="백어택",1.2,1)</f>
        <v>0</v>
      </c>
      <c r="X370" s="175"/>
      <c r="Y370" s="173">
        <f>SUM(Z370:AD370)</f>
        <v>53635.539064587909</v>
      </c>
      <c r="Z370" s="174">
        <f>T370*AI370/100</f>
        <v>16090.553490406041</v>
      </c>
      <c r="AA370" s="174">
        <f>U370*AI370/100</f>
        <v>16090.553490406041</v>
      </c>
      <c r="AB370" s="174">
        <f>V370*AI370/100</f>
        <v>21454.432083775828</v>
      </c>
      <c r="AC370" s="174">
        <f>W370*AI370/100</f>
        <v>0</v>
      </c>
      <c r="AD370" s="175"/>
      <c r="AE370" s="173">
        <f>AO370*(1-$D$20/100)*(1-$D$17/100)-AW370</f>
        <v>27.816913903176005</v>
      </c>
      <c r="AF370" s="174">
        <f>AP370</f>
        <v>36</v>
      </c>
      <c r="AG370" s="174">
        <f>IF($D$57&gt;100,100,$D$57)</f>
        <v>25.143699999999999</v>
      </c>
      <c r="AH370" s="174">
        <f>AQ370*AS370</f>
        <v>657</v>
      </c>
      <c r="AI370" s="174">
        <f>$D$58</f>
        <v>215</v>
      </c>
      <c r="AJ370" s="174">
        <f>10/3</f>
        <v>3.3333333333333335</v>
      </c>
      <c r="AK370" s="174">
        <f>SUM(AL370:AN370)</f>
        <v>9239.541613193438</v>
      </c>
      <c r="AL370" s="174">
        <f>(IF(H370="근접",$D$61*(VLOOKUP(C370,$B$36:$AG$39,19,FALSE)+VLOOKUP(C370,$B$40:$AG$43,19,FALSE)*$D$54),$D$60*(VLOOKUP(C370,$B$36:$AG$39,19,FALSE)+VLOOKUP(C370,$B$40:$AG$43,19,FALSE)*$D$54)))*$D$59/100</f>
        <v>2771.8438398632284</v>
      </c>
      <c r="AM370" s="174">
        <f>(IF(H370="근접",$D$61*(VLOOKUP(C370,$B$36:$AG$39,20,FALSE)+VLOOKUP(C370,$B$40:$AG$43,20,FALSE)*$D$54),$D$60*(VLOOKUP(C370,$B$36:$AG$39,20,FALSE)+VLOOKUP(C370,$B$40:$AG$43,20,FALSE)*$D$54)))*$D$59/100</f>
        <v>2771.8438398632284</v>
      </c>
      <c r="AN370" s="174">
        <f>(IF(H370="근접",$D$61*(VLOOKUP(C370,$B$36:$AG$39,21,FALSE)+VLOOKUP(C370,$B$40:$AG$43,21,FALSE)*$D$54),$D$60*(VLOOKUP(C370,$B$36:$AG$39,21,FALSE)+VLOOKUP(C370,$B$40:$AG$43,21,FALSE)*$D$54)))*$D$59/100</f>
        <v>3695.8539334669813</v>
      </c>
      <c r="AO370" s="176">
        <v>36</v>
      </c>
      <c r="AP370" s="174">
        <v>36</v>
      </c>
      <c r="AQ370" s="175">
        <f>VLOOKUP(C370,$B$45:$AA$48,19,FALSE)</f>
        <v>657</v>
      </c>
      <c r="AR370" s="31">
        <f>IF(LEFT(E370,1)*1=1,$S$64,$R$64)</f>
        <v>1</v>
      </c>
      <c r="AS370" s="2">
        <f>IF(LEFT(E370,1)*1=2,$U$64,$T$64)</f>
        <v>1</v>
      </c>
      <c r="AT370" s="33">
        <f>IF(LEFT(E370,1)*1=3,$W$64,$V$64)</f>
        <v>0</v>
      </c>
      <c r="AU370" s="31">
        <f>IF(MID(E370,3,1)*1=1,$Y$64,$X$64)</f>
        <v>1.25</v>
      </c>
      <c r="AV370" s="2">
        <f>IF(MID(E370,3,1)*1=2,$AA$64,$Z$64)</f>
        <v>0</v>
      </c>
      <c r="AW370" s="33">
        <f>IF(MID(E370,3,1)*1=3,$AC$64,$AB$64)</f>
        <v>0</v>
      </c>
      <c r="AX370" s="31">
        <f>IF(MID(E370,5,1)*1=1,$AE$64,$AD$64)</f>
        <v>1</v>
      </c>
      <c r="AY370" s="33">
        <f>IF(MID(E370,5,1)*1=2,$AG$64,$AF$64)</f>
        <v>1.8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customHeight="1">
      <c r="A371" s="2"/>
      <c r="B371" s="107">
        <v>610</v>
      </c>
      <c r="C371" s="31">
        <v>10</v>
      </c>
      <c r="D371" s="111" t="s">
        <v>14</v>
      </c>
      <c r="E371" s="2" t="s">
        <v>165</v>
      </c>
      <c r="F371" s="2" t="s">
        <v>149</v>
      </c>
      <c r="G371" s="2"/>
      <c r="H371" s="33" t="s">
        <v>80</v>
      </c>
      <c r="I371" s="173">
        <f>M371/AE371</f>
        <v>1238.6451121660114</v>
      </c>
      <c r="J371" s="174">
        <f>AH371/AE371</f>
        <v>23.618723568216776</v>
      </c>
      <c r="K371" s="189">
        <f>RANK(I371,$I$76:$I$999)</f>
        <v>295</v>
      </c>
      <c r="L371" s="190" t="e">
        <f>RANK(I371,$I$461:$I$888)</f>
        <v>#N/A</v>
      </c>
      <c r="M371" s="173">
        <f>SUM(N371:R371)</f>
        <v>34455.284441711723</v>
      </c>
      <c r="N371" s="174">
        <f>T371*(1+(IF((AG371+IF($D$62=1,15,0)+IF(F371="백어택",8,0))&gt;100,100,AG371+IF($D$62=1,15,0)+IF(F371="백어택",8,0))/100)*(AI371/100-1))</f>
        <v>10336.515806598001</v>
      </c>
      <c r="O371" s="174">
        <f>U371*(1+((IF((AG371+IF($D$62=1,15,0)+IF(F371="백어택",8,0))&gt;100,100,AG371+IF($D$62=1,15,0)+IF(F371="백어택",8,0))/100)*(AI371/100-1)))</f>
        <v>10336.515806598001</v>
      </c>
      <c r="P371" s="174">
        <f>V371*(1+(IF((AG371+IF($D$62=1,15,0)+IF(F371="백어택",8,0))&gt;100,100,AG371+IF($D$62=1,15,0)+IF(F371="백어택",8,0))/100)*(AI371/100-1))</f>
        <v>13782.252828515719</v>
      </c>
      <c r="Q371" s="174">
        <f>W371*(1+(IF((AG371+IF($D$62=1,15,0)+IF(F371="백어택",8,0))&gt;100,100,AG371+IF($D$62=1,15,0)+IF(F371="백어택",8,0))/100)*(AI371/100-1))</f>
        <v>0</v>
      </c>
      <c r="R371" s="175"/>
      <c r="S371" s="173">
        <f>SUM(T371:X371)</f>
        <v>24946.762355622282</v>
      </c>
      <c r="T371" s="174">
        <f>AL371*IF(H371="근접",AR371,1)*AU371*AY371*IF(F371="백어택",1.2,1)</f>
        <v>7483.9783676307161</v>
      </c>
      <c r="U371" s="174">
        <f>AM371*IF(H371="근접",AR371,1)*AU371*AY371*IF(F371="백어택",1.2,1)</f>
        <v>7483.9783676307161</v>
      </c>
      <c r="V371" s="174">
        <f>AN371*IF(H371="근접",AR371,1)*AU371*AY371*IF(F371="백어택",1.2,1)</f>
        <v>9978.8056203608503</v>
      </c>
      <c r="W371" s="174">
        <f>(AL371+AM371+AN371)*IF(H371="근접",AR371,1)*AU371*IF(AX371=1,0,0.6)*IF(F371="백어택",1.2,1)</f>
        <v>0</v>
      </c>
      <c r="X371" s="175"/>
      <c r="Y371" s="173">
        <f>SUM(Z371:AD371)</f>
        <v>53635.539064587909</v>
      </c>
      <c r="Z371" s="174">
        <f>T371*AI371/100</f>
        <v>16090.553490406041</v>
      </c>
      <c r="AA371" s="174">
        <f>U371*AI371/100</f>
        <v>16090.553490406041</v>
      </c>
      <c r="AB371" s="174">
        <f>V371*AI371/100</f>
        <v>21454.432083775828</v>
      </c>
      <c r="AC371" s="174">
        <f>W371*AI371/100</f>
        <v>0</v>
      </c>
      <c r="AD371" s="175"/>
      <c r="AE371" s="173">
        <f>AO371*(1-$D$20/100)*(1-$D$17/100)-AW371</f>
        <v>27.816913903176005</v>
      </c>
      <c r="AF371" s="174">
        <f>AP371</f>
        <v>36</v>
      </c>
      <c r="AG371" s="174">
        <f>IF($D$57&gt;100,100,$D$57)</f>
        <v>25.143699999999999</v>
      </c>
      <c r="AH371" s="174">
        <f>AQ371*AS371</f>
        <v>657</v>
      </c>
      <c r="AI371" s="174">
        <f>$D$58</f>
        <v>215</v>
      </c>
      <c r="AJ371" s="174">
        <f>10/3</f>
        <v>3.3333333333333335</v>
      </c>
      <c r="AK371" s="174">
        <f>SUM(AL371:AN371)</f>
        <v>9239.541613193438</v>
      </c>
      <c r="AL371" s="174">
        <f>(IF(H371="근접",$D$61*(VLOOKUP(C371,$B$36:$AG$39,19,FALSE)+VLOOKUP(C371,$B$40:$AG$43,19,FALSE)*$D$54),$D$60*(VLOOKUP(C371,$B$36:$AG$39,19,FALSE)+VLOOKUP(C371,$B$40:$AG$43,19,FALSE)*$D$54)))*$D$59/100</f>
        <v>2771.8438398632284</v>
      </c>
      <c r="AM371" s="174">
        <f>(IF(H371="근접",$D$61*(VLOOKUP(C371,$B$36:$AG$39,20,FALSE)+VLOOKUP(C371,$B$40:$AG$43,20,FALSE)*$D$54),$D$60*(VLOOKUP(C371,$B$36:$AG$39,20,FALSE)+VLOOKUP(C371,$B$40:$AG$43,20,FALSE)*$D$54)))*$D$59/100</f>
        <v>2771.8438398632284</v>
      </c>
      <c r="AN371" s="174">
        <f>(IF(H371="근접",$D$61*(VLOOKUP(C371,$B$36:$AG$39,21,FALSE)+VLOOKUP(C371,$B$40:$AG$43,21,FALSE)*$D$54),$D$60*(VLOOKUP(C371,$B$36:$AG$39,21,FALSE)+VLOOKUP(C371,$B$40:$AG$43,21,FALSE)*$D$54)))*$D$59/100</f>
        <v>3695.8539334669813</v>
      </c>
      <c r="AO371" s="176">
        <v>36</v>
      </c>
      <c r="AP371" s="174">
        <v>36</v>
      </c>
      <c r="AQ371" s="175">
        <f>VLOOKUP(C371,$B$45:$AA$48,19,FALSE)</f>
        <v>657</v>
      </c>
      <c r="AR371" s="31">
        <f>IF(LEFT(E371,1)*1=1,$S$64,$R$64)</f>
        <v>1.2</v>
      </c>
      <c r="AS371" s="2">
        <f>IF(LEFT(E371,1)*1=2,$U$64,$T$64)</f>
        <v>1</v>
      </c>
      <c r="AT371" s="33">
        <f>IF(LEFT(E371,1)*1=3,$W$64,$V$64)</f>
        <v>0</v>
      </c>
      <c r="AU371" s="31">
        <f>IF(MID(E371,3,1)*1=1,$Y$64,$X$64)</f>
        <v>1.25</v>
      </c>
      <c r="AV371" s="2">
        <f>IF(MID(E371,3,1)*1=2,$AA$64,$Z$64)</f>
        <v>0</v>
      </c>
      <c r="AW371" s="33">
        <f>IF(MID(E371,3,1)*1=3,$AC$64,$AB$64)</f>
        <v>0</v>
      </c>
      <c r="AX371" s="31">
        <f>IF(MID(E371,5,1)*1=1,$AE$64,$AD$64)</f>
        <v>1</v>
      </c>
      <c r="AY371" s="33">
        <f>IF(MID(E371,5,1)*1=2,$AG$64,$AF$64)</f>
        <v>1.8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customHeight="1">
      <c r="A372" s="2"/>
      <c r="B372" s="107">
        <v>613</v>
      </c>
      <c r="C372" s="31">
        <v>10</v>
      </c>
      <c r="D372" s="111" t="s">
        <v>14</v>
      </c>
      <c r="E372" s="2" t="s">
        <v>170</v>
      </c>
      <c r="F372" s="2" t="s">
        <v>149</v>
      </c>
      <c r="G372" s="2"/>
      <c r="H372" s="33" t="s">
        <v>80</v>
      </c>
      <c r="I372" s="173">
        <f>M372/AE372</f>
        <v>1238.6451121660114</v>
      </c>
      <c r="J372" s="174">
        <f>AH372/AE372</f>
        <v>11.809361784108388</v>
      </c>
      <c r="K372" s="189">
        <f>RANK(I372,$I$76:$I$999)</f>
        <v>295</v>
      </c>
      <c r="L372" s="190" t="e">
        <f>RANK(I372,$I$461:$I$888)</f>
        <v>#N/A</v>
      </c>
      <c r="M372" s="173">
        <f>SUM(N372:R372)</f>
        <v>34455.284441711723</v>
      </c>
      <c r="N372" s="174">
        <f>T372*(1+(IF((AG372+IF($D$62=1,15,0)+IF(F372="백어택",8,0))&gt;100,100,AG372+IF($D$62=1,15,0)+IF(F372="백어택",8,0))/100)*(AI372/100-1))</f>
        <v>10336.515806598001</v>
      </c>
      <c r="O372" s="174">
        <f>U372*(1+((IF((AG372+IF($D$62=1,15,0)+IF(F372="백어택",8,0))&gt;100,100,AG372+IF($D$62=1,15,0)+IF(F372="백어택",8,0))/100)*(AI372/100-1)))</f>
        <v>10336.515806598001</v>
      </c>
      <c r="P372" s="174">
        <f>V372*(1+(IF((AG372+IF($D$62=1,15,0)+IF(F372="백어택",8,0))&gt;100,100,AG372+IF($D$62=1,15,0)+IF(F372="백어택",8,0))/100)*(AI372/100-1))</f>
        <v>13782.252828515719</v>
      </c>
      <c r="Q372" s="174">
        <f>W372*(1+(IF((AG372+IF($D$62=1,15,0)+IF(F372="백어택",8,0))&gt;100,100,AG372+IF($D$62=1,15,0)+IF(F372="백어택",8,0))/100)*(AI372/100-1))</f>
        <v>0</v>
      </c>
      <c r="R372" s="175"/>
      <c r="S372" s="173">
        <f>SUM(T372:X372)</f>
        <v>24946.762355622282</v>
      </c>
      <c r="T372" s="174">
        <f>AL372*IF(H372="근접",AR372,1)*AU372*AY372*IF(F372="백어택",1.2,1)</f>
        <v>7483.9783676307161</v>
      </c>
      <c r="U372" s="174">
        <f>AM372*IF(H372="근접",AR372,1)*AU372*AY372*IF(F372="백어택",1.2,1)</f>
        <v>7483.9783676307161</v>
      </c>
      <c r="V372" s="174">
        <f>AN372*IF(H372="근접",AR372,1)*AU372*AY372*IF(F372="백어택",1.2,1)</f>
        <v>9978.8056203608503</v>
      </c>
      <c r="W372" s="174">
        <f>(AL372+AM372+AN372)*IF(H372="근접",AR372,1)*AU372*IF(AX372=1,0,0.6)*IF(F372="백어택",1.2,1)</f>
        <v>0</v>
      </c>
      <c r="X372" s="175"/>
      <c r="Y372" s="173">
        <f>SUM(Z372:AD372)</f>
        <v>53635.539064587909</v>
      </c>
      <c r="Z372" s="174">
        <f>T372*AI372/100</f>
        <v>16090.553490406041</v>
      </c>
      <c r="AA372" s="174">
        <f>U372*AI372/100</f>
        <v>16090.553490406041</v>
      </c>
      <c r="AB372" s="174">
        <f>V372*AI372/100</f>
        <v>21454.432083775828</v>
      </c>
      <c r="AC372" s="174">
        <f>W372*AI372/100</f>
        <v>0</v>
      </c>
      <c r="AD372" s="175"/>
      <c r="AE372" s="173">
        <f>AO372*(1-$D$20/100)*(1-$D$17/100)-AW372</f>
        <v>27.816913903176005</v>
      </c>
      <c r="AF372" s="174">
        <f>AP372</f>
        <v>36</v>
      </c>
      <c r="AG372" s="174">
        <f>IF($D$57&gt;100,100,$D$57)</f>
        <v>25.143699999999999</v>
      </c>
      <c r="AH372" s="174">
        <f>AQ372*AS372</f>
        <v>328.5</v>
      </c>
      <c r="AI372" s="174">
        <f>$D$58</f>
        <v>215</v>
      </c>
      <c r="AJ372" s="174">
        <f>10/3</f>
        <v>3.3333333333333335</v>
      </c>
      <c r="AK372" s="174">
        <f>SUM(AL372:AN372)</f>
        <v>9239.541613193438</v>
      </c>
      <c r="AL372" s="174">
        <f>(IF(H372="근접",$D$61*(VLOOKUP(C372,$B$36:$AG$39,19,FALSE)+VLOOKUP(C372,$B$40:$AG$43,19,FALSE)*$D$54),$D$60*(VLOOKUP(C372,$B$36:$AG$39,19,FALSE)+VLOOKUP(C372,$B$40:$AG$43,19,FALSE)*$D$54)))*$D$59/100</f>
        <v>2771.8438398632284</v>
      </c>
      <c r="AM372" s="174">
        <f>(IF(H372="근접",$D$61*(VLOOKUP(C372,$B$36:$AG$39,20,FALSE)+VLOOKUP(C372,$B$40:$AG$43,20,FALSE)*$D$54),$D$60*(VLOOKUP(C372,$B$36:$AG$39,20,FALSE)+VLOOKUP(C372,$B$40:$AG$43,20,FALSE)*$D$54)))*$D$59/100</f>
        <v>2771.8438398632284</v>
      </c>
      <c r="AN372" s="174">
        <f>(IF(H372="근접",$D$61*(VLOOKUP(C372,$B$36:$AG$39,21,FALSE)+VLOOKUP(C372,$B$40:$AG$43,21,FALSE)*$D$54),$D$60*(VLOOKUP(C372,$B$36:$AG$39,21,FALSE)+VLOOKUP(C372,$B$40:$AG$43,21,FALSE)*$D$54)))*$D$59/100</f>
        <v>3695.8539334669813</v>
      </c>
      <c r="AO372" s="176">
        <v>36</v>
      </c>
      <c r="AP372" s="174">
        <v>36</v>
      </c>
      <c r="AQ372" s="175">
        <f>VLOOKUP(C372,$B$45:$AA$48,19,FALSE)</f>
        <v>657</v>
      </c>
      <c r="AR372" s="31">
        <f>IF(LEFT(E372,1)*1=1,$S$64,$R$64)</f>
        <v>1</v>
      </c>
      <c r="AS372" s="2">
        <f>IF(LEFT(E372,1)*1=2,$U$64,$T$64)</f>
        <v>0.5</v>
      </c>
      <c r="AT372" s="33">
        <f>IF(LEFT(E372,1)*1=3,$W$64,$V$64)</f>
        <v>0</v>
      </c>
      <c r="AU372" s="31">
        <f>IF(MID(E372,3,1)*1=1,$Y$64,$X$64)</f>
        <v>1.25</v>
      </c>
      <c r="AV372" s="2">
        <f>IF(MID(E372,3,1)*1=2,$AA$64,$Z$64)</f>
        <v>0</v>
      </c>
      <c r="AW372" s="33">
        <f>IF(MID(E372,3,1)*1=3,$AC$64,$AB$64)</f>
        <v>0</v>
      </c>
      <c r="AX372" s="31">
        <f>IF(MID(E372,5,1)*1=1,$AE$64,$AD$64)</f>
        <v>1</v>
      </c>
      <c r="AY372" s="33">
        <f>IF(MID(E372,5,1)*1=2,$AG$64,$AF$64)</f>
        <v>1.8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customHeight="1">
      <c r="A373" s="2"/>
      <c r="B373" s="107">
        <v>208</v>
      </c>
      <c r="C373" s="31">
        <v>10</v>
      </c>
      <c r="D373" s="106" t="s">
        <v>10</v>
      </c>
      <c r="E373" s="2" t="s">
        <v>95</v>
      </c>
      <c r="F373" s="2"/>
      <c r="G373" s="2"/>
      <c r="H373" s="33"/>
      <c r="I373" s="173">
        <f>M373/AE373</f>
        <v>1230.0376895437266</v>
      </c>
      <c r="J373" s="174">
        <f>AH373/AE373</f>
        <v>25.811482952392598</v>
      </c>
      <c r="K373" s="189">
        <f>RANK(I373,$I$76:$I$999)</f>
        <v>299</v>
      </c>
      <c r="L373" s="190">
        <f>RANK(I373,$I$76:$I$460)</f>
        <v>299</v>
      </c>
      <c r="M373" s="173">
        <f>SUM(N373:R373)</f>
        <v>19633.723836275734</v>
      </c>
      <c r="N373" s="174">
        <f>T373*(1+(IF(($AG373+IF($D$62=1,15,0)+IF($F373="백어택",8,0))&gt;100,100,($AG373+IF($D$62=1,15,0)+IF($F373="백어택",8,0)))/100)*((($AI373+AY373)/100-1)))</f>
        <v>4908.4309590689336</v>
      </c>
      <c r="O373" s="174">
        <f>U373*(1+(IF(($AG373+IF($D$62=1,IF(AS373=15,0,15),0)+$AS373+IF($F373="백어택",8,0))&gt;100,100,($AG373+IF($D$62=1,IF(AS373=15,0,15),0)+$AS373+IF($F373="백어택",8,0)))/100)*((($AI373+$AY373)/100-1)))</f>
        <v>4908.4309590689336</v>
      </c>
      <c r="P373" s="174">
        <f>V373*(1+(IF(($AG373+IF($D$62=1,IF(AT373=15,0,15),0)+$AS373+IF($F373="백어택",8,0))&gt;100,100,($AG373+IF($D$62=1,IF(AT373=15,0,15),0)+$AS373+IF($F373="백어택",8,0)))/100)*((($AI373+$AY373)/100-1)))</f>
        <v>4908.4309590689336</v>
      </c>
      <c r="Q373" s="174">
        <f>W373*(1+(IF(($AG373+IF($D$62=1,IF(AU373=15,0,15),0)+$AS373+IF($F373="백어택",8,0))&gt;100,100,($AG373+IF($D$62=1,IF(AU373=15,0,15),0)+$AS373+IF($F373="백어택",8,0)))/100)*((($AI373+$AY373)/100-1)))</f>
        <v>4908.4309590689336</v>
      </c>
      <c r="R373" s="175">
        <f>X373*(1+(IF($D$57+AS373&gt;100,100,$D$57+AS373)/100)*(AI373/100-1))</f>
        <v>0</v>
      </c>
      <c r="S373" s="173">
        <f>SUM(T373:X373)</f>
        <v>7670.0434369674422</v>
      </c>
      <c r="T373" s="174">
        <f>AL373*AX373*IF(F373="백어택",1.2,1)/4</f>
        <v>1917.5108592418605</v>
      </c>
      <c r="U373" s="174">
        <f>T373</f>
        <v>1917.5108592418605</v>
      </c>
      <c r="V373" s="174">
        <f>U373</f>
        <v>1917.5108592418605</v>
      </c>
      <c r="W373" s="174">
        <f>V373</f>
        <v>1917.5108592418605</v>
      </c>
      <c r="X373" s="175">
        <f>AL373*IF(AU373=1,0,IF(AX373=1,AU373,0.324))</f>
        <v>0</v>
      </c>
      <c r="Y373" s="173">
        <f>SUM(Z373:AD373)</f>
        <v>21695.461855675792</v>
      </c>
      <c r="Z373" s="174">
        <f>T373*AI373/100</f>
        <v>5423.8654639189481</v>
      </c>
      <c r="AA373" s="174">
        <f>Z373</f>
        <v>5423.8654639189481</v>
      </c>
      <c r="AB373" s="174">
        <f>AA373</f>
        <v>5423.8654639189481</v>
      </c>
      <c r="AC373" s="174">
        <f>AB373</f>
        <v>5423.8654639189481</v>
      </c>
      <c r="AD373" s="175"/>
      <c r="AE373" s="173">
        <f>AO373*(1-$D$17/100)</f>
        <v>15.961888</v>
      </c>
      <c r="AF373" s="174">
        <f>AP373</f>
        <v>36</v>
      </c>
      <c r="AG373" s="174">
        <f>IF($D$57+AV373&gt;100,100,$D$57+AV373)</f>
        <v>55.143699999999995</v>
      </c>
      <c r="AH373" s="174">
        <f>AQ373</f>
        <v>412</v>
      </c>
      <c r="AI373" s="174">
        <f>$D$58+$D$19</f>
        <v>282.85969999999998</v>
      </c>
      <c r="AJ373" s="174">
        <f>10*AR373/(7-IF(AX373=1,0,3))</f>
        <v>1.4285714285714286</v>
      </c>
      <c r="AK373" s="174">
        <f>SUM(AL373:AN373)</f>
        <v>7670.0434369674422</v>
      </c>
      <c r="AL373" s="174">
        <f>(VLOOKUP(C373,$B$36:$AG$39,13,FALSE)+VLOOKUP(C373,$B$40:$AG$43,13,FALSE)*$D$54)*$D$59/100</f>
        <v>7670.0434369674422</v>
      </c>
      <c r="AM373" s="174"/>
      <c r="AN373" s="174"/>
      <c r="AO373" s="176">
        <v>16</v>
      </c>
      <c r="AP373" s="174">
        <v>36</v>
      </c>
      <c r="AQ373" s="175">
        <f>VLOOKUP(C373,$B$45:$AA$48,13,FALSE)</f>
        <v>412</v>
      </c>
      <c r="AR373" s="31">
        <f>IF(LEFT(E373,1)*1=1,$S$60,$R$60)</f>
        <v>1</v>
      </c>
      <c r="AS373" s="2">
        <f>IF(LEFT(E373,1)*1=2,$U$60,$T$60)</f>
        <v>0</v>
      </c>
      <c r="AT373" s="33">
        <f>IF(LEFT(E373,1)*1=3,$W$60,$V$60)</f>
        <v>0</v>
      </c>
      <c r="AU373" s="31">
        <f>IF(MID(E373,3,1)*1=1,$Y$60,$X$60)</f>
        <v>1</v>
      </c>
      <c r="AV373" s="2">
        <f>IF(MID(E373,3,1)*1=2,$AA$60,$Z$60)</f>
        <v>30</v>
      </c>
      <c r="AW373" s="33">
        <f>IF(MID(E373,3,1)*1=3,$AC$60,$AB$60)</f>
        <v>0</v>
      </c>
      <c r="AX373" s="31">
        <f>IF(MID(E373,5,1)*1=1,$AE$60,$AD$60)</f>
        <v>1</v>
      </c>
      <c r="AY373" s="33">
        <f>IF(MID(E373,5,1)*1=2,$AG$60,$AF$60)</f>
        <v>100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customHeight="1">
      <c r="A374" s="2"/>
      <c r="B374" s="107">
        <v>211</v>
      </c>
      <c r="C374" s="31">
        <v>10</v>
      </c>
      <c r="D374" s="106" t="s">
        <v>10</v>
      </c>
      <c r="E374" s="2" t="s">
        <v>154</v>
      </c>
      <c r="F374" s="2"/>
      <c r="G374" s="2"/>
      <c r="H374" s="33"/>
      <c r="I374" s="173">
        <f>M374/AE374</f>
        <v>1230.0376895437266</v>
      </c>
      <c r="J374" s="174">
        <f>AH374/AE374</f>
        <v>25.811482952392598</v>
      </c>
      <c r="K374" s="189">
        <f>RANK(I374,$I$76:$I$999)</f>
        <v>299</v>
      </c>
      <c r="L374" s="190">
        <f>RANK(I374,$I$76:$I$460)</f>
        <v>299</v>
      </c>
      <c r="M374" s="173">
        <f>SUM(N374:R374)</f>
        <v>19633.723836275734</v>
      </c>
      <c r="N374" s="174">
        <f>T374*(1+(IF(($AG374+IF($D$62=1,15,0)+IF($F374="백어택",8,0))&gt;100,100,($AG374+IF($D$62=1,15,0)+IF($F374="백어택",8,0)))/100)*((($AI374+AY374)/100-1)))</f>
        <v>4908.4309590689336</v>
      </c>
      <c r="O374" s="174">
        <f>U374*(1+(IF(($AG374+IF($D$62=1,IF(AS374=15,0,15),0)+$AS374+IF($F374="백어택",8,0))&gt;100,100,($AG374+IF($D$62=1,IF(AS374=15,0,15),0)+$AS374+IF($F374="백어택",8,0)))/100)*((($AI374+$AY374)/100-1)))</f>
        <v>4908.4309590689336</v>
      </c>
      <c r="P374" s="174">
        <f>V374*(1+(IF(($AG374+IF($D$62=1,IF(AT374=15,0,15),0)+$AS374+IF($F374="백어택",8,0))&gt;100,100,($AG374+IF($D$62=1,IF(AT374=15,0,15),0)+$AS374+IF($F374="백어택",8,0)))/100)*((($AI374+$AY374)/100-1)))</f>
        <v>4908.4309590689336</v>
      </c>
      <c r="Q374" s="174">
        <f>W374*(1+(IF(($AG374+IF($D$62=1,IF(AU374=15,0,15),0)+$AS374+IF($F374="백어택",8,0))&gt;100,100,($AG374+IF($D$62=1,IF(AU374=15,0,15),0)+$AS374+IF($F374="백어택",8,0)))/100)*((($AI374+$AY374)/100-1)))</f>
        <v>4908.4309590689336</v>
      </c>
      <c r="R374" s="175">
        <f>X374*(1+(IF($D$57+AS374&gt;100,100,$D$57+AS374)/100)*(AI374/100-1))</f>
        <v>0</v>
      </c>
      <c r="S374" s="173">
        <f>SUM(T374:X374)</f>
        <v>7670.0434369674422</v>
      </c>
      <c r="T374" s="174">
        <f>AL374*AX374*IF(F374="백어택",1.2,1)/4</f>
        <v>1917.5108592418605</v>
      </c>
      <c r="U374" s="174">
        <f>T374</f>
        <v>1917.5108592418605</v>
      </c>
      <c r="V374" s="174">
        <f>U374</f>
        <v>1917.5108592418605</v>
      </c>
      <c r="W374" s="174">
        <f>V374</f>
        <v>1917.5108592418605</v>
      </c>
      <c r="X374" s="175">
        <f>AL374*IF(AU374=1,0,IF(AX374=1,AU374,0.324))</f>
        <v>0</v>
      </c>
      <c r="Y374" s="173">
        <f>SUM(Z374:AD374)</f>
        <v>21695.461855675792</v>
      </c>
      <c r="Z374" s="174">
        <f>T374*AI374/100</f>
        <v>5423.8654639189481</v>
      </c>
      <c r="AA374" s="174">
        <f>Z374</f>
        <v>5423.8654639189481</v>
      </c>
      <c r="AB374" s="174">
        <f>AA374</f>
        <v>5423.8654639189481</v>
      </c>
      <c r="AC374" s="174">
        <f>AB374</f>
        <v>5423.8654639189481</v>
      </c>
      <c r="AD374" s="175"/>
      <c r="AE374" s="173">
        <f>AO374*(1-$D$17/100)</f>
        <v>15.961888</v>
      </c>
      <c r="AF374" s="174">
        <f>AP374</f>
        <v>36</v>
      </c>
      <c r="AG374" s="174">
        <f>IF($D$57+AV374&gt;100,100,$D$57+AV374)</f>
        <v>55.143699999999995</v>
      </c>
      <c r="AH374" s="174">
        <f>AQ374</f>
        <v>412</v>
      </c>
      <c r="AI374" s="174">
        <f>$D$58+$D$19</f>
        <v>282.85969999999998</v>
      </c>
      <c r="AJ374" s="174">
        <f>10*AR374/(7-IF(AX374=1,0,3))</f>
        <v>1.2142857142857142</v>
      </c>
      <c r="AK374" s="174">
        <f>SUM(AL374:AN374)</f>
        <v>7670.0434369674422</v>
      </c>
      <c r="AL374" s="174">
        <f>(VLOOKUP(C374,$B$36:$AG$39,13,FALSE)+VLOOKUP(C374,$B$40:$AG$43,13,FALSE)*$D$54)*$D$59/100</f>
        <v>7670.0434369674422</v>
      </c>
      <c r="AM374" s="174"/>
      <c r="AN374" s="174"/>
      <c r="AO374" s="176">
        <v>16</v>
      </c>
      <c r="AP374" s="174">
        <v>36</v>
      </c>
      <c r="AQ374" s="175">
        <f>VLOOKUP(C374,$B$45:$AA$48,13,FALSE)</f>
        <v>412</v>
      </c>
      <c r="AR374" s="31">
        <f>IF(LEFT(E374,1)*1=1,$S$60,$R$60)</f>
        <v>0.85</v>
      </c>
      <c r="AS374" s="2">
        <f>IF(LEFT(E374,1)*1=2,$U$60,$T$60)</f>
        <v>0</v>
      </c>
      <c r="AT374" s="33">
        <f>IF(LEFT(E374,1)*1=3,$W$60,$V$60)</f>
        <v>0</v>
      </c>
      <c r="AU374" s="31">
        <f>IF(MID(E374,3,1)*1=1,$Y$60,$X$60)</f>
        <v>1</v>
      </c>
      <c r="AV374" s="2">
        <f>IF(MID(E374,3,1)*1=2,$AA$60,$Z$60)</f>
        <v>30</v>
      </c>
      <c r="AW374" s="33">
        <f>IF(MID(E374,3,1)*1=3,$AC$60,$AB$60)</f>
        <v>0</v>
      </c>
      <c r="AX374" s="31">
        <f>IF(MID(E374,5,1)*1=1,$AE$60,$AD$60)</f>
        <v>1</v>
      </c>
      <c r="AY374" s="33">
        <f>IF(MID(E374,5,1)*1=2,$AG$60,$AF$60)</f>
        <v>100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customHeight="1">
      <c r="A375" s="2"/>
      <c r="B375" s="107">
        <v>186</v>
      </c>
      <c r="C375" s="31">
        <v>7</v>
      </c>
      <c r="D375" s="106" t="s">
        <v>10</v>
      </c>
      <c r="E375" s="2" t="s">
        <v>89</v>
      </c>
      <c r="F375" s="2" t="s">
        <v>149</v>
      </c>
      <c r="G375" s="2"/>
      <c r="H375" s="33"/>
      <c r="I375" s="173">
        <f>M375/AE375</f>
        <v>1229.8553560460718</v>
      </c>
      <c r="J375" s="174">
        <f>AH375/AE375</f>
        <v>17.980329144021059</v>
      </c>
      <c r="K375" s="189">
        <f>RANK(I375,$I$76:$I$999)</f>
        <v>301</v>
      </c>
      <c r="L375" s="190">
        <f>RANK(I375,$I$76:$I$460)</f>
        <v>301</v>
      </c>
      <c r="M375" s="173">
        <f>SUM(N375:R375)</f>
        <v>19630.81344940752</v>
      </c>
      <c r="N375" s="174">
        <f>T375*(1+(IF(($AG375+IF($D$62=1,15,0)+IF($F375="백어택",8,0))&gt;100,100,($AG375+IF($D$62=1,15,0)+IF($F375="백어택",8,0)))/100)*((($AI375+AY375)/100-1)))</f>
        <v>4907.7033623518801</v>
      </c>
      <c r="O375" s="174">
        <f>U375*(1+(IF(($AG375+IF($D$62=1,IF(AS375=15,0,15),0)+$AS375+IF($F375="백어택",8,0))&gt;100,100,($AG375+IF($D$62=1,IF(AS375=15,0,15),0)+$AS375+IF($F375="백어택",8,0)))/100)*((($AI375+$AY375)/100-1)))</f>
        <v>4907.7033623518801</v>
      </c>
      <c r="P375" s="174">
        <f>V375*(1+(IF(($AG375+IF($D$62=1,IF(AT375=15,0,15),0)+$AS375+IF($F375="백어택",8,0))&gt;100,100,($AG375+IF($D$62=1,IF(AT375=15,0,15),0)+$AS375+IF($F375="백어택",8,0)))/100)*((($AI375+$AY375)/100-1)))</f>
        <v>4907.7033623518801</v>
      </c>
      <c r="Q375" s="174">
        <f>W375*(1+(IF(($AG375+IF($D$62=1,IF(AU375=15,0,15),0)+$AS375+IF($F375="백어택",8,0))&gt;100,100,($AG375+IF($D$62=1,IF(AU375=15,0,15),0)+$AS375+IF($F375="백어택",8,0)))/100)*((($AI375+$AY375)/100-1)))</f>
        <v>4907.7033623518801</v>
      </c>
      <c r="R375" s="175">
        <f>X375*(1+(IF($D$57+AS375&gt;100,100,$D$57+AS375)/100)*(AI375/100-1))</f>
        <v>0</v>
      </c>
      <c r="S375" s="173">
        <f>SUM(T375:X375)</f>
        <v>9110.9321243609302</v>
      </c>
      <c r="T375" s="174">
        <f>AL375*AX375*IF(F375="백어택",1.2,1)/4</f>
        <v>2277.7330310902325</v>
      </c>
      <c r="U375" s="174">
        <f>T375</f>
        <v>2277.7330310902325</v>
      </c>
      <c r="V375" s="174">
        <f>U375</f>
        <v>2277.7330310902325</v>
      </c>
      <c r="W375" s="174">
        <f>V375</f>
        <v>2277.7330310902325</v>
      </c>
      <c r="X375" s="175">
        <f>AL375*IF(AU375=1,0,IF(AX375=1,AU375,0.324))</f>
        <v>0</v>
      </c>
      <c r="Y375" s="173">
        <f>SUM(Z375:AD375)</f>
        <v>25771.155274170953</v>
      </c>
      <c r="Z375" s="174">
        <f>T375*AI375/100</f>
        <v>6442.7888185427382</v>
      </c>
      <c r="AA375" s="174">
        <f>Z375</f>
        <v>6442.7888185427382</v>
      </c>
      <c r="AB375" s="174">
        <f>AA375</f>
        <v>6442.7888185427382</v>
      </c>
      <c r="AC375" s="174">
        <f>AB375</f>
        <v>6442.7888185427382</v>
      </c>
      <c r="AD375" s="175"/>
      <c r="AE375" s="173">
        <f>AO375*(1-$D$17/100)</f>
        <v>15.961888</v>
      </c>
      <c r="AF375" s="174">
        <f>AP375</f>
        <v>36</v>
      </c>
      <c r="AG375" s="174">
        <f>IF($D$57+AV375&gt;100,100,$D$57+AV375)</f>
        <v>55.143699999999995</v>
      </c>
      <c r="AH375" s="174">
        <f>AQ375</f>
        <v>287</v>
      </c>
      <c r="AI375" s="174">
        <f>$D$58+$D$19</f>
        <v>282.85969999999998</v>
      </c>
      <c r="AJ375" s="174">
        <f>10*AR375/(7-IF(AX375=1,0,3))</f>
        <v>1.4285714285714286</v>
      </c>
      <c r="AK375" s="174">
        <f>SUM(AL375:AN375)</f>
        <v>7592.4434369674418</v>
      </c>
      <c r="AL375" s="174">
        <f>(VLOOKUP(C375,$B$36:$AG$39,13,FALSE)+VLOOKUP(C375,$B$40:$AG$43,13,FALSE)*$D$54)*$D$59/100</f>
        <v>7592.4434369674418</v>
      </c>
      <c r="AM375" s="174"/>
      <c r="AN375" s="174"/>
      <c r="AO375" s="176">
        <v>16</v>
      </c>
      <c r="AP375" s="174">
        <v>36</v>
      </c>
      <c r="AQ375" s="175">
        <f>VLOOKUP(C375,$B$45:$AA$48,13,FALSE)</f>
        <v>287</v>
      </c>
      <c r="AR375" s="31">
        <f>IF(LEFT(E375,1)*1=1,$S$60,$R$60)</f>
        <v>1</v>
      </c>
      <c r="AS375" s="2">
        <f>IF(LEFT(E375,1)*1=2,$U$60,$T$60)</f>
        <v>0</v>
      </c>
      <c r="AT375" s="33">
        <f>IF(LEFT(E375,1)*1=3,$W$60,$V$60)</f>
        <v>0</v>
      </c>
      <c r="AU375" s="31">
        <f>IF(MID(E375,3,1)*1=1,$Y$60,$X$60)</f>
        <v>1</v>
      </c>
      <c r="AV375" s="2">
        <f>IF(MID(E375,3,1)*1=2,$AA$60,$Z$60)</f>
        <v>30</v>
      </c>
      <c r="AW375" s="33">
        <f>IF(MID(E375,3,1)*1=3,$AC$60,$AB$60)</f>
        <v>0</v>
      </c>
      <c r="AX375" s="31">
        <f>IF(MID(E375,5,1)*1=1,$AE$60,$AD$60)</f>
        <v>1</v>
      </c>
      <c r="AY375" s="33">
        <f>IF(MID(E375,5,1)*1=2,$AG$60,$AF$60)</f>
        <v>0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customHeight="1">
      <c r="A376" s="2"/>
      <c r="B376" s="107">
        <v>189</v>
      </c>
      <c r="C376" s="31">
        <v>7</v>
      </c>
      <c r="D376" s="106" t="s">
        <v>10</v>
      </c>
      <c r="E376" s="2" t="s">
        <v>152</v>
      </c>
      <c r="F376" s="2" t="s">
        <v>149</v>
      </c>
      <c r="G376" s="2"/>
      <c r="H376" s="33"/>
      <c r="I376" s="173">
        <f>M376/AE376</f>
        <v>1229.8553560460718</v>
      </c>
      <c r="J376" s="174">
        <f>AH376/AE376</f>
        <v>17.980329144021059</v>
      </c>
      <c r="K376" s="189">
        <f>RANK(I376,$I$76:$I$999)</f>
        <v>301</v>
      </c>
      <c r="L376" s="190">
        <f>RANK(I376,$I$76:$I$460)</f>
        <v>301</v>
      </c>
      <c r="M376" s="173">
        <f>SUM(N376:R376)</f>
        <v>19630.81344940752</v>
      </c>
      <c r="N376" s="174">
        <f>T376*(1+(IF(($AG376+IF($D$62=1,15,0)+IF($F376="백어택",8,0))&gt;100,100,($AG376+IF($D$62=1,15,0)+IF($F376="백어택",8,0)))/100)*((($AI376+AY376)/100-1)))</f>
        <v>4907.7033623518801</v>
      </c>
      <c r="O376" s="174">
        <f>U376*(1+(IF(($AG376+IF($D$62=1,IF(AS376=15,0,15),0)+$AS376+IF($F376="백어택",8,0))&gt;100,100,($AG376+IF($D$62=1,IF(AS376=15,0,15),0)+$AS376+IF($F376="백어택",8,0)))/100)*((($AI376+$AY376)/100-1)))</f>
        <v>4907.7033623518801</v>
      </c>
      <c r="P376" s="174">
        <f>V376*(1+(IF(($AG376+IF($D$62=1,IF(AT376=15,0,15),0)+$AS376+IF($F376="백어택",8,0))&gt;100,100,($AG376+IF($D$62=1,IF(AT376=15,0,15),0)+$AS376+IF($F376="백어택",8,0)))/100)*((($AI376+$AY376)/100-1)))</f>
        <v>4907.7033623518801</v>
      </c>
      <c r="Q376" s="174">
        <f>W376*(1+(IF(($AG376+IF($D$62=1,IF(AU376=15,0,15),0)+$AS376+IF($F376="백어택",8,0))&gt;100,100,($AG376+IF($D$62=1,IF(AU376=15,0,15),0)+$AS376+IF($F376="백어택",8,0)))/100)*((($AI376+$AY376)/100-1)))</f>
        <v>4907.7033623518801</v>
      </c>
      <c r="R376" s="175">
        <f>X376*(1+(IF($D$57+AS376&gt;100,100,$D$57+AS376)/100)*(AI376/100-1))</f>
        <v>0</v>
      </c>
      <c r="S376" s="173">
        <f>SUM(T376:X376)</f>
        <v>9110.9321243609302</v>
      </c>
      <c r="T376" s="174">
        <f>AL376*AX376*IF(F376="백어택",1.2,1)/4</f>
        <v>2277.7330310902325</v>
      </c>
      <c r="U376" s="174">
        <f>T376</f>
        <v>2277.7330310902325</v>
      </c>
      <c r="V376" s="174">
        <f>U376</f>
        <v>2277.7330310902325</v>
      </c>
      <c r="W376" s="174">
        <f>V376</f>
        <v>2277.7330310902325</v>
      </c>
      <c r="X376" s="175">
        <f>AL376*IF(AU376=1,0,IF(AX376=1,AU376,0.324))</f>
        <v>0</v>
      </c>
      <c r="Y376" s="173">
        <f>SUM(Z376:AD376)</f>
        <v>25771.155274170953</v>
      </c>
      <c r="Z376" s="174">
        <f>T376*AI376/100</f>
        <v>6442.7888185427382</v>
      </c>
      <c r="AA376" s="174">
        <f>Z376</f>
        <v>6442.7888185427382</v>
      </c>
      <c r="AB376" s="174">
        <f>AA376</f>
        <v>6442.7888185427382</v>
      </c>
      <c r="AC376" s="174">
        <f>AB376</f>
        <v>6442.7888185427382</v>
      </c>
      <c r="AD376" s="175"/>
      <c r="AE376" s="173">
        <f>AO376*(1-$D$17/100)</f>
        <v>15.961888</v>
      </c>
      <c r="AF376" s="174">
        <f>AP376</f>
        <v>36</v>
      </c>
      <c r="AG376" s="174">
        <f>IF($D$57+AV376&gt;100,100,$D$57+AV376)</f>
        <v>55.143699999999995</v>
      </c>
      <c r="AH376" s="174">
        <f>AQ376</f>
        <v>287</v>
      </c>
      <c r="AI376" s="174">
        <f>$D$58+$D$19</f>
        <v>282.85969999999998</v>
      </c>
      <c r="AJ376" s="174">
        <f>10*AR376/(7-IF(AX376=1,0,3))</f>
        <v>1.2142857142857142</v>
      </c>
      <c r="AK376" s="174">
        <f>SUM(AL376:AN376)</f>
        <v>7592.4434369674418</v>
      </c>
      <c r="AL376" s="174">
        <f>(VLOOKUP(C376,$B$36:$AG$39,13,FALSE)+VLOOKUP(C376,$B$40:$AG$43,13,FALSE)*$D$54)*$D$59/100</f>
        <v>7592.4434369674418</v>
      </c>
      <c r="AM376" s="174"/>
      <c r="AN376" s="174"/>
      <c r="AO376" s="176">
        <v>16</v>
      </c>
      <c r="AP376" s="174">
        <v>36</v>
      </c>
      <c r="AQ376" s="175">
        <f>VLOOKUP(C376,$B$45:$AA$48,13,FALSE)</f>
        <v>287</v>
      </c>
      <c r="AR376" s="31">
        <f>IF(LEFT(E376,1)*1=1,$S$60,$R$60)</f>
        <v>0.85</v>
      </c>
      <c r="AS376" s="2">
        <f>IF(LEFT(E376,1)*1=2,$U$60,$T$60)</f>
        <v>0</v>
      </c>
      <c r="AT376" s="33">
        <f>IF(LEFT(E376,1)*1=3,$W$60,$V$60)</f>
        <v>0</v>
      </c>
      <c r="AU376" s="31">
        <f>IF(MID(E376,3,1)*1=1,$Y$60,$X$60)</f>
        <v>1</v>
      </c>
      <c r="AV376" s="2">
        <f>IF(MID(E376,3,1)*1=2,$AA$60,$Z$60)</f>
        <v>30</v>
      </c>
      <c r="AW376" s="33">
        <f>IF(MID(E376,3,1)*1=3,$AC$60,$AB$60)</f>
        <v>0</v>
      </c>
      <c r="AX376" s="31">
        <f>IF(MID(E376,5,1)*1=1,$AE$60,$AD$60)</f>
        <v>1</v>
      </c>
      <c r="AY376" s="33">
        <f>IF(MID(E376,5,1)*1=2,$AG$60,$AF$60)</f>
        <v>0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hidden="1" customHeight="1">
      <c r="A377" s="2"/>
      <c r="B377" s="107">
        <v>679</v>
      </c>
      <c r="C377" s="31">
        <v>7</v>
      </c>
      <c r="D377" s="111" t="s">
        <v>18</v>
      </c>
      <c r="E377" s="2" t="s">
        <v>155</v>
      </c>
      <c r="F377" s="2"/>
      <c r="G377" s="2" t="s">
        <v>186</v>
      </c>
      <c r="H377" s="33" t="s">
        <v>80</v>
      </c>
      <c r="I377" s="173">
        <f>M377/AE377</f>
        <v>1233.4340699830648</v>
      </c>
      <c r="J377" s="174">
        <f>AH377/AE377</f>
        <v>56.248369487638875</v>
      </c>
      <c r="K377" s="189">
        <f>RANK(I377,$I$76:$I$999)</f>
        <v>298</v>
      </c>
      <c r="L377" s="190" t="e">
        <f>RANK(I377,$I$461:$I$888)</f>
        <v>#N/A</v>
      </c>
      <c r="M377" s="173">
        <f>SUM(N377:R377)</f>
        <v>7959.9919336727962</v>
      </c>
      <c r="N377" s="174">
        <f>T377*(1+(IF((AG377+IF($D$62=1,15,0)+IF(F377="백어택",8,0))&gt;100,100,AG377+IF($D$62=1,15,0)+IF(F377="백어택",8,0))/100)*(AI377/100-1))</f>
        <v>4775.392098990902</v>
      </c>
      <c r="O377" s="174">
        <f>U377*(1+(IF(($D$57+IF($D$62=1,15,0)+IF(F377="백어택",8,0))&gt;100,100,$D$57+IF($D$62=1,15,0)+IF(F377="백어택",8,0))/100)*(AI377/100-1))</f>
        <v>3184.5998346818938</v>
      </c>
      <c r="P377" s="174"/>
      <c r="Q377" s="174"/>
      <c r="R377" s="175"/>
      <c r="S377" s="173">
        <f>SUM(T377:X377)</f>
        <v>6174.5927071802298</v>
      </c>
      <c r="T377" s="174">
        <f>AL377*IF(H377="근접",AT377,IF(AV377=1,AT377,1))*AU377*AX377*IF(F377="백어택",1.2,1)</f>
        <v>3704.2878276825363</v>
      </c>
      <c r="U377" s="174">
        <f>IF(AX377=1,AM377*IF(H377="근접",AT377,IF(AV377=1,AT377,1)),0)*AU377*AY377*IF(AX377=1,1,0)*IF(F377="백어택",1.2,1)</f>
        <v>2470.3048794976935</v>
      </c>
      <c r="V377" s="174"/>
      <c r="W377" s="174"/>
      <c r="X377" s="175"/>
      <c r="Y377" s="173">
        <f>SUM(Z377:AD377)</f>
        <v>13275.374320437493</v>
      </c>
      <c r="Z377" s="174">
        <f>T377*$D$58/100</f>
        <v>7964.2188295174528</v>
      </c>
      <c r="AA377" s="174">
        <f>U377*$D$58/100</f>
        <v>5311.1554909200404</v>
      </c>
      <c r="AB377" s="174"/>
      <c r="AC377" s="174"/>
      <c r="AD377" s="175"/>
      <c r="AE377" s="173">
        <f>(AO377*(1-$D$20/100)*(1-$D$17/100)-AR377)*IF(AW377="보스대상",1,POWER(0.85,AW377))</f>
        <v>6.4535204007961999</v>
      </c>
      <c r="AF377" s="174">
        <f>AP377</f>
        <v>36</v>
      </c>
      <c r="AG377" s="174">
        <f>IF($D$57&gt;100,100,$D$57)</f>
        <v>25.143699999999999</v>
      </c>
      <c r="AH377" s="174">
        <f>AQ377</f>
        <v>363</v>
      </c>
      <c r="AI377" s="174">
        <f>$D$58</f>
        <v>215</v>
      </c>
      <c r="AJ377" s="174">
        <f>10*AS377/IF(AX377=1,IF(AY377=1,4.5,4),4)</f>
        <v>2.2222222222222223</v>
      </c>
      <c r="AK377" s="174">
        <f>SUM(AL377:AN377)</f>
        <v>6174.5927071802298</v>
      </c>
      <c r="AL377" s="174">
        <f>IF(AV377=1,$D$61*(VLOOKUP(C377,$B$36:$AG$39,25,FALSE)+VLOOKUP(C377,$B$40:$AG$43,25,FALSE)*$D$54),(IF(H377="근접",$D$61*(VLOOKUP(C377,$B$36:$AG$39,25,FALSE)+VLOOKUP(C377,$B$40:$AG$43,25,FALSE)*$D$54),$D$60*(VLOOKUP(C377,$B$36:$AG$39,25,FALSE)+VLOOKUP(C377,$B$40:$AG$43,25,FALSE)*$D$54))))*$D$59/100</f>
        <v>3704.2878276825363</v>
      </c>
      <c r="AM377" s="174">
        <f>(IF(AV377=1,$D$61*(VLOOKUP(C377,$B$36:$AG$39,26,FALSE)+VLOOKUP(C377,$B$40:$AG$43,26,FALSE)*$D$54),IF(H377="근접",$D$61*(VLOOKUP(C377,$B$36:$AG$39,26,FALSE)+VLOOKUP(C377,$B$40:$AG$43,26,FALSE)*$D$54),$D$60*(VLOOKUP(C377,$B$36:$AG$39,26,FALSE)+VLOOKUP(C377,$B$40:$AG$43,26,FALSE)*$D$54))))*$D$59/100</f>
        <v>2470.3048794976935</v>
      </c>
      <c r="AN377" s="174"/>
      <c r="AO377" s="176">
        <v>24</v>
      </c>
      <c r="AP377" s="174">
        <v>36</v>
      </c>
      <c r="AQ377" s="175">
        <f>VLOOKUP(C377,$B$45:$AA$48,25,FALSE)</f>
        <v>363</v>
      </c>
      <c r="AR377" s="31">
        <f>IF(LEFT(E377,1)*1=1,$S$68,$R$68)</f>
        <v>4</v>
      </c>
      <c r="AS377" s="2">
        <f>IF(LEFT(E377,1)*1=2,$U$68,$T$68)</f>
        <v>1</v>
      </c>
      <c r="AT377" s="33">
        <f>IF(LEFT(E377,1)*1=3,$W$68,$V$68)</f>
        <v>1</v>
      </c>
      <c r="AU377" s="31">
        <f>IF(MID(E377,3,1)*1=1,$Y$68,$X$68)</f>
        <v>1</v>
      </c>
      <c r="AV377" s="2">
        <f>IF(MID(E377,3,1)*1=2,$AA$68,$Z$68)</f>
        <v>0</v>
      </c>
      <c r="AW377" s="33">
        <f>IF(MID(E377,3,1)*1=3,$AC$68,$AB$68)</f>
        <v>5</v>
      </c>
      <c r="AX377" s="31">
        <f>IF(MID(E377,5,1)*1=1,$AE$68,$AD$68)</f>
        <v>1</v>
      </c>
      <c r="AY377" s="33">
        <f>IF(MID(E377,5,1)*1=2,$AG$68,$AF$68)</f>
        <v>1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customHeight="1">
      <c r="A378" s="2"/>
      <c r="B378" s="107">
        <v>386</v>
      </c>
      <c r="C378" s="31">
        <v>10</v>
      </c>
      <c r="D378" s="111" t="s">
        <v>8</v>
      </c>
      <c r="E378" s="2" t="s">
        <v>144</v>
      </c>
      <c r="F378" s="2"/>
      <c r="G378" s="2"/>
      <c r="H378" s="33" t="s">
        <v>81</v>
      </c>
      <c r="I378" s="173">
        <f>M378/AE378</f>
        <v>1222.8198266061293</v>
      </c>
      <c r="J378" s="174">
        <f>AH378/AE378</f>
        <v>39.332184864514424</v>
      </c>
      <c r="K378" s="189">
        <f>RANK(I378,$I$76:$I$999)</f>
        <v>303</v>
      </c>
      <c r="L378" s="190" t="e">
        <f>RANK(I378,$I$461:$I$888)</f>
        <v>#N/A</v>
      </c>
      <c r="M378" s="173">
        <f>SUM(N378:R378)</f>
        <v>22676.715890532869</v>
      </c>
      <c r="N378" s="174">
        <f>T378*(1+(IF((AG378+IF($D$62=1,15,0)+IF(F378="백어택",8,0))&gt;100,100,AG378+IF($D$62=1,15,0)+IF(F378="백어택",8,0))/100)*($D$58/100-1))</f>
        <v>6393.4182605517954</v>
      </c>
      <c r="O378" s="174">
        <f>U378*(1+((IF(AG378+IF($D$62=1,15,0)+IF(F378="백어택",8,0)&gt;100,100,AG378+IF($D$62=1,15,0)+IF(F378="백어택",8,0))/100)*(AI378/100-1)))</f>
        <v>8141.6488149905372</v>
      </c>
      <c r="P378" s="174">
        <f>V378*(1+(IF(AG378+IF($D$62=1,15,0)+IF(F378="백어택",8,0)&gt;100,100,AG378+IF($D$62=1,15,0)+IF(F378="백어택",8,0))/100)*(AI378/100-1))</f>
        <v>8141.6488149905372</v>
      </c>
      <c r="Q378" s="174"/>
      <c r="R378" s="175"/>
      <c r="S378" s="173">
        <f>SUM(T378:X378)</f>
        <v>17590.405332970775</v>
      </c>
      <c r="T378" s="174">
        <f>AL378*IF(H378="근접",AR378,1)*AU378*AY378*IF(F378="백어택",1.2,1)</f>
        <v>4959.3962022196647</v>
      </c>
      <c r="U378" s="174">
        <f>AM378*IF(H378="근접",AR378,1)*AU378*AY378*IF(F378="백어택",1.2,1)</f>
        <v>6315.5045653755551</v>
      </c>
      <c r="V378" s="174">
        <f>IF(AX378=1,0,AM378*IF(H378="근접",AR378,1)*AU378*AY378)*IF(F378="백어택",1.2,1)</f>
        <v>6315.5045653755551</v>
      </c>
      <c r="W378" s="174"/>
      <c r="X378" s="175"/>
      <c r="Y378" s="173">
        <f>SUM(Z378:AD378)</f>
        <v>37819.371465887161</v>
      </c>
      <c r="Z378" s="174">
        <f>T378*$D$58/100</f>
        <v>10662.701834772279</v>
      </c>
      <c r="AA378" s="174">
        <f>U378*AI378/100</f>
        <v>13578.334815557442</v>
      </c>
      <c r="AB378" s="174">
        <f>V378*AI378/100</f>
        <v>13578.334815557442</v>
      </c>
      <c r="AC378" s="174"/>
      <c r="AD378" s="175"/>
      <c r="AE378" s="173">
        <f>AO378*(1-$D$20/100)*(1-$D$17/100)-AW378</f>
        <v>18.544609268784001</v>
      </c>
      <c r="AF378" s="174">
        <f>AP378</f>
        <v>36</v>
      </c>
      <c r="AG378" s="174">
        <f>IF($D$57&gt;100,100,$D$57)</f>
        <v>25.143699999999999</v>
      </c>
      <c r="AH378" s="174">
        <f>IF(AX378=1,AQ378,AQ378*1.4)</f>
        <v>729.4</v>
      </c>
      <c r="AI378" s="174">
        <f>$D$58</f>
        <v>215</v>
      </c>
      <c r="AJ378" s="174">
        <f>10/6/AX378</f>
        <v>1.1111111111111112</v>
      </c>
      <c r="AK378" s="174">
        <f>SUM(AL378:AN378)</f>
        <v>11274.90076759522</v>
      </c>
      <c r="AL378" s="174">
        <f>(IF(H378="근접",$D$61*(VLOOKUP(C378,$B$36:$AG$39,9,FALSE)+VLOOKUP(C378,$B$40:$AG$43,9,FALSE)*$D$54),$D$60*(VLOOKUP(C378,$B$36:$AG$39,9,FALSE)+VLOOKUP(C378,$B$40:$AG$43,9,FALSE)*$D$54)))*$D$59/100</f>
        <v>4959.3962022196647</v>
      </c>
      <c r="AM378" s="174">
        <f>(IF(H378="근접",$D$61*(VLOOKUP(C378,$B$36:$AG$39,10,FALSE)+VLOOKUP(C378,$B$40:$AG$43,10,FALSE)*$D$54),$D$60*(VLOOKUP(C378,$B$36:$AG$39,10,FALSE)+VLOOKUP(C378,$B$40:$AG$43,10,FALSE)*$D$54)))*$D$59/100</f>
        <v>6315.5045653755551</v>
      </c>
      <c r="AN378" s="174"/>
      <c r="AO378" s="176">
        <v>24</v>
      </c>
      <c r="AP378" s="174">
        <v>36</v>
      </c>
      <c r="AQ378" s="175">
        <f>VLOOKUP(C378,$B$45:$AA$48,9,FALSE)</f>
        <v>521</v>
      </c>
      <c r="AR378" s="31">
        <f>IF(LEFT(E378,1)*1=1,$S$58,$R$58)</f>
        <v>1</v>
      </c>
      <c r="AS378" s="2">
        <f>IF(LEFT(E378,1)*1=2,$U$58,$T$58)</f>
        <v>0</v>
      </c>
      <c r="AT378" s="33">
        <f>IF(LEFT(E378,1)*1=3,$W$58,$V$58)</f>
        <v>0</v>
      </c>
      <c r="AU378" s="31">
        <f>IF(MID(E378,3,1)*1=1,$Y$58,$X$58)</f>
        <v>1</v>
      </c>
      <c r="AV378" s="2">
        <f>IF(MID(E378,3,1)*1=2,$AA$58,$Z$58)</f>
        <v>0</v>
      </c>
      <c r="AW378" s="33">
        <f>IF(MID(E378,3,1)*1=3,$AC$58,$AB$58)</f>
        <v>0</v>
      </c>
      <c r="AX378" s="31">
        <f>IF(MID(E378,5,1)*1=1,$AE$58,$AD$58)</f>
        <v>1.5</v>
      </c>
      <c r="AY378" s="33">
        <f>IF(MID(E378,5,1)*1=2,$AG$58,$AF$58)</f>
        <v>1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customHeight="1">
      <c r="A379" s="2"/>
      <c r="B379" s="107">
        <v>878</v>
      </c>
      <c r="C379" s="31">
        <v>7</v>
      </c>
      <c r="D379" s="113" t="s">
        <v>15</v>
      </c>
      <c r="E379" s="2" t="s">
        <v>91</v>
      </c>
      <c r="F379" s="2"/>
      <c r="G379" s="2"/>
      <c r="H379" s="33">
        <f>IF(AX379=100,4,3)</f>
        <v>3</v>
      </c>
      <c r="I379" s="173">
        <f>M379/AE379</f>
        <v>1203.4631188496796</v>
      </c>
      <c r="J379" s="174">
        <f>AH379/AE379</f>
        <v>13.766124241276053</v>
      </c>
      <c r="K379" s="189">
        <f>RANK(I379,$I$76:$I$999)</f>
        <v>304</v>
      </c>
      <c r="L379" s="190" t="e">
        <f>RANK(I379,$I$889:$I$999)</f>
        <v>#N/A</v>
      </c>
      <c r="M379" s="173">
        <f>SUM(N379:R379)*(1+$D$22/100)</f>
        <v>36017.894091017391</v>
      </c>
      <c r="N379" s="174">
        <f>T379*(1+(IF((AG379+IF($D$62=1,15,0)+IF(F379="백어택",8,0))&gt;100,100,AG379+IF($D$62=1,15,0)+IF(F379="백어택",8,0))/100)*(AI379/100-1))</f>
        <v>6768.2163855120853</v>
      </c>
      <c r="O379" s="174">
        <f>U379*(1+(IF((AG379+IF($D$62=1,15,0)+IF(F379="백어택",8,0))&gt;100,100,AG379+IF($D$62=1,15,0)+IF(F379="백어택",8,0))/100)*(AI379/100-1))</f>
        <v>6768.2163855120853</v>
      </c>
      <c r="P379" s="174">
        <f>V379*(1+(IF((AG379+IF($D$62=1,15,0)+IF(F379="백어택",8,0))&gt;100,100,AG379+IF($D$62=1,15,0)+IF(F379="백어택",8,0))/100)*(AI379/100-1))</f>
        <v>6768.2163855120853</v>
      </c>
      <c r="Q379" s="174">
        <f>W379*(1+(IF((AG379+IF($D$62=1,15,0)+IF(F379="백어택",8,0))&gt;100,100,AG379+IF($D$62=1,15,0)+IF(F379="백어택",8,0))/100)*(AI379/100-1))</f>
        <v>0</v>
      </c>
      <c r="R379" s="175">
        <f>X379*(1+(IF(($D$57+IF($D$62=1,15,0)+IF(F379="백어택",8,0))&gt;100,100,$D$57+IF($D$62=1,15,0)+IF(F379="백어택",8,0))/100)*(AI379/100-1))</f>
        <v>12182.789493921753</v>
      </c>
      <c r="S379" s="173">
        <f>SUM(T379:X379)</f>
        <v>25200.616211369255</v>
      </c>
      <c r="T379" s="174">
        <f>AL379*AS379*AY379</f>
        <v>5250.1283773685946</v>
      </c>
      <c r="U379" s="174">
        <f>AL379*AS379*AY379</f>
        <v>5250.1283773685946</v>
      </c>
      <c r="V379" s="174">
        <f>AL379*AS379*AY379</f>
        <v>5250.1283773685946</v>
      </c>
      <c r="W379" s="174">
        <f>IF(H379=4,AL379*AS379*IF(AT379=0,AY379,1),0)</f>
        <v>0</v>
      </c>
      <c r="X379" s="175">
        <f>AL379*IF(H379=3,9,IF(AT379=1,10,9))*IF(AW379=1,0,AW379)</f>
        <v>9450.2310792634707</v>
      </c>
      <c r="Y379" s="173">
        <f>SUM(Z379:AD379)</f>
        <v>54181.324854443897</v>
      </c>
      <c r="Z379" s="174">
        <f>T379*AI379/100</f>
        <v>11287.776011342479</v>
      </c>
      <c r="AA379" s="174">
        <f>U379*AI379/100</f>
        <v>11287.776011342479</v>
      </c>
      <c r="AB379" s="174">
        <f>V379*AI379/100</f>
        <v>11287.776011342479</v>
      </c>
      <c r="AC379" s="174">
        <f>W379*AI379/100</f>
        <v>0</v>
      </c>
      <c r="AD379" s="175">
        <f>X379*AI379/100</f>
        <v>20317.996820416462</v>
      </c>
      <c r="AE379" s="173">
        <f>AO379*(1-$D$17/100)</f>
        <v>29.928540000000002</v>
      </c>
      <c r="AF379" s="174">
        <f>AP379</f>
        <v>36</v>
      </c>
      <c r="AG379" s="174">
        <f>IF($D$57+AX379&gt;100,100,$D$57+AX379)</f>
        <v>25.143699999999999</v>
      </c>
      <c r="AH379" s="174">
        <f>AQ379</f>
        <v>412</v>
      </c>
      <c r="AI379" s="174">
        <f>$D$58</f>
        <v>215</v>
      </c>
      <c r="AJ379" s="174">
        <f>10*AU379/IF(AT379=1,2.5,(IF(AY379=1,3,2.5)))</f>
        <v>3.3333333333333335</v>
      </c>
      <c r="AK379" s="174">
        <f>SUM(AL379:AN379)</f>
        <v>5250.1283773685946</v>
      </c>
      <c r="AL379" s="174">
        <f>((VLOOKUP(C379,$B$36:$AG$39,22,FALSE)+VLOOKUP(C379,$B$40:$AG$43,22,FALSE)*$D$54))*$D$59/100</f>
        <v>5250.1283773685946</v>
      </c>
      <c r="AM379" s="174"/>
      <c r="AN379" s="174"/>
      <c r="AO379" s="176">
        <v>30</v>
      </c>
      <c r="AP379" s="174">
        <v>36</v>
      </c>
      <c r="AQ379" s="175">
        <f>VLOOKUP(C379,$B$45:$AA$48,22,FALSE)</f>
        <v>412</v>
      </c>
      <c r="AR379" s="31">
        <f>IF(LEFT(E379,1)*1=1,$S$65,$R$65)</f>
        <v>0</v>
      </c>
      <c r="AS379" s="2">
        <f>IF(LEFT(E379,1)*1=2,$U$65,$T$65)</f>
        <v>1</v>
      </c>
      <c r="AT379" s="33">
        <f>IF(LEFT(E379,1)*1=3,$W$65,$V$65)</f>
        <v>0</v>
      </c>
      <c r="AU379" s="31">
        <f>IF(MID(E379,3,1)*1=1,$Y$65,$X$65)</f>
        <v>1</v>
      </c>
      <c r="AV379" s="2">
        <f>IF(MID(E379,3,1)*1=2,$AA$65,$Z$65)</f>
        <v>0</v>
      </c>
      <c r="AW379" s="33">
        <f>IF(MID(E379,3,1)*1=3,$AC$65,$AB$65)</f>
        <v>0.2</v>
      </c>
      <c r="AX379" s="31">
        <f>IF(MID(E379,5,1)*1=1,$AE$65,$AD$65)</f>
        <v>0</v>
      </c>
      <c r="AY379" s="33">
        <f>IF(MID(E379,5,1)*1=2,$AG$65,$AF$65)</f>
        <v>1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customHeight="1">
      <c r="A380" s="2"/>
      <c r="B380" s="107">
        <v>884</v>
      </c>
      <c r="C380" s="31">
        <v>7</v>
      </c>
      <c r="D380" s="113" t="s">
        <v>15</v>
      </c>
      <c r="E380" s="2" t="s">
        <v>134</v>
      </c>
      <c r="F380" s="2"/>
      <c r="G380" s="2"/>
      <c r="H380" s="33">
        <f>IF(AX380=100,4,3)</f>
        <v>3</v>
      </c>
      <c r="I380" s="173">
        <f>M380/AE380</f>
        <v>1203.4631188496796</v>
      </c>
      <c r="J380" s="174">
        <f>AH380/AE380</f>
        <v>13.766124241276053</v>
      </c>
      <c r="K380" s="189">
        <f>RANK(I380,$I$76:$I$999)</f>
        <v>304</v>
      </c>
      <c r="L380" s="190" t="e">
        <f>RANK(I380,$I$889:$I$999)</f>
        <v>#N/A</v>
      </c>
      <c r="M380" s="173">
        <f>SUM(N380:R380)*(1+$D$22/100)</f>
        <v>36017.894091017391</v>
      </c>
      <c r="N380" s="174">
        <f>T380*(1+(IF((AG380+IF($D$62=1,15,0)+IF(F380="백어택",8,0))&gt;100,100,AG380+IF($D$62=1,15,0)+IF(F380="백어택",8,0))/100)*(AI380/100-1))</f>
        <v>6768.2163855120853</v>
      </c>
      <c r="O380" s="174">
        <f>U380*(1+(IF((AG380+IF($D$62=1,15,0)+IF(F380="백어택",8,0))&gt;100,100,AG380+IF($D$62=1,15,0)+IF(F380="백어택",8,0))/100)*(AI380/100-1))</f>
        <v>6768.2163855120853</v>
      </c>
      <c r="P380" s="174">
        <f>V380*(1+(IF((AG380+IF($D$62=1,15,0)+IF(F380="백어택",8,0))&gt;100,100,AG380+IF($D$62=1,15,0)+IF(F380="백어택",8,0))/100)*(AI380/100-1))</f>
        <v>6768.2163855120853</v>
      </c>
      <c r="Q380" s="174">
        <f>W380*(1+(IF((AG380+IF($D$62=1,15,0)+IF(F380="백어택",8,0))&gt;100,100,AG380+IF($D$62=1,15,0)+IF(F380="백어택",8,0))/100)*(AI380/100-1))</f>
        <v>0</v>
      </c>
      <c r="R380" s="175">
        <f>X380*(1+(IF(($D$57+IF($D$62=1,15,0)+IF(F380="백어택",8,0))&gt;100,100,$D$57+IF($D$62=1,15,0)+IF(F380="백어택",8,0))/100)*(AI380/100-1))</f>
        <v>12182.789493921753</v>
      </c>
      <c r="S380" s="173">
        <f>SUM(T380:X380)</f>
        <v>25200.616211369255</v>
      </c>
      <c r="T380" s="174">
        <f>AL380*AS380*AY380</f>
        <v>5250.1283773685946</v>
      </c>
      <c r="U380" s="174">
        <f>AL380*AS380*AY380</f>
        <v>5250.1283773685946</v>
      </c>
      <c r="V380" s="174">
        <f>AL380*AS380*AY380</f>
        <v>5250.1283773685946</v>
      </c>
      <c r="W380" s="174">
        <f>IF(H380=4,AL380*AS380*IF(AT380=0,AY380,1),0)</f>
        <v>0</v>
      </c>
      <c r="X380" s="175">
        <f>AL380*IF(H380=3,9,IF(AT380=1,10,9))*IF(AW380=1,0,AW380)</f>
        <v>9450.2310792634707</v>
      </c>
      <c r="Y380" s="173">
        <f>SUM(Z380:AD380)</f>
        <v>54181.324854443897</v>
      </c>
      <c r="Z380" s="174">
        <f>T380*AI380/100</f>
        <v>11287.776011342479</v>
      </c>
      <c r="AA380" s="174">
        <f>U380*AI380/100</f>
        <v>11287.776011342479</v>
      </c>
      <c r="AB380" s="174">
        <f>V380*AI380/100</f>
        <v>11287.776011342479</v>
      </c>
      <c r="AC380" s="174">
        <f>W380*AI380/100</f>
        <v>0</v>
      </c>
      <c r="AD380" s="175">
        <f>X380*AI380/100</f>
        <v>20317.996820416462</v>
      </c>
      <c r="AE380" s="173">
        <f>AO380*(1-$D$17/100)</f>
        <v>29.928540000000002</v>
      </c>
      <c r="AF380" s="174">
        <f>AP380</f>
        <v>36</v>
      </c>
      <c r="AG380" s="174">
        <f>IF($D$57+AX380&gt;100,100,$D$57+AX380)</f>
        <v>25.143699999999999</v>
      </c>
      <c r="AH380" s="174">
        <f>AQ380</f>
        <v>412</v>
      </c>
      <c r="AI380" s="174">
        <f>$D$58</f>
        <v>215</v>
      </c>
      <c r="AJ380" s="174">
        <f>10*AU380/IF(AT380=1,2.5,(IF(AY380=1,3,2.5)))</f>
        <v>4</v>
      </c>
      <c r="AK380" s="174">
        <f>SUM(AL380:AN380)</f>
        <v>5250.1283773685946</v>
      </c>
      <c r="AL380" s="174">
        <f>((VLOOKUP(C380,$B$36:$AG$39,22,FALSE)+VLOOKUP(C380,$B$40:$AG$43,22,FALSE)*$D$54))*$D$59/100</f>
        <v>5250.1283773685946</v>
      </c>
      <c r="AM380" s="174"/>
      <c r="AN380" s="174"/>
      <c r="AO380" s="176">
        <v>30</v>
      </c>
      <c r="AP380" s="174">
        <v>36</v>
      </c>
      <c r="AQ380" s="175">
        <f>VLOOKUP(C380,$B$45:$AA$48,22,FALSE)</f>
        <v>412</v>
      </c>
      <c r="AR380" s="31">
        <f>IF(LEFT(E380,1)*1=1,$S$65,$R$65)</f>
        <v>0</v>
      </c>
      <c r="AS380" s="2">
        <f>IF(LEFT(E380,1)*1=2,$U$65,$T$65)</f>
        <v>1</v>
      </c>
      <c r="AT380" s="74">
        <f>IF(LEFT(E380,1)*1=3,$W$65,$V$65)</f>
        <v>1</v>
      </c>
      <c r="AU380" s="31">
        <f>IF(MID(E380,3,1)*1=1,$Y$65,$X$65)</f>
        <v>1</v>
      </c>
      <c r="AV380" s="2">
        <f>IF(MID(E380,3,1)*1=2,$AA$65,$Z$65)</f>
        <v>0</v>
      </c>
      <c r="AW380" s="33">
        <f>IF(MID(E380,3,1)*1=3,$AC$65,$AB$65)</f>
        <v>0.2</v>
      </c>
      <c r="AX380" s="31">
        <f>IF(MID(E380,5,1)*1=1,$AE$65,$AD$65)</f>
        <v>0</v>
      </c>
      <c r="AY380" s="33">
        <f>IF(MID(E380,5,1)*1=2,$AG$65,$AF$65)</f>
        <v>1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customHeight="1">
      <c r="A381" s="2"/>
      <c r="B381" s="107">
        <v>325</v>
      </c>
      <c r="C381" s="31">
        <v>10</v>
      </c>
      <c r="D381" s="106" t="s">
        <v>20</v>
      </c>
      <c r="E381" s="2" t="s">
        <v>138</v>
      </c>
      <c r="F381" s="2" t="s">
        <v>149</v>
      </c>
      <c r="G381" s="2"/>
      <c r="H381" s="33"/>
      <c r="I381" s="173">
        <f>M381/AE381</f>
        <v>1203.1757629290414</v>
      </c>
      <c r="J381" s="174">
        <f>AH381/AE381</f>
        <v>24.558498343053152</v>
      </c>
      <c r="K381" s="189">
        <f>RANK(I381,$I$76:$I$999)</f>
        <v>306</v>
      </c>
      <c r="L381" s="190">
        <f>RANK(I381,$I$76:$I$460)</f>
        <v>306</v>
      </c>
      <c r="M381" s="173">
        <f>SUM(N381:R381)</f>
        <v>21605.576368711401</v>
      </c>
      <c r="N381" s="174">
        <f>T381*(1+(IF((AG381+IF($D$62=1,15,0)+IF(F381="백어택",8,0))&gt;100,100,(AG381+IF($D$62=1,15,0)+IF(F381="백어택",8,0)))/100)*((AI381/100-1)))</f>
        <v>10684.748807641499</v>
      </c>
      <c r="O381" s="174">
        <f>U381*(1+(IF(($D$57+IF($D$62=1,15,0)+IF(F381="백어택",8,0))&gt;100,100,$D$57+IF($D$62=1,15,0)+IF(F381="백어택",8,0))/100)*($D$58/100-1))</f>
        <v>10920.8275610699</v>
      </c>
      <c r="P381" s="174"/>
      <c r="Q381" s="174"/>
      <c r="R381" s="175"/>
      <c r="S381" s="173">
        <f>SUM(T381:X381)</f>
        <v>11859.635634978815</v>
      </c>
      <c r="T381" s="174">
        <f>AL381*AV381*IF(F381="백어택",1.2,1)</f>
        <v>3952.5962850750689</v>
      </c>
      <c r="U381" s="174">
        <f>AM381*AX381*AY381*IF(F381="백어택",1.2,1)</f>
        <v>7907.0393499037464</v>
      </c>
      <c r="V381" s="174"/>
      <c r="W381" s="174"/>
      <c r="X381" s="175"/>
      <c r="Y381" s="173">
        <f>SUM(Z381:AD381)</f>
        <v>25498.216615204452</v>
      </c>
      <c r="Z381" s="174">
        <f>T381*$D$58/100</f>
        <v>8498.0820129113981</v>
      </c>
      <c r="AA381" s="174">
        <f>U381*$D$58/100</f>
        <v>17000.134602293056</v>
      </c>
      <c r="AB381" s="174"/>
      <c r="AC381" s="174"/>
      <c r="AD381" s="175"/>
      <c r="AE381" s="173">
        <f>AO381*(1-$D$17/100)-AR381</f>
        <v>17.957124</v>
      </c>
      <c r="AF381" s="174">
        <f>AP381</f>
        <v>36</v>
      </c>
      <c r="AG381" s="174">
        <f>IF($D$57+AU381&gt;100,100,$D$57+AU381)</f>
        <v>85.143699999999995</v>
      </c>
      <c r="AH381" s="174">
        <f>AQ381*AS381</f>
        <v>441</v>
      </c>
      <c r="AI381" s="174">
        <f>$D$58+$D$19</f>
        <v>282.85969999999998</v>
      </c>
      <c r="AJ381" s="174">
        <f>10*IF(AV381=1,1,5/4.5)/IF(AX381=1,5,3.5)</f>
        <v>2.8571428571428572</v>
      </c>
      <c r="AK381" s="174">
        <f>SUM(AL381:AN381)</f>
        <v>6588.4299666891184</v>
      </c>
      <c r="AL381" s="174">
        <f>(VLOOKUP(C381,$B$36:$AG$39,29,FALSE)+VLOOKUP(C381,$B$40:$AG$43,29,FALSE)*$D$54)*$D$59/100</f>
        <v>3293.8302375625576</v>
      </c>
      <c r="AM381" s="174">
        <f>(VLOOKUP(C381,$B$36:$AG$39,30,FALSE)+VLOOKUP(C381,$B$40:$AG$43,30,FALSE)*$D$54)*$D$59/100</f>
        <v>3294.5997291265612</v>
      </c>
      <c r="AN381" s="174"/>
      <c r="AO381" s="176">
        <v>18</v>
      </c>
      <c r="AP381" s="174">
        <v>36</v>
      </c>
      <c r="AQ381" s="175">
        <f>VLOOKUP(C381,$B$45:$AG$48,29,FALSE)</f>
        <v>441</v>
      </c>
      <c r="AR381" s="31">
        <f>IF(LEFT(E381,1)*1=1,$S$70,$R$70)</f>
        <v>0</v>
      </c>
      <c r="AS381" s="2">
        <f>IF(LEFT(E381,1)*1=2,$U$70,$T$70)</f>
        <v>1</v>
      </c>
      <c r="AT381" s="33">
        <f>IF(LEFT(E381,1)*1=3,$W$70,$V$70)</f>
        <v>0</v>
      </c>
      <c r="AU381" s="31">
        <f>IF(MID(E381,3,1)*1=1,$Y$70,$X$70)</f>
        <v>60</v>
      </c>
      <c r="AV381" s="2">
        <f>IF(MID(E381,3,1)*1=2,$AA$70,$Z$70)</f>
        <v>1</v>
      </c>
      <c r="AW381" s="33">
        <f>IF(MID(E381,3,1)*1=3,$AC$70,$AB$70)</f>
        <v>0</v>
      </c>
      <c r="AX381" s="31">
        <f>IF(MID(E381,5,1)*1=1,$AE$70,$AD$70)</f>
        <v>2</v>
      </c>
      <c r="AY381" s="33">
        <f>IF(MID(E381,5,1)*1=2,$AG$70,$AF$70)</f>
        <v>1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customHeight="1">
      <c r="A382" s="2"/>
      <c r="B382" s="107">
        <v>331</v>
      </c>
      <c r="C382" s="31">
        <v>10</v>
      </c>
      <c r="D382" s="106" t="s">
        <v>20</v>
      </c>
      <c r="E382" s="2" t="s">
        <v>169</v>
      </c>
      <c r="F382" s="2" t="s">
        <v>149</v>
      </c>
      <c r="G382" s="2"/>
      <c r="H382" s="33"/>
      <c r="I382" s="173">
        <f>M382/AE382</f>
        <v>1203.1757629290414</v>
      </c>
      <c r="J382" s="174">
        <f>AH382/AE382</f>
        <v>12.279249171526576</v>
      </c>
      <c r="K382" s="189">
        <f>RANK(I382,$I$76:$I$999)</f>
        <v>306</v>
      </c>
      <c r="L382" s="190">
        <f>RANK(I382,$I$76:$I$460)</f>
        <v>306</v>
      </c>
      <c r="M382" s="173">
        <f>SUM(N382:R382)</f>
        <v>21605.576368711401</v>
      </c>
      <c r="N382" s="174">
        <f>T382*(1+(IF((AG382+IF($D$62=1,15,0)+IF(F382="백어택",8,0))&gt;100,100,(AG382+IF($D$62=1,15,0)+IF(F382="백어택",8,0)))/100)*((AI382/100-1)))</f>
        <v>10684.748807641499</v>
      </c>
      <c r="O382" s="174">
        <f>U382*(1+(IF(($D$57+IF($D$62=1,15,0)+IF(F382="백어택",8,0))&gt;100,100,$D$57+IF($D$62=1,15,0)+IF(F382="백어택",8,0))/100)*($D$58/100-1))</f>
        <v>10920.8275610699</v>
      </c>
      <c r="P382" s="174"/>
      <c r="Q382" s="174"/>
      <c r="R382" s="175"/>
      <c r="S382" s="173">
        <f>SUM(T382:X382)</f>
        <v>11859.635634978815</v>
      </c>
      <c r="T382" s="174">
        <f>AL382*AV382*IF(F382="백어택",1.2,1)</f>
        <v>3952.5962850750689</v>
      </c>
      <c r="U382" s="174">
        <f>AM382*AX382*AY382*IF(F382="백어택",1.2,1)</f>
        <v>7907.0393499037464</v>
      </c>
      <c r="V382" s="174"/>
      <c r="W382" s="174"/>
      <c r="X382" s="175"/>
      <c r="Y382" s="173">
        <f>SUM(Z382:AD382)</f>
        <v>25498.216615204452</v>
      </c>
      <c r="Z382" s="174">
        <f>T382*$D$58/100</f>
        <v>8498.0820129113981</v>
      </c>
      <c r="AA382" s="174">
        <f>U382*$D$58/100</f>
        <v>17000.134602293056</v>
      </c>
      <c r="AB382" s="174"/>
      <c r="AC382" s="174"/>
      <c r="AD382" s="175"/>
      <c r="AE382" s="173">
        <f>AO382*(1-$D$17/100)-AR382</f>
        <v>17.957124</v>
      </c>
      <c r="AF382" s="174">
        <f>AP382</f>
        <v>36</v>
      </c>
      <c r="AG382" s="174">
        <f>IF($D$57+AU382&gt;100,100,$D$57+AU382)</f>
        <v>85.143699999999995</v>
      </c>
      <c r="AH382" s="174">
        <f>AQ382*AS382</f>
        <v>220.5</v>
      </c>
      <c r="AI382" s="174">
        <f>$D$58+$D$19</f>
        <v>282.85969999999998</v>
      </c>
      <c r="AJ382" s="174">
        <f>10*IF(AV382=1,1,5/4.5)/IF(AX382=1,5,3.5)</f>
        <v>2.8571428571428572</v>
      </c>
      <c r="AK382" s="174">
        <f>SUM(AL382:AN382)</f>
        <v>6588.4299666891184</v>
      </c>
      <c r="AL382" s="174">
        <f>(VLOOKUP(C382,$B$36:$AG$39,29,FALSE)+VLOOKUP(C382,$B$40:$AG$43,29,FALSE)*$D$54)*$D$59/100</f>
        <v>3293.8302375625576</v>
      </c>
      <c r="AM382" s="174">
        <f>(VLOOKUP(C382,$B$36:$AG$39,30,FALSE)+VLOOKUP(C382,$B$40:$AG$43,30,FALSE)*$D$54)*$D$59/100</f>
        <v>3294.5997291265612</v>
      </c>
      <c r="AN382" s="174"/>
      <c r="AO382" s="176">
        <v>18</v>
      </c>
      <c r="AP382" s="174">
        <v>36</v>
      </c>
      <c r="AQ382" s="175">
        <f>VLOOKUP(C382,$B$45:$AG$48,29,FALSE)</f>
        <v>441</v>
      </c>
      <c r="AR382" s="31">
        <f>IF(LEFT(E382,1)*1=1,$S$70,$R$70)</f>
        <v>0</v>
      </c>
      <c r="AS382" s="2">
        <f>IF(LEFT(E382,1)*1=2,$U$70,$T$70)</f>
        <v>0.5</v>
      </c>
      <c r="AT382" s="33">
        <f>IF(LEFT(E382,1)*1=3,$W$70,$V$70)</f>
        <v>0</v>
      </c>
      <c r="AU382" s="31">
        <f>IF(MID(E382,3,1)*1=1,$Y$70,$X$70)</f>
        <v>60</v>
      </c>
      <c r="AV382" s="2">
        <f>IF(MID(E382,3,1)*1=2,$AA$70,$Z$70)</f>
        <v>1</v>
      </c>
      <c r="AW382" s="33">
        <f>IF(MID(E382,3,1)*1=3,$AC$70,$AB$70)</f>
        <v>0</v>
      </c>
      <c r="AX382" s="31">
        <f>IF(MID(E382,5,1)*1=1,$AE$70,$AD$70)</f>
        <v>2</v>
      </c>
      <c r="AY382" s="33">
        <f>IF(MID(E382,5,1)*1=2,$AG$70,$AF$70)</f>
        <v>1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customHeight="1">
      <c r="A383" s="2"/>
      <c r="B383" s="107">
        <v>334</v>
      </c>
      <c r="C383" s="31">
        <v>10</v>
      </c>
      <c r="D383" s="106" t="s">
        <v>20</v>
      </c>
      <c r="E383" s="2" t="s">
        <v>139</v>
      </c>
      <c r="F383" s="2" t="s">
        <v>149</v>
      </c>
      <c r="G383" s="2"/>
      <c r="H383" s="33"/>
      <c r="I383" s="173">
        <f>M383/AE383</f>
        <v>1203.1757629290414</v>
      </c>
      <c r="J383" s="174">
        <f>AH383/AE383</f>
        <v>24.558498343053152</v>
      </c>
      <c r="K383" s="189">
        <f>RANK(I383,$I$76:$I$999)</f>
        <v>306</v>
      </c>
      <c r="L383" s="190">
        <f>RANK(I383,$I$76:$I$460)</f>
        <v>306</v>
      </c>
      <c r="M383" s="173">
        <f>SUM(N383:R383)</f>
        <v>21605.576368711401</v>
      </c>
      <c r="N383" s="174">
        <f>T383*(1+(IF((AG383+IF($D$62=1,15,0)+IF(F383="백어택",8,0))&gt;100,100,(AG383+IF($D$62=1,15,0)+IF(F383="백어택",8,0)))/100)*((AI383/100-1)))</f>
        <v>10684.748807641499</v>
      </c>
      <c r="O383" s="174">
        <f>U383*(1+(IF(($D$57+IF($D$62=1,15,0)+IF(F383="백어택",8,0))&gt;100,100,$D$57+IF($D$62=1,15,0)+IF(F383="백어택",8,0))/100)*($D$58/100-1))</f>
        <v>10920.8275610699</v>
      </c>
      <c r="P383" s="174"/>
      <c r="Q383" s="174"/>
      <c r="R383" s="175"/>
      <c r="S383" s="173">
        <f>SUM(T383:X383)</f>
        <v>11859.635634978815</v>
      </c>
      <c r="T383" s="174">
        <f>AL383*AV383*IF(F383="백어택",1.2,1)</f>
        <v>3952.5962850750689</v>
      </c>
      <c r="U383" s="174">
        <f>AM383*AX383*AY383*IF(F383="백어택",1.2,1)</f>
        <v>7907.0393499037464</v>
      </c>
      <c r="V383" s="174"/>
      <c r="W383" s="174"/>
      <c r="X383" s="175"/>
      <c r="Y383" s="173">
        <f>SUM(Z383:AD383)</f>
        <v>25498.216615204452</v>
      </c>
      <c r="Z383" s="174">
        <f>T383*$D$58/100</f>
        <v>8498.0820129113981</v>
      </c>
      <c r="AA383" s="174">
        <f>U383*$D$58/100</f>
        <v>17000.134602293056</v>
      </c>
      <c r="AB383" s="174"/>
      <c r="AC383" s="174"/>
      <c r="AD383" s="175"/>
      <c r="AE383" s="173">
        <f>AO383*(1-$D$17/100)-AR383</f>
        <v>17.957124</v>
      </c>
      <c r="AF383" s="174">
        <f>AP383</f>
        <v>36</v>
      </c>
      <c r="AG383" s="174">
        <f>IF($D$57+AU383&gt;100,100,$D$57+AU383)</f>
        <v>85.143699999999995</v>
      </c>
      <c r="AH383" s="174">
        <f>AQ383*AS383</f>
        <v>441</v>
      </c>
      <c r="AI383" s="174">
        <f>$D$58+$D$19</f>
        <v>282.85969999999998</v>
      </c>
      <c r="AJ383" s="174">
        <f>10*IF(AV383=1,1,5/4.5)/IF(AX383=1,5,3.5)</f>
        <v>2</v>
      </c>
      <c r="AK383" s="174">
        <f>SUM(AL383:AN383)</f>
        <v>6588.4299666891184</v>
      </c>
      <c r="AL383" s="174">
        <f>(VLOOKUP(C383,$B$36:$AG$39,29,FALSE)+VLOOKUP(C383,$B$40:$AG$43,29,FALSE)*$D$54)*$D$59/100</f>
        <v>3293.8302375625576</v>
      </c>
      <c r="AM383" s="174">
        <f>(VLOOKUP(C383,$B$36:$AG$39,30,FALSE)+VLOOKUP(C383,$B$40:$AG$43,30,FALSE)*$D$54)*$D$59/100</f>
        <v>3294.5997291265612</v>
      </c>
      <c r="AN383" s="174"/>
      <c r="AO383" s="176">
        <v>18</v>
      </c>
      <c r="AP383" s="174">
        <v>36</v>
      </c>
      <c r="AQ383" s="175">
        <f>VLOOKUP(C383,$B$45:$AG$48,29,FALSE)</f>
        <v>441</v>
      </c>
      <c r="AR383" s="31">
        <f>IF(LEFT(E383,1)*1=1,$S$70,$R$70)</f>
        <v>0</v>
      </c>
      <c r="AS383" s="2">
        <f>IF(LEFT(E383,1)*1=2,$U$70,$T$70)</f>
        <v>1</v>
      </c>
      <c r="AT383" s="33">
        <f>IF(LEFT(E383,1)*1=3,$W$70,$V$70)</f>
        <v>0</v>
      </c>
      <c r="AU383" s="31">
        <f>IF(MID(E383,3,1)*1=1,$Y$70,$X$70)</f>
        <v>60</v>
      </c>
      <c r="AV383" s="2">
        <f>IF(MID(E383,3,1)*1=2,$AA$70,$Z$70)</f>
        <v>1</v>
      </c>
      <c r="AW383" s="33">
        <f>IF(MID(E383,3,1)*1=3,$AC$70,$AB$70)</f>
        <v>0</v>
      </c>
      <c r="AX383" s="31">
        <f>IF(MID(E383,5,1)*1=1,$AE$70,$AD$70)</f>
        <v>1</v>
      </c>
      <c r="AY383" s="33">
        <f>IF(MID(E383,5,1)*1=2,$AG$70,$AF$70)</f>
        <v>2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customHeight="1">
      <c r="A384" s="2"/>
      <c r="B384" s="107">
        <v>340</v>
      </c>
      <c r="C384" s="31">
        <v>10</v>
      </c>
      <c r="D384" s="106" t="s">
        <v>20</v>
      </c>
      <c r="E384" s="2" t="s">
        <v>170</v>
      </c>
      <c r="F384" s="2" t="s">
        <v>149</v>
      </c>
      <c r="G384" s="2"/>
      <c r="H384" s="33"/>
      <c r="I384" s="173">
        <f>M384/AE384</f>
        <v>1203.1757629290414</v>
      </c>
      <c r="J384" s="174">
        <f>AH384/AE384</f>
        <v>12.279249171526576</v>
      </c>
      <c r="K384" s="189">
        <f>RANK(I384,$I$76:$I$999)</f>
        <v>306</v>
      </c>
      <c r="L384" s="190">
        <f>RANK(I384,$I$76:$I$460)</f>
        <v>306</v>
      </c>
      <c r="M384" s="173">
        <f>SUM(N384:R384)</f>
        <v>21605.576368711401</v>
      </c>
      <c r="N384" s="174">
        <f>T384*(1+(IF((AG384+IF($D$62=1,15,0)+IF(F384="백어택",8,0))&gt;100,100,(AG384+IF($D$62=1,15,0)+IF(F384="백어택",8,0)))/100)*((AI384/100-1)))</f>
        <v>10684.748807641499</v>
      </c>
      <c r="O384" s="174">
        <f>U384*(1+(IF(($D$57+IF($D$62=1,15,0)+IF(F384="백어택",8,0))&gt;100,100,$D$57+IF($D$62=1,15,0)+IF(F384="백어택",8,0))/100)*($D$58/100-1))</f>
        <v>10920.8275610699</v>
      </c>
      <c r="P384" s="174"/>
      <c r="Q384" s="174"/>
      <c r="R384" s="175"/>
      <c r="S384" s="173">
        <f>SUM(T384:X384)</f>
        <v>11859.635634978815</v>
      </c>
      <c r="T384" s="174">
        <f>AL384*AV384*IF(F384="백어택",1.2,1)</f>
        <v>3952.5962850750689</v>
      </c>
      <c r="U384" s="174">
        <f>AM384*AX384*AY384*IF(F384="백어택",1.2,1)</f>
        <v>7907.0393499037464</v>
      </c>
      <c r="V384" s="174"/>
      <c r="W384" s="174"/>
      <c r="X384" s="175"/>
      <c r="Y384" s="173">
        <f>SUM(Z384:AD384)</f>
        <v>25498.216615204452</v>
      </c>
      <c r="Z384" s="174">
        <f>T384*$D$58/100</f>
        <v>8498.0820129113981</v>
      </c>
      <c r="AA384" s="174">
        <f>U384*$D$58/100</f>
        <v>17000.134602293056</v>
      </c>
      <c r="AB384" s="174"/>
      <c r="AC384" s="174"/>
      <c r="AD384" s="175"/>
      <c r="AE384" s="173">
        <f>AO384*(1-$D$17/100)-AR384</f>
        <v>17.957124</v>
      </c>
      <c r="AF384" s="174">
        <f>AP384</f>
        <v>36</v>
      </c>
      <c r="AG384" s="174">
        <f>IF($D$57+AU384&gt;100,100,$D$57+AU384)</f>
        <v>85.143699999999995</v>
      </c>
      <c r="AH384" s="174">
        <f>AQ384*AS384</f>
        <v>220.5</v>
      </c>
      <c r="AI384" s="174">
        <f>$D$58+$D$19</f>
        <v>282.85969999999998</v>
      </c>
      <c r="AJ384" s="174">
        <f>10*IF(AV384=1,1,5/4.5)/IF(AX384=1,5,3.5)</f>
        <v>2</v>
      </c>
      <c r="AK384" s="174">
        <f>SUM(AL384:AN384)</f>
        <v>6588.4299666891184</v>
      </c>
      <c r="AL384" s="174">
        <f>(VLOOKUP(C384,$B$36:$AG$39,29,FALSE)+VLOOKUP(C384,$B$40:$AG$43,29,FALSE)*$D$54)*$D$59/100</f>
        <v>3293.8302375625576</v>
      </c>
      <c r="AM384" s="174">
        <f>(VLOOKUP(C384,$B$36:$AG$39,30,FALSE)+VLOOKUP(C384,$B$40:$AG$43,30,FALSE)*$D$54)*$D$59/100</f>
        <v>3294.5997291265612</v>
      </c>
      <c r="AN384" s="174"/>
      <c r="AO384" s="176">
        <v>18</v>
      </c>
      <c r="AP384" s="174">
        <v>36</v>
      </c>
      <c r="AQ384" s="175">
        <f>VLOOKUP(C384,$B$45:$AG$48,29,FALSE)</f>
        <v>441</v>
      </c>
      <c r="AR384" s="31">
        <f>IF(LEFT(E384,1)*1=1,$S$70,$R$70)</f>
        <v>0</v>
      </c>
      <c r="AS384" s="2">
        <f>IF(LEFT(E384,1)*1=2,$U$70,$T$70)</f>
        <v>0.5</v>
      </c>
      <c r="AT384" s="33">
        <f>IF(LEFT(E384,1)*1=3,$W$70,$V$70)</f>
        <v>0</v>
      </c>
      <c r="AU384" s="31">
        <f>IF(MID(E384,3,1)*1=1,$Y$70,$X$70)</f>
        <v>60</v>
      </c>
      <c r="AV384" s="2">
        <f>IF(MID(E384,3,1)*1=2,$AA$70,$Z$70)</f>
        <v>1</v>
      </c>
      <c r="AW384" s="33">
        <f>IF(MID(E384,3,1)*1=3,$AC$70,$AB$70)</f>
        <v>0</v>
      </c>
      <c r="AX384" s="31">
        <f>IF(MID(E384,5,1)*1=1,$AE$70,$AD$70)</f>
        <v>1</v>
      </c>
      <c r="AY384" s="33">
        <f>IF(MID(E384,5,1)*1=2,$AG$70,$AF$70)</f>
        <v>2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customHeight="1">
      <c r="A385" s="2"/>
      <c r="B385" s="107">
        <v>649</v>
      </c>
      <c r="C385" s="31">
        <v>7</v>
      </c>
      <c r="D385" s="111" t="s">
        <v>18</v>
      </c>
      <c r="E385" s="2" t="s">
        <v>168</v>
      </c>
      <c r="F385" s="2"/>
      <c r="G385" s="2" t="s">
        <v>231</v>
      </c>
      <c r="H385" s="33" t="s">
        <v>81</v>
      </c>
      <c r="I385" s="173">
        <f>M385/AE385</f>
        <v>1201.8574827457276</v>
      </c>
      <c r="J385" s="174">
        <f>AH385/AE385</f>
        <v>19.57442158735774</v>
      </c>
      <c r="K385" s="189">
        <f>RANK(I385,$I$76:$I$999)</f>
        <v>310</v>
      </c>
      <c r="L385" s="190" t="e">
        <f>RANK(I385,$I$461:$I$888)</f>
        <v>#N/A</v>
      </c>
      <c r="M385" s="173">
        <f>SUM(N385:R385)</f>
        <v>22287.977414283829</v>
      </c>
      <c r="N385" s="174">
        <f>T385*(1+(IF((AG385+IF($D$62=1,15,0)+IF(F385="백어택",8,0))&gt;100,100,AG385+IF($D$62=1,15,0)+IF(F385="백어택",8,0))/100)*(AI385/100-1))</f>
        <v>13371.097877174525</v>
      </c>
      <c r="O385" s="174">
        <f>U385*(1+(IF(($D$57+IF($D$62=1,15,0)+IF(F385="백어택",8,0))&gt;100,100,$D$57+IF($D$62=1,15,0)+IF(F385="백어택",8,0))/100)*(AI385/100-1))</f>
        <v>8916.879537109302</v>
      </c>
      <c r="P385" s="174"/>
      <c r="Q385" s="174"/>
      <c r="R385" s="175"/>
      <c r="S385" s="173">
        <f>SUM(T385:X385)</f>
        <v>17288.859580104643</v>
      </c>
      <c r="T385" s="174">
        <f>AL385*IF(H385="근접",AT385,IF(AV385=1,AT385,1))*AU385*AX385*IF(F385="백어택",1.2,1)</f>
        <v>10372.005917511102</v>
      </c>
      <c r="U385" s="174">
        <f>IF(AX385=1,AM385*IF(H385="근접",AT385,IF(AV385=1,AT385,1)),0)*AU385*AY385*IF(AX385=1,1,0)*IF(F385="백어택",1.2,1)</f>
        <v>6916.8536625935412</v>
      </c>
      <c r="V385" s="174"/>
      <c r="W385" s="174"/>
      <c r="X385" s="175"/>
      <c r="Y385" s="173">
        <f>SUM(Z385:AD385)</f>
        <v>37171.048097224986</v>
      </c>
      <c r="Z385" s="174">
        <f>T385*$D$58/100</f>
        <v>22299.812722648872</v>
      </c>
      <c r="AA385" s="174">
        <f>U385*$D$58/100</f>
        <v>14871.235374576114</v>
      </c>
      <c r="AB385" s="174"/>
      <c r="AC385" s="174"/>
      <c r="AD385" s="175"/>
      <c r="AE385" s="173">
        <f>(AO385*(1-$D$20/100)*(1-$D$17/100)-AR385)*IF(AW385="보스대상",1,POWER(0.85,AW385))</f>
        <v>18.544609268784001</v>
      </c>
      <c r="AF385" s="174">
        <f>AP385</f>
        <v>36</v>
      </c>
      <c r="AG385" s="174">
        <f>IF($D$57&gt;100,100,$D$57)</f>
        <v>25.143699999999999</v>
      </c>
      <c r="AH385" s="174">
        <f>AQ385</f>
        <v>363</v>
      </c>
      <c r="AI385" s="174">
        <f>$D$58</f>
        <v>215</v>
      </c>
      <c r="AJ385" s="174">
        <f>10*AS385/IF(AX385=1,IF(AY385=1,4.5,4),4)</f>
        <v>1.7777777777777777</v>
      </c>
      <c r="AK385" s="174">
        <f>SUM(AL385:AN385)</f>
        <v>12349.18541436046</v>
      </c>
      <c r="AL385" s="174">
        <f>IF(AV385=1,$D$61*(VLOOKUP(C385,$B$36:$AG$39,25,FALSE)+VLOOKUP(C385,$B$40:$AG$43,25,FALSE)*$D$54),(IF(H385="근접",$D$61*(VLOOKUP(C385,$B$36:$AG$39,25,FALSE)+VLOOKUP(C385,$B$40:$AG$43,25,FALSE)*$D$54),$D$60*(VLOOKUP(C385,$B$36:$AG$39,25,FALSE)+VLOOKUP(C385,$B$40:$AG$43,25,FALSE)*$D$54))))*$D$59/100</f>
        <v>7408.5756553650726</v>
      </c>
      <c r="AM385" s="174">
        <f>(IF(AV385=1,$D$61*(VLOOKUP(C385,$B$36:$AG$39,26,FALSE)+VLOOKUP(C385,$B$40:$AG$43,26,FALSE)*$D$54),IF(H385="근접",$D$61*(VLOOKUP(C385,$B$36:$AG$39,26,FALSE)+VLOOKUP(C385,$B$40:$AG$43,26,FALSE)*$D$54),$D$60*(VLOOKUP(C385,$B$36:$AG$39,26,FALSE)+VLOOKUP(C385,$B$40:$AG$43,26,FALSE)*$D$54))))*$D$59/100</f>
        <v>4940.609758995387</v>
      </c>
      <c r="AN385" s="174"/>
      <c r="AO385" s="176">
        <v>24</v>
      </c>
      <c r="AP385" s="174">
        <v>36</v>
      </c>
      <c r="AQ385" s="175">
        <f>VLOOKUP(C385,$B$45:$AA$48,25,FALSE)</f>
        <v>363</v>
      </c>
      <c r="AR385" s="31">
        <f>IF(LEFT(E385,1)*1=1,$S$68,$R$68)</f>
        <v>0</v>
      </c>
      <c r="AS385" s="2">
        <f>IF(LEFT(E385,1)*1=2,$U$68,$T$68)</f>
        <v>0.8</v>
      </c>
      <c r="AT385" s="33">
        <f>IF(LEFT(E385,1)*1=3,$W$68,$V$68)</f>
        <v>1</v>
      </c>
      <c r="AU385" s="31">
        <f>IF(MID(E385,3,1)*1=1,$Y$68,$X$68)</f>
        <v>1.4</v>
      </c>
      <c r="AV385" s="2">
        <f>IF(MID(E385,3,1)*1=2,$AA$68,$Z$68)</f>
        <v>0</v>
      </c>
      <c r="AW385" s="33" t="str">
        <f>IF(MID(E385,3,1)*1=3,$AC$68,$AB$68)</f>
        <v>보스대상</v>
      </c>
      <c r="AX385" s="31">
        <f>IF(MID(E385,5,1)*1=1,$AE$68,$AD$68)</f>
        <v>1</v>
      </c>
      <c r="AY385" s="33">
        <f>IF(MID(E385,5,1)*1=2,$AG$68,$AF$68)</f>
        <v>1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customHeight="1">
      <c r="A386" s="2"/>
      <c r="B386" s="107">
        <v>213</v>
      </c>
      <c r="C386" s="31">
        <v>10</v>
      </c>
      <c r="D386" s="106" t="s">
        <v>10</v>
      </c>
      <c r="E386" s="2" t="s">
        <v>170</v>
      </c>
      <c r="F386" s="2"/>
      <c r="G386" s="2"/>
      <c r="H386" s="33"/>
      <c r="I386" s="173">
        <f>M386/AE386</f>
        <v>1200.1665077233038</v>
      </c>
      <c r="J386" s="174">
        <f>AH386/AE386</f>
        <v>25.811482952392598</v>
      </c>
      <c r="K386" s="189">
        <f>RANK(I386,$I$76:$I$999)</f>
        <v>311</v>
      </c>
      <c r="L386" s="190">
        <f>RANK(I386,$I$76:$I$460)</f>
        <v>311</v>
      </c>
      <c r="M386" s="173">
        <f>SUM(N386:R386)</f>
        <v>19156.923377630508</v>
      </c>
      <c r="N386" s="174">
        <f>T386*(1+(IF(($AG386+IF($D$62=1,15,0)+IF($F386="백어택",8,0))&gt;100,100,($AG386+IF($D$62=1,15,0)+IF($F386="백어택",8,0)))/100)*((($AI386+AY386)/100-1)))</f>
        <v>3281.2713198932488</v>
      </c>
      <c r="O386" s="174">
        <f>U386*(1+(IF(($AG386+IF($D$62=1,IF(AS386=15,0,15),0)+$AS386+IF($F386="백어택",8,0))&gt;100,100,($AG386+IF($D$62=1,IF(AS386=15,0,15),0)+$AS386+IF($F386="백어택",8,0)))/100)*((($AI386+$AY386)/100-1)))</f>
        <v>4094.8511394810912</v>
      </c>
      <c r="P386" s="174">
        <f>V386*(1+(IF(($AG386+IF($D$62=1,IF(AT386=15,0,15),0)+$AS386+IF($F386="백어택",8,0))&gt;100,100,($AG386+IF($D$62=1,IF(AT386=15,0,15),0)+$AS386+IF($F386="백어택",8,0)))/100)*((($AI386+$AY386)/100-1)))</f>
        <v>4094.8511394810912</v>
      </c>
      <c r="Q386" s="174">
        <f>W386*(1+(IF(($AG386+IF($D$62=1,IF(AU386=15,0,15),0)+$AS386+IF($F386="백어택",8,0))&gt;100,100,($AG386+IF($D$62=1,IF(AU386=15,0,15),0)+$AS386+IF($F386="백어택",8,0)))/100)*((($AI386+$AY386)/100-1)))</f>
        <v>4094.8511394810912</v>
      </c>
      <c r="R386" s="175">
        <f>X386*(1+(IF($D$57+AS386&gt;100,100,$D$57+AS386)/100)*(AI386/100-1))</f>
        <v>3591.0986392939858</v>
      </c>
      <c r="S386" s="173">
        <f>SUM(T386:X386)</f>
        <v>9740.9551649486511</v>
      </c>
      <c r="T386" s="174">
        <f>AL386*AX386*IF(F386="백어택",1.2,1)/4</f>
        <v>1917.5108592418605</v>
      </c>
      <c r="U386" s="174">
        <f>T386</f>
        <v>1917.5108592418605</v>
      </c>
      <c r="V386" s="174">
        <f>U386</f>
        <v>1917.5108592418605</v>
      </c>
      <c r="W386" s="174">
        <f>V386</f>
        <v>1917.5108592418605</v>
      </c>
      <c r="X386" s="175">
        <f>AL386*IF(AU386=1,0,IF(AX386=1,AU386,0.324))</f>
        <v>2070.9117279812094</v>
      </c>
      <c r="Y386" s="173">
        <f>SUM(Z386:AD386)</f>
        <v>21695.461855675792</v>
      </c>
      <c r="Z386" s="174">
        <f>T386*AI386/100</f>
        <v>5423.8654639189481</v>
      </c>
      <c r="AA386" s="174">
        <f>Z386</f>
        <v>5423.8654639189481</v>
      </c>
      <c r="AB386" s="174">
        <f>AA386</f>
        <v>5423.8654639189481</v>
      </c>
      <c r="AC386" s="174">
        <f>AB386</f>
        <v>5423.8654639189481</v>
      </c>
      <c r="AD386" s="175"/>
      <c r="AE386" s="173">
        <f>AO386*(1-$D$17/100)</f>
        <v>15.961888</v>
      </c>
      <c r="AF386" s="174">
        <f>AP386</f>
        <v>36</v>
      </c>
      <c r="AG386" s="174">
        <f>IF($D$57+AV386&gt;100,100,$D$57+AV386)</f>
        <v>25.143699999999999</v>
      </c>
      <c r="AH386" s="174">
        <f>AQ386</f>
        <v>412</v>
      </c>
      <c r="AI386" s="174">
        <f>$D$58+$D$19</f>
        <v>282.85969999999998</v>
      </c>
      <c r="AJ386" s="174">
        <f>10*AR386/(7-IF(AX386=1,0,3))</f>
        <v>1.4285714285714286</v>
      </c>
      <c r="AK386" s="174">
        <f>SUM(AL386:AN386)</f>
        <v>7670.0434369674422</v>
      </c>
      <c r="AL386" s="174">
        <f>(VLOOKUP(C386,$B$36:$AG$39,13,FALSE)+VLOOKUP(C386,$B$40:$AG$43,13,FALSE)*$D$54)*$D$59/100</f>
        <v>7670.0434369674422</v>
      </c>
      <c r="AM386" s="174"/>
      <c r="AN386" s="174"/>
      <c r="AO386" s="176">
        <v>16</v>
      </c>
      <c r="AP386" s="174">
        <v>36</v>
      </c>
      <c r="AQ386" s="175">
        <f>VLOOKUP(C386,$B$45:$AA$48,13,FALSE)</f>
        <v>412</v>
      </c>
      <c r="AR386" s="31">
        <f>IF(LEFT(E386,1)*1=1,$S$60,$R$60)</f>
        <v>1</v>
      </c>
      <c r="AS386" s="2">
        <f>IF(LEFT(E386,1)*1=2,$U$60,$T$60)</f>
        <v>15</v>
      </c>
      <c r="AT386" s="33">
        <f>IF(LEFT(E386,1)*1=3,$W$60,$V$60)</f>
        <v>0</v>
      </c>
      <c r="AU386" s="31">
        <f>IF(MID(E386,3,1)*1=1,$Y$60,$X$60)</f>
        <v>0.27</v>
      </c>
      <c r="AV386" s="2">
        <f>IF(MID(E386,3,1)*1=2,$AA$60,$Z$60)</f>
        <v>0</v>
      </c>
      <c r="AW386" s="33">
        <f>IF(MID(E386,3,1)*1=3,$AC$60,$AB$60)</f>
        <v>0</v>
      </c>
      <c r="AX386" s="31">
        <f>IF(MID(E386,5,1)*1=1,$AE$60,$AD$60)</f>
        <v>1</v>
      </c>
      <c r="AY386" s="33">
        <f>IF(MID(E386,5,1)*1=2,$AG$60,$AF$60)</f>
        <v>100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customHeight="1">
      <c r="A387" s="2"/>
      <c r="B387" s="107">
        <v>443</v>
      </c>
      <c r="C387" s="31">
        <v>7</v>
      </c>
      <c r="D387" s="111" t="s">
        <v>8</v>
      </c>
      <c r="E387" s="2" t="s">
        <v>148</v>
      </c>
      <c r="F387" s="2" t="s">
        <v>149</v>
      </c>
      <c r="G387" s="2"/>
      <c r="H387" s="33" t="s">
        <v>81</v>
      </c>
      <c r="I387" s="173">
        <f>M387/AE387</f>
        <v>1196.8545597568673</v>
      </c>
      <c r="J387" s="174">
        <f>AH387/AE387</f>
        <v>19.57442158735774</v>
      </c>
      <c r="K387" s="189">
        <f>RANK(I387,$I$76:$I$999)</f>
        <v>312</v>
      </c>
      <c r="L387" s="190" t="e">
        <f>RANK(I387,$I$461:$I$888)</f>
        <v>#N/A</v>
      </c>
      <c r="M387" s="173">
        <f>SUM(N387:R387)</f>
        <v>22195.200162253594</v>
      </c>
      <c r="N387" s="174">
        <f>T387*(1+(IF((AG387+IF($D$62=1,15,0)+IF(F387="백어택",8,0))&gt;100,100,AG387+IF($D$62=1,15,0)+IF(F387="백어택",8,0))/100)*($D$58/100-1))</f>
        <v>9763.425930591864</v>
      </c>
      <c r="O387" s="174">
        <f>U387*(1+((IF(AG387+IF($D$62=1,15,0)+IF(F387="백어택",8,0)&gt;100,100,AG387+IF($D$62=1,15,0)+IF(F387="백어택",8,0))/100)*(AI387/100-1)))</f>
        <v>12431.77423166173</v>
      </c>
      <c r="P387" s="174">
        <f>V387*(1+(IF(AG387+IF($D$62=1,15,0)+IF(F387="백어택",8,0)&gt;100,100,AG387+IF($D$62=1,15,0)+IF(F387="백어택",8,0))/100)*(AI387/100-1))</f>
        <v>0</v>
      </c>
      <c r="Q387" s="174"/>
      <c r="R387" s="175"/>
      <c r="S387" s="173">
        <f>SUM(T387:X387)</f>
        <v>16070.056969632784</v>
      </c>
      <c r="T387" s="174">
        <f>AL387*IF(H387="근접",AR387,1)*AU387*AY387*IF(F387="백어택",1.2,1)</f>
        <v>7069.0423954919852</v>
      </c>
      <c r="U387" s="174">
        <f>AM387*IF(H387="근접",AR387,1)*AU387*AY387*IF(F387="백어택",1.2,1)</f>
        <v>9001.0145741407996</v>
      </c>
      <c r="V387" s="174">
        <f>IF(AX387=1,0,AM387*IF(H387="근접",AR387,1)*AU387*AY387)*IF(F387="백어택",1.2,1)</f>
        <v>0</v>
      </c>
      <c r="W387" s="174"/>
      <c r="X387" s="175"/>
      <c r="Y387" s="173">
        <f>SUM(Z387:AD387)</f>
        <v>34550.622484710482</v>
      </c>
      <c r="Z387" s="174">
        <f>T387*$D$58/100</f>
        <v>15198.441150307766</v>
      </c>
      <c r="AA387" s="174">
        <f>U387*AI387/100</f>
        <v>19352.181334402718</v>
      </c>
      <c r="AB387" s="174">
        <f>V387*AI387/100</f>
        <v>0</v>
      </c>
      <c r="AC387" s="174"/>
      <c r="AD387" s="175"/>
      <c r="AE387" s="173">
        <f>AO387*(1-$D$20/100)*(1-$D$17/100)-AW387</f>
        <v>18.544609268784001</v>
      </c>
      <c r="AF387" s="174">
        <f>AP387</f>
        <v>36</v>
      </c>
      <c r="AG387" s="174">
        <f>IF($D$57&gt;100,100,$D$57)</f>
        <v>25.143699999999999</v>
      </c>
      <c r="AH387" s="174">
        <f>IF(AX387=1,AQ387,AQ387*1.4)</f>
        <v>363</v>
      </c>
      <c r="AI387" s="174">
        <f>$D$58</f>
        <v>215</v>
      </c>
      <c r="AJ387" s="174">
        <f>10/6/AX387</f>
        <v>1.6666666666666667</v>
      </c>
      <c r="AK387" s="174">
        <f>SUM(AL387:AN387)</f>
        <v>11159.761784467213</v>
      </c>
      <c r="AL387" s="174">
        <f>(IF(H387="근접",$D$61*(VLOOKUP(C387,$B$36:$AG$39,9,FALSE)+VLOOKUP(C387,$B$40:$AG$43,9,FALSE)*$D$54),$D$60*(VLOOKUP(C387,$B$36:$AG$39,9,FALSE)+VLOOKUP(C387,$B$40:$AG$43,9,FALSE)*$D$54)))*$D$59/100</f>
        <v>4909.0572190916564</v>
      </c>
      <c r="AM387" s="174">
        <f>(IF(H387="근접",$D$61*(VLOOKUP(C387,$B$36:$AG$39,10,FALSE)+VLOOKUP(C387,$B$40:$AG$43,10,FALSE)*$D$54),$D$60*(VLOOKUP(C387,$B$36:$AG$39,10,FALSE)+VLOOKUP(C387,$B$40:$AG$43,10,FALSE)*$D$54)))*$D$59/100</f>
        <v>6250.7045653755558</v>
      </c>
      <c r="AN387" s="174"/>
      <c r="AO387" s="176">
        <v>24</v>
      </c>
      <c r="AP387" s="174">
        <v>36</v>
      </c>
      <c r="AQ387" s="175">
        <f>VLOOKUP(C387,$B$45:$AA$48,9,FALSE)</f>
        <v>363</v>
      </c>
      <c r="AR387" s="31">
        <f>IF(LEFT(E387,1)*1=1,$S$58,$R$58)</f>
        <v>1.2</v>
      </c>
      <c r="AS387" s="2">
        <f>IF(LEFT(E387,1)*1=2,$U$58,$T$58)</f>
        <v>0</v>
      </c>
      <c r="AT387" s="33">
        <f>IF(LEFT(E387,1)*1=3,$W$58,$V$58)</f>
        <v>0</v>
      </c>
      <c r="AU387" s="31">
        <f>IF(MID(E387,3,1)*1=1,$Y$58,$X$58)</f>
        <v>1</v>
      </c>
      <c r="AV387" s="2">
        <f>IF(MID(E387,3,1)*1=2,$AA$58,$Z$58)</f>
        <v>0</v>
      </c>
      <c r="AW387" s="33">
        <f>IF(MID(E387,3,1)*1=3,$AC$58,$AB$58)</f>
        <v>0</v>
      </c>
      <c r="AX387" s="31">
        <f>IF(MID(E387,5,1)*1=1,$AE$58,$AD$58)</f>
        <v>1</v>
      </c>
      <c r="AY387" s="33">
        <f>IF(MID(E387,5,1)*1=2,$AG$58,$AF$58)</f>
        <v>1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customHeight="1">
      <c r="A388" s="2"/>
      <c r="B388" s="107">
        <v>403</v>
      </c>
      <c r="C388" s="31">
        <v>7</v>
      </c>
      <c r="D388" s="111" t="s">
        <v>8</v>
      </c>
      <c r="E388" s="2" t="s">
        <v>155</v>
      </c>
      <c r="F388" s="2"/>
      <c r="G388" s="2"/>
      <c r="H388" s="33" t="s">
        <v>81</v>
      </c>
      <c r="I388" s="173">
        <f>M388/AE388</f>
        <v>1186.9663952581036</v>
      </c>
      <c r="J388" s="174">
        <f>AH388/AE388</f>
        <v>24.957700361128268</v>
      </c>
      <c r="K388" s="189">
        <f>RANK(I388,$I$76:$I$999)</f>
        <v>313</v>
      </c>
      <c r="L388" s="190" t="e">
        <f>RANK(I388,$I$461:$I$888)</f>
        <v>#N/A</v>
      </c>
      <c r="M388" s="173">
        <f>SUM(N388:R388)</f>
        <v>17263.962434206147</v>
      </c>
      <c r="N388" s="174">
        <f>T388*(1+(IF((AG388+IF($D$62=1,15,0)+IF(F388="백어택",8,0))&gt;100,100,AG388+IF($D$62=1,15,0)+IF(F388="백어택",8,0))/100)*($D$58/100-1))</f>
        <v>7594.2283585055002</v>
      </c>
      <c r="O388" s="174">
        <f>U388*(1+((IF(AG388+IF($D$62=1,15,0)+IF(F388="백어택",8,0)&gt;100,100,AG388+IF($D$62=1,15,0)+IF(F388="백어택",8,0))/100)*(AI388/100-1)))</f>
        <v>9669.7340757006459</v>
      </c>
      <c r="P388" s="174">
        <f>V388*(1+(IF(AG388+IF($D$62=1,15,0)+IF(F388="백어택",8,0)&gt;100,100,AG388+IF($D$62=1,15,0)+IF(F388="백어택",8,0))/100)*(AI388/100-1))</f>
        <v>0</v>
      </c>
      <c r="Q388" s="174"/>
      <c r="R388" s="175"/>
      <c r="S388" s="173">
        <f>SUM(T388:X388)</f>
        <v>13391.714141360655</v>
      </c>
      <c r="T388" s="174">
        <f>AL388*IF(H388="근접",AR388,1)*AU388*AY388*IF(F388="백어택",1.2,1)</f>
        <v>5890.8686629099875</v>
      </c>
      <c r="U388" s="174">
        <f>AM388*IF(H388="근접",AR388,1)*AU388*AY388*IF(F388="백어택",1.2,1)</f>
        <v>7500.8454784506666</v>
      </c>
      <c r="V388" s="174">
        <f>IF(AX388=1,0,AM388*IF(H388="근접",AR388,1)*AU388*AY388)*IF(F388="백어택",1.2,1)</f>
        <v>0</v>
      </c>
      <c r="W388" s="174"/>
      <c r="X388" s="175"/>
      <c r="Y388" s="173">
        <f>SUM(Z388:AD388)</f>
        <v>28792.185403925407</v>
      </c>
      <c r="Z388" s="174">
        <f>T388*$D$58/100</f>
        <v>12665.367625256475</v>
      </c>
      <c r="AA388" s="174">
        <f>U388*AI388/100</f>
        <v>16126.817778668932</v>
      </c>
      <c r="AB388" s="174">
        <f>V388*AI388/100</f>
        <v>0</v>
      </c>
      <c r="AC388" s="174"/>
      <c r="AD388" s="175"/>
      <c r="AE388" s="173">
        <f>AO388*(1-$D$20/100)*(1-$D$17/100)-AW388</f>
        <v>14.544609268784001</v>
      </c>
      <c r="AF388" s="174">
        <f>AP388</f>
        <v>36</v>
      </c>
      <c r="AG388" s="174">
        <f>IF($D$57&gt;100,100,$D$57)</f>
        <v>25.143699999999999</v>
      </c>
      <c r="AH388" s="174">
        <f>IF(AX388=1,AQ388,AQ388*1.4)</f>
        <v>363</v>
      </c>
      <c r="AI388" s="174">
        <f>$D$58</f>
        <v>215</v>
      </c>
      <c r="AJ388" s="174">
        <f>10/6/AX388</f>
        <v>1.6666666666666667</v>
      </c>
      <c r="AK388" s="174">
        <f>SUM(AL388:AN388)</f>
        <v>11159.761784467213</v>
      </c>
      <c r="AL388" s="174">
        <f>(IF(H388="근접",$D$61*(VLOOKUP(C388,$B$36:$AG$39,9,FALSE)+VLOOKUP(C388,$B$40:$AG$43,9,FALSE)*$D$54),$D$60*(VLOOKUP(C388,$B$36:$AG$39,9,FALSE)+VLOOKUP(C388,$B$40:$AG$43,9,FALSE)*$D$54)))*$D$59/100</f>
        <v>4909.0572190916564</v>
      </c>
      <c r="AM388" s="174">
        <f>(IF(H388="근접",$D$61*(VLOOKUP(C388,$B$36:$AG$39,10,FALSE)+VLOOKUP(C388,$B$40:$AG$43,10,FALSE)*$D$54),$D$60*(VLOOKUP(C388,$B$36:$AG$39,10,FALSE)+VLOOKUP(C388,$B$40:$AG$43,10,FALSE)*$D$54)))*$D$59/100</f>
        <v>6250.7045653755558</v>
      </c>
      <c r="AN388" s="174"/>
      <c r="AO388" s="176">
        <v>24</v>
      </c>
      <c r="AP388" s="174">
        <v>36</v>
      </c>
      <c r="AQ388" s="175">
        <f>VLOOKUP(C388,$B$45:$AA$48,9,FALSE)</f>
        <v>363</v>
      </c>
      <c r="AR388" s="31">
        <f>IF(LEFT(E388,1)*1=1,$S$58,$R$58)</f>
        <v>1.2</v>
      </c>
      <c r="AS388" s="2">
        <f>IF(LEFT(E388,1)*1=2,$U$58,$T$58)</f>
        <v>0</v>
      </c>
      <c r="AT388" s="33">
        <f>IF(LEFT(E388,1)*1=3,$W$58,$V$58)</f>
        <v>0</v>
      </c>
      <c r="AU388" s="31">
        <f>IF(MID(E388,3,1)*1=1,$Y$58,$X$58)</f>
        <v>1</v>
      </c>
      <c r="AV388" s="2">
        <f>IF(MID(E388,3,1)*1=2,$AA$58,$Z$58)</f>
        <v>0</v>
      </c>
      <c r="AW388" s="33">
        <f>IF(MID(E388,3,1)*1=3,$AC$58,$AB$58)</f>
        <v>4</v>
      </c>
      <c r="AX388" s="31">
        <f>IF(MID(E388,5,1)*1=1,$AE$58,$AD$58)</f>
        <v>1</v>
      </c>
      <c r="AY388" s="33">
        <f>IF(MID(E388,5,1)*1=2,$AG$58,$AF$58)</f>
        <v>1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customHeight="1">
      <c r="A389" s="2"/>
      <c r="B389" s="107">
        <v>803</v>
      </c>
      <c r="C389" s="31">
        <v>7</v>
      </c>
      <c r="D389" s="111" t="s">
        <v>21</v>
      </c>
      <c r="E389" s="2" t="s">
        <v>91</v>
      </c>
      <c r="F389" s="2" t="s">
        <v>149</v>
      </c>
      <c r="G389" s="2" t="s">
        <v>177</v>
      </c>
      <c r="H389" s="33"/>
      <c r="I389" s="173">
        <f>M389/AE389</f>
        <v>1185.585715029662</v>
      </c>
      <c r="J389" s="174">
        <f>AH389/AE389</f>
        <v>16.4648027309639</v>
      </c>
      <c r="K389" s="189">
        <f>RANK(I389,$I$76:$I$999)</f>
        <v>314</v>
      </c>
      <c r="L389" s="190" t="e">
        <f>RANK(I389,$I$461:$I$888)</f>
        <v>#N/A</v>
      </c>
      <c r="M389" s="173">
        <f>SUM(N389:R389)</f>
        <v>32979.335759815469</v>
      </c>
      <c r="N389" s="174">
        <f>T389*(1+(IF((AG389+IF($D$62=1,15,0)+IF(F389="백어택",8,0))&gt;100,100,AG389+IF($D$62=1,15,0)+IF(F389="백어택",8,0))/100)*(AI389/100-1))</f>
        <v>32979.335759815469</v>
      </c>
      <c r="O389" s="174"/>
      <c r="P389" s="174"/>
      <c r="Q389" s="174"/>
      <c r="R389" s="175">
        <f>X389*(1+(IF((AG389+IF($D$62=1,15,0))&gt;100,100,AG389+IF($D$62=1,15,0))/100)*(AI389/100-1))</f>
        <v>0</v>
      </c>
      <c r="S389" s="173">
        <f>SUM(T389:X389)</f>
        <v>23878.12682952037</v>
      </c>
      <c r="T389" s="174">
        <f>AL389*AW389*AX389*AY389*IF(F389="백어택",1.2,1)</f>
        <v>23878.12682952037</v>
      </c>
      <c r="U389" s="174"/>
      <c r="V389" s="174"/>
      <c r="W389" s="174"/>
      <c r="X389" s="175">
        <f>AL389*AS389+IF(AX389=1,AL389*AU389,AL389*AU389*2)</f>
        <v>0</v>
      </c>
      <c r="Y389" s="173">
        <f>SUM(Z389:AD389)</f>
        <v>51337.972683468797</v>
      </c>
      <c r="Z389" s="174">
        <f>T389*$D$58/100</f>
        <v>51337.972683468797</v>
      </c>
      <c r="AA389" s="174"/>
      <c r="AB389" s="174"/>
      <c r="AC389" s="174"/>
      <c r="AD389" s="175">
        <f>X389*$D$58/100</f>
        <v>0</v>
      </c>
      <c r="AE389" s="173">
        <f>AO389*(1-$D$20/100)*(1-$D$17/100)-AR389</f>
        <v>27.816913903176005</v>
      </c>
      <c r="AF389" s="174">
        <f>AP389</f>
        <v>36</v>
      </c>
      <c r="AG389" s="174">
        <f>IF($D$57&gt;100,100,$D$57)</f>
        <v>25.143699999999999</v>
      </c>
      <c r="AH389" s="174">
        <f>AQ389</f>
        <v>458</v>
      </c>
      <c r="AI389" s="174">
        <f>$D$58</f>
        <v>215</v>
      </c>
      <c r="AJ389" s="174">
        <f>10/6</f>
        <v>1.6666666666666667</v>
      </c>
      <c r="AK389" s="174">
        <f>SUM(AL389:AN389)</f>
        <v>13265.626016400207</v>
      </c>
      <c r="AL389" s="174">
        <f>(VLOOKUP(C389,$B$36:$AG$39,31,FALSE)+VLOOKUP(C389,$B$40:$AG$43,31,FALSE)*$D$54)*$D$59/100</f>
        <v>13265.626016400207</v>
      </c>
      <c r="AM389" s="174"/>
      <c r="AN389" s="174"/>
      <c r="AO389" s="176">
        <v>36</v>
      </c>
      <c r="AP389" s="174">
        <v>36</v>
      </c>
      <c r="AQ389" s="175">
        <f>VLOOKUP(C389,$B$45:$AG$48,31,FALSE)</f>
        <v>458</v>
      </c>
      <c r="AR389" s="31">
        <f>IF(LEFT(E389,1)*1=1,$S$71,$R$71)</f>
        <v>0</v>
      </c>
      <c r="AS389" s="2">
        <f>IF(LEFT(E389,1)*1=2,$U$71,$T$71)</f>
        <v>0</v>
      </c>
      <c r="AT389" s="33">
        <f>IF(LEFT(E389,1)*1=3,$W$71,$V$71)</f>
        <v>0</v>
      </c>
      <c r="AU389" s="31">
        <f>IF(MID(E389,3,1)*1=1,$Y$71,$X$71)</f>
        <v>0</v>
      </c>
      <c r="AV389" s="2">
        <f>IF(MID(E389,3,1)*1=2,$AA$71,$Z$71)</f>
        <v>0</v>
      </c>
      <c r="AW389" s="33">
        <f>IF(MID(E389,3,1)*1=3,$AC$71,$AB$71)</f>
        <v>1.5</v>
      </c>
      <c r="AX389" s="31">
        <f>IF(MID(E389,5,1)*1=1,$AE$71,$AD$71)</f>
        <v>1</v>
      </c>
      <c r="AY389" s="33">
        <f>IF(MID(E389,5,1)*1=2,$AG$71,$AF$71)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customHeight="1">
      <c r="A390" s="2"/>
      <c r="B390" s="107">
        <v>447</v>
      </c>
      <c r="C390" s="31">
        <v>4</v>
      </c>
      <c r="D390" s="111" t="s">
        <v>8</v>
      </c>
      <c r="E390" s="2" t="s">
        <v>148</v>
      </c>
      <c r="F390" s="2" t="s">
        <v>149</v>
      </c>
      <c r="G390" s="2"/>
      <c r="H390" s="33" t="s">
        <v>81</v>
      </c>
      <c r="I390" s="173">
        <f>M390/AE390</f>
        <v>1177.2861044225363</v>
      </c>
      <c r="J390" s="174">
        <f>AH390/AE390</f>
        <v>10.730881255879313</v>
      </c>
      <c r="K390" s="189">
        <f>RANK(I390,$I$76:$I$999)</f>
        <v>315</v>
      </c>
      <c r="L390" s="190" t="e">
        <f>RANK(I390,$I$461:$I$888)</f>
        <v>#N/A</v>
      </c>
      <c r="M390" s="173">
        <f>SUM(N390:R390)</f>
        <v>21832.310804084773</v>
      </c>
      <c r="N390" s="174">
        <f>T390*(1+(IF((AG390+IF($D$62=1,15,0)+IF(F390="백어택",8,0))&gt;100,100,AG390+IF($D$62=1,15,0)+IF(F390="백어택",8,0))/100)*($D$58/100-1))</f>
        <v>9604.317156831863</v>
      </c>
      <c r="O390" s="174">
        <f>U390*(1+((IF(AG390+IF($D$62=1,15,0)+IF(F390="백어택",8,0)&gt;100,100,AG390+IF($D$62=1,15,0)+IF(F390="백어택",8,0))/100)*(AI390/100-1)))</f>
        <v>12227.993647252912</v>
      </c>
      <c r="P390" s="174">
        <f>V390*(1+(IF(AG390+IF($D$62=1,15,0)+IF(F390="백어택",8,0)&gt;100,100,AG390+IF($D$62=1,15,0)+IF(F390="백어택",8,0))/100)*(AI390/100-1))</f>
        <v>0</v>
      </c>
      <c r="Q390" s="174"/>
      <c r="R390" s="175"/>
      <c r="S390" s="173">
        <f>SUM(T390:X390)</f>
        <v>15807.313105337114</v>
      </c>
      <c r="T390" s="174">
        <f>AL390*IF(H390="근접",AR390,1)*AU390*AY390*IF(F390="백어택",1.2,1)</f>
        <v>6953.8423954919845</v>
      </c>
      <c r="U390" s="174">
        <f>AM390*IF(H390="근접",AR390,1)*AU390*AY390*IF(F390="백어택",1.2,1)</f>
        <v>8853.4707098451308</v>
      </c>
      <c r="V390" s="174">
        <f>IF(AX390=1,0,AM390*IF(H390="근접",AR390,1)*AU390*AY390)*IF(F390="백어택",1.2,1)</f>
        <v>0</v>
      </c>
      <c r="W390" s="174"/>
      <c r="X390" s="175"/>
      <c r="Y390" s="173">
        <f>SUM(Z390:AD390)</f>
        <v>33985.723176474799</v>
      </c>
      <c r="Z390" s="174">
        <f>T390*$D$58/100</f>
        <v>14950.761150307768</v>
      </c>
      <c r="AA390" s="174">
        <f>U390*AI390/100</f>
        <v>19034.962026167032</v>
      </c>
      <c r="AB390" s="174">
        <f>V390*AI390/100</f>
        <v>0</v>
      </c>
      <c r="AC390" s="174"/>
      <c r="AD390" s="175"/>
      <c r="AE390" s="173">
        <f>AO390*(1-$D$20/100)*(1-$D$17/100)-AW390</f>
        <v>18.544609268784001</v>
      </c>
      <c r="AF390" s="174">
        <f>AP390</f>
        <v>36</v>
      </c>
      <c r="AG390" s="174">
        <f>IF($D$57&gt;100,100,$D$57)</f>
        <v>25.143699999999999</v>
      </c>
      <c r="AH390" s="174">
        <f>IF(AX390=1,AQ390,AQ390*1.4)</f>
        <v>199</v>
      </c>
      <c r="AI390" s="174">
        <f>$D$58</f>
        <v>215</v>
      </c>
      <c r="AJ390" s="174">
        <f>10/6/AX390</f>
        <v>1.6666666666666667</v>
      </c>
      <c r="AK390" s="174">
        <f>SUM(AL390:AN390)</f>
        <v>10977.300767595221</v>
      </c>
      <c r="AL390" s="174">
        <f>(IF(H390="근접",$D$61*(VLOOKUP(C390,$B$36:$AG$39,9,FALSE)+VLOOKUP(C390,$B$40:$AG$43,9,FALSE)*$D$54),$D$60*(VLOOKUP(C390,$B$36:$AG$39,9,FALSE)+VLOOKUP(C390,$B$40:$AG$43,9,FALSE)*$D$54)))*$D$59/100</f>
        <v>4829.0572190916564</v>
      </c>
      <c r="AM390" s="174">
        <f>(IF(H390="근접",$D$61*(VLOOKUP(C390,$B$36:$AG$39,10,FALSE)+VLOOKUP(C390,$B$40:$AG$43,10,FALSE)*$D$54),$D$60*(VLOOKUP(C390,$B$36:$AG$39,10,FALSE)+VLOOKUP(C390,$B$40:$AG$43,10,FALSE)*$D$54)))*$D$59/100</f>
        <v>6148.2435485035639</v>
      </c>
      <c r="AN390" s="174"/>
      <c r="AO390" s="176">
        <v>24</v>
      </c>
      <c r="AP390" s="174">
        <v>36</v>
      </c>
      <c r="AQ390" s="175">
        <f>VLOOKUP(C390,$B$45:$AA$48,9,FALSE)</f>
        <v>199</v>
      </c>
      <c r="AR390" s="31">
        <f>IF(LEFT(E390,1)*1=1,$S$58,$R$58)</f>
        <v>1.2</v>
      </c>
      <c r="AS390" s="2">
        <f>IF(LEFT(E390,1)*1=2,$U$58,$T$58)</f>
        <v>0</v>
      </c>
      <c r="AT390" s="33">
        <f>IF(LEFT(E390,1)*1=3,$W$58,$V$58)</f>
        <v>0</v>
      </c>
      <c r="AU390" s="31">
        <f>IF(MID(E390,3,1)*1=1,$Y$58,$X$58)</f>
        <v>1</v>
      </c>
      <c r="AV390" s="2">
        <f>IF(MID(E390,3,1)*1=2,$AA$58,$Z$58)</f>
        <v>0</v>
      </c>
      <c r="AW390" s="33">
        <f>IF(MID(E390,3,1)*1=3,$AC$58,$AB$58)</f>
        <v>0</v>
      </c>
      <c r="AX390" s="31">
        <f>IF(MID(E390,5,1)*1=1,$AE$58,$AD$58)</f>
        <v>1</v>
      </c>
      <c r="AY390" s="33">
        <f>IF(MID(E390,5,1)*1=2,$AG$58,$AF$58)</f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customHeight="1">
      <c r="A391" s="2"/>
      <c r="B391" s="107">
        <v>775</v>
      </c>
      <c r="C391" s="31">
        <v>7</v>
      </c>
      <c r="D391" s="111" t="s">
        <v>21</v>
      </c>
      <c r="E391" s="2" t="s">
        <v>155</v>
      </c>
      <c r="F391" s="2"/>
      <c r="G391" s="2" t="s">
        <v>177</v>
      </c>
      <c r="H391" s="33"/>
      <c r="I391" s="173">
        <f>M391/AE391</f>
        <v>1175.7906513922062</v>
      </c>
      <c r="J391" s="174">
        <f>AH391/AE391</f>
        <v>20.992886621481624</v>
      </c>
      <c r="K391" s="189">
        <f>RANK(I391,$I$76:$I$999)</f>
        <v>316</v>
      </c>
      <c r="L391" s="190" t="e">
        <f>RANK(I391,$I$461:$I$888)</f>
        <v>#N/A</v>
      </c>
      <c r="M391" s="173">
        <f>SUM(N391:R391)</f>
        <v>25652.123409582997</v>
      </c>
      <c r="N391" s="174">
        <f>T391*(1+(IF((AG391+IF($D$62=1,15,0)+IF(F391="백어택",8,0))&gt;100,100,AG391+IF($D$62=1,15,0)+IF(F391="백어택",8,0))/100)*(AI391/100-1))</f>
        <v>25652.123409582997</v>
      </c>
      <c r="O391" s="174"/>
      <c r="P391" s="174"/>
      <c r="Q391" s="174"/>
      <c r="R391" s="175">
        <f>X391*(1+(IF((AG391+IF($D$62=1,15,0))&gt;100,100,AG391+IF($D$62=1,15,0))/100)*(AI391/100-1))</f>
        <v>0</v>
      </c>
      <c r="S391" s="173">
        <f>SUM(T391:X391)</f>
        <v>19898.439024600309</v>
      </c>
      <c r="T391" s="174">
        <f>AL391*AW391*AX391*AY391*IF(F391="백어택",1.2,1)</f>
        <v>19898.439024600309</v>
      </c>
      <c r="U391" s="174"/>
      <c r="V391" s="174"/>
      <c r="W391" s="174"/>
      <c r="X391" s="175">
        <f>AL391*AS391+IF(AX391=1,AL391*AU391,AL391*AU391*2)</f>
        <v>0</v>
      </c>
      <c r="Y391" s="173">
        <f>SUM(Z391:AD391)</f>
        <v>42781.643902890661</v>
      </c>
      <c r="Z391" s="174">
        <f>T391*$D$58/100</f>
        <v>42781.643902890661</v>
      </c>
      <c r="AA391" s="174"/>
      <c r="AB391" s="174"/>
      <c r="AC391" s="174"/>
      <c r="AD391" s="175">
        <f>X391*$D$58/100</f>
        <v>0</v>
      </c>
      <c r="AE391" s="173">
        <f>AO391*(1-$D$20/100)*(1-$D$17/100)-AR391</f>
        <v>21.816913903176005</v>
      </c>
      <c r="AF391" s="174">
        <f>AP391</f>
        <v>36</v>
      </c>
      <c r="AG391" s="174">
        <f>IF($D$57&gt;100,100,$D$57)</f>
        <v>25.143699999999999</v>
      </c>
      <c r="AH391" s="174">
        <f>AQ391</f>
        <v>458</v>
      </c>
      <c r="AI391" s="174">
        <f>$D$58</f>
        <v>215</v>
      </c>
      <c r="AJ391" s="174">
        <f>10/6</f>
        <v>1.6666666666666667</v>
      </c>
      <c r="AK391" s="174">
        <f>SUM(AL391:AN391)</f>
        <v>13265.626016400207</v>
      </c>
      <c r="AL391" s="174">
        <f>(VLOOKUP(C391,$B$36:$AG$39,31,FALSE)+VLOOKUP(C391,$B$40:$AG$43,31,FALSE)*$D$54)*$D$59/100</f>
        <v>13265.626016400207</v>
      </c>
      <c r="AM391" s="174"/>
      <c r="AN391" s="174"/>
      <c r="AO391" s="176">
        <v>36</v>
      </c>
      <c r="AP391" s="174">
        <v>36</v>
      </c>
      <c r="AQ391" s="175">
        <f>VLOOKUP(C391,$B$45:$AG$48,31,FALSE)</f>
        <v>458</v>
      </c>
      <c r="AR391" s="31">
        <f>IF(LEFT(E391,1)*1=1,$S$71,$R$71)</f>
        <v>6</v>
      </c>
      <c r="AS391" s="2">
        <f>IF(LEFT(E391,1)*1=2,$U$71,$T$71)</f>
        <v>0</v>
      </c>
      <c r="AT391" s="33">
        <f>IF(LEFT(E391,1)*1=3,$W$71,$V$71)</f>
        <v>0</v>
      </c>
      <c r="AU391" s="31">
        <f>IF(MID(E391,3,1)*1=1,$Y$71,$X$71)</f>
        <v>0</v>
      </c>
      <c r="AV391" s="2">
        <f>IF(MID(E391,3,1)*1=2,$AA$71,$Z$71)</f>
        <v>0</v>
      </c>
      <c r="AW391" s="33">
        <f>IF(MID(E391,3,1)*1=3,$AC$71,$AB$71)</f>
        <v>1.5</v>
      </c>
      <c r="AX391" s="31">
        <f>IF(MID(E391,5,1)*1=1,$AE$71,$AD$71)</f>
        <v>1</v>
      </c>
      <c r="AY391" s="33">
        <f>IF(MID(E391,5,1)*1=2,$AG$71,$AF$71)</f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customHeight="1">
      <c r="A392" s="2"/>
      <c r="B392" s="107">
        <v>54</v>
      </c>
      <c r="C392" s="31">
        <v>10</v>
      </c>
      <c r="D392" s="106" t="s">
        <v>4</v>
      </c>
      <c r="E392" s="2" t="s">
        <v>141</v>
      </c>
      <c r="F392" s="2" t="s">
        <v>149</v>
      </c>
      <c r="G392" s="2" t="s">
        <v>172</v>
      </c>
      <c r="H392" s="33"/>
      <c r="I392" s="173">
        <f>M392/AE392</f>
        <v>1171.2245787072011</v>
      </c>
      <c r="J392" s="174">
        <f>AH392/AE392</f>
        <v>29.152775243964456</v>
      </c>
      <c r="K392" s="189">
        <f>RANK(I392,$I$76:$I$999)</f>
        <v>317</v>
      </c>
      <c r="L392" s="190">
        <f>RANK(I392,$I$76:$I$460)</f>
        <v>317</v>
      </c>
      <c r="M392" s="173">
        <f>SUM(N392:R392)</f>
        <v>14021.216661128645</v>
      </c>
      <c r="N392" s="174">
        <f>T392*(1+(IF((AG392+IF($D$62=1,15,0)+AT392+IF(F392="백어택",8,0))&gt;100,100,(AG392+IF($D$62=1,15,0)+AT392+IF(F392="백어택",8,0)))/100)*((AI392/100-1)))</f>
        <v>1432.1501003306757</v>
      </c>
      <c r="O392" s="174">
        <f>U392*(1+(IF((AG392+IF($D$62=1,15,0)+AX392+IF(F392="백어택",8,0))&gt;100,100,(AG392+IF($D$62=1,15,0)+AX392+IF(F392="백어택",8,0)))/100)*(AI392/100-1))</f>
        <v>12589.06656079797</v>
      </c>
      <c r="P392" s="174"/>
      <c r="Q392" s="174"/>
      <c r="R392" s="175"/>
      <c r="S392" s="173">
        <f>SUM(T392:X392)</f>
        <v>5886.6552451163907</v>
      </c>
      <c r="T392" s="174">
        <f>AL392*IF(F392="백어택",1.2,1)</f>
        <v>891.71382501763514</v>
      </c>
      <c r="U392" s="174">
        <f>AM392*AW392*AY392*IF(F392="백어택",1.2,1)</f>
        <v>4994.9414200987558</v>
      </c>
      <c r="V392" s="174"/>
      <c r="W392" s="174"/>
      <c r="X392" s="175"/>
      <c r="Y392" s="173">
        <f>SUM(Z392:AD392)</f>
        <v>12656.30877700024</v>
      </c>
      <c r="Z392" s="174">
        <f>T392*$D$58/100</f>
        <v>1917.1847237879153</v>
      </c>
      <c r="AA392" s="174">
        <f>U392*$D$58/100</f>
        <v>10739.124053212325</v>
      </c>
      <c r="AB392" s="174"/>
      <c r="AC392" s="174"/>
      <c r="AD392" s="175"/>
      <c r="AE392" s="173">
        <f>AO392*(1-$D$17/100)</f>
        <v>11.971416</v>
      </c>
      <c r="AF392" s="174">
        <f>AP392</f>
        <v>36</v>
      </c>
      <c r="AG392" s="174">
        <f>IF($D$57&gt;100,100,$D$57)</f>
        <v>25.143699999999999</v>
      </c>
      <c r="AH392" s="174">
        <f>AQ392</f>
        <v>349</v>
      </c>
      <c r="AI392" s="174">
        <f>$D$58+$D$19</f>
        <v>282.85969999999998</v>
      </c>
      <c r="AJ392" s="174">
        <f>10/IF(AY392=1,5,4)</f>
        <v>2</v>
      </c>
      <c r="AK392" s="174">
        <f>SUM(AL392:AN392)</f>
        <v>3716.2742709068129</v>
      </c>
      <c r="AL392" s="174">
        <f>(VLOOKUP(C392,$B$36:$AG$39,4,FALSE)+VLOOKUP(C392,$B$40:$AG$43,4,FALSE)*$D$54)*$D$59/100</f>
        <v>743.09485418136262</v>
      </c>
      <c r="AM392" s="174">
        <f>(VLOOKUP(C392,$B$36:$AG$39,5,FALSE)+VLOOKUP(C392,$B$40:$AG$43,5,FALSE)*$D$54)*$D$59/100</f>
        <v>2973.1794167254502</v>
      </c>
      <c r="AN392" s="174"/>
      <c r="AO392" s="176">
        <v>12</v>
      </c>
      <c r="AP392" s="174">
        <v>36</v>
      </c>
      <c r="AQ392" s="175">
        <f>VLOOKUP(C392,$B$45:$AA$48,4,FALSE)</f>
        <v>349</v>
      </c>
      <c r="AR392" s="31">
        <f>IF(LEFT(E392,1)*1=1,$S$54,$R$54)</f>
        <v>0</v>
      </c>
      <c r="AS392" s="2">
        <f>IF(LEFT(E392,1)*1=2,$U$54,$T$54)</f>
        <v>0</v>
      </c>
      <c r="AT392" s="33">
        <f>IF(LEFT(E392,1)*1=3,$W$54,$V$54)</f>
        <v>0</v>
      </c>
      <c r="AU392" s="31">
        <f>IF(MID(E392,3,1)*1=1,$Y$54,$X$54)</f>
        <v>0</v>
      </c>
      <c r="AV392" s="2">
        <f>IF(MID(E392,3,1)*1=2,$AA$54,$Z$54)</f>
        <v>0</v>
      </c>
      <c r="AW392" s="33">
        <f>IF(MID(E392,3,1)*1=3,$AC$54,$AB$54)</f>
        <v>1.4</v>
      </c>
      <c r="AX392" s="31">
        <f>IF(MID(E392,5,1)*1=1,$AE$54,$AD$54)</f>
        <v>50</v>
      </c>
      <c r="AY392" s="33">
        <f>IF(MID(E392,5,1)*1=2,$AG$54,$AF$54)</f>
        <v>1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customHeight="1">
      <c r="A393" s="2"/>
      <c r="B393" s="107">
        <v>121</v>
      </c>
      <c r="C393" s="31">
        <v>10</v>
      </c>
      <c r="D393" s="106" t="s">
        <v>6</v>
      </c>
      <c r="E393" s="2" t="s">
        <v>135</v>
      </c>
      <c r="F393" s="2"/>
      <c r="G393" s="2" t="s">
        <v>86</v>
      </c>
      <c r="H393" s="33"/>
      <c r="I393" s="173">
        <f>M393/AE393</f>
        <v>1168.7550541508676</v>
      </c>
      <c r="J393" s="174">
        <f>AH393/AE393</f>
        <v>23.505991271208018</v>
      </c>
      <c r="K393" s="189">
        <f>RANK(I393,$I$76:$I$999)</f>
        <v>318</v>
      </c>
      <c r="L393" s="190">
        <f>RANK(I393,$I$76:$I$460)</f>
        <v>318</v>
      </c>
      <c r="M393" s="173">
        <f>SUM(N393:R393)</f>
        <v>23319.421592237602</v>
      </c>
      <c r="N393" s="174">
        <f>T393*(1+(IF((AG393+IF($D$62=1,15,0)+IF(F393="백어택",8,0))&gt;100,100,(AG393+IF($D$62=1,15,0)+IF(F393="백어택",8,0)))/100)*((AI393/100-1)))</f>
        <v>23319.421592237602</v>
      </c>
      <c r="O393" s="174"/>
      <c r="P393" s="174"/>
      <c r="Q393" s="174"/>
      <c r="R393" s="175"/>
      <c r="S393" s="173">
        <f>SUM(T393:X393)</f>
        <v>15974.647147195106</v>
      </c>
      <c r="T393" s="174">
        <f>AL393*AW393*AT393*AX393*AY393</f>
        <v>15974.647147195106</v>
      </c>
      <c r="U393" s="174"/>
      <c r="V393" s="174"/>
      <c r="W393" s="174"/>
      <c r="X393" s="175"/>
      <c r="Y393" s="173">
        <f>SUM(Z393:AD393)</f>
        <v>34345.491366469476</v>
      </c>
      <c r="Z393" s="174">
        <f>T393*$D$58/100</f>
        <v>34345.491366469476</v>
      </c>
      <c r="AA393" s="174"/>
      <c r="AB393" s="174"/>
      <c r="AC393" s="174"/>
      <c r="AD393" s="175"/>
      <c r="AE393" s="173">
        <f>AO393*(1-$D$17/100)</f>
        <v>19.952359999999999</v>
      </c>
      <c r="AF393" s="174">
        <f>AP393</f>
        <v>36</v>
      </c>
      <c r="AG393" s="174">
        <f>IF($D$57+AV393&gt;100,100,$D$57+AV393)</f>
        <v>25.143699999999999</v>
      </c>
      <c r="AH393" s="174">
        <f>AQ393*AR393</f>
        <v>469</v>
      </c>
      <c r="AI393" s="174">
        <f>$D$58+$D$19</f>
        <v>282.85969999999998</v>
      </c>
      <c r="AJ393" s="174">
        <f>10/IF(AX393=1,IF(AY393=1,5,6),4)</f>
        <v>1.6666666666666667</v>
      </c>
      <c r="AK393" s="174">
        <f>SUM(AL393:AN393)</f>
        <v>7668.3214032234573</v>
      </c>
      <c r="AL393" s="174">
        <f>(VLOOKUP(C393,$B$36:$AG$39,7,FALSE)+VLOOKUP(C393,$B$40:$AG$43,7,FALSE)*$D$54)*$D$59/100</f>
        <v>7668.3214032234573</v>
      </c>
      <c r="AM393" s="174"/>
      <c r="AN393" s="174"/>
      <c r="AO393" s="176">
        <v>20</v>
      </c>
      <c r="AP393" s="174">
        <v>36</v>
      </c>
      <c r="AQ393" s="175">
        <f>VLOOKUP(C393,$B$45:$AA$48,7,FALSE)</f>
        <v>469</v>
      </c>
      <c r="AR393" s="31">
        <f>IF(LEFT(E393,1)*1=1,$S$56,$R$56)</f>
        <v>1</v>
      </c>
      <c r="AS393" s="2">
        <f>IF(LEFT(E393,1)*1=2,$U$56,$T$56)</f>
        <v>0</v>
      </c>
      <c r="AT393" s="33">
        <f>IF(LEFT(E393,1)*1=3,$W$56,$V$56)</f>
        <v>1.2</v>
      </c>
      <c r="AU393" s="31">
        <f>IF(MID(E393,3,1)*1=1,$Y$56,$X$56)</f>
        <v>0</v>
      </c>
      <c r="AV393" s="2">
        <f>IF(MID(E393,3,1)*1=2,$AA$56,$Z$56)</f>
        <v>0</v>
      </c>
      <c r="AW393" s="33">
        <f>IF(MID(E393,3,1)*1=3,$AC$56,$AB$56)</f>
        <v>1.24</v>
      </c>
      <c r="AX393" s="31">
        <f>IF(MID(E393,5,1)*1=1,$AE$56,$AD$56)</f>
        <v>1</v>
      </c>
      <c r="AY393" s="33">
        <f>IF(MID(E393,5,1)*1=2,$AG$56,$AF$56)</f>
        <v>1.4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customHeight="1">
      <c r="A394" s="2"/>
      <c r="B394" s="107">
        <v>129</v>
      </c>
      <c r="C394" s="31">
        <v>7</v>
      </c>
      <c r="D394" s="106" t="s">
        <v>6</v>
      </c>
      <c r="E394" s="2" t="s">
        <v>117</v>
      </c>
      <c r="F394" s="2"/>
      <c r="G394" s="2" t="s">
        <v>232</v>
      </c>
      <c r="H394" s="33"/>
      <c r="I394" s="173">
        <f>M394/AE394</f>
        <v>1167.1349555360757</v>
      </c>
      <c r="J394" s="174">
        <f>AH394/AE394</f>
        <v>16.338919305786384</v>
      </c>
      <c r="K394" s="189">
        <f>RANK(I394,$I$76:$I$999)</f>
        <v>319</v>
      </c>
      <c r="L394" s="190">
        <f>RANK(I394,$I$76:$I$460)</f>
        <v>319</v>
      </c>
      <c r="M394" s="173">
        <f>SUM(N394:R394)</f>
        <v>23287.096801439773</v>
      </c>
      <c r="N394" s="174">
        <f>T394*(1+(IF((AG394+IF($D$62=1,15,0)+IF(F394="백어택",8,0))&gt;100,100,(AG394+IF($D$62=1,15,0)+IF(F394="백어택",8,0)))/100)*((AI394/100-1)))</f>
        <v>23287.096801439773</v>
      </c>
      <c r="O394" s="174"/>
      <c r="P394" s="174"/>
      <c r="Q394" s="174"/>
      <c r="R394" s="175"/>
      <c r="S394" s="173">
        <f>SUM(T394:X394)</f>
        <v>9107.4256838681486</v>
      </c>
      <c r="T394" s="174">
        <f>AL394*AW394*AT394*AX394*AY394</f>
        <v>9107.4256838681486</v>
      </c>
      <c r="U394" s="174"/>
      <c r="V394" s="174"/>
      <c r="W394" s="174"/>
      <c r="X394" s="175"/>
      <c r="Y394" s="173">
        <f>SUM(Z394:AD394)</f>
        <v>19580.965220316521</v>
      </c>
      <c r="Z394" s="174">
        <f>T394*$D$58/100</f>
        <v>19580.965220316521</v>
      </c>
      <c r="AA394" s="174"/>
      <c r="AB394" s="174"/>
      <c r="AC394" s="174"/>
      <c r="AD394" s="175"/>
      <c r="AE394" s="173">
        <f>AO394*(1-$D$17/100)</f>
        <v>19.952359999999999</v>
      </c>
      <c r="AF394" s="174">
        <f>AP394</f>
        <v>36</v>
      </c>
      <c r="AG394" s="174">
        <f>IF($D$57+AV394&gt;100,100,$D$57+AV394)</f>
        <v>85.143699999999995</v>
      </c>
      <c r="AH394" s="174">
        <f>AQ394*AR394</f>
        <v>326</v>
      </c>
      <c r="AI394" s="174">
        <f>$D$58+$D$19</f>
        <v>282.85969999999998</v>
      </c>
      <c r="AJ394" s="174">
        <f>10/IF(AX394=1,IF(AY394=1,5,6),4)</f>
        <v>2</v>
      </c>
      <c r="AK394" s="174">
        <f>SUM(AL394:AN394)</f>
        <v>7589.521403223458</v>
      </c>
      <c r="AL394" s="174">
        <f>(VLOOKUP(C394,$B$36:$AG$39,7,FALSE)+VLOOKUP(C394,$B$40:$AG$43,7,FALSE)*$D$54)*$D$59/100</f>
        <v>7589.521403223458</v>
      </c>
      <c r="AM394" s="174"/>
      <c r="AN394" s="174"/>
      <c r="AO394" s="176">
        <v>20</v>
      </c>
      <c r="AP394" s="174">
        <v>36</v>
      </c>
      <c r="AQ394" s="175">
        <f>VLOOKUP(C394,$B$45:$AA$48,7,FALSE)</f>
        <v>326</v>
      </c>
      <c r="AR394" s="31">
        <f>IF(LEFT(E394,1)*1=1,$S$56,$R$56)</f>
        <v>1</v>
      </c>
      <c r="AS394" s="2">
        <f>IF(LEFT(E394,1)*1=2,$U$56,$T$56)</f>
        <v>0</v>
      </c>
      <c r="AT394" s="33">
        <f>IF(LEFT(E394,1)*1=3,$W$56,$V$56)</f>
        <v>1.2</v>
      </c>
      <c r="AU394" s="31">
        <f>IF(MID(E394,3,1)*1=1,$Y$56,$X$56)</f>
        <v>0</v>
      </c>
      <c r="AV394" s="2">
        <f>IF(MID(E394,3,1)*1=2,$AA$56,$Z$56)</f>
        <v>60</v>
      </c>
      <c r="AW394" s="33">
        <f>IF(MID(E394,3,1)*1=3,$AC$56,$AB$56)</f>
        <v>1</v>
      </c>
      <c r="AX394" s="31">
        <f>IF(MID(E394,5,1)*1=1,$AE$56,$AD$56)</f>
        <v>1</v>
      </c>
      <c r="AY394" s="33">
        <f>IF(MID(E394,5,1)*1=2,$AG$56,$AF$56)</f>
        <v>1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customHeight="1">
      <c r="A395" s="2"/>
      <c r="B395" s="107">
        <v>402</v>
      </c>
      <c r="C395" s="31">
        <v>7</v>
      </c>
      <c r="D395" s="111" t="s">
        <v>8</v>
      </c>
      <c r="E395" s="2" t="s">
        <v>163</v>
      </c>
      <c r="F395" s="2"/>
      <c r="G395" s="2"/>
      <c r="H395" s="33" t="s">
        <v>81</v>
      </c>
      <c r="I395" s="173">
        <f>M395/AE395</f>
        <v>1163.6779578355988</v>
      </c>
      <c r="J395" s="174">
        <f>AH395/AE395</f>
        <v>19.57442158735774</v>
      </c>
      <c r="K395" s="189">
        <f>RANK(I395,$I$76:$I$999)</f>
        <v>320</v>
      </c>
      <c r="L395" s="190" t="e">
        <f>RANK(I395,$I$461:$I$888)</f>
        <v>#N/A</v>
      </c>
      <c r="M395" s="173">
        <f>SUM(N395:R395)</f>
        <v>21579.953042757683</v>
      </c>
      <c r="N395" s="174">
        <f>T395*(1+(IF((AG395+IF($D$62=1,15,0)+IF(F395="백어택",8,0))&gt;100,100,AG395+IF($D$62=1,15,0)+IF(F395="백어택",8,0))/100)*($D$58/100-1))</f>
        <v>9492.7854481318755</v>
      </c>
      <c r="O395" s="174">
        <f>U395*(1+((IF(AG395+IF($D$62=1,15,0)+IF(F395="백어택",8,0)&gt;100,100,AG395+IF($D$62=1,15,0)+IF(F395="백어택",8,0))/100)*(AI395/100-1)))</f>
        <v>12087.167594625807</v>
      </c>
      <c r="P395" s="174">
        <f>V395*(1+(IF(AG395+IF($D$62=1,15,0)+IF(F395="백어택",8,0)&gt;100,100,AG395+IF($D$62=1,15,0)+IF(F395="백어택",8,0))/100)*(AI395/100-1))</f>
        <v>0</v>
      </c>
      <c r="Q395" s="174"/>
      <c r="R395" s="175"/>
      <c r="S395" s="173">
        <f>SUM(T395:X395)</f>
        <v>16739.642676700816</v>
      </c>
      <c r="T395" s="174">
        <f>AL395*IF(H395="근접",AR395,1)*AU395*AY395*IF(F395="백어택",1.2,1)</f>
        <v>7363.5858286374842</v>
      </c>
      <c r="U395" s="174">
        <f>AM395*IF(H395="근접",AR395,1)*AU395*AY395*IF(F395="백어택",1.2,1)</f>
        <v>9376.0568480633337</v>
      </c>
      <c r="V395" s="174">
        <f>IF(AX395=1,0,AM395*IF(H395="근접",AR395,1)*AU395*AY395)*IF(F395="백어택",1.2,1)</f>
        <v>0</v>
      </c>
      <c r="W395" s="174"/>
      <c r="X395" s="175"/>
      <c r="Y395" s="173">
        <f>SUM(Z395:AD395)</f>
        <v>35990.231754906759</v>
      </c>
      <c r="Z395" s="174">
        <f>T395*$D$58/100</f>
        <v>15831.709531570592</v>
      </c>
      <c r="AA395" s="174">
        <f>U395*AI395/100</f>
        <v>20158.522223336167</v>
      </c>
      <c r="AB395" s="174">
        <f>V395*AI395/100</f>
        <v>0</v>
      </c>
      <c r="AC395" s="174"/>
      <c r="AD395" s="175"/>
      <c r="AE395" s="173">
        <f>AO395*(1-$D$20/100)*(1-$D$17/100)-AW395</f>
        <v>18.544609268784001</v>
      </c>
      <c r="AF395" s="174">
        <f>AP395</f>
        <v>36</v>
      </c>
      <c r="AG395" s="174">
        <f>IF($D$57&gt;100,100,$D$57)</f>
        <v>25.143699999999999</v>
      </c>
      <c r="AH395" s="174">
        <f>IF(AX395=1,AQ395,AQ395*1.4)</f>
        <v>363</v>
      </c>
      <c r="AI395" s="174">
        <f>$D$58</f>
        <v>215</v>
      </c>
      <c r="AJ395" s="174">
        <f>10/6/AX395</f>
        <v>1.6666666666666667</v>
      </c>
      <c r="AK395" s="174">
        <f>SUM(AL395:AN395)</f>
        <v>11159.761784467213</v>
      </c>
      <c r="AL395" s="174">
        <f>(IF(H395="근접",$D$61*(VLOOKUP(C395,$B$36:$AG$39,9,FALSE)+VLOOKUP(C395,$B$40:$AG$43,9,FALSE)*$D$54),$D$60*(VLOOKUP(C395,$B$36:$AG$39,9,FALSE)+VLOOKUP(C395,$B$40:$AG$43,9,FALSE)*$D$54)))*$D$59/100</f>
        <v>4909.0572190916564</v>
      </c>
      <c r="AM395" s="174">
        <f>(IF(H395="근접",$D$61*(VLOOKUP(C395,$B$36:$AG$39,10,FALSE)+VLOOKUP(C395,$B$40:$AG$43,10,FALSE)*$D$54),$D$60*(VLOOKUP(C395,$B$36:$AG$39,10,FALSE)+VLOOKUP(C395,$B$40:$AG$43,10,FALSE)*$D$54)))*$D$59/100</f>
        <v>6250.7045653755558</v>
      </c>
      <c r="AN395" s="174"/>
      <c r="AO395" s="176">
        <v>24</v>
      </c>
      <c r="AP395" s="174">
        <v>36</v>
      </c>
      <c r="AQ395" s="175">
        <f>VLOOKUP(C395,$B$45:$AA$48,9,FALSE)</f>
        <v>363</v>
      </c>
      <c r="AR395" s="31">
        <f>IF(LEFT(E395,1)*1=1,$S$58,$R$58)</f>
        <v>1.2</v>
      </c>
      <c r="AS395" s="2">
        <f>IF(LEFT(E395,1)*1=2,$U$58,$T$58)</f>
        <v>0</v>
      </c>
      <c r="AT395" s="33">
        <f>IF(LEFT(E395,1)*1=3,$W$58,$V$58)</f>
        <v>0</v>
      </c>
      <c r="AU395" s="31">
        <f>IF(MID(E395,3,1)*1=1,$Y$58,$X$58)</f>
        <v>1.25</v>
      </c>
      <c r="AV395" s="2">
        <f>IF(MID(E395,3,1)*1=2,$AA$58,$Z$58)</f>
        <v>0</v>
      </c>
      <c r="AW395" s="33">
        <f>IF(MID(E395,3,1)*1=3,$AC$58,$AB$58)</f>
        <v>0</v>
      </c>
      <c r="AX395" s="31">
        <f>IF(MID(E395,5,1)*1=1,$AE$58,$AD$58)</f>
        <v>1</v>
      </c>
      <c r="AY395" s="33">
        <f>IF(MID(E395,5,1)*1=2,$AG$58,$AF$58)</f>
        <v>1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customHeight="1">
      <c r="A396" s="2"/>
      <c r="B396" s="107">
        <v>457</v>
      </c>
      <c r="C396" s="31">
        <v>10</v>
      </c>
      <c r="D396" s="111" t="s">
        <v>8</v>
      </c>
      <c r="E396" s="2" t="s">
        <v>98</v>
      </c>
      <c r="F396" s="2" t="s">
        <v>149</v>
      </c>
      <c r="G396" s="2" t="s">
        <v>231</v>
      </c>
      <c r="H396" s="33" t="s">
        <v>80</v>
      </c>
      <c r="I396" s="173">
        <f>M396/AE396</f>
        <v>1156.3147741582513</v>
      </c>
      <c r="J396" s="174">
        <f>AH396/AE396</f>
        <v>35.820831647790158</v>
      </c>
      <c r="K396" s="189">
        <f>RANK(I396,$I$76:$I$999)</f>
        <v>321</v>
      </c>
      <c r="L396" s="190" t="e">
        <f>RANK(I396,$I$461:$I$888)</f>
        <v>#N/A</v>
      </c>
      <c r="M396" s="173">
        <f>SUM(N396:R396)</f>
        <v>16818.14658185398</v>
      </c>
      <c r="N396" s="174">
        <f>T396*(1+(IF((AG396+IF($D$62=1,15,0)+IF(F396="백어택",8,0))&gt;100,100,AG396+IF($D$62=1,15,0)+IF(F396="백어택",8,0))/100)*($D$58/100-1))</f>
        <v>7397.6573280484863</v>
      </c>
      <c r="O396" s="174">
        <f>U396*(1+((IF(AG396+IF($D$62=1,15,0)+IF(F396="백어택",8,0)&gt;100,100,AG396+IF($D$62=1,15,0)+IF(F396="백어택",8,0))/100)*(AI396/100-1)))</f>
        <v>9420.4892538054955</v>
      </c>
      <c r="P396" s="174">
        <f>V396*(1+(IF(AG396+IF($D$62=1,15,0)+IF(F396="백어택",8,0)&gt;100,100,AG396+IF($D$62=1,15,0)+IF(F396="백어택",8,0))/100)*(AI396/100-1))</f>
        <v>0</v>
      </c>
      <c r="Q396" s="174"/>
      <c r="R396" s="175"/>
      <c r="S396" s="173">
        <f>SUM(T396:X396)</f>
        <v>12176.892829002838</v>
      </c>
      <c r="T396" s="174">
        <f>AL396*IF(H396="근접",AR396,1)*AU396*AY396*IF(F396="백어택",1.2,1)</f>
        <v>5356.1478983972384</v>
      </c>
      <c r="U396" s="174">
        <f>AM396*IF(H396="근접",AR396,1)*AU396*AY396*IF(F396="백어택",1.2,1)</f>
        <v>6820.7449306055996</v>
      </c>
      <c r="V396" s="174">
        <f>IF(AX396=1,0,AM396*IF(H396="근접",AR396,1)*AU396*AY396)*IF(F396="백어택",1.2,1)</f>
        <v>0</v>
      </c>
      <c r="W396" s="174"/>
      <c r="X396" s="175"/>
      <c r="Y396" s="173">
        <f>SUM(Z396:AD396)</f>
        <v>26180.319582356104</v>
      </c>
      <c r="Z396" s="174">
        <f>T396*$D$58/100</f>
        <v>11515.717981554062</v>
      </c>
      <c r="AA396" s="174">
        <f>U396*AI396/100</f>
        <v>14664.60160080204</v>
      </c>
      <c r="AB396" s="174">
        <f>V396*AI396/100</f>
        <v>0</v>
      </c>
      <c r="AC396" s="174"/>
      <c r="AD396" s="175"/>
      <c r="AE396" s="173">
        <f>AO396*(1-$D$20/100)*(1-$D$17/100)-AW396</f>
        <v>14.544609268784001</v>
      </c>
      <c r="AF396" s="174">
        <f>AP396</f>
        <v>36</v>
      </c>
      <c r="AG396" s="174">
        <f>IF($D$57&gt;100,100,$D$57)</f>
        <v>25.143699999999999</v>
      </c>
      <c r="AH396" s="174">
        <f>IF(AX396=1,AQ396,AQ396*1.4)</f>
        <v>521</v>
      </c>
      <c r="AI396" s="174">
        <f>$D$58</f>
        <v>215</v>
      </c>
      <c r="AJ396" s="174">
        <f>10/6/AX396</f>
        <v>1.6666666666666667</v>
      </c>
      <c r="AK396" s="174">
        <f>SUM(AL396:AN396)</f>
        <v>5637.4503837976099</v>
      </c>
      <c r="AL396" s="174">
        <f>(IF(H396="근접",$D$61*(VLOOKUP(C396,$B$36:$AG$39,9,FALSE)+VLOOKUP(C396,$B$40:$AG$43,9,FALSE)*$D$54),$D$60*(VLOOKUP(C396,$B$36:$AG$39,9,FALSE)+VLOOKUP(C396,$B$40:$AG$43,9,FALSE)*$D$54)))*$D$59/100</f>
        <v>2479.6981011098324</v>
      </c>
      <c r="AM396" s="174">
        <f>(IF(H396="근접",$D$61*(VLOOKUP(C396,$B$36:$AG$39,10,FALSE)+VLOOKUP(C396,$B$40:$AG$43,10,FALSE)*$D$54),$D$60*(VLOOKUP(C396,$B$36:$AG$39,10,FALSE)+VLOOKUP(C396,$B$40:$AG$43,10,FALSE)*$D$54)))*$D$59/100</f>
        <v>3157.7522826877776</v>
      </c>
      <c r="AN396" s="174"/>
      <c r="AO396" s="176">
        <v>24</v>
      </c>
      <c r="AP396" s="174">
        <v>36</v>
      </c>
      <c r="AQ396" s="175">
        <f>VLOOKUP(C396,$B$45:$AA$48,9,FALSE)</f>
        <v>521</v>
      </c>
      <c r="AR396" s="31">
        <f>IF(LEFT(E396,1)*1=1,$S$58,$R$58)</f>
        <v>1</v>
      </c>
      <c r="AS396" s="2">
        <f>IF(LEFT(E396,1)*1=2,$U$58,$T$58)</f>
        <v>0</v>
      </c>
      <c r="AT396" s="33">
        <f>IF(LEFT(E396,1)*1=3,$W$58,$V$58)</f>
        <v>0</v>
      </c>
      <c r="AU396" s="31">
        <f>IF(MID(E396,3,1)*1=1,$Y$58,$X$58)</f>
        <v>1</v>
      </c>
      <c r="AV396" s="2">
        <f>IF(MID(E396,3,1)*1=2,$AA$58,$Z$58)</f>
        <v>0</v>
      </c>
      <c r="AW396" s="33">
        <f>IF(MID(E396,3,1)*1=3,$AC$58,$AB$58)</f>
        <v>4</v>
      </c>
      <c r="AX396" s="31">
        <f>IF(MID(E396,5,1)*1=1,$AE$58,$AD$58)</f>
        <v>1</v>
      </c>
      <c r="AY396" s="33">
        <f>IF(MID(E396,5,1)*1=2,$AG$58,$AF$58)</f>
        <v>1.8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customHeight="1">
      <c r="A397" s="2"/>
      <c r="B397" s="107">
        <v>460</v>
      </c>
      <c r="C397" s="31">
        <v>10</v>
      </c>
      <c r="D397" s="111" t="s">
        <v>8</v>
      </c>
      <c r="E397" s="2" t="s">
        <v>157</v>
      </c>
      <c r="F397" s="2" t="s">
        <v>149</v>
      </c>
      <c r="G397" s="2" t="s">
        <v>231</v>
      </c>
      <c r="H397" s="33" t="s">
        <v>80</v>
      </c>
      <c r="I397" s="173">
        <f>M397/AE397</f>
        <v>1156.3147741582513</v>
      </c>
      <c r="J397" s="174">
        <f>AH397/AE397</f>
        <v>35.820831647790158</v>
      </c>
      <c r="K397" s="189">
        <f>RANK(I397,$I$76:$I$999)</f>
        <v>321</v>
      </c>
      <c r="L397" s="190" t="e">
        <f>RANK(I397,$I$461:$I$888)</f>
        <v>#N/A</v>
      </c>
      <c r="M397" s="173">
        <f>SUM(N397:R397)</f>
        <v>16818.14658185398</v>
      </c>
      <c r="N397" s="174">
        <f>T397*(1+(IF((AG397+IF($D$62=1,15,0)+IF(F397="백어택",8,0))&gt;100,100,AG397+IF($D$62=1,15,0)+IF(F397="백어택",8,0))/100)*($D$58/100-1))</f>
        <v>7397.6573280484863</v>
      </c>
      <c r="O397" s="174">
        <f>U397*(1+((IF(AG397+IF($D$62=1,15,0)+IF(F397="백어택",8,0)&gt;100,100,AG397+IF($D$62=1,15,0)+IF(F397="백어택",8,0))/100)*(AI397/100-1)))</f>
        <v>9420.4892538054955</v>
      </c>
      <c r="P397" s="174">
        <f>V397*(1+(IF(AG397+IF($D$62=1,15,0)+IF(F397="백어택",8,0)&gt;100,100,AG397+IF($D$62=1,15,0)+IF(F397="백어택",8,0))/100)*(AI397/100-1))</f>
        <v>0</v>
      </c>
      <c r="Q397" s="174"/>
      <c r="R397" s="175"/>
      <c r="S397" s="173">
        <f>SUM(T397:X397)</f>
        <v>12176.892829002838</v>
      </c>
      <c r="T397" s="174">
        <f>AL397*IF(H397="근접",AR397,1)*AU397*AY397*IF(F397="백어택",1.2,1)</f>
        <v>5356.1478983972384</v>
      </c>
      <c r="U397" s="174">
        <f>AM397*IF(H397="근접",AR397,1)*AU397*AY397*IF(F397="백어택",1.2,1)</f>
        <v>6820.7449306055996</v>
      </c>
      <c r="V397" s="174">
        <f>IF(AX397=1,0,AM397*IF(H397="근접",AR397,1)*AU397*AY397)*IF(F397="백어택",1.2,1)</f>
        <v>0</v>
      </c>
      <c r="W397" s="174"/>
      <c r="X397" s="175"/>
      <c r="Y397" s="173">
        <f>SUM(Z397:AD397)</f>
        <v>26180.319582356104</v>
      </c>
      <c r="Z397" s="174">
        <f>T397*$D$58/100</f>
        <v>11515.717981554062</v>
      </c>
      <c r="AA397" s="174">
        <f>U397*AI397/100</f>
        <v>14664.60160080204</v>
      </c>
      <c r="AB397" s="174">
        <f>V397*AI397/100</f>
        <v>0</v>
      </c>
      <c r="AC397" s="174"/>
      <c r="AD397" s="175"/>
      <c r="AE397" s="173">
        <f>AO397*(1-$D$20/100)*(1-$D$17/100)-AW397</f>
        <v>14.544609268784001</v>
      </c>
      <c r="AF397" s="174">
        <f>AP397</f>
        <v>36</v>
      </c>
      <c r="AG397" s="174">
        <f>IF($D$57&gt;100,100,$D$57)</f>
        <v>25.143699999999999</v>
      </c>
      <c r="AH397" s="174">
        <f>IF(AX397=1,AQ397,AQ397*1.4)</f>
        <v>521</v>
      </c>
      <c r="AI397" s="174">
        <f>$D$58</f>
        <v>215</v>
      </c>
      <c r="AJ397" s="174">
        <f>10/6/AX397</f>
        <v>1.6666666666666667</v>
      </c>
      <c r="AK397" s="174">
        <f>SUM(AL397:AN397)</f>
        <v>5637.4503837976099</v>
      </c>
      <c r="AL397" s="174">
        <f>(IF(H397="근접",$D$61*(VLOOKUP(C397,$B$36:$AG$39,9,FALSE)+VLOOKUP(C397,$B$40:$AG$43,9,FALSE)*$D$54),$D$60*(VLOOKUP(C397,$B$36:$AG$39,9,FALSE)+VLOOKUP(C397,$B$40:$AG$43,9,FALSE)*$D$54)))*$D$59/100</f>
        <v>2479.6981011098324</v>
      </c>
      <c r="AM397" s="174">
        <f>(IF(H397="근접",$D$61*(VLOOKUP(C397,$B$36:$AG$39,10,FALSE)+VLOOKUP(C397,$B$40:$AG$43,10,FALSE)*$D$54),$D$60*(VLOOKUP(C397,$B$36:$AG$39,10,FALSE)+VLOOKUP(C397,$B$40:$AG$43,10,FALSE)*$D$54)))*$D$59/100</f>
        <v>3157.7522826877776</v>
      </c>
      <c r="AN397" s="174"/>
      <c r="AO397" s="176">
        <v>24</v>
      </c>
      <c r="AP397" s="174">
        <v>36</v>
      </c>
      <c r="AQ397" s="175">
        <f>VLOOKUP(C397,$B$45:$AA$48,9,FALSE)</f>
        <v>521</v>
      </c>
      <c r="AR397" s="31">
        <f>IF(LEFT(E397,1)*1=1,$S$58,$R$58)</f>
        <v>1.2</v>
      </c>
      <c r="AS397" s="2">
        <f>IF(LEFT(E397,1)*1=2,$U$58,$T$58)</f>
        <v>0</v>
      </c>
      <c r="AT397" s="33">
        <f>IF(LEFT(E397,1)*1=3,$W$58,$V$58)</f>
        <v>0</v>
      </c>
      <c r="AU397" s="31">
        <f>IF(MID(E397,3,1)*1=1,$Y$58,$X$58)</f>
        <v>1</v>
      </c>
      <c r="AV397" s="2">
        <f>IF(MID(E397,3,1)*1=2,$AA$58,$Z$58)</f>
        <v>0</v>
      </c>
      <c r="AW397" s="33">
        <f>IF(MID(E397,3,1)*1=3,$AC$58,$AB$58)</f>
        <v>4</v>
      </c>
      <c r="AX397" s="31">
        <f>IF(MID(E397,5,1)*1=1,$AE$58,$AD$58)</f>
        <v>1</v>
      </c>
      <c r="AY397" s="33">
        <f>IF(MID(E397,5,1)*1=2,$AG$58,$AF$58)</f>
        <v>1.8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customHeight="1">
      <c r="A398" s="2"/>
      <c r="B398" s="107">
        <v>327</v>
      </c>
      <c r="C398" s="31">
        <v>10</v>
      </c>
      <c r="D398" s="106" t="s">
        <v>20</v>
      </c>
      <c r="E398" s="2" t="s">
        <v>150</v>
      </c>
      <c r="F398" s="2" t="s">
        <v>149</v>
      </c>
      <c r="G398" s="2"/>
      <c r="H398" s="33"/>
      <c r="I398" s="173">
        <f>M398/AE398</f>
        <v>1154.5637345288942</v>
      </c>
      <c r="J398" s="174">
        <f>AH398/AE398</f>
        <v>29.484277859834549</v>
      </c>
      <c r="K398" s="189">
        <f>RANK(I398,$I$76:$I$999)</f>
        <v>323</v>
      </c>
      <c r="L398" s="190">
        <f>RANK(I398,$I$76:$I$460)</f>
        <v>323</v>
      </c>
      <c r="M398" s="173">
        <f>SUM(N398:R398)</f>
        <v>17268.952943251752</v>
      </c>
      <c r="N398" s="174">
        <f>T398*(1+(IF((AG398+IF($D$62=1,15,0)+IF(F398="백어택",8,0))&gt;100,100,(AG398+IF($D$62=1,15,0)+IF(F398="백어택",8,0)))/100)*((AI398/100-1)))</f>
        <v>6348.1253821818518</v>
      </c>
      <c r="O398" s="174">
        <f>U398*(1+(IF(($D$57+IF($D$62=1,15,0)+IF(F398="백어택",8,0))&gt;100,100,$D$57+IF($D$62=1,15,0)+IF(F398="백어택",8,0))/100)*($D$58/100-1))</f>
        <v>10920.8275610699</v>
      </c>
      <c r="P398" s="174"/>
      <c r="Q398" s="174"/>
      <c r="R398" s="175"/>
      <c r="S398" s="173">
        <f>SUM(T398:X398)</f>
        <v>11859.635634978815</v>
      </c>
      <c r="T398" s="174">
        <f>AL398*AV398*IF(F398="백어택",1.2,1)</f>
        <v>3952.5962850750689</v>
      </c>
      <c r="U398" s="174">
        <f>AM398*AX398*AY398*IF(F398="백어택",1.2,1)</f>
        <v>7907.0393499037464</v>
      </c>
      <c r="V398" s="174"/>
      <c r="W398" s="174"/>
      <c r="X398" s="175"/>
      <c r="Y398" s="173">
        <f>SUM(Z398:AD398)</f>
        <v>25498.216615204452</v>
      </c>
      <c r="Z398" s="174">
        <f>T398*$D$58/100</f>
        <v>8498.0820129113981</v>
      </c>
      <c r="AA398" s="174">
        <f>U398*$D$58/100</f>
        <v>17000.134602293056</v>
      </c>
      <c r="AB398" s="174"/>
      <c r="AC398" s="174"/>
      <c r="AD398" s="175"/>
      <c r="AE398" s="173">
        <f>AO398*(1-$D$17/100)-AR398</f>
        <v>14.957124</v>
      </c>
      <c r="AF398" s="174">
        <f>AP398</f>
        <v>36</v>
      </c>
      <c r="AG398" s="174">
        <f>IF($D$57+AU398&gt;100,100,$D$57+AU398)</f>
        <v>25.143699999999999</v>
      </c>
      <c r="AH398" s="174">
        <f>AQ398*AS398</f>
        <v>441</v>
      </c>
      <c r="AI398" s="174">
        <f>$D$58+$D$19</f>
        <v>282.85969999999998</v>
      </c>
      <c r="AJ398" s="174">
        <f>10*IF(AV398=1,1,5/4.5)/IF(AX398=1,5,3.5)</f>
        <v>2.8571428571428572</v>
      </c>
      <c r="AK398" s="174">
        <f>SUM(AL398:AN398)</f>
        <v>6588.4299666891184</v>
      </c>
      <c r="AL398" s="174">
        <f>(VLOOKUP(C398,$B$36:$AG$39,29,FALSE)+VLOOKUP(C398,$B$40:$AG$43,29,FALSE)*$D$54)*$D$59/100</f>
        <v>3293.8302375625576</v>
      </c>
      <c r="AM398" s="174">
        <f>(VLOOKUP(C398,$B$36:$AG$39,30,FALSE)+VLOOKUP(C398,$B$40:$AG$43,30,FALSE)*$D$54)*$D$59/100</f>
        <v>3294.5997291265612</v>
      </c>
      <c r="AN398" s="174"/>
      <c r="AO398" s="176">
        <v>18</v>
      </c>
      <c r="AP398" s="174">
        <v>36</v>
      </c>
      <c r="AQ398" s="175">
        <f>VLOOKUP(C398,$B$45:$AG$48,29,FALSE)</f>
        <v>441</v>
      </c>
      <c r="AR398" s="31">
        <f>IF(LEFT(E398,1)*1=1,$S$70,$R$70)</f>
        <v>3</v>
      </c>
      <c r="AS398" s="2">
        <f>IF(LEFT(E398,1)*1=2,$U$70,$T$70)</f>
        <v>1</v>
      </c>
      <c r="AT398" s="33">
        <f>IF(LEFT(E398,1)*1=3,$W$70,$V$70)</f>
        <v>0</v>
      </c>
      <c r="AU398" s="31">
        <f>IF(MID(E398,3,1)*1=1,$Y$70,$X$70)</f>
        <v>0</v>
      </c>
      <c r="AV398" s="2">
        <f>IF(MID(E398,3,1)*1=2,$AA$70,$Z$70)</f>
        <v>1</v>
      </c>
      <c r="AW398" s="33">
        <f>IF(MID(E398,3,1)*1=3,$AC$70,$AB$70)</f>
        <v>0</v>
      </c>
      <c r="AX398" s="31">
        <f>IF(MID(E398,5,1)*1=1,$AE$70,$AD$70)</f>
        <v>2</v>
      </c>
      <c r="AY398" s="33">
        <f>IF(MID(E398,5,1)*1=2,$AG$70,$AF$70)</f>
        <v>1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customHeight="1">
      <c r="A399" s="2"/>
      <c r="B399" s="107">
        <v>336</v>
      </c>
      <c r="C399" s="31">
        <v>10</v>
      </c>
      <c r="D399" s="106" t="s">
        <v>20</v>
      </c>
      <c r="E399" s="2" t="s">
        <v>151</v>
      </c>
      <c r="F399" s="2" t="s">
        <v>149</v>
      </c>
      <c r="G399" s="2"/>
      <c r="H399" s="33"/>
      <c r="I399" s="173">
        <f>M399/AE399</f>
        <v>1154.5637345288942</v>
      </c>
      <c r="J399" s="174">
        <f>AH399/AE399</f>
        <v>29.484277859834549</v>
      </c>
      <c r="K399" s="189">
        <f>RANK(I399,$I$76:$I$999)</f>
        <v>323</v>
      </c>
      <c r="L399" s="190">
        <f>RANK(I399,$I$76:$I$460)</f>
        <v>323</v>
      </c>
      <c r="M399" s="173">
        <f>SUM(N399:R399)</f>
        <v>17268.952943251752</v>
      </c>
      <c r="N399" s="174">
        <f>T399*(1+(IF((AG399+IF($D$62=1,15,0)+IF(F399="백어택",8,0))&gt;100,100,(AG399+IF($D$62=1,15,0)+IF(F399="백어택",8,0)))/100)*((AI399/100-1)))</f>
        <v>6348.1253821818518</v>
      </c>
      <c r="O399" s="174">
        <f>U399*(1+(IF(($D$57+IF($D$62=1,15,0)+IF(F399="백어택",8,0))&gt;100,100,$D$57+IF($D$62=1,15,0)+IF(F399="백어택",8,0))/100)*($D$58/100-1))</f>
        <v>10920.8275610699</v>
      </c>
      <c r="P399" s="174"/>
      <c r="Q399" s="174"/>
      <c r="R399" s="175"/>
      <c r="S399" s="173">
        <f>SUM(T399:X399)</f>
        <v>11859.635634978815</v>
      </c>
      <c r="T399" s="174">
        <f>AL399*AV399*IF(F399="백어택",1.2,1)</f>
        <v>3952.5962850750689</v>
      </c>
      <c r="U399" s="174">
        <f>AM399*AX399*AY399*IF(F399="백어택",1.2,1)</f>
        <v>7907.0393499037464</v>
      </c>
      <c r="V399" s="174"/>
      <c r="W399" s="174"/>
      <c r="X399" s="175"/>
      <c r="Y399" s="173">
        <f>SUM(Z399:AD399)</f>
        <v>25498.216615204452</v>
      </c>
      <c r="Z399" s="174">
        <f>T399*$D$58/100</f>
        <v>8498.0820129113981</v>
      </c>
      <c r="AA399" s="174">
        <f>U399*$D$58/100</f>
        <v>17000.134602293056</v>
      </c>
      <c r="AB399" s="174"/>
      <c r="AC399" s="174"/>
      <c r="AD399" s="175"/>
      <c r="AE399" s="173">
        <f>AO399*(1-$D$17/100)-AR399</f>
        <v>14.957124</v>
      </c>
      <c r="AF399" s="174">
        <f>AP399</f>
        <v>36</v>
      </c>
      <c r="AG399" s="174">
        <f>IF($D$57+AU399&gt;100,100,$D$57+AU399)</f>
        <v>25.143699999999999</v>
      </c>
      <c r="AH399" s="174">
        <f>AQ399*AS399</f>
        <v>441</v>
      </c>
      <c r="AI399" s="174">
        <f>$D$58+$D$19</f>
        <v>282.85969999999998</v>
      </c>
      <c r="AJ399" s="174">
        <f>10*IF(AV399=1,1,5/4.5)/IF(AX399=1,5,3.5)</f>
        <v>2</v>
      </c>
      <c r="AK399" s="174">
        <f>SUM(AL399:AN399)</f>
        <v>6588.4299666891184</v>
      </c>
      <c r="AL399" s="174">
        <f>(VLOOKUP(C399,$B$36:$AG$39,29,FALSE)+VLOOKUP(C399,$B$40:$AG$43,29,FALSE)*$D$54)*$D$59/100</f>
        <v>3293.8302375625576</v>
      </c>
      <c r="AM399" s="174">
        <f>(VLOOKUP(C399,$B$36:$AG$39,30,FALSE)+VLOOKUP(C399,$B$40:$AG$43,30,FALSE)*$D$54)*$D$59/100</f>
        <v>3294.5997291265612</v>
      </c>
      <c r="AN399" s="174"/>
      <c r="AO399" s="176">
        <v>18</v>
      </c>
      <c r="AP399" s="174">
        <v>36</v>
      </c>
      <c r="AQ399" s="175">
        <f>VLOOKUP(C399,$B$45:$AG$48,29,FALSE)</f>
        <v>441</v>
      </c>
      <c r="AR399" s="31">
        <f>IF(LEFT(E399,1)*1=1,$S$70,$R$70)</f>
        <v>3</v>
      </c>
      <c r="AS399" s="2">
        <f>IF(LEFT(E399,1)*1=2,$U$70,$T$70)</f>
        <v>1</v>
      </c>
      <c r="AT399" s="33">
        <f>IF(LEFT(E399,1)*1=3,$W$70,$V$70)</f>
        <v>0</v>
      </c>
      <c r="AU399" s="31">
        <f>IF(MID(E399,3,1)*1=1,$Y$70,$X$70)</f>
        <v>0</v>
      </c>
      <c r="AV399" s="2">
        <f>IF(MID(E399,3,1)*1=2,$AA$70,$Z$70)</f>
        <v>1</v>
      </c>
      <c r="AW399" s="33">
        <f>IF(MID(E399,3,1)*1=3,$AC$70,$AB$70)</f>
        <v>0</v>
      </c>
      <c r="AX399" s="31">
        <f>IF(MID(E399,5,1)*1=1,$AE$70,$AD$70)</f>
        <v>1</v>
      </c>
      <c r="AY399" s="33">
        <f>IF(MID(E399,5,1)*1=2,$AG$70,$AF$70)</f>
        <v>2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customHeight="1">
      <c r="A400" s="2"/>
      <c r="B400" s="107">
        <v>87</v>
      </c>
      <c r="C400" s="31">
        <v>10</v>
      </c>
      <c r="D400" s="106" t="s">
        <v>5</v>
      </c>
      <c r="E400" s="2" t="s">
        <v>141</v>
      </c>
      <c r="F400" s="2"/>
      <c r="G400" s="2"/>
      <c r="H400" s="33">
        <v>9</v>
      </c>
      <c r="I400" s="173">
        <f>M400/AE400</f>
        <v>1142.3895216426017</v>
      </c>
      <c r="J400" s="174">
        <f>AH400/AE400</f>
        <v>34.707673678702669</v>
      </c>
      <c r="K400" s="189">
        <f>RANK(I400,$I$76:$I$999)</f>
        <v>326</v>
      </c>
      <c r="L400" s="190">
        <f>RANK(I400,$I$76:$I$460)</f>
        <v>325</v>
      </c>
      <c r="M400" s="173">
        <f>SUM(N400:R400)</f>
        <v>9117.3467984163926</v>
      </c>
      <c r="N400" s="174">
        <f>T400*(1+(IF((AG400+IF($D$62=1,15,0)+AW400+IF(F400="백어택",8,0))&gt;100,100,(AG400+IF($D$62=1,15,0)+AW400+IF(F400="백어택",8,0)))/100)*((AI400/100-1)))</f>
        <v>9117.3467984163926</v>
      </c>
      <c r="O400" s="174"/>
      <c r="P400" s="174"/>
      <c r="Q400" s="174"/>
      <c r="R400" s="175"/>
      <c r="S400" s="173">
        <f>SUM(T400:X400)</f>
        <v>4539.7064062214158</v>
      </c>
      <c r="T400" s="174">
        <f>AL400*AU400*AX400*AY400</f>
        <v>4539.7064062214158</v>
      </c>
      <c r="U400" s="174"/>
      <c r="V400" s="174"/>
      <c r="W400" s="174"/>
      <c r="X400" s="175"/>
      <c r="Y400" s="173">
        <f>SUM(Z400:AD400)</f>
        <v>9760.3687733760435</v>
      </c>
      <c r="Z400" s="174">
        <f>T400*$D$58/100</f>
        <v>9760.3687733760435</v>
      </c>
      <c r="AA400" s="174"/>
      <c r="AB400" s="174"/>
      <c r="AC400" s="174"/>
      <c r="AD400" s="175"/>
      <c r="AE400" s="173">
        <f>AO400*(1-$D$17/100)</f>
        <v>7.980944</v>
      </c>
      <c r="AF400" s="174">
        <f>AP400</f>
        <v>36</v>
      </c>
      <c r="AG400" s="174">
        <f>IF($D$57&gt;100,100,$D$57)</f>
        <v>25.143699999999999</v>
      </c>
      <c r="AH400" s="174">
        <f>AQ400</f>
        <v>277</v>
      </c>
      <c r="AI400" s="174">
        <f>$D$58+$D$19</f>
        <v>282.85969999999998</v>
      </c>
      <c r="AJ400" s="174">
        <f>1*AS400</f>
        <v>1</v>
      </c>
      <c r="AK400" s="174">
        <f>SUM(AL400:AN400)</f>
        <v>3026.4709374809436</v>
      </c>
      <c r="AL400" s="174">
        <f>(H400*(VLOOKUP(C400,$B$36:$AG$39,6,FALSE)+VLOOKUP(C400,$B$40:$AG$43,6,FALSE)*$D$54))*$D$59/100</f>
        <v>3026.4709374809436</v>
      </c>
      <c r="AM400" s="174"/>
      <c r="AN400" s="174"/>
      <c r="AO400" s="176">
        <v>8</v>
      </c>
      <c r="AP400" s="174">
        <v>36</v>
      </c>
      <c r="AQ400" s="175">
        <f>VLOOKUP(C400,$B$45:$AA$48,6,FALSE)</f>
        <v>277</v>
      </c>
      <c r="AR400" s="31">
        <f>IF(LEFT(E400,1)*1=1,$S$55,$R$55)</f>
        <v>0</v>
      </c>
      <c r="AS400" s="2">
        <f>IF(LEFT(E400,1)*1=2,$U$55,$T$55)</f>
        <v>1</v>
      </c>
      <c r="AT400" s="33">
        <f>IF(LEFT(E400,1)*1=3,$W$55,$V$55)</f>
        <v>0</v>
      </c>
      <c r="AU400" s="31">
        <f>IF(MID(E400,3,1)*1=1,$Y$55,$X$55)</f>
        <v>1</v>
      </c>
      <c r="AV400" s="2">
        <f>IF(MID(E400,3,1)*1=2,$AA$55,$Z$55)</f>
        <v>0</v>
      </c>
      <c r="AW400" s="205">
        <f>IF(MID(E400,3,1)*1=3,$AC$55,$AB$55)</f>
        <v>30</v>
      </c>
      <c r="AX400" s="31">
        <f>IF(MID(E400,5,1)*1=1,$AE$55,$AD$55)</f>
        <v>1.5</v>
      </c>
      <c r="AY400" s="33">
        <f>IF(MID(E400,5,1)*1=2,$AG$55,$AF$55)</f>
        <v>1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customHeight="1">
      <c r="A401" s="2"/>
      <c r="B401" s="107">
        <v>93</v>
      </c>
      <c r="C401" s="31">
        <v>10</v>
      </c>
      <c r="D401" s="106" t="s">
        <v>5</v>
      </c>
      <c r="E401" s="2" t="s">
        <v>171</v>
      </c>
      <c r="F401" s="2"/>
      <c r="G401" s="2"/>
      <c r="H401" s="33">
        <v>9</v>
      </c>
      <c r="I401" s="173">
        <f>M401/AE401</f>
        <v>1142.3895216426017</v>
      </c>
      <c r="J401" s="174">
        <f>AH401/AE401</f>
        <v>34.707673678702669</v>
      </c>
      <c r="K401" s="189">
        <f>RANK(I401,$I$76:$I$999)</f>
        <v>326</v>
      </c>
      <c r="L401" s="190">
        <f>RANK(I401,$I$76:$I$460)</f>
        <v>325</v>
      </c>
      <c r="M401" s="173">
        <f>SUM(N401:R401)</f>
        <v>9117.3467984163926</v>
      </c>
      <c r="N401" s="174">
        <f>T401*(1+(IF((AG401+IF($D$62=1,15,0)+AW401+IF(F401="백어택",8,0))&gt;100,100,(AG401+IF($D$62=1,15,0)+AW401+IF(F401="백어택",8,0)))/100)*((AI401/100-1)))</f>
        <v>9117.3467984163926</v>
      </c>
      <c r="O401" s="174"/>
      <c r="P401" s="174"/>
      <c r="Q401" s="174"/>
      <c r="R401" s="175"/>
      <c r="S401" s="173">
        <f>SUM(T401:X401)</f>
        <v>4539.7064062214158</v>
      </c>
      <c r="T401" s="174">
        <f>AL401*AU401*AX401*AY401</f>
        <v>4539.7064062214158</v>
      </c>
      <c r="U401" s="174"/>
      <c r="V401" s="174"/>
      <c r="W401" s="174"/>
      <c r="X401" s="175"/>
      <c r="Y401" s="173">
        <f>SUM(Z401:AD401)</f>
        <v>9760.3687733760435</v>
      </c>
      <c r="Z401" s="174">
        <f>T401*$D$58/100</f>
        <v>9760.3687733760435</v>
      </c>
      <c r="AA401" s="174"/>
      <c r="AB401" s="174"/>
      <c r="AC401" s="174"/>
      <c r="AD401" s="175"/>
      <c r="AE401" s="173">
        <f>AO401*(1-$D$17/100)</f>
        <v>7.980944</v>
      </c>
      <c r="AF401" s="174">
        <f>AP401</f>
        <v>36</v>
      </c>
      <c r="AG401" s="174">
        <f>IF($D$57&gt;100,100,$D$57)</f>
        <v>25.143699999999999</v>
      </c>
      <c r="AH401" s="174">
        <f>AQ401</f>
        <v>277</v>
      </c>
      <c r="AI401" s="174">
        <f>$D$58+$D$19</f>
        <v>282.85969999999998</v>
      </c>
      <c r="AJ401" s="174">
        <f>1*AS401</f>
        <v>0.8</v>
      </c>
      <c r="AK401" s="174">
        <f>SUM(AL401:AN401)</f>
        <v>3026.4709374809436</v>
      </c>
      <c r="AL401" s="174">
        <f>(H401*(VLOOKUP(C401,$B$36:$AG$39,6,FALSE)+VLOOKUP(C401,$B$40:$AG$43,6,FALSE)*$D$54))*$D$59/100</f>
        <v>3026.4709374809436</v>
      </c>
      <c r="AM401" s="174"/>
      <c r="AN401" s="174"/>
      <c r="AO401" s="176">
        <v>8</v>
      </c>
      <c r="AP401" s="174">
        <v>36</v>
      </c>
      <c r="AQ401" s="175">
        <f>VLOOKUP(C401,$B$45:$AA$48,6,FALSE)</f>
        <v>277</v>
      </c>
      <c r="AR401" s="31">
        <f>IF(LEFT(E401,1)*1=1,$S$55,$R$55)</f>
        <v>0</v>
      </c>
      <c r="AS401" s="2">
        <f>IF(LEFT(E401,1)*1=2,$U$55,$T$55)</f>
        <v>0.8</v>
      </c>
      <c r="AT401" s="33">
        <f>IF(LEFT(E401,1)*1=3,$W$55,$V$55)</f>
        <v>0</v>
      </c>
      <c r="AU401" s="31">
        <f>IF(MID(E401,3,1)*1=1,$Y$55,$X$55)</f>
        <v>1</v>
      </c>
      <c r="AV401" s="2">
        <f>IF(MID(E401,3,1)*1=2,$AA$55,$Z$55)</f>
        <v>0</v>
      </c>
      <c r="AW401" s="205">
        <f>IF(MID(E401,3,1)*1=3,$AC$55,$AB$55)</f>
        <v>30</v>
      </c>
      <c r="AX401" s="31">
        <f>IF(MID(E401,5,1)*1=1,$AE$55,$AD$55)</f>
        <v>1.5</v>
      </c>
      <c r="AY401" s="33">
        <f>IF(MID(E401,5,1)*1=2,$AG$55,$AF$55)</f>
        <v>1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customHeight="1">
      <c r="A402" s="2"/>
      <c r="B402" s="107">
        <v>867</v>
      </c>
      <c r="C402" s="31">
        <v>10</v>
      </c>
      <c r="D402" s="113" t="s">
        <v>15</v>
      </c>
      <c r="E402" s="2" t="s">
        <v>92</v>
      </c>
      <c r="F402" s="2"/>
      <c r="G402" s="2"/>
      <c r="H402" s="33">
        <f>IF(AX402=100,4,3)</f>
        <v>3</v>
      </c>
      <c r="I402" s="173">
        <f>M402/AE402</f>
        <v>1140.0296884168024</v>
      </c>
      <c r="J402" s="174">
        <f>AH402/AE402</f>
        <v>19.780450366105395</v>
      </c>
      <c r="K402" s="189">
        <f>RANK(I402,$I$76:$I$999)</f>
        <v>328</v>
      </c>
      <c r="L402" s="190" t="e">
        <f>RANK(I402,$I$889:$I$999)</f>
        <v>#N/A</v>
      </c>
      <c r="M402" s="173">
        <f>SUM(N402:R402)*(1+$D$22/100)</f>
        <v>34119.424130969812</v>
      </c>
      <c r="N402" s="174">
        <f>T402*(1+(IF((AG402+IF($D$62=1,15,0)+IF(F402="백어택",8,0))&gt;100,100,AG402+IF($D$62=1,15,0)+IF(F402="백어택",8,0))/100)*(AI402/100-1))</f>
        <v>10258.35191292022</v>
      </c>
      <c r="O402" s="174">
        <f>U402*(1+(IF((AG402+IF($D$62=1,15,0)+IF(F402="백어택",8,0))&gt;100,100,AG402+IF($D$62=1,15,0)+IF(F402="백어택",8,0))/100)*(AI402/100-1))</f>
        <v>10258.35191292022</v>
      </c>
      <c r="P402" s="174">
        <f>V402*(1+(IF((AG402+IF($D$62=1,15,0)+IF(F402="백어택",8,0))&gt;100,100,AG402+IF($D$62=1,15,0)+IF(F402="백어택",8,0))/100)*(AI402/100-1))</f>
        <v>10258.35191292022</v>
      </c>
      <c r="Q402" s="174">
        <f>W402*(1+(IF((AG402+IF($D$62=1,15,0)+IF(F402="백어택",8,0))&gt;100,100,AG402+IF($D$62=1,15,0)+IF(F402="백어택",8,0))/100)*(AI402/100-1))</f>
        <v>0</v>
      </c>
      <c r="R402" s="175">
        <f>X402*(1+(IF(($D$57+IF($D$62=1,15,0)+IF(F402="백어택",8,0))&gt;100,100,$D$57+IF($D$62=1,15,0)+IF(F402="백어택",8,0))/100)*(AI402/100-1))</f>
        <v>0</v>
      </c>
      <c r="S402" s="173">
        <f>SUM(T402:X402)</f>
        <v>23872.314986120662</v>
      </c>
      <c r="T402" s="174">
        <f>AL402*AS402*AY402</f>
        <v>7957.4383287068868</v>
      </c>
      <c r="U402" s="174">
        <f>AL402*AS402*AY402</f>
        <v>7957.4383287068868</v>
      </c>
      <c r="V402" s="174">
        <f>AL402*AS402*AY402</f>
        <v>7957.4383287068868</v>
      </c>
      <c r="W402" s="174">
        <f>IF(H402=4,AL402*AS402*IF(AT402=0,AY402,1),0)</f>
        <v>0</v>
      </c>
      <c r="X402" s="175">
        <f>AL402*IF(H402=3,9,IF(AT402=1,10,9))*IF(AW402=1,0,AW402)</f>
        <v>0</v>
      </c>
      <c r="Y402" s="173">
        <f>SUM(Z402:AD402)</f>
        <v>51325.477220159424</v>
      </c>
      <c r="Z402" s="174">
        <f>T402*AI402/100</f>
        <v>17108.492406719808</v>
      </c>
      <c r="AA402" s="174">
        <f>U402*AI402/100</f>
        <v>17108.492406719808</v>
      </c>
      <c r="AB402" s="174">
        <f>V402*AI402/100</f>
        <v>17108.492406719808</v>
      </c>
      <c r="AC402" s="174">
        <f>W402*AI402/100</f>
        <v>0</v>
      </c>
      <c r="AD402" s="175">
        <f>X402*AI402/100</f>
        <v>0</v>
      </c>
      <c r="AE402" s="173">
        <f>AO402*(1-$D$17/100)</f>
        <v>29.928540000000002</v>
      </c>
      <c r="AF402" s="174">
        <f>AP402</f>
        <v>36</v>
      </c>
      <c r="AG402" s="174">
        <f>IF($D$57+AX402&gt;100,100,$D$57+AX402)</f>
        <v>25.143699999999999</v>
      </c>
      <c r="AH402" s="174">
        <f>AQ402</f>
        <v>592</v>
      </c>
      <c r="AI402" s="174">
        <f>$D$58</f>
        <v>215</v>
      </c>
      <c r="AJ402" s="174">
        <f>10*AU402/IF(AT402=1,2.5,(IF(AY402=1,3,2.5)))</f>
        <v>4</v>
      </c>
      <c r="AK402" s="174">
        <f>SUM(AL402:AN402)</f>
        <v>5304.9588858045909</v>
      </c>
      <c r="AL402" s="174">
        <f>((VLOOKUP(C402,$B$36:$AG$39,22,FALSE)+VLOOKUP(C402,$B$40:$AG$43,22,FALSE)*$D$54))*$D$59/100</f>
        <v>5304.9588858045909</v>
      </c>
      <c r="AM402" s="174"/>
      <c r="AN402" s="174"/>
      <c r="AO402" s="176">
        <v>30</v>
      </c>
      <c r="AP402" s="174">
        <v>36</v>
      </c>
      <c r="AQ402" s="175">
        <f>VLOOKUP(C402,$B$45:$AA$48,22,FALSE)</f>
        <v>592</v>
      </c>
      <c r="AR402" s="31">
        <f>IF(LEFT(E402,1)*1=1,$S$65,$R$65)</f>
        <v>0</v>
      </c>
      <c r="AS402" s="2">
        <f>IF(LEFT(E402,1)*1=2,$U$65,$T$65)</f>
        <v>1</v>
      </c>
      <c r="AT402" s="33">
        <f>IF(LEFT(E402,1)*1=3,$W$65,$V$65)</f>
        <v>0</v>
      </c>
      <c r="AU402" s="31">
        <f>IF(MID(E402,3,1)*1=1,$Y$65,$X$65)</f>
        <v>1</v>
      </c>
      <c r="AV402" s="2">
        <f>IF(MID(E402,3,1)*1=2,$AA$65,$Z$65)</f>
        <v>0</v>
      </c>
      <c r="AW402" s="33">
        <f>IF(MID(E402,3,1)*1=3,$AC$65,$AB$65)</f>
        <v>1</v>
      </c>
      <c r="AX402" s="31">
        <f>IF(MID(E402,5,1)*1=1,$AE$65,$AD$65)</f>
        <v>0</v>
      </c>
      <c r="AY402" s="33">
        <f>IF(MID(E402,5,1)*1=2,$AG$65,$AF$65)</f>
        <v>1.5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customHeight="1">
      <c r="A403" s="2"/>
      <c r="B403" s="107">
        <v>868</v>
      </c>
      <c r="C403" s="31">
        <v>10</v>
      </c>
      <c r="D403" s="113" t="s">
        <v>15</v>
      </c>
      <c r="E403" s="2" t="s">
        <v>139</v>
      </c>
      <c r="F403" s="2"/>
      <c r="G403" s="2"/>
      <c r="H403" s="33">
        <f>IF(AX403=100,4,3)</f>
        <v>3</v>
      </c>
      <c r="I403" s="173">
        <f>M403/AE403</f>
        <v>1140.0296884168024</v>
      </c>
      <c r="J403" s="174">
        <f>AH403/AE403</f>
        <v>19.780450366105395</v>
      </c>
      <c r="K403" s="189">
        <f>RANK(I403,$I$76:$I$999)</f>
        <v>328</v>
      </c>
      <c r="L403" s="190" t="e">
        <f>RANK(I403,$I$889:$I$999)</f>
        <v>#N/A</v>
      </c>
      <c r="M403" s="173">
        <f>SUM(N403:R403)*(1+$D$22/100)</f>
        <v>34119.424130969812</v>
      </c>
      <c r="N403" s="174">
        <f>T403*(1+(IF((AG403+IF($D$62=1,15,0)+IF(F403="백어택",8,0))&gt;100,100,AG403+IF($D$62=1,15,0)+IF(F403="백어택",8,0))/100)*(AI403/100-1))</f>
        <v>10258.35191292022</v>
      </c>
      <c r="O403" s="174">
        <f>U403*(1+(IF((AG403+IF($D$62=1,15,0)+IF(F403="백어택",8,0))&gt;100,100,AG403+IF($D$62=1,15,0)+IF(F403="백어택",8,0))/100)*(AI403/100-1))</f>
        <v>10258.35191292022</v>
      </c>
      <c r="P403" s="174">
        <f>V403*(1+(IF((AG403+IF($D$62=1,15,0)+IF(F403="백어택",8,0))&gt;100,100,AG403+IF($D$62=1,15,0)+IF(F403="백어택",8,0))/100)*(AI403/100-1))</f>
        <v>10258.35191292022</v>
      </c>
      <c r="Q403" s="174">
        <f>W403*(1+(IF((AG403+IF($D$62=1,15,0)+IF(F403="백어택",8,0))&gt;100,100,AG403+IF($D$62=1,15,0)+IF(F403="백어택",8,0))/100)*(AI403/100-1))</f>
        <v>0</v>
      </c>
      <c r="R403" s="175">
        <f>X403*(1+(IF(($D$57+IF($D$62=1,15,0)+IF(F403="백어택",8,0))&gt;100,100,$D$57+IF($D$62=1,15,0)+IF(F403="백어택",8,0))/100)*(AI403/100-1))</f>
        <v>0</v>
      </c>
      <c r="S403" s="173">
        <f>SUM(T403:X403)</f>
        <v>23872.314986120662</v>
      </c>
      <c r="T403" s="174">
        <f>AL403*AS403*AY403</f>
        <v>7957.4383287068868</v>
      </c>
      <c r="U403" s="174">
        <f>AL403*AS403*AY403</f>
        <v>7957.4383287068868</v>
      </c>
      <c r="V403" s="174">
        <f>AL403*AS403*AY403</f>
        <v>7957.4383287068868</v>
      </c>
      <c r="W403" s="174">
        <f>IF(H403=4,AL403*AS403*IF(AT403=0,AY403,1),0)</f>
        <v>0</v>
      </c>
      <c r="X403" s="175">
        <f>AL403*IF(H403=3,9,IF(AT403=1,10,9))*IF(AW403=1,0,AW403)</f>
        <v>0</v>
      </c>
      <c r="Y403" s="173">
        <f>SUM(Z403:AD403)</f>
        <v>51325.477220159424</v>
      </c>
      <c r="Z403" s="174">
        <f>T403*AI403/100</f>
        <v>17108.492406719808</v>
      </c>
      <c r="AA403" s="174">
        <f>U403*AI403/100</f>
        <v>17108.492406719808</v>
      </c>
      <c r="AB403" s="174">
        <f>V403*AI403/100</f>
        <v>17108.492406719808</v>
      </c>
      <c r="AC403" s="174">
        <f>W403*AI403/100</f>
        <v>0</v>
      </c>
      <c r="AD403" s="175">
        <f>X403*AI403/100</f>
        <v>0</v>
      </c>
      <c r="AE403" s="173">
        <f>AO403*(1-$D$17/100)</f>
        <v>29.928540000000002</v>
      </c>
      <c r="AF403" s="174">
        <f>AP403</f>
        <v>36</v>
      </c>
      <c r="AG403" s="174">
        <f>IF($D$57+AX403&gt;100,100,$D$57+AX403)</f>
        <v>25.143699999999999</v>
      </c>
      <c r="AH403" s="174">
        <f>AQ403</f>
        <v>592</v>
      </c>
      <c r="AI403" s="174">
        <f>$D$58</f>
        <v>215</v>
      </c>
      <c r="AJ403" s="174">
        <f>10*AU403/IF(AT403=1,2.5,(IF(AY403=1,3,2.5)))</f>
        <v>3.2</v>
      </c>
      <c r="AK403" s="174">
        <f>SUM(AL403:AN403)</f>
        <v>5304.9588858045909</v>
      </c>
      <c r="AL403" s="174">
        <f>((VLOOKUP(C403,$B$36:$AG$39,22,FALSE)+VLOOKUP(C403,$B$40:$AG$43,22,FALSE)*$D$54))*$D$59/100</f>
        <v>5304.9588858045909</v>
      </c>
      <c r="AM403" s="174"/>
      <c r="AN403" s="174"/>
      <c r="AO403" s="176">
        <v>30</v>
      </c>
      <c r="AP403" s="174">
        <v>36</v>
      </c>
      <c r="AQ403" s="175">
        <f>VLOOKUP(C403,$B$45:$AA$48,22,FALSE)</f>
        <v>592</v>
      </c>
      <c r="AR403" s="31">
        <f>IF(LEFT(E403,1)*1=1,$S$65,$R$65)</f>
        <v>0</v>
      </c>
      <c r="AS403" s="2">
        <f>IF(LEFT(E403,1)*1=2,$U$65,$T$65)</f>
        <v>1</v>
      </c>
      <c r="AT403" s="33">
        <f>IF(LEFT(E403,1)*1=3,$W$65,$V$65)</f>
        <v>0</v>
      </c>
      <c r="AU403" s="31">
        <f>IF(MID(E403,3,1)*1=1,$Y$65,$X$65)</f>
        <v>0.8</v>
      </c>
      <c r="AV403" s="2">
        <f>IF(MID(E403,3,1)*1=2,$AA$65,$Z$65)</f>
        <v>0</v>
      </c>
      <c r="AW403" s="33">
        <f>IF(MID(E403,3,1)*1=3,$AC$65,$AB$65)</f>
        <v>1</v>
      </c>
      <c r="AX403" s="31">
        <f>IF(MID(E403,5,1)*1=1,$AE$65,$AD$65)</f>
        <v>0</v>
      </c>
      <c r="AY403" s="33">
        <f>IF(MID(E403,5,1)*1=2,$AG$65,$AF$65)</f>
        <v>1.5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customHeight="1">
      <c r="A404" s="2"/>
      <c r="B404" s="107">
        <v>873</v>
      </c>
      <c r="C404" s="31">
        <v>10</v>
      </c>
      <c r="D404" s="113" t="s">
        <v>15</v>
      </c>
      <c r="E404" s="2" t="s">
        <v>111</v>
      </c>
      <c r="F404" s="2"/>
      <c r="G404" s="2"/>
      <c r="H404" s="33">
        <f>IF(AX404=100,4,3)</f>
        <v>3</v>
      </c>
      <c r="I404" s="173">
        <f>M404/AE404</f>
        <v>1140.0296884168024</v>
      </c>
      <c r="J404" s="174">
        <f>AH404/AE404</f>
        <v>19.780450366105395</v>
      </c>
      <c r="K404" s="189">
        <f>RANK(I404,$I$76:$I$999)</f>
        <v>328</v>
      </c>
      <c r="L404" s="190" t="e">
        <f>RANK(I404,$I$889:$I$999)</f>
        <v>#N/A</v>
      </c>
      <c r="M404" s="173">
        <f>SUM(N404:R404)*(1+$D$22/100)</f>
        <v>34119.424130969812</v>
      </c>
      <c r="N404" s="174">
        <f>T404*(1+(IF((AG404+IF($D$62=1,15,0)+IF(F404="백어택",8,0))&gt;100,100,AG404+IF($D$62=1,15,0)+IF(F404="백어택",8,0))/100)*(AI404/100-1))</f>
        <v>10258.35191292022</v>
      </c>
      <c r="O404" s="174">
        <f>U404*(1+(IF((AG404+IF($D$62=1,15,0)+IF(F404="백어택",8,0))&gt;100,100,AG404+IF($D$62=1,15,0)+IF(F404="백어택",8,0))/100)*(AI404/100-1))</f>
        <v>10258.35191292022</v>
      </c>
      <c r="P404" s="174">
        <f>V404*(1+(IF((AG404+IF($D$62=1,15,0)+IF(F404="백어택",8,0))&gt;100,100,AG404+IF($D$62=1,15,0)+IF(F404="백어택",8,0))/100)*(AI404/100-1))</f>
        <v>10258.35191292022</v>
      </c>
      <c r="Q404" s="174">
        <f>W404*(1+(IF((AG404+IF($D$62=1,15,0)+IF(F404="백어택",8,0))&gt;100,100,AG404+IF($D$62=1,15,0)+IF(F404="백어택",8,0))/100)*(AI404/100-1))</f>
        <v>0</v>
      </c>
      <c r="R404" s="175">
        <f>X404*(1+(IF(($D$57+IF($D$62=1,15,0)+IF(F404="백어택",8,0))&gt;100,100,$D$57+IF($D$62=1,15,0)+IF(F404="백어택",8,0))/100)*(AI404/100-1))</f>
        <v>0</v>
      </c>
      <c r="S404" s="173">
        <f>SUM(T404:X404)</f>
        <v>23872.314986120662</v>
      </c>
      <c r="T404" s="174">
        <f>AL404*AS404*AY404</f>
        <v>7957.4383287068868</v>
      </c>
      <c r="U404" s="174">
        <f>AL404*AS404*AY404</f>
        <v>7957.4383287068868</v>
      </c>
      <c r="V404" s="174">
        <f>AL404*AS404*AY404</f>
        <v>7957.4383287068868</v>
      </c>
      <c r="W404" s="174">
        <f>IF(H404=4,AL404*AS404*IF(AT404=0,AY404,1),0)</f>
        <v>0</v>
      </c>
      <c r="X404" s="175">
        <f>AL404*IF(H404=3,9,IF(AT404=1,10,9))*IF(AW404=1,0,AW404)</f>
        <v>0</v>
      </c>
      <c r="Y404" s="173">
        <f>SUM(Z404:AD404)</f>
        <v>51325.477220159424</v>
      </c>
      <c r="Z404" s="174">
        <f>T404*AI404/100</f>
        <v>17108.492406719808</v>
      </c>
      <c r="AA404" s="174">
        <f>U404*AI404/100</f>
        <v>17108.492406719808</v>
      </c>
      <c r="AB404" s="174">
        <f>V404*AI404/100</f>
        <v>17108.492406719808</v>
      </c>
      <c r="AC404" s="174">
        <f>W404*AI404/100</f>
        <v>0</v>
      </c>
      <c r="AD404" s="175">
        <f>X404*AI404/100</f>
        <v>0</v>
      </c>
      <c r="AE404" s="173">
        <f>AO404*(1-$D$17/100)</f>
        <v>29.928540000000002</v>
      </c>
      <c r="AF404" s="174">
        <f>AP404</f>
        <v>36</v>
      </c>
      <c r="AG404" s="174">
        <f>IF($D$57+AX404&gt;100,100,$D$57+AX404)</f>
        <v>25.143699999999999</v>
      </c>
      <c r="AH404" s="174">
        <f>AQ404</f>
        <v>592</v>
      </c>
      <c r="AI404" s="174">
        <f>$D$58</f>
        <v>215</v>
      </c>
      <c r="AJ404" s="174">
        <f>10*AU404/IF(AT404=1,2.5,(IF(AY404=1,3,2.5)))</f>
        <v>4</v>
      </c>
      <c r="AK404" s="174">
        <f>SUM(AL404:AN404)</f>
        <v>5304.9588858045909</v>
      </c>
      <c r="AL404" s="174">
        <f>((VLOOKUP(C404,$B$36:$AG$39,22,FALSE)+VLOOKUP(C404,$B$40:$AG$43,22,FALSE)*$D$54))*$D$59/100</f>
        <v>5304.9588858045909</v>
      </c>
      <c r="AM404" s="174"/>
      <c r="AN404" s="174"/>
      <c r="AO404" s="176">
        <v>30</v>
      </c>
      <c r="AP404" s="174">
        <v>36</v>
      </c>
      <c r="AQ404" s="175">
        <f>VLOOKUP(C404,$B$45:$AA$48,22,FALSE)</f>
        <v>592</v>
      </c>
      <c r="AR404" s="31">
        <f>IF(LEFT(E404,1)*1=1,$S$65,$R$65)</f>
        <v>0</v>
      </c>
      <c r="AS404" s="2">
        <f>IF(LEFT(E404,1)*1=2,$U$65,$T$65)</f>
        <v>1</v>
      </c>
      <c r="AT404" s="74">
        <f>IF(LEFT(E404,1)*1=3,$W$65,$V$65)</f>
        <v>1</v>
      </c>
      <c r="AU404" s="31">
        <f>IF(MID(E404,3,1)*1=1,$Y$65,$X$65)</f>
        <v>1</v>
      </c>
      <c r="AV404" s="2">
        <f>IF(MID(E404,3,1)*1=2,$AA$65,$Z$65)</f>
        <v>0</v>
      </c>
      <c r="AW404" s="33">
        <f>IF(MID(E404,3,1)*1=3,$AC$65,$AB$65)</f>
        <v>1</v>
      </c>
      <c r="AX404" s="31">
        <f>IF(MID(E404,5,1)*1=1,$AE$65,$AD$65)</f>
        <v>0</v>
      </c>
      <c r="AY404" s="33">
        <f>IF(MID(E404,5,1)*1=2,$AG$65,$AF$65)</f>
        <v>1.5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customHeight="1">
      <c r="A405" s="2"/>
      <c r="B405" s="107">
        <v>874</v>
      </c>
      <c r="C405" s="31">
        <v>10</v>
      </c>
      <c r="D405" s="113" t="s">
        <v>15</v>
      </c>
      <c r="E405" s="2" t="s">
        <v>145</v>
      </c>
      <c r="F405" s="2"/>
      <c r="G405" s="2"/>
      <c r="H405" s="33">
        <f>IF(AX405=100,4,3)</f>
        <v>3</v>
      </c>
      <c r="I405" s="173">
        <f>M405/AE405</f>
        <v>1140.0296884168024</v>
      </c>
      <c r="J405" s="174">
        <f>AH405/AE405</f>
        <v>19.780450366105395</v>
      </c>
      <c r="K405" s="189">
        <f>RANK(I405,$I$76:$I$999)</f>
        <v>328</v>
      </c>
      <c r="L405" s="190" t="e">
        <f>RANK(I405,$I$889:$I$999)</f>
        <v>#N/A</v>
      </c>
      <c r="M405" s="173">
        <f>SUM(N405:R405)*(1+$D$22/100)</f>
        <v>34119.424130969812</v>
      </c>
      <c r="N405" s="174">
        <f>T405*(1+(IF((AG405+IF($D$62=1,15,0)+IF(F405="백어택",8,0))&gt;100,100,AG405+IF($D$62=1,15,0)+IF(F405="백어택",8,0))/100)*(AI405/100-1))</f>
        <v>10258.35191292022</v>
      </c>
      <c r="O405" s="174">
        <f>U405*(1+(IF((AG405+IF($D$62=1,15,0)+IF(F405="백어택",8,0))&gt;100,100,AG405+IF($D$62=1,15,0)+IF(F405="백어택",8,0))/100)*(AI405/100-1))</f>
        <v>10258.35191292022</v>
      </c>
      <c r="P405" s="174">
        <f>V405*(1+(IF((AG405+IF($D$62=1,15,0)+IF(F405="백어택",8,0))&gt;100,100,AG405+IF($D$62=1,15,0)+IF(F405="백어택",8,0))/100)*(AI405/100-1))</f>
        <v>10258.35191292022</v>
      </c>
      <c r="Q405" s="174">
        <f>W405*(1+(IF((AG405+IF($D$62=1,15,0)+IF(F405="백어택",8,0))&gt;100,100,AG405+IF($D$62=1,15,0)+IF(F405="백어택",8,0))/100)*(AI405/100-1))</f>
        <v>0</v>
      </c>
      <c r="R405" s="175">
        <f>X405*(1+(IF(($D$57+IF($D$62=1,15,0)+IF(F405="백어택",8,0))&gt;100,100,$D$57+IF($D$62=1,15,0)+IF(F405="백어택",8,0))/100)*(AI405/100-1))</f>
        <v>0</v>
      </c>
      <c r="S405" s="173">
        <f>SUM(T405:X405)</f>
        <v>23872.314986120662</v>
      </c>
      <c r="T405" s="174">
        <f>AL405*AS405*AY405</f>
        <v>7957.4383287068868</v>
      </c>
      <c r="U405" s="174">
        <f>AL405*AS405*AY405</f>
        <v>7957.4383287068868</v>
      </c>
      <c r="V405" s="174">
        <f>AL405*AS405*AY405</f>
        <v>7957.4383287068868</v>
      </c>
      <c r="W405" s="174">
        <f>IF(H405=4,AL405*AS405*IF(AT405=0,AY405,1),0)</f>
        <v>0</v>
      </c>
      <c r="X405" s="175">
        <f>AL405*IF(H405=3,9,IF(AT405=1,10,9))*IF(AW405=1,0,AW405)</f>
        <v>0</v>
      </c>
      <c r="Y405" s="173">
        <f>SUM(Z405:AD405)</f>
        <v>51325.477220159424</v>
      </c>
      <c r="Z405" s="174">
        <f>T405*AI405/100</f>
        <v>17108.492406719808</v>
      </c>
      <c r="AA405" s="174">
        <f>U405*AI405/100</f>
        <v>17108.492406719808</v>
      </c>
      <c r="AB405" s="174">
        <f>V405*AI405/100</f>
        <v>17108.492406719808</v>
      </c>
      <c r="AC405" s="174">
        <f>W405*AI405/100</f>
        <v>0</v>
      </c>
      <c r="AD405" s="175">
        <f>X405*AI405/100</f>
        <v>0</v>
      </c>
      <c r="AE405" s="173">
        <f>AO405*(1-$D$17/100)</f>
        <v>29.928540000000002</v>
      </c>
      <c r="AF405" s="174">
        <f>AP405</f>
        <v>36</v>
      </c>
      <c r="AG405" s="174">
        <f>IF($D$57+AX405&gt;100,100,$D$57+AX405)</f>
        <v>25.143699999999999</v>
      </c>
      <c r="AH405" s="174">
        <f>AQ405</f>
        <v>592</v>
      </c>
      <c r="AI405" s="174">
        <f>$D$58</f>
        <v>215</v>
      </c>
      <c r="AJ405" s="174">
        <f>10*AU405/IF(AT405=1,2.5,(IF(AY405=1,3,2.5)))</f>
        <v>3.2</v>
      </c>
      <c r="AK405" s="174">
        <f>SUM(AL405:AN405)</f>
        <v>5304.9588858045909</v>
      </c>
      <c r="AL405" s="174">
        <f>((VLOOKUP(C405,$B$36:$AG$39,22,FALSE)+VLOOKUP(C405,$B$40:$AG$43,22,FALSE)*$D$54))*$D$59/100</f>
        <v>5304.9588858045909</v>
      </c>
      <c r="AM405" s="174"/>
      <c r="AN405" s="174"/>
      <c r="AO405" s="176">
        <v>30</v>
      </c>
      <c r="AP405" s="174">
        <v>36</v>
      </c>
      <c r="AQ405" s="175">
        <f>VLOOKUP(C405,$B$45:$AA$48,22,FALSE)</f>
        <v>592</v>
      </c>
      <c r="AR405" s="31">
        <f>IF(LEFT(E405,1)*1=1,$S$65,$R$65)</f>
        <v>0</v>
      </c>
      <c r="AS405" s="2">
        <f>IF(LEFT(E405,1)*1=2,$U$65,$T$65)</f>
        <v>1</v>
      </c>
      <c r="AT405" s="74">
        <f>IF(LEFT(E405,1)*1=3,$W$65,$V$65)</f>
        <v>1</v>
      </c>
      <c r="AU405" s="31">
        <f>IF(MID(E405,3,1)*1=1,$Y$65,$X$65)</f>
        <v>0.8</v>
      </c>
      <c r="AV405" s="2">
        <f>IF(MID(E405,3,1)*1=2,$AA$65,$Z$65)</f>
        <v>0</v>
      </c>
      <c r="AW405" s="33">
        <f>IF(MID(E405,3,1)*1=3,$AC$65,$AB$65)</f>
        <v>1</v>
      </c>
      <c r="AX405" s="31">
        <f>IF(MID(E405,5,1)*1=1,$AE$65,$AD$65)</f>
        <v>0</v>
      </c>
      <c r="AY405" s="33">
        <f>IF(MID(E405,5,1)*1=2,$AG$65,$AF$65)</f>
        <v>1.5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customHeight="1">
      <c r="A406" s="2"/>
      <c r="B406" s="107">
        <v>326</v>
      </c>
      <c r="C406" s="31">
        <v>10</v>
      </c>
      <c r="D406" s="106" t="s">
        <v>20</v>
      </c>
      <c r="E406" s="2" t="s">
        <v>140</v>
      </c>
      <c r="F406" s="2" t="s">
        <v>149</v>
      </c>
      <c r="G406" s="2"/>
      <c r="H406" s="33"/>
      <c r="I406" s="173">
        <f>M406/AE406</f>
        <v>1138.4348425918693</v>
      </c>
      <c r="J406" s="174">
        <f>AH406/AE406</f>
        <v>24.558498343053152</v>
      </c>
      <c r="K406" s="189">
        <f>RANK(I406,$I$76:$I$999)</f>
        <v>332</v>
      </c>
      <c r="L406" s="190">
        <f>RANK(I406,$I$76:$I$460)</f>
        <v>331</v>
      </c>
      <c r="M406" s="173">
        <f>SUM(N406:R406)</f>
        <v>20443.015634342679</v>
      </c>
      <c r="N406" s="174">
        <f>T406*(1+(IF((AG406+IF($D$62=1,15,0)+IF(F406="백어택",8,0))&gt;100,100,(AG406+IF($D$62=1,15,0)+IF(F406="백어택",8,0)))/100)*((AI406/100-1)))</f>
        <v>9522.1880732727786</v>
      </c>
      <c r="O406" s="174">
        <f>U406*(1+(IF(($D$57+IF($D$62=1,15,0)+IF(F406="백어택",8,0))&gt;100,100,$D$57+IF($D$62=1,15,0)+IF(F406="백어택",8,0))/100)*($D$58/100-1))</f>
        <v>10920.8275610699</v>
      </c>
      <c r="P406" s="174"/>
      <c r="Q406" s="174"/>
      <c r="R406" s="175"/>
      <c r="S406" s="173">
        <f>SUM(T406:X406)</f>
        <v>13835.933777516351</v>
      </c>
      <c r="T406" s="174">
        <f>AL406*AV406*IF(F406="백어택",1.2,1)</f>
        <v>5928.894427612604</v>
      </c>
      <c r="U406" s="174">
        <f>AM406*AX406*AY406*IF(F406="백어택",1.2,1)</f>
        <v>7907.0393499037464</v>
      </c>
      <c r="V406" s="174"/>
      <c r="W406" s="174"/>
      <c r="X406" s="175"/>
      <c r="Y406" s="173">
        <f>SUM(Z406:AD406)</f>
        <v>29747.257621660152</v>
      </c>
      <c r="Z406" s="174">
        <f>T406*$D$58/100</f>
        <v>12747.123019367098</v>
      </c>
      <c r="AA406" s="174">
        <f>U406*$D$58/100</f>
        <v>17000.134602293056</v>
      </c>
      <c r="AB406" s="174"/>
      <c r="AC406" s="174"/>
      <c r="AD406" s="175"/>
      <c r="AE406" s="173">
        <f>AO406*(1-$D$17/100)-AR406</f>
        <v>17.957124</v>
      </c>
      <c r="AF406" s="174">
        <f>AP406</f>
        <v>36</v>
      </c>
      <c r="AG406" s="174">
        <f>IF($D$57+AU406&gt;100,100,$D$57+AU406)</f>
        <v>25.143699999999999</v>
      </c>
      <c r="AH406" s="174">
        <f>AQ406*AS406</f>
        <v>441</v>
      </c>
      <c r="AI406" s="174">
        <f>$D$58+$D$19</f>
        <v>282.85969999999998</v>
      </c>
      <c r="AJ406" s="174">
        <f>10*IF(AV406=1,1,5/4.5)/IF(AX406=1,5,3.5)</f>
        <v>3.1746031746031744</v>
      </c>
      <c r="AK406" s="174">
        <f>SUM(AL406:AN406)</f>
        <v>6588.4299666891184</v>
      </c>
      <c r="AL406" s="174">
        <f>(VLOOKUP(C406,$B$36:$AG$39,29,FALSE)+VLOOKUP(C406,$B$40:$AG$43,29,FALSE)*$D$54)*$D$59/100</f>
        <v>3293.8302375625576</v>
      </c>
      <c r="AM406" s="174">
        <f>(VLOOKUP(C406,$B$36:$AG$39,30,FALSE)+VLOOKUP(C406,$B$40:$AG$43,30,FALSE)*$D$54)*$D$59/100</f>
        <v>3294.5997291265612</v>
      </c>
      <c r="AN406" s="174"/>
      <c r="AO406" s="176">
        <v>18</v>
      </c>
      <c r="AP406" s="174">
        <v>36</v>
      </c>
      <c r="AQ406" s="175">
        <f>VLOOKUP(C406,$B$45:$AG$48,29,FALSE)</f>
        <v>441</v>
      </c>
      <c r="AR406" s="31">
        <f>IF(LEFT(E406,1)*1=1,$S$70,$R$70)</f>
        <v>0</v>
      </c>
      <c r="AS406" s="2">
        <f>IF(LEFT(E406,1)*1=2,$U$70,$T$70)</f>
        <v>1</v>
      </c>
      <c r="AT406" s="33">
        <f>IF(LEFT(E406,1)*1=3,$W$70,$V$70)</f>
        <v>0</v>
      </c>
      <c r="AU406" s="31">
        <f>IF(MID(E406,3,1)*1=1,$Y$70,$X$70)</f>
        <v>0</v>
      </c>
      <c r="AV406" s="2">
        <f>IF(MID(E406,3,1)*1=2,$AA$70,$Z$70)</f>
        <v>1.5</v>
      </c>
      <c r="AW406" s="33">
        <f>IF(MID(E406,3,1)*1=3,$AC$70,$AB$70)</f>
        <v>0</v>
      </c>
      <c r="AX406" s="31">
        <f>IF(MID(E406,5,1)*1=1,$AE$70,$AD$70)</f>
        <v>2</v>
      </c>
      <c r="AY406" s="33">
        <f>IF(MID(E406,5,1)*1=2,$AG$70,$AF$70)</f>
        <v>1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customHeight="1">
      <c r="A407" s="2"/>
      <c r="B407" s="107">
        <v>332</v>
      </c>
      <c r="C407" s="31">
        <v>10</v>
      </c>
      <c r="D407" s="106" t="s">
        <v>20</v>
      </c>
      <c r="E407" s="2" t="s">
        <v>162</v>
      </c>
      <c r="F407" s="2" t="s">
        <v>149</v>
      </c>
      <c r="G407" s="2"/>
      <c r="H407" s="33"/>
      <c r="I407" s="173">
        <f>M407/AE407</f>
        <v>1138.4348425918693</v>
      </c>
      <c r="J407" s="174">
        <f>AH407/AE407</f>
        <v>12.279249171526576</v>
      </c>
      <c r="K407" s="189">
        <f>RANK(I407,$I$76:$I$999)</f>
        <v>332</v>
      </c>
      <c r="L407" s="190">
        <f>RANK(I407,$I$76:$I$460)</f>
        <v>331</v>
      </c>
      <c r="M407" s="173">
        <f>SUM(N407:R407)</f>
        <v>20443.015634342679</v>
      </c>
      <c r="N407" s="174">
        <f>T407*(1+(IF((AG407+IF($D$62=1,15,0)+IF(F407="백어택",8,0))&gt;100,100,(AG407+IF($D$62=1,15,0)+IF(F407="백어택",8,0)))/100)*((AI407/100-1)))</f>
        <v>9522.1880732727786</v>
      </c>
      <c r="O407" s="174">
        <f>U407*(1+(IF(($D$57+IF($D$62=1,15,0)+IF(F407="백어택",8,0))&gt;100,100,$D$57+IF($D$62=1,15,0)+IF(F407="백어택",8,0))/100)*($D$58/100-1))</f>
        <v>10920.8275610699</v>
      </c>
      <c r="P407" s="174"/>
      <c r="Q407" s="174"/>
      <c r="R407" s="175"/>
      <c r="S407" s="173">
        <f>SUM(T407:X407)</f>
        <v>13835.933777516351</v>
      </c>
      <c r="T407" s="174">
        <f>AL407*AV407*IF(F407="백어택",1.2,1)</f>
        <v>5928.894427612604</v>
      </c>
      <c r="U407" s="174">
        <f>AM407*AX407*AY407*IF(F407="백어택",1.2,1)</f>
        <v>7907.0393499037464</v>
      </c>
      <c r="V407" s="174"/>
      <c r="W407" s="174"/>
      <c r="X407" s="175"/>
      <c r="Y407" s="173">
        <f>SUM(Z407:AD407)</f>
        <v>29747.257621660152</v>
      </c>
      <c r="Z407" s="174">
        <f>T407*$D$58/100</f>
        <v>12747.123019367098</v>
      </c>
      <c r="AA407" s="174">
        <f>U407*$D$58/100</f>
        <v>17000.134602293056</v>
      </c>
      <c r="AB407" s="174"/>
      <c r="AC407" s="174"/>
      <c r="AD407" s="175"/>
      <c r="AE407" s="173">
        <f>AO407*(1-$D$17/100)-AR407</f>
        <v>17.957124</v>
      </c>
      <c r="AF407" s="174">
        <f>AP407</f>
        <v>36</v>
      </c>
      <c r="AG407" s="174">
        <f>IF($D$57+AU407&gt;100,100,$D$57+AU407)</f>
        <v>25.143699999999999</v>
      </c>
      <c r="AH407" s="174">
        <f>AQ407*AS407</f>
        <v>220.5</v>
      </c>
      <c r="AI407" s="174">
        <f>$D$58+$D$19</f>
        <v>282.85969999999998</v>
      </c>
      <c r="AJ407" s="174">
        <f>10*IF(AV407=1,1,5/4.5)/IF(AX407=1,5,3.5)</f>
        <v>3.1746031746031744</v>
      </c>
      <c r="AK407" s="174">
        <f>SUM(AL407:AN407)</f>
        <v>6588.4299666891184</v>
      </c>
      <c r="AL407" s="174">
        <f>(VLOOKUP(C407,$B$36:$AG$39,29,FALSE)+VLOOKUP(C407,$B$40:$AG$43,29,FALSE)*$D$54)*$D$59/100</f>
        <v>3293.8302375625576</v>
      </c>
      <c r="AM407" s="174">
        <f>(VLOOKUP(C407,$B$36:$AG$39,30,FALSE)+VLOOKUP(C407,$B$40:$AG$43,30,FALSE)*$D$54)*$D$59/100</f>
        <v>3294.5997291265612</v>
      </c>
      <c r="AN407" s="174"/>
      <c r="AO407" s="176">
        <v>18</v>
      </c>
      <c r="AP407" s="174">
        <v>36</v>
      </c>
      <c r="AQ407" s="175">
        <f>VLOOKUP(C407,$B$45:$AG$48,29,FALSE)</f>
        <v>441</v>
      </c>
      <c r="AR407" s="31">
        <f>IF(LEFT(E407,1)*1=1,$S$70,$R$70)</f>
        <v>0</v>
      </c>
      <c r="AS407" s="2">
        <f>IF(LEFT(E407,1)*1=2,$U$70,$T$70)</f>
        <v>0.5</v>
      </c>
      <c r="AT407" s="33">
        <f>IF(LEFT(E407,1)*1=3,$W$70,$V$70)</f>
        <v>0</v>
      </c>
      <c r="AU407" s="31">
        <f>IF(MID(E407,3,1)*1=1,$Y$70,$X$70)</f>
        <v>0</v>
      </c>
      <c r="AV407" s="2">
        <f>IF(MID(E407,3,1)*1=2,$AA$70,$Z$70)</f>
        <v>1.5</v>
      </c>
      <c r="AW407" s="33">
        <f>IF(MID(E407,3,1)*1=3,$AC$70,$AB$70)</f>
        <v>0</v>
      </c>
      <c r="AX407" s="31">
        <f>IF(MID(E407,5,1)*1=1,$AE$70,$AD$70)</f>
        <v>2</v>
      </c>
      <c r="AY407" s="33">
        <f>IF(MID(E407,5,1)*1=2,$AG$70,$AF$70)</f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customHeight="1">
      <c r="A408" s="2"/>
      <c r="B408" s="107">
        <v>335</v>
      </c>
      <c r="C408" s="31">
        <v>10</v>
      </c>
      <c r="D408" s="106" t="s">
        <v>20</v>
      </c>
      <c r="E408" s="2" t="s">
        <v>95</v>
      </c>
      <c r="F408" s="2" t="s">
        <v>149</v>
      </c>
      <c r="G408" s="2"/>
      <c r="H408" s="33"/>
      <c r="I408" s="173">
        <f>M408/AE408</f>
        <v>1138.4348425918693</v>
      </c>
      <c r="J408" s="174">
        <f>AH408/AE408</f>
        <v>24.558498343053152</v>
      </c>
      <c r="K408" s="189">
        <f>RANK(I408,$I$76:$I$999)</f>
        <v>332</v>
      </c>
      <c r="L408" s="190">
        <f>RANK(I408,$I$76:$I$460)</f>
        <v>331</v>
      </c>
      <c r="M408" s="173">
        <f>SUM(N408:R408)</f>
        <v>20443.015634342679</v>
      </c>
      <c r="N408" s="174">
        <f>T408*(1+(IF((AG408+IF($D$62=1,15,0)+IF(F408="백어택",8,0))&gt;100,100,(AG408+IF($D$62=1,15,0)+IF(F408="백어택",8,0)))/100)*((AI408/100-1)))</f>
        <v>9522.1880732727786</v>
      </c>
      <c r="O408" s="174">
        <f>U408*(1+(IF(($D$57+IF($D$62=1,15,0)+IF(F408="백어택",8,0))&gt;100,100,$D$57+IF($D$62=1,15,0)+IF(F408="백어택",8,0))/100)*($D$58/100-1))</f>
        <v>10920.8275610699</v>
      </c>
      <c r="P408" s="174"/>
      <c r="Q408" s="174"/>
      <c r="R408" s="175"/>
      <c r="S408" s="173">
        <f>SUM(T408:X408)</f>
        <v>13835.933777516351</v>
      </c>
      <c r="T408" s="174">
        <f>AL408*AV408*IF(F408="백어택",1.2,1)</f>
        <v>5928.894427612604</v>
      </c>
      <c r="U408" s="174">
        <f>AM408*AX408*AY408*IF(F408="백어택",1.2,1)</f>
        <v>7907.0393499037464</v>
      </c>
      <c r="V408" s="174"/>
      <c r="W408" s="174"/>
      <c r="X408" s="175"/>
      <c r="Y408" s="173">
        <f>SUM(Z408:AD408)</f>
        <v>29747.257621660152</v>
      </c>
      <c r="Z408" s="174">
        <f>T408*$D$58/100</f>
        <v>12747.123019367098</v>
      </c>
      <c r="AA408" s="174">
        <f>U408*$D$58/100</f>
        <v>17000.134602293056</v>
      </c>
      <c r="AB408" s="174"/>
      <c r="AC408" s="174"/>
      <c r="AD408" s="175"/>
      <c r="AE408" s="173">
        <f>AO408*(1-$D$17/100)-AR408</f>
        <v>17.957124</v>
      </c>
      <c r="AF408" s="174">
        <f>AP408</f>
        <v>36</v>
      </c>
      <c r="AG408" s="174">
        <f>IF($D$57+AU408&gt;100,100,$D$57+AU408)</f>
        <v>25.143699999999999</v>
      </c>
      <c r="AH408" s="174">
        <f>AQ408*AS408</f>
        <v>441</v>
      </c>
      <c r="AI408" s="174">
        <f>$D$58+$D$19</f>
        <v>282.85969999999998</v>
      </c>
      <c r="AJ408" s="174">
        <f>10*IF(AV408=1,1,5/4.5)/IF(AX408=1,5,3.5)</f>
        <v>2.2222222222222223</v>
      </c>
      <c r="AK408" s="174">
        <f>SUM(AL408:AN408)</f>
        <v>6588.4299666891184</v>
      </c>
      <c r="AL408" s="174">
        <f>(VLOOKUP(C408,$B$36:$AG$39,29,FALSE)+VLOOKUP(C408,$B$40:$AG$43,29,FALSE)*$D$54)*$D$59/100</f>
        <v>3293.8302375625576</v>
      </c>
      <c r="AM408" s="174">
        <f>(VLOOKUP(C408,$B$36:$AG$39,30,FALSE)+VLOOKUP(C408,$B$40:$AG$43,30,FALSE)*$D$54)*$D$59/100</f>
        <v>3294.5997291265612</v>
      </c>
      <c r="AN408" s="174"/>
      <c r="AO408" s="176">
        <v>18</v>
      </c>
      <c r="AP408" s="174">
        <v>36</v>
      </c>
      <c r="AQ408" s="175">
        <f>VLOOKUP(C408,$B$45:$AG$48,29,FALSE)</f>
        <v>441</v>
      </c>
      <c r="AR408" s="31">
        <f>IF(LEFT(E408,1)*1=1,$S$70,$R$70)</f>
        <v>0</v>
      </c>
      <c r="AS408" s="2">
        <f>IF(LEFT(E408,1)*1=2,$U$70,$T$70)</f>
        <v>1</v>
      </c>
      <c r="AT408" s="33">
        <f>IF(LEFT(E408,1)*1=3,$W$70,$V$70)</f>
        <v>0</v>
      </c>
      <c r="AU408" s="31">
        <f>IF(MID(E408,3,1)*1=1,$Y$70,$X$70)</f>
        <v>0</v>
      </c>
      <c r="AV408" s="2">
        <f>IF(MID(E408,3,1)*1=2,$AA$70,$Z$70)</f>
        <v>1.5</v>
      </c>
      <c r="AW408" s="33">
        <f>IF(MID(E408,3,1)*1=3,$AC$70,$AB$70)</f>
        <v>0</v>
      </c>
      <c r="AX408" s="31">
        <f>IF(MID(E408,5,1)*1=1,$AE$70,$AD$70)</f>
        <v>1</v>
      </c>
      <c r="AY408" s="33">
        <f>IF(MID(E408,5,1)*1=2,$AG$70,$AF$70)</f>
        <v>2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customHeight="1">
      <c r="A409" s="2"/>
      <c r="B409" s="107">
        <v>341</v>
      </c>
      <c r="C409" s="31">
        <v>10</v>
      </c>
      <c r="D409" s="106" t="s">
        <v>20</v>
      </c>
      <c r="E409" s="2" t="s">
        <v>102</v>
      </c>
      <c r="F409" s="2" t="s">
        <v>149</v>
      </c>
      <c r="G409" s="2"/>
      <c r="H409" s="33"/>
      <c r="I409" s="173">
        <f>M409/AE409</f>
        <v>1138.4348425918693</v>
      </c>
      <c r="J409" s="174">
        <f>AH409/AE409</f>
        <v>12.279249171526576</v>
      </c>
      <c r="K409" s="189">
        <f>RANK(I409,$I$76:$I$999)</f>
        <v>332</v>
      </c>
      <c r="L409" s="190">
        <f>RANK(I409,$I$76:$I$460)</f>
        <v>331</v>
      </c>
      <c r="M409" s="173">
        <f>SUM(N409:R409)</f>
        <v>20443.015634342679</v>
      </c>
      <c r="N409" s="174">
        <f>T409*(1+(IF((AG409+IF($D$62=1,15,0)+IF(F409="백어택",8,0))&gt;100,100,(AG409+IF($D$62=1,15,0)+IF(F409="백어택",8,0)))/100)*((AI409/100-1)))</f>
        <v>9522.1880732727786</v>
      </c>
      <c r="O409" s="174">
        <f>U409*(1+(IF(($D$57+IF($D$62=1,15,0)+IF(F409="백어택",8,0))&gt;100,100,$D$57+IF($D$62=1,15,0)+IF(F409="백어택",8,0))/100)*($D$58/100-1))</f>
        <v>10920.8275610699</v>
      </c>
      <c r="P409" s="174"/>
      <c r="Q409" s="174"/>
      <c r="R409" s="175"/>
      <c r="S409" s="173">
        <f>SUM(T409:X409)</f>
        <v>13835.933777516351</v>
      </c>
      <c r="T409" s="174">
        <f>AL409*AV409*IF(F409="백어택",1.2,1)</f>
        <v>5928.894427612604</v>
      </c>
      <c r="U409" s="174">
        <f>AM409*AX409*AY409*IF(F409="백어택",1.2,1)</f>
        <v>7907.0393499037464</v>
      </c>
      <c r="V409" s="174"/>
      <c r="W409" s="174"/>
      <c r="X409" s="175"/>
      <c r="Y409" s="173">
        <f>SUM(Z409:AD409)</f>
        <v>29747.257621660152</v>
      </c>
      <c r="Z409" s="174">
        <f>T409*$D$58/100</f>
        <v>12747.123019367098</v>
      </c>
      <c r="AA409" s="174">
        <f>U409*$D$58/100</f>
        <v>17000.134602293056</v>
      </c>
      <c r="AB409" s="174"/>
      <c r="AC409" s="174"/>
      <c r="AD409" s="175"/>
      <c r="AE409" s="173">
        <f>AO409*(1-$D$17/100)-AR409</f>
        <v>17.957124</v>
      </c>
      <c r="AF409" s="174">
        <f>AP409</f>
        <v>36</v>
      </c>
      <c r="AG409" s="174">
        <f>IF($D$57+AU409&gt;100,100,$D$57+AU409)</f>
        <v>25.143699999999999</v>
      </c>
      <c r="AH409" s="174">
        <f>AQ409*AS409</f>
        <v>220.5</v>
      </c>
      <c r="AI409" s="174">
        <f>$D$58+$D$19</f>
        <v>282.85969999999998</v>
      </c>
      <c r="AJ409" s="174">
        <f>10*IF(AV409=1,1,5/4.5)/IF(AX409=1,5,3.5)</f>
        <v>2.2222222222222223</v>
      </c>
      <c r="AK409" s="174">
        <f>SUM(AL409:AN409)</f>
        <v>6588.4299666891184</v>
      </c>
      <c r="AL409" s="174">
        <f>(VLOOKUP(C409,$B$36:$AG$39,29,FALSE)+VLOOKUP(C409,$B$40:$AG$43,29,FALSE)*$D$54)*$D$59/100</f>
        <v>3293.8302375625576</v>
      </c>
      <c r="AM409" s="174">
        <f>(VLOOKUP(C409,$B$36:$AG$39,30,FALSE)+VLOOKUP(C409,$B$40:$AG$43,30,FALSE)*$D$54)*$D$59/100</f>
        <v>3294.5997291265612</v>
      </c>
      <c r="AN409" s="174"/>
      <c r="AO409" s="176">
        <v>18</v>
      </c>
      <c r="AP409" s="174">
        <v>36</v>
      </c>
      <c r="AQ409" s="175">
        <f>VLOOKUP(C409,$B$45:$AG$48,29,FALSE)</f>
        <v>441</v>
      </c>
      <c r="AR409" s="31">
        <f>IF(LEFT(E409,1)*1=1,$S$70,$R$70)</f>
        <v>0</v>
      </c>
      <c r="AS409" s="2">
        <f>IF(LEFT(E409,1)*1=2,$U$70,$T$70)</f>
        <v>0.5</v>
      </c>
      <c r="AT409" s="33">
        <f>IF(LEFT(E409,1)*1=3,$W$70,$V$70)</f>
        <v>0</v>
      </c>
      <c r="AU409" s="31">
        <f>IF(MID(E409,3,1)*1=1,$Y$70,$X$70)</f>
        <v>0</v>
      </c>
      <c r="AV409" s="2">
        <f>IF(MID(E409,3,1)*1=2,$AA$70,$Z$70)</f>
        <v>1.5</v>
      </c>
      <c r="AW409" s="33">
        <f>IF(MID(E409,3,1)*1=3,$AC$70,$AB$70)</f>
        <v>0</v>
      </c>
      <c r="AX409" s="31">
        <f>IF(MID(E409,5,1)*1=1,$AE$70,$AD$70)</f>
        <v>1</v>
      </c>
      <c r="AY409" s="33">
        <f>IF(MID(E409,5,1)*1=2,$AG$70,$AF$70)</f>
        <v>2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customHeight="1">
      <c r="A410" s="2"/>
      <c r="B410" s="107">
        <v>456</v>
      </c>
      <c r="C410" s="31">
        <v>10</v>
      </c>
      <c r="D410" s="111" t="s">
        <v>8</v>
      </c>
      <c r="E410" s="2" t="s">
        <v>139</v>
      </c>
      <c r="F410" s="2" t="s">
        <v>149</v>
      </c>
      <c r="G410" s="2" t="s">
        <v>231</v>
      </c>
      <c r="H410" s="33" t="s">
        <v>80</v>
      </c>
      <c r="I410" s="173">
        <f>M410/AE410</f>
        <v>1133.6277255894952</v>
      </c>
      <c r="J410" s="174">
        <f>AH410/AE410</f>
        <v>28.094417760367445</v>
      </c>
      <c r="K410" s="189">
        <f>RANK(I410,$I$76:$I$999)</f>
        <v>336</v>
      </c>
      <c r="L410" s="190" t="e">
        <f>RANK(I410,$I$461:$I$888)</f>
        <v>#N/A</v>
      </c>
      <c r="M410" s="173">
        <f>SUM(N410:R410)</f>
        <v>21022.683227317477</v>
      </c>
      <c r="N410" s="174">
        <f>T410*(1+(IF((AG410+IF($D$62=1,15,0)+IF(F410="백어택",8,0))&gt;100,100,AG410+IF($D$62=1,15,0)+IF(F410="백어택",8,0))/100)*($D$58/100-1))</f>
        <v>9247.0716600606065</v>
      </c>
      <c r="O410" s="174">
        <f>U410*(1+((IF(AG410+IF($D$62=1,15,0)+IF(F410="백어택",8,0)&gt;100,100,AG410+IF($D$62=1,15,0)+IF(F410="백어택",8,0))/100)*(AI410/100-1)))</f>
        <v>11775.61156725687</v>
      </c>
      <c r="P410" s="174">
        <f>V410*(1+(IF(AG410+IF($D$62=1,15,0)+IF(F410="백어택",8,0)&gt;100,100,AG410+IF($D$62=1,15,0)+IF(F410="백어택",8,0))/100)*(AI410/100-1))</f>
        <v>0</v>
      </c>
      <c r="Q410" s="174"/>
      <c r="R410" s="175"/>
      <c r="S410" s="173">
        <f>SUM(T410:X410)</f>
        <v>15221.116036253545</v>
      </c>
      <c r="T410" s="174">
        <f>AL410*IF(H410="근접",AR410,1)*AU410*AY410*IF(F410="백어택",1.2,1)</f>
        <v>6695.1848729965468</v>
      </c>
      <c r="U410" s="174">
        <f>AM410*IF(H410="근접",AR410,1)*AU410*AY410*IF(F410="백어택",1.2,1)</f>
        <v>8525.9311632569988</v>
      </c>
      <c r="V410" s="174">
        <f>IF(AX410=1,0,AM410*IF(H410="근접",AR410,1)*AU410*AY410)*IF(F410="백어택",1.2,1)</f>
        <v>0</v>
      </c>
      <c r="W410" s="174"/>
      <c r="X410" s="175"/>
      <c r="Y410" s="173">
        <f>SUM(Z410:AD410)</f>
        <v>32725.399477945124</v>
      </c>
      <c r="Z410" s="174">
        <f>T410*$D$58/100</f>
        <v>14394.647476942577</v>
      </c>
      <c r="AA410" s="174">
        <f>U410*AI410/100</f>
        <v>18330.752001002547</v>
      </c>
      <c r="AB410" s="174">
        <f>V410*AI410/100</f>
        <v>0</v>
      </c>
      <c r="AC410" s="174"/>
      <c r="AD410" s="175"/>
      <c r="AE410" s="173">
        <f>AO410*(1-$D$20/100)*(1-$D$17/100)-AW410</f>
        <v>18.544609268784001</v>
      </c>
      <c r="AF410" s="174">
        <f>AP410</f>
        <v>36</v>
      </c>
      <c r="AG410" s="174">
        <f>IF($D$57&gt;100,100,$D$57)</f>
        <v>25.143699999999999</v>
      </c>
      <c r="AH410" s="174">
        <f>IF(AX410=1,AQ410,AQ410*1.4)</f>
        <v>521</v>
      </c>
      <c r="AI410" s="174">
        <f>$D$58</f>
        <v>215</v>
      </c>
      <c r="AJ410" s="174">
        <f>10/6/AX410</f>
        <v>1.6666666666666667</v>
      </c>
      <c r="AK410" s="174">
        <f>SUM(AL410:AN410)</f>
        <v>5637.4503837976099</v>
      </c>
      <c r="AL410" s="174">
        <f>(IF(H410="근접",$D$61*(VLOOKUP(C410,$B$36:$AG$39,9,FALSE)+VLOOKUP(C410,$B$40:$AG$43,9,FALSE)*$D$54),$D$60*(VLOOKUP(C410,$B$36:$AG$39,9,FALSE)+VLOOKUP(C410,$B$40:$AG$43,9,FALSE)*$D$54)))*$D$59/100</f>
        <v>2479.6981011098324</v>
      </c>
      <c r="AM410" s="174">
        <f>(IF(H410="근접",$D$61*(VLOOKUP(C410,$B$36:$AG$39,10,FALSE)+VLOOKUP(C410,$B$40:$AG$43,10,FALSE)*$D$54),$D$60*(VLOOKUP(C410,$B$36:$AG$39,10,FALSE)+VLOOKUP(C410,$B$40:$AG$43,10,FALSE)*$D$54)))*$D$59/100</f>
        <v>3157.7522826877776</v>
      </c>
      <c r="AN410" s="174"/>
      <c r="AO410" s="176">
        <v>24</v>
      </c>
      <c r="AP410" s="174">
        <v>36</v>
      </c>
      <c r="AQ410" s="175">
        <f>VLOOKUP(C410,$B$45:$AA$48,9,FALSE)</f>
        <v>521</v>
      </c>
      <c r="AR410" s="31">
        <f>IF(LEFT(E410,1)*1=1,$S$58,$R$58)</f>
        <v>1</v>
      </c>
      <c r="AS410" s="2">
        <f>IF(LEFT(E410,1)*1=2,$U$58,$T$58)</f>
        <v>0</v>
      </c>
      <c r="AT410" s="33">
        <f>IF(LEFT(E410,1)*1=3,$W$58,$V$58)</f>
        <v>0</v>
      </c>
      <c r="AU410" s="31">
        <f>IF(MID(E410,3,1)*1=1,$Y$58,$X$58)</f>
        <v>1.25</v>
      </c>
      <c r="AV410" s="2">
        <f>IF(MID(E410,3,1)*1=2,$AA$58,$Z$58)</f>
        <v>0</v>
      </c>
      <c r="AW410" s="33">
        <f>IF(MID(E410,3,1)*1=3,$AC$58,$AB$58)</f>
        <v>0</v>
      </c>
      <c r="AX410" s="31">
        <f>IF(MID(E410,5,1)*1=1,$AE$58,$AD$58)</f>
        <v>1</v>
      </c>
      <c r="AY410" s="33">
        <f>IF(MID(E410,5,1)*1=2,$AG$58,$AF$58)</f>
        <v>1.8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customHeight="1">
      <c r="A411" s="2"/>
      <c r="B411" s="107">
        <v>459</v>
      </c>
      <c r="C411" s="31">
        <v>10</v>
      </c>
      <c r="D411" s="111" t="s">
        <v>8</v>
      </c>
      <c r="E411" s="2" t="s">
        <v>165</v>
      </c>
      <c r="F411" s="2" t="s">
        <v>149</v>
      </c>
      <c r="G411" s="2" t="s">
        <v>231</v>
      </c>
      <c r="H411" s="33" t="s">
        <v>80</v>
      </c>
      <c r="I411" s="173">
        <f>M411/AE411</f>
        <v>1133.6277255894952</v>
      </c>
      <c r="J411" s="174">
        <f>AH411/AE411</f>
        <v>28.094417760367445</v>
      </c>
      <c r="K411" s="189">
        <f>RANK(I411,$I$76:$I$999)</f>
        <v>336</v>
      </c>
      <c r="L411" s="190" t="e">
        <f>RANK(I411,$I$461:$I$888)</f>
        <v>#N/A</v>
      </c>
      <c r="M411" s="173">
        <f>SUM(N411:R411)</f>
        <v>21022.683227317477</v>
      </c>
      <c r="N411" s="174">
        <f>T411*(1+(IF((AG411+IF($D$62=1,15,0)+IF(F411="백어택",8,0))&gt;100,100,AG411+IF($D$62=1,15,0)+IF(F411="백어택",8,0))/100)*($D$58/100-1))</f>
        <v>9247.0716600606065</v>
      </c>
      <c r="O411" s="174">
        <f>U411*(1+((IF(AG411+IF($D$62=1,15,0)+IF(F411="백어택",8,0)&gt;100,100,AG411+IF($D$62=1,15,0)+IF(F411="백어택",8,0))/100)*(AI411/100-1)))</f>
        <v>11775.61156725687</v>
      </c>
      <c r="P411" s="174">
        <f>V411*(1+(IF(AG411+IF($D$62=1,15,0)+IF(F411="백어택",8,0)&gt;100,100,AG411+IF($D$62=1,15,0)+IF(F411="백어택",8,0))/100)*(AI411/100-1))</f>
        <v>0</v>
      </c>
      <c r="Q411" s="174"/>
      <c r="R411" s="175"/>
      <c r="S411" s="173">
        <f>SUM(T411:X411)</f>
        <v>15221.116036253545</v>
      </c>
      <c r="T411" s="174">
        <f>AL411*IF(H411="근접",AR411,1)*AU411*AY411*IF(F411="백어택",1.2,1)</f>
        <v>6695.1848729965468</v>
      </c>
      <c r="U411" s="174">
        <f>AM411*IF(H411="근접",AR411,1)*AU411*AY411*IF(F411="백어택",1.2,1)</f>
        <v>8525.9311632569988</v>
      </c>
      <c r="V411" s="174">
        <f>IF(AX411=1,0,AM411*IF(H411="근접",AR411,1)*AU411*AY411)*IF(F411="백어택",1.2,1)</f>
        <v>0</v>
      </c>
      <c r="W411" s="174"/>
      <c r="X411" s="175"/>
      <c r="Y411" s="173">
        <f>SUM(Z411:AD411)</f>
        <v>32725.399477945124</v>
      </c>
      <c r="Z411" s="174">
        <f>T411*$D$58/100</f>
        <v>14394.647476942577</v>
      </c>
      <c r="AA411" s="174">
        <f>U411*AI411/100</f>
        <v>18330.752001002547</v>
      </c>
      <c r="AB411" s="174">
        <f>V411*AI411/100</f>
        <v>0</v>
      </c>
      <c r="AC411" s="174"/>
      <c r="AD411" s="175"/>
      <c r="AE411" s="173">
        <f>AO411*(1-$D$20/100)*(1-$D$17/100)-AW411</f>
        <v>18.544609268784001</v>
      </c>
      <c r="AF411" s="174">
        <f>AP411</f>
        <v>36</v>
      </c>
      <c r="AG411" s="174">
        <f>IF($D$57&gt;100,100,$D$57)</f>
        <v>25.143699999999999</v>
      </c>
      <c r="AH411" s="174">
        <f>IF(AX411=1,AQ411,AQ411*1.4)</f>
        <v>521</v>
      </c>
      <c r="AI411" s="174">
        <f>$D$58</f>
        <v>215</v>
      </c>
      <c r="AJ411" s="174">
        <f>10/6/AX411</f>
        <v>1.6666666666666667</v>
      </c>
      <c r="AK411" s="174">
        <f>SUM(AL411:AN411)</f>
        <v>5637.4503837976099</v>
      </c>
      <c r="AL411" s="174">
        <f>(IF(H411="근접",$D$61*(VLOOKUP(C411,$B$36:$AG$39,9,FALSE)+VLOOKUP(C411,$B$40:$AG$43,9,FALSE)*$D$54),$D$60*(VLOOKUP(C411,$B$36:$AG$39,9,FALSE)+VLOOKUP(C411,$B$40:$AG$43,9,FALSE)*$D$54)))*$D$59/100</f>
        <v>2479.6981011098324</v>
      </c>
      <c r="AM411" s="174">
        <f>(IF(H411="근접",$D$61*(VLOOKUP(C411,$B$36:$AG$39,10,FALSE)+VLOOKUP(C411,$B$40:$AG$43,10,FALSE)*$D$54),$D$60*(VLOOKUP(C411,$B$36:$AG$39,10,FALSE)+VLOOKUP(C411,$B$40:$AG$43,10,FALSE)*$D$54)))*$D$59/100</f>
        <v>3157.7522826877776</v>
      </c>
      <c r="AN411" s="174"/>
      <c r="AO411" s="176">
        <v>24</v>
      </c>
      <c r="AP411" s="174">
        <v>36</v>
      </c>
      <c r="AQ411" s="175">
        <f>VLOOKUP(C411,$B$45:$AA$48,9,FALSE)</f>
        <v>521</v>
      </c>
      <c r="AR411" s="31">
        <f>IF(LEFT(E411,1)*1=1,$S$58,$R$58)</f>
        <v>1.2</v>
      </c>
      <c r="AS411" s="2">
        <f>IF(LEFT(E411,1)*1=2,$U$58,$T$58)</f>
        <v>0</v>
      </c>
      <c r="AT411" s="33">
        <f>IF(LEFT(E411,1)*1=3,$W$58,$V$58)</f>
        <v>0</v>
      </c>
      <c r="AU411" s="31">
        <f>IF(MID(E411,3,1)*1=1,$Y$58,$X$58)</f>
        <v>1.25</v>
      </c>
      <c r="AV411" s="2">
        <f>IF(MID(E411,3,1)*1=2,$AA$58,$Z$58)</f>
        <v>0</v>
      </c>
      <c r="AW411" s="33">
        <f>IF(MID(E411,3,1)*1=3,$AC$58,$AB$58)</f>
        <v>0</v>
      </c>
      <c r="AX411" s="31">
        <f>IF(MID(E411,5,1)*1=1,$AE$58,$AD$58)</f>
        <v>1</v>
      </c>
      <c r="AY411" s="33">
        <f>IF(MID(E411,5,1)*1=2,$AG$58,$AF$58)</f>
        <v>1.8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customHeight="1">
      <c r="A412" s="2"/>
      <c r="B412" s="107">
        <v>232</v>
      </c>
      <c r="C412" s="31">
        <v>10</v>
      </c>
      <c r="D412" s="106" t="s">
        <v>13</v>
      </c>
      <c r="E412" s="2" t="s">
        <v>179</v>
      </c>
      <c r="F412" s="2"/>
      <c r="G412" s="2"/>
      <c r="H412" s="33"/>
      <c r="I412" s="173">
        <f>M412/AE412</f>
        <v>1132.5410088618657</v>
      </c>
      <c r="J412" s="174">
        <f>AH412/AE412</f>
        <v>21.760166048861723</v>
      </c>
      <c r="K412" s="189">
        <f>RANK(I412,$I$76:$I$999)</f>
        <v>338</v>
      </c>
      <c r="L412" s="190">
        <f>RANK(I412,$I$76:$I$460)</f>
        <v>337</v>
      </c>
      <c r="M412" s="173">
        <f>SUM(N412:R412)</f>
        <v>27116.239108290159</v>
      </c>
      <c r="N412" s="174">
        <f>T412*(1+(IF((AG412+IF($D$62=1,15,0)+IF(F412="백어택",8,0))&gt;100,100,(AG412+IF($D$62=1,15,0)+IF(F412="백어택",8,0)))/100)*((AI412/100-1)))</f>
        <v>15972.178777769537</v>
      </c>
      <c r="O412" s="174">
        <f>U412*(1+IF($D$57+IF($D$62=1,15,0)&gt;100,100,$D$57+IF($D$62=1,15,0))/100*($D$58/100-1))</f>
        <v>6857.8832803203804</v>
      </c>
      <c r="P412" s="174"/>
      <c r="Q412" s="174"/>
      <c r="R412" s="175">
        <f>X412*(1+IF($D$57+IF($D$62=1,15,0)&gt;100,100,$D$57+IF($D$62=1,15,0))/100*($D$58/100-1))</f>
        <v>4286.1770502002382</v>
      </c>
      <c r="S412" s="173">
        <f>SUM(T412:X412)</f>
        <v>15933.671190844774</v>
      </c>
      <c r="T412" s="174">
        <f>AL412*AY412</f>
        <v>7289.185842294969</v>
      </c>
      <c r="U412" s="174">
        <f>AM412*AU412*AW412</f>
        <v>5319.6832914152646</v>
      </c>
      <c r="V412" s="174"/>
      <c r="W412" s="174"/>
      <c r="X412" s="175">
        <f>IF(AU412=1,0,U412*0.625)</f>
        <v>3324.8020571345405</v>
      </c>
      <c r="Y412" s="173">
        <f>SUM(Z412:AD412)</f>
        <v>34257.393060316259</v>
      </c>
      <c r="Z412" s="174">
        <f>T412*$D$58/100</f>
        <v>15671.749560934184</v>
      </c>
      <c r="AA412" s="174">
        <f>U412*$D$58/100</f>
        <v>11437.319076542819</v>
      </c>
      <c r="AB412" s="174"/>
      <c r="AC412" s="174"/>
      <c r="AD412" s="175">
        <f>X412*$D$58/100</f>
        <v>7148.3244228392614</v>
      </c>
      <c r="AE412" s="173">
        <f>AO412*(1-$D$17/100)</f>
        <v>23.942831999999999</v>
      </c>
      <c r="AF412" s="174">
        <f>AP412</f>
        <v>36</v>
      </c>
      <c r="AG412" s="174">
        <f>IF($D$57+AT412&gt;100,100,$D$57+AT412)</f>
        <v>65.143699999999995</v>
      </c>
      <c r="AH412" s="174">
        <f>AQ412</f>
        <v>521</v>
      </c>
      <c r="AI412" s="174">
        <f>$D$58+$D$19</f>
        <v>282.85969999999998</v>
      </c>
      <c r="AJ412" s="174">
        <f>10/IF(AY412=1,2.5,2)</f>
        <v>4</v>
      </c>
      <c r="AK412" s="174">
        <f>SUM(AL412:AN412)</f>
        <v>11381.249912614403</v>
      </c>
      <c r="AL412" s="174">
        <f>(VLOOKUP(C412,$B$36:$AG$39,17,FALSE)+VLOOKUP(C412,$B$40:$AG$43,17,FALSE)*$D$54)*$D$59/100</f>
        <v>7289.185842294969</v>
      </c>
      <c r="AM412" s="174">
        <f>(VLOOKUP(C412,$B$36:$AG$39,18,FALSE)+VLOOKUP(C412,$B$40:$AG$43,18,FALSE)*$D$54)*$D$59/100</f>
        <v>4092.064070319434</v>
      </c>
      <c r="AN412" s="174"/>
      <c r="AO412" s="176">
        <v>24</v>
      </c>
      <c r="AP412" s="174">
        <v>36</v>
      </c>
      <c r="AQ412" s="175">
        <f>VLOOKUP(C412,$B$45:$AA$48,17,FALSE)</f>
        <v>521</v>
      </c>
      <c r="AR412" s="31">
        <f>IF(LEFT(E412,1)*1=1,$S$63,$R$63)</f>
        <v>0</v>
      </c>
      <c r="AS412" s="2">
        <f>IF(LEFT(E412,1)*1=2,$U$63,$T$63)</f>
        <v>0</v>
      </c>
      <c r="AT412" s="33">
        <f>IF(LEFT(E412,1)*1=3,$W$63,$V$63)</f>
        <v>40</v>
      </c>
      <c r="AU412" s="31">
        <f>IF(MID(E412,3,1)*1=1,$Y$63,$X$63)</f>
        <v>1.3</v>
      </c>
      <c r="AV412" s="2">
        <f>IF(MID(E412,3,1)*1=2,$AA$63,$Z$63)</f>
        <v>0</v>
      </c>
      <c r="AW412" s="33">
        <f>IF(MID(E412,3,1)*1=3,$AC$63,$AB$63)</f>
        <v>1</v>
      </c>
      <c r="AX412" s="31">
        <f>IF(MID(E412,5,1)*1=1,$AE$63,$AD$63)</f>
        <v>0</v>
      </c>
      <c r="AY412" s="33">
        <f>IF(MID(E412,5,1)*1=2,$AG$63,$AF$63)</f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customHeight="1">
      <c r="A413" s="2"/>
      <c r="B413" s="107">
        <v>359</v>
      </c>
      <c r="C413" s="31">
        <v>10</v>
      </c>
      <c r="D413" s="106" t="s">
        <v>20</v>
      </c>
      <c r="E413" s="2" t="s">
        <v>164</v>
      </c>
      <c r="F413" s="2"/>
      <c r="G413" s="2"/>
      <c r="H413" s="33"/>
      <c r="I413" s="173">
        <f>M413/AE413</f>
        <v>1131.0057719982522</v>
      </c>
      <c r="J413" s="174">
        <f>AH413/AE413</f>
        <v>29.484277859834549</v>
      </c>
      <c r="K413" s="189">
        <f>RANK(I413,$I$76:$I$999)</f>
        <v>339</v>
      </c>
      <c r="L413" s="190">
        <f>RANK(I413,$I$76:$I$460)</f>
        <v>338</v>
      </c>
      <c r="M413" s="173">
        <f>SUM(N413:R413)</f>
        <v>16916.593576493586</v>
      </c>
      <c r="N413" s="174">
        <f>T413*(1+(IF((AG413+IF($D$62=1,15,0)+IF(F413="백어택",8,0))&gt;100,100,(AG413+IF($D$62=1,15,0)+IF(F413="백어택",8,0)))/100)*((AI413/100-1)))</f>
        <v>8422.1102924279567</v>
      </c>
      <c r="O413" s="174">
        <f>U413*(1+(IF(($D$57+IF($D$62=1,15,0)+IF(F413="백어택",8,0))&gt;100,100,$D$57+IF($D$62=1,15,0)+IF(F413="백어택",8,0))/100)*($D$58/100-1))</f>
        <v>8494.4832840656309</v>
      </c>
      <c r="P413" s="174"/>
      <c r="Q413" s="174"/>
      <c r="R413" s="175"/>
      <c r="S413" s="173">
        <f>SUM(T413:X413)</f>
        <v>9883.0296958156796</v>
      </c>
      <c r="T413" s="174">
        <f>AL413*AV413*IF(F413="백어택",1.2,1)</f>
        <v>3293.8302375625576</v>
      </c>
      <c r="U413" s="174">
        <f>AM413*AX413*AY413*IF(F413="백어택",1.2,1)</f>
        <v>6589.1994582531224</v>
      </c>
      <c r="V413" s="174"/>
      <c r="W413" s="174"/>
      <c r="X413" s="175"/>
      <c r="Y413" s="173">
        <f>SUM(Z413:AD413)</f>
        <v>21248.513846003712</v>
      </c>
      <c r="Z413" s="174">
        <f>T413*$D$58/100</f>
        <v>7081.7350107594984</v>
      </c>
      <c r="AA413" s="174">
        <f>U413*$D$58/100</f>
        <v>14166.778835244213</v>
      </c>
      <c r="AB413" s="174"/>
      <c r="AC413" s="174"/>
      <c r="AD413" s="175"/>
      <c r="AE413" s="173">
        <f>AO413*(1-$D$17/100)-AR413</f>
        <v>14.957124</v>
      </c>
      <c r="AF413" s="174">
        <f>AP413</f>
        <v>36</v>
      </c>
      <c r="AG413" s="174">
        <f>IF($D$57+AU413&gt;100,100,$D$57+AU413)</f>
        <v>85.143699999999995</v>
      </c>
      <c r="AH413" s="174">
        <f>AQ413*AS413</f>
        <v>441</v>
      </c>
      <c r="AI413" s="174">
        <f>$D$58+$D$19</f>
        <v>282.85969999999998</v>
      </c>
      <c r="AJ413" s="174">
        <f>10*IF(AV413=1,1,5/4.5)/IF(AX413=1,5,3.5)</f>
        <v>2.8571428571428572</v>
      </c>
      <c r="AK413" s="174">
        <f>SUM(AL413:AN413)</f>
        <v>6588.4299666891184</v>
      </c>
      <c r="AL413" s="174">
        <f>(VLOOKUP(C413,$B$36:$AG$39,29,FALSE)+VLOOKUP(C413,$B$40:$AG$43,29,FALSE)*$D$54)*$D$59/100</f>
        <v>3293.8302375625576</v>
      </c>
      <c r="AM413" s="174">
        <f>(VLOOKUP(C413,$B$36:$AG$39,30,FALSE)+VLOOKUP(C413,$B$40:$AG$43,30,FALSE)*$D$54)*$D$59/100</f>
        <v>3294.5997291265612</v>
      </c>
      <c r="AN413" s="174"/>
      <c r="AO413" s="176">
        <v>18</v>
      </c>
      <c r="AP413" s="174">
        <v>36</v>
      </c>
      <c r="AQ413" s="175">
        <f>VLOOKUP(C413,$B$45:$AG$48,29,FALSE)</f>
        <v>441</v>
      </c>
      <c r="AR413" s="31">
        <f>IF(LEFT(E413,1)*1=1,$S$70,$R$70)</f>
        <v>3</v>
      </c>
      <c r="AS413" s="2">
        <f>IF(LEFT(E413,1)*1=2,$U$70,$T$70)</f>
        <v>1</v>
      </c>
      <c r="AT413" s="33">
        <f>IF(LEFT(E413,1)*1=3,$W$70,$V$70)</f>
        <v>0</v>
      </c>
      <c r="AU413" s="31">
        <f>IF(MID(E413,3,1)*1=1,$Y$70,$X$70)</f>
        <v>60</v>
      </c>
      <c r="AV413" s="2">
        <f>IF(MID(E413,3,1)*1=2,$AA$70,$Z$70)</f>
        <v>1</v>
      </c>
      <c r="AW413" s="33">
        <f>IF(MID(E413,3,1)*1=3,$AC$70,$AB$70)</f>
        <v>0</v>
      </c>
      <c r="AX413" s="31">
        <f>IF(MID(E413,5,1)*1=1,$AE$70,$AD$70)</f>
        <v>2</v>
      </c>
      <c r="AY413" s="33">
        <f>IF(MID(E413,5,1)*1=2,$AG$70,$AF$70)</f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customHeight="1">
      <c r="A414" s="2"/>
      <c r="B414" s="107">
        <v>368</v>
      </c>
      <c r="C414" s="31">
        <v>10</v>
      </c>
      <c r="D414" s="106" t="s">
        <v>20</v>
      </c>
      <c r="E414" s="2" t="s">
        <v>165</v>
      </c>
      <c r="F414" s="2"/>
      <c r="G414" s="2"/>
      <c r="H414" s="33"/>
      <c r="I414" s="173">
        <f>M414/AE414</f>
        <v>1131.0057719982522</v>
      </c>
      <c r="J414" s="174">
        <f>AH414/AE414</f>
        <v>29.484277859834549</v>
      </c>
      <c r="K414" s="189">
        <f>RANK(I414,$I$76:$I$999)</f>
        <v>339</v>
      </c>
      <c r="L414" s="190">
        <f>RANK(I414,$I$76:$I$460)</f>
        <v>338</v>
      </c>
      <c r="M414" s="173">
        <f>SUM(N414:R414)</f>
        <v>16916.593576493586</v>
      </c>
      <c r="N414" s="174">
        <f>T414*(1+(IF((AG414+IF($D$62=1,15,0)+IF(F414="백어택",8,0))&gt;100,100,(AG414+IF($D$62=1,15,0)+IF(F414="백어택",8,0)))/100)*((AI414/100-1)))</f>
        <v>8422.1102924279567</v>
      </c>
      <c r="O414" s="174">
        <f>U414*(1+(IF(($D$57+IF($D$62=1,15,0)+IF(F414="백어택",8,0))&gt;100,100,$D$57+IF($D$62=1,15,0)+IF(F414="백어택",8,0))/100)*($D$58/100-1))</f>
        <v>8494.4832840656309</v>
      </c>
      <c r="P414" s="174"/>
      <c r="Q414" s="174"/>
      <c r="R414" s="175"/>
      <c r="S414" s="173">
        <f>SUM(T414:X414)</f>
        <v>9883.0296958156796</v>
      </c>
      <c r="T414" s="174">
        <f>AL414*AV414*IF(F414="백어택",1.2,1)</f>
        <v>3293.8302375625576</v>
      </c>
      <c r="U414" s="174">
        <f>AM414*AX414*AY414*IF(F414="백어택",1.2,1)</f>
        <v>6589.1994582531224</v>
      </c>
      <c r="V414" s="174"/>
      <c r="W414" s="174"/>
      <c r="X414" s="175"/>
      <c r="Y414" s="173">
        <f>SUM(Z414:AD414)</f>
        <v>21248.513846003712</v>
      </c>
      <c r="Z414" s="174">
        <f>T414*$D$58/100</f>
        <v>7081.7350107594984</v>
      </c>
      <c r="AA414" s="174">
        <f>U414*$D$58/100</f>
        <v>14166.778835244213</v>
      </c>
      <c r="AB414" s="174"/>
      <c r="AC414" s="174"/>
      <c r="AD414" s="175"/>
      <c r="AE414" s="173">
        <f>AO414*(1-$D$17/100)-AR414</f>
        <v>14.957124</v>
      </c>
      <c r="AF414" s="174">
        <f>AP414</f>
        <v>36</v>
      </c>
      <c r="AG414" s="174">
        <f>IF($D$57+AU414&gt;100,100,$D$57+AU414)</f>
        <v>85.143699999999995</v>
      </c>
      <c r="AH414" s="174">
        <f>AQ414*AS414</f>
        <v>441</v>
      </c>
      <c r="AI414" s="174">
        <f>$D$58+$D$19</f>
        <v>282.85969999999998</v>
      </c>
      <c r="AJ414" s="174">
        <f>10*IF(AV414=1,1,5/4.5)/IF(AX414=1,5,3.5)</f>
        <v>2</v>
      </c>
      <c r="AK414" s="174">
        <f>SUM(AL414:AN414)</f>
        <v>6588.4299666891184</v>
      </c>
      <c r="AL414" s="174">
        <f>(VLOOKUP(C414,$B$36:$AG$39,29,FALSE)+VLOOKUP(C414,$B$40:$AG$43,29,FALSE)*$D$54)*$D$59/100</f>
        <v>3293.8302375625576</v>
      </c>
      <c r="AM414" s="174">
        <f>(VLOOKUP(C414,$B$36:$AG$39,30,FALSE)+VLOOKUP(C414,$B$40:$AG$43,30,FALSE)*$D$54)*$D$59/100</f>
        <v>3294.5997291265612</v>
      </c>
      <c r="AN414" s="174"/>
      <c r="AO414" s="176">
        <v>18</v>
      </c>
      <c r="AP414" s="174">
        <v>36</v>
      </c>
      <c r="AQ414" s="175">
        <f>VLOOKUP(C414,$B$45:$AG$48,29,FALSE)</f>
        <v>441</v>
      </c>
      <c r="AR414" s="31">
        <f>IF(LEFT(E414,1)*1=1,$S$70,$R$70)</f>
        <v>3</v>
      </c>
      <c r="AS414" s="2">
        <f>IF(LEFT(E414,1)*1=2,$U$70,$T$70)</f>
        <v>1</v>
      </c>
      <c r="AT414" s="33">
        <f>IF(LEFT(E414,1)*1=3,$W$70,$V$70)</f>
        <v>0</v>
      </c>
      <c r="AU414" s="31">
        <f>IF(MID(E414,3,1)*1=1,$Y$70,$X$70)</f>
        <v>60</v>
      </c>
      <c r="AV414" s="2">
        <f>IF(MID(E414,3,1)*1=2,$AA$70,$Z$70)</f>
        <v>1</v>
      </c>
      <c r="AW414" s="33">
        <f>IF(MID(E414,3,1)*1=3,$AC$70,$AB$70)</f>
        <v>0</v>
      </c>
      <c r="AX414" s="31">
        <f>IF(MID(E414,5,1)*1=1,$AE$70,$AD$70)</f>
        <v>1</v>
      </c>
      <c r="AY414" s="33">
        <f>IF(MID(E414,5,1)*1=2,$AG$70,$AF$70)</f>
        <v>2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customHeight="1">
      <c r="A415" s="2"/>
      <c r="B415" s="107">
        <v>152</v>
      </c>
      <c r="C415" s="31">
        <v>10</v>
      </c>
      <c r="D415" s="106" t="s">
        <v>7</v>
      </c>
      <c r="E415" s="2" t="s">
        <v>102</v>
      </c>
      <c r="F415" s="2"/>
      <c r="G415" s="2" t="s">
        <v>184</v>
      </c>
      <c r="H415" s="33"/>
      <c r="I415" s="173">
        <f>M415/AE415</f>
        <v>1130.7119834431619</v>
      </c>
      <c r="J415" s="174">
        <f>AH415/AE415</f>
        <v>49.51023339726175</v>
      </c>
      <c r="K415" s="189">
        <f>RANK(I415,$I$76:$I$999)</f>
        <v>341</v>
      </c>
      <c r="L415" s="190">
        <f>RANK(I415,$I$76:$I$460)</f>
        <v>340</v>
      </c>
      <c r="M415" s="173">
        <f>N415+R415/2</f>
        <v>6760.0316971579168</v>
      </c>
      <c r="N415" s="174">
        <f>T415*(1+(IF((AG415+IF($D$62=1,15,0)+AV415+IF(F415="백어택",8,0))&gt;100,100,(AG415+IF($D$62=1,15,0)+AV415+IF(F415="백어택",8,0)))/100)*((AI415/100-1)))</f>
        <v>5670.4505645240579</v>
      </c>
      <c r="O415" s="174"/>
      <c r="P415" s="174"/>
      <c r="Q415" s="174"/>
      <c r="R415" s="175">
        <f>X415*(1+(IF(AG415+IF($D$62=1,15,0)&gt;100,100,AG415+IF($D$62=1,15,0)))/100*(AI415/100-1))</f>
        <v>2179.1622652677174</v>
      </c>
      <c r="S415" s="173">
        <f>SUM(T415:X415)</f>
        <v>3881.2929012303193</v>
      </c>
      <c r="T415" s="174">
        <f>AL415*AX415</f>
        <v>2388.4879392186581</v>
      </c>
      <c r="U415" s="174"/>
      <c r="V415" s="174"/>
      <c r="W415" s="174"/>
      <c r="X415" s="175">
        <f>AS415*AL415</f>
        <v>1492.8049620116612</v>
      </c>
      <c r="Y415" s="173">
        <f>SUM(Z415:AD415)</f>
        <v>8344.7797376451854</v>
      </c>
      <c r="Z415" s="174">
        <f>T415*$D$58/100</f>
        <v>5135.2490693201144</v>
      </c>
      <c r="AA415" s="174"/>
      <c r="AB415" s="174"/>
      <c r="AC415" s="174"/>
      <c r="AD415" s="175">
        <f>X415*$D$58/100</f>
        <v>3209.5306683250715</v>
      </c>
      <c r="AE415" s="173">
        <f>AO415*(1-$D$17/100)-AY415</f>
        <v>5.9785620000000002</v>
      </c>
      <c r="AF415" s="174">
        <f>AP415</f>
        <v>36</v>
      </c>
      <c r="AG415" s="174">
        <f>IF($D$57&gt;100,100,$D$57)</f>
        <v>25.143699999999999</v>
      </c>
      <c r="AH415" s="174">
        <f>AQ415*AR415</f>
        <v>296</v>
      </c>
      <c r="AI415" s="174">
        <f>$D$58+$D$19</f>
        <v>282.85969999999998</v>
      </c>
      <c r="AJ415" s="174">
        <f>10*AX415*AU415/9</f>
        <v>1.1111111111111112</v>
      </c>
      <c r="AK415" s="174">
        <f>SUM(AL415:AN415)</f>
        <v>2388.4879392186581</v>
      </c>
      <c r="AL415" s="174">
        <f>(VLOOKUP(C415,$B$36:$AG$39,8,FALSE)+VLOOKUP(C415,$B$40:$AG$43,8,FALSE)*$D$54)*$D$59/100</f>
        <v>2388.4879392186581</v>
      </c>
      <c r="AM415" s="174"/>
      <c r="AN415" s="174"/>
      <c r="AO415" s="176">
        <v>9</v>
      </c>
      <c r="AP415" s="174">
        <v>36</v>
      </c>
      <c r="AQ415" s="175">
        <f>VLOOKUP(C415,$B$45:$AA$48,8,FALSE)</f>
        <v>296</v>
      </c>
      <c r="AR415" s="31">
        <f>IF(LEFT(E415,1)*1=1,$S$57,$R$57)</f>
        <v>1</v>
      </c>
      <c r="AS415" s="2">
        <f>IF(LEFT(E415,1)*1=2,$U$57,$T$57)</f>
        <v>0.625</v>
      </c>
      <c r="AT415" s="33">
        <f>IF(LEFT(E415,1)*1=3,$W$57,$V$57)</f>
        <v>0</v>
      </c>
      <c r="AU415" s="31">
        <f>IF(MID(E415,3,1)*1=1,$Y$57,$X$57)</f>
        <v>1</v>
      </c>
      <c r="AV415" s="2">
        <f>IF(MID(E415,3,1)*1=2,$AA$57,$Z$57)</f>
        <v>50</v>
      </c>
      <c r="AW415" s="33">
        <f>IF(MID(E415,3,1)*1=3,$AC$57,$AB$57)</f>
        <v>0</v>
      </c>
      <c r="AX415" s="31">
        <f>IF(MID(E415,5,1)*1=1,$AE$57,$AD$57)</f>
        <v>1</v>
      </c>
      <c r="AY415" s="33">
        <f>IF(MID(E415,5,1)*1=2,$AG$57,$AF$57)</f>
        <v>3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customHeight="1">
      <c r="A416" s="2"/>
      <c r="B416" s="107">
        <v>599</v>
      </c>
      <c r="C416" s="31">
        <v>10</v>
      </c>
      <c r="D416" s="111" t="s">
        <v>14</v>
      </c>
      <c r="E416" s="2" t="s">
        <v>141</v>
      </c>
      <c r="F416" s="2" t="s">
        <v>149</v>
      </c>
      <c r="G416" s="2"/>
      <c r="H416" s="33" t="s">
        <v>80</v>
      </c>
      <c r="I416" s="173">
        <f>M416/AE416</f>
        <v>1123.0523121525532</v>
      </c>
      <c r="J416" s="174">
        <f>AH416/AE416</f>
        <v>30.114250022518402</v>
      </c>
      <c r="K416" s="189">
        <f>RANK(I416,$I$76:$I$999)</f>
        <v>342</v>
      </c>
      <c r="L416" s="190" t="e">
        <f>RANK(I416,$I$461:$I$888)</f>
        <v>#N/A</v>
      </c>
      <c r="M416" s="173">
        <f>SUM(N416:R416)</f>
        <v>24501.535602994998</v>
      </c>
      <c r="N416" s="174">
        <f>T416*(1+(IF((AG416+IF($D$62=1,15,0)+IF(F416="백어택",8,0))&gt;100,100,AG416+IF($D$62=1,15,0)+IF(F416="백어택",8,0))/100)*(AI416/100-1))</f>
        <v>4594.0070251546667</v>
      </c>
      <c r="O416" s="174">
        <f>U416*(1+((IF((AG416+IF($D$62=1,15,0)+IF(F416="백어택",8,0))&gt;100,100,AG416+IF($D$62=1,15,0)+IF(F416="백어택",8,0))/100)*(AI416/100-1)))</f>
        <v>4594.0070251546667</v>
      </c>
      <c r="P416" s="174">
        <f>V416*(1+(IF((AG416+IF($D$62=1,15,0)+IF(F416="백어택",8,0))&gt;100,100,AG416+IF($D$62=1,15,0)+IF(F416="백어택",8,0))/100)*(AI416/100-1))</f>
        <v>6125.4457015625412</v>
      </c>
      <c r="Q416" s="174">
        <f>W416*(1+(IF((AG416+IF($D$62=1,15,0)+IF(F416="백어택",8,0))&gt;100,100,AG416+IF($D$62=1,15,0)+IF(F416="백어택",8,0))/100)*(AI416/100-1))</f>
        <v>9188.0758511231234</v>
      </c>
      <c r="R416" s="175"/>
      <c r="S416" s="173">
        <f>SUM(T416:X416)</f>
        <v>17739.919897331398</v>
      </c>
      <c r="T416" s="174">
        <f>AL416*IF(H416="근접",AR416,1)*AU416*AY416*IF(F416="백어택",1.2,1)</f>
        <v>3326.2126078358738</v>
      </c>
      <c r="U416" s="174">
        <f>AM416*IF(H416="근접",AR416,1)*AU416*AY416*IF(F416="백어택",1.2,1)</f>
        <v>3326.2126078358738</v>
      </c>
      <c r="V416" s="174">
        <f>AN416*IF(H416="근접",AR416,1)*AU416*AY416*IF(F416="백어택",1.2,1)</f>
        <v>4435.024720160377</v>
      </c>
      <c r="W416" s="174">
        <f>(AL416+AM416+AN416)*IF(H416="근접",AR416,1)*AU416*IF(AX416=1,0,0.6)*IF(F416="백어택",1.2,1)</f>
        <v>6652.4699614992742</v>
      </c>
      <c r="X416" s="175"/>
      <c r="Y416" s="173">
        <f>SUM(Z416:AD416)</f>
        <v>38140.827779262509</v>
      </c>
      <c r="Z416" s="174">
        <f>T416*AI416/100</f>
        <v>7151.3571068471283</v>
      </c>
      <c r="AA416" s="174">
        <f>U416*AI416/100</f>
        <v>7151.3571068471283</v>
      </c>
      <c r="AB416" s="174">
        <f>V416*AI416/100</f>
        <v>9535.3031483448103</v>
      </c>
      <c r="AC416" s="174">
        <f>W416*AI416/100</f>
        <v>14302.81041722344</v>
      </c>
      <c r="AD416" s="175"/>
      <c r="AE416" s="173">
        <f>AO416*(1-$D$20/100)*(1-$D$17/100)-AW416</f>
        <v>21.816913903176005</v>
      </c>
      <c r="AF416" s="174">
        <f>AP416</f>
        <v>36</v>
      </c>
      <c r="AG416" s="174">
        <f>IF($D$57&gt;100,100,$D$57)</f>
        <v>25.143699999999999</v>
      </c>
      <c r="AH416" s="174">
        <f>AQ416*AS416</f>
        <v>657</v>
      </c>
      <c r="AI416" s="174">
        <f>$D$58</f>
        <v>215</v>
      </c>
      <c r="AJ416" s="174">
        <f>10/3</f>
        <v>3.3333333333333335</v>
      </c>
      <c r="AK416" s="174">
        <f>SUM(AL416:AN416)</f>
        <v>9239.541613193438</v>
      </c>
      <c r="AL416" s="174">
        <f>(IF(H416="근접",$D$61*(VLOOKUP(C416,$B$36:$AG$39,19,FALSE)+VLOOKUP(C416,$B$40:$AG$43,19,FALSE)*$D$54),$D$60*(VLOOKUP(C416,$B$36:$AG$39,19,FALSE)+VLOOKUP(C416,$B$40:$AG$43,19,FALSE)*$D$54)))*$D$59/100</f>
        <v>2771.8438398632284</v>
      </c>
      <c r="AM416" s="174">
        <f>(IF(H416="근접",$D$61*(VLOOKUP(C416,$B$36:$AG$39,20,FALSE)+VLOOKUP(C416,$B$40:$AG$43,20,FALSE)*$D$54),$D$60*(VLOOKUP(C416,$B$36:$AG$39,20,FALSE)+VLOOKUP(C416,$B$40:$AG$43,20,FALSE)*$D$54)))*$D$59/100</f>
        <v>2771.8438398632284</v>
      </c>
      <c r="AN416" s="174">
        <f>(IF(H416="근접",$D$61*(VLOOKUP(C416,$B$36:$AG$39,21,FALSE)+VLOOKUP(C416,$B$40:$AG$43,21,FALSE)*$D$54),$D$60*(VLOOKUP(C416,$B$36:$AG$39,21,FALSE)+VLOOKUP(C416,$B$40:$AG$43,21,FALSE)*$D$54)))*$D$59/100</f>
        <v>3695.8539334669813</v>
      </c>
      <c r="AO416" s="176">
        <v>36</v>
      </c>
      <c r="AP416" s="174">
        <v>36</v>
      </c>
      <c r="AQ416" s="175">
        <f>VLOOKUP(C416,$B$45:$AA$48,19,FALSE)</f>
        <v>657</v>
      </c>
      <c r="AR416" s="31">
        <f>IF(LEFT(E416,1)*1=1,$S$64,$R$64)</f>
        <v>1</v>
      </c>
      <c r="AS416" s="2">
        <f>IF(LEFT(E416,1)*1=2,$U$64,$T$64)</f>
        <v>1</v>
      </c>
      <c r="AT416" s="33">
        <f>IF(LEFT(E416,1)*1=3,$W$64,$V$64)</f>
        <v>0</v>
      </c>
      <c r="AU416" s="31">
        <f>IF(MID(E416,3,1)*1=1,$Y$64,$X$64)</f>
        <v>1</v>
      </c>
      <c r="AV416" s="2">
        <f>IF(MID(E416,3,1)*1=2,$AA$64,$Z$64)</f>
        <v>0</v>
      </c>
      <c r="AW416" s="33">
        <f>IF(MID(E416,3,1)*1=3,$AC$64,$AB$64)</f>
        <v>6</v>
      </c>
      <c r="AX416" s="31">
        <f>IF(MID(E416,5,1)*1=1,$AE$64,$AD$64)</f>
        <v>0.6</v>
      </c>
      <c r="AY416" s="33">
        <f>IF(MID(E416,5,1)*1=2,$AG$64,$AF$64)</f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customHeight="1">
      <c r="A417" s="2"/>
      <c r="B417" s="107">
        <v>602</v>
      </c>
      <c r="C417" s="31">
        <v>10</v>
      </c>
      <c r="D417" s="111" t="s">
        <v>14</v>
      </c>
      <c r="E417" s="2" t="s">
        <v>156</v>
      </c>
      <c r="F417" s="2" t="s">
        <v>149</v>
      </c>
      <c r="G417" s="2"/>
      <c r="H417" s="33" t="s">
        <v>80</v>
      </c>
      <c r="I417" s="173">
        <f>M417/AE417</f>
        <v>1123.0523121525532</v>
      </c>
      <c r="J417" s="174">
        <f>AH417/AE417</f>
        <v>30.114250022518402</v>
      </c>
      <c r="K417" s="189">
        <f>RANK(I417,$I$76:$I$999)</f>
        <v>342</v>
      </c>
      <c r="L417" s="190" t="e">
        <f>RANK(I417,$I$461:$I$888)</f>
        <v>#N/A</v>
      </c>
      <c r="M417" s="173">
        <f>SUM(N417:R417)</f>
        <v>24501.535602994998</v>
      </c>
      <c r="N417" s="174">
        <f>T417*(1+(IF((AG417+IF($D$62=1,15,0)+IF(F417="백어택",8,0))&gt;100,100,AG417+IF($D$62=1,15,0)+IF(F417="백어택",8,0))/100)*(AI417/100-1))</f>
        <v>4594.0070251546667</v>
      </c>
      <c r="O417" s="174">
        <f>U417*(1+((IF((AG417+IF($D$62=1,15,0)+IF(F417="백어택",8,0))&gt;100,100,AG417+IF($D$62=1,15,0)+IF(F417="백어택",8,0))/100)*(AI417/100-1)))</f>
        <v>4594.0070251546667</v>
      </c>
      <c r="P417" s="174">
        <f>V417*(1+(IF((AG417+IF($D$62=1,15,0)+IF(F417="백어택",8,0))&gt;100,100,AG417+IF($D$62=1,15,0)+IF(F417="백어택",8,0))/100)*(AI417/100-1))</f>
        <v>6125.4457015625412</v>
      </c>
      <c r="Q417" s="174">
        <f>W417*(1+(IF((AG417+IF($D$62=1,15,0)+IF(F417="백어택",8,0))&gt;100,100,AG417+IF($D$62=1,15,0)+IF(F417="백어택",8,0))/100)*(AI417/100-1))</f>
        <v>9188.0758511231234</v>
      </c>
      <c r="R417" s="175"/>
      <c r="S417" s="173">
        <f>SUM(T417:X417)</f>
        <v>17739.919897331398</v>
      </c>
      <c r="T417" s="174">
        <f>AL417*IF(H417="근접",AR417,1)*AU417*AY417*IF(F417="백어택",1.2,1)</f>
        <v>3326.2126078358738</v>
      </c>
      <c r="U417" s="174">
        <f>AM417*IF(H417="근접",AR417,1)*AU417*AY417*IF(F417="백어택",1.2,1)</f>
        <v>3326.2126078358738</v>
      </c>
      <c r="V417" s="174">
        <f>AN417*IF(H417="근접",AR417,1)*AU417*AY417*IF(F417="백어택",1.2,1)</f>
        <v>4435.024720160377</v>
      </c>
      <c r="W417" s="174">
        <f>(AL417+AM417+AN417)*IF(H417="근접",AR417,1)*AU417*IF(AX417=1,0,0.6)*IF(F417="백어택",1.2,1)</f>
        <v>6652.4699614992742</v>
      </c>
      <c r="X417" s="175"/>
      <c r="Y417" s="173">
        <f>SUM(Z417:AD417)</f>
        <v>38140.827779262509</v>
      </c>
      <c r="Z417" s="174">
        <f>T417*AI417/100</f>
        <v>7151.3571068471283</v>
      </c>
      <c r="AA417" s="174">
        <f>U417*AI417/100</f>
        <v>7151.3571068471283</v>
      </c>
      <c r="AB417" s="174">
        <f>V417*AI417/100</f>
        <v>9535.3031483448103</v>
      </c>
      <c r="AC417" s="174">
        <f>W417*AI417/100</f>
        <v>14302.81041722344</v>
      </c>
      <c r="AD417" s="175"/>
      <c r="AE417" s="173">
        <f>AO417*(1-$D$20/100)*(1-$D$17/100)-AW417</f>
        <v>21.816913903176005</v>
      </c>
      <c r="AF417" s="174">
        <f>AP417</f>
        <v>36</v>
      </c>
      <c r="AG417" s="174">
        <f>IF($D$57&gt;100,100,$D$57)</f>
        <v>25.143699999999999</v>
      </c>
      <c r="AH417" s="174">
        <f>AQ417*AS417</f>
        <v>657</v>
      </c>
      <c r="AI417" s="174">
        <f>$D$58</f>
        <v>215</v>
      </c>
      <c r="AJ417" s="174">
        <f>10/3</f>
        <v>3.3333333333333335</v>
      </c>
      <c r="AK417" s="174">
        <f>SUM(AL417:AN417)</f>
        <v>9239.541613193438</v>
      </c>
      <c r="AL417" s="174">
        <f>(IF(H417="근접",$D$61*(VLOOKUP(C417,$B$36:$AG$39,19,FALSE)+VLOOKUP(C417,$B$40:$AG$43,19,FALSE)*$D$54),$D$60*(VLOOKUP(C417,$B$36:$AG$39,19,FALSE)+VLOOKUP(C417,$B$40:$AG$43,19,FALSE)*$D$54)))*$D$59/100</f>
        <v>2771.8438398632284</v>
      </c>
      <c r="AM417" s="174">
        <f>(IF(H417="근접",$D$61*(VLOOKUP(C417,$B$36:$AG$39,20,FALSE)+VLOOKUP(C417,$B$40:$AG$43,20,FALSE)*$D$54),$D$60*(VLOOKUP(C417,$B$36:$AG$39,20,FALSE)+VLOOKUP(C417,$B$40:$AG$43,20,FALSE)*$D$54)))*$D$59/100</f>
        <v>2771.8438398632284</v>
      </c>
      <c r="AN417" s="174">
        <f>(IF(H417="근접",$D$61*(VLOOKUP(C417,$B$36:$AG$39,21,FALSE)+VLOOKUP(C417,$B$40:$AG$43,21,FALSE)*$D$54),$D$60*(VLOOKUP(C417,$B$36:$AG$39,21,FALSE)+VLOOKUP(C417,$B$40:$AG$43,21,FALSE)*$D$54)))*$D$59/100</f>
        <v>3695.8539334669813</v>
      </c>
      <c r="AO417" s="176">
        <v>36</v>
      </c>
      <c r="AP417" s="174">
        <v>36</v>
      </c>
      <c r="AQ417" s="175">
        <f>VLOOKUP(C417,$B$45:$AA$48,19,FALSE)</f>
        <v>657</v>
      </c>
      <c r="AR417" s="31">
        <f>IF(LEFT(E417,1)*1=1,$S$64,$R$64)</f>
        <v>1.2</v>
      </c>
      <c r="AS417" s="2">
        <f>IF(LEFT(E417,1)*1=2,$U$64,$T$64)</f>
        <v>1</v>
      </c>
      <c r="AT417" s="33">
        <f>IF(LEFT(E417,1)*1=3,$W$64,$V$64)</f>
        <v>0</v>
      </c>
      <c r="AU417" s="31">
        <f>IF(MID(E417,3,1)*1=1,$Y$64,$X$64)</f>
        <v>1</v>
      </c>
      <c r="AV417" s="2">
        <f>IF(MID(E417,3,1)*1=2,$AA$64,$Z$64)</f>
        <v>0</v>
      </c>
      <c r="AW417" s="33">
        <f>IF(MID(E417,3,1)*1=3,$AC$64,$AB$64)</f>
        <v>6</v>
      </c>
      <c r="AX417" s="31">
        <f>IF(MID(E417,5,1)*1=1,$AE$64,$AD$64)</f>
        <v>0.6</v>
      </c>
      <c r="AY417" s="33">
        <f>IF(MID(E417,5,1)*1=2,$AG$64,$AF$64)</f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customHeight="1">
      <c r="A418" s="2"/>
      <c r="B418" s="107">
        <v>605</v>
      </c>
      <c r="C418" s="31">
        <v>10</v>
      </c>
      <c r="D418" s="111" t="s">
        <v>14</v>
      </c>
      <c r="E418" s="2" t="s">
        <v>171</v>
      </c>
      <c r="F418" s="2" t="s">
        <v>149</v>
      </c>
      <c r="G418" s="2"/>
      <c r="H418" s="33" t="s">
        <v>80</v>
      </c>
      <c r="I418" s="173">
        <f>M418/AE418</f>
        <v>1123.0523121525532</v>
      </c>
      <c r="J418" s="174">
        <f>AH418/AE418</f>
        <v>15.057125011259201</v>
      </c>
      <c r="K418" s="189">
        <f>RANK(I418,$I$76:$I$999)</f>
        <v>342</v>
      </c>
      <c r="L418" s="190" t="e">
        <f>RANK(I418,$I$461:$I$888)</f>
        <v>#N/A</v>
      </c>
      <c r="M418" s="173">
        <f>SUM(N418:R418)</f>
        <v>24501.535602994998</v>
      </c>
      <c r="N418" s="174">
        <f>T418*(1+(IF((AG418+IF($D$62=1,15,0)+IF(F418="백어택",8,0))&gt;100,100,AG418+IF($D$62=1,15,0)+IF(F418="백어택",8,0))/100)*(AI418/100-1))</f>
        <v>4594.0070251546667</v>
      </c>
      <c r="O418" s="174">
        <f>U418*(1+((IF((AG418+IF($D$62=1,15,0)+IF(F418="백어택",8,0))&gt;100,100,AG418+IF($D$62=1,15,0)+IF(F418="백어택",8,0))/100)*(AI418/100-1)))</f>
        <v>4594.0070251546667</v>
      </c>
      <c r="P418" s="174">
        <f>V418*(1+(IF((AG418+IF($D$62=1,15,0)+IF(F418="백어택",8,0))&gt;100,100,AG418+IF($D$62=1,15,0)+IF(F418="백어택",8,0))/100)*(AI418/100-1))</f>
        <v>6125.4457015625412</v>
      </c>
      <c r="Q418" s="174">
        <f>W418*(1+(IF((AG418+IF($D$62=1,15,0)+IF(F418="백어택",8,0))&gt;100,100,AG418+IF($D$62=1,15,0)+IF(F418="백어택",8,0))/100)*(AI418/100-1))</f>
        <v>9188.0758511231234</v>
      </c>
      <c r="R418" s="175"/>
      <c r="S418" s="173">
        <f>SUM(T418:X418)</f>
        <v>17739.919897331398</v>
      </c>
      <c r="T418" s="174">
        <f>AL418*IF(H418="근접",AR418,1)*AU418*AY418*IF(F418="백어택",1.2,1)</f>
        <v>3326.2126078358738</v>
      </c>
      <c r="U418" s="174">
        <f>AM418*IF(H418="근접",AR418,1)*AU418*AY418*IF(F418="백어택",1.2,1)</f>
        <v>3326.2126078358738</v>
      </c>
      <c r="V418" s="174">
        <f>AN418*IF(H418="근접",AR418,1)*AU418*AY418*IF(F418="백어택",1.2,1)</f>
        <v>4435.024720160377</v>
      </c>
      <c r="W418" s="174">
        <f>(AL418+AM418+AN418)*IF(H418="근접",AR418,1)*AU418*IF(AX418=1,0,0.6)*IF(F418="백어택",1.2,1)</f>
        <v>6652.4699614992742</v>
      </c>
      <c r="X418" s="175"/>
      <c r="Y418" s="173">
        <f>SUM(Z418:AD418)</f>
        <v>38140.827779262509</v>
      </c>
      <c r="Z418" s="174">
        <f>T418*AI418/100</f>
        <v>7151.3571068471283</v>
      </c>
      <c r="AA418" s="174">
        <f>U418*AI418/100</f>
        <v>7151.3571068471283</v>
      </c>
      <c r="AB418" s="174">
        <f>V418*AI418/100</f>
        <v>9535.3031483448103</v>
      </c>
      <c r="AC418" s="174">
        <f>W418*AI418/100</f>
        <v>14302.81041722344</v>
      </c>
      <c r="AD418" s="175"/>
      <c r="AE418" s="173">
        <f>AO418*(1-$D$20/100)*(1-$D$17/100)-AW418</f>
        <v>21.816913903176005</v>
      </c>
      <c r="AF418" s="174">
        <f>AP418</f>
        <v>36</v>
      </c>
      <c r="AG418" s="174">
        <f>IF($D$57&gt;100,100,$D$57)</f>
        <v>25.143699999999999</v>
      </c>
      <c r="AH418" s="174">
        <f>AQ418*AS418</f>
        <v>328.5</v>
      </c>
      <c r="AI418" s="174">
        <f>$D$58</f>
        <v>215</v>
      </c>
      <c r="AJ418" s="174">
        <f>10/3</f>
        <v>3.3333333333333335</v>
      </c>
      <c r="AK418" s="174">
        <f>SUM(AL418:AN418)</f>
        <v>9239.541613193438</v>
      </c>
      <c r="AL418" s="174">
        <f>(IF(H418="근접",$D$61*(VLOOKUP(C418,$B$36:$AG$39,19,FALSE)+VLOOKUP(C418,$B$40:$AG$43,19,FALSE)*$D$54),$D$60*(VLOOKUP(C418,$B$36:$AG$39,19,FALSE)+VLOOKUP(C418,$B$40:$AG$43,19,FALSE)*$D$54)))*$D$59/100</f>
        <v>2771.8438398632284</v>
      </c>
      <c r="AM418" s="174">
        <f>(IF(H418="근접",$D$61*(VLOOKUP(C418,$B$36:$AG$39,20,FALSE)+VLOOKUP(C418,$B$40:$AG$43,20,FALSE)*$D$54),$D$60*(VLOOKUP(C418,$B$36:$AG$39,20,FALSE)+VLOOKUP(C418,$B$40:$AG$43,20,FALSE)*$D$54)))*$D$59/100</f>
        <v>2771.8438398632284</v>
      </c>
      <c r="AN418" s="174">
        <f>(IF(H418="근접",$D$61*(VLOOKUP(C418,$B$36:$AG$39,21,FALSE)+VLOOKUP(C418,$B$40:$AG$43,21,FALSE)*$D$54),$D$60*(VLOOKUP(C418,$B$36:$AG$39,21,FALSE)+VLOOKUP(C418,$B$40:$AG$43,21,FALSE)*$D$54)))*$D$59/100</f>
        <v>3695.8539334669813</v>
      </c>
      <c r="AO418" s="176">
        <v>36</v>
      </c>
      <c r="AP418" s="174">
        <v>36</v>
      </c>
      <c r="AQ418" s="175">
        <f>VLOOKUP(C418,$B$45:$AA$48,19,FALSE)</f>
        <v>657</v>
      </c>
      <c r="AR418" s="31">
        <f>IF(LEFT(E418,1)*1=1,$S$64,$R$64)</f>
        <v>1</v>
      </c>
      <c r="AS418" s="2">
        <f>IF(LEFT(E418,1)*1=2,$U$64,$T$64)</f>
        <v>0.5</v>
      </c>
      <c r="AT418" s="33">
        <f>IF(LEFT(E418,1)*1=3,$W$64,$V$64)</f>
        <v>0</v>
      </c>
      <c r="AU418" s="31">
        <f>IF(MID(E418,3,1)*1=1,$Y$64,$X$64)</f>
        <v>1</v>
      </c>
      <c r="AV418" s="2">
        <f>IF(MID(E418,3,1)*1=2,$AA$64,$Z$64)</f>
        <v>0</v>
      </c>
      <c r="AW418" s="33">
        <f>IF(MID(E418,3,1)*1=3,$AC$64,$AB$64)</f>
        <v>6</v>
      </c>
      <c r="AX418" s="31">
        <f>IF(MID(E418,5,1)*1=1,$AE$64,$AD$64)</f>
        <v>0.6</v>
      </c>
      <c r="AY418" s="33">
        <f>IF(MID(E418,5,1)*1=2,$AG$64,$AF$64)</f>
        <v>1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customHeight="1">
      <c r="A419" s="2"/>
      <c r="B419" s="107">
        <v>910</v>
      </c>
      <c r="C419" s="31">
        <v>10</v>
      </c>
      <c r="D419" s="113" t="s">
        <v>22</v>
      </c>
      <c r="E419" s="2" t="s">
        <v>92</v>
      </c>
      <c r="F419" s="2"/>
      <c r="G419" s="2"/>
      <c r="H419" s="33"/>
      <c r="I419" s="173">
        <f>M419/AE419</f>
        <v>1121.6997724246971</v>
      </c>
      <c r="J419" s="174">
        <f>AH419/AE419</f>
        <v>19.780450366105395</v>
      </c>
      <c r="K419" s="189">
        <f>RANK(I419,$I$76:$I$999)</f>
        <v>345</v>
      </c>
      <c r="L419" s="190" t="e">
        <f>RANK(I419,$I$889:$I$999)</f>
        <v>#N/A</v>
      </c>
      <c r="M419" s="173">
        <f>SUM(N419:R419)*(1+$D$22/100)</f>
        <v>33570.836507003449</v>
      </c>
      <c r="N419" s="174">
        <f>T419*(1+(IF((AG419+IF($D$62=1,15,0)+IF(F419="백어택",8,0))&gt;100,100,AG419+IF($D$62=1,15,0)+IF(F419="백어택",8,0))/100)*(AI419/100-1))</f>
        <v>30280.240391339987</v>
      </c>
      <c r="O419" s="174"/>
      <c r="P419" s="174"/>
      <c r="Q419" s="174"/>
      <c r="R419" s="175">
        <f>X419*(1+($D$57/100)*(AI419/100-1))</f>
        <v>0</v>
      </c>
      <c r="S419" s="173">
        <f>SUM(T419:X419)</f>
        <v>14083.832740158134</v>
      </c>
      <c r="T419" s="174">
        <f>AL419*AU419</f>
        <v>14083.832740158134</v>
      </c>
      <c r="U419" s="174"/>
      <c r="V419" s="174"/>
      <c r="W419" s="174"/>
      <c r="X419" s="175">
        <f>AL419*AW419</f>
        <v>0</v>
      </c>
      <c r="Y419" s="173">
        <f>SUM(Z419:AD419)</f>
        <v>30280.240391339987</v>
      </c>
      <c r="Z419" s="174">
        <f>T419*$D$58/100</f>
        <v>30280.240391339987</v>
      </c>
      <c r="AA419" s="174"/>
      <c r="AB419" s="174"/>
      <c r="AC419" s="174"/>
      <c r="AD419" s="175"/>
      <c r="AE419" s="173">
        <f>AO419*(1-$D$17/100)</f>
        <v>29.928540000000002</v>
      </c>
      <c r="AF419" s="174">
        <f>AP419+AV419</f>
        <v>36</v>
      </c>
      <c r="AG419" s="174">
        <f>IF($D$57+AY419&gt;100,100,$D$57+AY419)</f>
        <v>100</v>
      </c>
      <c r="AH419" s="174">
        <f>AQ419*AR419</f>
        <v>592</v>
      </c>
      <c r="AI419" s="174">
        <f>$D$58</f>
        <v>215</v>
      </c>
      <c r="AJ419" s="174">
        <f>10/5</f>
        <v>2</v>
      </c>
      <c r="AK419" s="174">
        <f>SUM(AL419:AN419)</f>
        <v>14083.832740158134</v>
      </c>
      <c r="AL419" s="174">
        <f>(VLOOKUP(C419,$B$36:$AG$39,32,FALSE)+VLOOKUP(C419,$B$40:$AG$43,32,FALSE)*$D$54)*$D$59/100</f>
        <v>14083.832740158134</v>
      </c>
      <c r="AM419" s="174"/>
      <c r="AN419" s="174"/>
      <c r="AO419" s="176">
        <v>30</v>
      </c>
      <c r="AP419" s="174">
        <v>36</v>
      </c>
      <c r="AQ419" s="175">
        <f>VLOOKUP(C419,$B$45:$AG$48,32,FALSE)</f>
        <v>592</v>
      </c>
      <c r="AR419" s="31">
        <f>IF(LEFT(E419,1)*1=1,$S$72,$R$72)</f>
        <v>1</v>
      </c>
      <c r="AS419" s="2">
        <f>IF(LEFT(E419,1)*1=2,$U$72,$T$72)</f>
        <v>0</v>
      </c>
      <c r="AT419" s="33">
        <f>IF(LEFT(E419,1)*1=3,$W$72,$V$72)</f>
        <v>0</v>
      </c>
      <c r="AU419" s="31">
        <f>IF(MID(E419,3,1)*1=1,$Y$72,$X$72)</f>
        <v>1</v>
      </c>
      <c r="AV419" s="2">
        <f>IF(MID(E419,3,1)*1=2,$AA$72,$Z$72)</f>
        <v>0</v>
      </c>
      <c r="AW419" s="33">
        <f>IF(MID(E419,3,1)*1=3,$AC$72,$AB$72)</f>
        <v>0</v>
      </c>
      <c r="AX419" s="31">
        <f>IF(MID(E419,5,1)*1=1,$AE$72,$AD$72)</f>
        <v>0</v>
      </c>
      <c r="AY419" s="33">
        <f>IF(MID(E419,5,1)*1=2,$AG$72,$AF$72)</f>
        <v>100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customHeight="1">
      <c r="A420" s="2"/>
      <c r="B420" s="107">
        <v>913</v>
      </c>
      <c r="C420" s="31">
        <v>10</v>
      </c>
      <c r="D420" s="113" t="s">
        <v>22</v>
      </c>
      <c r="E420" s="2" t="s">
        <v>151</v>
      </c>
      <c r="F420" s="2"/>
      <c r="G420" s="2"/>
      <c r="H420" s="33"/>
      <c r="I420" s="173">
        <f>M420/AE420</f>
        <v>1121.6997724246971</v>
      </c>
      <c r="J420" s="174">
        <f>AH420/AE420</f>
        <v>9.8902251830526975</v>
      </c>
      <c r="K420" s="189">
        <f>RANK(I420,$I$76:$I$999)</f>
        <v>345</v>
      </c>
      <c r="L420" s="190" t="e">
        <f>RANK(I420,$I$889:$I$999)</f>
        <v>#N/A</v>
      </c>
      <c r="M420" s="173">
        <f>SUM(N420:R420)*(1+$D$22/100)</f>
        <v>33570.836507003449</v>
      </c>
      <c r="N420" s="174">
        <f>T420*(1+(IF((AG420+IF($D$62=1,15,0)+IF(F420="백어택",8,0))&gt;100,100,AG420+IF($D$62=1,15,0)+IF(F420="백어택",8,0))/100)*(AI420/100-1))</f>
        <v>30280.240391339987</v>
      </c>
      <c r="O420" s="174"/>
      <c r="P420" s="174"/>
      <c r="Q420" s="174"/>
      <c r="R420" s="175">
        <f>X420*(1+($D$57/100)*(AI420/100-1))</f>
        <v>0</v>
      </c>
      <c r="S420" s="173">
        <f>SUM(T420:X420)</f>
        <v>14083.832740158134</v>
      </c>
      <c r="T420" s="174">
        <f>AL420*AU420</f>
        <v>14083.832740158134</v>
      </c>
      <c r="U420" s="174"/>
      <c r="V420" s="174"/>
      <c r="W420" s="174"/>
      <c r="X420" s="175">
        <f>AL420*AW420</f>
        <v>0</v>
      </c>
      <c r="Y420" s="173">
        <f>SUM(Z420:AD420)</f>
        <v>30280.240391339987</v>
      </c>
      <c r="Z420" s="174">
        <f>T420*$D$58/100</f>
        <v>30280.240391339987</v>
      </c>
      <c r="AA420" s="174"/>
      <c r="AB420" s="174"/>
      <c r="AC420" s="174"/>
      <c r="AD420" s="175"/>
      <c r="AE420" s="173">
        <f>AO420*(1-$D$17/100)</f>
        <v>29.928540000000002</v>
      </c>
      <c r="AF420" s="174">
        <f>AP420+AV420</f>
        <v>36</v>
      </c>
      <c r="AG420" s="174">
        <f>IF($D$57+AY420&gt;100,100,$D$57+AY420)</f>
        <v>100</v>
      </c>
      <c r="AH420" s="174">
        <f>AQ420*AR420</f>
        <v>296</v>
      </c>
      <c r="AI420" s="174">
        <f>$D$58</f>
        <v>215</v>
      </c>
      <c r="AJ420" s="174">
        <f>10/5</f>
        <v>2</v>
      </c>
      <c r="AK420" s="174">
        <f>SUM(AL420:AN420)</f>
        <v>14083.832740158134</v>
      </c>
      <c r="AL420" s="174">
        <f>(VLOOKUP(C420,$B$36:$AG$39,32,FALSE)+VLOOKUP(C420,$B$40:$AG$43,32,FALSE)*$D$54)*$D$59/100</f>
        <v>14083.832740158134</v>
      </c>
      <c r="AM420" s="174"/>
      <c r="AN420" s="174"/>
      <c r="AO420" s="176">
        <v>30</v>
      </c>
      <c r="AP420" s="174">
        <v>36</v>
      </c>
      <c r="AQ420" s="175">
        <f>VLOOKUP(C420,$B$45:$AG$48,32,FALSE)</f>
        <v>592</v>
      </c>
      <c r="AR420" s="31">
        <f>IF(LEFT(E420,1)*1=1,$S$72,$R$72)</f>
        <v>0.5</v>
      </c>
      <c r="AS420" s="2">
        <f>IF(LEFT(E420,1)*1=2,$U$72,$T$72)</f>
        <v>0</v>
      </c>
      <c r="AT420" s="33">
        <f>IF(LEFT(E420,1)*1=3,$W$72,$V$72)</f>
        <v>0</v>
      </c>
      <c r="AU420" s="31">
        <f>IF(MID(E420,3,1)*1=1,$Y$72,$X$72)</f>
        <v>1</v>
      </c>
      <c r="AV420" s="2">
        <f>IF(MID(E420,3,1)*1=2,$AA$72,$Z$72)</f>
        <v>0</v>
      </c>
      <c r="AW420" s="33">
        <f>IF(MID(E420,3,1)*1=3,$AC$72,$AB$72)</f>
        <v>0</v>
      </c>
      <c r="AX420" s="31">
        <f>IF(MID(E420,5,1)*1=1,$AE$72,$AD$72)</f>
        <v>0</v>
      </c>
      <c r="AY420" s="33">
        <f>IF(MID(E420,5,1)*1=2,$AG$72,$AF$72)</f>
        <v>100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customHeight="1">
      <c r="A421" s="2"/>
      <c r="B421" s="107">
        <v>244</v>
      </c>
      <c r="C421" s="31">
        <v>7</v>
      </c>
      <c r="D421" s="106" t="s">
        <v>13</v>
      </c>
      <c r="E421" s="2" t="s">
        <v>179</v>
      </c>
      <c r="F421" s="2"/>
      <c r="G421" s="2"/>
      <c r="H421" s="33"/>
      <c r="I421" s="173">
        <f>M421/AE421</f>
        <v>1120.2808840216123</v>
      </c>
      <c r="J421" s="174">
        <f>AH421/AE421</f>
        <v>15.161113773007305</v>
      </c>
      <c r="K421" s="189">
        <f>RANK(I421,$I$76:$I$999)</f>
        <v>347</v>
      </c>
      <c r="L421" s="190">
        <f>RANK(I421,$I$76:$I$460)</f>
        <v>346</v>
      </c>
      <c r="M421" s="173">
        <f>SUM(N421:R421)</f>
        <v>26822.696998940948</v>
      </c>
      <c r="N421" s="174">
        <f>T421*(1+(IF((AG421+IF($D$62=1,15,0)+IF(F421="백어택",8,0))&gt;100,100,(AG421+IF($D$62=1,15,0)+IF(F421="백어택",8,0)))/100)*((AI421/100-1)))</f>
        <v>15795.195396228579</v>
      </c>
      <c r="O421" s="174">
        <f>U421*(1+IF($D$57+IF($D$62=1,15,0)&gt;100,100,$D$57+IF($D$62=1,15,0))/100*($D$58/100-1))</f>
        <v>6786.1548324383803</v>
      </c>
      <c r="P421" s="174"/>
      <c r="Q421" s="174"/>
      <c r="R421" s="175">
        <f>X421*(1+IF($D$57+IF($D$62=1,15,0)&gt;100,100,$D$57+IF($D$62=1,15,0))/100*($D$58/100-1))</f>
        <v>4241.3467702739872</v>
      </c>
      <c r="S421" s="173">
        <f>SUM(T421:X421)</f>
        <v>15762.486699280769</v>
      </c>
      <c r="T421" s="174">
        <f>AL421*AY421</f>
        <v>7208.416350730964</v>
      </c>
      <c r="U421" s="174">
        <f>AM421*AU421*AW421</f>
        <v>5264.0432914152643</v>
      </c>
      <c r="V421" s="174"/>
      <c r="W421" s="174"/>
      <c r="X421" s="175">
        <f>IF(AU421=1,0,U421*0.625)</f>
        <v>3290.02705713454</v>
      </c>
      <c r="Y421" s="173">
        <f>SUM(Z421:AD421)</f>
        <v>33889.346403453659</v>
      </c>
      <c r="Z421" s="174">
        <f>T421*$D$58/100</f>
        <v>15498.095154071574</v>
      </c>
      <c r="AA421" s="174">
        <f>U421*$D$58/100</f>
        <v>11317.693076542819</v>
      </c>
      <c r="AB421" s="174"/>
      <c r="AC421" s="174"/>
      <c r="AD421" s="175">
        <f>X421*$D$58/100</f>
        <v>7073.5581728392608</v>
      </c>
      <c r="AE421" s="173">
        <f>AO421*(1-$D$17/100)</f>
        <v>23.942831999999999</v>
      </c>
      <c r="AF421" s="174">
        <f>AP421</f>
        <v>36</v>
      </c>
      <c r="AG421" s="174">
        <f>IF($D$57+AT421&gt;100,100,$D$57+AT421)</f>
        <v>65.143699999999995</v>
      </c>
      <c r="AH421" s="174">
        <f>AQ421</f>
        <v>363</v>
      </c>
      <c r="AI421" s="174">
        <f>$D$58+$D$19</f>
        <v>282.85969999999998</v>
      </c>
      <c r="AJ421" s="174">
        <f>10/IF(AY421=1,2.5,2)</f>
        <v>4</v>
      </c>
      <c r="AK421" s="174">
        <f>SUM(AL421:AN421)</f>
        <v>11257.680421050398</v>
      </c>
      <c r="AL421" s="174">
        <f>(VLOOKUP(C421,$B$36:$AG$39,17,FALSE)+VLOOKUP(C421,$B$40:$AG$43,17,FALSE)*$D$54)*$D$59/100</f>
        <v>7208.416350730964</v>
      </c>
      <c r="AM421" s="174">
        <f>(VLOOKUP(C421,$B$36:$AG$39,18,FALSE)+VLOOKUP(C421,$B$40:$AG$43,18,FALSE)*$D$54)*$D$59/100</f>
        <v>4049.2640703194338</v>
      </c>
      <c r="AN421" s="174"/>
      <c r="AO421" s="176">
        <v>24</v>
      </c>
      <c r="AP421" s="174">
        <v>36</v>
      </c>
      <c r="AQ421" s="175">
        <f>VLOOKUP(C421,$B$45:$AA$48,17,FALSE)</f>
        <v>363</v>
      </c>
      <c r="AR421" s="31">
        <f>IF(LEFT(E421,1)*1=1,$S$63,$R$63)</f>
        <v>0</v>
      </c>
      <c r="AS421" s="2">
        <f>IF(LEFT(E421,1)*1=2,$U$63,$T$63)</f>
        <v>0</v>
      </c>
      <c r="AT421" s="33">
        <f>IF(LEFT(E421,1)*1=3,$W$63,$V$63)</f>
        <v>40</v>
      </c>
      <c r="AU421" s="31">
        <f>IF(MID(E421,3,1)*1=1,$Y$63,$X$63)</f>
        <v>1.3</v>
      </c>
      <c r="AV421" s="2">
        <f>IF(MID(E421,3,1)*1=2,$AA$63,$Z$63)</f>
        <v>0</v>
      </c>
      <c r="AW421" s="33">
        <f>IF(MID(E421,3,1)*1=3,$AC$63,$AB$63)</f>
        <v>1</v>
      </c>
      <c r="AX421" s="31">
        <f>IF(MID(E421,5,1)*1=1,$AE$63,$AD$63)</f>
        <v>0</v>
      </c>
      <c r="AY421" s="33">
        <f>IF(MID(E421,5,1)*1=2,$AG$63,$AF$63)</f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customHeight="1">
      <c r="A422" s="2"/>
      <c r="B422" s="107">
        <v>294</v>
      </c>
      <c r="C422" s="31">
        <v>10</v>
      </c>
      <c r="D422" s="106" t="s">
        <v>17</v>
      </c>
      <c r="E422" s="2" t="s">
        <v>140</v>
      </c>
      <c r="F422" s="2"/>
      <c r="G422" s="2"/>
      <c r="H422" s="33">
        <f>IF(AY422=1,3,2)</f>
        <v>2</v>
      </c>
      <c r="I422" s="173">
        <f>M422/AE422</f>
        <v>1120.1046429920568</v>
      </c>
      <c r="J422" s="174">
        <f>AH422/AE422</f>
        <v>34.707673678702669</v>
      </c>
      <c r="K422" s="189">
        <f>RANK(I422,$I$76:$I$999)</f>
        <v>348</v>
      </c>
      <c r="L422" s="190">
        <f>RANK(I422,$I$76:$I$460)</f>
        <v>347</v>
      </c>
      <c r="M422" s="173">
        <f>SUM(N422:R422)</f>
        <v>8939.4924298595979</v>
      </c>
      <c r="N422" s="174">
        <f>T422*(1+(IF((AG422+IF($D$62=1,15,0)+IF(F422="백어택",8,0))&gt;100,100,(AG422+IF($D$62=1,15,0)+IF(F422="백어택",8,0)))/100)*((AI422/100-1)))</f>
        <v>5363.6954579157591</v>
      </c>
      <c r="O422" s="174">
        <f>U422*(1+(IF((AG422+IF($D$62=1,15,0)+IF(F422="백어택",8,0))&gt;100,100,(AG422+IF($D$62=1,15,0)+IF(F422="백어택",8,0)))/100)*((AI422/100-1)))</f>
        <v>3575.7969719438393</v>
      </c>
      <c r="P422" s="174">
        <f>V422*(1+(IF((AG422+IF($D$62=1,15,0)+IF(F422="백어택",8,0))&gt;100,100,(AG422+IF($D$62=1,15,0)+IF(F422="백어택",8,0)))/100)*((AI422/100-1)))</f>
        <v>0</v>
      </c>
      <c r="Q422" s="174"/>
      <c r="R422" s="175"/>
      <c r="S422" s="173">
        <f>SUM(T422:X422)</f>
        <v>3160.3980453417716</v>
      </c>
      <c r="T422" s="174">
        <f>AL422*AV422</f>
        <v>1896.238827205063</v>
      </c>
      <c r="U422" s="174">
        <f>AL422*AW422</f>
        <v>1264.1592181367087</v>
      </c>
      <c r="V422" s="174">
        <f>IF(H422=3,AL422,0)*(1+AW422-1+AW422-1)</f>
        <v>0</v>
      </c>
      <c r="W422" s="174"/>
      <c r="X422" s="175"/>
      <c r="Y422" s="173">
        <f>SUM(Z422:AD422)</f>
        <v>8939.4924298595979</v>
      </c>
      <c r="Z422" s="174">
        <f>T422*AI422/100</f>
        <v>5363.6954579157591</v>
      </c>
      <c r="AA422" s="174">
        <f>U422*AI422/100</f>
        <v>3575.7969719438393</v>
      </c>
      <c r="AB422" s="174">
        <f>V422*AI422/100</f>
        <v>0</v>
      </c>
      <c r="AC422" s="174"/>
      <c r="AD422" s="175"/>
      <c r="AE422" s="173">
        <f>AO422*(1-$D$17/100)</f>
        <v>7.980944</v>
      </c>
      <c r="AF422" s="174">
        <f>AP422</f>
        <v>36</v>
      </c>
      <c r="AG422" s="174">
        <f>IF($D$57+AX422&gt;100,100,$D$57+AX422)</f>
        <v>100</v>
      </c>
      <c r="AH422" s="174">
        <f>AQ422</f>
        <v>277</v>
      </c>
      <c r="AI422" s="174">
        <f>$D$58+$D$19</f>
        <v>282.85969999999998</v>
      </c>
      <c r="AJ422" s="174">
        <f>10*AR422/IF(AT422=0,IF(AY422=0,8,5),5)</f>
        <v>1.25</v>
      </c>
      <c r="AK422" s="174">
        <f>H422*SUM(AL422:AN422)</f>
        <v>2528.3184362734173</v>
      </c>
      <c r="AL422" s="174">
        <f>((VLOOKUP(C422,$B$36:$AG$39,24,FALSE)+VLOOKUP(C422,$B$40:$AG$43,24,FALSE)*$D$54))*$D$59/100</f>
        <v>1264.1592181367087</v>
      </c>
      <c r="AM422" s="174"/>
      <c r="AN422" s="174"/>
      <c r="AO422" s="176">
        <v>8</v>
      </c>
      <c r="AP422" s="174">
        <v>36</v>
      </c>
      <c r="AQ422" s="175">
        <f>VLOOKUP(C422,$B$45:$AA$48,24,FALSE)</f>
        <v>277</v>
      </c>
      <c r="AR422" s="31">
        <f>IF(LEFT(E422,1)*1=1,$S$67,$R$67)</f>
        <v>1</v>
      </c>
      <c r="AS422" s="2">
        <f>IF(LEFT(E422,1)*1=2,$U$67,$T$67)</f>
        <v>0</v>
      </c>
      <c r="AT422" s="33">
        <f>IF(LEFT(E422,1)*1=3,$W$67,$V$67)</f>
        <v>0</v>
      </c>
      <c r="AU422" s="31">
        <f>IF(MID(E422,3,1)*1=1,$Y$67,$X$67)</f>
        <v>0</v>
      </c>
      <c r="AV422" s="2">
        <f>IF(MID(E422,3,1)*1=2,$AA$67,$Z$67)</f>
        <v>1.5</v>
      </c>
      <c r="AW422" s="33">
        <f>IF(MID(E422,3,1)*1=3,$AC$67,$AB$67)</f>
        <v>1</v>
      </c>
      <c r="AX422" s="31">
        <f>IF(MID(E422,5,1)*1=1,$AE$67,$AD$67)</f>
        <v>80</v>
      </c>
      <c r="AY422" s="33">
        <f>IF(MID(E422,5,1)*1=2,$AG$67,$AF$67)</f>
        <v>0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customHeight="1">
      <c r="A423" s="2"/>
      <c r="B423" s="107">
        <v>297</v>
      </c>
      <c r="C423" s="31">
        <v>10</v>
      </c>
      <c r="D423" s="106" t="s">
        <v>17</v>
      </c>
      <c r="E423" s="2" t="s">
        <v>153</v>
      </c>
      <c r="F423" s="2"/>
      <c r="G423" s="2"/>
      <c r="H423" s="33">
        <f>IF(AY423=1,3,2)</f>
        <v>2</v>
      </c>
      <c r="I423" s="173">
        <f>M423/AE423</f>
        <v>1120.1046429920568</v>
      </c>
      <c r="J423" s="174">
        <f>AH423/AE423</f>
        <v>34.707673678702669</v>
      </c>
      <c r="K423" s="189">
        <f>RANK(I423,$I$76:$I$999)</f>
        <v>348</v>
      </c>
      <c r="L423" s="190">
        <f>RANK(I423,$I$76:$I$460)</f>
        <v>347</v>
      </c>
      <c r="M423" s="173">
        <f>SUM(N423:R423)</f>
        <v>8939.4924298595979</v>
      </c>
      <c r="N423" s="174">
        <f>T423*(1+(IF((AG423+IF($D$62=1,15,0)+IF(F423="백어택",8,0))&gt;100,100,(AG423+IF($D$62=1,15,0)+IF(F423="백어택",8,0)))/100)*((AI423/100-1)))</f>
        <v>5363.6954579157591</v>
      </c>
      <c r="O423" s="174">
        <f>U423*(1+(IF((AG423+IF($D$62=1,15,0)+IF(F423="백어택",8,0))&gt;100,100,(AG423+IF($D$62=1,15,0)+IF(F423="백어택",8,0)))/100)*((AI423/100-1)))</f>
        <v>3575.7969719438393</v>
      </c>
      <c r="P423" s="174">
        <f>V423*(1+(IF((AG423+IF($D$62=1,15,0)+IF(F423="백어택",8,0))&gt;100,100,(AG423+IF($D$62=1,15,0)+IF(F423="백어택",8,0)))/100)*((AI423/100-1)))</f>
        <v>0</v>
      </c>
      <c r="Q423" s="174"/>
      <c r="R423" s="175"/>
      <c r="S423" s="173">
        <f>SUM(T423:X423)</f>
        <v>3160.3980453417716</v>
      </c>
      <c r="T423" s="174">
        <f>AL423*AV423</f>
        <v>1896.238827205063</v>
      </c>
      <c r="U423" s="174">
        <f>AL423*AW423</f>
        <v>1264.1592181367087</v>
      </c>
      <c r="V423" s="174">
        <f>IF(H423=3,AL423,0)*(1+AW423-1+AW423-1)</f>
        <v>0</v>
      </c>
      <c r="W423" s="174"/>
      <c r="X423" s="175"/>
      <c r="Y423" s="173">
        <f>SUM(Z423:AD423)</f>
        <v>8939.4924298595979</v>
      </c>
      <c r="Z423" s="174">
        <f>T423*AI423/100</f>
        <v>5363.6954579157591</v>
      </c>
      <c r="AA423" s="174">
        <f>U423*AI423/100</f>
        <v>3575.7969719438393</v>
      </c>
      <c r="AB423" s="174">
        <f>V423*AI423/100</f>
        <v>0</v>
      </c>
      <c r="AC423" s="174"/>
      <c r="AD423" s="175"/>
      <c r="AE423" s="173">
        <f>AO423*(1-$D$17/100)</f>
        <v>7.980944</v>
      </c>
      <c r="AF423" s="174">
        <f>AP423</f>
        <v>36</v>
      </c>
      <c r="AG423" s="174">
        <f>IF($D$57+AX423&gt;100,100,$D$57+AX423)</f>
        <v>100</v>
      </c>
      <c r="AH423" s="174">
        <f>AQ423</f>
        <v>277</v>
      </c>
      <c r="AI423" s="174">
        <f>$D$58+$D$19</f>
        <v>282.85969999999998</v>
      </c>
      <c r="AJ423" s="174">
        <f>10*AR423/IF(AT423=0,IF(AY423=0,8,5),5)</f>
        <v>1</v>
      </c>
      <c r="AK423" s="174">
        <f>H423*SUM(AL423:AN423)</f>
        <v>2528.3184362734173</v>
      </c>
      <c r="AL423" s="174">
        <f>((VLOOKUP(C423,$B$36:$AG$39,24,FALSE)+VLOOKUP(C423,$B$40:$AG$43,24,FALSE)*$D$54))*$D$59/100</f>
        <v>1264.1592181367087</v>
      </c>
      <c r="AM423" s="174"/>
      <c r="AN423" s="174"/>
      <c r="AO423" s="176">
        <v>8</v>
      </c>
      <c r="AP423" s="174">
        <v>36</v>
      </c>
      <c r="AQ423" s="175">
        <f>VLOOKUP(C423,$B$45:$AA$48,24,FALSE)</f>
        <v>277</v>
      </c>
      <c r="AR423" s="31">
        <f>IF(LEFT(E423,1)*1=1,$S$67,$R$67)</f>
        <v>0.8</v>
      </c>
      <c r="AS423" s="2">
        <f>IF(LEFT(E423,1)*1=2,$U$67,$T$67)</f>
        <v>0</v>
      </c>
      <c r="AT423" s="33">
        <f>IF(LEFT(E423,1)*1=3,$W$67,$V$67)</f>
        <v>0</v>
      </c>
      <c r="AU423" s="31">
        <f>IF(MID(E423,3,1)*1=1,$Y$67,$X$67)</f>
        <v>0</v>
      </c>
      <c r="AV423" s="2">
        <f>IF(MID(E423,3,1)*1=2,$AA$67,$Z$67)</f>
        <v>1.5</v>
      </c>
      <c r="AW423" s="33">
        <f>IF(MID(E423,3,1)*1=3,$AC$67,$AB$67)</f>
        <v>1</v>
      </c>
      <c r="AX423" s="31">
        <f>IF(MID(E423,5,1)*1=1,$AE$67,$AD$67)</f>
        <v>80</v>
      </c>
      <c r="AY423" s="33">
        <f>IF(MID(E423,5,1)*1=2,$AG$67,$AF$67)</f>
        <v>0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customHeight="1">
      <c r="A424" s="2"/>
      <c r="B424" s="107">
        <v>300</v>
      </c>
      <c r="C424" s="31">
        <v>10</v>
      </c>
      <c r="D424" s="106" t="s">
        <v>17</v>
      </c>
      <c r="E424" s="2" t="s">
        <v>159</v>
      </c>
      <c r="F424" s="2"/>
      <c r="G424" s="2"/>
      <c r="H424" s="33">
        <f>IF(AY424=1,3,2)</f>
        <v>2</v>
      </c>
      <c r="I424" s="173">
        <f>M424/AE424</f>
        <v>1120.1046429920568</v>
      </c>
      <c r="J424" s="174">
        <f>AH424/AE424</f>
        <v>34.707673678702669</v>
      </c>
      <c r="K424" s="189">
        <f>RANK(I424,$I$76:$I$999)</f>
        <v>348</v>
      </c>
      <c r="L424" s="190">
        <f>RANK(I424,$I$76:$I$460)</f>
        <v>347</v>
      </c>
      <c r="M424" s="173">
        <f>SUM(N424:R424)</f>
        <v>8939.4924298595979</v>
      </c>
      <c r="N424" s="174">
        <f>T424*(1+(IF((AG424+IF($D$62=1,15,0)+IF(F424="백어택",8,0))&gt;100,100,(AG424+IF($D$62=1,15,0)+IF(F424="백어택",8,0)))/100)*((AI424/100-1)))</f>
        <v>5363.6954579157591</v>
      </c>
      <c r="O424" s="174">
        <f>U424*(1+(IF((AG424+IF($D$62=1,15,0)+IF(F424="백어택",8,0))&gt;100,100,(AG424+IF($D$62=1,15,0)+IF(F424="백어택",8,0)))/100)*((AI424/100-1)))</f>
        <v>3575.7969719438393</v>
      </c>
      <c r="P424" s="174">
        <f>V424*(1+(IF((AG424+IF($D$62=1,15,0)+IF(F424="백어택",8,0))&gt;100,100,(AG424+IF($D$62=1,15,0)+IF(F424="백어택",8,0)))/100)*((AI424/100-1)))</f>
        <v>0</v>
      </c>
      <c r="Q424" s="174"/>
      <c r="R424" s="175"/>
      <c r="S424" s="173">
        <f>SUM(T424:X424)</f>
        <v>3160.3980453417716</v>
      </c>
      <c r="T424" s="174">
        <f>AL424*AV424</f>
        <v>1896.238827205063</v>
      </c>
      <c r="U424" s="174">
        <f>AL424*AW424</f>
        <v>1264.1592181367087</v>
      </c>
      <c r="V424" s="174">
        <f>IF(H424=3,AL424,0)*(1+AW424-1+AW424-1)</f>
        <v>0</v>
      </c>
      <c r="W424" s="174"/>
      <c r="X424" s="175"/>
      <c r="Y424" s="173">
        <f>SUM(Z424:AD424)</f>
        <v>8939.4924298595979</v>
      </c>
      <c r="Z424" s="174">
        <f>T424*AI424/100</f>
        <v>5363.6954579157591</v>
      </c>
      <c r="AA424" s="174">
        <f>U424*AI424/100</f>
        <v>3575.7969719438393</v>
      </c>
      <c r="AB424" s="174">
        <f>V424*AI424/100</f>
        <v>0</v>
      </c>
      <c r="AC424" s="174"/>
      <c r="AD424" s="175"/>
      <c r="AE424" s="173">
        <f>AO424*(1-$D$17/100)</f>
        <v>7.980944</v>
      </c>
      <c r="AF424" s="174">
        <f>AP424</f>
        <v>36</v>
      </c>
      <c r="AG424" s="174">
        <f>IF($D$57+AX424&gt;100,100,$D$57+AX424)</f>
        <v>100</v>
      </c>
      <c r="AH424" s="174">
        <f>AQ424</f>
        <v>277</v>
      </c>
      <c r="AI424" s="174">
        <f>$D$58+$D$19</f>
        <v>282.85969999999998</v>
      </c>
      <c r="AJ424" s="174">
        <f>10*AR424/IF(AT424=0,IF(AY424=0,8,5),5)</f>
        <v>2</v>
      </c>
      <c r="AK424" s="174">
        <f>H424*SUM(AL424:AN424)</f>
        <v>2528.3184362734173</v>
      </c>
      <c r="AL424" s="174">
        <f>((VLOOKUP(C424,$B$36:$AG$39,24,FALSE)+VLOOKUP(C424,$B$40:$AG$43,24,FALSE)*$D$54))*$D$59/100</f>
        <v>1264.1592181367087</v>
      </c>
      <c r="AM424" s="174"/>
      <c r="AN424" s="174"/>
      <c r="AO424" s="176">
        <v>8</v>
      </c>
      <c r="AP424" s="174">
        <v>36</v>
      </c>
      <c r="AQ424" s="175">
        <f>VLOOKUP(C424,$B$45:$AA$48,24,FALSE)</f>
        <v>277</v>
      </c>
      <c r="AR424" s="31">
        <f>IF(LEFT(E424,1)*1=1,$S$67,$R$67)</f>
        <v>1</v>
      </c>
      <c r="AS424" s="2">
        <f>IF(LEFT(E424,1)*1=2,$U$67,$T$67)</f>
        <v>0</v>
      </c>
      <c r="AT424" s="33">
        <f>IF(LEFT(E424,1)*1=3,$W$67,$V$67)</f>
        <v>1</v>
      </c>
      <c r="AU424" s="31">
        <f>IF(MID(E424,3,1)*1=1,$Y$67,$X$67)</f>
        <v>0</v>
      </c>
      <c r="AV424" s="2">
        <f>IF(MID(E424,3,1)*1=2,$AA$67,$Z$67)</f>
        <v>1.5</v>
      </c>
      <c r="AW424" s="33">
        <f>IF(MID(E424,3,1)*1=3,$AC$67,$AB$67)</f>
        <v>1</v>
      </c>
      <c r="AX424" s="31">
        <f>IF(MID(E424,5,1)*1=1,$AE$67,$AD$67)</f>
        <v>80</v>
      </c>
      <c r="AY424" s="33">
        <f>IF(MID(E424,5,1)*1=2,$AG$67,$AF$67)</f>
        <v>0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customHeight="1">
      <c r="A425" s="2"/>
      <c r="B425" s="107">
        <v>761</v>
      </c>
      <c r="C425" s="31">
        <v>10</v>
      </c>
      <c r="D425" s="111" t="s">
        <v>21</v>
      </c>
      <c r="E425" s="2" t="s">
        <v>92</v>
      </c>
      <c r="F425" s="2"/>
      <c r="G425" s="2"/>
      <c r="H425" s="33"/>
      <c r="I425" s="173">
        <f>M425/AE425</f>
        <v>1118.1219778416157</v>
      </c>
      <c r="J425" s="174">
        <f>AH425/AE425</f>
        <v>23.618723568216776</v>
      </c>
      <c r="K425" s="189">
        <f>RANK(I425,$I$76:$I$999)</f>
        <v>351</v>
      </c>
      <c r="L425" s="190" t="e">
        <f>RANK(I425,$I$461:$I$888)</f>
        <v>#N/A</v>
      </c>
      <c r="M425" s="173">
        <f>SUM(N425:R425)</f>
        <v>31102.702790869094</v>
      </c>
      <c r="N425" s="174">
        <f>T425*(1+(IF((AG425+IF($D$62=1,15,0)+IF(F425="백어택",8,0))&gt;100,100,AG425+IF($D$62=1,15,0)+IF(F425="백어택",8,0))/100)*(AI425/100-1))</f>
        <v>31102.702790869094</v>
      </c>
      <c r="O425" s="174"/>
      <c r="P425" s="174"/>
      <c r="Q425" s="174"/>
      <c r="R425" s="175">
        <f>X425*(1+(IF((AG425+IF($D$62=1,15,0))&gt;100,100,AG425+IF($D$62=1,15,0))/100)*(AI425/100-1))</f>
        <v>0</v>
      </c>
      <c r="S425" s="173">
        <f>SUM(T425:X425)</f>
        <v>24126.471914335583</v>
      </c>
      <c r="T425" s="174">
        <f>AL425*AW425*AX425*AY425*IF(F425="백어택",1.2,1)</f>
        <v>24126.471914335583</v>
      </c>
      <c r="U425" s="174"/>
      <c r="V425" s="174"/>
      <c r="W425" s="174"/>
      <c r="X425" s="175">
        <f>AL425*AS425+IF(AX425=1,AL425*AU425,AL425*AU425*2)</f>
        <v>0</v>
      </c>
      <c r="Y425" s="173">
        <f>SUM(Z425:AD425)</f>
        <v>51871.914615821501</v>
      </c>
      <c r="Z425" s="174">
        <f>T425*$D$58/100</f>
        <v>51871.914615821501</v>
      </c>
      <c r="AA425" s="174"/>
      <c r="AB425" s="174"/>
      <c r="AC425" s="174"/>
      <c r="AD425" s="175">
        <f>X425*$D$58/100</f>
        <v>0</v>
      </c>
      <c r="AE425" s="173">
        <f>AO425*(1-$D$20/100)*(1-$D$17/100)-AR425</f>
        <v>27.816913903176005</v>
      </c>
      <c r="AF425" s="174">
        <f>AP425</f>
        <v>36</v>
      </c>
      <c r="AG425" s="174">
        <f>IF($D$57&gt;100,100,$D$57)</f>
        <v>25.143699999999999</v>
      </c>
      <c r="AH425" s="174">
        <f>AQ425</f>
        <v>657</v>
      </c>
      <c r="AI425" s="174">
        <f>$D$58</f>
        <v>215</v>
      </c>
      <c r="AJ425" s="174">
        <f>10/6</f>
        <v>1.6666666666666667</v>
      </c>
      <c r="AK425" s="174">
        <f>SUM(AL425:AN425)</f>
        <v>13403.595507964212</v>
      </c>
      <c r="AL425" s="174">
        <f>(VLOOKUP(C425,$B$36:$AG$39,31,FALSE)+VLOOKUP(C425,$B$40:$AG$43,31,FALSE)*$D$54)*$D$59/100</f>
        <v>13403.595507964212</v>
      </c>
      <c r="AM425" s="174"/>
      <c r="AN425" s="174"/>
      <c r="AO425" s="176">
        <v>36</v>
      </c>
      <c r="AP425" s="174">
        <v>36</v>
      </c>
      <c r="AQ425" s="175">
        <f>VLOOKUP(C425,$B$45:$AG$48,31,FALSE)</f>
        <v>657</v>
      </c>
      <c r="AR425" s="31">
        <f>IF(LEFT(E425,1)*1=1,$S$71,$R$71)</f>
        <v>0</v>
      </c>
      <c r="AS425" s="2">
        <f>IF(LEFT(E425,1)*1=2,$U$71,$T$71)</f>
        <v>0</v>
      </c>
      <c r="AT425" s="33">
        <f>IF(LEFT(E425,1)*1=3,$W$71,$V$71)</f>
        <v>0</v>
      </c>
      <c r="AU425" s="31">
        <f>IF(MID(E425,3,1)*1=1,$Y$71,$X$71)</f>
        <v>0</v>
      </c>
      <c r="AV425" s="2">
        <f>IF(MID(E425,3,1)*1=2,$AA$71,$Z$71)</f>
        <v>0</v>
      </c>
      <c r="AW425" s="33">
        <f>IF(MID(E425,3,1)*1=3,$AC$71,$AB$71)</f>
        <v>1</v>
      </c>
      <c r="AX425" s="31">
        <f>IF(MID(E425,5,1)*1=1,$AE$71,$AD$71)</f>
        <v>1</v>
      </c>
      <c r="AY425" s="33">
        <f>IF(MID(E425,5,1)*1=2,$AG$71,$AF$71)</f>
        <v>1.8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customHeight="1">
      <c r="A426" s="2"/>
      <c r="B426" s="107">
        <v>783</v>
      </c>
      <c r="C426" s="31">
        <v>10</v>
      </c>
      <c r="D426" s="111" t="s">
        <v>21</v>
      </c>
      <c r="E426" s="2" t="s">
        <v>144</v>
      </c>
      <c r="F426" s="2" t="s">
        <v>149</v>
      </c>
      <c r="G426" s="2"/>
      <c r="H426" s="33"/>
      <c r="I426" s="173">
        <f>M426/AE426</f>
        <v>1118.0553350182322</v>
      </c>
      <c r="J426" s="174">
        <f>AH426/AE426</f>
        <v>23.618723568216776</v>
      </c>
      <c r="K426" s="189">
        <f>RANK(I426,$I$76:$I$999)</f>
        <v>352</v>
      </c>
      <c r="L426" s="190" t="e">
        <f>RANK(I426,$I$461:$I$888)</f>
        <v>#N/A</v>
      </c>
      <c r="M426" s="173">
        <f>SUM(N426:R426)</f>
        <v>31100.848993188771</v>
      </c>
      <c r="N426" s="174">
        <f>T426*(1+(IF((AG426+IF($D$62=1,15,0)+IF(F426="백어택",8,0))&gt;100,100,AG426+IF($D$62=1,15,0)+IF(F426="백어택",8,0))/100)*(AI426/100-1))</f>
        <v>31100.848993188771</v>
      </c>
      <c r="O426" s="174"/>
      <c r="P426" s="174"/>
      <c r="Q426" s="174"/>
      <c r="R426" s="175">
        <f>X426*(1+(IF((AG426+IF($D$62=1,15,0))&gt;100,100,AG426+IF($D$62=1,15,0))/100)*(AI426/100-1))</f>
        <v>0</v>
      </c>
      <c r="S426" s="173">
        <f>SUM(T426:X426)</f>
        <v>22518.040453379876</v>
      </c>
      <c r="T426" s="174">
        <f>AL426*AW426*AX426*AY426*IF(F426="백어택",1.2,1)</f>
        <v>22518.040453379876</v>
      </c>
      <c r="U426" s="174"/>
      <c r="V426" s="174"/>
      <c r="W426" s="174"/>
      <c r="X426" s="175">
        <f>AL426*AS426+IF(AX426=1,AL426*AU426,AL426*AU426*2)</f>
        <v>0</v>
      </c>
      <c r="Y426" s="173">
        <f>SUM(Z426:AD426)</f>
        <v>48413.786974766728</v>
      </c>
      <c r="Z426" s="174">
        <f>T426*$D$58/100</f>
        <v>48413.786974766728</v>
      </c>
      <c r="AA426" s="174"/>
      <c r="AB426" s="174"/>
      <c r="AC426" s="174"/>
      <c r="AD426" s="175">
        <f>X426*$D$58/100</f>
        <v>0</v>
      </c>
      <c r="AE426" s="173">
        <f>AO426*(1-$D$20/100)*(1-$D$17/100)-AR426</f>
        <v>27.816913903176005</v>
      </c>
      <c r="AF426" s="174">
        <f>AP426</f>
        <v>36</v>
      </c>
      <c r="AG426" s="174">
        <f>IF($D$57&gt;100,100,$D$57)</f>
        <v>25.143699999999999</v>
      </c>
      <c r="AH426" s="174">
        <f>AQ426</f>
        <v>657</v>
      </c>
      <c r="AI426" s="174">
        <f>$D$58</f>
        <v>215</v>
      </c>
      <c r="AJ426" s="174">
        <f>10/6</f>
        <v>1.6666666666666667</v>
      </c>
      <c r="AK426" s="174">
        <f>SUM(AL426:AN426)</f>
        <v>13403.595507964212</v>
      </c>
      <c r="AL426" s="174">
        <f>(VLOOKUP(C426,$B$36:$AG$39,31,FALSE)+VLOOKUP(C426,$B$40:$AG$43,31,FALSE)*$D$54)*$D$59/100</f>
        <v>13403.595507964212</v>
      </c>
      <c r="AM426" s="174"/>
      <c r="AN426" s="174"/>
      <c r="AO426" s="176">
        <v>36</v>
      </c>
      <c r="AP426" s="174">
        <v>36</v>
      </c>
      <c r="AQ426" s="175">
        <f>VLOOKUP(C426,$B$45:$AG$48,31,FALSE)</f>
        <v>657</v>
      </c>
      <c r="AR426" s="31">
        <f>IF(LEFT(E426,1)*1=1,$S$71,$R$71)</f>
        <v>0</v>
      </c>
      <c r="AS426" s="2">
        <f>IF(LEFT(E426,1)*1=2,$U$71,$T$71)</f>
        <v>0</v>
      </c>
      <c r="AT426" s="33">
        <f>IF(LEFT(E426,1)*1=3,$W$71,$V$71)</f>
        <v>0</v>
      </c>
      <c r="AU426" s="31">
        <f>IF(MID(E426,3,1)*1=1,$Y$71,$X$71)</f>
        <v>0</v>
      </c>
      <c r="AV426" s="2">
        <f>IF(MID(E426,3,1)*1=2,$AA$71,$Z$71)</f>
        <v>0</v>
      </c>
      <c r="AW426" s="33">
        <f>IF(MID(E426,3,1)*1=3,$AC$71,$AB$71)</f>
        <v>1</v>
      </c>
      <c r="AX426" s="31">
        <f>IF(MID(E426,5,1)*1=1,$AE$71,$AD$71)</f>
        <v>1.4</v>
      </c>
      <c r="AY426" s="33">
        <f>IF(MID(E426,5,1)*1=2,$AG$71,$AF$71)</f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customHeight="1">
      <c r="A427" s="2"/>
      <c r="B427" s="107">
        <v>175</v>
      </c>
      <c r="C427" s="31">
        <v>10</v>
      </c>
      <c r="D427" s="106" t="s">
        <v>10</v>
      </c>
      <c r="E427" s="2" t="s">
        <v>92</v>
      </c>
      <c r="F427" s="2" t="s">
        <v>149</v>
      </c>
      <c r="G427" s="2"/>
      <c r="H427" s="33"/>
      <c r="I427" s="173">
        <f>M427/AE427</f>
        <v>1117.2153741231912</v>
      </c>
      <c r="J427" s="174">
        <f>AH427/AE427</f>
        <v>25.811482952392598</v>
      </c>
      <c r="K427" s="189">
        <f>RANK(I427,$I$76:$I$999)</f>
        <v>353</v>
      </c>
      <c r="L427" s="190">
        <f>RANK(I427,$I$76:$I$460)</f>
        <v>352</v>
      </c>
      <c r="M427" s="173">
        <f>SUM(N427:R427)</f>
        <v>17832.866673632474</v>
      </c>
      <c r="N427" s="174">
        <f>T427*(1+(IF(($AG427+IF($D$62=1,15,0)+IF($F427="백어택",8,0))&gt;100,100,($AG427+IF($D$62=1,15,0)+IF($F427="백어택",8,0)))/100)*((($AI427+AY427)/100-1)))</f>
        <v>4458.2166684081185</v>
      </c>
      <c r="O427" s="174">
        <f>U427*(1+(IF(($AG427+IF($D$62=1,IF(AS427=15,0,15),0)+$AS427+IF($F427="백어택",8,0))&gt;100,100,($AG427+IF($D$62=1,IF(AS427=15,0,15),0)+$AS427+IF($F427="백어택",8,0)))/100)*((($AI427+$AY427)/100-1)))</f>
        <v>4458.2166684081185</v>
      </c>
      <c r="P427" s="174">
        <f>V427*(1+(IF(($AG427+IF($D$62=1,IF(AT427=15,0,15),0)+$AS427+IF($F427="백어택",8,0))&gt;100,100,($AG427+IF($D$62=1,IF(AT427=15,0,15),0)+$AS427+IF($F427="백어택",8,0)))/100)*((($AI427+$AY427)/100-1)))</f>
        <v>4458.2166684081185</v>
      </c>
      <c r="Q427" s="174">
        <f>W427*(1+(IF(($AG427+IF($D$62=1,IF(AU427=15,0,15),0)+$AS427+IF($F427="백어택",8,0))&gt;100,100,($AG427+IF($D$62=1,IF(AU427=15,0,15),0)+$AS427+IF($F427="백어택",8,0)))/100)*((($AI427+$AY427)/100-1)))</f>
        <v>4458.2166684081185</v>
      </c>
      <c r="R427" s="175">
        <f>X427*(1+(IF($D$57+AS427&gt;100,100,$D$57+AS427)/100)*(AI427/100-1))</f>
        <v>0</v>
      </c>
      <c r="S427" s="173">
        <f>SUM(T427:X427)</f>
        <v>9204.052124360931</v>
      </c>
      <c r="T427" s="174">
        <f>AL427*AX427*IF(F427="백어택",1.2,1)/4</f>
        <v>2301.0130310902327</v>
      </c>
      <c r="U427" s="174">
        <f>T427</f>
        <v>2301.0130310902327</v>
      </c>
      <c r="V427" s="174">
        <f>U427</f>
        <v>2301.0130310902327</v>
      </c>
      <c r="W427" s="174">
        <f>V427</f>
        <v>2301.0130310902327</v>
      </c>
      <c r="X427" s="175">
        <f>AL427*IF(AU427=1,0,IF(AX427=1,AU427,0.324))</f>
        <v>0</v>
      </c>
      <c r="Y427" s="173">
        <f>SUM(Z427:AD427)</f>
        <v>26034.554226810957</v>
      </c>
      <c r="Z427" s="174">
        <f>T427*AI427/100</f>
        <v>6508.6385567027392</v>
      </c>
      <c r="AA427" s="174">
        <f>Z427</f>
        <v>6508.6385567027392</v>
      </c>
      <c r="AB427" s="174">
        <f>AA427</f>
        <v>6508.6385567027392</v>
      </c>
      <c r="AC427" s="174">
        <f>AB427</f>
        <v>6508.6385567027392</v>
      </c>
      <c r="AD427" s="175"/>
      <c r="AE427" s="173">
        <f>AO427*(1-$D$17/100)</f>
        <v>15.961888</v>
      </c>
      <c r="AF427" s="174">
        <f>AP427</f>
        <v>36</v>
      </c>
      <c r="AG427" s="174">
        <f>IF($D$57+AV427&gt;100,100,$D$57+AV427)</f>
        <v>25.143699999999999</v>
      </c>
      <c r="AH427" s="174">
        <f>AQ427</f>
        <v>412</v>
      </c>
      <c r="AI427" s="174">
        <f>$D$58+$D$19</f>
        <v>282.85969999999998</v>
      </c>
      <c r="AJ427" s="174">
        <f>10*AR427/(7-IF(AX427=1,0,3))</f>
        <v>1.4285714285714286</v>
      </c>
      <c r="AK427" s="174">
        <f>SUM(AL427:AN427)</f>
        <v>7670.0434369674422</v>
      </c>
      <c r="AL427" s="174">
        <f>(VLOOKUP(C427,$B$36:$AG$39,13,FALSE)+VLOOKUP(C427,$B$40:$AG$43,13,FALSE)*$D$54)*$D$59/100</f>
        <v>7670.0434369674422</v>
      </c>
      <c r="AM427" s="174"/>
      <c r="AN427" s="174"/>
      <c r="AO427" s="176">
        <v>16</v>
      </c>
      <c r="AP427" s="174">
        <v>36</v>
      </c>
      <c r="AQ427" s="175">
        <f>VLOOKUP(C427,$B$45:$AA$48,13,FALSE)</f>
        <v>412</v>
      </c>
      <c r="AR427" s="31">
        <f>IF(LEFT(E427,1)*1=1,$S$60,$R$60)</f>
        <v>1</v>
      </c>
      <c r="AS427" s="2">
        <f>IF(LEFT(E427,1)*1=2,$U$60,$T$60)</f>
        <v>0</v>
      </c>
      <c r="AT427" s="33">
        <f>IF(LEFT(E427,1)*1=3,$W$60,$V$60)</f>
        <v>0</v>
      </c>
      <c r="AU427" s="31">
        <f>IF(MID(E427,3,1)*1=1,$Y$60,$X$60)</f>
        <v>1</v>
      </c>
      <c r="AV427" s="2">
        <f>IF(MID(E427,3,1)*1=2,$AA$60,$Z$60)</f>
        <v>0</v>
      </c>
      <c r="AW427" s="33">
        <f>IF(MID(E427,3,1)*1=3,$AC$60,$AB$60)</f>
        <v>0</v>
      </c>
      <c r="AX427" s="31">
        <f>IF(MID(E427,5,1)*1=1,$AE$60,$AD$60)</f>
        <v>1</v>
      </c>
      <c r="AY427" s="33">
        <f>IF(MID(E427,5,1)*1=2,$AG$60,$AF$60)</f>
        <v>100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customHeight="1">
      <c r="A428" s="2"/>
      <c r="B428" s="107">
        <v>178</v>
      </c>
      <c r="C428" s="31">
        <v>10</v>
      </c>
      <c r="D428" s="106" t="s">
        <v>10</v>
      </c>
      <c r="E428" s="2" t="s">
        <v>151</v>
      </c>
      <c r="F428" s="2" t="s">
        <v>149</v>
      </c>
      <c r="G428" s="2"/>
      <c r="H428" s="33"/>
      <c r="I428" s="173">
        <f>M428/AE428</f>
        <v>1117.2153741231912</v>
      </c>
      <c r="J428" s="174">
        <f>AH428/AE428</f>
        <v>25.811482952392598</v>
      </c>
      <c r="K428" s="189">
        <f>RANK(I428,$I$76:$I$999)</f>
        <v>353</v>
      </c>
      <c r="L428" s="190">
        <f>RANK(I428,$I$76:$I$460)</f>
        <v>352</v>
      </c>
      <c r="M428" s="173">
        <f>SUM(N428:R428)</f>
        <v>17832.866673632474</v>
      </c>
      <c r="N428" s="174">
        <f>T428*(1+(IF(($AG428+IF($D$62=1,15,0)+IF($F428="백어택",8,0))&gt;100,100,($AG428+IF($D$62=1,15,0)+IF($F428="백어택",8,0)))/100)*((($AI428+AY428)/100-1)))</f>
        <v>4458.2166684081185</v>
      </c>
      <c r="O428" s="174">
        <f>U428*(1+(IF(($AG428+IF($D$62=1,IF(AS428=15,0,15),0)+$AS428+IF($F428="백어택",8,0))&gt;100,100,($AG428+IF($D$62=1,IF(AS428=15,0,15),0)+$AS428+IF($F428="백어택",8,0)))/100)*((($AI428+$AY428)/100-1)))</f>
        <v>4458.2166684081185</v>
      </c>
      <c r="P428" s="174">
        <f>V428*(1+(IF(($AG428+IF($D$62=1,IF(AT428=15,0,15),0)+$AS428+IF($F428="백어택",8,0))&gt;100,100,($AG428+IF($D$62=1,IF(AT428=15,0,15),0)+$AS428+IF($F428="백어택",8,0)))/100)*((($AI428+$AY428)/100-1)))</f>
        <v>4458.2166684081185</v>
      </c>
      <c r="Q428" s="174">
        <f>W428*(1+(IF(($AG428+IF($D$62=1,IF(AU428=15,0,15),0)+$AS428+IF($F428="백어택",8,0))&gt;100,100,($AG428+IF($D$62=1,IF(AU428=15,0,15),0)+$AS428+IF($F428="백어택",8,0)))/100)*((($AI428+$AY428)/100-1)))</f>
        <v>4458.2166684081185</v>
      </c>
      <c r="R428" s="175">
        <f>X428*(1+(IF($D$57+AS428&gt;100,100,$D$57+AS428)/100)*(AI428/100-1))</f>
        <v>0</v>
      </c>
      <c r="S428" s="173">
        <f>SUM(T428:X428)</f>
        <v>9204.052124360931</v>
      </c>
      <c r="T428" s="174">
        <f>AL428*AX428*IF(F428="백어택",1.2,1)/4</f>
        <v>2301.0130310902327</v>
      </c>
      <c r="U428" s="174">
        <f>T428</f>
        <v>2301.0130310902327</v>
      </c>
      <c r="V428" s="174">
        <f>U428</f>
        <v>2301.0130310902327</v>
      </c>
      <c r="W428" s="174">
        <f>V428</f>
        <v>2301.0130310902327</v>
      </c>
      <c r="X428" s="175">
        <f>AL428*IF(AU428=1,0,IF(AX428=1,AU428,0.324))</f>
        <v>0</v>
      </c>
      <c r="Y428" s="173">
        <f>SUM(Z428:AD428)</f>
        <v>26034.554226810957</v>
      </c>
      <c r="Z428" s="174">
        <f>T428*AI428/100</f>
        <v>6508.6385567027392</v>
      </c>
      <c r="AA428" s="174">
        <f>Z428</f>
        <v>6508.6385567027392</v>
      </c>
      <c r="AB428" s="174">
        <f>AA428</f>
        <v>6508.6385567027392</v>
      </c>
      <c r="AC428" s="174">
        <f>AB428</f>
        <v>6508.6385567027392</v>
      </c>
      <c r="AD428" s="175"/>
      <c r="AE428" s="173">
        <f>AO428*(1-$D$17/100)</f>
        <v>15.961888</v>
      </c>
      <c r="AF428" s="174">
        <f>AP428</f>
        <v>36</v>
      </c>
      <c r="AG428" s="174">
        <f>IF($D$57+AV428&gt;100,100,$D$57+AV428)</f>
        <v>25.143699999999999</v>
      </c>
      <c r="AH428" s="174">
        <f>AQ428</f>
        <v>412</v>
      </c>
      <c r="AI428" s="174">
        <f>$D$58+$D$19</f>
        <v>282.85969999999998</v>
      </c>
      <c r="AJ428" s="174">
        <f>10*AR428/(7-IF(AX428=1,0,3))</f>
        <v>1.2142857142857142</v>
      </c>
      <c r="AK428" s="174">
        <f>SUM(AL428:AN428)</f>
        <v>7670.0434369674422</v>
      </c>
      <c r="AL428" s="174">
        <f>(VLOOKUP(C428,$B$36:$AG$39,13,FALSE)+VLOOKUP(C428,$B$40:$AG$43,13,FALSE)*$D$54)*$D$59/100</f>
        <v>7670.0434369674422</v>
      </c>
      <c r="AM428" s="174"/>
      <c r="AN428" s="174"/>
      <c r="AO428" s="176">
        <v>16</v>
      </c>
      <c r="AP428" s="174">
        <v>36</v>
      </c>
      <c r="AQ428" s="175">
        <f>VLOOKUP(C428,$B$45:$AA$48,13,FALSE)</f>
        <v>412</v>
      </c>
      <c r="AR428" s="31">
        <f>IF(LEFT(E428,1)*1=1,$S$60,$R$60)</f>
        <v>0.85</v>
      </c>
      <c r="AS428" s="2">
        <f>IF(LEFT(E428,1)*1=2,$U$60,$T$60)</f>
        <v>0</v>
      </c>
      <c r="AT428" s="33">
        <f>IF(LEFT(E428,1)*1=3,$W$60,$V$60)</f>
        <v>0</v>
      </c>
      <c r="AU428" s="31">
        <f>IF(MID(E428,3,1)*1=1,$Y$60,$X$60)</f>
        <v>1</v>
      </c>
      <c r="AV428" s="2">
        <f>IF(MID(E428,3,1)*1=2,$AA$60,$Z$60)</f>
        <v>0</v>
      </c>
      <c r="AW428" s="33">
        <f>IF(MID(E428,3,1)*1=3,$AC$60,$AB$60)</f>
        <v>0</v>
      </c>
      <c r="AX428" s="31">
        <f>IF(MID(E428,5,1)*1=1,$AE$60,$AD$60)</f>
        <v>1</v>
      </c>
      <c r="AY428" s="33">
        <f>IF(MID(E428,5,1)*1=2,$AG$60,$AF$60)</f>
        <v>100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customHeight="1">
      <c r="A429" s="2"/>
      <c r="B429" s="107">
        <v>106</v>
      </c>
      <c r="C429" s="31">
        <v>10</v>
      </c>
      <c r="D429" s="106" t="s">
        <v>6</v>
      </c>
      <c r="E429" s="2" t="s">
        <v>141</v>
      </c>
      <c r="F429" s="2"/>
      <c r="G429" s="2"/>
      <c r="H429" s="33"/>
      <c r="I429" s="173">
        <f>M429/AE429</f>
        <v>1113.1000515722551</v>
      </c>
      <c r="J429" s="174">
        <f>AH429/AE429</f>
        <v>23.505991271208018</v>
      </c>
      <c r="K429" s="189">
        <f>RANK(I429,$I$76:$I$999)</f>
        <v>355</v>
      </c>
      <c r="L429" s="190">
        <f>RANK(I429,$I$76:$I$460)</f>
        <v>354</v>
      </c>
      <c r="M429" s="173">
        <f>SUM(N429:R429)</f>
        <v>22208.972944988196</v>
      </c>
      <c r="N429" s="174">
        <f>T429*(1+(IF((AG429+IF($D$62=1,15,0)+IF(F429="백어택",8,0))&gt;100,100,(AG429+IF($D$62=1,15,0)+IF(F429="백어택",8,0)))/100)*((AI429/100-1)))</f>
        <v>22208.972944988196</v>
      </c>
      <c r="O429" s="174"/>
      <c r="P429" s="174"/>
      <c r="Q429" s="174"/>
      <c r="R429" s="175"/>
      <c r="S429" s="173">
        <f>SUM(T429:X429)</f>
        <v>15213.949663995341</v>
      </c>
      <c r="T429" s="174">
        <f>AL429*AW429*AT429*AX429*AY429</f>
        <v>15213.949663995341</v>
      </c>
      <c r="U429" s="174"/>
      <c r="V429" s="174"/>
      <c r="W429" s="174"/>
      <c r="X429" s="175"/>
      <c r="Y429" s="173">
        <f>SUM(Z429:AD429)</f>
        <v>32709.991777589981</v>
      </c>
      <c r="Z429" s="174">
        <f>T429*$D$58/100</f>
        <v>32709.991777589981</v>
      </c>
      <c r="AA429" s="174"/>
      <c r="AB429" s="174"/>
      <c r="AC429" s="174"/>
      <c r="AD429" s="175"/>
      <c r="AE429" s="173">
        <f>AO429*(1-$D$17/100)</f>
        <v>19.952359999999999</v>
      </c>
      <c r="AF429" s="174">
        <f>AP429</f>
        <v>36</v>
      </c>
      <c r="AG429" s="174">
        <f>IF($D$57+AV429&gt;100,100,$D$57+AV429)</f>
        <v>25.143699999999999</v>
      </c>
      <c r="AH429" s="174">
        <f>AQ429*AR429</f>
        <v>469</v>
      </c>
      <c r="AI429" s="174">
        <f>$D$58+$D$19</f>
        <v>282.85969999999998</v>
      </c>
      <c r="AJ429" s="174">
        <f>10/IF(AX429=1,IF(AY429=1,5,6),4)</f>
        <v>2.5</v>
      </c>
      <c r="AK429" s="174">
        <f>SUM(AL429:AN429)</f>
        <v>7668.3214032234573</v>
      </c>
      <c r="AL429" s="174">
        <f>(VLOOKUP(C429,$B$36:$AG$39,7,FALSE)+VLOOKUP(C429,$B$40:$AG$43,7,FALSE)*$D$54)*$D$59/100</f>
        <v>7668.3214032234573</v>
      </c>
      <c r="AM429" s="174"/>
      <c r="AN429" s="174"/>
      <c r="AO429" s="176">
        <v>20</v>
      </c>
      <c r="AP429" s="174">
        <v>36</v>
      </c>
      <c r="AQ429" s="175">
        <f>VLOOKUP(C429,$B$45:$AA$48,7,FALSE)</f>
        <v>469</v>
      </c>
      <c r="AR429" s="31">
        <f>IF(LEFT(E429,1)*1=1,$S$56,$R$56)</f>
        <v>1</v>
      </c>
      <c r="AS429" s="2">
        <f>IF(LEFT(E429,1)*1=2,$U$56,$T$56)</f>
        <v>0</v>
      </c>
      <c r="AT429" s="33">
        <f>IF(LEFT(E429,1)*1=3,$W$56,$V$56)</f>
        <v>1</v>
      </c>
      <c r="AU429" s="31">
        <f>IF(MID(E429,3,1)*1=1,$Y$56,$X$56)</f>
        <v>0</v>
      </c>
      <c r="AV429" s="2">
        <f>IF(MID(E429,3,1)*1=2,$AA$56,$Z$56)</f>
        <v>0</v>
      </c>
      <c r="AW429" s="33">
        <f>IF(MID(E429,3,1)*1=3,$AC$56,$AB$56)</f>
        <v>1.24</v>
      </c>
      <c r="AX429" s="31">
        <f>IF(MID(E429,5,1)*1=1,$AE$56,$AD$56)</f>
        <v>1.6</v>
      </c>
      <c r="AY429" s="33">
        <f>IF(MID(E429,5,1)*1=2,$AG$56,$AF$56)</f>
        <v>1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customHeight="1">
      <c r="A430" s="2"/>
      <c r="B430" s="107">
        <v>109</v>
      </c>
      <c r="C430" s="31">
        <v>10</v>
      </c>
      <c r="D430" s="106" t="s">
        <v>6</v>
      </c>
      <c r="E430" s="2" t="s">
        <v>156</v>
      </c>
      <c r="F430" s="2"/>
      <c r="G430" s="2"/>
      <c r="H430" s="33"/>
      <c r="I430" s="173">
        <f>M430/AE430</f>
        <v>1113.1000515722551</v>
      </c>
      <c r="J430" s="174">
        <f>AH430/AE430</f>
        <v>11.752995635604009</v>
      </c>
      <c r="K430" s="189">
        <f>RANK(I430,$I$76:$I$999)</f>
        <v>355</v>
      </c>
      <c r="L430" s="190">
        <f>RANK(I430,$I$76:$I$460)</f>
        <v>354</v>
      </c>
      <c r="M430" s="173">
        <f>SUM(N430:R430)</f>
        <v>22208.972944988196</v>
      </c>
      <c r="N430" s="174">
        <f>T430*(1+(IF((AG430+IF($D$62=1,15,0)+IF(F430="백어택",8,0))&gt;100,100,(AG430+IF($D$62=1,15,0)+IF(F430="백어택",8,0)))/100)*((AI430/100-1)))</f>
        <v>22208.972944988196</v>
      </c>
      <c r="O430" s="174"/>
      <c r="P430" s="174"/>
      <c r="Q430" s="174"/>
      <c r="R430" s="175"/>
      <c r="S430" s="173">
        <f>SUM(T430:X430)</f>
        <v>15213.949663995341</v>
      </c>
      <c r="T430" s="174">
        <f>AL430*AW430*AT430*AX430*AY430</f>
        <v>15213.949663995341</v>
      </c>
      <c r="U430" s="174"/>
      <c r="V430" s="174"/>
      <c r="W430" s="174"/>
      <c r="X430" s="175"/>
      <c r="Y430" s="173">
        <f>SUM(Z430:AD430)</f>
        <v>32709.991777589981</v>
      </c>
      <c r="Z430" s="174">
        <f>T430*$D$58/100</f>
        <v>32709.991777589981</v>
      </c>
      <c r="AA430" s="174"/>
      <c r="AB430" s="174"/>
      <c r="AC430" s="174"/>
      <c r="AD430" s="175"/>
      <c r="AE430" s="173">
        <f>AO430*(1-$D$17/100)</f>
        <v>19.952359999999999</v>
      </c>
      <c r="AF430" s="174">
        <f>AP430</f>
        <v>36</v>
      </c>
      <c r="AG430" s="174">
        <f>IF($D$57+AV430&gt;100,100,$D$57+AV430)</f>
        <v>25.143699999999999</v>
      </c>
      <c r="AH430" s="174">
        <f>AQ430*AR430</f>
        <v>234.5</v>
      </c>
      <c r="AI430" s="174">
        <f>$D$58+$D$19</f>
        <v>282.85969999999998</v>
      </c>
      <c r="AJ430" s="174">
        <f>10/IF(AX430=1,IF(AY430=1,5,6),4)</f>
        <v>2.5</v>
      </c>
      <c r="AK430" s="174">
        <f>SUM(AL430:AN430)</f>
        <v>7668.3214032234573</v>
      </c>
      <c r="AL430" s="174">
        <f>(VLOOKUP(C430,$B$36:$AG$39,7,FALSE)+VLOOKUP(C430,$B$40:$AG$43,7,FALSE)*$D$54)*$D$59/100</f>
        <v>7668.3214032234573</v>
      </c>
      <c r="AM430" s="174"/>
      <c r="AN430" s="174"/>
      <c r="AO430" s="176">
        <v>20</v>
      </c>
      <c r="AP430" s="174">
        <v>36</v>
      </c>
      <c r="AQ430" s="175">
        <f>VLOOKUP(C430,$B$45:$AA$48,7,FALSE)</f>
        <v>469</v>
      </c>
      <c r="AR430" s="31">
        <f>IF(LEFT(E430,1)*1=1,$S$56,$R$56)</f>
        <v>0.5</v>
      </c>
      <c r="AS430" s="2">
        <f>IF(LEFT(E430,1)*1=2,$U$56,$T$56)</f>
        <v>0</v>
      </c>
      <c r="AT430" s="33">
        <f>IF(LEFT(E430,1)*1=3,$W$56,$V$56)</f>
        <v>1</v>
      </c>
      <c r="AU430" s="31">
        <f>IF(MID(E430,3,1)*1=1,$Y$56,$X$56)</f>
        <v>0</v>
      </c>
      <c r="AV430" s="2">
        <f>IF(MID(E430,3,1)*1=2,$AA$56,$Z$56)</f>
        <v>0</v>
      </c>
      <c r="AW430" s="33">
        <f>IF(MID(E430,3,1)*1=3,$AC$56,$AB$56)</f>
        <v>1.24</v>
      </c>
      <c r="AX430" s="31">
        <f>IF(MID(E430,5,1)*1=1,$AE$56,$AD$56)</f>
        <v>1.6</v>
      </c>
      <c r="AY430" s="33">
        <f>IF(MID(E430,5,1)*1=2,$AG$56,$AF$56)</f>
        <v>1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customHeight="1">
      <c r="A431" s="2"/>
      <c r="B431" s="107">
        <v>755</v>
      </c>
      <c r="C431" s="31">
        <v>10</v>
      </c>
      <c r="D431" s="111" t="s">
        <v>21</v>
      </c>
      <c r="E431" s="2" t="s">
        <v>150</v>
      </c>
      <c r="F431" s="2"/>
      <c r="G431" s="2"/>
      <c r="H431" s="33"/>
      <c r="I431" s="173">
        <f>M431/AE431</f>
        <v>1108.8181933945862</v>
      </c>
      <c r="J431" s="174">
        <f>AH431/AE431</f>
        <v>30.114250022518402</v>
      </c>
      <c r="K431" s="189">
        <f>RANK(I431,$I$76:$I$999)</f>
        <v>357</v>
      </c>
      <c r="L431" s="190" t="e">
        <f>RANK(I431,$I$461:$I$888)</f>
        <v>#N/A</v>
      </c>
      <c r="M431" s="173">
        <f>SUM(N431:R431)</f>
        <v>24190.991059564847</v>
      </c>
      <c r="N431" s="174">
        <f>T431*(1+(IF((AG431+IF($D$62=1,15,0)+IF(F431="백어택",8,0))&gt;100,100,AG431+IF($D$62=1,15,0)+IF(F431="백어택",8,0))/100)*(AI431/100-1))</f>
        <v>24190.991059564847</v>
      </c>
      <c r="O431" s="174"/>
      <c r="P431" s="174"/>
      <c r="Q431" s="174"/>
      <c r="R431" s="175">
        <f>X431*(1+(IF((AG431+IF($D$62=1,15,0))&gt;100,100,AG431+IF($D$62=1,15,0))/100)*(AI431/100-1))</f>
        <v>0</v>
      </c>
      <c r="S431" s="173">
        <f>SUM(T431:X431)</f>
        <v>18765.033711149896</v>
      </c>
      <c r="T431" s="174">
        <f>AL431*AW431*AX431*AY431*IF(F431="백어택",1.2,1)</f>
        <v>18765.033711149896</v>
      </c>
      <c r="U431" s="174"/>
      <c r="V431" s="174"/>
      <c r="W431" s="174"/>
      <c r="X431" s="175">
        <f>AL431*AS431+IF(AX431=1,AL431*AU431,AL431*AU431*2)</f>
        <v>0</v>
      </c>
      <c r="Y431" s="173">
        <f>SUM(Z431:AD431)</f>
        <v>40344.822478972281</v>
      </c>
      <c r="Z431" s="174">
        <f>T431*$D$58/100</f>
        <v>40344.822478972281</v>
      </c>
      <c r="AA431" s="174"/>
      <c r="AB431" s="174"/>
      <c r="AC431" s="174"/>
      <c r="AD431" s="175">
        <f>X431*$D$58/100</f>
        <v>0</v>
      </c>
      <c r="AE431" s="173">
        <f>AO431*(1-$D$20/100)*(1-$D$17/100)-AR431</f>
        <v>21.816913903176005</v>
      </c>
      <c r="AF431" s="174">
        <f>AP431</f>
        <v>36</v>
      </c>
      <c r="AG431" s="174">
        <f>IF($D$57&gt;100,100,$D$57)</f>
        <v>25.143699999999999</v>
      </c>
      <c r="AH431" s="174">
        <f>AQ431</f>
        <v>657</v>
      </c>
      <c r="AI431" s="174">
        <f>$D$58</f>
        <v>215</v>
      </c>
      <c r="AJ431" s="174">
        <f>10/6</f>
        <v>1.6666666666666667</v>
      </c>
      <c r="AK431" s="174">
        <f>SUM(AL431:AN431)</f>
        <v>13403.595507964212</v>
      </c>
      <c r="AL431" s="174">
        <f>(VLOOKUP(C431,$B$36:$AG$39,31,FALSE)+VLOOKUP(C431,$B$40:$AG$43,31,FALSE)*$D$54)*$D$59/100</f>
        <v>13403.595507964212</v>
      </c>
      <c r="AM431" s="174"/>
      <c r="AN431" s="174"/>
      <c r="AO431" s="176">
        <v>36</v>
      </c>
      <c r="AP431" s="174">
        <v>36</v>
      </c>
      <c r="AQ431" s="175">
        <f>VLOOKUP(C431,$B$45:$AG$48,31,FALSE)</f>
        <v>657</v>
      </c>
      <c r="AR431" s="31">
        <f>IF(LEFT(E431,1)*1=1,$S$71,$R$71)</f>
        <v>6</v>
      </c>
      <c r="AS431" s="2">
        <f>IF(LEFT(E431,1)*1=2,$U$71,$T$71)</f>
        <v>0</v>
      </c>
      <c r="AT431" s="33">
        <f>IF(LEFT(E431,1)*1=3,$W$71,$V$71)</f>
        <v>0</v>
      </c>
      <c r="AU431" s="31">
        <f>IF(MID(E431,3,1)*1=1,$Y$71,$X$71)</f>
        <v>0</v>
      </c>
      <c r="AV431" s="2">
        <f>IF(MID(E431,3,1)*1=2,$AA$71,$Z$71)</f>
        <v>0</v>
      </c>
      <c r="AW431" s="33">
        <f>IF(MID(E431,3,1)*1=3,$AC$71,$AB$71)</f>
        <v>1</v>
      </c>
      <c r="AX431" s="31">
        <f>IF(MID(E431,5,1)*1=1,$AE$71,$AD$71)</f>
        <v>1.4</v>
      </c>
      <c r="AY431" s="33">
        <f>IF(MID(E431,5,1)*1=2,$AG$71,$AF$71)</f>
        <v>1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customHeight="1">
      <c r="A432" s="2"/>
      <c r="B432" s="107">
        <v>233</v>
      </c>
      <c r="C432" s="31">
        <v>10</v>
      </c>
      <c r="D432" s="106" t="s">
        <v>13</v>
      </c>
      <c r="E432" s="2" t="s">
        <v>134</v>
      </c>
      <c r="F432" s="2"/>
      <c r="G432" s="2"/>
      <c r="H432" s="33"/>
      <c r="I432" s="173">
        <f>M432/AE432</f>
        <v>1107.7540217381509</v>
      </c>
      <c r="J432" s="174">
        <f>AH432/AE432</f>
        <v>21.760166048861723</v>
      </c>
      <c r="K432" s="189">
        <f>RANK(I432,$I$76:$I$999)</f>
        <v>358</v>
      </c>
      <c r="L432" s="190">
        <f>RANK(I432,$I$76:$I$460)</f>
        <v>357</v>
      </c>
      <c r="M432" s="173">
        <f>SUM(N432:R432)</f>
        <v>26522.768439800893</v>
      </c>
      <c r="N432" s="174">
        <f>T432*(1+(IF((AG432+IF($D$62=1,15,0)+IF(F432="백어택",8,0))&gt;100,100,(AG432+IF($D$62=1,15,0)+IF(F432="백어택",8,0)))/100)*((AI432/100-1)))</f>
        <v>15972.178777769537</v>
      </c>
      <c r="O432" s="174">
        <f>U432*(1+IF($D$57+IF($D$62=1,15,0)&gt;100,100,$D$57+IF($D$62=1,15,0))/100*($D$58/100-1))</f>
        <v>10550.589662031354</v>
      </c>
      <c r="P432" s="174"/>
      <c r="Q432" s="174"/>
      <c r="R432" s="175">
        <f>X432*(1+IF($D$57+IF($D$62=1,15,0)&gt;100,100,$D$57+IF($D$62=1,15,0))/100*($D$58/100-1))</f>
        <v>0</v>
      </c>
      <c r="S432" s="173">
        <f>SUM(T432:X432)</f>
        <v>15473.313982933836</v>
      </c>
      <c r="T432" s="174">
        <f>AL432*AY432</f>
        <v>7289.185842294969</v>
      </c>
      <c r="U432" s="174">
        <f>AM432*AU432*AW432</f>
        <v>8184.128140638868</v>
      </c>
      <c r="V432" s="174"/>
      <c r="W432" s="174"/>
      <c r="X432" s="175">
        <f>IF(AU432=1,0,U432*0.625)</f>
        <v>0</v>
      </c>
      <c r="Y432" s="173">
        <f>SUM(Z432:AD432)</f>
        <v>33267.625063307751</v>
      </c>
      <c r="Z432" s="174">
        <f>T432*$D$58/100</f>
        <v>15671.749560934184</v>
      </c>
      <c r="AA432" s="174">
        <f>U432*$D$58/100</f>
        <v>17595.875502373568</v>
      </c>
      <c r="AB432" s="174"/>
      <c r="AC432" s="174"/>
      <c r="AD432" s="175">
        <f>X432*$D$58/100</f>
        <v>0</v>
      </c>
      <c r="AE432" s="173">
        <f>AO432*(1-$D$17/100)</f>
        <v>23.942831999999999</v>
      </c>
      <c r="AF432" s="174">
        <f>AP432</f>
        <v>36</v>
      </c>
      <c r="AG432" s="174">
        <f>IF($D$57+AT432&gt;100,100,$D$57+AT432)</f>
        <v>65.143699999999995</v>
      </c>
      <c r="AH432" s="174">
        <f>AQ432</f>
        <v>521</v>
      </c>
      <c r="AI432" s="174">
        <f>$D$58+$D$19</f>
        <v>282.85969999999998</v>
      </c>
      <c r="AJ432" s="174">
        <f>10/IF(AY432=1,2.5,2)</f>
        <v>4</v>
      </c>
      <c r="AK432" s="174">
        <f>SUM(AL432:AN432)</f>
        <v>11381.249912614403</v>
      </c>
      <c r="AL432" s="174">
        <f>(VLOOKUP(C432,$B$36:$AG$39,17,FALSE)+VLOOKUP(C432,$B$40:$AG$43,17,FALSE)*$D$54)*$D$59/100</f>
        <v>7289.185842294969</v>
      </c>
      <c r="AM432" s="174">
        <f>(VLOOKUP(C432,$B$36:$AG$39,18,FALSE)+VLOOKUP(C432,$B$40:$AG$43,18,FALSE)*$D$54)*$D$59/100</f>
        <v>4092.064070319434</v>
      </c>
      <c r="AN432" s="174"/>
      <c r="AO432" s="176">
        <v>24</v>
      </c>
      <c r="AP432" s="174">
        <v>36</v>
      </c>
      <c r="AQ432" s="175">
        <f>VLOOKUP(C432,$B$45:$AA$48,17,FALSE)</f>
        <v>521</v>
      </c>
      <c r="AR432" s="31">
        <f>IF(LEFT(E432,1)*1=1,$S$63,$R$63)</f>
        <v>0</v>
      </c>
      <c r="AS432" s="2">
        <f>IF(LEFT(E432,1)*1=2,$U$63,$T$63)</f>
        <v>0</v>
      </c>
      <c r="AT432" s="33">
        <f>IF(LEFT(E432,1)*1=3,$W$63,$V$63)</f>
        <v>40</v>
      </c>
      <c r="AU432" s="31">
        <f>IF(MID(E432,3,1)*1=1,$Y$63,$X$63)</f>
        <v>1</v>
      </c>
      <c r="AV432" s="2">
        <f>IF(MID(E432,3,1)*1=2,$AA$63,$Z$63)</f>
        <v>0</v>
      </c>
      <c r="AW432" s="33">
        <f>IF(MID(E432,3,1)*1=3,$AC$63,$AB$63)</f>
        <v>2</v>
      </c>
      <c r="AX432" s="31">
        <f>IF(MID(E432,5,1)*1=1,$AE$63,$AD$63)</f>
        <v>0</v>
      </c>
      <c r="AY432" s="33">
        <f>IF(MID(E432,5,1)*1=2,$AG$63,$AF$63)</f>
        <v>1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customHeight="1">
      <c r="A433" s="2"/>
      <c r="B433" s="107">
        <v>237</v>
      </c>
      <c r="C433" s="31">
        <v>10</v>
      </c>
      <c r="D433" s="106" t="s">
        <v>13</v>
      </c>
      <c r="E433" s="2" t="s">
        <v>111</v>
      </c>
      <c r="F433" s="2"/>
      <c r="G433" s="2"/>
      <c r="H433" s="33"/>
      <c r="I433" s="173">
        <f>M433/AE433</f>
        <v>1107.5670833529284</v>
      </c>
      <c r="J433" s="174">
        <f>AH433/AE433</f>
        <v>21.760166048861723</v>
      </c>
      <c r="K433" s="189">
        <f>RANK(I433,$I$76:$I$999)</f>
        <v>359</v>
      </c>
      <c r="L433" s="190">
        <f>RANK(I433,$I$76:$I$460)</f>
        <v>358</v>
      </c>
      <c r="M433" s="173">
        <f>SUM(N433:R433)</f>
        <v>26518.292605449162</v>
      </c>
      <c r="N433" s="174">
        <f>T433*(1+(IF((AG433+IF($D$62=1,15,0)+IF(F433="백어택",8,0))&gt;100,100,(AG433+IF($D$62=1,15,0)+IF(F433="백어택",8,0)))/100)*((AI433/100-1)))</f>
        <v>21242.997774433486</v>
      </c>
      <c r="O433" s="174">
        <f>U433*(1+IF($D$57+IF($D$62=1,15,0)&gt;100,100,$D$57+IF($D$62=1,15,0))/100*($D$58/100-1))</f>
        <v>5275.2948310156771</v>
      </c>
      <c r="P433" s="174"/>
      <c r="Q433" s="174"/>
      <c r="R433" s="175">
        <f>X433*(1+IF($D$57+IF($D$62=1,15,0)&gt;100,100,$D$57+IF($D$62=1,15,0))/100*($D$58/100-1))</f>
        <v>0</v>
      </c>
      <c r="S433" s="173">
        <f>SUM(T433:X433)</f>
        <v>13786.681240571743</v>
      </c>
      <c r="T433" s="174">
        <f>AL433*AY433</f>
        <v>9694.6171702523097</v>
      </c>
      <c r="U433" s="174">
        <f>AM433*AU433*AW433</f>
        <v>4092.064070319434</v>
      </c>
      <c r="V433" s="174"/>
      <c r="W433" s="174"/>
      <c r="X433" s="175">
        <f>IF(AU433=1,0,U433*0.625)</f>
        <v>0</v>
      </c>
      <c r="Y433" s="173">
        <f>SUM(Z433:AD433)</f>
        <v>29641.364667229253</v>
      </c>
      <c r="Z433" s="174">
        <f>T433*$D$58/100</f>
        <v>20843.426916042466</v>
      </c>
      <c r="AA433" s="174">
        <f>U433*$D$58/100</f>
        <v>8797.9377511867842</v>
      </c>
      <c r="AB433" s="174"/>
      <c r="AC433" s="174"/>
      <c r="AD433" s="175">
        <f>X433*$D$58/100</f>
        <v>0</v>
      </c>
      <c r="AE433" s="173">
        <f>AO433*(1-$D$17/100)</f>
        <v>23.942831999999999</v>
      </c>
      <c r="AF433" s="174">
        <f>AP433</f>
        <v>36</v>
      </c>
      <c r="AG433" s="174">
        <f>IF($D$57+AT433&gt;100,100,$D$57+AT433)</f>
        <v>65.143699999999995</v>
      </c>
      <c r="AH433" s="174">
        <f>AQ433</f>
        <v>521</v>
      </c>
      <c r="AI433" s="174">
        <f>$D$58+$D$19</f>
        <v>282.85969999999998</v>
      </c>
      <c r="AJ433" s="174">
        <f>10/IF(AY433=1,2.5,2)</f>
        <v>5</v>
      </c>
      <c r="AK433" s="174">
        <f>SUM(AL433:AN433)</f>
        <v>11381.249912614403</v>
      </c>
      <c r="AL433" s="174">
        <f>(VLOOKUP(C433,$B$36:$AG$39,17,FALSE)+VLOOKUP(C433,$B$40:$AG$43,17,FALSE)*$D$54)*$D$59/100</f>
        <v>7289.185842294969</v>
      </c>
      <c r="AM433" s="174">
        <f>(VLOOKUP(C433,$B$36:$AG$39,18,FALSE)+VLOOKUP(C433,$B$40:$AG$43,18,FALSE)*$D$54)*$D$59/100</f>
        <v>4092.064070319434</v>
      </c>
      <c r="AN433" s="174"/>
      <c r="AO433" s="176">
        <v>24</v>
      </c>
      <c r="AP433" s="174">
        <v>36</v>
      </c>
      <c r="AQ433" s="175">
        <f>VLOOKUP(C433,$B$45:$AA$48,17,FALSE)</f>
        <v>521</v>
      </c>
      <c r="AR433" s="31">
        <f>IF(LEFT(E433,1)*1=1,$S$63,$R$63)</f>
        <v>0</v>
      </c>
      <c r="AS433" s="2">
        <f>IF(LEFT(E433,1)*1=2,$U$63,$T$63)</f>
        <v>0</v>
      </c>
      <c r="AT433" s="33">
        <f>IF(LEFT(E433,1)*1=3,$W$63,$V$63)</f>
        <v>40</v>
      </c>
      <c r="AU433" s="31">
        <f>IF(MID(E433,3,1)*1=1,$Y$63,$X$63)</f>
        <v>1</v>
      </c>
      <c r="AV433" s="2">
        <f>IF(MID(E433,3,1)*1=2,$AA$63,$Z$63)</f>
        <v>0</v>
      </c>
      <c r="AW433" s="33">
        <f>IF(MID(E433,3,1)*1=3,$AC$63,$AB$63)</f>
        <v>1</v>
      </c>
      <c r="AX433" s="31">
        <f>IF(MID(E433,5,1)*1=1,$AE$63,$AD$63)</f>
        <v>0</v>
      </c>
      <c r="AY433" s="33">
        <f>IF(MID(E433,5,1)*1=2,$AG$63,$AF$63)</f>
        <v>1.33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customHeight="1">
      <c r="A434" s="2"/>
      <c r="B434" s="107">
        <v>185</v>
      </c>
      <c r="C434" s="31">
        <v>7</v>
      </c>
      <c r="D434" s="106" t="s">
        <v>10</v>
      </c>
      <c r="E434" s="2" t="s">
        <v>136</v>
      </c>
      <c r="F434" s="2" t="s">
        <v>149</v>
      </c>
      <c r="G434" s="2"/>
      <c r="H434" s="33"/>
      <c r="I434" s="173">
        <f>M434/AE434</f>
        <v>1104.2071245752663</v>
      </c>
      <c r="J434" s="174">
        <f>AH434/AE434</f>
        <v>17.980329144021059</v>
      </c>
      <c r="K434" s="189">
        <f>RANK(I434,$I$76:$I$999)</f>
        <v>360</v>
      </c>
      <c r="L434" s="190">
        <f>RANK(I434,$I$76:$I$460)</f>
        <v>359</v>
      </c>
      <c r="M434" s="173">
        <f>SUM(N434:R434)</f>
        <v>17625.230451272448</v>
      </c>
      <c r="N434" s="174">
        <f>T434*(1+(IF(($AG434+IF($D$62=1,15,0)+IF($F434="백어택",8,0))&gt;100,100,($AG434+IF($D$62=1,15,0)+IF($F434="백어택",8,0)))/100)*((($AI434+AY434)/100-1)))</f>
        <v>3658.1866261161285</v>
      </c>
      <c r="O434" s="174">
        <f>U434*(1+(IF(($AG434+IF($D$62=1,IF(AS434=15,0,15),0)+$AS434+IF($F434="백어택",8,0))&gt;100,100,($AG434+IF($D$62=1,IF(AS434=15,0,15),0)+$AS434+IF($F434="백어택",8,0)))/100)*((($AI434+$AY434)/100-1)))</f>
        <v>3658.1866261161285</v>
      </c>
      <c r="P434" s="174">
        <f>V434*(1+(IF(($AG434+IF($D$62=1,IF(AT434=15,0,15),0)+$AS434+IF($F434="백어택",8,0))&gt;100,100,($AG434+IF($D$62=1,IF(AT434=15,0,15),0)+$AS434+IF($F434="백어택",8,0)))/100)*((($AI434+$AY434)/100-1)))</f>
        <v>3658.1866261161285</v>
      </c>
      <c r="Q434" s="174">
        <f>W434*(1+(IF(($AG434+IF($D$62=1,IF(AU434=15,0,15),0)+$AS434+IF($F434="백어택",8,0))&gt;100,100,($AG434+IF($D$62=1,IF(AU434=15,0,15),0)+$AS434+IF($F434="백어택",8,0)))/100)*((($AI434+$AY434)/100-1)))</f>
        <v>3658.1866261161285</v>
      </c>
      <c r="R434" s="175">
        <f>X434*(1+(IF($D$57+AS434&gt;100,100,$D$57+AS434)/100)*(AI434/100-1))</f>
        <v>2992.4839468079349</v>
      </c>
      <c r="S434" s="173">
        <f>SUM(T434:X434)</f>
        <v>11160.89185234214</v>
      </c>
      <c r="T434" s="174">
        <f>AL434*AX434*IF(F434="백어택",1.2,1)/4</f>
        <v>2277.7330310902325</v>
      </c>
      <c r="U434" s="174">
        <f>T434</f>
        <v>2277.7330310902325</v>
      </c>
      <c r="V434" s="174">
        <f>U434</f>
        <v>2277.7330310902325</v>
      </c>
      <c r="W434" s="174">
        <f>V434</f>
        <v>2277.7330310902325</v>
      </c>
      <c r="X434" s="175">
        <f>AL434*IF(AU434=1,0,IF(AX434=1,AU434,0.324))</f>
        <v>2049.9597279812092</v>
      </c>
      <c r="Y434" s="173">
        <f>SUM(Z434:AD434)</f>
        <v>25771.155274170953</v>
      </c>
      <c r="Z434" s="174">
        <f>T434*AI434/100</f>
        <v>6442.7888185427382</v>
      </c>
      <c r="AA434" s="174">
        <f>Z434</f>
        <v>6442.7888185427382</v>
      </c>
      <c r="AB434" s="174">
        <f>AA434</f>
        <v>6442.7888185427382</v>
      </c>
      <c r="AC434" s="174">
        <f>AB434</f>
        <v>6442.7888185427382</v>
      </c>
      <c r="AD434" s="175"/>
      <c r="AE434" s="173">
        <f>AO434*(1-$D$17/100)</f>
        <v>15.961888</v>
      </c>
      <c r="AF434" s="174">
        <f>AP434</f>
        <v>36</v>
      </c>
      <c r="AG434" s="174">
        <f>IF($D$57+AV434&gt;100,100,$D$57+AV434)</f>
        <v>25.143699999999999</v>
      </c>
      <c r="AH434" s="174">
        <f>AQ434</f>
        <v>287</v>
      </c>
      <c r="AI434" s="174">
        <f>$D$58+$D$19</f>
        <v>282.85969999999998</v>
      </c>
      <c r="AJ434" s="174">
        <f>10*AR434/(7-IF(AX434=1,0,3))</f>
        <v>1.4285714285714286</v>
      </c>
      <c r="AK434" s="174">
        <f>SUM(AL434:AN434)</f>
        <v>7592.4434369674418</v>
      </c>
      <c r="AL434" s="174">
        <f>(VLOOKUP(C434,$B$36:$AG$39,13,FALSE)+VLOOKUP(C434,$B$40:$AG$43,13,FALSE)*$D$54)*$D$59/100</f>
        <v>7592.4434369674418</v>
      </c>
      <c r="AM434" s="174"/>
      <c r="AN434" s="174"/>
      <c r="AO434" s="176">
        <v>16</v>
      </c>
      <c r="AP434" s="174">
        <v>36</v>
      </c>
      <c r="AQ434" s="175">
        <f>VLOOKUP(C434,$B$45:$AA$48,13,FALSE)</f>
        <v>287</v>
      </c>
      <c r="AR434" s="31">
        <f>IF(LEFT(E434,1)*1=1,$S$60,$R$60)</f>
        <v>1</v>
      </c>
      <c r="AS434" s="2">
        <f>IF(LEFT(E434,1)*1=2,$U$60,$T$60)</f>
        <v>0</v>
      </c>
      <c r="AT434" s="33">
        <f>IF(LEFT(E434,1)*1=3,$W$60,$V$60)</f>
        <v>0</v>
      </c>
      <c r="AU434" s="31">
        <f>IF(MID(E434,3,1)*1=1,$Y$60,$X$60)</f>
        <v>0.27</v>
      </c>
      <c r="AV434" s="2">
        <f>IF(MID(E434,3,1)*1=2,$AA$60,$Z$60)</f>
        <v>0</v>
      </c>
      <c r="AW434" s="33">
        <f>IF(MID(E434,3,1)*1=3,$AC$60,$AB$60)</f>
        <v>0</v>
      </c>
      <c r="AX434" s="31">
        <f>IF(MID(E434,5,1)*1=1,$AE$60,$AD$60)</f>
        <v>1</v>
      </c>
      <c r="AY434" s="33">
        <f>IF(MID(E434,5,1)*1=2,$AG$60,$AF$60)</f>
        <v>0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customHeight="1">
      <c r="A435" s="2"/>
      <c r="B435" s="107">
        <v>188</v>
      </c>
      <c r="C435" s="31">
        <v>7</v>
      </c>
      <c r="D435" s="106" t="s">
        <v>10</v>
      </c>
      <c r="E435" s="2" t="s">
        <v>163</v>
      </c>
      <c r="F435" s="2" t="s">
        <v>149</v>
      </c>
      <c r="G435" s="2"/>
      <c r="H435" s="33"/>
      <c r="I435" s="173">
        <f>M435/AE435</f>
        <v>1104.2071245752663</v>
      </c>
      <c r="J435" s="174">
        <f>AH435/AE435</f>
        <v>17.980329144021059</v>
      </c>
      <c r="K435" s="189">
        <f>RANK(I435,$I$76:$I$999)</f>
        <v>360</v>
      </c>
      <c r="L435" s="190">
        <f>RANK(I435,$I$76:$I$460)</f>
        <v>359</v>
      </c>
      <c r="M435" s="173">
        <f>SUM(N435:R435)</f>
        <v>17625.230451272448</v>
      </c>
      <c r="N435" s="174">
        <f>T435*(1+(IF(($AG435+IF($D$62=1,15,0)+IF($F435="백어택",8,0))&gt;100,100,($AG435+IF($D$62=1,15,0)+IF($F435="백어택",8,0)))/100)*((($AI435+AY435)/100-1)))</f>
        <v>3658.1866261161285</v>
      </c>
      <c r="O435" s="174">
        <f>U435*(1+(IF(($AG435+IF($D$62=1,IF(AS435=15,0,15),0)+$AS435+IF($F435="백어택",8,0))&gt;100,100,($AG435+IF($D$62=1,IF(AS435=15,0,15),0)+$AS435+IF($F435="백어택",8,0)))/100)*((($AI435+$AY435)/100-1)))</f>
        <v>3658.1866261161285</v>
      </c>
      <c r="P435" s="174">
        <f>V435*(1+(IF(($AG435+IF($D$62=1,IF(AT435=15,0,15),0)+$AS435+IF($F435="백어택",8,0))&gt;100,100,($AG435+IF($D$62=1,IF(AT435=15,0,15),0)+$AS435+IF($F435="백어택",8,0)))/100)*((($AI435+$AY435)/100-1)))</f>
        <v>3658.1866261161285</v>
      </c>
      <c r="Q435" s="174">
        <f>W435*(1+(IF(($AG435+IF($D$62=1,IF(AU435=15,0,15),0)+$AS435+IF($F435="백어택",8,0))&gt;100,100,($AG435+IF($D$62=1,IF(AU435=15,0,15),0)+$AS435+IF($F435="백어택",8,0)))/100)*((($AI435+$AY435)/100-1)))</f>
        <v>3658.1866261161285</v>
      </c>
      <c r="R435" s="175">
        <f>X435*(1+(IF($D$57+AS435&gt;100,100,$D$57+AS435)/100)*(AI435/100-1))</f>
        <v>2992.4839468079349</v>
      </c>
      <c r="S435" s="173">
        <f>SUM(T435:X435)</f>
        <v>11160.89185234214</v>
      </c>
      <c r="T435" s="174">
        <f>AL435*AX435*IF(F435="백어택",1.2,1)/4</f>
        <v>2277.7330310902325</v>
      </c>
      <c r="U435" s="174">
        <f>T435</f>
        <v>2277.7330310902325</v>
      </c>
      <c r="V435" s="174">
        <f>U435</f>
        <v>2277.7330310902325</v>
      </c>
      <c r="W435" s="174">
        <f>V435</f>
        <v>2277.7330310902325</v>
      </c>
      <c r="X435" s="175">
        <f>AL435*IF(AU435=1,0,IF(AX435=1,AU435,0.324))</f>
        <v>2049.9597279812092</v>
      </c>
      <c r="Y435" s="173">
        <f>SUM(Z435:AD435)</f>
        <v>25771.155274170953</v>
      </c>
      <c r="Z435" s="174">
        <f>T435*AI435/100</f>
        <v>6442.7888185427382</v>
      </c>
      <c r="AA435" s="174">
        <f>Z435</f>
        <v>6442.7888185427382</v>
      </c>
      <c r="AB435" s="174">
        <f>AA435</f>
        <v>6442.7888185427382</v>
      </c>
      <c r="AC435" s="174">
        <f>AB435</f>
        <v>6442.7888185427382</v>
      </c>
      <c r="AD435" s="175"/>
      <c r="AE435" s="173">
        <f>AO435*(1-$D$17/100)</f>
        <v>15.961888</v>
      </c>
      <c r="AF435" s="174">
        <f>AP435</f>
        <v>36</v>
      </c>
      <c r="AG435" s="174">
        <f>IF($D$57+AV435&gt;100,100,$D$57+AV435)</f>
        <v>25.143699999999999</v>
      </c>
      <c r="AH435" s="174">
        <f>AQ435</f>
        <v>287</v>
      </c>
      <c r="AI435" s="174">
        <f>$D$58+$D$19</f>
        <v>282.85969999999998</v>
      </c>
      <c r="AJ435" s="174">
        <f>10*AR435/(7-IF(AX435=1,0,3))</f>
        <v>1.2142857142857142</v>
      </c>
      <c r="AK435" s="174">
        <f>SUM(AL435:AN435)</f>
        <v>7592.4434369674418</v>
      </c>
      <c r="AL435" s="174">
        <f>(VLOOKUP(C435,$B$36:$AG$39,13,FALSE)+VLOOKUP(C435,$B$40:$AG$43,13,FALSE)*$D$54)*$D$59/100</f>
        <v>7592.4434369674418</v>
      </c>
      <c r="AM435" s="174"/>
      <c r="AN435" s="174"/>
      <c r="AO435" s="176">
        <v>16</v>
      </c>
      <c r="AP435" s="174">
        <v>36</v>
      </c>
      <c r="AQ435" s="175">
        <f>VLOOKUP(C435,$B$45:$AA$48,13,FALSE)</f>
        <v>287</v>
      </c>
      <c r="AR435" s="31">
        <f>IF(LEFT(E435,1)*1=1,$S$60,$R$60)</f>
        <v>0.85</v>
      </c>
      <c r="AS435" s="2">
        <f>IF(LEFT(E435,1)*1=2,$U$60,$T$60)</f>
        <v>0</v>
      </c>
      <c r="AT435" s="33">
        <f>IF(LEFT(E435,1)*1=3,$W$60,$V$60)</f>
        <v>0</v>
      </c>
      <c r="AU435" s="31">
        <f>IF(MID(E435,3,1)*1=1,$Y$60,$X$60)</f>
        <v>0.27</v>
      </c>
      <c r="AV435" s="2">
        <f>IF(MID(E435,3,1)*1=2,$AA$60,$Z$60)</f>
        <v>0</v>
      </c>
      <c r="AW435" s="33">
        <f>IF(MID(E435,3,1)*1=3,$AC$60,$AB$60)</f>
        <v>0</v>
      </c>
      <c r="AX435" s="31">
        <f>IF(MID(E435,5,1)*1=1,$AE$60,$AD$60)</f>
        <v>1</v>
      </c>
      <c r="AY435" s="33">
        <f>IF(MID(E435,5,1)*1=2,$AG$60,$AF$60)</f>
        <v>0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customHeight="1">
      <c r="A436" s="2"/>
      <c r="B436" s="107">
        <v>712</v>
      </c>
      <c r="C436" s="31">
        <v>7</v>
      </c>
      <c r="D436" s="111" t="s">
        <v>18</v>
      </c>
      <c r="E436" s="2" t="s">
        <v>101</v>
      </c>
      <c r="F436" s="2" t="s">
        <v>149</v>
      </c>
      <c r="G436" s="2"/>
      <c r="H436" s="33" t="s">
        <v>81</v>
      </c>
      <c r="I436" s="173">
        <f>M436/AE436</f>
        <v>1103.6808818082031</v>
      </c>
      <c r="J436" s="174">
        <f>AH436/AE436</f>
        <v>19.57442158735774</v>
      </c>
      <c r="K436" s="189">
        <f>RANK(I436,$I$76:$I$999)</f>
        <v>362</v>
      </c>
      <c r="L436" s="190" t="e">
        <f>RANK(I436,$I$461:$I$888)</f>
        <v>#N/A</v>
      </c>
      <c r="M436" s="173">
        <f>SUM(N436:R436)</f>
        <v>20467.330710560105</v>
      </c>
      <c r="N436" s="174">
        <f>T436*(1+(IF((AG436+IF($D$62=1,15,0)+IF(F436="백어택",8,0))&gt;100,100,AG436+IF($D$62=1,15,0)+IF(F436="백어택",8,0))/100)*(AI436/100-1))</f>
        <v>12278.847789930469</v>
      </c>
      <c r="O436" s="174">
        <f>U436*(1+(IF(($D$57+IF($D$62=1,15,0)+IF(F436="백어택",8,0))&gt;100,100,$D$57+IF($D$62=1,15,0)+IF(F436="백어택",8,0))/100)*(AI436/100-1))</f>
        <v>8188.4829206296372</v>
      </c>
      <c r="P436" s="174"/>
      <c r="Q436" s="174"/>
      <c r="R436" s="175"/>
      <c r="S436" s="173">
        <f>SUM(T436:X436)</f>
        <v>14819.022497232552</v>
      </c>
      <c r="T436" s="174">
        <f>AL436*IF(H436="근접",AT436,IF(AV436=1,AT436,1))*AU436*AX436*IF(F436="백어택",1.2,1)</f>
        <v>8890.2907864380868</v>
      </c>
      <c r="U436" s="174">
        <f>IF(AX436=1,AM436*IF(H436="근접",AT436,IF(AV436=1,AT436,1)),0)*AU436*AY436*IF(AX436=1,1,0)*IF(F436="백어택",1.2,1)</f>
        <v>5928.7317107944646</v>
      </c>
      <c r="V436" s="174"/>
      <c r="W436" s="174"/>
      <c r="X436" s="175"/>
      <c r="Y436" s="173">
        <f>SUM(Z436:AD436)</f>
        <v>31860.898369049981</v>
      </c>
      <c r="Z436" s="174">
        <f>T436*$D$58/100</f>
        <v>19114.125190841885</v>
      </c>
      <c r="AA436" s="174">
        <f>U436*$D$58/100</f>
        <v>12746.773178208097</v>
      </c>
      <c r="AB436" s="174"/>
      <c r="AC436" s="174"/>
      <c r="AD436" s="175"/>
      <c r="AE436" s="173">
        <f>(AO436*(1-$D$20/100)*(1-$D$17/100)-AR436)*IF(AW436="보스대상",1,POWER(0.85,AW436))</f>
        <v>18.544609268784001</v>
      </c>
      <c r="AF436" s="174">
        <f>AP436</f>
        <v>36</v>
      </c>
      <c r="AG436" s="174">
        <f>IF($D$57&gt;100,100,$D$57)</f>
        <v>25.143699999999999</v>
      </c>
      <c r="AH436" s="174">
        <f>AQ436</f>
        <v>363</v>
      </c>
      <c r="AI436" s="174">
        <f>$D$58</f>
        <v>215</v>
      </c>
      <c r="AJ436" s="174">
        <f>10*AS436/IF(AX436=1,IF(AY436=1,4.5,4),4)</f>
        <v>1.7777777777777777</v>
      </c>
      <c r="AK436" s="174">
        <f>SUM(AL436:AN436)</f>
        <v>12349.18541436046</v>
      </c>
      <c r="AL436" s="174">
        <f>IF(AV436=1,$D$61*(VLOOKUP(C436,$B$36:$AG$39,25,FALSE)+VLOOKUP(C436,$B$40:$AG$43,25,FALSE)*$D$54),(IF(H436="근접",$D$61*(VLOOKUP(C436,$B$36:$AG$39,25,FALSE)+VLOOKUP(C436,$B$40:$AG$43,25,FALSE)*$D$54),$D$60*(VLOOKUP(C436,$B$36:$AG$39,25,FALSE)+VLOOKUP(C436,$B$40:$AG$43,25,FALSE)*$D$54))))*$D$59/100</f>
        <v>7408.5756553650726</v>
      </c>
      <c r="AM436" s="174">
        <f>(IF(AV436=1,$D$61*(VLOOKUP(C436,$B$36:$AG$39,26,FALSE)+VLOOKUP(C436,$B$40:$AG$43,26,FALSE)*$D$54),IF(H436="근접",$D$61*(VLOOKUP(C436,$B$36:$AG$39,26,FALSE)+VLOOKUP(C436,$B$40:$AG$43,26,FALSE)*$D$54),$D$60*(VLOOKUP(C436,$B$36:$AG$39,26,FALSE)+VLOOKUP(C436,$B$40:$AG$43,26,FALSE)*$D$54))))*$D$59/100</f>
        <v>4940.609758995387</v>
      </c>
      <c r="AN436" s="174"/>
      <c r="AO436" s="176">
        <v>24</v>
      </c>
      <c r="AP436" s="174">
        <v>36</v>
      </c>
      <c r="AQ436" s="175">
        <f>VLOOKUP(C436,$B$45:$AA$48,25,FALSE)</f>
        <v>363</v>
      </c>
      <c r="AR436" s="31">
        <f>IF(LEFT(E436,1)*1=1,$S$68,$R$68)</f>
        <v>0</v>
      </c>
      <c r="AS436" s="2">
        <f>IF(LEFT(E436,1)*1=2,$U$68,$T$68)</f>
        <v>0.8</v>
      </c>
      <c r="AT436" s="33">
        <f>IF(LEFT(E436,1)*1=3,$W$68,$V$68)</f>
        <v>1</v>
      </c>
      <c r="AU436" s="31">
        <f>IF(MID(E436,3,1)*1=1,$Y$68,$X$68)</f>
        <v>1</v>
      </c>
      <c r="AV436" s="2">
        <f>IF(MID(E436,3,1)*1=2,$AA$68,$Z$68)</f>
        <v>1</v>
      </c>
      <c r="AW436" s="33" t="str">
        <f>IF(MID(E436,3,1)*1=3,$AC$68,$AB$68)</f>
        <v>보스대상</v>
      </c>
      <c r="AX436" s="31">
        <f>IF(MID(E436,5,1)*1=1,$AE$68,$AD$68)</f>
        <v>1</v>
      </c>
      <c r="AY436" s="33">
        <f>IF(MID(E436,5,1)*1=2,$AG$68,$AF$68)</f>
        <v>1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customHeight="1">
      <c r="A437" s="2"/>
      <c r="B437" s="107">
        <v>743</v>
      </c>
      <c r="C437" s="31">
        <v>7</v>
      </c>
      <c r="D437" s="111" t="s">
        <v>18</v>
      </c>
      <c r="E437" s="2" t="s">
        <v>101</v>
      </c>
      <c r="F437" s="2" t="s">
        <v>149</v>
      </c>
      <c r="G437" s="2"/>
      <c r="H437" s="33" t="s">
        <v>80</v>
      </c>
      <c r="I437" s="173">
        <f>M437/AE437</f>
        <v>1103.6808818082031</v>
      </c>
      <c r="J437" s="174">
        <f>AH437/AE437</f>
        <v>19.57442158735774</v>
      </c>
      <c r="K437" s="189">
        <f>RANK(I437,$I$76:$I$999)</f>
        <v>362</v>
      </c>
      <c r="L437" s="190" t="e">
        <f>RANK(I437,$I$461:$I$888)</f>
        <v>#N/A</v>
      </c>
      <c r="M437" s="173">
        <f>SUM(N437:R437)</f>
        <v>20467.330710560105</v>
      </c>
      <c r="N437" s="174">
        <f>T437*(1+(IF((AG437+IF($D$62=1,15,0)+IF(F437="백어택",8,0))&gt;100,100,AG437+IF($D$62=1,15,0)+IF(F437="백어택",8,0))/100)*(AI437/100-1))</f>
        <v>12278.847789930469</v>
      </c>
      <c r="O437" s="174">
        <f>U437*(1+(IF(($D$57+IF($D$62=1,15,0)+IF(F437="백어택",8,0))&gt;100,100,$D$57+IF($D$62=1,15,0)+IF(F437="백어택",8,0))/100)*(AI437/100-1))</f>
        <v>8188.4829206296372</v>
      </c>
      <c r="P437" s="174"/>
      <c r="Q437" s="174"/>
      <c r="R437" s="175"/>
      <c r="S437" s="173">
        <f>SUM(T437:X437)</f>
        <v>14819.022497232552</v>
      </c>
      <c r="T437" s="174">
        <f>AL437*IF(H437="근접",AT437,IF(AV437=1,AT437,1))*AU437*AX437*IF(F437="백어택",1.2,1)</f>
        <v>8890.2907864380868</v>
      </c>
      <c r="U437" s="174">
        <f>IF(AX437=1,AM437*IF(H437="근접",AT437,IF(AV437=1,AT437,1)),0)*AU437*AY437*IF(AX437=1,1,0)*IF(F437="백어택",1.2,1)</f>
        <v>5928.7317107944646</v>
      </c>
      <c r="V437" s="174"/>
      <c r="W437" s="174"/>
      <c r="X437" s="175"/>
      <c r="Y437" s="173">
        <f>SUM(Z437:AD437)</f>
        <v>31860.898369049981</v>
      </c>
      <c r="Z437" s="174">
        <f>T437*$D$58/100</f>
        <v>19114.125190841885</v>
      </c>
      <c r="AA437" s="174">
        <f>U437*$D$58/100</f>
        <v>12746.773178208097</v>
      </c>
      <c r="AB437" s="174"/>
      <c r="AC437" s="174"/>
      <c r="AD437" s="175"/>
      <c r="AE437" s="173">
        <f>(AO437*(1-$D$20/100)*(1-$D$17/100)-AR437)*IF(AW437="보스대상",1,POWER(0.85,AW437))</f>
        <v>18.544609268784001</v>
      </c>
      <c r="AF437" s="174">
        <f>AP437</f>
        <v>36</v>
      </c>
      <c r="AG437" s="174">
        <f>IF($D$57&gt;100,100,$D$57)</f>
        <v>25.143699999999999</v>
      </c>
      <c r="AH437" s="174">
        <f>AQ437</f>
        <v>363</v>
      </c>
      <c r="AI437" s="174">
        <f>$D$58</f>
        <v>215</v>
      </c>
      <c r="AJ437" s="174">
        <f>10*AS437/IF(AX437=1,IF(AY437=1,4.5,4),4)</f>
        <v>1.7777777777777777</v>
      </c>
      <c r="AK437" s="174">
        <f>SUM(AL437:AN437)</f>
        <v>12349.18541436046</v>
      </c>
      <c r="AL437" s="174">
        <f>IF(AV437=1,$D$61*(VLOOKUP(C437,$B$36:$AG$39,25,FALSE)+VLOOKUP(C437,$B$40:$AG$43,25,FALSE)*$D$54),(IF(H437="근접",$D$61*(VLOOKUP(C437,$B$36:$AG$39,25,FALSE)+VLOOKUP(C437,$B$40:$AG$43,25,FALSE)*$D$54),$D$60*(VLOOKUP(C437,$B$36:$AG$39,25,FALSE)+VLOOKUP(C437,$B$40:$AG$43,25,FALSE)*$D$54))))*$D$59/100</f>
        <v>7408.5756553650726</v>
      </c>
      <c r="AM437" s="174">
        <f>(IF(AV437=1,$D$61*(VLOOKUP(C437,$B$36:$AG$39,26,FALSE)+VLOOKUP(C437,$B$40:$AG$43,26,FALSE)*$D$54),IF(H437="근접",$D$61*(VLOOKUP(C437,$B$36:$AG$39,26,FALSE)+VLOOKUP(C437,$B$40:$AG$43,26,FALSE)*$D$54),$D$60*(VLOOKUP(C437,$B$36:$AG$39,26,FALSE)+VLOOKUP(C437,$B$40:$AG$43,26,FALSE)*$D$54))))*$D$59/100</f>
        <v>4940.609758995387</v>
      </c>
      <c r="AN437" s="174"/>
      <c r="AO437" s="176">
        <v>24</v>
      </c>
      <c r="AP437" s="174">
        <v>36</v>
      </c>
      <c r="AQ437" s="175">
        <f>VLOOKUP(C437,$B$45:$AA$48,25,FALSE)</f>
        <v>363</v>
      </c>
      <c r="AR437" s="31">
        <f>IF(LEFT(E437,1)*1=1,$S$68,$R$68)</f>
        <v>0</v>
      </c>
      <c r="AS437" s="2">
        <f>IF(LEFT(E437,1)*1=2,$U$68,$T$68)</f>
        <v>0.8</v>
      </c>
      <c r="AT437" s="33">
        <f>IF(LEFT(E437,1)*1=3,$W$68,$V$68)</f>
        <v>1</v>
      </c>
      <c r="AU437" s="31">
        <f>IF(MID(E437,3,1)*1=1,$Y$68,$X$68)</f>
        <v>1</v>
      </c>
      <c r="AV437" s="2">
        <f>IF(MID(E437,3,1)*1=2,$AA$68,$Z$68)</f>
        <v>1</v>
      </c>
      <c r="AW437" s="33" t="str">
        <f>IF(MID(E437,3,1)*1=3,$AC$68,$AB$68)</f>
        <v>보스대상</v>
      </c>
      <c r="AX437" s="31">
        <f>IF(MID(E437,5,1)*1=1,$AE$68,$AD$68)</f>
        <v>1</v>
      </c>
      <c r="AY437" s="33">
        <f>IF(MID(E437,5,1)*1=2,$AG$68,$AF$68)</f>
        <v>1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customHeight="1">
      <c r="A438" s="2"/>
      <c r="B438" s="107">
        <v>598</v>
      </c>
      <c r="C438" s="31">
        <v>10</v>
      </c>
      <c r="D438" s="111" t="s">
        <v>14</v>
      </c>
      <c r="E438" s="2" t="s">
        <v>138</v>
      </c>
      <c r="F438" s="2" t="s">
        <v>149</v>
      </c>
      <c r="G438" s="2"/>
      <c r="H438" s="33" t="s">
        <v>80</v>
      </c>
      <c r="I438" s="173">
        <f>M438/AE438</f>
        <v>1101.017877480899</v>
      </c>
      <c r="J438" s="174">
        <f>AH438/AE438</f>
        <v>23.618723568216776</v>
      </c>
      <c r="K438" s="189">
        <f>RANK(I438,$I$76:$I$999)</f>
        <v>364</v>
      </c>
      <c r="L438" s="190" t="e">
        <f>RANK(I438,$I$461:$I$888)</f>
        <v>#N/A</v>
      </c>
      <c r="M438" s="173">
        <f>SUM(N438:R438)</f>
        <v>30626.919503743753</v>
      </c>
      <c r="N438" s="174">
        <f>T438*(1+(IF((AG438+IF($D$62=1,15,0)+IF(F438="백어택",8,0))&gt;100,100,AG438+IF($D$62=1,15,0)+IF(F438="백어택",8,0))/100)*(AI438/100-1))</f>
        <v>5742.5087814433327</v>
      </c>
      <c r="O438" s="174">
        <f>U438*(1+((IF((AG438+IF($D$62=1,15,0)+IF(F438="백어택",8,0))&gt;100,100,AG438+IF($D$62=1,15,0)+IF(F438="백어택",8,0))/100)*(AI438/100-1)))</f>
        <v>5742.5087814433327</v>
      </c>
      <c r="P438" s="174">
        <f>V438*(1+(IF((AG438+IF($D$62=1,15,0)+IF(F438="백어택",8,0))&gt;100,100,AG438+IF($D$62=1,15,0)+IF(F438="백어택",8,0))/100)*(AI438/100-1))</f>
        <v>7656.8071269531765</v>
      </c>
      <c r="Q438" s="174">
        <f>W438*(1+(IF((AG438+IF($D$62=1,15,0)+IF(F438="백어택",8,0))&gt;100,100,AG438+IF($D$62=1,15,0)+IF(F438="백어택",8,0))/100)*(AI438/100-1))</f>
        <v>11485.094813903908</v>
      </c>
      <c r="R438" s="175"/>
      <c r="S438" s="173">
        <f>SUM(T438:X438)</f>
        <v>22174.899871664253</v>
      </c>
      <c r="T438" s="174">
        <f>AL438*IF(H438="근접",AR438,1)*AU438*AY438*IF(F438="백어택",1.2,1)</f>
        <v>4157.7657597948419</v>
      </c>
      <c r="U438" s="174">
        <f>AM438*IF(H438="근접",AR438,1)*AU438*AY438*IF(F438="백어택",1.2,1)</f>
        <v>4157.7657597948419</v>
      </c>
      <c r="V438" s="174">
        <f>AN438*IF(H438="근접",AR438,1)*AU438*AY438*IF(F438="백어택",1.2,1)</f>
        <v>5543.7809002004715</v>
      </c>
      <c r="W438" s="174">
        <f>(AL438+AM438+AN438)*IF(H438="근접",AR438,1)*AU438*IF(AX438=1,0,0.6)*IF(F438="백어택",1.2,1)</f>
        <v>8315.5874518740948</v>
      </c>
      <c r="X438" s="175"/>
      <c r="Y438" s="173">
        <f>SUM(Z438:AD438)</f>
        <v>47676.034724078141</v>
      </c>
      <c r="Z438" s="174">
        <f>T438*AI438/100</f>
        <v>8939.1963835589104</v>
      </c>
      <c r="AA438" s="174">
        <f>U438*AI438/100</f>
        <v>8939.1963835589104</v>
      </c>
      <c r="AB438" s="174">
        <f>V438*AI438/100</f>
        <v>11919.128935431014</v>
      </c>
      <c r="AC438" s="174">
        <f>W438*AI438/100</f>
        <v>17878.513021529303</v>
      </c>
      <c r="AD438" s="175"/>
      <c r="AE438" s="173">
        <f>AO438*(1-$D$20/100)*(1-$D$17/100)-AW438</f>
        <v>27.816913903176005</v>
      </c>
      <c r="AF438" s="174">
        <f>AP438</f>
        <v>36</v>
      </c>
      <c r="AG438" s="174">
        <f>IF($D$57&gt;100,100,$D$57)</f>
        <v>25.143699999999999</v>
      </c>
      <c r="AH438" s="174">
        <f>AQ438*AS438</f>
        <v>657</v>
      </c>
      <c r="AI438" s="174">
        <f>$D$58</f>
        <v>215</v>
      </c>
      <c r="AJ438" s="174">
        <f>10/3</f>
        <v>3.3333333333333335</v>
      </c>
      <c r="AK438" s="174">
        <f>SUM(AL438:AN438)</f>
        <v>9239.541613193438</v>
      </c>
      <c r="AL438" s="174">
        <f>(IF(H438="근접",$D$61*(VLOOKUP(C438,$B$36:$AG$39,19,FALSE)+VLOOKUP(C438,$B$40:$AG$43,19,FALSE)*$D$54),$D$60*(VLOOKUP(C438,$B$36:$AG$39,19,FALSE)+VLOOKUP(C438,$B$40:$AG$43,19,FALSE)*$D$54)))*$D$59/100</f>
        <v>2771.8438398632284</v>
      </c>
      <c r="AM438" s="174">
        <f>(IF(H438="근접",$D$61*(VLOOKUP(C438,$B$36:$AG$39,20,FALSE)+VLOOKUP(C438,$B$40:$AG$43,20,FALSE)*$D$54),$D$60*(VLOOKUP(C438,$B$36:$AG$39,20,FALSE)+VLOOKUP(C438,$B$40:$AG$43,20,FALSE)*$D$54)))*$D$59/100</f>
        <v>2771.8438398632284</v>
      </c>
      <c r="AN438" s="174">
        <f>(IF(H438="근접",$D$61*(VLOOKUP(C438,$B$36:$AG$39,21,FALSE)+VLOOKUP(C438,$B$40:$AG$43,21,FALSE)*$D$54),$D$60*(VLOOKUP(C438,$B$36:$AG$39,21,FALSE)+VLOOKUP(C438,$B$40:$AG$43,21,FALSE)*$D$54)))*$D$59/100</f>
        <v>3695.8539334669813</v>
      </c>
      <c r="AO438" s="176">
        <v>36</v>
      </c>
      <c r="AP438" s="174">
        <v>36</v>
      </c>
      <c r="AQ438" s="175">
        <f>VLOOKUP(C438,$B$45:$AA$48,19,FALSE)</f>
        <v>657</v>
      </c>
      <c r="AR438" s="31">
        <f>IF(LEFT(E438,1)*1=1,$S$64,$R$64)</f>
        <v>1</v>
      </c>
      <c r="AS438" s="2">
        <f>IF(LEFT(E438,1)*1=2,$U$64,$T$64)</f>
        <v>1</v>
      </c>
      <c r="AT438" s="33">
        <f>IF(LEFT(E438,1)*1=3,$W$64,$V$64)</f>
        <v>0</v>
      </c>
      <c r="AU438" s="31">
        <f>IF(MID(E438,3,1)*1=1,$Y$64,$X$64)</f>
        <v>1.25</v>
      </c>
      <c r="AV438" s="2">
        <f>IF(MID(E438,3,1)*1=2,$AA$64,$Z$64)</f>
        <v>0</v>
      </c>
      <c r="AW438" s="33">
        <f>IF(MID(E438,3,1)*1=3,$AC$64,$AB$64)</f>
        <v>0</v>
      </c>
      <c r="AX438" s="31">
        <f>IF(MID(E438,5,1)*1=1,$AE$64,$AD$64)</f>
        <v>0.6</v>
      </c>
      <c r="AY438" s="33">
        <f>IF(MID(E438,5,1)*1=2,$AG$64,$AF$64)</f>
        <v>1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customHeight="1">
      <c r="A439" s="2"/>
      <c r="B439" s="107">
        <v>601</v>
      </c>
      <c r="C439" s="31">
        <v>10</v>
      </c>
      <c r="D439" s="111" t="s">
        <v>14</v>
      </c>
      <c r="E439" s="2" t="s">
        <v>164</v>
      </c>
      <c r="F439" s="2" t="s">
        <v>149</v>
      </c>
      <c r="G439" s="2"/>
      <c r="H439" s="33" t="s">
        <v>80</v>
      </c>
      <c r="I439" s="173">
        <f>M439/AE439</f>
        <v>1101.017877480899</v>
      </c>
      <c r="J439" s="174">
        <f>AH439/AE439</f>
        <v>23.618723568216776</v>
      </c>
      <c r="K439" s="189">
        <f>RANK(I439,$I$76:$I$999)</f>
        <v>364</v>
      </c>
      <c r="L439" s="190" t="e">
        <f>RANK(I439,$I$461:$I$888)</f>
        <v>#N/A</v>
      </c>
      <c r="M439" s="173">
        <f>SUM(N439:R439)</f>
        <v>30626.919503743753</v>
      </c>
      <c r="N439" s="174">
        <f>T439*(1+(IF((AG439+IF($D$62=1,15,0)+IF(F439="백어택",8,0))&gt;100,100,AG439+IF($D$62=1,15,0)+IF(F439="백어택",8,0))/100)*(AI439/100-1))</f>
        <v>5742.5087814433327</v>
      </c>
      <c r="O439" s="174">
        <f>U439*(1+((IF((AG439+IF($D$62=1,15,0)+IF(F439="백어택",8,0))&gt;100,100,AG439+IF($D$62=1,15,0)+IF(F439="백어택",8,0))/100)*(AI439/100-1)))</f>
        <v>5742.5087814433327</v>
      </c>
      <c r="P439" s="174">
        <f>V439*(1+(IF((AG439+IF($D$62=1,15,0)+IF(F439="백어택",8,0))&gt;100,100,AG439+IF($D$62=1,15,0)+IF(F439="백어택",8,0))/100)*(AI439/100-1))</f>
        <v>7656.8071269531765</v>
      </c>
      <c r="Q439" s="174">
        <f>W439*(1+(IF((AG439+IF($D$62=1,15,0)+IF(F439="백어택",8,0))&gt;100,100,AG439+IF($D$62=1,15,0)+IF(F439="백어택",8,0))/100)*(AI439/100-1))</f>
        <v>11485.094813903908</v>
      </c>
      <c r="R439" s="175"/>
      <c r="S439" s="173">
        <f>SUM(T439:X439)</f>
        <v>22174.899871664253</v>
      </c>
      <c r="T439" s="174">
        <f>AL439*IF(H439="근접",AR439,1)*AU439*AY439*IF(F439="백어택",1.2,1)</f>
        <v>4157.7657597948419</v>
      </c>
      <c r="U439" s="174">
        <f>AM439*IF(H439="근접",AR439,1)*AU439*AY439*IF(F439="백어택",1.2,1)</f>
        <v>4157.7657597948419</v>
      </c>
      <c r="V439" s="174">
        <f>AN439*IF(H439="근접",AR439,1)*AU439*AY439*IF(F439="백어택",1.2,1)</f>
        <v>5543.7809002004715</v>
      </c>
      <c r="W439" s="174">
        <f>(AL439+AM439+AN439)*IF(H439="근접",AR439,1)*AU439*IF(AX439=1,0,0.6)*IF(F439="백어택",1.2,1)</f>
        <v>8315.5874518740948</v>
      </c>
      <c r="X439" s="175"/>
      <c r="Y439" s="173">
        <f>SUM(Z439:AD439)</f>
        <v>47676.034724078141</v>
      </c>
      <c r="Z439" s="174">
        <f>T439*AI439/100</f>
        <v>8939.1963835589104</v>
      </c>
      <c r="AA439" s="174">
        <f>U439*AI439/100</f>
        <v>8939.1963835589104</v>
      </c>
      <c r="AB439" s="174">
        <f>V439*AI439/100</f>
        <v>11919.128935431014</v>
      </c>
      <c r="AC439" s="174">
        <f>W439*AI439/100</f>
        <v>17878.513021529303</v>
      </c>
      <c r="AD439" s="175"/>
      <c r="AE439" s="173">
        <f>AO439*(1-$D$20/100)*(1-$D$17/100)-AW439</f>
        <v>27.816913903176005</v>
      </c>
      <c r="AF439" s="174">
        <f>AP439</f>
        <v>36</v>
      </c>
      <c r="AG439" s="174">
        <f>IF($D$57&gt;100,100,$D$57)</f>
        <v>25.143699999999999</v>
      </c>
      <c r="AH439" s="174">
        <f>AQ439*AS439</f>
        <v>657</v>
      </c>
      <c r="AI439" s="174">
        <f>$D$58</f>
        <v>215</v>
      </c>
      <c r="AJ439" s="174">
        <f>10/3</f>
        <v>3.3333333333333335</v>
      </c>
      <c r="AK439" s="174">
        <f>SUM(AL439:AN439)</f>
        <v>9239.541613193438</v>
      </c>
      <c r="AL439" s="174">
        <f>(IF(H439="근접",$D$61*(VLOOKUP(C439,$B$36:$AG$39,19,FALSE)+VLOOKUP(C439,$B$40:$AG$43,19,FALSE)*$D$54),$D$60*(VLOOKUP(C439,$B$36:$AG$39,19,FALSE)+VLOOKUP(C439,$B$40:$AG$43,19,FALSE)*$D$54)))*$D$59/100</f>
        <v>2771.8438398632284</v>
      </c>
      <c r="AM439" s="174">
        <f>(IF(H439="근접",$D$61*(VLOOKUP(C439,$B$36:$AG$39,20,FALSE)+VLOOKUP(C439,$B$40:$AG$43,20,FALSE)*$D$54),$D$60*(VLOOKUP(C439,$B$36:$AG$39,20,FALSE)+VLOOKUP(C439,$B$40:$AG$43,20,FALSE)*$D$54)))*$D$59/100</f>
        <v>2771.8438398632284</v>
      </c>
      <c r="AN439" s="174">
        <f>(IF(H439="근접",$D$61*(VLOOKUP(C439,$B$36:$AG$39,21,FALSE)+VLOOKUP(C439,$B$40:$AG$43,21,FALSE)*$D$54),$D$60*(VLOOKUP(C439,$B$36:$AG$39,21,FALSE)+VLOOKUP(C439,$B$40:$AG$43,21,FALSE)*$D$54)))*$D$59/100</f>
        <v>3695.8539334669813</v>
      </c>
      <c r="AO439" s="176">
        <v>36</v>
      </c>
      <c r="AP439" s="174">
        <v>36</v>
      </c>
      <c r="AQ439" s="175">
        <f>VLOOKUP(C439,$B$45:$AA$48,19,FALSE)</f>
        <v>657</v>
      </c>
      <c r="AR439" s="31">
        <f>IF(LEFT(E439,1)*1=1,$S$64,$R$64)</f>
        <v>1.2</v>
      </c>
      <c r="AS439" s="2">
        <f>IF(LEFT(E439,1)*1=2,$U$64,$T$64)</f>
        <v>1</v>
      </c>
      <c r="AT439" s="33">
        <f>IF(LEFT(E439,1)*1=3,$W$64,$V$64)</f>
        <v>0</v>
      </c>
      <c r="AU439" s="31">
        <f>IF(MID(E439,3,1)*1=1,$Y$64,$X$64)</f>
        <v>1.25</v>
      </c>
      <c r="AV439" s="2">
        <f>IF(MID(E439,3,1)*1=2,$AA$64,$Z$64)</f>
        <v>0</v>
      </c>
      <c r="AW439" s="33">
        <f>IF(MID(E439,3,1)*1=3,$AC$64,$AB$64)</f>
        <v>0</v>
      </c>
      <c r="AX439" s="31">
        <f>IF(MID(E439,5,1)*1=1,$AE$64,$AD$64)</f>
        <v>0.6</v>
      </c>
      <c r="AY439" s="33">
        <f>IF(MID(E439,5,1)*1=2,$AG$64,$AF$64)</f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customHeight="1">
      <c r="A440" s="2"/>
      <c r="B440" s="107">
        <v>604</v>
      </c>
      <c r="C440" s="31">
        <v>10</v>
      </c>
      <c r="D440" s="111" t="s">
        <v>14</v>
      </c>
      <c r="E440" s="2" t="s">
        <v>169</v>
      </c>
      <c r="F440" s="2" t="s">
        <v>149</v>
      </c>
      <c r="G440" s="2"/>
      <c r="H440" s="33" t="s">
        <v>80</v>
      </c>
      <c r="I440" s="173">
        <f>M440/AE440</f>
        <v>1101.017877480899</v>
      </c>
      <c r="J440" s="174">
        <f>AH440/AE440</f>
        <v>11.809361784108388</v>
      </c>
      <c r="K440" s="189">
        <f>RANK(I440,$I$76:$I$999)</f>
        <v>364</v>
      </c>
      <c r="L440" s="190" t="e">
        <f>RANK(I440,$I$461:$I$888)</f>
        <v>#N/A</v>
      </c>
      <c r="M440" s="173">
        <f>SUM(N440:R440)</f>
        <v>30626.919503743753</v>
      </c>
      <c r="N440" s="174">
        <f>T440*(1+(IF((AG440+IF($D$62=1,15,0)+IF(F440="백어택",8,0))&gt;100,100,AG440+IF($D$62=1,15,0)+IF(F440="백어택",8,0))/100)*(AI440/100-1))</f>
        <v>5742.5087814433327</v>
      </c>
      <c r="O440" s="174">
        <f>U440*(1+((IF((AG440+IF($D$62=1,15,0)+IF(F440="백어택",8,0))&gt;100,100,AG440+IF($D$62=1,15,0)+IF(F440="백어택",8,0))/100)*(AI440/100-1)))</f>
        <v>5742.5087814433327</v>
      </c>
      <c r="P440" s="174">
        <f>V440*(1+(IF((AG440+IF($D$62=1,15,0)+IF(F440="백어택",8,0))&gt;100,100,AG440+IF($D$62=1,15,0)+IF(F440="백어택",8,0))/100)*(AI440/100-1))</f>
        <v>7656.8071269531765</v>
      </c>
      <c r="Q440" s="174">
        <f>W440*(1+(IF((AG440+IF($D$62=1,15,0)+IF(F440="백어택",8,0))&gt;100,100,AG440+IF($D$62=1,15,0)+IF(F440="백어택",8,0))/100)*(AI440/100-1))</f>
        <v>11485.094813903908</v>
      </c>
      <c r="R440" s="175"/>
      <c r="S440" s="173">
        <f>SUM(T440:X440)</f>
        <v>22174.899871664253</v>
      </c>
      <c r="T440" s="174">
        <f>AL440*IF(H440="근접",AR440,1)*AU440*AY440*IF(F440="백어택",1.2,1)</f>
        <v>4157.7657597948419</v>
      </c>
      <c r="U440" s="174">
        <f>AM440*IF(H440="근접",AR440,1)*AU440*AY440*IF(F440="백어택",1.2,1)</f>
        <v>4157.7657597948419</v>
      </c>
      <c r="V440" s="174">
        <f>AN440*IF(H440="근접",AR440,1)*AU440*AY440*IF(F440="백어택",1.2,1)</f>
        <v>5543.7809002004715</v>
      </c>
      <c r="W440" s="174">
        <f>(AL440+AM440+AN440)*IF(H440="근접",AR440,1)*AU440*IF(AX440=1,0,0.6)*IF(F440="백어택",1.2,1)</f>
        <v>8315.5874518740948</v>
      </c>
      <c r="X440" s="175"/>
      <c r="Y440" s="173">
        <f>SUM(Z440:AD440)</f>
        <v>47676.034724078141</v>
      </c>
      <c r="Z440" s="174">
        <f>T440*AI440/100</f>
        <v>8939.1963835589104</v>
      </c>
      <c r="AA440" s="174">
        <f>U440*AI440/100</f>
        <v>8939.1963835589104</v>
      </c>
      <c r="AB440" s="174">
        <f>V440*AI440/100</f>
        <v>11919.128935431014</v>
      </c>
      <c r="AC440" s="174">
        <f>W440*AI440/100</f>
        <v>17878.513021529303</v>
      </c>
      <c r="AD440" s="175"/>
      <c r="AE440" s="173">
        <f>AO440*(1-$D$20/100)*(1-$D$17/100)-AW440</f>
        <v>27.816913903176005</v>
      </c>
      <c r="AF440" s="174">
        <f>AP440</f>
        <v>36</v>
      </c>
      <c r="AG440" s="174">
        <f>IF($D$57&gt;100,100,$D$57)</f>
        <v>25.143699999999999</v>
      </c>
      <c r="AH440" s="174">
        <f>AQ440*AS440</f>
        <v>328.5</v>
      </c>
      <c r="AI440" s="174">
        <f>$D$58</f>
        <v>215</v>
      </c>
      <c r="AJ440" s="174">
        <f>10/3</f>
        <v>3.3333333333333335</v>
      </c>
      <c r="AK440" s="174">
        <f>SUM(AL440:AN440)</f>
        <v>9239.541613193438</v>
      </c>
      <c r="AL440" s="174">
        <f>(IF(H440="근접",$D$61*(VLOOKUP(C440,$B$36:$AG$39,19,FALSE)+VLOOKUP(C440,$B$40:$AG$43,19,FALSE)*$D$54),$D$60*(VLOOKUP(C440,$B$36:$AG$39,19,FALSE)+VLOOKUP(C440,$B$40:$AG$43,19,FALSE)*$D$54)))*$D$59/100</f>
        <v>2771.8438398632284</v>
      </c>
      <c r="AM440" s="174">
        <f>(IF(H440="근접",$D$61*(VLOOKUP(C440,$B$36:$AG$39,20,FALSE)+VLOOKUP(C440,$B$40:$AG$43,20,FALSE)*$D$54),$D$60*(VLOOKUP(C440,$B$36:$AG$39,20,FALSE)+VLOOKUP(C440,$B$40:$AG$43,20,FALSE)*$D$54)))*$D$59/100</f>
        <v>2771.8438398632284</v>
      </c>
      <c r="AN440" s="174">
        <f>(IF(H440="근접",$D$61*(VLOOKUP(C440,$B$36:$AG$39,21,FALSE)+VLOOKUP(C440,$B$40:$AG$43,21,FALSE)*$D$54),$D$60*(VLOOKUP(C440,$B$36:$AG$39,21,FALSE)+VLOOKUP(C440,$B$40:$AG$43,21,FALSE)*$D$54)))*$D$59/100</f>
        <v>3695.8539334669813</v>
      </c>
      <c r="AO440" s="176">
        <v>36</v>
      </c>
      <c r="AP440" s="174">
        <v>36</v>
      </c>
      <c r="AQ440" s="175">
        <f>VLOOKUP(C440,$B$45:$AA$48,19,FALSE)</f>
        <v>657</v>
      </c>
      <c r="AR440" s="31">
        <f>IF(LEFT(E440,1)*1=1,$S$64,$R$64)</f>
        <v>1</v>
      </c>
      <c r="AS440" s="2">
        <f>IF(LEFT(E440,1)*1=2,$U$64,$T$64)</f>
        <v>0.5</v>
      </c>
      <c r="AT440" s="33">
        <f>IF(LEFT(E440,1)*1=3,$W$64,$V$64)</f>
        <v>0</v>
      </c>
      <c r="AU440" s="31">
        <f>IF(MID(E440,3,1)*1=1,$Y$64,$X$64)</f>
        <v>1.25</v>
      </c>
      <c r="AV440" s="2">
        <f>IF(MID(E440,3,1)*1=2,$AA$64,$Z$64)</f>
        <v>0</v>
      </c>
      <c r="AW440" s="33">
        <f>IF(MID(E440,3,1)*1=3,$AC$64,$AB$64)</f>
        <v>0</v>
      </c>
      <c r="AX440" s="31">
        <f>IF(MID(E440,5,1)*1=1,$AE$64,$AD$64)</f>
        <v>0.6</v>
      </c>
      <c r="AY440" s="33">
        <f>IF(MID(E440,5,1)*1=2,$AG$64,$AF$64)</f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customHeight="1">
      <c r="A441" s="2"/>
      <c r="B441" s="107">
        <v>808</v>
      </c>
      <c r="C441" s="31">
        <v>7</v>
      </c>
      <c r="D441" s="111" t="s">
        <v>21</v>
      </c>
      <c r="E441" s="2" t="s">
        <v>168</v>
      </c>
      <c r="F441" s="2" t="s">
        <v>149</v>
      </c>
      <c r="G441" s="2"/>
      <c r="H441" s="33"/>
      <c r="I441" s="173">
        <f>M441/AE441</f>
        <v>1097.7828722971585</v>
      </c>
      <c r="J441" s="174">
        <f>AH441/AE441</f>
        <v>16.4648027309639</v>
      </c>
      <c r="K441" s="189">
        <f>RANK(I441,$I$76:$I$999)</f>
        <v>367</v>
      </c>
      <c r="L441" s="190" t="e">
        <f>RANK(I441,$I$461:$I$888)</f>
        <v>#N/A</v>
      </c>
      <c r="M441" s="173">
        <f>SUM(N441:R441)</f>
        <v>30536.931643071315</v>
      </c>
      <c r="N441" s="174">
        <f>T441*(1+(IF((AG441+IF($D$62=1,15,0)+IF(F441="백어택",8,0))&gt;100,100,AG441+IF($D$62=1,15,0)+IF(F441="백어택",8,0))/100)*(AI441/100-1))</f>
        <v>21986.223839876984</v>
      </c>
      <c r="O441" s="174"/>
      <c r="P441" s="174"/>
      <c r="Q441" s="174"/>
      <c r="R441" s="175">
        <f>X441*(1+(IF((AG441+IF($D$62=1,15,0))&gt;100,100,AG441+IF($D$62=1,15,0))/100)*(AI441/100-1))</f>
        <v>8550.7078031943329</v>
      </c>
      <c r="S441" s="173">
        <f>SUM(T441:X441)</f>
        <v>22551.56422788035</v>
      </c>
      <c r="T441" s="174">
        <f>AL441*AW441*AX441*AY441*IF(F441="백어택",1.2,1)</f>
        <v>15918.751219680247</v>
      </c>
      <c r="U441" s="174"/>
      <c r="V441" s="174"/>
      <c r="W441" s="174"/>
      <c r="X441" s="175">
        <f>AL441*AS441+IF(AX441=1,AL441*AU441,AL441*AU441*2)</f>
        <v>6632.8130082001035</v>
      </c>
      <c r="Y441" s="173">
        <f>SUM(Z441:AD441)</f>
        <v>48485.863089942752</v>
      </c>
      <c r="Z441" s="174">
        <f>T441*$D$58/100</f>
        <v>34225.315122312531</v>
      </c>
      <c r="AA441" s="174"/>
      <c r="AB441" s="174"/>
      <c r="AC441" s="174"/>
      <c r="AD441" s="175">
        <f>X441*$D$58/100</f>
        <v>14260.547967630222</v>
      </c>
      <c r="AE441" s="173">
        <f>AO441*(1-$D$20/100)*(1-$D$17/100)-AR441</f>
        <v>27.816913903176005</v>
      </c>
      <c r="AF441" s="174">
        <f>AP441</f>
        <v>36</v>
      </c>
      <c r="AG441" s="174">
        <f>IF($D$57&gt;100,100,$D$57)</f>
        <v>25.143699999999999</v>
      </c>
      <c r="AH441" s="174">
        <f>AQ441</f>
        <v>458</v>
      </c>
      <c r="AI441" s="174">
        <f>$D$58</f>
        <v>215</v>
      </c>
      <c r="AJ441" s="174">
        <f>10/6</f>
        <v>1.6666666666666667</v>
      </c>
      <c r="AK441" s="174">
        <f>SUM(AL441:AN441)</f>
        <v>13265.626016400207</v>
      </c>
      <c r="AL441" s="174">
        <f>(VLOOKUP(C441,$B$36:$AG$39,31,FALSE)+VLOOKUP(C441,$B$40:$AG$43,31,FALSE)*$D$54)*$D$59/100</f>
        <v>13265.626016400207</v>
      </c>
      <c r="AM441" s="174"/>
      <c r="AN441" s="174"/>
      <c r="AO441" s="176">
        <v>36</v>
      </c>
      <c r="AP441" s="174">
        <v>36</v>
      </c>
      <c r="AQ441" s="175">
        <f>VLOOKUP(C441,$B$45:$AG$48,31,FALSE)</f>
        <v>458</v>
      </c>
      <c r="AR441" s="31">
        <f>IF(LEFT(E441,1)*1=1,$S$71,$R$71)</f>
        <v>0</v>
      </c>
      <c r="AS441" s="2">
        <f>IF(LEFT(E441,1)*1=2,$U$71,$T$71)</f>
        <v>0.2</v>
      </c>
      <c r="AT441" s="33">
        <f>IF(LEFT(E441,1)*1=3,$W$71,$V$71)</f>
        <v>0</v>
      </c>
      <c r="AU441" s="31">
        <f>IF(MID(E441,3,1)*1=1,$Y$71,$X$71)</f>
        <v>0.3</v>
      </c>
      <c r="AV441" s="2">
        <f>IF(MID(E441,3,1)*1=2,$AA$71,$Z$71)</f>
        <v>0</v>
      </c>
      <c r="AW441" s="33">
        <f>IF(MID(E441,3,1)*1=3,$AC$71,$AB$71)</f>
        <v>1</v>
      </c>
      <c r="AX441" s="31">
        <f>IF(MID(E441,5,1)*1=1,$AE$71,$AD$71)</f>
        <v>1</v>
      </c>
      <c r="AY441" s="33">
        <f>IF(MID(E441,5,1)*1=2,$AG$71,$AF$71)</f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customHeight="1">
      <c r="A442" s="2"/>
      <c r="B442" s="107">
        <v>245</v>
      </c>
      <c r="C442" s="31">
        <v>7</v>
      </c>
      <c r="D442" s="106" t="s">
        <v>13</v>
      </c>
      <c r="E442" s="2" t="s">
        <v>134</v>
      </c>
      <c r="F442" s="2"/>
      <c r="G442" s="2"/>
      <c r="H442" s="33"/>
      <c r="I442" s="173">
        <f>M442/AE442</f>
        <v>1095.7531506707282</v>
      </c>
      <c r="J442" s="174">
        <f>AH442/AE442</f>
        <v>15.161113773007305</v>
      </c>
      <c r="K442" s="189">
        <f>RANK(I442,$I$76:$I$999)</f>
        <v>368</v>
      </c>
      <c r="L442" s="190">
        <f>RANK(I442,$I$76:$I$460)</f>
        <v>367</v>
      </c>
      <c r="M442" s="173">
        <f>SUM(N442:R442)</f>
        <v>26235.433599979933</v>
      </c>
      <c r="N442" s="174">
        <f>T442*(1+(IF((AG442+IF($D$62=1,15,0)+IF(F442="백어택",8,0))&gt;100,100,(AG442+IF($D$62=1,15,0)+IF(F442="백어택",8,0)))/100)*((AI442/100-1)))</f>
        <v>15795.195396228579</v>
      </c>
      <c r="O442" s="174">
        <f>U442*(1+IF($D$57+IF($D$62=1,15,0)&gt;100,100,$D$57+IF($D$62=1,15,0))/100*($D$58/100-1))</f>
        <v>10440.238203751354</v>
      </c>
      <c r="P442" s="174"/>
      <c r="Q442" s="174"/>
      <c r="R442" s="175">
        <f>X442*(1+IF($D$57+IF($D$62=1,15,0)&gt;100,100,$D$57+IF($D$62=1,15,0))/100*($D$58/100-1))</f>
        <v>0</v>
      </c>
      <c r="S442" s="173">
        <f>SUM(T442:X442)</f>
        <v>15306.944491369832</v>
      </c>
      <c r="T442" s="174">
        <f>AL442*AY442</f>
        <v>7208.416350730964</v>
      </c>
      <c r="U442" s="174">
        <f>AM442*AU442*AW442</f>
        <v>8098.5281406388676</v>
      </c>
      <c r="V442" s="174"/>
      <c r="W442" s="174"/>
      <c r="X442" s="175">
        <f>IF(AU442=1,0,U442*0.625)</f>
        <v>0</v>
      </c>
      <c r="Y442" s="173">
        <f>SUM(Z442:AD442)</f>
        <v>32909.93065644514</v>
      </c>
      <c r="Z442" s="174">
        <f>T442*$D$58/100</f>
        <v>15498.095154071574</v>
      </c>
      <c r="AA442" s="174">
        <f>U442*$D$58/100</f>
        <v>17411.835502373564</v>
      </c>
      <c r="AB442" s="174"/>
      <c r="AC442" s="174"/>
      <c r="AD442" s="175">
        <f>X442*$D$58/100</f>
        <v>0</v>
      </c>
      <c r="AE442" s="173">
        <f>AO442*(1-$D$17/100)</f>
        <v>23.942831999999999</v>
      </c>
      <c r="AF442" s="174">
        <f>AP442</f>
        <v>36</v>
      </c>
      <c r="AG442" s="174">
        <f>IF($D$57+AT442&gt;100,100,$D$57+AT442)</f>
        <v>65.143699999999995</v>
      </c>
      <c r="AH442" s="174">
        <f>AQ442</f>
        <v>363</v>
      </c>
      <c r="AI442" s="174">
        <f>$D$58+$D$19</f>
        <v>282.85969999999998</v>
      </c>
      <c r="AJ442" s="174">
        <f>10/IF(AY442=1,2.5,2)</f>
        <v>4</v>
      </c>
      <c r="AK442" s="174">
        <f>SUM(AL442:AN442)</f>
        <v>11257.680421050398</v>
      </c>
      <c r="AL442" s="174">
        <f>(VLOOKUP(C442,$B$36:$AG$39,17,FALSE)+VLOOKUP(C442,$B$40:$AG$43,17,FALSE)*$D$54)*$D$59/100</f>
        <v>7208.416350730964</v>
      </c>
      <c r="AM442" s="174">
        <f>(VLOOKUP(C442,$B$36:$AG$39,18,FALSE)+VLOOKUP(C442,$B$40:$AG$43,18,FALSE)*$D$54)*$D$59/100</f>
        <v>4049.2640703194338</v>
      </c>
      <c r="AN442" s="174"/>
      <c r="AO442" s="176">
        <v>24</v>
      </c>
      <c r="AP442" s="174">
        <v>36</v>
      </c>
      <c r="AQ442" s="175">
        <f>VLOOKUP(C442,$B$45:$AA$48,17,FALSE)</f>
        <v>363</v>
      </c>
      <c r="AR442" s="31">
        <f>IF(LEFT(E442,1)*1=1,$S$63,$R$63)</f>
        <v>0</v>
      </c>
      <c r="AS442" s="2">
        <f>IF(LEFT(E442,1)*1=2,$U$63,$T$63)</f>
        <v>0</v>
      </c>
      <c r="AT442" s="33">
        <f>IF(LEFT(E442,1)*1=3,$W$63,$V$63)</f>
        <v>40</v>
      </c>
      <c r="AU442" s="31">
        <f>IF(MID(E442,3,1)*1=1,$Y$63,$X$63)</f>
        <v>1</v>
      </c>
      <c r="AV442" s="2">
        <f>IF(MID(E442,3,1)*1=2,$AA$63,$Z$63)</f>
        <v>0</v>
      </c>
      <c r="AW442" s="33">
        <f>IF(MID(E442,3,1)*1=3,$AC$63,$AB$63)</f>
        <v>2</v>
      </c>
      <c r="AX442" s="31">
        <f>IF(MID(E442,5,1)*1=1,$AE$63,$AD$63)</f>
        <v>0</v>
      </c>
      <c r="AY442" s="33">
        <f>IF(MID(E442,5,1)*1=2,$AG$63,$AF$63)</f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customHeight="1">
      <c r="A443" s="2"/>
      <c r="B443" s="107">
        <v>647</v>
      </c>
      <c r="C443" s="31">
        <v>7</v>
      </c>
      <c r="D443" s="111" t="s">
        <v>18</v>
      </c>
      <c r="E443" s="2" t="s">
        <v>152</v>
      </c>
      <c r="F443" s="2"/>
      <c r="G443" s="2"/>
      <c r="H443" s="33" t="s">
        <v>81</v>
      </c>
      <c r="I443" s="173">
        <f>M443/AE443</f>
        <v>1094.5624989399651</v>
      </c>
      <c r="J443" s="174">
        <f>AH443/AE443</f>
        <v>24.957700361128268</v>
      </c>
      <c r="K443" s="189">
        <f>RANK(I443,$I$76:$I$999)</f>
        <v>369</v>
      </c>
      <c r="L443" s="190" t="e">
        <f>RANK(I443,$I$461:$I$888)</f>
        <v>#N/A</v>
      </c>
      <c r="M443" s="173">
        <f>SUM(N443:R443)</f>
        <v>15919.983867345592</v>
      </c>
      <c r="N443" s="174">
        <f>T443*(1+(IF((AG443+IF($D$62=1,15,0)+IF(F443="백어택",8,0))&gt;100,100,AG443+IF($D$62=1,15,0)+IF(F443="백어택",8,0))/100)*(AI443/100-1))</f>
        <v>9550.784197981804</v>
      </c>
      <c r="O443" s="174">
        <f>U443*(1+(IF(($D$57+IF($D$62=1,15,0)+IF(F443="백어택",8,0))&gt;100,100,$D$57+IF($D$62=1,15,0)+IF(F443="백어택",8,0))/100)*(AI443/100-1))</f>
        <v>6369.1996693637875</v>
      </c>
      <c r="P443" s="174"/>
      <c r="Q443" s="174"/>
      <c r="R443" s="175"/>
      <c r="S443" s="173">
        <f>SUM(T443:X443)</f>
        <v>12349.18541436046</v>
      </c>
      <c r="T443" s="174">
        <f>AL443*IF(H443="근접",AT443,IF(AV443=1,AT443,1))*AU443*AX443*IF(F443="백어택",1.2,1)</f>
        <v>7408.5756553650726</v>
      </c>
      <c r="U443" s="174">
        <f>IF(AX443=1,AM443*IF(H443="근접",AT443,IF(AV443=1,AT443,1)),0)*AU443*AY443*IF(AX443=1,1,0)*IF(F443="백어택",1.2,1)</f>
        <v>4940.609758995387</v>
      </c>
      <c r="V443" s="174"/>
      <c r="W443" s="174"/>
      <c r="X443" s="175"/>
      <c r="Y443" s="173">
        <f>SUM(Z443:AD443)</f>
        <v>26550.748640874986</v>
      </c>
      <c r="Z443" s="174">
        <f>T443*$D$58/100</f>
        <v>15928.437659034906</v>
      </c>
      <c r="AA443" s="174">
        <f>U443*$D$58/100</f>
        <v>10622.310981840081</v>
      </c>
      <c r="AB443" s="174"/>
      <c r="AC443" s="174"/>
      <c r="AD443" s="175"/>
      <c r="AE443" s="173">
        <f>(AO443*(1-$D$20/100)*(1-$D$17/100)-AR443)*IF(AW443="보스대상",1,POWER(0.85,AW443))</f>
        <v>14.544609268784001</v>
      </c>
      <c r="AF443" s="174">
        <f>AP443</f>
        <v>36</v>
      </c>
      <c r="AG443" s="174">
        <f>IF($D$57&gt;100,100,$D$57)</f>
        <v>25.143699999999999</v>
      </c>
      <c r="AH443" s="174">
        <f>AQ443</f>
        <v>363</v>
      </c>
      <c r="AI443" s="174">
        <f>$D$58</f>
        <v>215</v>
      </c>
      <c r="AJ443" s="174">
        <f>10*AS443/IF(AX443=1,IF(AY443=1,4.5,4),4)</f>
        <v>2.2222222222222223</v>
      </c>
      <c r="AK443" s="174">
        <f>SUM(AL443:AN443)</f>
        <v>12349.18541436046</v>
      </c>
      <c r="AL443" s="174">
        <f>IF(AV443=1,$D$61*(VLOOKUP(C443,$B$36:$AG$39,25,FALSE)+VLOOKUP(C443,$B$40:$AG$43,25,FALSE)*$D$54),(IF(H443="근접",$D$61*(VLOOKUP(C443,$B$36:$AG$39,25,FALSE)+VLOOKUP(C443,$B$40:$AG$43,25,FALSE)*$D$54),$D$60*(VLOOKUP(C443,$B$36:$AG$39,25,FALSE)+VLOOKUP(C443,$B$40:$AG$43,25,FALSE)*$D$54))))*$D$59/100</f>
        <v>7408.5756553650726</v>
      </c>
      <c r="AM443" s="174">
        <f>(IF(AV443=1,$D$61*(VLOOKUP(C443,$B$36:$AG$39,26,FALSE)+VLOOKUP(C443,$B$40:$AG$43,26,FALSE)*$D$54),IF(H443="근접",$D$61*(VLOOKUP(C443,$B$36:$AG$39,26,FALSE)+VLOOKUP(C443,$B$40:$AG$43,26,FALSE)*$D$54),$D$60*(VLOOKUP(C443,$B$36:$AG$39,26,FALSE)+VLOOKUP(C443,$B$40:$AG$43,26,FALSE)*$D$54))))*$D$59/100</f>
        <v>4940.609758995387</v>
      </c>
      <c r="AN443" s="174"/>
      <c r="AO443" s="176">
        <v>24</v>
      </c>
      <c r="AP443" s="174">
        <v>36</v>
      </c>
      <c r="AQ443" s="175">
        <f>VLOOKUP(C443,$B$45:$AA$48,25,FALSE)</f>
        <v>363</v>
      </c>
      <c r="AR443" s="31">
        <f>IF(LEFT(E443,1)*1=1,$S$68,$R$68)</f>
        <v>4</v>
      </c>
      <c r="AS443" s="2">
        <f>IF(LEFT(E443,1)*1=2,$U$68,$T$68)</f>
        <v>1</v>
      </c>
      <c r="AT443" s="33">
        <f>IF(LEFT(E443,1)*1=3,$W$68,$V$68)</f>
        <v>1</v>
      </c>
      <c r="AU443" s="31">
        <f>IF(MID(E443,3,1)*1=1,$Y$68,$X$68)</f>
        <v>1</v>
      </c>
      <c r="AV443" s="2">
        <f>IF(MID(E443,3,1)*1=2,$AA$68,$Z$68)</f>
        <v>1</v>
      </c>
      <c r="AW443" s="33" t="str">
        <f>IF(MID(E443,3,1)*1=3,$AC$68,$AB$68)</f>
        <v>보스대상</v>
      </c>
      <c r="AX443" s="31">
        <f>IF(MID(E443,5,1)*1=1,$AE$68,$AD$68)</f>
        <v>1</v>
      </c>
      <c r="AY443" s="33">
        <f>IF(MID(E443,5,1)*1=2,$AG$68,$AF$68)</f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customHeight="1">
      <c r="A444" s="2"/>
      <c r="B444" s="107">
        <v>678</v>
      </c>
      <c r="C444" s="31">
        <v>7</v>
      </c>
      <c r="D444" s="111" t="s">
        <v>18</v>
      </c>
      <c r="E444" s="2" t="s">
        <v>152</v>
      </c>
      <c r="F444" s="2"/>
      <c r="G444" s="2"/>
      <c r="H444" s="33" t="s">
        <v>80</v>
      </c>
      <c r="I444" s="173">
        <f>M444/AE444</f>
        <v>1094.5624989399651</v>
      </c>
      <c r="J444" s="174">
        <f>AH444/AE444</f>
        <v>24.957700361128268</v>
      </c>
      <c r="K444" s="189">
        <f>RANK(I444,$I$76:$I$999)</f>
        <v>369</v>
      </c>
      <c r="L444" s="190" t="e">
        <f>RANK(I444,$I$461:$I$888)</f>
        <v>#N/A</v>
      </c>
      <c r="M444" s="173">
        <f>SUM(N444:R444)</f>
        <v>15919.983867345592</v>
      </c>
      <c r="N444" s="174">
        <f>T444*(1+(IF((AG444+IF($D$62=1,15,0)+IF(F444="백어택",8,0))&gt;100,100,AG444+IF($D$62=1,15,0)+IF(F444="백어택",8,0))/100)*(AI444/100-1))</f>
        <v>9550.784197981804</v>
      </c>
      <c r="O444" s="174">
        <f>U444*(1+(IF(($D$57+IF($D$62=1,15,0)+IF(F444="백어택",8,0))&gt;100,100,$D$57+IF($D$62=1,15,0)+IF(F444="백어택",8,0))/100)*(AI444/100-1))</f>
        <v>6369.1996693637875</v>
      </c>
      <c r="P444" s="174"/>
      <c r="Q444" s="174"/>
      <c r="R444" s="175"/>
      <c r="S444" s="173">
        <f>SUM(T444:X444)</f>
        <v>12349.18541436046</v>
      </c>
      <c r="T444" s="174">
        <f>AL444*IF(H444="근접",AT444,IF(AV444=1,AT444,1))*AU444*AX444*IF(F444="백어택",1.2,1)</f>
        <v>7408.5756553650726</v>
      </c>
      <c r="U444" s="174">
        <f>IF(AX444=1,AM444*IF(H444="근접",AT444,IF(AV444=1,AT444,1)),0)*AU444*AY444*IF(AX444=1,1,0)*IF(F444="백어택",1.2,1)</f>
        <v>4940.609758995387</v>
      </c>
      <c r="V444" s="174"/>
      <c r="W444" s="174"/>
      <c r="X444" s="175"/>
      <c r="Y444" s="173">
        <f>SUM(Z444:AD444)</f>
        <v>26550.748640874986</v>
      </c>
      <c r="Z444" s="174">
        <f>T444*$D$58/100</f>
        <v>15928.437659034906</v>
      </c>
      <c r="AA444" s="174">
        <f>U444*$D$58/100</f>
        <v>10622.310981840081</v>
      </c>
      <c r="AB444" s="174"/>
      <c r="AC444" s="174"/>
      <c r="AD444" s="175"/>
      <c r="AE444" s="173">
        <f>(AO444*(1-$D$20/100)*(1-$D$17/100)-AR444)*IF(AW444="보스대상",1,POWER(0.85,AW444))</f>
        <v>14.544609268784001</v>
      </c>
      <c r="AF444" s="174">
        <f>AP444</f>
        <v>36</v>
      </c>
      <c r="AG444" s="174">
        <f>IF($D$57&gt;100,100,$D$57)</f>
        <v>25.143699999999999</v>
      </c>
      <c r="AH444" s="174">
        <f>AQ444</f>
        <v>363</v>
      </c>
      <c r="AI444" s="174">
        <f>$D$58</f>
        <v>215</v>
      </c>
      <c r="AJ444" s="174">
        <f>10*AS444/IF(AX444=1,IF(AY444=1,4.5,4),4)</f>
        <v>2.2222222222222223</v>
      </c>
      <c r="AK444" s="174">
        <f>SUM(AL444:AN444)</f>
        <v>12349.18541436046</v>
      </c>
      <c r="AL444" s="174">
        <f>IF(AV444=1,$D$61*(VLOOKUP(C444,$B$36:$AG$39,25,FALSE)+VLOOKUP(C444,$B$40:$AG$43,25,FALSE)*$D$54),(IF(H444="근접",$D$61*(VLOOKUP(C444,$B$36:$AG$39,25,FALSE)+VLOOKUP(C444,$B$40:$AG$43,25,FALSE)*$D$54),$D$60*(VLOOKUP(C444,$B$36:$AG$39,25,FALSE)+VLOOKUP(C444,$B$40:$AG$43,25,FALSE)*$D$54))))*$D$59/100</f>
        <v>7408.5756553650726</v>
      </c>
      <c r="AM444" s="174">
        <f>(IF(AV444=1,$D$61*(VLOOKUP(C444,$B$36:$AG$39,26,FALSE)+VLOOKUP(C444,$B$40:$AG$43,26,FALSE)*$D$54),IF(H444="근접",$D$61*(VLOOKUP(C444,$B$36:$AG$39,26,FALSE)+VLOOKUP(C444,$B$40:$AG$43,26,FALSE)*$D$54),$D$60*(VLOOKUP(C444,$B$36:$AG$39,26,FALSE)+VLOOKUP(C444,$B$40:$AG$43,26,FALSE)*$D$54))))*$D$59/100</f>
        <v>4940.609758995387</v>
      </c>
      <c r="AN444" s="174"/>
      <c r="AO444" s="176">
        <v>24</v>
      </c>
      <c r="AP444" s="174">
        <v>36</v>
      </c>
      <c r="AQ444" s="175">
        <f>VLOOKUP(C444,$B$45:$AA$48,25,FALSE)</f>
        <v>363</v>
      </c>
      <c r="AR444" s="31">
        <f>IF(LEFT(E444,1)*1=1,$S$68,$R$68)</f>
        <v>4</v>
      </c>
      <c r="AS444" s="2">
        <f>IF(LEFT(E444,1)*1=2,$U$68,$T$68)</f>
        <v>1</v>
      </c>
      <c r="AT444" s="33">
        <f>IF(LEFT(E444,1)*1=3,$W$68,$V$68)</f>
        <v>1</v>
      </c>
      <c r="AU444" s="31">
        <f>IF(MID(E444,3,1)*1=1,$Y$68,$X$68)</f>
        <v>1</v>
      </c>
      <c r="AV444" s="2">
        <f>IF(MID(E444,3,1)*1=2,$AA$68,$Z$68)</f>
        <v>1</v>
      </c>
      <c r="AW444" s="33" t="str">
        <f>IF(MID(E444,3,1)*1=3,$AC$68,$AB$68)</f>
        <v>보스대상</v>
      </c>
      <c r="AX444" s="31">
        <f>IF(MID(E444,5,1)*1=1,$AE$68,$AD$68)</f>
        <v>1</v>
      </c>
      <c r="AY444" s="33">
        <f>IF(MID(E444,5,1)*1=2,$AG$68,$AF$68)</f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customHeight="1">
      <c r="A445" s="2"/>
      <c r="B445" s="107">
        <v>671</v>
      </c>
      <c r="C445" s="31">
        <v>10</v>
      </c>
      <c r="D445" s="111" t="s">
        <v>18</v>
      </c>
      <c r="E445" s="2" t="s">
        <v>170</v>
      </c>
      <c r="F445" s="2"/>
      <c r="G445" s="2" t="s">
        <v>231</v>
      </c>
      <c r="H445" s="33" t="s">
        <v>80</v>
      </c>
      <c r="I445" s="173">
        <f>M445/AE445</f>
        <v>1093.2168595391722</v>
      </c>
      <c r="J445" s="174">
        <f>AH445/AE445</f>
        <v>28.094417760367445</v>
      </c>
      <c r="K445" s="189">
        <f>RANK(I445,$I$76:$I$999)</f>
        <v>371</v>
      </c>
      <c r="L445" s="190" t="e">
        <f>RANK(I445,$I$461:$I$888)</f>
        <v>#N/A</v>
      </c>
      <c r="M445" s="173">
        <f>SUM(N445:R445)</f>
        <v>20273.27950620107</v>
      </c>
      <c r="N445" s="174">
        <f>T445*(1+(IF((AG445+IF($D$62=1,15,0)+IF(F445="백어택",8,0))&gt;100,100,AG445+IF($D$62=1,15,0)+IF(F445="백어택",8,0))/100)*(AI445/100-1))</f>
        <v>6759.1853322432626</v>
      </c>
      <c r="O445" s="174">
        <f>U445*(1+(IF(($D$57+IF($D$62=1,15,0)+IF(F445="백어택",8,0))&gt;100,100,$D$57+IF($D$62=1,15,0)+IF(F445="백어택",8,0))/100)*(AI445/100-1))</f>
        <v>13514.094173957808</v>
      </c>
      <c r="P445" s="174"/>
      <c r="Q445" s="174"/>
      <c r="R445" s="175"/>
      <c r="S445" s="173">
        <f>SUM(T445:X445)</f>
        <v>15726.051588077047</v>
      </c>
      <c r="T445" s="174">
        <f>AL445*IF(H445="근접",AT445,IF(AV445=1,AT445,1))*AU445*AX445*IF(F445="백어택",1.2,1)</f>
        <v>5243.1229587555508</v>
      </c>
      <c r="U445" s="174">
        <f>IF(AX445=1,AM445*IF(H445="근접",AT445,IF(AV445=1,AT445,1)),0)*AU445*AY445*IF(AX445=1,1,0)*IF(F445="백어택",1.2,1)</f>
        <v>10482.928629321495</v>
      </c>
      <c r="V445" s="174"/>
      <c r="W445" s="174"/>
      <c r="X445" s="175"/>
      <c r="Y445" s="173">
        <f>SUM(Z445:AD445)</f>
        <v>33811.010914365645</v>
      </c>
      <c r="Z445" s="174">
        <f>T445*$D$58/100</f>
        <v>11272.714361324433</v>
      </c>
      <c r="AA445" s="174">
        <f>U445*$D$58/100</f>
        <v>22538.296553041215</v>
      </c>
      <c r="AB445" s="174"/>
      <c r="AC445" s="174"/>
      <c r="AD445" s="175"/>
      <c r="AE445" s="173">
        <f>(AO445*(1-$D$20/100)*(1-$D$17/100)-AR445)*IF(AW445="보스대상",1,POWER(0.85,AW445))</f>
        <v>18.544609268784001</v>
      </c>
      <c r="AF445" s="174">
        <f>AP445</f>
        <v>36</v>
      </c>
      <c r="AG445" s="174">
        <f>IF($D$57&gt;100,100,$D$57)</f>
        <v>25.143699999999999</v>
      </c>
      <c r="AH445" s="174">
        <f>AQ445</f>
        <v>521</v>
      </c>
      <c r="AI445" s="174">
        <f>$D$58</f>
        <v>215</v>
      </c>
      <c r="AJ445" s="174">
        <f>10*AS445/IF(AX445=1,IF(AY445=1,4.5,4),4)</f>
        <v>2</v>
      </c>
      <c r="AK445" s="174">
        <f>SUM(AL445:AN445)</f>
        <v>6241.0232156162256</v>
      </c>
      <c r="AL445" s="174">
        <f>IF(AV445=1,$D$61*(VLOOKUP(C445,$B$36:$AG$39,25,FALSE)+VLOOKUP(C445,$B$40:$AG$43,25,FALSE)*$D$54),(IF(H445="근접",$D$61*(VLOOKUP(C445,$B$36:$AG$39,25,FALSE)+VLOOKUP(C445,$B$40:$AG$43,25,FALSE)*$D$54),$D$60*(VLOOKUP(C445,$B$36:$AG$39,25,FALSE)+VLOOKUP(C445,$B$40:$AG$43,25,FALSE)*$D$54))))*$D$59/100</f>
        <v>3745.0878276825365</v>
      </c>
      <c r="AM445" s="174">
        <f>(IF(AV445=1,$D$61*(VLOOKUP(C445,$B$36:$AG$39,26,FALSE)+VLOOKUP(C445,$B$40:$AG$43,26,FALSE)*$D$54),IF(H445="근접",$D$61*(VLOOKUP(C445,$B$36:$AG$39,26,FALSE)+VLOOKUP(C445,$B$40:$AG$43,26,FALSE)*$D$54),$D$60*(VLOOKUP(C445,$B$36:$AG$39,26,FALSE)+VLOOKUP(C445,$B$40:$AG$43,26,FALSE)*$D$54))))*$D$59/100</f>
        <v>2495.9353879336895</v>
      </c>
      <c r="AN445" s="174"/>
      <c r="AO445" s="176">
        <v>24</v>
      </c>
      <c r="AP445" s="174">
        <v>36</v>
      </c>
      <c r="AQ445" s="175">
        <f>VLOOKUP(C445,$B$45:$AA$48,25,FALSE)</f>
        <v>521</v>
      </c>
      <c r="AR445" s="31">
        <f>IF(LEFT(E445,1)*1=1,$S$68,$R$68)</f>
        <v>0</v>
      </c>
      <c r="AS445" s="2">
        <f>IF(LEFT(E445,1)*1=2,$U$68,$T$68)</f>
        <v>0.8</v>
      </c>
      <c r="AT445" s="33">
        <f>IF(LEFT(E445,1)*1=3,$W$68,$V$68)</f>
        <v>1</v>
      </c>
      <c r="AU445" s="31">
        <f>IF(MID(E445,3,1)*1=1,$Y$68,$X$68)</f>
        <v>1.4</v>
      </c>
      <c r="AV445" s="2">
        <f>IF(MID(E445,3,1)*1=2,$AA$68,$Z$68)</f>
        <v>0</v>
      </c>
      <c r="AW445" s="33" t="str">
        <f>IF(MID(E445,3,1)*1=3,$AC$68,$AB$68)</f>
        <v>보스대상</v>
      </c>
      <c r="AX445" s="31">
        <f>IF(MID(E445,5,1)*1=1,$AE$68,$AD$68)</f>
        <v>1</v>
      </c>
      <c r="AY445" s="33">
        <f>IF(MID(E445,5,1)*1=2,$AG$68,$AF$68)</f>
        <v>3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customHeight="1">
      <c r="A446" s="2"/>
      <c r="B446" s="107">
        <v>674</v>
      </c>
      <c r="C446" s="31">
        <v>10</v>
      </c>
      <c r="D446" s="111" t="s">
        <v>18</v>
      </c>
      <c r="E446" s="2" t="s">
        <v>145</v>
      </c>
      <c r="F446" s="2"/>
      <c r="G446" s="2" t="s">
        <v>231</v>
      </c>
      <c r="H446" s="33" t="s">
        <v>80</v>
      </c>
      <c r="I446" s="173">
        <f>M446/AE446</f>
        <v>1093.2168595391722</v>
      </c>
      <c r="J446" s="174">
        <f>AH446/AE446</f>
        <v>28.094417760367445</v>
      </c>
      <c r="K446" s="189">
        <f>RANK(I446,$I$76:$I$999)</f>
        <v>371</v>
      </c>
      <c r="L446" s="190" t="e">
        <f>RANK(I446,$I$461:$I$888)</f>
        <v>#N/A</v>
      </c>
      <c r="M446" s="173">
        <f>SUM(N446:R446)</f>
        <v>20273.27950620107</v>
      </c>
      <c r="N446" s="174">
        <f>T446*(1+(IF((AG446+IF($D$62=1,15,0)+IF(F446="백어택",8,0))&gt;100,100,AG446+IF($D$62=1,15,0)+IF(F446="백어택",8,0))/100)*(AI446/100-1))</f>
        <v>6759.1853322432626</v>
      </c>
      <c r="O446" s="174">
        <f>U446*(1+(IF(($D$57+IF($D$62=1,15,0)+IF(F446="백어택",8,0))&gt;100,100,$D$57+IF($D$62=1,15,0)+IF(F446="백어택",8,0))/100)*(AI446/100-1))</f>
        <v>13514.094173957808</v>
      </c>
      <c r="P446" s="174"/>
      <c r="Q446" s="174"/>
      <c r="R446" s="175"/>
      <c r="S446" s="173">
        <f>SUM(T446:X446)</f>
        <v>15726.051588077047</v>
      </c>
      <c r="T446" s="174">
        <f>AL446*IF(H446="근접",AT446,IF(AV446=1,AT446,1))*AU446*AX446*IF(F446="백어택",1.2,1)</f>
        <v>5243.1229587555508</v>
      </c>
      <c r="U446" s="174">
        <f>IF(AX446=1,AM446*IF(H446="근접",AT446,IF(AV446=1,AT446,1)),0)*AU446*AY446*IF(AX446=1,1,0)*IF(F446="백어택",1.2,1)</f>
        <v>10482.928629321495</v>
      </c>
      <c r="V446" s="174"/>
      <c r="W446" s="174"/>
      <c r="X446" s="175"/>
      <c r="Y446" s="173">
        <f>SUM(Z446:AD446)</f>
        <v>33811.010914365645</v>
      </c>
      <c r="Z446" s="174">
        <f>T446*$D$58/100</f>
        <v>11272.714361324433</v>
      </c>
      <c r="AA446" s="174">
        <f>U446*$D$58/100</f>
        <v>22538.296553041215</v>
      </c>
      <c r="AB446" s="174"/>
      <c r="AC446" s="174"/>
      <c r="AD446" s="175"/>
      <c r="AE446" s="173">
        <f>(AO446*(1-$D$20/100)*(1-$D$17/100)-AR446)*IF(AW446="보스대상",1,POWER(0.85,AW446))</f>
        <v>18.544609268784001</v>
      </c>
      <c r="AF446" s="174">
        <f>AP446</f>
        <v>36</v>
      </c>
      <c r="AG446" s="174">
        <f>IF($D$57&gt;100,100,$D$57)</f>
        <v>25.143699999999999</v>
      </c>
      <c r="AH446" s="174">
        <f>AQ446</f>
        <v>521</v>
      </c>
      <c r="AI446" s="174">
        <f>$D$58</f>
        <v>215</v>
      </c>
      <c r="AJ446" s="174">
        <f>10*AS446/IF(AX446=1,IF(AY446=1,4.5,4),4)</f>
        <v>2.5</v>
      </c>
      <c r="AK446" s="174">
        <f>SUM(AL446:AN446)</f>
        <v>6241.0232156162256</v>
      </c>
      <c r="AL446" s="174">
        <f>IF(AV446=1,$D$61*(VLOOKUP(C446,$B$36:$AG$39,25,FALSE)+VLOOKUP(C446,$B$40:$AG$43,25,FALSE)*$D$54),(IF(H446="근접",$D$61*(VLOOKUP(C446,$B$36:$AG$39,25,FALSE)+VLOOKUP(C446,$B$40:$AG$43,25,FALSE)*$D$54),$D$60*(VLOOKUP(C446,$B$36:$AG$39,25,FALSE)+VLOOKUP(C446,$B$40:$AG$43,25,FALSE)*$D$54))))*$D$59/100</f>
        <v>3745.0878276825365</v>
      </c>
      <c r="AM446" s="174">
        <f>(IF(AV446=1,$D$61*(VLOOKUP(C446,$B$36:$AG$39,26,FALSE)+VLOOKUP(C446,$B$40:$AG$43,26,FALSE)*$D$54),IF(H446="근접",$D$61*(VLOOKUP(C446,$B$36:$AG$39,26,FALSE)+VLOOKUP(C446,$B$40:$AG$43,26,FALSE)*$D$54),$D$60*(VLOOKUP(C446,$B$36:$AG$39,26,FALSE)+VLOOKUP(C446,$B$40:$AG$43,26,FALSE)*$D$54))))*$D$59/100</f>
        <v>2495.9353879336895</v>
      </c>
      <c r="AN446" s="174"/>
      <c r="AO446" s="176">
        <v>24</v>
      </c>
      <c r="AP446" s="174">
        <v>36</v>
      </c>
      <c r="AQ446" s="175">
        <f>VLOOKUP(C446,$B$45:$AA$48,25,FALSE)</f>
        <v>521</v>
      </c>
      <c r="AR446" s="31">
        <f>IF(LEFT(E446,1)*1=1,$S$68,$R$68)</f>
        <v>0</v>
      </c>
      <c r="AS446" s="2">
        <f>IF(LEFT(E446,1)*1=2,$U$68,$T$68)</f>
        <v>1</v>
      </c>
      <c r="AT446" s="33">
        <f>IF(LEFT(E446,1)*1=3,$W$68,$V$68)</f>
        <v>1.2</v>
      </c>
      <c r="AU446" s="31">
        <f>IF(MID(E446,3,1)*1=1,$Y$68,$X$68)</f>
        <v>1.4</v>
      </c>
      <c r="AV446" s="2">
        <f>IF(MID(E446,3,1)*1=2,$AA$68,$Z$68)</f>
        <v>0</v>
      </c>
      <c r="AW446" s="33" t="str">
        <f>IF(MID(E446,3,1)*1=3,$AC$68,$AB$68)</f>
        <v>보스대상</v>
      </c>
      <c r="AX446" s="31">
        <f>IF(MID(E446,5,1)*1=1,$AE$68,$AD$68)</f>
        <v>1</v>
      </c>
      <c r="AY446" s="33">
        <f>IF(MID(E446,5,1)*1=2,$AG$68,$AF$68)</f>
        <v>3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customHeight="1">
      <c r="A447" s="2"/>
      <c r="B447" s="107">
        <v>584</v>
      </c>
      <c r="C447" s="31">
        <v>7</v>
      </c>
      <c r="D447" s="111" t="s">
        <v>14</v>
      </c>
      <c r="E447" s="2" t="s">
        <v>67</v>
      </c>
      <c r="F447" s="2" t="s">
        <v>149</v>
      </c>
      <c r="G447" s="1"/>
      <c r="H447" s="33" t="s">
        <v>81</v>
      </c>
      <c r="I447" s="173">
        <f>M447/AE447</f>
        <v>1089.6734941419559</v>
      </c>
      <c r="J447" s="174">
        <f>AH447/AE447</f>
        <v>16.4648027309639</v>
      </c>
      <c r="K447" s="189">
        <f>RANK(I447,$I$76:$I$999)</f>
        <v>373</v>
      </c>
      <c r="L447" s="190" t="e">
        <f>RANK(I447,$I$461:$I$888)</f>
        <v>#N/A</v>
      </c>
      <c r="M447" s="173">
        <f>SUM(N447:R447)</f>
        <v>30311.353769119749</v>
      </c>
      <c r="N447" s="174">
        <f>T447*(1+(IF((AG447+IF($D$62=1,15,0)+IF(F447="백어택",8,0))&gt;100,100,AG447+IF($D$62=1,15,0)+IF(F447="백어택",8,0))/100)*(AI447/100-1))</f>
        <v>9093.8746925013329</v>
      </c>
      <c r="O447" s="174">
        <f>U447*(1+((IF((AG447+IF($D$62=1,15,0)+IF(F447="백어택",8,0))&gt;100,100,AG447+IF($D$62=1,15,0)+IF(F447="백어택",8,0))/100)*(AI447/100-1)))</f>
        <v>9093.8746925013329</v>
      </c>
      <c r="P447" s="174">
        <f>V447*(1+(IF((AG447+IF($D$62=1,15,0)+IF(F447="백어택",8,0))&gt;100,100,AG447+IF($D$62=1,15,0)+IF(F447="백어택",8,0))/100)*(AI447/100-1))</f>
        <v>12123.604384117081</v>
      </c>
      <c r="Q447" s="174">
        <f>W447*(1+(IF((AG447+IF($D$62=1,15,0)+IF(F447="백어택",8,0))&gt;100,100,AG447+IF($D$62=1,15,0)+IF(F447="백어택",8,0))/100)*(AI447/100-1))</f>
        <v>0</v>
      </c>
      <c r="R447" s="175"/>
      <c r="S447" s="173">
        <f>SUM(T447:X447)</f>
        <v>21946.41987166425</v>
      </c>
      <c r="T447" s="174">
        <f>AL447*IF(H447="근접",AR447,1)*AU447*AY447*IF(F447="백어택",1.2,1)</f>
        <v>6584.2652156717477</v>
      </c>
      <c r="U447" s="174">
        <f>AM447*IF(H447="근접",AR447,1)*AU447*AY447*IF(F447="백어택",1.2,1)</f>
        <v>6584.2652156717477</v>
      </c>
      <c r="V447" s="174">
        <f>AN447*IF(H447="근접",AR447,1)*AU447*AY447*IF(F447="백어택",1.2,1)</f>
        <v>8777.8894403207541</v>
      </c>
      <c r="W447" s="174">
        <f>(AL447+AM447+AN447)*IF(H447="근접",AR447,1)*AU447*IF(AX447=1,0,0.6)*IF(F447="백어택",1.2,1)</f>
        <v>0</v>
      </c>
      <c r="X447" s="175"/>
      <c r="Y447" s="173">
        <f>SUM(Z447:AD447)</f>
        <v>47184.802724078138</v>
      </c>
      <c r="Z447" s="174">
        <f>T447*AI447/100</f>
        <v>14156.170213694259</v>
      </c>
      <c r="AA447" s="174">
        <f>U447*AI447/100</f>
        <v>14156.170213694259</v>
      </c>
      <c r="AB447" s="174">
        <f>V447*AI447/100</f>
        <v>18872.46229668962</v>
      </c>
      <c r="AC447" s="174">
        <f>W447*AI447/100</f>
        <v>0</v>
      </c>
      <c r="AD447" s="175"/>
      <c r="AE447" s="173">
        <f>AO447*(1-$D$20/100)*(1-$D$17/100)-AW447</f>
        <v>27.816913903176005</v>
      </c>
      <c r="AF447" s="174">
        <f>AP447</f>
        <v>36</v>
      </c>
      <c r="AG447" s="174">
        <f>IF($D$57&gt;100,100,$D$57)</f>
        <v>25.143699999999999</v>
      </c>
      <c r="AH447" s="174">
        <f>AQ447*AS447</f>
        <v>458</v>
      </c>
      <c r="AI447" s="174">
        <f>$D$58</f>
        <v>215</v>
      </c>
      <c r="AJ447" s="174">
        <f>10/3</f>
        <v>3.3333333333333335</v>
      </c>
      <c r="AK447" s="174">
        <f>SUM(AL447:AN447)</f>
        <v>18288.683226386875</v>
      </c>
      <c r="AL447" s="174">
        <f>(IF(H447="근접",$D$61*(VLOOKUP(C447,$B$36:$AG$39,19,FALSE)+VLOOKUP(C447,$B$40:$AG$43,19,FALSE)*$D$54),$D$60*(VLOOKUP(C447,$B$36:$AG$39,19,FALSE)+VLOOKUP(C447,$B$40:$AG$43,19,FALSE)*$D$54)))*$D$59/100</f>
        <v>5486.8876797264566</v>
      </c>
      <c r="AM447" s="174">
        <f>(IF(H447="근접",$D$61*(VLOOKUP(C447,$B$36:$AG$39,20,FALSE)+VLOOKUP(C447,$B$40:$AG$43,20,FALSE)*$D$54),$D$60*(VLOOKUP(C447,$B$36:$AG$39,20,FALSE)+VLOOKUP(C447,$B$40:$AG$43,20,FALSE)*$D$54)))*$D$59/100</f>
        <v>5486.8876797264566</v>
      </c>
      <c r="AN447" s="174">
        <f>(IF(H447="근접",$D$61*(VLOOKUP(C447,$B$36:$AG$39,21,FALSE)+VLOOKUP(C447,$B$40:$AG$43,21,FALSE)*$D$54),$D$60*(VLOOKUP(C447,$B$36:$AG$39,21,FALSE)+VLOOKUP(C447,$B$40:$AG$43,21,FALSE)*$D$54)))*$D$59/100</f>
        <v>7314.9078669339624</v>
      </c>
      <c r="AO447" s="176">
        <v>36</v>
      </c>
      <c r="AP447" s="174">
        <v>36</v>
      </c>
      <c r="AQ447" s="175">
        <f>VLOOKUP(C447,$B$45:$AA$48,19,FALSE)</f>
        <v>458</v>
      </c>
      <c r="AR447" s="31">
        <f>IF(LEFT(E447,1)*1=1,$S$64,$R$64)</f>
        <v>1</v>
      </c>
      <c r="AS447" s="2">
        <f>IF(LEFT(E447,1)*1=2,$U$64,$T$64)</f>
        <v>1</v>
      </c>
      <c r="AT447" s="33">
        <f>IF(LEFT(E447,1)*1=3,$W$64,$V$64)</f>
        <v>0</v>
      </c>
      <c r="AU447" s="31">
        <f>IF(MID(E447,3,1)*1=1,$Y$64,$X$64)</f>
        <v>1</v>
      </c>
      <c r="AV447" s="2">
        <f>IF(MID(E447,3,1)*1=2,$AA$64,$Z$64)</f>
        <v>0</v>
      </c>
      <c r="AW447" s="33">
        <f>IF(MID(E447,3,1)*1=3,$AC$64,$AB$64)</f>
        <v>0</v>
      </c>
      <c r="AX447" s="31">
        <f>IF(MID(E447,5,1)*1=1,$AE$64,$AD$64)</f>
        <v>1</v>
      </c>
      <c r="AY447" s="33">
        <f>IF(MID(E447,5,1)*1=2,$AG$64,$AF$64)</f>
        <v>1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customHeight="1">
      <c r="A448" s="2"/>
      <c r="B448" s="107">
        <v>590</v>
      </c>
      <c r="C448" s="31">
        <v>7</v>
      </c>
      <c r="D448" s="111" t="s">
        <v>14</v>
      </c>
      <c r="E448" s="2" t="s">
        <v>79</v>
      </c>
      <c r="F448" s="2" t="s">
        <v>149</v>
      </c>
      <c r="G448" s="2"/>
      <c r="H448" s="33" t="s">
        <v>81</v>
      </c>
      <c r="I448" s="173">
        <f>M448/AE448</f>
        <v>1089.6734941419559</v>
      </c>
      <c r="J448" s="174">
        <f>AH448/AE448</f>
        <v>8.2324013654819499</v>
      </c>
      <c r="K448" s="189">
        <f>RANK(I448,$I$76:$I$999)</f>
        <v>373</v>
      </c>
      <c r="L448" s="190" t="e">
        <f>RANK(I448,$I$461:$I$888)</f>
        <v>#N/A</v>
      </c>
      <c r="M448" s="173">
        <f>SUM(N448:R448)</f>
        <v>30311.353769119749</v>
      </c>
      <c r="N448" s="174">
        <f>T448*(1+(IF((AG448+IF($D$62=1,15,0)+IF(F448="백어택",8,0))&gt;100,100,AG448+IF($D$62=1,15,0)+IF(F448="백어택",8,0))/100)*(AI448/100-1))</f>
        <v>9093.8746925013329</v>
      </c>
      <c r="O448" s="174">
        <f>U448*(1+((IF((AG448+IF($D$62=1,15,0)+IF(F448="백어택",8,0))&gt;100,100,AG448+IF($D$62=1,15,0)+IF(F448="백어택",8,0))/100)*(AI448/100-1)))</f>
        <v>9093.8746925013329</v>
      </c>
      <c r="P448" s="174">
        <f>V448*(1+(IF((AG448+IF($D$62=1,15,0)+IF(F448="백어택",8,0))&gt;100,100,AG448+IF($D$62=1,15,0)+IF(F448="백어택",8,0))/100)*(AI448/100-1))</f>
        <v>12123.604384117081</v>
      </c>
      <c r="Q448" s="174">
        <f>W448*(1+(IF((AG448+IF($D$62=1,15,0)+IF(F448="백어택",8,0))&gt;100,100,AG448+IF($D$62=1,15,0)+IF(F448="백어택",8,0))/100)*(AI448/100-1))</f>
        <v>0</v>
      </c>
      <c r="R448" s="175"/>
      <c r="S448" s="173">
        <f>SUM(T448:X448)</f>
        <v>21946.41987166425</v>
      </c>
      <c r="T448" s="174">
        <f>AL448*IF(H448="근접",AR448,1)*AU448*AY448*IF(F448="백어택",1.2,1)</f>
        <v>6584.2652156717477</v>
      </c>
      <c r="U448" s="174">
        <f>AM448*IF(H448="근접",AR448,1)*AU448*AY448*IF(F448="백어택",1.2,1)</f>
        <v>6584.2652156717477</v>
      </c>
      <c r="V448" s="174">
        <f>AN448*IF(H448="근접",AR448,1)*AU448*AY448*IF(F448="백어택",1.2,1)</f>
        <v>8777.8894403207541</v>
      </c>
      <c r="W448" s="174">
        <f>(AL448+AM448+AN448)*IF(H448="근접",AR448,1)*AU448*IF(AX448=1,0,0.6)*IF(F448="백어택",1.2,1)</f>
        <v>0</v>
      </c>
      <c r="X448" s="175"/>
      <c r="Y448" s="173">
        <f>SUM(Z448:AD448)</f>
        <v>47184.802724078138</v>
      </c>
      <c r="Z448" s="174">
        <f>T448*AI448/100</f>
        <v>14156.170213694259</v>
      </c>
      <c r="AA448" s="174">
        <f>U448*AI448/100</f>
        <v>14156.170213694259</v>
      </c>
      <c r="AB448" s="174">
        <f>V448*AI448/100</f>
        <v>18872.46229668962</v>
      </c>
      <c r="AC448" s="174">
        <f>W448*AI448/100</f>
        <v>0</v>
      </c>
      <c r="AD448" s="175"/>
      <c r="AE448" s="173">
        <f>AO448*(1-$D$20/100)*(1-$D$17/100)-AW448</f>
        <v>27.816913903176005</v>
      </c>
      <c r="AF448" s="174">
        <f>AP448</f>
        <v>36</v>
      </c>
      <c r="AG448" s="174">
        <f>IF($D$57&gt;100,100,$D$57)</f>
        <v>25.143699999999999</v>
      </c>
      <c r="AH448" s="174">
        <f>AQ448*AS448</f>
        <v>229</v>
      </c>
      <c r="AI448" s="174">
        <f>$D$58</f>
        <v>215</v>
      </c>
      <c r="AJ448" s="174">
        <f>10/3</f>
        <v>3.3333333333333335</v>
      </c>
      <c r="AK448" s="174">
        <f>SUM(AL448:AN448)</f>
        <v>18288.683226386875</v>
      </c>
      <c r="AL448" s="174">
        <f>(IF(H448="근접",$D$61*(VLOOKUP(C448,$B$36:$AG$39,19,FALSE)+VLOOKUP(C448,$B$40:$AG$43,19,FALSE)*$D$54),$D$60*(VLOOKUP(C448,$B$36:$AG$39,19,FALSE)+VLOOKUP(C448,$B$40:$AG$43,19,FALSE)*$D$54)))*$D$59/100</f>
        <v>5486.8876797264566</v>
      </c>
      <c r="AM448" s="174">
        <f>(IF(H448="근접",$D$61*(VLOOKUP(C448,$B$36:$AG$39,20,FALSE)+VLOOKUP(C448,$B$40:$AG$43,20,FALSE)*$D$54),$D$60*(VLOOKUP(C448,$B$36:$AG$39,20,FALSE)+VLOOKUP(C448,$B$40:$AG$43,20,FALSE)*$D$54)))*$D$59/100</f>
        <v>5486.8876797264566</v>
      </c>
      <c r="AN448" s="174">
        <f>(IF(H448="근접",$D$61*(VLOOKUP(C448,$B$36:$AG$39,21,FALSE)+VLOOKUP(C448,$B$40:$AG$43,21,FALSE)*$D$54),$D$60*(VLOOKUP(C448,$B$36:$AG$39,21,FALSE)+VLOOKUP(C448,$B$40:$AG$43,21,FALSE)*$D$54)))*$D$59/100</f>
        <v>7314.9078669339624</v>
      </c>
      <c r="AO448" s="176">
        <v>36</v>
      </c>
      <c r="AP448" s="174">
        <v>36</v>
      </c>
      <c r="AQ448" s="175">
        <f>VLOOKUP(C448,$B$45:$AA$48,19,FALSE)</f>
        <v>458</v>
      </c>
      <c r="AR448" s="31">
        <f>IF(LEFT(E448,1)*1=1,$S$64,$R$64)</f>
        <v>1</v>
      </c>
      <c r="AS448" s="2">
        <f>IF(LEFT(E448,1)*1=2,$U$64,$T$64)</f>
        <v>0.5</v>
      </c>
      <c r="AT448" s="33">
        <f>IF(LEFT(E448,1)*1=3,$W$64,$V$64)</f>
        <v>0</v>
      </c>
      <c r="AU448" s="31">
        <f>IF(MID(E448,3,1)*1=1,$Y$64,$X$64)</f>
        <v>1</v>
      </c>
      <c r="AV448" s="2">
        <f>IF(MID(E448,3,1)*1=2,$AA$64,$Z$64)</f>
        <v>0</v>
      </c>
      <c r="AW448" s="33">
        <f>IF(MID(E448,3,1)*1=3,$AC$64,$AB$64)</f>
        <v>0</v>
      </c>
      <c r="AX448" s="31">
        <f>IF(MID(E448,5,1)*1=1,$AE$64,$AD$64)</f>
        <v>1</v>
      </c>
      <c r="AY448" s="33">
        <f>IF(MID(E448,5,1)*1=2,$AG$64,$AF$64)</f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customHeight="1">
      <c r="A449" s="2"/>
      <c r="B449" s="107">
        <v>718</v>
      </c>
      <c r="C449" s="31">
        <v>4</v>
      </c>
      <c r="D449" s="111" t="s">
        <v>18</v>
      </c>
      <c r="E449" s="2" t="s">
        <v>79</v>
      </c>
      <c r="F449" s="2" t="s">
        <v>149</v>
      </c>
      <c r="G449" s="2"/>
      <c r="H449" s="33" t="s">
        <v>81</v>
      </c>
      <c r="I449" s="173">
        <f>M449/AE449</f>
        <v>1085.734830013615</v>
      </c>
      <c r="J449" s="174">
        <f>AH449/AE449</f>
        <v>10.730881255879313</v>
      </c>
      <c r="K449" s="189">
        <f>RANK(I449,$I$76:$I$999)</f>
        <v>375</v>
      </c>
      <c r="L449" s="190" t="e">
        <f>RANK(I449,$I$461:$I$888)</f>
        <v>#N/A</v>
      </c>
      <c r="M449" s="173">
        <f>SUM(N449:R449)</f>
        <v>20134.528192112106</v>
      </c>
      <c r="N449" s="174">
        <f>T449*(1+(IF((AG449+IF($D$62=1,15,0)+IF(F449="백어택",8,0))&gt;100,100,AG449+IF($D$62=1,15,0)+IF(F449="백어택",8,0))/100)*(AI449/100-1))</f>
        <v>12079.961822730469</v>
      </c>
      <c r="O449" s="174">
        <f>U449*(1+(IF(($D$57+IF($D$62=1,15,0)+IF(F449="백어택",8,0))&gt;100,100,$D$57+IF($D$62=1,15,0)+IF(F449="백어택",8,0))/100)*(AI449/100-1))</f>
        <v>8054.5663693816359</v>
      </c>
      <c r="P449" s="174"/>
      <c r="Q449" s="174"/>
      <c r="R449" s="175"/>
      <c r="S449" s="173">
        <f>SUM(T449:X449)</f>
        <v>14578.06249723255</v>
      </c>
      <c r="T449" s="174">
        <f>AL449*IF(H449="근접",AT449,IF(AV449=1,AT449,1))*AU449*AX449*IF(F449="백어택",1.2,1)</f>
        <v>8746.2907864380868</v>
      </c>
      <c r="U449" s="174">
        <f>IF(AX449=1,AM449*IF(H449="근접",AT449,IF(AV449=1,AT449,1)),0)*AU449*AY449*IF(AX449=1,1,0)*IF(F449="백어택",1.2,1)</f>
        <v>5831.7717107944636</v>
      </c>
      <c r="V449" s="174"/>
      <c r="W449" s="174"/>
      <c r="X449" s="175"/>
      <c r="Y449" s="173">
        <f>SUM(Z449:AD449)</f>
        <v>31342.834369049982</v>
      </c>
      <c r="Z449" s="174">
        <f>T449*$D$58/100</f>
        <v>18804.525190841887</v>
      </c>
      <c r="AA449" s="174">
        <f>U449*$D$58/100</f>
        <v>12538.309178208096</v>
      </c>
      <c r="AB449" s="174"/>
      <c r="AC449" s="174"/>
      <c r="AD449" s="175"/>
      <c r="AE449" s="173">
        <f>(AO449*(1-$D$20/100)*(1-$D$17/100)-AR449)*IF(AW449="보스대상",1,POWER(0.85,AW449))</f>
        <v>18.544609268784001</v>
      </c>
      <c r="AF449" s="174">
        <f>AP449</f>
        <v>36</v>
      </c>
      <c r="AG449" s="174">
        <f>IF($D$57&gt;100,100,$D$57)</f>
        <v>25.143699999999999</v>
      </c>
      <c r="AH449" s="174">
        <f>AQ449</f>
        <v>199</v>
      </c>
      <c r="AI449" s="174">
        <f>$D$58</f>
        <v>215</v>
      </c>
      <c r="AJ449" s="174">
        <f>10*AS449/IF(AX449=1,IF(AY449=1,4.5,4),4)</f>
        <v>1.7777777777777777</v>
      </c>
      <c r="AK449" s="174">
        <f>SUM(AL449:AN449)</f>
        <v>12148.385414360459</v>
      </c>
      <c r="AL449" s="174">
        <f>IF(AV449=1,$D$61*(VLOOKUP(C449,$B$36:$AG$39,25,FALSE)+VLOOKUP(C449,$B$40:$AG$43,25,FALSE)*$D$54),(IF(H449="근접",$D$61*(VLOOKUP(C449,$B$36:$AG$39,25,FALSE)+VLOOKUP(C449,$B$40:$AG$43,25,FALSE)*$D$54),$D$60*(VLOOKUP(C449,$B$36:$AG$39,25,FALSE)+VLOOKUP(C449,$B$40:$AG$43,25,FALSE)*$D$54))))*$D$59/100</f>
        <v>7288.5756553650726</v>
      </c>
      <c r="AM449" s="174">
        <f>(IF(AV449=1,$D$61*(VLOOKUP(C449,$B$36:$AG$39,26,FALSE)+VLOOKUP(C449,$B$40:$AG$43,26,FALSE)*$D$54),IF(H449="근접",$D$61*(VLOOKUP(C449,$B$36:$AG$39,26,FALSE)+VLOOKUP(C449,$B$40:$AG$43,26,FALSE)*$D$54),$D$60*(VLOOKUP(C449,$B$36:$AG$39,26,FALSE)+VLOOKUP(C449,$B$40:$AG$43,26,FALSE)*$D$54))))*$D$59/100</f>
        <v>4859.8097589953868</v>
      </c>
      <c r="AN449" s="174"/>
      <c r="AO449" s="176">
        <v>24</v>
      </c>
      <c r="AP449" s="174">
        <v>36</v>
      </c>
      <c r="AQ449" s="175">
        <f>VLOOKUP(C449,$B$45:$AA$48,25,FALSE)</f>
        <v>199</v>
      </c>
      <c r="AR449" s="31">
        <f>IF(LEFT(E449,1)*1=1,$S$68,$R$68)</f>
        <v>0</v>
      </c>
      <c r="AS449" s="2">
        <f>IF(LEFT(E449,1)*1=2,$U$68,$T$68)</f>
        <v>0.8</v>
      </c>
      <c r="AT449" s="33">
        <f>IF(LEFT(E449,1)*1=3,$W$68,$V$68)</f>
        <v>1</v>
      </c>
      <c r="AU449" s="31">
        <f>IF(MID(E449,3,1)*1=1,$Y$68,$X$68)</f>
        <v>1</v>
      </c>
      <c r="AV449" s="2">
        <f>IF(MID(E449,3,1)*1=2,$AA$68,$Z$68)</f>
        <v>0</v>
      </c>
      <c r="AW449" s="33" t="str">
        <f>IF(MID(E449,3,1)*1=3,$AC$68,$AB$68)</f>
        <v>보스대상</v>
      </c>
      <c r="AX449" s="31">
        <f>IF(MID(E449,5,1)*1=1,$AE$68,$AD$68)</f>
        <v>1</v>
      </c>
      <c r="AY449" s="33">
        <f>IF(MID(E449,5,1)*1=2,$AG$68,$AF$68)</f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customHeight="1">
      <c r="A450" s="2"/>
      <c r="B450" s="107">
        <v>254</v>
      </c>
      <c r="C450" s="31">
        <v>10</v>
      </c>
      <c r="D450" s="106" t="s">
        <v>16</v>
      </c>
      <c r="E450" s="2" t="s">
        <v>182</v>
      </c>
      <c r="F450" s="2" t="s">
        <v>149</v>
      </c>
      <c r="G450" s="2"/>
      <c r="H450" s="33">
        <f>AX450*2</f>
        <v>3</v>
      </c>
      <c r="I450" s="173">
        <f>M450/AE450</f>
        <v>1083.717967993779</v>
      </c>
      <c r="J450" s="174">
        <f>AH450/AE450</f>
        <v>39.260184425969328</v>
      </c>
      <c r="K450" s="189">
        <f>RANK(I450,$I$76:$I$999)</f>
        <v>376</v>
      </c>
      <c r="L450" s="190">
        <f>RANK(I450,$I$76:$I$460)</f>
        <v>375</v>
      </c>
      <c r="M450" s="173">
        <f>SUM(N450:R450)</f>
        <v>6486.8193107641064</v>
      </c>
      <c r="N450" s="174">
        <f>T450*(1+(IF((AG450+IF($D$62=1,15,0)+IF(F450="백어택",8,0))&gt;100,100,(AG450+IF($D$62=1,15,0)+IF(F450="백어택",8,0)))/100)*((AI450/100-1)))</f>
        <v>6486.8193107641064</v>
      </c>
      <c r="O450" s="174"/>
      <c r="P450" s="174"/>
      <c r="Q450" s="174"/>
      <c r="R450" s="175"/>
      <c r="S450" s="173">
        <f>SUM(T450:X450)*H450</f>
        <v>10349.357251190126</v>
      </c>
      <c r="T450" s="174">
        <f>AL450*AU450*AX450*IF(F450="백어택",1.2,1)</f>
        <v>3449.7857503967089</v>
      </c>
      <c r="U450" s="174"/>
      <c r="V450" s="174"/>
      <c r="W450" s="174"/>
      <c r="X450" s="175"/>
      <c r="Y450" s="173">
        <f>SUM(Z450:AD450)</f>
        <v>7417.0393633529238</v>
      </c>
      <c r="Z450" s="174">
        <f>T450*$D$58/100</f>
        <v>7417.0393633529238</v>
      </c>
      <c r="AA450" s="174"/>
      <c r="AB450" s="174"/>
      <c r="AC450" s="174"/>
      <c r="AD450" s="175"/>
      <c r="AE450" s="173">
        <f>AO450*(1-$D$17/100)</f>
        <v>5.9857079999999998</v>
      </c>
      <c r="AF450" s="174">
        <f>AP450</f>
        <v>36</v>
      </c>
      <c r="AG450" s="174">
        <f>IF($D$57+AT450&gt;100,100,$D$57+AT450)</f>
        <v>40.143699999999995</v>
      </c>
      <c r="AH450" s="174">
        <f>AQ450*AR450</f>
        <v>235</v>
      </c>
      <c r="AI450" s="174">
        <f>$D$58+$D$19</f>
        <v>282.85969999999998</v>
      </c>
      <c r="AJ450" s="174">
        <f>10*AS450/IF(AX450=1,5,3.5)</f>
        <v>2.8571428571428572</v>
      </c>
      <c r="AK450" s="174">
        <f>SUM(AL450:AN450)</f>
        <v>1368.9625993637735</v>
      </c>
      <c r="AL450" s="174">
        <f>((VLOOKUP(C450,$B$36:$AG$39,23,FALSE)+VLOOKUP(C450,$B$40:$AG$43,23,FALSE)*$D$54))*$D$59/100</f>
        <v>1368.9625993637735</v>
      </c>
      <c r="AM450" s="174"/>
      <c r="AN450" s="174"/>
      <c r="AO450" s="176">
        <v>6</v>
      </c>
      <c r="AP450" s="174">
        <v>36</v>
      </c>
      <c r="AQ450" s="175">
        <f>VLOOKUP(C450,$B$45:$AA$48,23,FALSE)</f>
        <v>235</v>
      </c>
      <c r="AR450" s="31">
        <f>IF(LEFT(E450,1)*1=1,$S$66,$R$66)</f>
        <v>1</v>
      </c>
      <c r="AS450" s="2">
        <f>IF(LEFT(E450,1)*1=2,$U$66,$T$66)</f>
        <v>1</v>
      </c>
      <c r="AT450" s="33">
        <f>IF(LEFT(E450,1)*1=3,$W$66,$V$66)</f>
        <v>15</v>
      </c>
      <c r="AU450" s="31">
        <f>IF(MID(E450,3,1)*1=1,$Y$66,$X$66)</f>
        <v>1.4</v>
      </c>
      <c r="AV450" s="2">
        <f>IF(MID(E450,3,1)*1=2,$AA$66,$Z$66)</f>
        <v>0</v>
      </c>
      <c r="AW450" s="33">
        <f>IF(MID(E450,3,1)*1=3,$AC$66,$AB$66)</f>
        <v>0</v>
      </c>
      <c r="AX450" s="31">
        <f>IF(MID(E450,5,1)*1=1,$AE$66,$AD$66)</f>
        <v>1.5</v>
      </c>
      <c r="AY450" s="33">
        <f>IF(MID(E450,5,1)*1=2,$AG$66,$AF$66)</f>
        <v>1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customHeight="1">
      <c r="A451" s="2"/>
      <c r="B451" s="107">
        <v>260</v>
      </c>
      <c r="C451" s="31">
        <v>10</v>
      </c>
      <c r="D451" s="106" t="s">
        <v>16</v>
      </c>
      <c r="E451" s="2" t="s">
        <v>145</v>
      </c>
      <c r="F451" s="2" t="s">
        <v>149</v>
      </c>
      <c r="G451" s="2"/>
      <c r="H451" s="33">
        <f>AX451*2</f>
        <v>2</v>
      </c>
      <c r="I451" s="173">
        <f>M451/AE451</f>
        <v>1083.717967993779</v>
      </c>
      <c r="J451" s="174">
        <f>AH451/AE451</f>
        <v>39.260184425969328</v>
      </c>
      <c r="K451" s="189">
        <f>RANK(I451,$I$76:$I$999)</f>
        <v>376</v>
      </c>
      <c r="L451" s="190">
        <f>RANK(I451,$I$76:$I$460)</f>
        <v>375</v>
      </c>
      <c r="M451" s="173">
        <f>SUM(N451:R451)</f>
        <v>6486.8193107641064</v>
      </c>
      <c r="N451" s="174">
        <f>T451*(1+(IF((AG451+IF($D$62=1,15,0)+IF(F451="백어택",8,0))&gt;100,100,(AG451+IF($D$62=1,15,0)+IF(F451="백어택",8,0)))/100)*((AI451/100-1)))</f>
        <v>6486.8193107641064</v>
      </c>
      <c r="O451" s="174"/>
      <c r="P451" s="174"/>
      <c r="Q451" s="174"/>
      <c r="R451" s="175"/>
      <c r="S451" s="173">
        <f>SUM(T451:X451)*H451</f>
        <v>6899.5715007934177</v>
      </c>
      <c r="T451" s="174">
        <f>AL451*AU451*AY451*IF(F451="백어택",1.2,1)</f>
        <v>3449.7857503967089</v>
      </c>
      <c r="U451" s="174"/>
      <c r="V451" s="174"/>
      <c r="W451" s="174"/>
      <c r="X451" s="175"/>
      <c r="Y451" s="173">
        <f>SUM(Z451:AD451)</f>
        <v>7417.0393633529238</v>
      </c>
      <c r="Z451" s="174">
        <f>T451*$D$58/100</f>
        <v>7417.0393633529238</v>
      </c>
      <c r="AA451" s="174"/>
      <c r="AB451" s="174"/>
      <c r="AC451" s="174"/>
      <c r="AD451" s="175"/>
      <c r="AE451" s="173">
        <f>AO451*(1-$D$17/100)</f>
        <v>5.9857079999999998</v>
      </c>
      <c r="AF451" s="174">
        <f>AP451</f>
        <v>36</v>
      </c>
      <c r="AG451" s="174">
        <f>IF($D$57+AT451&gt;100,100,$D$57+AT451)</f>
        <v>40.143699999999995</v>
      </c>
      <c r="AH451" s="174">
        <f>AQ451*AR451</f>
        <v>235</v>
      </c>
      <c r="AI451" s="174">
        <f>$D$58+$D$19</f>
        <v>282.85969999999998</v>
      </c>
      <c r="AJ451" s="174">
        <f>10*AS451/IF(AX451=1,5,3.5)</f>
        <v>2</v>
      </c>
      <c r="AK451" s="174">
        <f>SUM(AL451:AN451)</f>
        <v>1368.9625993637735</v>
      </c>
      <c r="AL451" s="174">
        <f>((VLOOKUP(C451,$B$36:$AG$39,23,FALSE)+VLOOKUP(C451,$B$40:$AG$43,23,FALSE)*$D$54))*$D$59/100</f>
        <v>1368.9625993637735</v>
      </c>
      <c r="AM451" s="174"/>
      <c r="AN451" s="174"/>
      <c r="AO451" s="176">
        <v>6</v>
      </c>
      <c r="AP451" s="174">
        <v>36</v>
      </c>
      <c r="AQ451" s="175">
        <f>VLOOKUP(C451,$B$45:$AA$48,23,FALSE)</f>
        <v>235</v>
      </c>
      <c r="AR451" s="31">
        <f>IF(LEFT(E451,1)*1=1,$S$66,$R$66)</f>
        <v>1</v>
      </c>
      <c r="AS451" s="2">
        <f>IF(LEFT(E451,1)*1=2,$U$66,$T$66)</f>
        <v>1</v>
      </c>
      <c r="AT451" s="33">
        <f>IF(LEFT(E451,1)*1=3,$W$66,$V$66)</f>
        <v>15</v>
      </c>
      <c r="AU451" s="31">
        <f>IF(MID(E451,3,1)*1=1,$Y$66,$X$66)</f>
        <v>1.4</v>
      </c>
      <c r="AV451" s="2">
        <f>IF(MID(E451,3,1)*1=2,$AA$66,$Z$66)</f>
        <v>0</v>
      </c>
      <c r="AW451" s="33">
        <f>IF(MID(E451,3,1)*1=3,$AC$66,$AB$66)</f>
        <v>0</v>
      </c>
      <c r="AX451" s="31">
        <f>IF(MID(E451,5,1)*1=1,$AE$66,$AD$66)</f>
        <v>1</v>
      </c>
      <c r="AY451" s="33">
        <f>IF(MID(E451,5,1)*1=2,$AG$66,$AF$66)</f>
        <v>1.5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customHeight="1">
      <c r="A452" s="2"/>
      <c r="B452" s="107">
        <v>524</v>
      </c>
      <c r="C452" s="31">
        <v>7</v>
      </c>
      <c r="D452" s="111" t="s">
        <v>14</v>
      </c>
      <c r="E452" s="2" t="s">
        <v>91</v>
      </c>
      <c r="F452" s="2"/>
      <c r="G452" s="2"/>
      <c r="H452" s="33" t="s">
        <v>81</v>
      </c>
      <c r="I452" s="173">
        <f>M452/AE452</f>
        <v>1080.6708374096231</v>
      </c>
      <c r="J452" s="174">
        <f>AH452/AE452</f>
        <v>20.992886621481624</v>
      </c>
      <c r="K452" s="189">
        <f>RANK(I452,$I$76:$I$999)</f>
        <v>378</v>
      </c>
      <c r="L452" s="190" t="e">
        <f>RANK(I452,$I$461:$I$888)</f>
        <v>#N/A</v>
      </c>
      <c r="M452" s="173">
        <f>SUM(N452:R452)</f>
        <v>23576.902617438864</v>
      </c>
      <c r="N452" s="174">
        <f>T452*(1+(IF((AG452+IF($D$62=1,15,0)+IF(F452="백어택",8,0))&gt;100,100,AG452+IF($D$62=1,15,0)+IF(F452="백어택",8,0))/100)*(AI452/100-1))</f>
        <v>7073.4352438829437</v>
      </c>
      <c r="O452" s="174">
        <f>U452*(1+((IF((AG452+IF($D$62=1,15,0)+IF(F452="백어택",8,0))&gt;100,100,AG452+IF($D$62=1,15,0)+IF(F452="백어택",8,0))/100)*(AI452/100-1)))</f>
        <v>7073.4352438829437</v>
      </c>
      <c r="P452" s="174">
        <f>V452*(1+(IF((AG452+IF($D$62=1,15,0)+IF(F452="백어택",8,0))&gt;100,100,AG452+IF($D$62=1,15,0)+IF(F452="백어택",8,0))/100)*(AI452/100-1))</f>
        <v>9430.032129672978</v>
      </c>
      <c r="Q452" s="174">
        <f>W452*(1+(IF((AG452+IF($D$62=1,15,0)+IF(F452="백어택",8,0))&gt;100,100,AG452+IF($D$62=1,15,0)+IF(F452="백어택",8,0))/100)*(AI452/100-1))</f>
        <v>0</v>
      </c>
      <c r="R452" s="175"/>
      <c r="S452" s="173">
        <f>SUM(T452:X452)</f>
        <v>18288.683226386875</v>
      </c>
      <c r="T452" s="174">
        <f>AL452*IF(H452="근접",AR452,1)*AU452*AY452*IF(F452="백어택",1.2,1)</f>
        <v>5486.8876797264566</v>
      </c>
      <c r="U452" s="174">
        <f>AM452*IF(H452="근접",AR452,1)*AU452*AY452*IF(F452="백어택",1.2,1)</f>
        <v>5486.8876797264566</v>
      </c>
      <c r="V452" s="174">
        <f>AN452*IF(H452="근접",AR452,1)*AU452*AY452*IF(F452="백어택",1.2,1)</f>
        <v>7314.9078669339624</v>
      </c>
      <c r="W452" s="174">
        <f>(AL452+AM452+AN452)*IF(H452="근접",AR452,1)*AU452*IF(AX452=1,0,0.6)*IF(F452="백어택",1.2,1)</f>
        <v>0</v>
      </c>
      <c r="X452" s="175"/>
      <c r="Y452" s="173">
        <f>SUM(Z452:AD452)</f>
        <v>39320.668936731781</v>
      </c>
      <c r="Z452" s="174">
        <f>T452*AI452/100</f>
        <v>11796.80851141188</v>
      </c>
      <c r="AA452" s="174">
        <f>U452*AI452/100</f>
        <v>11796.80851141188</v>
      </c>
      <c r="AB452" s="174">
        <f>V452*AI452/100</f>
        <v>15727.051913908019</v>
      </c>
      <c r="AC452" s="174">
        <f>W452*AI452/100</f>
        <v>0</v>
      </c>
      <c r="AD452" s="175"/>
      <c r="AE452" s="173">
        <f>AO452*(1-$D$20/100)*(1-$D$17/100)-AW452</f>
        <v>21.816913903176005</v>
      </c>
      <c r="AF452" s="174">
        <f>AP452</f>
        <v>36</v>
      </c>
      <c r="AG452" s="174">
        <f>IF($D$57&gt;100,100,$D$57)</f>
        <v>25.143699999999999</v>
      </c>
      <c r="AH452" s="174">
        <f>AQ452*AS452</f>
        <v>458</v>
      </c>
      <c r="AI452" s="174">
        <f>$D$58</f>
        <v>215</v>
      </c>
      <c r="AJ452" s="174">
        <f>10/3</f>
        <v>3.3333333333333335</v>
      </c>
      <c r="AK452" s="174">
        <f>SUM(AL452:AN452)</f>
        <v>18288.683226386875</v>
      </c>
      <c r="AL452" s="174">
        <f>(IF(H452="근접",$D$61*(VLOOKUP(C452,$B$36:$AG$39,19,FALSE)+VLOOKUP(C452,$B$40:$AG$43,19,FALSE)*$D$54),$D$60*(VLOOKUP(C452,$B$36:$AG$39,19,FALSE)+VLOOKUP(C452,$B$40:$AG$43,19,FALSE)*$D$54)))*$D$59/100</f>
        <v>5486.8876797264566</v>
      </c>
      <c r="AM452" s="174">
        <f>(IF(H452="근접",$D$61*(VLOOKUP(C452,$B$36:$AG$39,20,FALSE)+VLOOKUP(C452,$B$40:$AG$43,20,FALSE)*$D$54),$D$60*(VLOOKUP(C452,$B$36:$AG$39,20,FALSE)+VLOOKUP(C452,$B$40:$AG$43,20,FALSE)*$D$54)))*$D$59/100</f>
        <v>5486.8876797264566</v>
      </c>
      <c r="AN452" s="174">
        <f>(IF(H452="근접",$D$61*(VLOOKUP(C452,$B$36:$AG$39,21,FALSE)+VLOOKUP(C452,$B$40:$AG$43,21,FALSE)*$D$54),$D$60*(VLOOKUP(C452,$B$36:$AG$39,21,FALSE)+VLOOKUP(C452,$B$40:$AG$43,21,FALSE)*$D$54)))*$D$59/100</f>
        <v>7314.9078669339624</v>
      </c>
      <c r="AO452" s="176">
        <v>36</v>
      </c>
      <c r="AP452" s="174">
        <v>36</v>
      </c>
      <c r="AQ452" s="175">
        <f>VLOOKUP(C452,$B$45:$AA$48,19,FALSE)</f>
        <v>458</v>
      </c>
      <c r="AR452" s="31">
        <f>IF(LEFT(E452,1)*1=1,$S$64,$R$64)</f>
        <v>1</v>
      </c>
      <c r="AS452" s="2">
        <f>IF(LEFT(E452,1)*1=2,$U$64,$T$64)</f>
        <v>1</v>
      </c>
      <c r="AT452" s="33">
        <f>IF(LEFT(E452,1)*1=3,$W$64,$V$64)</f>
        <v>0</v>
      </c>
      <c r="AU452" s="31">
        <f>IF(MID(E452,3,1)*1=1,$Y$64,$X$64)</f>
        <v>1</v>
      </c>
      <c r="AV452" s="2">
        <f>IF(MID(E452,3,1)*1=2,$AA$64,$Z$64)</f>
        <v>0</v>
      </c>
      <c r="AW452" s="33">
        <f>IF(MID(E452,3,1)*1=3,$AC$64,$AB$64)</f>
        <v>6</v>
      </c>
      <c r="AX452" s="31">
        <f>IF(MID(E452,5,1)*1=1,$AE$64,$AD$64)</f>
        <v>1</v>
      </c>
      <c r="AY452" s="33">
        <f>IF(MID(E452,5,1)*1=2,$AG$64,$AF$64)</f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customHeight="1">
      <c r="A453" s="2"/>
      <c r="B453" s="107">
        <v>530</v>
      </c>
      <c r="C453" s="31">
        <v>7</v>
      </c>
      <c r="D453" s="111" t="s">
        <v>14</v>
      </c>
      <c r="E453" s="2" t="s">
        <v>103</v>
      </c>
      <c r="F453" s="2"/>
      <c r="G453" s="2"/>
      <c r="H453" s="33" t="s">
        <v>81</v>
      </c>
      <c r="I453" s="173">
        <f>M453/AE453</f>
        <v>1080.6708374096231</v>
      </c>
      <c r="J453" s="174">
        <f>AH453/AE453</f>
        <v>10.496443310740812</v>
      </c>
      <c r="K453" s="189">
        <f>RANK(I453,$I$76:$I$999)</f>
        <v>378</v>
      </c>
      <c r="L453" s="190" t="e">
        <f>RANK(I453,$I$461:$I$888)</f>
        <v>#N/A</v>
      </c>
      <c r="M453" s="173">
        <f>SUM(N453:R453)</f>
        <v>23576.902617438864</v>
      </c>
      <c r="N453" s="174">
        <f>T453*(1+(IF((AG453+IF($D$62=1,15,0)+IF(F453="백어택",8,0))&gt;100,100,AG453+IF($D$62=1,15,0)+IF(F453="백어택",8,0))/100)*(AI453/100-1))</f>
        <v>7073.4352438829437</v>
      </c>
      <c r="O453" s="174">
        <f>U453*(1+((IF((AG453+IF($D$62=1,15,0)+IF(F453="백어택",8,0))&gt;100,100,AG453+IF($D$62=1,15,0)+IF(F453="백어택",8,0))/100)*(AI453/100-1)))</f>
        <v>7073.4352438829437</v>
      </c>
      <c r="P453" s="174">
        <f>V453*(1+(IF((AG453+IF($D$62=1,15,0)+IF(F453="백어택",8,0))&gt;100,100,AG453+IF($D$62=1,15,0)+IF(F453="백어택",8,0))/100)*(AI453/100-1))</f>
        <v>9430.032129672978</v>
      </c>
      <c r="Q453" s="174">
        <f>W453*(1+(IF((AG453+IF($D$62=1,15,0)+IF(F453="백어택",8,0))&gt;100,100,AG453+IF($D$62=1,15,0)+IF(F453="백어택",8,0))/100)*(AI453/100-1))</f>
        <v>0</v>
      </c>
      <c r="R453" s="175"/>
      <c r="S453" s="173">
        <f>SUM(T453:X453)</f>
        <v>18288.683226386875</v>
      </c>
      <c r="T453" s="174">
        <f>AL453*IF(H453="근접",AR453,1)*AU453*AY453*IF(F453="백어택",1.2,1)</f>
        <v>5486.8876797264566</v>
      </c>
      <c r="U453" s="174">
        <f>AM453*IF(H453="근접",AR453,1)*AU453*AY453*IF(F453="백어택",1.2,1)</f>
        <v>5486.8876797264566</v>
      </c>
      <c r="V453" s="174">
        <f>AN453*IF(H453="근접",AR453,1)*AU453*AY453*IF(F453="백어택",1.2,1)</f>
        <v>7314.9078669339624</v>
      </c>
      <c r="W453" s="174">
        <f>(AL453+AM453+AN453)*IF(H453="근접",AR453,1)*AU453*IF(AX453=1,0,0.6)*IF(F453="백어택",1.2,1)</f>
        <v>0</v>
      </c>
      <c r="X453" s="175"/>
      <c r="Y453" s="173">
        <f>SUM(Z453:AD453)</f>
        <v>39320.668936731781</v>
      </c>
      <c r="Z453" s="174">
        <f>T453*AI453/100</f>
        <v>11796.80851141188</v>
      </c>
      <c r="AA453" s="174">
        <f>U453*AI453/100</f>
        <v>11796.80851141188</v>
      </c>
      <c r="AB453" s="174">
        <f>V453*AI453/100</f>
        <v>15727.051913908019</v>
      </c>
      <c r="AC453" s="174">
        <f>W453*AI453/100</f>
        <v>0</v>
      </c>
      <c r="AD453" s="175"/>
      <c r="AE453" s="173">
        <f>AO453*(1-$D$20/100)*(1-$D$17/100)-AW453</f>
        <v>21.816913903176005</v>
      </c>
      <c r="AF453" s="174">
        <f>AP453</f>
        <v>36</v>
      </c>
      <c r="AG453" s="174">
        <f>IF($D$57&gt;100,100,$D$57)</f>
        <v>25.143699999999999</v>
      </c>
      <c r="AH453" s="174">
        <f>AQ453*AS453</f>
        <v>229</v>
      </c>
      <c r="AI453" s="174">
        <f>$D$58</f>
        <v>215</v>
      </c>
      <c r="AJ453" s="174">
        <f>10/3</f>
        <v>3.3333333333333335</v>
      </c>
      <c r="AK453" s="174">
        <f>SUM(AL453:AN453)</f>
        <v>18288.683226386875</v>
      </c>
      <c r="AL453" s="174">
        <f>(IF(H453="근접",$D$61*(VLOOKUP(C453,$B$36:$AG$39,19,FALSE)+VLOOKUP(C453,$B$40:$AG$43,19,FALSE)*$D$54),$D$60*(VLOOKUP(C453,$B$36:$AG$39,19,FALSE)+VLOOKUP(C453,$B$40:$AG$43,19,FALSE)*$D$54)))*$D$59/100</f>
        <v>5486.8876797264566</v>
      </c>
      <c r="AM453" s="174">
        <f>(IF(H453="근접",$D$61*(VLOOKUP(C453,$B$36:$AG$39,20,FALSE)+VLOOKUP(C453,$B$40:$AG$43,20,FALSE)*$D$54),$D$60*(VLOOKUP(C453,$B$36:$AG$39,20,FALSE)+VLOOKUP(C453,$B$40:$AG$43,20,FALSE)*$D$54)))*$D$59/100</f>
        <v>5486.8876797264566</v>
      </c>
      <c r="AN453" s="174">
        <f>(IF(H453="근접",$D$61*(VLOOKUP(C453,$B$36:$AG$39,21,FALSE)+VLOOKUP(C453,$B$40:$AG$43,21,FALSE)*$D$54),$D$60*(VLOOKUP(C453,$B$36:$AG$39,21,FALSE)+VLOOKUP(C453,$B$40:$AG$43,21,FALSE)*$D$54)))*$D$59/100</f>
        <v>7314.9078669339624</v>
      </c>
      <c r="AO453" s="176">
        <v>36</v>
      </c>
      <c r="AP453" s="174">
        <v>36</v>
      </c>
      <c r="AQ453" s="175">
        <f>VLOOKUP(C453,$B$45:$AA$48,19,FALSE)</f>
        <v>458</v>
      </c>
      <c r="AR453" s="31">
        <f>IF(LEFT(E453,1)*1=1,$S$64,$R$64)</f>
        <v>1</v>
      </c>
      <c r="AS453" s="2">
        <f>IF(LEFT(E453,1)*1=2,$U$64,$T$64)</f>
        <v>0.5</v>
      </c>
      <c r="AT453" s="33">
        <f>IF(LEFT(E453,1)*1=3,$W$64,$V$64)</f>
        <v>0</v>
      </c>
      <c r="AU453" s="31">
        <f>IF(MID(E453,3,1)*1=1,$Y$64,$X$64)</f>
        <v>1</v>
      </c>
      <c r="AV453" s="2">
        <f>IF(MID(E453,3,1)*1=2,$AA$64,$Z$64)</f>
        <v>0</v>
      </c>
      <c r="AW453" s="33">
        <f>IF(MID(E453,3,1)*1=3,$AC$64,$AB$64)</f>
        <v>6</v>
      </c>
      <c r="AX453" s="31">
        <f>IF(MID(E453,5,1)*1=1,$AE$64,$AD$64)</f>
        <v>1</v>
      </c>
      <c r="AY453" s="33">
        <f>IF(MID(E453,5,1)*1=2,$AG$64,$AF$64)</f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customHeight="1">
      <c r="A454" s="2"/>
      <c r="B454" s="107">
        <v>110</v>
      </c>
      <c r="C454" s="31">
        <v>10</v>
      </c>
      <c r="D454" s="106" t="s">
        <v>6</v>
      </c>
      <c r="E454" s="2" t="s">
        <v>146</v>
      </c>
      <c r="F454" s="2"/>
      <c r="G454" s="2" t="s">
        <v>86</v>
      </c>
      <c r="H454" s="33"/>
      <c r="I454" s="173">
        <f>M454/AE454</f>
        <v>1077.1935982957302</v>
      </c>
      <c r="J454" s="174">
        <f>AH454/AE454</f>
        <v>23.505991271208018</v>
      </c>
      <c r="K454" s="189">
        <f>RANK(I454,$I$76:$I$999)</f>
        <v>380</v>
      </c>
      <c r="L454" s="190">
        <f>RANK(I454,$I$76:$I$460)</f>
        <v>379</v>
      </c>
      <c r="M454" s="173">
        <f>SUM(N454:R454)</f>
        <v>21492.554462891796</v>
      </c>
      <c r="N454" s="174">
        <f>T454*(1+(IF((AG454+IF($D$62=1,15,0)+IF(F454="백어택",8,0))&gt;100,100,(AG454+IF($D$62=1,15,0)+IF(F454="백어택",8,0)))/100)*((AI454/100-1)))</f>
        <v>21492.554462891796</v>
      </c>
      <c r="O454" s="174"/>
      <c r="P454" s="174"/>
      <c r="Q454" s="174"/>
      <c r="R454" s="175"/>
      <c r="S454" s="173">
        <f>SUM(T454:X454)</f>
        <v>14723.177094189037</v>
      </c>
      <c r="T454" s="174">
        <f>AL454*AW454*AT454*AX454*AY454</f>
        <v>14723.177094189037</v>
      </c>
      <c r="U454" s="174"/>
      <c r="V454" s="174"/>
      <c r="W454" s="174"/>
      <c r="X454" s="175"/>
      <c r="Y454" s="173">
        <f>SUM(Z454:AD454)</f>
        <v>31654.83075250643</v>
      </c>
      <c r="Z454" s="174">
        <f>T454*$D$58/100</f>
        <v>31654.83075250643</v>
      </c>
      <c r="AA454" s="174"/>
      <c r="AB454" s="174"/>
      <c r="AC454" s="174"/>
      <c r="AD454" s="175"/>
      <c r="AE454" s="173">
        <f>AO454*(1-$D$17/100)</f>
        <v>19.952359999999999</v>
      </c>
      <c r="AF454" s="174">
        <f>AP454</f>
        <v>36</v>
      </c>
      <c r="AG454" s="174">
        <f>IF($D$57+AV454&gt;100,100,$D$57+AV454)</f>
        <v>25.143699999999999</v>
      </c>
      <c r="AH454" s="174">
        <f>AQ454*AR454</f>
        <v>469</v>
      </c>
      <c r="AI454" s="174">
        <f>$D$58+$D$19</f>
        <v>282.85969999999998</v>
      </c>
      <c r="AJ454" s="174">
        <f>10/IF(AX454=1,IF(AY454=1,5,6),4)</f>
        <v>2.5</v>
      </c>
      <c r="AK454" s="174">
        <f>SUM(AL454:AN454)</f>
        <v>7668.3214032234573</v>
      </c>
      <c r="AL454" s="174">
        <f>(VLOOKUP(C454,$B$36:$AG$39,7,FALSE)+VLOOKUP(C454,$B$40:$AG$43,7,FALSE)*$D$54)*$D$59/100</f>
        <v>7668.3214032234573</v>
      </c>
      <c r="AM454" s="174"/>
      <c r="AN454" s="174"/>
      <c r="AO454" s="176">
        <v>20</v>
      </c>
      <c r="AP454" s="174">
        <v>36</v>
      </c>
      <c r="AQ454" s="175">
        <f>VLOOKUP(C454,$B$45:$AA$48,7,FALSE)</f>
        <v>469</v>
      </c>
      <c r="AR454" s="31">
        <f>IF(LEFT(E454,1)*1=1,$S$56,$R$56)</f>
        <v>1</v>
      </c>
      <c r="AS454" s="2">
        <f>IF(LEFT(E454,1)*1=2,$U$56,$T$56)</f>
        <v>0</v>
      </c>
      <c r="AT454" s="33">
        <f>IF(LEFT(E454,1)*1=3,$W$56,$V$56)</f>
        <v>1.2</v>
      </c>
      <c r="AU454" s="31">
        <f>IF(MID(E454,3,1)*1=1,$Y$56,$X$56)</f>
        <v>0</v>
      </c>
      <c r="AV454" s="2">
        <f>IF(MID(E454,3,1)*1=2,$AA$56,$Z$56)</f>
        <v>0</v>
      </c>
      <c r="AW454" s="33">
        <f>IF(MID(E454,3,1)*1=3,$AC$56,$AB$56)</f>
        <v>1</v>
      </c>
      <c r="AX454" s="31">
        <f>IF(MID(E454,5,1)*1=1,$AE$56,$AD$56)</f>
        <v>1.6</v>
      </c>
      <c r="AY454" s="33">
        <f>IF(MID(E454,5,1)*1=2,$AG$56,$AF$56)</f>
        <v>1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customHeight="1">
      <c r="A455" s="2"/>
      <c r="B455" s="107">
        <v>655</v>
      </c>
      <c r="C455" s="31">
        <v>4</v>
      </c>
      <c r="D455" s="111" t="s">
        <v>18</v>
      </c>
      <c r="E455" s="2" t="s">
        <v>148</v>
      </c>
      <c r="F455" s="2"/>
      <c r="G455" s="2"/>
      <c r="H455" s="33" t="s">
        <v>81</v>
      </c>
      <c r="I455" s="173">
        <f>M455/AE455</f>
        <v>1076.7647137085955</v>
      </c>
      <c r="J455" s="174">
        <f>AH455/AE455</f>
        <v>13.682045101555167</v>
      </c>
      <c r="K455" s="189">
        <f>RANK(I455,$I$76:$I$999)</f>
        <v>381</v>
      </c>
      <c r="L455" s="190" t="e">
        <f>RANK(I455,$I$461:$I$888)</f>
        <v>#N/A</v>
      </c>
      <c r="M455" s="173">
        <f>SUM(N455:R455)</f>
        <v>15661.122035305591</v>
      </c>
      <c r="N455" s="174">
        <f>T455*(1+(IF((AG455+IF($D$62=1,15,0)+IF(F455="백어택",8,0))&gt;100,100,AG455+IF($D$62=1,15,0)+IF(F455="백어택",8,0))/100)*(AI455/100-1))</f>
        <v>9396.0858919818038</v>
      </c>
      <c r="O455" s="174">
        <f>U455*(1+(IF(($D$57+IF($D$62=1,15,0)+IF(F455="백어택",8,0))&gt;100,100,$D$57+IF($D$62=1,15,0)+IF(F455="백어택",8,0))/100)*(AI455/100-1))</f>
        <v>6265.0361433237877</v>
      </c>
      <c r="P455" s="174"/>
      <c r="Q455" s="174"/>
      <c r="R455" s="175"/>
      <c r="S455" s="173">
        <f>SUM(T455:X455)</f>
        <v>12148.385414360459</v>
      </c>
      <c r="T455" s="174">
        <f>AL455*IF(H455="근접",AT455,IF(AV455=1,AT455,1))*AU455*AX455*IF(F455="백어택",1.2,1)</f>
        <v>7288.5756553650726</v>
      </c>
      <c r="U455" s="174">
        <f>IF(AX455=1,AM455*IF(H455="근접",AT455,IF(AV455=1,AT455,1)),0)*AU455*AY455*IF(AX455=1,1,0)*IF(F455="백어택",1.2,1)</f>
        <v>4859.8097589953868</v>
      </c>
      <c r="V455" s="174"/>
      <c r="W455" s="174"/>
      <c r="X455" s="175"/>
      <c r="Y455" s="173">
        <f>SUM(Z455:AD455)</f>
        <v>26119.028640874989</v>
      </c>
      <c r="Z455" s="174">
        <f>T455*$D$58/100</f>
        <v>15670.437659034906</v>
      </c>
      <c r="AA455" s="174">
        <f>U455*$D$58/100</f>
        <v>10448.590981840081</v>
      </c>
      <c r="AB455" s="174"/>
      <c r="AC455" s="174"/>
      <c r="AD455" s="175"/>
      <c r="AE455" s="173">
        <f>(AO455*(1-$D$20/100)*(1-$D$17/100)-AR455)*IF(AW455="보스대상",1,POWER(0.85,AW455))</f>
        <v>14.544609268784001</v>
      </c>
      <c r="AF455" s="174">
        <f>AP455</f>
        <v>36</v>
      </c>
      <c r="AG455" s="174">
        <f>IF($D$57&gt;100,100,$D$57)</f>
        <v>25.143699999999999</v>
      </c>
      <c r="AH455" s="174">
        <f>AQ455</f>
        <v>199</v>
      </c>
      <c r="AI455" s="174">
        <f>$D$58</f>
        <v>215</v>
      </c>
      <c r="AJ455" s="174">
        <f>10*AS455/IF(AX455=1,IF(AY455=1,4.5,4),4)</f>
        <v>2.2222222222222223</v>
      </c>
      <c r="AK455" s="174">
        <f>SUM(AL455:AN455)</f>
        <v>12148.385414360459</v>
      </c>
      <c r="AL455" s="174">
        <f>IF(AV455=1,$D$61*(VLOOKUP(C455,$B$36:$AG$39,25,FALSE)+VLOOKUP(C455,$B$40:$AG$43,25,FALSE)*$D$54),(IF(H455="근접",$D$61*(VLOOKUP(C455,$B$36:$AG$39,25,FALSE)+VLOOKUP(C455,$B$40:$AG$43,25,FALSE)*$D$54),$D$60*(VLOOKUP(C455,$B$36:$AG$39,25,FALSE)+VLOOKUP(C455,$B$40:$AG$43,25,FALSE)*$D$54))))*$D$59/100</f>
        <v>7288.5756553650726</v>
      </c>
      <c r="AM455" s="174">
        <f>(IF(AV455=1,$D$61*(VLOOKUP(C455,$B$36:$AG$39,26,FALSE)+VLOOKUP(C455,$B$40:$AG$43,26,FALSE)*$D$54),IF(H455="근접",$D$61*(VLOOKUP(C455,$B$36:$AG$39,26,FALSE)+VLOOKUP(C455,$B$40:$AG$43,26,FALSE)*$D$54),$D$60*(VLOOKUP(C455,$B$36:$AG$39,26,FALSE)+VLOOKUP(C455,$B$40:$AG$43,26,FALSE)*$D$54))))*$D$59/100</f>
        <v>4859.8097589953868</v>
      </c>
      <c r="AN455" s="174"/>
      <c r="AO455" s="176">
        <v>24</v>
      </c>
      <c r="AP455" s="174">
        <v>36</v>
      </c>
      <c r="AQ455" s="175">
        <f>VLOOKUP(C455,$B$45:$AA$48,25,FALSE)</f>
        <v>199</v>
      </c>
      <c r="AR455" s="31">
        <f>IF(LEFT(E455,1)*1=1,$S$68,$R$68)</f>
        <v>4</v>
      </c>
      <c r="AS455" s="2">
        <f>IF(LEFT(E455,1)*1=2,$U$68,$T$68)</f>
        <v>1</v>
      </c>
      <c r="AT455" s="33">
        <f>IF(LEFT(E455,1)*1=3,$W$68,$V$68)</f>
        <v>1</v>
      </c>
      <c r="AU455" s="31">
        <f>IF(MID(E455,3,1)*1=1,$Y$68,$X$68)</f>
        <v>1</v>
      </c>
      <c r="AV455" s="2">
        <f>IF(MID(E455,3,1)*1=2,$AA$68,$Z$68)</f>
        <v>0</v>
      </c>
      <c r="AW455" s="33" t="str">
        <f>IF(MID(E455,3,1)*1=3,$AC$68,$AB$68)</f>
        <v>보스대상</v>
      </c>
      <c r="AX455" s="31">
        <f>IF(MID(E455,5,1)*1=1,$AE$68,$AD$68)</f>
        <v>1</v>
      </c>
      <c r="AY455" s="33">
        <f>IF(MID(E455,5,1)*1=2,$AG$68,$AF$68)</f>
        <v>1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customHeight="1">
      <c r="A456" s="2"/>
      <c r="B456" s="107">
        <v>893</v>
      </c>
      <c r="C456" s="31">
        <v>10</v>
      </c>
      <c r="D456" s="113" t="s">
        <v>19</v>
      </c>
      <c r="E456" s="2" t="s">
        <v>92</v>
      </c>
      <c r="F456" s="2"/>
      <c r="G456" s="2"/>
      <c r="H456" s="33">
        <f>IF(AY456=1,4,6)</f>
        <v>6</v>
      </c>
      <c r="I456" s="173">
        <f>M456/AE456</f>
        <v>908.86068242534725</v>
      </c>
      <c r="J456" s="174">
        <f>AH456/AE456</f>
        <v>21.760166048861723</v>
      </c>
      <c r="K456" s="189">
        <f>RANK(I456,$I$76:$I$999)</f>
        <v>507</v>
      </c>
      <c r="L456" s="190" t="e">
        <f>RANK(I456,$I$889:$I$999)</f>
        <v>#N/A</v>
      </c>
      <c r="M456" s="173">
        <f>SUM(N456:R456)*(1+$D$22/100)</f>
        <v>21760.69863071544</v>
      </c>
      <c r="N456" s="174">
        <f>T456*(1+(IF(($D$57+IF($D$62=1,15,0)+IF(F455="백어택",8,0))&gt;100,100,$D$57+IF($D$62=1,15,0)+IF(F455="백어택",8,0))/100)*(AI455/100-1))</f>
        <v>14675.689572807583</v>
      </c>
      <c r="O456" s="174">
        <f>U456*(1+(AG456/100)*(AI456/100-1))</f>
        <v>4952.0365782552453</v>
      </c>
      <c r="P456" s="174"/>
      <c r="Q456" s="174"/>
      <c r="R456" s="175"/>
      <c r="S456" s="173">
        <f>SUM(T456:X456)</f>
        <v>15225.293663703982</v>
      </c>
      <c r="T456" s="174">
        <f>AL456*AU456</f>
        <v>11383.982115078301</v>
      </c>
      <c r="U456" s="174">
        <f>AM456*AU456</f>
        <v>3841.3115486256811</v>
      </c>
      <c r="V456" s="174"/>
      <c r="W456" s="174"/>
      <c r="X456" s="175"/>
      <c r="Y456" s="173">
        <f>SUM(Z456:AD456)</f>
        <v>32734.38137696356</v>
      </c>
      <c r="Z456" s="174">
        <f>T456*$D$58/100</f>
        <v>24475.561547418347</v>
      </c>
      <c r="AA456" s="174">
        <f>U456*$D$58/100</f>
        <v>8258.8198295452148</v>
      </c>
      <c r="AB456" s="174"/>
      <c r="AC456" s="174"/>
      <c r="AD456" s="175"/>
      <c r="AE456" s="173">
        <f>AO456*(1-$D$17/100)</f>
        <v>23.942831999999999</v>
      </c>
      <c r="AF456" s="174">
        <f>AP456</f>
        <v>36</v>
      </c>
      <c r="AG456" s="174">
        <f>IF($D$57+AT456+IF($D$62=1,15,0)&gt;100,100,$D$57+AT456+IF($D$62=1,15,0))</f>
        <v>25.143699999999999</v>
      </c>
      <c r="AH456" s="174">
        <f>AQ456</f>
        <v>521</v>
      </c>
      <c r="AI456" s="174">
        <f>$D$58</f>
        <v>215</v>
      </c>
      <c r="AJ456" s="174">
        <f>10/IF(AY456=1,(2.5+AX456),2)</f>
        <v>5</v>
      </c>
      <c r="AK456" s="174">
        <f>SUM(AL456:AN456)</f>
        <v>15225.293663703982</v>
      </c>
      <c r="AL456" s="174">
        <f>(H456-1)*(VLOOKUP(C456,$B$36:$AG$39,27,FALSE)+VLOOKUP(C456,$B$40:$AG$43,27,FALSE)*$D$54)*$D$59/100</f>
        <v>11383.982115078301</v>
      </c>
      <c r="AM456" s="174">
        <f>(VLOOKUP(C456,$B$36:$AG$39,28,FALSE)+VLOOKUP(C456,$B$40:$AG$43,28,FALSE)*$D$54)*$D$59/100</f>
        <v>3841.3115486256811</v>
      </c>
      <c r="AN456" s="174"/>
      <c r="AO456" s="176">
        <v>24</v>
      </c>
      <c r="AP456" s="174">
        <v>36</v>
      </c>
      <c r="AQ456" s="175">
        <f>VLOOKUP(C456,$B$45:$AG$48,27,FALSE)</f>
        <v>521</v>
      </c>
      <c r="AR456" s="31">
        <f>IF(LEFT(E456,1)*1=1,$S$69,$R$69)</f>
        <v>0</v>
      </c>
      <c r="AS456" s="2">
        <f>IF(LEFT(E456,1)*1=2,$U$69,$T$69)</f>
        <v>0</v>
      </c>
      <c r="AT456" s="33">
        <f>IF(LEFT(E456,1)*1=3,$W$69,$V$69)</f>
        <v>0</v>
      </c>
      <c r="AU456" s="31">
        <f>IF(MID(E456,3,1)*1=1,$Y$69,$X$69)</f>
        <v>1</v>
      </c>
      <c r="AV456" s="2">
        <f>IF(MID(E456,3,1)*1=2,$AA$69,$Z$69)</f>
        <v>0</v>
      </c>
      <c r="AW456" s="33">
        <f>IF(MID(E456,3,1)*1=3,$AC$69,$AB$69)</f>
        <v>0</v>
      </c>
      <c r="AX456" s="31">
        <f>IF(MID(E456,5,1)*1=1,$AE$69,$AD$69)</f>
        <v>0</v>
      </c>
      <c r="AY456" s="33">
        <f>IF(MID(E456,5,1)*1=2,$AG$69,$AF$69)</f>
        <v>2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customHeight="1">
      <c r="A457" s="2"/>
      <c r="B457" s="107">
        <v>295</v>
      </c>
      <c r="C457" s="31">
        <v>10</v>
      </c>
      <c r="D457" s="106" t="s">
        <v>17</v>
      </c>
      <c r="E457" s="2" t="s">
        <v>141</v>
      </c>
      <c r="F457" s="2"/>
      <c r="G457" s="2"/>
      <c r="H457" s="33">
        <f>IF(AY457=1,3,2)</f>
        <v>2</v>
      </c>
      <c r="I457" s="173">
        <f>M457/AE457</f>
        <v>1075.3004572723746</v>
      </c>
      <c r="J457" s="174">
        <f>AH457/AE457</f>
        <v>34.707673678702669</v>
      </c>
      <c r="K457" s="189">
        <f>RANK(I457,$I$76:$I$999)</f>
        <v>382</v>
      </c>
      <c r="L457" s="190">
        <f>RANK(I457,$I$76:$I$460)</f>
        <v>381</v>
      </c>
      <c r="M457" s="173">
        <f>SUM(N457:R457)</f>
        <v>8581.9127326652142</v>
      </c>
      <c r="N457" s="174">
        <f>T457*(1+(IF((AG457+IF($D$62=1,15,0)+IF(F457="백어택",8,0))&gt;100,100,(AG457+IF($D$62=1,15,0)+IF(F457="백어택",8,0)))/100)*((AI457/100-1)))</f>
        <v>3575.7969719438393</v>
      </c>
      <c r="O457" s="174">
        <f>U457*(1+(IF((AG457+IF($D$62=1,15,0)+IF(F457="백어택",8,0))&gt;100,100,(AG457+IF($D$62=1,15,0)+IF(F457="백어택",8,0)))/100)*((AI457/100-1)))</f>
        <v>5006.1157607213745</v>
      </c>
      <c r="P457" s="174">
        <f>V457*(1+(IF((AG457+IF($D$62=1,15,0)+IF(F457="백어택",8,0))&gt;100,100,(AG457+IF($D$62=1,15,0)+IF(F457="백어택",8,0)))/100)*((AI457/100-1)))</f>
        <v>0</v>
      </c>
      <c r="Q457" s="174"/>
      <c r="R457" s="175"/>
      <c r="S457" s="173">
        <f>SUM(T457:X457)</f>
        <v>3033.9821235281006</v>
      </c>
      <c r="T457" s="174">
        <f>AL457*AV457</f>
        <v>1264.1592181367087</v>
      </c>
      <c r="U457" s="174">
        <f>AL457*AW457</f>
        <v>1769.8229053913919</v>
      </c>
      <c r="V457" s="174">
        <f>IF(H457=3,AL457,0)*(1+AW457-1+AW457-1)</f>
        <v>0</v>
      </c>
      <c r="W457" s="174"/>
      <c r="X457" s="175"/>
      <c r="Y457" s="173">
        <f>SUM(Z457:AD457)</f>
        <v>8581.9127326652142</v>
      </c>
      <c r="Z457" s="174">
        <f>T457*AI457/100</f>
        <v>3575.7969719438393</v>
      </c>
      <c r="AA457" s="174">
        <f>U457*AI457/100</f>
        <v>5006.1157607213745</v>
      </c>
      <c r="AB457" s="174">
        <f>V457*AI457/100</f>
        <v>0</v>
      </c>
      <c r="AC457" s="174"/>
      <c r="AD457" s="175"/>
      <c r="AE457" s="173">
        <f>AO457*(1-$D$17/100)</f>
        <v>7.980944</v>
      </c>
      <c r="AF457" s="174">
        <f>AP457</f>
        <v>36</v>
      </c>
      <c r="AG457" s="174">
        <f>IF($D$57+AX457&gt;100,100,$D$57+AX457)</f>
        <v>100</v>
      </c>
      <c r="AH457" s="174">
        <f>AQ457</f>
        <v>277</v>
      </c>
      <c r="AI457" s="174">
        <f>$D$58+$D$19</f>
        <v>282.85969999999998</v>
      </c>
      <c r="AJ457" s="174">
        <f>10*AR457/IF(AT457=0,IF(AY457=0,8,5),5)</f>
        <v>1.25</v>
      </c>
      <c r="AK457" s="174">
        <f>H457*SUM(AL457:AN457)</f>
        <v>2528.3184362734173</v>
      </c>
      <c r="AL457" s="174">
        <f>((VLOOKUP(C457,$B$36:$AG$39,24,FALSE)+VLOOKUP(C457,$B$40:$AG$43,24,FALSE)*$D$54))*$D$59/100</f>
        <v>1264.1592181367087</v>
      </c>
      <c r="AM457" s="174"/>
      <c r="AN457" s="174"/>
      <c r="AO457" s="176">
        <v>8</v>
      </c>
      <c r="AP457" s="174">
        <v>36</v>
      </c>
      <c r="AQ457" s="175">
        <f>VLOOKUP(C457,$B$45:$AA$48,24,FALSE)</f>
        <v>277</v>
      </c>
      <c r="AR457" s="31">
        <f>IF(LEFT(E457,1)*1=1,$S$67,$R$67)</f>
        <v>1</v>
      </c>
      <c r="AS457" s="2">
        <f>IF(LEFT(E457,1)*1=2,$U$67,$T$67)</f>
        <v>0</v>
      </c>
      <c r="AT457" s="33">
        <f>IF(LEFT(E457,1)*1=3,$W$67,$V$67)</f>
        <v>0</v>
      </c>
      <c r="AU457" s="31">
        <f>IF(MID(E457,3,1)*1=1,$Y$67,$X$67)</f>
        <v>0</v>
      </c>
      <c r="AV457" s="2">
        <f>IF(MID(E457,3,1)*1=2,$AA$67,$Z$67)</f>
        <v>1</v>
      </c>
      <c r="AW457" s="33">
        <f>IF(MID(E457,3,1)*1=3,$AC$67,$AB$67)</f>
        <v>1.4</v>
      </c>
      <c r="AX457" s="31">
        <f>IF(MID(E457,5,1)*1=1,$AE$67,$AD$67)</f>
        <v>80</v>
      </c>
      <c r="AY457" s="33">
        <f>IF(MID(E457,5,1)*1=2,$AG$67,$AF$67)</f>
        <v>0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customHeight="1">
      <c r="A458" s="2"/>
      <c r="B458" s="107">
        <v>298</v>
      </c>
      <c r="C458" s="31">
        <v>10</v>
      </c>
      <c r="D458" s="106" t="s">
        <v>17</v>
      </c>
      <c r="E458" s="2" t="s">
        <v>156</v>
      </c>
      <c r="F458" s="2"/>
      <c r="G458" s="2"/>
      <c r="H458" s="33">
        <f>IF(AY458=1,3,2)</f>
        <v>2</v>
      </c>
      <c r="I458" s="173">
        <f>M458/AE458</f>
        <v>1075.3004572723746</v>
      </c>
      <c r="J458" s="174">
        <f>AH458/AE458</f>
        <v>34.707673678702669</v>
      </c>
      <c r="K458" s="189">
        <f>RANK(I458,$I$76:$I$999)</f>
        <v>382</v>
      </c>
      <c r="L458" s="190">
        <f>RANK(I458,$I$76:$I$460)</f>
        <v>381</v>
      </c>
      <c r="M458" s="173">
        <f>SUM(N458:R458)</f>
        <v>8581.9127326652142</v>
      </c>
      <c r="N458" s="174">
        <f>T458*(1+(IF((AG458+IF($D$62=1,15,0)+IF(F458="백어택",8,0))&gt;100,100,(AG458+IF($D$62=1,15,0)+IF(F458="백어택",8,0)))/100)*((AI458/100-1)))</f>
        <v>3575.7969719438393</v>
      </c>
      <c r="O458" s="174">
        <f>U458*(1+(IF((AG458+IF($D$62=1,15,0)+IF(F458="백어택",8,0))&gt;100,100,(AG458+IF($D$62=1,15,0)+IF(F458="백어택",8,0)))/100)*((AI458/100-1)))</f>
        <v>5006.1157607213745</v>
      </c>
      <c r="P458" s="174">
        <f>V458*(1+(IF((AG458+IF($D$62=1,15,0)+IF(F458="백어택",8,0))&gt;100,100,(AG458+IF($D$62=1,15,0)+IF(F458="백어택",8,0)))/100)*((AI458/100-1)))</f>
        <v>0</v>
      </c>
      <c r="Q458" s="174"/>
      <c r="R458" s="175"/>
      <c r="S458" s="173">
        <f>SUM(T458:X458)</f>
        <v>3033.9821235281006</v>
      </c>
      <c r="T458" s="174">
        <f>AL458*AV458</f>
        <v>1264.1592181367087</v>
      </c>
      <c r="U458" s="174">
        <f>AL458*AW458</f>
        <v>1769.8229053913919</v>
      </c>
      <c r="V458" s="174">
        <f>IF(H458=3,AL458,0)*(1+AW458-1+AW458-1)</f>
        <v>0</v>
      </c>
      <c r="W458" s="174"/>
      <c r="X458" s="175"/>
      <c r="Y458" s="173">
        <f>SUM(Z458:AD458)</f>
        <v>8581.9127326652142</v>
      </c>
      <c r="Z458" s="174">
        <f>T458*AI458/100</f>
        <v>3575.7969719438393</v>
      </c>
      <c r="AA458" s="174">
        <f>U458*AI458/100</f>
        <v>5006.1157607213745</v>
      </c>
      <c r="AB458" s="174">
        <f>V458*AI458/100</f>
        <v>0</v>
      </c>
      <c r="AC458" s="174"/>
      <c r="AD458" s="175"/>
      <c r="AE458" s="173">
        <f>AO458*(1-$D$17/100)</f>
        <v>7.980944</v>
      </c>
      <c r="AF458" s="174">
        <f>AP458</f>
        <v>36</v>
      </c>
      <c r="AG458" s="174">
        <f>IF($D$57+AX458&gt;100,100,$D$57+AX458)</f>
        <v>100</v>
      </c>
      <c r="AH458" s="174">
        <f>AQ458</f>
        <v>277</v>
      </c>
      <c r="AI458" s="174">
        <f>$D$58+$D$19</f>
        <v>282.85969999999998</v>
      </c>
      <c r="AJ458" s="174">
        <f>10*AR458/IF(AT458=0,IF(AY458=0,8,5),5)</f>
        <v>1</v>
      </c>
      <c r="AK458" s="174">
        <f>H458*SUM(AL458:AN458)</f>
        <v>2528.3184362734173</v>
      </c>
      <c r="AL458" s="174">
        <f>((VLOOKUP(C458,$B$36:$AG$39,24,FALSE)+VLOOKUP(C458,$B$40:$AG$43,24,FALSE)*$D$54))*$D$59/100</f>
        <v>1264.1592181367087</v>
      </c>
      <c r="AM458" s="174"/>
      <c r="AN458" s="174"/>
      <c r="AO458" s="176">
        <v>8</v>
      </c>
      <c r="AP458" s="174">
        <v>36</v>
      </c>
      <c r="AQ458" s="175">
        <f>VLOOKUP(C458,$B$45:$AA$48,24,FALSE)</f>
        <v>277</v>
      </c>
      <c r="AR458" s="31">
        <f>IF(LEFT(E458,1)*1=1,$S$67,$R$67)</f>
        <v>0.8</v>
      </c>
      <c r="AS458" s="2">
        <f>IF(LEFT(E458,1)*1=2,$U$67,$T$67)</f>
        <v>0</v>
      </c>
      <c r="AT458" s="33">
        <f>IF(LEFT(E458,1)*1=3,$W$67,$V$67)</f>
        <v>0</v>
      </c>
      <c r="AU458" s="31">
        <f>IF(MID(E458,3,1)*1=1,$Y$67,$X$67)</f>
        <v>0</v>
      </c>
      <c r="AV458" s="2">
        <f>IF(MID(E458,3,1)*1=2,$AA$67,$Z$67)</f>
        <v>1</v>
      </c>
      <c r="AW458" s="33">
        <f>IF(MID(E458,3,1)*1=3,$AC$67,$AB$67)</f>
        <v>1.4</v>
      </c>
      <c r="AX458" s="31">
        <f>IF(MID(E458,5,1)*1=1,$AE$67,$AD$67)</f>
        <v>80</v>
      </c>
      <c r="AY458" s="33">
        <f>IF(MID(E458,5,1)*1=2,$AG$67,$AF$67)</f>
        <v>0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customHeight="1">
      <c r="A459" s="2"/>
      <c r="B459" s="107">
        <v>301</v>
      </c>
      <c r="C459" s="31">
        <v>10</v>
      </c>
      <c r="D459" s="106" t="s">
        <v>17</v>
      </c>
      <c r="E459" s="2" t="s">
        <v>147</v>
      </c>
      <c r="F459" s="2"/>
      <c r="G459" s="2"/>
      <c r="H459" s="33">
        <f>IF(AY459=1,3,2)</f>
        <v>2</v>
      </c>
      <c r="I459" s="173">
        <f>M459/AE459</f>
        <v>1075.3004572723746</v>
      </c>
      <c r="J459" s="174">
        <f>AH459/AE459</f>
        <v>34.707673678702669</v>
      </c>
      <c r="K459" s="189">
        <f>RANK(I459,$I$76:$I$999)</f>
        <v>382</v>
      </c>
      <c r="L459" s="190">
        <f>RANK(I459,$I$76:$I$460)</f>
        <v>381</v>
      </c>
      <c r="M459" s="173">
        <f>SUM(N459:R459)</f>
        <v>8581.9127326652142</v>
      </c>
      <c r="N459" s="174">
        <f>T459*(1+(IF((AG459+IF($D$62=1,15,0)+IF(F459="백어택",8,0))&gt;100,100,(AG459+IF($D$62=1,15,0)+IF(F459="백어택",8,0)))/100)*((AI459/100-1)))</f>
        <v>3575.7969719438393</v>
      </c>
      <c r="O459" s="174">
        <f>U459*(1+(IF((AG459+IF($D$62=1,15,0)+IF(F459="백어택",8,0))&gt;100,100,(AG459+IF($D$62=1,15,0)+IF(F459="백어택",8,0)))/100)*((AI459/100-1)))</f>
        <v>5006.1157607213745</v>
      </c>
      <c r="P459" s="174">
        <f>V459*(1+(IF((AG459+IF($D$62=1,15,0)+IF(F459="백어택",8,0))&gt;100,100,(AG459+IF($D$62=1,15,0)+IF(F459="백어택",8,0)))/100)*((AI459/100-1)))</f>
        <v>0</v>
      </c>
      <c r="Q459" s="174"/>
      <c r="R459" s="175"/>
      <c r="S459" s="173">
        <f>SUM(T459:X459)</f>
        <v>3033.9821235281006</v>
      </c>
      <c r="T459" s="174">
        <f>AL459*AV459</f>
        <v>1264.1592181367087</v>
      </c>
      <c r="U459" s="174">
        <f>AL459*AW459</f>
        <v>1769.8229053913919</v>
      </c>
      <c r="V459" s="174">
        <f>IF(H459=3,AL459,0)*(1+AW459-1+AW459-1)</f>
        <v>0</v>
      </c>
      <c r="W459" s="174"/>
      <c r="X459" s="175"/>
      <c r="Y459" s="173">
        <f>SUM(Z459:AD459)</f>
        <v>8581.9127326652142</v>
      </c>
      <c r="Z459" s="174">
        <f>T459*AI459/100</f>
        <v>3575.7969719438393</v>
      </c>
      <c r="AA459" s="174">
        <f>U459*AI459/100</f>
        <v>5006.1157607213745</v>
      </c>
      <c r="AB459" s="174">
        <f>V459*AI459/100</f>
        <v>0</v>
      </c>
      <c r="AC459" s="174"/>
      <c r="AD459" s="175"/>
      <c r="AE459" s="173">
        <f>AO459*(1-$D$17/100)</f>
        <v>7.980944</v>
      </c>
      <c r="AF459" s="174">
        <f>AP459</f>
        <v>36</v>
      </c>
      <c r="AG459" s="174">
        <f>IF($D$57+AX459&gt;100,100,$D$57+AX459)</f>
        <v>100</v>
      </c>
      <c r="AH459" s="174">
        <f>AQ459</f>
        <v>277</v>
      </c>
      <c r="AI459" s="174">
        <f>$D$58+$D$19</f>
        <v>282.85969999999998</v>
      </c>
      <c r="AJ459" s="174">
        <f>10*AR459/IF(AT459=0,IF(AY459=0,8,5),5)</f>
        <v>2</v>
      </c>
      <c r="AK459" s="174">
        <f>H459*SUM(AL459:AN459)</f>
        <v>2528.3184362734173</v>
      </c>
      <c r="AL459" s="174">
        <f>((VLOOKUP(C459,$B$36:$AG$39,24,FALSE)+VLOOKUP(C459,$B$40:$AG$43,24,FALSE)*$D$54))*$D$59/100</f>
        <v>1264.1592181367087</v>
      </c>
      <c r="AM459" s="174"/>
      <c r="AN459" s="174"/>
      <c r="AO459" s="176">
        <v>8</v>
      </c>
      <c r="AP459" s="174">
        <v>36</v>
      </c>
      <c r="AQ459" s="175">
        <f>VLOOKUP(C459,$B$45:$AA$48,24,FALSE)</f>
        <v>277</v>
      </c>
      <c r="AR459" s="31">
        <f>IF(LEFT(E459,1)*1=1,$S$67,$R$67)</f>
        <v>1</v>
      </c>
      <c r="AS459" s="2">
        <f>IF(LEFT(E459,1)*1=2,$U$67,$T$67)</f>
        <v>0</v>
      </c>
      <c r="AT459" s="33">
        <f>IF(LEFT(E459,1)*1=3,$W$67,$V$67)</f>
        <v>1</v>
      </c>
      <c r="AU459" s="31">
        <f>IF(MID(E459,3,1)*1=1,$Y$67,$X$67)</f>
        <v>0</v>
      </c>
      <c r="AV459" s="2">
        <f>IF(MID(E459,3,1)*1=2,$AA$67,$Z$67)</f>
        <v>1</v>
      </c>
      <c r="AW459" s="33">
        <f>IF(MID(E459,3,1)*1=3,$AC$67,$AB$67)</f>
        <v>1.4</v>
      </c>
      <c r="AX459" s="31">
        <f>IF(MID(E459,5,1)*1=1,$AE$67,$AD$67)</f>
        <v>80</v>
      </c>
      <c r="AY459" s="33">
        <f>IF(MID(E459,5,1)*1=2,$AG$67,$AF$67)</f>
        <v>0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customHeight="1">
      <c r="A460" s="2"/>
      <c r="B460" s="107">
        <v>6</v>
      </c>
      <c r="C460" s="31">
        <v>10</v>
      </c>
      <c r="D460" s="106" t="s">
        <v>2</v>
      </c>
      <c r="E460" s="2" t="s">
        <v>103</v>
      </c>
      <c r="F460" s="2"/>
      <c r="G460" s="2" t="s">
        <v>133</v>
      </c>
      <c r="H460" s="33"/>
      <c r="I460" s="173">
        <f>M460/AE460</f>
        <v>1074.884644956888</v>
      </c>
      <c r="J460" s="174">
        <f>AH460/AE460</f>
        <v>34.707673678702669</v>
      </c>
      <c r="K460" s="189">
        <f>RANK(I460,$I$76:$I$999)</f>
        <v>385</v>
      </c>
      <c r="L460" s="190">
        <f>RANK(I460,$I$76:$I$460)</f>
        <v>384</v>
      </c>
      <c r="M460" s="173">
        <f>SUM(N460:R460)</f>
        <v>8578.5941578608054</v>
      </c>
      <c r="N460" s="177">
        <f>T460*(1+(IF(($AG460+IF($D$62=1,15,0)+IF($F460="백어택",8,0))&gt;100,100,($AG460+IF($D$62=1,15,0)+IF($F460="백어택",8,0)))/100)*(($AI460/100-1)))</f>
        <v>1879.7475647898193</v>
      </c>
      <c r="O460" s="177">
        <f>U460*(1+(IF(($AG460+IF($D$62=1,IF($AS460=15,0,15),0)+$AS460+IF($F460="백어택",8,0))&gt;100,100,($AG460+IF($D$62=1,IF($AS460=15,0,15),0)+$AS460+IF($F460="백어택",8,0)))/100)*(($AI460/100-1)))</f>
        <v>2232.9488643569953</v>
      </c>
      <c r="P460" s="177">
        <f>V460*(1+(IF(($AG460+IF($D$62=1,IF($AS460=15,0,15),0)+$AS460+IF($F460="백어택",8,0))&gt;100,100,($AG460+IF($D$62=1,IF($AS460=15,0,15),0)+$AS460+IF($F460="백어택",8,0)))/100)*(($AI460/100-1)))</f>
        <v>2232.9488643569953</v>
      </c>
      <c r="Q460" s="177">
        <f>W460*(1+(IF(($AG460+IF($D$62=1,IF($AS460=15,0,15),0)+$AS460+IF($F460="백어택",8,0))&gt;100,100,($AG460+IF($D$62=1,IF($AS460=15,0,15),0)+$AS460+IF($F460="백어택",8,0)))/100)*(($AI460/100-1)))</f>
        <v>2232.9488643569953</v>
      </c>
      <c r="R460" s="175"/>
      <c r="S460" s="173">
        <f>SUM(T460:X460)</f>
        <v>5150.7802549120233</v>
      </c>
      <c r="T460" s="177">
        <f>AL460*AV460*AW460*AY460/4</f>
        <v>1287.6950637280058</v>
      </c>
      <c r="U460" s="174">
        <f>T460</f>
        <v>1287.6950637280058</v>
      </c>
      <c r="V460" s="174">
        <f>U460</f>
        <v>1287.6950637280058</v>
      </c>
      <c r="W460" s="174">
        <f>V460</f>
        <v>1287.6950637280058</v>
      </c>
      <c r="X460" s="175"/>
      <c r="Y460" s="173">
        <f>SUM(Z460:AD460)</f>
        <v>11074.17754806085</v>
      </c>
      <c r="Z460" s="174">
        <f>T460*$D$58/100</f>
        <v>2768.5443870152126</v>
      </c>
      <c r="AA460" s="174">
        <f>U460*$D$58/100</f>
        <v>2768.5443870152126</v>
      </c>
      <c r="AB460" s="174">
        <f>V460*$D$58/100</f>
        <v>2768.5443870152126</v>
      </c>
      <c r="AC460" s="174">
        <f>W460*$D$58/100</f>
        <v>2768.5443870152126</v>
      </c>
      <c r="AD460" s="175"/>
      <c r="AE460" s="173">
        <f>AO460*(1-$D$17/100)</f>
        <v>7.980944</v>
      </c>
      <c r="AF460" s="174"/>
      <c r="AG460" s="174">
        <f>IF($D$57&gt;100,100,$D$57)</f>
        <v>25.143699999999999</v>
      </c>
      <c r="AH460" s="174">
        <f>AQ460</f>
        <v>277</v>
      </c>
      <c r="AI460" s="174">
        <f>$D$58+$D$19</f>
        <v>282.85969999999998</v>
      </c>
      <c r="AJ460" s="174">
        <f>10*AY460/12</f>
        <v>0.83333333333333337</v>
      </c>
      <c r="AK460" s="174">
        <f>SUM(AL460:AN460)</f>
        <v>3962.1386576246332</v>
      </c>
      <c r="AL460" s="174">
        <f>(VLOOKUP(C460,$B$36:$AA$39,2,FALSE)+VLOOKUP(C460,$B$40:$AA$43,2,FALSE)*$D$54)*$D$59/100</f>
        <v>3962.1386576246332</v>
      </c>
      <c r="AM460" s="174"/>
      <c r="AN460" s="174"/>
      <c r="AO460" s="176">
        <v>8</v>
      </c>
      <c r="AP460" s="174">
        <v>15</v>
      </c>
      <c r="AQ460" s="175">
        <f>VLOOKUP(C460,$B$45:$AA$48,2,FALSE)</f>
        <v>277</v>
      </c>
      <c r="AR460" s="31">
        <f>IF(LEFT(E460,1)*1=1,$S$52,$R$52)</f>
        <v>0</v>
      </c>
      <c r="AS460" s="2">
        <f>IF(LEFT(E460,1)*1=2,$U$52,$T$52)</f>
        <v>15</v>
      </c>
      <c r="AT460" s="33">
        <f>IF(LEFT(E460,1)*1=3,$W$52,$V$52)</f>
        <v>0</v>
      </c>
      <c r="AU460" s="31">
        <f>IF(MID(E460,3,1)*1=1,$Y$52,$X$52)</f>
        <v>0</v>
      </c>
      <c r="AV460" s="2">
        <f>IF(MID(E460,3,1)*1=2,$AA$52,$Z$52)</f>
        <v>1</v>
      </c>
      <c r="AW460" s="33">
        <f>IF(MID(E460,3,1)*1=3,$AC$52,$AB$52)</f>
        <v>1.3</v>
      </c>
      <c r="AX460" s="31">
        <f>IF(MID(E460,5,1)*1=1,$AE$52,$AD$52)</f>
        <v>0</v>
      </c>
      <c r="AY460" s="33">
        <f>IF(MID(E460,5,1)*1=2,$AG$52,$AF$52)</f>
        <v>1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customHeight="1">
      <c r="A461" s="2"/>
      <c r="B461" s="107">
        <v>15</v>
      </c>
      <c r="C461" s="31">
        <v>10</v>
      </c>
      <c r="D461" s="106" t="s">
        <v>2</v>
      </c>
      <c r="E461" s="2" t="s">
        <v>108</v>
      </c>
      <c r="F461" s="2"/>
      <c r="G461" s="2" t="s">
        <v>133</v>
      </c>
      <c r="H461" s="33"/>
      <c r="I461" s="173">
        <f>M461/AE461</f>
        <v>1074.884644956888</v>
      </c>
      <c r="J461" s="174">
        <f>AH461/AE461</f>
        <v>34.707673678702669</v>
      </c>
      <c r="K461" s="189">
        <f>RANK(I461,$I$76:$I$999)</f>
        <v>385</v>
      </c>
      <c r="L461" s="190">
        <f>RANK(I461,$I$76:$I$460)</f>
        <v>384</v>
      </c>
      <c r="M461" s="173">
        <f>SUM(N461:R461)</f>
        <v>8578.5941578608054</v>
      </c>
      <c r="N461" s="177">
        <f>T461*(1+(IF(($AG461+IF($D$62=1,15,0)+IF($F461="백어택",8,0))&gt;100,100,($AG461+IF($D$62=1,15,0)+IF($F461="백어택",8,0)))/100)*(($AI461/100-1)))</f>
        <v>1879.7475647898193</v>
      </c>
      <c r="O461" s="177">
        <f>U461*(1+(IF(($AG461+IF($D$62=1,IF($AS461=15,0,15),0)+$AS461+IF($F461="백어택",8,0))&gt;100,100,($AG461+IF($D$62=1,IF($AS461=15,0,15),0)+$AS461+IF($F461="백어택",8,0)))/100)*(($AI461/100-1)))</f>
        <v>2232.9488643569953</v>
      </c>
      <c r="P461" s="177">
        <f>V461*(1+(IF(($AG461+IF($D$62=1,IF($AS461=15,0,15),0)+$AS461+IF($F461="백어택",8,0))&gt;100,100,($AG461+IF($D$62=1,IF($AS461=15,0,15),0)+$AS461+IF($F461="백어택",8,0)))/100)*(($AI461/100-1)))</f>
        <v>2232.9488643569953</v>
      </c>
      <c r="Q461" s="177">
        <f>W461*(1+(IF(($AG461+IF($D$62=1,IF($AS461=15,0,15),0)+$AS461+IF($F461="백어택",8,0))&gt;100,100,($AG461+IF($D$62=1,IF($AS461=15,0,15),0)+$AS461+IF($F461="백어택",8,0)))/100)*(($AI461/100-1)))</f>
        <v>2232.9488643569953</v>
      </c>
      <c r="R461" s="175"/>
      <c r="S461" s="173">
        <f>SUM(T461:X461)</f>
        <v>5150.7802549120233</v>
      </c>
      <c r="T461" s="177">
        <f>AL461*AV461*AW461*AY461/4</f>
        <v>1287.6950637280058</v>
      </c>
      <c r="U461" s="174">
        <f>T461</f>
        <v>1287.6950637280058</v>
      </c>
      <c r="V461" s="174">
        <f>U461</f>
        <v>1287.6950637280058</v>
      </c>
      <c r="W461" s="174">
        <f>V461</f>
        <v>1287.6950637280058</v>
      </c>
      <c r="X461" s="175"/>
      <c r="Y461" s="173">
        <f>SUM(Z461:AD461)</f>
        <v>11074.17754806085</v>
      </c>
      <c r="Z461" s="174">
        <f>T461*$D$58/100</f>
        <v>2768.5443870152126</v>
      </c>
      <c r="AA461" s="174">
        <f>U461*$D$58/100</f>
        <v>2768.5443870152126</v>
      </c>
      <c r="AB461" s="174">
        <f>V461*$D$58/100</f>
        <v>2768.5443870152126</v>
      </c>
      <c r="AC461" s="174">
        <f>W461*$D$58/100</f>
        <v>2768.5443870152126</v>
      </c>
      <c r="AD461" s="175"/>
      <c r="AE461" s="173">
        <f>AO461*(1-$D$17/100)</f>
        <v>7.980944</v>
      </c>
      <c r="AF461" s="174"/>
      <c r="AG461" s="174">
        <f>IF($D$57&gt;100,100,$D$57)</f>
        <v>25.143699999999999</v>
      </c>
      <c r="AH461" s="174">
        <f>AQ461</f>
        <v>277</v>
      </c>
      <c r="AI461" s="174">
        <f>$D$58+$D$19</f>
        <v>282.85969999999998</v>
      </c>
      <c r="AJ461" s="174">
        <f>10*AY461/12</f>
        <v>0.83333333333333337</v>
      </c>
      <c r="AK461" s="174">
        <f>SUM(AL461:AN461)</f>
        <v>3962.1386576246332</v>
      </c>
      <c r="AL461" s="174">
        <f>(VLOOKUP(C461,$B$36:$AA$39,2,FALSE)+VLOOKUP(C461,$B$40:$AA$43,2,FALSE)*$D$54)*$D$59/100</f>
        <v>3962.1386576246332</v>
      </c>
      <c r="AM461" s="174"/>
      <c r="AN461" s="174"/>
      <c r="AO461" s="176">
        <v>8</v>
      </c>
      <c r="AP461" s="174">
        <v>15</v>
      </c>
      <c r="AQ461" s="175">
        <f>VLOOKUP(C461,$B$45:$AA$48,2,FALSE)</f>
        <v>277</v>
      </c>
      <c r="AR461" s="31">
        <f>IF(LEFT(E461,1)*1=1,$S$52,$R$52)</f>
        <v>0</v>
      </c>
      <c r="AS461" s="2">
        <f>IF(LEFT(E461,1)*1=2,$U$52,$T$52)</f>
        <v>15</v>
      </c>
      <c r="AT461" s="33">
        <f>IF(LEFT(E461,1)*1=3,$W$52,$V$52)</f>
        <v>0</v>
      </c>
      <c r="AU461" s="31">
        <f>IF(MID(E461,3,1)*1=1,$Y$52,$X$52)</f>
        <v>0</v>
      </c>
      <c r="AV461" s="2">
        <f>IF(MID(E461,3,1)*1=2,$AA$52,$Z$52)</f>
        <v>1</v>
      </c>
      <c r="AW461" s="33">
        <f>IF(MID(E461,3,1)*1=3,$AC$52,$AB$52)</f>
        <v>1.3</v>
      </c>
      <c r="AX461" s="31">
        <f>IF(MID(E461,5,1)*1=1,$AE$52,$AD$52)</f>
        <v>0</v>
      </c>
      <c r="AY461" s="33">
        <f>IF(MID(E461,5,1)*1=2,$AG$52,$AF$52)</f>
        <v>1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customHeight="1">
      <c r="A462" s="2"/>
      <c r="B462" s="107">
        <v>593</v>
      </c>
      <c r="C462" s="31">
        <v>4</v>
      </c>
      <c r="D462" s="111" t="s">
        <v>14</v>
      </c>
      <c r="E462" s="2" t="s">
        <v>67</v>
      </c>
      <c r="F462" s="2" t="s">
        <v>149</v>
      </c>
      <c r="G462" s="1"/>
      <c r="H462" s="33" t="s">
        <v>81</v>
      </c>
      <c r="I462" s="173">
        <f>M462/AE462</f>
        <v>1071.8466060379028</v>
      </c>
      <c r="J462" s="174">
        <f>AH462/AE462</f>
        <v>9.0592364371242429</v>
      </c>
      <c r="K462" s="189">
        <f>RANK(I462,$I$76:$I$999)</f>
        <v>387</v>
      </c>
      <c r="L462" s="190">
        <f>RANK(I462,$I$461:$I$888)</f>
        <v>3</v>
      </c>
      <c r="M462" s="173">
        <f>SUM(N462:R462)</f>
        <v>29815.464757567752</v>
      </c>
      <c r="N462" s="174">
        <f>T462*(1+(IF((AG462+IF($D$62=1,15,0)+IF(F462="백어택",8,0))&gt;100,100,AG462+IF($D$62=1,15,0)+IF(F462="백어택",8,0))/100)*(AI462/100-1))</f>
        <v>8945.3731703253343</v>
      </c>
      <c r="O462" s="174">
        <f>U462*(1+((IF((AG462+IF($D$62=1,15,0)+IF(F462="백어택",8,0))&gt;100,100,AG462+IF($D$62=1,15,0)+IF(F462="백어택",8,0))/100)*(AI462/100-1)))</f>
        <v>8945.3731703253343</v>
      </c>
      <c r="P462" s="174">
        <f>V462*(1+(IF((AG462+IF($D$62=1,15,0)+IF(F462="백어택",8,0))&gt;100,100,AG462+IF($D$62=1,15,0)+IF(F462="백어택",8,0))/100)*(AI462/100-1))</f>
        <v>11924.718416917081</v>
      </c>
      <c r="Q462" s="174">
        <f>W462*(1+(IF((AG462+IF($D$62=1,15,0)+IF(F462="백어택",8,0))&gt;100,100,AG462+IF($D$62=1,15,0)+IF(F462="백어택",8,0))/100)*(AI462/100-1))</f>
        <v>0</v>
      </c>
      <c r="R462" s="175"/>
      <c r="S462" s="173">
        <f>SUM(T462:X462)</f>
        <v>21587.379871664249</v>
      </c>
      <c r="T462" s="174">
        <f>AL462*IF(H462="근접",AR462,1)*AU462*AY462*IF(F462="백어택",1.2,1)</f>
        <v>6476.7452156717482</v>
      </c>
      <c r="U462" s="174">
        <f>AM462*IF(H462="근접",AR462,1)*AU462*AY462*IF(F462="백어택",1.2,1)</f>
        <v>6476.7452156717482</v>
      </c>
      <c r="V462" s="174">
        <f>AN462*IF(H462="근접",AR462,1)*AU462*AY462*IF(F462="백어택",1.2,1)</f>
        <v>8633.8894403207541</v>
      </c>
      <c r="W462" s="174">
        <f>(AL462+AM462+AN462)*IF(H462="근접",AR462,1)*AU462*IF(AX462=1,0,0.6)*IF(F462="백어택",1.2,1)</f>
        <v>0</v>
      </c>
      <c r="X462" s="175"/>
      <c r="Y462" s="173">
        <f>SUM(Z462:AD462)</f>
        <v>46412.866724078136</v>
      </c>
      <c r="Z462" s="174">
        <f>T462*AI462/100</f>
        <v>13925.002213694257</v>
      </c>
      <c r="AA462" s="174">
        <f>U462*AI462/100</f>
        <v>13925.002213694257</v>
      </c>
      <c r="AB462" s="174">
        <f>V462*AI462/100</f>
        <v>18562.862296689622</v>
      </c>
      <c r="AC462" s="174">
        <f>W462*AI462/100</f>
        <v>0</v>
      </c>
      <c r="AD462" s="175"/>
      <c r="AE462" s="173">
        <f>AO462*(1-$D$20/100)*(1-$D$17/100)-AW462</f>
        <v>27.816913903176005</v>
      </c>
      <c r="AF462" s="174">
        <f>AP462</f>
        <v>36</v>
      </c>
      <c r="AG462" s="174">
        <f>IF($D$57&gt;100,100,$D$57)</f>
        <v>25.143699999999999</v>
      </c>
      <c r="AH462" s="174">
        <f>AQ462*AS462</f>
        <v>252</v>
      </c>
      <c r="AI462" s="174">
        <f>$D$58</f>
        <v>215</v>
      </c>
      <c r="AJ462" s="174">
        <f>10/3</f>
        <v>3.3333333333333335</v>
      </c>
      <c r="AK462" s="174">
        <f>SUM(AL462:AN462)</f>
        <v>17989.483226386878</v>
      </c>
      <c r="AL462" s="174">
        <f>(IF(H462="근접",$D$61*(VLOOKUP(C462,$B$36:$AG$39,19,FALSE)+VLOOKUP(C462,$B$40:$AG$43,19,FALSE)*$D$54),$D$60*(VLOOKUP(C462,$B$36:$AG$39,19,FALSE)+VLOOKUP(C462,$B$40:$AG$43,19,FALSE)*$D$54)))*$D$59/100</f>
        <v>5397.2876797264571</v>
      </c>
      <c r="AM462" s="174">
        <f>(IF(H462="근접",$D$61*(VLOOKUP(C462,$B$36:$AG$39,20,FALSE)+VLOOKUP(C462,$B$40:$AG$43,20,FALSE)*$D$54),$D$60*(VLOOKUP(C462,$B$36:$AG$39,20,FALSE)+VLOOKUP(C462,$B$40:$AG$43,20,FALSE)*$D$54)))*$D$59/100</f>
        <v>5397.2876797264571</v>
      </c>
      <c r="AN462" s="174">
        <f>(IF(H462="근접",$D$61*(VLOOKUP(C462,$B$36:$AG$39,21,FALSE)+VLOOKUP(C462,$B$40:$AG$43,21,FALSE)*$D$54),$D$60*(VLOOKUP(C462,$B$36:$AG$39,21,FALSE)+VLOOKUP(C462,$B$40:$AG$43,21,FALSE)*$D$54)))*$D$59/100</f>
        <v>7194.9078669339624</v>
      </c>
      <c r="AO462" s="176">
        <v>36</v>
      </c>
      <c r="AP462" s="174">
        <v>36</v>
      </c>
      <c r="AQ462" s="175">
        <f>VLOOKUP(C462,$B$45:$AA$48,19,FALSE)</f>
        <v>252</v>
      </c>
      <c r="AR462" s="31">
        <f>IF(LEFT(E462,1)*1=1,$S$64,$R$64)</f>
        <v>1</v>
      </c>
      <c r="AS462" s="2">
        <f>IF(LEFT(E462,1)*1=2,$U$64,$T$64)</f>
        <v>1</v>
      </c>
      <c r="AT462" s="33">
        <f>IF(LEFT(E462,1)*1=3,$W$64,$V$64)</f>
        <v>0</v>
      </c>
      <c r="AU462" s="31">
        <f>IF(MID(E462,3,1)*1=1,$Y$64,$X$64)</f>
        <v>1</v>
      </c>
      <c r="AV462" s="2">
        <f>IF(MID(E462,3,1)*1=2,$AA$64,$Z$64)</f>
        <v>0</v>
      </c>
      <c r="AW462" s="33">
        <f>IF(MID(E462,3,1)*1=3,$AC$64,$AB$64)</f>
        <v>0</v>
      </c>
      <c r="AX462" s="31">
        <f>IF(MID(E462,5,1)*1=1,$AE$64,$AD$64)</f>
        <v>1</v>
      </c>
      <c r="AY462" s="33">
        <f>IF(MID(E462,5,1)*1=2,$AG$64,$AF$64)</f>
        <v>1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customHeight="1">
      <c r="A463" s="2"/>
      <c r="B463" s="107">
        <v>595</v>
      </c>
      <c r="C463" s="31">
        <v>4</v>
      </c>
      <c r="D463" s="111" t="s">
        <v>14</v>
      </c>
      <c r="E463" s="2" t="s">
        <v>79</v>
      </c>
      <c r="F463" s="2" t="s">
        <v>149</v>
      </c>
      <c r="G463" s="2"/>
      <c r="H463" s="33" t="s">
        <v>81</v>
      </c>
      <c r="I463" s="173">
        <f>M463/AE463</f>
        <v>1071.8466060379028</v>
      </c>
      <c r="J463" s="174">
        <f>AH463/AE463</f>
        <v>4.5296182185621214</v>
      </c>
      <c r="K463" s="189">
        <f>RANK(I463,$I$76:$I$999)</f>
        <v>387</v>
      </c>
      <c r="L463" s="190">
        <f>RANK(I463,$I$461:$I$888)</f>
        <v>3</v>
      </c>
      <c r="M463" s="173">
        <f>SUM(N463:R463)</f>
        <v>29815.464757567752</v>
      </c>
      <c r="N463" s="174">
        <f>T463*(1+(IF((AG463+IF($D$62=1,15,0)+IF(F463="백어택",8,0))&gt;100,100,AG463+IF($D$62=1,15,0)+IF(F463="백어택",8,0))/100)*(AI463/100-1))</f>
        <v>8945.3731703253343</v>
      </c>
      <c r="O463" s="174">
        <f>U463*(1+((IF((AG463+IF($D$62=1,15,0)+IF(F463="백어택",8,0))&gt;100,100,AG463+IF($D$62=1,15,0)+IF(F463="백어택",8,0))/100)*(AI463/100-1)))</f>
        <v>8945.3731703253343</v>
      </c>
      <c r="P463" s="174">
        <f>V463*(1+(IF((AG463+IF($D$62=1,15,0)+IF(F463="백어택",8,0))&gt;100,100,AG463+IF($D$62=1,15,0)+IF(F463="백어택",8,0))/100)*(AI463/100-1))</f>
        <v>11924.718416917081</v>
      </c>
      <c r="Q463" s="174">
        <f>W463*(1+(IF((AG463+IF($D$62=1,15,0)+IF(F463="백어택",8,0))&gt;100,100,AG463+IF($D$62=1,15,0)+IF(F463="백어택",8,0))/100)*(AI463/100-1))</f>
        <v>0</v>
      </c>
      <c r="R463" s="175"/>
      <c r="S463" s="173">
        <f>SUM(T463:X463)</f>
        <v>21587.379871664249</v>
      </c>
      <c r="T463" s="174">
        <f>AL463*IF(H463="근접",AR463,1)*AU463*AY463*IF(F463="백어택",1.2,1)</f>
        <v>6476.7452156717482</v>
      </c>
      <c r="U463" s="174">
        <f>AM463*IF(H463="근접",AR463,1)*AU463*AY463*IF(F463="백어택",1.2,1)</f>
        <v>6476.7452156717482</v>
      </c>
      <c r="V463" s="174">
        <f>AN463*IF(H463="근접",AR463,1)*AU463*AY463*IF(F463="백어택",1.2,1)</f>
        <v>8633.8894403207541</v>
      </c>
      <c r="W463" s="174">
        <f>(AL463+AM463+AN463)*IF(H463="근접",AR463,1)*AU463*IF(AX463=1,0,0.6)*IF(F463="백어택",1.2,1)</f>
        <v>0</v>
      </c>
      <c r="X463" s="175"/>
      <c r="Y463" s="173">
        <f>SUM(Z463:AD463)</f>
        <v>46412.866724078136</v>
      </c>
      <c r="Z463" s="174">
        <f>T463*AI463/100</f>
        <v>13925.002213694257</v>
      </c>
      <c r="AA463" s="174">
        <f>U463*AI463/100</f>
        <v>13925.002213694257</v>
      </c>
      <c r="AB463" s="174">
        <f>V463*AI463/100</f>
        <v>18562.862296689622</v>
      </c>
      <c r="AC463" s="174">
        <f>W463*AI463/100</f>
        <v>0</v>
      </c>
      <c r="AD463" s="175"/>
      <c r="AE463" s="173">
        <f>AO463*(1-$D$20/100)*(1-$D$17/100)-AW463</f>
        <v>27.816913903176005</v>
      </c>
      <c r="AF463" s="174">
        <f>AP463</f>
        <v>36</v>
      </c>
      <c r="AG463" s="174">
        <f>IF($D$57&gt;100,100,$D$57)</f>
        <v>25.143699999999999</v>
      </c>
      <c r="AH463" s="174">
        <f>AQ463*AS463</f>
        <v>126</v>
      </c>
      <c r="AI463" s="174">
        <f>$D$58</f>
        <v>215</v>
      </c>
      <c r="AJ463" s="174">
        <f>10/3</f>
        <v>3.3333333333333335</v>
      </c>
      <c r="AK463" s="174">
        <f>SUM(AL463:AN463)</f>
        <v>17989.483226386878</v>
      </c>
      <c r="AL463" s="174">
        <f>(IF(H463="근접",$D$61*(VLOOKUP(C463,$B$36:$AG$39,19,FALSE)+VLOOKUP(C463,$B$40:$AG$43,19,FALSE)*$D$54),$D$60*(VLOOKUP(C463,$B$36:$AG$39,19,FALSE)+VLOOKUP(C463,$B$40:$AG$43,19,FALSE)*$D$54)))*$D$59/100</f>
        <v>5397.2876797264571</v>
      </c>
      <c r="AM463" s="174">
        <f>(IF(H463="근접",$D$61*(VLOOKUP(C463,$B$36:$AG$39,20,FALSE)+VLOOKUP(C463,$B$40:$AG$43,20,FALSE)*$D$54),$D$60*(VLOOKUP(C463,$B$36:$AG$39,20,FALSE)+VLOOKUP(C463,$B$40:$AG$43,20,FALSE)*$D$54)))*$D$59/100</f>
        <v>5397.2876797264571</v>
      </c>
      <c r="AN463" s="174">
        <f>(IF(H463="근접",$D$61*(VLOOKUP(C463,$B$36:$AG$39,21,FALSE)+VLOOKUP(C463,$B$40:$AG$43,21,FALSE)*$D$54),$D$60*(VLOOKUP(C463,$B$36:$AG$39,21,FALSE)+VLOOKUP(C463,$B$40:$AG$43,21,FALSE)*$D$54)))*$D$59/100</f>
        <v>7194.9078669339624</v>
      </c>
      <c r="AO463" s="176">
        <v>36</v>
      </c>
      <c r="AP463" s="174">
        <v>36</v>
      </c>
      <c r="AQ463" s="175">
        <f>VLOOKUP(C463,$B$45:$AA$48,19,FALSE)</f>
        <v>252</v>
      </c>
      <c r="AR463" s="31">
        <f>IF(LEFT(E463,1)*1=1,$S$64,$R$64)</f>
        <v>1</v>
      </c>
      <c r="AS463" s="2">
        <f>IF(LEFT(E463,1)*1=2,$U$64,$T$64)</f>
        <v>0.5</v>
      </c>
      <c r="AT463" s="33">
        <f>IF(LEFT(E463,1)*1=3,$W$64,$V$64)</f>
        <v>0</v>
      </c>
      <c r="AU463" s="31">
        <f>IF(MID(E463,3,1)*1=1,$Y$64,$X$64)</f>
        <v>1</v>
      </c>
      <c r="AV463" s="2">
        <f>IF(MID(E463,3,1)*1=2,$AA$64,$Z$64)</f>
        <v>0</v>
      </c>
      <c r="AW463" s="33">
        <f>IF(MID(E463,3,1)*1=3,$AC$64,$AB$64)</f>
        <v>0</v>
      </c>
      <c r="AX463" s="31">
        <f>IF(MID(E463,5,1)*1=1,$AE$64,$AD$64)</f>
        <v>1</v>
      </c>
      <c r="AY463" s="33">
        <f>IF(MID(E463,5,1)*1=2,$AG$64,$AF$64)</f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customHeight="1">
      <c r="A464" s="2"/>
      <c r="B464" s="107">
        <v>346</v>
      </c>
      <c r="C464" s="31">
        <v>7</v>
      </c>
      <c r="D464" s="106" t="s">
        <v>20</v>
      </c>
      <c r="E464" s="2" t="s">
        <v>163</v>
      </c>
      <c r="F464" s="2" t="s">
        <v>149</v>
      </c>
      <c r="G464" s="2"/>
      <c r="H464" s="33"/>
      <c r="I464" s="173">
        <f>M464/AE464</f>
        <v>1068.5519004057453</v>
      </c>
      <c r="J464" s="174">
        <f>AH464/AE464</f>
        <v>20.525336287912033</v>
      </c>
      <c r="K464" s="189">
        <f>RANK(I464,$I$76:$I$999)</f>
        <v>389</v>
      </c>
      <c r="L464" s="190" t="e">
        <f>RANK(I464,$I$76:$I$460)</f>
        <v>#N/A</v>
      </c>
      <c r="M464" s="173">
        <f>SUM(N464:R464)</f>
        <v>15982.463274804384</v>
      </c>
      <c r="N464" s="174">
        <f>T464*(1+(IF((AG464+IF($D$62=1,15,0)+IF(F464="백어택",8,0))&gt;100,100,(AG464+IF($D$62=1,15,0)+IF(F464="백어택",8,0)))/100)*((AI464/100-1)))</f>
        <v>10578.349954144427</v>
      </c>
      <c r="O464" s="174">
        <f>U464*(1+(IF(($D$57+IF($D$62=1,15,0)+IF(F464="백어택",8,0))&gt;100,100,$D$57+IF($D$62=1,15,0)+IF(F464="백어택",8,0))/100)*($D$58/100-1))</f>
        <v>5404.1133206599579</v>
      </c>
      <c r="P464" s="174"/>
      <c r="Q464" s="174"/>
      <c r="R464" s="175"/>
      <c r="S464" s="173">
        <f>SUM(T464:X464)</f>
        <v>7825.9925701501379</v>
      </c>
      <c r="T464" s="174">
        <f>AL464*AV464*IF(F464="백어택",1.2,1)</f>
        <v>3913.2362850750687</v>
      </c>
      <c r="U464" s="174">
        <f>AM464*AX464*AY464*IF(F464="백어택",1.2,1)</f>
        <v>3912.7562850750687</v>
      </c>
      <c r="V464" s="174"/>
      <c r="W464" s="174"/>
      <c r="X464" s="175"/>
      <c r="Y464" s="173">
        <f>SUM(Z464:AD464)</f>
        <v>16825.884025822794</v>
      </c>
      <c r="Z464" s="174">
        <f>T464*$D$58/100</f>
        <v>8413.4580129113983</v>
      </c>
      <c r="AA464" s="174">
        <f>U464*$D$58/100</f>
        <v>8412.4260129113973</v>
      </c>
      <c r="AB464" s="174"/>
      <c r="AC464" s="174"/>
      <c r="AD464" s="175"/>
      <c r="AE464" s="173">
        <f>AO464*(1-$D$17/100)-AR464</f>
        <v>14.957124</v>
      </c>
      <c r="AF464" s="174">
        <f>AP464</f>
        <v>36</v>
      </c>
      <c r="AG464" s="174">
        <f>IF($D$57+AU464&gt;100,100,$D$57+AU464)</f>
        <v>85.143699999999995</v>
      </c>
      <c r="AH464" s="174">
        <f>AQ464*AS464</f>
        <v>307</v>
      </c>
      <c r="AI464" s="174">
        <f>$D$58+$D$19</f>
        <v>282.85969999999998</v>
      </c>
      <c r="AJ464" s="174">
        <f>10*IF(AV464=1,1,5/4.5)/IF(AX464=1,5,3.5)</f>
        <v>2</v>
      </c>
      <c r="AK464" s="174">
        <f>SUM(AL464:AN464)</f>
        <v>6521.6604751251143</v>
      </c>
      <c r="AL464" s="174">
        <f>(VLOOKUP(C464,$B$36:$AG$39,29,FALSE)+VLOOKUP(C464,$B$40:$AG$43,29,FALSE)*$D$54)*$D$59/100</f>
        <v>3261.0302375625574</v>
      </c>
      <c r="AM464" s="174">
        <f>(VLOOKUP(C464,$B$36:$AG$39,30,FALSE)+VLOOKUP(C464,$B$40:$AG$43,30,FALSE)*$D$54)*$D$59/100</f>
        <v>3260.6302375625573</v>
      </c>
      <c r="AN464" s="174"/>
      <c r="AO464" s="176">
        <v>18</v>
      </c>
      <c r="AP464" s="174">
        <v>36</v>
      </c>
      <c r="AQ464" s="175">
        <f>VLOOKUP(C464,$B$45:$AG$48,29,FALSE)</f>
        <v>307</v>
      </c>
      <c r="AR464" s="31">
        <f>IF(LEFT(E464,1)*1=1,$S$70,$R$70)</f>
        <v>3</v>
      </c>
      <c r="AS464" s="2">
        <f>IF(LEFT(E464,1)*1=2,$U$70,$T$70)</f>
        <v>1</v>
      </c>
      <c r="AT464" s="33">
        <f>IF(LEFT(E464,1)*1=3,$W$70,$V$70)</f>
        <v>0</v>
      </c>
      <c r="AU464" s="31">
        <f>IF(MID(E464,3,1)*1=1,$Y$70,$X$70)</f>
        <v>60</v>
      </c>
      <c r="AV464" s="2">
        <f>IF(MID(E464,3,1)*1=2,$AA$70,$Z$70)</f>
        <v>1</v>
      </c>
      <c r="AW464" s="33">
        <f>IF(MID(E464,3,1)*1=3,$AC$70,$AB$70)</f>
        <v>0</v>
      </c>
      <c r="AX464" s="31">
        <f>IF(MID(E464,5,1)*1=1,$AE$70,$AD$70)</f>
        <v>1</v>
      </c>
      <c r="AY464" s="33">
        <f>IF(MID(E464,5,1)*1=2,$AG$70,$AF$70)</f>
        <v>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customHeight="1">
      <c r="A465" s="2"/>
      <c r="B465" s="107">
        <v>24</v>
      </c>
      <c r="C465" s="31">
        <v>7</v>
      </c>
      <c r="D465" s="106" t="s">
        <v>2</v>
      </c>
      <c r="E465" s="2" t="s">
        <v>103</v>
      </c>
      <c r="F465" s="2"/>
      <c r="G465" s="2" t="s">
        <v>133</v>
      </c>
      <c r="H465" s="33"/>
      <c r="I465" s="173">
        <f>M465/AE465</f>
        <v>1063.4905068437974</v>
      </c>
      <c r="J465" s="174">
        <f>AH465/AE465</f>
        <v>24.18260296025132</v>
      </c>
      <c r="K465" s="189">
        <f>RANK(I465,$I$76:$I$999)</f>
        <v>390</v>
      </c>
      <c r="L465" s="190" t="e">
        <f>RANK(I465,$I$76:$I$460)</f>
        <v>#N/A</v>
      </c>
      <c r="M465" s="173">
        <f>SUM(N465:R465)</f>
        <v>8487.658179651964</v>
      </c>
      <c r="N465" s="177">
        <f>T465*(1+(IF(($AG465+IF($D$62=1,15,0)+IF($F465="백어택",8,0))&gt;100,100,($AG465+IF($D$62=1,15,0)+IF($F465="백어택",8,0)))/100)*(($AI465/100-1)))</f>
        <v>1859.8216095057342</v>
      </c>
      <c r="O465" s="177">
        <f>U465*(1+(IF(($AG465+IF($D$62=1,IF($AS465=15,0,15),0)+$AS465+IF($F465="백어택",8,0))&gt;100,100,($AG465+IF($D$62=1,IF($AS465=15,0,15),0)+$AS465+IF($F465="백어택",8,0)))/100)*(($AI465/100-1)))</f>
        <v>2209.2788567154103</v>
      </c>
      <c r="P465" s="177">
        <f>V465*(1+(IF(($AG465+IF($D$62=1,IF($AS465=15,0,15),0)+$AS465+IF($F465="백어택",8,0))&gt;100,100,($AG465+IF($D$62=1,IF($AS465=15,0,15),0)+$AS465+IF($F465="백어택",8,0)))/100)*(($AI465/100-1)))</f>
        <v>2209.2788567154103</v>
      </c>
      <c r="Q465" s="177">
        <f>W465*(1+(IF(($AG465+IF($D$62=1,IF($AS465=15,0,15),0)+$AS465+IF($F465="백어택",8,0))&gt;100,100,($AG465+IF($D$62=1,IF($AS465=15,0,15),0)+$AS465+IF($F465="백어택",8,0)))/100)*(($AI465/100-1)))</f>
        <v>2209.2788567154103</v>
      </c>
      <c r="R465" s="175"/>
      <c r="S465" s="173">
        <f>SUM(T465:X465)</f>
        <v>5096.180254912023</v>
      </c>
      <c r="T465" s="177">
        <f>AL465*AV465*AW465*AY465/4</f>
        <v>1274.0450637280057</v>
      </c>
      <c r="U465" s="174">
        <f>T465</f>
        <v>1274.0450637280057</v>
      </c>
      <c r="V465" s="174">
        <f>U465</f>
        <v>1274.0450637280057</v>
      </c>
      <c r="W465" s="174">
        <f>V465</f>
        <v>1274.0450637280057</v>
      </c>
      <c r="X465" s="175"/>
      <c r="Y465" s="173">
        <f>SUM(Z465:AD465)</f>
        <v>10956.787548060851</v>
      </c>
      <c r="Z465" s="174">
        <f>T465*$D$58/100</f>
        <v>2739.1968870152127</v>
      </c>
      <c r="AA465" s="174">
        <f>U465*$D$58/100</f>
        <v>2739.1968870152127</v>
      </c>
      <c r="AB465" s="174">
        <f>V465*$D$58/100</f>
        <v>2739.1968870152127</v>
      </c>
      <c r="AC465" s="174">
        <f>W465*$D$58/100</f>
        <v>2739.1968870152127</v>
      </c>
      <c r="AD465" s="175"/>
      <c r="AE465" s="173">
        <f>AO465*(1-$D$17/100)</f>
        <v>7.980944</v>
      </c>
      <c r="AF465" s="174"/>
      <c r="AG465" s="174">
        <f>IF($D$57&gt;100,100,$D$57)</f>
        <v>25.143699999999999</v>
      </c>
      <c r="AH465" s="174">
        <f>AQ465</f>
        <v>193</v>
      </c>
      <c r="AI465" s="174">
        <f>$D$58+$D$19</f>
        <v>282.85969999999998</v>
      </c>
      <c r="AJ465" s="174">
        <f>10*AY465/12</f>
        <v>0.83333333333333337</v>
      </c>
      <c r="AK465" s="174">
        <f>SUM(AL465:AN465)</f>
        <v>3920.1386576246332</v>
      </c>
      <c r="AL465" s="174">
        <f>(VLOOKUP(C465,$B$36:$AA$39,2,FALSE)+VLOOKUP(C465,$B$40:$AA$43,2,FALSE)*$D$54)*$D$59/100</f>
        <v>3920.1386576246332</v>
      </c>
      <c r="AM465" s="174"/>
      <c r="AN465" s="174"/>
      <c r="AO465" s="176">
        <v>8</v>
      </c>
      <c r="AP465" s="174">
        <v>15</v>
      </c>
      <c r="AQ465" s="175">
        <f>VLOOKUP(C465,$B$45:$AA$48,2,FALSE)</f>
        <v>193</v>
      </c>
      <c r="AR465" s="31">
        <f>IF(LEFT(E465,1)*1=1,$S$52,$R$52)</f>
        <v>0</v>
      </c>
      <c r="AS465" s="2">
        <f>IF(LEFT(E465,1)*1=2,$U$52,$T$52)</f>
        <v>15</v>
      </c>
      <c r="AT465" s="33">
        <f>IF(LEFT(E465,1)*1=3,$W$52,$V$52)</f>
        <v>0</v>
      </c>
      <c r="AU465" s="31">
        <f>IF(MID(E465,3,1)*1=1,$Y$52,$X$52)</f>
        <v>0</v>
      </c>
      <c r="AV465" s="2">
        <f>IF(MID(E465,3,1)*1=2,$AA$52,$Z$52)</f>
        <v>1</v>
      </c>
      <c r="AW465" s="33">
        <f>IF(MID(E465,3,1)*1=3,$AC$52,$AB$52)</f>
        <v>1.3</v>
      </c>
      <c r="AX465" s="31">
        <f>IF(MID(E465,5,1)*1=1,$AE$52,$AD$52)</f>
        <v>0</v>
      </c>
      <c r="AY465" s="33">
        <f>IF(MID(E465,5,1)*1=2,$AG$52,$AF$52)</f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customHeight="1">
      <c r="A466" s="2"/>
      <c r="B466" s="107">
        <v>895</v>
      </c>
      <c r="C466" s="31">
        <v>10</v>
      </c>
      <c r="D466" s="113" t="s">
        <v>19</v>
      </c>
      <c r="E466" s="2" t="s">
        <v>111</v>
      </c>
      <c r="F466" s="2"/>
      <c r="G466" s="2"/>
      <c r="H466" s="33">
        <f>IF(AY466=1,4,6)</f>
        <v>6</v>
      </c>
      <c r="I466" s="173">
        <f>M466/AE466</f>
        <v>1151.9231057712755</v>
      </c>
      <c r="J466" s="174">
        <f>AH466/AE466</f>
        <v>21.760166048861723</v>
      </c>
      <c r="K466" s="189">
        <f>RANK(I466,$I$76:$I$999)</f>
        <v>325</v>
      </c>
      <c r="L466" s="190" t="e">
        <f>RANK(I466,$I$889:$I$999)</f>
        <v>#N/A</v>
      </c>
      <c r="M466" s="173">
        <f>SUM(N466:R466)*(1+$D$22/100)</f>
        <v>27580.301398399879</v>
      </c>
      <c r="N466" s="174">
        <f>T466*(1+(IF(($D$57+IF($D$62=1,15,0)+IF(F465="백어택",8,0))&gt;100,100,$D$57+IF($D$62=1,15,0)+IF(F465="백어택",8,0))/100)*(AI465/100-1))</f>
        <v>16618.074621236035</v>
      </c>
      <c r="O466" s="174">
        <f>U466*(1+(AG466/100)*(AI466/100-1))</f>
        <v>8258.8198295452148</v>
      </c>
      <c r="P466" s="174"/>
      <c r="Q466" s="174"/>
      <c r="R466" s="175"/>
      <c r="S466" s="173">
        <f>SUM(T466:X466)</f>
        <v>15225.293663703982</v>
      </c>
      <c r="T466" s="174">
        <f>AL466*AU466</f>
        <v>11383.982115078301</v>
      </c>
      <c r="U466" s="174">
        <f>AM466*AU466</f>
        <v>3841.3115486256811</v>
      </c>
      <c r="V466" s="174"/>
      <c r="W466" s="174"/>
      <c r="X466" s="175"/>
      <c r="Y466" s="173">
        <f>SUM(Z466:AD466)</f>
        <v>32734.38137696356</v>
      </c>
      <c r="Z466" s="174">
        <f>T466*$D$58/100</f>
        <v>24475.561547418347</v>
      </c>
      <c r="AA466" s="174">
        <f>U466*$D$58/100</f>
        <v>8258.8198295452148</v>
      </c>
      <c r="AB466" s="174"/>
      <c r="AC466" s="174"/>
      <c r="AD466" s="175"/>
      <c r="AE466" s="173">
        <f>AO466*(1-$D$17/100)</f>
        <v>23.942831999999999</v>
      </c>
      <c r="AF466" s="174">
        <f>AP466</f>
        <v>36</v>
      </c>
      <c r="AG466" s="174">
        <f>IF($D$57+AT466+IF($D$62=1,15,0)&gt;100,100,$D$57+AT466+IF($D$62=1,15,0))</f>
        <v>100</v>
      </c>
      <c r="AH466" s="174">
        <f>AQ466</f>
        <v>521</v>
      </c>
      <c r="AI466" s="174">
        <f>$D$58</f>
        <v>215</v>
      </c>
      <c r="AJ466" s="174">
        <f>10/IF(AY466=1,(2.5+AX466),2)</f>
        <v>5</v>
      </c>
      <c r="AK466" s="174">
        <f>SUM(AL466:AN466)</f>
        <v>15225.293663703982</v>
      </c>
      <c r="AL466" s="174">
        <f>(H466-1)*(VLOOKUP(C466,$B$36:$AG$39,27,FALSE)+VLOOKUP(C466,$B$40:$AG$43,27,FALSE)*$D$54)*$D$59/100</f>
        <v>11383.982115078301</v>
      </c>
      <c r="AM466" s="174">
        <f>(VLOOKUP(C466,$B$36:$AG$39,28,FALSE)+VLOOKUP(C466,$B$40:$AG$43,28,FALSE)*$D$54)*$D$59/100</f>
        <v>3841.3115486256811</v>
      </c>
      <c r="AN466" s="174"/>
      <c r="AO466" s="176">
        <v>24</v>
      </c>
      <c r="AP466" s="174">
        <v>36</v>
      </c>
      <c r="AQ466" s="175">
        <f>VLOOKUP(C466,$B$45:$AG$48,27,FALSE)</f>
        <v>521</v>
      </c>
      <c r="AR466" s="31">
        <f>IF(LEFT(E466,1)*1=1,$S$69,$R$69)</f>
        <v>0</v>
      </c>
      <c r="AS466" s="2">
        <f>IF(LEFT(E466,1)*1=2,$U$69,$T$69)</f>
        <v>0</v>
      </c>
      <c r="AT466" s="33">
        <f>IF(LEFT(E466,1)*1=3,$W$69,$V$69)</f>
        <v>100</v>
      </c>
      <c r="AU466" s="31">
        <f>IF(MID(E466,3,1)*1=1,$Y$69,$X$69)</f>
        <v>1</v>
      </c>
      <c r="AV466" s="2">
        <f>IF(MID(E466,3,1)*1=2,$AA$69,$Z$69)</f>
        <v>0</v>
      </c>
      <c r="AW466" s="33">
        <f>IF(MID(E466,3,1)*1=3,$AC$69,$AB$69)</f>
        <v>0</v>
      </c>
      <c r="AX466" s="31">
        <f>IF(MID(E466,5,1)*1=1,$AE$69,$AD$69)</f>
        <v>0</v>
      </c>
      <c r="AY466" s="33">
        <f>IF(MID(E466,5,1)*1=2,$AG$69,$AF$69)</f>
        <v>2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customHeight="1">
      <c r="A467" s="2"/>
      <c r="B467" s="107">
        <v>523</v>
      </c>
      <c r="C467" s="31">
        <v>7</v>
      </c>
      <c r="D467" s="111" t="s">
        <v>14</v>
      </c>
      <c r="E467" s="2" t="s">
        <v>136</v>
      </c>
      <c r="F467" s="2"/>
      <c r="G467" s="2"/>
      <c r="H467" s="33" t="s">
        <v>81</v>
      </c>
      <c r="I467" s="173">
        <f>M467/AE467</f>
        <v>1059.4679328692068</v>
      </c>
      <c r="J467" s="174">
        <f>AH467/AE467</f>
        <v>16.4648027309639</v>
      </c>
      <c r="K467" s="189">
        <f>RANK(I467,$I$76:$I$999)</f>
        <v>391</v>
      </c>
      <c r="L467" s="190">
        <f>RANK(I467,$I$461:$I$888)</f>
        <v>7</v>
      </c>
      <c r="M467" s="173">
        <f>SUM(N467:R467)</f>
        <v>29471.128271798581</v>
      </c>
      <c r="N467" s="174">
        <f>T467*(1+(IF((AG467+IF($D$62=1,15,0)+IF(F467="백어택",8,0))&gt;100,100,AG467+IF($D$62=1,15,0)+IF(F467="백어택",8,0))/100)*(AI467/100-1))</f>
        <v>8841.794054853679</v>
      </c>
      <c r="O467" s="174">
        <f>U467*(1+((IF((AG467+IF($D$62=1,15,0)+IF(F467="백어택",8,0))&gt;100,100,AG467+IF($D$62=1,15,0)+IF(F467="백어택",8,0))/100)*(AI467/100-1)))</f>
        <v>8841.794054853679</v>
      </c>
      <c r="P467" s="174">
        <f>V467*(1+(IF((AG467+IF($D$62=1,15,0)+IF(F467="백어택",8,0))&gt;100,100,AG467+IF($D$62=1,15,0)+IF(F467="백어택",8,0))/100)*(AI467/100-1))</f>
        <v>11787.540162091222</v>
      </c>
      <c r="Q467" s="174">
        <f>W467*(1+(IF((AG467+IF($D$62=1,15,0)+IF(F467="백어택",8,0))&gt;100,100,AG467+IF($D$62=1,15,0)+IF(F467="백어택",8,0))/100)*(AI467/100-1))</f>
        <v>0</v>
      </c>
      <c r="R467" s="175"/>
      <c r="S467" s="173">
        <f>SUM(T467:X467)</f>
        <v>22860.854032983596</v>
      </c>
      <c r="T467" s="174">
        <f>AL467*IF(H467="근접",AR467,1)*AU467*AY467*IF(F467="백어택",1.2,1)</f>
        <v>6858.6095996580707</v>
      </c>
      <c r="U467" s="174">
        <f>AM467*IF(H467="근접",AR467,1)*AU467*AY467*IF(F467="백어택",1.2,1)</f>
        <v>6858.6095996580707</v>
      </c>
      <c r="V467" s="174">
        <f>AN467*IF(H467="근접",AR467,1)*AU467*AY467*IF(F467="백어택",1.2,1)</f>
        <v>9143.6348336674528</v>
      </c>
      <c r="W467" s="174">
        <f>(AL467+AM467+AN467)*IF(H467="근접",AR467,1)*AU467*IF(AX467=1,0,0.6)*IF(F467="백어택",1.2,1)</f>
        <v>0</v>
      </c>
      <c r="X467" s="175"/>
      <c r="Y467" s="173">
        <f>SUM(Z467:AD467)</f>
        <v>49150.836170914728</v>
      </c>
      <c r="Z467" s="174">
        <f>T467*AI467/100</f>
        <v>14746.010639264852</v>
      </c>
      <c r="AA467" s="174">
        <f>U467*AI467/100</f>
        <v>14746.010639264852</v>
      </c>
      <c r="AB467" s="174">
        <f>V467*AI467/100</f>
        <v>19658.814892385024</v>
      </c>
      <c r="AC467" s="174">
        <f>W467*AI467/100</f>
        <v>0</v>
      </c>
      <c r="AD467" s="175"/>
      <c r="AE467" s="173">
        <f>AO467*(1-$D$20/100)*(1-$D$17/100)-AW467</f>
        <v>27.816913903176005</v>
      </c>
      <c r="AF467" s="174">
        <f>AP467</f>
        <v>36</v>
      </c>
      <c r="AG467" s="174">
        <f>IF($D$57&gt;100,100,$D$57)</f>
        <v>25.143699999999999</v>
      </c>
      <c r="AH467" s="174">
        <f>AQ467*AS467</f>
        <v>458</v>
      </c>
      <c r="AI467" s="174">
        <f>$D$58</f>
        <v>215</v>
      </c>
      <c r="AJ467" s="174">
        <f>10/3</f>
        <v>3.3333333333333335</v>
      </c>
      <c r="AK467" s="174">
        <f>SUM(AL467:AN467)</f>
        <v>18288.683226386875</v>
      </c>
      <c r="AL467" s="174">
        <f>(IF(H467="근접",$D$61*(VLOOKUP(C467,$B$36:$AG$39,19,FALSE)+VLOOKUP(C467,$B$40:$AG$43,19,FALSE)*$D$54),$D$60*(VLOOKUP(C467,$B$36:$AG$39,19,FALSE)+VLOOKUP(C467,$B$40:$AG$43,19,FALSE)*$D$54)))*$D$59/100</f>
        <v>5486.8876797264566</v>
      </c>
      <c r="AM467" s="174">
        <f>(IF(H467="근접",$D$61*(VLOOKUP(C467,$B$36:$AG$39,20,FALSE)+VLOOKUP(C467,$B$40:$AG$43,20,FALSE)*$D$54),$D$60*(VLOOKUP(C467,$B$36:$AG$39,20,FALSE)+VLOOKUP(C467,$B$40:$AG$43,20,FALSE)*$D$54)))*$D$59/100</f>
        <v>5486.8876797264566</v>
      </c>
      <c r="AN467" s="174">
        <f>(IF(H467="근접",$D$61*(VLOOKUP(C467,$B$36:$AG$39,21,FALSE)+VLOOKUP(C467,$B$40:$AG$43,21,FALSE)*$D$54),$D$60*(VLOOKUP(C467,$B$36:$AG$39,21,FALSE)+VLOOKUP(C467,$B$40:$AG$43,21,FALSE)*$D$54)))*$D$59/100</f>
        <v>7314.9078669339624</v>
      </c>
      <c r="AO467" s="176">
        <v>36</v>
      </c>
      <c r="AP467" s="174">
        <v>36</v>
      </c>
      <c r="AQ467" s="175">
        <f>VLOOKUP(C467,$B$45:$AA$48,19,FALSE)</f>
        <v>458</v>
      </c>
      <c r="AR467" s="31">
        <f>IF(LEFT(E467,1)*1=1,$S$64,$R$64)</f>
        <v>1</v>
      </c>
      <c r="AS467" s="2">
        <f>IF(LEFT(E467,1)*1=2,$U$64,$T$64)</f>
        <v>1</v>
      </c>
      <c r="AT467" s="33">
        <f>IF(LEFT(E467,1)*1=3,$W$64,$V$64)</f>
        <v>0</v>
      </c>
      <c r="AU467" s="31">
        <f>IF(MID(E467,3,1)*1=1,$Y$64,$X$64)</f>
        <v>1.25</v>
      </c>
      <c r="AV467" s="2">
        <f>IF(MID(E467,3,1)*1=2,$AA$64,$Z$64)</f>
        <v>0</v>
      </c>
      <c r="AW467" s="33">
        <f>IF(MID(E467,3,1)*1=3,$AC$64,$AB$64)</f>
        <v>0</v>
      </c>
      <c r="AX467" s="31">
        <f>IF(MID(E467,5,1)*1=1,$AE$64,$AD$64)</f>
        <v>1</v>
      </c>
      <c r="AY467" s="33">
        <f>IF(MID(E467,5,1)*1=2,$AG$64,$AF$64)</f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customHeight="1">
      <c r="A468" s="2"/>
      <c r="B468" s="107">
        <v>529</v>
      </c>
      <c r="C468" s="31">
        <v>7</v>
      </c>
      <c r="D468" s="111" t="s">
        <v>14</v>
      </c>
      <c r="E468" s="2" t="s">
        <v>168</v>
      </c>
      <c r="F468" s="2"/>
      <c r="G468" s="2"/>
      <c r="H468" s="33" t="s">
        <v>81</v>
      </c>
      <c r="I468" s="173">
        <f>M468/AE468</f>
        <v>1059.4679328692068</v>
      </c>
      <c r="J468" s="174">
        <f>AH468/AE468</f>
        <v>8.2324013654819499</v>
      </c>
      <c r="K468" s="189">
        <f>RANK(I468,$I$76:$I$999)</f>
        <v>391</v>
      </c>
      <c r="L468" s="190">
        <f>RANK(I468,$I$461:$I$888)</f>
        <v>7</v>
      </c>
      <c r="M468" s="173">
        <f>SUM(N468:R468)</f>
        <v>29471.128271798581</v>
      </c>
      <c r="N468" s="174">
        <f>T468*(1+(IF((AG468+IF($D$62=1,15,0)+IF(F468="백어택",8,0))&gt;100,100,AG468+IF($D$62=1,15,0)+IF(F468="백어택",8,0))/100)*(AI468/100-1))</f>
        <v>8841.794054853679</v>
      </c>
      <c r="O468" s="174">
        <f>U468*(1+((IF((AG468+IF($D$62=1,15,0)+IF(F468="백어택",8,0))&gt;100,100,AG468+IF($D$62=1,15,0)+IF(F468="백어택",8,0))/100)*(AI468/100-1)))</f>
        <v>8841.794054853679</v>
      </c>
      <c r="P468" s="174">
        <f>V468*(1+(IF((AG468+IF($D$62=1,15,0)+IF(F468="백어택",8,0))&gt;100,100,AG468+IF($D$62=1,15,0)+IF(F468="백어택",8,0))/100)*(AI468/100-1))</f>
        <v>11787.540162091222</v>
      </c>
      <c r="Q468" s="174">
        <f>W468*(1+(IF((AG468+IF($D$62=1,15,0)+IF(F468="백어택",8,0))&gt;100,100,AG468+IF($D$62=1,15,0)+IF(F468="백어택",8,0))/100)*(AI468/100-1))</f>
        <v>0</v>
      </c>
      <c r="R468" s="175"/>
      <c r="S468" s="173">
        <f>SUM(T468:X468)</f>
        <v>22860.854032983596</v>
      </c>
      <c r="T468" s="174">
        <f>AL468*IF(H468="근접",AR468,1)*AU468*AY468*IF(F468="백어택",1.2,1)</f>
        <v>6858.6095996580707</v>
      </c>
      <c r="U468" s="174">
        <f>AM468*IF(H468="근접",AR468,1)*AU468*AY468*IF(F468="백어택",1.2,1)</f>
        <v>6858.6095996580707</v>
      </c>
      <c r="V468" s="174">
        <f>AN468*IF(H468="근접",AR468,1)*AU468*AY468*IF(F468="백어택",1.2,1)</f>
        <v>9143.6348336674528</v>
      </c>
      <c r="W468" s="174">
        <f>(AL468+AM468+AN468)*IF(H468="근접",AR468,1)*AU468*IF(AX468=1,0,0.6)*IF(F468="백어택",1.2,1)</f>
        <v>0</v>
      </c>
      <c r="X468" s="175"/>
      <c r="Y468" s="173">
        <f>SUM(Z468:AD468)</f>
        <v>49150.836170914728</v>
      </c>
      <c r="Z468" s="174">
        <f>T468*AI468/100</f>
        <v>14746.010639264852</v>
      </c>
      <c r="AA468" s="174">
        <f>U468*AI468/100</f>
        <v>14746.010639264852</v>
      </c>
      <c r="AB468" s="174">
        <f>V468*AI468/100</f>
        <v>19658.814892385024</v>
      </c>
      <c r="AC468" s="174">
        <f>W468*AI468/100</f>
        <v>0</v>
      </c>
      <c r="AD468" s="175"/>
      <c r="AE468" s="173">
        <f>AO468*(1-$D$20/100)*(1-$D$17/100)-AW468</f>
        <v>27.816913903176005</v>
      </c>
      <c r="AF468" s="174">
        <f>AP468</f>
        <v>36</v>
      </c>
      <c r="AG468" s="174">
        <f>IF($D$57&gt;100,100,$D$57)</f>
        <v>25.143699999999999</v>
      </c>
      <c r="AH468" s="174">
        <f>AQ468*AS468</f>
        <v>229</v>
      </c>
      <c r="AI468" s="174">
        <f>$D$58</f>
        <v>215</v>
      </c>
      <c r="AJ468" s="174">
        <f>10/3</f>
        <v>3.3333333333333335</v>
      </c>
      <c r="AK468" s="174">
        <f>SUM(AL468:AN468)</f>
        <v>18288.683226386875</v>
      </c>
      <c r="AL468" s="174">
        <f>(IF(H468="근접",$D$61*(VLOOKUP(C468,$B$36:$AG$39,19,FALSE)+VLOOKUP(C468,$B$40:$AG$43,19,FALSE)*$D$54),$D$60*(VLOOKUP(C468,$B$36:$AG$39,19,FALSE)+VLOOKUP(C468,$B$40:$AG$43,19,FALSE)*$D$54)))*$D$59/100</f>
        <v>5486.8876797264566</v>
      </c>
      <c r="AM468" s="174">
        <f>(IF(H468="근접",$D$61*(VLOOKUP(C468,$B$36:$AG$39,20,FALSE)+VLOOKUP(C468,$B$40:$AG$43,20,FALSE)*$D$54),$D$60*(VLOOKUP(C468,$B$36:$AG$39,20,FALSE)+VLOOKUP(C468,$B$40:$AG$43,20,FALSE)*$D$54)))*$D$59/100</f>
        <v>5486.8876797264566</v>
      </c>
      <c r="AN468" s="174">
        <f>(IF(H468="근접",$D$61*(VLOOKUP(C468,$B$36:$AG$39,21,FALSE)+VLOOKUP(C468,$B$40:$AG$43,21,FALSE)*$D$54),$D$60*(VLOOKUP(C468,$B$36:$AG$39,21,FALSE)+VLOOKUP(C468,$B$40:$AG$43,21,FALSE)*$D$54)))*$D$59/100</f>
        <v>7314.9078669339624</v>
      </c>
      <c r="AO468" s="176">
        <v>36</v>
      </c>
      <c r="AP468" s="174">
        <v>36</v>
      </c>
      <c r="AQ468" s="175">
        <f>VLOOKUP(C468,$B$45:$AA$48,19,FALSE)</f>
        <v>458</v>
      </c>
      <c r="AR468" s="31">
        <f>IF(LEFT(E468,1)*1=1,$S$64,$R$64)</f>
        <v>1</v>
      </c>
      <c r="AS468" s="2">
        <f>IF(LEFT(E468,1)*1=2,$U$64,$T$64)</f>
        <v>0.5</v>
      </c>
      <c r="AT468" s="33">
        <f>IF(LEFT(E468,1)*1=3,$W$64,$V$64)</f>
        <v>0</v>
      </c>
      <c r="AU468" s="31">
        <f>IF(MID(E468,3,1)*1=1,$Y$64,$X$64)</f>
        <v>1.25</v>
      </c>
      <c r="AV468" s="2">
        <f>IF(MID(E468,3,1)*1=2,$AA$64,$Z$64)</f>
        <v>0</v>
      </c>
      <c r="AW468" s="33">
        <f>IF(MID(E468,3,1)*1=3,$AC$64,$AB$64)</f>
        <v>0</v>
      </c>
      <c r="AX468" s="31">
        <f>IF(MID(E468,5,1)*1=1,$AE$64,$AD$64)</f>
        <v>1</v>
      </c>
      <c r="AY468" s="33">
        <f>IF(MID(E468,5,1)*1=2,$AG$64,$AF$64)</f>
        <v>1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customHeight="1">
      <c r="A469" s="2"/>
      <c r="B469" s="107">
        <v>235</v>
      </c>
      <c r="C469" s="31">
        <v>10</v>
      </c>
      <c r="D469" s="106" t="s">
        <v>13</v>
      </c>
      <c r="E469" s="2" t="s">
        <v>139</v>
      </c>
      <c r="F469" s="2"/>
      <c r="G469" s="2"/>
      <c r="H469" s="33"/>
      <c r="I469" s="173">
        <f>M469/AE469</f>
        <v>1056.5182496158084</v>
      </c>
      <c r="J469" s="174">
        <f>AH469/AE469</f>
        <v>21.760166048861723</v>
      </c>
      <c r="K469" s="189">
        <f>RANK(I469,$I$76:$I$999)</f>
        <v>393</v>
      </c>
      <c r="L469" s="190" t="e">
        <f>RANK(I469,$I$76:$I$460)</f>
        <v>#N/A</v>
      </c>
      <c r="M469" s="173">
        <f>SUM(N469:R469)</f>
        <v>25296.038955485361</v>
      </c>
      <c r="N469" s="174">
        <f>T469*(1+(IF((AG469+IF($D$62=1,15,0)+IF(F469="백어택",8,0))&gt;100,100,(AG469+IF($D$62=1,15,0)+IF(F469="백어택",8,0)))/100)*((AI469/100-1)))</f>
        <v>14151.97862496474</v>
      </c>
      <c r="O469" s="174">
        <f>U469*(1+IF($D$57+IF($D$62=1,15,0)&gt;100,100,$D$57+IF($D$62=1,15,0))/100*($D$58/100-1))</f>
        <v>6857.8832803203804</v>
      </c>
      <c r="P469" s="174"/>
      <c r="Q469" s="174"/>
      <c r="R469" s="175">
        <f>X469*(1+IF($D$57+IF($D$62=1,15,0)&gt;100,100,$D$57+IF($D$62=1,15,0))/100*($D$58/100-1))</f>
        <v>4286.1770502002382</v>
      </c>
      <c r="S469" s="173">
        <f>SUM(T469:X469)</f>
        <v>18339.102518802116</v>
      </c>
      <c r="T469" s="174">
        <f>AL469*AY469</f>
        <v>9694.6171702523097</v>
      </c>
      <c r="U469" s="174">
        <f>AM469*AU469*AW469</f>
        <v>5319.6832914152646</v>
      </c>
      <c r="V469" s="174"/>
      <c r="W469" s="174"/>
      <c r="X469" s="175">
        <f>IF(AU469=1,0,U469*0.625)</f>
        <v>3324.8020571345405</v>
      </c>
      <c r="Y469" s="173">
        <f>SUM(Z469:AD469)</f>
        <v>39429.070415424547</v>
      </c>
      <c r="Z469" s="174">
        <f>T469*$D$58/100</f>
        <v>20843.426916042466</v>
      </c>
      <c r="AA469" s="174">
        <f>U469*$D$58/100</f>
        <v>11437.319076542819</v>
      </c>
      <c r="AB469" s="174"/>
      <c r="AC469" s="174"/>
      <c r="AD469" s="175">
        <f>X469*$D$58/100</f>
        <v>7148.3244228392614</v>
      </c>
      <c r="AE469" s="173">
        <f>AO469*(1-$D$17/100)</f>
        <v>23.942831999999999</v>
      </c>
      <c r="AF469" s="174">
        <f>AP469</f>
        <v>36</v>
      </c>
      <c r="AG469" s="174">
        <f>IF($D$57+AT469&gt;100,100,$D$57+AT469)</f>
        <v>25.143699999999999</v>
      </c>
      <c r="AH469" s="174">
        <f>AQ469</f>
        <v>521</v>
      </c>
      <c r="AI469" s="174">
        <f>$D$58+$D$19</f>
        <v>282.85969999999998</v>
      </c>
      <c r="AJ469" s="174">
        <f>10/IF(AY469=1,2.5,2)</f>
        <v>5</v>
      </c>
      <c r="AK469" s="174">
        <f>SUM(AL469:AN469)</f>
        <v>11381.249912614403</v>
      </c>
      <c r="AL469" s="174">
        <f>(VLOOKUP(C469,$B$36:$AG$39,17,FALSE)+VLOOKUP(C469,$B$40:$AG$43,17,FALSE)*$D$54)*$D$59/100</f>
        <v>7289.185842294969</v>
      </c>
      <c r="AM469" s="174">
        <f>(VLOOKUP(C469,$B$36:$AG$39,18,FALSE)+VLOOKUP(C469,$B$40:$AG$43,18,FALSE)*$D$54)*$D$59/100</f>
        <v>4092.064070319434</v>
      </c>
      <c r="AN469" s="174"/>
      <c r="AO469" s="176">
        <v>24</v>
      </c>
      <c r="AP469" s="174">
        <v>36</v>
      </c>
      <c r="AQ469" s="175">
        <f>VLOOKUP(C469,$B$45:$AA$48,17,FALSE)</f>
        <v>521</v>
      </c>
      <c r="AR469" s="31">
        <f>IF(LEFT(E469,1)*1=1,$S$63,$R$63)</f>
        <v>0</v>
      </c>
      <c r="AS469" s="2">
        <f>IF(LEFT(E469,1)*1=2,$U$63,$T$63)</f>
        <v>0</v>
      </c>
      <c r="AT469" s="33">
        <f>IF(LEFT(E469,1)*1=3,$W$63,$V$63)</f>
        <v>0</v>
      </c>
      <c r="AU469" s="31">
        <f>IF(MID(E469,3,1)*1=1,$Y$63,$X$63)</f>
        <v>1.3</v>
      </c>
      <c r="AV469" s="2">
        <f>IF(MID(E469,3,1)*1=2,$AA$63,$Z$63)</f>
        <v>0</v>
      </c>
      <c r="AW469" s="33">
        <f>IF(MID(E469,3,1)*1=3,$AC$63,$AB$63)</f>
        <v>1</v>
      </c>
      <c r="AX469" s="31">
        <f>IF(MID(E469,5,1)*1=1,$AE$63,$AD$63)</f>
        <v>0</v>
      </c>
      <c r="AY469" s="33">
        <f>IF(MID(E469,5,1)*1=2,$AG$63,$AF$63)</f>
        <v>1.33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customHeight="1">
      <c r="A470" s="2"/>
      <c r="B470" s="107">
        <v>223</v>
      </c>
      <c r="C470" s="31">
        <v>7</v>
      </c>
      <c r="D470" s="106" t="s">
        <v>10</v>
      </c>
      <c r="E470" s="2" t="s">
        <v>101</v>
      </c>
      <c r="F470" s="2"/>
      <c r="G470" s="2"/>
      <c r="H470" s="33"/>
      <c r="I470" s="173">
        <f>M470/AE470</f>
        <v>1053.1476968647833</v>
      </c>
      <c r="J470" s="174">
        <f>AH470/AE470</f>
        <v>17.980329144021059</v>
      </c>
      <c r="K470" s="189">
        <f>RANK(I470,$I$76:$I$999)</f>
        <v>394</v>
      </c>
      <c r="L470" s="190" t="e">
        <f>RANK(I470,$I$76:$I$460)</f>
        <v>#N/A</v>
      </c>
      <c r="M470" s="173">
        <f>SUM(N470:R470)</f>
        <v>16810.225584813623</v>
      </c>
      <c r="N470" s="174">
        <f>T470*(1+(IF(($AG470+IF($D$62=1,15,0)+IF($F470="백어택",8,0))&gt;100,100,($AG470+IF($D$62=1,15,0)+IF($F470="백어택",8,0)))/100)*((($AI470+AY470)/100-1)))</f>
        <v>3812.0824161297332</v>
      </c>
      <c r="O470" s="174">
        <f>U470*(1+(IF(($AG470+IF($D$62=1,IF(AS470=15,0,15),0)+$AS470+IF($F470="백어택",8,0))&gt;100,100,($AG470+IF($D$62=1,IF(AS470=15,0,15),0)+$AS470+IF($F470="백어택",8,0)))/100)*((($AI470+$AY470)/100-1)))</f>
        <v>4332.7143895612962</v>
      </c>
      <c r="P470" s="174">
        <f>V470*(1+(IF(($AG470+IF($D$62=1,IF(AT470=15,0,15),0)+$AS470+IF($F470="백어택",8,0))&gt;100,100,($AG470+IF($D$62=1,IF(AT470=15,0,15),0)+$AS470+IF($F470="백어택",8,0)))/100)*((($AI470+$AY470)/100-1)))</f>
        <v>4332.7143895612962</v>
      </c>
      <c r="Q470" s="174">
        <f>W470*(1+(IF(($AG470+IF($D$62=1,IF(AU470=15,0,15),0)+$AS470+IF($F470="백어택",8,0))&gt;100,100,($AG470+IF($D$62=1,IF(AU470=15,0,15),0)+$AS470+IF($F470="백어택",8,0)))/100)*((($AI470+$AY470)/100-1)))</f>
        <v>4332.7143895612962</v>
      </c>
      <c r="R470" s="175">
        <f>X470*(1+(IF($D$57+AS470&gt;100,100,$D$57+AS470)/100)*(AI470/100-1))</f>
        <v>0</v>
      </c>
      <c r="S470" s="173">
        <f>SUM(T470:X470)</f>
        <v>7592.4434369674418</v>
      </c>
      <c r="T470" s="174">
        <f>AL470*AX470*IF(F470="백어택",1.2,1)/4</f>
        <v>1898.1108592418605</v>
      </c>
      <c r="U470" s="174">
        <f>T470</f>
        <v>1898.1108592418605</v>
      </c>
      <c r="V470" s="174">
        <f>U470</f>
        <v>1898.1108592418605</v>
      </c>
      <c r="W470" s="174">
        <f>V470</f>
        <v>1898.1108592418605</v>
      </c>
      <c r="X470" s="175">
        <f>AL470*IF(AU470=1,0,IF(AX470=1,AU470,0.324))</f>
        <v>0</v>
      </c>
      <c r="Y470" s="173">
        <f>SUM(Z470:AD470)</f>
        <v>21475.962728475792</v>
      </c>
      <c r="Z470" s="174">
        <f>T470*AI470/100</f>
        <v>5368.9906821189479</v>
      </c>
      <c r="AA470" s="174">
        <f>Z470</f>
        <v>5368.9906821189479</v>
      </c>
      <c r="AB470" s="174">
        <f>AA470</f>
        <v>5368.9906821189479</v>
      </c>
      <c r="AC470" s="174">
        <f>AB470</f>
        <v>5368.9906821189479</v>
      </c>
      <c r="AD470" s="175"/>
      <c r="AE470" s="173">
        <f>AO470*(1-$D$17/100)</f>
        <v>15.961888</v>
      </c>
      <c r="AF470" s="174">
        <f>AP470</f>
        <v>36</v>
      </c>
      <c r="AG470" s="174">
        <f>IF($D$57+AV470&gt;100,100,$D$57+AV470)</f>
        <v>55.143699999999995</v>
      </c>
      <c r="AH470" s="174">
        <f>AQ470</f>
        <v>287</v>
      </c>
      <c r="AI470" s="174">
        <f>$D$58+$D$19</f>
        <v>282.85969999999998</v>
      </c>
      <c r="AJ470" s="174">
        <f>10*AR470/(7-IF(AX470=1,0,3))</f>
        <v>1.4285714285714286</v>
      </c>
      <c r="AK470" s="174">
        <f>SUM(AL470:AN470)</f>
        <v>7592.4434369674418</v>
      </c>
      <c r="AL470" s="174">
        <f>(VLOOKUP(C470,$B$36:$AG$39,13,FALSE)+VLOOKUP(C470,$B$40:$AG$43,13,FALSE)*$D$54)*$D$59/100</f>
        <v>7592.4434369674418</v>
      </c>
      <c r="AM470" s="174"/>
      <c r="AN470" s="174"/>
      <c r="AO470" s="176">
        <v>16</v>
      </c>
      <c r="AP470" s="174">
        <v>36</v>
      </c>
      <c r="AQ470" s="175">
        <f>VLOOKUP(C470,$B$45:$AA$48,13,FALSE)</f>
        <v>287</v>
      </c>
      <c r="AR470" s="31">
        <f>IF(LEFT(E470,1)*1=1,$S$60,$R$60)</f>
        <v>1</v>
      </c>
      <c r="AS470" s="2">
        <f>IF(LEFT(E470,1)*1=2,$U$60,$T$60)</f>
        <v>15</v>
      </c>
      <c r="AT470" s="33">
        <f>IF(LEFT(E470,1)*1=3,$W$60,$V$60)</f>
        <v>0</v>
      </c>
      <c r="AU470" s="31">
        <f>IF(MID(E470,3,1)*1=1,$Y$60,$X$60)</f>
        <v>1</v>
      </c>
      <c r="AV470" s="2">
        <f>IF(MID(E470,3,1)*1=2,$AA$60,$Z$60)</f>
        <v>30</v>
      </c>
      <c r="AW470" s="33">
        <f>IF(MID(E470,3,1)*1=3,$AC$60,$AB$60)</f>
        <v>0</v>
      </c>
      <c r="AX470" s="31">
        <f>IF(MID(E470,5,1)*1=1,$AE$60,$AD$60)</f>
        <v>1</v>
      </c>
      <c r="AY470" s="33">
        <f>IF(MID(E470,5,1)*1=2,$AG$60,$AF$60)</f>
        <v>0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customHeight="1">
      <c r="A471" s="2"/>
      <c r="B471" s="107">
        <v>75</v>
      </c>
      <c r="C471" s="31">
        <v>10</v>
      </c>
      <c r="D471" s="106" t="s">
        <v>4</v>
      </c>
      <c r="E471" s="2" t="s">
        <v>135</v>
      </c>
      <c r="F471" s="2"/>
      <c r="G471" s="2" t="s">
        <v>143</v>
      </c>
      <c r="H471" s="33"/>
      <c r="I471" s="173">
        <f>M471/AE471</f>
        <v>1051.1244105865451</v>
      </c>
      <c r="J471" s="174">
        <f>AH471/AE471</f>
        <v>29.152775243964456</v>
      </c>
      <c r="K471" s="189">
        <f>RANK(I471,$I$76:$I$999)</f>
        <v>395</v>
      </c>
      <c r="L471" s="190" t="e">
        <f>RANK(I471,$I$76:$I$460)</f>
        <v>#N/A</v>
      </c>
      <c r="M471" s="173">
        <f>SUM(N471:R471)</f>
        <v>12583.447586886334</v>
      </c>
      <c r="N471" s="174">
        <f>T471*(1+(IF((AG471+IF($D$62=1,15,0)+AT471+IF(F471="백어택",8,0))&gt;100,100,(AG471+IF($D$62=1,15,0)+AT471+IF(F471="백어택",8,0)))/100)*((AI471/100-1)))</f>
        <v>2101.9158752528397</v>
      </c>
      <c r="O471" s="174">
        <f>U471*(1+(IF((AG471+IF($D$62=1,15,0)+AX471+IF(F471="백어택",8,0))&gt;100,100,(AG471+IF($D$62=1,15,0)+AX471+IF(F471="백어택",8,0)))/100)*(AI471/100-1))</f>
        <v>10481.531711633494</v>
      </c>
      <c r="P471" s="174"/>
      <c r="Q471" s="174"/>
      <c r="R471" s="175"/>
      <c r="S471" s="173">
        <f>SUM(T471:X471)</f>
        <v>7923.3231455733248</v>
      </c>
      <c r="T471" s="174">
        <f>AL471*IF(F471="백어택",1.2,1)</f>
        <v>743.09485418136262</v>
      </c>
      <c r="U471" s="174">
        <f>AM471*AW471*AY471*IF(F471="백어택",1.2,1)</f>
        <v>7180.2282913919626</v>
      </c>
      <c r="V471" s="174"/>
      <c r="W471" s="174"/>
      <c r="X471" s="175"/>
      <c r="Y471" s="173">
        <f>SUM(Z471:AD471)</f>
        <v>17035.144762982651</v>
      </c>
      <c r="Z471" s="174">
        <f>T471*$D$58/100</f>
        <v>1597.6539364899297</v>
      </c>
      <c r="AA471" s="174">
        <f>U471*$D$58/100</f>
        <v>15437.49082649272</v>
      </c>
      <c r="AB471" s="174"/>
      <c r="AC471" s="174"/>
      <c r="AD471" s="175"/>
      <c r="AE471" s="173">
        <f>AO471*(1-$D$17/100)</f>
        <v>11.971416</v>
      </c>
      <c r="AF471" s="174">
        <f>AP471</f>
        <v>36</v>
      </c>
      <c r="AG471" s="174">
        <f>IF($D$57&gt;100,100,$D$57)</f>
        <v>25.143699999999999</v>
      </c>
      <c r="AH471" s="174">
        <f>AQ471</f>
        <v>349</v>
      </c>
      <c r="AI471" s="174">
        <f>$D$58+$D$19</f>
        <v>282.85969999999998</v>
      </c>
      <c r="AJ471" s="174">
        <f>10/IF(AY471=1,5,4)</f>
        <v>2.5</v>
      </c>
      <c r="AK471" s="174">
        <f>SUM(AL471:AN471)</f>
        <v>3716.2742709068129</v>
      </c>
      <c r="AL471" s="174">
        <f>(VLOOKUP(C471,$B$36:$AG$39,4,FALSE)+VLOOKUP(C471,$B$40:$AG$43,4,FALSE)*$D$54)*$D$59/100</f>
        <v>743.09485418136262</v>
      </c>
      <c r="AM471" s="174">
        <f>(VLOOKUP(C471,$B$36:$AG$39,5,FALSE)+VLOOKUP(C471,$B$40:$AG$43,5,FALSE)*$D$54)*$D$59/100</f>
        <v>2973.1794167254502</v>
      </c>
      <c r="AN471" s="174"/>
      <c r="AO471" s="176">
        <v>12</v>
      </c>
      <c r="AP471" s="174">
        <v>36</v>
      </c>
      <c r="AQ471" s="175">
        <f>VLOOKUP(C471,$B$45:$AA$48,4,FALSE)</f>
        <v>349</v>
      </c>
      <c r="AR471" s="31">
        <f>IF(LEFT(E471,1)*1=1,$S$54,$R$54)</f>
        <v>0</v>
      </c>
      <c r="AS471" s="2">
        <f>IF(LEFT(E471,1)*1=2,$U$54,$T$54)</f>
        <v>0</v>
      </c>
      <c r="AT471" s="33">
        <f>IF(LEFT(E471,1)*1=3,$W$54,$V$54)</f>
        <v>100</v>
      </c>
      <c r="AU471" s="31">
        <f>IF(MID(E471,3,1)*1=1,$Y$54,$X$54)</f>
        <v>0</v>
      </c>
      <c r="AV471" s="2">
        <f>IF(MID(E471,3,1)*1=2,$AA$54,$Z$54)</f>
        <v>0</v>
      </c>
      <c r="AW471" s="33">
        <f>IF(MID(E471,3,1)*1=3,$AC$54,$AB$54)</f>
        <v>1.4</v>
      </c>
      <c r="AX471" s="31">
        <f>IF(MID(E471,5,1)*1=1,$AE$54,$AD$54)</f>
        <v>0</v>
      </c>
      <c r="AY471" s="33">
        <f>IF(MID(E471,5,1)*1=2,$AG$54,$AF$54)</f>
        <v>1.7250000000000001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customHeight="1">
      <c r="A472" s="2"/>
      <c r="B472" s="107">
        <v>360</v>
      </c>
      <c r="C472" s="31">
        <v>10</v>
      </c>
      <c r="D472" s="106" t="s">
        <v>20</v>
      </c>
      <c r="E472" s="2" t="s">
        <v>153</v>
      </c>
      <c r="F472" s="2"/>
      <c r="G472" s="2"/>
      <c r="H472" s="33"/>
      <c r="I472" s="173">
        <f>M472/AE472</f>
        <v>1050.1263104379561</v>
      </c>
      <c r="J472" s="174">
        <f>AH472/AE472</f>
        <v>29.484277859834549</v>
      </c>
      <c r="K472" s="189">
        <f>RANK(I472,$I$76:$I$999)</f>
        <v>396</v>
      </c>
      <c r="L472" s="190" t="e">
        <f>RANK(I472,$I$76:$I$460)</f>
        <v>#N/A</v>
      </c>
      <c r="M472" s="173">
        <f>SUM(N472:R472)</f>
        <v>15706.869440883005</v>
      </c>
      <c r="N472" s="174">
        <f>T472*(1+(IF((AG472+IF($D$62=1,15,0)+IF(F472="백어택",8,0))&gt;100,100,(AG472+IF($D$62=1,15,0)+IF(F472="백어택",8,0)))/100)*((AI472/100-1)))</f>
        <v>7212.3861568173734</v>
      </c>
      <c r="O472" s="174">
        <f>U472*(1+(IF(($D$57+IF($D$62=1,15,0)+IF(F472="백어택",8,0))&gt;100,100,$D$57+IF($D$62=1,15,0)+IF(F472="백어택",8,0))/100)*($D$58/100-1))</f>
        <v>8494.4832840656309</v>
      </c>
      <c r="P472" s="174"/>
      <c r="Q472" s="174"/>
      <c r="R472" s="175"/>
      <c r="S472" s="173">
        <f>SUM(T472:X472)</f>
        <v>11529.944814596958</v>
      </c>
      <c r="T472" s="174">
        <f>AL472*AV472*IF(F472="백어택",1.2,1)</f>
        <v>4940.7453563438366</v>
      </c>
      <c r="U472" s="174">
        <f>AM472*AX472*AY472*IF(F472="백어택",1.2,1)</f>
        <v>6589.1994582531224</v>
      </c>
      <c r="V472" s="174"/>
      <c r="W472" s="174"/>
      <c r="X472" s="175"/>
      <c r="Y472" s="173">
        <f>SUM(Z472:AD472)</f>
        <v>24789.381351383461</v>
      </c>
      <c r="Z472" s="174">
        <f>T472*$D$58/100</f>
        <v>10622.60251613925</v>
      </c>
      <c r="AA472" s="174">
        <f>U472*$D$58/100</f>
        <v>14166.778835244213</v>
      </c>
      <c r="AB472" s="174"/>
      <c r="AC472" s="174"/>
      <c r="AD472" s="175"/>
      <c r="AE472" s="173">
        <f>AO472*(1-$D$17/100)-AR472</f>
        <v>14.957124</v>
      </c>
      <c r="AF472" s="174">
        <f>AP472</f>
        <v>36</v>
      </c>
      <c r="AG472" s="174">
        <f>IF($D$57+AU472&gt;100,100,$D$57+AU472)</f>
        <v>25.143699999999999</v>
      </c>
      <c r="AH472" s="174">
        <f>AQ472*AS472</f>
        <v>441</v>
      </c>
      <c r="AI472" s="174">
        <f>$D$58+$D$19</f>
        <v>282.85969999999998</v>
      </c>
      <c r="AJ472" s="174">
        <f>10*IF(AV472=1,1,5/4.5)/IF(AX472=1,5,3.5)</f>
        <v>3.1746031746031744</v>
      </c>
      <c r="AK472" s="174">
        <f>SUM(AL472:AN472)</f>
        <v>6588.4299666891184</v>
      </c>
      <c r="AL472" s="174">
        <f>(VLOOKUP(C472,$B$36:$AG$39,29,FALSE)+VLOOKUP(C472,$B$40:$AG$43,29,FALSE)*$D$54)*$D$59/100</f>
        <v>3293.8302375625576</v>
      </c>
      <c r="AM472" s="174">
        <f>(VLOOKUP(C472,$B$36:$AG$39,30,FALSE)+VLOOKUP(C472,$B$40:$AG$43,30,FALSE)*$D$54)*$D$59/100</f>
        <v>3294.5997291265612</v>
      </c>
      <c r="AN472" s="174"/>
      <c r="AO472" s="176">
        <v>18</v>
      </c>
      <c r="AP472" s="174">
        <v>36</v>
      </c>
      <c r="AQ472" s="175">
        <f>VLOOKUP(C472,$B$45:$AG$48,29,FALSE)</f>
        <v>441</v>
      </c>
      <c r="AR472" s="31">
        <f>IF(LEFT(E472,1)*1=1,$S$70,$R$70)</f>
        <v>3</v>
      </c>
      <c r="AS472" s="2">
        <f>IF(LEFT(E472,1)*1=2,$U$70,$T$70)</f>
        <v>1</v>
      </c>
      <c r="AT472" s="33">
        <f>IF(LEFT(E472,1)*1=3,$W$70,$V$70)</f>
        <v>0</v>
      </c>
      <c r="AU472" s="31">
        <f>IF(MID(E472,3,1)*1=1,$Y$70,$X$70)</f>
        <v>0</v>
      </c>
      <c r="AV472" s="2">
        <f>IF(MID(E472,3,1)*1=2,$AA$70,$Z$70)</f>
        <v>1.5</v>
      </c>
      <c r="AW472" s="33">
        <f>IF(MID(E472,3,1)*1=3,$AC$70,$AB$70)</f>
        <v>0</v>
      </c>
      <c r="AX472" s="31">
        <f>IF(MID(E472,5,1)*1=1,$AE$70,$AD$70)</f>
        <v>2</v>
      </c>
      <c r="AY472" s="33">
        <f>IF(MID(E472,5,1)*1=2,$AG$70,$AF$70)</f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customHeight="1">
      <c r="A473" s="2"/>
      <c r="B473" s="107">
        <v>369</v>
      </c>
      <c r="C473" s="31">
        <v>10</v>
      </c>
      <c r="D473" s="106" t="s">
        <v>20</v>
      </c>
      <c r="E473" s="2" t="s">
        <v>154</v>
      </c>
      <c r="F473" s="2"/>
      <c r="G473" s="2"/>
      <c r="H473" s="33"/>
      <c r="I473" s="173">
        <f>M473/AE473</f>
        <v>1050.1263104379561</v>
      </c>
      <c r="J473" s="174">
        <f>AH473/AE473</f>
        <v>29.484277859834549</v>
      </c>
      <c r="K473" s="189">
        <f>RANK(I473,$I$76:$I$999)</f>
        <v>396</v>
      </c>
      <c r="L473" s="190" t="e">
        <f>RANK(I473,$I$76:$I$460)</f>
        <v>#N/A</v>
      </c>
      <c r="M473" s="173">
        <f>SUM(N473:R473)</f>
        <v>15706.869440883005</v>
      </c>
      <c r="N473" s="174">
        <f>T473*(1+(IF((AG473+IF($D$62=1,15,0)+IF(F473="백어택",8,0))&gt;100,100,(AG473+IF($D$62=1,15,0)+IF(F473="백어택",8,0)))/100)*((AI473/100-1)))</f>
        <v>7212.3861568173734</v>
      </c>
      <c r="O473" s="174">
        <f>U473*(1+(IF(($D$57+IF($D$62=1,15,0)+IF(F473="백어택",8,0))&gt;100,100,$D$57+IF($D$62=1,15,0)+IF(F473="백어택",8,0))/100)*($D$58/100-1))</f>
        <v>8494.4832840656309</v>
      </c>
      <c r="P473" s="174"/>
      <c r="Q473" s="174"/>
      <c r="R473" s="175"/>
      <c r="S473" s="173">
        <f>SUM(T473:X473)</f>
        <v>11529.944814596958</v>
      </c>
      <c r="T473" s="174">
        <f>AL473*AV473*IF(F473="백어택",1.2,1)</f>
        <v>4940.7453563438366</v>
      </c>
      <c r="U473" s="174">
        <f>AM473*AX473*AY473*IF(F473="백어택",1.2,1)</f>
        <v>6589.1994582531224</v>
      </c>
      <c r="V473" s="174"/>
      <c r="W473" s="174"/>
      <c r="X473" s="175"/>
      <c r="Y473" s="173">
        <f>SUM(Z473:AD473)</f>
        <v>24789.381351383461</v>
      </c>
      <c r="Z473" s="174">
        <f>T473*$D$58/100</f>
        <v>10622.60251613925</v>
      </c>
      <c r="AA473" s="174">
        <f>U473*$D$58/100</f>
        <v>14166.778835244213</v>
      </c>
      <c r="AB473" s="174"/>
      <c r="AC473" s="174"/>
      <c r="AD473" s="175"/>
      <c r="AE473" s="173">
        <f>AO473*(1-$D$17/100)-AR473</f>
        <v>14.957124</v>
      </c>
      <c r="AF473" s="174">
        <f>AP473</f>
        <v>36</v>
      </c>
      <c r="AG473" s="174">
        <f>IF($D$57+AU473&gt;100,100,$D$57+AU473)</f>
        <v>25.143699999999999</v>
      </c>
      <c r="AH473" s="174">
        <f>AQ473*AS473</f>
        <v>441</v>
      </c>
      <c r="AI473" s="174">
        <f>$D$58+$D$19</f>
        <v>282.85969999999998</v>
      </c>
      <c r="AJ473" s="174">
        <f>10*IF(AV473=1,1,5/4.5)/IF(AX473=1,5,3.5)</f>
        <v>2.2222222222222223</v>
      </c>
      <c r="AK473" s="174">
        <f>SUM(AL473:AN473)</f>
        <v>6588.4299666891184</v>
      </c>
      <c r="AL473" s="174">
        <f>(VLOOKUP(C473,$B$36:$AG$39,29,FALSE)+VLOOKUP(C473,$B$40:$AG$43,29,FALSE)*$D$54)*$D$59/100</f>
        <v>3293.8302375625576</v>
      </c>
      <c r="AM473" s="174">
        <f>(VLOOKUP(C473,$B$36:$AG$39,30,FALSE)+VLOOKUP(C473,$B$40:$AG$43,30,FALSE)*$D$54)*$D$59/100</f>
        <v>3294.5997291265612</v>
      </c>
      <c r="AN473" s="174"/>
      <c r="AO473" s="176">
        <v>18</v>
      </c>
      <c r="AP473" s="174">
        <v>36</v>
      </c>
      <c r="AQ473" s="175">
        <f>VLOOKUP(C473,$B$45:$AG$48,29,FALSE)</f>
        <v>441</v>
      </c>
      <c r="AR473" s="31">
        <f>IF(LEFT(E473,1)*1=1,$S$70,$R$70)</f>
        <v>3</v>
      </c>
      <c r="AS473" s="2">
        <f>IF(LEFT(E473,1)*1=2,$U$70,$T$70)</f>
        <v>1</v>
      </c>
      <c r="AT473" s="33">
        <f>IF(LEFT(E473,1)*1=3,$W$70,$V$70)</f>
        <v>0</v>
      </c>
      <c r="AU473" s="31">
        <f>IF(MID(E473,3,1)*1=1,$Y$70,$X$70)</f>
        <v>0</v>
      </c>
      <c r="AV473" s="2">
        <f>IF(MID(E473,3,1)*1=2,$AA$70,$Z$70)</f>
        <v>1.5</v>
      </c>
      <c r="AW473" s="33">
        <f>IF(MID(E473,3,1)*1=3,$AC$70,$AB$70)</f>
        <v>0</v>
      </c>
      <c r="AX473" s="31">
        <f>IF(MID(E473,5,1)*1=1,$AE$70,$AD$70)</f>
        <v>1</v>
      </c>
      <c r="AY473" s="33">
        <f>IF(MID(E473,5,1)*1=2,$AG$70,$AF$70)</f>
        <v>2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customHeight="1">
      <c r="A474" s="2"/>
      <c r="B474" s="107">
        <v>720</v>
      </c>
      <c r="C474" s="31">
        <v>1</v>
      </c>
      <c r="D474" s="111" t="s">
        <v>18</v>
      </c>
      <c r="E474" s="2" t="s">
        <v>67</v>
      </c>
      <c r="F474" s="2" t="s">
        <v>149</v>
      </c>
      <c r="G474" s="1"/>
      <c r="H474" s="33" t="s">
        <v>81</v>
      </c>
      <c r="I474" s="173">
        <f>M474/AE474</f>
        <v>1047.1312475269763</v>
      </c>
      <c r="J474" s="174">
        <f>AH474/AE474</f>
        <v>5.4463266675568374</v>
      </c>
      <c r="K474" s="189">
        <f>RANK(I474,$I$76:$I$999)</f>
        <v>398</v>
      </c>
      <c r="L474" s="190">
        <f>RANK(I474,$I$461:$I$888)</f>
        <v>14</v>
      </c>
      <c r="M474" s="173">
        <f>SUM(N474:R474)</f>
        <v>19418.639838522118</v>
      </c>
      <c r="N474" s="174">
        <f>T474*(1+(IF((AG474+IF($D$62=1,15,0)+IF(F474="백어택",8,0))&gt;100,100,AG474+IF($D$62=1,15,0)+IF(F474="백어택",8,0))/100)*(AI474/100-1))</f>
        <v>11650.368133578469</v>
      </c>
      <c r="O474" s="174">
        <f>U474*(1+(IF(($D$57+IF($D$62=1,15,0)+IF(F474="백어택",8,0))&gt;100,100,$D$57+IF($D$62=1,15,0)+IF(F474="백어택",8,0))/100)*(AI474/100-1))</f>
        <v>7768.2717049436496</v>
      </c>
      <c r="P474" s="174"/>
      <c r="Q474" s="174"/>
      <c r="R474" s="175"/>
      <c r="S474" s="173">
        <f>SUM(T474:X474)</f>
        <v>14059.735717478943</v>
      </c>
      <c r="T474" s="174">
        <f>AL474*IF(H474="근접",AT474,IF(AV474=1,AT474,1))*AU474*AX474*IF(F474="백어택",1.2,1)</f>
        <v>8435.2507864380877</v>
      </c>
      <c r="U474" s="174">
        <f>IF(AX474=1,AM474*IF(H474="근접",AT474,IF(AV474=1,AT474,1)),0)*AU474*AY474*IF(AX474=1,1,0)*IF(F474="백어택",1.2,1)</f>
        <v>5624.4849310408545</v>
      </c>
      <c r="V474" s="174"/>
      <c r="W474" s="174"/>
      <c r="X474" s="175"/>
      <c r="Y474" s="173">
        <f>SUM(Z474:AD474)</f>
        <v>30228.431792579722</v>
      </c>
      <c r="Z474" s="174">
        <f>T474*$D$58/100</f>
        <v>18135.789190841886</v>
      </c>
      <c r="AA474" s="174">
        <f>U474*$D$58/100</f>
        <v>12092.642601737836</v>
      </c>
      <c r="AB474" s="174"/>
      <c r="AC474" s="174"/>
      <c r="AD474" s="175"/>
      <c r="AE474" s="173">
        <f>(AO474*(1-$D$20/100)*(1-$D$17/100)-AR474)*IF(AW474="보스대상",1,POWER(0.85,AW474))</f>
        <v>18.544609268784001</v>
      </c>
      <c r="AF474" s="174">
        <f>AP474</f>
        <v>36</v>
      </c>
      <c r="AG474" s="174">
        <f>IF($D$57&gt;100,100,$D$57)</f>
        <v>25.143699999999999</v>
      </c>
      <c r="AH474" s="174">
        <f>AQ474</f>
        <v>101</v>
      </c>
      <c r="AI474" s="174">
        <f>$D$58</f>
        <v>215</v>
      </c>
      <c r="AJ474" s="174">
        <f>10*AS474/IF(AX474=1,IF(AY474=1,4.5,4),4)</f>
        <v>2.2222222222222223</v>
      </c>
      <c r="AK474" s="174">
        <f>SUM(AL474:AN474)</f>
        <v>11716.446431232453</v>
      </c>
      <c r="AL474" s="174">
        <f>IF(AV474=1,$D$61*(VLOOKUP(C474,$B$36:$AG$39,25,FALSE)+VLOOKUP(C474,$B$40:$AG$43,25,FALSE)*$D$54),(IF(H474="근접",$D$61*(VLOOKUP(C474,$B$36:$AG$39,25,FALSE)+VLOOKUP(C474,$B$40:$AG$43,25,FALSE)*$D$54),$D$60*(VLOOKUP(C474,$B$36:$AG$39,25,FALSE)+VLOOKUP(C474,$B$40:$AG$43,25,FALSE)*$D$54))))*$D$59/100</f>
        <v>7029.3756553650728</v>
      </c>
      <c r="AM474" s="174">
        <f>(IF(AV474=1,$D$61*(VLOOKUP(C474,$B$36:$AG$39,26,FALSE)+VLOOKUP(C474,$B$40:$AG$43,26,FALSE)*$D$54),IF(H474="근접",$D$61*(VLOOKUP(C474,$B$36:$AG$39,26,FALSE)+VLOOKUP(C474,$B$40:$AG$43,26,FALSE)*$D$54),$D$60*(VLOOKUP(C474,$B$36:$AG$39,26,FALSE)+VLOOKUP(C474,$B$40:$AG$43,26,FALSE)*$D$54))))*$D$59/100</f>
        <v>4687.0707758673789</v>
      </c>
      <c r="AN474" s="174"/>
      <c r="AO474" s="176">
        <v>24</v>
      </c>
      <c r="AP474" s="174">
        <v>36</v>
      </c>
      <c r="AQ474" s="175">
        <f>VLOOKUP(C474,$B$45:$AA$48,25,FALSE)</f>
        <v>101</v>
      </c>
      <c r="AR474" s="31">
        <f>IF(LEFT(E474,1)*1=1,$S$68,$R$68)</f>
        <v>0</v>
      </c>
      <c r="AS474" s="2">
        <f>IF(LEFT(E474,1)*1=2,$U$68,$T$68)</f>
        <v>1</v>
      </c>
      <c r="AT474" s="33">
        <f>IF(LEFT(E474,1)*1=3,$W$68,$V$68)</f>
        <v>1</v>
      </c>
      <c r="AU474" s="31">
        <f>IF(MID(E474,3,1)*1=1,$Y$68,$X$68)</f>
        <v>1</v>
      </c>
      <c r="AV474" s="2">
        <f>IF(MID(E474,3,1)*1=2,$AA$68,$Z$68)</f>
        <v>0</v>
      </c>
      <c r="AW474" s="33" t="str">
        <f>IF(MID(E474,3,1)*1=3,$AC$68,$AB$68)</f>
        <v>보스대상</v>
      </c>
      <c r="AX474" s="31">
        <f>IF(MID(E474,5,1)*1=1,$AE$68,$AD$68)</f>
        <v>1</v>
      </c>
      <c r="AY474" s="33">
        <f>IF(MID(E474,5,1)*1=2,$AG$68,$AF$68)</f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customHeight="1">
      <c r="A475" s="2"/>
      <c r="B475" s="107">
        <v>778</v>
      </c>
      <c r="C475" s="31">
        <v>7</v>
      </c>
      <c r="D475" s="111" t="s">
        <v>21</v>
      </c>
      <c r="E475" s="2" t="s">
        <v>103</v>
      </c>
      <c r="F475" s="2"/>
      <c r="G475" s="2" t="s">
        <v>177</v>
      </c>
      <c r="H475" s="33"/>
      <c r="I475" s="173">
        <f>M475/AE475</f>
        <v>1045.1341450764378</v>
      </c>
      <c r="J475" s="174">
        <f>AH475/AE475</f>
        <v>16.4648027309639</v>
      </c>
      <c r="K475" s="189">
        <f>RANK(I475,$I$76:$I$999)</f>
        <v>399</v>
      </c>
      <c r="L475" s="190">
        <f>RANK(I475,$I$461:$I$888)</f>
        <v>15</v>
      </c>
      <c r="M475" s="173">
        <f>SUM(N475:R475)</f>
        <v>29072.406530860731</v>
      </c>
      <c r="N475" s="174">
        <f>T475*(1+(IF((AG475+IF($D$62=1,15,0)+IF(F475="백어택",8,0))&gt;100,100,AG475+IF($D$62=1,15,0)+IF(F475="백어택",8,0))/100)*(AI475/100-1))</f>
        <v>25652.123409582997</v>
      </c>
      <c r="O475" s="174"/>
      <c r="P475" s="174"/>
      <c r="Q475" s="174"/>
      <c r="R475" s="175">
        <f>X475*(1+(IF((AG475+IF($D$62=1,15,0))&gt;100,100,AG475+IF($D$62=1,15,0))/100)*(AI475/100-1))</f>
        <v>3420.2831212777337</v>
      </c>
      <c r="S475" s="173">
        <f>SUM(T475:X475)</f>
        <v>22551.56422788035</v>
      </c>
      <c r="T475" s="174">
        <f>AL475*AW475*AX475*AY475*IF(F475="백어택",1.2,1)</f>
        <v>19898.439024600309</v>
      </c>
      <c r="U475" s="174"/>
      <c r="V475" s="174"/>
      <c r="W475" s="174"/>
      <c r="X475" s="175">
        <f>AL475*AS475+IF(AX475=1,AL475*AU475,AL475*AU475*2)</f>
        <v>2653.1252032800417</v>
      </c>
      <c r="Y475" s="173">
        <f>SUM(Z475:AD475)</f>
        <v>48485.863089942752</v>
      </c>
      <c r="Z475" s="174">
        <f>T475*$D$58/100</f>
        <v>42781.643902890661</v>
      </c>
      <c r="AA475" s="174"/>
      <c r="AB475" s="174"/>
      <c r="AC475" s="174"/>
      <c r="AD475" s="175">
        <f>X475*$D$58/100</f>
        <v>5704.2191870520892</v>
      </c>
      <c r="AE475" s="173">
        <f>AO475*(1-$D$20/100)*(1-$D$17/100)-AR475</f>
        <v>27.816913903176005</v>
      </c>
      <c r="AF475" s="174">
        <f>AP475</f>
        <v>36</v>
      </c>
      <c r="AG475" s="174">
        <f>IF($D$57&gt;100,100,$D$57)</f>
        <v>25.143699999999999</v>
      </c>
      <c r="AH475" s="174">
        <f>AQ475</f>
        <v>458</v>
      </c>
      <c r="AI475" s="174">
        <f>$D$58</f>
        <v>215</v>
      </c>
      <c r="AJ475" s="174">
        <f>10/6</f>
        <v>1.6666666666666667</v>
      </c>
      <c r="AK475" s="174">
        <f>SUM(AL475:AN475)</f>
        <v>13265.626016400207</v>
      </c>
      <c r="AL475" s="174">
        <f>(VLOOKUP(C475,$B$36:$AG$39,31,FALSE)+VLOOKUP(C475,$B$40:$AG$43,31,FALSE)*$D$54)*$D$59/100</f>
        <v>13265.626016400207</v>
      </c>
      <c r="AM475" s="174"/>
      <c r="AN475" s="174"/>
      <c r="AO475" s="176">
        <v>36</v>
      </c>
      <c r="AP475" s="174">
        <v>36</v>
      </c>
      <c r="AQ475" s="175">
        <f>VLOOKUP(C475,$B$45:$AG$48,31,FALSE)</f>
        <v>458</v>
      </c>
      <c r="AR475" s="31">
        <f>IF(LEFT(E475,1)*1=1,$S$71,$R$71)</f>
        <v>0</v>
      </c>
      <c r="AS475" s="2">
        <f>IF(LEFT(E475,1)*1=2,$U$71,$T$71)</f>
        <v>0.2</v>
      </c>
      <c r="AT475" s="33">
        <f>IF(LEFT(E475,1)*1=3,$W$71,$V$71)</f>
        <v>0</v>
      </c>
      <c r="AU475" s="31">
        <f>IF(MID(E475,3,1)*1=1,$Y$71,$X$71)</f>
        <v>0</v>
      </c>
      <c r="AV475" s="2">
        <f>IF(MID(E475,3,1)*1=2,$AA$71,$Z$71)</f>
        <v>0</v>
      </c>
      <c r="AW475" s="33">
        <f>IF(MID(E475,3,1)*1=3,$AC$71,$AB$71)</f>
        <v>1.5</v>
      </c>
      <c r="AX475" s="31">
        <f>IF(MID(E475,5,1)*1=1,$AE$71,$AD$71)</f>
        <v>1</v>
      </c>
      <c r="AY475" s="33">
        <f>IF(MID(E475,5,1)*1=2,$AG$71,$AF$71)</f>
        <v>1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customHeight="1">
      <c r="A476" s="2"/>
      <c r="B476" s="107">
        <v>900</v>
      </c>
      <c r="C476" s="31">
        <v>7</v>
      </c>
      <c r="D476" s="113" t="s">
        <v>19</v>
      </c>
      <c r="E476" s="2" t="s">
        <v>179</v>
      </c>
      <c r="F476" s="2"/>
      <c r="G476" s="2"/>
      <c r="H476" s="33">
        <f>IF(AY476=1,4,6)</f>
        <v>4</v>
      </c>
      <c r="I476" s="173">
        <f>M476/AE476</f>
        <v>977.43717872118066</v>
      </c>
      <c r="J476" s="174">
        <f>AH476/AE476</f>
        <v>15.161113773007305</v>
      </c>
      <c r="K476" s="189">
        <f>RANK(I476,$I$76:$I$999)</f>
        <v>441</v>
      </c>
      <c r="L476" s="190" t="e">
        <f>RANK(I476,$I$889:$I$999)</f>
        <v>#N/A</v>
      </c>
      <c r="M476" s="173">
        <f>SUM(N476:R476)*(1+$D$22/100)</f>
        <v>23402.614160675203</v>
      </c>
      <c r="N476" s="174">
        <f>T476*(1+(IF(($D$57+IF($D$62=1,15,0)+IF(F475="백어택",8,0))&gt;100,100,$D$57+IF($D$62=1,15,0)+IF(F475="백어택",8,0))/100)*(AI475/100-1))</f>
        <v>10892.677178930688</v>
      </c>
      <c r="O476" s="174">
        <f>U476*(1+(AG476/100)*(AI476/100-1))</f>
        <v>10216.024786931517</v>
      </c>
      <c r="P476" s="174"/>
      <c r="Q476" s="174"/>
      <c r="R476" s="175"/>
      <c r="S476" s="173">
        <f>SUM(T476:X476)</f>
        <v>13201.126022090826</v>
      </c>
      <c r="T476" s="174">
        <f>AL476*AU476</f>
        <v>8449.4865863087252</v>
      </c>
      <c r="U476" s="174">
        <f>AM476*AU476</f>
        <v>4751.6394357821009</v>
      </c>
      <c r="V476" s="174"/>
      <c r="W476" s="174"/>
      <c r="X476" s="175"/>
      <c r="Y476" s="173">
        <f>SUM(Z476:AD476)</f>
        <v>28382.420947495277</v>
      </c>
      <c r="Z476" s="174">
        <f>T476*$D$58/100</f>
        <v>18166.39616056376</v>
      </c>
      <c r="AA476" s="174">
        <f>U476*$D$58/100</f>
        <v>10216.024786931517</v>
      </c>
      <c r="AB476" s="174"/>
      <c r="AC476" s="174"/>
      <c r="AD476" s="175"/>
      <c r="AE476" s="173">
        <f>AO476*(1-$D$17/100)</f>
        <v>23.942831999999999</v>
      </c>
      <c r="AF476" s="174">
        <f>AP476</f>
        <v>36</v>
      </c>
      <c r="AG476" s="174">
        <f>IF($D$57+AT476+IF($D$62=1,15,0)&gt;100,100,$D$57+AT476+IF($D$62=1,15,0))</f>
        <v>100</v>
      </c>
      <c r="AH476" s="174">
        <f>AQ476</f>
        <v>363</v>
      </c>
      <c r="AI476" s="174">
        <f>$D$58</f>
        <v>215</v>
      </c>
      <c r="AJ476" s="174">
        <f>10/IF(AY476=1,(2.5+AX476),2)</f>
        <v>4</v>
      </c>
      <c r="AK476" s="174">
        <f>SUM(AL476:AN476)</f>
        <v>10560.90081767266</v>
      </c>
      <c r="AL476" s="174">
        <f>(H476-1)*(VLOOKUP(C476,$B$36:$AG$39,27,FALSE)+VLOOKUP(C476,$B$40:$AG$43,27,FALSE)*$D$54)*$D$59/100</f>
        <v>6759.58926904698</v>
      </c>
      <c r="AM476" s="174">
        <f>(VLOOKUP(C476,$B$36:$AG$39,28,FALSE)+VLOOKUP(C476,$B$40:$AG$43,28,FALSE)*$D$54)*$D$59/100</f>
        <v>3801.3115486256811</v>
      </c>
      <c r="AN476" s="174"/>
      <c r="AO476" s="176">
        <v>24</v>
      </c>
      <c r="AP476" s="174">
        <v>36</v>
      </c>
      <c r="AQ476" s="175">
        <f>VLOOKUP(C476,$B$45:$AG$48,27,FALSE)</f>
        <v>363</v>
      </c>
      <c r="AR476" s="31">
        <f>IF(LEFT(E476,1)*1=1,$S$69,$R$69)</f>
        <v>0</v>
      </c>
      <c r="AS476" s="2">
        <f>IF(LEFT(E476,1)*1=2,$U$69,$T$69)</f>
        <v>0</v>
      </c>
      <c r="AT476" s="33">
        <f>IF(LEFT(E476,1)*1=3,$W$69,$V$69)</f>
        <v>100</v>
      </c>
      <c r="AU476" s="31">
        <f>IF(MID(E476,3,1)*1=1,$Y$69,$X$69)</f>
        <v>1.25</v>
      </c>
      <c r="AV476" s="2">
        <f>IF(MID(E476,3,1)*1=2,$AA$69,$Z$69)</f>
        <v>0</v>
      </c>
      <c r="AW476" s="33">
        <f>IF(MID(E476,3,1)*1=3,$AC$69,$AB$69)</f>
        <v>0</v>
      </c>
      <c r="AX476" s="31">
        <f>IF(MID(E476,5,1)*1=1,$AE$69,$AD$69)</f>
        <v>0</v>
      </c>
      <c r="AY476" s="33">
        <f>IF(MID(E476,5,1)*1=2,$AG$69,$AF$69)</f>
        <v>1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customHeight="1">
      <c r="A477" s="2"/>
      <c r="B477" s="107">
        <v>59</v>
      </c>
      <c r="C477" s="31">
        <v>10</v>
      </c>
      <c r="D477" s="106" t="s">
        <v>4</v>
      </c>
      <c r="E477" s="2" t="s">
        <v>111</v>
      </c>
      <c r="F477" s="2" t="s">
        <v>149</v>
      </c>
      <c r="G477" s="2"/>
      <c r="H477" s="33"/>
      <c r="I477" s="173">
        <f>M477/AE477</f>
        <v>1036.3681611043096</v>
      </c>
      <c r="J477" s="174">
        <f>AH477/AE477</f>
        <v>29.152775243964456</v>
      </c>
      <c r="K477" s="189">
        <f>RANK(I477,$I$76:$I$999)</f>
        <v>400</v>
      </c>
      <c r="L477" s="190" t="e">
        <f>RANK(I477,$I$76:$I$460)</f>
        <v>#N/A</v>
      </c>
      <c r="M477" s="173">
        <f>SUM(N477:R477)</f>
        <v>12406.794385734709</v>
      </c>
      <c r="N477" s="174">
        <f>T477*(1+(IF((AG477+IF($D$62=1,15,0)+AT477+IF(F477="백어택",8,0))&gt;100,100,(AG477+IF($D$62=1,15,0)+AT477+IF(F477="백어택",8,0)))/100)*((AI477/100-1)))</f>
        <v>2522.2990503034075</v>
      </c>
      <c r="O477" s="174">
        <f>U477*(1+(IF((AG477+IF($D$62=1,15,0)+AX477+IF(F477="백어택",8,0))&gt;100,100,(AG477+IF($D$62=1,15,0)+AX477+IF(F477="백어택",8,0)))/100)*(AI477/100-1))</f>
        <v>9884.495335431302</v>
      </c>
      <c r="P477" s="174"/>
      <c r="Q477" s="174"/>
      <c r="R477" s="175"/>
      <c r="S477" s="173">
        <f>SUM(T477:X477)</f>
        <v>7046.195217639317</v>
      </c>
      <c r="T477" s="174">
        <f>AL477*IF(F477="백어택",1.2,1)</f>
        <v>891.71382501763514</v>
      </c>
      <c r="U477" s="174">
        <f>AM477*AW477*AY477*IF(F477="백어택",1.2,1)</f>
        <v>6154.4813926216821</v>
      </c>
      <c r="V477" s="174"/>
      <c r="W477" s="174"/>
      <c r="X477" s="175"/>
      <c r="Y477" s="173">
        <f>SUM(Z477:AD477)</f>
        <v>15149.319717924533</v>
      </c>
      <c r="Z477" s="174">
        <f>T477*$D$58/100</f>
        <v>1917.1847237879153</v>
      </c>
      <c r="AA477" s="174">
        <f>U477*$D$58/100</f>
        <v>13232.134994136617</v>
      </c>
      <c r="AB477" s="174"/>
      <c r="AC477" s="174"/>
      <c r="AD477" s="175"/>
      <c r="AE477" s="173">
        <f>AO477*(1-$D$17/100)</f>
        <v>11.971416</v>
      </c>
      <c r="AF477" s="174">
        <f>AP477</f>
        <v>36</v>
      </c>
      <c r="AG477" s="174">
        <f>IF($D$57&gt;100,100,$D$57)</f>
        <v>25.143699999999999</v>
      </c>
      <c r="AH477" s="174">
        <f>AQ477</f>
        <v>349</v>
      </c>
      <c r="AI477" s="174">
        <f>$D$58+$D$19</f>
        <v>282.85969999999998</v>
      </c>
      <c r="AJ477" s="174">
        <f>10/IF(AY477=1,5,4)</f>
        <v>2.5</v>
      </c>
      <c r="AK477" s="174">
        <f>SUM(AL477:AN477)</f>
        <v>3716.2742709068129</v>
      </c>
      <c r="AL477" s="174">
        <f>(VLOOKUP(C477,$B$36:$AG$39,4,FALSE)+VLOOKUP(C477,$B$40:$AG$43,4,FALSE)*$D$54)*$D$59/100</f>
        <v>743.09485418136262</v>
      </c>
      <c r="AM477" s="174">
        <f>(VLOOKUP(C477,$B$36:$AG$39,5,FALSE)+VLOOKUP(C477,$B$40:$AG$43,5,FALSE)*$D$54)*$D$59/100</f>
        <v>2973.1794167254502</v>
      </c>
      <c r="AN477" s="174"/>
      <c r="AO477" s="176">
        <v>12</v>
      </c>
      <c r="AP477" s="174">
        <v>36</v>
      </c>
      <c r="AQ477" s="175">
        <f>VLOOKUP(C477,$B$45:$AA$48,4,FALSE)</f>
        <v>349</v>
      </c>
      <c r="AR477" s="31">
        <f>IF(LEFT(E477,1)*1=1,$S$54,$R$54)</f>
        <v>0</v>
      </c>
      <c r="AS477" s="2">
        <f>IF(LEFT(E477,1)*1=2,$U$54,$T$54)</f>
        <v>0</v>
      </c>
      <c r="AT477" s="33">
        <f>IF(LEFT(E477,1)*1=3,$W$54,$V$54)</f>
        <v>100</v>
      </c>
      <c r="AU477" s="31">
        <f>IF(MID(E477,3,1)*1=1,$Y$54,$X$54)</f>
        <v>0</v>
      </c>
      <c r="AV477" s="2">
        <f>IF(MID(E477,3,1)*1=2,$AA$54,$Z$54)</f>
        <v>0</v>
      </c>
      <c r="AW477" s="33">
        <f>IF(MID(E477,3,1)*1=3,$AC$54,$AB$54)</f>
        <v>1</v>
      </c>
      <c r="AX477" s="31">
        <f>IF(MID(E477,5,1)*1=1,$AE$54,$AD$54)</f>
        <v>0</v>
      </c>
      <c r="AY477" s="33">
        <f>IF(MID(E477,5,1)*1=2,$AG$54,$AF$54)</f>
        <v>1.7250000000000001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customHeight="1">
      <c r="A478" s="2"/>
      <c r="B478" s="107">
        <v>190</v>
      </c>
      <c r="C478" s="31">
        <v>7</v>
      </c>
      <c r="D478" s="106" t="s">
        <v>10</v>
      </c>
      <c r="E478" s="2" t="s">
        <v>79</v>
      </c>
      <c r="F478" s="2" t="s">
        <v>149</v>
      </c>
      <c r="G478" s="2"/>
      <c r="H478" s="33"/>
      <c r="I478" s="173">
        <f>M478/AE478</f>
        <v>1034.1522010941401</v>
      </c>
      <c r="J478" s="174">
        <f>AH478/AE478</f>
        <v>17.980329144021059</v>
      </c>
      <c r="K478" s="189">
        <f>RANK(I478,$I$76:$I$999)</f>
        <v>401</v>
      </c>
      <c r="L478" s="190" t="e">
        <f>RANK(I478,$I$76:$I$460)</f>
        <v>#N/A</v>
      </c>
      <c r="M478" s="173">
        <f>SUM(N478:R478)</f>
        <v>16507.021608818141</v>
      </c>
      <c r="N478" s="174">
        <f>T478*(1+(IF(($AG478+IF($D$62=1,15,0)+IF($F478="백어택",8,0))&gt;100,100,($AG478+IF($D$62=1,15,0)+IF($F478="백어택",8,0)))/100)*((($AI478+AY478)/100-1)))</f>
        <v>3658.1866261161285</v>
      </c>
      <c r="O478" s="174">
        <f>U478*(1+(IF(($AG478+IF($D$62=1,IF(AS478=15,0,15),0)+$AS478+IF($F478="백어택",8,0))&gt;100,100,($AG478+IF($D$62=1,IF(AS478=15,0,15),0)+$AS478+IF($F478="백어택",8,0)))/100)*((($AI478+$AY478)/100-1)))</f>
        <v>4282.9449942340043</v>
      </c>
      <c r="P478" s="174">
        <f>V478*(1+(IF(($AG478+IF($D$62=1,IF(AT478=15,0,15),0)+$AS478+IF($F478="백어택",8,0))&gt;100,100,($AG478+IF($D$62=1,IF(AT478=15,0,15),0)+$AS478+IF($F478="백어택",8,0)))/100)*((($AI478+$AY478)/100-1)))</f>
        <v>4282.9449942340043</v>
      </c>
      <c r="Q478" s="174">
        <f>W478*(1+(IF(($AG478+IF($D$62=1,IF(AU478=15,0,15),0)+$AS478+IF($F478="백어택",8,0))&gt;100,100,($AG478+IF($D$62=1,IF(AU478=15,0,15),0)+$AS478+IF($F478="백어택",8,0)))/100)*((($AI478+$AY478)/100-1)))</f>
        <v>4282.9449942340043</v>
      </c>
      <c r="R478" s="175">
        <f>X478*(1+(IF($D$57+AS478&gt;100,100,$D$57+AS478)/100)*(AI478/100-1))</f>
        <v>0</v>
      </c>
      <c r="S478" s="173">
        <f>SUM(T478:X478)</f>
        <v>9110.9321243609302</v>
      </c>
      <c r="T478" s="174">
        <f>AL478*AX478*IF(F478="백어택",1.2,1)/4</f>
        <v>2277.7330310902325</v>
      </c>
      <c r="U478" s="174">
        <f>T478</f>
        <v>2277.7330310902325</v>
      </c>
      <c r="V478" s="174">
        <f>U478</f>
        <v>2277.7330310902325</v>
      </c>
      <c r="W478" s="174">
        <f>V478</f>
        <v>2277.7330310902325</v>
      </c>
      <c r="X478" s="175">
        <f>AL478*IF(AU478=1,0,IF(AX478=1,AU478,0.324))</f>
        <v>0</v>
      </c>
      <c r="Y478" s="173">
        <f>SUM(Z478:AD478)</f>
        <v>25771.155274170953</v>
      </c>
      <c r="Z478" s="174">
        <f>T478*AI478/100</f>
        <v>6442.7888185427382</v>
      </c>
      <c r="AA478" s="174">
        <f>Z478</f>
        <v>6442.7888185427382</v>
      </c>
      <c r="AB478" s="174">
        <f>AA478</f>
        <v>6442.7888185427382</v>
      </c>
      <c r="AC478" s="174">
        <f>AB478</f>
        <v>6442.7888185427382</v>
      </c>
      <c r="AD478" s="175"/>
      <c r="AE478" s="173">
        <f>AO478*(1-$D$17/100)</f>
        <v>15.961888</v>
      </c>
      <c r="AF478" s="174">
        <f>AP478</f>
        <v>36</v>
      </c>
      <c r="AG478" s="174">
        <f>IF($D$57+AV478&gt;100,100,$D$57+AV478)</f>
        <v>25.143699999999999</v>
      </c>
      <c r="AH478" s="174">
        <f>AQ478</f>
        <v>287</v>
      </c>
      <c r="AI478" s="174">
        <f>$D$58+$D$19</f>
        <v>282.85969999999998</v>
      </c>
      <c r="AJ478" s="174">
        <f>10*AR478/(7-IF(AX478=1,0,3))</f>
        <v>1.4285714285714286</v>
      </c>
      <c r="AK478" s="174">
        <f>SUM(AL478:AN478)</f>
        <v>7592.4434369674418</v>
      </c>
      <c r="AL478" s="174">
        <f>(VLOOKUP(C478,$B$36:$AG$39,13,FALSE)+VLOOKUP(C478,$B$40:$AG$43,13,FALSE)*$D$54)*$D$59/100</f>
        <v>7592.4434369674418</v>
      </c>
      <c r="AM478" s="174"/>
      <c r="AN478" s="174"/>
      <c r="AO478" s="176">
        <v>16</v>
      </c>
      <c r="AP478" s="174">
        <v>36</v>
      </c>
      <c r="AQ478" s="175">
        <f>VLOOKUP(C478,$B$45:$AA$48,13,FALSE)</f>
        <v>287</v>
      </c>
      <c r="AR478" s="31">
        <f>IF(LEFT(E478,1)*1=1,$S$60,$R$60)</f>
        <v>1</v>
      </c>
      <c r="AS478" s="2">
        <f>IF(LEFT(E478,1)*1=2,$U$60,$T$60)</f>
        <v>15</v>
      </c>
      <c r="AT478" s="33">
        <f>IF(LEFT(E478,1)*1=3,$W$60,$V$60)</f>
        <v>0</v>
      </c>
      <c r="AU478" s="31">
        <f>IF(MID(E478,3,1)*1=1,$Y$60,$X$60)</f>
        <v>1</v>
      </c>
      <c r="AV478" s="2">
        <f>IF(MID(E478,3,1)*1=2,$AA$60,$Z$60)</f>
        <v>0</v>
      </c>
      <c r="AW478" s="33">
        <f>IF(MID(E478,3,1)*1=3,$AC$60,$AB$60)</f>
        <v>0</v>
      </c>
      <c r="AX478" s="31">
        <f>IF(MID(E478,5,1)*1=1,$AE$60,$AD$60)</f>
        <v>1</v>
      </c>
      <c r="AY478" s="33">
        <f>IF(MID(E478,5,1)*1=2,$AG$60,$AF$60)</f>
        <v>0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customHeight="1">
      <c r="A479" s="2"/>
      <c r="B479" s="107">
        <v>596</v>
      </c>
      <c r="C479" s="31">
        <v>1</v>
      </c>
      <c r="D479" s="111" t="s">
        <v>14</v>
      </c>
      <c r="E479" s="2" t="s">
        <v>67</v>
      </c>
      <c r="F479" s="2" t="s">
        <v>149</v>
      </c>
      <c r="G479" s="1"/>
      <c r="H479" s="33" t="s">
        <v>81</v>
      </c>
      <c r="I479" s="173">
        <f>M479/AE479</f>
        <v>1033.5235631618098</v>
      </c>
      <c r="J479" s="174">
        <f>AH479/AE479</f>
        <v>4.5655675695030906</v>
      </c>
      <c r="K479" s="189">
        <f>RANK(I479,$I$76:$I$999)</f>
        <v>402</v>
      </c>
      <c r="L479" s="190">
        <f>RANK(I479,$I$461:$I$888)</f>
        <v>18</v>
      </c>
      <c r="M479" s="173">
        <f>SUM(N479:R479)</f>
        <v>28749.435973375752</v>
      </c>
      <c r="N479" s="174">
        <f>T479*(1+(IF((AG479+IF($D$62=1,15,0)+IF(F479="백어택",8,0))&gt;100,100,AG479+IF($D$62=1,15,0)+IF(F479="백어택",8,0))/100)*(AI479/100-1))</f>
        <v>8625.8297163573352</v>
      </c>
      <c r="O479" s="174">
        <f>U479*(1+((IF((AG479+IF($D$62=1,15,0)+IF(F479="백어택",8,0))&gt;100,100,AG479+IF($D$62=1,15,0)+IF(F479="백어택",8,0))/100)*(AI479/100-1)))</f>
        <v>8625.8297163573352</v>
      </c>
      <c r="P479" s="174">
        <f>V479*(1+(IF((AG479+IF($D$62=1,15,0)+IF(F479="백어택",8,0))&gt;100,100,AG479+IF($D$62=1,15,0)+IF(F479="백어택",8,0))/100)*(AI479/100-1))</f>
        <v>11497.776540661083</v>
      </c>
      <c r="Q479" s="174">
        <f>W479*(1+(IF((AG479+IF($D$62=1,15,0)+IF(F479="백어택",8,0))&gt;100,100,AG479+IF($D$62=1,15,0)+IF(F479="백어택",8,0))/100)*(AI479/100-1))</f>
        <v>0</v>
      </c>
      <c r="R479" s="175"/>
      <c r="S479" s="173">
        <f>SUM(T479:X479)</f>
        <v>20815.539871664252</v>
      </c>
      <c r="T479" s="174">
        <f>AL479*IF(H479="근접",AR479,1)*AU479*AY479*IF(F479="백어택",1.2,1)</f>
        <v>6245.3852156717485</v>
      </c>
      <c r="U479" s="174">
        <f>AM479*IF(H479="근접",AR479,1)*AU479*AY479*IF(F479="백어택",1.2,1)</f>
        <v>6245.3852156717485</v>
      </c>
      <c r="V479" s="174">
        <f>AN479*IF(H479="근접",AR479,1)*AU479*AY479*IF(F479="백어택",1.2,1)</f>
        <v>8324.7694403207552</v>
      </c>
      <c r="W479" s="174">
        <f>(AL479+AM479+AN479)*IF(H479="근접",AR479,1)*AU479*IF(AX479=1,0,0.6)*IF(F479="백어택",1.2,1)</f>
        <v>0</v>
      </c>
      <c r="X479" s="175"/>
      <c r="Y479" s="173">
        <f>SUM(Z479:AD479)</f>
        <v>44753.410724078138</v>
      </c>
      <c r="Z479" s="174">
        <f>T479*AI479/100</f>
        <v>13427.578213694258</v>
      </c>
      <c r="AA479" s="174">
        <f>U479*AI479/100</f>
        <v>13427.578213694258</v>
      </c>
      <c r="AB479" s="174">
        <f>V479*AI479/100</f>
        <v>17898.254296689622</v>
      </c>
      <c r="AC479" s="174">
        <f>W479*AI479/100</f>
        <v>0</v>
      </c>
      <c r="AD479" s="175"/>
      <c r="AE479" s="173">
        <f>AO479*(1-$D$20/100)*(1-$D$17/100)-AW479</f>
        <v>27.816913903176005</v>
      </c>
      <c r="AF479" s="174">
        <f>AP479</f>
        <v>36</v>
      </c>
      <c r="AG479" s="174">
        <f>IF($D$57&gt;100,100,$D$57)</f>
        <v>25.143699999999999</v>
      </c>
      <c r="AH479" s="174">
        <f>AQ479*AS479</f>
        <v>127</v>
      </c>
      <c r="AI479" s="174">
        <f>$D$58</f>
        <v>215</v>
      </c>
      <c r="AJ479" s="174">
        <f>10/3</f>
        <v>3.3333333333333335</v>
      </c>
      <c r="AK479" s="174">
        <f>SUM(AL479:AN479)</f>
        <v>17346.283226386877</v>
      </c>
      <c r="AL479" s="174">
        <f>(IF(H479="근접",$D$61*(VLOOKUP(C479,$B$36:$AG$39,19,FALSE)+VLOOKUP(C479,$B$40:$AG$43,19,FALSE)*$D$54),$D$60*(VLOOKUP(C479,$B$36:$AG$39,19,FALSE)+VLOOKUP(C479,$B$40:$AG$43,19,FALSE)*$D$54)))*$D$59/100</f>
        <v>5204.4876797264569</v>
      </c>
      <c r="AM479" s="174">
        <f>(IF(H479="근접",$D$61*(VLOOKUP(C479,$B$36:$AG$39,20,FALSE)+VLOOKUP(C479,$B$40:$AG$43,20,FALSE)*$D$54),$D$60*(VLOOKUP(C479,$B$36:$AG$39,20,FALSE)+VLOOKUP(C479,$B$40:$AG$43,20,FALSE)*$D$54)))*$D$59/100</f>
        <v>5204.4876797264569</v>
      </c>
      <c r="AN479" s="174">
        <f>(IF(H479="근접",$D$61*(VLOOKUP(C479,$B$36:$AG$39,21,FALSE)+VLOOKUP(C479,$B$40:$AG$43,21,FALSE)*$D$54),$D$60*(VLOOKUP(C479,$B$36:$AG$39,21,FALSE)+VLOOKUP(C479,$B$40:$AG$43,21,FALSE)*$D$54)))*$D$59/100</f>
        <v>6937.3078669339629</v>
      </c>
      <c r="AO479" s="176">
        <v>36</v>
      </c>
      <c r="AP479" s="174">
        <v>36</v>
      </c>
      <c r="AQ479" s="175">
        <f>VLOOKUP(C479,$B$45:$AA$48,19,FALSE)</f>
        <v>127</v>
      </c>
      <c r="AR479" s="31">
        <f>IF(LEFT(E479,1)*1=1,$S$64,$R$64)</f>
        <v>1</v>
      </c>
      <c r="AS479" s="2">
        <f>IF(LEFT(E479,1)*1=2,$U$64,$T$64)</f>
        <v>1</v>
      </c>
      <c r="AT479" s="33">
        <f>IF(LEFT(E479,1)*1=3,$W$64,$V$64)</f>
        <v>0</v>
      </c>
      <c r="AU479" s="31">
        <f>IF(MID(E479,3,1)*1=1,$Y$64,$X$64)</f>
        <v>1</v>
      </c>
      <c r="AV479" s="2">
        <f>IF(MID(E479,3,1)*1=2,$AA$64,$Z$64)</f>
        <v>0</v>
      </c>
      <c r="AW479" s="33">
        <f>IF(MID(E479,3,1)*1=3,$AC$64,$AB$64)</f>
        <v>0</v>
      </c>
      <c r="AX479" s="31">
        <f>IF(MID(E479,5,1)*1=1,$AE$64,$AD$64)</f>
        <v>1</v>
      </c>
      <c r="AY479" s="33">
        <f>IF(MID(E479,5,1)*1=2,$AG$64,$AF$64)</f>
        <v>1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customHeight="1">
      <c r="A480" s="2"/>
      <c r="B480" s="107">
        <v>236</v>
      </c>
      <c r="C480" s="31">
        <v>10</v>
      </c>
      <c r="D480" s="106" t="s">
        <v>13</v>
      </c>
      <c r="E480" s="2" t="s">
        <v>98</v>
      </c>
      <c r="F480" s="2"/>
      <c r="G480" s="2"/>
      <c r="H480" s="33"/>
      <c r="I480" s="173">
        <f>M480/AE480</f>
        <v>1031.7312624920935</v>
      </c>
      <c r="J480" s="174">
        <f>AH480/AE480</f>
        <v>21.760166048861723</v>
      </c>
      <c r="K480" s="189">
        <f>RANK(I480,$I$76:$I$999)</f>
        <v>403</v>
      </c>
      <c r="L480" s="190" t="e">
        <f>RANK(I480,$I$76:$I$460)</f>
        <v>#N/A</v>
      </c>
      <c r="M480" s="173">
        <f>SUM(N480:R480)</f>
        <v>24702.568286996095</v>
      </c>
      <c r="N480" s="174">
        <f>T480*(1+(IF((AG480+IF($D$62=1,15,0)+IF(F480="백어택",8,0))&gt;100,100,(AG480+IF($D$62=1,15,0)+IF(F480="백어택",8,0)))/100)*((AI480/100-1)))</f>
        <v>14151.97862496474</v>
      </c>
      <c r="O480" s="174">
        <f>U480*(1+IF($D$57+IF($D$62=1,15,0)&gt;100,100,$D$57+IF($D$62=1,15,0))/100*($D$58/100-1))</f>
        <v>10550.589662031354</v>
      </c>
      <c r="P480" s="174"/>
      <c r="Q480" s="174"/>
      <c r="R480" s="175">
        <f>X480*(1+IF($D$57+IF($D$62=1,15,0)&gt;100,100,$D$57+IF($D$62=1,15,0))/100*($D$58/100-1))</f>
        <v>0</v>
      </c>
      <c r="S480" s="173">
        <f>SUM(T480:X480)</f>
        <v>17878.74531089118</v>
      </c>
      <c r="T480" s="174">
        <f>AL480*AY480</f>
        <v>9694.6171702523097</v>
      </c>
      <c r="U480" s="174">
        <f>AM480*AU480*AW480</f>
        <v>8184.128140638868</v>
      </c>
      <c r="V480" s="174"/>
      <c r="W480" s="174"/>
      <c r="X480" s="175">
        <f>IF(AU480=1,0,U480*0.625)</f>
        <v>0</v>
      </c>
      <c r="Y480" s="173">
        <f>SUM(Z480:AD480)</f>
        <v>38439.302418416031</v>
      </c>
      <c r="Z480" s="174">
        <f>T480*$D$58/100</f>
        <v>20843.426916042466</v>
      </c>
      <c r="AA480" s="174">
        <f>U480*$D$58/100</f>
        <v>17595.875502373568</v>
      </c>
      <c r="AB480" s="174"/>
      <c r="AC480" s="174"/>
      <c r="AD480" s="175">
        <f>X480*$D$58/100</f>
        <v>0</v>
      </c>
      <c r="AE480" s="173">
        <f>AO480*(1-$D$17/100)</f>
        <v>23.942831999999999</v>
      </c>
      <c r="AF480" s="174">
        <f>AP480</f>
        <v>36</v>
      </c>
      <c r="AG480" s="174">
        <f>IF($D$57+AT480&gt;100,100,$D$57+AT480)</f>
        <v>25.143699999999999</v>
      </c>
      <c r="AH480" s="174">
        <f>AQ480</f>
        <v>521</v>
      </c>
      <c r="AI480" s="174">
        <f>$D$58+$D$19</f>
        <v>282.85969999999998</v>
      </c>
      <c r="AJ480" s="174">
        <f>10/IF(AY480=1,2.5,2)</f>
        <v>5</v>
      </c>
      <c r="AK480" s="174">
        <f>SUM(AL480:AN480)</f>
        <v>11381.249912614403</v>
      </c>
      <c r="AL480" s="174">
        <f>(VLOOKUP(C480,$B$36:$AG$39,17,FALSE)+VLOOKUP(C480,$B$40:$AG$43,17,FALSE)*$D$54)*$D$59/100</f>
        <v>7289.185842294969</v>
      </c>
      <c r="AM480" s="174">
        <f>(VLOOKUP(C480,$B$36:$AG$39,18,FALSE)+VLOOKUP(C480,$B$40:$AG$43,18,FALSE)*$D$54)*$D$59/100</f>
        <v>4092.064070319434</v>
      </c>
      <c r="AN480" s="174"/>
      <c r="AO480" s="176">
        <v>24</v>
      </c>
      <c r="AP480" s="174">
        <v>36</v>
      </c>
      <c r="AQ480" s="175">
        <f>VLOOKUP(C480,$B$45:$AA$48,17,FALSE)</f>
        <v>521</v>
      </c>
      <c r="AR480" s="31">
        <f>IF(LEFT(E480,1)*1=1,$S$63,$R$63)</f>
        <v>0</v>
      </c>
      <c r="AS480" s="2">
        <f>IF(LEFT(E480,1)*1=2,$U$63,$T$63)</f>
        <v>0</v>
      </c>
      <c r="AT480" s="33">
        <f>IF(LEFT(E480,1)*1=3,$W$63,$V$63)</f>
        <v>0</v>
      </c>
      <c r="AU480" s="31">
        <f>IF(MID(E480,3,1)*1=1,$Y$63,$X$63)</f>
        <v>1</v>
      </c>
      <c r="AV480" s="2">
        <f>IF(MID(E480,3,1)*1=2,$AA$63,$Z$63)</f>
        <v>0</v>
      </c>
      <c r="AW480" s="33">
        <f>IF(MID(E480,3,1)*1=3,$AC$63,$AB$63)</f>
        <v>2</v>
      </c>
      <c r="AX480" s="31">
        <f>IF(MID(E480,5,1)*1=1,$AE$63,$AD$63)</f>
        <v>0</v>
      </c>
      <c r="AY480" s="33">
        <f>IF(MID(E480,5,1)*1=2,$AG$63,$AF$63)</f>
        <v>1.33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customHeight="1">
      <c r="A481" s="2"/>
      <c r="B481" s="107">
        <v>479</v>
      </c>
      <c r="C481" s="31">
        <v>10</v>
      </c>
      <c r="D481" s="111" t="s">
        <v>11</v>
      </c>
      <c r="E481" s="2" t="s">
        <v>153</v>
      </c>
      <c r="F481" s="2"/>
      <c r="G481" s="2"/>
      <c r="H481" s="33">
        <f>IF(AX481=1,5,1)</f>
        <v>1</v>
      </c>
      <c r="I481" s="173">
        <f>M481/AE481</f>
        <v>1030.5421566559237</v>
      </c>
      <c r="J481" s="174">
        <f>AH481/AE481</f>
        <v>32.561892261791591</v>
      </c>
      <c r="K481" s="189">
        <f>RANK(I481,$I$76:$I$999)</f>
        <v>404</v>
      </c>
      <c r="L481" s="190">
        <f>RANK(I481,$I$461:$I$888)</f>
        <v>20</v>
      </c>
      <c r="M481" s="173">
        <f>SUM(N481:R481)</f>
        <v>18736.041254463002</v>
      </c>
      <c r="N481" s="174">
        <f>T481*(1+(IF((AG481+IF($D$62=1,15,0)+IF(F481="백어택",8,0))&gt;100,100,AG481+IF($D$62=1,15,0)+IF(F481="백어택",8,0))/100)*($D$58/100-1))</f>
        <v>17032.570510104466</v>
      </c>
      <c r="O481" s="174">
        <f>U481*(1+((IF(AG481+IF($D$62=1,15,0)+IF(F481="백어택",8,0)&gt;100,100,AG481+IF($D$62=1,15,0)+IF(F481="백어택",8,0))/100)*(AI481/100-1)))</f>
        <v>1703.4707443585373</v>
      </c>
      <c r="P481" s="174"/>
      <c r="Q481" s="174"/>
      <c r="R481" s="175"/>
      <c r="S481" s="173">
        <f>T481</f>
        <v>13212.222642001885</v>
      </c>
      <c r="T481" s="174">
        <f>H481*AL481*AS481*AX481*AY481</f>
        <v>13212.222642001885</v>
      </c>
      <c r="U481" s="174">
        <f>AM481*AS481*AV481*AY481</f>
        <v>1321.3880268541823</v>
      </c>
      <c r="V481" s="174"/>
      <c r="W481" s="174"/>
      <c r="X481" s="175"/>
      <c r="Y481" s="173">
        <f>SUM(Z481:AD481)</f>
        <v>31247.262938040541</v>
      </c>
      <c r="Z481" s="174">
        <f>T481*$D$58/100</f>
        <v>28406.278680304051</v>
      </c>
      <c r="AA481" s="174">
        <f>U481*$D$58/100</f>
        <v>2840.9842577364921</v>
      </c>
      <c r="AB481" s="174"/>
      <c r="AC481" s="174"/>
      <c r="AD481" s="175"/>
      <c r="AE481" s="173">
        <f>AO481*(1-$D$20/100)*(1-$D$17/100)-AR481</f>
        <v>18.180761585980001</v>
      </c>
      <c r="AF481" s="174">
        <f>AP481</f>
        <v>36</v>
      </c>
      <c r="AG481" s="174">
        <f>IF($D$57&gt;100,100,$D$57)</f>
        <v>25.143699999999999</v>
      </c>
      <c r="AH481" s="174">
        <f>AQ481</f>
        <v>592</v>
      </c>
      <c r="AI481" s="174">
        <f>$D$58</f>
        <v>215</v>
      </c>
      <c r="AJ481" s="174">
        <f>10/IF(AX481=1,7,6)</f>
        <v>1.6666666666666667</v>
      </c>
      <c r="AK481" s="174">
        <f>SUM(AL481:AN481)</f>
        <v>3082.9624582364359</v>
      </c>
      <c r="AL481" s="174">
        <f>(VLOOKUP(C481,$B$36:$AG$39,14,FALSE)+VLOOKUP(C481,$B$40:$AG$43,14,FALSE)*$D$54)*$D$59/100</f>
        <v>2202.0371070003143</v>
      </c>
      <c r="AM481" s="174">
        <f>(VLOOKUP(C481,$B$36:$AG$39,15,FALSE)+VLOOKUP(C481,$B$40:$AG$43,15,FALSE)*$D$54)*$D$59/100</f>
        <v>880.92535123612151</v>
      </c>
      <c r="AN481" s="174"/>
      <c r="AO481" s="176">
        <v>30</v>
      </c>
      <c r="AP481" s="174">
        <v>36</v>
      </c>
      <c r="AQ481" s="175">
        <f>VLOOKUP(C481,$B$45:$AA$48,14,FALSE)</f>
        <v>592</v>
      </c>
      <c r="AR481" s="31">
        <f>IF(LEFT(E481,1)*1=1,$S$61,$R$61)</f>
        <v>5</v>
      </c>
      <c r="AS481" s="2">
        <f>IF(LEFT(E481,1)*1=2,$U$61,$T$61)</f>
        <v>1</v>
      </c>
      <c r="AT481" s="33">
        <f>IF(LEFT(E481,1)*1=3,$W$61,$V$61)</f>
        <v>0</v>
      </c>
      <c r="AU481" s="31">
        <f>IF(MID(E481,3,1)*1=1,$Y$61,$X$61)</f>
        <v>0</v>
      </c>
      <c r="AV481" s="2">
        <f>IF(MID(E481,3,1)*1=2,$AA$61,$Z$61)</f>
        <v>1.5</v>
      </c>
      <c r="AW481" s="33">
        <f>IF(MID(E481,3,1)*1=3,$AC$61,$AB$61)</f>
        <v>0</v>
      </c>
      <c r="AX481" s="31">
        <f>IF(MID(E481,5,1)*1=1,$AE$61,$AD$61)</f>
        <v>6</v>
      </c>
      <c r="AY481" s="33">
        <f>IF(MID(E481,5,1)*1=2,$AG$61,$AF$61)</f>
        <v>1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customHeight="1">
      <c r="A482" s="2"/>
      <c r="B482" s="107">
        <v>653</v>
      </c>
      <c r="C482" s="31">
        <v>7</v>
      </c>
      <c r="D482" s="111" t="s">
        <v>18</v>
      </c>
      <c r="E482" s="2" t="s">
        <v>117</v>
      </c>
      <c r="F482" s="2"/>
      <c r="G482" s="2"/>
      <c r="H482" s="33" t="s">
        <v>81</v>
      </c>
      <c r="I482" s="173">
        <f>M482/AE482</f>
        <v>1030.1635566391951</v>
      </c>
      <c r="J482" s="174">
        <f>AH482/AE482</f>
        <v>19.57442158735774</v>
      </c>
      <c r="K482" s="189">
        <f>RANK(I482,$I$76:$I$999)</f>
        <v>405</v>
      </c>
      <c r="L482" s="190">
        <f>RANK(I482,$I$461:$I$888)</f>
        <v>21</v>
      </c>
      <c r="M482" s="173">
        <f>SUM(N482:R482)</f>
        <v>19103.980640814709</v>
      </c>
      <c r="N482" s="174">
        <f>T482*(1+(IF((AG482+IF($D$62=1,15,0)+IF(F482="백어택",8,0))&gt;100,100,AG482+IF($D$62=1,15,0)+IF(F482="백어택",8,0))/100)*(AI482/100-1))</f>
        <v>11460.941037578164</v>
      </c>
      <c r="O482" s="174">
        <f>U482*(1+(IF(($D$57+IF($D$62=1,15,0)+IF(F482="백어택",8,0))&gt;100,100,$D$57+IF($D$62=1,15,0)+IF(F482="백어택",8,0))/100)*(AI482/100-1))</f>
        <v>7643.0396032365452</v>
      </c>
      <c r="P482" s="174"/>
      <c r="Q482" s="174"/>
      <c r="R482" s="175"/>
      <c r="S482" s="173">
        <f>SUM(T482:X482)</f>
        <v>14819.022497232552</v>
      </c>
      <c r="T482" s="174">
        <f>AL482*IF(H482="근접",AT482,IF(AV482=1,AT482,1))*AU482*AX482*IF(F482="백어택",1.2,1)</f>
        <v>8890.2907864380868</v>
      </c>
      <c r="U482" s="174">
        <f>IF(AX482=1,AM482*IF(H482="근접",AT482,IF(AV482=1,AT482,1)),0)*AU482*AY482*IF(AX482=1,1,0)*IF(F482="백어택",1.2,1)</f>
        <v>5928.7317107944646</v>
      </c>
      <c r="V482" s="174"/>
      <c r="W482" s="174"/>
      <c r="X482" s="175"/>
      <c r="Y482" s="173">
        <f>SUM(Z482:AD482)</f>
        <v>31860.898369049981</v>
      </c>
      <c r="Z482" s="174">
        <f>T482*$D$58/100</f>
        <v>19114.125190841885</v>
      </c>
      <c r="AA482" s="174">
        <f>U482*$D$58/100</f>
        <v>12746.773178208097</v>
      </c>
      <c r="AB482" s="174"/>
      <c r="AC482" s="174"/>
      <c r="AD482" s="175"/>
      <c r="AE482" s="173">
        <f>(AO482*(1-$D$20/100)*(1-$D$17/100)-AR482)*IF(AW482="보스대상",1,POWER(0.85,AW482))</f>
        <v>18.544609268784001</v>
      </c>
      <c r="AF482" s="174">
        <f>AP482</f>
        <v>36</v>
      </c>
      <c r="AG482" s="174">
        <f>IF($D$57&gt;100,100,$D$57)</f>
        <v>25.143699999999999</v>
      </c>
      <c r="AH482" s="174">
        <f>AQ482</f>
        <v>363</v>
      </c>
      <c r="AI482" s="174">
        <f>$D$58</f>
        <v>215</v>
      </c>
      <c r="AJ482" s="174">
        <f>10*AS482/IF(AX482=1,IF(AY482=1,4.5,4),4)</f>
        <v>2.2222222222222223</v>
      </c>
      <c r="AK482" s="174">
        <f>SUM(AL482:AN482)</f>
        <v>12349.18541436046</v>
      </c>
      <c r="AL482" s="174">
        <f>IF(AV482=1,$D$61*(VLOOKUP(C482,$B$36:$AG$39,25,FALSE)+VLOOKUP(C482,$B$40:$AG$43,25,FALSE)*$D$54),(IF(H482="근접",$D$61*(VLOOKUP(C482,$B$36:$AG$39,25,FALSE)+VLOOKUP(C482,$B$40:$AG$43,25,FALSE)*$D$54),$D$60*(VLOOKUP(C482,$B$36:$AG$39,25,FALSE)+VLOOKUP(C482,$B$40:$AG$43,25,FALSE)*$D$54))))*$D$59/100</f>
        <v>7408.5756553650726</v>
      </c>
      <c r="AM482" s="174">
        <f>(IF(AV482=1,$D$61*(VLOOKUP(C482,$B$36:$AG$39,26,FALSE)+VLOOKUP(C482,$B$40:$AG$43,26,FALSE)*$D$54),IF(H482="근접",$D$61*(VLOOKUP(C482,$B$36:$AG$39,26,FALSE)+VLOOKUP(C482,$B$40:$AG$43,26,FALSE)*$D$54),$D$60*(VLOOKUP(C482,$B$36:$AG$39,26,FALSE)+VLOOKUP(C482,$B$40:$AG$43,26,FALSE)*$D$54))))*$D$59/100</f>
        <v>4940.609758995387</v>
      </c>
      <c r="AN482" s="174"/>
      <c r="AO482" s="176">
        <v>24</v>
      </c>
      <c r="AP482" s="174">
        <v>36</v>
      </c>
      <c r="AQ482" s="175">
        <f>VLOOKUP(C482,$B$45:$AA$48,25,FALSE)</f>
        <v>363</v>
      </c>
      <c r="AR482" s="31">
        <f>IF(LEFT(E482,1)*1=1,$S$68,$R$68)</f>
        <v>0</v>
      </c>
      <c r="AS482" s="2">
        <f>IF(LEFT(E482,1)*1=2,$U$68,$T$68)</f>
        <v>1</v>
      </c>
      <c r="AT482" s="33">
        <f>IF(LEFT(E482,1)*1=3,$W$68,$V$68)</f>
        <v>1.2</v>
      </c>
      <c r="AU482" s="31">
        <f>IF(MID(E482,3,1)*1=1,$Y$68,$X$68)</f>
        <v>1</v>
      </c>
      <c r="AV482" s="2">
        <f>IF(MID(E482,3,1)*1=2,$AA$68,$Z$68)</f>
        <v>1</v>
      </c>
      <c r="AW482" s="33" t="str">
        <f>IF(MID(E482,3,1)*1=3,$AC$68,$AB$68)</f>
        <v>보스대상</v>
      </c>
      <c r="AX482" s="31">
        <f>IF(MID(E482,5,1)*1=1,$AE$68,$AD$68)</f>
        <v>1</v>
      </c>
      <c r="AY482" s="33">
        <f>IF(MID(E482,5,1)*1=2,$AG$68,$AF$68)</f>
        <v>1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customHeight="1">
      <c r="A483" s="2"/>
      <c r="B483" s="107">
        <v>684</v>
      </c>
      <c r="C483" s="31">
        <v>7</v>
      </c>
      <c r="D483" s="111" t="s">
        <v>18</v>
      </c>
      <c r="E483" s="2" t="s">
        <v>117</v>
      </c>
      <c r="F483" s="2"/>
      <c r="G483" s="2"/>
      <c r="H483" s="33" t="s">
        <v>80</v>
      </c>
      <c r="I483" s="173">
        <f>M483/AE483</f>
        <v>1030.1635566391951</v>
      </c>
      <c r="J483" s="174">
        <f>AH483/AE483</f>
        <v>19.57442158735774</v>
      </c>
      <c r="K483" s="189">
        <f>RANK(I483,$I$76:$I$999)</f>
        <v>405</v>
      </c>
      <c r="L483" s="190">
        <f>RANK(I483,$I$461:$I$888)</f>
        <v>21</v>
      </c>
      <c r="M483" s="173">
        <f>SUM(N483:R483)</f>
        <v>19103.980640814709</v>
      </c>
      <c r="N483" s="174">
        <f>T483*(1+(IF((AG483+IF($D$62=1,15,0)+IF(F483="백어택",8,0))&gt;100,100,AG483+IF($D$62=1,15,0)+IF(F483="백어택",8,0))/100)*(AI483/100-1))</f>
        <v>11460.941037578164</v>
      </c>
      <c r="O483" s="174">
        <f>U483*(1+(IF(($D$57+IF($D$62=1,15,0)+IF(F483="백어택",8,0))&gt;100,100,$D$57+IF($D$62=1,15,0)+IF(F483="백어택",8,0))/100)*(AI483/100-1))</f>
        <v>7643.0396032365452</v>
      </c>
      <c r="P483" s="174"/>
      <c r="Q483" s="174"/>
      <c r="R483" s="175"/>
      <c r="S483" s="173">
        <f>SUM(T483:X483)</f>
        <v>14819.022497232552</v>
      </c>
      <c r="T483" s="174">
        <f>AL483*IF(H483="근접",AT483,IF(AV483=1,AT483,1))*AU483*AX483*IF(F483="백어택",1.2,1)</f>
        <v>8890.2907864380868</v>
      </c>
      <c r="U483" s="174">
        <f>IF(AX483=1,AM483*IF(H483="근접",AT483,IF(AV483=1,AT483,1)),0)*AU483*AY483*IF(AX483=1,1,0)*IF(F483="백어택",1.2,1)</f>
        <v>5928.7317107944646</v>
      </c>
      <c r="V483" s="174"/>
      <c r="W483" s="174"/>
      <c r="X483" s="175"/>
      <c r="Y483" s="173">
        <f>SUM(Z483:AD483)</f>
        <v>31860.898369049981</v>
      </c>
      <c r="Z483" s="174">
        <f>T483*$D$58/100</f>
        <v>19114.125190841885</v>
      </c>
      <c r="AA483" s="174">
        <f>U483*$D$58/100</f>
        <v>12746.773178208097</v>
      </c>
      <c r="AB483" s="174"/>
      <c r="AC483" s="174"/>
      <c r="AD483" s="175"/>
      <c r="AE483" s="173">
        <f>(AO483*(1-$D$20/100)*(1-$D$17/100)-AR483)*IF(AW483="보스대상",1,POWER(0.85,AW483))</f>
        <v>18.544609268784001</v>
      </c>
      <c r="AF483" s="174">
        <f>AP483</f>
        <v>36</v>
      </c>
      <c r="AG483" s="174">
        <f>IF($D$57&gt;100,100,$D$57)</f>
        <v>25.143699999999999</v>
      </c>
      <c r="AH483" s="174">
        <f>AQ483</f>
        <v>363</v>
      </c>
      <c r="AI483" s="174">
        <f>$D$58</f>
        <v>215</v>
      </c>
      <c r="AJ483" s="174">
        <f>10*AS483/IF(AX483=1,IF(AY483=1,4.5,4),4)</f>
        <v>2.2222222222222223</v>
      </c>
      <c r="AK483" s="174">
        <f>SUM(AL483:AN483)</f>
        <v>12349.18541436046</v>
      </c>
      <c r="AL483" s="174">
        <f>IF(AV483=1,$D$61*(VLOOKUP(C483,$B$36:$AG$39,25,FALSE)+VLOOKUP(C483,$B$40:$AG$43,25,FALSE)*$D$54),(IF(H483="근접",$D$61*(VLOOKUP(C483,$B$36:$AG$39,25,FALSE)+VLOOKUP(C483,$B$40:$AG$43,25,FALSE)*$D$54),$D$60*(VLOOKUP(C483,$B$36:$AG$39,25,FALSE)+VLOOKUP(C483,$B$40:$AG$43,25,FALSE)*$D$54))))*$D$59/100</f>
        <v>7408.5756553650726</v>
      </c>
      <c r="AM483" s="174">
        <f>(IF(AV483=1,$D$61*(VLOOKUP(C483,$B$36:$AG$39,26,FALSE)+VLOOKUP(C483,$B$40:$AG$43,26,FALSE)*$D$54),IF(H483="근접",$D$61*(VLOOKUP(C483,$B$36:$AG$39,26,FALSE)+VLOOKUP(C483,$B$40:$AG$43,26,FALSE)*$D$54),$D$60*(VLOOKUP(C483,$B$36:$AG$39,26,FALSE)+VLOOKUP(C483,$B$40:$AG$43,26,FALSE)*$D$54))))*$D$59/100</f>
        <v>4940.609758995387</v>
      </c>
      <c r="AN483" s="174"/>
      <c r="AO483" s="176">
        <v>24</v>
      </c>
      <c r="AP483" s="174">
        <v>36</v>
      </c>
      <c r="AQ483" s="175">
        <f>VLOOKUP(C483,$B$45:$AA$48,25,FALSE)</f>
        <v>363</v>
      </c>
      <c r="AR483" s="31">
        <f>IF(LEFT(E483,1)*1=1,$S$68,$R$68)</f>
        <v>0</v>
      </c>
      <c r="AS483" s="2">
        <f>IF(LEFT(E483,1)*1=2,$U$68,$T$68)</f>
        <v>1</v>
      </c>
      <c r="AT483" s="33">
        <f>IF(LEFT(E483,1)*1=3,$W$68,$V$68)</f>
        <v>1.2</v>
      </c>
      <c r="AU483" s="31">
        <f>IF(MID(E483,3,1)*1=1,$Y$68,$X$68)</f>
        <v>1</v>
      </c>
      <c r="AV483" s="2">
        <f>IF(MID(E483,3,1)*1=2,$AA$68,$Z$68)</f>
        <v>1</v>
      </c>
      <c r="AW483" s="33" t="str">
        <f>IF(MID(E483,3,1)*1=3,$AC$68,$AB$68)</f>
        <v>보스대상</v>
      </c>
      <c r="AX483" s="31">
        <f>IF(MID(E483,5,1)*1=1,$AE$68,$AD$68)</f>
        <v>1</v>
      </c>
      <c r="AY483" s="33">
        <f>IF(MID(E483,5,1)*1=2,$AG$68,$AF$68)</f>
        <v>1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customHeight="1">
      <c r="A484" s="2"/>
      <c r="B484" s="107">
        <v>32</v>
      </c>
      <c r="C484" s="31">
        <v>10</v>
      </c>
      <c r="D484" s="106" t="s">
        <v>3</v>
      </c>
      <c r="E484" s="2" t="s">
        <v>138</v>
      </c>
      <c r="F484" s="2"/>
      <c r="G484" s="2"/>
      <c r="H484" s="33"/>
      <c r="I484" s="173">
        <f>M484/AE484</f>
        <v>1024.8709092576719</v>
      </c>
      <c r="J484" s="174">
        <f>AH484/AE484</f>
        <v>39.260184425969328</v>
      </c>
      <c r="K484" s="189">
        <f>RANK(I484,$I$76:$I$999)</f>
        <v>407</v>
      </c>
      <c r="L484" s="190" t="e">
        <f>RANK(I484,$I$76:$I$460)</f>
        <v>#N/A</v>
      </c>
      <c r="M484" s="173">
        <f>SUM(N484:R484)</f>
        <v>6134.57800051092</v>
      </c>
      <c r="N484" s="174">
        <f>T484*(1+(IF((AG484+IF($D$62=1,15,0)+IF(F484="백어택",8,0))&gt;100,100,(AG484+IF($D$62=1,15,0)+IF(F484="백어택",8,0)))/100)*((AI484/100-1)))</f>
        <v>6134.57800051092</v>
      </c>
      <c r="O484" s="174"/>
      <c r="P484" s="174"/>
      <c r="Q484" s="174"/>
      <c r="R484" s="175">
        <f>X484*(1+(IF(($AG484+IF($D$62=1,IF($AT484=15,0,15),0)+$AT484+IF($F484="백어택",8,0))&gt;100,100,($AG484+IF($D$62=1,IF($AT484=15,0,15),0)+$AT484+IF($F484="백어택",8,0)))/100)*(($AI484/100-1)))</f>
        <v>0</v>
      </c>
      <c r="S484" s="173">
        <f>SUM(T484:X484)</f>
        <v>4202.4077898968299</v>
      </c>
      <c r="T484" s="174">
        <f>AL484*AU484*AV484*AW484*AX484</f>
        <v>4202.4077898968299</v>
      </c>
      <c r="U484" s="174"/>
      <c r="V484" s="174"/>
      <c r="W484" s="174"/>
      <c r="X484" s="175">
        <f>AL484*AU484*AV484*IF(AW484=1,1,0.25)*AX484*AY484</f>
        <v>0</v>
      </c>
      <c r="Y484" s="173">
        <f>SUM(Z484:AD484)</f>
        <v>9035.1767482781834</v>
      </c>
      <c r="Z484" s="174">
        <f>T484*$D$58/100</f>
        <v>9035.1767482781834</v>
      </c>
      <c r="AA484" s="174"/>
      <c r="AB484" s="174"/>
      <c r="AC484" s="174"/>
      <c r="AD484" s="175">
        <f>X484*$D$58/100</f>
        <v>0</v>
      </c>
      <c r="AE484" s="173">
        <f>IF(AV484=1,AO484*(1-$D$17/100),AO484*(1-$D$17/100)+6)</f>
        <v>5.9857079999999998</v>
      </c>
      <c r="AF484" s="174">
        <f>AP484</f>
        <v>36</v>
      </c>
      <c r="AG484" s="174">
        <f>IF($D$57&gt;100,100,$D$57)</f>
        <v>25.143699999999999</v>
      </c>
      <c r="AH484" s="174">
        <f>AQ484</f>
        <v>235</v>
      </c>
      <c r="AI484" s="174">
        <f>$D$58+$D$19</f>
        <v>282.85969999999998</v>
      </c>
      <c r="AJ484" s="174">
        <f>10/13</f>
        <v>0.76923076923076927</v>
      </c>
      <c r="AK484" s="174">
        <f>SUM(AL484:AN484)</f>
        <v>2334.6709943871278</v>
      </c>
      <c r="AL484" s="174">
        <f>(VLOOKUP(C484,$B$36:$AG$39,3,FALSE)+VLOOKUP(C484,$B$40:$AG$43,3,FALSE)*$D$54)*$D$59/100</f>
        <v>2334.6709943871278</v>
      </c>
      <c r="AM484" s="174"/>
      <c r="AN484" s="174"/>
      <c r="AO484" s="176">
        <v>6</v>
      </c>
      <c r="AP484" s="174">
        <v>36</v>
      </c>
      <c r="AQ484" s="175">
        <f>VLOOKUP(C484,$B$45:$AA$48,3,FALSE)</f>
        <v>235</v>
      </c>
      <c r="AR484" s="31">
        <f>IF(LEFT(E484,1)*1=1,$S$53,$R$53)</f>
        <v>0</v>
      </c>
      <c r="AS484" s="2">
        <f>IF(LEFT(E484,1)*1=2,$U$53,$T$53)</f>
        <v>0</v>
      </c>
      <c r="AT484" s="33">
        <f>IF(LEFT(E484,1)*1=3,$W$53,$V$53)</f>
        <v>0</v>
      </c>
      <c r="AU484" s="31">
        <f>IF(MID(E484,3,1)*1=1,$Y$53,$X$53)</f>
        <v>1.5</v>
      </c>
      <c r="AV484" s="2">
        <f>IF(MID(E484,3,1)*1=2,$AA$53,$Z$53)</f>
        <v>1</v>
      </c>
      <c r="AW484" s="33">
        <f>IF(MID(E484,3,1)*1=3,$AC$53,$AB$53)</f>
        <v>1</v>
      </c>
      <c r="AX484" s="31">
        <f>IF(MID(E484,5,1)*1=1,$AE$53,$AD$53)</f>
        <v>1.2</v>
      </c>
      <c r="AY484" s="33">
        <f>IF(MID(E484,5,1)*1=2,$AG$53,$AF$53)</f>
        <v>0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customHeight="1">
      <c r="A485" s="2"/>
      <c r="B485" s="107">
        <v>38</v>
      </c>
      <c r="C485" s="31">
        <v>10</v>
      </c>
      <c r="D485" s="106" t="s">
        <v>3</v>
      </c>
      <c r="E485" s="2" t="s">
        <v>220</v>
      </c>
      <c r="F485" s="2"/>
      <c r="G485" s="2"/>
      <c r="H485" s="33"/>
      <c r="I485" s="173">
        <f>M485/AE485</f>
        <v>1024.8709092576719</v>
      </c>
      <c r="J485" s="174">
        <f>AH485/AE485</f>
        <v>39.260184425969328</v>
      </c>
      <c r="K485" s="189">
        <f>RANK(I485,$I$76:$I$999)</f>
        <v>407</v>
      </c>
      <c r="L485" s="190" t="e">
        <f>RANK(I485,$I$76:$I$460)</f>
        <v>#N/A</v>
      </c>
      <c r="M485" s="173">
        <f>SUM(N485:R485)</f>
        <v>6134.57800051092</v>
      </c>
      <c r="N485" s="174">
        <f>T485*(1+(IF((AG485+IF($D$62=1,15,0)+IF(F485="백어택",8,0))&gt;100,100,(AG485+IF($D$62=1,15,0)+IF(F485="백어택",8,0)))/100)*((AI485/100-1)))</f>
        <v>6134.57800051092</v>
      </c>
      <c r="O485" s="174"/>
      <c r="P485" s="174"/>
      <c r="Q485" s="174"/>
      <c r="R485" s="175">
        <f>X485*(1+(IF(($AG485+IF($D$62=1,IF($AT485=15,0,15),0)+$AT485+IF($F485="백어택",8,0))&gt;100,100,($AG485+IF($D$62=1,IF($AT485=15,0,15),0)+$AT485+IF($F485="백어택",8,0)))/100)*(($AI485/100-1)))</f>
        <v>0</v>
      </c>
      <c r="S485" s="173">
        <f>SUM(T485:X485)</f>
        <v>4202.4077898968299</v>
      </c>
      <c r="T485" s="174">
        <f>AL485*AU485*AV485*AW485*AX485</f>
        <v>4202.4077898968299</v>
      </c>
      <c r="U485" s="174"/>
      <c r="V485" s="174"/>
      <c r="W485" s="174"/>
      <c r="X485" s="175">
        <f>AL485*AU485*AV485*IF(AW485=1,1,0.25)*AX485*AY485</f>
        <v>0</v>
      </c>
      <c r="Y485" s="173">
        <f>SUM(Z485:AD485)</f>
        <v>9035.1767482781834</v>
      </c>
      <c r="Z485" s="174">
        <f>T485*$D$58/100</f>
        <v>9035.1767482781834</v>
      </c>
      <c r="AA485" s="174"/>
      <c r="AB485" s="174"/>
      <c r="AC485" s="174"/>
      <c r="AD485" s="175">
        <f>X485*$D$58/100</f>
        <v>0</v>
      </c>
      <c r="AE485" s="173">
        <f>IF(AV485=1,AO485*(1-$D$17/100),AO485*(1-$D$17/100)+6)</f>
        <v>5.9857079999999998</v>
      </c>
      <c r="AF485" s="174">
        <f>AP485</f>
        <v>36</v>
      </c>
      <c r="AG485" s="174">
        <f>IF($D$57&gt;100,100,$D$57)</f>
        <v>25.143699999999999</v>
      </c>
      <c r="AH485" s="174">
        <f>AQ485</f>
        <v>235</v>
      </c>
      <c r="AI485" s="174">
        <f>$D$58+$D$19</f>
        <v>282.85969999999998</v>
      </c>
      <c r="AJ485" s="174">
        <f>10/13</f>
        <v>0.76923076923076927</v>
      </c>
      <c r="AK485" s="174">
        <f>SUM(AL485:AN485)</f>
        <v>2334.6709943871278</v>
      </c>
      <c r="AL485" s="174">
        <f>(VLOOKUP(C485,$B$36:$AG$39,3,FALSE)+VLOOKUP(C485,$B$40:$AG$43,3,FALSE)*$D$54)*$D$59/100</f>
        <v>2334.6709943871278</v>
      </c>
      <c r="AM485" s="174"/>
      <c r="AN485" s="174"/>
      <c r="AO485" s="176">
        <v>6</v>
      </c>
      <c r="AP485" s="174">
        <v>36</v>
      </c>
      <c r="AQ485" s="175">
        <f>VLOOKUP(C485,$B$45:$AA$48,3,FALSE)</f>
        <v>235</v>
      </c>
      <c r="AR485" s="31">
        <f>IF(LEFT(E485,1)*1=1,$S$53,$R$53)</f>
        <v>0</v>
      </c>
      <c r="AS485" s="2">
        <f>IF(LEFT(E485,1)*1=2,$U$53,$T$53)</f>
        <v>0</v>
      </c>
      <c r="AT485" s="33">
        <f>IF(LEFT(E485,1)*1=3,$W$53,$V$53)</f>
        <v>15</v>
      </c>
      <c r="AU485" s="31">
        <f>IF(MID(E485,3,1)*1=1,$Y$53,$X$53)</f>
        <v>1.5</v>
      </c>
      <c r="AV485" s="2">
        <f>IF(MID(E485,3,1)*1=2,$AA$53,$Z$53)</f>
        <v>1</v>
      </c>
      <c r="AW485" s="33">
        <f>IF(MID(E485,3,1)*1=3,$AC$53,$AB$53)</f>
        <v>1</v>
      </c>
      <c r="AX485" s="31">
        <f>IF(MID(E485,5,1)*1=1,$AE$53,$AD$53)</f>
        <v>1.2</v>
      </c>
      <c r="AY485" s="33">
        <f>IF(MID(E485,5,1)*1=2,$AG$53,$AF$53)</f>
        <v>0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customHeight="1">
      <c r="A486" s="2"/>
      <c r="B486" s="107">
        <v>662</v>
      </c>
      <c r="C486" s="31">
        <v>10</v>
      </c>
      <c r="D486" s="111" t="s">
        <v>18</v>
      </c>
      <c r="E486" s="2" t="s">
        <v>169</v>
      </c>
      <c r="F486" s="2"/>
      <c r="G486" s="2" t="s">
        <v>231</v>
      </c>
      <c r="H486" s="33" t="s">
        <v>80</v>
      </c>
      <c r="I486" s="173">
        <f>M486/AE486</f>
        <v>1020.5509674522317</v>
      </c>
      <c r="J486" s="174">
        <f>AH486/AE486</f>
        <v>28.094417760367445</v>
      </c>
      <c r="K486" s="189">
        <f>RANK(I486,$I$76:$I$999)</f>
        <v>409</v>
      </c>
      <c r="L486" s="190">
        <f>RANK(I486,$I$461:$I$888)</f>
        <v>25</v>
      </c>
      <c r="M486" s="173">
        <f>SUM(N486:R486)</f>
        <v>18925.718930281135</v>
      </c>
      <c r="N486" s="174">
        <f>T486*(1+(IF((AG486+IF($D$62=1,15,0)+IF(F486="백어택",8,0))&gt;100,100,AG486+IF($D$62=1,15,0)+IF(F486="백어택",8,0))/100)*(AI486/100-1))</f>
        <v>18925.718930281135</v>
      </c>
      <c r="O486" s="174">
        <f>U486*(1+(IF(($D$57+IF($D$62=1,15,0)+IF(F486="백어택",8,0))&gt;100,100,$D$57+IF($D$62=1,15,0)+IF(F486="백어택",8,0))/100)*(AI486/100-1))</f>
        <v>0</v>
      </c>
      <c r="P486" s="174"/>
      <c r="Q486" s="174"/>
      <c r="R486" s="175"/>
      <c r="S486" s="173">
        <f>SUM(T486:X486)</f>
        <v>14680.744284515542</v>
      </c>
      <c r="T486" s="174">
        <f>AL486*IF(H486="근접",AT486,IF(AV486=1,AT486,1))*AU486*AX486*IF(F486="백어택",1.2,1)</f>
        <v>14680.744284515542</v>
      </c>
      <c r="U486" s="174">
        <f>IF(AX486=1,AM486*IF(H486="근접",AT486,IF(AV486=1,AT486,1)),0)*AU486*AY486*IF(AX486=1,1,0)*IF(F486="백어택",1.2,1)</f>
        <v>0</v>
      </c>
      <c r="V486" s="174"/>
      <c r="W486" s="174"/>
      <c r="X486" s="175"/>
      <c r="Y486" s="173">
        <f>SUM(Z486:AD486)</f>
        <v>31563.600211708414</v>
      </c>
      <c r="Z486" s="174">
        <f>T486*$D$58/100</f>
        <v>31563.600211708414</v>
      </c>
      <c r="AA486" s="174">
        <f>U486*$D$58/100</f>
        <v>0</v>
      </c>
      <c r="AB486" s="174"/>
      <c r="AC486" s="174"/>
      <c r="AD486" s="175"/>
      <c r="AE486" s="173">
        <f>(AO486*(1-$D$20/100)*(1-$D$17/100)-AR486)*IF(AW486="보스대상",1,POWER(0.85,AW486))</f>
        <v>18.544609268784001</v>
      </c>
      <c r="AF486" s="174">
        <f>AP486</f>
        <v>36</v>
      </c>
      <c r="AG486" s="174">
        <f>IF($D$57&gt;100,100,$D$57)</f>
        <v>25.143699999999999</v>
      </c>
      <c r="AH486" s="174">
        <f>AQ486</f>
        <v>521</v>
      </c>
      <c r="AI486" s="174">
        <f>$D$58</f>
        <v>215</v>
      </c>
      <c r="AJ486" s="174">
        <f>10*AS486/IF(AX486=1,IF(AY486=1,4.5,4),4)</f>
        <v>2</v>
      </c>
      <c r="AK486" s="174">
        <f>SUM(AL486:AN486)</f>
        <v>6241.0232156162256</v>
      </c>
      <c r="AL486" s="174">
        <f>IF(AV486=1,$D$61*(VLOOKUP(C486,$B$36:$AG$39,25,FALSE)+VLOOKUP(C486,$B$40:$AG$43,25,FALSE)*$D$54),(IF(H486="근접",$D$61*(VLOOKUP(C486,$B$36:$AG$39,25,FALSE)+VLOOKUP(C486,$B$40:$AG$43,25,FALSE)*$D$54),$D$60*(VLOOKUP(C486,$B$36:$AG$39,25,FALSE)+VLOOKUP(C486,$B$40:$AG$43,25,FALSE)*$D$54))))*$D$59/100</f>
        <v>3745.0878276825365</v>
      </c>
      <c r="AM486" s="174">
        <f>(IF(AV486=1,$D$61*(VLOOKUP(C486,$B$36:$AG$39,26,FALSE)+VLOOKUP(C486,$B$40:$AG$43,26,FALSE)*$D$54),IF(H486="근접",$D$61*(VLOOKUP(C486,$B$36:$AG$39,26,FALSE)+VLOOKUP(C486,$B$40:$AG$43,26,FALSE)*$D$54),$D$60*(VLOOKUP(C486,$B$36:$AG$39,26,FALSE)+VLOOKUP(C486,$B$40:$AG$43,26,FALSE)*$D$54))))*$D$59/100</f>
        <v>2495.9353879336895</v>
      </c>
      <c r="AN486" s="174"/>
      <c r="AO486" s="176">
        <v>24</v>
      </c>
      <c r="AP486" s="174">
        <v>36</v>
      </c>
      <c r="AQ486" s="175">
        <f>VLOOKUP(C486,$B$45:$AA$48,25,FALSE)</f>
        <v>521</v>
      </c>
      <c r="AR486" s="31">
        <f>IF(LEFT(E486,1)*1=1,$S$68,$R$68)</f>
        <v>0</v>
      </c>
      <c r="AS486" s="2">
        <f>IF(LEFT(E486,1)*1=2,$U$68,$T$68)</f>
        <v>0.8</v>
      </c>
      <c r="AT486" s="33">
        <f>IF(LEFT(E486,1)*1=3,$W$68,$V$68)</f>
        <v>1</v>
      </c>
      <c r="AU486" s="31">
        <f>IF(MID(E486,3,1)*1=1,$Y$68,$X$68)</f>
        <v>1.4</v>
      </c>
      <c r="AV486" s="2">
        <f>IF(MID(E486,3,1)*1=2,$AA$68,$Z$68)</f>
        <v>0</v>
      </c>
      <c r="AW486" s="33" t="str">
        <f>IF(MID(E486,3,1)*1=3,$AC$68,$AB$68)</f>
        <v>보스대상</v>
      </c>
      <c r="AX486" s="31">
        <f>IF(MID(E486,5,1)*1=1,$AE$68,$AD$68)</f>
        <v>2.8</v>
      </c>
      <c r="AY486" s="33">
        <f>IF(MID(E486,5,1)*1=2,$AG$68,$AF$68)</f>
        <v>1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customHeight="1">
      <c r="A487" s="2"/>
      <c r="B487" s="107">
        <v>665</v>
      </c>
      <c r="C487" s="31">
        <v>10</v>
      </c>
      <c r="D487" s="111" t="s">
        <v>18</v>
      </c>
      <c r="E487" s="2" t="s">
        <v>182</v>
      </c>
      <c r="F487" s="2"/>
      <c r="G487" s="2" t="s">
        <v>231</v>
      </c>
      <c r="H487" s="33" t="s">
        <v>80</v>
      </c>
      <c r="I487" s="173">
        <f>M487/AE487</f>
        <v>1020.5509674522317</v>
      </c>
      <c r="J487" s="174">
        <f>AH487/AE487</f>
        <v>28.094417760367445</v>
      </c>
      <c r="K487" s="189">
        <f>RANK(I487,$I$76:$I$999)</f>
        <v>409</v>
      </c>
      <c r="L487" s="190">
        <f>RANK(I487,$I$461:$I$888)</f>
        <v>25</v>
      </c>
      <c r="M487" s="173">
        <f>SUM(N487:R487)</f>
        <v>18925.718930281135</v>
      </c>
      <c r="N487" s="174">
        <f>T487*(1+(IF((AG487+IF($D$62=1,15,0)+IF(F487="백어택",8,0))&gt;100,100,AG487+IF($D$62=1,15,0)+IF(F487="백어택",8,0))/100)*(AI487/100-1))</f>
        <v>18925.718930281135</v>
      </c>
      <c r="O487" s="174">
        <f>U487*(1+(IF(($D$57+IF($D$62=1,15,0)+IF(F487="백어택",8,0))&gt;100,100,$D$57+IF($D$62=1,15,0)+IF(F487="백어택",8,0))/100)*(AI487/100-1))</f>
        <v>0</v>
      </c>
      <c r="P487" s="174"/>
      <c r="Q487" s="174"/>
      <c r="R487" s="175"/>
      <c r="S487" s="173">
        <f>SUM(T487:X487)</f>
        <v>14680.744284515542</v>
      </c>
      <c r="T487" s="174">
        <f>AL487*IF(H487="근접",AT487,IF(AV487=1,AT487,1))*AU487*AX487*IF(F487="백어택",1.2,1)</f>
        <v>14680.744284515542</v>
      </c>
      <c r="U487" s="174">
        <f>IF(AX487=1,AM487*IF(H487="근접",AT487,IF(AV487=1,AT487,1)),0)*AU487*AY487*IF(AX487=1,1,0)*IF(F487="백어택",1.2,1)</f>
        <v>0</v>
      </c>
      <c r="V487" s="174"/>
      <c r="W487" s="174"/>
      <c r="X487" s="175"/>
      <c r="Y487" s="173">
        <f>SUM(Z487:AD487)</f>
        <v>31563.600211708414</v>
      </c>
      <c r="Z487" s="174">
        <f>T487*$D$58/100</f>
        <v>31563.600211708414</v>
      </c>
      <c r="AA487" s="174">
        <f>U487*$D$58/100</f>
        <v>0</v>
      </c>
      <c r="AB487" s="174"/>
      <c r="AC487" s="174"/>
      <c r="AD487" s="175"/>
      <c r="AE487" s="173">
        <f>(AO487*(1-$D$20/100)*(1-$D$17/100)-AR487)*IF(AW487="보스대상",1,POWER(0.85,AW487))</f>
        <v>18.544609268784001</v>
      </c>
      <c r="AF487" s="174">
        <f>AP487</f>
        <v>36</v>
      </c>
      <c r="AG487" s="174">
        <f>IF($D$57&gt;100,100,$D$57)</f>
        <v>25.143699999999999</v>
      </c>
      <c r="AH487" s="174">
        <f>AQ487</f>
        <v>521</v>
      </c>
      <c r="AI487" s="174">
        <f>$D$58</f>
        <v>215</v>
      </c>
      <c r="AJ487" s="174">
        <f>10*AS487/IF(AX487=1,IF(AY487=1,4.5,4),4)</f>
        <v>2.5</v>
      </c>
      <c r="AK487" s="174">
        <f>SUM(AL487:AN487)</f>
        <v>6241.0232156162256</v>
      </c>
      <c r="AL487" s="174">
        <f>IF(AV487=1,$D$61*(VLOOKUP(C487,$B$36:$AG$39,25,FALSE)+VLOOKUP(C487,$B$40:$AG$43,25,FALSE)*$D$54),(IF(H487="근접",$D$61*(VLOOKUP(C487,$B$36:$AG$39,25,FALSE)+VLOOKUP(C487,$B$40:$AG$43,25,FALSE)*$D$54),$D$60*(VLOOKUP(C487,$B$36:$AG$39,25,FALSE)+VLOOKUP(C487,$B$40:$AG$43,25,FALSE)*$D$54))))*$D$59/100</f>
        <v>3745.0878276825365</v>
      </c>
      <c r="AM487" s="174">
        <f>(IF(AV487=1,$D$61*(VLOOKUP(C487,$B$36:$AG$39,26,FALSE)+VLOOKUP(C487,$B$40:$AG$43,26,FALSE)*$D$54),IF(H487="근접",$D$61*(VLOOKUP(C487,$B$36:$AG$39,26,FALSE)+VLOOKUP(C487,$B$40:$AG$43,26,FALSE)*$D$54),$D$60*(VLOOKUP(C487,$B$36:$AG$39,26,FALSE)+VLOOKUP(C487,$B$40:$AG$43,26,FALSE)*$D$54))))*$D$59/100</f>
        <v>2495.9353879336895</v>
      </c>
      <c r="AN487" s="174"/>
      <c r="AO487" s="176">
        <v>24</v>
      </c>
      <c r="AP487" s="174">
        <v>36</v>
      </c>
      <c r="AQ487" s="175">
        <f>VLOOKUP(C487,$B$45:$AA$48,25,FALSE)</f>
        <v>521</v>
      </c>
      <c r="AR487" s="31">
        <f>IF(LEFT(E487,1)*1=1,$S$68,$R$68)</f>
        <v>0</v>
      </c>
      <c r="AS487" s="2">
        <f>IF(LEFT(E487,1)*1=2,$U$68,$T$68)</f>
        <v>1</v>
      </c>
      <c r="AT487" s="33">
        <f>IF(LEFT(E487,1)*1=3,$W$68,$V$68)</f>
        <v>1.2</v>
      </c>
      <c r="AU487" s="31">
        <f>IF(MID(E487,3,1)*1=1,$Y$68,$X$68)</f>
        <v>1.4</v>
      </c>
      <c r="AV487" s="2">
        <f>IF(MID(E487,3,1)*1=2,$AA$68,$Z$68)</f>
        <v>0</v>
      </c>
      <c r="AW487" s="33" t="str">
        <f>IF(MID(E487,3,1)*1=3,$AC$68,$AB$68)</f>
        <v>보스대상</v>
      </c>
      <c r="AX487" s="31">
        <f>IF(MID(E487,5,1)*1=1,$AE$68,$AD$68)</f>
        <v>2.8</v>
      </c>
      <c r="AY487" s="33">
        <f>IF(MID(E487,5,1)*1=2,$AG$68,$AF$68)</f>
        <v>1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customHeight="1">
      <c r="A488" s="2"/>
      <c r="B488" s="107">
        <v>774</v>
      </c>
      <c r="C488" s="31">
        <v>7</v>
      </c>
      <c r="D488" s="111" t="s">
        <v>21</v>
      </c>
      <c r="E488" s="2" t="s">
        <v>163</v>
      </c>
      <c r="F488" s="2"/>
      <c r="G488" s="2"/>
      <c r="H488" s="33"/>
      <c r="I488" s="173">
        <f>M488/AE488</f>
        <v>1019.0185645399122</v>
      </c>
      <c r="J488" s="174">
        <f>AH488/AE488</f>
        <v>20.992886621481624</v>
      </c>
      <c r="K488" s="189">
        <f>RANK(I488,$I$76:$I$999)</f>
        <v>411</v>
      </c>
      <c r="L488" s="190">
        <f>RANK(I488,$I$461:$I$888)</f>
        <v>27</v>
      </c>
      <c r="M488" s="173">
        <f>SUM(N488:R488)</f>
        <v>22231.840288305266</v>
      </c>
      <c r="N488" s="174">
        <f>T488*(1+(IF((AG488+IF($D$62=1,15,0)+IF(F488="백어택",8,0))&gt;100,100,AG488+IF($D$62=1,15,0)+IF(F488="백어택",8,0))/100)*(AI488/100-1))</f>
        <v>17101.415606388666</v>
      </c>
      <c r="O488" s="174"/>
      <c r="P488" s="174"/>
      <c r="Q488" s="174"/>
      <c r="R488" s="175">
        <f>X488*(1+(IF((AG488+IF($D$62=1,15,0))&gt;100,100,AG488+IF($D$62=1,15,0))/100)*(AI488/100-1))</f>
        <v>5130.4246819165992</v>
      </c>
      <c r="S488" s="173">
        <f>SUM(T488:X488)</f>
        <v>17245.313821320269</v>
      </c>
      <c r="T488" s="174">
        <f>AL488*AW488*AX488*AY488*IF(F488="백어택",1.2,1)</f>
        <v>13265.626016400207</v>
      </c>
      <c r="U488" s="174"/>
      <c r="V488" s="174"/>
      <c r="W488" s="174"/>
      <c r="X488" s="175">
        <f>AL488*AS488+IF(AX488=1,AL488*AU488,AL488*AU488*2)</f>
        <v>3979.6878049200618</v>
      </c>
      <c r="Y488" s="173">
        <f>SUM(Z488:AD488)</f>
        <v>37077.424715838577</v>
      </c>
      <c r="Z488" s="174">
        <f>T488*$D$58/100</f>
        <v>28521.095935260444</v>
      </c>
      <c r="AA488" s="174"/>
      <c r="AB488" s="174"/>
      <c r="AC488" s="174"/>
      <c r="AD488" s="175">
        <f>X488*$D$58/100</f>
        <v>8556.3287805781329</v>
      </c>
      <c r="AE488" s="173">
        <f>AO488*(1-$D$20/100)*(1-$D$17/100)-AR488</f>
        <v>21.816913903176005</v>
      </c>
      <c r="AF488" s="174">
        <f>AP488</f>
        <v>36</v>
      </c>
      <c r="AG488" s="174">
        <f>IF($D$57&gt;100,100,$D$57)</f>
        <v>25.143699999999999</v>
      </c>
      <c r="AH488" s="174">
        <f>AQ488</f>
        <v>458</v>
      </c>
      <c r="AI488" s="174">
        <f>$D$58</f>
        <v>215</v>
      </c>
      <c r="AJ488" s="174">
        <f>10/6</f>
        <v>1.6666666666666667</v>
      </c>
      <c r="AK488" s="174">
        <f>SUM(AL488:AN488)</f>
        <v>13265.626016400207</v>
      </c>
      <c r="AL488" s="174">
        <f>(VLOOKUP(C488,$B$36:$AG$39,31,FALSE)+VLOOKUP(C488,$B$40:$AG$43,31,FALSE)*$D$54)*$D$59/100</f>
        <v>13265.626016400207</v>
      </c>
      <c r="AM488" s="174"/>
      <c r="AN488" s="174"/>
      <c r="AO488" s="176">
        <v>36</v>
      </c>
      <c r="AP488" s="174">
        <v>36</v>
      </c>
      <c r="AQ488" s="175">
        <f>VLOOKUP(C488,$B$45:$AG$48,31,FALSE)</f>
        <v>458</v>
      </c>
      <c r="AR488" s="31">
        <f>IF(LEFT(E488,1)*1=1,$S$71,$R$71)</f>
        <v>6</v>
      </c>
      <c r="AS488" s="2">
        <f>IF(LEFT(E488,1)*1=2,$U$71,$T$71)</f>
        <v>0</v>
      </c>
      <c r="AT488" s="33">
        <f>IF(LEFT(E488,1)*1=3,$W$71,$V$71)</f>
        <v>0</v>
      </c>
      <c r="AU488" s="31">
        <f>IF(MID(E488,3,1)*1=1,$Y$71,$X$71)</f>
        <v>0.3</v>
      </c>
      <c r="AV488" s="2">
        <f>IF(MID(E488,3,1)*1=2,$AA$71,$Z$71)</f>
        <v>0</v>
      </c>
      <c r="AW488" s="33">
        <f>IF(MID(E488,3,1)*1=3,$AC$71,$AB$71)</f>
        <v>1</v>
      </c>
      <c r="AX488" s="31">
        <f>IF(MID(E488,5,1)*1=1,$AE$71,$AD$71)</f>
        <v>1</v>
      </c>
      <c r="AY488" s="33">
        <f>IF(MID(E488,5,1)*1=2,$AG$71,$AF$71)</f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customHeight="1">
      <c r="A489" s="2"/>
      <c r="B489" s="107">
        <v>195</v>
      </c>
      <c r="C489" s="31">
        <v>4</v>
      </c>
      <c r="D489" s="106" t="s">
        <v>10</v>
      </c>
      <c r="E489" s="2" t="s">
        <v>79</v>
      </c>
      <c r="F489" s="2" t="s">
        <v>149</v>
      </c>
      <c r="G489" s="2"/>
      <c r="H489" s="33"/>
      <c r="I489" s="173">
        <f>M489/AE489</f>
        <v>1017.3713646964062</v>
      </c>
      <c r="J489" s="174">
        <f>AH489/AE489</f>
        <v>9.8985784137816282</v>
      </c>
      <c r="K489" s="189">
        <f>RANK(I489,$I$76:$I$999)</f>
        <v>412</v>
      </c>
      <c r="L489" s="190" t="e">
        <f>RANK(I489,$I$76:$I$460)</f>
        <v>#N/A</v>
      </c>
      <c r="M489" s="173">
        <f>SUM(N489:R489)</f>
        <v>16239.167777691189</v>
      </c>
      <c r="N489" s="174">
        <f>T489*(1+(IF(($AG489+IF($D$62=1,15,0)+IF($F489="백어택",8,0))&gt;100,100,($AG489+IF($D$62=1,15,0)+IF($F489="백어택",8,0)))/100)*((($AI489+AY489)/100-1)))</f>
        <v>3598.8264746603909</v>
      </c>
      <c r="O489" s="174">
        <f>U489*(1+(IF(($AG489+IF($D$62=1,IF(AS489=15,0,15),0)+$AS489+IF($F489="백어택",8,0))&gt;100,100,($AG489+IF($D$62=1,IF(AS489=15,0,15),0)+$AS489+IF($F489="백어택",8,0)))/100)*((($AI489+$AY489)/100-1)))</f>
        <v>4213.4471010102661</v>
      </c>
      <c r="P489" s="174">
        <f>V489*(1+(IF(($AG489+IF($D$62=1,IF(AT489=15,0,15),0)+$AS489+IF($F489="백어택",8,0))&gt;100,100,($AG489+IF($D$62=1,IF(AT489=15,0,15),0)+$AS489+IF($F489="백어택",8,0)))/100)*((($AI489+$AY489)/100-1)))</f>
        <v>4213.4471010102661</v>
      </c>
      <c r="Q489" s="174">
        <f>W489*(1+(IF(($AG489+IF($D$62=1,IF(AU489=15,0,15),0)+$AS489+IF($F489="백어택",8,0))&gt;100,100,($AG489+IF($D$62=1,IF(AU489=15,0,15),0)+$AS489+IF($F489="백어택",8,0)))/100)*((($AI489+$AY489)/100-1)))</f>
        <v>4213.4471010102661</v>
      </c>
      <c r="R489" s="175">
        <f>X489*(1+(IF($D$57+AS489&gt;100,100,$D$57+AS489)/100)*(AI489/100-1))</f>
        <v>0</v>
      </c>
      <c r="S489" s="173">
        <f>SUM(T489:X489)</f>
        <v>8963.09212436093</v>
      </c>
      <c r="T489" s="174">
        <f>AL489*AX489*IF(F489="백어택",1.2,1)/4</f>
        <v>2240.7730310902325</v>
      </c>
      <c r="U489" s="174">
        <f>T489</f>
        <v>2240.7730310902325</v>
      </c>
      <c r="V489" s="174">
        <f>U489</f>
        <v>2240.7730310902325</v>
      </c>
      <c r="W489" s="174">
        <f>V489</f>
        <v>2240.7730310902325</v>
      </c>
      <c r="X489" s="175">
        <f>AL489*IF(AU489=1,0,IF(AX489=1,AU489,0.324))</f>
        <v>0</v>
      </c>
      <c r="Y489" s="173">
        <f>SUM(Z489:AD489)</f>
        <v>25352.975493690952</v>
      </c>
      <c r="Z489" s="174">
        <f>T489*AI489/100</f>
        <v>6338.243873422738</v>
      </c>
      <c r="AA489" s="174">
        <f>Z489</f>
        <v>6338.243873422738</v>
      </c>
      <c r="AB489" s="174">
        <f>AA489</f>
        <v>6338.243873422738</v>
      </c>
      <c r="AC489" s="174">
        <f>AB489</f>
        <v>6338.243873422738</v>
      </c>
      <c r="AD489" s="175"/>
      <c r="AE489" s="173">
        <f>AO489*(1-$D$17/100)</f>
        <v>15.961888</v>
      </c>
      <c r="AF489" s="174">
        <f>AP489</f>
        <v>36</v>
      </c>
      <c r="AG489" s="174">
        <f>IF($D$57+AV489&gt;100,100,$D$57+AV489)</f>
        <v>25.143699999999999</v>
      </c>
      <c r="AH489" s="174">
        <f>AQ489</f>
        <v>158</v>
      </c>
      <c r="AI489" s="174">
        <f>$D$58+$D$19</f>
        <v>282.85969999999998</v>
      </c>
      <c r="AJ489" s="174">
        <f>10*AR489/(7-IF(AX489=1,0,3))</f>
        <v>1.4285714285714286</v>
      </c>
      <c r="AK489" s="174">
        <f>SUM(AL489:AN489)</f>
        <v>7469.243436967442</v>
      </c>
      <c r="AL489" s="174">
        <f>(VLOOKUP(C489,$B$36:$AG$39,13,FALSE)+VLOOKUP(C489,$B$40:$AG$43,13,FALSE)*$D$54)*$D$59/100</f>
        <v>7469.243436967442</v>
      </c>
      <c r="AM489" s="174"/>
      <c r="AN489" s="174"/>
      <c r="AO489" s="176">
        <v>16</v>
      </c>
      <c r="AP489" s="174">
        <v>36</v>
      </c>
      <c r="AQ489" s="175">
        <f>VLOOKUP(C489,$B$45:$AA$48,13,FALSE)</f>
        <v>158</v>
      </c>
      <c r="AR489" s="31">
        <f>IF(LEFT(E489,1)*1=1,$S$60,$R$60)</f>
        <v>1</v>
      </c>
      <c r="AS489" s="2">
        <f>IF(LEFT(E489,1)*1=2,$U$60,$T$60)</f>
        <v>15</v>
      </c>
      <c r="AT489" s="33">
        <f>IF(LEFT(E489,1)*1=3,$W$60,$V$60)</f>
        <v>0</v>
      </c>
      <c r="AU489" s="31">
        <f>IF(MID(E489,3,1)*1=1,$Y$60,$X$60)</f>
        <v>1</v>
      </c>
      <c r="AV489" s="2">
        <f>IF(MID(E489,3,1)*1=2,$AA$60,$Z$60)</f>
        <v>0</v>
      </c>
      <c r="AW489" s="33">
        <f>IF(MID(E489,3,1)*1=3,$AC$60,$AB$60)</f>
        <v>0</v>
      </c>
      <c r="AX489" s="31">
        <f>IF(MID(E489,5,1)*1=1,$AE$60,$AD$60)</f>
        <v>1</v>
      </c>
      <c r="AY489" s="33">
        <f>IF(MID(E489,5,1)*1=2,$AG$60,$AF$60)</f>
        <v>0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customHeight="1">
      <c r="A490" s="2"/>
      <c r="B490" s="107">
        <v>525</v>
      </c>
      <c r="C490" s="31">
        <v>7</v>
      </c>
      <c r="D490" s="111" t="s">
        <v>14</v>
      </c>
      <c r="E490" s="2" t="s">
        <v>148</v>
      </c>
      <c r="F490" s="2"/>
      <c r="G490" s="2"/>
      <c r="H490" s="33" t="s">
        <v>81</v>
      </c>
      <c r="I490" s="173">
        <f>M490/AE490</f>
        <v>1017.0892155544385</v>
      </c>
      <c r="J490" s="174">
        <f>AH490/AE490</f>
        <v>16.4648027309639</v>
      </c>
      <c r="K490" s="189">
        <f>RANK(I490,$I$76:$I$999)</f>
        <v>413</v>
      </c>
      <c r="L490" s="190">
        <f>RANK(I490,$I$461:$I$888)</f>
        <v>29</v>
      </c>
      <c r="M490" s="173">
        <f>SUM(N490:R490)</f>
        <v>28292.283140926636</v>
      </c>
      <c r="N490" s="174">
        <f>T490*(1+(IF((AG490+IF($D$62=1,15,0)+IF(F490="백어택",8,0))&gt;100,100,AG490+IF($D$62=1,15,0)+IF(F490="백어택",8,0))/100)*(AI490/100-1))</f>
        <v>8488.1222926595328</v>
      </c>
      <c r="O490" s="174">
        <f>U490*(1+((IF((AG490+IF($D$62=1,15,0)+IF(F490="백어택",8,0))&gt;100,100,AG490+IF($D$62=1,15,0)+IF(F490="백어택",8,0))/100)*(AI490/100-1)))</f>
        <v>8488.1222926595328</v>
      </c>
      <c r="P490" s="174">
        <f>V490*(1+(IF((AG490+IF($D$62=1,15,0)+IF(F490="백어택",8,0))&gt;100,100,AG490+IF($D$62=1,15,0)+IF(F490="백어택",8,0))/100)*(AI490/100-1))</f>
        <v>11316.038555607571</v>
      </c>
      <c r="Q490" s="174">
        <f>W490*(1+(IF((AG490+IF($D$62=1,15,0)+IF(F490="백어택",8,0))&gt;100,100,AG490+IF($D$62=1,15,0)+IF(F490="백어택",8,0))/100)*(AI490/100-1))</f>
        <v>0</v>
      </c>
      <c r="R490" s="175"/>
      <c r="S490" s="173">
        <f>SUM(T490:X490)</f>
        <v>21946.41987166425</v>
      </c>
      <c r="T490" s="174">
        <f>AL490*IF(H490="근접",AR490,1)*AU490*AY490*IF(F490="백어택",1.2,1)</f>
        <v>6584.2652156717477</v>
      </c>
      <c r="U490" s="174">
        <f>AM490*IF(H490="근접",AR490,1)*AU490*AY490*IF(F490="백어택",1.2,1)</f>
        <v>6584.2652156717477</v>
      </c>
      <c r="V490" s="174">
        <f>AN490*IF(H490="근접",AR490,1)*AU490*AY490*IF(F490="백어택",1.2,1)</f>
        <v>8777.8894403207541</v>
      </c>
      <c r="W490" s="174">
        <f>(AL490+AM490+AN490)*IF(H490="근접",AR490,1)*AU490*IF(AX490=1,0,0.6)*IF(F490="백어택",1.2,1)</f>
        <v>0</v>
      </c>
      <c r="X490" s="175"/>
      <c r="Y490" s="173">
        <f>SUM(Z490:AD490)</f>
        <v>47184.802724078138</v>
      </c>
      <c r="Z490" s="174">
        <f>T490*AI490/100</f>
        <v>14156.170213694259</v>
      </c>
      <c r="AA490" s="174">
        <f>U490*AI490/100</f>
        <v>14156.170213694259</v>
      </c>
      <c r="AB490" s="174">
        <f>V490*AI490/100</f>
        <v>18872.46229668962</v>
      </c>
      <c r="AC490" s="174">
        <f>W490*AI490/100</f>
        <v>0</v>
      </c>
      <c r="AD490" s="175"/>
      <c r="AE490" s="173">
        <f>AO490*(1-$D$20/100)*(1-$D$17/100)-AW490</f>
        <v>27.816913903176005</v>
      </c>
      <c r="AF490" s="174">
        <f>AP490</f>
        <v>36</v>
      </c>
      <c r="AG490" s="174">
        <f>IF($D$57&gt;100,100,$D$57)</f>
        <v>25.143699999999999</v>
      </c>
      <c r="AH490" s="174">
        <f>AQ490*AS490</f>
        <v>458</v>
      </c>
      <c r="AI490" s="174">
        <f>$D$58</f>
        <v>215</v>
      </c>
      <c r="AJ490" s="174">
        <f>10/3</f>
        <v>3.3333333333333335</v>
      </c>
      <c r="AK490" s="174">
        <f>SUM(AL490:AN490)</f>
        <v>18288.683226386875</v>
      </c>
      <c r="AL490" s="174">
        <f>(IF(H490="근접",$D$61*(VLOOKUP(C490,$B$36:$AG$39,19,FALSE)+VLOOKUP(C490,$B$40:$AG$43,19,FALSE)*$D$54),$D$60*(VLOOKUP(C490,$B$36:$AG$39,19,FALSE)+VLOOKUP(C490,$B$40:$AG$43,19,FALSE)*$D$54)))*$D$59/100</f>
        <v>5486.8876797264566</v>
      </c>
      <c r="AM490" s="174">
        <f>(IF(H490="근접",$D$61*(VLOOKUP(C490,$B$36:$AG$39,20,FALSE)+VLOOKUP(C490,$B$40:$AG$43,20,FALSE)*$D$54),$D$60*(VLOOKUP(C490,$B$36:$AG$39,20,FALSE)+VLOOKUP(C490,$B$40:$AG$43,20,FALSE)*$D$54)))*$D$59/100</f>
        <v>5486.8876797264566</v>
      </c>
      <c r="AN490" s="174">
        <f>(IF(H490="근접",$D$61*(VLOOKUP(C490,$B$36:$AG$39,21,FALSE)+VLOOKUP(C490,$B$40:$AG$43,21,FALSE)*$D$54),$D$60*(VLOOKUP(C490,$B$36:$AG$39,21,FALSE)+VLOOKUP(C490,$B$40:$AG$43,21,FALSE)*$D$54)))*$D$59/100</f>
        <v>7314.9078669339624</v>
      </c>
      <c r="AO490" s="176">
        <v>36</v>
      </c>
      <c r="AP490" s="174">
        <v>36</v>
      </c>
      <c r="AQ490" s="175">
        <f>VLOOKUP(C490,$B$45:$AA$48,19,FALSE)</f>
        <v>458</v>
      </c>
      <c r="AR490" s="31">
        <f>IF(LEFT(E490,1)*1=1,$S$64,$R$64)</f>
        <v>1.2</v>
      </c>
      <c r="AS490" s="2">
        <f>IF(LEFT(E490,1)*1=2,$U$64,$T$64)</f>
        <v>1</v>
      </c>
      <c r="AT490" s="33">
        <f>IF(LEFT(E490,1)*1=3,$W$64,$V$64)</f>
        <v>0</v>
      </c>
      <c r="AU490" s="31">
        <f>IF(MID(E490,3,1)*1=1,$Y$64,$X$64)</f>
        <v>1</v>
      </c>
      <c r="AV490" s="2">
        <f>IF(MID(E490,3,1)*1=2,$AA$64,$Z$64)</f>
        <v>0</v>
      </c>
      <c r="AW490" s="33">
        <f>IF(MID(E490,3,1)*1=3,$AC$64,$AB$64)</f>
        <v>0</v>
      </c>
      <c r="AX490" s="31">
        <f>IF(MID(E490,5,1)*1=1,$AE$64,$AD$64)</f>
        <v>1</v>
      </c>
      <c r="AY490" s="33">
        <f>IF(MID(E490,5,1)*1=2,$AG$64,$AF$64)</f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customHeight="1">
      <c r="A491" s="2"/>
      <c r="B491" s="107">
        <v>222</v>
      </c>
      <c r="C491" s="31">
        <v>7</v>
      </c>
      <c r="D491" s="106" t="s">
        <v>10</v>
      </c>
      <c r="E491" s="2" t="s">
        <v>168</v>
      </c>
      <c r="F491" s="2"/>
      <c r="G491" s="2"/>
      <c r="H491" s="33"/>
      <c r="I491" s="173">
        <f>M491/AE491</f>
        <v>1014.9135412725072</v>
      </c>
      <c r="J491" s="174">
        <f>AH491/AE491</f>
        <v>17.980329144021059</v>
      </c>
      <c r="K491" s="189">
        <f>RANK(I491,$I$76:$I$999)</f>
        <v>414</v>
      </c>
      <c r="L491" s="190" t="e">
        <f>RANK(I491,$I$76:$I$460)</f>
        <v>#N/A</v>
      </c>
      <c r="M491" s="173">
        <f>SUM(N491:R491)</f>
        <v>16199.936275475138</v>
      </c>
      <c r="N491" s="174">
        <f>T491*(1+(IF(($AG491+IF($D$62=1,15,0)+IF($F491="백어택",8,0))&gt;100,100,($AG491+IF($D$62=1,15,0)+IF($F491="백어택",8,0)))/100)*((($AI491+AY491)/100-1)))</f>
        <v>2770.8184692666064</v>
      </c>
      <c r="O491" s="174">
        <f>U491*(1+(IF(($AG491+IF($D$62=1,IF(AS491=15,0,15),0)+$AS491+IF($F491="백어택",8,0))&gt;100,100,($AG491+IF($D$62=1,IF(AS491=15,0,15),0)+$AS491+IF($F491="백어택",8,0)))/100)*((($AI491+$AY491)/100-1)))</f>
        <v>3291.4504426981698</v>
      </c>
      <c r="P491" s="174">
        <f>V491*(1+(IF(($AG491+IF($D$62=1,IF(AT491=15,0,15),0)+$AS491+IF($F491="백어택",8,0))&gt;100,100,($AG491+IF($D$62=1,IF(AT491=15,0,15),0)+$AS491+IF($F491="백어택",8,0)))/100)*((($AI491+$AY491)/100-1)))</f>
        <v>3291.4504426981698</v>
      </c>
      <c r="Q491" s="174">
        <f>W491*(1+(IF(($AG491+IF($D$62=1,IF(AU491=15,0,15),0)+$AS491+IF($F491="백어택",8,0))&gt;100,100,($AG491+IF($D$62=1,IF(AU491=15,0,15),0)+$AS491+IF($F491="백어택",8,0)))/100)*((($AI491+$AY491)/100-1)))</f>
        <v>3291.4504426981698</v>
      </c>
      <c r="R491" s="175">
        <f>X491*(1+(IF($D$57+AS491&gt;100,100,$D$57+AS491)/100)*(AI491/100-1))</f>
        <v>3554.7664781140234</v>
      </c>
      <c r="S491" s="173">
        <f>SUM(T491:X491)</f>
        <v>9642.4031649486515</v>
      </c>
      <c r="T491" s="174">
        <f>AL491*AX491*IF(F491="백어택",1.2,1)/4</f>
        <v>1898.1108592418605</v>
      </c>
      <c r="U491" s="174">
        <f>T491</f>
        <v>1898.1108592418605</v>
      </c>
      <c r="V491" s="174">
        <f>U491</f>
        <v>1898.1108592418605</v>
      </c>
      <c r="W491" s="174">
        <f>V491</f>
        <v>1898.1108592418605</v>
      </c>
      <c r="X491" s="175">
        <f>AL491*IF(AU491=1,0,IF(AX491=1,AU491,0.324))</f>
        <v>2049.9597279812092</v>
      </c>
      <c r="Y491" s="173">
        <f>SUM(Z491:AD491)</f>
        <v>21475.962728475792</v>
      </c>
      <c r="Z491" s="174">
        <f>T491*AI491/100</f>
        <v>5368.9906821189479</v>
      </c>
      <c r="AA491" s="174">
        <f>Z491</f>
        <v>5368.9906821189479</v>
      </c>
      <c r="AB491" s="174">
        <f>AA491</f>
        <v>5368.9906821189479</v>
      </c>
      <c r="AC491" s="174">
        <f>AB491</f>
        <v>5368.9906821189479</v>
      </c>
      <c r="AD491" s="175"/>
      <c r="AE491" s="173">
        <f>AO491*(1-$D$17/100)</f>
        <v>15.961888</v>
      </c>
      <c r="AF491" s="174">
        <f>AP491</f>
        <v>36</v>
      </c>
      <c r="AG491" s="174">
        <f>IF($D$57+AV491&gt;100,100,$D$57+AV491)</f>
        <v>25.143699999999999</v>
      </c>
      <c r="AH491" s="174">
        <f>AQ491</f>
        <v>287</v>
      </c>
      <c r="AI491" s="174">
        <f>$D$58+$D$19</f>
        <v>282.85969999999998</v>
      </c>
      <c r="AJ491" s="174">
        <f>10*AR491/(7-IF(AX491=1,0,3))</f>
        <v>1.4285714285714286</v>
      </c>
      <c r="AK491" s="174">
        <f>SUM(AL491:AN491)</f>
        <v>7592.4434369674418</v>
      </c>
      <c r="AL491" s="174">
        <f>(VLOOKUP(C491,$B$36:$AG$39,13,FALSE)+VLOOKUP(C491,$B$40:$AG$43,13,FALSE)*$D$54)*$D$59/100</f>
        <v>7592.4434369674418</v>
      </c>
      <c r="AM491" s="174"/>
      <c r="AN491" s="174"/>
      <c r="AO491" s="176">
        <v>16</v>
      </c>
      <c r="AP491" s="174">
        <v>36</v>
      </c>
      <c r="AQ491" s="175">
        <f>VLOOKUP(C491,$B$45:$AA$48,13,FALSE)</f>
        <v>287</v>
      </c>
      <c r="AR491" s="31">
        <f>IF(LEFT(E491,1)*1=1,$S$60,$R$60)</f>
        <v>1</v>
      </c>
      <c r="AS491" s="2">
        <f>IF(LEFT(E491,1)*1=2,$U$60,$T$60)</f>
        <v>15</v>
      </c>
      <c r="AT491" s="33">
        <f>IF(LEFT(E491,1)*1=3,$W$60,$V$60)</f>
        <v>0</v>
      </c>
      <c r="AU491" s="31">
        <f>IF(MID(E491,3,1)*1=1,$Y$60,$X$60)</f>
        <v>0.27</v>
      </c>
      <c r="AV491" s="2">
        <f>IF(MID(E491,3,1)*1=2,$AA$60,$Z$60)</f>
        <v>0</v>
      </c>
      <c r="AW491" s="33">
        <f>IF(MID(E491,3,1)*1=3,$AC$60,$AB$60)</f>
        <v>0</v>
      </c>
      <c r="AX491" s="31">
        <f>IF(MID(E491,5,1)*1=1,$AE$60,$AD$60)</f>
        <v>1</v>
      </c>
      <c r="AY491" s="33">
        <f>IF(MID(E491,5,1)*1=2,$AG$60,$AF$60)</f>
        <v>0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customHeight="1">
      <c r="A492" s="2"/>
      <c r="B492" s="107">
        <v>657</v>
      </c>
      <c r="C492" s="31">
        <v>4</v>
      </c>
      <c r="D492" s="111" t="s">
        <v>18</v>
      </c>
      <c r="E492" s="2" t="s">
        <v>87</v>
      </c>
      <c r="F492" s="2"/>
      <c r="G492" s="2"/>
      <c r="H492" s="33" t="s">
        <v>81</v>
      </c>
      <c r="I492" s="173">
        <f>M492/AE492</f>
        <v>1013.4129099177844</v>
      </c>
      <c r="J492" s="174">
        <f>AH492/AE492</f>
        <v>10.730881255879313</v>
      </c>
      <c r="K492" s="189">
        <f>RANK(I492,$I$76:$I$999)</f>
        <v>415</v>
      </c>
      <c r="L492" s="190">
        <f>RANK(I492,$I$461:$I$888)</f>
        <v>31</v>
      </c>
      <c r="M492" s="173">
        <f>SUM(N492:R492)</f>
        <v>18793.34644236671</v>
      </c>
      <c r="N492" s="174">
        <f>T492*(1+(IF((AG492+IF($D$62=1,15,0)+IF(F492="백어택",8,0))&gt;100,100,AG492+IF($D$62=1,15,0)+IF(F492="백어택",8,0))/100)*(AI492/100-1))</f>
        <v>11275.303070378164</v>
      </c>
      <c r="O492" s="174">
        <f>U492*(1+(IF(($D$57+IF($D$62=1,15,0)+IF(F492="백어택",8,0))&gt;100,100,$D$57+IF($D$62=1,15,0)+IF(F492="백어택",8,0))/100)*(AI492/100-1))</f>
        <v>7518.0433719885441</v>
      </c>
      <c r="P492" s="174"/>
      <c r="Q492" s="174"/>
      <c r="R492" s="175"/>
      <c r="S492" s="173">
        <f>SUM(T492:X492)</f>
        <v>14578.06249723255</v>
      </c>
      <c r="T492" s="174">
        <f>AL492*IF(H492="근접",AT492,IF(AV492=1,AT492,1))*AU492*AX492*IF(F492="백어택",1.2,1)</f>
        <v>8746.2907864380868</v>
      </c>
      <c r="U492" s="174">
        <f>IF(AX492=1,AM492*IF(H492="근접",AT492,IF(AV492=1,AT492,1)),0)*AU492*AY492*IF(AX492=1,1,0)*IF(F492="백어택",1.2,1)</f>
        <v>5831.7717107944636</v>
      </c>
      <c r="V492" s="174"/>
      <c r="W492" s="174"/>
      <c r="X492" s="175"/>
      <c r="Y492" s="173">
        <f>SUM(Z492:AD492)</f>
        <v>31342.834369049982</v>
      </c>
      <c r="Z492" s="174">
        <f>T492*$D$58/100</f>
        <v>18804.525190841887</v>
      </c>
      <c r="AA492" s="174">
        <f>U492*$D$58/100</f>
        <v>12538.309178208096</v>
      </c>
      <c r="AB492" s="174"/>
      <c r="AC492" s="174"/>
      <c r="AD492" s="175"/>
      <c r="AE492" s="173">
        <f>(AO492*(1-$D$20/100)*(1-$D$17/100)-AR492)*IF(AW492="보스대상",1,POWER(0.85,AW492))</f>
        <v>18.544609268784001</v>
      </c>
      <c r="AF492" s="174">
        <f>AP492</f>
        <v>36</v>
      </c>
      <c r="AG492" s="174">
        <f>IF($D$57&gt;100,100,$D$57)</f>
        <v>25.143699999999999</v>
      </c>
      <c r="AH492" s="174">
        <f>AQ492</f>
        <v>199</v>
      </c>
      <c r="AI492" s="174">
        <f>$D$58</f>
        <v>215</v>
      </c>
      <c r="AJ492" s="174">
        <f>10*AS492/IF(AX492=1,IF(AY492=1,4.5,4),4)</f>
        <v>2.2222222222222223</v>
      </c>
      <c r="AK492" s="174">
        <f>SUM(AL492:AN492)</f>
        <v>12148.385414360459</v>
      </c>
      <c r="AL492" s="174">
        <f>IF(AV492=1,$D$61*(VLOOKUP(C492,$B$36:$AG$39,25,FALSE)+VLOOKUP(C492,$B$40:$AG$43,25,FALSE)*$D$54),(IF(H492="근접",$D$61*(VLOOKUP(C492,$B$36:$AG$39,25,FALSE)+VLOOKUP(C492,$B$40:$AG$43,25,FALSE)*$D$54),$D$60*(VLOOKUP(C492,$B$36:$AG$39,25,FALSE)+VLOOKUP(C492,$B$40:$AG$43,25,FALSE)*$D$54))))*$D$59/100</f>
        <v>7288.5756553650726</v>
      </c>
      <c r="AM492" s="174">
        <f>(IF(AV492=1,$D$61*(VLOOKUP(C492,$B$36:$AG$39,26,FALSE)+VLOOKUP(C492,$B$40:$AG$43,26,FALSE)*$D$54),IF(H492="근접",$D$61*(VLOOKUP(C492,$B$36:$AG$39,26,FALSE)+VLOOKUP(C492,$B$40:$AG$43,26,FALSE)*$D$54),$D$60*(VLOOKUP(C492,$B$36:$AG$39,26,FALSE)+VLOOKUP(C492,$B$40:$AG$43,26,FALSE)*$D$54))))*$D$59/100</f>
        <v>4859.8097589953868</v>
      </c>
      <c r="AN492" s="174"/>
      <c r="AO492" s="176">
        <v>24</v>
      </c>
      <c r="AP492" s="174">
        <v>36</v>
      </c>
      <c r="AQ492" s="175">
        <f>VLOOKUP(C492,$B$45:$AA$48,25,FALSE)</f>
        <v>199</v>
      </c>
      <c r="AR492" s="31">
        <f>IF(LEFT(E492,1)*1=1,$S$68,$R$68)</f>
        <v>0</v>
      </c>
      <c r="AS492" s="2">
        <f>IF(LEFT(E492,1)*1=2,$U$68,$T$68)</f>
        <v>1</v>
      </c>
      <c r="AT492" s="33">
        <f>IF(LEFT(E492,1)*1=3,$W$68,$V$68)</f>
        <v>1.2</v>
      </c>
      <c r="AU492" s="31">
        <f>IF(MID(E492,3,1)*1=1,$Y$68,$X$68)</f>
        <v>1</v>
      </c>
      <c r="AV492" s="2">
        <f>IF(MID(E492,3,1)*1=2,$AA$68,$Z$68)</f>
        <v>0</v>
      </c>
      <c r="AW492" s="33" t="str">
        <f>IF(MID(E492,3,1)*1=3,$AC$68,$AB$68)</f>
        <v>보스대상</v>
      </c>
      <c r="AX492" s="31">
        <f>IF(MID(E492,5,1)*1=1,$AE$68,$AD$68)</f>
        <v>1</v>
      </c>
      <c r="AY492" s="33">
        <f>IF(MID(E492,5,1)*1=2,$AG$68,$AF$68)</f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customHeight="1">
      <c r="A493" s="2"/>
      <c r="B493" s="107">
        <v>207</v>
      </c>
      <c r="C493" s="31">
        <v>10</v>
      </c>
      <c r="D493" s="106" t="s">
        <v>10</v>
      </c>
      <c r="E493" s="2" t="s">
        <v>139</v>
      </c>
      <c r="F493" s="2"/>
      <c r="G493" s="2"/>
      <c r="H493" s="33"/>
      <c r="I493" s="173">
        <f>M493/AE493</f>
        <v>1011.6694511895644</v>
      </c>
      <c r="J493" s="174">
        <f>AH493/AE493</f>
        <v>25.811482952392598</v>
      </c>
      <c r="K493" s="189">
        <f>RANK(I493,$I$76:$I$999)</f>
        <v>416</v>
      </c>
      <c r="L493" s="190" t="e">
        <f>RANK(I493,$I$76:$I$460)</f>
        <v>#N/A</v>
      </c>
      <c r="M493" s="173">
        <f>SUM(N493:R493)</f>
        <v>16148.154472909293</v>
      </c>
      <c r="N493" s="174">
        <f>T493*(1+(IF(($AG493+IF($D$62=1,15,0)+IF($F493="백어택",8,0))&gt;100,100,($AG493+IF($D$62=1,15,0)+IF($F493="백어택",8,0)))/100)*((($AI493+AY493)/100-1)))</f>
        <v>3281.2713198932488</v>
      </c>
      <c r="O493" s="174">
        <f>U493*(1+(IF(($AG493+IF($D$62=1,IF(AS493=15,0,15),0)+$AS493+IF($F493="백어택",8,0))&gt;100,100,($AG493+IF($D$62=1,IF(AS493=15,0,15),0)+$AS493+IF($F493="백어택",8,0)))/100)*((($AI493+$AY493)/100-1)))</f>
        <v>3281.2713198932488</v>
      </c>
      <c r="P493" s="174">
        <f>V493*(1+(IF(($AG493+IF($D$62=1,IF(AT493=15,0,15),0)+$AS493+IF($F493="백어택",8,0))&gt;100,100,($AG493+IF($D$62=1,IF(AT493=15,0,15),0)+$AS493+IF($F493="백어택",8,0)))/100)*((($AI493+$AY493)/100-1)))</f>
        <v>3281.2713198932488</v>
      </c>
      <c r="Q493" s="174">
        <f>W493*(1+(IF(($AG493+IF($D$62=1,IF(AU493=15,0,15),0)+$AS493+IF($F493="백어택",8,0))&gt;100,100,($AG493+IF($D$62=1,IF(AU493=15,0,15),0)+$AS493+IF($F493="백어택",8,0)))/100)*((($AI493+$AY493)/100-1)))</f>
        <v>3281.2713198932488</v>
      </c>
      <c r="R493" s="175">
        <f>X493*(1+(IF($D$57+AS493&gt;100,100,$D$57+AS493)/100)*(AI493/100-1))</f>
        <v>3023.0691933362978</v>
      </c>
      <c r="S493" s="173">
        <f>SUM(T493:X493)</f>
        <v>9740.9551649486511</v>
      </c>
      <c r="T493" s="174">
        <f>AL493*AX493*IF(F493="백어택",1.2,1)/4</f>
        <v>1917.5108592418605</v>
      </c>
      <c r="U493" s="174">
        <f>T493</f>
        <v>1917.5108592418605</v>
      </c>
      <c r="V493" s="174">
        <f>U493</f>
        <v>1917.5108592418605</v>
      </c>
      <c r="W493" s="174">
        <f>V493</f>
        <v>1917.5108592418605</v>
      </c>
      <c r="X493" s="175">
        <f>AL493*IF(AU493=1,0,IF(AX493=1,AU493,0.324))</f>
        <v>2070.9117279812094</v>
      </c>
      <c r="Y493" s="173">
        <f>SUM(Z493:AD493)</f>
        <v>21695.461855675792</v>
      </c>
      <c r="Z493" s="174">
        <f>T493*AI493/100</f>
        <v>5423.8654639189481</v>
      </c>
      <c r="AA493" s="174">
        <f>Z493</f>
        <v>5423.8654639189481</v>
      </c>
      <c r="AB493" s="174">
        <f>AA493</f>
        <v>5423.8654639189481</v>
      </c>
      <c r="AC493" s="174">
        <f>AB493</f>
        <v>5423.8654639189481</v>
      </c>
      <c r="AD493" s="175"/>
      <c r="AE493" s="173">
        <f>AO493*(1-$D$17/100)</f>
        <v>15.961888</v>
      </c>
      <c r="AF493" s="174">
        <f>AP493</f>
        <v>36</v>
      </c>
      <c r="AG493" s="174">
        <f>IF($D$57+AV493&gt;100,100,$D$57+AV493)</f>
        <v>25.143699999999999</v>
      </c>
      <c r="AH493" s="174">
        <f>AQ493</f>
        <v>412</v>
      </c>
      <c r="AI493" s="174">
        <f>$D$58+$D$19</f>
        <v>282.85969999999998</v>
      </c>
      <c r="AJ493" s="174">
        <f>10*AR493/(7-IF(AX493=1,0,3))</f>
        <v>1.4285714285714286</v>
      </c>
      <c r="AK493" s="174">
        <f>SUM(AL493:AN493)</f>
        <v>7670.0434369674422</v>
      </c>
      <c r="AL493" s="174">
        <f>(VLOOKUP(C493,$B$36:$AG$39,13,FALSE)+VLOOKUP(C493,$B$40:$AG$43,13,FALSE)*$D$54)*$D$59/100</f>
        <v>7670.0434369674422</v>
      </c>
      <c r="AM493" s="174"/>
      <c r="AN493" s="174"/>
      <c r="AO493" s="176">
        <v>16</v>
      </c>
      <c r="AP493" s="174">
        <v>36</v>
      </c>
      <c r="AQ493" s="175">
        <f>VLOOKUP(C493,$B$45:$AA$48,13,FALSE)</f>
        <v>412</v>
      </c>
      <c r="AR493" s="31">
        <f>IF(LEFT(E493,1)*1=1,$S$60,$R$60)</f>
        <v>1</v>
      </c>
      <c r="AS493" s="2">
        <f>IF(LEFT(E493,1)*1=2,$U$60,$T$60)</f>
        <v>0</v>
      </c>
      <c r="AT493" s="33">
        <f>IF(LEFT(E493,1)*1=3,$W$60,$V$60)</f>
        <v>0</v>
      </c>
      <c r="AU493" s="31">
        <f>IF(MID(E493,3,1)*1=1,$Y$60,$X$60)</f>
        <v>0.27</v>
      </c>
      <c r="AV493" s="2">
        <f>IF(MID(E493,3,1)*1=2,$AA$60,$Z$60)</f>
        <v>0</v>
      </c>
      <c r="AW493" s="33">
        <f>IF(MID(E493,3,1)*1=3,$AC$60,$AB$60)</f>
        <v>0</v>
      </c>
      <c r="AX493" s="31">
        <f>IF(MID(E493,5,1)*1=1,$AE$60,$AD$60)</f>
        <v>1</v>
      </c>
      <c r="AY493" s="33">
        <f>IF(MID(E493,5,1)*1=2,$AG$60,$AF$60)</f>
        <v>100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customHeight="1">
      <c r="A494" s="2"/>
      <c r="B494" s="107">
        <v>210</v>
      </c>
      <c r="C494" s="31">
        <v>10</v>
      </c>
      <c r="D494" s="106" t="s">
        <v>10</v>
      </c>
      <c r="E494" s="2" t="s">
        <v>165</v>
      </c>
      <c r="F494" s="2"/>
      <c r="G494" s="2"/>
      <c r="H494" s="33"/>
      <c r="I494" s="173">
        <f>M494/AE494</f>
        <v>1011.6694511895644</v>
      </c>
      <c r="J494" s="174">
        <f>AH494/AE494</f>
        <v>25.811482952392598</v>
      </c>
      <c r="K494" s="189">
        <f>RANK(I494,$I$76:$I$999)</f>
        <v>416</v>
      </c>
      <c r="L494" s="190" t="e">
        <f>RANK(I494,$I$76:$I$460)</f>
        <v>#N/A</v>
      </c>
      <c r="M494" s="173">
        <f>SUM(N494:R494)</f>
        <v>16148.154472909293</v>
      </c>
      <c r="N494" s="174">
        <f>T494*(1+(IF(($AG494+IF($D$62=1,15,0)+IF($F494="백어택",8,0))&gt;100,100,($AG494+IF($D$62=1,15,0)+IF($F494="백어택",8,0)))/100)*((($AI494+AY494)/100-1)))</f>
        <v>3281.2713198932488</v>
      </c>
      <c r="O494" s="174">
        <f>U494*(1+(IF(($AG494+IF($D$62=1,IF(AS494=15,0,15),0)+$AS494+IF($F494="백어택",8,0))&gt;100,100,($AG494+IF($D$62=1,IF(AS494=15,0,15),0)+$AS494+IF($F494="백어택",8,0)))/100)*((($AI494+$AY494)/100-1)))</f>
        <v>3281.2713198932488</v>
      </c>
      <c r="P494" s="174">
        <f>V494*(1+(IF(($AG494+IF($D$62=1,IF(AT494=15,0,15),0)+$AS494+IF($F494="백어택",8,0))&gt;100,100,($AG494+IF($D$62=1,IF(AT494=15,0,15),0)+$AS494+IF($F494="백어택",8,0)))/100)*((($AI494+$AY494)/100-1)))</f>
        <v>3281.2713198932488</v>
      </c>
      <c r="Q494" s="174">
        <f>W494*(1+(IF(($AG494+IF($D$62=1,IF(AU494=15,0,15),0)+$AS494+IF($F494="백어택",8,0))&gt;100,100,($AG494+IF($D$62=1,IF(AU494=15,0,15),0)+$AS494+IF($F494="백어택",8,0)))/100)*((($AI494+$AY494)/100-1)))</f>
        <v>3281.2713198932488</v>
      </c>
      <c r="R494" s="175">
        <f>X494*(1+(IF($D$57+AS494&gt;100,100,$D$57+AS494)/100)*(AI494/100-1))</f>
        <v>3023.0691933362978</v>
      </c>
      <c r="S494" s="173">
        <f>SUM(T494:X494)</f>
        <v>9740.9551649486511</v>
      </c>
      <c r="T494" s="174">
        <f>AL494*AX494*IF(F494="백어택",1.2,1)/4</f>
        <v>1917.5108592418605</v>
      </c>
      <c r="U494" s="174">
        <f>T494</f>
        <v>1917.5108592418605</v>
      </c>
      <c r="V494" s="174">
        <f>U494</f>
        <v>1917.5108592418605</v>
      </c>
      <c r="W494" s="174">
        <f>V494</f>
        <v>1917.5108592418605</v>
      </c>
      <c r="X494" s="175">
        <f>AL494*IF(AU494=1,0,IF(AX494=1,AU494,0.324))</f>
        <v>2070.9117279812094</v>
      </c>
      <c r="Y494" s="173">
        <f>SUM(Z494:AD494)</f>
        <v>21695.461855675792</v>
      </c>
      <c r="Z494" s="174">
        <f>T494*AI494/100</f>
        <v>5423.8654639189481</v>
      </c>
      <c r="AA494" s="174">
        <f>Z494</f>
        <v>5423.8654639189481</v>
      </c>
      <c r="AB494" s="174">
        <f>AA494</f>
        <v>5423.8654639189481</v>
      </c>
      <c r="AC494" s="174">
        <f>AB494</f>
        <v>5423.8654639189481</v>
      </c>
      <c r="AD494" s="175"/>
      <c r="AE494" s="173">
        <f>AO494*(1-$D$17/100)</f>
        <v>15.961888</v>
      </c>
      <c r="AF494" s="174">
        <f>AP494</f>
        <v>36</v>
      </c>
      <c r="AG494" s="174">
        <f>IF($D$57+AV494&gt;100,100,$D$57+AV494)</f>
        <v>25.143699999999999</v>
      </c>
      <c r="AH494" s="174">
        <f>AQ494</f>
        <v>412</v>
      </c>
      <c r="AI494" s="174">
        <f>$D$58+$D$19</f>
        <v>282.85969999999998</v>
      </c>
      <c r="AJ494" s="174">
        <f>10*AR494/(7-IF(AX494=1,0,3))</f>
        <v>1.2142857142857142</v>
      </c>
      <c r="AK494" s="174">
        <f>SUM(AL494:AN494)</f>
        <v>7670.0434369674422</v>
      </c>
      <c r="AL494" s="174">
        <f>(VLOOKUP(C494,$B$36:$AG$39,13,FALSE)+VLOOKUP(C494,$B$40:$AG$43,13,FALSE)*$D$54)*$D$59/100</f>
        <v>7670.0434369674422</v>
      </c>
      <c r="AM494" s="174"/>
      <c r="AN494" s="174"/>
      <c r="AO494" s="176">
        <v>16</v>
      </c>
      <c r="AP494" s="174">
        <v>36</v>
      </c>
      <c r="AQ494" s="175">
        <f>VLOOKUP(C494,$B$45:$AA$48,13,FALSE)</f>
        <v>412</v>
      </c>
      <c r="AR494" s="31">
        <f>IF(LEFT(E494,1)*1=1,$S$60,$R$60)</f>
        <v>0.85</v>
      </c>
      <c r="AS494" s="2">
        <f>IF(LEFT(E494,1)*1=2,$U$60,$T$60)</f>
        <v>0</v>
      </c>
      <c r="AT494" s="33">
        <f>IF(LEFT(E494,1)*1=3,$W$60,$V$60)</f>
        <v>0</v>
      </c>
      <c r="AU494" s="31">
        <f>IF(MID(E494,3,1)*1=1,$Y$60,$X$60)</f>
        <v>0.27</v>
      </c>
      <c r="AV494" s="2">
        <f>IF(MID(E494,3,1)*1=2,$AA$60,$Z$60)</f>
        <v>0</v>
      </c>
      <c r="AW494" s="33">
        <f>IF(MID(E494,3,1)*1=3,$AC$60,$AB$60)</f>
        <v>0</v>
      </c>
      <c r="AX494" s="31">
        <f>IF(MID(E494,5,1)*1=1,$AE$60,$AD$60)</f>
        <v>1</v>
      </c>
      <c r="AY494" s="33">
        <f>IF(MID(E494,5,1)*1=2,$AG$60,$AF$60)</f>
        <v>100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customHeight="1">
      <c r="A495" s="2"/>
      <c r="B495" s="107">
        <v>804</v>
      </c>
      <c r="C495" s="31">
        <v>7</v>
      </c>
      <c r="D495" s="111" t="s">
        <v>21</v>
      </c>
      <c r="E495" s="2" t="s">
        <v>148</v>
      </c>
      <c r="F495" s="2" t="s">
        <v>149</v>
      </c>
      <c r="G495" s="2"/>
      <c r="H495" s="33"/>
      <c r="I495" s="173">
        <f>M495/AE495</f>
        <v>1007.760489749026</v>
      </c>
      <c r="J495" s="174">
        <f>AH495/AE495</f>
        <v>20.992886621481624</v>
      </c>
      <c r="K495" s="189">
        <f>RANK(I495,$I$76:$I$999)</f>
        <v>418</v>
      </c>
      <c r="L495" s="190">
        <f>RANK(I495,$I$461:$I$888)</f>
        <v>34</v>
      </c>
      <c r="M495" s="173">
        <f>SUM(N495:R495)</f>
        <v>21986.223839876984</v>
      </c>
      <c r="N495" s="174">
        <f>T495*(1+(IF((AG495+IF($D$62=1,15,0)+IF(F495="백어택",8,0))&gt;100,100,AG495+IF($D$62=1,15,0)+IF(F495="백어택",8,0))/100)*(AI495/100-1))</f>
        <v>21986.223839876984</v>
      </c>
      <c r="O495" s="174"/>
      <c r="P495" s="174"/>
      <c r="Q495" s="174"/>
      <c r="R495" s="175">
        <f>X495*(1+(IF((AG495+IF($D$62=1,15,0))&gt;100,100,AG495+IF($D$62=1,15,0))/100)*(AI495/100-1))</f>
        <v>0</v>
      </c>
      <c r="S495" s="173">
        <f>SUM(T495:X495)</f>
        <v>15918.751219680247</v>
      </c>
      <c r="T495" s="174">
        <f>AL495*AW495*AX495*AY495*IF(F495="백어택",1.2,1)</f>
        <v>15918.751219680247</v>
      </c>
      <c r="U495" s="174"/>
      <c r="V495" s="174"/>
      <c r="W495" s="174"/>
      <c r="X495" s="175">
        <f>AL495*AS495+IF(AX495=1,AL495*AU495,AL495*AU495*2)</f>
        <v>0</v>
      </c>
      <c r="Y495" s="173">
        <f>SUM(Z495:AD495)</f>
        <v>34225.315122312531</v>
      </c>
      <c r="Z495" s="174">
        <f>T495*$D$58/100</f>
        <v>34225.315122312531</v>
      </c>
      <c r="AA495" s="174"/>
      <c r="AB495" s="174"/>
      <c r="AC495" s="174"/>
      <c r="AD495" s="175">
        <f>X495*$D$58/100</f>
        <v>0</v>
      </c>
      <c r="AE495" s="173">
        <f>AO495*(1-$D$20/100)*(1-$D$17/100)-AR495</f>
        <v>21.816913903176005</v>
      </c>
      <c r="AF495" s="174">
        <f>AP495</f>
        <v>36</v>
      </c>
      <c r="AG495" s="174">
        <f>IF($D$57&gt;100,100,$D$57)</f>
        <v>25.143699999999999</v>
      </c>
      <c r="AH495" s="174">
        <f>AQ495</f>
        <v>458</v>
      </c>
      <c r="AI495" s="174">
        <f>$D$58</f>
        <v>215</v>
      </c>
      <c r="AJ495" s="174">
        <f>10/6</f>
        <v>1.6666666666666667</v>
      </c>
      <c r="AK495" s="174">
        <f>SUM(AL495:AN495)</f>
        <v>13265.626016400207</v>
      </c>
      <c r="AL495" s="174">
        <f>(VLOOKUP(C495,$B$36:$AG$39,31,FALSE)+VLOOKUP(C495,$B$40:$AG$43,31,FALSE)*$D$54)*$D$59/100</f>
        <v>13265.626016400207</v>
      </c>
      <c r="AM495" s="174"/>
      <c r="AN495" s="174"/>
      <c r="AO495" s="176">
        <v>36</v>
      </c>
      <c r="AP495" s="174">
        <v>36</v>
      </c>
      <c r="AQ495" s="175">
        <f>VLOOKUP(C495,$B$45:$AG$48,31,FALSE)</f>
        <v>458</v>
      </c>
      <c r="AR495" s="31">
        <f>IF(LEFT(E495,1)*1=1,$S$71,$R$71)</f>
        <v>6</v>
      </c>
      <c r="AS495" s="2">
        <f>IF(LEFT(E495,1)*1=2,$U$71,$T$71)</f>
        <v>0</v>
      </c>
      <c r="AT495" s="33">
        <f>IF(LEFT(E495,1)*1=3,$W$71,$V$71)</f>
        <v>0</v>
      </c>
      <c r="AU495" s="31">
        <f>IF(MID(E495,3,1)*1=1,$Y$71,$X$71)</f>
        <v>0</v>
      </c>
      <c r="AV495" s="2">
        <f>IF(MID(E495,3,1)*1=2,$AA$71,$Z$71)</f>
        <v>0</v>
      </c>
      <c r="AW495" s="33">
        <f>IF(MID(E495,3,1)*1=3,$AC$71,$AB$71)</f>
        <v>1</v>
      </c>
      <c r="AX495" s="31">
        <f>IF(MID(E495,5,1)*1=1,$AE$71,$AD$71)</f>
        <v>1</v>
      </c>
      <c r="AY495" s="33">
        <f>IF(MID(E495,5,1)*1=2,$AG$71,$AF$71)</f>
        <v>1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customHeight="1">
      <c r="A496" s="2"/>
      <c r="B496" s="107">
        <v>854</v>
      </c>
      <c r="C496" s="31">
        <v>7</v>
      </c>
      <c r="D496" s="113" t="s">
        <v>12</v>
      </c>
      <c r="E496" s="2" t="s">
        <v>89</v>
      </c>
      <c r="F496" s="2"/>
      <c r="G496" s="2" t="s">
        <v>241</v>
      </c>
      <c r="H496" s="33"/>
      <c r="I496" s="173">
        <f>M496/AE496</f>
        <v>1007.7005570820506</v>
      </c>
      <c r="J496" s="174">
        <f>AH496/AE496</f>
        <v>15.161113773007305</v>
      </c>
      <c r="K496" s="189">
        <f>RANK(I496,$I$76:$I$999)</f>
        <v>419</v>
      </c>
      <c r="L496" s="190" t="e">
        <f>RANK(I496,$I$889:$I$999)</f>
        <v>#N/A</v>
      </c>
      <c r="M496" s="173">
        <f>SUM(N496:R496)*(1+$D$22/100)</f>
        <v>24127.205144521948</v>
      </c>
      <c r="N496" s="174">
        <f>T496*(1+(IF((AG496+IF($D$62=1,15,0)+IF(F496="백어택",8,0))&gt;100,100,AG496+IF($D$62=1,15,0)+IF(F496="백어택",8,0))/100)*(AI496/100-1))</f>
        <v>21762.268914415894</v>
      </c>
      <c r="O496" s="174">
        <f>U496*(1+(IF((AG496+IF($D$62=1,15,0)+IF(F496="백어택",8,0))&gt;100,100,AG496+IF($D$62=1,15,0)+IF(F496="백어택",8,0))/100)*(AI496/100-1))</f>
        <v>0</v>
      </c>
      <c r="P496" s="174"/>
      <c r="Q496" s="174"/>
      <c r="R496" s="175">
        <f>X496*(1+(IF(($D$57+IF($D$62=1,15,0)+IF(F496="백어택",8,0))&gt;100,100,$D$57+IF($D$62=1,15,0)+IF(F496="백어택",8,0))/100)*(AI496/100-1))</f>
        <v>0</v>
      </c>
      <c r="S496" s="173">
        <f>SUM(T496:X496)</f>
        <v>16881.065715935554</v>
      </c>
      <c r="T496" s="174">
        <f>AL496*AU496*AV496</f>
        <v>16881.065715935554</v>
      </c>
      <c r="U496" s="174">
        <f>AL496*AU496*AV496*AX496</f>
        <v>0</v>
      </c>
      <c r="V496" s="174"/>
      <c r="W496" s="174"/>
      <c r="X496" s="175">
        <f>AL496*AY496</f>
        <v>0</v>
      </c>
      <c r="Y496" s="173">
        <f>SUM(Z496:AD496)</f>
        <v>36294.29128926144</v>
      </c>
      <c r="Z496" s="174">
        <f>T496*$D$58/100</f>
        <v>36294.29128926144</v>
      </c>
      <c r="AA496" s="174">
        <f>U496*$D$58/100</f>
        <v>0</v>
      </c>
      <c r="AB496" s="174"/>
      <c r="AC496" s="174"/>
      <c r="AD496" s="175">
        <f>X496*$D$58/100</f>
        <v>0</v>
      </c>
      <c r="AE496" s="173">
        <f>AO496*(1-$D$17/100)</f>
        <v>23.942831999999999</v>
      </c>
      <c r="AF496" s="174">
        <f>AP496</f>
        <v>36</v>
      </c>
      <c r="AG496" s="174">
        <f>IF($D$57&gt;100,100,$D$57)</f>
        <v>25.143699999999999</v>
      </c>
      <c r="AH496" s="174">
        <f>AQ496</f>
        <v>363</v>
      </c>
      <c r="AI496" s="174">
        <f>$D$58</f>
        <v>215</v>
      </c>
      <c r="AJ496" s="174">
        <f>10/7</f>
        <v>1.4285714285714286</v>
      </c>
      <c r="AK496" s="174">
        <f>SUM(AL496:AN496)</f>
        <v>12057.90408281111</v>
      </c>
      <c r="AL496" s="174">
        <f>(VLOOKUP(C496,$B$36:$AG$39,16,FALSE)+VLOOKUP(C496,$B$40:$AG$43,16,FALSE)*$D$54)*$D$59/100</f>
        <v>12057.90408281111</v>
      </c>
      <c r="AM496" s="174"/>
      <c r="AN496" s="174"/>
      <c r="AO496" s="176">
        <v>24</v>
      </c>
      <c r="AP496" s="174">
        <v>36</v>
      </c>
      <c r="AQ496" s="175">
        <f>VLOOKUP(C496,$B$45:$AA$48,16,FALSE)</f>
        <v>363</v>
      </c>
      <c r="AR496" s="31">
        <f>IF(LEFT(E496,1)*1=1,$S$62,$R$62)</f>
        <v>0</v>
      </c>
      <c r="AS496" s="2">
        <f>IF(LEFT(E496,1)*1=2,$U$62,$T$62)</f>
        <v>0</v>
      </c>
      <c r="AT496" s="33">
        <f>IF(LEFT(E496,1)*1=3,$W$62,$V$62)</f>
        <v>0</v>
      </c>
      <c r="AU496" s="31">
        <f>IF(MID(E496,3,1)*1=1,$Y$62,$X$62)</f>
        <v>1</v>
      </c>
      <c r="AV496" s="2">
        <f>IF(MID(E496,3,1)*1=2,$AA$62,$Z$62)</f>
        <v>1.4</v>
      </c>
      <c r="AW496" s="33">
        <f>IF(MID(E496,3,1)*1=3,$AC$62,$AB$62)</f>
        <v>0</v>
      </c>
      <c r="AX496" s="31">
        <f>IF(MID(E496,5,1)*1=1,$AE$62,$AD$62)</f>
        <v>0</v>
      </c>
      <c r="AY496" s="33">
        <f>IF(MID(E496,5,1)*1=2,$AG$62,$AF$62)</f>
        <v>0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customHeight="1">
      <c r="A497" s="2"/>
      <c r="B497" s="107">
        <v>451</v>
      </c>
      <c r="C497" s="31">
        <v>10</v>
      </c>
      <c r="D497" s="111" t="s">
        <v>8</v>
      </c>
      <c r="E497" s="2" t="s">
        <v>141</v>
      </c>
      <c r="F497" s="2" t="s">
        <v>149</v>
      </c>
      <c r="G497" s="2"/>
      <c r="H497" s="33" t="s">
        <v>80</v>
      </c>
      <c r="I497" s="173">
        <f>M497/AE497</f>
        <v>1002.2283609904371</v>
      </c>
      <c r="J497" s="174">
        <f>AH497/AE497</f>
        <v>50.149164306906222</v>
      </c>
      <c r="K497" s="189">
        <f>RANK(I497,$I$76:$I$999)</f>
        <v>420</v>
      </c>
      <c r="L497" s="190">
        <f>RANK(I497,$I$461:$I$888)</f>
        <v>36</v>
      </c>
      <c r="M497" s="173">
        <f>SUM(N497:R497)</f>
        <v>14577.019908699709</v>
      </c>
      <c r="N497" s="174">
        <f>T497*(1+(IF((AG497+IF($D$62=1,15,0)+IF(F497="백어택",8,0))&gt;100,100,AG497+IF($D$62=1,15,0)+IF(F497="백어택",8,0))/100)*($D$58/100-1))</f>
        <v>4109.8096266936027</v>
      </c>
      <c r="O497" s="174">
        <f>U497*(1+((IF(AG497+IF($D$62=1,15,0)+IF(F497="백어택",8,0)&gt;100,100,AG497+IF($D$62=1,15,0)+IF(F497="백어택",8,0))/100)*(AI497/100-1)))</f>
        <v>5233.6051410030532</v>
      </c>
      <c r="P497" s="174">
        <f>V497*(1+(IF(AG497+IF($D$62=1,15,0)+IF(F497="백어택",8,0)&gt;100,100,AG497+IF($D$62=1,15,0)+IF(F497="백어택",8,0))/100)*(AI497/100-1))</f>
        <v>5233.6051410030532</v>
      </c>
      <c r="Q497" s="174"/>
      <c r="R497" s="175"/>
      <c r="S497" s="173">
        <f>SUM(T497:X497)</f>
        <v>10554.243199782464</v>
      </c>
      <c r="T497" s="174">
        <f>AL497*IF(H497="근접",AR497,1)*AU497*AY497*IF(F497="백어택",1.2,1)</f>
        <v>2975.6377213317987</v>
      </c>
      <c r="U497" s="174">
        <f>AM497*IF(H497="근접",AR497,1)*AU497*AY497*IF(F497="백어택",1.2,1)</f>
        <v>3789.302739225333</v>
      </c>
      <c r="V497" s="174">
        <f>IF(AX497=1,0,AM497*IF(H497="근접",AR497,1)*AU497*AY497)*IF(F497="백어택",1.2,1)</f>
        <v>3789.302739225333</v>
      </c>
      <c r="W497" s="174"/>
      <c r="X497" s="175"/>
      <c r="Y497" s="173">
        <f>SUM(Z497:AD497)</f>
        <v>22691.622879532297</v>
      </c>
      <c r="Z497" s="174">
        <f>T497*$D$58/100</f>
        <v>6397.6211008633672</v>
      </c>
      <c r="AA497" s="174">
        <f>U497*AI497/100</f>
        <v>8147.0008893344657</v>
      </c>
      <c r="AB497" s="174">
        <f>V497*AI497/100</f>
        <v>8147.0008893344657</v>
      </c>
      <c r="AC497" s="174"/>
      <c r="AD497" s="175"/>
      <c r="AE497" s="173">
        <f>AO497*(1-$D$20/100)*(1-$D$17/100)-AW497</f>
        <v>14.544609268784001</v>
      </c>
      <c r="AF497" s="174">
        <f>AP497</f>
        <v>36</v>
      </c>
      <c r="AG497" s="174">
        <f>IF($D$57&gt;100,100,$D$57)</f>
        <v>25.143699999999999</v>
      </c>
      <c r="AH497" s="174">
        <f>IF(AX497=1,AQ497,AQ497*1.4)</f>
        <v>729.4</v>
      </c>
      <c r="AI497" s="174">
        <f>$D$58</f>
        <v>215</v>
      </c>
      <c r="AJ497" s="174">
        <f>10/6/AX497</f>
        <v>1.1111111111111112</v>
      </c>
      <c r="AK497" s="174">
        <f>SUM(AL497:AN497)</f>
        <v>5637.4503837976099</v>
      </c>
      <c r="AL497" s="174">
        <f>(IF(H497="근접",$D$61*(VLOOKUP(C497,$B$36:$AG$39,9,FALSE)+VLOOKUP(C497,$B$40:$AG$43,9,FALSE)*$D$54),$D$60*(VLOOKUP(C497,$B$36:$AG$39,9,FALSE)+VLOOKUP(C497,$B$40:$AG$43,9,FALSE)*$D$54)))*$D$59/100</f>
        <v>2479.6981011098324</v>
      </c>
      <c r="AM497" s="174">
        <f>(IF(H497="근접",$D$61*(VLOOKUP(C497,$B$36:$AG$39,10,FALSE)+VLOOKUP(C497,$B$40:$AG$43,10,FALSE)*$D$54),$D$60*(VLOOKUP(C497,$B$36:$AG$39,10,FALSE)+VLOOKUP(C497,$B$40:$AG$43,10,FALSE)*$D$54)))*$D$59/100</f>
        <v>3157.7522826877776</v>
      </c>
      <c r="AN497" s="174"/>
      <c r="AO497" s="176">
        <v>24</v>
      </c>
      <c r="AP497" s="174">
        <v>36</v>
      </c>
      <c r="AQ497" s="175">
        <f>VLOOKUP(C497,$B$45:$AA$48,9,FALSE)</f>
        <v>521</v>
      </c>
      <c r="AR497" s="31">
        <f>IF(LEFT(E497,1)*1=1,$S$58,$R$58)</f>
        <v>1</v>
      </c>
      <c r="AS497" s="2">
        <f>IF(LEFT(E497,1)*1=2,$U$58,$T$58)</f>
        <v>0</v>
      </c>
      <c r="AT497" s="33">
        <f>IF(LEFT(E497,1)*1=3,$W$58,$V$58)</f>
        <v>0</v>
      </c>
      <c r="AU497" s="31">
        <f>IF(MID(E497,3,1)*1=1,$Y$58,$X$58)</f>
        <v>1</v>
      </c>
      <c r="AV497" s="2">
        <f>IF(MID(E497,3,1)*1=2,$AA$58,$Z$58)</f>
        <v>0</v>
      </c>
      <c r="AW497" s="33">
        <f>IF(MID(E497,3,1)*1=3,$AC$58,$AB$58)</f>
        <v>4</v>
      </c>
      <c r="AX497" s="31">
        <f>IF(MID(E497,5,1)*1=1,$AE$58,$AD$58)</f>
        <v>1.5</v>
      </c>
      <c r="AY497" s="33">
        <f>IF(MID(E497,5,1)*1=2,$AG$58,$AF$58)</f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customHeight="1">
      <c r="A498" s="2"/>
      <c r="B498" s="107">
        <v>454</v>
      </c>
      <c r="C498" s="31">
        <v>10</v>
      </c>
      <c r="D498" s="111" t="s">
        <v>8</v>
      </c>
      <c r="E498" s="2" t="s">
        <v>156</v>
      </c>
      <c r="F498" s="2" t="s">
        <v>149</v>
      </c>
      <c r="G498" s="2"/>
      <c r="H498" s="33" t="s">
        <v>80</v>
      </c>
      <c r="I498" s="173">
        <f>M498/AE498</f>
        <v>1002.2283609904371</v>
      </c>
      <c r="J498" s="174">
        <f>AH498/AE498</f>
        <v>50.149164306906222</v>
      </c>
      <c r="K498" s="189">
        <f>RANK(I498,$I$76:$I$999)</f>
        <v>420</v>
      </c>
      <c r="L498" s="190">
        <f>RANK(I498,$I$461:$I$888)</f>
        <v>36</v>
      </c>
      <c r="M498" s="173">
        <f>SUM(N498:R498)</f>
        <v>14577.019908699709</v>
      </c>
      <c r="N498" s="174">
        <f>T498*(1+(IF((AG498+IF($D$62=1,15,0)+IF(F498="백어택",8,0))&gt;100,100,AG498+IF($D$62=1,15,0)+IF(F498="백어택",8,0))/100)*($D$58/100-1))</f>
        <v>4109.8096266936027</v>
      </c>
      <c r="O498" s="174">
        <f>U498*(1+((IF(AG498+IF($D$62=1,15,0)+IF(F498="백어택",8,0)&gt;100,100,AG498+IF($D$62=1,15,0)+IF(F498="백어택",8,0))/100)*(AI498/100-1)))</f>
        <v>5233.6051410030532</v>
      </c>
      <c r="P498" s="174">
        <f>V498*(1+(IF(AG498+IF($D$62=1,15,0)+IF(F498="백어택",8,0)&gt;100,100,AG498+IF($D$62=1,15,0)+IF(F498="백어택",8,0))/100)*(AI498/100-1))</f>
        <v>5233.6051410030532</v>
      </c>
      <c r="Q498" s="174"/>
      <c r="R498" s="175"/>
      <c r="S498" s="173">
        <f>SUM(T498:X498)</f>
        <v>10554.243199782464</v>
      </c>
      <c r="T498" s="174">
        <f>AL498*IF(H498="근접",AR498,1)*AU498*AY498*IF(F498="백어택",1.2,1)</f>
        <v>2975.6377213317987</v>
      </c>
      <c r="U498" s="174">
        <f>AM498*IF(H498="근접",AR498,1)*AU498*AY498*IF(F498="백어택",1.2,1)</f>
        <v>3789.302739225333</v>
      </c>
      <c r="V498" s="174">
        <f>IF(AX498=1,0,AM498*IF(H498="근접",AR498,1)*AU498*AY498)*IF(F498="백어택",1.2,1)</f>
        <v>3789.302739225333</v>
      </c>
      <c r="W498" s="174"/>
      <c r="X498" s="175"/>
      <c r="Y498" s="173">
        <f>SUM(Z498:AD498)</f>
        <v>22691.622879532297</v>
      </c>
      <c r="Z498" s="174">
        <f>T498*$D$58/100</f>
        <v>6397.6211008633672</v>
      </c>
      <c r="AA498" s="174">
        <f>U498*AI498/100</f>
        <v>8147.0008893344657</v>
      </c>
      <c r="AB498" s="174">
        <f>V498*AI498/100</f>
        <v>8147.0008893344657</v>
      </c>
      <c r="AC498" s="174"/>
      <c r="AD498" s="175"/>
      <c r="AE498" s="173">
        <f>AO498*(1-$D$20/100)*(1-$D$17/100)-AW498</f>
        <v>14.544609268784001</v>
      </c>
      <c r="AF498" s="174">
        <f>AP498</f>
        <v>36</v>
      </c>
      <c r="AG498" s="174">
        <f>IF($D$57&gt;100,100,$D$57)</f>
        <v>25.143699999999999</v>
      </c>
      <c r="AH498" s="174">
        <f>IF(AX498=1,AQ498,AQ498*1.4)</f>
        <v>729.4</v>
      </c>
      <c r="AI498" s="174">
        <f>$D$58</f>
        <v>215</v>
      </c>
      <c r="AJ498" s="174">
        <f>10/6/AX498</f>
        <v>1.1111111111111112</v>
      </c>
      <c r="AK498" s="174">
        <f>SUM(AL498:AN498)</f>
        <v>5637.4503837976099</v>
      </c>
      <c r="AL498" s="174">
        <f>(IF(H498="근접",$D$61*(VLOOKUP(C498,$B$36:$AG$39,9,FALSE)+VLOOKUP(C498,$B$40:$AG$43,9,FALSE)*$D$54),$D$60*(VLOOKUP(C498,$B$36:$AG$39,9,FALSE)+VLOOKUP(C498,$B$40:$AG$43,9,FALSE)*$D$54)))*$D$59/100</f>
        <v>2479.6981011098324</v>
      </c>
      <c r="AM498" s="174">
        <f>(IF(H498="근접",$D$61*(VLOOKUP(C498,$B$36:$AG$39,10,FALSE)+VLOOKUP(C498,$B$40:$AG$43,10,FALSE)*$D$54),$D$60*(VLOOKUP(C498,$B$36:$AG$39,10,FALSE)+VLOOKUP(C498,$B$40:$AG$43,10,FALSE)*$D$54)))*$D$59/100</f>
        <v>3157.7522826877776</v>
      </c>
      <c r="AN498" s="174"/>
      <c r="AO498" s="176">
        <v>24</v>
      </c>
      <c r="AP498" s="174">
        <v>36</v>
      </c>
      <c r="AQ498" s="175">
        <f>VLOOKUP(C498,$B$45:$AA$48,9,FALSE)</f>
        <v>521</v>
      </c>
      <c r="AR498" s="31">
        <f>IF(LEFT(E498,1)*1=1,$S$58,$R$58)</f>
        <v>1.2</v>
      </c>
      <c r="AS498" s="2">
        <f>IF(LEFT(E498,1)*1=2,$U$58,$T$58)</f>
        <v>0</v>
      </c>
      <c r="AT498" s="33">
        <f>IF(LEFT(E498,1)*1=3,$W$58,$V$58)</f>
        <v>0</v>
      </c>
      <c r="AU498" s="31">
        <f>IF(MID(E498,3,1)*1=1,$Y$58,$X$58)</f>
        <v>1</v>
      </c>
      <c r="AV498" s="2">
        <f>IF(MID(E498,3,1)*1=2,$AA$58,$Z$58)</f>
        <v>0</v>
      </c>
      <c r="AW498" s="33">
        <f>IF(MID(E498,3,1)*1=3,$AC$58,$AB$58)</f>
        <v>4</v>
      </c>
      <c r="AX498" s="31">
        <f>IF(MID(E498,5,1)*1=1,$AE$58,$AD$58)</f>
        <v>1.5</v>
      </c>
      <c r="AY498" s="33">
        <f>IF(MID(E498,5,1)*1=2,$AG$58,$AF$58)</f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customHeight="1">
      <c r="A499" s="2"/>
      <c r="B499" s="107">
        <v>71</v>
      </c>
      <c r="C499" s="31">
        <v>10</v>
      </c>
      <c r="D499" s="106" t="s">
        <v>4</v>
      </c>
      <c r="E499" s="2" t="s">
        <v>147</v>
      </c>
      <c r="F499" s="2"/>
      <c r="G499" s="2" t="s">
        <v>172</v>
      </c>
      <c r="H499" s="33"/>
      <c r="I499" s="173">
        <f>M499/AE499</f>
        <v>1001.041899820923</v>
      </c>
      <c r="J499" s="174">
        <f>AH499/AE499</f>
        <v>29.152775243964456</v>
      </c>
      <c r="K499" s="189">
        <f>RANK(I499,$I$76:$I$999)</f>
        <v>422</v>
      </c>
      <c r="L499" s="190" t="e">
        <f>RANK(I499,$I$76:$I$460)</f>
        <v>#N/A</v>
      </c>
      <c r="M499" s="173">
        <f>SUM(N499:R499)</f>
        <v>11983.889016186595</v>
      </c>
      <c r="N499" s="174">
        <f>T499*(1+(IF((AG499+IF($D$62=1,15,0)+AT499+IF(F499="백어택",8,0))&gt;100,100,(AG499+IF($D$62=1,15,0)+AT499+IF(F499="백어택",8,0)))/100)*((AI499/100-1)))</f>
        <v>2101.9158752528397</v>
      </c>
      <c r="O499" s="174">
        <f>U499*(1+(IF((AG499+IF($D$62=1,15,0)+AX499+IF(F499="백어택",8,0))&gt;100,100,(AG499+IF($D$62=1,15,0)+AX499+IF(F499="백어택",8,0)))/100)*(AI499/100-1))</f>
        <v>9881.9731409337546</v>
      </c>
      <c r="P499" s="174"/>
      <c r="Q499" s="174"/>
      <c r="R499" s="175"/>
      <c r="S499" s="173">
        <f>SUM(T499:X499)</f>
        <v>4905.5460375969924</v>
      </c>
      <c r="T499" s="174">
        <f>AL499*IF(F499="백어택",1.2,1)</f>
        <v>743.09485418136262</v>
      </c>
      <c r="U499" s="174">
        <f>AM499*AW499*AY499*IF(F499="백어택",1.2,1)</f>
        <v>4162.4511834156301</v>
      </c>
      <c r="V499" s="174"/>
      <c r="W499" s="174"/>
      <c r="X499" s="175"/>
      <c r="Y499" s="173">
        <f>SUM(Z499:AD499)</f>
        <v>10546.923980833533</v>
      </c>
      <c r="Z499" s="174">
        <f>T499*$D$58/100</f>
        <v>1597.6539364899297</v>
      </c>
      <c r="AA499" s="174">
        <f>U499*$D$58/100</f>
        <v>8949.2700443436042</v>
      </c>
      <c r="AB499" s="174"/>
      <c r="AC499" s="174"/>
      <c r="AD499" s="175"/>
      <c r="AE499" s="173">
        <f>AO499*(1-$D$17/100)</f>
        <v>11.971416</v>
      </c>
      <c r="AF499" s="174">
        <f>AP499</f>
        <v>36</v>
      </c>
      <c r="AG499" s="174">
        <f>IF($D$57&gt;100,100,$D$57)</f>
        <v>25.143699999999999</v>
      </c>
      <c r="AH499" s="174">
        <f>AQ499</f>
        <v>349</v>
      </c>
      <c r="AI499" s="174">
        <f>$D$58+$D$19</f>
        <v>282.85969999999998</v>
      </c>
      <c r="AJ499" s="174">
        <f>10/IF(AY499=1,5,4)</f>
        <v>2</v>
      </c>
      <c r="AK499" s="174">
        <f>SUM(AL499:AN499)</f>
        <v>3716.2742709068129</v>
      </c>
      <c r="AL499" s="174">
        <f>(VLOOKUP(C499,$B$36:$AG$39,4,FALSE)+VLOOKUP(C499,$B$40:$AG$43,4,FALSE)*$D$54)*$D$59/100</f>
        <v>743.09485418136262</v>
      </c>
      <c r="AM499" s="174">
        <f>(VLOOKUP(C499,$B$36:$AG$39,5,FALSE)+VLOOKUP(C499,$B$40:$AG$43,5,FALSE)*$D$54)*$D$59/100</f>
        <v>2973.1794167254502</v>
      </c>
      <c r="AN499" s="174"/>
      <c r="AO499" s="176">
        <v>12</v>
      </c>
      <c r="AP499" s="174">
        <v>36</v>
      </c>
      <c r="AQ499" s="175">
        <f>VLOOKUP(C499,$B$45:$AA$48,4,FALSE)</f>
        <v>349</v>
      </c>
      <c r="AR499" s="31">
        <f>IF(LEFT(E499,1)*1=1,$S$54,$R$54)</f>
        <v>0</v>
      </c>
      <c r="AS499" s="2">
        <f>IF(LEFT(E499,1)*1=2,$U$54,$T$54)</f>
        <v>0</v>
      </c>
      <c r="AT499" s="33">
        <f>IF(LEFT(E499,1)*1=3,$W$54,$V$54)</f>
        <v>100</v>
      </c>
      <c r="AU499" s="31">
        <f>IF(MID(E499,3,1)*1=1,$Y$54,$X$54)</f>
        <v>0</v>
      </c>
      <c r="AV499" s="2">
        <f>IF(MID(E499,3,1)*1=2,$AA$54,$Z$54)</f>
        <v>0</v>
      </c>
      <c r="AW499" s="33">
        <f>IF(MID(E499,3,1)*1=3,$AC$54,$AB$54)</f>
        <v>1.4</v>
      </c>
      <c r="AX499" s="31">
        <f>IF(MID(E499,5,1)*1=1,$AE$54,$AD$54)</f>
        <v>50</v>
      </c>
      <c r="AY499" s="33">
        <f>IF(MID(E499,5,1)*1=2,$AG$54,$AF$54)</f>
        <v>1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customHeight="1">
      <c r="A500" s="2"/>
      <c r="B500" s="107">
        <v>532</v>
      </c>
      <c r="C500" s="31">
        <v>4</v>
      </c>
      <c r="D500" s="111" t="s">
        <v>14</v>
      </c>
      <c r="E500" s="2" t="s">
        <v>148</v>
      </c>
      <c r="F500" s="2"/>
      <c r="G500" s="2"/>
      <c r="H500" s="33" t="s">
        <v>81</v>
      </c>
      <c r="I500" s="173">
        <f>M500/AE500</f>
        <v>1000.4497949068752</v>
      </c>
      <c r="J500" s="174">
        <f>AH500/AE500</f>
        <v>9.0592364371242429</v>
      </c>
      <c r="K500" s="189">
        <f>RANK(I500,$I$76:$I$999)</f>
        <v>423</v>
      </c>
      <c r="L500" s="190">
        <f>RANK(I500,$I$461:$I$888)</f>
        <v>39</v>
      </c>
      <c r="M500" s="173">
        <f>SUM(N500:R500)</f>
        <v>27829.425809374639</v>
      </c>
      <c r="N500" s="174">
        <f>T500*(1+(IF((AG500+IF($D$62=1,15,0)+IF(F500="백어택",8,0))&gt;100,100,AG500+IF($D$62=1,15,0)+IF(F500="백어택",8,0))/100)*(AI500/100-1))</f>
        <v>8349.5126104835326</v>
      </c>
      <c r="O500" s="174">
        <f>U500*(1+((IF((AG500+IF($D$62=1,15,0)+IF(F500="백어택",8,0))&gt;100,100,AG500+IF($D$62=1,15,0)+IF(F500="백어택",8,0))/100)*(AI500/100-1)))</f>
        <v>8349.5126104835326</v>
      </c>
      <c r="P500" s="174">
        <f>V500*(1+(IF((AG500+IF($D$62=1,15,0)+IF(F500="백어택",8,0))&gt;100,100,AG500+IF($D$62=1,15,0)+IF(F500="백어택",8,0))/100)*(AI500/100-1))</f>
        <v>11130.400588407572</v>
      </c>
      <c r="Q500" s="174">
        <f>W500*(1+(IF((AG500+IF($D$62=1,15,0)+IF(F500="백어택",8,0))&gt;100,100,AG500+IF($D$62=1,15,0)+IF(F500="백어택",8,0))/100)*(AI500/100-1))</f>
        <v>0</v>
      </c>
      <c r="R500" s="175"/>
      <c r="S500" s="173">
        <f>SUM(T500:X500)</f>
        <v>21587.379871664249</v>
      </c>
      <c r="T500" s="174">
        <f>AL500*IF(H500="근접",AR500,1)*AU500*AY500*IF(F500="백어택",1.2,1)</f>
        <v>6476.7452156717482</v>
      </c>
      <c r="U500" s="174">
        <f>AM500*IF(H500="근접",AR500,1)*AU500*AY500*IF(F500="백어택",1.2,1)</f>
        <v>6476.7452156717482</v>
      </c>
      <c r="V500" s="174">
        <f>AN500*IF(H500="근접",AR500,1)*AU500*AY500*IF(F500="백어택",1.2,1)</f>
        <v>8633.8894403207541</v>
      </c>
      <c r="W500" s="174">
        <f>(AL500+AM500+AN500)*IF(H500="근접",AR500,1)*AU500*IF(AX500=1,0,0.6)*IF(F500="백어택",1.2,1)</f>
        <v>0</v>
      </c>
      <c r="X500" s="175"/>
      <c r="Y500" s="173">
        <f>SUM(Z500:AD500)</f>
        <v>46412.866724078136</v>
      </c>
      <c r="Z500" s="174">
        <f>T500*AI500/100</f>
        <v>13925.002213694257</v>
      </c>
      <c r="AA500" s="174">
        <f>U500*AI500/100</f>
        <v>13925.002213694257</v>
      </c>
      <c r="AB500" s="174">
        <f>V500*AI500/100</f>
        <v>18562.862296689622</v>
      </c>
      <c r="AC500" s="174">
        <f>W500*AI500/100</f>
        <v>0</v>
      </c>
      <c r="AD500" s="175"/>
      <c r="AE500" s="173">
        <f>AO500*(1-$D$20/100)*(1-$D$17/100)-AW500</f>
        <v>27.816913903176005</v>
      </c>
      <c r="AF500" s="174">
        <f>AP500</f>
        <v>36</v>
      </c>
      <c r="AG500" s="174">
        <f>IF($D$57&gt;100,100,$D$57)</f>
        <v>25.143699999999999</v>
      </c>
      <c r="AH500" s="174">
        <f>AQ500*AS500</f>
        <v>252</v>
      </c>
      <c r="AI500" s="174">
        <f>$D$58</f>
        <v>215</v>
      </c>
      <c r="AJ500" s="174">
        <f>10/3</f>
        <v>3.3333333333333335</v>
      </c>
      <c r="AK500" s="174">
        <f>SUM(AL500:AN500)</f>
        <v>17989.483226386878</v>
      </c>
      <c r="AL500" s="174">
        <f>(IF(H500="근접",$D$61*(VLOOKUP(C500,$B$36:$AG$39,19,FALSE)+VLOOKUP(C500,$B$40:$AG$43,19,FALSE)*$D$54),$D$60*(VLOOKUP(C500,$B$36:$AG$39,19,FALSE)+VLOOKUP(C500,$B$40:$AG$43,19,FALSE)*$D$54)))*$D$59/100</f>
        <v>5397.2876797264571</v>
      </c>
      <c r="AM500" s="174">
        <f>(IF(H500="근접",$D$61*(VLOOKUP(C500,$B$36:$AG$39,20,FALSE)+VLOOKUP(C500,$B$40:$AG$43,20,FALSE)*$D$54),$D$60*(VLOOKUP(C500,$B$36:$AG$39,20,FALSE)+VLOOKUP(C500,$B$40:$AG$43,20,FALSE)*$D$54)))*$D$59/100</f>
        <v>5397.2876797264571</v>
      </c>
      <c r="AN500" s="174">
        <f>(IF(H500="근접",$D$61*(VLOOKUP(C500,$B$36:$AG$39,21,FALSE)+VLOOKUP(C500,$B$40:$AG$43,21,FALSE)*$D$54),$D$60*(VLOOKUP(C500,$B$36:$AG$39,21,FALSE)+VLOOKUP(C500,$B$40:$AG$43,21,FALSE)*$D$54)))*$D$59/100</f>
        <v>7194.9078669339624</v>
      </c>
      <c r="AO500" s="176">
        <v>36</v>
      </c>
      <c r="AP500" s="174">
        <v>36</v>
      </c>
      <c r="AQ500" s="175">
        <f>VLOOKUP(C500,$B$45:$AA$48,19,FALSE)</f>
        <v>252</v>
      </c>
      <c r="AR500" s="31">
        <f>IF(LEFT(E500,1)*1=1,$S$64,$R$64)</f>
        <v>1.2</v>
      </c>
      <c r="AS500" s="2">
        <f>IF(LEFT(E500,1)*1=2,$U$64,$T$64)</f>
        <v>1</v>
      </c>
      <c r="AT500" s="33">
        <f>IF(LEFT(E500,1)*1=3,$W$64,$V$64)</f>
        <v>0</v>
      </c>
      <c r="AU500" s="31">
        <f>IF(MID(E500,3,1)*1=1,$Y$64,$X$64)</f>
        <v>1</v>
      </c>
      <c r="AV500" s="2">
        <f>IF(MID(E500,3,1)*1=2,$AA$64,$Z$64)</f>
        <v>0</v>
      </c>
      <c r="AW500" s="33">
        <f>IF(MID(E500,3,1)*1=3,$AC$64,$AB$64)</f>
        <v>0</v>
      </c>
      <c r="AX500" s="31">
        <f>IF(MID(E500,5,1)*1=1,$AE$64,$AD$64)</f>
        <v>1</v>
      </c>
      <c r="AY500" s="33">
        <f>IF(MID(E500,5,1)*1=2,$AG$64,$AF$64)</f>
        <v>1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customHeight="1">
      <c r="A501" s="2"/>
      <c r="B501" s="107">
        <v>478</v>
      </c>
      <c r="C501" s="31">
        <v>10</v>
      </c>
      <c r="D501" s="111" t="s">
        <v>11</v>
      </c>
      <c r="E501" s="2" t="s">
        <v>150</v>
      </c>
      <c r="F501" s="2"/>
      <c r="G501" s="2"/>
      <c r="H501" s="33">
        <f>IF(AX501=1,5,1)</f>
        <v>1</v>
      </c>
      <c r="I501" s="173">
        <f>M501/AE501</f>
        <v>999.31004469144364</v>
      </c>
      <c r="J501" s="174">
        <f>AH501/AE501</f>
        <v>32.561892261791591</v>
      </c>
      <c r="K501" s="189">
        <f>RANK(I501,$I$76:$I$999)</f>
        <v>424</v>
      </c>
      <c r="L501" s="190">
        <f>RANK(I501,$I$461:$I$888)</f>
        <v>40</v>
      </c>
      <c r="M501" s="173">
        <f>SUM(N501:R501)</f>
        <v>18168.217673010156</v>
      </c>
      <c r="N501" s="174">
        <f>T501*(1+(IF((AG501+IF($D$62=1,15,0)+IF(F501="백어택",8,0))&gt;100,100,AG501+IF($D$62=1,15,0)+IF(F501="백어택",8,0))/100)*($D$58/100-1))</f>
        <v>17032.570510104466</v>
      </c>
      <c r="O501" s="174">
        <f>U501*(1+((IF(AG501+IF($D$62=1,15,0)+IF(F501="백어택",8,0)&gt;100,100,AG501+IF($D$62=1,15,0)+IF(F501="백어택",8,0))/100)*(AI501/100-1)))</f>
        <v>1135.6471629056916</v>
      </c>
      <c r="P501" s="174"/>
      <c r="Q501" s="174"/>
      <c r="R501" s="175"/>
      <c r="S501" s="173">
        <f>T501</f>
        <v>13212.222642001885</v>
      </c>
      <c r="T501" s="174">
        <f>H501*AL501*AS501*AX501*AY501</f>
        <v>13212.222642001885</v>
      </c>
      <c r="U501" s="174">
        <f>AM501*AS501*AV501*AY501</f>
        <v>880.92535123612151</v>
      </c>
      <c r="V501" s="174"/>
      <c r="W501" s="174"/>
      <c r="X501" s="175"/>
      <c r="Y501" s="173">
        <f>SUM(Z501:AD501)</f>
        <v>30300.268185461711</v>
      </c>
      <c r="Z501" s="174">
        <f>T501*$D$58/100</f>
        <v>28406.278680304051</v>
      </c>
      <c r="AA501" s="174">
        <f>U501*$D$58/100</f>
        <v>1893.9895051576614</v>
      </c>
      <c r="AB501" s="174"/>
      <c r="AC501" s="174"/>
      <c r="AD501" s="175"/>
      <c r="AE501" s="173">
        <f>AO501*(1-$D$20/100)*(1-$D$17/100)-AR501</f>
        <v>18.180761585980001</v>
      </c>
      <c r="AF501" s="174">
        <f>AP501</f>
        <v>36</v>
      </c>
      <c r="AG501" s="174">
        <f>IF($D$57&gt;100,100,$D$57)</f>
        <v>25.143699999999999</v>
      </c>
      <c r="AH501" s="174">
        <f>AQ501</f>
        <v>592</v>
      </c>
      <c r="AI501" s="174">
        <f>$D$58</f>
        <v>215</v>
      </c>
      <c r="AJ501" s="174">
        <f>10/IF(AX501=1,7,6)</f>
        <v>1.6666666666666667</v>
      </c>
      <c r="AK501" s="174">
        <f>SUM(AL501:AN501)</f>
        <v>3082.9624582364359</v>
      </c>
      <c r="AL501" s="174">
        <f>(VLOOKUP(C501,$B$36:$AG$39,14,FALSE)+VLOOKUP(C501,$B$40:$AG$43,14,FALSE)*$D$54)*$D$59/100</f>
        <v>2202.0371070003143</v>
      </c>
      <c r="AM501" s="174">
        <f>(VLOOKUP(C501,$B$36:$AG$39,15,FALSE)+VLOOKUP(C501,$B$40:$AG$43,15,FALSE)*$D$54)*$D$59/100</f>
        <v>880.92535123612151</v>
      </c>
      <c r="AN501" s="174"/>
      <c r="AO501" s="176">
        <v>30</v>
      </c>
      <c r="AP501" s="174">
        <v>36</v>
      </c>
      <c r="AQ501" s="175">
        <f>VLOOKUP(C501,$B$45:$AA$48,14,FALSE)</f>
        <v>592</v>
      </c>
      <c r="AR501" s="31">
        <f>IF(LEFT(E501,1)*1=1,$S$61,$R$61)</f>
        <v>5</v>
      </c>
      <c r="AS501" s="2">
        <f>IF(LEFT(E501,1)*1=2,$U$61,$T$61)</f>
        <v>1</v>
      </c>
      <c r="AT501" s="33">
        <f>IF(LEFT(E501,1)*1=3,$W$61,$V$61)</f>
        <v>0</v>
      </c>
      <c r="AU501" s="31">
        <f>IF(MID(E501,3,1)*1=1,$Y$61,$X$61)</f>
        <v>0</v>
      </c>
      <c r="AV501" s="2">
        <f>IF(MID(E501,3,1)*1=2,$AA$61,$Z$61)</f>
        <v>1</v>
      </c>
      <c r="AW501" s="33">
        <f>IF(MID(E501,3,1)*1=3,$AC$61,$AB$61)</f>
        <v>0</v>
      </c>
      <c r="AX501" s="31">
        <f>IF(MID(E501,5,1)*1=1,$AE$61,$AD$61)</f>
        <v>6</v>
      </c>
      <c r="AY501" s="33">
        <f>IF(MID(E501,5,1)*1=2,$AG$61,$AF$61)</f>
        <v>1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customHeight="1">
      <c r="A502" s="2"/>
      <c r="B502" s="107">
        <v>440</v>
      </c>
      <c r="C502" s="31">
        <v>7</v>
      </c>
      <c r="D502" s="111" t="s">
        <v>8</v>
      </c>
      <c r="E502" s="2" t="s">
        <v>67</v>
      </c>
      <c r="F502" s="2" t="s">
        <v>149</v>
      </c>
      <c r="G502" s="2"/>
      <c r="H502" s="33" t="s">
        <v>81</v>
      </c>
      <c r="I502" s="173">
        <f>M502/AE502</f>
        <v>997.37879979738909</v>
      </c>
      <c r="J502" s="174">
        <f>AH502/AE502</f>
        <v>19.57442158735774</v>
      </c>
      <c r="K502" s="189">
        <f>RANK(I502,$I$76:$I$999)</f>
        <v>425</v>
      </c>
      <c r="L502" s="190">
        <f>RANK(I502,$I$461:$I$888)</f>
        <v>41</v>
      </c>
      <c r="M502" s="173">
        <f>SUM(N502:R502)</f>
        <v>18496.000135211325</v>
      </c>
      <c r="N502" s="174">
        <f>T502*(1+(IF((AG502+IF($D$62=1,15,0)+IF(F502="백어택",8,0))&gt;100,100,AG502+IF($D$62=1,15,0)+IF(F502="백어택",8,0))/100)*($D$58/100-1))</f>
        <v>8136.1882754932194</v>
      </c>
      <c r="O502" s="174">
        <f>U502*(1+((IF(AG502+IF($D$62=1,15,0)+IF(F502="백어택",8,0)&gt;100,100,AG502+IF($D$62=1,15,0)+IF(F502="백어택",8,0))/100)*(AI502/100-1)))</f>
        <v>10359.811859718107</v>
      </c>
      <c r="P502" s="174">
        <f>V502*(1+(IF(AG502+IF($D$62=1,15,0)+IF(F502="백어택",8,0)&gt;100,100,AG502+IF($D$62=1,15,0)+IF(F502="백어택",8,0))/100)*(AI502/100-1))</f>
        <v>0</v>
      </c>
      <c r="Q502" s="174"/>
      <c r="R502" s="175"/>
      <c r="S502" s="173">
        <f>SUM(T502:X502)</f>
        <v>13391.714141360655</v>
      </c>
      <c r="T502" s="174">
        <f>AL502*IF(H502="근접",AR502,1)*AU502*AY502*IF(F502="백어택",1.2,1)</f>
        <v>5890.8686629099875</v>
      </c>
      <c r="U502" s="174">
        <f>AM502*IF(H502="근접",AR502,1)*AU502*AY502*IF(F502="백어택",1.2,1)</f>
        <v>7500.8454784506666</v>
      </c>
      <c r="V502" s="174">
        <f>IF(AX502=1,0,AM502*IF(H502="근접",AR502,1)*AU502*AY502)*IF(F502="백어택",1.2,1)</f>
        <v>0</v>
      </c>
      <c r="W502" s="174"/>
      <c r="X502" s="175"/>
      <c r="Y502" s="173">
        <f>SUM(Z502:AD502)</f>
        <v>28792.185403925407</v>
      </c>
      <c r="Z502" s="174">
        <f>T502*$D$58/100</f>
        <v>12665.367625256475</v>
      </c>
      <c r="AA502" s="174">
        <f>U502*AI502/100</f>
        <v>16126.817778668932</v>
      </c>
      <c r="AB502" s="174">
        <f>V502*AI502/100</f>
        <v>0</v>
      </c>
      <c r="AC502" s="174"/>
      <c r="AD502" s="175"/>
      <c r="AE502" s="173">
        <f>AO502*(1-$D$20/100)*(1-$D$17/100)-AW502</f>
        <v>18.544609268784001</v>
      </c>
      <c r="AF502" s="174">
        <f>AP502</f>
        <v>36</v>
      </c>
      <c r="AG502" s="174">
        <f>IF($D$57&gt;100,100,$D$57)</f>
        <v>25.143699999999999</v>
      </c>
      <c r="AH502" s="174">
        <f>IF(AX502=1,AQ502,AQ502*1.4)</f>
        <v>363</v>
      </c>
      <c r="AI502" s="174">
        <f>$D$58</f>
        <v>215</v>
      </c>
      <c r="AJ502" s="174">
        <f>10/6/AX502</f>
        <v>1.6666666666666667</v>
      </c>
      <c r="AK502" s="174">
        <f>SUM(AL502:AN502)</f>
        <v>11159.761784467213</v>
      </c>
      <c r="AL502" s="174">
        <f>(IF(H502="근접",$D$61*(VLOOKUP(C502,$B$36:$AG$39,9,FALSE)+VLOOKUP(C502,$B$40:$AG$43,9,FALSE)*$D$54),$D$60*(VLOOKUP(C502,$B$36:$AG$39,9,FALSE)+VLOOKUP(C502,$B$40:$AG$43,9,FALSE)*$D$54)))*$D$59/100</f>
        <v>4909.0572190916564</v>
      </c>
      <c r="AM502" s="174">
        <f>(IF(H502="근접",$D$61*(VLOOKUP(C502,$B$36:$AG$39,10,FALSE)+VLOOKUP(C502,$B$40:$AG$43,10,FALSE)*$D$54),$D$60*(VLOOKUP(C502,$B$36:$AG$39,10,FALSE)+VLOOKUP(C502,$B$40:$AG$43,10,FALSE)*$D$54)))*$D$59/100</f>
        <v>6250.7045653755558</v>
      </c>
      <c r="AN502" s="174"/>
      <c r="AO502" s="176">
        <v>24</v>
      </c>
      <c r="AP502" s="174">
        <v>36</v>
      </c>
      <c r="AQ502" s="175">
        <f>VLOOKUP(C502,$B$45:$AA$48,9,FALSE)</f>
        <v>363</v>
      </c>
      <c r="AR502" s="31">
        <f>IF(LEFT(E502,1)*1=1,$S$58,$R$58)</f>
        <v>1</v>
      </c>
      <c r="AS502" s="2">
        <f>IF(LEFT(E502,1)*1=2,$U$58,$T$58)</f>
        <v>0</v>
      </c>
      <c r="AT502" s="33">
        <f>IF(LEFT(E502,1)*1=3,$W$58,$V$58)</f>
        <v>0</v>
      </c>
      <c r="AU502" s="31">
        <f>IF(MID(E502,3,1)*1=1,$Y$58,$X$58)</f>
        <v>1</v>
      </c>
      <c r="AV502" s="2">
        <f>IF(MID(E502,3,1)*1=2,$AA$58,$Z$58)</f>
        <v>0</v>
      </c>
      <c r="AW502" s="33">
        <f>IF(MID(E502,3,1)*1=3,$AC$58,$AB$58)</f>
        <v>0</v>
      </c>
      <c r="AX502" s="31">
        <f>IF(MID(E502,5,1)*1=1,$AE$58,$AD$58)</f>
        <v>1</v>
      </c>
      <c r="AY502" s="33">
        <f>IF(MID(E502,5,1)*1=2,$AG$58,$AF$58)</f>
        <v>1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customHeight="1">
      <c r="A503" s="2"/>
      <c r="B503" s="107">
        <v>758</v>
      </c>
      <c r="C503" s="31">
        <v>10</v>
      </c>
      <c r="D503" s="111" t="s">
        <v>21</v>
      </c>
      <c r="E503" s="2" t="s">
        <v>161</v>
      </c>
      <c r="F503" s="2"/>
      <c r="G503" s="2"/>
      <c r="H503" s="33"/>
      <c r="I503" s="173">
        <f>M503/AE503</f>
        <v>993.88620252588044</v>
      </c>
      <c r="J503" s="174">
        <f>AH503/AE503</f>
        <v>23.618723568216776</v>
      </c>
      <c r="K503" s="189">
        <f>RANK(I503,$I$76:$I$999)</f>
        <v>426</v>
      </c>
      <c r="L503" s="190">
        <f>RANK(I503,$I$461:$I$888)</f>
        <v>42</v>
      </c>
      <c r="M503" s="173">
        <f>SUM(N503:R503)</f>
        <v>27646.846925216967</v>
      </c>
      <c r="N503" s="174">
        <f>T503*(1+(IF((AG503+IF($D$62=1,15,0)+IF(F503="백어택",8,0))&gt;100,100,AG503+IF($D$62=1,15,0)+IF(F503="백어택",8,0))/100)*(AI503/100-1))</f>
        <v>24190.991059564847</v>
      </c>
      <c r="O503" s="174"/>
      <c r="P503" s="174"/>
      <c r="Q503" s="174"/>
      <c r="R503" s="175">
        <f>X503*(1+(IF((AG503+IF($D$62=1,15,0))&gt;100,100,AG503+IF($D$62=1,15,0))/100)*(AI503/100-1))</f>
        <v>3455.8558656521213</v>
      </c>
      <c r="S503" s="173">
        <f>SUM(T503:X503)</f>
        <v>21445.752812742739</v>
      </c>
      <c r="T503" s="174">
        <f>AL503*AW503*AX503*AY503*IF(F503="백어택",1.2,1)</f>
        <v>18765.033711149896</v>
      </c>
      <c r="U503" s="174"/>
      <c r="V503" s="174"/>
      <c r="W503" s="174"/>
      <c r="X503" s="175">
        <f>AL503*AS503+IF(AX503=1,AL503*AU503,AL503*AU503*2)</f>
        <v>2680.7191015928424</v>
      </c>
      <c r="Y503" s="173">
        <f>SUM(Z503:AD503)</f>
        <v>46108.368547396894</v>
      </c>
      <c r="Z503" s="174">
        <f>T503*$D$58/100</f>
        <v>40344.822478972281</v>
      </c>
      <c r="AA503" s="174"/>
      <c r="AB503" s="174"/>
      <c r="AC503" s="174"/>
      <c r="AD503" s="175">
        <f>X503*$D$58/100</f>
        <v>5763.5460684246118</v>
      </c>
      <c r="AE503" s="173">
        <f>AO503*(1-$D$20/100)*(1-$D$17/100)-AR503</f>
        <v>27.816913903176005</v>
      </c>
      <c r="AF503" s="174">
        <f>AP503</f>
        <v>36</v>
      </c>
      <c r="AG503" s="174">
        <f>IF($D$57&gt;100,100,$D$57)</f>
        <v>25.143699999999999</v>
      </c>
      <c r="AH503" s="174">
        <f>AQ503</f>
        <v>657</v>
      </c>
      <c r="AI503" s="174">
        <f>$D$58</f>
        <v>215</v>
      </c>
      <c r="AJ503" s="174">
        <f>10/6</f>
        <v>1.6666666666666667</v>
      </c>
      <c r="AK503" s="174">
        <f>SUM(AL503:AN503)</f>
        <v>13403.595507964212</v>
      </c>
      <c r="AL503" s="174">
        <f>(VLOOKUP(C503,$B$36:$AG$39,31,FALSE)+VLOOKUP(C503,$B$40:$AG$43,31,FALSE)*$D$54)*$D$59/100</f>
        <v>13403.595507964212</v>
      </c>
      <c r="AM503" s="174"/>
      <c r="AN503" s="174"/>
      <c r="AO503" s="176">
        <v>36</v>
      </c>
      <c r="AP503" s="174">
        <v>36</v>
      </c>
      <c r="AQ503" s="175">
        <f>VLOOKUP(C503,$B$45:$AG$48,31,FALSE)</f>
        <v>657</v>
      </c>
      <c r="AR503" s="31">
        <f>IF(LEFT(E503,1)*1=1,$S$71,$R$71)</f>
        <v>0</v>
      </c>
      <c r="AS503" s="2">
        <f>IF(LEFT(E503,1)*1=2,$U$71,$T$71)</f>
        <v>0.2</v>
      </c>
      <c r="AT503" s="33">
        <f>IF(LEFT(E503,1)*1=3,$W$71,$V$71)</f>
        <v>0</v>
      </c>
      <c r="AU503" s="31">
        <f>IF(MID(E503,3,1)*1=1,$Y$71,$X$71)</f>
        <v>0</v>
      </c>
      <c r="AV503" s="2">
        <f>IF(MID(E503,3,1)*1=2,$AA$71,$Z$71)</f>
        <v>0</v>
      </c>
      <c r="AW503" s="33">
        <f>IF(MID(E503,3,1)*1=3,$AC$71,$AB$71)</f>
        <v>1</v>
      </c>
      <c r="AX503" s="31">
        <f>IF(MID(E503,5,1)*1=1,$AE$71,$AD$71)</f>
        <v>1.4</v>
      </c>
      <c r="AY503" s="33">
        <f>IF(MID(E503,5,1)*1=2,$AG$71,$AF$71)</f>
        <v>1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customHeight="1">
      <c r="A504" s="2"/>
      <c r="B504" s="107">
        <v>347</v>
      </c>
      <c r="C504" s="31">
        <v>7</v>
      </c>
      <c r="D504" s="106" t="s">
        <v>20</v>
      </c>
      <c r="E504" s="2" t="s">
        <v>152</v>
      </c>
      <c r="F504" s="2" t="s">
        <v>149</v>
      </c>
      <c r="G504" s="2"/>
      <c r="H504" s="33"/>
      <c r="I504" s="173">
        <f>M504/AE504</f>
        <v>991.59967743900017</v>
      </c>
      <c r="J504" s="174">
        <f>AH504/AE504</f>
        <v>20.525336287912033</v>
      </c>
      <c r="K504" s="189">
        <f>RANK(I504,$I$76:$I$999)</f>
        <v>427</v>
      </c>
      <c r="L504" s="190" t="e">
        <f>RANK(I504,$I$76:$I$460)</f>
        <v>#N/A</v>
      </c>
      <c r="M504" s="173">
        <f>SUM(N504:R504)</f>
        <v>14831.479333815128</v>
      </c>
      <c r="N504" s="174">
        <f>T504*(1+(IF((AG504+IF($D$62=1,15,0)+IF(F504="백어택",8,0))&gt;100,100,(AG504+IF($D$62=1,15,0)+IF(F504="백어택",8,0)))/100)*((AI504/100-1)))</f>
        <v>9427.3660131551696</v>
      </c>
      <c r="O504" s="174">
        <f>U504*(1+(IF(($D$57+IF($D$62=1,15,0)+IF(F504="백어택",8,0))&gt;100,100,$D$57+IF($D$62=1,15,0)+IF(F504="백어택",8,0))/100)*($D$58/100-1))</f>
        <v>5404.1133206599579</v>
      </c>
      <c r="P504" s="174"/>
      <c r="Q504" s="174"/>
      <c r="R504" s="175"/>
      <c r="S504" s="173">
        <f>SUM(T504:X504)</f>
        <v>9782.6107126876723</v>
      </c>
      <c r="T504" s="174">
        <f>AL504*AV504*IF(F504="백어택",1.2,1)</f>
        <v>5869.8544276126031</v>
      </c>
      <c r="U504" s="174">
        <f>AM504*AX504*AY504*IF(F504="백어택",1.2,1)</f>
        <v>3912.7562850750687</v>
      </c>
      <c r="V504" s="174"/>
      <c r="W504" s="174"/>
      <c r="X504" s="175"/>
      <c r="Y504" s="173">
        <f>SUM(Z504:AD504)</f>
        <v>21032.613032278496</v>
      </c>
      <c r="Z504" s="174">
        <f>T504*$D$58/100</f>
        <v>12620.187019367097</v>
      </c>
      <c r="AA504" s="174">
        <f>U504*$D$58/100</f>
        <v>8412.4260129113973</v>
      </c>
      <c r="AB504" s="174"/>
      <c r="AC504" s="174"/>
      <c r="AD504" s="175"/>
      <c r="AE504" s="173">
        <f>AO504*(1-$D$17/100)-AR504</f>
        <v>14.957124</v>
      </c>
      <c r="AF504" s="174">
        <f>AP504</f>
        <v>36</v>
      </c>
      <c r="AG504" s="174">
        <f>IF($D$57+AU504&gt;100,100,$D$57+AU504)</f>
        <v>25.143699999999999</v>
      </c>
      <c r="AH504" s="174">
        <f>AQ504*AS504</f>
        <v>307</v>
      </c>
      <c r="AI504" s="174">
        <f>$D$58+$D$19</f>
        <v>282.85969999999998</v>
      </c>
      <c r="AJ504" s="174">
        <f>10*IF(AV504=1,1,5/4.5)/IF(AX504=1,5,3.5)</f>
        <v>2.2222222222222223</v>
      </c>
      <c r="AK504" s="174">
        <f>SUM(AL504:AN504)</f>
        <v>6521.6604751251143</v>
      </c>
      <c r="AL504" s="174">
        <f>(VLOOKUP(C504,$B$36:$AG$39,29,FALSE)+VLOOKUP(C504,$B$40:$AG$43,29,FALSE)*$D$54)*$D$59/100</f>
        <v>3261.0302375625574</v>
      </c>
      <c r="AM504" s="174">
        <f>(VLOOKUP(C504,$B$36:$AG$39,30,FALSE)+VLOOKUP(C504,$B$40:$AG$43,30,FALSE)*$D$54)*$D$59/100</f>
        <v>3260.6302375625573</v>
      </c>
      <c r="AN504" s="174"/>
      <c r="AO504" s="176">
        <v>18</v>
      </c>
      <c r="AP504" s="174">
        <v>36</v>
      </c>
      <c r="AQ504" s="175">
        <f>VLOOKUP(C504,$B$45:$AG$48,29,FALSE)</f>
        <v>307</v>
      </c>
      <c r="AR504" s="31">
        <f>IF(LEFT(E504,1)*1=1,$S$70,$R$70)</f>
        <v>3</v>
      </c>
      <c r="AS504" s="2">
        <f>IF(LEFT(E504,1)*1=2,$U$70,$T$70)</f>
        <v>1</v>
      </c>
      <c r="AT504" s="33">
        <f>IF(LEFT(E504,1)*1=3,$W$70,$V$70)</f>
        <v>0</v>
      </c>
      <c r="AU504" s="31">
        <f>IF(MID(E504,3,1)*1=1,$Y$70,$X$70)</f>
        <v>0</v>
      </c>
      <c r="AV504" s="2">
        <f>IF(MID(E504,3,1)*1=2,$AA$70,$Z$70)</f>
        <v>1.5</v>
      </c>
      <c r="AW504" s="33">
        <f>IF(MID(E504,3,1)*1=3,$AC$70,$AB$70)</f>
        <v>0</v>
      </c>
      <c r="AX504" s="31">
        <f>IF(MID(E504,5,1)*1=1,$AE$70,$AD$70)</f>
        <v>1</v>
      </c>
      <c r="AY504" s="33">
        <f>IF(MID(E504,5,1)*1=2,$AG$70,$AF$70)</f>
        <v>1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customHeight="1">
      <c r="A505" s="2"/>
      <c r="B505" s="107">
        <v>811</v>
      </c>
      <c r="C505" s="31">
        <v>4</v>
      </c>
      <c r="D505" s="111" t="s">
        <v>21</v>
      </c>
      <c r="E505" s="2" t="s">
        <v>148</v>
      </c>
      <c r="F505" s="2" t="s">
        <v>149</v>
      </c>
      <c r="G505" s="2"/>
      <c r="H505" s="33"/>
      <c r="I505" s="173">
        <f>M505/AE505</f>
        <v>991.25796485504486</v>
      </c>
      <c r="J505" s="174">
        <f>AH505/AE505</f>
        <v>11.550671241513907</v>
      </c>
      <c r="K505" s="189">
        <f>RANK(I505,$I$76:$I$999)</f>
        <v>428</v>
      </c>
      <c r="L505" s="190">
        <f>RANK(I505,$I$461:$I$888)</f>
        <v>44</v>
      </c>
      <c r="M505" s="173">
        <f>SUM(N505:R505)</f>
        <v>21626.189675079979</v>
      </c>
      <c r="N505" s="174">
        <f>T505*(1+(IF((AG505+IF($D$62=1,15,0)+IF(F505="백어택",8,0))&gt;100,100,AG505+IF($D$62=1,15,0)+IF(F505="백어택",8,0))/100)*(AI505/100-1))</f>
        <v>21626.189675079979</v>
      </c>
      <c r="O505" s="174"/>
      <c r="P505" s="174"/>
      <c r="Q505" s="174"/>
      <c r="R505" s="175">
        <f>X505*(1+(IF((AG505+IF($D$62=1,15,0))&gt;100,100,AG505+IF($D$62=1,15,0))/100)*(AI505/100-1))</f>
        <v>0</v>
      </c>
      <c r="S505" s="173">
        <f>SUM(T505:X505)</f>
        <v>15658.074609557054</v>
      </c>
      <c r="T505" s="174">
        <f>AL505*AW505*AX505*AY505*IF(F505="백어택",1.2,1)</f>
        <v>15658.074609557054</v>
      </c>
      <c r="U505" s="174"/>
      <c r="V505" s="174"/>
      <c r="W505" s="174"/>
      <c r="X505" s="175">
        <f>AL505*AS505+IF(AX505=1,AL505*AU505,AL505*AU505*2)</f>
        <v>0</v>
      </c>
      <c r="Y505" s="173">
        <f>SUM(Z505:AD505)</f>
        <v>33664.86041054767</v>
      </c>
      <c r="Z505" s="174">
        <f>T505*$D$58/100</f>
        <v>33664.86041054767</v>
      </c>
      <c r="AA505" s="174"/>
      <c r="AB505" s="174"/>
      <c r="AC505" s="174"/>
      <c r="AD505" s="175">
        <f>X505*$D$58/100</f>
        <v>0</v>
      </c>
      <c r="AE505" s="173">
        <f>AO505*(1-$D$20/100)*(1-$D$17/100)-AR505</f>
        <v>21.816913903176005</v>
      </c>
      <c r="AF505" s="174">
        <f>AP505</f>
        <v>36</v>
      </c>
      <c r="AG505" s="174">
        <f>IF($D$57&gt;100,100,$D$57)</f>
        <v>25.143699999999999</v>
      </c>
      <c r="AH505" s="174">
        <f>AQ505</f>
        <v>252</v>
      </c>
      <c r="AI505" s="174">
        <f>$D$58</f>
        <v>215</v>
      </c>
      <c r="AJ505" s="174">
        <f>10/6</f>
        <v>1.6666666666666667</v>
      </c>
      <c r="AK505" s="174">
        <f>SUM(AL505:AN505)</f>
        <v>13048.395507964213</v>
      </c>
      <c r="AL505" s="174">
        <f>(VLOOKUP(C505,$B$36:$AG$39,31,FALSE)+VLOOKUP(C505,$B$40:$AG$43,31,FALSE)*$D$54)*$D$59/100</f>
        <v>13048.395507964213</v>
      </c>
      <c r="AM505" s="174"/>
      <c r="AN505" s="174"/>
      <c r="AO505" s="176">
        <v>36</v>
      </c>
      <c r="AP505" s="174">
        <v>36</v>
      </c>
      <c r="AQ505" s="175">
        <f>VLOOKUP(C505,$B$45:$AG$48,31,FALSE)</f>
        <v>252</v>
      </c>
      <c r="AR505" s="31">
        <f>IF(LEFT(E505,1)*1=1,$S$71,$R$71)</f>
        <v>6</v>
      </c>
      <c r="AS505" s="2">
        <f>IF(LEFT(E505,1)*1=2,$U$71,$T$71)</f>
        <v>0</v>
      </c>
      <c r="AT505" s="33">
        <f>IF(LEFT(E505,1)*1=3,$W$71,$V$71)</f>
        <v>0</v>
      </c>
      <c r="AU505" s="31">
        <f>IF(MID(E505,3,1)*1=1,$Y$71,$X$71)</f>
        <v>0</v>
      </c>
      <c r="AV505" s="2">
        <f>IF(MID(E505,3,1)*1=2,$AA$71,$Z$71)</f>
        <v>0</v>
      </c>
      <c r="AW505" s="33">
        <f>IF(MID(E505,3,1)*1=3,$AC$71,$AB$71)</f>
        <v>1</v>
      </c>
      <c r="AX505" s="31">
        <f>IF(MID(E505,5,1)*1=1,$AE$71,$AD$71)</f>
        <v>1</v>
      </c>
      <c r="AY505" s="33">
        <f>IF(MID(E505,5,1)*1=2,$AG$71,$AF$71)</f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customHeight="1">
      <c r="A506" s="2"/>
      <c r="B506" s="107">
        <v>606</v>
      </c>
      <c r="C506" s="31">
        <v>10</v>
      </c>
      <c r="D506" s="111" t="s">
        <v>14</v>
      </c>
      <c r="E506" s="2" t="s">
        <v>92</v>
      </c>
      <c r="F506" s="2" t="s">
        <v>149</v>
      </c>
      <c r="G506" s="2"/>
      <c r="H506" s="33" t="s">
        <v>80</v>
      </c>
      <c r="I506" s="173">
        <f>M506/AE506</f>
        <v>990.91608973280893</v>
      </c>
      <c r="J506" s="174">
        <f>AH506/AE506</f>
        <v>23.618723568216776</v>
      </c>
      <c r="K506" s="189">
        <f>RANK(I506,$I$76:$I$999)</f>
        <v>429</v>
      </c>
      <c r="L506" s="190">
        <f>RANK(I506,$I$461:$I$888)</f>
        <v>45</v>
      </c>
      <c r="M506" s="173">
        <f>SUM(N506:R506)</f>
        <v>27564.227553369376</v>
      </c>
      <c r="N506" s="174">
        <f>T506*(1+(IF((AG506+IF($D$62=1,15,0)+IF(F506="백어택",8,0))&gt;100,100,AG506+IF($D$62=1,15,0)+IF(F506="백어택",8,0))/100)*(AI506/100-1))</f>
        <v>8269.2126452784014</v>
      </c>
      <c r="O506" s="174">
        <f>U506*(1+((IF((AG506+IF($D$62=1,15,0)+IF(F506="백어택",8,0))&gt;100,100,AG506+IF($D$62=1,15,0)+IF(F506="백어택",8,0))/100)*(AI506/100-1)))</f>
        <v>8269.2126452784014</v>
      </c>
      <c r="P506" s="174">
        <f>V506*(1+(IF((AG506+IF($D$62=1,15,0)+IF(F506="백어택",8,0))&gt;100,100,AG506+IF($D$62=1,15,0)+IF(F506="백어택",8,0))/100)*(AI506/100-1))</f>
        <v>11025.802262812575</v>
      </c>
      <c r="Q506" s="174">
        <f>W506*(1+(IF((AG506+IF($D$62=1,15,0)+IF(F506="백어택",8,0))&gt;100,100,AG506+IF($D$62=1,15,0)+IF(F506="백어택",8,0))/100)*(AI506/100-1))</f>
        <v>0</v>
      </c>
      <c r="R506" s="175"/>
      <c r="S506" s="173">
        <f>SUM(T506:X506)</f>
        <v>19957.409884497829</v>
      </c>
      <c r="T506" s="174">
        <f>AL506*IF(H506="근접",AR506,1)*AU506*AY506*IF(F506="백어택",1.2,1)</f>
        <v>5987.1826941045738</v>
      </c>
      <c r="U506" s="174">
        <f>AM506*IF(H506="근접",AR506,1)*AU506*AY506*IF(F506="백어택",1.2,1)</f>
        <v>5987.1826941045738</v>
      </c>
      <c r="V506" s="174">
        <f>AN506*IF(H506="근접",AR506,1)*AU506*AY506*IF(F506="백어택",1.2,1)</f>
        <v>7983.0444962886795</v>
      </c>
      <c r="W506" s="174">
        <f>(AL506+AM506+AN506)*IF(H506="근접",AR506,1)*AU506*IF(AX506=1,0,0.6)*IF(F506="백어택",1.2,1)</f>
        <v>0</v>
      </c>
      <c r="X506" s="175"/>
      <c r="Y506" s="173">
        <f>SUM(Z506:AD506)</f>
        <v>42908.431251670321</v>
      </c>
      <c r="Z506" s="174">
        <f>T506*AI506/100</f>
        <v>12872.442792324833</v>
      </c>
      <c r="AA506" s="174">
        <f>U506*AI506/100</f>
        <v>12872.442792324833</v>
      </c>
      <c r="AB506" s="174">
        <f>V506*AI506/100</f>
        <v>17163.545667020659</v>
      </c>
      <c r="AC506" s="174">
        <f>W506*AI506/100</f>
        <v>0</v>
      </c>
      <c r="AD506" s="175"/>
      <c r="AE506" s="173">
        <f>AO506*(1-$D$20/100)*(1-$D$17/100)-AW506</f>
        <v>27.816913903176005</v>
      </c>
      <c r="AF506" s="174">
        <f>AP506</f>
        <v>36</v>
      </c>
      <c r="AG506" s="174">
        <f>IF($D$57&gt;100,100,$D$57)</f>
        <v>25.143699999999999</v>
      </c>
      <c r="AH506" s="174">
        <f>AQ506*AS506</f>
        <v>657</v>
      </c>
      <c r="AI506" s="174">
        <f>$D$58</f>
        <v>215</v>
      </c>
      <c r="AJ506" s="174">
        <f>10/3</f>
        <v>3.3333333333333335</v>
      </c>
      <c r="AK506" s="174">
        <f>SUM(AL506:AN506)</f>
        <v>9239.541613193438</v>
      </c>
      <c r="AL506" s="174">
        <f>(IF(H506="근접",$D$61*(VLOOKUP(C506,$B$36:$AG$39,19,FALSE)+VLOOKUP(C506,$B$40:$AG$43,19,FALSE)*$D$54),$D$60*(VLOOKUP(C506,$B$36:$AG$39,19,FALSE)+VLOOKUP(C506,$B$40:$AG$43,19,FALSE)*$D$54)))*$D$59/100</f>
        <v>2771.8438398632284</v>
      </c>
      <c r="AM506" s="174">
        <f>(IF(H506="근접",$D$61*(VLOOKUP(C506,$B$36:$AG$39,20,FALSE)+VLOOKUP(C506,$B$40:$AG$43,20,FALSE)*$D$54),$D$60*(VLOOKUP(C506,$B$36:$AG$39,20,FALSE)+VLOOKUP(C506,$B$40:$AG$43,20,FALSE)*$D$54)))*$D$59/100</f>
        <v>2771.8438398632284</v>
      </c>
      <c r="AN506" s="174">
        <f>(IF(H506="근접",$D$61*(VLOOKUP(C506,$B$36:$AG$39,21,FALSE)+VLOOKUP(C506,$B$40:$AG$43,21,FALSE)*$D$54),$D$60*(VLOOKUP(C506,$B$36:$AG$39,21,FALSE)+VLOOKUP(C506,$B$40:$AG$43,21,FALSE)*$D$54)))*$D$59/100</f>
        <v>3695.8539334669813</v>
      </c>
      <c r="AO506" s="176">
        <v>36</v>
      </c>
      <c r="AP506" s="174">
        <v>36</v>
      </c>
      <c r="AQ506" s="175">
        <f>VLOOKUP(C506,$B$45:$AA$48,19,FALSE)</f>
        <v>657</v>
      </c>
      <c r="AR506" s="31">
        <f>IF(LEFT(E506,1)*1=1,$S$64,$R$64)</f>
        <v>1</v>
      </c>
      <c r="AS506" s="2">
        <f>IF(LEFT(E506,1)*1=2,$U$64,$T$64)</f>
        <v>1</v>
      </c>
      <c r="AT506" s="33">
        <f>IF(LEFT(E506,1)*1=3,$W$64,$V$64)</f>
        <v>0</v>
      </c>
      <c r="AU506" s="31">
        <f>IF(MID(E506,3,1)*1=1,$Y$64,$X$64)</f>
        <v>1</v>
      </c>
      <c r="AV506" s="2">
        <f>IF(MID(E506,3,1)*1=2,$AA$64,$Z$64)</f>
        <v>0</v>
      </c>
      <c r="AW506" s="33">
        <f>IF(MID(E506,3,1)*1=3,$AC$64,$AB$64)</f>
        <v>0</v>
      </c>
      <c r="AX506" s="31">
        <f>IF(MID(E506,5,1)*1=1,$AE$64,$AD$64)</f>
        <v>1</v>
      </c>
      <c r="AY506" s="33">
        <f>IF(MID(E506,5,1)*1=2,$AG$64,$AF$64)</f>
        <v>1.8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customHeight="1">
      <c r="A507" s="2"/>
      <c r="B507" s="107">
        <v>609</v>
      </c>
      <c r="C507" s="31">
        <v>10</v>
      </c>
      <c r="D507" s="111" t="s">
        <v>14</v>
      </c>
      <c r="E507" s="2" t="s">
        <v>151</v>
      </c>
      <c r="F507" s="2" t="s">
        <v>149</v>
      </c>
      <c r="G507" s="2"/>
      <c r="H507" s="33" t="s">
        <v>80</v>
      </c>
      <c r="I507" s="173">
        <f>M507/AE507</f>
        <v>990.91608973280893</v>
      </c>
      <c r="J507" s="174">
        <f>AH507/AE507</f>
        <v>23.618723568216776</v>
      </c>
      <c r="K507" s="189">
        <f>RANK(I507,$I$76:$I$999)</f>
        <v>429</v>
      </c>
      <c r="L507" s="190">
        <f>RANK(I507,$I$461:$I$888)</f>
        <v>45</v>
      </c>
      <c r="M507" s="173">
        <f>SUM(N507:R507)</f>
        <v>27564.227553369376</v>
      </c>
      <c r="N507" s="174">
        <f>T507*(1+(IF((AG507+IF($D$62=1,15,0)+IF(F507="백어택",8,0))&gt;100,100,AG507+IF($D$62=1,15,0)+IF(F507="백어택",8,0))/100)*(AI507/100-1))</f>
        <v>8269.2126452784014</v>
      </c>
      <c r="O507" s="174">
        <f>U507*(1+((IF((AG507+IF($D$62=1,15,0)+IF(F507="백어택",8,0))&gt;100,100,AG507+IF($D$62=1,15,0)+IF(F507="백어택",8,0))/100)*(AI507/100-1)))</f>
        <v>8269.2126452784014</v>
      </c>
      <c r="P507" s="174">
        <f>V507*(1+(IF((AG507+IF($D$62=1,15,0)+IF(F507="백어택",8,0))&gt;100,100,AG507+IF($D$62=1,15,0)+IF(F507="백어택",8,0))/100)*(AI507/100-1))</f>
        <v>11025.802262812575</v>
      </c>
      <c r="Q507" s="174">
        <f>W507*(1+(IF((AG507+IF($D$62=1,15,0)+IF(F507="백어택",8,0))&gt;100,100,AG507+IF($D$62=1,15,0)+IF(F507="백어택",8,0))/100)*(AI507/100-1))</f>
        <v>0</v>
      </c>
      <c r="R507" s="175"/>
      <c r="S507" s="173">
        <f>SUM(T507:X507)</f>
        <v>19957.409884497829</v>
      </c>
      <c r="T507" s="174">
        <f>AL507*IF(H507="근접",AR507,1)*AU507*AY507*IF(F507="백어택",1.2,1)</f>
        <v>5987.1826941045738</v>
      </c>
      <c r="U507" s="174">
        <f>AM507*IF(H507="근접",AR507,1)*AU507*AY507*IF(F507="백어택",1.2,1)</f>
        <v>5987.1826941045738</v>
      </c>
      <c r="V507" s="174">
        <f>AN507*IF(H507="근접",AR507,1)*AU507*AY507*IF(F507="백어택",1.2,1)</f>
        <v>7983.0444962886795</v>
      </c>
      <c r="W507" s="174">
        <f>(AL507+AM507+AN507)*IF(H507="근접",AR507,1)*AU507*IF(AX507=1,0,0.6)*IF(F507="백어택",1.2,1)</f>
        <v>0</v>
      </c>
      <c r="X507" s="175"/>
      <c r="Y507" s="173">
        <f>SUM(Z507:AD507)</f>
        <v>42908.431251670321</v>
      </c>
      <c r="Z507" s="174">
        <f>T507*AI507/100</f>
        <v>12872.442792324833</v>
      </c>
      <c r="AA507" s="174">
        <f>U507*AI507/100</f>
        <v>12872.442792324833</v>
      </c>
      <c r="AB507" s="174">
        <f>V507*AI507/100</f>
        <v>17163.545667020659</v>
      </c>
      <c r="AC507" s="174">
        <f>W507*AI507/100</f>
        <v>0</v>
      </c>
      <c r="AD507" s="175"/>
      <c r="AE507" s="173">
        <f>AO507*(1-$D$20/100)*(1-$D$17/100)-AW507</f>
        <v>27.816913903176005</v>
      </c>
      <c r="AF507" s="174">
        <f>AP507</f>
        <v>36</v>
      </c>
      <c r="AG507" s="174">
        <f>IF($D$57&gt;100,100,$D$57)</f>
        <v>25.143699999999999</v>
      </c>
      <c r="AH507" s="174">
        <f>AQ507*AS507</f>
        <v>657</v>
      </c>
      <c r="AI507" s="174">
        <f>$D$58</f>
        <v>215</v>
      </c>
      <c r="AJ507" s="174">
        <f>10/3</f>
        <v>3.3333333333333335</v>
      </c>
      <c r="AK507" s="174">
        <f>SUM(AL507:AN507)</f>
        <v>9239.541613193438</v>
      </c>
      <c r="AL507" s="174">
        <f>(IF(H507="근접",$D$61*(VLOOKUP(C507,$B$36:$AG$39,19,FALSE)+VLOOKUP(C507,$B$40:$AG$43,19,FALSE)*$D$54),$D$60*(VLOOKUP(C507,$B$36:$AG$39,19,FALSE)+VLOOKUP(C507,$B$40:$AG$43,19,FALSE)*$D$54)))*$D$59/100</f>
        <v>2771.8438398632284</v>
      </c>
      <c r="AM507" s="174">
        <f>(IF(H507="근접",$D$61*(VLOOKUP(C507,$B$36:$AG$39,20,FALSE)+VLOOKUP(C507,$B$40:$AG$43,20,FALSE)*$D$54),$D$60*(VLOOKUP(C507,$B$36:$AG$39,20,FALSE)+VLOOKUP(C507,$B$40:$AG$43,20,FALSE)*$D$54)))*$D$59/100</f>
        <v>2771.8438398632284</v>
      </c>
      <c r="AN507" s="174">
        <f>(IF(H507="근접",$D$61*(VLOOKUP(C507,$B$36:$AG$39,21,FALSE)+VLOOKUP(C507,$B$40:$AG$43,21,FALSE)*$D$54),$D$60*(VLOOKUP(C507,$B$36:$AG$39,21,FALSE)+VLOOKUP(C507,$B$40:$AG$43,21,FALSE)*$D$54)))*$D$59/100</f>
        <v>3695.8539334669813</v>
      </c>
      <c r="AO507" s="176">
        <v>36</v>
      </c>
      <c r="AP507" s="174">
        <v>36</v>
      </c>
      <c r="AQ507" s="175">
        <f>VLOOKUP(C507,$B$45:$AA$48,19,FALSE)</f>
        <v>657</v>
      </c>
      <c r="AR507" s="31">
        <f>IF(LEFT(E507,1)*1=1,$S$64,$R$64)</f>
        <v>1.2</v>
      </c>
      <c r="AS507" s="2">
        <f>IF(LEFT(E507,1)*1=2,$U$64,$T$64)</f>
        <v>1</v>
      </c>
      <c r="AT507" s="33">
        <f>IF(LEFT(E507,1)*1=3,$W$64,$V$64)</f>
        <v>0</v>
      </c>
      <c r="AU507" s="31">
        <f>IF(MID(E507,3,1)*1=1,$Y$64,$X$64)</f>
        <v>1</v>
      </c>
      <c r="AV507" s="2">
        <f>IF(MID(E507,3,1)*1=2,$AA$64,$Z$64)</f>
        <v>0</v>
      </c>
      <c r="AW507" s="33">
        <f>IF(MID(E507,3,1)*1=3,$AC$64,$AB$64)</f>
        <v>0</v>
      </c>
      <c r="AX507" s="31">
        <f>IF(MID(E507,5,1)*1=1,$AE$64,$AD$64)</f>
        <v>1</v>
      </c>
      <c r="AY507" s="33">
        <f>IF(MID(E507,5,1)*1=2,$AG$64,$AF$64)</f>
        <v>1.8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customHeight="1">
      <c r="A508" s="2"/>
      <c r="B508" s="107">
        <v>612</v>
      </c>
      <c r="C508" s="31">
        <v>10</v>
      </c>
      <c r="D508" s="111" t="s">
        <v>14</v>
      </c>
      <c r="E508" s="2" t="s">
        <v>99</v>
      </c>
      <c r="F508" s="2" t="s">
        <v>149</v>
      </c>
      <c r="G508" s="2"/>
      <c r="H508" s="33" t="s">
        <v>80</v>
      </c>
      <c r="I508" s="173">
        <f>M508/AE508</f>
        <v>990.91608973280893</v>
      </c>
      <c r="J508" s="174">
        <f>AH508/AE508</f>
        <v>11.809361784108388</v>
      </c>
      <c r="K508" s="189">
        <f>RANK(I508,$I$76:$I$999)</f>
        <v>429</v>
      </c>
      <c r="L508" s="190">
        <f>RANK(I508,$I$461:$I$888)</f>
        <v>45</v>
      </c>
      <c r="M508" s="173">
        <f>SUM(N508:R508)</f>
        <v>27564.227553369376</v>
      </c>
      <c r="N508" s="174">
        <f>T508*(1+(IF((AG508+IF($D$62=1,15,0)+IF(F508="백어택",8,0))&gt;100,100,AG508+IF($D$62=1,15,0)+IF(F508="백어택",8,0))/100)*(AI508/100-1))</f>
        <v>8269.2126452784014</v>
      </c>
      <c r="O508" s="174">
        <f>U508*(1+((IF((AG508+IF($D$62=1,15,0)+IF(F508="백어택",8,0))&gt;100,100,AG508+IF($D$62=1,15,0)+IF(F508="백어택",8,0))/100)*(AI508/100-1)))</f>
        <v>8269.2126452784014</v>
      </c>
      <c r="P508" s="174">
        <f>V508*(1+(IF((AG508+IF($D$62=1,15,0)+IF(F508="백어택",8,0))&gt;100,100,AG508+IF($D$62=1,15,0)+IF(F508="백어택",8,0))/100)*(AI508/100-1))</f>
        <v>11025.802262812575</v>
      </c>
      <c r="Q508" s="174">
        <f>W508*(1+(IF((AG508+IF($D$62=1,15,0)+IF(F508="백어택",8,0))&gt;100,100,AG508+IF($D$62=1,15,0)+IF(F508="백어택",8,0))/100)*(AI508/100-1))</f>
        <v>0</v>
      </c>
      <c r="R508" s="175"/>
      <c r="S508" s="173">
        <f>SUM(T508:X508)</f>
        <v>19957.409884497829</v>
      </c>
      <c r="T508" s="174">
        <f>AL508*IF(H508="근접",AR508,1)*AU508*AY508*IF(F508="백어택",1.2,1)</f>
        <v>5987.1826941045738</v>
      </c>
      <c r="U508" s="174">
        <f>AM508*IF(H508="근접",AR508,1)*AU508*AY508*IF(F508="백어택",1.2,1)</f>
        <v>5987.1826941045738</v>
      </c>
      <c r="V508" s="174">
        <f>AN508*IF(H508="근접",AR508,1)*AU508*AY508*IF(F508="백어택",1.2,1)</f>
        <v>7983.0444962886795</v>
      </c>
      <c r="W508" s="174">
        <f>(AL508+AM508+AN508)*IF(H508="근접",AR508,1)*AU508*IF(AX508=1,0,0.6)*IF(F508="백어택",1.2,1)</f>
        <v>0</v>
      </c>
      <c r="X508" s="175"/>
      <c r="Y508" s="173">
        <f>SUM(Z508:AD508)</f>
        <v>42908.431251670321</v>
      </c>
      <c r="Z508" s="174">
        <f>T508*AI508/100</f>
        <v>12872.442792324833</v>
      </c>
      <c r="AA508" s="174">
        <f>U508*AI508/100</f>
        <v>12872.442792324833</v>
      </c>
      <c r="AB508" s="174">
        <f>V508*AI508/100</f>
        <v>17163.545667020659</v>
      </c>
      <c r="AC508" s="174">
        <f>W508*AI508/100</f>
        <v>0</v>
      </c>
      <c r="AD508" s="175"/>
      <c r="AE508" s="173">
        <f>AO508*(1-$D$20/100)*(1-$D$17/100)-AW508</f>
        <v>27.816913903176005</v>
      </c>
      <c r="AF508" s="174">
        <f>AP508</f>
        <v>36</v>
      </c>
      <c r="AG508" s="174">
        <f>IF($D$57&gt;100,100,$D$57)</f>
        <v>25.143699999999999</v>
      </c>
      <c r="AH508" s="174">
        <f>AQ508*AS508</f>
        <v>328.5</v>
      </c>
      <c r="AI508" s="174">
        <f>$D$58</f>
        <v>215</v>
      </c>
      <c r="AJ508" s="174">
        <f>10/3</f>
        <v>3.3333333333333335</v>
      </c>
      <c r="AK508" s="174">
        <f>SUM(AL508:AN508)</f>
        <v>9239.541613193438</v>
      </c>
      <c r="AL508" s="174">
        <f>(IF(H508="근접",$D$61*(VLOOKUP(C508,$B$36:$AG$39,19,FALSE)+VLOOKUP(C508,$B$40:$AG$43,19,FALSE)*$D$54),$D$60*(VLOOKUP(C508,$B$36:$AG$39,19,FALSE)+VLOOKUP(C508,$B$40:$AG$43,19,FALSE)*$D$54)))*$D$59/100</f>
        <v>2771.8438398632284</v>
      </c>
      <c r="AM508" s="174">
        <f>(IF(H508="근접",$D$61*(VLOOKUP(C508,$B$36:$AG$39,20,FALSE)+VLOOKUP(C508,$B$40:$AG$43,20,FALSE)*$D$54),$D$60*(VLOOKUP(C508,$B$36:$AG$39,20,FALSE)+VLOOKUP(C508,$B$40:$AG$43,20,FALSE)*$D$54)))*$D$59/100</f>
        <v>2771.8438398632284</v>
      </c>
      <c r="AN508" s="174">
        <f>(IF(H508="근접",$D$61*(VLOOKUP(C508,$B$36:$AG$39,21,FALSE)+VLOOKUP(C508,$B$40:$AG$43,21,FALSE)*$D$54),$D$60*(VLOOKUP(C508,$B$36:$AG$39,21,FALSE)+VLOOKUP(C508,$B$40:$AG$43,21,FALSE)*$D$54)))*$D$59/100</f>
        <v>3695.8539334669813</v>
      </c>
      <c r="AO508" s="176">
        <v>36</v>
      </c>
      <c r="AP508" s="174">
        <v>36</v>
      </c>
      <c r="AQ508" s="175">
        <f>VLOOKUP(C508,$B$45:$AA$48,19,FALSE)</f>
        <v>657</v>
      </c>
      <c r="AR508" s="31">
        <f>IF(LEFT(E508,1)*1=1,$S$64,$R$64)</f>
        <v>1</v>
      </c>
      <c r="AS508" s="2">
        <f>IF(LEFT(E508,1)*1=2,$U$64,$T$64)</f>
        <v>0.5</v>
      </c>
      <c r="AT508" s="33">
        <f>IF(LEFT(E508,1)*1=3,$W$64,$V$64)</f>
        <v>0</v>
      </c>
      <c r="AU508" s="31">
        <f>IF(MID(E508,3,1)*1=1,$Y$64,$X$64)</f>
        <v>1</v>
      </c>
      <c r="AV508" s="2">
        <f>IF(MID(E508,3,1)*1=2,$AA$64,$Z$64)</f>
        <v>0</v>
      </c>
      <c r="AW508" s="33">
        <f>IF(MID(E508,3,1)*1=3,$AC$64,$AB$64)</f>
        <v>0</v>
      </c>
      <c r="AX508" s="31">
        <f>IF(MID(E508,5,1)*1=1,$AE$64,$AD$64)</f>
        <v>1</v>
      </c>
      <c r="AY508" s="33">
        <f>IF(MID(E508,5,1)*1=2,$AG$64,$AF$64)</f>
        <v>1.8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customHeight="1">
      <c r="A509" s="2"/>
      <c r="B509" s="107">
        <v>400</v>
      </c>
      <c r="C509" s="31">
        <v>7</v>
      </c>
      <c r="D509" s="111" t="s">
        <v>8</v>
      </c>
      <c r="E509" s="2" t="s">
        <v>91</v>
      </c>
      <c r="F509" s="2"/>
      <c r="G509" s="2"/>
      <c r="H509" s="33" t="s">
        <v>81</v>
      </c>
      <c r="I509" s="173">
        <f>M509/AE509</f>
        <v>989.1386627150863</v>
      </c>
      <c r="J509" s="174">
        <f>AH509/AE509</f>
        <v>24.957700361128268</v>
      </c>
      <c r="K509" s="189">
        <f>RANK(I509,$I$76:$I$999)</f>
        <v>432</v>
      </c>
      <c r="L509" s="190">
        <f>RANK(I509,$I$461:$I$888)</f>
        <v>48</v>
      </c>
      <c r="M509" s="173">
        <f>SUM(N509:R509)</f>
        <v>14386.635361838456</v>
      </c>
      <c r="N509" s="174">
        <f>T509*(1+(IF((AG509+IF($D$62=1,15,0)+IF(F509="백어택",8,0))&gt;100,100,AG509+IF($D$62=1,15,0)+IF(F509="백어택",8,0))/100)*($D$58/100-1))</f>
        <v>6328.5236320879167</v>
      </c>
      <c r="O509" s="174">
        <f>U509*(1+((IF(AG509+IF($D$62=1,15,0)+IF(F509="백어택",8,0)&gt;100,100,AG509+IF($D$62=1,15,0)+IF(F509="백어택",8,0))/100)*(AI509/100-1)))</f>
        <v>8058.1117297505389</v>
      </c>
      <c r="P509" s="174">
        <f>V509*(1+(IF(AG509+IF($D$62=1,15,0)+IF(F509="백어택",8,0)&gt;100,100,AG509+IF($D$62=1,15,0)+IF(F509="백어택",8,0))/100)*(AI509/100-1))</f>
        <v>0</v>
      </c>
      <c r="Q509" s="174"/>
      <c r="R509" s="175"/>
      <c r="S509" s="173">
        <f>SUM(T509:X509)</f>
        <v>11159.761784467213</v>
      </c>
      <c r="T509" s="174">
        <f>AL509*IF(H509="근접",AR509,1)*AU509*AY509*IF(F509="백어택",1.2,1)</f>
        <v>4909.0572190916564</v>
      </c>
      <c r="U509" s="174">
        <f>AM509*IF(H509="근접",AR509,1)*AU509*AY509*IF(F509="백어택",1.2,1)</f>
        <v>6250.7045653755558</v>
      </c>
      <c r="V509" s="174">
        <f>IF(AX509=1,0,AM509*IF(H509="근접",AR509,1)*AU509*AY509)*IF(F509="백어택",1.2,1)</f>
        <v>0</v>
      </c>
      <c r="W509" s="174"/>
      <c r="X509" s="175"/>
      <c r="Y509" s="173">
        <f>SUM(Z509:AD509)</f>
        <v>23993.487836604509</v>
      </c>
      <c r="Z509" s="174">
        <f>T509*$D$58/100</f>
        <v>10554.473021047063</v>
      </c>
      <c r="AA509" s="174">
        <f>U509*AI509/100</f>
        <v>13439.014815557446</v>
      </c>
      <c r="AB509" s="174">
        <f>V509*AI509/100</f>
        <v>0</v>
      </c>
      <c r="AC509" s="174"/>
      <c r="AD509" s="175"/>
      <c r="AE509" s="173">
        <f>AO509*(1-$D$20/100)*(1-$D$17/100)-AW509</f>
        <v>14.544609268784001</v>
      </c>
      <c r="AF509" s="174">
        <f>AP509</f>
        <v>36</v>
      </c>
      <c r="AG509" s="174">
        <f>IF($D$57&gt;100,100,$D$57)</f>
        <v>25.143699999999999</v>
      </c>
      <c r="AH509" s="174">
        <f>IF(AX509=1,AQ509,AQ509*1.4)</f>
        <v>363</v>
      </c>
      <c r="AI509" s="174">
        <f>$D$58</f>
        <v>215</v>
      </c>
      <c r="AJ509" s="174">
        <f>10/6/AX509</f>
        <v>1.6666666666666667</v>
      </c>
      <c r="AK509" s="174">
        <f>SUM(AL509:AN509)</f>
        <v>11159.761784467213</v>
      </c>
      <c r="AL509" s="174">
        <f>(IF(H509="근접",$D$61*(VLOOKUP(C509,$B$36:$AG$39,9,FALSE)+VLOOKUP(C509,$B$40:$AG$43,9,FALSE)*$D$54),$D$60*(VLOOKUP(C509,$B$36:$AG$39,9,FALSE)+VLOOKUP(C509,$B$40:$AG$43,9,FALSE)*$D$54)))*$D$59/100</f>
        <v>4909.0572190916564</v>
      </c>
      <c r="AM509" s="174">
        <f>(IF(H509="근접",$D$61*(VLOOKUP(C509,$B$36:$AG$39,10,FALSE)+VLOOKUP(C509,$B$40:$AG$43,10,FALSE)*$D$54),$D$60*(VLOOKUP(C509,$B$36:$AG$39,10,FALSE)+VLOOKUP(C509,$B$40:$AG$43,10,FALSE)*$D$54)))*$D$59/100</f>
        <v>6250.7045653755558</v>
      </c>
      <c r="AN509" s="174"/>
      <c r="AO509" s="176">
        <v>24</v>
      </c>
      <c r="AP509" s="174">
        <v>36</v>
      </c>
      <c r="AQ509" s="175">
        <f>VLOOKUP(C509,$B$45:$AA$48,9,FALSE)</f>
        <v>363</v>
      </c>
      <c r="AR509" s="31">
        <f>IF(LEFT(E509,1)*1=1,$S$58,$R$58)</f>
        <v>1</v>
      </c>
      <c r="AS509" s="2">
        <f>IF(LEFT(E509,1)*1=2,$U$58,$T$58)</f>
        <v>0</v>
      </c>
      <c r="AT509" s="33">
        <f>IF(LEFT(E509,1)*1=3,$W$58,$V$58)</f>
        <v>0</v>
      </c>
      <c r="AU509" s="31">
        <f>IF(MID(E509,3,1)*1=1,$Y$58,$X$58)</f>
        <v>1</v>
      </c>
      <c r="AV509" s="2">
        <f>IF(MID(E509,3,1)*1=2,$AA$58,$Z$58)</f>
        <v>0</v>
      </c>
      <c r="AW509" s="33">
        <f>IF(MID(E509,3,1)*1=3,$AC$58,$AB$58)</f>
        <v>4</v>
      </c>
      <c r="AX509" s="31">
        <f>IF(MID(E509,5,1)*1=1,$AE$58,$AD$58)</f>
        <v>1</v>
      </c>
      <c r="AY509" s="33">
        <f>IF(MID(E509,5,1)*1=2,$AG$58,$AF$58)</f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customHeight="1">
      <c r="A510" s="2"/>
      <c r="B510" s="107">
        <v>892</v>
      </c>
      <c r="C510" s="31">
        <v>10</v>
      </c>
      <c r="D510" s="113" t="s">
        <v>19</v>
      </c>
      <c r="E510" s="2" t="s">
        <v>182</v>
      </c>
      <c r="F510" s="2"/>
      <c r="G510" s="2"/>
      <c r="H510" s="33">
        <f>IF(AY510=1,4,6)</f>
        <v>4</v>
      </c>
      <c r="I510" s="173">
        <f>M510/AE510</f>
        <v>987.69789041453214</v>
      </c>
      <c r="J510" s="174">
        <f>AH510/AE510</f>
        <v>21.760166048861723</v>
      </c>
      <c r="K510" s="189">
        <f>RANK(I510,$I$76:$I$999)</f>
        <v>433</v>
      </c>
      <c r="L510" s="190" t="e">
        <f>RANK(I510,$I$889:$I$999)</f>
        <v>#N/A</v>
      </c>
      <c r="M510" s="173">
        <f>SUM(N510:R510)*(1+$D$22/100)</f>
        <v>23648.284656949552</v>
      </c>
      <c r="N510" s="174">
        <f>T510*(1+(IF(($D$57+IF($D$62=1,15,0)+IF(F509="백어택",8,0))&gt;100,100,$D$57+IF($D$62=1,15,0)+IF(F509="백어택",8,0))/100)*(AI509/100-1))</f>
        <v>11006.767179605687</v>
      </c>
      <c r="O510" s="174">
        <f>U510*(1+(AG510/100)*(AI510/100-1))</f>
        <v>10323.524786931517</v>
      </c>
      <c r="P510" s="174"/>
      <c r="Q510" s="174"/>
      <c r="R510" s="175"/>
      <c r="S510" s="173">
        <f>SUM(T510:X510)</f>
        <v>13339.626022090826</v>
      </c>
      <c r="T510" s="174">
        <f>AL510*AU510</f>
        <v>8537.9865863087252</v>
      </c>
      <c r="U510" s="174">
        <f>AM510*AU510</f>
        <v>4801.6394357821009</v>
      </c>
      <c r="V510" s="174"/>
      <c r="W510" s="174"/>
      <c r="X510" s="175"/>
      <c r="Y510" s="173">
        <f>SUM(Z510:AD510)</f>
        <v>28680.195947495275</v>
      </c>
      <c r="Z510" s="174">
        <f>T510*$D$58/100</f>
        <v>18356.671160563757</v>
      </c>
      <c r="AA510" s="174">
        <f>U510*$D$58/100</f>
        <v>10323.524786931517</v>
      </c>
      <c r="AB510" s="174"/>
      <c r="AC510" s="174"/>
      <c r="AD510" s="175"/>
      <c r="AE510" s="173">
        <f>AO510*(1-$D$17/100)</f>
        <v>23.942831999999999</v>
      </c>
      <c r="AF510" s="174">
        <f>AP510</f>
        <v>36</v>
      </c>
      <c r="AG510" s="174">
        <f>IF($D$57+AT510+IF($D$62=1,15,0)&gt;100,100,$D$57+AT510+IF($D$62=1,15,0))</f>
        <v>100</v>
      </c>
      <c r="AH510" s="174">
        <f>AQ510</f>
        <v>521</v>
      </c>
      <c r="AI510" s="174">
        <f>$D$58</f>
        <v>215</v>
      </c>
      <c r="AJ510" s="174">
        <f>10/IF(AY510=1,(2.5+AX510),2)</f>
        <v>2.8571428571428572</v>
      </c>
      <c r="AK510" s="174">
        <f>SUM(AL510:AN510)</f>
        <v>10671.700817672661</v>
      </c>
      <c r="AL510" s="174">
        <f>(H510-1)*(VLOOKUP(C510,$B$36:$AG$39,27,FALSE)+VLOOKUP(C510,$B$40:$AG$43,27,FALSE)*$D$54)*$D$59/100</f>
        <v>6830.3892690469802</v>
      </c>
      <c r="AM510" s="174">
        <f>(VLOOKUP(C510,$B$36:$AG$39,28,FALSE)+VLOOKUP(C510,$B$40:$AG$43,28,FALSE)*$D$54)*$D$59/100</f>
        <v>3841.3115486256811</v>
      </c>
      <c r="AN510" s="174"/>
      <c r="AO510" s="176">
        <v>24</v>
      </c>
      <c r="AP510" s="174">
        <v>36</v>
      </c>
      <c r="AQ510" s="175">
        <f>VLOOKUP(C510,$B$45:$AG$48,27,FALSE)</f>
        <v>521</v>
      </c>
      <c r="AR510" s="31">
        <f>IF(LEFT(E510,1)*1=1,$S$69,$R$69)</f>
        <v>0</v>
      </c>
      <c r="AS510" s="2">
        <f>IF(LEFT(E510,1)*1=2,$U$69,$T$69)</f>
        <v>0</v>
      </c>
      <c r="AT510" s="33">
        <f>IF(LEFT(E510,1)*1=3,$W$69,$V$69)</f>
        <v>100</v>
      </c>
      <c r="AU510" s="31">
        <f>IF(MID(E510,3,1)*1=1,$Y$69,$X$69)</f>
        <v>1.25</v>
      </c>
      <c r="AV510" s="2">
        <f>IF(MID(E510,3,1)*1=2,$AA$69,$Z$69)</f>
        <v>0</v>
      </c>
      <c r="AW510" s="33">
        <f>IF(MID(E510,3,1)*1=3,$AC$69,$AB$69)</f>
        <v>0</v>
      </c>
      <c r="AX510" s="31">
        <f>IF(MID(E510,5,1)*1=1,$AE$69,$AD$69)</f>
        <v>1</v>
      </c>
      <c r="AY510" s="33">
        <f>IF(MID(E510,5,1)*1=2,$AG$69,$AF$69)</f>
        <v>1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customHeight="1">
      <c r="A511" s="2"/>
      <c r="B511" s="107">
        <v>739</v>
      </c>
      <c r="C511" s="31">
        <v>7</v>
      </c>
      <c r="D511" s="111" t="s">
        <v>18</v>
      </c>
      <c r="E511" s="2" t="s">
        <v>163</v>
      </c>
      <c r="F511" s="2" t="s">
        <v>149</v>
      </c>
      <c r="G511" s="2" t="s">
        <v>231</v>
      </c>
      <c r="H511" s="33" t="s">
        <v>80</v>
      </c>
      <c r="I511" s="173">
        <f>M511/AE511</f>
        <v>985.04753428758761</v>
      </c>
      <c r="J511" s="174">
        <f>AH511/AE511</f>
        <v>24.957700361128268</v>
      </c>
      <c r="K511" s="189">
        <f>RANK(I511,$I$76:$I$999)</f>
        <v>434</v>
      </c>
      <c r="L511" s="190">
        <f>RANK(I511,$I$461:$I$888)</f>
        <v>50</v>
      </c>
      <c r="M511" s="173">
        <f>SUM(N511:R511)</f>
        <v>14327.131497392073</v>
      </c>
      <c r="N511" s="174">
        <f>T511*(1+(IF((AG511+IF($D$62=1,15,0)+IF(F511="백어택",8,0))&gt;100,100,AG511+IF($D$62=1,15,0)+IF(F511="백어택",8,0))/100)*(AI511/100-1))</f>
        <v>8595.1934529513273</v>
      </c>
      <c r="O511" s="174">
        <f>U511*(1+(IF(($D$57+IF($D$62=1,15,0)+IF(F511="백어택",8,0))&gt;100,100,$D$57+IF($D$62=1,15,0)+IF(F511="백어택",8,0))/100)*(AI511/100-1))</f>
        <v>5731.9380444407452</v>
      </c>
      <c r="P511" s="174"/>
      <c r="Q511" s="174"/>
      <c r="R511" s="175"/>
      <c r="S511" s="173">
        <f>SUM(T511:X511)</f>
        <v>10373.315748062785</v>
      </c>
      <c r="T511" s="174">
        <f>AL511*IF(H511="근접",AT511,IF(AV511=1,AT511,1))*AU511*AX511*IF(F511="백어택",1.2,1)</f>
        <v>6223.2035505066606</v>
      </c>
      <c r="U511" s="174">
        <f>IF(AX511=1,AM511*IF(H511="근접",AT511,IF(AV511=1,AT511,1)),0)*AU511*AY511*IF(AX511=1,1,0)*IF(F511="백어택",1.2,1)</f>
        <v>4150.1121975561246</v>
      </c>
      <c r="V511" s="174"/>
      <c r="W511" s="174"/>
      <c r="X511" s="175"/>
      <c r="Y511" s="173">
        <f>SUM(Z511:AD511)</f>
        <v>22302.628858334989</v>
      </c>
      <c r="Z511" s="174">
        <f>T511*$D$58/100</f>
        <v>13379.88763358932</v>
      </c>
      <c r="AA511" s="174">
        <f>U511*$D$58/100</f>
        <v>8922.7412247456687</v>
      </c>
      <c r="AB511" s="174"/>
      <c r="AC511" s="174"/>
      <c r="AD511" s="175"/>
      <c r="AE511" s="173">
        <f>(AO511*(1-$D$20/100)*(1-$D$17/100)-AR511)*IF(AW511="보스대상",1,POWER(0.85,AW511))</f>
        <v>14.544609268784001</v>
      </c>
      <c r="AF511" s="174">
        <f>AP511</f>
        <v>36</v>
      </c>
      <c r="AG511" s="174">
        <f>IF($D$57&gt;100,100,$D$57)</f>
        <v>25.143699999999999</v>
      </c>
      <c r="AH511" s="174">
        <f>AQ511</f>
        <v>363</v>
      </c>
      <c r="AI511" s="174">
        <f>$D$58</f>
        <v>215</v>
      </c>
      <c r="AJ511" s="174">
        <f>10*AS511/IF(AX511=1,IF(AY511=1,4.5,4),4)</f>
        <v>2.2222222222222223</v>
      </c>
      <c r="AK511" s="174">
        <f>SUM(AL511:AN511)</f>
        <v>6174.5927071802298</v>
      </c>
      <c r="AL511" s="174">
        <f>IF(AV511=1,$D$61*(VLOOKUP(C511,$B$36:$AG$39,25,FALSE)+VLOOKUP(C511,$B$40:$AG$43,25,FALSE)*$D$54),(IF(H511="근접",$D$61*(VLOOKUP(C511,$B$36:$AG$39,25,FALSE)+VLOOKUP(C511,$B$40:$AG$43,25,FALSE)*$D$54),$D$60*(VLOOKUP(C511,$B$36:$AG$39,25,FALSE)+VLOOKUP(C511,$B$40:$AG$43,25,FALSE)*$D$54))))*$D$59/100</f>
        <v>3704.2878276825363</v>
      </c>
      <c r="AM511" s="174">
        <f>(IF(AV511=1,$D$61*(VLOOKUP(C511,$B$36:$AG$39,26,FALSE)+VLOOKUP(C511,$B$40:$AG$43,26,FALSE)*$D$54),IF(H511="근접",$D$61*(VLOOKUP(C511,$B$36:$AG$39,26,FALSE)+VLOOKUP(C511,$B$40:$AG$43,26,FALSE)*$D$54),$D$60*(VLOOKUP(C511,$B$36:$AG$39,26,FALSE)+VLOOKUP(C511,$B$40:$AG$43,26,FALSE)*$D$54))))*$D$59/100</f>
        <v>2470.3048794976935</v>
      </c>
      <c r="AN511" s="174"/>
      <c r="AO511" s="176">
        <v>24</v>
      </c>
      <c r="AP511" s="174">
        <v>36</v>
      </c>
      <c r="AQ511" s="175">
        <f>VLOOKUP(C511,$B$45:$AA$48,25,FALSE)</f>
        <v>363</v>
      </c>
      <c r="AR511" s="31">
        <f>IF(LEFT(E511,1)*1=1,$S$68,$R$68)</f>
        <v>4</v>
      </c>
      <c r="AS511" s="2">
        <f>IF(LEFT(E511,1)*1=2,$U$68,$T$68)</f>
        <v>1</v>
      </c>
      <c r="AT511" s="33">
        <f>IF(LEFT(E511,1)*1=3,$W$68,$V$68)</f>
        <v>1</v>
      </c>
      <c r="AU511" s="31">
        <f>IF(MID(E511,3,1)*1=1,$Y$68,$X$68)</f>
        <v>1.4</v>
      </c>
      <c r="AV511" s="2">
        <f>IF(MID(E511,3,1)*1=2,$AA$68,$Z$68)</f>
        <v>0</v>
      </c>
      <c r="AW511" s="33" t="str">
        <f>IF(MID(E511,3,1)*1=3,$AC$68,$AB$68)</f>
        <v>보스대상</v>
      </c>
      <c r="AX511" s="31">
        <f>IF(MID(E511,5,1)*1=1,$AE$68,$AD$68)</f>
        <v>1</v>
      </c>
      <c r="AY511" s="33">
        <f>IF(MID(E511,5,1)*1=2,$AG$68,$AF$68)</f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customHeight="1">
      <c r="A512" s="2"/>
      <c r="B512" s="107">
        <v>546</v>
      </c>
      <c r="C512" s="31">
        <v>10</v>
      </c>
      <c r="D512" s="111" t="s">
        <v>14</v>
      </c>
      <c r="E512" s="2" t="s">
        <v>98</v>
      </c>
      <c r="F512" s="2"/>
      <c r="G512" s="2"/>
      <c r="H512" s="33" t="s">
        <v>80</v>
      </c>
      <c r="I512" s="173">
        <f>M512/AE512</f>
        <v>982.72934622260334</v>
      </c>
      <c r="J512" s="174">
        <f>AH512/AE512</f>
        <v>30.114250022518402</v>
      </c>
      <c r="K512" s="189">
        <f>RANK(I512,$I$76:$I$999)</f>
        <v>435</v>
      </c>
      <c r="L512" s="190">
        <f>RANK(I512,$I$461:$I$888)</f>
        <v>51</v>
      </c>
      <c r="M512" s="173">
        <f>SUM(N512:R512)</f>
        <v>21440.12153666298</v>
      </c>
      <c r="N512" s="174">
        <f>T512*(1+(IF((AG512+IF($D$62=1,15,0)+IF(F512="백어택",8,0))&gt;100,100,AG512+IF($D$62=1,15,0)+IF(F512="백어택",8,0))/100)*(AI512/100-1))</f>
        <v>6431.9931978506502</v>
      </c>
      <c r="O512" s="174">
        <f>U512*(1+((IF((AG512+IF($D$62=1,15,0)+IF(F512="백어택",8,0))&gt;100,100,AG512+IF($D$62=1,15,0)+IF(F512="백어택",8,0))/100)*(AI512/100-1)))</f>
        <v>6431.9931978506502</v>
      </c>
      <c r="P512" s="174">
        <f>V512*(1+(IF((AG512+IF($D$62=1,15,0)+IF(F512="백어택",8,0))&gt;100,100,AG512+IF($D$62=1,15,0)+IF(F512="백어택",8,0))/100)*(AI512/100-1))</f>
        <v>8576.13514096168</v>
      </c>
      <c r="Q512" s="174">
        <f>W512*(1+(IF((AG512+IF($D$62=1,15,0)+IF(F512="백어택",8,0))&gt;100,100,AG512+IF($D$62=1,15,0)+IF(F512="백어택",8,0))/100)*(AI512/100-1))</f>
        <v>0</v>
      </c>
      <c r="R512" s="175"/>
      <c r="S512" s="173">
        <f>SUM(T512:X512)</f>
        <v>16631.17490374819</v>
      </c>
      <c r="T512" s="174">
        <f>AL512*IF(H512="근접",AR512,1)*AU512*AY512*IF(F512="백어택",1.2,1)</f>
        <v>4989.3189117538113</v>
      </c>
      <c r="U512" s="174">
        <f>AM512*IF(H512="근접",AR512,1)*AU512*AY512*IF(F512="백어택",1.2,1)</f>
        <v>4989.3189117538113</v>
      </c>
      <c r="V512" s="174">
        <f>AN512*IF(H512="근접",AR512,1)*AU512*AY512*IF(F512="백어택",1.2,1)</f>
        <v>6652.5370802405669</v>
      </c>
      <c r="W512" s="174">
        <f>(AL512+AM512+AN512)*IF(H512="근접",AR512,1)*AU512*IF(AX512=1,0,0.6)*IF(F512="백어택",1.2,1)</f>
        <v>0</v>
      </c>
      <c r="X512" s="175"/>
      <c r="Y512" s="173">
        <f>SUM(Z512:AD512)</f>
        <v>35757.026043058606</v>
      </c>
      <c r="Z512" s="174">
        <f>T512*AI512/100</f>
        <v>10727.035660270694</v>
      </c>
      <c r="AA512" s="174">
        <f>U512*AI512/100</f>
        <v>10727.035660270694</v>
      </c>
      <c r="AB512" s="174">
        <f>V512*AI512/100</f>
        <v>14302.954722517219</v>
      </c>
      <c r="AC512" s="174">
        <f>W512*AI512/100</f>
        <v>0</v>
      </c>
      <c r="AD512" s="175"/>
      <c r="AE512" s="173">
        <f>AO512*(1-$D$20/100)*(1-$D$17/100)-AW512</f>
        <v>21.816913903176005</v>
      </c>
      <c r="AF512" s="174">
        <f>AP512</f>
        <v>36</v>
      </c>
      <c r="AG512" s="174">
        <f>IF($D$57&gt;100,100,$D$57)</f>
        <v>25.143699999999999</v>
      </c>
      <c r="AH512" s="174">
        <f>AQ512*AS512</f>
        <v>657</v>
      </c>
      <c r="AI512" s="174">
        <f>$D$58</f>
        <v>215</v>
      </c>
      <c r="AJ512" s="174">
        <f>10/3</f>
        <v>3.3333333333333335</v>
      </c>
      <c r="AK512" s="174">
        <f>SUM(AL512:AN512)</f>
        <v>9239.541613193438</v>
      </c>
      <c r="AL512" s="174">
        <f>(IF(H512="근접",$D$61*(VLOOKUP(C512,$B$36:$AG$39,19,FALSE)+VLOOKUP(C512,$B$40:$AG$43,19,FALSE)*$D$54),$D$60*(VLOOKUP(C512,$B$36:$AG$39,19,FALSE)+VLOOKUP(C512,$B$40:$AG$43,19,FALSE)*$D$54)))*$D$59/100</f>
        <v>2771.8438398632284</v>
      </c>
      <c r="AM512" s="174">
        <f>(IF(H512="근접",$D$61*(VLOOKUP(C512,$B$36:$AG$39,20,FALSE)+VLOOKUP(C512,$B$40:$AG$43,20,FALSE)*$D$54),$D$60*(VLOOKUP(C512,$B$36:$AG$39,20,FALSE)+VLOOKUP(C512,$B$40:$AG$43,20,FALSE)*$D$54)))*$D$59/100</f>
        <v>2771.8438398632284</v>
      </c>
      <c r="AN512" s="174">
        <f>(IF(H512="근접",$D$61*(VLOOKUP(C512,$B$36:$AG$39,21,FALSE)+VLOOKUP(C512,$B$40:$AG$43,21,FALSE)*$D$54),$D$60*(VLOOKUP(C512,$B$36:$AG$39,21,FALSE)+VLOOKUP(C512,$B$40:$AG$43,21,FALSE)*$D$54)))*$D$59/100</f>
        <v>3695.8539334669813</v>
      </c>
      <c r="AO512" s="176">
        <v>36</v>
      </c>
      <c r="AP512" s="174">
        <v>36</v>
      </c>
      <c r="AQ512" s="175">
        <f>VLOOKUP(C512,$B$45:$AA$48,19,FALSE)</f>
        <v>657</v>
      </c>
      <c r="AR512" s="31">
        <f>IF(LEFT(E512,1)*1=1,$S$64,$R$64)</f>
        <v>1</v>
      </c>
      <c r="AS512" s="2">
        <f>IF(LEFT(E512,1)*1=2,$U$64,$T$64)</f>
        <v>1</v>
      </c>
      <c r="AT512" s="33">
        <f>IF(LEFT(E512,1)*1=3,$W$64,$V$64)</f>
        <v>0</v>
      </c>
      <c r="AU512" s="31">
        <f>IF(MID(E512,3,1)*1=1,$Y$64,$X$64)</f>
        <v>1</v>
      </c>
      <c r="AV512" s="2">
        <f>IF(MID(E512,3,1)*1=2,$AA$64,$Z$64)</f>
        <v>0</v>
      </c>
      <c r="AW512" s="33">
        <f>IF(MID(E512,3,1)*1=3,$AC$64,$AB$64)</f>
        <v>6</v>
      </c>
      <c r="AX512" s="31">
        <f>IF(MID(E512,5,1)*1=1,$AE$64,$AD$64)</f>
        <v>1</v>
      </c>
      <c r="AY512" s="33">
        <f>IF(MID(E512,5,1)*1=2,$AG$64,$AF$64)</f>
        <v>1.8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customHeight="1">
      <c r="A513" s="2"/>
      <c r="B513" s="107">
        <v>549</v>
      </c>
      <c r="C513" s="31">
        <v>10</v>
      </c>
      <c r="D513" s="111" t="s">
        <v>14</v>
      </c>
      <c r="E513" s="2" t="s">
        <v>157</v>
      </c>
      <c r="F513" s="2"/>
      <c r="G513" s="2"/>
      <c r="H513" s="33" t="s">
        <v>80</v>
      </c>
      <c r="I513" s="173">
        <f>M513/AE513</f>
        <v>982.72934622260334</v>
      </c>
      <c r="J513" s="174">
        <f>AH513/AE513</f>
        <v>30.114250022518402</v>
      </c>
      <c r="K513" s="189">
        <f>RANK(I513,$I$76:$I$999)</f>
        <v>435</v>
      </c>
      <c r="L513" s="190">
        <f>RANK(I513,$I$461:$I$888)</f>
        <v>51</v>
      </c>
      <c r="M513" s="173">
        <f>SUM(N513:R513)</f>
        <v>21440.12153666298</v>
      </c>
      <c r="N513" s="174">
        <f>T513*(1+(IF((AG513+IF($D$62=1,15,0)+IF(F513="백어택",8,0))&gt;100,100,AG513+IF($D$62=1,15,0)+IF(F513="백어택",8,0))/100)*(AI513/100-1))</f>
        <v>6431.9931978506502</v>
      </c>
      <c r="O513" s="174">
        <f>U513*(1+((IF((AG513+IF($D$62=1,15,0)+IF(F513="백어택",8,0))&gt;100,100,AG513+IF($D$62=1,15,0)+IF(F513="백어택",8,0))/100)*(AI513/100-1)))</f>
        <v>6431.9931978506502</v>
      </c>
      <c r="P513" s="174">
        <f>V513*(1+(IF((AG513+IF($D$62=1,15,0)+IF(F513="백어택",8,0))&gt;100,100,AG513+IF($D$62=1,15,0)+IF(F513="백어택",8,0))/100)*(AI513/100-1))</f>
        <v>8576.13514096168</v>
      </c>
      <c r="Q513" s="174">
        <f>W513*(1+(IF((AG513+IF($D$62=1,15,0)+IF(F513="백어택",8,0))&gt;100,100,AG513+IF($D$62=1,15,0)+IF(F513="백어택",8,0))/100)*(AI513/100-1))</f>
        <v>0</v>
      </c>
      <c r="R513" s="175"/>
      <c r="S513" s="173">
        <f>SUM(T513:X513)</f>
        <v>16631.17490374819</v>
      </c>
      <c r="T513" s="174">
        <f>AL513*IF(H513="근접",AR513,1)*AU513*AY513*IF(F513="백어택",1.2,1)</f>
        <v>4989.3189117538113</v>
      </c>
      <c r="U513" s="174">
        <f>AM513*IF(H513="근접",AR513,1)*AU513*AY513*IF(F513="백어택",1.2,1)</f>
        <v>4989.3189117538113</v>
      </c>
      <c r="V513" s="174">
        <f>AN513*IF(H513="근접",AR513,1)*AU513*AY513*IF(F513="백어택",1.2,1)</f>
        <v>6652.5370802405669</v>
      </c>
      <c r="W513" s="174">
        <f>(AL513+AM513+AN513)*IF(H513="근접",AR513,1)*AU513*IF(AX513=1,0,0.6)*IF(F513="백어택",1.2,1)</f>
        <v>0</v>
      </c>
      <c r="X513" s="175"/>
      <c r="Y513" s="173">
        <f>SUM(Z513:AD513)</f>
        <v>35757.026043058606</v>
      </c>
      <c r="Z513" s="174">
        <f>T513*AI513/100</f>
        <v>10727.035660270694</v>
      </c>
      <c r="AA513" s="174">
        <f>U513*AI513/100</f>
        <v>10727.035660270694</v>
      </c>
      <c r="AB513" s="174">
        <f>V513*AI513/100</f>
        <v>14302.954722517219</v>
      </c>
      <c r="AC513" s="174">
        <f>W513*AI513/100</f>
        <v>0</v>
      </c>
      <c r="AD513" s="175"/>
      <c r="AE513" s="173">
        <f>AO513*(1-$D$20/100)*(1-$D$17/100)-AW513</f>
        <v>21.816913903176005</v>
      </c>
      <c r="AF513" s="174">
        <f>AP513</f>
        <v>36</v>
      </c>
      <c r="AG513" s="174">
        <f>IF($D$57&gt;100,100,$D$57)</f>
        <v>25.143699999999999</v>
      </c>
      <c r="AH513" s="174">
        <f>AQ513*AS513</f>
        <v>657</v>
      </c>
      <c r="AI513" s="174">
        <f>$D$58</f>
        <v>215</v>
      </c>
      <c r="AJ513" s="174">
        <f>10/3</f>
        <v>3.3333333333333335</v>
      </c>
      <c r="AK513" s="174">
        <f>SUM(AL513:AN513)</f>
        <v>9239.541613193438</v>
      </c>
      <c r="AL513" s="174">
        <f>(IF(H513="근접",$D$61*(VLOOKUP(C513,$B$36:$AG$39,19,FALSE)+VLOOKUP(C513,$B$40:$AG$43,19,FALSE)*$D$54),$D$60*(VLOOKUP(C513,$B$36:$AG$39,19,FALSE)+VLOOKUP(C513,$B$40:$AG$43,19,FALSE)*$D$54)))*$D$59/100</f>
        <v>2771.8438398632284</v>
      </c>
      <c r="AM513" s="174">
        <f>(IF(H513="근접",$D$61*(VLOOKUP(C513,$B$36:$AG$39,20,FALSE)+VLOOKUP(C513,$B$40:$AG$43,20,FALSE)*$D$54),$D$60*(VLOOKUP(C513,$B$36:$AG$39,20,FALSE)+VLOOKUP(C513,$B$40:$AG$43,20,FALSE)*$D$54)))*$D$59/100</f>
        <v>2771.8438398632284</v>
      </c>
      <c r="AN513" s="174">
        <f>(IF(H513="근접",$D$61*(VLOOKUP(C513,$B$36:$AG$39,21,FALSE)+VLOOKUP(C513,$B$40:$AG$43,21,FALSE)*$D$54),$D$60*(VLOOKUP(C513,$B$36:$AG$39,21,FALSE)+VLOOKUP(C513,$B$40:$AG$43,21,FALSE)*$D$54)))*$D$59/100</f>
        <v>3695.8539334669813</v>
      </c>
      <c r="AO513" s="176">
        <v>36</v>
      </c>
      <c r="AP513" s="174">
        <v>36</v>
      </c>
      <c r="AQ513" s="175">
        <f>VLOOKUP(C513,$B$45:$AA$48,19,FALSE)</f>
        <v>657</v>
      </c>
      <c r="AR513" s="31">
        <f>IF(LEFT(E513,1)*1=1,$S$64,$R$64)</f>
        <v>1.2</v>
      </c>
      <c r="AS513" s="2">
        <f>IF(LEFT(E513,1)*1=2,$U$64,$T$64)</f>
        <v>1</v>
      </c>
      <c r="AT513" s="33">
        <f>IF(LEFT(E513,1)*1=3,$W$64,$V$64)</f>
        <v>0</v>
      </c>
      <c r="AU513" s="31">
        <f>IF(MID(E513,3,1)*1=1,$Y$64,$X$64)</f>
        <v>1</v>
      </c>
      <c r="AV513" s="2">
        <f>IF(MID(E513,3,1)*1=2,$AA$64,$Z$64)</f>
        <v>0</v>
      </c>
      <c r="AW513" s="33">
        <f>IF(MID(E513,3,1)*1=3,$AC$64,$AB$64)</f>
        <v>6</v>
      </c>
      <c r="AX513" s="31">
        <f>IF(MID(E513,5,1)*1=1,$AE$64,$AD$64)</f>
        <v>1</v>
      </c>
      <c r="AY513" s="33">
        <f>IF(MID(E513,5,1)*1=2,$AG$64,$AF$64)</f>
        <v>1.8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customHeight="1">
      <c r="A514" s="2"/>
      <c r="B514" s="107">
        <v>552</v>
      </c>
      <c r="C514" s="31">
        <v>10</v>
      </c>
      <c r="D514" s="111" t="s">
        <v>14</v>
      </c>
      <c r="E514" s="2" t="s">
        <v>108</v>
      </c>
      <c r="F514" s="2"/>
      <c r="G514" s="2"/>
      <c r="H514" s="33" t="s">
        <v>80</v>
      </c>
      <c r="I514" s="173">
        <f>M514/AE514</f>
        <v>982.72934622260334</v>
      </c>
      <c r="J514" s="174">
        <f>AH514/AE514</f>
        <v>15.057125011259201</v>
      </c>
      <c r="K514" s="189">
        <f>RANK(I514,$I$76:$I$999)</f>
        <v>435</v>
      </c>
      <c r="L514" s="190">
        <f>RANK(I514,$I$461:$I$888)</f>
        <v>51</v>
      </c>
      <c r="M514" s="173">
        <f>SUM(N514:R514)</f>
        <v>21440.12153666298</v>
      </c>
      <c r="N514" s="174">
        <f>T514*(1+(IF((AG514+IF($D$62=1,15,0)+IF(F514="백어택",8,0))&gt;100,100,AG514+IF($D$62=1,15,0)+IF(F514="백어택",8,0))/100)*(AI514/100-1))</f>
        <v>6431.9931978506502</v>
      </c>
      <c r="O514" s="174">
        <f>U514*(1+((IF((AG514+IF($D$62=1,15,0)+IF(F514="백어택",8,0))&gt;100,100,AG514+IF($D$62=1,15,0)+IF(F514="백어택",8,0))/100)*(AI514/100-1)))</f>
        <v>6431.9931978506502</v>
      </c>
      <c r="P514" s="174">
        <f>V514*(1+(IF((AG514+IF($D$62=1,15,0)+IF(F514="백어택",8,0))&gt;100,100,AG514+IF($D$62=1,15,0)+IF(F514="백어택",8,0))/100)*(AI514/100-1))</f>
        <v>8576.13514096168</v>
      </c>
      <c r="Q514" s="174">
        <f>W514*(1+(IF((AG514+IF($D$62=1,15,0)+IF(F514="백어택",8,0))&gt;100,100,AG514+IF($D$62=1,15,0)+IF(F514="백어택",8,0))/100)*(AI514/100-1))</f>
        <v>0</v>
      </c>
      <c r="R514" s="175"/>
      <c r="S514" s="173">
        <f>SUM(T514:X514)</f>
        <v>16631.17490374819</v>
      </c>
      <c r="T514" s="174">
        <f>AL514*IF(H514="근접",AR514,1)*AU514*AY514*IF(F514="백어택",1.2,1)</f>
        <v>4989.3189117538113</v>
      </c>
      <c r="U514" s="174">
        <f>AM514*IF(H514="근접",AR514,1)*AU514*AY514*IF(F514="백어택",1.2,1)</f>
        <v>4989.3189117538113</v>
      </c>
      <c r="V514" s="174">
        <f>AN514*IF(H514="근접",AR514,1)*AU514*AY514*IF(F514="백어택",1.2,1)</f>
        <v>6652.5370802405669</v>
      </c>
      <c r="W514" s="174">
        <f>(AL514+AM514+AN514)*IF(H514="근접",AR514,1)*AU514*IF(AX514=1,0,0.6)*IF(F514="백어택",1.2,1)</f>
        <v>0</v>
      </c>
      <c r="X514" s="175"/>
      <c r="Y514" s="173">
        <f>SUM(Z514:AD514)</f>
        <v>35757.026043058606</v>
      </c>
      <c r="Z514" s="174">
        <f>T514*AI514/100</f>
        <v>10727.035660270694</v>
      </c>
      <c r="AA514" s="174">
        <f>U514*AI514/100</f>
        <v>10727.035660270694</v>
      </c>
      <c r="AB514" s="174">
        <f>V514*AI514/100</f>
        <v>14302.954722517219</v>
      </c>
      <c r="AC514" s="174">
        <f>W514*AI514/100</f>
        <v>0</v>
      </c>
      <c r="AD514" s="175"/>
      <c r="AE514" s="173">
        <f>AO514*(1-$D$20/100)*(1-$D$17/100)-AW514</f>
        <v>21.816913903176005</v>
      </c>
      <c r="AF514" s="174">
        <f>AP514</f>
        <v>36</v>
      </c>
      <c r="AG514" s="174">
        <f>IF($D$57&gt;100,100,$D$57)</f>
        <v>25.143699999999999</v>
      </c>
      <c r="AH514" s="174">
        <f>AQ514*AS514</f>
        <v>328.5</v>
      </c>
      <c r="AI514" s="174">
        <f>$D$58</f>
        <v>215</v>
      </c>
      <c r="AJ514" s="174">
        <f>10/3</f>
        <v>3.3333333333333335</v>
      </c>
      <c r="AK514" s="174">
        <f>SUM(AL514:AN514)</f>
        <v>9239.541613193438</v>
      </c>
      <c r="AL514" s="174">
        <f>(IF(H514="근접",$D$61*(VLOOKUP(C514,$B$36:$AG$39,19,FALSE)+VLOOKUP(C514,$B$40:$AG$43,19,FALSE)*$D$54),$D$60*(VLOOKUP(C514,$B$36:$AG$39,19,FALSE)+VLOOKUP(C514,$B$40:$AG$43,19,FALSE)*$D$54)))*$D$59/100</f>
        <v>2771.8438398632284</v>
      </c>
      <c r="AM514" s="174">
        <f>(IF(H514="근접",$D$61*(VLOOKUP(C514,$B$36:$AG$39,20,FALSE)+VLOOKUP(C514,$B$40:$AG$43,20,FALSE)*$D$54),$D$60*(VLOOKUP(C514,$B$36:$AG$39,20,FALSE)+VLOOKUP(C514,$B$40:$AG$43,20,FALSE)*$D$54)))*$D$59/100</f>
        <v>2771.8438398632284</v>
      </c>
      <c r="AN514" s="174">
        <f>(IF(H514="근접",$D$61*(VLOOKUP(C514,$B$36:$AG$39,21,FALSE)+VLOOKUP(C514,$B$40:$AG$43,21,FALSE)*$D$54),$D$60*(VLOOKUP(C514,$B$36:$AG$39,21,FALSE)+VLOOKUP(C514,$B$40:$AG$43,21,FALSE)*$D$54)))*$D$59/100</f>
        <v>3695.8539334669813</v>
      </c>
      <c r="AO514" s="176">
        <v>36</v>
      </c>
      <c r="AP514" s="174">
        <v>36</v>
      </c>
      <c r="AQ514" s="175">
        <f>VLOOKUP(C514,$B$45:$AA$48,19,FALSE)</f>
        <v>657</v>
      </c>
      <c r="AR514" s="31">
        <f>IF(LEFT(E514,1)*1=1,$S$64,$R$64)</f>
        <v>1</v>
      </c>
      <c r="AS514" s="2">
        <f>IF(LEFT(E514,1)*1=2,$U$64,$T$64)</f>
        <v>0.5</v>
      </c>
      <c r="AT514" s="33">
        <f>IF(LEFT(E514,1)*1=3,$W$64,$V$64)</f>
        <v>0</v>
      </c>
      <c r="AU514" s="31">
        <f>IF(MID(E514,3,1)*1=1,$Y$64,$X$64)</f>
        <v>1</v>
      </c>
      <c r="AV514" s="2">
        <f>IF(MID(E514,3,1)*1=2,$AA$64,$Z$64)</f>
        <v>0</v>
      </c>
      <c r="AW514" s="33">
        <f>IF(MID(E514,3,1)*1=3,$AC$64,$AB$64)</f>
        <v>6</v>
      </c>
      <c r="AX514" s="31">
        <f>IF(MID(E514,5,1)*1=1,$AE$64,$AD$64)</f>
        <v>1</v>
      </c>
      <c r="AY514" s="33">
        <f>IF(MID(E514,5,1)*1=2,$AG$64,$AF$64)</f>
        <v>1.8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customHeight="1">
      <c r="A515" s="2"/>
      <c r="B515" s="107">
        <v>450</v>
      </c>
      <c r="C515" s="31">
        <v>10</v>
      </c>
      <c r="D515" s="111" t="s">
        <v>8</v>
      </c>
      <c r="E515" s="2" t="s">
        <v>138</v>
      </c>
      <c r="F515" s="2" t="s">
        <v>149</v>
      </c>
      <c r="G515" s="2"/>
      <c r="H515" s="33" t="s">
        <v>80</v>
      </c>
      <c r="I515" s="173">
        <f>M515/AE515</f>
        <v>982.56450819626446</v>
      </c>
      <c r="J515" s="174">
        <f>AH515/AE515</f>
        <v>39.332184864514424</v>
      </c>
      <c r="K515" s="189">
        <f>RANK(I515,$I$76:$I$999)</f>
        <v>438</v>
      </c>
      <c r="L515" s="190">
        <f>RANK(I515,$I$461:$I$888)</f>
        <v>54</v>
      </c>
      <c r="M515" s="173">
        <f>SUM(N515:R515)</f>
        <v>18221.274885874638</v>
      </c>
      <c r="N515" s="174">
        <f>T515*(1+(IF((AG515+IF($D$62=1,15,0)+IF(F515="백어택",8,0))&gt;100,100,AG515+IF($D$62=1,15,0)+IF(F515="백어택",8,0))/100)*($D$58/100-1))</f>
        <v>5137.2620333670038</v>
      </c>
      <c r="O515" s="174">
        <f>U515*(1+((IF(AG515+IF($D$62=1,15,0)+IF(F515="백어택",8,0)&gt;100,100,AG515+IF($D$62=1,15,0)+IF(F515="백어택",8,0))/100)*(AI515/100-1)))</f>
        <v>6542.0064262538172</v>
      </c>
      <c r="P515" s="174">
        <f>V515*(1+(IF(AG515+IF($D$62=1,15,0)+IF(F515="백어택",8,0)&gt;100,100,AG515+IF($D$62=1,15,0)+IF(F515="백어택",8,0))/100)*(AI515/100-1))</f>
        <v>6542.0064262538172</v>
      </c>
      <c r="Q515" s="174"/>
      <c r="R515" s="175"/>
      <c r="S515" s="173">
        <f>SUM(T515:X515)</f>
        <v>13192.803999728083</v>
      </c>
      <c r="T515" s="174">
        <f>AL515*IF(H515="근접",AR515,1)*AU515*AY515*IF(F515="백어택",1.2,1)</f>
        <v>3719.5471516647485</v>
      </c>
      <c r="U515" s="174">
        <f>AM515*IF(H515="근접",AR515,1)*AU515*AY515*IF(F515="백어택",1.2,1)</f>
        <v>4736.6284240316663</v>
      </c>
      <c r="V515" s="174">
        <f>IF(AX515=1,0,AM515*IF(H515="근접",AR515,1)*AU515*AY515)*IF(F515="백어택",1.2,1)</f>
        <v>4736.6284240316663</v>
      </c>
      <c r="W515" s="174"/>
      <c r="X515" s="175"/>
      <c r="Y515" s="173">
        <f>SUM(Z515:AD515)</f>
        <v>28364.528599415375</v>
      </c>
      <c r="Z515" s="174">
        <f>T515*$D$58/100</f>
        <v>7997.0263760792095</v>
      </c>
      <c r="AA515" s="174">
        <f>U515*AI515/100</f>
        <v>10183.751111668083</v>
      </c>
      <c r="AB515" s="174">
        <f>V515*AI515/100</f>
        <v>10183.751111668083</v>
      </c>
      <c r="AC515" s="174"/>
      <c r="AD515" s="175"/>
      <c r="AE515" s="173">
        <f>AO515*(1-$D$20/100)*(1-$D$17/100)-AW515</f>
        <v>18.544609268784001</v>
      </c>
      <c r="AF515" s="174">
        <f>AP515</f>
        <v>36</v>
      </c>
      <c r="AG515" s="174">
        <f>IF($D$57&gt;100,100,$D$57)</f>
        <v>25.143699999999999</v>
      </c>
      <c r="AH515" s="174">
        <f>IF(AX515=1,AQ515,AQ515*1.4)</f>
        <v>729.4</v>
      </c>
      <c r="AI515" s="174">
        <f>$D$58</f>
        <v>215</v>
      </c>
      <c r="AJ515" s="174">
        <f>10/6/AX515</f>
        <v>1.1111111111111112</v>
      </c>
      <c r="AK515" s="174">
        <f>SUM(AL515:AN515)</f>
        <v>5637.4503837976099</v>
      </c>
      <c r="AL515" s="174">
        <f>(IF(H515="근접",$D$61*(VLOOKUP(C515,$B$36:$AG$39,9,FALSE)+VLOOKUP(C515,$B$40:$AG$43,9,FALSE)*$D$54),$D$60*(VLOOKUP(C515,$B$36:$AG$39,9,FALSE)+VLOOKUP(C515,$B$40:$AG$43,9,FALSE)*$D$54)))*$D$59/100</f>
        <v>2479.6981011098324</v>
      </c>
      <c r="AM515" s="174">
        <f>(IF(H515="근접",$D$61*(VLOOKUP(C515,$B$36:$AG$39,10,FALSE)+VLOOKUP(C515,$B$40:$AG$43,10,FALSE)*$D$54),$D$60*(VLOOKUP(C515,$B$36:$AG$39,10,FALSE)+VLOOKUP(C515,$B$40:$AG$43,10,FALSE)*$D$54)))*$D$59/100</f>
        <v>3157.7522826877776</v>
      </c>
      <c r="AN515" s="174"/>
      <c r="AO515" s="176">
        <v>24</v>
      </c>
      <c r="AP515" s="174">
        <v>36</v>
      </c>
      <c r="AQ515" s="175">
        <f>VLOOKUP(C515,$B$45:$AA$48,9,FALSE)</f>
        <v>521</v>
      </c>
      <c r="AR515" s="31">
        <f>IF(LEFT(E515,1)*1=1,$S$58,$R$58)</f>
        <v>1</v>
      </c>
      <c r="AS515" s="2">
        <f>IF(LEFT(E515,1)*1=2,$U$58,$T$58)</f>
        <v>0</v>
      </c>
      <c r="AT515" s="33">
        <f>IF(LEFT(E515,1)*1=3,$W$58,$V$58)</f>
        <v>0</v>
      </c>
      <c r="AU515" s="31">
        <f>IF(MID(E515,3,1)*1=1,$Y$58,$X$58)</f>
        <v>1.25</v>
      </c>
      <c r="AV515" s="2">
        <f>IF(MID(E515,3,1)*1=2,$AA$58,$Z$58)</f>
        <v>0</v>
      </c>
      <c r="AW515" s="33">
        <f>IF(MID(E515,3,1)*1=3,$AC$58,$AB$58)</f>
        <v>0</v>
      </c>
      <c r="AX515" s="31">
        <f>IF(MID(E515,5,1)*1=1,$AE$58,$AD$58)</f>
        <v>1.5</v>
      </c>
      <c r="AY515" s="33">
        <f>IF(MID(E515,5,1)*1=2,$AG$58,$AF$58)</f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customHeight="1">
      <c r="A516" s="2"/>
      <c r="B516" s="107">
        <v>453</v>
      </c>
      <c r="C516" s="31">
        <v>10</v>
      </c>
      <c r="D516" s="111" t="s">
        <v>8</v>
      </c>
      <c r="E516" s="2" t="s">
        <v>164</v>
      </c>
      <c r="F516" s="2" t="s">
        <v>149</v>
      </c>
      <c r="G516" s="2"/>
      <c r="H516" s="33" t="s">
        <v>80</v>
      </c>
      <c r="I516" s="173">
        <f>M516/AE516</f>
        <v>982.56450819626446</v>
      </c>
      <c r="J516" s="174">
        <f>AH516/AE516</f>
        <v>39.332184864514424</v>
      </c>
      <c r="K516" s="189">
        <f>RANK(I516,$I$76:$I$999)</f>
        <v>438</v>
      </c>
      <c r="L516" s="190">
        <f>RANK(I516,$I$461:$I$888)</f>
        <v>54</v>
      </c>
      <c r="M516" s="173">
        <f>SUM(N516:R516)</f>
        <v>18221.274885874638</v>
      </c>
      <c r="N516" s="174">
        <f>T516*(1+(IF((AG516+IF($D$62=1,15,0)+IF(F516="백어택",8,0))&gt;100,100,AG516+IF($D$62=1,15,0)+IF(F516="백어택",8,0))/100)*($D$58/100-1))</f>
        <v>5137.2620333670038</v>
      </c>
      <c r="O516" s="174">
        <f>U516*(1+((IF(AG516+IF($D$62=1,15,0)+IF(F516="백어택",8,0)&gt;100,100,AG516+IF($D$62=1,15,0)+IF(F516="백어택",8,0))/100)*(AI516/100-1)))</f>
        <v>6542.0064262538172</v>
      </c>
      <c r="P516" s="174">
        <f>V516*(1+(IF(AG516+IF($D$62=1,15,0)+IF(F516="백어택",8,0)&gt;100,100,AG516+IF($D$62=1,15,0)+IF(F516="백어택",8,0))/100)*(AI516/100-1))</f>
        <v>6542.0064262538172</v>
      </c>
      <c r="Q516" s="174"/>
      <c r="R516" s="175"/>
      <c r="S516" s="173">
        <f>SUM(T516:X516)</f>
        <v>13192.803999728083</v>
      </c>
      <c r="T516" s="174">
        <f>AL516*IF(H516="근접",AR516,1)*AU516*AY516*IF(F516="백어택",1.2,1)</f>
        <v>3719.5471516647485</v>
      </c>
      <c r="U516" s="174">
        <f>AM516*IF(H516="근접",AR516,1)*AU516*AY516*IF(F516="백어택",1.2,1)</f>
        <v>4736.6284240316663</v>
      </c>
      <c r="V516" s="174">
        <f>IF(AX516=1,0,AM516*IF(H516="근접",AR516,1)*AU516*AY516)*IF(F516="백어택",1.2,1)</f>
        <v>4736.6284240316663</v>
      </c>
      <c r="W516" s="174"/>
      <c r="X516" s="175"/>
      <c r="Y516" s="173">
        <f>SUM(Z516:AD516)</f>
        <v>28364.528599415375</v>
      </c>
      <c r="Z516" s="174">
        <f>T516*$D$58/100</f>
        <v>7997.0263760792095</v>
      </c>
      <c r="AA516" s="174">
        <f>U516*AI516/100</f>
        <v>10183.751111668083</v>
      </c>
      <c r="AB516" s="174">
        <f>V516*AI516/100</f>
        <v>10183.751111668083</v>
      </c>
      <c r="AC516" s="174"/>
      <c r="AD516" s="175"/>
      <c r="AE516" s="173">
        <f>AO516*(1-$D$20/100)*(1-$D$17/100)-AW516</f>
        <v>18.544609268784001</v>
      </c>
      <c r="AF516" s="174">
        <f>AP516</f>
        <v>36</v>
      </c>
      <c r="AG516" s="174">
        <f>IF($D$57&gt;100,100,$D$57)</f>
        <v>25.143699999999999</v>
      </c>
      <c r="AH516" s="174">
        <f>IF(AX516=1,AQ516,AQ516*1.4)</f>
        <v>729.4</v>
      </c>
      <c r="AI516" s="174">
        <f>$D$58</f>
        <v>215</v>
      </c>
      <c r="AJ516" s="174">
        <f>10/6/AX516</f>
        <v>1.1111111111111112</v>
      </c>
      <c r="AK516" s="174">
        <f>SUM(AL516:AN516)</f>
        <v>5637.4503837976099</v>
      </c>
      <c r="AL516" s="174">
        <f>(IF(H516="근접",$D$61*(VLOOKUP(C516,$B$36:$AG$39,9,FALSE)+VLOOKUP(C516,$B$40:$AG$43,9,FALSE)*$D$54),$D$60*(VLOOKUP(C516,$B$36:$AG$39,9,FALSE)+VLOOKUP(C516,$B$40:$AG$43,9,FALSE)*$D$54)))*$D$59/100</f>
        <v>2479.6981011098324</v>
      </c>
      <c r="AM516" s="174">
        <f>(IF(H516="근접",$D$61*(VLOOKUP(C516,$B$36:$AG$39,10,FALSE)+VLOOKUP(C516,$B$40:$AG$43,10,FALSE)*$D$54),$D$60*(VLOOKUP(C516,$B$36:$AG$39,10,FALSE)+VLOOKUP(C516,$B$40:$AG$43,10,FALSE)*$D$54)))*$D$59/100</f>
        <v>3157.7522826877776</v>
      </c>
      <c r="AN516" s="174"/>
      <c r="AO516" s="176">
        <v>24</v>
      </c>
      <c r="AP516" s="174">
        <v>36</v>
      </c>
      <c r="AQ516" s="175">
        <f>VLOOKUP(C516,$B$45:$AA$48,9,FALSE)</f>
        <v>521</v>
      </c>
      <c r="AR516" s="31">
        <f>IF(LEFT(E516,1)*1=1,$S$58,$R$58)</f>
        <v>1.2</v>
      </c>
      <c r="AS516" s="2">
        <f>IF(LEFT(E516,1)*1=2,$U$58,$T$58)</f>
        <v>0</v>
      </c>
      <c r="AT516" s="33">
        <f>IF(LEFT(E516,1)*1=3,$W$58,$V$58)</f>
        <v>0</v>
      </c>
      <c r="AU516" s="31">
        <f>IF(MID(E516,3,1)*1=1,$Y$58,$X$58)</f>
        <v>1.25</v>
      </c>
      <c r="AV516" s="2">
        <f>IF(MID(E516,3,1)*1=2,$AA$58,$Z$58)</f>
        <v>0</v>
      </c>
      <c r="AW516" s="33">
        <f>IF(MID(E516,3,1)*1=3,$AC$58,$AB$58)</f>
        <v>0</v>
      </c>
      <c r="AX516" s="31">
        <f>IF(MID(E516,5,1)*1=1,$AE$58,$AD$58)</f>
        <v>1.5</v>
      </c>
      <c r="AY516" s="33">
        <f>IF(MID(E516,5,1)*1=2,$AG$58,$AF$58)</f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customHeight="1">
      <c r="A517" s="2"/>
      <c r="B517" s="107">
        <v>446</v>
      </c>
      <c r="C517" s="31">
        <v>4</v>
      </c>
      <c r="D517" s="111" t="s">
        <v>8</v>
      </c>
      <c r="E517" s="2" t="s">
        <v>67</v>
      </c>
      <c r="F517" s="2" t="s">
        <v>149</v>
      </c>
      <c r="G517" s="2"/>
      <c r="H517" s="33" t="s">
        <v>81</v>
      </c>
      <c r="I517" s="173">
        <f>M517/AE517</f>
        <v>981.07175368544677</v>
      </c>
      <c r="J517" s="174">
        <f>AH517/AE517</f>
        <v>10.730881255879313</v>
      </c>
      <c r="K517" s="189">
        <f>RANK(I517,$I$76:$I$999)</f>
        <v>440</v>
      </c>
      <c r="L517" s="190">
        <f>RANK(I517,$I$461:$I$888)</f>
        <v>56</v>
      </c>
      <c r="M517" s="173">
        <f>SUM(N517:R517)</f>
        <v>18193.592336737311</v>
      </c>
      <c r="N517" s="174">
        <f>T517*(1+(IF((AG517+IF($D$62=1,15,0)+IF(F517="백어택",8,0))&gt;100,100,AG517+IF($D$62=1,15,0)+IF(F517="백어택",8,0))/100)*($D$58/100-1))</f>
        <v>8003.5976306932189</v>
      </c>
      <c r="O517" s="174">
        <f>U517*(1+((IF(AG517+IF($D$62=1,15,0)+IF(F517="백어택",8,0)&gt;100,100,AG517+IF($D$62=1,15,0)+IF(F517="백어택",8,0))/100)*(AI517/100-1)))</f>
        <v>10189.994706044094</v>
      </c>
      <c r="P517" s="174">
        <f>V517*(1+(IF(AG517+IF($D$62=1,15,0)+IF(F517="백어택",8,0)&gt;100,100,AG517+IF($D$62=1,15,0)+IF(F517="백어택",8,0))/100)*(AI517/100-1))</f>
        <v>0</v>
      </c>
      <c r="Q517" s="174"/>
      <c r="R517" s="175"/>
      <c r="S517" s="173">
        <f>SUM(T517:X517)</f>
        <v>13172.760921114263</v>
      </c>
      <c r="T517" s="174">
        <f>AL517*IF(H517="근접",AR517,1)*AU517*AY517*IF(F517="백어택",1.2,1)</f>
        <v>5794.8686629099875</v>
      </c>
      <c r="U517" s="174">
        <f>AM517*IF(H517="근접",AR517,1)*AU517*AY517*IF(F517="백어택",1.2,1)</f>
        <v>7377.892258204276</v>
      </c>
      <c r="V517" s="174">
        <f>IF(AX517=1,0,AM517*IF(H517="근접",AR517,1)*AU517*AY517)*IF(F517="백어택",1.2,1)</f>
        <v>0</v>
      </c>
      <c r="W517" s="174"/>
      <c r="X517" s="175"/>
      <c r="Y517" s="173">
        <f>SUM(Z517:AD517)</f>
        <v>28321.435980395669</v>
      </c>
      <c r="Z517" s="174">
        <f>T517*$D$58/100</f>
        <v>12458.967625256475</v>
      </c>
      <c r="AA517" s="174">
        <f>U517*AI517/100</f>
        <v>15862.468355139194</v>
      </c>
      <c r="AB517" s="174">
        <f>V517*AI517/100</f>
        <v>0</v>
      </c>
      <c r="AC517" s="174"/>
      <c r="AD517" s="175"/>
      <c r="AE517" s="173">
        <f>AO517*(1-$D$20/100)*(1-$D$17/100)-AW517</f>
        <v>18.544609268784001</v>
      </c>
      <c r="AF517" s="174">
        <f>AP517</f>
        <v>36</v>
      </c>
      <c r="AG517" s="174">
        <f>IF($D$57&gt;100,100,$D$57)</f>
        <v>25.143699999999999</v>
      </c>
      <c r="AH517" s="174">
        <f>IF(AX517=1,AQ517,AQ517*1.4)</f>
        <v>199</v>
      </c>
      <c r="AI517" s="174">
        <f>$D$58</f>
        <v>215</v>
      </c>
      <c r="AJ517" s="174">
        <f>10/6/AX517</f>
        <v>1.6666666666666667</v>
      </c>
      <c r="AK517" s="174">
        <f>SUM(AL517:AN517)</f>
        <v>10977.300767595221</v>
      </c>
      <c r="AL517" s="174">
        <f>(IF(H517="근접",$D$61*(VLOOKUP(C517,$B$36:$AG$39,9,FALSE)+VLOOKUP(C517,$B$40:$AG$43,9,FALSE)*$D$54),$D$60*(VLOOKUP(C517,$B$36:$AG$39,9,FALSE)+VLOOKUP(C517,$B$40:$AG$43,9,FALSE)*$D$54)))*$D$59/100</f>
        <v>4829.0572190916564</v>
      </c>
      <c r="AM517" s="174">
        <f>(IF(H517="근접",$D$61*(VLOOKUP(C517,$B$36:$AG$39,10,FALSE)+VLOOKUP(C517,$B$40:$AG$43,10,FALSE)*$D$54),$D$60*(VLOOKUP(C517,$B$36:$AG$39,10,FALSE)+VLOOKUP(C517,$B$40:$AG$43,10,FALSE)*$D$54)))*$D$59/100</f>
        <v>6148.2435485035639</v>
      </c>
      <c r="AN517" s="174"/>
      <c r="AO517" s="176">
        <v>24</v>
      </c>
      <c r="AP517" s="174">
        <v>36</v>
      </c>
      <c r="AQ517" s="175">
        <f>VLOOKUP(C517,$B$45:$AA$48,9,FALSE)</f>
        <v>199</v>
      </c>
      <c r="AR517" s="31">
        <f>IF(LEFT(E517,1)*1=1,$S$58,$R$58)</f>
        <v>1</v>
      </c>
      <c r="AS517" s="2">
        <f>IF(LEFT(E517,1)*1=2,$U$58,$T$58)</f>
        <v>0</v>
      </c>
      <c r="AT517" s="33">
        <f>IF(LEFT(E517,1)*1=3,$W$58,$V$58)</f>
        <v>0</v>
      </c>
      <c r="AU517" s="31">
        <f>IF(MID(E517,3,1)*1=1,$Y$58,$X$58)</f>
        <v>1</v>
      </c>
      <c r="AV517" s="2">
        <f>IF(MID(E517,3,1)*1=2,$AA$58,$Z$58)</f>
        <v>0</v>
      </c>
      <c r="AW517" s="33">
        <f>IF(MID(E517,3,1)*1=3,$AC$58,$AB$58)</f>
        <v>0</v>
      </c>
      <c r="AX517" s="31">
        <f>IF(MID(E517,5,1)*1=1,$AE$58,$AD$58)</f>
        <v>1</v>
      </c>
      <c r="AY517" s="33">
        <f>IF(MID(E517,5,1)*1=2,$AG$58,$AF$58)</f>
        <v>1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customHeight="1">
      <c r="A518" s="2"/>
      <c r="B518" s="107">
        <v>5</v>
      </c>
      <c r="C518" s="31">
        <v>10</v>
      </c>
      <c r="D518" s="106" t="s">
        <v>2</v>
      </c>
      <c r="E518" s="2" t="s">
        <v>101</v>
      </c>
      <c r="F518" s="2"/>
      <c r="G518" s="2"/>
      <c r="H518" s="33"/>
      <c r="I518" s="173">
        <f>M518/AE518</f>
        <v>975.66452388394441</v>
      </c>
      <c r="J518" s="174">
        <f>AH518/AE518</f>
        <v>34.707673678702669</v>
      </c>
      <c r="K518" s="189">
        <f>RANK(I518,$I$76:$I$999)</f>
        <v>442</v>
      </c>
      <c r="L518" s="190" t="e">
        <f>RANK(I518,$I$76:$I$460)</f>
        <v>#N/A</v>
      </c>
      <c r="M518" s="173">
        <f>SUM(N518:R518)</f>
        <v>7786.7239279044225</v>
      </c>
      <c r="N518" s="177">
        <f>T518*(1+(IF(($AG518+IF($D$62=1,15,0)+IF($F518="백어택",8,0))&gt;100,100,($AG518+IF($D$62=1,15,0)+IF($F518="백어택",8,0)))/100)*(($AI518/100-1)))</f>
        <v>1706.2324049630663</v>
      </c>
      <c r="O518" s="177">
        <f>U518*(1+(IF(($AG518+IF($D$62=1,IF($AS518=15,0,15),0)+$AS518+IF($F518="백어택",8,0))&gt;100,100,($AG518+IF($D$62=1,IF($AS518=15,0,15),0)+$AS518+IF($F518="백어택",8,0)))/100)*(($AI518/100-1)))</f>
        <v>2026.8305076471183</v>
      </c>
      <c r="P518" s="177">
        <f>V518*(1+(IF(($AG518+IF($D$62=1,IF($AS518=15,0,15),0)+$AS518+IF($F518="백어택",8,0))&gt;100,100,($AG518+IF($D$62=1,IF($AS518=15,0,15),0)+$AS518+IF($F518="백어택",8,0)))/100)*(($AI518/100-1)))</f>
        <v>2026.8305076471183</v>
      </c>
      <c r="Q518" s="177">
        <f>W518*(1+(IF(($AG518+IF($D$62=1,IF($AS518=15,0,15),0)+$AS518+IF($F518="백어택",8,0))&gt;100,100,($AG518+IF($D$62=1,IF($AS518=15,0,15),0)+$AS518+IF($F518="백어택",8,0)))/100)*(($AI518/100-1)))</f>
        <v>2026.8305076471183</v>
      </c>
      <c r="R518" s="175"/>
      <c r="S518" s="173">
        <f>SUM(T518:X518)</f>
        <v>4675.3236159970666</v>
      </c>
      <c r="T518" s="177">
        <f>AL518*AV518*AW518*AY518/4</f>
        <v>1168.8309039992666</v>
      </c>
      <c r="U518" s="174">
        <f>T518</f>
        <v>1168.8309039992666</v>
      </c>
      <c r="V518" s="174">
        <f>U518</f>
        <v>1168.8309039992666</v>
      </c>
      <c r="W518" s="174">
        <f>V518</f>
        <v>1168.8309039992666</v>
      </c>
      <c r="X518" s="175"/>
      <c r="Y518" s="173">
        <f>SUM(Z518:AD518)</f>
        <v>10051.945774393693</v>
      </c>
      <c r="Z518" s="174">
        <f>T518*$D$58/100</f>
        <v>2512.9864435984232</v>
      </c>
      <c r="AA518" s="174">
        <f>U518*$D$58/100</f>
        <v>2512.9864435984232</v>
      </c>
      <c r="AB518" s="174">
        <f>V518*$D$58/100</f>
        <v>2512.9864435984232</v>
      </c>
      <c r="AC518" s="174">
        <f>W518*$D$58/100</f>
        <v>2512.9864435984232</v>
      </c>
      <c r="AD518" s="175"/>
      <c r="AE518" s="173">
        <f>AO518*(1-$D$17/100)</f>
        <v>7.980944</v>
      </c>
      <c r="AF518" s="174"/>
      <c r="AG518" s="174">
        <f>IF($D$57&gt;100,100,$D$57)</f>
        <v>25.143699999999999</v>
      </c>
      <c r="AH518" s="174">
        <f>AQ518</f>
        <v>277</v>
      </c>
      <c r="AI518" s="174">
        <f>$D$58+$D$19</f>
        <v>282.85969999999998</v>
      </c>
      <c r="AJ518" s="174">
        <f>10*AY518/12</f>
        <v>0.83333333333333337</v>
      </c>
      <c r="AK518" s="174">
        <f>SUM(AL518:AN518)</f>
        <v>3962.1386576246332</v>
      </c>
      <c r="AL518" s="174">
        <f>(VLOOKUP(C518,$B$36:$AA$39,2,FALSE)+VLOOKUP(C518,$B$40:$AA$43,2,FALSE)*$D$54)*$D$59/100</f>
        <v>3962.1386576246332</v>
      </c>
      <c r="AM518" s="174"/>
      <c r="AN518" s="174"/>
      <c r="AO518" s="176">
        <v>8</v>
      </c>
      <c r="AP518" s="174">
        <v>15</v>
      </c>
      <c r="AQ518" s="175">
        <f>VLOOKUP(C518,$B$45:$AA$48,2,FALSE)</f>
        <v>277</v>
      </c>
      <c r="AR518" s="31">
        <f>IF(LEFT(E518,1)*1=1,$S$52,$R$52)</f>
        <v>0</v>
      </c>
      <c r="AS518" s="2">
        <f>IF(LEFT(E518,1)*1=2,$U$52,$T$52)</f>
        <v>15</v>
      </c>
      <c r="AT518" s="33">
        <f>IF(LEFT(E518,1)*1=3,$W$52,$V$52)</f>
        <v>0</v>
      </c>
      <c r="AU518" s="31">
        <f>IF(MID(E518,3,1)*1=1,$Y$52,$X$52)</f>
        <v>0</v>
      </c>
      <c r="AV518" s="2">
        <f>IF(MID(E518,3,1)*1=2,$AA$52,$Z$52)</f>
        <v>1.18</v>
      </c>
      <c r="AW518" s="33">
        <f>IF(MID(E518,3,1)*1=3,$AC$52,$AB$52)</f>
        <v>1</v>
      </c>
      <c r="AX518" s="31">
        <f>IF(MID(E518,5,1)*1=1,$AE$52,$AD$52)</f>
        <v>0</v>
      </c>
      <c r="AY518" s="33">
        <f>IF(MID(E518,5,1)*1=2,$AG$52,$AF$52)</f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customHeight="1">
      <c r="A519" s="2"/>
      <c r="B519" s="107">
        <v>14</v>
      </c>
      <c r="C519" s="31">
        <v>10</v>
      </c>
      <c r="D519" s="106" t="s">
        <v>2</v>
      </c>
      <c r="E519" s="2" t="s">
        <v>102</v>
      </c>
      <c r="F519" s="2"/>
      <c r="G519" s="2"/>
      <c r="H519" s="33"/>
      <c r="I519" s="173">
        <f>M519/AE519</f>
        <v>975.66452388394441</v>
      </c>
      <c r="J519" s="174">
        <f>AH519/AE519</f>
        <v>34.707673678702669</v>
      </c>
      <c r="K519" s="189">
        <f>RANK(I519,$I$76:$I$999)</f>
        <v>442</v>
      </c>
      <c r="L519" s="190" t="e">
        <f>RANK(I519,$I$76:$I$460)</f>
        <v>#N/A</v>
      </c>
      <c r="M519" s="173">
        <f>SUM(N519:R519)</f>
        <v>7786.7239279044225</v>
      </c>
      <c r="N519" s="177">
        <f>T519*(1+(IF(($AG519+IF($D$62=1,15,0)+IF($F519="백어택",8,0))&gt;100,100,($AG519+IF($D$62=1,15,0)+IF($F519="백어택",8,0)))/100)*(($AI519/100-1)))</f>
        <v>1706.2324049630663</v>
      </c>
      <c r="O519" s="177">
        <f>U519*(1+(IF(($AG519+IF($D$62=1,IF($AS519=15,0,15),0)+$AS519+IF($F519="백어택",8,0))&gt;100,100,($AG519+IF($D$62=1,IF($AS519=15,0,15),0)+$AS519+IF($F519="백어택",8,0)))/100)*(($AI519/100-1)))</f>
        <v>2026.8305076471183</v>
      </c>
      <c r="P519" s="177">
        <f>V519*(1+(IF(($AG519+IF($D$62=1,IF($AS519=15,0,15),0)+$AS519+IF($F519="백어택",8,0))&gt;100,100,($AG519+IF($D$62=1,IF($AS519=15,0,15),0)+$AS519+IF($F519="백어택",8,0)))/100)*(($AI519/100-1)))</f>
        <v>2026.8305076471183</v>
      </c>
      <c r="Q519" s="177">
        <f>W519*(1+(IF(($AG519+IF($D$62=1,IF($AS519=15,0,15),0)+$AS519+IF($F519="백어택",8,0))&gt;100,100,($AG519+IF($D$62=1,IF($AS519=15,0,15),0)+$AS519+IF($F519="백어택",8,0)))/100)*(($AI519/100-1)))</f>
        <v>2026.8305076471183</v>
      </c>
      <c r="R519" s="175"/>
      <c r="S519" s="173">
        <f>SUM(T519:X519)</f>
        <v>4675.3236159970666</v>
      </c>
      <c r="T519" s="177">
        <f>AL519*AV519*AW519*AY519/4</f>
        <v>1168.8309039992666</v>
      </c>
      <c r="U519" s="174">
        <f>T519</f>
        <v>1168.8309039992666</v>
      </c>
      <c r="V519" s="174">
        <f>U519</f>
        <v>1168.8309039992666</v>
      </c>
      <c r="W519" s="174">
        <f>V519</f>
        <v>1168.8309039992666</v>
      </c>
      <c r="X519" s="175"/>
      <c r="Y519" s="173">
        <f>SUM(Z519:AD519)</f>
        <v>10051.945774393693</v>
      </c>
      <c r="Z519" s="174">
        <f>T519*$D$58/100</f>
        <v>2512.9864435984232</v>
      </c>
      <c r="AA519" s="174">
        <f>U519*$D$58/100</f>
        <v>2512.9864435984232</v>
      </c>
      <c r="AB519" s="174">
        <f>V519*$D$58/100</f>
        <v>2512.9864435984232</v>
      </c>
      <c r="AC519" s="174">
        <f>W519*$D$58/100</f>
        <v>2512.9864435984232</v>
      </c>
      <c r="AD519" s="175"/>
      <c r="AE519" s="173">
        <f>AO519*(1-$D$17/100)</f>
        <v>7.980944</v>
      </c>
      <c r="AF519" s="174"/>
      <c r="AG519" s="174">
        <f>IF($D$57&gt;100,100,$D$57)</f>
        <v>25.143699999999999</v>
      </c>
      <c r="AH519" s="174">
        <f>AQ519</f>
        <v>277</v>
      </c>
      <c r="AI519" s="174">
        <f>$D$58+$D$19</f>
        <v>282.85969999999998</v>
      </c>
      <c r="AJ519" s="174">
        <f>10*AY519/12</f>
        <v>0.83333333333333337</v>
      </c>
      <c r="AK519" s="174">
        <f>SUM(AL519:AN519)</f>
        <v>3962.1386576246332</v>
      </c>
      <c r="AL519" s="174">
        <f>(VLOOKUP(C519,$B$36:$AA$39,2,FALSE)+VLOOKUP(C519,$B$40:$AA$43,2,FALSE)*$D$54)*$D$59/100</f>
        <v>3962.1386576246332</v>
      </c>
      <c r="AM519" s="174"/>
      <c r="AN519" s="174"/>
      <c r="AO519" s="176">
        <v>8</v>
      </c>
      <c r="AP519" s="174">
        <v>15</v>
      </c>
      <c r="AQ519" s="175">
        <f>VLOOKUP(C519,$B$45:$AA$48,2,FALSE)</f>
        <v>277</v>
      </c>
      <c r="AR519" s="31">
        <f>IF(LEFT(E519,1)*1=1,$S$52,$R$52)</f>
        <v>0</v>
      </c>
      <c r="AS519" s="2">
        <f>IF(LEFT(E519,1)*1=2,$U$52,$T$52)</f>
        <v>15</v>
      </c>
      <c r="AT519" s="33">
        <f>IF(LEFT(E519,1)*1=3,$W$52,$V$52)</f>
        <v>0</v>
      </c>
      <c r="AU519" s="31">
        <f>IF(MID(E519,3,1)*1=1,$Y$52,$X$52)</f>
        <v>0</v>
      </c>
      <c r="AV519" s="2">
        <f>IF(MID(E519,3,1)*1=2,$AA$52,$Z$52)</f>
        <v>1.18</v>
      </c>
      <c r="AW519" s="33">
        <f>IF(MID(E519,3,1)*1=3,$AC$52,$AB$52)</f>
        <v>1</v>
      </c>
      <c r="AX519" s="31">
        <f>IF(MID(E519,5,1)*1=1,$AE$52,$AD$52)</f>
        <v>0</v>
      </c>
      <c r="AY519" s="33">
        <f>IF(MID(E519,5,1)*1=2,$AG$52,$AF$52)</f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customHeight="1">
      <c r="A520" s="2"/>
      <c r="B520" s="107">
        <v>212</v>
      </c>
      <c r="C520" s="31">
        <v>10</v>
      </c>
      <c r="D520" s="106" t="s">
        <v>10</v>
      </c>
      <c r="E520" s="2" t="s">
        <v>99</v>
      </c>
      <c r="F520" s="2"/>
      <c r="G520" s="2"/>
      <c r="H520" s="33"/>
      <c r="I520" s="173">
        <f>M520/AE520</f>
        <v>975.18694144054405</v>
      </c>
      <c r="J520" s="174">
        <f>AH520/AE520</f>
        <v>25.811482952392598</v>
      </c>
      <c r="K520" s="189">
        <f>RANK(I520,$I$76:$I$999)</f>
        <v>444</v>
      </c>
      <c r="L520" s="190" t="e">
        <f>RANK(I520,$I$76:$I$460)</f>
        <v>#N/A</v>
      </c>
      <c r="M520" s="173">
        <f>SUM(N520:R520)</f>
        <v>15565.824738336523</v>
      </c>
      <c r="N520" s="174">
        <f>T520*(1+(IF(($AG520+IF($D$62=1,15,0)+IF($F520="백어택",8,0))&gt;100,100,($AG520+IF($D$62=1,15,0)+IF($F520="백어택",8,0)))/100)*((($AI520+AY520)/100-1)))</f>
        <v>3281.2713198932488</v>
      </c>
      <c r="O520" s="174">
        <f>U520*(1+(IF(($AG520+IF($D$62=1,IF(AS520=15,0,15),0)+$AS520+IF($F520="백어택",8,0))&gt;100,100,($AG520+IF($D$62=1,IF(AS520=15,0,15),0)+$AS520+IF($F520="백어택",8,0)))/100)*((($AI520+$AY520)/100-1)))</f>
        <v>4094.8511394810912</v>
      </c>
      <c r="P520" s="174">
        <f>V520*(1+(IF(($AG520+IF($D$62=1,IF(AT520=15,0,15),0)+$AS520+IF($F520="백어택",8,0))&gt;100,100,($AG520+IF($D$62=1,IF(AT520=15,0,15),0)+$AS520+IF($F520="백어택",8,0)))/100)*((($AI520+$AY520)/100-1)))</f>
        <v>4094.8511394810912</v>
      </c>
      <c r="Q520" s="174">
        <f>W520*(1+(IF(($AG520+IF($D$62=1,IF(AU520=15,0,15),0)+$AS520+IF($F520="백어택",8,0))&gt;100,100,($AG520+IF($D$62=1,IF(AU520=15,0,15),0)+$AS520+IF($F520="백어택",8,0)))/100)*((($AI520+$AY520)/100-1)))</f>
        <v>4094.8511394810912</v>
      </c>
      <c r="R520" s="175">
        <f>X520*(1+(IF($D$57+AS520&gt;100,100,$D$57+AS520)/100)*(AI520/100-1))</f>
        <v>0</v>
      </c>
      <c r="S520" s="173">
        <f>SUM(T520:X520)</f>
        <v>7670.0434369674422</v>
      </c>
      <c r="T520" s="174">
        <f>AL520*AX520*IF(F520="백어택",1.2,1)/4</f>
        <v>1917.5108592418605</v>
      </c>
      <c r="U520" s="174">
        <f>T520</f>
        <v>1917.5108592418605</v>
      </c>
      <c r="V520" s="174">
        <f>U520</f>
        <v>1917.5108592418605</v>
      </c>
      <c r="W520" s="174">
        <f>V520</f>
        <v>1917.5108592418605</v>
      </c>
      <c r="X520" s="175">
        <f>AL520*IF(AU520=1,0,IF(AX520=1,AU520,0.324))</f>
        <v>0</v>
      </c>
      <c r="Y520" s="173">
        <f>SUM(Z520:AD520)</f>
        <v>21695.461855675792</v>
      </c>
      <c r="Z520" s="174">
        <f>T520*AI520/100</f>
        <v>5423.8654639189481</v>
      </c>
      <c r="AA520" s="174">
        <f>Z520</f>
        <v>5423.8654639189481</v>
      </c>
      <c r="AB520" s="174">
        <f>AA520</f>
        <v>5423.8654639189481</v>
      </c>
      <c r="AC520" s="174">
        <f>AB520</f>
        <v>5423.8654639189481</v>
      </c>
      <c r="AD520" s="175"/>
      <c r="AE520" s="173">
        <f>AO520*(1-$D$17/100)</f>
        <v>15.961888</v>
      </c>
      <c r="AF520" s="174">
        <f>AP520</f>
        <v>36</v>
      </c>
      <c r="AG520" s="174">
        <f>IF($D$57+AV520&gt;100,100,$D$57+AV520)</f>
        <v>25.143699999999999</v>
      </c>
      <c r="AH520" s="174">
        <f>AQ520</f>
        <v>412</v>
      </c>
      <c r="AI520" s="174">
        <f>$D$58+$D$19</f>
        <v>282.85969999999998</v>
      </c>
      <c r="AJ520" s="174">
        <f>10*AR520/(7-IF(AX520=1,0,3))</f>
        <v>1.4285714285714286</v>
      </c>
      <c r="AK520" s="174">
        <f>SUM(AL520:AN520)</f>
        <v>7670.0434369674422</v>
      </c>
      <c r="AL520" s="174">
        <f>(VLOOKUP(C520,$B$36:$AG$39,13,FALSE)+VLOOKUP(C520,$B$40:$AG$43,13,FALSE)*$D$54)*$D$59/100</f>
        <v>7670.0434369674422</v>
      </c>
      <c r="AM520" s="174"/>
      <c r="AN520" s="174"/>
      <c r="AO520" s="176">
        <v>16</v>
      </c>
      <c r="AP520" s="174">
        <v>36</v>
      </c>
      <c r="AQ520" s="175">
        <f>VLOOKUP(C520,$B$45:$AA$48,13,FALSE)</f>
        <v>412</v>
      </c>
      <c r="AR520" s="31">
        <f>IF(LEFT(E520,1)*1=1,$S$60,$R$60)</f>
        <v>1</v>
      </c>
      <c r="AS520" s="2">
        <f>IF(LEFT(E520,1)*1=2,$U$60,$T$60)</f>
        <v>15</v>
      </c>
      <c r="AT520" s="33">
        <f>IF(LEFT(E520,1)*1=3,$W$60,$V$60)</f>
        <v>0</v>
      </c>
      <c r="AU520" s="31">
        <f>IF(MID(E520,3,1)*1=1,$Y$60,$X$60)</f>
        <v>1</v>
      </c>
      <c r="AV520" s="2">
        <f>IF(MID(E520,3,1)*1=2,$AA$60,$Z$60)</f>
        <v>0</v>
      </c>
      <c r="AW520" s="33">
        <f>IF(MID(E520,3,1)*1=3,$AC$60,$AB$60)</f>
        <v>0</v>
      </c>
      <c r="AX520" s="31">
        <f>IF(MID(E520,5,1)*1=1,$AE$60,$AD$60)</f>
        <v>1</v>
      </c>
      <c r="AY520" s="33">
        <f>IF(MID(E520,5,1)*1=2,$AG$60,$AF$60)</f>
        <v>100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customHeight="1">
      <c r="A521" s="2"/>
      <c r="B521" s="107">
        <v>802</v>
      </c>
      <c r="C521" s="31">
        <v>7</v>
      </c>
      <c r="D521" s="111" t="s">
        <v>21</v>
      </c>
      <c r="E521" s="2" t="s">
        <v>136</v>
      </c>
      <c r="F521" s="2" t="s">
        <v>149</v>
      </c>
      <c r="G521" s="2"/>
      <c r="H521" s="33"/>
      <c r="I521" s="173">
        <f>M521/AE521</f>
        <v>974.82591405287167</v>
      </c>
      <c r="J521" s="174">
        <f>AH521/AE521</f>
        <v>16.4648027309639</v>
      </c>
      <c r="K521" s="189">
        <f>RANK(I521,$I$76:$I$999)</f>
        <v>445</v>
      </c>
      <c r="L521" s="190">
        <f>RANK(I521,$I$461:$I$888)</f>
        <v>61</v>
      </c>
      <c r="M521" s="173">
        <f>SUM(N521:R521)</f>
        <v>27116.648521793584</v>
      </c>
      <c r="N521" s="174">
        <f>T521*(1+(IF((AG521+IF($D$62=1,15,0)+IF(F521="백어택",8,0))&gt;100,100,AG521+IF($D$62=1,15,0)+IF(F521="백어택",8,0))/100)*(AI521/100-1))</f>
        <v>21986.223839876984</v>
      </c>
      <c r="O521" s="174"/>
      <c r="P521" s="174"/>
      <c r="Q521" s="174"/>
      <c r="R521" s="175">
        <f>X521*(1+(IF((AG521+IF($D$62=1,15,0))&gt;100,100,AG521+IF($D$62=1,15,0))/100)*(AI521/100-1))</f>
        <v>5130.4246819165992</v>
      </c>
      <c r="S521" s="173">
        <f>SUM(T521:X521)</f>
        <v>19898.439024600309</v>
      </c>
      <c r="T521" s="174">
        <f>AL521*AW521*AX521*AY521*IF(F521="백어택",1.2,1)</f>
        <v>15918.751219680247</v>
      </c>
      <c r="U521" s="174"/>
      <c r="V521" s="174"/>
      <c r="W521" s="174"/>
      <c r="X521" s="175">
        <f>AL521*AS521+IF(AX521=1,AL521*AU521,AL521*AU521*2)</f>
        <v>3979.6878049200618</v>
      </c>
      <c r="Y521" s="173">
        <f>SUM(Z521:AD521)</f>
        <v>42781.643902890661</v>
      </c>
      <c r="Z521" s="174">
        <f>T521*$D$58/100</f>
        <v>34225.315122312531</v>
      </c>
      <c r="AA521" s="174"/>
      <c r="AB521" s="174"/>
      <c r="AC521" s="174"/>
      <c r="AD521" s="175">
        <f>X521*$D$58/100</f>
        <v>8556.3287805781329</v>
      </c>
      <c r="AE521" s="173">
        <f>AO521*(1-$D$20/100)*(1-$D$17/100)-AR521</f>
        <v>27.816913903176005</v>
      </c>
      <c r="AF521" s="174">
        <f>AP521</f>
        <v>36</v>
      </c>
      <c r="AG521" s="174">
        <f>IF($D$57&gt;100,100,$D$57)</f>
        <v>25.143699999999999</v>
      </c>
      <c r="AH521" s="174">
        <f>AQ521</f>
        <v>458</v>
      </c>
      <c r="AI521" s="174">
        <f>$D$58</f>
        <v>215</v>
      </c>
      <c r="AJ521" s="174">
        <f>10/6</f>
        <v>1.6666666666666667</v>
      </c>
      <c r="AK521" s="174">
        <f>SUM(AL521:AN521)</f>
        <v>13265.626016400207</v>
      </c>
      <c r="AL521" s="174">
        <f>(VLOOKUP(C521,$B$36:$AG$39,31,FALSE)+VLOOKUP(C521,$B$40:$AG$43,31,FALSE)*$D$54)*$D$59/100</f>
        <v>13265.626016400207</v>
      </c>
      <c r="AM521" s="174"/>
      <c r="AN521" s="174"/>
      <c r="AO521" s="176">
        <v>36</v>
      </c>
      <c r="AP521" s="174">
        <v>36</v>
      </c>
      <c r="AQ521" s="175">
        <f>VLOOKUP(C521,$B$45:$AG$48,31,FALSE)</f>
        <v>458</v>
      </c>
      <c r="AR521" s="31">
        <f>IF(LEFT(E521,1)*1=1,$S$71,$R$71)</f>
        <v>0</v>
      </c>
      <c r="AS521" s="2">
        <f>IF(LEFT(E521,1)*1=2,$U$71,$T$71)</f>
        <v>0</v>
      </c>
      <c r="AT521" s="33">
        <f>IF(LEFT(E521,1)*1=3,$W$71,$V$71)</f>
        <v>0</v>
      </c>
      <c r="AU521" s="31">
        <f>IF(MID(E521,3,1)*1=1,$Y$71,$X$71)</f>
        <v>0.3</v>
      </c>
      <c r="AV521" s="2">
        <f>IF(MID(E521,3,1)*1=2,$AA$71,$Z$71)</f>
        <v>0</v>
      </c>
      <c r="AW521" s="33">
        <f>IF(MID(E521,3,1)*1=3,$AC$71,$AB$71)</f>
        <v>1</v>
      </c>
      <c r="AX521" s="31">
        <f>IF(MID(E521,5,1)*1=1,$AE$71,$AD$71)</f>
        <v>1</v>
      </c>
      <c r="AY521" s="33">
        <f>IF(MID(E521,5,1)*1=2,$AG$71,$AF$71)</f>
        <v>1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customHeight="1">
      <c r="A522" s="2"/>
      <c r="B522" s="107">
        <v>115</v>
      </c>
      <c r="C522" s="31">
        <v>10</v>
      </c>
      <c r="D522" s="106" t="s">
        <v>6</v>
      </c>
      <c r="E522" s="2" t="s">
        <v>98</v>
      </c>
      <c r="F522" s="2"/>
      <c r="G522" s="2"/>
      <c r="H522" s="33"/>
      <c r="I522" s="173">
        <f>M522/AE522</f>
        <v>973.96254512572295</v>
      </c>
      <c r="J522" s="174">
        <f>AH522/AE522</f>
        <v>23.505991271208018</v>
      </c>
      <c r="K522" s="189">
        <f>RANK(I522,$I$76:$I$999)</f>
        <v>446</v>
      </c>
      <c r="L522" s="190" t="e">
        <f>RANK(I522,$I$76:$I$460)</f>
        <v>#N/A</v>
      </c>
      <c r="M522" s="173">
        <f>SUM(N522:R522)</f>
        <v>19432.851326864667</v>
      </c>
      <c r="N522" s="174">
        <f>T522*(1+(IF((AG522+IF($D$62=1,15,0)+IF(F522="백어택",8,0))&gt;100,100,(AG522+IF($D$62=1,15,0)+IF(F522="백어택",8,0)))/100)*((AI522/100-1)))</f>
        <v>19432.851326864667</v>
      </c>
      <c r="O522" s="174"/>
      <c r="P522" s="174"/>
      <c r="Q522" s="174"/>
      <c r="R522" s="175"/>
      <c r="S522" s="173">
        <f>SUM(T522:X522)</f>
        <v>13312.205955995922</v>
      </c>
      <c r="T522" s="174">
        <f>AL522*AW522*AT522*AX522*AY522</f>
        <v>13312.205955995922</v>
      </c>
      <c r="U522" s="174"/>
      <c r="V522" s="174"/>
      <c r="W522" s="174"/>
      <c r="X522" s="175"/>
      <c r="Y522" s="173">
        <f>SUM(Z522:AD522)</f>
        <v>28621.242805391234</v>
      </c>
      <c r="Z522" s="174">
        <f>T522*$D$58/100</f>
        <v>28621.242805391234</v>
      </c>
      <c r="AA522" s="174"/>
      <c r="AB522" s="174"/>
      <c r="AC522" s="174"/>
      <c r="AD522" s="175"/>
      <c r="AE522" s="173">
        <f>AO522*(1-$D$17/100)</f>
        <v>19.952359999999999</v>
      </c>
      <c r="AF522" s="174">
        <f>AP522</f>
        <v>36</v>
      </c>
      <c r="AG522" s="174">
        <f>IF($D$57+AV522&gt;100,100,$D$57+AV522)</f>
        <v>25.143699999999999</v>
      </c>
      <c r="AH522" s="174">
        <f>AQ522*AR522</f>
        <v>469</v>
      </c>
      <c r="AI522" s="174">
        <f>$D$58+$D$19</f>
        <v>282.85969999999998</v>
      </c>
      <c r="AJ522" s="174">
        <f>10/IF(AX522=1,IF(AY522=1,5,6),4)</f>
        <v>1.6666666666666667</v>
      </c>
      <c r="AK522" s="174">
        <f>SUM(AL522:AN522)</f>
        <v>7668.3214032234573</v>
      </c>
      <c r="AL522" s="174">
        <f>(VLOOKUP(C522,$B$36:$AG$39,7,FALSE)+VLOOKUP(C522,$B$40:$AG$43,7,FALSE)*$D$54)*$D$59/100</f>
        <v>7668.3214032234573</v>
      </c>
      <c r="AM522" s="174"/>
      <c r="AN522" s="174"/>
      <c r="AO522" s="176">
        <v>20</v>
      </c>
      <c r="AP522" s="174">
        <v>36</v>
      </c>
      <c r="AQ522" s="175">
        <f>VLOOKUP(C522,$B$45:$AA$48,7,FALSE)</f>
        <v>469</v>
      </c>
      <c r="AR522" s="31">
        <f>IF(LEFT(E522,1)*1=1,$S$56,$R$56)</f>
        <v>1</v>
      </c>
      <c r="AS522" s="2">
        <f>IF(LEFT(E522,1)*1=2,$U$56,$T$56)</f>
        <v>0</v>
      </c>
      <c r="AT522" s="33">
        <f>IF(LEFT(E522,1)*1=3,$W$56,$V$56)</f>
        <v>1</v>
      </c>
      <c r="AU522" s="31">
        <f>IF(MID(E522,3,1)*1=1,$Y$56,$X$56)</f>
        <v>0</v>
      </c>
      <c r="AV522" s="2">
        <f>IF(MID(E522,3,1)*1=2,$AA$56,$Z$56)</f>
        <v>0</v>
      </c>
      <c r="AW522" s="33">
        <f>IF(MID(E522,3,1)*1=3,$AC$56,$AB$56)</f>
        <v>1.24</v>
      </c>
      <c r="AX522" s="31">
        <f>IF(MID(E522,5,1)*1=1,$AE$56,$AD$56)</f>
        <v>1</v>
      </c>
      <c r="AY522" s="33">
        <f>IF(MID(E522,5,1)*1=2,$AG$56,$AF$56)</f>
        <v>1.4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customHeight="1">
      <c r="A523" s="2"/>
      <c r="B523" s="107">
        <v>118</v>
      </c>
      <c r="C523" s="31">
        <v>10</v>
      </c>
      <c r="D523" s="106" t="s">
        <v>6</v>
      </c>
      <c r="E523" s="2" t="s">
        <v>157</v>
      </c>
      <c r="F523" s="2"/>
      <c r="G523" s="2"/>
      <c r="H523" s="33"/>
      <c r="I523" s="173">
        <f>M523/AE523</f>
        <v>973.96254512572295</v>
      </c>
      <c r="J523" s="174">
        <f>AH523/AE523</f>
        <v>11.752995635604009</v>
      </c>
      <c r="K523" s="189">
        <f>RANK(I523,$I$76:$I$999)</f>
        <v>446</v>
      </c>
      <c r="L523" s="190" t="e">
        <f>RANK(I523,$I$76:$I$460)</f>
        <v>#N/A</v>
      </c>
      <c r="M523" s="173">
        <f>SUM(N523:R523)</f>
        <v>19432.851326864667</v>
      </c>
      <c r="N523" s="174">
        <f>T523*(1+(IF((AG523+IF($D$62=1,15,0)+IF(F523="백어택",8,0))&gt;100,100,(AG523+IF($D$62=1,15,0)+IF(F523="백어택",8,0)))/100)*((AI523/100-1)))</f>
        <v>19432.851326864667</v>
      </c>
      <c r="O523" s="174"/>
      <c r="P523" s="174"/>
      <c r="Q523" s="174"/>
      <c r="R523" s="175"/>
      <c r="S523" s="173">
        <f>SUM(T523:X523)</f>
        <v>13312.205955995922</v>
      </c>
      <c r="T523" s="174">
        <f>AL523*AW523*AT523*AX523*AY523</f>
        <v>13312.205955995922</v>
      </c>
      <c r="U523" s="174"/>
      <c r="V523" s="174"/>
      <c r="W523" s="174"/>
      <c r="X523" s="175"/>
      <c r="Y523" s="173">
        <f>SUM(Z523:AD523)</f>
        <v>28621.242805391234</v>
      </c>
      <c r="Z523" s="174">
        <f>T523*$D$58/100</f>
        <v>28621.242805391234</v>
      </c>
      <c r="AA523" s="174"/>
      <c r="AB523" s="174"/>
      <c r="AC523" s="174"/>
      <c r="AD523" s="175"/>
      <c r="AE523" s="173">
        <f>AO523*(1-$D$17/100)</f>
        <v>19.952359999999999</v>
      </c>
      <c r="AF523" s="174">
        <f>AP523</f>
        <v>36</v>
      </c>
      <c r="AG523" s="174">
        <f>IF($D$57+AV523&gt;100,100,$D$57+AV523)</f>
        <v>25.143699999999999</v>
      </c>
      <c r="AH523" s="174">
        <f>AQ523*AR523</f>
        <v>234.5</v>
      </c>
      <c r="AI523" s="174">
        <f>$D$58+$D$19</f>
        <v>282.85969999999998</v>
      </c>
      <c r="AJ523" s="174">
        <f>10/IF(AX523=1,IF(AY523=1,5,6),4)</f>
        <v>1.6666666666666667</v>
      </c>
      <c r="AK523" s="174">
        <f>SUM(AL523:AN523)</f>
        <v>7668.3214032234573</v>
      </c>
      <c r="AL523" s="174">
        <f>(VLOOKUP(C523,$B$36:$AG$39,7,FALSE)+VLOOKUP(C523,$B$40:$AG$43,7,FALSE)*$D$54)*$D$59/100</f>
        <v>7668.3214032234573</v>
      </c>
      <c r="AM523" s="174"/>
      <c r="AN523" s="174"/>
      <c r="AO523" s="176">
        <v>20</v>
      </c>
      <c r="AP523" s="174">
        <v>36</v>
      </c>
      <c r="AQ523" s="175">
        <f>VLOOKUP(C523,$B$45:$AA$48,7,FALSE)</f>
        <v>469</v>
      </c>
      <c r="AR523" s="31">
        <f>IF(LEFT(E523,1)*1=1,$S$56,$R$56)</f>
        <v>0.5</v>
      </c>
      <c r="AS523" s="2">
        <f>IF(LEFT(E523,1)*1=2,$U$56,$T$56)</f>
        <v>0</v>
      </c>
      <c r="AT523" s="33">
        <f>IF(LEFT(E523,1)*1=3,$W$56,$V$56)</f>
        <v>1</v>
      </c>
      <c r="AU523" s="31">
        <f>IF(MID(E523,3,1)*1=1,$Y$56,$X$56)</f>
        <v>0</v>
      </c>
      <c r="AV523" s="2">
        <f>IF(MID(E523,3,1)*1=2,$AA$56,$Z$56)</f>
        <v>0</v>
      </c>
      <c r="AW523" s="33">
        <f>IF(MID(E523,3,1)*1=3,$AC$56,$AB$56)</f>
        <v>1.24</v>
      </c>
      <c r="AX523" s="31">
        <f>IF(MID(E523,5,1)*1=1,$AE$56,$AD$56)</f>
        <v>1</v>
      </c>
      <c r="AY523" s="33">
        <f>IF(MID(E523,5,1)*1=2,$AG$56,$AF$56)</f>
        <v>1.4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customHeight="1">
      <c r="A524" s="2"/>
      <c r="B524" s="107">
        <v>123</v>
      </c>
      <c r="C524" s="31">
        <v>7</v>
      </c>
      <c r="D524" s="106" t="s">
        <v>6</v>
      </c>
      <c r="E524" s="2" t="s">
        <v>89</v>
      </c>
      <c r="F524" s="2"/>
      <c r="G524" s="2" t="s">
        <v>183</v>
      </c>
      <c r="H524" s="33"/>
      <c r="I524" s="173">
        <f>M524/AE524</f>
        <v>972.61246294672981</v>
      </c>
      <c r="J524" s="174">
        <f>AH524/AE524</f>
        <v>16.338919305786384</v>
      </c>
      <c r="K524" s="189">
        <f>RANK(I524,$I$76:$I$999)</f>
        <v>448</v>
      </c>
      <c r="L524" s="190" t="e">
        <f>RANK(I524,$I$76:$I$460)</f>
        <v>#N/A</v>
      </c>
      <c r="M524" s="173">
        <f>SUM(N524:R524)</f>
        <v>19405.914001199813</v>
      </c>
      <c r="N524" s="174">
        <f>T524*(1+(IF((AG524+IF($D$62=1,15,0)+IF(F524="백어택",8,0))&gt;100,100,(AG524+IF($D$62=1,15,0)+IF(F524="백어택",8,0)))/100)*((AI524/100-1)))</f>
        <v>19405.914001199813</v>
      </c>
      <c r="O524" s="174"/>
      <c r="P524" s="174"/>
      <c r="Q524" s="174"/>
      <c r="R524" s="175"/>
      <c r="S524" s="173">
        <f>SUM(T524:X524)</f>
        <v>7589.521403223458</v>
      </c>
      <c r="T524" s="174">
        <f>AL524*AW524*AT524*AX524*AY524</f>
        <v>7589.521403223458</v>
      </c>
      <c r="U524" s="174"/>
      <c r="V524" s="174"/>
      <c r="W524" s="174"/>
      <c r="X524" s="175"/>
      <c r="Y524" s="173">
        <f>SUM(Z524:AD524)</f>
        <v>16317.471016930434</v>
      </c>
      <c r="Z524" s="174">
        <f>T524*$D$58/100</f>
        <v>16317.471016930434</v>
      </c>
      <c r="AA524" s="174"/>
      <c r="AB524" s="174"/>
      <c r="AC524" s="174"/>
      <c r="AD524" s="175"/>
      <c r="AE524" s="173">
        <f>AO524*(1-$D$17/100)</f>
        <v>19.952359999999999</v>
      </c>
      <c r="AF524" s="174">
        <f>AP524</f>
        <v>36</v>
      </c>
      <c r="AG524" s="174">
        <f>IF($D$57+AV524&gt;100,100,$D$57+AV524)</f>
        <v>85.143699999999995</v>
      </c>
      <c r="AH524" s="174">
        <f>AQ524*AR524</f>
        <v>326</v>
      </c>
      <c r="AI524" s="174">
        <f>$D$58+$D$19</f>
        <v>282.85969999999998</v>
      </c>
      <c r="AJ524" s="174">
        <f>10/IF(AX524=1,IF(AY524=1,5,6),4)</f>
        <v>2</v>
      </c>
      <c r="AK524" s="174">
        <f>SUM(AL524:AN524)</f>
        <v>7589.521403223458</v>
      </c>
      <c r="AL524" s="174">
        <f>(VLOOKUP(C524,$B$36:$AG$39,7,FALSE)+VLOOKUP(C524,$B$40:$AG$43,7,FALSE)*$D$54)*$D$59/100</f>
        <v>7589.521403223458</v>
      </c>
      <c r="AM524" s="174"/>
      <c r="AN524" s="174"/>
      <c r="AO524" s="176">
        <v>20</v>
      </c>
      <c r="AP524" s="174">
        <v>36</v>
      </c>
      <c r="AQ524" s="175">
        <f>VLOOKUP(C524,$B$45:$AA$48,7,FALSE)</f>
        <v>326</v>
      </c>
      <c r="AR524" s="31">
        <f>IF(LEFT(E524,1)*1=1,$S$56,$R$56)</f>
        <v>1</v>
      </c>
      <c r="AS524" s="2">
        <f>IF(LEFT(E524,1)*1=2,$U$56,$T$56)</f>
        <v>0</v>
      </c>
      <c r="AT524" s="33">
        <f>IF(LEFT(E524,1)*1=3,$W$56,$V$56)</f>
        <v>1</v>
      </c>
      <c r="AU524" s="31">
        <f>IF(MID(E524,3,1)*1=1,$Y$56,$X$56)</f>
        <v>0</v>
      </c>
      <c r="AV524" s="2">
        <f>IF(MID(E524,3,1)*1=2,$AA$56,$Z$56)</f>
        <v>60</v>
      </c>
      <c r="AW524" s="33">
        <f>IF(MID(E524,3,1)*1=3,$AC$56,$AB$56)</f>
        <v>1</v>
      </c>
      <c r="AX524" s="31">
        <f>IF(MID(E524,5,1)*1=1,$AE$56,$AD$56)</f>
        <v>1</v>
      </c>
      <c r="AY524" s="33">
        <f>IF(MID(E524,5,1)*1=2,$AG$56,$AF$56)</f>
        <v>1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customHeight="1">
      <c r="A525" s="2"/>
      <c r="B525" s="107">
        <v>126</v>
      </c>
      <c r="C525" s="31">
        <v>7</v>
      </c>
      <c r="D525" s="106" t="s">
        <v>6</v>
      </c>
      <c r="E525" s="2" t="s">
        <v>152</v>
      </c>
      <c r="F525" s="2"/>
      <c r="G525" s="2" t="s">
        <v>183</v>
      </c>
      <c r="H525" s="33"/>
      <c r="I525" s="173">
        <f>M525/AE525</f>
        <v>972.61246294672981</v>
      </c>
      <c r="J525" s="174">
        <f>AH525/AE525</f>
        <v>8.1694596528931918</v>
      </c>
      <c r="K525" s="189">
        <f>RANK(I525,$I$76:$I$999)</f>
        <v>448</v>
      </c>
      <c r="L525" s="190" t="e">
        <f>RANK(I525,$I$76:$I$460)</f>
        <v>#N/A</v>
      </c>
      <c r="M525" s="173">
        <f>SUM(N525:R525)</f>
        <v>19405.914001199813</v>
      </c>
      <c r="N525" s="174">
        <f>T525*(1+(IF((AG525+IF($D$62=1,15,0)+IF(F525="백어택",8,0))&gt;100,100,(AG525+IF($D$62=1,15,0)+IF(F525="백어택",8,0)))/100)*((AI525/100-1)))</f>
        <v>19405.914001199813</v>
      </c>
      <c r="O525" s="174"/>
      <c r="P525" s="174"/>
      <c r="Q525" s="174"/>
      <c r="R525" s="175"/>
      <c r="S525" s="173">
        <f>SUM(T525:X525)</f>
        <v>7589.521403223458</v>
      </c>
      <c r="T525" s="174">
        <f>AL525*AW525*AT525*AX525*AY525</f>
        <v>7589.521403223458</v>
      </c>
      <c r="U525" s="174"/>
      <c r="V525" s="174"/>
      <c r="W525" s="174"/>
      <c r="X525" s="175"/>
      <c r="Y525" s="173">
        <f>SUM(Z525:AD525)</f>
        <v>16317.471016930434</v>
      </c>
      <c r="Z525" s="174">
        <f>T525*$D$58/100</f>
        <v>16317.471016930434</v>
      </c>
      <c r="AA525" s="174"/>
      <c r="AB525" s="174"/>
      <c r="AC525" s="174"/>
      <c r="AD525" s="175"/>
      <c r="AE525" s="173">
        <f>AO525*(1-$D$17/100)</f>
        <v>19.952359999999999</v>
      </c>
      <c r="AF525" s="174">
        <f>AP525</f>
        <v>36</v>
      </c>
      <c r="AG525" s="174">
        <f>IF($D$57+AV525&gt;100,100,$D$57+AV525)</f>
        <v>85.143699999999995</v>
      </c>
      <c r="AH525" s="174">
        <f>AQ525*AR525</f>
        <v>163</v>
      </c>
      <c r="AI525" s="174">
        <f>$D$58+$D$19</f>
        <v>282.85969999999998</v>
      </c>
      <c r="AJ525" s="174">
        <f>10/IF(AX525=1,IF(AY525=1,5,6),4)</f>
        <v>2</v>
      </c>
      <c r="AK525" s="174">
        <f>SUM(AL525:AN525)</f>
        <v>7589.521403223458</v>
      </c>
      <c r="AL525" s="174">
        <f>(VLOOKUP(C525,$B$36:$AG$39,7,FALSE)+VLOOKUP(C525,$B$40:$AG$43,7,FALSE)*$D$54)*$D$59/100</f>
        <v>7589.521403223458</v>
      </c>
      <c r="AM525" s="174"/>
      <c r="AN525" s="174"/>
      <c r="AO525" s="176">
        <v>20</v>
      </c>
      <c r="AP525" s="174">
        <v>36</v>
      </c>
      <c r="AQ525" s="175">
        <f>VLOOKUP(C525,$B$45:$AA$48,7,FALSE)</f>
        <v>326</v>
      </c>
      <c r="AR525" s="31">
        <f>IF(LEFT(E525,1)*1=1,$S$56,$R$56)</f>
        <v>0.5</v>
      </c>
      <c r="AS525" s="2">
        <f>IF(LEFT(E525,1)*1=2,$U$56,$T$56)</f>
        <v>0</v>
      </c>
      <c r="AT525" s="33">
        <f>IF(LEFT(E525,1)*1=3,$W$56,$V$56)</f>
        <v>1</v>
      </c>
      <c r="AU525" s="31">
        <f>IF(MID(E525,3,1)*1=1,$Y$56,$X$56)</f>
        <v>0</v>
      </c>
      <c r="AV525" s="2">
        <f>IF(MID(E525,3,1)*1=2,$AA$56,$Z$56)</f>
        <v>60</v>
      </c>
      <c r="AW525" s="33">
        <f>IF(MID(E525,3,1)*1=3,$AC$56,$AB$56)</f>
        <v>1</v>
      </c>
      <c r="AX525" s="31">
        <f>IF(MID(E525,5,1)*1=1,$AE$56,$AD$56)</f>
        <v>1</v>
      </c>
      <c r="AY525" s="33">
        <f>IF(MID(E525,5,1)*1=2,$AG$56,$AF$56)</f>
        <v>1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customHeight="1">
      <c r="A526" s="2"/>
      <c r="B526" s="107">
        <v>304</v>
      </c>
      <c r="C526" s="31">
        <v>10</v>
      </c>
      <c r="D526" s="106" t="s">
        <v>17</v>
      </c>
      <c r="E526" s="2" t="s">
        <v>98</v>
      </c>
      <c r="F526" s="2"/>
      <c r="G526" s="2"/>
      <c r="H526" s="33">
        <f>IF(AY526=1,3,2)</f>
        <v>3</v>
      </c>
      <c r="I526" s="173">
        <f>M526/AE526</f>
        <v>971.14326527926892</v>
      </c>
      <c r="J526" s="174">
        <f>AH526/AE526</f>
        <v>34.707673678702669</v>
      </c>
      <c r="K526" s="189">
        <f>RANK(I526,$I$76:$I$999)</f>
        <v>450</v>
      </c>
      <c r="L526" s="190" t="e">
        <f>RANK(I526,$I$76:$I$460)</f>
        <v>#N/A</v>
      </c>
      <c r="M526" s="173">
        <f>SUM(N526:R526)</f>
        <v>7750.6400161709898</v>
      </c>
      <c r="N526" s="174">
        <f>T526*(1+(IF((AG526+IF($D$62=1,15,0)+IF(F526="백어택",8,0))&gt;100,100,(AG526+IF($D$62=1,15,0)+IF(F526="백어택",8,0)))/100)*((AI526/100-1)))</f>
        <v>1845.390480040712</v>
      </c>
      <c r="O526" s="174">
        <f>U526*(1+(IF((AG526+IF($D$62=1,15,0)+IF(F526="백어택",8,0))&gt;100,100,(AG526+IF($D$62=1,15,0)+IF(F526="백어택",8,0)))/100)*((AI526/100-1)))</f>
        <v>2583.5466720569966</v>
      </c>
      <c r="P526" s="174">
        <f>V526*(1+(IF((AG526+IF($D$62=1,15,0)+IF(F526="백어택",8,0))&gt;100,100,(AG526+IF($D$62=1,15,0)+IF(F526="백어택",8,0)))/100)*((AI526/100-1)))</f>
        <v>3321.702864073281</v>
      </c>
      <c r="Q526" s="174"/>
      <c r="R526" s="175"/>
      <c r="S526" s="173">
        <f>SUM(T526:X526)</f>
        <v>5309.4687161741758</v>
      </c>
      <c r="T526" s="174">
        <f>AL526*AV526</f>
        <v>1264.1592181367087</v>
      </c>
      <c r="U526" s="174">
        <f>AL526*AW526</f>
        <v>1769.8229053913919</v>
      </c>
      <c r="V526" s="174">
        <f>IF(H526=3,AL526,0)*(1+AW526-1+AW526-1)</f>
        <v>2275.4865926460752</v>
      </c>
      <c r="W526" s="174"/>
      <c r="X526" s="175"/>
      <c r="Y526" s="173">
        <f>SUM(Z526:AD526)</f>
        <v>15018.347282164123</v>
      </c>
      <c r="Z526" s="174">
        <f>T526*AI526/100</f>
        <v>3575.7969719438393</v>
      </c>
      <c r="AA526" s="174">
        <f>U526*AI526/100</f>
        <v>5006.1157607213745</v>
      </c>
      <c r="AB526" s="174">
        <f>V526*AI526/100</f>
        <v>6436.4345494989093</v>
      </c>
      <c r="AC526" s="174"/>
      <c r="AD526" s="175"/>
      <c r="AE526" s="173">
        <f>AO526*(1-$D$17/100)</f>
        <v>7.980944</v>
      </c>
      <c r="AF526" s="174">
        <f>AP526</f>
        <v>36</v>
      </c>
      <c r="AG526" s="174">
        <f>IF($D$57+AX526&gt;100,100,$D$57+AX526)</f>
        <v>25.143699999999999</v>
      </c>
      <c r="AH526" s="174">
        <f>AQ526</f>
        <v>277</v>
      </c>
      <c r="AI526" s="174">
        <f>$D$58+$D$19</f>
        <v>282.85969999999998</v>
      </c>
      <c r="AJ526" s="174">
        <f>10*AR526/IF(AT526=0,IF(AY526=0,8,5),5)</f>
        <v>2</v>
      </c>
      <c r="AK526" s="174">
        <f>H526*SUM(AL526:AN526)</f>
        <v>3792.477654410126</v>
      </c>
      <c r="AL526" s="174">
        <f>((VLOOKUP(C526,$B$36:$AG$39,24,FALSE)+VLOOKUP(C526,$B$40:$AG$43,24,FALSE)*$D$54))*$D$59/100</f>
        <v>1264.1592181367087</v>
      </c>
      <c r="AM526" s="174"/>
      <c r="AN526" s="174"/>
      <c r="AO526" s="176">
        <v>8</v>
      </c>
      <c r="AP526" s="174">
        <v>36</v>
      </c>
      <c r="AQ526" s="175">
        <f>VLOOKUP(C526,$B$45:$AA$48,24,FALSE)</f>
        <v>277</v>
      </c>
      <c r="AR526" s="31">
        <f>IF(LEFT(E526,1)*1=1,$S$67,$R$67)</f>
        <v>1</v>
      </c>
      <c r="AS526" s="2">
        <f>IF(LEFT(E526,1)*1=2,$U$67,$T$67)</f>
        <v>0</v>
      </c>
      <c r="AT526" s="33">
        <f>IF(LEFT(E526,1)*1=3,$W$67,$V$67)</f>
        <v>0</v>
      </c>
      <c r="AU526" s="31">
        <f>IF(MID(E526,3,1)*1=1,$Y$67,$X$67)</f>
        <v>0</v>
      </c>
      <c r="AV526" s="2">
        <f>IF(MID(E526,3,1)*1=2,$AA$67,$Z$67)</f>
        <v>1</v>
      </c>
      <c r="AW526" s="33">
        <f>IF(MID(E526,3,1)*1=3,$AC$67,$AB$67)</f>
        <v>1.4</v>
      </c>
      <c r="AX526" s="31">
        <f>IF(MID(E526,5,1)*1=1,$AE$67,$AD$67)</f>
        <v>0</v>
      </c>
      <c r="AY526" s="33">
        <f>IF(MID(E526,5,1)*1=2,$AG$67,$AF$67)</f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customHeight="1">
      <c r="A527" s="2"/>
      <c r="B527" s="107">
        <v>307</v>
      </c>
      <c r="C527" s="31">
        <v>10</v>
      </c>
      <c r="D527" s="106" t="s">
        <v>17</v>
      </c>
      <c r="E527" s="2" t="s">
        <v>157</v>
      </c>
      <c r="F527" s="2"/>
      <c r="G527" s="2"/>
      <c r="H527" s="33">
        <f>IF(AY527=1,3,2)</f>
        <v>3</v>
      </c>
      <c r="I527" s="173">
        <f>M527/AE527</f>
        <v>971.14326527926892</v>
      </c>
      <c r="J527" s="174">
        <f>AH527/AE527</f>
        <v>34.707673678702669</v>
      </c>
      <c r="K527" s="189">
        <f>RANK(I527,$I$76:$I$999)</f>
        <v>450</v>
      </c>
      <c r="L527" s="190" t="e">
        <f>RANK(I527,$I$76:$I$460)</f>
        <v>#N/A</v>
      </c>
      <c r="M527" s="173">
        <f>SUM(N527:R527)</f>
        <v>7750.6400161709898</v>
      </c>
      <c r="N527" s="174">
        <f>T527*(1+(IF((AG527+IF($D$62=1,15,0)+IF(F527="백어택",8,0))&gt;100,100,(AG527+IF($D$62=1,15,0)+IF(F527="백어택",8,0)))/100)*((AI527/100-1)))</f>
        <v>1845.390480040712</v>
      </c>
      <c r="O527" s="174">
        <f>U527*(1+(IF((AG527+IF($D$62=1,15,0)+IF(F527="백어택",8,0))&gt;100,100,(AG527+IF($D$62=1,15,0)+IF(F527="백어택",8,0)))/100)*((AI527/100-1)))</f>
        <v>2583.5466720569966</v>
      </c>
      <c r="P527" s="174">
        <f>V527*(1+(IF((AG527+IF($D$62=1,15,0)+IF(F527="백어택",8,0))&gt;100,100,(AG527+IF($D$62=1,15,0)+IF(F527="백어택",8,0)))/100)*((AI527/100-1)))</f>
        <v>3321.702864073281</v>
      </c>
      <c r="Q527" s="174"/>
      <c r="R527" s="175"/>
      <c r="S527" s="173">
        <f>SUM(T527:X527)</f>
        <v>5309.4687161741758</v>
      </c>
      <c r="T527" s="174">
        <f>AL527*AV527</f>
        <v>1264.1592181367087</v>
      </c>
      <c r="U527" s="174">
        <f>AL527*AW527</f>
        <v>1769.8229053913919</v>
      </c>
      <c r="V527" s="174">
        <f>IF(H527=3,AL527,0)*(1+AW527-1+AW527-1)</f>
        <v>2275.4865926460752</v>
      </c>
      <c r="W527" s="174"/>
      <c r="X527" s="175"/>
      <c r="Y527" s="173">
        <f>SUM(Z527:AD527)</f>
        <v>15018.347282164123</v>
      </c>
      <c r="Z527" s="174">
        <f>T527*AI527/100</f>
        <v>3575.7969719438393</v>
      </c>
      <c r="AA527" s="174">
        <f>U527*AI527/100</f>
        <v>5006.1157607213745</v>
      </c>
      <c r="AB527" s="174">
        <f>V527*AI527/100</f>
        <v>6436.4345494989093</v>
      </c>
      <c r="AC527" s="174"/>
      <c r="AD527" s="175"/>
      <c r="AE527" s="173">
        <f>AO527*(1-$D$17/100)</f>
        <v>7.980944</v>
      </c>
      <c r="AF527" s="174">
        <f>AP527</f>
        <v>36</v>
      </c>
      <c r="AG527" s="174">
        <f>IF($D$57+AX527&gt;100,100,$D$57+AX527)</f>
        <v>25.143699999999999</v>
      </c>
      <c r="AH527" s="174">
        <f>AQ527</f>
        <v>277</v>
      </c>
      <c r="AI527" s="174">
        <f>$D$58+$D$19</f>
        <v>282.85969999999998</v>
      </c>
      <c r="AJ527" s="174">
        <f>10*AR527/IF(AT527=0,IF(AY527=0,8,5),5)</f>
        <v>1.6</v>
      </c>
      <c r="AK527" s="174">
        <f>H527*SUM(AL527:AN527)</f>
        <v>3792.477654410126</v>
      </c>
      <c r="AL527" s="174">
        <f>((VLOOKUP(C527,$B$36:$AG$39,24,FALSE)+VLOOKUP(C527,$B$40:$AG$43,24,FALSE)*$D$54))*$D$59/100</f>
        <v>1264.1592181367087</v>
      </c>
      <c r="AM527" s="174"/>
      <c r="AN527" s="174"/>
      <c r="AO527" s="176">
        <v>8</v>
      </c>
      <c r="AP527" s="174">
        <v>36</v>
      </c>
      <c r="AQ527" s="175">
        <f>VLOOKUP(C527,$B$45:$AA$48,24,FALSE)</f>
        <v>277</v>
      </c>
      <c r="AR527" s="31">
        <f>IF(LEFT(E527,1)*1=1,$S$67,$R$67)</f>
        <v>0.8</v>
      </c>
      <c r="AS527" s="2">
        <f>IF(LEFT(E527,1)*1=2,$U$67,$T$67)</f>
        <v>0</v>
      </c>
      <c r="AT527" s="33">
        <f>IF(LEFT(E527,1)*1=3,$W$67,$V$67)</f>
        <v>0</v>
      </c>
      <c r="AU527" s="31">
        <f>IF(MID(E527,3,1)*1=1,$Y$67,$X$67)</f>
        <v>0</v>
      </c>
      <c r="AV527" s="2">
        <f>IF(MID(E527,3,1)*1=2,$AA$67,$Z$67)</f>
        <v>1</v>
      </c>
      <c r="AW527" s="33">
        <f>IF(MID(E527,3,1)*1=3,$AC$67,$AB$67)</f>
        <v>1.4</v>
      </c>
      <c r="AX527" s="31">
        <f>IF(MID(E527,5,1)*1=1,$AE$67,$AD$67)</f>
        <v>0</v>
      </c>
      <c r="AY527" s="33">
        <f>IF(MID(E527,5,1)*1=2,$AG$67,$AF$67)</f>
        <v>1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customHeight="1">
      <c r="A528" s="2"/>
      <c r="B528" s="107">
        <v>310</v>
      </c>
      <c r="C528" s="31">
        <v>10</v>
      </c>
      <c r="D528" s="106" t="s">
        <v>17</v>
      </c>
      <c r="E528" s="2" t="s">
        <v>135</v>
      </c>
      <c r="F528" s="2"/>
      <c r="G528" s="2"/>
      <c r="H528" s="33">
        <f>IF(AY528=1,3,2)</f>
        <v>3</v>
      </c>
      <c r="I528" s="173">
        <f>M528/AE528</f>
        <v>971.14326527926892</v>
      </c>
      <c r="J528" s="174">
        <f>AH528/AE528</f>
        <v>34.707673678702669</v>
      </c>
      <c r="K528" s="189">
        <f>RANK(I528,$I$76:$I$999)</f>
        <v>450</v>
      </c>
      <c r="L528" s="190" t="e">
        <f>RANK(I528,$I$76:$I$460)</f>
        <v>#N/A</v>
      </c>
      <c r="M528" s="173">
        <f>SUM(N528:R528)</f>
        <v>7750.6400161709898</v>
      </c>
      <c r="N528" s="174">
        <f>T528*(1+(IF((AG528+IF($D$62=1,15,0)+IF(F528="백어택",8,0))&gt;100,100,(AG528+IF($D$62=1,15,0)+IF(F528="백어택",8,0)))/100)*((AI528/100-1)))</f>
        <v>1845.390480040712</v>
      </c>
      <c r="O528" s="174">
        <f>U528*(1+(IF((AG528+IF($D$62=1,15,0)+IF(F528="백어택",8,0))&gt;100,100,(AG528+IF($D$62=1,15,0)+IF(F528="백어택",8,0)))/100)*((AI528/100-1)))</f>
        <v>2583.5466720569966</v>
      </c>
      <c r="P528" s="174">
        <f>V528*(1+(IF((AG528+IF($D$62=1,15,0)+IF(F528="백어택",8,0))&gt;100,100,(AG528+IF($D$62=1,15,0)+IF(F528="백어택",8,0)))/100)*((AI528/100-1)))</f>
        <v>3321.702864073281</v>
      </c>
      <c r="Q528" s="174"/>
      <c r="R528" s="175"/>
      <c r="S528" s="173">
        <f>SUM(T528:X528)</f>
        <v>5309.4687161741758</v>
      </c>
      <c r="T528" s="174">
        <f>AL528*AV528</f>
        <v>1264.1592181367087</v>
      </c>
      <c r="U528" s="174">
        <f>AL528*AW528</f>
        <v>1769.8229053913919</v>
      </c>
      <c r="V528" s="174">
        <f>IF(H528=3,AL528,0)*(1+AW528-1+AW528-1)</f>
        <v>2275.4865926460752</v>
      </c>
      <c r="W528" s="174"/>
      <c r="X528" s="175"/>
      <c r="Y528" s="173">
        <f>SUM(Z528:AD528)</f>
        <v>15018.347282164123</v>
      </c>
      <c r="Z528" s="174">
        <f>T528*AI528/100</f>
        <v>3575.7969719438393</v>
      </c>
      <c r="AA528" s="174">
        <f>U528*AI528/100</f>
        <v>5006.1157607213745</v>
      </c>
      <c r="AB528" s="174">
        <f>V528*AI528/100</f>
        <v>6436.4345494989093</v>
      </c>
      <c r="AC528" s="174"/>
      <c r="AD528" s="175"/>
      <c r="AE528" s="173">
        <f>AO528*(1-$D$17/100)</f>
        <v>7.980944</v>
      </c>
      <c r="AF528" s="174">
        <f>AP528</f>
        <v>36</v>
      </c>
      <c r="AG528" s="174">
        <f>IF($D$57+AX528&gt;100,100,$D$57+AX528)</f>
        <v>25.143699999999999</v>
      </c>
      <c r="AH528" s="174">
        <f>AQ528</f>
        <v>277</v>
      </c>
      <c r="AI528" s="174">
        <f>$D$58+$D$19</f>
        <v>282.85969999999998</v>
      </c>
      <c r="AJ528" s="174">
        <f>10*AR528/IF(AT528=0,IF(AY528=0,8,5),5)</f>
        <v>2</v>
      </c>
      <c r="AK528" s="174">
        <f>H528*SUM(AL528:AN528)</f>
        <v>3792.477654410126</v>
      </c>
      <c r="AL528" s="174">
        <f>((VLOOKUP(C528,$B$36:$AG$39,24,FALSE)+VLOOKUP(C528,$B$40:$AG$43,24,FALSE)*$D$54))*$D$59/100</f>
        <v>1264.1592181367087</v>
      </c>
      <c r="AM528" s="174"/>
      <c r="AN528" s="174"/>
      <c r="AO528" s="176">
        <v>8</v>
      </c>
      <c r="AP528" s="174">
        <v>36</v>
      </c>
      <c r="AQ528" s="175">
        <f>VLOOKUP(C528,$B$45:$AA$48,24,FALSE)</f>
        <v>277</v>
      </c>
      <c r="AR528" s="31">
        <f>IF(LEFT(E528,1)*1=1,$S$67,$R$67)</f>
        <v>1</v>
      </c>
      <c r="AS528" s="2">
        <f>IF(LEFT(E528,1)*1=2,$U$67,$T$67)</f>
        <v>0</v>
      </c>
      <c r="AT528" s="33">
        <f>IF(LEFT(E528,1)*1=3,$W$67,$V$67)</f>
        <v>1</v>
      </c>
      <c r="AU528" s="31">
        <f>IF(MID(E528,3,1)*1=1,$Y$67,$X$67)</f>
        <v>0</v>
      </c>
      <c r="AV528" s="2">
        <f>IF(MID(E528,3,1)*1=2,$AA$67,$Z$67)</f>
        <v>1</v>
      </c>
      <c r="AW528" s="33">
        <f>IF(MID(E528,3,1)*1=3,$AC$67,$AB$67)</f>
        <v>1.4</v>
      </c>
      <c r="AX528" s="31">
        <f>IF(MID(E528,5,1)*1=1,$AE$67,$AD$67)</f>
        <v>0</v>
      </c>
      <c r="AY528" s="33">
        <f>IF(MID(E528,5,1)*1=2,$AG$67,$AF$67)</f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customHeight="1">
      <c r="A529" s="2"/>
      <c r="B529" s="107">
        <v>399</v>
      </c>
      <c r="C529" s="31">
        <v>7</v>
      </c>
      <c r="D529" s="111" t="s">
        <v>8</v>
      </c>
      <c r="E529" s="2" t="s">
        <v>136</v>
      </c>
      <c r="F529" s="2"/>
      <c r="G529" s="2"/>
      <c r="H529" s="33" t="s">
        <v>81</v>
      </c>
      <c r="I529" s="173">
        <f>M529/AE529</f>
        <v>969.73163152966583</v>
      </c>
      <c r="J529" s="174">
        <f>AH529/AE529</f>
        <v>19.57442158735774</v>
      </c>
      <c r="K529" s="189">
        <f>RANK(I529,$I$76:$I$999)</f>
        <v>453</v>
      </c>
      <c r="L529" s="190">
        <f>RANK(I529,$I$461:$I$888)</f>
        <v>69</v>
      </c>
      <c r="M529" s="173">
        <f>SUM(N529:R529)</f>
        <v>17983.294202298071</v>
      </c>
      <c r="N529" s="174">
        <f>T529*(1+(IF((AG529+IF($D$62=1,15,0)+IF(F529="백어택",8,0))&gt;100,100,AG529+IF($D$62=1,15,0)+IF(F529="백어택",8,0))/100)*($D$58/100-1))</f>
        <v>7910.6545401098965</v>
      </c>
      <c r="O529" s="174">
        <f>U529*(1+((IF(AG529+IF($D$62=1,15,0)+IF(F529="백어택",8,0)&gt;100,100,AG529+IF($D$62=1,15,0)+IF(F529="백어택",8,0))/100)*(AI529/100-1)))</f>
        <v>10072.639662188174</v>
      </c>
      <c r="P529" s="174">
        <f>V529*(1+(IF(AG529+IF($D$62=1,15,0)+IF(F529="백어택",8,0)&gt;100,100,AG529+IF($D$62=1,15,0)+IF(F529="백어택",8,0))/100)*(AI529/100-1))</f>
        <v>0</v>
      </c>
      <c r="Q529" s="174"/>
      <c r="R529" s="175"/>
      <c r="S529" s="173">
        <f>SUM(T529:X529)</f>
        <v>13949.702230584015</v>
      </c>
      <c r="T529" s="174">
        <f>AL529*IF(H529="근접",AR529,1)*AU529*AY529*IF(F529="백어택",1.2,1)</f>
        <v>6136.3215238645707</v>
      </c>
      <c r="U529" s="174">
        <f>AM529*IF(H529="근접",AR529,1)*AU529*AY529*IF(F529="백어택",1.2,1)</f>
        <v>7813.3807067194448</v>
      </c>
      <c r="V529" s="174">
        <f>IF(AX529=1,0,AM529*IF(H529="근접",AR529,1)*AU529*AY529)*IF(F529="백어택",1.2,1)</f>
        <v>0</v>
      </c>
      <c r="W529" s="174"/>
      <c r="X529" s="175"/>
      <c r="Y529" s="173">
        <f>SUM(Z529:AD529)</f>
        <v>29991.859795755634</v>
      </c>
      <c r="Z529" s="174">
        <f>T529*$D$58/100</f>
        <v>13193.091276308827</v>
      </c>
      <c r="AA529" s="174">
        <f>U529*AI529/100</f>
        <v>16798.768519446807</v>
      </c>
      <c r="AB529" s="174">
        <f>V529*AI529/100</f>
        <v>0</v>
      </c>
      <c r="AC529" s="174"/>
      <c r="AD529" s="175"/>
      <c r="AE529" s="173">
        <f>AO529*(1-$D$20/100)*(1-$D$17/100)-AW529</f>
        <v>18.544609268784001</v>
      </c>
      <c r="AF529" s="174">
        <f>AP529</f>
        <v>36</v>
      </c>
      <c r="AG529" s="174">
        <f>IF($D$57&gt;100,100,$D$57)</f>
        <v>25.143699999999999</v>
      </c>
      <c r="AH529" s="174">
        <f>IF(AX529=1,AQ529,AQ529*1.4)</f>
        <v>363</v>
      </c>
      <c r="AI529" s="174">
        <f>$D$58</f>
        <v>215</v>
      </c>
      <c r="AJ529" s="174">
        <f>10/6/AX529</f>
        <v>1.6666666666666667</v>
      </c>
      <c r="AK529" s="174">
        <f>SUM(AL529:AN529)</f>
        <v>11159.761784467213</v>
      </c>
      <c r="AL529" s="174">
        <f>(IF(H529="근접",$D$61*(VLOOKUP(C529,$B$36:$AG$39,9,FALSE)+VLOOKUP(C529,$B$40:$AG$43,9,FALSE)*$D$54),$D$60*(VLOOKUP(C529,$B$36:$AG$39,9,FALSE)+VLOOKUP(C529,$B$40:$AG$43,9,FALSE)*$D$54)))*$D$59/100</f>
        <v>4909.0572190916564</v>
      </c>
      <c r="AM529" s="174">
        <f>(IF(H529="근접",$D$61*(VLOOKUP(C529,$B$36:$AG$39,10,FALSE)+VLOOKUP(C529,$B$40:$AG$43,10,FALSE)*$D$54),$D$60*(VLOOKUP(C529,$B$36:$AG$39,10,FALSE)+VLOOKUP(C529,$B$40:$AG$43,10,FALSE)*$D$54)))*$D$59/100</f>
        <v>6250.7045653755558</v>
      </c>
      <c r="AN529" s="174"/>
      <c r="AO529" s="176">
        <v>24</v>
      </c>
      <c r="AP529" s="174">
        <v>36</v>
      </c>
      <c r="AQ529" s="175">
        <f>VLOOKUP(C529,$B$45:$AA$48,9,FALSE)</f>
        <v>363</v>
      </c>
      <c r="AR529" s="31">
        <f>IF(LEFT(E529,1)*1=1,$S$58,$R$58)</f>
        <v>1</v>
      </c>
      <c r="AS529" s="2">
        <f>IF(LEFT(E529,1)*1=2,$U$58,$T$58)</f>
        <v>0</v>
      </c>
      <c r="AT529" s="33">
        <f>IF(LEFT(E529,1)*1=3,$W$58,$V$58)</f>
        <v>0</v>
      </c>
      <c r="AU529" s="31">
        <f>IF(MID(E529,3,1)*1=1,$Y$58,$X$58)</f>
        <v>1.25</v>
      </c>
      <c r="AV529" s="2">
        <f>IF(MID(E529,3,1)*1=2,$AA$58,$Z$58)</f>
        <v>0</v>
      </c>
      <c r="AW529" s="33">
        <f>IF(MID(E529,3,1)*1=3,$AC$58,$AB$58)</f>
        <v>0</v>
      </c>
      <c r="AX529" s="31">
        <f>IF(MID(E529,5,1)*1=1,$AE$58,$AD$58)</f>
        <v>1</v>
      </c>
      <c r="AY529" s="33">
        <f>IF(MID(E529,5,1)*1=2,$AG$58,$AF$58)</f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customHeight="1">
      <c r="A530" s="2"/>
      <c r="B530" s="107">
        <v>73</v>
      </c>
      <c r="C530" s="31">
        <v>10</v>
      </c>
      <c r="D530" s="106" t="s">
        <v>4</v>
      </c>
      <c r="E530" s="2" t="s">
        <v>98</v>
      </c>
      <c r="F530" s="2"/>
      <c r="G530" s="2" t="s">
        <v>143</v>
      </c>
      <c r="H530" s="33"/>
      <c r="I530" s="173">
        <f>M530/AE530</f>
        <v>966.15842661302611</v>
      </c>
      <c r="J530" s="174">
        <f>AH530/AE530</f>
        <v>29.152775243964456</v>
      </c>
      <c r="K530" s="189">
        <f>RANK(I530,$I$76:$I$999)</f>
        <v>456</v>
      </c>
      <c r="L530" s="190" t="e">
        <f>RANK(I530,$I$76:$I$460)</f>
        <v>#N/A</v>
      </c>
      <c r="M530" s="173">
        <f>SUM(N530:R530)</f>
        <v>11566.284446890006</v>
      </c>
      <c r="N530" s="174">
        <f>T530*(1+(IF((AG530+IF($D$62=1,15,0)+AT530+IF(F530="백어택",8,0))&gt;100,100,(AG530+IF($D$62=1,15,0)+AT530+IF(F530="백어택",8,0)))/100)*((AI530/100-1)))</f>
        <v>1084.7527352565114</v>
      </c>
      <c r="O530" s="174">
        <f>U530*(1+(IF((AG530+IF($D$62=1,15,0)+AX530+IF(F530="백어택",8,0))&gt;100,100,(AG530+IF($D$62=1,15,0)+AX530+IF(F530="백어택",8,0)))/100)*(AI530/100-1))</f>
        <v>10481.531711633494</v>
      </c>
      <c r="P530" s="174"/>
      <c r="Q530" s="174"/>
      <c r="R530" s="175"/>
      <c r="S530" s="173">
        <f>SUM(T530:X530)</f>
        <v>7923.3231455733248</v>
      </c>
      <c r="T530" s="174">
        <f>AL530*IF(F530="백어택",1.2,1)</f>
        <v>743.09485418136262</v>
      </c>
      <c r="U530" s="174">
        <f>AM530*AW530*AY530*IF(F530="백어택",1.2,1)</f>
        <v>7180.2282913919626</v>
      </c>
      <c r="V530" s="174"/>
      <c r="W530" s="174"/>
      <c r="X530" s="175"/>
      <c r="Y530" s="173">
        <f>SUM(Z530:AD530)</f>
        <v>17035.144762982651</v>
      </c>
      <c r="Z530" s="174">
        <f>T530*$D$58/100</f>
        <v>1597.6539364899297</v>
      </c>
      <c r="AA530" s="174">
        <f>U530*$D$58/100</f>
        <v>15437.49082649272</v>
      </c>
      <c r="AB530" s="174"/>
      <c r="AC530" s="174"/>
      <c r="AD530" s="175"/>
      <c r="AE530" s="173">
        <f>AO530*(1-$D$17/100)</f>
        <v>11.971416</v>
      </c>
      <c r="AF530" s="174">
        <f>AP530</f>
        <v>36</v>
      </c>
      <c r="AG530" s="174">
        <f>IF($D$57&gt;100,100,$D$57)</f>
        <v>25.143699999999999</v>
      </c>
      <c r="AH530" s="174">
        <f>AQ530</f>
        <v>349</v>
      </c>
      <c r="AI530" s="174">
        <f>$D$58+$D$19</f>
        <v>282.85969999999998</v>
      </c>
      <c r="AJ530" s="174">
        <f>10/IF(AY530=1,5,4)</f>
        <v>2.5</v>
      </c>
      <c r="AK530" s="174">
        <f>SUM(AL530:AN530)</f>
        <v>3716.2742709068129</v>
      </c>
      <c r="AL530" s="174">
        <f>(VLOOKUP(C530,$B$36:$AG$39,4,FALSE)+VLOOKUP(C530,$B$40:$AG$43,4,FALSE)*$D$54)*$D$59/100</f>
        <v>743.09485418136262</v>
      </c>
      <c r="AM530" s="174">
        <f>(VLOOKUP(C530,$B$36:$AG$39,5,FALSE)+VLOOKUP(C530,$B$40:$AG$43,5,FALSE)*$D$54)*$D$59/100</f>
        <v>2973.1794167254502</v>
      </c>
      <c r="AN530" s="174"/>
      <c r="AO530" s="176">
        <v>12</v>
      </c>
      <c r="AP530" s="174">
        <v>36</v>
      </c>
      <c r="AQ530" s="175">
        <f>VLOOKUP(C530,$B$45:$AA$48,4,FALSE)</f>
        <v>349</v>
      </c>
      <c r="AR530" s="31">
        <f>IF(LEFT(E530,1)*1=1,$S$54,$R$54)</f>
        <v>0</v>
      </c>
      <c r="AS530" s="2">
        <f>IF(LEFT(E530,1)*1=2,$U$54,$T$54)</f>
        <v>0</v>
      </c>
      <c r="AT530" s="33">
        <f>IF(LEFT(E530,1)*1=3,$W$54,$V$54)</f>
        <v>0</v>
      </c>
      <c r="AU530" s="31">
        <f>IF(MID(E530,3,1)*1=1,$Y$54,$X$54)</f>
        <v>0</v>
      </c>
      <c r="AV530" s="2">
        <f>IF(MID(E530,3,1)*1=2,$AA$54,$Z$54)</f>
        <v>0</v>
      </c>
      <c r="AW530" s="33">
        <f>IF(MID(E530,3,1)*1=3,$AC$54,$AB$54)</f>
        <v>1.4</v>
      </c>
      <c r="AX530" s="31">
        <f>IF(MID(E530,5,1)*1=1,$AE$54,$AD$54)</f>
        <v>0</v>
      </c>
      <c r="AY530" s="33">
        <f>IF(MID(E530,5,1)*1=2,$AG$54,$AF$54)</f>
        <v>1.7250000000000001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customHeight="1">
      <c r="A531" s="2"/>
      <c r="B531" s="107">
        <v>23</v>
      </c>
      <c r="C531" s="31">
        <v>7</v>
      </c>
      <c r="D531" s="106" t="s">
        <v>2</v>
      </c>
      <c r="E531" s="2" t="s">
        <v>101</v>
      </c>
      <c r="F531" s="2"/>
      <c r="G531" s="2"/>
      <c r="H531" s="33"/>
      <c r="I531" s="173">
        <f>M531/AE531</f>
        <v>965.32215236590855</v>
      </c>
      <c r="J531" s="174">
        <f>AH531/AE531</f>
        <v>24.18260296025132</v>
      </c>
      <c r="K531" s="189">
        <f>RANK(I531,$I$76:$I$999)</f>
        <v>457</v>
      </c>
      <c r="L531" s="190" t="e">
        <f>RANK(I531,$I$76:$I$460)</f>
        <v>#N/A</v>
      </c>
      <c r="M531" s="173">
        <f>SUM(N531:R531)</f>
        <v>7704.1820399917833</v>
      </c>
      <c r="N531" s="177">
        <f>T531*(1+(IF(($AG531+IF($D$62=1,15,0)+IF($F531="백어택",8,0))&gt;100,100,($AG531+IF($D$62=1,15,0)+IF($F531="백어택",8,0)))/100)*(($AI531/100-1)))</f>
        <v>1688.1457686282818</v>
      </c>
      <c r="O531" s="177">
        <f>U531*(1+(IF(($AG531+IF($D$62=1,IF($AS531=15,0,15),0)+$AS531+IF($F531="백어택",8,0))&gt;100,100,($AG531+IF($D$62=1,IF($AS531=15,0,15),0)+$AS531+IF($F531="백어택",8,0)))/100)*(($AI531/100-1)))</f>
        <v>2005.3454237878339</v>
      </c>
      <c r="P531" s="177">
        <f>V531*(1+(IF(($AG531+IF($D$62=1,IF($AS531=15,0,15),0)+$AS531+IF($F531="백어택",8,0))&gt;100,100,($AG531+IF($D$62=1,IF($AS531=15,0,15),0)+$AS531+IF($F531="백어택",8,0)))/100)*(($AI531/100-1)))</f>
        <v>2005.3454237878339</v>
      </c>
      <c r="Q531" s="177">
        <f>W531*(1+(IF(($AG531+IF($D$62=1,IF($AS531=15,0,15),0)+$AS531+IF($F531="백어택",8,0))&gt;100,100,($AG531+IF($D$62=1,IF($AS531=15,0,15),0)+$AS531+IF($F531="백어택",8,0)))/100)*(($AI531/100-1)))</f>
        <v>2005.3454237878339</v>
      </c>
      <c r="R531" s="175"/>
      <c r="S531" s="173">
        <f>SUM(T531:X531)</f>
        <v>4625.7636159970671</v>
      </c>
      <c r="T531" s="177">
        <f>AL531*AV531*AW531*AY531/4</f>
        <v>1156.4409039992668</v>
      </c>
      <c r="U531" s="174">
        <f>T531</f>
        <v>1156.4409039992668</v>
      </c>
      <c r="V531" s="174">
        <f>U531</f>
        <v>1156.4409039992668</v>
      </c>
      <c r="W531" s="174">
        <f>V531</f>
        <v>1156.4409039992668</v>
      </c>
      <c r="X531" s="175"/>
      <c r="Y531" s="173">
        <f>SUM(Z531:AD531)</f>
        <v>9945.3917743936945</v>
      </c>
      <c r="Z531" s="174">
        <f>T531*$D$58/100</f>
        <v>2486.3479435984236</v>
      </c>
      <c r="AA531" s="174">
        <f>U531*$D$58/100</f>
        <v>2486.3479435984236</v>
      </c>
      <c r="AB531" s="174">
        <f>V531*$D$58/100</f>
        <v>2486.3479435984236</v>
      </c>
      <c r="AC531" s="174">
        <f>W531*$D$58/100</f>
        <v>2486.3479435984236</v>
      </c>
      <c r="AD531" s="175"/>
      <c r="AE531" s="173">
        <f>AO531*(1-$D$17/100)</f>
        <v>7.980944</v>
      </c>
      <c r="AF531" s="174"/>
      <c r="AG531" s="174">
        <f>IF($D$57&gt;100,100,$D$57)</f>
        <v>25.143699999999999</v>
      </c>
      <c r="AH531" s="174">
        <f>AQ531</f>
        <v>193</v>
      </c>
      <c r="AI531" s="174">
        <f>$D$58+$D$19</f>
        <v>282.85969999999998</v>
      </c>
      <c r="AJ531" s="174">
        <f>10*AY531/12</f>
        <v>0.83333333333333337</v>
      </c>
      <c r="AK531" s="174">
        <f>SUM(AL531:AN531)</f>
        <v>3920.1386576246332</v>
      </c>
      <c r="AL531" s="174">
        <f>(VLOOKUP(C531,$B$36:$AA$39,2,FALSE)+VLOOKUP(C531,$B$40:$AA$43,2,FALSE)*$D$54)*$D$59/100</f>
        <v>3920.1386576246332</v>
      </c>
      <c r="AM531" s="174"/>
      <c r="AN531" s="174"/>
      <c r="AO531" s="176">
        <v>8</v>
      </c>
      <c r="AP531" s="174">
        <v>15</v>
      </c>
      <c r="AQ531" s="175">
        <f>VLOOKUP(C531,$B$45:$AA$48,2,FALSE)</f>
        <v>193</v>
      </c>
      <c r="AR531" s="31">
        <f>IF(LEFT(E531,1)*1=1,$S$52,$R$52)</f>
        <v>0</v>
      </c>
      <c r="AS531" s="2">
        <f>IF(LEFT(E531,1)*1=2,$U$52,$T$52)</f>
        <v>15</v>
      </c>
      <c r="AT531" s="33">
        <f>IF(LEFT(E531,1)*1=3,$W$52,$V$52)</f>
        <v>0</v>
      </c>
      <c r="AU531" s="31">
        <f>IF(MID(E531,3,1)*1=1,$Y$52,$X$52)</f>
        <v>0</v>
      </c>
      <c r="AV531" s="2">
        <f>IF(MID(E531,3,1)*1=2,$AA$52,$Z$52)</f>
        <v>1.18</v>
      </c>
      <c r="AW531" s="33">
        <f>IF(MID(E531,3,1)*1=3,$AC$52,$AB$52)</f>
        <v>1</v>
      </c>
      <c r="AX531" s="31">
        <f>IF(MID(E531,5,1)*1=1,$AE$52,$AD$52)</f>
        <v>0</v>
      </c>
      <c r="AY531" s="33">
        <f>IF(MID(E531,5,1)*1=2,$AG$52,$AF$52)</f>
        <v>1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customHeight="1">
      <c r="A532" s="2"/>
      <c r="B532" s="107">
        <v>545</v>
      </c>
      <c r="C532" s="31">
        <v>10</v>
      </c>
      <c r="D532" s="111" t="s">
        <v>14</v>
      </c>
      <c r="E532" s="2" t="s">
        <v>139</v>
      </c>
      <c r="F532" s="2"/>
      <c r="G532" s="2"/>
      <c r="H532" s="33" t="s">
        <v>80</v>
      </c>
      <c r="I532" s="173">
        <f>M532/AE532</f>
        <v>963.44806667316209</v>
      </c>
      <c r="J532" s="174">
        <f>AH532/AE532</f>
        <v>23.618723568216776</v>
      </c>
      <c r="K532" s="189">
        <f>RANK(I532,$I$76:$I$999)</f>
        <v>458</v>
      </c>
      <c r="L532" s="190">
        <f>RANK(I532,$I$461:$I$888)</f>
        <v>74</v>
      </c>
      <c r="M532" s="173">
        <f>SUM(N532:R532)</f>
        <v>26800.151920828725</v>
      </c>
      <c r="N532" s="174">
        <f>T532*(1+(IF((AG532+IF($D$62=1,15,0)+IF(F532="백어택",8,0))&gt;100,100,AG532+IF($D$62=1,15,0)+IF(F532="백어택",8,0))/100)*(AI532/100-1))</f>
        <v>8039.9914973133118</v>
      </c>
      <c r="O532" s="174">
        <f>U532*(1+((IF((AG532+IF($D$62=1,15,0)+IF(F532="백어택",8,0))&gt;100,100,AG532+IF($D$62=1,15,0)+IF(F532="백어택",8,0))/100)*(AI532/100-1)))</f>
        <v>8039.9914973133118</v>
      </c>
      <c r="P532" s="174">
        <f>V532*(1+(IF((AG532+IF($D$62=1,15,0)+IF(F532="백어택",8,0))&gt;100,100,AG532+IF($D$62=1,15,0)+IF(F532="백어택",8,0))/100)*(AI532/100-1))</f>
        <v>10720.168926202101</v>
      </c>
      <c r="Q532" s="174">
        <f>W532*(1+(IF((AG532+IF($D$62=1,15,0)+IF(F532="백어택",8,0))&gt;100,100,AG532+IF($D$62=1,15,0)+IF(F532="백어택",8,0))/100)*(AI532/100-1))</f>
        <v>0</v>
      </c>
      <c r="R532" s="175"/>
      <c r="S532" s="173">
        <f>SUM(T532:X532)</f>
        <v>20788.968629685238</v>
      </c>
      <c r="T532" s="174">
        <f>AL532*IF(H532="근접",AR532,1)*AU532*AY532*IF(F532="백어택",1.2,1)</f>
        <v>6236.6486396922637</v>
      </c>
      <c r="U532" s="174">
        <f>AM532*IF(H532="근접",AR532,1)*AU532*AY532*IF(F532="백어택",1.2,1)</f>
        <v>6236.6486396922637</v>
      </c>
      <c r="V532" s="174">
        <f>AN532*IF(H532="근접",AR532,1)*AU532*AY532*IF(F532="백어택",1.2,1)</f>
        <v>8315.6713503007086</v>
      </c>
      <c r="W532" s="174">
        <f>(AL532+AM532+AN532)*IF(H532="근접",AR532,1)*AU532*IF(AX532=1,0,0.6)*IF(F532="백어택",1.2,1)</f>
        <v>0</v>
      </c>
      <c r="X532" s="175"/>
      <c r="Y532" s="173">
        <f>SUM(Z532:AD532)</f>
        <v>44696.282553823257</v>
      </c>
      <c r="Z532" s="174">
        <f>T532*AI532/100</f>
        <v>13408.794575338366</v>
      </c>
      <c r="AA532" s="174">
        <f>U532*AI532/100</f>
        <v>13408.794575338366</v>
      </c>
      <c r="AB532" s="174">
        <f>V532*AI532/100</f>
        <v>17878.693403146524</v>
      </c>
      <c r="AC532" s="174">
        <f>W532*AI532/100</f>
        <v>0</v>
      </c>
      <c r="AD532" s="175"/>
      <c r="AE532" s="173">
        <f>AO532*(1-$D$20/100)*(1-$D$17/100)-AW532</f>
        <v>27.816913903176005</v>
      </c>
      <c r="AF532" s="174">
        <f>AP532</f>
        <v>36</v>
      </c>
      <c r="AG532" s="174">
        <f>IF($D$57&gt;100,100,$D$57)</f>
        <v>25.143699999999999</v>
      </c>
      <c r="AH532" s="174">
        <f>AQ532*AS532</f>
        <v>657</v>
      </c>
      <c r="AI532" s="174">
        <f>$D$58</f>
        <v>215</v>
      </c>
      <c r="AJ532" s="174">
        <f>10/3</f>
        <v>3.3333333333333335</v>
      </c>
      <c r="AK532" s="174">
        <f>SUM(AL532:AN532)</f>
        <v>9239.541613193438</v>
      </c>
      <c r="AL532" s="174">
        <f>(IF(H532="근접",$D$61*(VLOOKUP(C532,$B$36:$AG$39,19,FALSE)+VLOOKUP(C532,$B$40:$AG$43,19,FALSE)*$D$54),$D$60*(VLOOKUP(C532,$B$36:$AG$39,19,FALSE)+VLOOKUP(C532,$B$40:$AG$43,19,FALSE)*$D$54)))*$D$59/100</f>
        <v>2771.8438398632284</v>
      </c>
      <c r="AM532" s="174">
        <f>(IF(H532="근접",$D$61*(VLOOKUP(C532,$B$36:$AG$39,20,FALSE)+VLOOKUP(C532,$B$40:$AG$43,20,FALSE)*$D$54),$D$60*(VLOOKUP(C532,$B$36:$AG$39,20,FALSE)+VLOOKUP(C532,$B$40:$AG$43,20,FALSE)*$D$54)))*$D$59/100</f>
        <v>2771.8438398632284</v>
      </c>
      <c r="AN532" s="174">
        <f>(IF(H532="근접",$D$61*(VLOOKUP(C532,$B$36:$AG$39,21,FALSE)+VLOOKUP(C532,$B$40:$AG$43,21,FALSE)*$D$54),$D$60*(VLOOKUP(C532,$B$36:$AG$39,21,FALSE)+VLOOKUP(C532,$B$40:$AG$43,21,FALSE)*$D$54)))*$D$59/100</f>
        <v>3695.8539334669813</v>
      </c>
      <c r="AO532" s="176">
        <v>36</v>
      </c>
      <c r="AP532" s="174">
        <v>36</v>
      </c>
      <c r="AQ532" s="175">
        <f>VLOOKUP(C532,$B$45:$AA$48,19,FALSE)</f>
        <v>657</v>
      </c>
      <c r="AR532" s="31">
        <f>IF(LEFT(E532,1)*1=1,$S$64,$R$64)</f>
        <v>1</v>
      </c>
      <c r="AS532" s="2">
        <f>IF(LEFT(E532,1)*1=2,$U$64,$T$64)</f>
        <v>1</v>
      </c>
      <c r="AT532" s="33">
        <f>IF(LEFT(E532,1)*1=3,$W$64,$V$64)</f>
        <v>0</v>
      </c>
      <c r="AU532" s="31">
        <f>IF(MID(E532,3,1)*1=1,$Y$64,$X$64)</f>
        <v>1.25</v>
      </c>
      <c r="AV532" s="2">
        <f>IF(MID(E532,3,1)*1=2,$AA$64,$Z$64)</f>
        <v>0</v>
      </c>
      <c r="AW532" s="33">
        <f>IF(MID(E532,3,1)*1=3,$AC$64,$AB$64)</f>
        <v>0</v>
      </c>
      <c r="AX532" s="31">
        <f>IF(MID(E532,5,1)*1=1,$AE$64,$AD$64)</f>
        <v>1</v>
      </c>
      <c r="AY532" s="33">
        <f>IF(MID(E532,5,1)*1=2,$AG$64,$AF$64)</f>
        <v>1.8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hidden="1" customHeight="1">
      <c r="A533" s="2"/>
      <c r="B533" s="107">
        <v>682</v>
      </c>
      <c r="C533" s="31">
        <v>7</v>
      </c>
      <c r="D533" s="111" t="s">
        <v>18</v>
      </c>
      <c r="E533" s="2" t="s">
        <v>103</v>
      </c>
      <c r="F533" s="2"/>
      <c r="G533" s="2" t="s">
        <v>186</v>
      </c>
      <c r="H533" s="33" t="s">
        <v>80</v>
      </c>
      <c r="I533" s="173">
        <f>M533/AE533</f>
        <v>967.38714451684962</v>
      </c>
      <c r="J533" s="174">
        <f>AH533/AE533</f>
        <v>44.115815240228265</v>
      </c>
      <c r="K533" s="189">
        <f>RANK(I533,$I$76:$I$999)</f>
        <v>454</v>
      </c>
      <c r="L533" s="190">
        <f>RANK(I533,$I$461:$I$888)</f>
        <v>70</v>
      </c>
      <c r="M533" s="173">
        <f>SUM(N533:R533)</f>
        <v>7959.9919336727962</v>
      </c>
      <c r="N533" s="174">
        <f>T533*(1+(IF((AG533+IF($D$62=1,15,0)+IF(F533="백어택",8,0))&gt;100,100,AG533+IF($D$62=1,15,0)+IF(F533="백어택",8,0))/100)*(AI533/100-1))</f>
        <v>4775.392098990902</v>
      </c>
      <c r="O533" s="174">
        <f>U533*(1+(IF(($D$57+IF($D$62=1,15,0)+IF(F533="백어택",8,0))&gt;100,100,$D$57+IF($D$62=1,15,0)+IF(F533="백어택",8,0))/100)*(AI533/100-1))</f>
        <v>3184.5998346818938</v>
      </c>
      <c r="P533" s="174"/>
      <c r="Q533" s="174"/>
      <c r="R533" s="175"/>
      <c r="S533" s="173">
        <f>SUM(T533:X533)</f>
        <v>6174.5927071802298</v>
      </c>
      <c r="T533" s="174">
        <f>AL533*IF(H533="근접",AT533,IF(AV533=1,AT533,1))*AU533*AX533*IF(F533="백어택",1.2,1)</f>
        <v>3704.2878276825363</v>
      </c>
      <c r="U533" s="174">
        <f>IF(AX533=1,AM533*IF(H533="근접",AT533,IF(AV533=1,AT533,1)),0)*AU533*AY533*IF(AX533=1,1,0)*IF(F533="백어택",1.2,1)</f>
        <v>2470.3048794976935</v>
      </c>
      <c r="V533" s="174"/>
      <c r="W533" s="174"/>
      <c r="X533" s="175"/>
      <c r="Y533" s="173">
        <f>SUM(Z533:AD533)</f>
        <v>13275.374320437493</v>
      </c>
      <c r="Z533" s="174">
        <f>T533*$D$58/100</f>
        <v>7964.2188295174528</v>
      </c>
      <c r="AA533" s="174">
        <f>U533*$D$58/100</f>
        <v>5311.1554909200404</v>
      </c>
      <c r="AB533" s="174"/>
      <c r="AC533" s="174"/>
      <c r="AD533" s="175"/>
      <c r="AE533" s="173">
        <f>(AO533*(1-$D$20/100)*(1-$D$17/100)-AR533)*IF(AW533="보스대상",1,POWER(0.85,AW533))</f>
        <v>8.2283416507961995</v>
      </c>
      <c r="AF533" s="174">
        <f>AP533</f>
        <v>36</v>
      </c>
      <c r="AG533" s="174">
        <f>IF($D$57&gt;100,100,$D$57)</f>
        <v>25.143699999999999</v>
      </c>
      <c r="AH533" s="174">
        <f>AQ533</f>
        <v>363</v>
      </c>
      <c r="AI533" s="174">
        <f>$D$58</f>
        <v>215</v>
      </c>
      <c r="AJ533" s="174">
        <f>10*AS533/IF(AX533=1,IF(AY533=1,4.5,4),4)</f>
        <v>1.7777777777777777</v>
      </c>
      <c r="AK533" s="174">
        <f>SUM(AL533:AN533)</f>
        <v>6174.5927071802298</v>
      </c>
      <c r="AL533" s="174">
        <f>IF(AV533=1,$D$61*(VLOOKUP(C533,$B$36:$AG$39,25,FALSE)+VLOOKUP(C533,$B$40:$AG$43,25,FALSE)*$D$54),(IF(H533="근접",$D$61*(VLOOKUP(C533,$B$36:$AG$39,25,FALSE)+VLOOKUP(C533,$B$40:$AG$43,25,FALSE)*$D$54),$D$60*(VLOOKUP(C533,$B$36:$AG$39,25,FALSE)+VLOOKUP(C533,$B$40:$AG$43,25,FALSE)*$D$54))))*$D$59/100</f>
        <v>3704.2878276825363</v>
      </c>
      <c r="AM533" s="174">
        <f>(IF(AV533=1,$D$61*(VLOOKUP(C533,$B$36:$AG$39,26,FALSE)+VLOOKUP(C533,$B$40:$AG$43,26,FALSE)*$D$54),IF(H533="근접",$D$61*(VLOOKUP(C533,$B$36:$AG$39,26,FALSE)+VLOOKUP(C533,$B$40:$AG$43,26,FALSE)*$D$54),$D$60*(VLOOKUP(C533,$B$36:$AG$39,26,FALSE)+VLOOKUP(C533,$B$40:$AG$43,26,FALSE)*$D$54))))*$D$59/100</f>
        <v>2470.3048794976935</v>
      </c>
      <c r="AN533" s="174"/>
      <c r="AO533" s="176">
        <v>24</v>
      </c>
      <c r="AP533" s="174">
        <v>36</v>
      </c>
      <c r="AQ533" s="175">
        <f>VLOOKUP(C533,$B$45:$AA$48,25,FALSE)</f>
        <v>363</v>
      </c>
      <c r="AR533" s="31">
        <f>IF(LEFT(E533,1)*1=1,$S$68,$R$68)</f>
        <v>0</v>
      </c>
      <c r="AS533" s="2">
        <f>IF(LEFT(E533,1)*1=2,$U$68,$T$68)</f>
        <v>0.8</v>
      </c>
      <c r="AT533" s="33">
        <f>IF(LEFT(E533,1)*1=3,$W$68,$V$68)</f>
        <v>1</v>
      </c>
      <c r="AU533" s="31">
        <f>IF(MID(E533,3,1)*1=1,$Y$68,$X$68)</f>
        <v>1</v>
      </c>
      <c r="AV533" s="2">
        <f>IF(MID(E533,3,1)*1=2,$AA$68,$Z$68)</f>
        <v>0</v>
      </c>
      <c r="AW533" s="33">
        <f>IF(MID(E533,3,1)*1=3,$AC$68,$AB$68)</f>
        <v>5</v>
      </c>
      <c r="AX533" s="31">
        <f>IF(MID(E533,5,1)*1=1,$AE$68,$AD$68)</f>
        <v>1</v>
      </c>
      <c r="AY533" s="33">
        <f>IF(MID(E533,5,1)*1=2,$AG$68,$AF$68)</f>
        <v>1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hidden="1" customHeight="1">
      <c r="A534" s="2"/>
      <c r="B534" s="107">
        <v>685</v>
      </c>
      <c r="C534" s="31">
        <v>7</v>
      </c>
      <c r="D534" s="111" t="s">
        <v>18</v>
      </c>
      <c r="E534" s="2" t="s">
        <v>134</v>
      </c>
      <c r="F534" s="2"/>
      <c r="G534" s="2" t="s">
        <v>186</v>
      </c>
      <c r="H534" s="33" t="s">
        <v>80</v>
      </c>
      <c r="I534" s="173">
        <f>M534/AE534</f>
        <v>967.38714451684962</v>
      </c>
      <c r="J534" s="174">
        <f>AH534/AE534</f>
        <v>44.115815240228265</v>
      </c>
      <c r="K534" s="189">
        <f>RANK(I534,$I$76:$I$999)</f>
        <v>454</v>
      </c>
      <c r="L534" s="190">
        <f>RANK(I534,$I$461:$I$888)</f>
        <v>70</v>
      </c>
      <c r="M534" s="173">
        <f>SUM(N534:R534)</f>
        <v>7959.9919336727962</v>
      </c>
      <c r="N534" s="174">
        <f>T534*(1+(IF((AG534+IF($D$62=1,15,0)+IF(F534="백어택",8,0))&gt;100,100,AG534+IF($D$62=1,15,0)+IF(F534="백어택",8,0))/100)*(AI534/100-1))</f>
        <v>4775.392098990902</v>
      </c>
      <c r="O534" s="174">
        <f>U534*(1+(IF(($D$57+IF($D$62=1,15,0)+IF(F534="백어택",8,0))&gt;100,100,$D$57+IF($D$62=1,15,0)+IF(F534="백어택",8,0))/100)*(AI534/100-1))</f>
        <v>3184.5998346818938</v>
      </c>
      <c r="P534" s="174"/>
      <c r="Q534" s="174"/>
      <c r="R534" s="175"/>
      <c r="S534" s="173">
        <f>SUM(T534:X534)</f>
        <v>6174.5927071802298</v>
      </c>
      <c r="T534" s="174">
        <f>AL534*IF(H534="근접",AT534,IF(AV534=1,AT534,1))*AU534*AX534*IF(F534="백어택",1.2,1)</f>
        <v>3704.2878276825363</v>
      </c>
      <c r="U534" s="174">
        <f>IF(AX534=1,AM534*IF(H534="근접",AT534,IF(AV534=1,AT534,1)),0)*AU534*AY534*IF(AX534=1,1,0)*IF(F534="백어택",1.2,1)</f>
        <v>2470.3048794976935</v>
      </c>
      <c r="V534" s="174"/>
      <c r="W534" s="174"/>
      <c r="X534" s="175"/>
      <c r="Y534" s="173">
        <f>SUM(Z534:AD534)</f>
        <v>13275.374320437493</v>
      </c>
      <c r="Z534" s="174">
        <f>T534*$D$58/100</f>
        <v>7964.2188295174528</v>
      </c>
      <c r="AA534" s="174">
        <f>U534*$D$58/100</f>
        <v>5311.1554909200404</v>
      </c>
      <c r="AB534" s="174"/>
      <c r="AC534" s="174"/>
      <c r="AD534" s="175"/>
      <c r="AE534" s="173">
        <f>(AO534*(1-$D$20/100)*(1-$D$17/100)-AR534)*IF(AW534="보스대상",1,POWER(0.85,AW534))</f>
        <v>8.2283416507961995</v>
      </c>
      <c r="AF534" s="174">
        <f>AP534</f>
        <v>36</v>
      </c>
      <c r="AG534" s="174">
        <f>IF($D$57&gt;100,100,$D$57)</f>
        <v>25.143699999999999</v>
      </c>
      <c r="AH534" s="174">
        <f>AQ534</f>
        <v>363</v>
      </c>
      <c r="AI534" s="174">
        <f>$D$58</f>
        <v>215</v>
      </c>
      <c r="AJ534" s="174">
        <f>10*AS534/IF(AX534=1,IF(AY534=1,4.5,4),4)</f>
        <v>2.2222222222222223</v>
      </c>
      <c r="AK534" s="174">
        <f>SUM(AL534:AN534)</f>
        <v>6174.5927071802298</v>
      </c>
      <c r="AL534" s="174">
        <f>IF(AV534=1,$D$61*(VLOOKUP(C534,$B$36:$AG$39,25,FALSE)+VLOOKUP(C534,$B$40:$AG$43,25,FALSE)*$D$54),(IF(H534="근접",$D$61*(VLOOKUP(C534,$B$36:$AG$39,25,FALSE)+VLOOKUP(C534,$B$40:$AG$43,25,FALSE)*$D$54),$D$60*(VLOOKUP(C534,$B$36:$AG$39,25,FALSE)+VLOOKUP(C534,$B$40:$AG$43,25,FALSE)*$D$54))))*$D$59/100</f>
        <v>3704.2878276825363</v>
      </c>
      <c r="AM534" s="174">
        <f>(IF(AV534=1,$D$61*(VLOOKUP(C534,$B$36:$AG$39,26,FALSE)+VLOOKUP(C534,$B$40:$AG$43,26,FALSE)*$D$54),IF(H534="근접",$D$61*(VLOOKUP(C534,$B$36:$AG$39,26,FALSE)+VLOOKUP(C534,$B$40:$AG$43,26,FALSE)*$D$54),$D$60*(VLOOKUP(C534,$B$36:$AG$39,26,FALSE)+VLOOKUP(C534,$B$40:$AG$43,26,FALSE)*$D$54))))*$D$59/100</f>
        <v>2470.3048794976935</v>
      </c>
      <c r="AN534" s="174"/>
      <c r="AO534" s="176">
        <v>24</v>
      </c>
      <c r="AP534" s="174">
        <v>36</v>
      </c>
      <c r="AQ534" s="175">
        <f>VLOOKUP(C534,$B$45:$AA$48,25,FALSE)</f>
        <v>363</v>
      </c>
      <c r="AR534" s="31">
        <f>IF(LEFT(E534,1)*1=1,$S$68,$R$68)</f>
        <v>0</v>
      </c>
      <c r="AS534" s="2">
        <f>IF(LEFT(E534,1)*1=2,$U$68,$T$68)</f>
        <v>1</v>
      </c>
      <c r="AT534" s="33">
        <f>IF(LEFT(E534,1)*1=3,$W$68,$V$68)</f>
        <v>1.2</v>
      </c>
      <c r="AU534" s="31">
        <f>IF(MID(E534,3,1)*1=1,$Y$68,$X$68)</f>
        <v>1</v>
      </c>
      <c r="AV534" s="2">
        <f>IF(MID(E534,3,1)*1=2,$AA$68,$Z$68)</f>
        <v>0</v>
      </c>
      <c r="AW534" s="33">
        <f>IF(MID(E534,3,1)*1=3,$AC$68,$AB$68)</f>
        <v>5</v>
      </c>
      <c r="AX534" s="31">
        <f>IF(MID(E534,5,1)*1=1,$AE$68,$AD$68)</f>
        <v>1</v>
      </c>
      <c r="AY534" s="33">
        <f>IF(MID(E534,5,1)*1=2,$AG$68,$AF$68)</f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customHeight="1">
      <c r="A535" s="2"/>
      <c r="B535" s="107">
        <v>548</v>
      </c>
      <c r="C535" s="31">
        <v>10</v>
      </c>
      <c r="D535" s="111" t="s">
        <v>14</v>
      </c>
      <c r="E535" s="2" t="s">
        <v>165</v>
      </c>
      <c r="F535" s="2"/>
      <c r="G535" s="2"/>
      <c r="H535" s="33" t="s">
        <v>80</v>
      </c>
      <c r="I535" s="173">
        <f>M535/AE535</f>
        <v>963.44806667316209</v>
      </c>
      <c r="J535" s="174">
        <f>AH535/AE535</f>
        <v>23.618723568216776</v>
      </c>
      <c r="K535" s="189">
        <f>RANK(I535,$I$76:$I$999)</f>
        <v>458</v>
      </c>
      <c r="L535" s="190">
        <f>RANK(I535,$I$461:$I$888)</f>
        <v>74</v>
      </c>
      <c r="M535" s="173">
        <f>SUM(N535:R535)</f>
        <v>26800.151920828725</v>
      </c>
      <c r="N535" s="174">
        <f>T535*(1+(IF((AG535+IF($D$62=1,15,0)+IF(F535="백어택",8,0))&gt;100,100,AG535+IF($D$62=1,15,0)+IF(F535="백어택",8,0))/100)*(AI535/100-1))</f>
        <v>8039.9914973133118</v>
      </c>
      <c r="O535" s="174">
        <f>U535*(1+((IF((AG535+IF($D$62=1,15,0)+IF(F535="백어택",8,0))&gt;100,100,AG535+IF($D$62=1,15,0)+IF(F535="백어택",8,0))/100)*(AI535/100-1)))</f>
        <v>8039.9914973133118</v>
      </c>
      <c r="P535" s="174">
        <f>V535*(1+(IF((AG535+IF($D$62=1,15,0)+IF(F535="백어택",8,0))&gt;100,100,AG535+IF($D$62=1,15,0)+IF(F535="백어택",8,0))/100)*(AI535/100-1))</f>
        <v>10720.168926202101</v>
      </c>
      <c r="Q535" s="174">
        <f>W535*(1+(IF((AG535+IF($D$62=1,15,0)+IF(F535="백어택",8,0))&gt;100,100,AG535+IF($D$62=1,15,0)+IF(F535="백어택",8,0))/100)*(AI535/100-1))</f>
        <v>0</v>
      </c>
      <c r="R535" s="175"/>
      <c r="S535" s="173">
        <f>SUM(T535:X535)</f>
        <v>20788.968629685238</v>
      </c>
      <c r="T535" s="174">
        <f>AL535*IF(H535="근접",AR535,1)*AU535*AY535*IF(F535="백어택",1.2,1)</f>
        <v>6236.6486396922637</v>
      </c>
      <c r="U535" s="174">
        <f>AM535*IF(H535="근접",AR535,1)*AU535*AY535*IF(F535="백어택",1.2,1)</f>
        <v>6236.6486396922637</v>
      </c>
      <c r="V535" s="174">
        <f>AN535*IF(H535="근접",AR535,1)*AU535*AY535*IF(F535="백어택",1.2,1)</f>
        <v>8315.6713503007086</v>
      </c>
      <c r="W535" s="174">
        <f>(AL535+AM535+AN535)*IF(H535="근접",AR535,1)*AU535*IF(AX535=1,0,0.6)*IF(F535="백어택",1.2,1)</f>
        <v>0</v>
      </c>
      <c r="X535" s="175"/>
      <c r="Y535" s="173">
        <f>SUM(Z535:AD535)</f>
        <v>44696.282553823257</v>
      </c>
      <c r="Z535" s="174">
        <f>T535*AI535/100</f>
        <v>13408.794575338366</v>
      </c>
      <c r="AA535" s="174">
        <f>U535*AI535/100</f>
        <v>13408.794575338366</v>
      </c>
      <c r="AB535" s="174">
        <f>V535*AI535/100</f>
        <v>17878.693403146524</v>
      </c>
      <c r="AC535" s="174">
        <f>W535*AI535/100</f>
        <v>0</v>
      </c>
      <c r="AD535" s="175"/>
      <c r="AE535" s="173">
        <f>AO535*(1-$D$20/100)*(1-$D$17/100)-AW535</f>
        <v>27.816913903176005</v>
      </c>
      <c r="AF535" s="174">
        <f>AP535</f>
        <v>36</v>
      </c>
      <c r="AG535" s="174">
        <f>IF($D$57&gt;100,100,$D$57)</f>
        <v>25.143699999999999</v>
      </c>
      <c r="AH535" s="174">
        <f>AQ535*AS535</f>
        <v>657</v>
      </c>
      <c r="AI535" s="174">
        <f>$D$58</f>
        <v>215</v>
      </c>
      <c r="AJ535" s="174">
        <f>10/3</f>
        <v>3.3333333333333335</v>
      </c>
      <c r="AK535" s="174">
        <f>SUM(AL535:AN535)</f>
        <v>9239.541613193438</v>
      </c>
      <c r="AL535" s="174">
        <f>(IF(H535="근접",$D$61*(VLOOKUP(C535,$B$36:$AG$39,19,FALSE)+VLOOKUP(C535,$B$40:$AG$43,19,FALSE)*$D$54),$D$60*(VLOOKUP(C535,$B$36:$AG$39,19,FALSE)+VLOOKUP(C535,$B$40:$AG$43,19,FALSE)*$D$54)))*$D$59/100</f>
        <v>2771.8438398632284</v>
      </c>
      <c r="AM535" s="174">
        <f>(IF(H535="근접",$D$61*(VLOOKUP(C535,$B$36:$AG$39,20,FALSE)+VLOOKUP(C535,$B$40:$AG$43,20,FALSE)*$D$54),$D$60*(VLOOKUP(C535,$B$36:$AG$39,20,FALSE)+VLOOKUP(C535,$B$40:$AG$43,20,FALSE)*$D$54)))*$D$59/100</f>
        <v>2771.8438398632284</v>
      </c>
      <c r="AN535" s="174">
        <f>(IF(H535="근접",$D$61*(VLOOKUP(C535,$B$36:$AG$39,21,FALSE)+VLOOKUP(C535,$B$40:$AG$43,21,FALSE)*$D$54),$D$60*(VLOOKUP(C535,$B$36:$AG$39,21,FALSE)+VLOOKUP(C535,$B$40:$AG$43,21,FALSE)*$D$54)))*$D$59/100</f>
        <v>3695.8539334669813</v>
      </c>
      <c r="AO535" s="176">
        <v>36</v>
      </c>
      <c r="AP535" s="174">
        <v>36</v>
      </c>
      <c r="AQ535" s="175">
        <f>VLOOKUP(C535,$B$45:$AA$48,19,FALSE)</f>
        <v>657</v>
      </c>
      <c r="AR535" s="31">
        <f>IF(LEFT(E535,1)*1=1,$S$64,$R$64)</f>
        <v>1.2</v>
      </c>
      <c r="AS535" s="2">
        <f>IF(LEFT(E535,1)*1=2,$U$64,$T$64)</f>
        <v>1</v>
      </c>
      <c r="AT535" s="33">
        <f>IF(LEFT(E535,1)*1=3,$W$64,$V$64)</f>
        <v>0</v>
      </c>
      <c r="AU535" s="31">
        <f>IF(MID(E535,3,1)*1=1,$Y$64,$X$64)</f>
        <v>1.25</v>
      </c>
      <c r="AV535" s="2">
        <f>IF(MID(E535,3,1)*1=2,$AA$64,$Z$64)</f>
        <v>0</v>
      </c>
      <c r="AW535" s="33">
        <f>IF(MID(E535,3,1)*1=3,$AC$64,$AB$64)</f>
        <v>0</v>
      </c>
      <c r="AX535" s="31">
        <f>IF(MID(E535,5,1)*1=1,$AE$64,$AD$64)</f>
        <v>1</v>
      </c>
      <c r="AY535" s="33">
        <f>IF(MID(E535,5,1)*1=2,$AG$64,$AF$64)</f>
        <v>1.8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customHeight="1">
      <c r="A536" s="2"/>
      <c r="B536" s="107">
        <v>551</v>
      </c>
      <c r="C536" s="31">
        <v>10</v>
      </c>
      <c r="D536" s="111" t="s">
        <v>14</v>
      </c>
      <c r="E536" s="2" t="s">
        <v>170</v>
      </c>
      <c r="F536" s="2"/>
      <c r="G536" s="2"/>
      <c r="H536" s="33" t="s">
        <v>80</v>
      </c>
      <c r="I536" s="173">
        <f>M536/AE536</f>
        <v>963.44806667316209</v>
      </c>
      <c r="J536" s="174">
        <f>AH536/AE536</f>
        <v>11.809361784108388</v>
      </c>
      <c r="K536" s="189">
        <f>RANK(I536,$I$76:$I$999)</f>
        <v>458</v>
      </c>
      <c r="L536" s="190">
        <f>RANK(I536,$I$461:$I$888)</f>
        <v>74</v>
      </c>
      <c r="M536" s="173">
        <f>SUM(N536:R536)</f>
        <v>26800.151920828725</v>
      </c>
      <c r="N536" s="174">
        <f>T536*(1+(IF((AG536+IF($D$62=1,15,0)+IF(F536="백어택",8,0))&gt;100,100,AG536+IF($D$62=1,15,0)+IF(F536="백어택",8,0))/100)*(AI536/100-1))</f>
        <v>8039.9914973133118</v>
      </c>
      <c r="O536" s="174">
        <f>U536*(1+((IF((AG536+IF($D$62=1,15,0)+IF(F536="백어택",8,0))&gt;100,100,AG536+IF($D$62=1,15,0)+IF(F536="백어택",8,0))/100)*(AI536/100-1)))</f>
        <v>8039.9914973133118</v>
      </c>
      <c r="P536" s="174">
        <f>V536*(1+(IF((AG536+IF($D$62=1,15,0)+IF(F536="백어택",8,0))&gt;100,100,AG536+IF($D$62=1,15,0)+IF(F536="백어택",8,0))/100)*(AI536/100-1))</f>
        <v>10720.168926202101</v>
      </c>
      <c r="Q536" s="174">
        <f>W536*(1+(IF((AG536+IF($D$62=1,15,0)+IF(F536="백어택",8,0))&gt;100,100,AG536+IF($D$62=1,15,0)+IF(F536="백어택",8,0))/100)*(AI536/100-1))</f>
        <v>0</v>
      </c>
      <c r="R536" s="175"/>
      <c r="S536" s="173">
        <f>SUM(T536:X536)</f>
        <v>20788.968629685238</v>
      </c>
      <c r="T536" s="174">
        <f>AL536*IF(H536="근접",AR536,1)*AU536*AY536*IF(F536="백어택",1.2,1)</f>
        <v>6236.6486396922637</v>
      </c>
      <c r="U536" s="174">
        <f>AM536*IF(H536="근접",AR536,1)*AU536*AY536*IF(F536="백어택",1.2,1)</f>
        <v>6236.6486396922637</v>
      </c>
      <c r="V536" s="174">
        <f>AN536*IF(H536="근접",AR536,1)*AU536*AY536*IF(F536="백어택",1.2,1)</f>
        <v>8315.6713503007086</v>
      </c>
      <c r="W536" s="174">
        <f>(AL536+AM536+AN536)*IF(H536="근접",AR536,1)*AU536*IF(AX536=1,0,0.6)*IF(F536="백어택",1.2,1)</f>
        <v>0</v>
      </c>
      <c r="X536" s="175"/>
      <c r="Y536" s="173">
        <f>SUM(Z536:AD536)</f>
        <v>44696.282553823257</v>
      </c>
      <c r="Z536" s="174">
        <f>T536*AI536/100</f>
        <v>13408.794575338366</v>
      </c>
      <c r="AA536" s="174">
        <f>U536*AI536/100</f>
        <v>13408.794575338366</v>
      </c>
      <c r="AB536" s="174">
        <f>V536*AI536/100</f>
        <v>17878.693403146524</v>
      </c>
      <c r="AC536" s="174">
        <f>W536*AI536/100</f>
        <v>0</v>
      </c>
      <c r="AD536" s="175"/>
      <c r="AE536" s="173">
        <f>AO536*(1-$D$20/100)*(1-$D$17/100)-AW536</f>
        <v>27.816913903176005</v>
      </c>
      <c r="AF536" s="174">
        <f>AP536</f>
        <v>36</v>
      </c>
      <c r="AG536" s="174">
        <f>IF($D$57&gt;100,100,$D$57)</f>
        <v>25.143699999999999</v>
      </c>
      <c r="AH536" s="174">
        <f>AQ536*AS536</f>
        <v>328.5</v>
      </c>
      <c r="AI536" s="174">
        <f>$D$58</f>
        <v>215</v>
      </c>
      <c r="AJ536" s="174">
        <f>10/3</f>
        <v>3.3333333333333335</v>
      </c>
      <c r="AK536" s="174">
        <f>SUM(AL536:AN536)</f>
        <v>9239.541613193438</v>
      </c>
      <c r="AL536" s="174">
        <f>(IF(H536="근접",$D$61*(VLOOKUP(C536,$B$36:$AG$39,19,FALSE)+VLOOKUP(C536,$B$40:$AG$43,19,FALSE)*$D$54),$D$60*(VLOOKUP(C536,$B$36:$AG$39,19,FALSE)+VLOOKUP(C536,$B$40:$AG$43,19,FALSE)*$D$54)))*$D$59/100</f>
        <v>2771.8438398632284</v>
      </c>
      <c r="AM536" s="174">
        <f>(IF(H536="근접",$D$61*(VLOOKUP(C536,$B$36:$AG$39,20,FALSE)+VLOOKUP(C536,$B$40:$AG$43,20,FALSE)*$D$54),$D$60*(VLOOKUP(C536,$B$36:$AG$39,20,FALSE)+VLOOKUP(C536,$B$40:$AG$43,20,FALSE)*$D$54)))*$D$59/100</f>
        <v>2771.8438398632284</v>
      </c>
      <c r="AN536" s="174">
        <f>(IF(H536="근접",$D$61*(VLOOKUP(C536,$B$36:$AG$39,21,FALSE)+VLOOKUP(C536,$B$40:$AG$43,21,FALSE)*$D$54),$D$60*(VLOOKUP(C536,$B$36:$AG$39,21,FALSE)+VLOOKUP(C536,$B$40:$AG$43,21,FALSE)*$D$54)))*$D$59/100</f>
        <v>3695.8539334669813</v>
      </c>
      <c r="AO536" s="176">
        <v>36</v>
      </c>
      <c r="AP536" s="174">
        <v>36</v>
      </c>
      <c r="AQ536" s="175">
        <f>VLOOKUP(C536,$B$45:$AA$48,19,FALSE)</f>
        <v>657</v>
      </c>
      <c r="AR536" s="31">
        <f>IF(LEFT(E536,1)*1=1,$S$64,$R$64)</f>
        <v>1</v>
      </c>
      <c r="AS536" s="2">
        <f>IF(LEFT(E536,1)*1=2,$U$64,$T$64)</f>
        <v>0.5</v>
      </c>
      <c r="AT536" s="33">
        <f>IF(LEFT(E536,1)*1=3,$W$64,$V$64)</f>
        <v>0</v>
      </c>
      <c r="AU536" s="31">
        <f>IF(MID(E536,3,1)*1=1,$Y$64,$X$64)</f>
        <v>1.25</v>
      </c>
      <c r="AV536" s="2">
        <f>IF(MID(E536,3,1)*1=2,$AA$64,$Z$64)</f>
        <v>0</v>
      </c>
      <c r="AW536" s="33">
        <f>IF(MID(E536,3,1)*1=3,$AC$64,$AB$64)</f>
        <v>0</v>
      </c>
      <c r="AX536" s="31">
        <f>IF(MID(E536,5,1)*1=1,$AE$64,$AD$64)</f>
        <v>1</v>
      </c>
      <c r="AY536" s="33">
        <f>IF(MID(E536,5,1)*1=2,$AG$64,$AF$64)</f>
        <v>1.8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customHeight="1">
      <c r="A537" s="2"/>
      <c r="B537" s="107">
        <v>55</v>
      </c>
      <c r="C537" s="31">
        <v>10</v>
      </c>
      <c r="D537" s="106" t="s">
        <v>4</v>
      </c>
      <c r="E537" s="2" t="s">
        <v>146</v>
      </c>
      <c r="F537" s="2" t="s">
        <v>149</v>
      </c>
      <c r="G537" s="2" t="s">
        <v>167</v>
      </c>
      <c r="H537" s="33"/>
      <c r="I537" s="173">
        <f>M537/AE537</f>
        <v>961.83187108971799</v>
      </c>
      <c r="J537" s="174">
        <f>AH537/AE537</f>
        <v>29.152775243964456</v>
      </c>
      <c r="K537" s="189">
        <f>RANK(I537,$I$76:$I$999)</f>
        <v>461</v>
      </c>
      <c r="L537" s="190" t="e">
        <f>RANK(I537,$I$76:$I$460)</f>
        <v>#N/A</v>
      </c>
      <c r="M537" s="173">
        <f>SUM(N537:R537)</f>
        <v>11514.489450873387</v>
      </c>
      <c r="N537" s="174">
        <f>T537*(1+(IF((AG537+IF($D$62=1,15,0)+AT537+IF(F537="백어택",8,0))&gt;100,100,(AG537+IF($D$62=1,15,0)+AT537+IF(F537="백어택",8,0)))/100)*((AI537/100-1)))</f>
        <v>2522.2990503034075</v>
      </c>
      <c r="O537" s="174">
        <f>U537*(1+(IF((AG537+IF($D$62=1,15,0)+AX537+IF(F537="백어택",8,0))&gt;100,100,(AG537+IF($D$62=1,15,0)+AX537+IF(F537="백어택",8,0)))/100)*(AI537/100-1))</f>
        <v>8992.1904005699798</v>
      </c>
      <c r="P537" s="174"/>
      <c r="Q537" s="174"/>
      <c r="R537" s="175"/>
      <c r="S537" s="173">
        <f>SUM(T537:X537)</f>
        <v>4459.5291250881755</v>
      </c>
      <c r="T537" s="174">
        <f>AL537*IF(F537="백어택",1.2,1)</f>
        <v>891.71382501763514</v>
      </c>
      <c r="U537" s="174">
        <f>AM537*AW537*AY537*IF(F537="백어택",1.2,1)</f>
        <v>3567.8153000705402</v>
      </c>
      <c r="V537" s="174"/>
      <c r="W537" s="174"/>
      <c r="X537" s="175"/>
      <c r="Y537" s="173">
        <f>SUM(Z537:AD537)</f>
        <v>9587.9876189395764</v>
      </c>
      <c r="Z537" s="174">
        <f>T537*$D$58/100</f>
        <v>1917.1847237879153</v>
      </c>
      <c r="AA537" s="174">
        <f>U537*$D$58/100</f>
        <v>7670.8028951516608</v>
      </c>
      <c r="AB537" s="174"/>
      <c r="AC537" s="174"/>
      <c r="AD537" s="175"/>
      <c r="AE537" s="173">
        <f>AO537*(1-$D$17/100)</f>
        <v>11.971416</v>
      </c>
      <c r="AF537" s="174">
        <f>AP537</f>
        <v>36</v>
      </c>
      <c r="AG537" s="174">
        <f>IF($D$57&gt;100,100,$D$57)</f>
        <v>25.143699999999999</v>
      </c>
      <c r="AH537" s="174">
        <f>AQ537</f>
        <v>349</v>
      </c>
      <c r="AI537" s="174">
        <f>$D$58+$D$19</f>
        <v>282.85969999999998</v>
      </c>
      <c r="AJ537" s="174">
        <f>10/IF(AY537=1,5,4)</f>
        <v>2</v>
      </c>
      <c r="AK537" s="174">
        <f>SUM(AL537:AN537)</f>
        <v>3716.2742709068129</v>
      </c>
      <c r="AL537" s="174">
        <f>(VLOOKUP(C537,$B$36:$AG$39,4,FALSE)+VLOOKUP(C537,$B$40:$AG$43,4,FALSE)*$D$54)*$D$59/100</f>
        <v>743.09485418136262</v>
      </c>
      <c r="AM537" s="174">
        <f>(VLOOKUP(C537,$B$36:$AG$39,5,FALSE)+VLOOKUP(C537,$B$40:$AG$43,5,FALSE)*$D$54)*$D$59/100</f>
        <v>2973.1794167254502</v>
      </c>
      <c r="AN537" s="174"/>
      <c r="AO537" s="176">
        <v>12</v>
      </c>
      <c r="AP537" s="174">
        <v>36</v>
      </c>
      <c r="AQ537" s="175">
        <f>VLOOKUP(C537,$B$45:$AA$48,4,FALSE)</f>
        <v>349</v>
      </c>
      <c r="AR537" s="31">
        <f>IF(LEFT(E537,1)*1=1,$S$54,$R$54)</f>
        <v>0</v>
      </c>
      <c r="AS537" s="2">
        <f>IF(LEFT(E537,1)*1=2,$U$54,$T$54)</f>
        <v>0</v>
      </c>
      <c r="AT537" s="33">
        <f>IF(LEFT(E537,1)*1=3,$W$54,$V$54)</f>
        <v>100</v>
      </c>
      <c r="AU537" s="31">
        <f>IF(MID(E537,3,1)*1=1,$Y$54,$X$54)</f>
        <v>0</v>
      </c>
      <c r="AV537" s="2">
        <f>IF(MID(E537,3,1)*1=2,$AA$54,$Z$54)</f>
        <v>0</v>
      </c>
      <c r="AW537" s="33">
        <f>IF(MID(E537,3,1)*1=3,$AC$54,$AB$54)</f>
        <v>1</v>
      </c>
      <c r="AX537" s="31">
        <f>IF(MID(E537,5,1)*1=1,$AE$54,$AD$54)</f>
        <v>50</v>
      </c>
      <c r="AY537" s="33">
        <f>IF(MID(E537,5,1)*1=2,$AG$54,$AF$54)</f>
        <v>1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customHeight="1">
      <c r="A538" s="2"/>
      <c r="B538" s="107">
        <v>324</v>
      </c>
      <c r="C538" s="31">
        <v>10</v>
      </c>
      <c r="D538" s="106" t="s">
        <v>20</v>
      </c>
      <c r="E538" s="2" t="s">
        <v>144</v>
      </c>
      <c r="F538" s="2" t="s">
        <v>149</v>
      </c>
      <c r="G538" s="2"/>
      <c r="H538" s="33"/>
      <c r="I538" s="173">
        <f>M538/AE538</f>
        <v>961.67698921340366</v>
      </c>
      <c r="J538" s="174">
        <f>AH538/AE538</f>
        <v>24.558498343053152</v>
      </c>
      <c r="K538" s="189">
        <f>RANK(I538,$I$76:$I$999)</f>
        <v>462</v>
      </c>
      <c r="L538" s="190" t="e">
        <f>RANK(I538,$I$76:$I$460)</f>
        <v>#N/A</v>
      </c>
      <c r="M538" s="173">
        <f>SUM(N538:R538)</f>
        <v>17268.952943251752</v>
      </c>
      <c r="N538" s="174">
        <f>T538*(1+(IF((AG538+IF($D$62=1,15,0)+IF(F538="백어택",8,0))&gt;100,100,(AG538+IF($D$62=1,15,0)+IF(F538="백어택",8,0)))/100)*((AI538/100-1)))</f>
        <v>6348.1253821818518</v>
      </c>
      <c r="O538" s="174">
        <f>U538*(1+(IF(($D$57+IF($D$62=1,15,0)+IF(F538="백어택",8,0))&gt;100,100,$D$57+IF($D$62=1,15,0)+IF(F538="백어택",8,0))/100)*($D$58/100-1))</f>
        <v>10920.8275610699</v>
      </c>
      <c r="P538" s="174"/>
      <c r="Q538" s="174"/>
      <c r="R538" s="175"/>
      <c r="S538" s="173">
        <f>SUM(T538:X538)</f>
        <v>11859.635634978815</v>
      </c>
      <c r="T538" s="174">
        <f>AL538*AV538*IF(F538="백어택",1.2,1)</f>
        <v>3952.5962850750689</v>
      </c>
      <c r="U538" s="174">
        <f>AM538*AX538*AY538*IF(F538="백어택",1.2,1)</f>
        <v>7907.0393499037464</v>
      </c>
      <c r="V538" s="174"/>
      <c r="W538" s="174"/>
      <c r="X538" s="175"/>
      <c r="Y538" s="173">
        <f>SUM(Z538:AD538)</f>
        <v>25498.216615204452</v>
      </c>
      <c r="Z538" s="174">
        <f>T538*$D$58/100</f>
        <v>8498.0820129113981</v>
      </c>
      <c r="AA538" s="174">
        <f>U538*$D$58/100</f>
        <v>17000.134602293056</v>
      </c>
      <c r="AB538" s="174"/>
      <c r="AC538" s="174"/>
      <c r="AD538" s="175"/>
      <c r="AE538" s="173">
        <f>AO538*(1-$D$17/100)-AR538</f>
        <v>17.957124</v>
      </c>
      <c r="AF538" s="174">
        <f>AP538</f>
        <v>36</v>
      </c>
      <c r="AG538" s="174">
        <f>IF($D$57+AU538&gt;100,100,$D$57+AU538)</f>
        <v>25.143699999999999</v>
      </c>
      <c r="AH538" s="174">
        <f>AQ538*AS538</f>
        <v>441</v>
      </c>
      <c r="AI538" s="174">
        <f>$D$58+$D$19</f>
        <v>282.85969999999998</v>
      </c>
      <c r="AJ538" s="174">
        <f>10*IF(AV538=1,1,5/4.5)/IF(AX538=1,5,3.5)</f>
        <v>2.8571428571428572</v>
      </c>
      <c r="AK538" s="174">
        <f>SUM(AL538:AN538)</f>
        <v>6588.4299666891184</v>
      </c>
      <c r="AL538" s="174">
        <f>(VLOOKUP(C538,$B$36:$AG$39,29,FALSE)+VLOOKUP(C538,$B$40:$AG$43,29,FALSE)*$D$54)*$D$59/100</f>
        <v>3293.8302375625576</v>
      </c>
      <c r="AM538" s="174">
        <f>(VLOOKUP(C538,$B$36:$AG$39,30,FALSE)+VLOOKUP(C538,$B$40:$AG$43,30,FALSE)*$D$54)*$D$59/100</f>
        <v>3294.5997291265612</v>
      </c>
      <c r="AN538" s="174"/>
      <c r="AO538" s="176">
        <v>18</v>
      </c>
      <c r="AP538" s="174">
        <v>36</v>
      </c>
      <c r="AQ538" s="175">
        <f>VLOOKUP(C538,$B$45:$AG$48,29,FALSE)</f>
        <v>441</v>
      </c>
      <c r="AR538" s="31">
        <f>IF(LEFT(E538,1)*1=1,$S$70,$R$70)</f>
        <v>0</v>
      </c>
      <c r="AS538" s="2">
        <f>IF(LEFT(E538,1)*1=2,$U$70,$T$70)</f>
        <v>1</v>
      </c>
      <c r="AT538" s="33">
        <f>IF(LEFT(E538,1)*1=3,$W$70,$V$70)</f>
        <v>0</v>
      </c>
      <c r="AU538" s="31">
        <f>IF(MID(E538,3,1)*1=1,$Y$70,$X$70)</f>
        <v>0</v>
      </c>
      <c r="AV538" s="2">
        <f>IF(MID(E538,3,1)*1=2,$AA$70,$Z$70)</f>
        <v>1</v>
      </c>
      <c r="AW538" s="33">
        <f>IF(MID(E538,3,1)*1=3,$AC$70,$AB$70)</f>
        <v>0</v>
      </c>
      <c r="AX538" s="31">
        <f>IF(MID(E538,5,1)*1=1,$AE$70,$AD$70)</f>
        <v>2</v>
      </c>
      <c r="AY538" s="33">
        <f>IF(MID(E538,5,1)*1=2,$AG$70,$AF$70)</f>
        <v>1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customHeight="1">
      <c r="A539" s="2"/>
      <c r="B539" s="107">
        <v>330</v>
      </c>
      <c r="C539" s="31">
        <v>10</v>
      </c>
      <c r="D539" s="106" t="s">
        <v>20</v>
      </c>
      <c r="E539" s="2" t="s">
        <v>161</v>
      </c>
      <c r="F539" s="2" t="s">
        <v>149</v>
      </c>
      <c r="G539" s="2"/>
      <c r="H539" s="33"/>
      <c r="I539" s="173">
        <f>M539/AE539</f>
        <v>961.67698921340366</v>
      </c>
      <c r="J539" s="174">
        <f>AH539/AE539</f>
        <v>12.279249171526576</v>
      </c>
      <c r="K539" s="189">
        <f>RANK(I539,$I$76:$I$999)</f>
        <v>462</v>
      </c>
      <c r="L539" s="190" t="e">
        <f>RANK(I539,$I$76:$I$460)</f>
        <v>#N/A</v>
      </c>
      <c r="M539" s="173">
        <f>SUM(N539:R539)</f>
        <v>17268.952943251752</v>
      </c>
      <c r="N539" s="174">
        <f>T539*(1+(IF((AG539+IF($D$62=1,15,0)+IF(F539="백어택",8,0))&gt;100,100,(AG539+IF($D$62=1,15,0)+IF(F539="백어택",8,0)))/100)*((AI539/100-1)))</f>
        <v>6348.1253821818518</v>
      </c>
      <c r="O539" s="174">
        <f>U539*(1+(IF(($D$57+IF($D$62=1,15,0)+IF(F539="백어택",8,0))&gt;100,100,$D$57+IF($D$62=1,15,0)+IF(F539="백어택",8,0))/100)*($D$58/100-1))</f>
        <v>10920.8275610699</v>
      </c>
      <c r="P539" s="174"/>
      <c r="Q539" s="174"/>
      <c r="R539" s="175"/>
      <c r="S539" s="173">
        <f>SUM(T539:X539)</f>
        <v>11859.635634978815</v>
      </c>
      <c r="T539" s="174">
        <f>AL539*AV539*IF(F539="백어택",1.2,1)</f>
        <v>3952.5962850750689</v>
      </c>
      <c r="U539" s="174">
        <f>AM539*AX539*AY539*IF(F539="백어택",1.2,1)</f>
        <v>7907.0393499037464</v>
      </c>
      <c r="V539" s="174"/>
      <c r="W539" s="174"/>
      <c r="X539" s="175"/>
      <c r="Y539" s="173">
        <f>SUM(Z539:AD539)</f>
        <v>25498.216615204452</v>
      </c>
      <c r="Z539" s="174">
        <f>T539*$D$58/100</f>
        <v>8498.0820129113981</v>
      </c>
      <c r="AA539" s="174">
        <f>U539*$D$58/100</f>
        <v>17000.134602293056</v>
      </c>
      <c r="AB539" s="174"/>
      <c r="AC539" s="174"/>
      <c r="AD539" s="175"/>
      <c r="AE539" s="173">
        <f>AO539*(1-$D$17/100)-AR539</f>
        <v>17.957124</v>
      </c>
      <c r="AF539" s="174">
        <f>AP539</f>
        <v>36</v>
      </c>
      <c r="AG539" s="174">
        <f>IF($D$57+AU539&gt;100,100,$D$57+AU539)</f>
        <v>25.143699999999999</v>
      </c>
      <c r="AH539" s="174">
        <f>AQ539*AS539</f>
        <v>220.5</v>
      </c>
      <c r="AI539" s="174">
        <f>$D$58+$D$19</f>
        <v>282.85969999999998</v>
      </c>
      <c r="AJ539" s="174">
        <f>10*IF(AV539=1,1,5/4.5)/IF(AX539=1,5,3.5)</f>
        <v>2.8571428571428572</v>
      </c>
      <c r="AK539" s="174">
        <f>SUM(AL539:AN539)</f>
        <v>6588.4299666891184</v>
      </c>
      <c r="AL539" s="174">
        <f>(VLOOKUP(C539,$B$36:$AG$39,29,FALSE)+VLOOKUP(C539,$B$40:$AG$43,29,FALSE)*$D$54)*$D$59/100</f>
        <v>3293.8302375625576</v>
      </c>
      <c r="AM539" s="174">
        <f>(VLOOKUP(C539,$B$36:$AG$39,30,FALSE)+VLOOKUP(C539,$B$40:$AG$43,30,FALSE)*$D$54)*$D$59/100</f>
        <v>3294.5997291265612</v>
      </c>
      <c r="AN539" s="174"/>
      <c r="AO539" s="176">
        <v>18</v>
      </c>
      <c r="AP539" s="174">
        <v>36</v>
      </c>
      <c r="AQ539" s="175">
        <f>VLOOKUP(C539,$B$45:$AG$48,29,FALSE)</f>
        <v>441</v>
      </c>
      <c r="AR539" s="31">
        <f>IF(LEFT(E539,1)*1=1,$S$70,$R$70)</f>
        <v>0</v>
      </c>
      <c r="AS539" s="2">
        <f>IF(LEFT(E539,1)*1=2,$U$70,$T$70)</f>
        <v>0.5</v>
      </c>
      <c r="AT539" s="33">
        <f>IF(LEFT(E539,1)*1=3,$W$70,$V$70)</f>
        <v>0</v>
      </c>
      <c r="AU539" s="31">
        <f>IF(MID(E539,3,1)*1=1,$Y$70,$X$70)</f>
        <v>0</v>
      </c>
      <c r="AV539" s="2">
        <f>IF(MID(E539,3,1)*1=2,$AA$70,$Z$70)</f>
        <v>1</v>
      </c>
      <c r="AW539" s="33">
        <f>IF(MID(E539,3,1)*1=3,$AC$70,$AB$70)</f>
        <v>0</v>
      </c>
      <c r="AX539" s="31">
        <f>IF(MID(E539,5,1)*1=1,$AE$70,$AD$70)</f>
        <v>2</v>
      </c>
      <c r="AY539" s="33">
        <f>IF(MID(E539,5,1)*1=2,$AG$70,$AF$70)</f>
        <v>1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customHeight="1">
      <c r="A540" s="2"/>
      <c r="B540" s="107">
        <v>333</v>
      </c>
      <c r="C540" s="31">
        <v>10</v>
      </c>
      <c r="D540" s="106" t="s">
        <v>20</v>
      </c>
      <c r="E540" s="2" t="s">
        <v>92</v>
      </c>
      <c r="F540" s="2" t="s">
        <v>149</v>
      </c>
      <c r="G540" s="2"/>
      <c r="H540" s="33"/>
      <c r="I540" s="173">
        <f>M540/AE540</f>
        <v>961.67698921340366</v>
      </c>
      <c r="J540" s="174">
        <f>AH540/AE540</f>
        <v>24.558498343053152</v>
      </c>
      <c r="K540" s="189">
        <f>RANK(I540,$I$76:$I$999)</f>
        <v>462</v>
      </c>
      <c r="L540" s="190" t="e">
        <f>RANK(I540,$I$76:$I$460)</f>
        <v>#N/A</v>
      </c>
      <c r="M540" s="173">
        <f>SUM(N540:R540)</f>
        <v>17268.952943251752</v>
      </c>
      <c r="N540" s="174">
        <f>T540*(1+(IF((AG540+IF($D$62=1,15,0)+IF(F540="백어택",8,0))&gt;100,100,(AG540+IF($D$62=1,15,0)+IF(F540="백어택",8,0)))/100)*((AI540/100-1)))</f>
        <v>6348.1253821818518</v>
      </c>
      <c r="O540" s="174">
        <f>U540*(1+(IF(($D$57+IF($D$62=1,15,0)+IF(F540="백어택",8,0))&gt;100,100,$D$57+IF($D$62=1,15,0)+IF(F540="백어택",8,0))/100)*($D$58/100-1))</f>
        <v>10920.8275610699</v>
      </c>
      <c r="P540" s="174"/>
      <c r="Q540" s="174"/>
      <c r="R540" s="175"/>
      <c r="S540" s="173">
        <f>SUM(T540:X540)</f>
        <v>11859.635634978815</v>
      </c>
      <c r="T540" s="174">
        <f>AL540*AV540*IF(F540="백어택",1.2,1)</f>
        <v>3952.5962850750689</v>
      </c>
      <c r="U540" s="174">
        <f>AM540*AX540*AY540*IF(F540="백어택",1.2,1)</f>
        <v>7907.0393499037464</v>
      </c>
      <c r="V540" s="174"/>
      <c r="W540" s="174"/>
      <c r="X540" s="175"/>
      <c r="Y540" s="173">
        <f>SUM(Z540:AD540)</f>
        <v>25498.216615204452</v>
      </c>
      <c r="Z540" s="174">
        <f>T540*$D$58/100</f>
        <v>8498.0820129113981</v>
      </c>
      <c r="AA540" s="174">
        <f>U540*$D$58/100</f>
        <v>17000.134602293056</v>
      </c>
      <c r="AB540" s="174"/>
      <c r="AC540" s="174"/>
      <c r="AD540" s="175"/>
      <c r="AE540" s="173">
        <f>AO540*(1-$D$17/100)-AR540</f>
        <v>17.957124</v>
      </c>
      <c r="AF540" s="174">
        <f>AP540</f>
        <v>36</v>
      </c>
      <c r="AG540" s="174">
        <f>IF($D$57+AU540&gt;100,100,$D$57+AU540)</f>
        <v>25.143699999999999</v>
      </c>
      <c r="AH540" s="174">
        <f>AQ540*AS540</f>
        <v>441</v>
      </c>
      <c r="AI540" s="174">
        <f>$D$58+$D$19</f>
        <v>282.85969999999998</v>
      </c>
      <c r="AJ540" s="174">
        <f>10*IF(AV540=1,1,5/4.5)/IF(AX540=1,5,3.5)</f>
        <v>2</v>
      </c>
      <c r="AK540" s="174">
        <f>SUM(AL540:AN540)</f>
        <v>6588.4299666891184</v>
      </c>
      <c r="AL540" s="174">
        <f>(VLOOKUP(C540,$B$36:$AG$39,29,FALSE)+VLOOKUP(C540,$B$40:$AG$43,29,FALSE)*$D$54)*$D$59/100</f>
        <v>3293.8302375625576</v>
      </c>
      <c r="AM540" s="174">
        <f>(VLOOKUP(C540,$B$36:$AG$39,30,FALSE)+VLOOKUP(C540,$B$40:$AG$43,30,FALSE)*$D$54)*$D$59/100</f>
        <v>3294.5997291265612</v>
      </c>
      <c r="AN540" s="174"/>
      <c r="AO540" s="176">
        <v>18</v>
      </c>
      <c r="AP540" s="174">
        <v>36</v>
      </c>
      <c r="AQ540" s="175">
        <f>VLOOKUP(C540,$B$45:$AG$48,29,FALSE)</f>
        <v>441</v>
      </c>
      <c r="AR540" s="31">
        <f>IF(LEFT(E540,1)*1=1,$S$70,$R$70)</f>
        <v>0</v>
      </c>
      <c r="AS540" s="2">
        <f>IF(LEFT(E540,1)*1=2,$U$70,$T$70)</f>
        <v>1</v>
      </c>
      <c r="AT540" s="33">
        <f>IF(LEFT(E540,1)*1=3,$W$70,$V$70)</f>
        <v>0</v>
      </c>
      <c r="AU540" s="31">
        <f>IF(MID(E540,3,1)*1=1,$Y$70,$X$70)</f>
        <v>0</v>
      </c>
      <c r="AV540" s="2">
        <f>IF(MID(E540,3,1)*1=2,$AA$70,$Z$70)</f>
        <v>1</v>
      </c>
      <c r="AW540" s="33">
        <f>IF(MID(E540,3,1)*1=3,$AC$70,$AB$70)</f>
        <v>0</v>
      </c>
      <c r="AX540" s="31">
        <f>IF(MID(E540,5,1)*1=1,$AE$70,$AD$70)</f>
        <v>1</v>
      </c>
      <c r="AY540" s="33">
        <f>IF(MID(E540,5,1)*1=2,$AG$70,$AF$70)</f>
        <v>2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customHeight="1">
      <c r="A541" s="2"/>
      <c r="B541" s="107">
        <v>339</v>
      </c>
      <c r="C541" s="31">
        <v>10</v>
      </c>
      <c r="D541" s="106" t="s">
        <v>20</v>
      </c>
      <c r="E541" s="2" t="s">
        <v>99</v>
      </c>
      <c r="F541" s="2" t="s">
        <v>149</v>
      </c>
      <c r="G541" s="2"/>
      <c r="H541" s="33"/>
      <c r="I541" s="173">
        <f>M541/AE541</f>
        <v>961.67698921340366</v>
      </c>
      <c r="J541" s="174">
        <f>AH541/AE541</f>
        <v>12.279249171526576</v>
      </c>
      <c r="K541" s="189">
        <f>RANK(I541,$I$76:$I$999)</f>
        <v>462</v>
      </c>
      <c r="L541" s="190" t="e">
        <f>RANK(I541,$I$76:$I$460)</f>
        <v>#N/A</v>
      </c>
      <c r="M541" s="173">
        <f>SUM(N541:R541)</f>
        <v>17268.952943251752</v>
      </c>
      <c r="N541" s="174">
        <f>T541*(1+(IF((AG541+IF($D$62=1,15,0)+IF(F541="백어택",8,0))&gt;100,100,(AG541+IF($D$62=1,15,0)+IF(F541="백어택",8,0)))/100)*((AI541/100-1)))</f>
        <v>6348.1253821818518</v>
      </c>
      <c r="O541" s="174">
        <f>U541*(1+(IF(($D$57+IF($D$62=1,15,0)+IF(F541="백어택",8,0))&gt;100,100,$D$57+IF($D$62=1,15,0)+IF(F541="백어택",8,0))/100)*($D$58/100-1))</f>
        <v>10920.8275610699</v>
      </c>
      <c r="P541" s="174"/>
      <c r="Q541" s="174"/>
      <c r="R541" s="175"/>
      <c r="S541" s="173">
        <f>SUM(T541:X541)</f>
        <v>11859.635634978815</v>
      </c>
      <c r="T541" s="174">
        <f>AL541*AV541*IF(F541="백어택",1.2,1)</f>
        <v>3952.5962850750689</v>
      </c>
      <c r="U541" s="174">
        <f>AM541*AX541*AY541*IF(F541="백어택",1.2,1)</f>
        <v>7907.0393499037464</v>
      </c>
      <c r="V541" s="174"/>
      <c r="W541" s="174"/>
      <c r="X541" s="175"/>
      <c r="Y541" s="173">
        <f>SUM(Z541:AD541)</f>
        <v>25498.216615204452</v>
      </c>
      <c r="Z541" s="174">
        <f>T541*$D$58/100</f>
        <v>8498.0820129113981</v>
      </c>
      <c r="AA541" s="174">
        <f>U541*$D$58/100</f>
        <v>17000.134602293056</v>
      </c>
      <c r="AB541" s="174"/>
      <c r="AC541" s="174"/>
      <c r="AD541" s="175"/>
      <c r="AE541" s="173">
        <f>AO541*(1-$D$17/100)-AR541</f>
        <v>17.957124</v>
      </c>
      <c r="AF541" s="174">
        <f>AP541</f>
        <v>36</v>
      </c>
      <c r="AG541" s="174">
        <f>IF($D$57+AU541&gt;100,100,$D$57+AU541)</f>
        <v>25.143699999999999</v>
      </c>
      <c r="AH541" s="174">
        <f>AQ541*AS541</f>
        <v>220.5</v>
      </c>
      <c r="AI541" s="174">
        <f>$D$58+$D$19</f>
        <v>282.85969999999998</v>
      </c>
      <c r="AJ541" s="174">
        <f>10*IF(AV541=1,1,5/4.5)/IF(AX541=1,5,3.5)</f>
        <v>2</v>
      </c>
      <c r="AK541" s="174">
        <f>SUM(AL541:AN541)</f>
        <v>6588.4299666891184</v>
      </c>
      <c r="AL541" s="174">
        <f>(VLOOKUP(C541,$B$36:$AG$39,29,FALSE)+VLOOKUP(C541,$B$40:$AG$43,29,FALSE)*$D$54)*$D$59/100</f>
        <v>3293.8302375625576</v>
      </c>
      <c r="AM541" s="174">
        <f>(VLOOKUP(C541,$B$36:$AG$39,30,FALSE)+VLOOKUP(C541,$B$40:$AG$43,30,FALSE)*$D$54)*$D$59/100</f>
        <v>3294.5997291265612</v>
      </c>
      <c r="AN541" s="174"/>
      <c r="AO541" s="176">
        <v>18</v>
      </c>
      <c r="AP541" s="174">
        <v>36</v>
      </c>
      <c r="AQ541" s="175">
        <f>VLOOKUP(C541,$B$45:$AG$48,29,FALSE)</f>
        <v>441</v>
      </c>
      <c r="AR541" s="31">
        <f>IF(LEFT(E541,1)*1=1,$S$70,$R$70)</f>
        <v>0</v>
      </c>
      <c r="AS541" s="2">
        <f>IF(LEFT(E541,1)*1=2,$U$70,$T$70)</f>
        <v>0.5</v>
      </c>
      <c r="AT541" s="33">
        <f>IF(LEFT(E541,1)*1=3,$W$70,$V$70)</f>
        <v>0</v>
      </c>
      <c r="AU541" s="31">
        <f>IF(MID(E541,3,1)*1=1,$Y$70,$X$70)</f>
        <v>0</v>
      </c>
      <c r="AV541" s="2">
        <f>IF(MID(E541,3,1)*1=2,$AA$70,$Z$70)</f>
        <v>1</v>
      </c>
      <c r="AW541" s="33">
        <f>IF(MID(E541,3,1)*1=3,$AC$70,$AB$70)</f>
        <v>0</v>
      </c>
      <c r="AX541" s="31">
        <f>IF(MID(E541,5,1)*1=1,$AE$70,$AD$70)</f>
        <v>1</v>
      </c>
      <c r="AY541" s="33">
        <f>IF(MID(E541,5,1)*1=2,$AG$70,$AF$70)</f>
        <v>2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customHeight="1">
      <c r="A542" s="2"/>
      <c r="B542" s="107">
        <v>217</v>
      </c>
      <c r="C542" s="31">
        <v>7</v>
      </c>
      <c r="D542" s="106" t="s">
        <v>10</v>
      </c>
      <c r="E542" s="2" t="s">
        <v>89</v>
      </c>
      <c r="F542" s="2"/>
      <c r="G542" s="2"/>
      <c r="H542" s="33"/>
      <c r="I542" s="173">
        <f>M542/AE542</f>
        <v>955.29611938881749</v>
      </c>
      <c r="J542" s="174">
        <f>AH542/AE542</f>
        <v>17.980329144021059</v>
      </c>
      <c r="K542" s="189">
        <f>RANK(I542,$I$76:$I$999)</f>
        <v>466</v>
      </c>
      <c r="L542" s="190" t="e">
        <f>RANK(I542,$I$76:$I$460)</f>
        <v>#N/A</v>
      </c>
      <c r="M542" s="173">
        <f>SUM(N542:R542)</f>
        <v>15248.329664518933</v>
      </c>
      <c r="N542" s="174">
        <f>T542*(1+(IF(($AG542+IF($D$62=1,15,0)+IF($F542="백어택",8,0))&gt;100,100,($AG542+IF($D$62=1,15,0)+IF($F542="백어택",8,0)))/100)*((($AI542+AY542)/100-1)))</f>
        <v>3812.0824161297332</v>
      </c>
      <c r="O542" s="174">
        <f>U542*(1+(IF(($AG542+IF($D$62=1,IF(AS542=15,0,15),0)+$AS542+IF($F542="백어택",8,0))&gt;100,100,($AG542+IF($D$62=1,IF(AS542=15,0,15),0)+$AS542+IF($F542="백어택",8,0)))/100)*((($AI542+$AY542)/100-1)))</f>
        <v>3812.0824161297332</v>
      </c>
      <c r="P542" s="174">
        <f>V542*(1+(IF(($AG542+IF($D$62=1,IF(AT542=15,0,15),0)+$AS542+IF($F542="백어택",8,0))&gt;100,100,($AG542+IF($D$62=1,IF(AT542=15,0,15),0)+$AS542+IF($F542="백어택",8,0)))/100)*((($AI542+$AY542)/100-1)))</f>
        <v>3812.0824161297332</v>
      </c>
      <c r="Q542" s="174">
        <f>W542*(1+(IF(($AG542+IF($D$62=1,IF(AU542=15,0,15),0)+$AS542+IF($F542="백어택",8,0))&gt;100,100,($AG542+IF($D$62=1,IF(AU542=15,0,15),0)+$AS542+IF($F542="백어택",8,0)))/100)*((($AI542+$AY542)/100-1)))</f>
        <v>3812.0824161297332</v>
      </c>
      <c r="R542" s="175">
        <f>X542*(1+(IF($D$57+AS542&gt;100,100,$D$57+AS542)/100)*(AI542/100-1))</f>
        <v>0</v>
      </c>
      <c r="S542" s="173">
        <f>SUM(T542:X542)</f>
        <v>7592.4434369674418</v>
      </c>
      <c r="T542" s="174">
        <f>AL542*AX542*IF(F542="백어택",1.2,1)/4</f>
        <v>1898.1108592418605</v>
      </c>
      <c r="U542" s="174">
        <f>T542</f>
        <v>1898.1108592418605</v>
      </c>
      <c r="V542" s="174">
        <f>U542</f>
        <v>1898.1108592418605</v>
      </c>
      <c r="W542" s="174">
        <f>V542</f>
        <v>1898.1108592418605</v>
      </c>
      <c r="X542" s="175">
        <f>AL542*IF(AU542=1,0,IF(AX542=1,AU542,0.324))</f>
        <v>0</v>
      </c>
      <c r="Y542" s="173">
        <f>SUM(Z542:AD542)</f>
        <v>21475.962728475792</v>
      </c>
      <c r="Z542" s="174">
        <f>T542*AI542/100</f>
        <v>5368.9906821189479</v>
      </c>
      <c r="AA542" s="174">
        <f>Z542</f>
        <v>5368.9906821189479</v>
      </c>
      <c r="AB542" s="174">
        <f>AA542</f>
        <v>5368.9906821189479</v>
      </c>
      <c r="AC542" s="174">
        <f>AB542</f>
        <v>5368.9906821189479</v>
      </c>
      <c r="AD542" s="175"/>
      <c r="AE542" s="173">
        <f>AO542*(1-$D$17/100)</f>
        <v>15.961888</v>
      </c>
      <c r="AF542" s="174">
        <f>AP542</f>
        <v>36</v>
      </c>
      <c r="AG542" s="174">
        <f>IF($D$57+AV542&gt;100,100,$D$57+AV542)</f>
        <v>55.143699999999995</v>
      </c>
      <c r="AH542" s="174">
        <f>AQ542</f>
        <v>287</v>
      </c>
      <c r="AI542" s="174">
        <f>$D$58+$D$19</f>
        <v>282.85969999999998</v>
      </c>
      <c r="AJ542" s="174">
        <f>10*AR542/(7-IF(AX542=1,0,3))</f>
        <v>1.4285714285714286</v>
      </c>
      <c r="AK542" s="174">
        <f>SUM(AL542:AN542)</f>
        <v>7592.4434369674418</v>
      </c>
      <c r="AL542" s="174">
        <f>(VLOOKUP(C542,$B$36:$AG$39,13,FALSE)+VLOOKUP(C542,$B$40:$AG$43,13,FALSE)*$D$54)*$D$59/100</f>
        <v>7592.4434369674418</v>
      </c>
      <c r="AM542" s="174"/>
      <c r="AN542" s="174"/>
      <c r="AO542" s="176">
        <v>16</v>
      </c>
      <c r="AP542" s="174">
        <v>36</v>
      </c>
      <c r="AQ542" s="175">
        <f>VLOOKUP(C542,$B$45:$AA$48,13,FALSE)</f>
        <v>287</v>
      </c>
      <c r="AR542" s="31">
        <f>IF(LEFT(E542,1)*1=1,$S$60,$R$60)</f>
        <v>1</v>
      </c>
      <c r="AS542" s="2">
        <f>IF(LEFT(E542,1)*1=2,$U$60,$T$60)</f>
        <v>0</v>
      </c>
      <c r="AT542" s="33">
        <f>IF(LEFT(E542,1)*1=3,$W$60,$V$60)</f>
        <v>0</v>
      </c>
      <c r="AU542" s="31">
        <f>IF(MID(E542,3,1)*1=1,$Y$60,$X$60)</f>
        <v>1</v>
      </c>
      <c r="AV542" s="2">
        <f>IF(MID(E542,3,1)*1=2,$AA$60,$Z$60)</f>
        <v>30</v>
      </c>
      <c r="AW542" s="33">
        <f>IF(MID(E542,3,1)*1=3,$AC$60,$AB$60)</f>
        <v>0</v>
      </c>
      <c r="AX542" s="31">
        <f>IF(MID(E542,5,1)*1=1,$AE$60,$AD$60)</f>
        <v>1</v>
      </c>
      <c r="AY542" s="33">
        <f>IF(MID(E542,5,1)*1=2,$AG$60,$AF$60)</f>
        <v>0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customHeight="1">
      <c r="A543" s="2"/>
      <c r="B543" s="107">
        <v>220</v>
      </c>
      <c r="C543" s="31">
        <v>7</v>
      </c>
      <c r="D543" s="106" t="s">
        <v>10</v>
      </c>
      <c r="E543" s="2" t="s">
        <v>152</v>
      </c>
      <c r="F543" s="2"/>
      <c r="G543" s="2"/>
      <c r="H543" s="33"/>
      <c r="I543" s="173">
        <f>M543/AE543</f>
        <v>955.29611938881749</v>
      </c>
      <c r="J543" s="174">
        <f>AH543/AE543</f>
        <v>17.980329144021059</v>
      </c>
      <c r="K543" s="189">
        <f>RANK(I543,$I$76:$I$999)</f>
        <v>466</v>
      </c>
      <c r="L543" s="190" t="e">
        <f>RANK(I543,$I$76:$I$460)</f>
        <v>#N/A</v>
      </c>
      <c r="M543" s="173">
        <f>SUM(N543:R543)</f>
        <v>15248.329664518933</v>
      </c>
      <c r="N543" s="174">
        <f>T543*(1+(IF(($AG543+IF($D$62=1,15,0)+IF($F543="백어택",8,0))&gt;100,100,($AG543+IF($D$62=1,15,0)+IF($F543="백어택",8,0)))/100)*((($AI543+AY543)/100-1)))</f>
        <v>3812.0824161297332</v>
      </c>
      <c r="O543" s="174">
        <f>U543*(1+(IF(($AG543+IF($D$62=1,IF(AS543=15,0,15),0)+$AS543+IF($F543="백어택",8,0))&gt;100,100,($AG543+IF($D$62=1,IF(AS543=15,0,15),0)+$AS543+IF($F543="백어택",8,0)))/100)*((($AI543+$AY543)/100-1)))</f>
        <v>3812.0824161297332</v>
      </c>
      <c r="P543" s="174">
        <f>V543*(1+(IF(($AG543+IF($D$62=1,IF(AT543=15,0,15),0)+$AS543+IF($F543="백어택",8,0))&gt;100,100,($AG543+IF($D$62=1,IF(AT543=15,0,15),0)+$AS543+IF($F543="백어택",8,0)))/100)*((($AI543+$AY543)/100-1)))</f>
        <v>3812.0824161297332</v>
      </c>
      <c r="Q543" s="174">
        <f>W543*(1+(IF(($AG543+IF($D$62=1,IF(AU543=15,0,15),0)+$AS543+IF($F543="백어택",8,0))&gt;100,100,($AG543+IF($D$62=1,IF(AU543=15,0,15),0)+$AS543+IF($F543="백어택",8,0)))/100)*((($AI543+$AY543)/100-1)))</f>
        <v>3812.0824161297332</v>
      </c>
      <c r="R543" s="175">
        <f>X543*(1+(IF($D$57+AS543&gt;100,100,$D$57+AS543)/100)*(AI543/100-1))</f>
        <v>0</v>
      </c>
      <c r="S543" s="173">
        <f>SUM(T543:X543)</f>
        <v>7592.4434369674418</v>
      </c>
      <c r="T543" s="174">
        <f>AL543*AX543*IF(F543="백어택",1.2,1)/4</f>
        <v>1898.1108592418605</v>
      </c>
      <c r="U543" s="174">
        <f>T543</f>
        <v>1898.1108592418605</v>
      </c>
      <c r="V543" s="174">
        <f>U543</f>
        <v>1898.1108592418605</v>
      </c>
      <c r="W543" s="174">
        <f>V543</f>
        <v>1898.1108592418605</v>
      </c>
      <c r="X543" s="175">
        <f>AL543*IF(AU543=1,0,IF(AX543=1,AU543,0.324))</f>
        <v>0</v>
      </c>
      <c r="Y543" s="173">
        <f>SUM(Z543:AD543)</f>
        <v>21475.962728475792</v>
      </c>
      <c r="Z543" s="174">
        <f>T543*AI543/100</f>
        <v>5368.9906821189479</v>
      </c>
      <c r="AA543" s="174">
        <f>Z543</f>
        <v>5368.9906821189479</v>
      </c>
      <c r="AB543" s="174">
        <f>AA543</f>
        <v>5368.9906821189479</v>
      </c>
      <c r="AC543" s="174">
        <f>AB543</f>
        <v>5368.9906821189479</v>
      </c>
      <c r="AD543" s="175"/>
      <c r="AE543" s="173">
        <f>AO543*(1-$D$17/100)</f>
        <v>15.961888</v>
      </c>
      <c r="AF543" s="174">
        <f>AP543</f>
        <v>36</v>
      </c>
      <c r="AG543" s="174">
        <f>IF($D$57+AV543&gt;100,100,$D$57+AV543)</f>
        <v>55.143699999999995</v>
      </c>
      <c r="AH543" s="174">
        <f>AQ543</f>
        <v>287</v>
      </c>
      <c r="AI543" s="174">
        <f>$D$58+$D$19</f>
        <v>282.85969999999998</v>
      </c>
      <c r="AJ543" s="174">
        <f>10*AR543/(7-IF(AX543=1,0,3))</f>
        <v>1.2142857142857142</v>
      </c>
      <c r="AK543" s="174">
        <f>SUM(AL543:AN543)</f>
        <v>7592.4434369674418</v>
      </c>
      <c r="AL543" s="174">
        <f>(VLOOKUP(C543,$B$36:$AG$39,13,FALSE)+VLOOKUP(C543,$B$40:$AG$43,13,FALSE)*$D$54)*$D$59/100</f>
        <v>7592.4434369674418</v>
      </c>
      <c r="AM543" s="174"/>
      <c r="AN543" s="174"/>
      <c r="AO543" s="176">
        <v>16</v>
      </c>
      <c r="AP543" s="174">
        <v>36</v>
      </c>
      <c r="AQ543" s="175">
        <f>VLOOKUP(C543,$B$45:$AA$48,13,FALSE)</f>
        <v>287</v>
      </c>
      <c r="AR543" s="31">
        <f>IF(LEFT(E543,1)*1=1,$S$60,$R$60)</f>
        <v>0.85</v>
      </c>
      <c r="AS543" s="2">
        <f>IF(LEFT(E543,1)*1=2,$U$60,$T$60)</f>
        <v>0</v>
      </c>
      <c r="AT543" s="33">
        <f>IF(LEFT(E543,1)*1=3,$W$60,$V$60)</f>
        <v>0</v>
      </c>
      <c r="AU543" s="31">
        <f>IF(MID(E543,3,1)*1=1,$Y$60,$X$60)</f>
        <v>1</v>
      </c>
      <c r="AV543" s="2">
        <f>IF(MID(E543,3,1)*1=2,$AA$60,$Z$60)</f>
        <v>30</v>
      </c>
      <c r="AW543" s="33">
        <f>IF(MID(E543,3,1)*1=3,$AC$60,$AB$60)</f>
        <v>0</v>
      </c>
      <c r="AX543" s="31">
        <f>IF(MID(E543,5,1)*1=1,$AE$60,$AD$60)</f>
        <v>1</v>
      </c>
      <c r="AY543" s="33">
        <f>IF(MID(E543,5,1)*1=2,$AG$60,$AF$60)</f>
        <v>0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customHeight="1">
      <c r="A544" s="2"/>
      <c r="B544" s="107">
        <v>146</v>
      </c>
      <c r="C544" s="31">
        <v>10</v>
      </c>
      <c r="D544" s="106" t="s">
        <v>7</v>
      </c>
      <c r="E544" s="2" t="s">
        <v>95</v>
      </c>
      <c r="F544" s="2"/>
      <c r="G544" s="2"/>
      <c r="H544" s="33"/>
      <c r="I544" s="173">
        <f>M544/AE544</f>
        <v>948.46395580142143</v>
      </c>
      <c r="J544" s="174">
        <f>AH544/AE544</f>
        <v>49.51023339726175</v>
      </c>
      <c r="K544" s="189">
        <f>RANK(I544,$I$76:$I$999)</f>
        <v>468</v>
      </c>
      <c r="L544" s="190" t="e">
        <f>RANK(I544,$I$76:$I$460)</f>
        <v>#N/A</v>
      </c>
      <c r="M544" s="173">
        <f>N544+R544/2</f>
        <v>5670.4505645240579</v>
      </c>
      <c r="N544" s="174">
        <f>T544*(1+(IF((AG544+IF($D$62=1,15,0)+AV544+IF(F544="백어택",8,0))&gt;100,100,(AG544+IF($D$62=1,15,0)+AV544+IF(F544="백어택",8,0)))/100)*((AI544/100-1)))</f>
        <v>5670.4505645240579</v>
      </c>
      <c r="O544" s="174"/>
      <c r="P544" s="174"/>
      <c r="Q544" s="174"/>
      <c r="R544" s="175">
        <f>X544*(1+(IF(AG544+IF($D$62=1,15,0)&gt;100,100,AG544+IF($D$62=1,15,0)))/100*(AI544/100-1))</f>
        <v>0</v>
      </c>
      <c r="S544" s="173">
        <f>SUM(T544:X544)</f>
        <v>2388.4879392186581</v>
      </c>
      <c r="T544" s="174">
        <f>AL544*AX544</f>
        <v>2388.4879392186581</v>
      </c>
      <c r="U544" s="174"/>
      <c r="V544" s="174"/>
      <c r="W544" s="174"/>
      <c r="X544" s="175">
        <f>AS544*AL544</f>
        <v>0</v>
      </c>
      <c r="Y544" s="173">
        <f>SUM(Z544:AD544)</f>
        <v>5135.2490693201144</v>
      </c>
      <c r="Z544" s="174">
        <f>T544*$D$58/100</f>
        <v>5135.2490693201144</v>
      </c>
      <c r="AA544" s="174"/>
      <c r="AB544" s="174"/>
      <c r="AC544" s="174"/>
      <c r="AD544" s="175">
        <f>X544*$D$58/100</f>
        <v>0</v>
      </c>
      <c r="AE544" s="173">
        <f>AO544*(1-$D$17/100)-AY544</f>
        <v>5.9785620000000002</v>
      </c>
      <c r="AF544" s="174">
        <f>AP544</f>
        <v>36</v>
      </c>
      <c r="AG544" s="174">
        <f>IF($D$57&gt;100,100,$D$57)</f>
        <v>25.143699999999999</v>
      </c>
      <c r="AH544" s="174">
        <f>AQ544*AR544</f>
        <v>296</v>
      </c>
      <c r="AI544" s="174">
        <f>$D$58+$D$19</f>
        <v>282.85969999999998</v>
      </c>
      <c r="AJ544" s="174">
        <f>10*AX544*AU544/9</f>
        <v>1.1111111111111112</v>
      </c>
      <c r="AK544" s="174">
        <f>SUM(AL544:AN544)</f>
        <v>2388.4879392186581</v>
      </c>
      <c r="AL544" s="174">
        <f>(VLOOKUP(C544,$B$36:$AG$39,8,FALSE)+VLOOKUP(C544,$B$40:$AG$43,8,FALSE)*$D$54)*$D$59/100</f>
        <v>2388.4879392186581</v>
      </c>
      <c r="AM544" s="174"/>
      <c r="AN544" s="174"/>
      <c r="AO544" s="176">
        <v>9</v>
      </c>
      <c r="AP544" s="174">
        <v>36</v>
      </c>
      <c r="AQ544" s="175">
        <f>VLOOKUP(C544,$B$45:$AA$48,8,FALSE)</f>
        <v>296</v>
      </c>
      <c r="AR544" s="31">
        <f>IF(LEFT(E544,1)*1=1,$S$57,$R$57)</f>
        <v>1</v>
      </c>
      <c r="AS544" s="2">
        <f>IF(LEFT(E544,1)*1=2,$U$57,$T$57)</f>
        <v>0</v>
      </c>
      <c r="AT544" s="33">
        <f>IF(LEFT(E544,1)*1=3,$W$57,$V$57)</f>
        <v>0</v>
      </c>
      <c r="AU544" s="31">
        <f>IF(MID(E544,3,1)*1=1,$Y$57,$X$57)</f>
        <v>1</v>
      </c>
      <c r="AV544" s="2">
        <f>IF(MID(E544,3,1)*1=2,$AA$57,$Z$57)</f>
        <v>50</v>
      </c>
      <c r="AW544" s="33">
        <f>IF(MID(E544,3,1)*1=3,$AC$57,$AB$57)</f>
        <v>0</v>
      </c>
      <c r="AX544" s="31">
        <f>IF(MID(E544,5,1)*1=1,$AE$57,$AD$57)</f>
        <v>1</v>
      </c>
      <c r="AY544" s="33">
        <f>IF(MID(E544,5,1)*1=2,$AG$57,$AF$57)</f>
        <v>3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customHeight="1">
      <c r="A545" s="2"/>
      <c r="B545" s="107">
        <v>149</v>
      </c>
      <c r="C545" s="31">
        <v>10</v>
      </c>
      <c r="D545" s="106" t="s">
        <v>7</v>
      </c>
      <c r="E545" s="2" t="s">
        <v>154</v>
      </c>
      <c r="F545" s="2"/>
      <c r="G545" s="2"/>
      <c r="H545" s="33"/>
      <c r="I545" s="173">
        <f>M545/AE545</f>
        <v>948.46395580142143</v>
      </c>
      <c r="J545" s="174">
        <f>AH545/AE545</f>
        <v>24.755116698630875</v>
      </c>
      <c r="K545" s="189">
        <f>RANK(I545,$I$76:$I$999)</f>
        <v>468</v>
      </c>
      <c r="L545" s="190" t="e">
        <f>RANK(I545,$I$76:$I$460)</f>
        <v>#N/A</v>
      </c>
      <c r="M545" s="173">
        <f>N545+R545/2</f>
        <v>5670.4505645240579</v>
      </c>
      <c r="N545" s="174">
        <f>T545*(1+(IF((AG545+IF($D$62=1,15,0)+AV545+IF(F545="백어택",8,0))&gt;100,100,(AG545+IF($D$62=1,15,0)+AV545+IF(F545="백어택",8,0)))/100)*((AI545/100-1)))</f>
        <v>5670.4505645240579</v>
      </c>
      <c r="O545" s="174"/>
      <c r="P545" s="174"/>
      <c r="Q545" s="174"/>
      <c r="R545" s="175">
        <f>X545*(1+(IF(AG545+IF($D$62=1,15,0)&gt;100,100,AG545+IF($D$62=1,15,0)))/100*(AI545/100-1))</f>
        <v>0</v>
      </c>
      <c r="S545" s="173">
        <f>SUM(T545:X545)</f>
        <v>2388.4879392186581</v>
      </c>
      <c r="T545" s="174">
        <f>AL545*AX545</f>
        <v>2388.4879392186581</v>
      </c>
      <c r="U545" s="174"/>
      <c r="V545" s="174"/>
      <c r="W545" s="174"/>
      <c r="X545" s="175">
        <f>AS545*AL545</f>
        <v>0</v>
      </c>
      <c r="Y545" s="173">
        <f>SUM(Z545:AD545)</f>
        <v>5135.2490693201144</v>
      </c>
      <c r="Z545" s="174">
        <f>T545*$D$58/100</f>
        <v>5135.2490693201144</v>
      </c>
      <c r="AA545" s="174"/>
      <c r="AB545" s="174"/>
      <c r="AC545" s="174"/>
      <c r="AD545" s="175">
        <f>X545*$D$58/100</f>
        <v>0</v>
      </c>
      <c r="AE545" s="173">
        <f>AO545*(1-$D$17/100)-AY545</f>
        <v>5.9785620000000002</v>
      </c>
      <c r="AF545" s="174">
        <f>AP545</f>
        <v>36</v>
      </c>
      <c r="AG545" s="174">
        <f>IF($D$57&gt;100,100,$D$57)</f>
        <v>25.143699999999999</v>
      </c>
      <c r="AH545" s="174">
        <f>AQ545*AR545</f>
        <v>148</v>
      </c>
      <c r="AI545" s="174">
        <f>$D$58+$D$19</f>
        <v>282.85969999999998</v>
      </c>
      <c r="AJ545" s="174">
        <f>10*AX545*AU545/9</f>
        <v>1.1111111111111112</v>
      </c>
      <c r="AK545" s="174">
        <f>SUM(AL545:AN545)</f>
        <v>2388.4879392186581</v>
      </c>
      <c r="AL545" s="174">
        <f>(VLOOKUP(C545,$B$36:$AG$39,8,FALSE)+VLOOKUP(C545,$B$40:$AG$43,8,FALSE)*$D$54)*$D$59/100</f>
        <v>2388.4879392186581</v>
      </c>
      <c r="AM545" s="174"/>
      <c r="AN545" s="174"/>
      <c r="AO545" s="176">
        <v>9</v>
      </c>
      <c r="AP545" s="174">
        <v>36</v>
      </c>
      <c r="AQ545" s="175">
        <f>VLOOKUP(C545,$B$45:$AA$48,8,FALSE)</f>
        <v>296</v>
      </c>
      <c r="AR545" s="31">
        <f>IF(LEFT(E545,1)*1=1,$S$57,$R$57)</f>
        <v>0.5</v>
      </c>
      <c r="AS545" s="2">
        <f>IF(LEFT(E545,1)*1=2,$U$57,$T$57)</f>
        <v>0</v>
      </c>
      <c r="AT545" s="33">
        <f>IF(LEFT(E545,1)*1=3,$W$57,$V$57)</f>
        <v>0</v>
      </c>
      <c r="AU545" s="31">
        <f>IF(MID(E545,3,1)*1=1,$Y$57,$X$57)</f>
        <v>1</v>
      </c>
      <c r="AV545" s="2">
        <f>IF(MID(E545,3,1)*1=2,$AA$57,$Z$57)</f>
        <v>50</v>
      </c>
      <c r="AW545" s="33">
        <f>IF(MID(E545,3,1)*1=3,$AC$57,$AB$57)</f>
        <v>0</v>
      </c>
      <c r="AX545" s="31">
        <f>IF(MID(E545,5,1)*1=1,$AE$57,$AD$57)</f>
        <v>1</v>
      </c>
      <c r="AY545" s="33">
        <f>IF(MID(E545,5,1)*1=2,$AG$57,$AF$57)</f>
        <v>3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customHeight="1">
      <c r="A546" s="2"/>
      <c r="B546" s="107">
        <v>448</v>
      </c>
      <c r="C546" s="31">
        <v>1</v>
      </c>
      <c r="D546" s="111" t="s">
        <v>8</v>
      </c>
      <c r="E546" s="2" t="s">
        <v>67</v>
      </c>
      <c r="F546" s="2" t="s">
        <v>149</v>
      </c>
      <c r="G546" s="2"/>
      <c r="H546" s="33" t="s">
        <v>81</v>
      </c>
      <c r="I546" s="173">
        <f>M546/AE546</f>
        <v>946.18607834350382</v>
      </c>
      <c r="J546" s="174">
        <f>AH546/AE546</f>
        <v>5.4463266675568374</v>
      </c>
      <c r="K546" s="189">
        <f>RANK(I546,$I$76:$I$999)</f>
        <v>470</v>
      </c>
      <c r="L546" s="190">
        <f>RANK(I546,$I$461:$I$888)</f>
        <v>86</v>
      </c>
      <c r="M546" s="173">
        <f>SUM(N546:R546)</f>
        <v>17546.651118443326</v>
      </c>
      <c r="N546" s="174">
        <f>T546*(1+(IF((AG546+IF($D$62=1,15,0)+IF(F546="백어택",8,0))&gt;100,100,AG546+IF($D$62=1,15,0)+IF(F546="백어택",8,0))/100)*($D$58/100-1))</f>
        <v>7719.8536508212201</v>
      </c>
      <c r="O546" s="174">
        <f>U546*(1+((IF(AG546+IF($D$62=1,15,0)+IF(F546="백어택",8,0)&gt;100,100,AG546+IF($D$62=1,15,0)+IF(F546="백어택",8,0))/100)*(AI546/100-1)))</f>
        <v>9826.7974676221074</v>
      </c>
      <c r="P546" s="174">
        <f>V546*(1+(IF(AG546+IF($D$62=1,15,0)+IF(F546="백어택",8,0)&gt;100,100,AG546+IF($D$62=1,15,0)+IF(F546="백어택",8,0))/100)*(AI546/100-1))</f>
        <v>0</v>
      </c>
      <c r="Q546" s="174"/>
      <c r="R546" s="175"/>
      <c r="S546" s="173">
        <f>SUM(T546:X546)</f>
        <v>12704.354141360654</v>
      </c>
      <c r="T546" s="174">
        <f>AL546*IF(H546="근접",AR546,1)*AU546*AY546*IF(F546="백어택",1.2,1)</f>
        <v>5589.4286629099879</v>
      </c>
      <c r="U546" s="174">
        <f>AM546*IF(H546="근접",AR546,1)*AU546*AY546*IF(F546="백어택",1.2,1)</f>
        <v>7114.9254784506666</v>
      </c>
      <c r="V546" s="174">
        <f>IF(AX546=1,0,AM546*IF(H546="근접",AR546,1)*AU546*AY546)*IF(F546="백어택",1.2,1)</f>
        <v>0</v>
      </c>
      <c r="W546" s="174"/>
      <c r="X546" s="175"/>
      <c r="Y546" s="173">
        <f>SUM(Z546:AD546)</f>
        <v>27314.36140392541</v>
      </c>
      <c r="Z546" s="174">
        <f>T546*$D$58/100</f>
        <v>12017.271625256473</v>
      </c>
      <c r="AA546" s="174">
        <f>U546*AI546/100</f>
        <v>15297.089778668935</v>
      </c>
      <c r="AB546" s="174">
        <f>V546*AI546/100</f>
        <v>0</v>
      </c>
      <c r="AC546" s="174"/>
      <c r="AD546" s="175"/>
      <c r="AE546" s="173">
        <f>AO546*(1-$D$20/100)*(1-$D$17/100)-AW546</f>
        <v>18.544609268784001</v>
      </c>
      <c r="AF546" s="174">
        <f>AP546</f>
        <v>36</v>
      </c>
      <c r="AG546" s="174">
        <f>IF($D$57&gt;100,100,$D$57)</f>
        <v>25.143699999999999</v>
      </c>
      <c r="AH546" s="174">
        <f>IF(AX546=1,AQ546,AQ546*1.4)</f>
        <v>101</v>
      </c>
      <c r="AI546" s="174">
        <f>$D$58</f>
        <v>215</v>
      </c>
      <c r="AJ546" s="174">
        <f>10/6/AX546</f>
        <v>1.6666666666666667</v>
      </c>
      <c r="AK546" s="174">
        <f>SUM(AL546:AN546)</f>
        <v>10586.961784467212</v>
      </c>
      <c r="AL546" s="174">
        <f>(IF(H546="근접",$D$61*(VLOOKUP(C546,$B$36:$AG$39,9,FALSE)+VLOOKUP(C546,$B$40:$AG$43,9,FALSE)*$D$54),$D$60*(VLOOKUP(C546,$B$36:$AG$39,9,FALSE)+VLOOKUP(C546,$B$40:$AG$43,9,FALSE)*$D$54)))*$D$59/100</f>
        <v>4657.8572190916566</v>
      </c>
      <c r="AM546" s="174">
        <f>(IF(H546="근접",$D$61*(VLOOKUP(C546,$B$36:$AG$39,10,FALSE)+VLOOKUP(C546,$B$40:$AG$43,10,FALSE)*$D$54),$D$60*(VLOOKUP(C546,$B$36:$AG$39,10,FALSE)+VLOOKUP(C546,$B$40:$AG$43,10,FALSE)*$D$54)))*$D$59/100</f>
        <v>5929.1045653755555</v>
      </c>
      <c r="AN546" s="174"/>
      <c r="AO546" s="176">
        <v>24</v>
      </c>
      <c r="AP546" s="174">
        <v>36</v>
      </c>
      <c r="AQ546" s="175">
        <f>VLOOKUP(C546,$B$45:$AA$48,9,FALSE)</f>
        <v>101</v>
      </c>
      <c r="AR546" s="31">
        <f>IF(LEFT(E546,1)*1=1,$S$58,$R$58)</f>
        <v>1</v>
      </c>
      <c r="AS546" s="2">
        <f>IF(LEFT(E546,1)*1=2,$U$58,$T$58)</f>
        <v>0</v>
      </c>
      <c r="AT546" s="33">
        <f>IF(LEFT(E546,1)*1=3,$W$58,$V$58)</f>
        <v>0</v>
      </c>
      <c r="AU546" s="31">
        <f>IF(MID(E546,3,1)*1=1,$Y$58,$X$58)</f>
        <v>1</v>
      </c>
      <c r="AV546" s="2">
        <f>IF(MID(E546,3,1)*1=2,$AA$58,$Z$58)</f>
        <v>0</v>
      </c>
      <c r="AW546" s="33">
        <f>IF(MID(E546,3,1)*1=3,$AC$58,$AB$58)</f>
        <v>0</v>
      </c>
      <c r="AX546" s="31">
        <f>IF(MID(E546,5,1)*1=1,$AE$58,$AD$58)</f>
        <v>1</v>
      </c>
      <c r="AY546" s="33">
        <f>IF(MID(E546,5,1)*1=2,$AG$58,$AF$58)</f>
        <v>1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customHeight="1">
      <c r="A547" s="2"/>
      <c r="B547" s="107">
        <v>57</v>
      </c>
      <c r="C547" s="31">
        <v>10</v>
      </c>
      <c r="D547" s="106" t="s">
        <v>4</v>
      </c>
      <c r="E547" s="2" t="s">
        <v>92</v>
      </c>
      <c r="F547" s="2" t="s">
        <v>149</v>
      </c>
      <c r="G547" s="2"/>
      <c r="H547" s="33"/>
      <c r="I547" s="173">
        <f>M547/AE547</f>
        <v>945.30550402408346</v>
      </c>
      <c r="J547" s="174">
        <f>AH547/AE547</f>
        <v>29.152775243964456</v>
      </c>
      <c r="K547" s="189">
        <f>RANK(I547,$I$76:$I$999)</f>
        <v>471</v>
      </c>
      <c r="L547" s="190" t="e">
        <f>RANK(I547,$I$76:$I$460)</f>
        <v>#N/A</v>
      </c>
      <c r="M547" s="173">
        <f>SUM(N547:R547)</f>
        <v>11316.645435761977</v>
      </c>
      <c r="N547" s="174">
        <f>T547*(1+(IF((AG547+IF($D$62=1,15,0)+AT547+IF(F547="백어택",8,0))&gt;100,100,(AG547+IF($D$62=1,15,0)+AT547+IF(F547="백어택",8,0)))/100)*((AI547/100-1)))</f>
        <v>1432.1501003306757</v>
      </c>
      <c r="O547" s="174">
        <f>U547*(1+(IF((AG547+IF($D$62=1,15,0)+AX547+IF(F547="백어택",8,0))&gt;100,100,(AG547+IF($D$62=1,15,0)+AX547+IF(F547="백어택",8,0)))/100)*(AI547/100-1))</f>
        <v>9884.495335431302</v>
      </c>
      <c r="P547" s="174"/>
      <c r="Q547" s="174"/>
      <c r="R547" s="175"/>
      <c r="S547" s="173">
        <f>SUM(T547:X547)</f>
        <v>7046.195217639317</v>
      </c>
      <c r="T547" s="174">
        <f>AL547*IF(F547="백어택",1.2,1)</f>
        <v>891.71382501763514</v>
      </c>
      <c r="U547" s="174">
        <f>AM547*AW547*AY547*IF(F547="백어택",1.2,1)</f>
        <v>6154.4813926216821</v>
      </c>
      <c r="V547" s="174"/>
      <c r="W547" s="174"/>
      <c r="X547" s="175"/>
      <c r="Y547" s="173">
        <f>SUM(Z547:AD547)</f>
        <v>15149.319717924533</v>
      </c>
      <c r="Z547" s="174">
        <f>T547*$D$58/100</f>
        <v>1917.1847237879153</v>
      </c>
      <c r="AA547" s="174">
        <f>U547*$D$58/100</f>
        <v>13232.134994136617</v>
      </c>
      <c r="AB547" s="174"/>
      <c r="AC547" s="174"/>
      <c r="AD547" s="175"/>
      <c r="AE547" s="173">
        <f>AO547*(1-$D$17/100)</f>
        <v>11.971416</v>
      </c>
      <c r="AF547" s="174">
        <f>AP547</f>
        <v>36</v>
      </c>
      <c r="AG547" s="174">
        <f>IF($D$57&gt;100,100,$D$57)</f>
        <v>25.143699999999999</v>
      </c>
      <c r="AH547" s="174">
        <f>AQ547</f>
        <v>349</v>
      </c>
      <c r="AI547" s="174">
        <f>$D$58+$D$19</f>
        <v>282.85969999999998</v>
      </c>
      <c r="AJ547" s="174">
        <f>10/IF(AY547=1,5,4)</f>
        <v>2.5</v>
      </c>
      <c r="AK547" s="174">
        <f>SUM(AL547:AN547)</f>
        <v>3716.2742709068129</v>
      </c>
      <c r="AL547" s="174">
        <f>(VLOOKUP(C547,$B$36:$AG$39,4,FALSE)+VLOOKUP(C547,$B$40:$AG$43,4,FALSE)*$D$54)*$D$59/100</f>
        <v>743.09485418136262</v>
      </c>
      <c r="AM547" s="174">
        <f>(VLOOKUP(C547,$B$36:$AG$39,5,FALSE)+VLOOKUP(C547,$B$40:$AG$43,5,FALSE)*$D$54)*$D$59/100</f>
        <v>2973.1794167254502</v>
      </c>
      <c r="AN547" s="174"/>
      <c r="AO547" s="176">
        <v>12</v>
      </c>
      <c r="AP547" s="174">
        <v>36</v>
      </c>
      <c r="AQ547" s="175">
        <f>VLOOKUP(C547,$B$45:$AA$48,4,FALSE)</f>
        <v>349</v>
      </c>
      <c r="AR547" s="31">
        <f>IF(LEFT(E547,1)*1=1,$S$54,$R$54)</f>
        <v>0</v>
      </c>
      <c r="AS547" s="2">
        <f>IF(LEFT(E547,1)*1=2,$U$54,$T$54)</f>
        <v>0</v>
      </c>
      <c r="AT547" s="33">
        <f>IF(LEFT(E547,1)*1=3,$W$54,$V$54)</f>
        <v>0</v>
      </c>
      <c r="AU547" s="31">
        <f>IF(MID(E547,3,1)*1=1,$Y$54,$X$54)</f>
        <v>0</v>
      </c>
      <c r="AV547" s="2">
        <f>IF(MID(E547,3,1)*1=2,$AA$54,$Z$54)</f>
        <v>0</v>
      </c>
      <c r="AW547" s="33">
        <f>IF(MID(E547,3,1)*1=3,$AC$54,$AB$54)</f>
        <v>1</v>
      </c>
      <c r="AX547" s="31">
        <f>IF(MID(E547,5,1)*1=1,$AE$54,$AD$54)</f>
        <v>0</v>
      </c>
      <c r="AY547" s="33">
        <f>IF(MID(E547,5,1)*1=2,$AG$54,$AF$54)</f>
        <v>1.7250000000000001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customHeight="1">
      <c r="A548" s="2"/>
      <c r="B548" s="107">
        <v>119</v>
      </c>
      <c r="C548" s="31">
        <v>10</v>
      </c>
      <c r="D548" s="106" t="s">
        <v>6</v>
      </c>
      <c r="E548" s="2" t="s">
        <v>111</v>
      </c>
      <c r="F548" s="2"/>
      <c r="G548" s="2" t="s">
        <v>86</v>
      </c>
      <c r="H548" s="33"/>
      <c r="I548" s="173">
        <f>M548/AE548</f>
        <v>942.54439850876395</v>
      </c>
      <c r="J548" s="174">
        <f>AH548/AE548</f>
        <v>23.505991271208018</v>
      </c>
      <c r="K548" s="189">
        <f>RANK(I548,$I$76:$I$999)</f>
        <v>472</v>
      </c>
      <c r="L548" s="190" t="e">
        <f>RANK(I548,$I$76:$I$460)</f>
        <v>#N/A</v>
      </c>
      <c r="M548" s="173">
        <f>SUM(N548:R548)</f>
        <v>18805.985155030321</v>
      </c>
      <c r="N548" s="174">
        <f>T548*(1+(IF((AG548+IF($D$62=1,15,0)+IF(F548="백어택",8,0))&gt;100,100,(AG548+IF($D$62=1,15,0)+IF(F548="백어택",8,0)))/100)*((AI548/100-1)))</f>
        <v>18805.985155030321</v>
      </c>
      <c r="O548" s="174"/>
      <c r="P548" s="174"/>
      <c r="Q548" s="174"/>
      <c r="R548" s="175"/>
      <c r="S548" s="173">
        <f>SUM(T548:X548)</f>
        <v>12882.779957415407</v>
      </c>
      <c r="T548" s="174">
        <f>AL548*AW548*AT548*AX548*AY548</f>
        <v>12882.779957415407</v>
      </c>
      <c r="U548" s="174"/>
      <c r="V548" s="174"/>
      <c r="W548" s="174"/>
      <c r="X548" s="175"/>
      <c r="Y548" s="173">
        <f>SUM(Z548:AD548)</f>
        <v>27697.976908443125</v>
      </c>
      <c r="Z548" s="174">
        <f>T548*$D$58/100</f>
        <v>27697.976908443125</v>
      </c>
      <c r="AA548" s="174"/>
      <c r="AB548" s="174"/>
      <c r="AC548" s="174"/>
      <c r="AD548" s="175"/>
      <c r="AE548" s="173">
        <f>AO548*(1-$D$17/100)</f>
        <v>19.952359999999999</v>
      </c>
      <c r="AF548" s="174">
        <f>AP548</f>
        <v>36</v>
      </c>
      <c r="AG548" s="174">
        <f>IF($D$57+AV548&gt;100,100,$D$57+AV548)</f>
        <v>25.143699999999999</v>
      </c>
      <c r="AH548" s="174">
        <f>AQ548*AR548</f>
        <v>469</v>
      </c>
      <c r="AI548" s="174">
        <f>$D$58+$D$19</f>
        <v>282.85969999999998</v>
      </c>
      <c r="AJ548" s="174">
        <f>10/IF(AX548=1,IF(AY548=1,5,6),4)</f>
        <v>1.6666666666666667</v>
      </c>
      <c r="AK548" s="174">
        <f>SUM(AL548:AN548)</f>
        <v>7668.3214032234573</v>
      </c>
      <c r="AL548" s="174">
        <f>(VLOOKUP(C548,$B$36:$AG$39,7,FALSE)+VLOOKUP(C548,$B$40:$AG$43,7,FALSE)*$D$54)*$D$59/100</f>
        <v>7668.3214032234573</v>
      </c>
      <c r="AM548" s="174"/>
      <c r="AN548" s="174"/>
      <c r="AO548" s="176">
        <v>20</v>
      </c>
      <c r="AP548" s="174">
        <v>36</v>
      </c>
      <c r="AQ548" s="175">
        <f>VLOOKUP(C548,$B$45:$AA$48,7,FALSE)</f>
        <v>469</v>
      </c>
      <c r="AR548" s="31">
        <f>IF(LEFT(E548,1)*1=1,$S$56,$R$56)</f>
        <v>1</v>
      </c>
      <c r="AS548" s="2">
        <f>IF(LEFT(E548,1)*1=2,$U$56,$T$56)</f>
        <v>0</v>
      </c>
      <c r="AT548" s="33">
        <f>IF(LEFT(E548,1)*1=3,$W$56,$V$56)</f>
        <v>1.2</v>
      </c>
      <c r="AU548" s="31">
        <f>IF(MID(E548,3,1)*1=1,$Y$56,$X$56)</f>
        <v>0</v>
      </c>
      <c r="AV548" s="2">
        <f>IF(MID(E548,3,1)*1=2,$AA$56,$Z$56)</f>
        <v>0</v>
      </c>
      <c r="AW548" s="33">
        <f>IF(MID(E548,3,1)*1=3,$AC$56,$AB$56)</f>
        <v>1</v>
      </c>
      <c r="AX548" s="31">
        <f>IF(MID(E548,5,1)*1=1,$AE$56,$AD$56)</f>
        <v>1</v>
      </c>
      <c r="AY548" s="33">
        <f>IF(MID(E548,5,1)*1=2,$AG$56,$AF$56)</f>
        <v>1.4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customHeight="1">
      <c r="A549" s="2"/>
      <c r="B549" s="107">
        <v>3</v>
      </c>
      <c r="C549" s="31">
        <v>10</v>
      </c>
      <c r="D549" s="106" t="s">
        <v>2</v>
      </c>
      <c r="E549" s="2" t="s">
        <v>91</v>
      </c>
      <c r="F549" s="2"/>
      <c r="G549" s="2" t="s">
        <v>133</v>
      </c>
      <c r="H549" s="33"/>
      <c r="I549" s="173">
        <f>M549/AE549</f>
        <v>942.11790724997911</v>
      </c>
      <c r="J549" s="174">
        <f>AH549/AE549</f>
        <v>34.707673678702669</v>
      </c>
      <c r="K549" s="189">
        <f>RANK(I549,$I$76:$I$999)</f>
        <v>473</v>
      </c>
      <c r="L549" s="190" t="e">
        <f>RANK(I549,$I$76:$I$460)</f>
        <v>#N/A</v>
      </c>
      <c r="M549" s="173">
        <f>SUM(N549:R549)</f>
        <v>7518.9902591592772</v>
      </c>
      <c r="N549" s="177">
        <f>T549*(1+(IF(($AG549+IF($D$62=1,15,0)+IF($F549="백어택",8,0))&gt;100,100,($AG549+IF($D$62=1,15,0)+IF($F549="백어택",8,0)))/100)*(($AI549/100-1)))</f>
        <v>1879.7475647898193</v>
      </c>
      <c r="O549" s="177">
        <f>U549*(1+(IF(($AG549+IF($D$62=1,IF($AS549=15,0,15),0)+$AS549+IF($F549="백어택",8,0))&gt;100,100,($AG549+IF($D$62=1,IF($AS549=15,0,15),0)+$AS549+IF($F549="백어택",8,0)))/100)*(($AI549/100-1)))</f>
        <v>1879.7475647898193</v>
      </c>
      <c r="P549" s="177">
        <f>V549*(1+(IF(($AG549+IF($D$62=1,IF($AS549=15,0,15),0)+$AS549+IF($F549="백어택",8,0))&gt;100,100,($AG549+IF($D$62=1,IF($AS549=15,0,15),0)+$AS549+IF($F549="백어택",8,0)))/100)*(($AI549/100-1)))</f>
        <v>1879.7475647898193</v>
      </c>
      <c r="Q549" s="177">
        <f>W549*(1+(IF(($AG549+IF($D$62=1,IF($AS549=15,0,15),0)+$AS549+IF($F549="백어택",8,0))&gt;100,100,($AG549+IF($D$62=1,IF($AS549=15,0,15),0)+$AS549+IF($F549="백어택",8,0)))/100)*(($AI549/100-1)))</f>
        <v>1879.7475647898193</v>
      </c>
      <c r="R549" s="175"/>
      <c r="S549" s="173">
        <f>SUM(T549:X549)</f>
        <v>5150.7802549120233</v>
      </c>
      <c r="T549" s="177">
        <f>AL549*AV549*AW549*AY549/4</f>
        <v>1287.6950637280058</v>
      </c>
      <c r="U549" s="174">
        <f>T549</f>
        <v>1287.6950637280058</v>
      </c>
      <c r="V549" s="174">
        <f>U549</f>
        <v>1287.6950637280058</v>
      </c>
      <c r="W549" s="174">
        <f>V549</f>
        <v>1287.6950637280058</v>
      </c>
      <c r="X549" s="175"/>
      <c r="Y549" s="173">
        <f>SUM(Z549:AD549)</f>
        <v>11074.17754806085</v>
      </c>
      <c r="Z549" s="174">
        <f>T549*$D$58/100</f>
        <v>2768.5443870152126</v>
      </c>
      <c r="AA549" s="174">
        <f>U549*$D$58/100</f>
        <v>2768.5443870152126</v>
      </c>
      <c r="AB549" s="174">
        <f>V549*$D$58/100</f>
        <v>2768.5443870152126</v>
      </c>
      <c r="AC549" s="174">
        <f>W549*$D$58/100</f>
        <v>2768.5443870152126</v>
      </c>
      <c r="AD549" s="175"/>
      <c r="AE549" s="173">
        <f>AO549*(1-$D$17/100)</f>
        <v>7.980944</v>
      </c>
      <c r="AF549" s="174"/>
      <c r="AG549" s="174">
        <f>IF($D$57&gt;100,100,$D$57)</f>
        <v>25.143699999999999</v>
      </c>
      <c r="AH549" s="174">
        <f>AQ549</f>
        <v>277</v>
      </c>
      <c r="AI549" s="174">
        <f>$D$58+$D$19</f>
        <v>282.85969999999998</v>
      </c>
      <c r="AJ549" s="174">
        <f>10*AY549/12</f>
        <v>0.83333333333333337</v>
      </c>
      <c r="AK549" s="174">
        <f>SUM(AL549:AN549)</f>
        <v>3962.1386576246332</v>
      </c>
      <c r="AL549" s="174">
        <f>(VLOOKUP(C549,$B$36:$AA$39,2,FALSE)+VLOOKUP(C549,$B$40:$AA$43,2,FALSE)*$D$54)*$D$59/100</f>
        <v>3962.1386576246332</v>
      </c>
      <c r="AM549" s="174"/>
      <c r="AN549" s="174"/>
      <c r="AO549" s="176">
        <v>8</v>
      </c>
      <c r="AP549" s="174">
        <v>15</v>
      </c>
      <c r="AQ549" s="175">
        <f>VLOOKUP(C549,$B$45:$AA$48,2,FALSE)</f>
        <v>277</v>
      </c>
      <c r="AR549" s="31">
        <f>IF(LEFT(E549,1)*1=1,$S$52,$R$52)</f>
        <v>0</v>
      </c>
      <c r="AS549" s="2">
        <f>IF(LEFT(E549,1)*1=2,$U$52,$T$52)</f>
        <v>0</v>
      </c>
      <c r="AT549" s="33">
        <f>IF(LEFT(E549,1)*1=3,$W$52,$V$52)</f>
        <v>0</v>
      </c>
      <c r="AU549" s="31">
        <f>IF(MID(E549,3,1)*1=1,$Y$52,$X$52)</f>
        <v>0</v>
      </c>
      <c r="AV549" s="2">
        <f>IF(MID(E549,3,1)*1=2,$AA$52,$Z$52)</f>
        <v>1</v>
      </c>
      <c r="AW549" s="33">
        <f>IF(MID(E549,3,1)*1=3,$AC$52,$AB$52)</f>
        <v>1.3</v>
      </c>
      <c r="AX549" s="31">
        <f>IF(MID(E549,5,1)*1=1,$AE$52,$AD$52)</f>
        <v>0</v>
      </c>
      <c r="AY549" s="33">
        <f>IF(MID(E549,5,1)*1=2,$AG$52,$AF$52)</f>
        <v>1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customHeight="1">
      <c r="A550" s="2"/>
      <c r="B550" s="107">
        <v>9</v>
      </c>
      <c r="C550" s="31">
        <v>10</v>
      </c>
      <c r="D550" s="106" t="s">
        <v>2</v>
      </c>
      <c r="E550" s="2" t="s">
        <v>134</v>
      </c>
      <c r="F550" s="2"/>
      <c r="G550" s="2" t="s">
        <v>133</v>
      </c>
      <c r="H550" s="33"/>
      <c r="I550" s="173">
        <f>M550/AE550</f>
        <v>942.11790724997911</v>
      </c>
      <c r="J550" s="174">
        <f>AH550/AE550</f>
        <v>34.707673678702669</v>
      </c>
      <c r="K550" s="189">
        <f>RANK(I550,$I$76:$I$999)</f>
        <v>473</v>
      </c>
      <c r="L550" s="190" t="e">
        <f>RANK(I550,$I$76:$I$460)</f>
        <v>#N/A</v>
      </c>
      <c r="M550" s="173">
        <f>SUM(N550:R550)</f>
        <v>7518.9902591592772</v>
      </c>
      <c r="N550" s="177">
        <f>T550*(1+(IF(($AG550+IF($D$62=1,15,0)+IF($F550="백어택",8,0))&gt;100,100,($AG550+IF($D$62=1,15,0)+IF($F550="백어택",8,0)))/100)*(($AI550/100-1)))</f>
        <v>1879.7475647898193</v>
      </c>
      <c r="O550" s="177">
        <f>U550*(1+(IF(($AG550+IF($D$62=1,IF($AS550=15,0,15),0)+$AS550+IF($F550="백어택",8,0))&gt;100,100,($AG550+IF($D$62=1,IF($AS550=15,0,15),0)+$AS550+IF($F550="백어택",8,0)))/100)*(($AI550/100-1)))</f>
        <v>1879.7475647898193</v>
      </c>
      <c r="P550" s="177">
        <f>V550*(1+(IF(($AG550+IF($D$62=1,IF($AS550=15,0,15),0)+$AS550+IF($F550="백어택",8,0))&gt;100,100,($AG550+IF($D$62=1,IF($AS550=15,0,15),0)+$AS550+IF($F550="백어택",8,0)))/100)*(($AI550/100-1)))</f>
        <v>1879.7475647898193</v>
      </c>
      <c r="Q550" s="177">
        <f>W550*(1+(IF(($AG550+IF($D$62=1,IF($AS550=15,0,15),0)+$AS550+IF($F550="백어택",8,0))&gt;100,100,($AG550+IF($D$62=1,IF($AS550=15,0,15),0)+$AS550+IF($F550="백어택",8,0)))/100)*(($AI550/100-1)))</f>
        <v>1879.7475647898193</v>
      </c>
      <c r="R550" s="175"/>
      <c r="S550" s="173">
        <f>SUM(T550:X550)</f>
        <v>5150.7802549120233</v>
      </c>
      <c r="T550" s="177">
        <f>AL550*AV550*AW550*AY550/4</f>
        <v>1287.6950637280058</v>
      </c>
      <c r="U550" s="174">
        <f>T550</f>
        <v>1287.6950637280058</v>
      </c>
      <c r="V550" s="174">
        <f>U550</f>
        <v>1287.6950637280058</v>
      </c>
      <c r="W550" s="174">
        <f>V550</f>
        <v>1287.6950637280058</v>
      </c>
      <c r="X550" s="175"/>
      <c r="Y550" s="173">
        <f>SUM(Z550:AD550)</f>
        <v>11074.17754806085</v>
      </c>
      <c r="Z550" s="174">
        <f>T550*$D$58/100</f>
        <v>2768.5443870152126</v>
      </c>
      <c r="AA550" s="174">
        <f>U550*$D$58/100</f>
        <v>2768.5443870152126</v>
      </c>
      <c r="AB550" s="174">
        <f>V550*$D$58/100</f>
        <v>2768.5443870152126</v>
      </c>
      <c r="AC550" s="174">
        <f>W550*$D$58/100</f>
        <v>2768.5443870152126</v>
      </c>
      <c r="AD550" s="175"/>
      <c r="AE550" s="173">
        <f>AO550*(1-$D$17/100)</f>
        <v>7.980944</v>
      </c>
      <c r="AF550" s="174"/>
      <c r="AG550" s="174">
        <f>IF($D$57&gt;100,100,$D$57)</f>
        <v>25.143699999999999</v>
      </c>
      <c r="AH550" s="174">
        <f>AQ550</f>
        <v>277</v>
      </c>
      <c r="AI550" s="174">
        <f>$D$58+$D$19</f>
        <v>282.85969999999998</v>
      </c>
      <c r="AJ550" s="174">
        <f>10*AY550/12</f>
        <v>0.83333333333333337</v>
      </c>
      <c r="AK550" s="174">
        <f>SUM(AL550:AN550)</f>
        <v>3962.1386576246332</v>
      </c>
      <c r="AL550" s="174">
        <f>(VLOOKUP(C550,$B$36:$AA$39,2,FALSE)+VLOOKUP(C550,$B$40:$AA$43,2,FALSE)*$D$54)*$D$59/100</f>
        <v>3962.1386576246332</v>
      </c>
      <c r="AM550" s="174"/>
      <c r="AN550" s="174"/>
      <c r="AO550" s="176">
        <v>8</v>
      </c>
      <c r="AP550" s="174">
        <v>15</v>
      </c>
      <c r="AQ550" s="175">
        <f>VLOOKUP(C550,$B$45:$AA$48,2,FALSE)</f>
        <v>277</v>
      </c>
      <c r="AR550" s="31">
        <f>IF(LEFT(E550,1)*1=1,$S$52,$R$52)</f>
        <v>0</v>
      </c>
      <c r="AS550" s="2">
        <f>IF(LEFT(E550,1)*1=2,$U$52,$T$52)</f>
        <v>0</v>
      </c>
      <c r="AT550" s="33">
        <f>IF(LEFT(E550,1)*1=3,$W$52,$V$52)</f>
        <v>0</v>
      </c>
      <c r="AU550" s="31">
        <f>IF(MID(E550,3,1)*1=1,$Y$52,$X$52)</f>
        <v>0</v>
      </c>
      <c r="AV550" s="2">
        <f>IF(MID(E550,3,1)*1=2,$AA$52,$Z$52)</f>
        <v>1</v>
      </c>
      <c r="AW550" s="33">
        <f>IF(MID(E550,3,1)*1=3,$AC$52,$AB$52)</f>
        <v>1.3</v>
      </c>
      <c r="AX550" s="31">
        <f>IF(MID(E550,5,1)*1=1,$AE$52,$AD$52)</f>
        <v>0</v>
      </c>
      <c r="AY550" s="33">
        <f>IF(MID(E550,5,1)*1=2,$AG$52,$AF$52)</f>
        <v>1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customHeight="1">
      <c r="A551" s="2"/>
      <c r="B551" s="107">
        <v>12</v>
      </c>
      <c r="C551" s="31">
        <v>10</v>
      </c>
      <c r="D551" s="106" t="s">
        <v>2</v>
      </c>
      <c r="E551" s="2" t="s">
        <v>98</v>
      </c>
      <c r="F551" s="2"/>
      <c r="G551" s="2" t="s">
        <v>133</v>
      </c>
      <c r="H551" s="33"/>
      <c r="I551" s="173">
        <f>M551/AE551</f>
        <v>942.11790724997911</v>
      </c>
      <c r="J551" s="174">
        <f>AH551/AE551</f>
        <v>34.707673678702669</v>
      </c>
      <c r="K551" s="189">
        <f>RANK(I551,$I$76:$I$999)</f>
        <v>473</v>
      </c>
      <c r="L551" s="190" t="e">
        <f>RANK(I551,$I$76:$I$460)</f>
        <v>#N/A</v>
      </c>
      <c r="M551" s="173">
        <f>SUM(N551:R551)</f>
        <v>7518.9902591592772</v>
      </c>
      <c r="N551" s="177">
        <f>T551*(1+(IF(($AG551+IF($D$62=1,15,0)+IF($F551="백어택",8,0))&gt;100,100,($AG551+IF($D$62=1,15,0)+IF($F551="백어택",8,0)))/100)*(($AI551/100-1)))</f>
        <v>1879.7475647898193</v>
      </c>
      <c r="O551" s="177">
        <f>U551*(1+(IF(($AG551+IF($D$62=1,IF($AS551=15,0,15),0)+$AS551+IF($F551="백어택",8,0))&gt;100,100,($AG551+IF($D$62=1,IF($AS551=15,0,15),0)+$AS551+IF($F551="백어택",8,0)))/100)*(($AI551/100-1)))</f>
        <v>1879.7475647898193</v>
      </c>
      <c r="P551" s="177">
        <f>V551*(1+(IF(($AG551+IF($D$62=1,IF($AS551=15,0,15),0)+$AS551+IF($F551="백어택",8,0))&gt;100,100,($AG551+IF($D$62=1,IF($AS551=15,0,15),0)+$AS551+IF($F551="백어택",8,0)))/100)*(($AI551/100-1)))</f>
        <v>1879.7475647898193</v>
      </c>
      <c r="Q551" s="177">
        <f>W551*(1+(IF(($AG551+IF($D$62=1,IF($AS551=15,0,15),0)+$AS551+IF($F551="백어택",8,0))&gt;100,100,($AG551+IF($D$62=1,IF($AS551=15,0,15),0)+$AS551+IF($F551="백어택",8,0)))/100)*(($AI551/100-1)))</f>
        <v>1879.7475647898193</v>
      </c>
      <c r="R551" s="175"/>
      <c r="S551" s="173">
        <f>SUM(T551:X551)</f>
        <v>5150.7802549120233</v>
      </c>
      <c r="T551" s="177">
        <f>AL551*AV551*AW551*AY551/4</f>
        <v>1287.6950637280058</v>
      </c>
      <c r="U551" s="174">
        <f>T551</f>
        <v>1287.6950637280058</v>
      </c>
      <c r="V551" s="174">
        <f>U551</f>
        <v>1287.6950637280058</v>
      </c>
      <c r="W551" s="174">
        <f>V551</f>
        <v>1287.6950637280058</v>
      </c>
      <c r="X551" s="175"/>
      <c r="Y551" s="173">
        <f>SUM(Z551:AD551)</f>
        <v>11074.17754806085</v>
      </c>
      <c r="Z551" s="174">
        <f>T551*$D$58/100</f>
        <v>2768.5443870152126</v>
      </c>
      <c r="AA551" s="174">
        <f>U551*$D$58/100</f>
        <v>2768.5443870152126</v>
      </c>
      <c r="AB551" s="174">
        <f>V551*$D$58/100</f>
        <v>2768.5443870152126</v>
      </c>
      <c r="AC551" s="174">
        <f>W551*$D$58/100</f>
        <v>2768.5443870152126</v>
      </c>
      <c r="AD551" s="175"/>
      <c r="AE551" s="173">
        <f>AO551*(1-$D$17/100)</f>
        <v>7.980944</v>
      </c>
      <c r="AF551" s="174"/>
      <c r="AG551" s="174">
        <f>IF($D$57&gt;100,100,$D$57)</f>
        <v>25.143699999999999</v>
      </c>
      <c r="AH551" s="174">
        <f>AQ551</f>
        <v>277</v>
      </c>
      <c r="AI551" s="174">
        <f>$D$58+$D$19</f>
        <v>282.85969999999998</v>
      </c>
      <c r="AJ551" s="174">
        <f>10*AY551/12</f>
        <v>0.83333333333333337</v>
      </c>
      <c r="AK551" s="174">
        <f>SUM(AL551:AN551)</f>
        <v>3962.1386576246332</v>
      </c>
      <c r="AL551" s="174">
        <f>(VLOOKUP(C551,$B$36:$AA$39,2,FALSE)+VLOOKUP(C551,$B$40:$AA$43,2,FALSE)*$D$54)*$D$59/100</f>
        <v>3962.1386576246332</v>
      </c>
      <c r="AM551" s="174"/>
      <c r="AN551" s="174"/>
      <c r="AO551" s="176">
        <v>8</v>
      </c>
      <c r="AP551" s="174">
        <v>15</v>
      </c>
      <c r="AQ551" s="175">
        <f>VLOOKUP(C551,$B$45:$AA$48,2,FALSE)</f>
        <v>277</v>
      </c>
      <c r="AR551" s="31">
        <f>IF(LEFT(E551,1)*1=1,$S$52,$R$52)</f>
        <v>0</v>
      </c>
      <c r="AS551" s="2">
        <f>IF(LEFT(E551,1)*1=2,$U$52,$T$52)</f>
        <v>0</v>
      </c>
      <c r="AT551" s="33">
        <f>IF(LEFT(E551,1)*1=3,$W$52,$V$52)</f>
        <v>0</v>
      </c>
      <c r="AU551" s="31">
        <f>IF(MID(E551,3,1)*1=1,$Y$52,$X$52)</f>
        <v>0</v>
      </c>
      <c r="AV551" s="2">
        <f>IF(MID(E551,3,1)*1=2,$AA$52,$Z$52)</f>
        <v>1</v>
      </c>
      <c r="AW551" s="33">
        <f>IF(MID(E551,3,1)*1=3,$AC$52,$AB$52)</f>
        <v>1.3</v>
      </c>
      <c r="AX551" s="31">
        <f>IF(MID(E551,5,1)*1=1,$AE$52,$AD$52)</f>
        <v>0</v>
      </c>
      <c r="AY551" s="33">
        <f>IF(MID(E551,5,1)*1=2,$AG$52,$AF$52)</f>
        <v>1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customHeight="1">
      <c r="A552" s="2"/>
      <c r="B552" s="107">
        <v>18</v>
      </c>
      <c r="C552" s="31">
        <v>10</v>
      </c>
      <c r="D552" s="106" t="s">
        <v>2</v>
      </c>
      <c r="E552" s="2" t="s">
        <v>135</v>
      </c>
      <c r="F552" s="2"/>
      <c r="G552" s="2" t="s">
        <v>133</v>
      </c>
      <c r="H552" s="33"/>
      <c r="I552" s="173">
        <f>M552/AE552</f>
        <v>942.11790724997911</v>
      </c>
      <c r="J552" s="174">
        <f>AH552/AE552</f>
        <v>34.707673678702669</v>
      </c>
      <c r="K552" s="189">
        <f>RANK(I552,$I$76:$I$999)</f>
        <v>473</v>
      </c>
      <c r="L552" s="190" t="e">
        <f>RANK(I552,$I$76:$I$460)</f>
        <v>#N/A</v>
      </c>
      <c r="M552" s="173">
        <f>SUM(N552:R552)</f>
        <v>7518.9902591592772</v>
      </c>
      <c r="N552" s="177">
        <f>T552*(1+(IF(($AG552+IF($D$62=1,15,0)+IF($F552="백어택",8,0))&gt;100,100,($AG552+IF($D$62=1,15,0)+IF($F552="백어택",8,0)))/100)*(($AI552/100-1)))</f>
        <v>1879.7475647898193</v>
      </c>
      <c r="O552" s="177">
        <f>U552*(1+(IF(($AG552+IF($D$62=1,IF($AS552=15,0,15),0)+$AS552+IF($F552="백어택",8,0))&gt;100,100,($AG552+IF($D$62=1,IF($AS552=15,0,15),0)+$AS552+IF($F552="백어택",8,0)))/100)*(($AI552/100-1)))</f>
        <v>1879.7475647898193</v>
      </c>
      <c r="P552" s="177">
        <f>V552*(1+(IF(($AG552+IF($D$62=1,IF($AS552=15,0,15),0)+$AS552+IF($F552="백어택",8,0))&gt;100,100,($AG552+IF($D$62=1,IF($AS552=15,0,15),0)+$AS552+IF($F552="백어택",8,0)))/100)*(($AI552/100-1)))</f>
        <v>1879.7475647898193</v>
      </c>
      <c r="Q552" s="177">
        <f>W552*(1+(IF(($AG552+IF($D$62=1,IF($AS552=15,0,15),0)+$AS552+IF($F552="백어택",8,0))&gt;100,100,($AG552+IF($D$62=1,IF($AS552=15,0,15),0)+$AS552+IF($F552="백어택",8,0)))/100)*(($AI552/100-1)))</f>
        <v>1879.7475647898193</v>
      </c>
      <c r="R552" s="175"/>
      <c r="S552" s="173">
        <f>SUM(T552:X552)</f>
        <v>5150.7802549120233</v>
      </c>
      <c r="T552" s="177">
        <f>AL552*AV552*AW552*AY552/4</f>
        <v>1287.6950637280058</v>
      </c>
      <c r="U552" s="174">
        <f>T552</f>
        <v>1287.6950637280058</v>
      </c>
      <c r="V552" s="174">
        <f>U552</f>
        <v>1287.6950637280058</v>
      </c>
      <c r="W552" s="174">
        <f>V552</f>
        <v>1287.6950637280058</v>
      </c>
      <c r="X552" s="175"/>
      <c r="Y552" s="173">
        <f>SUM(Z552:AD552)</f>
        <v>11074.17754806085</v>
      </c>
      <c r="Z552" s="174">
        <f>T552*$D$58/100</f>
        <v>2768.5443870152126</v>
      </c>
      <c r="AA552" s="174">
        <f>U552*$D$58/100</f>
        <v>2768.5443870152126</v>
      </c>
      <c r="AB552" s="174">
        <f>V552*$D$58/100</f>
        <v>2768.5443870152126</v>
      </c>
      <c r="AC552" s="174">
        <f>W552*$D$58/100</f>
        <v>2768.5443870152126</v>
      </c>
      <c r="AD552" s="175"/>
      <c r="AE552" s="173">
        <f>AO552*(1-$D$17/100)</f>
        <v>7.980944</v>
      </c>
      <c r="AF552" s="174"/>
      <c r="AG552" s="174">
        <f>IF($D$57&gt;100,100,$D$57)</f>
        <v>25.143699999999999</v>
      </c>
      <c r="AH552" s="174">
        <f>AQ552</f>
        <v>277</v>
      </c>
      <c r="AI552" s="174">
        <f>$D$58+$D$19</f>
        <v>282.85969999999998</v>
      </c>
      <c r="AJ552" s="174">
        <f>10*AY552/12</f>
        <v>0.83333333333333337</v>
      </c>
      <c r="AK552" s="174">
        <f>SUM(AL552:AN552)</f>
        <v>3962.1386576246332</v>
      </c>
      <c r="AL552" s="174">
        <f>(VLOOKUP(C552,$B$36:$AA$39,2,FALSE)+VLOOKUP(C552,$B$40:$AA$43,2,FALSE)*$D$54)*$D$59/100</f>
        <v>3962.1386576246332</v>
      </c>
      <c r="AM552" s="174"/>
      <c r="AN552" s="174"/>
      <c r="AO552" s="176">
        <v>8</v>
      </c>
      <c r="AP552" s="174">
        <v>15</v>
      </c>
      <c r="AQ552" s="175">
        <f>VLOOKUP(C552,$B$45:$AA$48,2,FALSE)</f>
        <v>277</v>
      </c>
      <c r="AR552" s="31">
        <f>IF(LEFT(E552,1)*1=1,$S$52,$R$52)</f>
        <v>0</v>
      </c>
      <c r="AS552" s="2">
        <f>IF(LEFT(E552,1)*1=2,$U$52,$T$52)</f>
        <v>0</v>
      </c>
      <c r="AT552" s="33">
        <f>IF(LEFT(E552,1)*1=3,$W$52,$V$52)</f>
        <v>0</v>
      </c>
      <c r="AU552" s="31">
        <f>IF(MID(E552,3,1)*1=1,$Y$52,$X$52)</f>
        <v>0</v>
      </c>
      <c r="AV552" s="2">
        <f>IF(MID(E552,3,1)*1=2,$AA$52,$Z$52)</f>
        <v>1</v>
      </c>
      <c r="AW552" s="33">
        <f>IF(MID(E552,3,1)*1=3,$AC$52,$AB$52)</f>
        <v>1.3</v>
      </c>
      <c r="AX552" s="31">
        <f>IF(MID(E552,5,1)*1=1,$AE$52,$AD$52)</f>
        <v>0</v>
      </c>
      <c r="AY552" s="33">
        <f>IF(MID(E552,5,1)*1=2,$AG$52,$AF$52)</f>
        <v>1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customHeight="1">
      <c r="A553" s="2"/>
      <c r="B553" s="107">
        <v>356</v>
      </c>
      <c r="C553" s="31">
        <v>10</v>
      </c>
      <c r="D553" s="106" t="s">
        <v>20</v>
      </c>
      <c r="E553" s="2" t="s">
        <v>138</v>
      </c>
      <c r="F553" s="2"/>
      <c r="G553" s="2"/>
      <c r="H553" s="33"/>
      <c r="I553" s="173">
        <f>M553/AE553</f>
        <v>942.05472861320027</v>
      </c>
      <c r="J553" s="174">
        <f>AH553/AE553</f>
        <v>24.558498343053152</v>
      </c>
      <c r="K553" s="189">
        <f>RANK(I553,$I$76:$I$999)</f>
        <v>477</v>
      </c>
      <c r="L553" s="190" t="e">
        <f>RANK(I553,$I$76:$I$460)</f>
        <v>#N/A</v>
      </c>
      <c r="M553" s="173">
        <f>SUM(N553:R553)</f>
        <v>16916.593576493586</v>
      </c>
      <c r="N553" s="174">
        <f>T553*(1+(IF((AG553+IF($D$62=1,15,0)+IF(F553="백어택",8,0))&gt;100,100,(AG553+IF($D$62=1,15,0)+IF(F553="백어택",8,0)))/100)*((AI553/100-1)))</f>
        <v>8422.1102924279567</v>
      </c>
      <c r="O553" s="174">
        <f>U553*(1+(IF(($D$57+IF($D$62=1,15,0)+IF(F553="백어택",8,0))&gt;100,100,$D$57+IF($D$62=1,15,0)+IF(F553="백어택",8,0))/100)*($D$58/100-1))</f>
        <v>8494.4832840656309</v>
      </c>
      <c r="P553" s="174"/>
      <c r="Q553" s="174"/>
      <c r="R553" s="175"/>
      <c r="S553" s="173">
        <f>SUM(T553:X553)</f>
        <v>9883.0296958156796</v>
      </c>
      <c r="T553" s="174">
        <f>AL553*AV553*IF(F553="백어택",1.2,1)</f>
        <v>3293.8302375625576</v>
      </c>
      <c r="U553" s="174">
        <f>AM553*AX553*AY553*IF(F553="백어택",1.2,1)</f>
        <v>6589.1994582531224</v>
      </c>
      <c r="V553" s="174"/>
      <c r="W553" s="174"/>
      <c r="X553" s="175"/>
      <c r="Y553" s="173">
        <f>SUM(Z553:AD553)</f>
        <v>21248.513846003712</v>
      </c>
      <c r="Z553" s="174">
        <f>T553*$D$58/100</f>
        <v>7081.7350107594984</v>
      </c>
      <c r="AA553" s="174">
        <f>U553*$D$58/100</f>
        <v>14166.778835244213</v>
      </c>
      <c r="AB553" s="174"/>
      <c r="AC553" s="174"/>
      <c r="AD553" s="175"/>
      <c r="AE553" s="173">
        <f>AO553*(1-$D$17/100)-AR553</f>
        <v>17.957124</v>
      </c>
      <c r="AF553" s="174">
        <f>AP553</f>
        <v>36</v>
      </c>
      <c r="AG553" s="174">
        <f>IF($D$57+AU553&gt;100,100,$D$57+AU553)</f>
        <v>85.143699999999995</v>
      </c>
      <c r="AH553" s="174">
        <f>AQ553*AS553</f>
        <v>441</v>
      </c>
      <c r="AI553" s="174">
        <f>$D$58+$D$19</f>
        <v>282.85969999999998</v>
      </c>
      <c r="AJ553" s="174">
        <f>10*IF(AV553=1,1,5/4.5)/IF(AX553=1,5,3.5)</f>
        <v>2.8571428571428572</v>
      </c>
      <c r="AK553" s="174">
        <f>SUM(AL553:AN553)</f>
        <v>6588.4299666891184</v>
      </c>
      <c r="AL553" s="174">
        <f>(VLOOKUP(C553,$B$36:$AG$39,29,FALSE)+VLOOKUP(C553,$B$40:$AG$43,29,FALSE)*$D$54)*$D$59/100</f>
        <v>3293.8302375625576</v>
      </c>
      <c r="AM553" s="174">
        <f>(VLOOKUP(C553,$B$36:$AG$39,30,FALSE)+VLOOKUP(C553,$B$40:$AG$43,30,FALSE)*$D$54)*$D$59/100</f>
        <v>3294.5997291265612</v>
      </c>
      <c r="AN553" s="174"/>
      <c r="AO553" s="176">
        <v>18</v>
      </c>
      <c r="AP553" s="174">
        <v>36</v>
      </c>
      <c r="AQ553" s="175">
        <f>VLOOKUP(C553,$B$45:$AG$48,29,FALSE)</f>
        <v>441</v>
      </c>
      <c r="AR553" s="31">
        <f>IF(LEFT(E553,1)*1=1,$S$70,$R$70)</f>
        <v>0</v>
      </c>
      <c r="AS553" s="2">
        <f>IF(LEFT(E553,1)*1=2,$U$70,$T$70)</f>
        <v>1</v>
      </c>
      <c r="AT553" s="33">
        <f>IF(LEFT(E553,1)*1=3,$W$70,$V$70)</f>
        <v>0</v>
      </c>
      <c r="AU553" s="31">
        <f>IF(MID(E553,3,1)*1=1,$Y$70,$X$70)</f>
        <v>60</v>
      </c>
      <c r="AV553" s="2">
        <f>IF(MID(E553,3,1)*1=2,$AA$70,$Z$70)</f>
        <v>1</v>
      </c>
      <c r="AW553" s="33">
        <f>IF(MID(E553,3,1)*1=3,$AC$70,$AB$70)</f>
        <v>0</v>
      </c>
      <c r="AX553" s="31">
        <f>IF(MID(E553,5,1)*1=1,$AE$70,$AD$70)</f>
        <v>2</v>
      </c>
      <c r="AY553" s="33">
        <f>IF(MID(E553,5,1)*1=2,$AG$70,$AF$70)</f>
        <v>1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customHeight="1">
      <c r="A554" s="2"/>
      <c r="B554" s="107">
        <v>362</v>
      </c>
      <c r="C554" s="31">
        <v>10</v>
      </c>
      <c r="D554" s="106" t="s">
        <v>20</v>
      </c>
      <c r="E554" s="2" t="s">
        <v>169</v>
      </c>
      <c r="F554" s="2"/>
      <c r="G554" s="2"/>
      <c r="H554" s="33"/>
      <c r="I554" s="173">
        <f>M554/AE554</f>
        <v>942.05472861320027</v>
      </c>
      <c r="J554" s="174">
        <f>AH554/AE554</f>
        <v>12.279249171526576</v>
      </c>
      <c r="K554" s="189">
        <f>RANK(I554,$I$76:$I$999)</f>
        <v>477</v>
      </c>
      <c r="L554" s="190" t="e">
        <f>RANK(I554,$I$76:$I$460)</f>
        <v>#N/A</v>
      </c>
      <c r="M554" s="173">
        <f>SUM(N554:R554)</f>
        <v>16916.593576493586</v>
      </c>
      <c r="N554" s="174">
        <f>T554*(1+(IF((AG554+IF($D$62=1,15,0)+IF(F554="백어택",8,0))&gt;100,100,(AG554+IF($D$62=1,15,0)+IF(F554="백어택",8,0)))/100)*((AI554/100-1)))</f>
        <v>8422.1102924279567</v>
      </c>
      <c r="O554" s="174">
        <f>U554*(1+(IF(($D$57+IF($D$62=1,15,0)+IF(F554="백어택",8,0))&gt;100,100,$D$57+IF($D$62=1,15,0)+IF(F554="백어택",8,0))/100)*($D$58/100-1))</f>
        <v>8494.4832840656309</v>
      </c>
      <c r="P554" s="174"/>
      <c r="Q554" s="174"/>
      <c r="R554" s="175"/>
      <c r="S554" s="173">
        <f>SUM(T554:X554)</f>
        <v>9883.0296958156796</v>
      </c>
      <c r="T554" s="174">
        <f>AL554*AV554*IF(F554="백어택",1.2,1)</f>
        <v>3293.8302375625576</v>
      </c>
      <c r="U554" s="174">
        <f>AM554*AX554*AY554*IF(F554="백어택",1.2,1)</f>
        <v>6589.1994582531224</v>
      </c>
      <c r="V554" s="174"/>
      <c r="W554" s="174"/>
      <c r="X554" s="175"/>
      <c r="Y554" s="173">
        <f>SUM(Z554:AD554)</f>
        <v>21248.513846003712</v>
      </c>
      <c r="Z554" s="174">
        <f>T554*$D$58/100</f>
        <v>7081.7350107594984</v>
      </c>
      <c r="AA554" s="174">
        <f>U554*$D$58/100</f>
        <v>14166.778835244213</v>
      </c>
      <c r="AB554" s="174"/>
      <c r="AC554" s="174"/>
      <c r="AD554" s="175"/>
      <c r="AE554" s="173">
        <f>AO554*(1-$D$17/100)-AR554</f>
        <v>17.957124</v>
      </c>
      <c r="AF554" s="174">
        <f>AP554</f>
        <v>36</v>
      </c>
      <c r="AG554" s="174">
        <f>IF($D$57+AU554&gt;100,100,$D$57+AU554)</f>
        <v>85.143699999999995</v>
      </c>
      <c r="AH554" s="174">
        <f>AQ554*AS554</f>
        <v>220.5</v>
      </c>
      <c r="AI554" s="174">
        <f>$D$58+$D$19</f>
        <v>282.85969999999998</v>
      </c>
      <c r="AJ554" s="174">
        <f>10*IF(AV554=1,1,5/4.5)/IF(AX554=1,5,3.5)</f>
        <v>2.8571428571428572</v>
      </c>
      <c r="AK554" s="174">
        <f>SUM(AL554:AN554)</f>
        <v>6588.4299666891184</v>
      </c>
      <c r="AL554" s="174">
        <f>(VLOOKUP(C554,$B$36:$AG$39,29,FALSE)+VLOOKUP(C554,$B$40:$AG$43,29,FALSE)*$D$54)*$D$59/100</f>
        <v>3293.8302375625576</v>
      </c>
      <c r="AM554" s="174">
        <f>(VLOOKUP(C554,$B$36:$AG$39,30,FALSE)+VLOOKUP(C554,$B$40:$AG$43,30,FALSE)*$D$54)*$D$59/100</f>
        <v>3294.5997291265612</v>
      </c>
      <c r="AN554" s="174"/>
      <c r="AO554" s="176">
        <v>18</v>
      </c>
      <c r="AP554" s="174">
        <v>36</v>
      </c>
      <c r="AQ554" s="175">
        <f>VLOOKUP(C554,$B$45:$AG$48,29,FALSE)</f>
        <v>441</v>
      </c>
      <c r="AR554" s="31">
        <f>IF(LEFT(E554,1)*1=1,$S$70,$R$70)</f>
        <v>0</v>
      </c>
      <c r="AS554" s="2">
        <f>IF(LEFT(E554,1)*1=2,$U$70,$T$70)</f>
        <v>0.5</v>
      </c>
      <c r="AT554" s="33">
        <f>IF(LEFT(E554,1)*1=3,$W$70,$V$70)</f>
        <v>0</v>
      </c>
      <c r="AU554" s="31">
        <f>IF(MID(E554,3,1)*1=1,$Y$70,$X$70)</f>
        <v>60</v>
      </c>
      <c r="AV554" s="2">
        <f>IF(MID(E554,3,1)*1=2,$AA$70,$Z$70)</f>
        <v>1</v>
      </c>
      <c r="AW554" s="33">
        <f>IF(MID(E554,3,1)*1=3,$AC$70,$AB$70)</f>
        <v>0</v>
      </c>
      <c r="AX554" s="31">
        <f>IF(MID(E554,5,1)*1=1,$AE$70,$AD$70)</f>
        <v>2</v>
      </c>
      <c r="AY554" s="33">
        <f>IF(MID(E554,5,1)*1=2,$AG$70,$AF$70)</f>
        <v>1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customHeight="1">
      <c r="A555" s="2"/>
      <c r="B555" s="107">
        <v>365</v>
      </c>
      <c r="C555" s="31">
        <v>10</v>
      </c>
      <c r="D555" s="106" t="s">
        <v>20</v>
      </c>
      <c r="E555" s="2" t="s">
        <v>139</v>
      </c>
      <c r="F555" s="2"/>
      <c r="G555" s="2"/>
      <c r="H555" s="33"/>
      <c r="I555" s="173">
        <f>M555/AE555</f>
        <v>942.05472861320027</v>
      </c>
      <c r="J555" s="174">
        <f>AH555/AE555</f>
        <v>24.558498343053152</v>
      </c>
      <c r="K555" s="189">
        <f>RANK(I555,$I$76:$I$999)</f>
        <v>477</v>
      </c>
      <c r="L555" s="190" t="e">
        <f>RANK(I555,$I$76:$I$460)</f>
        <v>#N/A</v>
      </c>
      <c r="M555" s="173">
        <f>SUM(N555:R555)</f>
        <v>16916.593576493586</v>
      </c>
      <c r="N555" s="174">
        <f>T555*(1+(IF((AG555+IF($D$62=1,15,0)+IF(F555="백어택",8,0))&gt;100,100,(AG555+IF($D$62=1,15,0)+IF(F555="백어택",8,0)))/100)*((AI555/100-1)))</f>
        <v>8422.1102924279567</v>
      </c>
      <c r="O555" s="174">
        <f>U555*(1+(IF(($D$57+IF($D$62=1,15,0)+IF(F555="백어택",8,0))&gt;100,100,$D$57+IF($D$62=1,15,0)+IF(F555="백어택",8,0))/100)*($D$58/100-1))</f>
        <v>8494.4832840656309</v>
      </c>
      <c r="P555" s="174"/>
      <c r="Q555" s="174"/>
      <c r="R555" s="175"/>
      <c r="S555" s="173">
        <f>SUM(T555:X555)</f>
        <v>9883.0296958156796</v>
      </c>
      <c r="T555" s="174">
        <f>AL555*AV555*IF(F555="백어택",1.2,1)</f>
        <v>3293.8302375625576</v>
      </c>
      <c r="U555" s="174">
        <f>AM555*AX555*AY555*IF(F555="백어택",1.2,1)</f>
        <v>6589.1994582531224</v>
      </c>
      <c r="V555" s="174"/>
      <c r="W555" s="174"/>
      <c r="X555" s="175"/>
      <c r="Y555" s="173">
        <f>SUM(Z555:AD555)</f>
        <v>21248.513846003712</v>
      </c>
      <c r="Z555" s="174">
        <f>T555*$D$58/100</f>
        <v>7081.7350107594984</v>
      </c>
      <c r="AA555" s="174">
        <f>U555*$D$58/100</f>
        <v>14166.778835244213</v>
      </c>
      <c r="AB555" s="174"/>
      <c r="AC555" s="174"/>
      <c r="AD555" s="175"/>
      <c r="AE555" s="173">
        <f>AO555*(1-$D$17/100)-AR555</f>
        <v>17.957124</v>
      </c>
      <c r="AF555" s="174">
        <f>AP555</f>
        <v>36</v>
      </c>
      <c r="AG555" s="174">
        <f>IF($D$57+AU555&gt;100,100,$D$57+AU555)</f>
        <v>85.143699999999995</v>
      </c>
      <c r="AH555" s="174">
        <f>AQ555*AS555</f>
        <v>441</v>
      </c>
      <c r="AI555" s="174">
        <f>$D$58+$D$19</f>
        <v>282.85969999999998</v>
      </c>
      <c r="AJ555" s="174">
        <f>10*IF(AV555=1,1,5/4.5)/IF(AX555=1,5,3.5)</f>
        <v>2</v>
      </c>
      <c r="AK555" s="174">
        <f>SUM(AL555:AN555)</f>
        <v>6588.4299666891184</v>
      </c>
      <c r="AL555" s="174">
        <f>(VLOOKUP(C555,$B$36:$AG$39,29,FALSE)+VLOOKUP(C555,$B$40:$AG$43,29,FALSE)*$D$54)*$D$59/100</f>
        <v>3293.8302375625576</v>
      </c>
      <c r="AM555" s="174">
        <f>(VLOOKUP(C555,$B$36:$AG$39,30,FALSE)+VLOOKUP(C555,$B$40:$AG$43,30,FALSE)*$D$54)*$D$59/100</f>
        <v>3294.5997291265612</v>
      </c>
      <c r="AN555" s="174"/>
      <c r="AO555" s="176">
        <v>18</v>
      </c>
      <c r="AP555" s="174">
        <v>36</v>
      </c>
      <c r="AQ555" s="175">
        <f>VLOOKUP(C555,$B$45:$AG$48,29,FALSE)</f>
        <v>441</v>
      </c>
      <c r="AR555" s="31">
        <f>IF(LEFT(E555,1)*1=1,$S$70,$R$70)</f>
        <v>0</v>
      </c>
      <c r="AS555" s="2">
        <f>IF(LEFT(E555,1)*1=2,$U$70,$T$70)</f>
        <v>1</v>
      </c>
      <c r="AT555" s="33">
        <f>IF(LEFT(E555,1)*1=3,$W$70,$V$70)</f>
        <v>0</v>
      </c>
      <c r="AU555" s="31">
        <f>IF(MID(E555,3,1)*1=1,$Y$70,$X$70)</f>
        <v>60</v>
      </c>
      <c r="AV555" s="2">
        <f>IF(MID(E555,3,1)*1=2,$AA$70,$Z$70)</f>
        <v>1</v>
      </c>
      <c r="AW555" s="33">
        <f>IF(MID(E555,3,1)*1=3,$AC$70,$AB$70)</f>
        <v>0</v>
      </c>
      <c r="AX555" s="31">
        <f>IF(MID(E555,5,1)*1=1,$AE$70,$AD$70)</f>
        <v>1</v>
      </c>
      <c r="AY555" s="33">
        <f>IF(MID(E555,5,1)*1=2,$AG$70,$AF$70)</f>
        <v>2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customHeight="1">
      <c r="A556" s="2"/>
      <c r="B556" s="107">
        <v>371</v>
      </c>
      <c r="C556" s="31">
        <v>10</v>
      </c>
      <c r="D556" s="106" t="s">
        <v>20</v>
      </c>
      <c r="E556" s="2" t="s">
        <v>170</v>
      </c>
      <c r="F556" s="2"/>
      <c r="G556" s="2"/>
      <c r="H556" s="33"/>
      <c r="I556" s="173">
        <f>M556/AE556</f>
        <v>942.05472861320027</v>
      </c>
      <c r="J556" s="174">
        <f>AH556/AE556</f>
        <v>12.279249171526576</v>
      </c>
      <c r="K556" s="189">
        <f>RANK(I556,$I$76:$I$999)</f>
        <v>477</v>
      </c>
      <c r="L556" s="190" t="e">
        <f>RANK(I556,$I$76:$I$460)</f>
        <v>#N/A</v>
      </c>
      <c r="M556" s="173">
        <f>SUM(N556:R556)</f>
        <v>16916.593576493586</v>
      </c>
      <c r="N556" s="174">
        <f>T556*(1+(IF((AG556+IF($D$62=1,15,0)+IF(F556="백어택",8,0))&gt;100,100,(AG556+IF($D$62=1,15,0)+IF(F556="백어택",8,0)))/100)*((AI556/100-1)))</f>
        <v>8422.1102924279567</v>
      </c>
      <c r="O556" s="174">
        <f>U556*(1+(IF(($D$57+IF($D$62=1,15,0)+IF(F556="백어택",8,0))&gt;100,100,$D$57+IF($D$62=1,15,0)+IF(F556="백어택",8,0))/100)*($D$58/100-1))</f>
        <v>8494.4832840656309</v>
      </c>
      <c r="P556" s="174"/>
      <c r="Q556" s="174"/>
      <c r="R556" s="175"/>
      <c r="S556" s="173">
        <f>SUM(T556:X556)</f>
        <v>9883.0296958156796</v>
      </c>
      <c r="T556" s="174">
        <f>AL556*AV556*IF(F556="백어택",1.2,1)</f>
        <v>3293.8302375625576</v>
      </c>
      <c r="U556" s="174">
        <f>AM556*AX556*AY556*IF(F556="백어택",1.2,1)</f>
        <v>6589.1994582531224</v>
      </c>
      <c r="V556" s="174"/>
      <c r="W556" s="174"/>
      <c r="X556" s="175"/>
      <c r="Y556" s="173">
        <f>SUM(Z556:AD556)</f>
        <v>21248.513846003712</v>
      </c>
      <c r="Z556" s="174">
        <f>T556*$D$58/100</f>
        <v>7081.7350107594984</v>
      </c>
      <c r="AA556" s="174">
        <f>U556*$D$58/100</f>
        <v>14166.778835244213</v>
      </c>
      <c r="AB556" s="174"/>
      <c r="AC556" s="174"/>
      <c r="AD556" s="175"/>
      <c r="AE556" s="173">
        <f>AO556*(1-$D$17/100)-AR556</f>
        <v>17.957124</v>
      </c>
      <c r="AF556" s="174">
        <f>AP556</f>
        <v>36</v>
      </c>
      <c r="AG556" s="174">
        <f>IF($D$57+AU556&gt;100,100,$D$57+AU556)</f>
        <v>85.143699999999995</v>
      </c>
      <c r="AH556" s="174">
        <f>AQ556*AS556</f>
        <v>220.5</v>
      </c>
      <c r="AI556" s="174">
        <f>$D$58+$D$19</f>
        <v>282.85969999999998</v>
      </c>
      <c r="AJ556" s="174">
        <f>10*IF(AV556=1,1,5/4.5)/IF(AX556=1,5,3.5)</f>
        <v>2</v>
      </c>
      <c r="AK556" s="174">
        <f>SUM(AL556:AN556)</f>
        <v>6588.4299666891184</v>
      </c>
      <c r="AL556" s="174">
        <f>(VLOOKUP(C556,$B$36:$AG$39,29,FALSE)+VLOOKUP(C556,$B$40:$AG$43,29,FALSE)*$D$54)*$D$59/100</f>
        <v>3293.8302375625576</v>
      </c>
      <c r="AM556" s="174">
        <f>(VLOOKUP(C556,$B$36:$AG$39,30,FALSE)+VLOOKUP(C556,$B$40:$AG$43,30,FALSE)*$D$54)*$D$59/100</f>
        <v>3294.5997291265612</v>
      </c>
      <c r="AN556" s="174"/>
      <c r="AO556" s="176">
        <v>18</v>
      </c>
      <c r="AP556" s="174">
        <v>36</v>
      </c>
      <c r="AQ556" s="175">
        <f>VLOOKUP(C556,$B$45:$AG$48,29,FALSE)</f>
        <v>441</v>
      </c>
      <c r="AR556" s="31">
        <f>IF(LEFT(E556,1)*1=1,$S$70,$R$70)</f>
        <v>0</v>
      </c>
      <c r="AS556" s="2">
        <f>IF(LEFT(E556,1)*1=2,$U$70,$T$70)</f>
        <v>0.5</v>
      </c>
      <c r="AT556" s="33">
        <f>IF(LEFT(E556,1)*1=3,$W$70,$V$70)</f>
        <v>0</v>
      </c>
      <c r="AU556" s="31">
        <f>IF(MID(E556,3,1)*1=1,$Y$70,$X$70)</f>
        <v>60</v>
      </c>
      <c r="AV556" s="2">
        <f>IF(MID(E556,3,1)*1=2,$AA$70,$Z$70)</f>
        <v>1</v>
      </c>
      <c r="AW556" s="33">
        <f>IF(MID(E556,3,1)*1=3,$AC$70,$AB$70)</f>
        <v>0</v>
      </c>
      <c r="AX556" s="31">
        <f>IF(MID(E556,5,1)*1=1,$AE$70,$AD$70)</f>
        <v>1</v>
      </c>
      <c r="AY556" s="33">
        <f>IF(MID(E556,5,1)*1=2,$AG$70,$AF$70)</f>
        <v>2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906</v>
      </c>
      <c r="C557" s="31">
        <v>10</v>
      </c>
      <c r="D557" s="113" t="s">
        <v>22</v>
      </c>
      <c r="E557" s="2" t="s">
        <v>91</v>
      </c>
      <c r="F557" s="2"/>
      <c r="G557" s="2"/>
      <c r="H557" s="33"/>
      <c r="I557" s="173">
        <f>M557/AE557</f>
        <v>941.60882359907225</v>
      </c>
      <c r="J557" s="174">
        <f>AH557/AE557</f>
        <v>19.780450366105395</v>
      </c>
      <c r="K557" s="189">
        <f>RANK(I557,$I$76:$I$999)</f>
        <v>481</v>
      </c>
      <c r="L557" s="190" t="e">
        <f>RANK(I557,$I$889:$I$999)</f>
        <v>#N/A</v>
      </c>
      <c r="M557" s="173">
        <f>SUM(N557:R557)*(1+$D$22/100)</f>
        <v>28180.977341437778</v>
      </c>
      <c r="N557" s="174">
        <f>T557*(1+(IF((AG557+IF($D$62=1,15,0)+IF(F557="백어택",8,0))&gt;100,100,AG557+IF($D$62=1,15,0)+IF(F557="백어택",8,0))/100)*(AI557/100-1))</f>
        <v>18156.208890748345</v>
      </c>
      <c r="O557" s="174"/>
      <c r="P557" s="174"/>
      <c r="Q557" s="174"/>
      <c r="R557" s="175">
        <f>X557*(1+($D$57/100)*(AI557/100-1))</f>
        <v>7262.4835562993376</v>
      </c>
      <c r="S557" s="173">
        <f>SUM(T557:X557)</f>
        <v>19717.365836221386</v>
      </c>
      <c r="T557" s="174">
        <f>AL557*AU557</f>
        <v>14083.832740158134</v>
      </c>
      <c r="U557" s="174"/>
      <c r="V557" s="174"/>
      <c r="W557" s="174"/>
      <c r="X557" s="175">
        <f>AL557*AW557</f>
        <v>5633.5330960632537</v>
      </c>
      <c r="Y557" s="173">
        <f>SUM(Z557:AD557)</f>
        <v>30280.240391339987</v>
      </c>
      <c r="Z557" s="174">
        <f>T557*$D$58/100</f>
        <v>30280.240391339987</v>
      </c>
      <c r="AA557" s="174"/>
      <c r="AB557" s="174"/>
      <c r="AC557" s="174"/>
      <c r="AD557" s="175"/>
      <c r="AE557" s="173">
        <f>AO557*(1-$D$17/100)</f>
        <v>29.928540000000002</v>
      </c>
      <c r="AF557" s="174">
        <f>AP557+AV557</f>
        <v>36</v>
      </c>
      <c r="AG557" s="174">
        <f>IF($D$57+AY557&gt;100,100,$D$57+AY557)</f>
        <v>25.143699999999999</v>
      </c>
      <c r="AH557" s="174">
        <f>AQ557*AR557</f>
        <v>592</v>
      </c>
      <c r="AI557" s="174">
        <f>$D$58</f>
        <v>215</v>
      </c>
      <c r="AJ557" s="174">
        <f>10/5</f>
        <v>2</v>
      </c>
      <c r="AK557" s="174">
        <f>SUM(AL557:AN557)</f>
        <v>14083.832740158134</v>
      </c>
      <c r="AL557" s="174">
        <f>(VLOOKUP(C557,$B$36:$AG$39,32,FALSE)+VLOOKUP(C557,$B$40:$AG$43,32,FALSE)*$D$54)*$D$59/100</f>
        <v>14083.832740158134</v>
      </c>
      <c r="AM557" s="174"/>
      <c r="AN557" s="174"/>
      <c r="AO557" s="176">
        <v>30</v>
      </c>
      <c r="AP557" s="174">
        <v>36</v>
      </c>
      <c r="AQ557" s="175">
        <f>VLOOKUP(C557,$B$45:$AG$48,32,FALSE)</f>
        <v>592</v>
      </c>
      <c r="AR557" s="31">
        <f>IF(LEFT(E557,1)*1=1,$S$72,$R$72)</f>
        <v>1</v>
      </c>
      <c r="AS557" s="2">
        <f>IF(LEFT(E557,1)*1=2,$U$72,$T$72)</f>
        <v>0</v>
      </c>
      <c r="AT557" s="33">
        <f>IF(LEFT(E557,1)*1=3,$W$72,$V$72)</f>
        <v>0</v>
      </c>
      <c r="AU557" s="31">
        <f>IF(MID(E557,3,1)*1=1,$Y$72,$X$72)</f>
        <v>1</v>
      </c>
      <c r="AV557" s="2">
        <f>IF(MID(E557,3,1)*1=2,$AA$72,$Z$72)</f>
        <v>0</v>
      </c>
      <c r="AW557" s="33">
        <f>IF(MID(E557,3,1)*1=3,$AC$72,$AB$72)</f>
        <v>0.4</v>
      </c>
      <c r="AX557" s="31">
        <f>IF(MID(E557,5,1)*1=1,$AE$72,$AD$72)</f>
        <v>0</v>
      </c>
      <c r="AY557" s="33">
        <f>IF(MID(E557,5,1)*1=2,$AG$72,$AF$72)</f>
        <v>0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909</v>
      </c>
      <c r="C558" s="31">
        <v>10</v>
      </c>
      <c r="D558" s="113" t="s">
        <v>22</v>
      </c>
      <c r="E558" s="2" t="s">
        <v>155</v>
      </c>
      <c r="F558" s="2"/>
      <c r="G558" s="2"/>
      <c r="H558" s="33"/>
      <c r="I558" s="173">
        <f>M558/AE558</f>
        <v>941.60882359907225</v>
      </c>
      <c r="J558" s="174">
        <f>AH558/AE558</f>
        <v>9.8902251830526975</v>
      </c>
      <c r="K558" s="189">
        <f>RANK(I558,$I$76:$I$999)</f>
        <v>481</v>
      </c>
      <c r="L558" s="190" t="e">
        <f>RANK(I558,$I$889:$I$999)</f>
        <v>#N/A</v>
      </c>
      <c r="M558" s="173">
        <f>SUM(N558:R558)*(1+$D$22/100)</f>
        <v>28180.977341437778</v>
      </c>
      <c r="N558" s="174">
        <f>T558*(1+(IF((AG558+IF($D$62=1,15,0)+IF(F558="백어택",8,0))&gt;100,100,AG558+IF($D$62=1,15,0)+IF(F558="백어택",8,0))/100)*(AI558/100-1))</f>
        <v>18156.208890748345</v>
      </c>
      <c r="O558" s="174"/>
      <c r="P558" s="174"/>
      <c r="Q558" s="174"/>
      <c r="R558" s="175">
        <f>X558*(1+($D$57/100)*(AI558/100-1))</f>
        <v>7262.4835562993376</v>
      </c>
      <c r="S558" s="173">
        <f>SUM(T558:X558)</f>
        <v>19717.365836221386</v>
      </c>
      <c r="T558" s="174">
        <f>AL558*AU558</f>
        <v>14083.832740158134</v>
      </c>
      <c r="U558" s="174"/>
      <c r="V558" s="174"/>
      <c r="W558" s="174"/>
      <c r="X558" s="175">
        <f>AL558*AW558</f>
        <v>5633.5330960632537</v>
      </c>
      <c r="Y558" s="173">
        <f>SUM(Z558:AD558)</f>
        <v>30280.240391339987</v>
      </c>
      <c r="Z558" s="174">
        <f>T558*$D$58/100</f>
        <v>30280.240391339987</v>
      </c>
      <c r="AA558" s="174"/>
      <c r="AB558" s="174"/>
      <c r="AC558" s="174"/>
      <c r="AD558" s="175"/>
      <c r="AE558" s="173">
        <f>AO558*(1-$D$17/100)</f>
        <v>29.928540000000002</v>
      </c>
      <c r="AF558" s="174">
        <f>AP558+AV558</f>
        <v>36</v>
      </c>
      <c r="AG558" s="174">
        <f>IF($D$57+AY558&gt;100,100,$D$57+AY558)</f>
        <v>25.143699999999999</v>
      </c>
      <c r="AH558" s="174">
        <f>AQ558*AR558</f>
        <v>296</v>
      </c>
      <c r="AI558" s="174">
        <f>$D$58</f>
        <v>215</v>
      </c>
      <c r="AJ558" s="174">
        <f>10/5</f>
        <v>2</v>
      </c>
      <c r="AK558" s="174">
        <f>SUM(AL558:AN558)</f>
        <v>14083.832740158134</v>
      </c>
      <c r="AL558" s="174">
        <f>(VLOOKUP(C558,$B$36:$AG$39,32,FALSE)+VLOOKUP(C558,$B$40:$AG$43,32,FALSE)*$D$54)*$D$59/100</f>
        <v>14083.832740158134</v>
      </c>
      <c r="AM558" s="174"/>
      <c r="AN558" s="174"/>
      <c r="AO558" s="176">
        <v>30</v>
      </c>
      <c r="AP558" s="174">
        <v>36</v>
      </c>
      <c r="AQ558" s="175">
        <f>VLOOKUP(C558,$B$45:$AG$48,32,FALSE)</f>
        <v>592</v>
      </c>
      <c r="AR558" s="31">
        <f>IF(LEFT(E558,1)*1=1,$S$72,$R$72)</f>
        <v>0.5</v>
      </c>
      <c r="AS558" s="2">
        <f>IF(LEFT(E558,1)*1=2,$U$72,$T$72)</f>
        <v>0</v>
      </c>
      <c r="AT558" s="33">
        <f>IF(LEFT(E558,1)*1=3,$W$72,$V$72)</f>
        <v>0</v>
      </c>
      <c r="AU558" s="31">
        <f>IF(MID(E558,3,1)*1=1,$Y$72,$X$72)</f>
        <v>1</v>
      </c>
      <c r="AV558" s="2">
        <f>IF(MID(E558,3,1)*1=2,$AA$72,$Z$72)</f>
        <v>0</v>
      </c>
      <c r="AW558" s="33">
        <f>IF(MID(E558,3,1)*1=3,$AC$72,$AB$72)</f>
        <v>0.4</v>
      </c>
      <c r="AX558" s="31">
        <f>IF(MID(E558,5,1)*1=1,$AE$72,$AD$72)</f>
        <v>0</v>
      </c>
      <c r="AY558" s="33">
        <f>IF(MID(E558,5,1)*1=2,$AG$72,$AF$72)</f>
        <v>0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879</v>
      </c>
      <c r="C559" s="31">
        <v>7</v>
      </c>
      <c r="D559" s="113" t="s">
        <v>15</v>
      </c>
      <c r="E559" s="2" t="s">
        <v>79</v>
      </c>
      <c r="F559" s="1"/>
      <c r="G559" s="1" t="s">
        <v>174</v>
      </c>
      <c r="H559" s="33">
        <f>IF(AX559=100,4,3)</f>
        <v>3</v>
      </c>
      <c r="I559" s="173">
        <f>M559/AE559</f>
        <v>940.20556160131218</v>
      </c>
      <c r="J559" s="174">
        <f>AH559/AE559</f>
        <v>13.766124241276053</v>
      </c>
      <c r="K559" s="189">
        <f>RANK(I559,$I$76:$I$999)</f>
        <v>483</v>
      </c>
      <c r="L559" s="190" t="e">
        <f>RANK(I559,$I$889:$I$999)</f>
        <v>#N/A</v>
      </c>
      <c r="M559" s="173">
        <f>SUM(N559:R559)*(1+$D$22/100)</f>
        <v>28138.979758607336</v>
      </c>
      <c r="N559" s="174">
        <f>T559*(1+(IF((AG559+IF($D$62=1,15,0)+IF(F559="백어택",8,0))&gt;100,100,AG559+IF($D$62=1,15,0)+IF(F559="백어택",8,0))/100)*(AI559/100-1))</f>
        <v>8460.2704818901057</v>
      </c>
      <c r="O559" s="174">
        <f>U559*(1+(IF((AG559+IF($D$62=1,15,0)+IF(F559="백어택",8,0))&gt;100,100,AG559+IF($D$62=1,15,0)+IF(F559="백어택",8,0))/100)*(AI559/100-1))</f>
        <v>8460.2704818901057</v>
      </c>
      <c r="P559" s="174">
        <f>V559*(1+(IF((AG559+IF($D$62=1,15,0)+IF(F559="백어택",8,0))&gt;100,100,AG559+IF($D$62=1,15,0)+IF(F559="백어택",8,0))/100)*(AI559/100-1))</f>
        <v>8460.2704818901057</v>
      </c>
      <c r="Q559" s="174">
        <f>W559*(1+(IF((AG559+IF($D$62=1,15,0)+IF(F559="백어택",8,0))&gt;100,100,AG559+IF($D$62=1,15,0)+IF(F559="백어택",8,0))/100)*(AI559/100-1))</f>
        <v>0</v>
      </c>
      <c r="R559" s="175">
        <f>X559*(1+(IF(($D$57+IF($D$62=1,15,0)+IF(F559="백어택",8,0))&gt;100,100,$D$57+IF($D$62=1,15,0)+IF(F559="백어택",8,0))/100)*(AI559/100-1))</f>
        <v>0</v>
      </c>
      <c r="S559" s="173">
        <f>SUM(T559:X559)</f>
        <v>19687.981415132228</v>
      </c>
      <c r="T559" s="174">
        <f>AL559*AS559*AY559</f>
        <v>6562.660471710743</v>
      </c>
      <c r="U559" s="174">
        <f>AL559*AS559*AY559</f>
        <v>6562.660471710743</v>
      </c>
      <c r="V559" s="174">
        <f>AL559*AS559*AY559</f>
        <v>6562.660471710743</v>
      </c>
      <c r="W559" s="174">
        <f>IF(H559=4,AL559*AS559*IF(AT559=0,AY559,1),0)</f>
        <v>0</v>
      </c>
      <c r="X559" s="175">
        <f>AL559*IF(H559=3,9,IF(AT559=1,10,9))*IF(AW559=1,0,AW559)</f>
        <v>0</v>
      </c>
      <c r="Y559" s="173">
        <f>SUM(Z559:AD559)</f>
        <v>42329.160042534291</v>
      </c>
      <c r="Z559" s="174">
        <f>T559*AI559/100</f>
        <v>14109.720014178096</v>
      </c>
      <c r="AA559" s="174">
        <f>U559*AI559/100</f>
        <v>14109.720014178096</v>
      </c>
      <c r="AB559" s="174">
        <f>V559*AI559/100</f>
        <v>14109.720014178096</v>
      </c>
      <c r="AC559" s="174">
        <f>W559*AI559/100</f>
        <v>0</v>
      </c>
      <c r="AD559" s="175">
        <f>X559*AI559/100</f>
        <v>0</v>
      </c>
      <c r="AE559" s="173">
        <f>AO559*(1-$D$17/100)</f>
        <v>29.928540000000002</v>
      </c>
      <c r="AF559" s="174">
        <f>AP559</f>
        <v>36</v>
      </c>
      <c r="AG559" s="174">
        <f>IF($D$57+AX559&gt;100,100,$D$57+AX559)</f>
        <v>25.143699999999999</v>
      </c>
      <c r="AH559" s="174">
        <f>AQ559</f>
        <v>412</v>
      </c>
      <c r="AI559" s="174">
        <f>$D$58</f>
        <v>215</v>
      </c>
      <c r="AJ559" s="174">
        <f>10*AU559/IF(AT559=1,2.5,(IF(AY559=1,3,2.5)))</f>
        <v>3.3333333333333335</v>
      </c>
      <c r="AK559" s="174">
        <f>SUM(AL559:AN559)</f>
        <v>5250.1283773685946</v>
      </c>
      <c r="AL559" s="174">
        <f>((VLOOKUP(C559,$B$36:$AG$39,22,FALSE)+VLOOKUP(C559,$B$40:$AG$43,22,FALSE)*$D$54))*$D$59/100</f>
        <v>5250.1283773685946</v>
      </c>
      <c r="AM559" s="174"/>
      <c r="AN559" s="174"/>
      <c r="AO559" s="176">
        <v>30</v>
      </c>
      <c r="AP559" s="174">
        <v>36</v>
      </c>
      <c r="AQ559" s="175">
        <f>VLOOKUP(C559,$B$45:$AA$48,22,FALSE)</f>
        <v>412</v>
      </c>
      <c r="AR559" s="31">
        <f>IF(LEFT(E559,1)*1=1,$S$65,$R$65)</f>
        <v>0</v>
      </c>
      <c r="AS559" s="2">
        <f>IF(LEFT(E559,1)*1=2,$U$65,$T$65)</f>
        <v>1.25</v>
      </c>
      <c r="AT559" s="33">
        <f>IF(LEFT(E559,1)*1=3,$W$65,$V$65)</f>
        <v>0</v>
      </c>
      <c r="AU559" s="31">
        <f>IF(MID(E559,3,1)*1=1,$Y$65,$X$65)</f>
        <v>1</v>
      </c>
      <c r="AV559" s="2">
        <f>IF(MID(E559,3,1)*1=2,$AA$65,$Z$65)</f>
        <v>0</v>
      </c>
      <c r="AW559" s="33">
        <f>IF(MID(E559,3,1)*1=3,$AC$65,$AB$65)</f>
        <v>1</v>
      </c>
      <c r="AX559" s="31">
        <f>IF(MID(E559,5,1)*1=1,$AE$65,$AD$65)</f>
        <v>0</v>
      </c>
      <c r="AY559" s="33">
        <f>IF(MID(E559,5,1)*1=2,$AG$65,$AF$65)</f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880</v>
      </c>
      <c r="C560" s="31">
        <v>7</v>
      </c>
      <c r="D560" s="113" t="s">
        <v>15</v>
      </c>
      <c r="E560" s="2" t="s">
        <v>168</v>
      </c>
      <c r="F560" s="1"/>
      <c r="G560" s="1" t="s">
        <v>174</v>
      </c>
      <c r="H560" s="33">
        <f>IF(AX560=100,4,3)</f>
        <v>3</v>
      </c>
      <c r="I560" s="173">
        <f>M560/AE560</f>
        <v>940.20556160131218</v>
      </c>
      <c r="J560" s="174">
        <f>AH560/AE560</f>
        <v>13.766124241276053</v>
      </c>
      <c r="K560" s="189">
        <f>RANK(I560,$I$76:$I$999)</f>
        <v>483</v>
      </c>
      <c r="L560" s="190" t="e">
        <f>RANK(I560,$I$889:$I$999)</f>
        <v>#N/A</v>
      </c>
      <c r="M560" s="173">
        <f>SUM(N560:R560)*(1+$D$22/100)</f>
        <v>28138.979758607336</v>
      </c>
      <c r="N560" s="174">
        <f>T560*(1+(IF((AG560+IF($D$62=1,15,0)+IF(F560="백어택",8,0))&gt;100,100,AG560+IF($D$62=1,15,0)+IF(F560="백어택",8,0))/100)*(AI560/100-1))</f>
        <v>8460.2704818901057</v>
      </c>
      <c r="O560" s="174">
        <f>U560*(1+(IF((AG560+IF($D$62=1,15,0)+IF(F560="백어택",8,0))&gt;100,100,AG560+IF($D$62=1,15,0)+IF(F560="백어택",8,0))/100)*(AI560/100-1))</f>
        <v>8460.2704818901057</v>
      </c>
      <c r="P560" s="174">
        <f>V560*(1+(IF((AG560+IF($D$62=1,15,0)+IF(F560="백어택",8,0))&gt;100,100,AG560+IF($D$62=1,15,0)+IF(F560="백어택",8,0))/100)*(AI560/100-1))</f>
        <v>8460.2704818901057</v>
      </c>
      <c r="Q560" s="174">
        <f>W560*(1+(IF((AG560+IF($D$62=1,15,0)+IF(F560="백어택",8,0))&gt;100,100,AG560+IF($D$62=1,15,0)+IF(F560="백어택",8,0))/100)*(AI560/100-1))</f>
        <v>0</v>
      </c>
      <c r="R560" s="175">
        <f>X560*(1+(IF(($D$57+IF($D$62=1,15,0)+IF(F560="백어택",8,0))&gt;100,100,$D$57+IF($D$62=1,15,0)+IF(F560="백어택",8,0))/100)*(AI560/100-1))</f>
        <v>0</v>
      </c>
      <c r="S560" s="173">
        <f>SUM(T560:X560)</f>
        <v>19687.981415132228</v>
      </c>
      <c r="T560" s="174">
        <f>AL560*AS560*AY560</f>
        <v>6562.660471710743</v>
      </c>
      <c r="U560" s="174">
        <f>AL560*AS560*AY560</f>
        <v>6562.660471710743</v>
      </c>
      <c r="V560" s="174">
        <f>AL560*AS560*AY560</f>
        <v>6562.660471710743</v>
      </c>
      <c r="W560" s="174">
        <f>IF(H560=4,AL560*AS560*IF(AT560=0,AY560,1),0)</f>
        <v>0</v>
      </c>
      <c r="X560" s="175">
        <f>AL560*IF(H560=3,9,IF(AT560=1,10,9))*IF(AW560=1,0,AW560)</f>
        <v>0</v>
      </c>
      <c r="Y560" s="173">
        <f>SUM(Z560:AD560)</f>
        <v>42329.160042534291</v>
      </c>
      <c r="Z560" s="174">
        <f>T560*AI560/100</f>
        <v>14109.720014178096</v>
      </c>
      <c r="AA560" s="174">
        <f>U560*AI560/100</f>
        <v>14109.720014178096</v>
      </c>
      <c r="AB560" s="174">
        <f>V560*AI560/100</f>
        <v>14109.720014178096</v>
      </c>
      <c r="AC560" s="174">
        <f>W560*AI560/100</f>
        <v>0</v>
      </c>
      <c r="AD560" s="175">
        <f>X560*AI560/100</f>
        <v>0</v>
      </c>
      <c r="AE560" s="173">
        <f>AO560*(1-$D$17/100)</f>
        <v>29.928540000000002</v>
      </c>
      <c r="AF560" s="174">
        <f>AP560</f>
        <v>36</v>
      </c>
      <c r="AG560" s="174">
        <f>IF($D$57+AX560&gt;100,100,$D$57+AX560)</f>
        <v>25.143699999999999</v>
      </c>
      <c r="AH560" s="174">
        <f>AQ560</f>
        <v>412</v>
      </c>
      <c r="AI560" s="174">
        <f>$D$58</f>
        <v>215</v>
      </c>
      <c r="AJ560" s="174">
        <f>10*AU560/IF(AT560=1,2.5,(IF(AY560=1,3,2.5)))</f>
        <v>2.6666666666666665</v>
      </c>
      <c r="AK560" s="174">
        <f>SUM(AL560:AN560)</f>
        <v>5250.1283773685946</v>
      </c>
      <c r="AL560" s="174">
        <f>((VLOOKUP(C560,$B$36:$AG$39,22,FALSE)+VLOOKUP(C560,$B$40:$AG$43,22,FALSE)*$D$54))*$D$59/100</f>
        <v>5250.1283773685946</v>
      </c>
      <c r="AM560" s="174"/>
      <c r="AN560" s="174"/>
      <c r="AO560" s="176">
        <v>30</v>
      </c>
      <c r="AP560" s="174">
        <v>36</v>
      </c>
      <c r="AQ560" s="175">
        <f>VLOOKUP(C560,$B$45:$AA$48,22,FALSE)</f>
        <v>412</v>
      </c>
      <c r="AR560" s="31">
        <f>IF(LEFT(E560,1)*1=1,$S$65,$R$65)</f>
        <v>0</v>
      </c>
      <c r="AS560" s="2">
        <f>IF(LEFT(E560,1)*1=2,$U$65,$T$65)</f>
        <v>1.25</v>
      </c>
      <c r="AT560" s="33">
        <f>IF(LEFT(E560,1)*1=3,$W$65,$V$65)</f>
        <v>0</v>
      </c>
      <c r="AU560" s="31">
        <f>IF(MID(E560,3,1)*1=1,$Y$65,$X$65)</f>
        <v>0.8</v>
      </c>
      <c r="AV560" s="2">
        <f>IF(MID(E560,3,1)*1=2,$AA$65,$Z$65)</f>
        <v>0</v>
      </c>
      <c r="AW560" s="33">
        <f>IF(MID(E560,3,1)*1=3,$AC$65,$AB$65)</f>
        <v>1</v>
      </c>
      <c r="AX560" s="31">
        <f>IF(MID(E560,5,1)*1=1,$AE$65,$AD$65)</f>
        <v>0</v>
      </c>
      <c r="AY560" s="33">
        <f>IF(MID(E560,5,1)*1=2,$AG$65,$AF$65)</f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819</v>
      </c>
      <c r="C561" s="31">
        <v>10</v>
      </c>
      <c r="D561" s="113" t="s">
        <v>9</v>
      </c>
      <c r="E561" s="2" t="s">
        <v>171</v>
      </c>
      <c r="F561" s="2"/>
      <c r="G561" s="2" t="s">
        <v>166</v>
      </c>
      <c r="H561" s="33"/>
      <c r="I561" s="173">
        <f>M561/AE561</f>
        <v>938.07660182908558</v>
      </c>
      <c r="J561" s="174">
        <f>AH561/AE561</f>
        <v>18.293575296355918</v>
      </c>
      <c r="K561" s="189">
        <f>RANK(I561,$I$76:$I$999)</f>
        <v>485</v>
      </c>
      <c r="L561" s="190" t="e">
        <f>RANK(I561,$I$889:$I$999)</f>
        <v>#N/A</v>
      </c>
      <c r="M561" s="173">
        <f>SUM(N561:R561)*(1+$D$22/100)</f>
        <v>33690.315721087034</v>
      </c>
      <c r="N561" s="174">
        <f>T561*(1+(IF((AG561+IF($D$62=1,15,0)+IF(F561="백어택",8,0))&gt;100,100,AG561+IF($D$62=1,15,0)+IF(F561="백어택",8,0))/100)*(AI561/100-1))</f>
        <v>18407.700523346288</v>
      </c>
      <c r="O561" s="174">
        <f>U561*(1+(IF(($D$57+IF($D$62=1,15,0)+IF(F561="백어택",8,0))&gt;100,100,$D$57+IF($D$62=1,15,0)+IF(F561="백어택",8,0))/100)*(AI561/100-1))</f>
        <v>8985.2308432561549</v>
      </c>
      <c r="P561" s="174"/>
      <c r="Q561" s="174"/>
      <c r="R561" s="175">
        <f>X561*(1+(IF(($D$57+IF($D$62=1,15,0)+IF(F561="백어택",8,0))&gt;100,100,$D$57+IF($D$62=1,15,0)+IF(F561="백어택",8,0))/100)*(AI561/100-1))</f>
        <v>2995.0769477520516</v>
      </c>
      <c r="S561" s="173">
        <f>SUM(T561:X561)</f>
        <v>18593.964571593711</v>
      </c>
      <c r="T561" s="174">
        <f>AL561*AU561*AY561</f>
        <v>9300.7992351808807</v>
      </c>
      <c r="U561" s="174">
        <f>AM561*AX561</f>
        <v>6969.8740023096234</v>
      </c>
      <c r="V561" s="174"/>
      <c r="W561" s="174"/>
      <c r="X561" s="175">
        <f>AM561*AS561</f>
        <v>2323.2913341032076</v>
      </c>
      <c r="Y561" s="173">
        <f>SUM(Z561:AD561)</f>
        <v>39977.023828926482</v>
      </c>
      <c r="Z561" s="174">
        <f>T561*$D$58/100</f>
        <v>19996.718355638892</v>
      </c>
      <c r="AA561" s="174">
        <f>U561*$D$58/100</f>
        <v>14985.229104965691</v>
      </c>
      <c r="AB561" s="174"/>
      <c r="AC561" s="174"/>
      <c r="AD561" s="175">
        <f>X561*$D$58/100</f>
        <v>4995.0763683218966</v>
      </c>
      <c r="AE561" s="173">
        <f>AO561*(1-$D$17/100)</f>
        <v>35.914248000000001</v>
      </c>
      <c r="AF561" s="174">
        <f>AP561</f>
        <v>36</v>
      </c>
      <c r="AG561" s="174">
        <f>IF($D$57+AW561&gt;100,100,$D$57+AW561)</f>
        <v>85.143699999999995</v>
      </c>
      <c r="AH561" s="174">
        <f>AQ561</f>
        <v>657</v>
      </c>
      <c r="AI561" s="174">
        <f>$D$58</f>
        <v>215</v>
      </c>
      <c r="AJ561" s="174">
        <f>10/(6+AT561)</f>
        <v>1.6666666666666667</v>
      </c>
      <c r="AK561" s="174">
        <f>SUM(AL561:AN561)</f>
        <v>11624.090569284088</v>
      </c>
      <c r="AL561" s="174">
        <f>(VLOOKUP(C561,$B$36:$AG$39,11,FALSE)+VLOOKUP(C561,$B$40:$AG$43,11,FALSE)*$D$54)*$D$59/100</f>
        <v>9300.7992351808807</v>
      </c>
      <c r="AM561" s="174">
        <f>(3*(VLOOKUP(C561,$B$36:$AG$39,12,FALSE)+VLOOKUP(C561,$B$40:$AG$43,12,FALSE)*$D$54))*$D$59/100</f>
        <v>2323.2913341032076</v>
      </c>
      <c r="AN561" s="174"/>
      <c r="AO561" s="176">
        <v>36</v>
      </c>
      <c r="AP561" s="174">
        <v>36</v>
      </c>
      <c r="AQ561" s="175">
        <f>VLOOKUP(C561,$B$45:$AA$48,11,FALSE)</f>
        <v>657</v>
      </c>
      <c r="AR561" s="31">
        <f>IF(LEFT(E561,1)*1=1,$S$59,$R$59)</f>
        <v>0</v>
      </c>
      <c r="AS561" s="2">
        <f>IF(LEFT(E561,1)*1=2,$U$59,$T$59)</f>
        <v>1</v>
      </c>
      <c r="AT561" s="33">
        <f>IF(LEFT(E561,1)*1=3,$W$59,$V$59)</f>
        <v>0</v>
      </c>
      <c r="AU561" s="31">
        <f>IF(MID(E561,3,1)*1=1,$Y$59,$X$59)</f>
        <v>1</v>
      </c>
      <c r="AV561" s="2">
        <f>IF(MID(E561,3,1)*1=2,$AA$59,$Z$59)</f>
        <v>0</v>
      </c>
      <c r="AW561" s="33">
        <f>IF(MID(E561,3,1)*1=3,$AC$59,$AB$59)</f>
        <v>60</v>
      </c>
      <c r="AX561" s="31">
        <f>IF(MID(E561,5,1)*1=1,$AE$59,$AD$59)</f>
        <v>3</v>
      </c>
      <c r="AY561" s="33">
        <f>IF(MID(E561,5,1)*1=2,$AG$59,$AF$59)</f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853</v>
      </c>
      <c r="C562" s="31">
        <v>7</v>
      </c>
      <c r="D562" s="113" t="s">
        <v>12</v>
      </c>
      <c r="E562" s="2" t="s">
        <v>136</v>
      </c>
      <c r="F562" s="2"/>
      <c r="G562" s="2" t="s">
        <v>174</v>
      </c>
      <c r="H562" s="33"/>
      <c r="I562" s="173">
        <f>M562/AE562</f>
        <v>935.72194586190403</v>
      </c>
      <c r="J562" s="174">
        <f>AH562/AE562</f>
        <v>15.161113773007305</v>
      </c>
      <c r="K562" s="189">
        <f>RANK(I562,$I$76:$I$999)</f>
        <v>486</v>
      </c>
      <c r="L562" s="190" t="e">
        <f>RANK(I562,$I$889:$I$999)</f>
        <v>#N/A</v>
      </c>
      <c r="M562" s="173">
        <f>SUM(N562:R562)*(1+$D$22/100)</f>
        <v>22403.833348484663</v>
      </c>
      <c r="N562" s="174">
        <f>T562*(1+(IF((AG562+IF($D$62=1,15,0)+IF(F562="백어택",8,0))&gt;100,100,AG562+IF($D$62=1,15,0)+IF(F562="백어택",8,0))/100)*(AI562/100-1))</f>
        <v>20207.821134814756</v>
      </c>
      <c r="O562" s="174">
        <f>U562*(1+(IF((AG562+IF($D$62=1,15,0)+IF(F562="백어택",8,0))&gt;100,100,AG562+IF($D$62=1,15,0)+IF(F562="백어택",8,0))/100)*(AI562/100-1))</f>
        <v>0</v>
      </c>
      <c r="P562" s="174"/>
      <c r="Q562" s="174"/>
      <c r="R562" s="175">
        <f>X562*(1+(IF(($D$57+IF($D$62=1,15,0)+IF(F562="백어택",8,0))&gt;100,100,$D$57+IF($D$62=1,15,0)+IF(F562="백어택",8,0))/100)*(AI562/100-1))</f>
        <v>0</v>
      </c>
      <c r="S562" s="173">
        <f>SUM(T562:X562)</f>
        <v>15675.275307654443</v>
      </c>
      <c r="T562" s="174">
        <f>AL562*AU562*AV562</f>
        <v>15675.275307654443</v>
      </c>
      <c r="U562" s="174">
        <f>AL562*AU562*AV562*AX562</f>
        <v>0</v>
      </c>
      <c r="V562" s="174"/>
      <c r="W562" s="174"/>
      <c r="X562" s="175">
        <f>AL562*AY562</f>
        <v>0</v>
      </c>
      <c r="Y562" s="173">
        <f>SUM(Z562:AD562)</f>
        <v>33701.84191145705</v>
      </c>
      <c r="Z562" s="174">
        <f>T562*$D$58/100</f>
        <v>33701.84191145705</v>
      </c>
      <c r="AA562" s="174">
        <f>U562*$D$58/100</f>
        <v>0</v>
      </c>
      <c r="AB562" s="174"/>
      <c r="AC562" s="174"/>
      <c r="AD562" s="175">
        <f>X562*$D$58/100</f>
        <v>0</v>
      </c>
      <c r="AE562" s="173">
        <f>AO562*(1-$D$17/100)</f>
        <v>23.942831999999999</v>
      </c>
      <c r="AF562" s="174">
        <f>AP562</f>
        <v>36</v>
      </c>
      <c r="AG562" s="174">
        <f>IF($D$57&gt;100,100,$D$57)</f>
        <v>25.143699999999999</v>
      </c>
      <c r="AH562" s="174">
        <f>AQ562</f>
        <v>363</v>
      </c>
      <c r="AI562" s="174">
        <f>$D$58</f>
        <v>215</v>
      </c>
      <c r="AJ562" s="174">
        <f>10/7</f>
        <v>1.4285714285714286</v>
      </c>
      <c r="AK562" s="174">
        <f>SUM(AL562:AN562)</f>
        <v>12057.90408281111</v>
      </c>
      <c r="AL562" s="174">
        <f>(VLOOKUP(C562,$B$36:$AG$39,16,FALSE)+VLOOKUP(C562,$B$40:$AG$43,16,FALSE)*$D$54)*$D$59/100</f>
        <v>12057.90408281111</v>
      </c>
      <c r="AM562" s="174"/>
      <c r="AN562" s="174"/>
      <c r="AO562" s="176">
        <v>24</v>
      </c>
      <c r="AP562" s="174">
        <v>36</v>
      </c>
      <c r="AQ562" s="175">
        <f>VLOOKUP(C562,$B$45:$AA$48,16,FALSE)</f>
        <v>363</v>
      </c>
      <c r="AR562" s="31">
        <f>IF(LEFT(E562,1)*1=1,$S$62,$R$62)</f>
        <v>0</v>
      </c>
      <c r="AS562" s="2">
        <f>IF(LEFT(E562,1)*1=2,$U$62,$T$62)</f>
        <v>0</v>
      </c>
      <c r="AT562" s="33">
        <f>IF(LEFT(E562,1)*1=3,$W$62,$V$62)</f>
        <v>0</v>
      </c>
      <c r="AU562" s="31">
        <f>IF(MID(E562,3,1)*1=1,$Y$62,$X$62)</f>
        <v>1.3</v>
      </c>
      <c r="AV562" s="2">
        <f>IF(MID(E562,3,1)*1=2,$AA$62,$Z$62)</f>
        <v>1</v>
      </c>
      <c r="AW562" s="33">
        <f>IF(MID(E562,3,1)*1=3,$AC$62,$AB$62)</f>
        <v>0</v>
      </c>
      <c r="AX562" s="31">
        <f>IF(MID(E562,5,1)*1=1,$AE$62,$AD$62)</f>
        <v>0</v>
      </c>
      <c r="AY562" s="33">
        <f>IF(MID(E562,5,1)*1=2,$AG$62,$AF$62)</f>
        <v>0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21</v>
      </c>
      <c r="C563" s="31">
        <v>7</v>
      </c>
      <c r="D563" s="106" t="s">
        <v>2</v>
      </c>
      <c r="E563" s="2" t="s">
        <v>91</v>
      </c>
      <c r="F563" s="2"/>
      <c r="G563" s="2" t="s">
        <v>133</v>
      </c>
      <c r="H563" s="33"/>
      <c r="I563" s="173">
        <f>M563/AE563</f>
        <v>932.1311411310412</v>
      </c>
      <c r="J563" s="174">
        <f>AH563/AE563</f>
        <v>24.18260296025132</v>
      </c>
      <c r="K563" s="189">
        <f>RANK(I563,$I$76:$I$999)</f>
        <v>487</v>
      </c>
      <c r="L563" s="190" t="e">
        <f>RANK(I563,$I$76:$I$460)</f>
        <v>#N/A</v>
      </c>
      <c r="M563" s="173">
        <f>SUM(N563:R563)</f>
        <v>7439.2864380229366</v>
      </c>
      <c r="N563" s="177">
        <f>T563*(1+(IF(($AG563+IF($D$62=1,15,0)+IF($F563="백어택",8,0))&gt;100,100,($AG563+IF($D$62=1,15,0)+IF($F563="백어택",8,0)))/100)*(($AI563/100-1)))</f>
        <v>1859.8216095057342</v>
      </c>
      <c r="O563" s="177">
        <f>U563*(1+(IF(($AG563+IF($D$62=1,IF($AS563=15,0,15),0)+$AS563+IF($F563="백어택",8,0))&gt;100,100,($AG563+IF($D$62=1,IF($AS563=15,0,15),0)+$AS563+IF($F563="백어택",8,0)))/100)*(($AI563/100-1)))</f>
        <v>1859.8216095057342</v>
      </c>
      <c r="P563" s="177">
        <f>V563*(1+(IF(($AG563+IF($D$62=1,IF($AS563=15,0,15),0)+$AS563+IF($F563="백어택",8,0))&gt;100,100,($AG563+IF($D$62=1,IF($AS563=15,0,15),0)+$AS563+IF($F563="백어택",8,0)))/100)*(($AI563/100-1)))</f>
        <v>1859.8216095057342</v>
      </c>
      <c r="Q563" s="177">
        <f>W563*(1+(IF(($AG563+IF($D$62=1,IF($AS563=15,0,15),0)+$AS563+IF($F563="백어택",8,0))&gt;100,100,($AG563+IF($D$62=1,IF($AS563=15,0,15),0)+$AS563+IF($F563="백어택",8,0)))/100)*(($AI563/100-1)))</f>
        <v>1859.8216095057342</v>
      </c>
      <c r="R563" s="175"/>
      <c r="S563" s="173">
        <f>SUM(T563:X563)</f>
        <v>5096.180254912023</v>
      </c>
      <c r="T563" s="177">
        <f>AL563*AV563*AW563*AY563/4</f>
        <v>1274.0450637280057</v>
      </c>
      <c r="U563" s="174">
        <f>T563</f>
        <v>1274.0450637280057</v>
      </c>
      <c r="V563" s="174">
        <f>U563</f>
        <v>1274.0450637280057</v>
      </c>
      <c r="W563" s="174">
        <f>V563</f>
        <v>1274.0450637280057</v>
      </c>
      <c r="X563" s="175"/>
      <c r="Y563" s="173">
        <f>SUM(Z563:AD563)</f>
        <v>10956.787548060851</v>
      </c>
      <c r="Z563" s="174">
        <f>T563*$D$58/100</f>
        <v>2739.1968870152127</v>
      </c>
      <c r="AA563" s="174">
        <f>U563*$D$58/100</f>
        <v>2739.1968870152127</v>
      </c>
      <c r="AB563" s="174">
        <f>V563*$D$58/100</f>
        <v>2739.1968870152127</v>
      </c>
      <c r="AC563" s="174">
        <f>W563*$D$58/100</f>
        <v>2739.1968870152127</v>
      </c>
      <c r="AD563" s="175"/>
      <c r="AE563" s="173">
        <f>AO563*(1-$D$17/100)</f>
        <v>7.980944</v>
      </c>
      <c r="AF563" s="174"/>
      <c r="AG563" s="174">
        <f>IF($D$57&gt;100,100,$D$57)</f>
        <v>25.143699999999999</v>
      </c>
      <c r="AH563" s="174">
        <f>AQ563</f>
        <v>193</v>
      </c>
      <c r="AI563" s="174">
        <f>$D$58+$D$19</f>
        <v>282.85969999999998</v>
      </c>
      <c r="AJ563" s="174">
        <f>10*AY563/12</f>
        <v>0.83333333333333337</v>
      </c>
      <c r="AK563" s="174">
        <f>SUM(AL563:AN563)</f>
        <v>3920.1386576246332</v>
      </c>
      <c r="AL563" s="174">
        <f>(VLOOKUP(C563,$B$36:$AA$39,2,FALSE)+VLOOKUP(C563,$B$40:$AA$43,2,FALSE)*$D$54)*$D$59/100</f>
        <v>3920.1386576246332</v>
      </c>
      <c r="AM563" s="174"/>
      <c r="AN563" s="174"/>
      <c r="AO563" s="176">
        <v>8</v>
      </c>
      <c r="AP563" s="174">
        <v>15</v>
      </c>
      <c r="AQ563" s="175">
        <f>VLOOKUP(C563,$B$45:$AA$48,2,FALSE)</f>
        <v>193</v>
      </c>
      <c r="AR563" s="31">
        <f>IF(LEFT(E563,1)*1=1,$S$52,$R$52)</f>
        <v>0</v>
      </c>
      <c r="AS563" s="2">
        <f>IF(LEFT(E563,1)*1=2,$U$52,$T$52)</f>
        <v>0</v>
      </c>
      <c r="AT563" s="33">
        <f>IF(LEFT(E563,1)*1=3,$W$52,$V$52)</f>
        <v>0</v>
      </c>
      <c r="AU563" s="31">
        <f>IF(MID(E563,3,1)*1=1,$Y$52,$X$52)</f>
        <v>0</v>
      </c>
      <c r="AV563" s="2">
        <f>IF(MID(E563,3,1)*1=2,$AA$52,$Z$52)</f>
        <v>1</v>
      </c>
      <c r="AW563" s="33">
        <f>IF(MID(E563,3,1)*1=3,$AC$52,$AB$52)</f>
        <v>1.3</v>
      </c>
      <c r="AX563" s="31">
        <f>IF(MID(E563,5,1)*1=1,$AE$52,$AD$52)</f>
        <v>0</v>
      </c>
      <c r="AY563" s="33">
        <f>IF(MID(E563,5,1)*1=2,$AG$52,$AF$52)</f>
        <v>1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27</v>
      </c>
      <c r="C564" s="31">
        <v>7</v>
      </c>
      <c r="D564" s="106" t="s">
        <v>2</v>
      </c>
      <c r="E564" s="2" t="s">
        <v>134</v>
      </c>
      <c r="F564" s="2"/>
      <c r="G564" s="2" t="s">
        <v>133</v>
      </c>
      <c r="H564" s="33"/>
      <c r="I564" s="173">
        <f>M564/AE564</f>
        <v>932.1311411310412</v>
      </c>
      <c r="J564" s="174">
        <f>AH564/AE564</f>
        <v>24.18260296025132</v>
      </c>
      <c r="K564" s="189">
        <f>RANK(I564,$I$76:$I$999)</f>
        <v>487</v>
      </c>
      <c r="L564" s="190" t="e">
        <f>RANK(I564,$I$76:$I$460)</f>
        <v>#N/A</v>
      </c>
      <c r="M564" s="173">
        <f>SUM(N564:R564)</f>
        <v>7439.2864380229366</v>
      </c>
      <c r="N564" s="177">
        <f>T564*(1+(IF(($AG564+IF($D$62=1,15,0)+IF($F564="백어택",8,0))&gt;100,100,($AG564+IF($D$62=1,15,0)+IF($F564="백어택",8,0)))/100)*(($AI564/100-1)))</f>
        <v>1859.8216095057342</v>
      </c>
      <c r="O564" s="177">
        <f>U564*(1+(IF(($AG564+IF($D$62=1,IF($AS564=15,0,15),0)+$AS564+IF($F564="백어택",8,0))&gt;100,100,($AG564+IF($D$62=1,IF($AS564=15,0,15),0)+$AS564+IF($F564="백어택",8,0)))/100)*(($AI564/100-1)))</f>
        <v>1859.8216095057342</v>
      </c>
      <c r="P564" s="177">
        <f>V564*(1+(IF(($AG564+IF($D$62=1,IF($AS564=15,0,15),0)+$AS564+IF($F564="백어택",8,0))&gt;100,100,($AG564+IF($D$62=1,IF($AS564=15,0,15),0)+$AS564+IF($F564="백어택",8,0)))/100)*(($AI564/100-1)))</f>
        <v>1859.8216095057342</v>
      </c>
      <c r="Q564" s="177">
        <f>W564*(1+(IF(($AG564+IF($D$62=1,IF($AS564=15,0,15),0)+$AS564+IF($F564="백어택",8,0))&gt;100,100,($AG564+IF($D$62=1,IF($AS564=15,0,15),0)+$AS564+IF($F564="백어택",8,0)))/100)*(($AI564/100-1)))</f>
        <v>1859.8216095057342</v>
      </c>
      <c r="R564" s="175"/>
      <c r="S564" s="173">
        <f>SUM(T564:X564)</f>
        <v>5096.180254912023</v>
      </c>
      <c r="T564" s="177">
        <f>AL564*AV564*AW564*AY564/4</f>
        <v>1274.0450637280057</v>
      </c>
      <c r="U564" s="174">
        <f>T564</f>
        <v>1274.0450637280057</v>
      </c>
      <c r="V564" s="174">
        <f>U564</f>
        <v>1274.0450637280057</v>
      </c>
      <c r="W564" s="174">
        <f>V564</f>
        <v>1274.0450637280057</v>
      </c>
      <c r="X564" s="175"/>
      <c r="Y564" s="173">
        <f>SUM(Z564:AD564)</f>
        <v>10956.787548060851</v>
      </c>
      <c r="Z564" s="174">
        <f>T564*$D$58/100</f>
        <v>2739.1968870152127</v>
      </c>
      <c r="AA564" s="174">
        <f>U564*$D$58/100</f>
        <v>2739.1968870152127</v>
      </c>
      <c r="AB564" s="174">
        <f>V564*$D$58/100</f>
        <v>2739.1968870152127</v>
      </c>
      <c r="AC564" s="174">
        <f>W564*$D$58/100</f>
        <v>2739.1968870152127</v>
      </c>
      <c r="AD564" s="175"/>
      <c r="AE564" s="173">
        <f>AO564*(1-$D$17/100)</f>
        <v>7.980944</v>
      </c>
      <c r="AF564" s="174"/>
      <c r="AG564" s="174">
        <f>IF($D$57&gt;100,100,$D$57)</f>
        <v>25.143699999999999</v>
      </c>
      <c r="AH564" s="174">
        <f>AQ564</f>
        <v>193</v>
      </c>
      <c r="AI564" s="174">
        <f>$D$58+$D$19</f>
        <v>282.85969999999998</v>
      </c>
      <c r="AJ564" s="174">
        <f>10*AY564/12</f>
        <v>0.83333333333333337</v>
      </c>
      <c r="AK564" s="174">
        <f>SUM(AL564:AN564)</f>
        <v>3920.1386576246332</v>
      </c>
      <c r="AL564" s="174">
        <f>(VLOOKUP(C564,$B$36:$AA$39,2,FALSE)+VLOOKUP(C564,$B$40:$AA$43,2,FALSE)*$D$54)*$D$59/100</f>
        <v>3920.1386576246332</v>
      </c>
      <c r="AM564" s="174"/>
      <c r="AN564" s="174"/>
      <c r="AO564" s="176">
        <v>8</v>
      </c>
      <c r="AP564" s="174">
        <v>15</v>
      </c>
      <c r="AQ564" s="175">
        <f>VLOOKUP(C564,$B$45:$AA$48,2,FALSE)</f>
        <v>193</v>
      </c>
      <c r="AR564" s="31">
        <f>IF(LEFT(E564,1)*1=1,$S$52,$R$52)</f>
        <v>0</v>
      </c>
      <c r="AS564" s="2">
        <f>IF(LEFT(E564,1)*1=2,$U$52,$T$52)</f>
        <v>0</v>
      </c>
      <c r="AT564" s="33">
        <f>IF(LEFT(E564,1)*1=3,$W$52,$V$52)</f>
        <v>0</v>
      </c>
      <c r="AU564" s="31">
        <f>IF(MID(E564,3,1)*1=1,$Y$52,$X$52)</f>
        <v>0</v>
      </c>
      <c r="AV564" s="2">
        <f>IF(MID(E564,3,1)*1=2,$AA$52,$Z$52)</f>
        <v>1</v>
      </c>
      <c r="AW564" s="33">
        <f>IF(MID(E564,3,1)*1=3,$AC$52,$AB$52)</f>
        <v>1.3</v>
      </c>
      <c r="AX564" s="31">
        <f>IF(MID(E564,5,1)*1=1,$AE$52,$AD$52)</f>
        <v>0</v>
      </c>
      <c r="AY564" s="33">
        <f>IF(MID(E564,5,1)*1=2,$AG$52,$AF$52)</f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918</v>
      </c>
      <c r="C565" s="31">
        <v>7</v>
      </c>
      <c r="D565" s="113" t="s">
        <v>22</v>
      </c>
      <c r="E565" s="2" t="s">
        <v>91</v>
      </c>
      <c r="F565" s="2"/>
      <c r="G565" s="2"/>
      <c r="H565" s="33"/>
      <c r="I565" s="173">
        <f>M565/AE565</f>
        <v>931.87438218348314</v>
      </c>
      <c r="J565" s="174">
        <f>AH565/AE565</f>
        <v>13.766124241276053</v>
      </c>
      <c r="K565" s="189">
        <f>RANK(I565,$I$76:$I$999)</f>
        <v>489</v>
      </c>
      <c r="L565" s="190" t="e">
        <f>RANK(I565,$I$889:$I$999)</f>
        <v>#N/A</v>
      </c>
      <c r="M565" s="173">
        <f>SUM(N565:R565)*(1+$D$22/100)</f>
        <v>27889.639722153664</v>
      </c>
      <c r="N565" s="174">
        <f>T565*(1+(IF((AG565+IF($D$62=1,15,0)+IF(F565="백어택",8,0))&gt;100,100,AG565+IF($D$62=1,15,0)+IF(F565="백어택",8,0))/100)*(AI565/100-1))</f>
        <v>17968.508279468344</v>
      </c>
      <c r="O565" s="174"/>
      <c r="P565" s="174"/>
      <c r="Q565" s="174"/>
      <c r="R565" s="175">
        <f>X565*(1+($D$57/100)*(AI565/100-1))</f>
        <v>7187.4033117873378</v>
      </c>
      <c r="S565" s="173">
        <f>SUM(T565:X565)</f>
        <v>19513.525836221386</v>
      </c>
      <c r="T565" s="174">
        <f>AL565*AU565</f>
        <v>13938.232740158133</v>
      </c>
      <c r="U565" s="174"/>
      <c r="V565" s="174"/>
      <c r="W565" s="174"/>
      <c r="X565" s="175">
        <f>AL565*AW565</f>
        <v>5575.2930960632539</v>
      </c>
      <c r="Y565" s="173">
        <f>SUM(Z565:AD565)</f>
        <v>29967.200391339986</v>
      </c>
      <c r="Z565" s="174">
        <f>T565*$D$58/100</f>
        <v>29967.200391339986</v>
      </c>
      <c r="AA565" s="174"/>
      <c r="AB565" s="174"/>
      <c r="AC565" s="174"/>
      <c r="AD565" s="175"/>
      <c r="AE565" s="173">
        <f>AO565*(1-$D$17/100)</f>
        <v>29.928540000000002</v>
      </c>
      <c r="AF565" s="174">
        <f>AP565+AV565</f>
        <v>36</v>
      </c>
      <c r="AG565" s="174">
        <f>IF($D$57+AY565&gt;100,100,$D$57+AY565)</f>
        <v>25.143699999999999</v>
      </c>
      <c r="AH565" s="174">
        <f>AQ565*AR565</f>
        <v>412</v>
      </c>
      <c r="AI565" s="174">
        <f>$D$58</f>
        <v>215</v>
      </c>
      <c r="AJ565" s="174">
        <f>10/5</f>
        <v>2</v>
      </c>
      <c r="AK565" s="174">
        <f>SUM(AL565:AN565)</f>
        <v>13938.232740158133</v>
      </c>
      <c r="AL565" s="174">
        <f>(VLOOKUP(C565,$B$36:$AG$39,32,FALSE)+VLOOKUP(C565,$B$40:$AG$43,32,FALSE)*$D$54)*$D$59/100</f>
        <v>13938.232740158133</v>
      </c>
      <c r="AM565" s="174"/>
      <c r="AN565" s="174"/>
      <c r="AO565" s="176">
        <v>30</v>
      </c>
      <c r="AP565" s="174">
        <v>36</v>
      </c>
      <c r="AQ565" s="175">
        <f>VLOOKUP(C565,$B$45:$AG$48,32,FALSE)</f>
        <v>412</v>
      </c>
      <c r="AR565" s="31">
        <f>IF(LEFT(E565,1)*1=1,$S$72,$R$72)</f>
        <v>1</v>
      </c>
      <c r="AS565" s="2">
        <f>IF(LEFT(E565,1)*1=2,$U$72,$T$72)</f>
        <v>0</v>
      </c>
      <c r="AT565" s="33">
        <f>IF(LEFT(E565,1)*1=3,$W$72,$V$72)</f>
        <v>0</v>
      </c>
      <c r="AU565" s="31">
        <f>IF(MID(E565,3,1)*1=1,$Y$72,$X$72)</f>
        <v>1</v>
      </c>
      <c r="AV565" s="2">
        <f>IF(MID(E565,3,1)*1=2,$AA$72,$Z$72)</f>
        <v>0</v>
      </c>
      <c r="AW565" s="33">
        <f>IF(MID(E565,3,1)*1=3,$AC$72,$AB$72)</f>
        <v>0.4</v>
      </c>
      <c r="AX565" s="31">
        <f>IF(MID(E565,5,1)*1=1,$AE$72,$AD$72)</f>
        <v>0</v>
      </c>
      <c r="AY565" s="33">
        <f>IF(MID(E565,5,1)*1=2,$AG$72,$AF$72)</f>
        <v>0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921</v>
      </c>
      <c r="C566" s="31">
        <v>7</v>
      </c>
      <c r="D566" s="113" t="s">
        <v>22</v>
      </c>
      <c r="E566" s="2" t="s">
        <v>155</v>
      </c>
      <c r="F566" s="2"/>
      <c r="G566" s="2"/>
      <c r="H566" s="33"/>
      <c r="I566" s="173">
        <f>M566/AE566</f>
        <v>931.87438218348314</v>
      </c>
      <c r="J566" s="174">
        <f>AH566/AE566</f>
        <v>6.8830621206380265</v>
      </c>
      <c r="K566" s="189">
        <f>RANK(I566,$I$76:$I$999)</f>
        <v>489</v>
      </c>
      <c r="L566" s="190" t="e">
        <f>RANK(I566,$I$889:$I$999)</f>
        <v>#N/A</v>
      </c>
      <c r="M566" s="173">
        <f>SUM(N566:R566)*(1+$D$22/100)</f>
        <v>27889.639722153664</v>
      </c>
      <c r="N566" s="174">
        <f>T566*(1+(IF((AG566+IF($D$62=1,15,0)+IF(F566="백어택",8,0))&gt;100,100,AG566+IF($D$62=1,15,0)+IF(F566="백어택",8,0))/100)*(AI566/100-1))</f>
        <v>17968.508279468344</v>
      </c>
      <c r="O566" s="174"/>
      <c r="P566" s="174"/>
      <c r="Q566" s="174"/>
      <c r="R566" s="175">
        <f>X566*(1+($D$57/100)*(AI566/100-1))</f>
        <v>7187.4033117873378</v>
      </c>
      <c r="S566" s="173">
        <f>SUM(T566:X566)</f>
        <v>19513.525836221386</v>
      </c>
      <c r="T566" s="174">
        <f>AL566*AU566</f>
        <v>13938.232740158133</v>
      </c>
      <c r="U566" s="174"/>
      <c r="V566" s="174"/>
      <c r="W566" s="174"/>
      <c r="X566" s="175">
        <f>AL566*AW566</f>
        <v>5575.2930960632539</v>
      </c>
      <c r="Y566" s="173">
        <f>SUM(Z566:AD566)</f>
        <v>29967.200391339986</v>
      </c>
      <c r="Z566" s="174">
        <f>T566*$D$58/100</f>
        <v>29967.200391339986</v>
      </c>
      <c r="AA566" s="174"/>
      <c r="AB566" s="174"/>
      <c r="AC566" s="174"/>
      <c r="AD566" s="175"/>
      <c r="AE566" s="173">
        <f>AO566*(1-$D$17/100)</f>
        <v>29.928540000000002</v>
      </c>
      <c r="AF566" s="174">
        <f>AP566+AV566</f>
        <v>36</v>
      </c>
      <c r="AG566" s="174">
        <f>IF($D$57+AY566&gt;100,100,$D$57+AY566)</f>
        <v>25.143699999999999</v>
      </c>
      <c r="AH566" s="174">
        <f>AQ566*AR566</f>
        <v>206</v>
      </c>
      <c r="AI566" s="174">
        <f>$D$58</f>
        <v>215</v>
      </c>
      <c r="AJ566" s="174">
        <f>10/5</f>
        <v>2</v>
      </c>
      <c r="AK566" s="174">
        <f>SUM(AL566:AN566)</f>
        <v>13938.232740158133</v>
      </c>
      <c r="AL566" s="174">
        <f>(VLOOKUP(C566,$B$36:$AG$39,32,FALSE)+VLOOKUP(C566,$B$40:$AG$43,32,FALSE)*$D$54)*$D$59/100</f>
        <v>13938.232740158133</v>
      </c>
      <c r="AM566" s="174"/>
      <c r="AN566" s="174"/>
      <c r="AO566" s="176">
        <v>30</v>
      </c>
      <c r="AP566" s="174">
        <v>36</v>
      </c>
      <c r="AQ566" s="175">
        <f>VLOOKUP(C566,$B$45:$AG$48,32,FALSE)</f>
        <v>412</v>
      </c>
      <c r="AR566" s="31">
        <f>IF(LEFT(E566,1)*1=1,$S$72,$R$72)</f>
        <v>0.5</v>
      </c>
      <c r="AS566" s="2">
        <f>IF(LEFT(E566,1)*1=2,$U$72,$T$72)</f>
        <v>0</v>
      </c>
      <c r="AT566" s="33">
        <f>IF(LEFT(E566,1)*1=3,$W$72,$V$72)</f>
        <v>0</v>
      </c>
      <c r="AU566" s="31">
        <f>IF(MID(E566,3,1)*1=1,$Y$72,$X$72)</f>
        <v>1</v>
      </c>
      <c r="AV566" s="2">
        <f>IF(MID(E566,3,1)*1=2,$AA$72,$Z$72)</f>
        <v>0</v>
      </c>
      <c r="AW566" s="33">
        <f>IF(MID(E566,3,1)*1=3,$AC$72,$AB$72)</f>
        <v>0.4</v>
      </c>
      <c r="AX566" s="31">
        <f>IF(MID(E566,5,1)*1=1,$AE$72,$AD$72)</f>
        <v>0</v>
      </c>
      <c r="AY566" s="33">
        <f>IF(MID(E566,5,1)*1=2,$AG$72,$AF$72)</f>
        <v>0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401</v>
      </c>
      <c r="C567" s="31">
        <v>7</v>
      </c>
      <c r="D567" s="111" t="s">
        <v>8</v>
      </c>
      <c r="E567" s="2" t="s">
        <v>148</v>
      </c>
      <c r="F567" s="2"/>
      <c r="G567" s="2"/>
      <c r="H567" s="33" t="s">
        <v>81</v>
      </c>
      <c r="I567" s="173">
        <f>M567/AE567</f>
        <v>930.94236626847908</v>
      </c>
      <c r="J567" s="174">
        <f>AH567/AE567</f>
        <v>19.57442158735774</v>
      </c>
      <c r="K567" s="189">
        <f>RANK(I567,$I$76:$I$999)</f>
        <v>491</v>
      </c>
      <c r="L567" s="190">
        <f>RANK(I567,$I$461:$I$888)</f>
        <v>107</v>
      </c>
      <c r="M567" s="173">
        <f>SUM(N567:R567)</f>
        <v>17263.962434206147</v>
      </c>
      <c r="N567" s="174">
        <f>T567*(1+(IF((AG567+IF($D$62=1,15,0)+IF(F567="백어택",8,0))&gt;100,100,AG567+IF($D$62=1,15,0)+IF(F567="백어택",8,0))/100)*($D$58/100-1))</f>
        <v>7594.2283585055002</v>
      </c>
      <c r="O567" s="174">
        <f>U567*(1+((IF(AG567+IF($D$62=1,15,0)+IF(F567="백어택",8,0)&gt;100,100,AG567+IF($D$62=1,15,0)+IF(F567="백어택",8,0))/100)*(AI567/100-1)))</f>
        <v>9669.7340757006459</v>
      </c>
      <c r="P567" s="174">
        <f>V567*(1+(IF(AG567+IF($D$62=1,15,0)+IF(F567="백어택",8,0)&gt;100,100,AG567+IF($D$62=1,15,0)+IF(F567="백어택",8,0))/100)*(AI567/100-1))</f>
        <v>0</v>
      </c>
      <c r="Q567" s="174"/>
      <c r="R567" s="175"/>
      <c r="S567" s="173">
        <f>SUM(T567:X567)</f>
        <v>13391.714141360655</v>
      </c>
      <c r="T567" s="174">
        <f>AL567*IF(H567="근접",AR567,1)*AU567*AY567*IF(F567="백어택",1.2,1)</f>
        <v>5890.8686629099875</v>
      </c>
      <c r="U567" s="174">
        <f>AM567*IF(H567="근접",AR567,1)*AU567*AY567*IF(F567="백어택",1.2,1)</f>
        <v>7500.8454784506666</v>
      </c>
      <c r="V567" s="174">
        <f>IF(AX567=1,0,AM567*IF(H567="근접",AR567,1)*AU567*AY567)*IF(F567="백어택",1.2,1)</f>
        <v>0</v>
      </c>
      <c r="W567" s="174"/>
      <c r="X567" s="175"/>
      <c r="Y567" s="173">
        <f>SUM(Z567:AD567)</f>
        <v>28792.185403925407</v>
      </c>
      <c r="Z567" s="174">
        <f>T567*$D$58/100</f>
        <v>12665.367625256475</v>
      </c>
      <c r="AA567" s="174">
        <f>U567*AI567/100</f>
        <v>16126.817778668932</v>
      </c>
      <c r="AB567" s="174">
        <f>V567*AI567/100</f>
        <v>0</v>
      </c>
      <c r="AC567" s="174"/>
      <c r="AD567" s="175"/>
      <c r="AE567" s="173">
        <f>AO567*(1-$D$20/100)*(1-$D$17/100)-AW567</f>
        <v>18.544609268784001</v>
      </c>
      <c r="AF567" s="174">
        <f>AP567</f>
        <v>36</v>
      </c>
      <c r="AG567" s="174">
        <f>IF($D$57&gt;100,100,$D$57)</f>
        <v>25.143699999999999</v>
      </c>
      <c r="AH567" s="174">
        <f>IF(AX567=1,AQ567,AQ567*1.4)</f>
        <v>363</v>
      </c>
      <c r="AI567" s="174">
        <f>$D$58</f>
        <v>215</v>
      </c>
      <c r="AJ567" s="174">
        <f>10/6/AX567</f>
        <v>1.6666666666666667</v>
      </c>
      <c r="AK567" s="174">
        <f>SUM(AL567:AN567)</f>
        <v>11159.761784467213</v>
      </c>
      <c r="AL567" s="174">
        <f>(IF(H567="근접",$D$61*(VLOOKUP(C567,$B$36:$AG$39,9,FALSE)+VLOOKUP(C567,$B$40:$AG$43,9,FALSE)*$D$54),$D$60*(VLOOKUP(C567,$B$36:$AG$39,9,FALSE)+VLOOKUP(C567,$B$40:$AG$43,9,FALSE)*$D$54)))*$D$59/100</f>
        <v>4909.0572190916564</v>
      </c>
      <c r="AM567" s="174">
        <f>(IF(H567="근접",$D$61*(VLOOKUP(C567,$B$36:$AG$39,10,FALSE)+VLOOKUP(C567,$B$40:$AG$43,10,FALSE)*$D$54),$D$60*(VLOOKUP(C567,$B$36:$AG$39,10,FALSE)+VLOOKUP(C567,$B$40:$AG$43,10,FALSE)*$D$54)))*$D$59/100</f>
        <v>6250.7045653755558</v>
      </c>
      <c r="AN567" s="174"/>
      <c r="AO567" s="176">
        <v>24</v>
      </c>
      <c r="AP567" s="174">
        <v>36</v>
      </c>
      <c r="AQ567" s="175">
        <f>VLOOKUP(C567,$B$45:$AA$48,9,FALSE)</f>
        <v>363</v>
      </c>
      <c r="AR567" s="31">
        <f>IF(LEFT(E567,1)*1=1,$S$58,$R$58)</f>
        <v>1.2</v>
      </c>
      <c r="AS567" s="2">
        <f>IF(LEFT(E567,1)*1=2,$U$58,$T$58)</f>
        <v>0</v>
      </c>
      <c r="AT567" s="33">
        <f>IF(LEFT(E567,1)*1=3,$W$58,$V$58)</f>
        <v>0</v>
      </c>
      <c r="AU567" s="31">
        <f>IF(MID(E567,3,1)*1=1,$Y$58,$X$58)</f>
        <v>1</v>
      </c>
      <c r="AV567" s="2">
        <f>IF(MID(E567,3,1)*1=2,$AA$58,$Z$58)</f>
        <v>0</v>
      </c>
      <c r="AW567" s="33">
        <f>IF(MID(E567,3,1)*1=3,$AC$58,$AB$58)</f>
        <v>0</v>
      </c>
      <c r="AX567" s="31">
        <f>IF(MID(E567,5,1)*1=1,$AE$58,$AD$58)</f>
        <v>1</v>
      </c>
      <c r="AY567" s="33">
        <f>IF(MID(E567,5,1)*1=2,$AG$58,$AF$58)</f>
        <v>1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250</v>
      </c>
      <c r="C568" s="31">
        <v>10</v>
      </c>
      <c r="D568" s="106" t="s">
        <v>16</v>
      </c>
      <c r="E568" s="2" t="s">
        <v>164</v>
      </c>
      <c r="F568" s="2" t="s">
        <v>149</v>
      </c>
      <c r="G568" s="2"/>
      <c r="H568" s="33">
        <f>AX568*2</f>
        <v>3</v>
      </c>
      <c r="I568" s="173">
        <f>M568/AE568</f>
        <v>925.63471684408614</v>
      </c>
      <c r="J568" s="174">
        <f>AH568/AE568</f>
        <v>19.630092212984664</v>
      </c>
      <c r="K568" s="189">
        <f>RANK(I568,$I$76:$I$999)</f>
        <v>492</v>
      </c>
      <c r="L568" s="190" t="e">
        <f>RANK(I568,$I$76:$I$460)</f>
        <v>#N/A</v>
      </c>
      <c r="M568" s="173">
        <f>SUM(N568:R568)</f>
        <v>5540.5791296913812</v>
      </c>
      <c r="N568" s="174">
        <f>T568*(1+(IF((AG568+IF($D$62=1,15,0)+IF(F568="백어택",8,0))&gt;100,100,(AG568+IF($D$62=1,15,0)+IF(F568="백어택",8,0)))/100)*((AI568/100-1)))</f>
        <v>5540.5791296913812</v>
      </c>
      <c r="O568" s="174"/>
      <c r="P568" s="174"/>
      <c r="Q568" s="174"/>
      <c r="R568" s="175"/>
      <c r="S568" s="173">
        <f>SUM(T568:X568)*H568</f>
        <v>10349.357251190126</v>
      </c>
      <c r="T568" s="174">
        <f>AL568*AU568*AX568*IF(F568="백어택",1.2,1)</f>
        <v>3449.7857503967089</v>
      </c>
      <c r="U568" s="174"/>
      <c r="V568" s="174"/>
      <c r="W568" s="174"/>
      <c r="X568" s="175"/>
      <c r="Y568" s="173">
        <f>SUM(Z568:AD568)</f>
        <v>7417.0393633529238</v>
      </c>
      <c r="Z568" s="174">
        <f>T568*$D$58/100</f>
        <v>7417.0393633529238</v>
      </c>
      <c r="AA568" s="174"/>
      <c r="AB568" s="174"/>
      <c r="AC568" s="174"/>
      <c r="AD568" s="175"/>
      <c r="AE568" s="173">
        <f>AO568*(1-$D$17/100)</f>
        <v>5.9857079999999998</v>
      </c>
      <c r="AF568" s="174">
        <f>AP568</f>
        <v>36</v>
      </c>
      <c r="AG568" s="174">
        <f>IF($D$57+AT568&gt;100,100,$D$57+AT568)</f>
        <v>25.143699999999999</v>
      </c>
      <c r="AH568" s="174">
        <f>AQ568*AR568</f>
        <v>117.5</v>
      </c>
      <c r="AI568" s="174">
        <f>$D$58+$D$19</f>
        <v>282.85969999999998</v>
      </c>
      <c r="AJ568" s="174">
        <f>10*AS568/IF(AX568=1,5,3.5)</f>
        <v>2.8571428571428572</v>
      </c>
      <c r="AK568" s="174">
        <f>SUM(AL568:AN568)</f>
        <v>1368.9625993637735</v>
      </c>
      <c r="AL568" s="174">
        <f>((VLOOKUP(C568,$B$36:$AG$39,23,FALSE)+VLOOKUP(C568,$B$40:$AG$43,23,FALSE)*$D$54))*$D$59/100</f>
        <v>1368.9625993637735</v>
      </c>
      <c r="AM568" s="174"/>
      <c r="AN568" s="174"/>
      <c r="AO568" s="176">
        <v>6</v>
      </c>
      <c r="AP568" s="174">
        <v>36</v>
      </c>
      <c r="AQ568" s="175">
        <f>VLOOKUP(C568,$B$45:$AA$48,23,FALSE)</f>
        <v>235</v>
      </c>
      <c r="AR568" s="31">
        <f>IF(LEFT(E568,1)*1=1,$S$66,$R$66)</f>
        <v>0.5</v>
      </c>
      <c r="AS568" s="2">
        <f>IF(LEFT(E568,1)*1=2,$U$66,$T$66)</f>
        <v>1</v>
      </c>
      <c r="AT568" s="33">
        <f>IF(LEFT(E568,1)*1=3,$W$66,$V$66)</f>
        <v>0</v>
      </c>
      <c r="AU568" s="31">
        <f>IF(MID(E568,3,1)*1=1,$Y$66,$X$66)</f>
        <v>1.4</v>
      </c>
      <c r="AV568" s="2">
        <f>IF(MID(E568,3,1)*1=2,$AA$66,$Z$66)</f>
        <v>0</v>
      </c>
      <c r="AW568" s="33">
        <f>IF(MID(E568,3,1)*1=3,$AC$66,$AB$66)</f>
        <v>0</v>
      </c>
      <c r="AX568" s="31">
        <f>IF(MID(E568,5,1)*1=1,$AE$66,$AD$66)</f>
        <v>1.5</v>
      </c>
      <c r="AY568" s="33">
        <f>IF(MID(E568,5,1)*1=2,$AG$66,$AF$66)</f>
        <v>1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252</v>
      </c>
      <c r="C569" s="31">
        <v>10</v>
      </c>
      <c r="D569" s="106" t="s">
        <v>16</v>
      </c>
      <c r="E569" s="2" t="s">
        <v>169</v>
      </c>
      <c r="F569" s="2" t="s">
        <v>149</v>
      </c>
      <c r="G569" s="2"/>
      <c r="H569" s="33">
        <f>AX569*2</f>
        <v>3</v>
      </c>
      <c r="I569" s="173">
        <f>M569/AE569</f>
        <v>925.63471684408614</v>
      </c>
      <c r="J569" s="174">
        <f>AH569/AE569</f>
        <v>39.260184425969328</v>
      </c>
      <c r="K569" s="189">
        <f>RANK(I569,$I$76:$I$999)</f>
        <v>492</v>
      </c>
      <c r="L569" s="190" t="e">
        <f>RANK(I569,$I$76:$I$460)</f>
        <v>#N/A</v>
      </c>
      <c r="M569" s="173">
        <f>SUM(N569:R569)</f>
        <v>5540.5791296913812</v>
      </c>
      <c r="N569" s="174">
        <f>T569*(1+(IF((AG569+IF($D$62=1,15,0)+IF(F569="백어택",8,0))&gt;100,100,(AG569+IF($D$62=1,15,0)+IF(F569="백어택",8,0)))/100)*((AI569/100-1)))</f>
        <v>5540.5791296913812</v>
      </c>
      <c r="O569" s="174"/>
      <c r="P569" s="174"/>
      <c r="Q569" s="174"/>
      <c r="R569" s="175"/>
      <c r="S569" s="173">
        <f>SUM(T569:X569)*H569</f>
        <v>10349.357251190126</v>
      </c>
      <c r="T569" s="174">
        <f>AL569*AU569*AX569*IF(F569="백어택",1.2,1)</f>
        <v>3449.7857503967089</v>
      </c>
      <c r="U569" s="174"/>
      <c r="V569" s="174"/>
      <c r="W569" s="174"/>
      <c r="X569" s="175"/>
      <c r="Y569" s="173">
        <f>SUM(Z569:AD569)</f>
        <v>7417.0393633529238</v>
      </c>
      <c r="Z569" s="174">
        <f>T569*$D$58/100</f>
        <v>7417.0393633529238</v>
      </c>
      <c r="AA569" s="174"/>
      <c r="AB569" s="174"/>
      <c r="AC569" s="174"/>
      <c r="AD569" s="175"/>
      <c r="AE569" s="173">
        <f>AO569*(1-$D$17/100)</f>
        <v>5.9857079999999998</v>
      </c>
      <c r="AF569" s="174">
        <f>AP569</f>
        <v>36</v>
      </c>
      <c r="AG569" s="174">
        <f>IF($D$57+AT569&gt;100,100,$D$57+AT569)</f>
        <v>25.143699999999999</v>
      </c>
      <c r="AH569" s="174">
        <f>AQ569*AR569</f>
        <v>235</v>
      </c>
      <c r="AI569" s="174">
        <f>$D$58+$D$19</f>
        <v>282.85969999999998</v>
      </c>
      <c r="AJ569" s="174">
        <f>10*AS569/IF(AX569=1,5,3.5)</f>
        <v>2.5714285714285716</v>
      </c>
      <c r="AK569" s="174">
        <f>SUM(AL569:AN569)</f>
        <v>1368.9625993637735</v>
      </c>
      <c r="AL569" s="174">
        <f>((VLOOKUP(C569,$B$36:$AG$39,23,FALSE)+VLOOKUP(C569,$B$40:$AG$43,23,FALSE)*$D$54))*$D$59/100</f>
        <v>1368.9625993637735</v>
      </c>
      <c r="AM569" s="174"/>
      <c r="AN569" s="174"/>
      <c r="AO569" s="176">
        <v>6</v>
      </c>
      <c r="AP569" s="174">
        <v>36</v>
      </c>
      <c r="AQ569" s="175">
        <f>VLOOKUP(C569,$B$45:$AA$48,23,FALSE)</f>
        <v>235</v>
      </c>
      <c r="AR569" s="31">
        <f>IF(LEFT(E569,1)*1=1,$S$66,$R$66)</f>
        <v>1</v>
      </c>
      <c r="AS569" s="2">
        <f>IF(LEFT(E569,1)*1=2,$U$66,$T$66)</f>
        <v>0.9</v>
      </c>
      <c r="AT569" s="33">
        <f>IF(LEFT(E569,1)*1=3,$W$66,$V$66)</f>
        <v>0</v>
      </c>
      <c r="AU569" s="31">
        <f>IF(MID(E569,3,1)*1=1,$Y$66,$X$66)</f>
        <v>1.4</v>
      </c>
      <c r="AV569" s="2">
        <f>IF(MID(E569,3,1)*1=2,$AA$66,$Z$66)</f>
        <v>0</v>
      </c>
      <c r="AW569" s="33">
        <f>IF(MID(E569,3,1)*1=3,$AC$66,$AB$66)</f>
        <v>0</v>
      </c>
      <c r="AX569" s="31">
        <f>IF(MID(E569,5,1)*1=1,$AE$66,$AD$66)</f>
        <v>1.5</v>
      </c>
      <c r="AY569" s="33">
        <f>IF(MID(E569,5,1)*1=2,$AG$66,$AF$66)</f>
        <v>1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256</v>
      </c>
      <c r="C570" s="31">
        <v>10</v>
      </c>
      <c r="D570" s="106" t="s">
        <v>16</v>
      </c>
      <c r="E570" s="2" t="s">
        <v>165</v>
      </c>
      <c r="F570" s="2" t="s">
        <v>149</v>
      </c>
      <c r="G570" s="2"/>
      <c r="H570" s="33">
        <f>AX570*2</f>
        <v>2</v>
      </c>
      <c r="I570" s="173">
        <f>M570/AE570</f>
        <v>925.63471684408614</v>
      </c>
      <c r="J570" s="174">
        <f>AH570/AE570</f>
        <v>19.630092212984664</v>
      </c>
      <c r="K570" s="189">
        <f>RANK(I570,$I$76:$I$999)</f>
        <v>492</v>
      </c>
      <c r="L570" s="190" t="e">
        <f>RANK(I570,$I$76:$I$460)</f>
        <v>#N/A</v>
      </c>
      <c r="M570" s="173">
        <f>SUM(N570:R570)</f>
        <v>5540.5791296913812</v>
      </c>
      <c r="N570" s="174">
        <f>T570*(1+(IF((AG570+IF($D$62=1,15,0)+IF(F570="백어택",8,0))&gt;100,100,(AG570+IF($D$62=1,15,0)+IF(F570="백어택",8,0)))/100)*((AI570/100-1)))</f>
        <v>5540.5791296913812</v>
      </c>
      <c r="O570" s="174"/>
      <c r="P570" s="174"/>
      <c r="Q570" s="174"/>
      <c r="R570" s="175"/>
      <c r="S570" s="173">
        <f>SUM(T570:X570)*H570</f>
        <v>6899.5715007934177</v>
      </c>
      <c r="T570" s="174">
        <f>AL570*AU570*AY570*IF(F570="백어택",1.2,1)</f>
        <v>3449.7857503967089</v>
      </c>
      <c r="U570" s="174"/>
      <c r="V570" s="174"/>
      <c r="W570" s="174"/>
      <c r="X570" s="175"/>
      <c r="Y570" s="173">
        <f>SUM(Z570:AD570)</f>
        <v>7417.0393633529238</v>
      </c>
      <c r="Z570" s="174">
        <f>T570*$D$58/100</f>
        <v>7417.0393633529238</v>
      </c>
      <c r="AA570" s="174"/>
      <c r="AB570" s="174"/>
      <c r="AC570" s="174"/>
      <c r="AD570" s="175"/>
      <c r="AE570" s="173">
        <f>AO570*(1-$D$17/100)</f>
        <v>5.9857079999999998</v>
      </c>
      <c r="AF570" s="174">
        <f>AP570</f>
        <v>36</v>
      </c>
      <c r="AG570" s="174">
        <f>IF($D$57+AT570&gt;100,100,$D$57+AT570)</f>
        <v>25.143699999999999</v>
      </c>
      <c r="AH570" s="174">
        <f>AQ570*AR570</f>
        <v>117.5</v>
      </c>
      <c r="AI570" s="174">
        <f>$D$58+$D$19</f>
        <v>282.85969999999998</v>
      </c>
      <c r="AJ570" s="174">
        <f>10*AS570/IF(AX570=1,5,3.5)</f>
        <v>2</v>
      </c>
      <c r="AK570" s="174">
        <f>SUM(AL570:AN570)</f>
        <v>1368.9625993637735</v>
      </c>
      <c r="AL570" s="174">
        <f>((VLOOKUP(C570,$B$36:$AG$39,23,FALSE)+VLOOKUP(C570,$B$40:$AG$43,23,FALSE)*$D$54))*$D$59/100</f>
        <v>1368.9625993637735</v>
      </c>
      <c r="AM570" s="174"/>
      <c r="AN570" s="174"/>
      <c r="AO570" s="176">
        <v>6</v>
      </c>
      <c r="AP570" s="174">
        <v>36</v>
      </c>
      <c r="AQ570" s="175">
        <f>VLOOKUP(C570,$B$45:$AA$48,23,FALSE)</f>
        <v>235</v>
      </c>
      <c r="AR570" s="31">
        <f>IF(LEFT(E570,1)*1=1,$S$66,$R$66)</f>
        <v>0.5</v>
      </c>
      <c r="AS570" s="2">
        <f>IF(LEFT(E570,1)*1=2,$U$66,$T$66)</f>
        <v>1</v>
      </c>
      <c r="AT570" s="33">
        <f>IF(LEFT(E570,1)*1=3,$W$66,$V$66)</f>
        <v>0</v>
      </c>
      <c r="AU570" s="31">
        <f>IF(MID(E570,3,1)*1=1,$Y$66,$X$66)</f>
        <v>1.4</v>
      </c>
      <c r="AV570" s="2">
        <f>IF(MID(E570,3,1)*1=2,$AA$66,$Z$66)</f>
        <v>0</v>
      </c>
      <c r="AW570" s="33">
        <f>IF(MID(E570,3,1)*1=3,$AC$66,$AB$66)</f>
        <v>0</v>
      </c>
      <c r="AX570" s="31">
        <f>IF(MID(E570,5,1)*1=1,$AE$66,$AD$66)</f>
        <v>1</v>
      </c>
      <c r="AY570" s="33">
        <f>IF(MID(E570,5,1)*1=2,$AG$66,$AF$66)</f>
        <v>1.5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258</v>
      </c>
      <c r="C571" s="31">
        <v>10</v>
      </c>
      <c r="D571" s="106" t="s">
        <v>16</v>
      </c>
      <c r="E571" s="2" t="s">
        <v>170</v>
      </c>
      <c r="F571" s="2" t="s">
        <v>149</v>
      </c>
      <c r="G571" s="2"/>
      <c r="H571" s="33">
        <f>AX571*2</f>
        <v>2</v>
      </c>
      <c r="I571" s="173">
        <f>M571/AE571</f>
        <v>925.63471684408614</v>
      </c>
      <c r="J571" s="174">
        <f>AH571/AE571</f>
        <v>39.260184425969328</v>
      </c>
      <c r="K571" s="189">
        <f>RANK(I571,$I$76:$I$999)</f>
        <v>492</v>
      </c>
      <c r="L571" s="190" t="e">
        <f>RANK(I571,$I$76:$I$460)</f>
        <v>#N/A</v>
      </c>
      <c r="M571" s="173">
        <f>SUM(N571:R571)</f>
        <v>5540.5791296913812</v>
      </c>
      <c r="N571" s="174">
        <f>T571*(1+(IF((AG571+IF($D$62=1,15,0)+IF(F571="백어택",8,0))&gt;100,100,(AG571+IF($D$62=1,15,0)+IF(F571="백어택",8,0)))/100)*((AI571/100-1)))</f>
        <v>5540.5791296913812</v>
      </c>
      <c r="O571" s="174"/>
      <c r="P571" s="174"/>
      <c r="Q571" s="174"/>
      <c r="R571" s="175"/>
      <c r="S571" s="173">
        <f>SUM(T571:X571)*H571</f>
        <v>6899.5715007934177</v>
      </c>
      <c r="T571" s="174">
        <f>AL571*AU571*AY571*IF(F571="백어택",1.2,1)</f>
        <v>3449.7857503967089</v>
      </c>
      <c r="U571" s="174"/>
      <c r="V571" s="174"/>
      <c r="W571" s="174"/>
      <c r="X571" s="175"/>
      <c r="Y571" s="173">
        <f>SUM(Z571:AD571)</f>
        <v>7417.0393633529238</v>
      </c>
      <c r="Z571" s="174">
        <f>T571*$D$58/100</f>
        <v>7417.0393633529238</v>
      </c>
      <c r="AA571" s="174"/>
      <c r="AB571" s="174"/>
      <c r="AC571" s="174"/>
      <c r="AD571" s="175"/>
      <c r="AE571" s="173">
        <f>AO571*(1-$D$17/100)</f>
        <v>5.9857079999999998</v>
      </c>
      <c r="AF571" s="174">
        <f>AP571</f>
        <v>36</v>
      </c>
      <c r="AG571" s="174">
        <f>IF($D$57+AT571&gt;100,100,$D$57+AT571)</f>
        <v>25.143699999999999</v>
      </c>
      <c r="AH571" s="174">
        <f>AQ571*AR571</f>
        <v>235</v>
      </c>
      <c r="AI571" s="174">
        <f>$D$58+$D$19</f>
        <v>282.85969999999998</v>
      </c>
      <c r="AJ571" s="174">
        <f>10*AS571/IF(AX571=1,5,3.5)</f>
        <v>1.8</v>
      </c>
      <c r="AK571" s="174">
        <f>SUM(AL571:AN571)</f>
        <v>1368.9625993637735</v>
      </c>
      <c r="AL571" s="174">
        <f>((VLOOKUP(C571,$B$36:$AG$39,23,FALSE)+VLOOKUP(C571,$B$40:$AG$43,23,FALSE)*$D$54))*$D$59/100</f>
        <v>1368.9625993637735</v>
      </c>
      <c r="AM571" s="174"/>
      <c r="AN571" s="174"/>
      <c r="AO571" s="176">
        <v>6</v>
      </c>
      <c r="AP571" s="174">
        <v>36</v>
      </c>
      <c r="AQ571" s="175">
        <f>VLOOKUP(C571,$B$45:$AA$48,23,FALSE)</f>
        <v>235</v>
      </c>
      <c r="AR571" s="31">
        <f>IF(LEFT(E571,1)*1=1,$S$66,$R$66)</f>
        <v>1</v>
      </c>
      <c r="AS571" s="2">
        <f>IF(LEFT(E571,1)*1=2,$U$66,$T$66)</f>
        <v>0.9</v>
      </c>
      <c r="AT571" s="33">
        <f>IF(LEFT(E571,1)*1=3,$W$66,$V$66)</f>
        <v>0</v>
      </c>
      <c r="AU571" s="31">
        <f>IF(MID(E571,3,1)*1=1,$Y$66,$X$66)</f>
        <v>1.4</v>
      </c>
      <c r="AV571" s="2">
        <f>IF(MID(E571,3,1)*1=2,$AA$66,$Z$66)</f>
        <v>0</v>
      </c>
      <c r="AW571" s="33">
        <f>IF(MID(E571,3,1)*1=3,$AC$66,$AB$66)</f>
        <v>0</v>
      </c>
      <c r="AX571" s="31">
        <f>IF(MID(E571,5,1)*1=1,$AE$66,$AD$66)</f>
        <v>1</v>
      </c>
      <c r="AY571" s="33">
        <f>IF(MID(E571,5,1)*1=2,$AG$66,$AF$66)</f>
        <v>1.5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818</v>
      </c>
      <c r="C572" s="31">
        <v>10</v>
      </c>
      <c r="D572" s="113" t="s">
        <v>9</v>
      </c>
      <c r="E572" s="2" t="s">
        <v>169</v>
      </c>
      <c r="F572" s="2"/>
      <c r="G572" s="2"/>
      <c r="H572" s="33"/>
      <c r="I572" s="173">
        <f>M572/AE572</f>
        <v>925.03475537280121</v>
      </c>
      <c r="J572" s="174">
        <f>AH572/AE572</f>
        <v>18.293575296355918</v>
      </c>
      <c r="K572" s="189">
        <f>RANK(I572,$I$76:$I$999)</f>
        <v>496</v>
      </c>
      <c r="L572" s="190" t="e">
        <f>RANK(I572,$I$889:$I$999)</f>
        <v>#N/A</v>
      </c>
      <c r="M572" s="173">
        <f>SUM(N572:R572)*(1+$D$22/100)</f>
        <v>33221.927613078115</v>
      </c>
      <c r="N572" s="174">
        <f>T572*(1+(IF((AG572+IF($D$62=1,15,0)+IF(F572="백어택",8,0))&gt;100,100,AG572+IF($D$62=1,15,0)+IF(F572="백어택",8,0))/100)*(AI572/100-1))</f>
        <v>17985.223576607223</v>
      </c>
      <c r="O572" s="174">
        <f>U572*(1+(IF(($D$57+IF($D$62=1,15,0)+IF(F572="백어택",8,0))&gt;100,100,$D$57+IF($D$62=1,15,0)+IF(F572="백어택",8,0))/100)*(AI572/100-1))</f>
        <v>8985.2308432561549</v>
      </c>
      <c r="P572" s="174"/>
      <c r="Q572" s="174"/>
      <c r="R572" s="175">
        <f>X572*(1+(IF(($D$57+IF($D$62=1,15,0)+IF(F572="백어택",8,0))&gt;100,100,$D$57+IF($D$62=1,15,0)+IF(F572="백어택",8,0))/100)*(AI572/100-1))</f>
        <v>2995.0769477520516</v>
      </c>
      <c r="S572" s="173">
        <f>SUM(T572:X572)</f>
        <v>23244.364189184151</v>
      </c>
      <c r="T572" s="174">
        <f>AL572*AU572*AY572</f>
        <v>13951.198852771322</v>
      </c>
      <c r="U572" s="174">
        <f>AM572*AX572</f>
        <v>6969.8740023096234</v>
      </c>
      <c r="V572" s="174"/>
      <c r="W572" s="174"/>
      <c r="X572" s="175">
        <f>AM572*AS572</f>
        <v>2323.2913341032076</v>
      </c>
      <c r="Y572" s="173">
        <f>SUM(Z572:AD572)</f>
        <v>49975.383006745928</v>
      </c>
      <c r="Z572" s="174">
        <f>T572*$D$58/100</f>
        <v>29995.077533458341</v>
      </c>
      <c r="AA572" s="174">
        <f>U572*$D$58/100</f>
        <v>14985.229104965691</v>
      </c>
      <c r="AB572" s="174"/>
      <c r="AC572" s="174"/>
      <c r="AD572" s="175">
        <f>X572*$D$58/100</f>
        <v>4995.0763683218966</v>
      </c>
      <c r="AE572" s="173">
        <f>AO572*(1-$D$17/100)</f>
        <v>35.914248000000001</v>
      </c>
      <c r="AF572" s="174">
        <f>AP572</f>
        <v>36</v>
      </c>
      <c r="AG572" s="174">
        <f>IF($D$57+AW572&gt;100,100,$D$57+AW572)</f>
        <v>25.143699999999999</v>
      </c>
      <c r="AH572" s="174">
        <f>AQ572</f>
        <v>657</v>
      </c>
      <c r="AI572" s="174">
        <f>$D$58</f>
        <v>215</v>
      </c>
      <c r="AJ572" s="174">
        <f>10/(6+AT572)</f>
        <v>1.6666666666666667</v>
      </c>
      <c r="AK572" s="174">
        <f>SUM(AL572:AN572)</f>
        <v>11624.090569284088</v>
      </c>
      <c r="AL572" s="174">
        <f>(VLOOKUP(C572,$B$36:$AG$39,11,FALSE)+VLOOKUP(C572,$B$40:$AG$43,11,FALSE)*$D$54)*$D$59/100</f>
        <v>9300.7992351808807</v>
      </c>
      <c r="AM572" s="174">
        <f>(3*(VLOOKUP(C572,$B$36:$AG$39,12,FALSE)+VLOOKUP(C572,$B$40:$AG$43,12,FALSE)*$D$54))*$D$59/100</f>
        <v>2323.2913341032076</v>
      </c>
      <c r="AN572" s="174"/>
      <c r="AO572" s="176">
        <v>36</v>
      </c>
      <c r="AP572" s="174">
        <v>36</v>
      </c>
      <c r="AQ572" s="175">
        <f>VLOOKUP(C572,$B$45:$AA$48,11,FALSE)</f>
        <v>657</v>
      </c>
      <c r="AR572" s="31">
        <f>IF(LEFT(E572,1)*1=1,$S$59,$R$59)</f>
        <v>0</v>
      </c>
      <c r="AS572" s="2">
        <f>IF(LEFT(E572,1)*1=2,$U$59,$T$59)</f>
        <v>1</v>
      </c>
      <c r="AT572" s="33">
        <f>IF(LEFT(E572,1)*1=3,$W$59,$V$59)</f>
        <v>0</v>
      </c>
      <c r="AU572" s="31">
        <f>IF(MID(E572,3,1)*1=1,$Y$59,$X$59)</f>
        <v>1.5</v>
      </c>
      <c r="AV572" s="2">
        <f>IF(MID(E572,3,1)*1=2,$AA$59,$Z$59)</f>
        <v>0</v>
      </c>
      <c r="AW572" s="33">
        <f>IF(MID(E572,3,1)*1=3,$AC$59,$AB$59)</f>
        <v>0</v>
      </c>
      <c r="AX572" s="31">
        <f>IF(MID(E572,5,1)*1=1,$AE$59,$AD$59)</f>
        <v>3</v>
      </c>
      <c r="AY572" s="33">
        <f>IF(MID(E572,5,1)*1=2,$AG$59,$AF$59)</f>
        <v>1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886</v>
      </c>
      <c r="C573" s="31">
        <v>4</v>
      </c>
      <c r="D573" s="113" t="s">
        <v>15</v>
      </c>
      <c r="E573" s="2" t="s">
        <v>79</v>
      </c>
      <c r="F573" s="1"/>
      <c r="G573" s="1" t="s">
        <v>174</v>
      </c>
      <c r="H573" s="33">
        <f>IF(AX573=100,4,3)</f>
        <v>3</v>
      </c>
      <c r="I573" s="173">
        <f>M573/AE573</f>
        <v>924.88157215018225</v>
      </c>
      <c r="J573" s="174">
        <f>AH573/AE573</f>
        <v>7.5847335018681159</v>
      </c>
      <c r="K573" s="189">
        <f>RANK(I573,$I$76:$I$999)</f>
        <v>497</v>
      </c>
      <c r="L573" s="190" t="e">
        <f>RANK(I573,$I$889:$I$999)</f>
        <v>#N/A</v>
      </c>
      <c r="M573" s="173">
        <f>SUM(N573:R573)*(1+$D$22/100)</f>
        <v>27680.355127359617</v>
      </c>
      <c r="N573" s="174">
        <f>T573*(1+(IF((AG573+IF($D$62=1,15,0)+IF(F573="백어택",8,0))&gt;100,100,AG573+IF($D$62=1,15,0)+IF(F573="백어택",8,0))/100)*(AI573/100-1))</f>
        <v>8322.3803215751814</v>
      </c>
      <c r="O573" s="174">
        <f>U573*(1+(IF((AG573+IF($D$62=1,15,0)+IF(F573="백어택",8,0))&gt;100,100,AG573+IF($D$62=1,15,0)+IF(F573="백어택",8,0))/100)*(AI573/100-1))</f>
        <v>8322.3803215751814</v>
      </c>
      <c r="P573" s="174">
        <f>V573*(1+(IF((AG573+IF($D$62=1,15,0)+IF(F573="백어택",8,0))&gt;100,100,AG573+IF($D$62=1,15,0)+IF(F573="백어택",8,0))/100)*(AI573/100-1))</f>
        <v>8322.3803215751814</v>
      </c>
      <c r="Q573" s="174">
        <f>W573*(1+(IF((AG573+IF($D$62=1,15,0)+IF(F573="백어택",8,0))&gt;100,100,AG573+IF($D$62=1,15,0)+IF(F573="백어택",8,0))/100)*(AI573/100-1))</f>
        <v>0</v>
      </c>
      <c r="R573" s="175">
        <f>X573*(1+(IF(($D$57+IF($D$62=1,15,0)+IF(F573="백어택",8,0))&gt;100,100,$D$57+IF($D$62=1,15,0)+IF(F573="백어택",8,0))/100)*(AI573/100-1))</f>
        <v>0</v>
      </c>
      <c r="S573" s="173">
        <f>SUM(T573:X573)</f>
        <v>19367.095821767212</v>
      </c>
      <c r="T573" s="174">
        <f>AL573*AS573*AY573</f>
        <v>6455.6986072557374</v>
      </c>
      <c r="U573" s="174">
        <f>AL573*AS573*AY573</f>
        <v>6455.6986072557374</v>
      </c>
      <c r="V573" s="174">
        <f>AL573*AS573*AY573</f>
        <v>6455.6986072557374</v>
      </c>
      <c r="W573" s="174">
        <f>IF(H573=4,AL573*AS573*IF(AT573=0,AY573,1),0)</f>
        <v>0</v>
      </c>
      <c r="X573" s="175">
        <f>AL573*IF(H573=3,9,IF(AT573=1,10,9))*IF(AW573=1,0,AW573)</f>
        <v>0</v>
      </c>
      <c r="Y573" s="173">
        <f>SUM(Z573:AD573)</f>
        <v>41639.256016799511</v>
      </c>
      <c r="Z573" s="174">
        <f>T573*AI573/100</f>
        <v>13879.752005599836</v>
      </c>
      <c r="AA573" s="174">
        <f>U573*AI573/100</f>
        <v>13879.752005599836</v>
      </c>
      <c r="AB573" s="174">
        <f>V573*AI573/100</f>
        <v>13879.752005599836</v>
      </c>
      <c r="AC573" s="174">
        <f>W573*AI573/100</f>
        <v>0</v>
      </c>
      <c r="AD573" s="175">
        <f>X573*AI573/100</f>
        <v>0</v>
      </c>
      <c r="AE573" s="173">
        <f>AO573*(1-$D$17/100)</f>
        <v>29.928540000000002</v>
      </c>
      <c r="AF573" s="174">
        <f>AP573</f>
        <v>36</v>
      </c>
      <c r="AG573" s="174">
        <f>IF($D$57+AX573&gt;100,100,$D$57+AX573)</f>
        <v>25.143699999999999</v>
      </c>
      <c r="AH573" s="174">
        <f>AQ573</f>
        <v>227</v>
      </c>
      <c r="AI573" s="174">
        <f>$D$58</f>
        <v>215</v>
      </c>
      <c r="AJ573" s="174">
        <f>10*AU573/IF(AT573=1,2.5,(IF(AY573=1,3,2.5)))</f>
        <v>3.3333333333333335</v>
      </c>
      <c r="AK573" s="174">
        <f>SUM(AL573:AN573)</f>
        <v>5164.5588858045903</v>
      </c>
      <c r="AL573" s="174">
        <f>((VLOOKUP(C573,$B$36:$AG$39,22,FALSE)+VLOOKUP(C573,$B$40:$AG$43,22,FALSE)*$D$54))*$D$59/100</f>
        <v>5164.5588858045903</v>
      </c>
      <c r="AM573" s="174"/>
      <c r="AN573" s="174"/>
      <c r="AO573" s="176">
        <v>30</v>
      </c>
      <c r="AP573" s="174">
        <v>36</v>
      </c>
      <c r="AQ573" s="175">
        <f>VLOOKUP(C573,$B$45:$AA$48,22,FALSE)</f>
        <v>227</v>
      </c>
      <c r="AR573" s="31">
        <f>IF(LEFT(E573,1)*1=1,$S$65,$R$65)</f>
        <v>0</v>
      </c>
      <c r="AS573" s="2">
        <f>IF(LEFT(E573,1)*1=2,$U$65,$T$65)</f>
        <v>1.25</v>
      </c>
      <c r="AT573" s="33">
        <f>IF(LEFT(E573,1)*1=3,$W$65,$V$65)</f>
        <v>0</v>
      </c>
      <c r="AU573" s="31">
        <f>IF(MID(E573,3,1)*1=1,$Y$65,$X$65)</f>
        <v>1</v>
      </c>
      <c r="AV573" s="2">
        <f>IF(MID(E573,3,1)*1=2,$AA$65,$Z$65)</f>
        <v>0</v>
      </c>
      <c r="AW573" s="33">
        <f>IF(MID(E573,3,1)*1=3,$AC$65,$AB$65)</f>
        <v>1</v>
      </c>
      <c r="AX573" s="31">
        <f>IF(MID(E573,5,1)*1=1,$AE$65,$AD$65)</f>
        <v>0</v>
      </c>
      <c r="AY573" s="33">
        <f>IF(MID(E573,5,1)*1=2,$AG$65,$AF$65)</f>
        <v>1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828</v>
      </c>
      <c r="C574" s="31">
        <v>10</v>
      </c>
      <c r="D574" s="113" t="s">
        <v>9</v>
      </c>
      <c r="E574" s="2" t="s">
        <v>108</v>
      </c>
      <c r="F574" s="2"/>
      <c r="G574" s="2" t="s">
        <v>166</v>
      </c>
      <c r="H574" s="33"/>
      <c r="I574" s="173">
        <f>M574/AE574</f>
        <v>923.63428432478293</v>
      </c>
      <c r="J574" s="174">
        <f>AH574/AE574</f>
        <v>18.293575296355918</v>
      </c>
      <c r="K574" s="189">
        <f>RANK(I574,$I$76:$I$999)</f>
        <v>498</v>
      </c>
      <c r="L574" s="190" t="e">
        <f>RANK(I574,$I$889:$I$999)</f>
        <v>#N/A</v>
      </c>
      <c r="M574" s="173">
        <f>SUM(N574:R574)*(1+$D$22/100)</f>
        <v>33171.630748542768</v>
      </c>
      <c r="N574" s="174">
        <f>T574*(1+(IF((AG574+IF($D$62=1,15,0)+IF(F574="백어택",8,0))&gt;100,100,AG574+IF($D$62=1,15,0)+IF(F574="백어택",8,0))/100)*(AI574/100-1))</f>
        <v>23930.010680350173</v>
      </c>
      <c r="O574" s="174">
        <f>U574*(1+(IF(($D$57+IF($D$62=1,15,0)+IF(F574="백어택",8,0))&gt;100,100,$D$57+IF($D$62=1,15,0)+IF(F574="백어택",8,0))/100)*(AI574/100-1))</f>
        <v>2995.0769477520516</v>
      </c>
      <c r="P574" s="174"/>
      <c r="Q574" s="174"/>
      <c r="R574" s="175">
        <f>X574*(1+(IF(($D$57+IF($D$62=1,15,0)+IF(F574="백어택",8,0))&gt;100,100,$D$57+IF($D$62=1,15,0)+IF(F574="백어택",8,0))/100)*(AI574/100-1))</f>
        <v>2995.0769477520516</v>
      </c>
      <c r="S574" s="173">
        <f>SUM(T574:X574)</f>
        <v>16737.621673941561</v>
      </c>
      <c r="T574" s="174">
        <f>AL574*AU574*AY574</f>
        <v>12091.039005735145</v>
      </c>
      <c r="U574" s="174">
        <f>AM574*AX574</f>
        <v>2323.2913341032076</v>
      </c>
      <c r="V574" s="174"/>
      <c r="W574" s="174"/>
      <c r="X574" s="175">
        <f>AM574*AS574</f>
        <v>2323.2913341032076</v>
      </c>
      <c r="Y574" s="173">
        <f>SUM(Z574:AD574)</f>
        <v>35985.886598974357</v>
      </c>
      <c r="Z574" s="174">
        <f>T574*$D$58/100</f>
        <v>25995.733862330566</v>
      </c>
      <c r="AA574" s="174">
        <f>U574*$D$58/100</f>
        <v>4995.0763683218966</v>
      </c>
      <c r="AB574" s="174"/>
      <c r="AC574" s="174"/>
      <c r="AD574" s="175">
        <f>X574*$D$58/100</f>
        <v>4995.0763683218966</v>
      </c>
      <c r="AE574" s="173">
        <f>AO574*(1-$D$17/100)</f>
        <v>35.914248000000001</v>
      </c>
      <c r="AF574" s="174">
        <f>AP574</f>
        <v>36</v>
      </c>
      <c r="AG574" s="174">
        <f>IF($D$57+AW574&gt;100,100,$D$57+AW574)</f>
        <v>85.143699999999995</v>
      </c>
      <c r="AH574" s="174">
        <f>AQ574</f>
        <v>657</v>
      </c>
      <c r="AI574" s="174">
        <f>$D$58</f>
        <v>215</v>
      </c>
      <c r="AJ574" s="174">
        <f>10/(6+AT574)</f>
        <v>1.6666666666666667</v>
      </c>
      <c r="AK574" s="174">
        <f>SUM(AL574:AN574)</f>
        <v>11624.090569284088</v>
      </c>
      <c r="AL574" s="174">
        <f>(VLOOKUP(C574,$B$36:$AG$39,11,FALSE)+VLOOKUP(C574,$B$40:$AG$43,11,FALSE)*$D$54)*$D$59/100</f>
        <v>9300.7992351808807</v>
      </c>
      <c r="AM574" s="174">
        <f>(3*(VLOOKUP(C574,$B$36:$AG$39,12,FALSE)+VLOOKUP(C574,$B$40:$AG$43,12,FALSE)*$D$54))*$D$59/100</f>
        <v>2323.2913341032076</v>
      </c>
      <c r="AN574" s="174"/>
      <c r="AO574" s="176">
        <v>36</v>
      </c>
      <c r="AP574" s="174">
        <v>36</v>
      </c>
      <c r="AQ574" s="175">
        <f>VLOOKUP(C574,$B$45:$AA$48,11,FALSE)</f>
        <v>657</v>
      </c>
      <c r="AR574" s="31">
        <f>IF(LEFT(E574,1)*1=1,$S$59,$R$59)</f>
        <v>0</v>
      </c>
      <c r="AS574" s="2">
        <f>IF(LEFT(E574,1)*1=2,$U$59,$T$59)</f>
        <v>1</v>
      </c>
      <c r="AT574" s="33">
        <f>IF(LEFT(E574,1)*1=3,$W$59,$V$59)</f>
        <v>0</v>
      </c>
      <c r="AU574" s="31">
        <f>IF(MID(E574,3,1)*1=1,$Y$59,$X$59)</f>
        <v>1</v>
      </c>
      <c r="AV574" s="2">
        <f>IF(MID(E574,3,1)*1=2,$AA$59,$Z$59)</f>
        <v>0</v>
      </c>
      <c r="AW574" s="33">
        <f>IF(MID(E574,3,1)*1=3,$AC$59,$AB$59)</f>
        <v>60</v>
      </c>
      <c r="AX574" s="31">
        <f>IF(MID(E574,5,1)*1=1,$AE$59,$AD$59)</f>
        <v>1</v>
      </c>
      <c r="AY574" s="33">
        <f>IF(MID(E574,5,1)*1=2,$AG$59,$AF$59)</f>
        <v>1.3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777</v>
      </c>
      <c r="C575" s="31">
        <v>7</v>
      </c>
      <c r="D575" s="111" t="s">
        <v>21</v>
      </c>
      <c r="E575" s="2" t="s">
        <v>168</v>
      </c>
      <c r="F575" s="2"/>
      <c r="G575" s="2"/>
      <c r="H575" s="33"/>
      <c r="I575" s="173">
        <f>M575/AE575</f>
        <v>922.17718683215116</v>
      </c>
      <c r="J575" s="174">
        <f>AH575/AE575</f>
        <v>16.4648027309639</v>
      </c>
      <c r="K575" s="189">
        <f>RANK(I575,$I$76:$I$999)</f>
        <v>499</v>
      </c>
      <c r="L575" s="190">
        <f>RANK(I575,$I$461:$I$888)</f>
        <v>115</v>
      </c>
      <c r="M575" s="173">
        <f>SUM(N575:R575)</f>
        <v>25652.123409583</v>
      </c>
      <c r="N575" s="174">
        <f>T575*(1+(IF((AG575+IF($D$62=1,15,0)+IF(F575="백어택",8,0))&gt;100,100,AG575+IF($D$62=1,15,0)+IF(F575="백어택",8,0))/100)*(AI575/100-1))</f>
        <v>17101.415606388666</v>
      </c>
      <c r="O575" s="174"/>
      <c r="P575" s="174"/>
      <c r="Q575" s="174"/>
      <c r="R575" s="175">
        <f>X575*(1+(IF((AG575+IF($D$62=1,15,0))&gt;100,100,AG575+IF($D$62=1,15,0))/100)*(AI575/100-1))</f>
        <v>8550.7078031943329</v>
      </c>
      <c r="S575" s="173">
        <f>SUM(T575:X575)</f>
        <v>19898.439024600309</v>
      </c>
      <c r="T575" s="174">
        <f>AL575*AW575*AX575*AY575*IF(F575="백어택",1.2,1)</f>
        <v>13265.626016400207</v>
      </c>
      <c r="U575" s="174"/>
      <c r="V575" s="174"/>
      <c r="W575" s="174"/>
      <c r="X575" s="175">
        <f>AL575*AS575+IF(AX575=1,AL575*AU575,AL575*AU575*2)</f>
        <v>6632.8130082001035</v>
      </c>
      <c r="Y575" s="173">
        <f>SUM(Z575:AD575)</f>
        <v>42781.643902890668</v>
      </c>
      <c r="Z575" s="174">
        <f>T575*$D$58/100</f>
        <v>28521.095935260444</v>
      </c>
      <c r="AA575" s="174"/>
      <c r="AB575" s="174"/>
      <c r="AC575" s="174"/>
      <c r="AD575" s="175">
        <f>X575*$D$58/100</f>
        <v>14260.547967630222</v>
      </c>
      <c r="AE575" s="173">
        <f>AO575*(1-$D$20/100)*(1-$D$17/100)-AR575</f>
        <v>27.816913903176005</v>
      </c>
      <c r="AF575" s="174">
        <f>AP575</f>
        <v>36</v>
      </c>
      <c r="AG575" s="174">
        <f>IF($D$57&gt;100,100,$D$57)</f>
        <v>25.143699999999999</v>
      </c>
      <c r="AH575" s="174">
        <f>AQ575</f>
        <v>458</v>
      </c>
      <c r="AI575" s="174">
        <f>$D$58</f>
        <v>215</v>
      </c>
      <c r="AJ575" s="174">
        <f>10/6</f>
        <v>1.6666666666666667</v>
      </c>
      <c r="AK575" s="174">
        <f>SUM(AL575:AN575)</f>
        <v>13265.626016400207</v>
      </c>
      <c r="AL575" s="174">
        <f>(VLOOKUP(C575,$B$36:$AG$39,31,FALSE)+VLOOKUP(C575,$B$40:$AG$43,31,FALSE)*$D$54)*$D$59/100</f>
        <v>13265.626016400207</v>
      </c>
      <c r="AM575" s="174"/>
      <c r="AN575" s="174"/>
      <c r="AO575" s="176">
        <v>36</v>
      </c>
      <c r="AP575" s="174">
        <v>36</v>
      </c>
      <c r="AQ575" s="175">
        <f>VLOOKUP(C575,$B$45:$AG$48,31,FALSE)</f>
        <v>458</v>
      </c>
      <c r="AR575" s="31">
        <f>IF(LEFT(E575,1)*1=1,$S$71,$R$71)</f>
        <v>0</v>
      </c>
      <c r="AS575" s="2">
        <f>IF(LEFT(E575,1)*1=2,$U$71,$T$71)</f>
        <v>0.2</v>
      </c>
      <c r="AT575" s="33">
        <f>IF(LEFT(E575,1)*1=3,$W$71,$V$71)</f>
        <v>0</v>
      </c>
      <c r="AU575" s="31">
        <f>IF(MID(E575,3,1)*1=1,$Y$71,$X$71)</f>
        <v>0.3</v>
      </c>
      <c r="AV575" s="2">
        <f>IF(MID(E575,3,1)*1=2,$AA$71,$Z$71)</f>
        <v>0</v>
      </c>
      <c r="AW575" s="33">
        <f>IF(MID(E575,3,1)*1=3,$AC$71,$AB$71)</f>
        <v>1</v>
      </c>
      <c r="AX575" s="31">
        <f>IF(MID(E575,5,1)*1=1,$AE$71,$AD$71)</f>
        <v>1</v>
      </c>
      <c r="AY575" s="33">
        <f>IF(MID(E575,5,1)*1=2,$AG$71,$AF$71)</f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772</v>
      </c>
      <c r="C576" s="31">
        <v>7</v>
      </c>
      <c r="D576" s="111" t="s">
        <v>21</v>
      </c>
      <c r="E576" s="2" t="s">
        <v>91</v>
      </c>
      <c r="F576" s="2"/>
      <c r="G576" s="2" t="s">
        <v>177</v>
      </c>
      <c r="H576" s="33"/>
      <c r="I576" s="173">
        <f>M576/AE576</f>
        <v>922.17718683215094</v>
      </c>
      <c r="J576" s="174">
        <f>AH576/AE576</f>
        <v>16.4648027309639</v>
      </c>
      <c r="K576" s="189">
        <f>RANK(I576,$I$76:$I$999)</f>
        <v>500</v>
      </c>
      <c r="L576" s="190">
        <f>RANK(I576,$I$461:$I$888)</f>
        <v>116</v>
      </c>
      <c r="M576" s="173">
        <f>SUM(N576:R576)</f>
        <v>25652.123409582997</v>
      </c>
      <c r="N576" s="174">
        <f>T576*(1+(IF((AG576+IF($D$62=1,15,0)+IF(F576="백어택",8,0))&gt;100,100,AG576+IF($D$62=1,15,0)+IF(F576="백어택",8,0))/100)*(AI576/100-1))</f>
        <v>25652.123409582997</v>
      </c>
      <c r="O576" s="174"/>
      <c r="P576" s="174"/>
      <c r="Q576" s="174"/>
      <c r="R576" s="175">
        <f>X576*(1+(IF((AG576+IF($D$62=1,15,0))&gt;100,100,AG576+IF($D$62=1,15,0))/100)*(AI576/100-1))</f>
        <v>0</v>
      </c>
      <c r="S576" s="173">
        <f>SUM(T576:X576)</f>
        <v>19898.439024600309</v>
      </c>
      <c r="T576" s="174">
        <f>AL576*AW576*AX576*AY576*IF(F576="백어택",1.2,1)</f>
        <v>19898.439024600309</v>
      </c>
      <c r="U576" s="174"/>
      <c r="V576" s="174"/>
      <c r="W576" s="174"/>
      <c r="X576" s="175">
        <f>AL576*AS576+IF(AX576=1,AL576*AU576,AL576*AU576*2)</f>
        <v>0</v>
      </c>
      <c r="Y576" s="173">
        <f>SUM(Z576:AD576)</f>
        <v>42781.643902890661</v>
      </c>
      <c r="Z576" s="174">
        <f>T576*$D$58/100</f>
        <v>42781.643902890661</v>
      </c>
      <c r="AA576" s="174"/>
      <c r="AB576" s="174"/>
      <c r="AC576" s="174"/>
      <c r="AD576" s="175">
        <f>X576*$D$58/100</f>
        <v>0</v>
      </c>
      <c r="AE576" s="173">
        <f>AO576*(1-$D$20/100)*(1-$D$17/100)-AR576</f>
        <v>27.816913903176005</v>
      </c>
      <c r="AF576" s="174">
        <f>AP576</f>
        <v>36</v>
      </c>
      <c r="AG576" s="174">
        <f>IF($D$57&gt;100,100,$D$57)</f>
        <v>25.143699999999999</v>
      </c>
      <c r="AH576" s="174">
        <f>AQ576</f>
        <v>458</v>
      </c>
      <c r="AI576" s="174">
        <f>$D$58</f>
        <v>215</v>
      </c>
      <c r="AJ576" s="174">
        <f>10/6</f>
        <v>1.6666666666666667</v>
      </c>
      <c r="AK576" s="174">
        <f>SUM(AL576:AN576)</f>
        <v>13265.626016400207</v>
      </c>
      <c r="AL576" s="174">
        <f>(VLOOKUP(C576,$B$36:$AG$39,31,FALSE)+VLOOKUP(C576,$B$40:$AG$43,31,FALSE)*$D$54)*$D$59/100</f>
        <v>13265.626016400207</v>
      </c>
      <c r="AM576" s="174"/>
      <c r="AN576" s="174"/>
      <c r="AO576" s="176">
        <v>36</v>
      </c>
      <c r="AP576" s="174">
        <v>36</v>
      </c>
      <c r="AQ576" s="175">
        <f>VLOOKUP(C576,$B$45:$AG$48,31,FALSE)</f>
        <v>458</v>
      </c>
      <c r="AR576" s="31">
        <f>IF(LEFT(E576,1)*1=1,$S$71,$R$71)</f>
        <v>0</v>
      </c>
      <c r="AS576" s="2">
        <f>IF(LEFT(E576,1)*1=2,$U$71,$T$71)</f>
        <v>0</v>
      </c>
      <c r="AT576" s="33">
        <f>IF(LEFT(E576,1)*1=3,$W$71,$V$71)</f>
        <v>0</v>
      </c>
      <c r="AU576" s="31">
        <f>IF(MID(E576,3,1)*1=1,$Y$71,$X$71)</f>
        <v>0</v>
      </c>
      <c r="AV576" s="2">
        <f>IF(MID(E576,3,1)*1=2,$AA$71,$Z$71)</f>
        <v>0</v>
      </c>
      <c r="AW576" s="33">
        <f>IF(MID(E576,3,1)*1=3,$AC$71,$AB$71)</f>
        <v>1.5</v>
      </c>
      <c r="AX576" s="31">
        <f>IF(MID(E576,5,1)*1=1,$AE$71,$AD$71)</f>
        <v>1</v>
      </c>
      <c r="AY576" s="33">
        <f>IF(MID(E576,5,1)*1=2,$AG$71,$AF$71)</f>
        <v>1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184</v>
      </c>
      <c r="C577" s="31">
        <v>7</v>
      </c>
      <c r="D577" s="106" t="s">
        <v>10</v>
      </c>
      <c r="E577" s="2" t="s">
        <v>67</v>
      </c>
      <c r="F577" s="2" t="s">
        <v>149</v>
      </c>
      <c r="G577" s="2"/>
      <c r="H577" s="33"/>
      <c r="I577" s="173">
        <f>M577/AE577</f>
        <v>916.73030812298111</v>
      </c>
      <c r="J577" s="174">
        <f>AH577/AE577</f>
        <v>17.980329144021059</v>
      </c>
      <c r="K577" s="189">
        <f>RANK(I577,$I$76:$I$999)</f>
        <v>501</v>
      </c>
      <c r="L577" s="190" t="e">
        <f>RANK(I577,$I$76:$I$460)</f>
        <v>#N/A</v>
      </c>
      <c r="M577" s="173">
        <f>SUM(N577:R577)</f>
        <v>14632.746504464514</v>
      </c>
      <c r="N577" s="174">
        <f>T577*(1+(IF(($AG577+IF($D$62=1,15,0)+IF($F577="백어택",8,0))&gt;100,100,($AG577+IF($D$62=1,15,0)+IF($F577="백어택",8,0)))/100)*((($AI577+AY577)/100-1)))</f>
        <v>3658.1866261161285</v>
      </c>
      <c r="O577" s="174">
        <f>U577*(1+(IF(($AG577+IF($D$62=1,IF(AS577=15,0,15),0)+$AS577+IF($F577="백어택",8,0))&gt;100,100,($AG577+IF($D$62=1,IF(AS577=15,0,15),0)+$AS577+IF($F577="백어택",8,0)))/100)*((($AI577+$AY577)/100-1)))</f>
        <v>3658.1866261161285</v>
      </c>
      <c r="P577" s="174">
        <f>V577*(1+(IF(($AG577+IF($D$62=1,IF(AT577=15,0,15),0)+$AS577+IF($F577="백어택",8,0))&gt;100,100,($AG577+IF($D$62=1,IF(AT577=15,0,15),0)+$AS577+IF($F577="백어택",8,0)))/100)*((($AI577+$AY577)/100-1)))</f>
        <v>3658.1866261161285</v>
      </c>
      <c r="Q577" s="174">
        <f>W577*(1+(IF(($AG577+IF($D$62=1,IF(AU577=15,0,15),0)+$AS577+IF($F577="백어택",8,0))&gt;100,100,($AG577+IF($D$62=1,IF(AU577=15,0,15),0)+$AS577+IF($F577="백어택",8,0)))/100)*((($AI577+$AY577)/100-1)))</f>
        <v>3658.1866261161285</v>
      </c>
      <c r="R577" s="175">
        <f>X577*(1+(IF($D$57+AS577&gt;100,100,$D$57+AS577)/100)*(AI577/100-1))</f>
        <v>0</v>
      </c>
      <c r="S577" s="173">
        <f>SUM(T577:X577)</f>
        <v>9110.9321243609302</v>
      </c>
      <c r="T577" s="174">
        <f>AL577*AX577*IF(F577="백어택",1.2,1)/4</f>
        <v>2277.7330310902325</v>
      </c>
      <c r="U577" s="174">
        <f>T577</f>
        <v>2277.7330310902325</v>
      </c>
      <c r="V577" s="174">
        <f>U577</f>
        <v>2277.7330310902325</v>
      </c>
      <c r="W577" s="174">
        <f>V577</f>
        <v>2277.7330310902325</v>
      </c>
      <c r="X577" s="175">
        <f>AL577*IF(AU577=1,0,IF(AX577=1,AU577,0.324))</f>
        <v>0</v>
      </c>
      <c r="Y577" s="173">
        <f>SUM(Z577:AD577)</f>
        <v>25771.155274170953</v>
      </c>
      <c r="Z577" s="174">
        <f>T577*AI577/100</f>
        <v>6442.7888185427382</v>
      </c>
      <c r="AA577" s="174">
        <f>Z577</f>
        <v>6442.7888185427382</v>
      </c>
      <c r="AB577" s="174">
        <f>AA577</f>
        <v>6442.7888185427382</v>
      </c>
      <c r="AC577" s="174">
        <f>AB577</f>
        <v>6442.7888185427382</v>
      </c>
      <c r="AD577" s="175"/>
      <c r="AE577" s="173">
        <f>AO577*(1-$D$17/100)</f>
        <v>15.961888</v>
      </c>
      <c r="AF577" s="174">
        <f>AP577</f>
        <v>36</v>
      </c>
      <c r="AG577" s="174">
        <f>IF($D$57+AV577&gt;100,100,$D$57+AV577)</f>
        <v>25.143699999999999</v>
      </c>
      <c r="AH577" s="174">
        <f>AQ577</f>
        <v>287</v>
      </c>
      <c r="AI577" s="174">
        <f>$D$58+$D$19</f>
        <v>282.85969999999998</v>
      </c>
      <c r="AJ577" s="174">
        <f>10*AR577/(7-IF(AX577=1,0,3))</f>
        <v>1.4285714285714286</v>
      </c>
      <c r="AK577" s="174">
        <f>SUM(AL577:AN577)</f>
        <v>7592.4434369674418</v>
      </c>
      <c r="AL577" s="174">
        <f>(VLOOKUP(C577,$B$36:$AG$39,13,FALSE)+VLOOKUP(C577,$B$40:$AG$43,13,FALSE)*$D$54)*$D$59/100</f>
        <v>7592.4434369674418</v>
      </c>
      <c r="AM577" s="174"/>
      <c r="AN577" s="174"/>
      <c r="AO577" s="176">
        <v>16</v>
      </c>
      <c r="AP577" s="174">
        <v>36</v>
      </c>
      <c r="AQ577" s="175">
        <f>VLOOKUP(C577,$B$45:$AA$48,13,FALSE)</f>
        <v>287</v>
      </c>
      <c r="AR577" s="31">
        <f>IF(LEFT(E577,1)*1=1,$S$60,$R$60)</f>
        <v>1</v>
      </c>
      <c r="AS577" s="2">
        <f>IF(LEFT(E577,1)*1=2,$U$60,$T$60)</f>
        <v>0</v>
      </c>
      <c r="AT577" s="33">
        <f>IF(LEFT(E577,1)*1=3,$W$60,$V$60)</f>
        <v>0</v>
      </c>
      <c r="AU577" s="31">
        <f>IF(MID(E577,3,1)*1=1,$Y$60,$X$60)</f>
        <v>1</v>
      </c>
      <c r="AV577" s="2">
        <f>IF(MID(E577,3,1)*1=2,$AA$60,$Z$60)</f>
        <v>0</v>
      </c>
      <c r="AW577" s="33">
        <f>IF(MID(E577,3,1)*1=3,$AC$60,$AB$60)</f>
        <v>0</v>
      </c>
      <c r="AX577" s="31">
        <f>IF(MID(E577,5,1)*1=1,$AE$60,$AD$60)</f>
        <v>1</v>
      </c>
      <c r="AY577" s="33">
        <f>IF(MID(E577,5,1)*1=2,$AG$60,$AF$60)</f>
        <v>0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187</v>
      </c>
      <c r="C578" s="31">
        <v>7</v>
      </c>
      <c r="D578" s="106" t="s">
        <v>10</v>
      </c>
      <c r="E578" s="2" t="s">
        <v>148</v>
      </c>
      <c r="F578" s="2" t="s">
        <v>149</v>
      </c>
      <c r="G578" s="2"/>
      <c r="H578" s="33"/>
      <c r="I578" s="173">
        <f>M578/AE578</f>
        <v>916.73030812298111</v>
      </c>
      <c r="J578" s="174">
        <f>AH578/AE578</f>
        <v>17.980329144021059</v>
      </c>
      <c r="K578" s="189">
        <f>RANK(I578,$I$76:$I$999)</f>
        <v>501</v>
      </c>
      <c r="L578" s="190" t="e">
        <f>RANK(I578,$I$76:$I$460)</f>
        <v>#N/A</v>
      </c>
      <c r="M578" s="173">
        <f>SUM(N578:R578)</f>
        <v>14632.746504464514</v>
      </c>
      <c r="N578" s="174">
        <f>T578*(1+(IF(($AG578+IF($D$62=1,15,0)+IF($F578="백어택",8,0))&gt;100,100,($AG578+IF($D$62=1,15,0)+IF($F578="백어택",8,0)))/100)*((($AI578+AY578)/100-1)))</f>
        <v>3658.1866261161285</v>
      </c>
      <c r="O578" s="174">
        <f>U578*(1+(IF(($AG578+IF($D$62=1,IF(AS578=15,0,15),0)+$AS578+IF($F578="백어택",8,0))&gt;100,100,($AG578+IF($D$62=1,IF(AS578=15,0,15),0)+$AS578+IF($F578="백어택",8,0)))/100)*((($AI578+$AY578)/100-1)))</f>
        <v>3658.1866261161285</v>
      </c>
      <c r="P578" s="174">
        <f>V578*(1+(IF(($AG578+IF($D$62=1,IF(AT578=15,0,15),0)+$AS578+IF($F578="백어택",8,0))&gt;100,100,($AG578+IF($D$62=1,IF(AT578=15,0,15),0)+$AS578+IF($F578="백어택",8,0)))/100)*((($AI578+$AY578)/100-1)))</f>
        <v>3658.1866261161285</v>
      </c>
      <c r="Q578" s="174">
        <f>W578*(1+(IF(($AG578+IF($D$62=1,IF(AU578=15,0,15),0)+$AS578+IF($F578="백어택",8,0))&gt;100,100,($AG578+IF($D$62=1,IF(AU578=15,0,15),0)+$AS578+IF($F578="백어택",8,0)))/100)*((($AI578+$AY578)/100-1)))</f>
        <v>3658.1866261161285</v>
      </c>
      <c r="R578" s="175">
        <f>X578*(1+(IF($D$57+AS578&gt;100,100,$D$57+AS578)/100)*(AI578/100-1))</f>
        <v>0</v>
      </c>
      <c r="S578" s="173">
        <f>SUM(T578:X578)</f>
        <v>9110.9321243609302</v>
      </c>
      <c r="T578" s="174">
        <f>AL578*AX578*IF(F578="백어택",1.2,1)/4</f>
        <v>2277.7330310902325</v>
      </c>
      <c r="U578" s="174">
        <f>T578</f>
        <v>2277.7330310902325</v>
      </c>
      <c r="V578" s="174">
        <f>U578</f>
        <v>2277.7330310902325</v>
      </c>
      <c r="W578" s="174">
        <f>V578</f>
        <v>2277.7330310902325</v>
      </c>
      <c r="X578" s="175">
        <f>AL578*IF(AU578=1,0,IF(AX578=1,AU578,0.324))</f>
        <v>0</v>
      </c>
      <c r="Y578" s="173">
        <f>SUM(Z578:AD578)</f>
        <v>25771.155274170953</v>
      </c>
      <c r="Z578" s="174">
        <f>T578*AI578/100</f>
        <v>6442.7888185427382</v>
      </c>
      <c r="AA578" s="174">
        <f>Z578</f>
        <v>6442.7888185427382</v>
      </c>
      <c r="AB578" s="174">
        <f>AA578</f>
        <v>6442.7888185427382</v>
      </c>
      <c r="AC578" s="174">
        <f>AB578</f>
        <v>6442.7888185427382</v>
      </c>
      <c r="AD578" s="175"/>
      <c r="AE578" s="173">
        <f>AO578*(1-$D$17/100)</f>
        <v>15.961888</v>
      </c>
      <c r="AF578" s="174">
        <f>AP578</f>
        <v>36</v>
      </c>
      <c r="AG578" s="174">
        <f>IF($D$57+AV578&gt;100,100,$D$57+AV578)</f>
        <v>25.143699999999999</v>
      </c>
      <c r="AH578" s="174">
        <f>AQ578</f>
        <v>287</v>
      </c>
      <c r="AI578" s="174">
        <f>$D$58+$D$19</f>
        <v>282.85969999999998</v>
      </c>
      <c r="AJ578" s="174">
        <f>10*AR578/(7-IF(AX578=1,0,3))</f>
        <v>1.2142857142857142</v>
      </c>
      <c r="AK578" s="174">
        <f>SUM(AL578:AN578)</f>
        <v>7592.4434369674418</v>
      </c>
      <c r="AL578" s="174">
        <f>(VLOOKUP(C578,$B$36:$AG$39,13,FALSE)+VLOOKUP(C578,$B$40:$AG$43,13,FALSE)*$D$54)*$D$59/100</f>
        <v>7592.4434369674418</v>
      </c>
      <c r="AM578" s="174"/>
      <c r="AN578" s="174"/>
      <c r="AO578" s="176">
        <v>16</v>
      </c>
      <c r="AP578" s="174">
        <v>36</v>
      </c>
      <c r="AQ578" s="175">
        <f>VLOOKUP(C578,$B$45:$AA$48,13,FALSE)</f>
        <v>287</v>
      </c>
      <c r="AR578" s="31">
        <f>IF(LEFT(E578,1)*1=1,$S$60,$R$60)</f>
        <v>0.85</v>
      </c>
      <c r="AS578" s="2">
        <f>IF(LEFT(E578,1)*1=2,$U$60,$T$60)</f>
        <v>0</v>
      </c>
      <c r="AT578" s="33">
        <f>IF(LEFT(E578,1)*1=3,$W$60,$V$60)</f>
        <v>0</v>
      </c>
      <c r="AU578" s="31">
        <f>IF(MID(E578,3,1)*1=1,$Y$60,$X$60)</f>
        <v>1</v>
      </c>
      <c r="AV578" s="2">
        <f>IF(MID(E578,3,1)*1=2,$AA$60,$Z$60)</f>
        <v>0</v>
      </c>
      <c r="AW578" s="33">
        <f>IF(MID(E578,3,1)*1=3,$AC$60,$AB$60)</f>
        <v>0</v>
      </c>
      <c r="AX578" s="31">
        <f>IF(MID(E578,5,1)*1=1,$AE$60,$AD$60)</f>
        <v>1</v>
      </c>
      <c r="AY578" s="33">
        <f>IF(MID(E578,5,1)*1=2,$AG$60,$AF$60)</f>
        <v>0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69</v>
      </c>
      <c r="C579" s="31">
        <v>10</v>
      </c>
      <c r="D579" s="106" t="s">
        <v>4</v>
      </c>
      <c r="E579" s="2" t="s">
        <v>141</v>
      </c>
      <c r="F579" s="2"/>
      <c r="G579" s="2" t="s">
        <v>172</v>
      </c>
      <c r="H579" s="33"/>
      <c r="I579" s="173">
        <f>M579/AE579</f>
        <v>916.07591584740408</v>
      </c>
      <c r="J579" s="174">
        <f>AH579/AE579</f>
        <v>29.152775243964456</v>
      </c>
      <c r="K579" s="189">
        <f>RANK(I579,$I$76:$I$999)</f>
        <v>503</v>
      </c>
      <c r="L579" s="190" t="e">
        <f>RANK(I579,$I$76:$I$460)</f>
        <v>#N/A</v>
      </c>
      <c r="M579" s="173">
        <f>SUM(N579:R579)</f>
        <v>10966.725876190267</v>
      </c>
      <c r="N579" s="174">
        <f>T579*(1+(IF((AG579+IF($D$62=1,15,0)+AT579+IF(F579="백어택",8,0))&gt;100,100,(AG579+IF($D$62=1,15,0)+AT579+IF(F579="백어택",8,0)))/100)*((AI579/100-1)))</f>
        <v>1084.7527352565114</v>
      </c>
      <c r="O579" s="174">
        <f>U579*(1+(IF((AG579+IF($D$62=1,15,0)+AX579+IF(F579="백어택",8,0))&gt;100,100,(AG579+IF($D$62=1,15,0)+AX579+IF(F579="백어택",8,0)))/100)*(AI579/100-1))</f>
        <v>9881.9731409337546</v>
      </c>
      <c r="P579" s="174"/>
      <c r="Q579" s="174"/>
      <c r="R579" s="175"/>
      <c r="S579" s="173">
        <f>SUM(T579:X579)</f>
        <v>4905.5460375969924</v>
      </c>
      <c r="T579" s="174">
        <f>AL579*IF(F579="백어택",1.2,1)</f>
        <v>743.09485418136262</v>
      </c>
      <c r="U579" s="174">
        <f>AM579*AW579*AY579*IF(F579="백어택",1.2,1)</f>
        <v>4162.4511834156301</v>
      </c>
      <c r="V579" s="174"/>
      <c r="W579" s="174"/>
      <c r="X579" s="175"/>
      <c r="Y579" s="173">
        <f>SUM(Z579:AD579)</f>
        <v>10546.923980833533</v>
      </c>
      <c r="Z579" s="174">
        <f>T579*$D$58/100</f>
        <v>1597.6539364899297</v>
      </c>
      <c r="AA579" s="174">
        <f>U579*$D$58/100</f>
        <v>8949.2700443436042</v>
      </c>
      <c r="AB579" s="174"/>
      <c r="AC579" s="174"/>
      <c r="AD579" s="175"/>
      <c r="AE579" s="173">
        <f>AO579*(1-$D$17/100)</f>
        <v>11.971416</v>
      </c>
      <c r="AF579" s="174">
        <f>AP579</f>
        <v>36</v>
      </c>
      <c r="AG579" s="174">
        <f>IF($D$57&gt;100,100,$D$57)</f>
        <v>25.143699999999999</v>
      </c>
      <c r="AH579" s="174">
        <f>AQ579</f>
        <v>349</v>
      </c>
      <c r="AI579" s="174">
        <f>$D$58+$D$19</f>
        <v>282.85969999999998</v>
      </c>
      <c r="AJ579" s="174">
        <f>10/IF(AY579=1,5,4)</f>
        <v>2</v>
      </c>
      <c r="AK579" s="174">
        <f>SUM(AL579:AN579)</f>
        <v>3716.2742709068129</v>
      </c>
      <c r="AL579" s="174">
        <f>(VLOOKUP(C579,$B$36:$AG$39,4,FALSE)+VLOOKUP(C579,$B$40:$AG$43,4,FALSE)*$D$54)*$D$59/100</f>
        <v>743.09485418136262</v>
      </c>
      <c r="AM579" s="174">
        <f>(VLOOKUP(C579,$B$36:$AG$39,5,FALSE)+VLOOKUP(C579,$B$40:$AG$43,5,FALSE)*$D$54)*$D$59/100</f>
        <v>2973.1794167254502</v>
      </c>
      <c r="AN579" s="174"/>
      <c r="AO579" s="176">
        <v>12</v>
      </c>
      <c r="AP579" s="174">
        <v>36</v>
      </c>
      <c r="AQ579" s="175">
        <f>VLOOKUP(C579,$B$45:$AA$48,4,FALSE)</f>
        <v>349</v>
      </c>
      <c r="AR579" s="31">
        <f>IF(LEFT(E579,1)*1=1,$S$54,$R$54)</f>
        <v>0</v>
      </c>
      <c r="AS579" s="2">
        <f>IF(LEFT(E579,1)*1=2,$U$54,$T$54)</f>
        <v>0</v>
      </c>
      <c r="AT579" s="33">
        <f>IF(LEFT(E579,1)*1=3,$W$54,$V$54)</f>
        <v>0</v>
      </c>
      <c r="AU579" s="31">
        <f>IF(MID(E579,3,1)*1=1,$Y$54,$X$54)</f>
        <v>0</v>
      </c>
      <c r="AV579" s="2">
        <f>IF(MID(E579,3,1)*1=2,$AA$54,$Z$54)</f>
        <v>0</v>
      </c>
      <c r="AW579" s="33">
        <f>IF(MID(E579,3,1)*1=3,$AC$54,$AB$54)</f>
        <v>1.4</v>
      </c>
      <c r="AX579" s="31">
        <f>IF(MID(E579,5,1)*1=1,$AE$54,$AD$54)</f>
        <v>50</v>
      </c>
      <c r="AY579" s="33">
        <f>IF(MID(E579,5,1)*1=2,$AG$54,$AF$54)</f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405</v>
      </c>
      <c r="C580" s="31">
        <v>4</v>
      </c>
      <c r="D580" s="111" t="s">
        <v>8</v>
      </c>
      <c r="E580" s="2" t="s">
        <v>148</v>
      </c>
      <c r="F580" s="2"/>
      <c r="G580" s="2"/>
      <c r="H580" s="33" t="s">
        <v>81</v>
      </c>
      <c r="I580" s="173">
        <f>M580/AE580</f>
        <v>915.72154936582911</v>
      </c>
      <c r="J580" s="174">
        <f>AH580/AE580</f>
        <v>10.730881255879313</v>
      </c>
      <c r="K580" s="189">
        <f>RANK(I580,$I$76:$I$999)</f>
        <v>504</v>
      </c>
      <c r="L580" s="190">
        <f>RANK(I580,$I$461:$I$888)</f>
        <v>120</v>
      </c>
      <c r="M580" s="173">
        <f>SUM(N580:R580)</f>
        <v>16981.698331994801</v>
      </c>
      <c r="N580" s="174">
        <f>T580*(1+(IF((AG580+IF($D$62=1,15,0)+IF(F580="백어택",8,0))&gt;100,100,AG580+IF($D$62=1,15,0)+IF(F580="백어택",8,0))/100)*($D$58/100-1))</f>
        <v>7470.4697137055</v>
      </c>
      <c r="O580" s="174">
        <f>U580*(1+((IF(AG580+IF($D$62=1,15,0)+IF(F580="백어택",8,0)&gt;100,100,AG580+IF($D$62=1,15,0)+IF(F580="백어택",8,0))/100)*(AI580/100-1)))</f>
        <v>9511.2286182893004</v>
      </c>
      <c r="P580" s="174">
        <f>V580*(1+(IF(AG580+IF($D$62=1,15,0)+IF(F580="백어택",8,0)&gt;100,100,AG580+IF($D$62=1,15,0)+IF(F580="백어택",8,0))/100)*(AI580/100-1))</f>
        <v>0</v>
      </c>
      <c r="Q580" s="174"/>
      <c r="R580" s="175"/>
      <c r="S580" s="173">
        <f>SUM(T580:X580)</f>
        <v>13172.760921114263</v>
      </c>
      <c r="T580" s="174">
        <f>AL580*IF(H580="근접",AR580,1)*AU580*AY580*IF(F580="백어택",1.2,1)</f>
        <v>5794.8686629099875</v>
      </c>
      <c r="U580" s="174">
        <f>AM580*IF(H580="근접",AR580,1)*AU580*AY580*IF(F580="백어택",1.2,1)</f>
        <v>7377.892258204276</v>
      </c>
      <c r="V580" s="174">
        <f>IF(AX580=1,0,AM580*IF(H580="근접",AR580,1)*AU580*AY580)*IF(F580="백어택",1.2,1)</f>
        <v>0</v>
      </c>
      <c r="W580" s="174"/>
      <c r="X580" s="175"/>
      <c r="Y580" s="173">
        <f>SUM(Z580:AD580)</f>
        <v>28321.435980395669</v>
      </c>
      <c r="Z580" s="174">
        <f>T580*$D$58/100</f>
        <v>12458.967625256475</v>
      </c>
      <c r="AA580" s="174">
        <f>U580*AI580/100</f>
        <v>15862.468355139194</v>
      </c>
      <c r="AB580" s="174">
        <f>V580*AI580/100</f>
        <v>0</v>
      </c>
      <c r="AC580" s="174"/>
      <c r="AD580" s="175"/>
      <c r="AE580" s="173">
        <f>AO580*(1-$D$20/100)*(1-$D$17/100)-AW580</f>
        <v>18.544609268784001</v>
      </c>
      <c r="AF580" s="174">
        <f>AP580</f>
        <v>36</v>
      </c>
      <c r="AG580" s="174">
        <f>IF($D$57&gt;100,100,$D$57)</f>
        <v>25.143699999999999</v>
      </c>
      <c r="AH580" s="174">
        <f>IF(AX580=1,AQ580,AQ580*1.4)</f>
        <v>199</v>
      </c>
      <c r="AI580" s="174">
        <f>$D$58</f>
        <v>215</v>
      </c>
      <c r="AJ580" s="174">
        <f>10/6/AX580</f>
        <v>1.6666666666666667</v>
      </c>
      <c r="AK580" s="174">
        <f>SUM(AL580:AN580)</f>
        <v>10977.300767595221</v>
      </c>
      <c r="AL580" s="174">
        <f>(IF(H580="근접",$D$61*(VLOOKUP(C580,$B$36:$AG$39,9,FALSE)+VLOOKUP(C580,$B$40:$AG$43,9,FALSE)*$D$54),$D$60*(VLOOKUP(C580,$B$36:$AG$39,9,FALSE)+VLOOKUP(C580,$B$40:$AG$43,9,FALSE)*$D$54)))*$D$59/100</f>
        <v>4829.0572190916564</v>
      </c>
      <c r="AM580" s="174">
        <f>(IF(H580="근접",$D$61*(VLOOKUP(C580,$B$36:$AG$39,10,FALSE)+VLOOKUP(C580,$B$40:$AG$43,10,FALSE)*$D$54),$D$60*(VLOOKUP(C580,$B$36:$AG$39,10,FALSE)+VLOOKUP(C580,$B$40:$AG$43,10,FALSE)*$D$54)))*$D$59/100</f>
        <v>6148.2435485035639</v>
      </c>
      <c r="AN580" s="174"/>
      <c r="AO580" s="176">
        <v>24</v>
      </c>
      <c r="AP580" s="174">
        <v>36</v>
      </c>
      <c r="AQ580" s="175">
        <f>VLOOKUP(C580,$B$45:$AA$48,9,FALSE)</f>
        <v>199</v>
      </c>
      <c r="AR580" s="31">
        <f>IF(LEFT(E580,1)*1=1,$S$58,$R$58)</f>
        <v>1.2</v>
      </c>
      <c r="AS580" s="2">
        <f>IF(LEFT(E580,1)*1=2,$U$58,$T$58)</f>
        <v>0</v>
      </c>
      <c r="AT580" s="33">
        <f>IF(LEFT(E580,1)*1=3,$W$58,$V$58)</f>
        <v>0</v>
      </c>
      <c r="AU580" s="31">
        <f>IF(MID(E580,3,1)*1=1,$Y$58,$X$58)</f>
        <v>1</v>
      </c>
      <c r="AV580" s="2">
        <f>IF(MID(E580,3,1)*1=2,$AA$58,$Z$58)</f>
        <v>0</v>
      </c>
      <c r="AW580" s="33">
        <f>IF(MID(E580,3,1)*1=3,$AC$58,$AB$58)</f>
        <v>0</v>
      </c>
      <c r="AX580" s="31">
        <f>IF(MID(E580,5,1)*1=1,$AE$58,$AD$58)</f>
        <v>1</v>
      </c>
      <c r="AY580" s="33">
        <f>IF(MID(E580,5,1)*1=2,$AG$58,$AF$58)</f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807</v>
      </c>
      <c r="C581" s="31">
        <v>7</v>
      </c>
      <c r="D581" s="111" t="s">
        <v>21</v>
      </c>
      <c r="E581" s="2" t="s">
        <v>79</v>
      </c>
      <c r="F581" s="2" t="s">
        <v>149</v>
      </c>
      <c r="G581" s="2"/>
      <c r="H581" s="33"/>
      <c r="I581" s="173">
        <f>M581/AE581</f>
        <v>913.34743493072835</v>
      </c>
      <c r="J581" s="174">
        <f>AH581/AE581</f>
        <v>16.4648027309639</v>
      </c>
      <c r="K581" s="189">
        <f>RANK(I581,$I$76:$I$999)</f>
        <v>505</v>
      </c>
      <c r="L581" s="190">
        <f>RANK(I581,$I$461:$I$888)</f>
        <v>121</v>
      </c>
      <c r="M581" s="173">
        <f>SUM(N581:R581)</f>
        <v>25406.506961154719</v>
      </c>
      <c r="N581" s="174">
        <f>T581*(1+(IF((AG581+IF($D$62=1,15,0)+IF(F581="백어택",8,0))&gt;100,100,AG581+IF($D$62=1,15,0)+IF(F581="백어택",8,0))/100)*(AI581/100-1))</f>
        <v>21986.223839876984</v>
      </c>
      <c r="O581" s="174"/>
      <c r="P581" s="174"/>
      <c r="Q581" s="174"/>
      <c r="R581" s="175">
        <f>X581*(1+(IF((AG581+IF($D$62=1,15,0))&gt;100,100,AG581+IF($D$62=1,15,0))/100)*(AI581/100-1))</f>
        <v>3420.2831212777337</v>
      </c>
      <c r="S581" s="173">
        <f>SUM(T581:X581)</f>
        <v>18571.876422960289</v>
      </c>
      <c r="T581" s="174">
        <f>AL581*AW581*AX581*AY581*IF(F581="백어택",1.2,1)</f>
        <v>15918.751219680247</v>
      </c>
      <c r="U581" s="174"/>
      <c r="V581" s="174"/>
      <c r="W581" s="174"/>
      <c r="X581" s="175">
        <f>AL581*AS581+IF(AX581=1,AL581*AU581,AL581*AU581*2)</f>
        <v>2653.1252032800417</v>
      </c>
      <c r="Y581" s="173">
        <f>SUM(Z581:AD581)</f>
        <v>39929.534309364622</v>
      </c>
      <c r="Z581" s="174">
        <f>T581*$D$58/100</f>
        <v>34225.315122312531</v>
      </c>
      <c r="AA581" s="174"/>
      <c r="AB581" s="174"/>
      <c r="AC581" s="174"/>
      <c r="AD581" s="175">
        <f>X581*$D$58/100</f>
        <v>5704.2191870520892</v>
      </c>
      <c r="AE581" s="173">
        <f>AO581*(1-$D$20/100)*(1-$D$17/100)-AR581</f>
        <v>27.816913903176005</v>
      </c>
      <c r="AF581" s="174">
        <f>AP581</f>
        <v>36</v>
      </c>
      <c r="AG581" s="174">
        <f>IF($D$57&gt;100,100,$D$57)</f>
        <v>25.143699999999999</v>
      </c>
      <c r="AH581" s="174">
        <f>AQ581</f>
        <v>458</v>
      </c>
      <c r="AI581" s="174">
        <f>$D$58</f>
        <v>215</v>
      </c>
      <c r="AJ581" s="174">
        <f>10/6</f>
        <v>1.6666666666666667</v>
      </c>
      <c r="AK581" s="174">
        <f>SUM(AL581:AN581)</f>
        <v>13265.626016400207</v>
      </c>
      <c r="AL581" s="174">
        <f>(VLOOKUP(C581,$B$36:$AG$39,31,FALSE)+VLOOKUP(C581,$B$40:$AG$43,31,FALSE)*$D$54)*$D$59/100</f>
        <v>13265.626016400207</v>
      </c>
      <c r="AM581" s="174"/>
      <c r="AN581" s="174"/>
      <c r="AO581" s="176">
        <v>36</v>
      </c>
      <c r="AP581" s="174">
        <v>36</v>
      </c>
      <c r="AQ581" s="175">
        <f>VLOOKUP(C581,$B$45:$AG$48,31,FALSE)</f>
        <v>458</v>
      </c>
      <c r="AR581" s="31">
        <f>IF(LEFT(E581,1)*1=1,$S$71,$R$71)</f>
        <v>0</v>
      </c>
      <c r="AS581" s="2">
        <f>IF(LEFT(E581,1)*1=2,$U$71,$T$71)</f>
        <v>0.2</v>
      </c>
      <c r="AT581" s="33">
        <f>IF(LEFT(E581,1)*1=3,$W$71,$V$71)</f>
        <v>0</v>
      </c>
      <c r="AU581" s="31">
        <f>IF(MID(E581,3,1)*1=1,$Y$71,$X$71)</f>
        <v>0</v>
      </c>
      <c r="AV581" s="2">
        <f>IF(MID(E581,3,1)*1=2,$AA$71,$Z$71)</f>
        <v>0</v>
      </c>
      <c r="AW581" s="33">
        <f>IF(MID(E581,3,1)*1=3,$AC$71,$AB$71)</f>
        <v>1</v>
      </c>
      <c r="AX581" s="31">
        <f>IF(MID(E581,5,1)*1=1,$AE$71,$AD$71)</f>
        <v>1</v>
      </c>
      <c r="AY581" s="33">
        <f>IF(MID(E581,5,1)*1=2,$AG$71,$AF$71)</f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229</v>
      </c>
      <c r="C582" s="31">
        <v>10</v>
      </c>
      <c r="D582" s="106" t="s">
        <v>13</v>
      </c>
      <c r="E582" s="2" t="s">
        <v>136</v>
      </c>
      <c r="F582" s="2"/>
      <c r="G582" s="2"/>
      <c r="H582" s="33"/>
      <c r="I582" s="173">
        <f>M582/AE582</f>
        <v>909.86086202438105</v>
      </c>
      <c r="J582" s="174">
        <f>AH582/AE582</f>
        <v>21.760166048861723</v>
      </c>
      <c r="K582" s="189">
        <f>RANK(I582,$I$76:$I$999)</f>
        <v>506</v>
      </c>
      <c r="L582" s="190" t="e">
        <f>RANK(I582,$I$76:$I$460)</f>
        <v>#N/A</v>
      </c>
      <c r="M582" s="173">
        <f>SUM(N582:R582)</f>
        <v>21784.645762824934</v>
      </c>
      <c r="N582" s="174">
        <f>T582*(1+(IF((AG582+IF($D$62=1,15,0)+IF(F582="백어택",8,0))&gt;100,100,(AG582+IF($D$62=1,15,0)+IF(F582="백어택",8,0)))/100)*((AI582/100-1)))</f>
        <v>10640.585432304315</v>
      </c>
      <c r="O582" s="174">
        <f>U582*(1+IF($D$57+IF($D$62=1,15,0)&gt;100,100,$D$57+IF($D$62=1,15,0))/100*($D$58/100-1))</f>
        <v>6857.8832803203804</v>
      </c>
      <c r="P582" s="174"/>
      <c r="Q582" s="174"/>
      <c r="R582" s="175">
        <f>X582*(1+IF($D$57+IF($D$62=1,15,0)&gt;100,100,$D$57+IF($D$62=1,15,0))/100*($D$58/100-1))</f>
        <v>4286.1770502002382</v>
      </c>
      <c r="S582" s="173">
        <f>SUM(T582:X582)</f>
        <v>15933.671190844774</v>
      </c>
      <c r="T582" s="174">
        <f>AL582*AY582</f>
        <v>7289.185842294969</v>
      </c>
      <c r="U582" s="174">
        <f>AM582*AU582*AW582</f>
        <v>5319.6832914152646</v>
      </c>
      <c r="V582" s="174"/>
      <c r="W582" s="174"/>
      <c r="X582" s="175">
        <f>IF(AU582=1,0,U582*0.625)</f>
        <v>3324.8020571345405</v>
      </c>
      <c r="Y582" s="173">
        <f>SUM(Z582:AD582)</f>
        <v>34257.393060316259</v>
      </c>
      <c r="Z582" s="174">
        <f>T582*$D$58/100</f>
        <v>15671.749560934184</v>
      </c>
      <c r="AA582" s="174">
        <f>U582*$D$58/100</f>
        <v>11437.319076542819</v>
      </c>
      <c r="AB582" s="174"/>
      <c r="AC582" s="174"/>
      <c r="AD582" s="175">
        <f>X582*$D$58/100</f>
        <v>7148.3244228392614</v>
      </c>
      <c r="AE582" s="173">
        <f>AO582*(1-$D$17/100)</f>
        <v>23.942831999999999</v>
      </c>
      <c r="AF582" s="174">
        <f>AP582</f>
        <v>36</v>
      </c>
      <c r="AG582" s="174">
        <f>IF($D$57+AT582&gt;100,100,$D$57+AT582)</f>
        <v>25.143699999999999</v>
      </c>
      <c r="AH582" s="174">
        <f>AQ582</f>
        <v>521</v>
      </c>
      <c r="AI582" s="174">
        <f>$D$58+$D$19</f>
        <v>282.85969999999998</v>
      </c>
      <c r="AJ582" s="174">
        <f>10/IF(AY582=1,2.5,2)</f>
        <v>4</v>
      </c>
      <c r="AK582" s="174">
        <f>SUM(AL582:AN582)</f>
        <v>11381.249912614403</v>
      </c>
      <c r="AL582" s="174">
        <f>(VLOOKUP(C582,$B$36:$AG$39,17,FALSE)+VLOOKUP(C582,$B$40:$AG$43,17,FALSE)*$D$54)*$D$59/100</f>
        <v>7289.185842294969</v>
      </c>
      <c r="AM582" s="174">
        <f>(VLOOKUP(C582,$B$36:$AG$39,18,FALSE)+VLOOKUP(C582,$B$40:$AG$43,18,FALSE)*$D$54)*$D$59/100</f>
        <v>4092.064070319434</v>
      </c>
      <c r="AN582" s="174"/>
      <c r="AO582" s="176">
        <v>24</v>
      </c>
      <c r="AP582" s="174">
        <v>36</v>
      </c>
      <c r="AQ582" s="175">
        <f>VLOOKUP(C582,$B$45:$AA$48,17,FALSE)</f>
        <v>521</v>
      </c>
      <c r="AR582" s="31">
        <f>IF(LEFT(E582,1)*1=1,$S$63,$R$63)</f>
        <v>0</v>
      </c>
      <c r="AS582" s="2">
        <f>IF(LEFT(E582,1)*1=2,$U$63,$T$63)</f>
        <v>0</v>
      </c>
      <c r="AT582" s="33">
        <f>IF(LEFT(E582,1)*1=3,$W$63,$V$63)</f>
        <v>0</v>
      </c>
      <c r="AU582" s="31">
        <f>IF(MID(E582,3,1)*1=1,$Y$63,$X$63)</f>
        <v>1.3</v>
      </c>
      <c r="AV582" s="2">
        <f>IF(MID(E582,3,1)*1=2,$AA$63,$Z$63)</f>
        <v>0</v>
      </c>
      <c r="AW582" s="33">
        <f>IF(MID(E582,3,1)*1=3,$AC$63,$AB$63)</f>
        <v>1</v>
      </c>
      <c r="AX582" s="31">
        <f>IF(MID(E582,5,1)*1=1,$AE$63,$AD$63)</f>
        <v>0</v>
      </c>
      <c r="AY582" s="33">
        <f>IF(MID(E582,5,1)*1=2,$AG$63,$AF$63)</f>
        <v>1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455</v>
      </c>
      <c r="C583" s="31">
        <v>10</v>
      </c>
      <c r="D583" s="111" t="s">
        <v>8</v>
      </c>
      <c r="E583" s="2" t="s">
        <v>92</v>
      </c>
      <c r="F583" s="2" t="s">
        <v>149</v>
      </c>
      <c r="G583" s="2" t="s">
        <v>231</v>
      </c>
      <c r="H583" s="33" t="s">
        <v>80</v>
      </c>
      <c r="I583" s="173">
        <f>M583/AE583</f>
        <v>906.90218047159601</v>
      </c>
      <c r="J583" s="174">
        <f>AH583/AE583</f>
        <v>28.094417760367445</v>
      </c>
      <c r="K583" s="189">
        <f>RANK(I583,$I$76:$I$999)</f>
        <v>508</v>
      </c>
      <c r="L583" s="190">
        <f>RANK(I583,$I$461:$I$888)</f>
        <v>123</v>
      </c>
      <c r="M583" s="173">
        <f>SUM(N583:R583)</f>
        <v>16818.14658185398</v>
      </c>
      <c r="N583" s="174">
        <f>T583*(1+(IF((AG583+IF($D$62=1,15,0)+IF(F583="백어택",8,0))&gt;100,100,AG583+IF($D$62=1,15,0)+IF(F583="백어택",8,0))/100)*($D$58/100-1))</f>
        <v>7397.6573280484863</v>
      </c>
      <c r="O583" s="174">
        <f>U583*(1+((IF(AG583+IF($D$62=1,15,0)+IF(F583="백어택",8,0)&gt;100,100,AG583+IF($D$62=1,15,0)+IF(F583="백어택",8,0))/100)*(AI583/100-1)))</f>
        <v>9420.4892538054955</v>
      </c>
      <c r="P583" s="174">
        <f>V583*(1+(IF(AG583+IF($D$62=1,15,0)+IF(F583="백어택",8,0)&gt;100,100,AG583+IF($D$62=1,15,0)+IF(F583="백어택",8,0))/100)*(AI583/100-1))</f>
        <v>0</v>
      </c>
      <c r="Q583" s="174"/>
      <c r="R583" s="175"/>
      <c r="S583" s="173">
        <f>SUM(T583:X583)</f>
        <v>12176.892829002838</v>
      </c>
      <c r="T583" s="174">
        <f>AL583*IF(H583="근접",AR583,1)*AU583*AY583*IF(F583="백어택",1.2,1)</f>
        <v>5356.1478983972384</v>
      </c>
      <c r="U583" s="174">
        <f>AM583*IF(H583="근접",AR583,1)*AU583*AY583*IF(F583="백어택",1.2,1)</f>
        <v>6820.7449306055996</v>
      </c>
      <c r="V583" s="174">
        <f>IF(AX583=1,0,AM583*IF(H583="근접",AR583,1)*AU583*AY583)*IF(F583="백어택",1.2,1)</f>
        <v>0</v>
      </c>
      <c r="W583" s="174"/>
      <c r="X583" s="175"/>
      <c r="Y583" s="173">
        <f>SUM(Z583:AD583)</f>
        <v>26180.319582356104</v>
      </c>
      <c r="Z583" s="174">
        <f>T583*$D$58/100</f>
        <v>11515.717981554062</v>
      </c>
      <c r="AA583" s="174">
        <f>U583*AI583/100</f>
        <v>14664.60160080204</v>
      </c>
      <c r="AB583" s="174">
        <f>V583*AI583/100</f>
        <v>0</v>
      </c>
      <c r="AC583" s="174"/>
      <c r="AD583" s="175"/>
      <c r="AE583" s="173">
        <f>AO583*(1-$D$20/100)*(1-$D$17/100)-AW583</f>
        <v>18.544609268784001</v>
      </c>
      <c r="AF583" s="174">
        <f>AP583</f>
        <v>36</v>
      </c>
      <c r="AG583" s="174">
        <f>IF($D$57&gt;100,100,$D$57)</f>
        <v>25.143699999999999</v>
      </c>
      <c r="AH583" s="174">
        <f>IF(AX583=1,AQ583,AQ583*1.4)</f>
        <v>521</v>
      </c>
      <c r="AI583" s="174">
        <f>$D$58</f>
        <v>215</v>
      </c>
      <c r="AJ583" s="174">
        <f>10/6/AX583</f>
        <v>1.6666666666666667</v>
      </c>
      <c r="AK583" s="174">
        <f>SUM(AL583:AN583)</f>
        <v>5637.4503837976099</v>
      </c>
      <c r="AL583" s="174">
        <f>(IF(H583="근접",$D$61*(VLOOKUP(C583,$B$36:$AG$39,9,FALSE)+VLOOKUP(C583,$B$40:$AG$43,9,FALSE)*$D$54),$D$60*(VLOOKUP(C583,$B$36:$AG$39,9,FALSE)+VLOOKUP(C583,$B$40:$AG$43,9,FALSE)*$D$54)))*$D$59/100</f>
        <v>2479.6981011098324</v>
      </c>
      <c r="AM583" s="174">
        <f>(IF(H583="근접",$D$61*(VLOOKUP(C583,$B$36:$AG$39,10,FALSE)+VLOOKUP(C583,$B$40:$AG$43,10,FALSE)*$D$54),$D$60*(VLOOKUP(C583,$B$36:$AG$39,10,FALSE)+VLOOKUP(C583,$B$40:$AG$43,10,FALSE)*$D$54)))*$D$59/100</f>
        <v>3157.7522826877776</v>
      </c>
      <c r="AN583" s="174"/>
      <c r="AO583" s="176">
        <v>24</v>
      </c>
      <c r="AP583" s="174">
        <v>36</v>
      </c>
      <c r="AQ583" s="175">
        <f>VLOOKUP(C583,$B$45:$AA$48,9,FALSE)</f>
        <v>521</v>
      </c>
      <c r="AR583" s="31">
        <f>IF(LEFT(E583,1)*1=1,$S$58,$R$58)</f>
        <v>1</v>
      </c>
      <c r="AS583" s="2">
        <f>IF(LEFT(E583,1)*1=2,$U$58,$T$58)</f>
        <v>0</v>
      </c>
      <c r="AT583" s="33">
        <f>IF(LEFT(E583,1)*1=3,$W$58,$V$58)</f>
        <v>0</v>
      </c>
      <c r="AU583" s="31">
        <f>IF(MID(E583,3,1)*1=1,$Y$58,$X$58)</f>
        <v>1</v>
      </c>
      <c r="AV583" s="2">
        <f>IF(MID(E583,3,1)*1=2,$AA$58,$Z$58)</f>
        <v>0</v>
      </c>
      <c r="AW583" s="33">
        <f>IF(MID(E583,3,1)*1=3,$AC$58,$AB$58)</f>
        <v>0</v>
      </c>
      <c r="AX583" s="31">
        <f>IF(MID(E583,5,1)*1=1,$AE$58,$AD$58)</f>
        <v>1</v>
      </c>
      <c r="AY583" s="33">
        <f>IF(MID(E583,5,1)*1=2,$AG$58,$AF$58)</f>
        <v>1.8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458</v>
      </c>
      <c r="C584" s="31">
        <v>10</v>
      </c>
      <c r="D584" s="111" t="s">
        <v>8</v>
      </c>
      <c r="E584" s="2" t="s">
        <v>151</v>
      </c>
      <c r="F584" s="2" t="s">
        <v>149</v>
      </c>
      <c r="G584" s="2" t="s">
        <v>231</v>
      </c>
      <c r="H584" s="33" t="s">
        <v>80</v>
      </c>
      <c r="I584" s="173">
        <f>M584/AE584</f>
        <v>906.90218047159601</v>
      </c>
      <c r="J584" s="174">
        <f>AH584/AE584</f>
        <v>28.094417760367445</v>
      </c>
      <c r="K584" s="189">
        <f>RANK(I584,$I$76:$I$999)</f>
        <v>508</v>
      </c>
      <c r="L584" s="190">
        <f>RANK(I584,$I$461:$I$888)</f>
        <v>123</v>
      </c>
      <c r="M584" s="173">
        <f>SUM(N584:R584)</f>
        <v>16818.14658185398</v>
      </c>
      <c r="N584" s="174">
        <f>T584*(1+(IF((AG584+IF($D$62=1,15,0)+IF(F584="백어택",8,0))&gt;100,100,AG584+IF($D$62=1,15,0)+IF(F584="백어택",8,0))/100)*($D$58/100-1))</f>
        <v>7397.6573280484863</v>
      </c>
      <c r="O584" s="174">
        <f>U584*(1+((IF(AG584+IF($D$62=1,15,0)+IF(F584="백어택",8,0)&gt;100,100,AG584+IF($D$62=1,15,0)+IF(F584="백어택",8,0))/100)*(AI584/100-1)))</f>
        <v>9420.4892538054955</v>
      </c>
      <c r="P584" s="174">
        <f>V584*(1+(IF(AG584+IF($D$62=1,15,0)+IF(F584="백어택",8,0)&gt;100,100,AG584+IF($D$62=1,15,0)+IF(F584="백어택",8,0))/100)*(AI584/100-1))</f>
        <v>0</v>
      </c>
      <c r="Q584" s="174"/>
      <c r="R584" s="175"/>
      <c r="S584" s="173">
        <f>SUM(T584:X584)</f>
        <v>12176.892829002838</v>
      </c>
      <c r="T584" s="174">
        <f>AL584*IF(H584="근접",AR584,1)*AU584*AY584*IF(F584="백어택",1.2,1)</f>
        <v>5356.1478983972384</v>
      </c>
      <c r="U584" s="174">
        <f>AM584*IF(H584="근접",AR584,1)*AU584*AY584*IF(F584="백어택",1.2,1)</f>
        <v>6820.7449306055996</v>
      </c>
      <c r="V584" s="174">
        <f>IF(AX584=1,0,AM584*IF(H584="근접",AR584,1)*AU584*AY584)*IF(F584="백어택",1.2,1)</f>
        <v>0</v>
      </c>
      <c r="W584" s="174"/>
      <c r="X584" s="175"/>
      <c r="Y584" s="173">
        <f>SUM(Z584:AD584)</f>
        <v>26180.319582356104</v>
      </c>
      <c r="Z584" s="174">
        <f>T584*$D$58/100</f>
        <v>11515.717981554062</v>
      </c>
      <c r="AA584" s="174">
        <f>U584*AI584/100</f>
        <v>14664.60160080204</v>
      </c>
      <c r="AB584" s="174">
        <f>V584*AI584/100</f>
        <v>0</v>
      </c>
      <c r="AC584" s="174"/>
      <c r="AD584" s="175"/>
      <c r="AE584" s="173">
        <f>AO584*(1-$D$20/100)*(1-$D$17/100)-AW584</f>
        <v>18.544609268784001</v>
      </c>
      <c r="AF584" s="174">
        <f>AP584</f>
        <v>36</v>
      </c>
      <c r="AG584" s="174">
        <f>IF($D$57&gt;100,100,$D$57)</f>
        <v>25.143699999999999</v>
      </c>
      <c r="AH584" s="174">
        <f>IF(AX584=1,AQ584,AQ584*1.4)</f>
        <v>521</v>
      </c>
      <c r="AI584" s="174">
        <f>$D$58</f>
        <v>215</v>
      </c>
      <c r="AJ584" s="174">
        <f>10/6/AX584</f>
        <v>1.6666666666666667</v>
      </c>
      <c r="AK584" s="174">
        <f>SUM(AL584:AN584)</f>
        <v>5637.4503837976099</v>
      </c>
      <c r="AL584" s="174">
        <f>(IF(H584="근접",$D$61*(VLOOKUP(C584,$B$36:$AG$39,9,FALSE)+VLOOKUP(C584,$B$40:$AG$43,9,FALSE)*$D$54),$D$60*(VLOOKUP(C584,$B$36:$AG$39,9,FALSE)+VLOOKUP(C584,$B$40:$AG$43,9,FALSE)*$D$54)))*$D$59/100</f>
        <v>2479.6981011098324</v>
      </c>
      <c r="AM584" s="174">
        <f>(IF(H584="근접",$D$61*(VLOOKUP(C584,$B$36:$AG$39,10,FALSE)+VLOOKUP(C584,$B$40:$AG$43,10,FALSE)*$D$54),$D$60*(VLOOKUP(C584,$B$36:$AG$39,10,FALSE)+VLOOKUP(C584,$B$40:$AG$43,10,FALSE)*$D$54)))*$D$59/100</f>
        <v>3157.7522826877776</v>
      </c>
      <c r="AN584" s="174"/>
      <c r="AO584" s="176">
        <v>24</v>
      </c>
      <c r="AP584" s="174">
        <v>36</v>
      </c>
      <c r="AQ584" s="175">
        <f>VLOOKUP(C584,$B$45:$AA$48,9,FALSE)</f>
        <v>521</v>
      </c>
      <c r="AR584" s="31">
        <f>IF(LEFT(E584,1)*1=1,$S$58,$R$58)</f>
        <v>1.2</v>
      </c>
      <c r="AS584" s="2">
        <f>IF(LEFT(E584,1)*1=2,$U$58,$T$58)</f>
        <v>0</v>
      </c>
      <c r="AT584" s="33">
        <f>IF(LEFT(E584,1)*1=3,$W$58,$V$58)</f>
        <v>0</v>
      </c>
      <c r="AU584" s="31">
        <f>IF(MID(E584,3,1)*1=1,$Y$58,$X$58)</f>
        <v>1</v>
      </c>
      <c r="AV584" s="2">
        <f>IF(MID(E584,3,1)*1=2,$AA$58,$Z$58)</f>
        <v>0</v>
      </c>
      <c r="AW584" s="33">
        <f>IF(MID(E584,3,1)*1=3,$AC$58,$AB$58)</f>
        <v>0</v>
      </c>
      <c r="AX584" s="31">
        <f>IF(MID(E584,5,1)*1=1,$AE$58,$AD$58)</f>
        <v>1</v>
      </c>
      <c r="AY584" s="33">
        <f>IF(MID(E584,5,1)*1=2,$AG$58,$AF$58)</f>
        <v>1.8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827</v>
      </c>
      <c r="C585" s="31">
        <v>10</v>
      </c>
      <c r="D585" s="113" t="s">
        <v>9</v>
      </c>
      <c r="E585" s="2" t="s">
        <v>170</v>
      </c>
      <c r="F585" s="2"/>
      <c r="G585" s="2"/>
      <c r="H585" s="33"/>
      <c r="I585" s="173">
        <f>M585/AE585</f>
        <v>906.67988393161306</v>
      </c>
      <c r="J585" s="174">
        <f>AH585/AE585</f>
        <v>18.293575296355918</v>
      </c>
      <c r="K585" s="189">
        <f>RANK(I585,$I$76:$I$999)</f>
        <v>510</v>
      </c>
      <c r="L585" s="190" t="e">
        <f>RANK(I585,$I$889:$I$999)</f>
        <v>#N/A</v>
      </c>
      <c r="M585" s="173">
        <f>SUM(N585:R585)*(1+$D$22/100)</f>
        <v>32562.726208131167</v>
      </c>
      <c r="N585" s="174">
        <f>T585*(1+(IF((AG585+IF($D$62=1,15,0)+IF(F585="백어택",8,0))&gt;100,100,AG585+IF($D$62=1,15,0)+IF(F585="백어택",8,0))/100)*(AI585/100-1))</f>
        <v>23380.790649589391</v>
      </c>
      <c r="O585" s="174">
        <f>U585*(1+(IF(($D$57+IF($D$62=1,15,0)+IF(F585="백어택",8,0))&gt;100,100,$D$57+IF($D$62=1,15,0)+IF(F585="백어택",8,0))/100)*(AI585/100-1))</f>
        <v>2995.0769477520516</v>
      </c>
      <c r="P585" s="174"/>
      <c r="Q585" s="174"/>
      <c r="R585" s="175">
        <f>X585*(1+(IF(($D$57+IF($D$62=1,15,0)+IF(F585="백어택",8,0))&gt;100,100,$D$57+IF($D$62=1,15,0)+IF(F585="백어택",8,0))/100)*(AI585/100-1))</f>
        <v>2995.0769477520516</v>
      </c>
      <c r="S585" s="173">
        <f>SUM(T585:X585)</f>
        <v>22783.141176809135</v>
      </c>
      <c r="T585" s="174">
        <f>AL585*AU585*AY585</f>
        <v>18136.55850860272</v>
      </c>
      <c r="U585" s="174">
        <f>AM585*AX585</f>
        <v>2323.2913341032076</v>
      </c>
      <c r="V585" s="174"/>
      <c r="W585" s="174"/>
      <c r="X585" s="175">
        <f>AM585*AS585</f>
        <v>2323.2913341032076</v>
      </c>
      <c r="Y585" s="173">
        <f>SUM(Z585:AD585)</f>
        <v>48983.753530139642</v>
      </c>
      <c r="Z585" s="174">
        <f>T585*$D$58/100</f>
        <v>38993.600793495847</v>
      </c>
      <c r="AA585" s="174">
        <f>U585*$D$58/100</f>
        <v>4995.0763683218966</v>
      </c>
      <c r="AB585" s="174"/>
      <c r="AC585" s="174"/>
      <c r="AD585" s="175">
        <f>X585*$D$58/100</f>
        <v>4995.0763683218966</v>
      </c>
      <c r="AE585" s="173">
        <f>AO585*(1-$D$17/100)</f>
        <v>35.914248000000001</v>
      </c>
      <c r="AF585" s="174">
        <f>AP585</f>
        <v>36</v>
      </c>
      <c r="AG585" s="174">
        <f>IF($D$57+AW585&gt;100,100,$D$57+AW585)</f>
        <v>25.143699999999999</v>
      </c>
      <c r="AH585" s="174">
        <f>AQ585</f>
        <v>657</v>
      </c>
      <c r="AI585" s="174">
        <f>$D$58</f>
        <v>215</v>
      </c>
      <c r="AJ585" s="174">
        <f>10/(6+AT585)</f>
        <v>1.6666666666666667</v>
      </c>
      <c r="AK585" s="174">
        <f>SUM(AL585:AN585)</f>
        <v>11624.090569284088</v>
      </c>
      <c r="AL585" s="174">
        <f>(VLOOKUP(C585,$B$36:$AG$39,11,FALSE)+VLOOKUP(C585,$B$40:$AG$43,11,FALSE)*$D$54)*$D$59/100</f>
        <v>9300.7992351808807</v>
      </c>
      <c r="AM585" s="174">
        <f>(3*(VLOOKUP(C585,$B$36:$AG$39,12,FALSE)+VLOOKUP(C585,$B$40:$AG$43,12,FALSE)*$D$54))*$D$59/100</f>
        <v>2323.2913341032076</v>
      </c>
      <c r="AN585" s="174"/>
      <c r="AO585" s="176">
        <v>36</v>
      </c>
      <c r="AP585" s="174">
        <v>36</v>
      </c>
      <c r="AQ585" s="175">
        <f>VLOOKUP(C585,$B$45:$AA$48,11,FALSE)</f>
        <v>657</v>
      </c>
      <c r="AR585" s="31">
        <f>IF(LEFT(E585,1)*1=1,$S$59,$R$59)</f>
        <v>0</v>
      </c>
      <c r="AS585" s="2">
        <f>IF(LEFT(E585,1)*1=2,$U$59,$T$59)</f>
        <v>1</v>
      </c>
      <c r="AT585" s="33">
        <f>IF(LEFT(E585,1)*1=3,$W$59,$V$59)</f>
        <v>0</v>
      </c>
      <c r="AU585" s="31">
        <f>IF(MID(E585,3,1)*1=1,$Y$59,$X$59)</f>
        <v>1.5</v>
      </c>
      <c r="AV585" s="2">
        <f>IF(MID(E585,3,1)*1=2,$AA$59,$Z$59)</f>
        <v>0</v>
      </c>
      <c r="AW585" s="33">
        <f>IF(MID(E585,3,1)*1=3,$AC$59,$AB$59)</f>
        <v>0</v>
      </c>
      <c r="AX585" s="31">
        <f>IF(MID(E585,5,1)*1=1,$AE$59,$AD$59)</f>
        <v>1</v>
      </c>
      <c r="AY585" s="33">
        <f>IF(MID(E585,5,1)*1=2,$AG$59,$AF$59)</f>
        <v>1.3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193</v>
      </c>
      <c r="C586" s="31">
        <v>4</v>
      </c>
      <c r="D586" s="106" t="s">
        <v>10</v>
      </c>
      <c r="E586" s="2" t="s">
        <v>67</v>
      </c>
      <c r="F586" s="2" t="s">
        <v>149</v>
      </c>
      <c r="G586" s="2"/>
      <c r="H586" s="33"/>
      <c r="I586" s="173">
        <f>M586/AE586</f>
        <v>901.85483688656154</v>
      </c>
      <c r="J586" s="174">
        <f>AH586/AE586</f>
        <v>9.8985784137816282</v>
      </c>
      <c r="K586" s="189">
        <f>RANK(I586,$I$76:$I$999)</f>
        <v>511</v>
      </c>
      <c r="L586" s="190" t="e">
        <f>RANK(I586,$I$76:$I$460)</f>
        <v>#N/A</v>
      </c>
      <c r="M586" s="173">
        <f>SUM(N586:R586)</f>
        <v>14395.305898641564</v>
      </c>
      <c r="N586" s="174">
        <f>T586*(1+(IF(($AG586+IF($D$62=1,15,0)+IF($F586="백어택",8,0))&gt;100,100,($AG586+IF($D$62=1,15,0)+IF($F586="백어택",8,0)))/100)*((($AI586+AY586)/100-1)))</f>
        <v>3598.8264746603909</v>
      </c>
      <c r="O586" s="174">
        <f>U586*(1+(IF(($AG586+IF($D$62=1,IF(AS586=15,0,15),0)+$AS586+IF($F586="백어택",8,0))&gt;100,100,($AG586+IF($D$62=1,IF(AS586=15,0,15),0)+$AS586+IF($F586="백어택",8,0)))/100)*((($AI586+$AY586)/100-1)))</f>
        <v>3598.8264746603909</v>
      </c>
      <c r="P586" s="174">
        <f>V586*(1+(IF(($AG586+IF($D$62=1,IF(AT586=15,0,15),0)+$AS586+IF($F586="백어택",8,0))&gt;100,100,($AG586+IF($D$62=1,IF(AT586=15,0,15),0)+$AS586+IF($F586="백어택",8,0)))/100)*((($AI586+$AY586)/100-1)))</f>
        <v>3598.8264746603909</v>
      </c>
      <c r="Q586" s="174">
        <f>W586*(1+(IF(($AG586+IF($D$62=1,IF(AU586=15,0,15),0)+$AS586+IF($F586="백어택",8,0))&gt;100,100,($AG586+IF($D$62=1,IF(AU586=15,0,15),0)+$AS586+IF($F586="백어택",8,0)))/100)*((($AI586+$AY586)/100-1)))</f>
        <v>3598.8264746603909</v>
      </c>
      <c r="R586" s="175">
        <f>X586*(1+(IF($D$57+AS586&gt;100,100,$D$57+AS586)/100)*(AI586/100-1))</f>
        <v>0</v>
      </c>
      <c r="S586" s="173">
        <f>SUM(T586:X586)</f>
        <v>8963.09212436093</v>
      </c>
      <c r="T586" s="174">
        <f>AL586*AX586*IF(F586="백어택",1.2,1)/4</f>
        <v>2240.7730310902325</v>
      </c>
      <c r="U586" s="174">
        <f>T586</f>
        <v>2240.7730310902325</v>
      </c>
      <c r="V586" s="174">
        <f>U586</f>
        <v>2240.7730310902325</v>
      </c>
      <c r="W586" s="174">
        <f>V586</f>
        <v>2240.7730310902325</v>
      </c>
      <c r="X586" s="175">
        <f>AL586*IF(AU586=1,0,IF(AX586=1,AU586,0.324))</f>
        <v>0</v>
      </c>
      <c r="Y586" s="173">
        <f>SUM(Z586:AD586)</f>
        <v>25352.975493690952</v>
      </c>
      <c r="Z586" s="174">
        <f>T586*AI586/100</f>
        <v>6338.243873422738</v>
      </c>
      <c r="AA586" s="174">
        <f>Z586</f>
        <v>6338.243873422738</v>
      </c>
      <c r="AB586" s="174">
        <f>AA586</f>
        <v>6338.243873422738</v>
      </c>
      <c r="AC586" s="174">
        <f>AB586</f>
        <v>6338.243873422738</v>
      </c>
      <c r="AD586" s="175"/>
      <c r="AE586" s="173">
        <f>AO586*(1-$D$17/100)</f>
        <v>15.961888</v>
      </c>
      <c r="AF586" s="174">
        <f>AP586</f>
        <v>36</v>
      </c>
      <c r="AG586" s="174">
        <f>IF($D$57+AV586&gt;100,100,$D$57+AV586)</f>
        <v>25.143699999999999</v>
      </c>
      <c r="AH586" s="174">
        <f>AQ586</f>
        <v>158</v>
      </c>
      <c r="AI586" s="174">
        <f>$D$58+$D$19</f>
        <v>282.85969999999998</v>
      </c>
      <c r="AJ586" s="174">
        <f>10*AR586/(7-IF(AX586=1,0,3))</f>
        <v>1.4285714285714286</v>
      </c>
      <c r="AK586" s="174">
        <f>SUM(AL586:AN586)</f>
        <v>7469.243436967442</v>
      </c>
      <c r="AL586" s="174">
        <f>(VLOOKUP(C586,$B$36:$AG$39,13,FALSE)+VLOOKUP(C586,$B$40:$AG$43,13,FALSE)*$D$54)*$D$59/100</f>
        <v>7469.243436967442</v>
      </c>
      <c r="AM586" s="174"/>
      <c r="AN586" s="174"/>
      <c r="AO586" s="176">
        <v>16</v>
      </c>
      <c r="AP586" s="174">
        <v>36</v>
      </c>
      <c r="AQ586" s="175">
        <f>VLOOKUP(C586,$B$45:$AA$48,13,FALSE)</f>
        <v>158</v>
      </c>
      <c r="AR586" s="31">
        <f>IF(LEFT(E586,1)*1=1,$S$60,$R$60)</f>
        <v>1</v>
      </c>
      <c r="AS586" s="2">
        <f>IF(LEFT(E586,1)*1=2,$U$60,$T$60)</f>
        <v>0</v>
      </c>
      <c r="AT586" s="33">
        <f>IF(LEFT(E586,1)*1=3,$W$60,$V$60)</f>
        <v>0</v>
      </c>
      <c r="AU586" s="31">
        <f>IF(MID(E586,3,1)*1=1,$Y$60,$X$60)</f>
        <v>1</v>
      </c>
      <c r="AV586" s="2">
        <f>IF(MID(E586,3,1)*1=2,$AA$60,$Z$60)</f>
        <v>0</v>
      </c>
      <c r="AW586" s="33">
        <f>IF(MID(E586,3,1)*1=3,$AC$60,$AB$60)</f>
        <v>0</v>
      </c>
      <c r="AX586" s="31">
        <f>IF(MID(E586,5,1)*1=1,$AE$60,$AD$60)</f>
        <v>1</v>
      </c>
      <c r="AY586" s="33">
        <f>IF(MID(E586,5,1)*1=2,$AG$60,$AF$60)</f>
        <v>0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194</v>
      </c>
      <c r="C587" s="31">
        <v>4</v>
      </c>
      <c r="D587" s="106" t="s">
        <v>10</v>
      </c>
      <c r="E587" s="2" t="s">
        <v>148</v>
      </c>
      <c r="F587" s="2" t="s">
        <v>149</v>
      </c>
      <c r="G587" s="2"/>
      <c r="H587" s="33"/>
      <c r="I587" s="173">
        <f>M587/AE587</f>
        <v>901.85483688656154</v>
      </c>
      <c r="J587" s="174">
        <f>AH587/AE587</f>
        <v>9.8985784137816282</v>
      </c>
      <c r="K587" s="189">
        <f>RANK(I587,$I$76:$I$999)</f>
        <v>511</v>
      </c>
      <c r="L587" s="190" t="e">
        <f>RANK(I587,$I$76:$I$460)</f>
        <v>#N/A</v>
      </c>
      <c r="M587" s="173">
        <f>SUM(N587:R587)</f>
        <v>14395.305898641564</v>
      </c>
      <c r="N587" s="174">
        <f>T587*(1+(IF(($AG587+IF($D$62=1,15,0)+IF($F587="백어택",8,0))&gt;100,100,($AG587+IF($D$62=1,15,0)+IF($F587="백어택",8,0)))/100)*((($AI587+AY587)/100-1)))</f>
        <v>3598.8264746603909</v>
      </c>
      <c r="O587" s="174">
        <f>U587*(1+(IF(($AG587+IF($D$62=1,IF(AS587=15,0,15),0)+$AS587+IF($F587="백어택",8,0))&gt;100,100,($AG587+IF($D$62=1,IF(AS587=15,0,15),0)+$AS587+IF($F587="백어택",8,0)))/100)*((($AI587+$AY587)/100-1)))</f>
        <v>3598.8264746603909</v>
      </c>
      <c r="P587" s="174">
        <f>V587*(1+(IF(($AG587+IF($D$62=1,IF(AT587=15,0,15),0)+$AS587+IF($F587="백어택",8,0))&gt;100,100,($AG587+IF($D$62=1,IF(AT587=15,0,15),0)+$AS587+IF($F587="백어택",8,0)))/100)*((($AI587+$AY587)/100-1)))</f>
        <v>3598.8264746603909</v>
      </c>
      <c r="Q587" s="174">
        <f>W587*(1+(IF(($AG587+IF($D$62=1,IF(AU587=15,0,15),0)+$AS587+IF($F587="백어택",8,0))&gt;100,100,($AG587+IF($D$62=1,IF(AU587=15,0,15),0)+$AS587+IF($F587="백어택",8,0)))/100)*((($AI587+$AY587)/100-1)))</f>
        <v>3598.8264746603909</v>
      </c>
      <c r="R587" s="175">
        <f>X587*(1+(IF($D$57+AS587&gt;100,100,$D$57+AS587)/100)*(AI587/100-1))</f>
        <v>0</v>
      </c>
      <c r="S587" s="173">
        <f>SUM(T587:X587)</f>
        <v>8963.09212436093</v>
      </c>
      <c r="T587" s="174">
        <f>AL587*AX587*IF(F587="백어택",1.2,1)/4</f>
        <v>2240.7730310902325</v>
      </c>
      <c r="U587" s="174">
        <f>T587</f>
        <v>2240.7730310902325</v>
      </c>
      <c r="V587" s="174">
        <f>U587</f>
        <v>2240.7730310902325</v>
      </c>
      <c r="W587" s="174">
        <f>V587</f>
        <v>2240.7730310902325</v>
      </c>
      <c r="X587" s="175">
        <f>AL587*IF(AU587=1,0,IF(AX587=1,AU587,0.324))</f>
        <v>0</v>
      </c>
      <c r="Y587" s="173">
        <f>SUM(Z587:AD587)</f>
        <v>25352.975493690952</v>
      </c>
      <c r="Z587" s="174">
        <f>T587*AI587/100</f>
        <v>6338.243873422738</v>
      </c>
      <c r="AA587" s="174">
        <f>Z587</f>
        <v>6338.243873422738</v>
      </c>
      <c r="AB587" s="174">
        <f>AA587</f>
        <v>6338.243873422738</v>
      </c>
      <c r="AC587" s="174">
        <f>AB587</f>
        <v>6338.243873422738</v>
      </c>
      <c r="AD587" s="175"/>
      <c r="AE587" s="173">
        <f>AO587*(1-$D$17/100)</f>
        <v>15.961888</v>
      </c>
      <c r="AF587" s="174">
        <f>AP587</f>
        <v>36</v>
      </c>
      <c r="AG587" s="174">
        <f>IF($D$57+AV587&gt;100,100,$D$57+AV587)</f>
        <v>25.143699999999999</v>
      </c>
      <c r="AH587" s="174">
        <f>AQ587</f>
        <v>158</v>
      </c>
      <c r="AI587" s="174">
        <f>$D$58+$D$19</f>
        <v>282.85969999999998</v>
      </c>
      <c r="AJ587" s="174">
        <f>10*AR587/(7-IF(AX587=1,0,3))</f>
        <v>1.2142857142857142</v>
      </c>
      <c r="AK587" s="174">
        <f>SUM(AL587:AN587)</f>
        <v>7469.243436967442</v>
      </c>
      <c r="AL587" s="174">
        <f>(VLOOKUP(C587,$B$36:$AG$39,13,FALSE)+VLOOKUP(C587,$B$40:$AG$43,13,FALSE)*$D$54)*$D$59/100</f>
        <v>7469.243436967442</v>
      </c>
      <c r="AM587" s="174"/>
      <c r="AN587" s="174"/>
      <c r="AO587" s="176">
        <v>16</v>
      </c>
      <c r="AP587" s="174">
        <v>36</v>
      </c>
      <c r="AQ587" s="175">
        <f>VLOOKUP(C587,$B$45:$AA$48,13,FALSE)</f>
        <v>158</v>
      </c>
      <c r="AR587" s="31">
        <f>IF(LEFT(E587,1)*1=1,$S$60,$R$60)</f>
        <v>0.85</v>
      </c>
      <c r="AS587" s="2">
        <f>IF(LEFT(E587,1)*1=2,$U$60,$T$60)</f>
        <v>0</v>
      </c>
      <c r="AT587" s="33">
        <f>IF(LEFT(E587,1)*1=3,$W$60,$V$60)</f>
        <v>0</v>
      </c>
      <c r="AU587" s="31">
        <f>IF(MID(E587,3,1)*1=1,$Y$60,$X$60)</f>
        <v>1</v>
      </c>
      <c r="AV587" s="2">
        <f>IF(MID(E587,3,1)*1=2,$AA$60,$Z$60)</f>
        <v>0</v>
      </c>
      <c r="AW587" s="33">
        <f>IF(MID(E587,3,1)*1=3,$AC$60,$AB$60)</f>
        <v>0</v>
      </c>
      <c r="AX587" s="31">
        <f>IF(MID(E587,5,1)*1=1,$AE$60,$AD$60)</f>
        <v>1</v>
      </c>
      <c r="AY587" s="33">
        <f>IF(MID(E587,5,1)*1=2,$AG$60,$AF$60)</f>
        <v>0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241</v>
      </c>
      <c r="C588" s="31">
        <v>7</v>
      </c>
      <c r="D588" s="106" t="s">
        <v>13</v>
      </c>
      <c r="E588" s="2" t="s">
        <v>136</v>
      </c>
      <c r="F588" s="2"/>
      <c r="G588" s="2"/>
      <c r="H588" s="33"/>
      <c r="I588" s="173">
        <f>M588/AE588</f>
        <v>900.06819550260002</v>
      </c>
      <c r="J588" s="174">
        <f>AH588/AE588</f>
        <v>15.161113773007305</v>
      </c>
      <c r="K588" s="189">
        <f>RANK(I588,$I$76:$I$999)</f>
        <v>513</v>
      </c>
      <c r="L588" s="190" t="e">
        <f>RANK(I588,$I$76:$I$460)</f>
        <v>#N/A</v>
      </c>
      <c r="M588" s="173">
        <f>SUM(N588:R588)</f>
        <v>21550.181593461908</v>
      </c>
      <c r="N588" s="174">
        <f>T588*(1+(IF((AG588+IF($D$62=1,15,0)+IF(F588="백어택",8,0))&gt;100,100,(AG588+IF($D$62=1,15,0)+IF(F588="백어택",8,0)))/100)*((AI588/100-1)))</f>
        <v>10522.679990749542</v>
      </c>
      <c r="O588" s="174">
        <f>U588*(1+IF($D$57+IF($D$62=1,15,0)&gt;100,100,$D$57+IF($D$62=1,15,0))/100*($D$58/100-1))</f>
        <v>6786.1548324383803</v>
      </c>
      <c r="P588" s="174"/>
      <c r="Q588" s="174"/>
      <c r="R588" s="175">
        <f>X588*(1+IF($D$57+IF($D$62=1,15,0)&gt;100,100,$D$57+IF($D$62=1,15,0))/100*($D$58/100-1))</f>
        <v>4241.3467702739872</v>
      </c>
      <c r="S588" s="173">
        <f>SUM(T588:X588)</f>
        <v>15762.486699280769</v>
      </c>
      <c r="T588" s="174">
        <f>AL588*AY588</f>
        <v>7208.416350730964</v>
      </c>
      <c r="U588" s="174">
        <f>AM588*AU588*AW588</f>
        <v>5264.0432914152643</v>
      </c>
      <c r="V588" s="174"/>
      <c r="W588" s="174"/>
      <c r="X588" s="175">
        <f>IF(AU588=1,0,U588*0.625)</f>
        <v>3290.02705713454</v>
      </c>
      <c r="Y588" s="173">
        <f>SUM(Z588:AD588)</f>
        <v>33889.346403453659</v>
      </c>
      <c r="Z588" s="174">
        <f>T588*$D$58/100</f>
        <v>15498.095154071574</v>
      </c>
      <c r="AA588" s="174">
        <f>U588*$D$58/100</f>
        <v>11317.693076542819</v>
      </c>
      <c r="AB588" s="174"/>
      <c r="AC588" s="174"/>
      <c r="AD588" s="175">
        <f>X588*$D$58/100</f>
        <v>7073.5581728392608</v>
      </c>
      <c r="AE588" s="173">
        <f>AO588*(1-$D$17/100)</f>
        <v>23.942831999999999</v>
      </c>
      <c r="AF588" s="174">
        <f>AP588</f>
        <v>36</v>
      </c>
      <c r="AG588" s="174">
        <f>IF($D$57+AT588&gt;100,100,$D$57+AT588)</f>
        <v>25.143699999999999</v>
      </c>
      <c r="AH588" s="174">
        <f>AQ588</f>
        <v>363</v>
      </c>
      <c r="AI588" s="174">
        <f>$D$58+$D$19</f>
        <v>282.85969999999998</v>
      </c>
      <c r="AJ588" s="174">
        <f>10/IF(AY588=1,2.5,2)</f>
        <v>4</v>
      </c>
      <c r="AK588" s="174">
        <f>SUM(AL588:AN588)</f>
        <v>11257.680421050398</v>
      </c>
      <c r="AL588" s="174">
        <f>(VLOOKUP(C588,$B$36:$AG$39,17,FALSE)+VLOOKUP(C588,$B$40:$AG$43,17,FALSE)*$D$54)*$D$59/100</f>
        <v>7208.416350730964</v>
      </c>
      <c r="AM588" s="174">
        <f>(VLOOKUP(C588,$B$36:$AG$39,18,FALSE)+VLOOKUP(C588,$B$40:$AG$43,18,FALSE)*$D$54)*$D$59/100</f>
        <v>4049.2640703194338</v>
      </c>
      <c r="AN588" s="174"/>
      <c r="AO588" s="176">
        <v>24</v>
      </c>
      <c r="AP588" s="174">
        <v>36</v>
      </c>
      <c r="AQ588" s="175">
        <f>VLOOKUP(C588,$B$45:$AA$48,17,FALSE)</f>
        <v>363</v>
      </c>
      <c r="AR588" s="31">
        <f>IF(LEFT(E588,1)*1=1,$S$63,$R$63)</f>
        <v>0</v>
      </c>
      <c r="AS588" s="2">
        <f>IF(LEFT(E588,1)*1=2,$U$63,$T$63)</f>
        <v>0</v>
      </c>
      <c r="AT588" s="33">
        <f>IF(LEFT(E588,1)*1=3,$W$63,$V$63)</f>
        <v>0</v>
      </c>
      <c r="AU588" s="31">
        <f>IF(MID(E588,3,1)*1=1,$Y$63,$X$63)</f>
        <v>1.3</v>
      </c>
      <c r="AV588" s="2">
        <f>IF(MID(E588,3,1)*1=2,$AA$63,$Z$63)</f>
        <v>0</v>
      </c>
      <c r="AW588" s="33">
        <f>IF(MID(E588,3,1)*1=3,$AC$63,$AB$63)</f>
        <v>1</v>
      </c>
      <c r="AX588" s="31">
        <f>IF(MID(E588,5,1)*1=1,$AE$63,$AD$63)</f>
        <v>0</v>
      </c>
      <c r="AY588" s="33">
        <f>IF(MID(E588,5,1)*1=2,$AG$63,$AF$63)</f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415</v>
      </c>
      <c r="C589" s="31">
        <v>10</v>
      </c>
      <c r="D589" s="111" t="s">
        <v>8</v>
      </c>
      <c r="E589" s="2" t="s">
        <v>98</v>
      </c>
      <c r="F589" s="2"/>
      <c r="G589" s="2" t="s">
        <v>231</v>
      </c>
      <c r="H589" s="33" t="s">
        <v>80</v>
      </c>
      <c r="I589" s="173">
        <f>M589/AE589</f>
        <v>899.40954248004914</v>
      </c>
      <c r="J589" s="174">
        <f>AH589/AE589</f>
        <v>35.820831647790158</v>
      </c>
      <c r="K589" s="189">
        <f>RANK(I589,$I$76:$I$999)</f>
        <v>514</v>
      </c>
      <c r="L589" s="190">
        <f>RANK(I589,$I$461:$I$888)</f>
        <v>129</v>
      </c>
      <c r="M589" s="173">
        <f>SUM(N589:R589)</f>
        <v>13081.560367988101</v>
      </c>
      <c r="N589" s="174">
        <f>T589*(1+(IF((AG589+IF($D$62=1,15,0)+IF(F589="백어택",8,0))&gt;100,100,AG589+IF($D$62=1,15,0)+IF(F589="백어택",8,0))/100)*($D$58/100-1))</f>
        <v>5754.0764344966165</v>
      </c>
      <c r="O589" s="174">
        <f>U589*(1+((IF(AG589+IF($D$62=1,15,0)+IF(F589="백어택",8,0)&gt;100,100,AG589+IF($D$62=1,15,0)+IF(F589="백어택",8,0))/100)*(AI589/100-1)))</f>
        <v>7327.4839334914841</v>
      </c>
      <c r="P589" s="174">
        <f>V589*(1+(IF(AG589+IF($D$62=1,15,0)+IF(F589="백어택",8,0)&gt;100,100,AG589+IF($D$62=1,15,0)+IF(F589="백어택",8,0))/100)*(AI589/100-1))</f>
        <v>0</v>
      </c>
      <c r="Q589" s="174"/>
      <c r="R589" s="175"/>
      <c r="S589" s="173">
        <f>SUM(T589:X589)</f>
        <v>10147.410690835699</v>
      </c>
      <c r="T589" s="174">
        <f>AL589*IF(H589="근접",AR589,1)*AU589*AY589*IF(F589="백어택",1.2,1)</f>
        <v>4463.4565819976988</v>
      </c>
      <c r="U589" s="174">
        <f>AM589*IF(H589="근접",AR589,1)*AU589*AY589*IF(F589="백어택",1.2,1)</f>
        <v>5683.9541088380001</v>
      </c>
      <c r="V589" s="174">
        <f>IF(AX589=1,0,AM589*IF(H589="근접",AR589,1)*AU589*AY589)*IF(F589="백어택",1.2,1)</f>
        <v>0</v>
      </c>
      <c r="W589" s="174"/>
      <c r="X589" s="175"/>
      <c r="Y589" s="173">
        <f>SUM(Z589:AD589)</f>
        <v>21816.932985296753</v>
      </c>
      <c r="Z589" s="174">
        <f>T589*$D$58/100</f>
        <v>9596.4316512950518</v>
      </c>
      <c r="AA589" s="174">
        <f>U589*AI589/100</f>
        <v>12220.501334001701</v>
      </c>
      <c r="AB589" s="174">
        <f>V589*AI589/100</f>
        <v>0</v>
      </c>
      <c r="AC589" s="174"/>
      <c r="AD589" s="175"/>
      <c r="AE589" s="173">
        <f>AO589*(1-$D$20/100)*(1-$D$17/100)-AW589</f>
        <v>14.544609268784001</v>
      </c>
      <c r="AF589" s="174">
        <f>AP589</f>
        <v>36</v>
      </c>
      <c r="AG589" s="174">
        <f>IF($D$57&gt;100,100,$D$57)</f>
        <v>25.143699999999999</v>
      </c>
      <c r="AH589" s="174">
        <f>IF(AX589=1,AQ589,AQ589*1.4)</f>
        <v>521</v>
      </c>
      <c r="AI589" s="174">
        <f>$D$58</f>
        <v>215</v>
      </c>
      <c r="AJ589" s="174">
        <f>10/6/AX589</f>
        <v>1.6666666666666667</v>
      </c>
      <c r="AK589" s="174">
        <f>SUM(AL589:AN589)</f>
        <v>5637.4503837976099</v>
      </c>
      <c r="AL589" s="174">
        <f>(IF(H589="근접",$D$61*(VLOOKUP(C589,$B$36:$AG$39,9,FALSE)+VLOOKUP(C589,$B$40:$AG$43,9,FALSE)*$D$54),$D$60*(VLOOKUP(C589,$B$36:$AG$39,9,FALSE)+VLOOKUP(C589,$B$40:$AG$43,9,FALSE)*$D$54)))*$D$59/100</f>
        <v>2479.6981011098324</v>
      </c>
      <c r="AM589" s="174">
        <f>(IF(H589="근접",$D$61*(VLOOKUP(C589,$B$36:$AG$39,10,FALSE)+VLOOKUP(C589,$B$40:$AG$43,10,FALSE)*$D$54),$D$60*(VLOOKUP(C589,$B$36:$AG$39,10,FALSE)+VLOOKUP(C589,$B$40:$AG$43,10,FALSE)*$D$54)))*$D$59/100</f>
        <v>3157.7522826877776</v>
      </c>
      <c r="AN589" s="174"/>
      <c r="AO589" s="176">
        <v>24</v>
      </c>
      <c r="AP589" s="174">
        <v>36</v>
      </c>
      <c r="AQ589" s="175">
        <f>VLOOKUP(C589,$B$45:$AA$48,9,FALSE)</f>
        <v>521</v>
      </c>
      <c r="AR589" s="31">
        <f>IF(LEFT(E589,1)*1=1,$S$58,$R$58)</f>
        <v>1</v>
      </c>
      <c r="AS589" s="2">
        <f>IF(LEFT(E589,1)*1=2,$U$58,$T$58)</f>
        <v>0</v>
      </c>
      <c r="AT589" s="33">
        <f>IF(LEFT(E589,1)*1=3,$W$58,$V$58)</f>
        <v>0</v>
      </c>
      <c r="AU589" s="31">
        <f>IF(MID(E589,3,1)*1=1,$Y$58,$X$58)</f>
        <v>1</v>
      </c>
      <c r="AV589" s="2">
        <f>IF(MID(E589,3,1)*1=2,$AA$58,$Z$58)</f>
        <v>0</v>
      </c>
      <c r="AW589" s="33">
        <f>IF(MID(E589,3,1)*1=3,$AC$58,$AB$58)</f>
        <v>4</v>
      </c>
      <c r="AX589" s="31">
        <f>IF(MID(E589,5,1)*1=1,$AE$58,$AD$58)</f>
        <v>1</v>
      </c>
      <c r="AY589" s="33">
        <f>IF(MID(E589,5,1)*1=2,$AG$58,$AF$58)</f>
        <v>1.8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418</v>
      </c>
      <c r="C590" s="31">
        <v>10</v>
      </c>
      <c r="D590" s="111" t="s">
        <v>8</v>
      </c>
      <c r="E590" s="2" t="s">
        <v>157</v>
      </c>
      <c r="F590" s="2"/>
      <c r="G590" s="2" t="s">
        <v>231</v>
      </c>
      <c r="H590" s="33" t="s">
        <v>80</v>
      </c>
      <c r="I590" s="173">
        <f>M590/AE590</f>
        <v>899.40954248004914</v>
      </c>
      <c r="J590" s="174">
        <f>AH590/AE590</f>
        <v>35.820831647790158</v>
      </c>
      <c r="K590" s="189">
        <f>RANK(I590,$I$76:$I$999)</f>
        <v>514</v>
      </c>
      <c r="L590" s="190">
        <f>RANK(I590,$I$461:$I$888)</f>
        <v>129</v>
      </c>
      <c r="M590" s="173">
        <f>SUM(N590:R590)</f>
        <v>13081.560367988101</v>
      </c>
      <c r="N590" s="174">
        <f>T590*(1+(IF((AG590+IF($D$62=1,15,0)+IF(F590="백어택",8,0))&gt;100,100,AG590+IF($D$62=1,15,0)+IF(F590="백어택",8,0))/100)*($D$58/100-1))</f>
        <v>5754.0764344966165</v>
      </c>
      <c r="O590" s="174">
        <f>U590*(1+((IF(AG590+IF($D$62=1,15,0)+IF(F590="백어택",8,0)&gt;100,100,AG590+IF($D$62=1,15,0)+IF(F590="백어택",8,0))/100)*(AI590/100-1)))</f>
        <v>7327.4839334914841</v>
      </c>
      <c r="P590" s="174">
        <f>V590*(1+(IF(AG590+IF($D$62=1,15,0)+IF(F590="백어택",8,0)&gt;100,100,AG590+IF($D$62=1,15,0)+IF(F590="백어택",8,0))/100)*(AI590/100-1))</f>
        <v>0</v>
      </c>
      <c r="Q590" s="174"/>
      <c r="R590" s="175"/>
      <c r="S590" s="173">
        <f>SUM(T590:X590)</f>
        <v>10147.410690835699</v>
      </c>
      <c r="T590" s="174">
        <f>AL590*IF(H590="근접",AR590,1)*AU590*AY590*IF(F590="백어택",1.2,1)</f>
        <v>4463.4565819976988</v>
      </c>
      <c r="U590" s="174">
        <f>AM590*IF(H590="근접",AR590,1)*AU590*AY590*IF(F590="백어택",1.2,1)</f>
        <v>5683.9541088380001</v>
      </c>
      <c r="V590" s="174">
        <f>IF(AX590=1,0,AM590*IF(H590="근접",AR590,1)*AU590*AY590)*IF(F590="백어택",1.2,1)</f>
        <v>0</v>
      </c>
      <c r="W590" s="174"/>
      <c r="X590" s="175"/>
      <c r="Y590" s="173">
        <f>SUM(Z590:AD590)</f>
        <v>21816.932985296753</v>
      </c>
      <c r="Z590" s="174">
        <f>T590*$D$58/100</f>
        <v>9596.4316512950518</v>
      </c>
      <c r="AA590" s="174">
        <f>U590*AI590/100</f>
        <v>12220.501334001701</v>
      </c>
      <c r="AB590" s="174">
        <f>V590*AI590/100</f>
        <v>0</v>
      </c>
      <c r="AC590" s="174"/>
      <c r="AD590" s="175"/>
      <c r="AE590" s="173">
        <f>AO590*(1-$D$20/100)*(1-$D$17/100)-AW590</f>
        <v>14.544609268784001</v>
      </c>
      <c r="AF590" s="174">
        <f>AP590</f>
        <v>36</v>
      </c>
      <c r="AG590" s="174">
        <f>IF($D$57&gt;100,100,$D$57)</f>
        <v>25.143699999999999</v>
      </c>
      <c r="AH590" s="174">
        <f>IF(AX590=1,AQ590,AQ590*1.4)</f>
        <v>521</v>
      </c>
      <c r="AI590" s="174">
        <f>$D$58</f>
        <v>215</v>
      </c>
      <c r="AJ590" s="174">
        <f>10/6/AX590</f>
        <v>1.6666666666666667</v>
      </c>
      <c r="AK590" s="174">
        <f>SUM(AL590:AN590)</f>
        <v>5637.4503837976099</v>
      </c>
      <c r="AL590" s="174">
        <f>(IF(H590="근접",$D$61*(VLOOKUP(C590,$B$36:$AG$39,9,FALSE)+VLOOKUP(C590,$B$40:$AG$43,9,FALSE)*$D$54),$D$60*(VLOOKUP(C590,$B$36:$AG$39,9,FALSE)+VLOOKUP(C590,$B$40:$AG$43,9,FALSE)*$D$54)))*$D$59/100</f>
        <v>2479.6981011098324</v>
      </c>
      <c r="AM590" s="174">
        <f>(IF(H590="근접",$D$61*(VLOOKUP(C590,$B$36:$AG$39,10,FALSE)+VLOOKUP(C590,$B$40:$AG$43,10,FALSE)*$D$54),$D$60*(VLOOKUP(C590,$B$36:$AG$39,10,FALSE)+VLOOKUP(C590,$B$40:$AG$43,10,FALSE)*$D$54)))*$D$59/100</f>
        <v>3157.7522826877776</v>
      </c>
      <c r="AN590" s="174"/>
      <c r="AO590" s="176">
        <v>24</v>
      </c>
      <c r="AP590" s="174">
        <v>36</v>
      </c>
      <c r="AQ590" s="175">
        <f>VLOOKUP(C590,$B$45:$AA$48,9,FALSE)</f>
        <v>521</v>
      </c>
      <c r="AR590" s="31">
        <f>IF(LEFT(E590,1)*1=1,$S$58,$R$58)</f>
        <v>1.2</v>
      </c>
      <c r="AS590" s="2">
        <f>IF(LEFT(E590,1)*1=2,$U$58,$T$58)</f>
        <v>0</v>
      </c>
      <c r="AT590" s="33">
        <f>IF(LEFT(E590,1)*1=3,$W$58,$V$58)</f>
        <v>0</v>
      </c>
      <c r="AU590" s="31">
        <f>IF(MID(E590,3,1)*1=1,$Y$58,$X$58)</f>
        <v>1</v>
      </c>
      <c r="AV590" s="2">
        <f>IF(MID(E590,3,1)*1=2,$AA$58,$Z$58)</f>
        <v>0</v>
      </c>
      <c r="AW590" s="33">
        <f>IF(MID(E590,3,1)*1=3,$AC$58,$AB$58)</f>
        <v>4</v>
      </c>
      <c r="AX590" s="31">
        <f>IF(MID(E590,5,1)*1=1,$AE$58,$AD$58)</f>
        <v>1</v>
      </c>
      <c r="AY590" s="33">
        <f>IF(MID(E590,5,1)*1=2,$AG$58,$AF$58)</f>
        <v>1.8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812</v>
      </c>
      <c r="C591" s="31">
        <v>4</v>
      </c>
      <c r="D591" s="111" t="s">
        <v>21</v>
      </c>
      <c r="E591" s="2" t="s">
        <v>79</v>
      </c>
      <c r="F591" s="2" t="s">
        <v>149</v>
      </c>
      <c r="G591" s="2"/>
      <c r="H591" s="33"/>
      <c r="I591" s="173">
        <f>M591/AE591</f>
        <v>898.39096567526883</v>
      </c>
      <c r="J591" s="174">
        <f>AH591/AE591</f>
        <v>9.0592364371242429</v>
      </c>
      <c r="K591" s="189">
        <f>RANK(I591,$I$76:$I$999)</f>
        <v>516</v>
      </c>
      <c r="L591" s="190">
        <f>RANK(I591,$I$461:$I$888)</f>
        <v>131</v>
      </c>
      <c r="M591" s="173">
        <f>SUM(N591:R591)</f>
        <v>24990.464143580102</v>
      </c>
      <c r="N591" s="174">
        <f>T591*(1+(IF((AG591+IF($D$62=1,15,0)+IF(F591="백어택",8,0))&gt;100,100,AG591+IF($D$62=1,15,0)+IF(F591="백어택",8,0))/100)*(AI591/100-1))</f>
        <v>21626.189675079979</v>
      </c>
      <c r="O591" s="174"/>
      <c r="P591" s="174"/>
      <c r="Q591" s="174"/>
      <c r="R591" s="175">
        <f>X591*(1+(IF((AG591+IF($D$62=1,15,0))&gt;100,100,AG591+IF($D$62=1,15,0))/100)*(AI591/100-1))</f>
        <v>3364.2744685001221</v>
      </c>
      <c r="S591" s="173">
        <f>SUM(T591:X591)</f>
        <v>18267.753711149897</v>
      </c>
      <c r="T591" s="174">
        <f>AL591*AW591*AX591*AY591*IF(F591="백어택",1.2,1)</f>
        <v>15658.074609557054</v>
      </c>
      <c r="U591" s="174"/>
      <c r="V591" s="174"/>
      <c r="W591" s="174"/>
      <c r="X591" s="175">
        <f>AL591*AS591+IF(AX591=1,AL591*AU591,AL591*AU591*2)</f>
        <v>2609.6791015928429</v>
      </c>
      <c r="Y591" s="173">
        <f>SUM(Z591:AD591)</f>
        <v>39275.670478972279</v>
      </c>
      <c r="Z591" s="174">
        <f>T591*$D$58/100</f>
        <v>33664.86041054767</v>
      </c>
      <c r="AA591" s="174"/>
      <c r="AB591" s="174"/>
      <c r="AC591" s="174"/>
      <c r="AD591" s="175">
        <f>X591*$D$58/100</f>
        <v>5610.8100684246119</v>
      </c>
      <c r="AE591" s="173">
        <f>AO591*(1-$D$20/100)*(1-$D$17/100)-AR591</f>
        <v>27.816913903176005</v>
      </c>
      <c r="AF591" s="174">
        <f>AP591</f>
        <v>36</v>
      </c>
      <c r="AG591" s="174">
        <f>IF($D$57&gt;100,100,$D$57)</f>
        <v>25.143699999999999</v>
      </c>
      <c r="AH591" s="174">
        <f>AQ591</f>
        <v>252</v>
      </c>
      <c r="AI591" s="174">
        <f>$D$58</f>
        <v>215</v>
      </c>
      <c r="AJ591" s="174">
        <f>10/6</f>
        <v>1.6666666666666667</v>
      </c>
      <c r="AK591" s="174">
        <f>SUM(AL591:AN591)</f>
        <v>13048.395507964213</v>
      </c>
      <c r="AL591" s="174">
        <f>(VLOOKUP(C591,$B$36:$AG$39,31,FALSE)+VLOOKUP(C591,$B$40:$AG$43,31,FALSE)*$D$54)*$D$59/100</f>
        <v>13048.395507964213</v>
      </c>
      <c r="AM591" s="174"/>
      <c r="AN591" s="174"/>
      <c r="AO591" s="176">
        <v>36</v>
      </c>
      <c r="AP591" s="174">
        <v>36</v>
      </c>
      <c r="AQ591" s="175">
        <f>VLOOKUP(C591,$B$45:$AG$48,31,FALSE)</f>
        <v>252</v>
      </c>
      <c r="AR591" s="31">
        <f>IF(LEFT(E591,1)*1=1,$S$71,$R$71)</f>
        <v>0</v>
      </c>
      <c r="AS591" s="2">
        <f>IF(LEFT(E591,1)*1=2,$U$71,$T$71)</f>
        <v>0.2</v>
      </c>
      <c r="AT591" s="33">
        <f>IF(LEFT(E591,1)*1=3,$W$71,$V$71)</f>
        <v>0</v>
      </c>
      <c r="AU591" s="31">
        <f>IF(MID(E591,3,1)*1=1,$Y$71,$X$71)</f>
        <v>0</v>
      </c>
      <c r="AV591" s="2">
        <f>IF(MID(E591,3,1)*1=2,$AA$71,$Z$71)</f>
        <v>0</v>
      </c>
      <c r="AW591" s="33">
        <f>IF(MID(E591,3,1)*1=3,$AC$71,$AB$71)</f>
        <v>1</v>
      </c>
      <c r="AX591" s="31">
        <f>IF(MID(E591,5,1)*1=1,$AE$71,$AD$71)</f>
        <v>1</v>
      </c>
      <c r="AY591" s="33">
        <f>IF(MID(E591,5,1)*1=2,$AG$71,$AF$71)</f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141</v>
      </c>
      <c r="C592" s="31">
        <v>10</v>
      </c>
      <c r="D592" s="106" t="s">
        <v>7</v>
      </c>
      <c r="E592" s="2" t="s">
        <v>161</v>
      </c>
      <c r="F592" s="2"/>
      <c r="G592" s="2" t="s">
        <v>184</v>
      </c>
      <c r="H592" s="33"/>
      <c r="I592" s="173">
        <f>M592/AE592</f>
        <v>898.0168964128726</v>
      </c>
      <c r="J592" s="174">
        <f>AH592/AE592</f>
        <v>32.967417276842326</v>
      </c>
      <c r="K592" s="189">
        <f>RANK(I592,$I$76:$I$999)</f>
        <v>517</v>
      </c>
      <c r="L592" s="190" t="e">
        <f>RANK(I592,$I$76:$I$460)</f>
        <v>#N/A</v>
      </c>
      <c r="M592" s="173">
        <f>N592+R592/2</f>
        <v>8062.9003814905545</v>
      </c>
      <c r="N592" s="174">
        <f>T592*(1+(IF((AG592+IF($D$62=1,15,0)+AV592+IF(F592="백어택",8,0))&gt;100,100,(AG592+IF($D$62=1,15,0)+AV592+IF(F592="백어택",8,0)))/100)*((AI592/100-1)))</f>
        <v>6973.3192488566956</v>
      </c>
      <c r="O592" s="174"/>
      <c r="P592" s="174"/>
      <c r="Q592" s="174"/>
      <c r="R592" s="175">
        <f>X592*(1+(IF(AG592+IF($D$62=1,15,0)&gt;100,100,AG592+IF($D$62=1,15,0)))/100*(AI592/100-1))</f>
        <v>2179.1622652677174</v>
      </c>
      <c r="S592" s="173">
        <f>SUM(T592:X592)</f>
        <v>6269.780840448977</v>
      </c>
      <c r="T592" s="174">
        <f>AL592*AX592</f>
        <v>4776.9758784373162</v>
      </c>
      <c r="U592" s="174"/>
      <c r="V592" s="174"/>
      <c r="W592" s="174"/>
      <c r="X592" s="175">
        <f>AS592*AL592</f>
        <v>1492.8049620116612</v>
      </c>
      <c r="Y592" s="173">
        <f>SUM(Z592:AD592)</f>
        <v>13480.0288069653</v>
      </c>
      <c r="Z592" s="174">
        <f>T592*$D$58/100</f>
        <v>10270.498138640229</v>
      </c>
      <c r="AA592" s="174"/>
      <c r="AB592" s="174"/>
      <c r="AC592" s="174"/>
      <c r="AD592" s="175">
        <f>X592*$D$58/100</f>
        <v>3209.5306683250715</v>
      </c>
      <c r="AE592" s="173">
        <f>AO592*(1-$D$17/100)-AY592</f>
        <v>8.9785620000000002</v>
      </c>
      <c r="AF592" s="174">
        <f>AP592</f>
        <v>36</v>
      </c>
      <c r="AG592" s="174">
        <f>IF($D$57&gt;100,100,$D$57)</f>
        <v>25.143699999999999</v>
      </c>
      <c r="AH592" s="174">
        <f>AQ592*AR592</f>
        <v>296</v>
      </c>
      <c r="AI592" s="174">
        <f>$D$58+$D$19</f>
        <v>282.85969999999998</v>
      </c>
      <c r="AJ592" s="174">
        <f>10*AX592*AU592/9</f>
        <v>2.2222222222222223</v>
      </c>
      <c r="AK592" s="174">
        <f>SUM(AL592:AN592)</f>
        <v>2388.4879392186581</v>
      </c>
      <c r="AL592" s="174">
        <f>(VLOOKUP(C592,$B$36:$AG$39,8,FALSE)+VLOOKUP(C592,$B$40:$AG$43,8,FALSE)*$D$54)*$D$59/100</f>
        <v>2388.4879392186581</v>
      </c>
      <c r="AM592" s="174"/>
      <c r="AN592" s="174"/>
      <c r="AO592" s="176">
        <v>9</v>
      </c>
      <c r="AP592" s="174">
        <v>36</v>
      </c>
      <c r="AQ592" s="175">
        <f>VLOOKUP(C592,$B$45:$AA$48,8,FALSE)</f>
        <v>296</v>
      </c>
      <c r="AR592" s="31">
        <f>IF(LEFT(E592,1)*1=1,$S$57,$R$57)</f>
        <v>1</v>
      </c>
      <c r="AS592" s="2">
        <f>IF(LEFT(E592,1)*1=2,$U$57,$T$57)</f>
        <v>0.625</v>
      </c>
      <c r="AT592" s="33">
        <f>IF(LEFT(E592,1)*1=3,$W$57,$V$57)</f>
        <v>0</v>
      </c>
      <c r="AU592" s="31">
        <f>IF(MID(E592,3,1)*1=1,$Y$57,$X$57)</f>
        <v>1</v>
      </c>
      <c r="AV592" s="2">
        <f>IF(MID(E592,3,1)*1=2,$AA$57,$Z$57)</f>
        <v>0</v>
      </c>
      <c r="AW592" s="33">
        <f>IF(MID(E592,3,1)*1=3,$AC$57,$AB$57)</f>
        <v>0</v>
      </c>
      <c r="AX592" s="31">
        <f>IF(MID(E592,5,1)*1=1,$AE$57,$AD$57)</f>
        <v>2</v>
      </c>
      <c r="AY592" s="33">
        <f>IF(MID(E592,5,1)*1=2,$AG$57,$AF$57)</f>
        <v>0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142</v>
      </c>
      <c r="C593" s="31">
        <v>10</v>
      </c>
      <c r="D593" s="106" t="s">
        <v>7</v>
      </c>
      <c r="E593" s="2" t="s">
        <v>169</v>
      </c>
      <c r="F593" s="2"/>
      <c r="G593" s="2" t="s">
        <v>184</v>
      </c>
      <c r="H593" s="33"/>
      <c r="I593" s="173">
        <f>M593/AE593</f>
        <v>898.0168964128726</v>
      </c>
      <c r="J593" s="174">
        <f>AH593/AE593</f>
        <v>32.967417276842326</v>
      </c>
      <c r="K593" s="189">
        <f>RANK(I593,$I$76:$I$999)</f>
        <v>517</v>
      </c>
      <c r="L593" s="190" t="e">
        <f>RANK(I593,$I$76:$I$460)</f>
        <v>#N/A</v>
      </c>
      <c r="M593" s="173">
        <f>N593+R593/2</f>
        <v>8062.9003814905545</v>
      </c>
      <c r="N593" s="174">
        <f>T593*(1+(IF((AG593+IF($D$62=1,15,0)+AV593+IF(F593="백어택",8,0))&gt;100,100,(AG593+IF($D$62=1,15,0)+AV593+IF(F593="백어택",8,0)))/100)*((AI593/100-1)))</f>
        <v>6973.3192488566956</v>
      </c>
      <c r="O593" s="174"/>
      <c r="P593" s="174"/>
      <c r="Q593" s="174"/>
      <c r="R593" s="175">
        <f>X593*(1+(IF(AG593+IF($D$62=1,15,0)&gt;100,100,AG593+IF($D$62=1,15,0)))/100*(AI593/100-1))</f>
        <v>2179.1622652677174</v>
      </c>
      <c r="S593" s="173">
        <f>SUM(T593:X593)</f>
        <v>6269.780840448977</v>
      </c>
      <c r="T593" s="174">
        <f>AL593*AX593</f>
        <v>4776.9758784373162</v>
      </c>
      <c r="U593" s="174"/>
      <c r="V593" s="174"/>
      <c r="W593" s="174"/>
      <c r="X593" s="175">
        <f>AS593*AL593</f>
        <v>1492.8049620116612</v>
      </c>
      <c r="Y593" s="173">
        <f>SUM(Z593:AD593)</f>
        <v>13480.0288069653</v>
      </c>
      <c r="Z593" s="174">
        <f>T593*$D$58/100</f>
        <v>10270.498138640229</v>
      </c>
      <c r="AA593" s="174"/>
      <c r="AB593" s="174"/>
      <c r="AC593" s="174"/>
      <c r="AD593" s="175">
        <f>X593*$D$58/100</f>
        <v>3209.5306683250715</v>
      </c>
      <c r="AE593" s="173">
        <f>AO593*(1-$D$17/100)-AY593</f>
        <v>8.9785620000000002</v>
      </c>
      <c r="AF593" s="174">
        <f>AP593</f>
        <v>36</v>
      </c>
      <c r="AG593" s="174">
        <f>IF($D$57&gt;100,100,$D$57)</f>
        <v>25.143699999999999</v>
      </c>
      <c r="AH593" s="174">
        <f>AQ593*AR593</f>
        <v>296</v>
      </c>
      <c r="AI593" s="174">
        <f>$D$58+$D$19</f>
        <v>282.85969999999998</v>
      </c>
      <c r="AJ593" s="174">
        <f>10*AX593*AU593/9</f>
        <v>1.7777777777777777</v>
      </c>
      <c r="AK593" s="174">
        <f>SUM(AL593:AN593)</f>
        <v>2388.4879392186581</v>
      </c>
      <c r="AL593" s="174">
        <f>(VLOOKUP(C593,$B$36:$AG$39,8,FALSE)+VLOOKUP(C593,$B$40:$AG$43,8,FALSE)*$D$54)*$D$59/100</f>
        <v>2388.4879392186581</v>
      </c>
      <c r="AM593" s="174"/>
      <c r="AN593" s="174"/>
      <c r="AO593" s="176">
        <v>9</v>
      </c>
      <c r="AP593" s="174">
        <v>36</v>
      </c>
      <c r="AQ593" s="175">
        <f>VLOOKUP(C593,$B$45:$AA$48,8,FALSE)</f>
        <v>296</v>
      </c>
      <c r="AR593" s="31">
        <f>IF(LEFT(E593,1)*1=1,$S$57,$R$57)</f>
        <v>1</v>
      </c>
      <c r="AS593" s="2">
        <f>IF(LEFT(E593,1)*1=2,$U$57,$T$57)</f>
        <v>0.625</v>
      </c>
      <c r="AT593" s="33">
        <f>IF(LEFT(E593,1)*1=3,$W$57,$V$57)</f>
        <v>0</v>
      </c>
      <c r="AU593" s="31">
        <f>IF(MID(E593,3,1)*1=1,$Y$57,$X$57)</f>
        <v>0.8</v>
      </c>
      <c r="AV593" s="2">
        <f>IF(MID(E593,3,1)*1=2,$AA$57,$Z$57)</f>
        <v>0</v>
      </c>
      <c r="AW593" s="33">
        <f>IF(MID(E593,3,1)*1=3,$AC$57,$AB$57)</f>
        <v>0</v>
      </c>
      <c r="AX593" s="31">
        <f>IF(MID(E593,5,1)*1=1,$AE$57,$AD$57)</f>
        <v>2</v>
      </c>
      <c r="AY593" s="33">
        <f>IF(MID(E593,5,1)*1=2,$AG$57,$AF$57)</f>
        <v>0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104</v>
      </c>
      <c r="C594" s="31">
        <v>10</v>
      </c>
      <c r="D594" s="106" t="s">
        <v>6</v>
      </c>
      <c r="E594" s="2" t="s">
        <v>144</v>
      </c>
      <c r="F594" s="2"/>
      <c r="G594" s="2"/>
      <c r="H594" s="33"/>
      <c r="I594" s="173">
        <f>M594/AE594</f>
        <v>897.66133191310882</v>
      </c>
      <c r="J594" s="174">
        <f>AH594/AE594</f>
        <v>23.505991271208018</v>
      </c>
      <c r="K594" s="189">
        <f>RANK(I594,$I$76:$I$999)</f>
        <v>519</v>
      </c>
      <c r="L594" s="190" t="e">
        <f>RANK(I594,$I$76:$I$460)</f>
        <v>#N/A</v>
      </c>
      <c r="M594" s="173">
        <f>SUM(N594:R594)</f>
        <v>17910.462052409835</v>
      </c>
      <c r="N594" s="174">
        <f>T594*(1+(IF((AG594+IF($D$62=1,15,0)+IF(F594="백어택",8,0))&gt;100,100,(AG594+IF($D$62=1,15,0)+IF(F594="백어택",8,0)))/100)*((AI594/100-1)))</f>
        <v>17910.462052409835</v>
      </c>
      <c r="O594" s="174"/>
      <c r="P594" s="174"/>
      <c r="Q594" s="174"/>
      <c r="R594" s="175"/>
      <c r="S594" s="173">
        <f>SUM(T594:X594)</f>
        <v>12269.314245157533</v>
      </c>
      <c r="T594" s="174">
        <f>AL594*AW594*AT594*AX594*AY594</f>
        <v>12269.314245157533</v>
      </c>
      <c r="U594" s="174"/>
      <c r="V594" s="174"/>
      <c r="W594" s="174"/>
      <c r="X594" s="175"/>
      <c r="Y594" s="173">
        <f>SUM(Z594:AD594)</f>
        <v>26379.025627088697</v>
      </c>
      <c r="Z594" s="174">
        <f>T594*$D$58/100</f>
        <v>26379.025627088697</v>
      </c>
      <c r="AA594" s="174"/>
      <c r="AB594" s="174"/>
      <c r="AC594" s="174"/>
      <c r="AD594" s="175"/>
      <c r="AE594" s="173">
        <f>AO594*(1-$D$17/100)</f>
        <v>19.952359999999999</v>
      </c>
      <c r="AF594" s="174">
        <f>AP594</f>
        <v>36</v>
      </c>
      <c r="AG594" s="174">
        <f>IF($D$57+AV594&gt;100,100,$D$57+AV594)</f>
        <v>25.143699999999999</v>
      </c>
      <c r="AH594" s="174">
        <f>AQ594*AR594</f>
        <v>469</v>
      </c>
      <c r="AI594" s="174">
        <f>$D$58+$D$19</f>
        <v>282.85969999999998</v>
      </c>
      <c r="AJ594" s="174">
        <f>10/IF(AX594=1,IF(AY594=1,5,6),4)</f>
        <v>2.5</v>
      </c>
      <c r="AK594" s="174">
        <f>SUM(AL594:AN594)</f>
        <v>7668.3214032234573</v>
      </c>
      <c r="AL594" s="174">
        <f>(VLOOKUP(C594,$B$36:$AG$39,7,FALSE)+VLOOKUP(C594,$B$40:$AG$43,7,FALSE)*$D$54)*$D$59/100</f>
        <v>7668.3214032234573</v>
      </c>
      <c r="AM594" s="174"/>
      <c r="AN594" s="174"/>
      <c r="AO594" s="176">
        <v>20</v>
      </c>
      <c r="AP594" s="174">
        <v>36</v>
      </c>
      <c r="AQ594" s="175">
        <f>VLOOKUP(C594,$B$45:$AA$48,7,FALSE)</f>
        <v>469</v>
      </c>
      <c r="AR594" s="31">
        <f>IF(LEFT(E594,1)*1=1,$S$56,$R$56)</f>
        <v>1</v>
      </c>
      <c r="AS594" s="2">
        <f>IF(LEFT(E594,1)*1=2,$U$56,$T$56)</f>
        <v>0</v>
      </c>
      <c r="AT594" s="33">
        <f>IF(LEFT(E594,1)*1=3,$W$56,$V$56)</f>
        <v>1</v>
      </c>
      <c r="AU594" s="31">
        <f>IF(MID(E594,3,1)*1=1,$Y$56,$X$56)</f>
        <v>0</v>
      </c>
      <c r="AV594" s="2">
        <f>IF(MID(E594,3,1)*1=2,$AA$56,$Z$56)</f>
        <v>0</v>
      </c>
      <c r="AW594" s="33">
        <f>IF(MID(E594,3,1)*1=3,$AC$56,$AB$56)</f>
        <v>1</v>
      </c>
      <c r="AX594" s="31">
        <f>IF(MID(E594,5,1)*1=1,$AE$56,$AD$56)</f>
        <v>1.6</v>
      </c>
      <c r="AY594" s="33">
        <f>IF(MID(E594,5,1)*1=2,$AG$56,$AF$56)</f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107</v>
      </c>
      <c r="C595" s="31">
        <v>10</v>
      </c>
      <c r="D595" s="106" t="s">
        <v>6</v>
      </c>
      <c r="E595" s="2" t="s">
        <v>150</v>
      </c>
      <c r="F595" s="2"/>
      <c r="G595" s="2"/>
      <c r="H595" s="33"/>
      <c r="I595" s="173">
        <f>M595/AE595</f>
        <v>897.66133191310882</v>
      </c>
      <c r="J595" s="174">
        <f>AH595/AE595</f>
        <v>11.752995635604009</v>
      </c>
      <c r="K595" s="189">
        <f>RANK(I595,$I$76:$I$999)</f>
        <v>519</v>
      </c>
      <c r="L595" s="190" t="e">
        <f>RANK(I595,$I$76:$I$460)</f>
        <v>#N/A</v>
      </c>
      <c r="M595" s="173">
        <f>SUM(N595:R595)</f>
        <v>17910.462052409835</v>
      </c>
      <c r="N595" s="174">
        <f>T595*(1+(IF((AG595+IF($D$62=1,15,0)+IF(F595="백어택",8,0))&gt;100,100,(AG595+IF($D$62=1,15,0)+IF(F595="백어택",8,0)))/100)*((AI595/100-1)))</f>
        <v>17910.462052409835</v>
      </c>
      <c r="O595" s="174"/>
      <c r="P595" s="174"/>
      <c r="Q595" s="174"/>
      <c r="R595" s="175"/>
      <c r="S595" s="173">
        <f>SUM(T595:X595)</f>
        <v>12269.314245157533</v>
      </c>
      <c r="T595" s="174">
        <f>AL595*AW595*AT595*AX595*AY595</f>
        <v>12269.314245157533</v>
      </c>
      <c r="U595" s="174"/>
      <c r="V595" s="174"/>
      <c r="W595" s="174"/>
      <c r="X595" s="175"/>
      <c r="Y595" s="173">
        <f>SUM(Z595:AD595)</f>
        <v>26379.025627088697</v>
      </c>
      <c r="Z595" s="174">
        <f>T595*$D$58/100</f>
        <v>26379.025627088697</v>
      </c>
      <c r="AA595" s="174"/>
      <c r="AB595" s="174"/>
      <c r="AC595" s="174"/>
      <c r="AD595" s="175"/>
      <c r="AE595" s="173">
        <f>AO595*(1-$D$17/100)</f>
        <v>19.952359999999999</v>
      </c>
      <c r="AF595" s="174">
        <f>AP595</f>
        <v>36</v>
      </c>
      <c r="AG595" s="174">
        <f>IF($D$57+AV595&gt;100,100,$D$57+AV595)</f>
        <v>25.143699999999999</v>
      </c>
      <c r="AH595" s="174">
        <f>AQ595*AR595</f>
        <v>234.5</v>
      </c>
      <c r="AI595" s="174">
        <f>$D$58+$D$19</f>
        <v>282.85969999999998</v>
      </c>
      <c r="AJ595" s="174">
        <f>10/IF(AX595=1,IF(AY595=1,5,6),4)</f>
        <v>2.5</v>
      </c>
      <c r="AK595" s="174">
        <f>SUM(AL595:AN595)</f>
        <v>7668.3214032234573</v>
      </c>
      <c r="AL595" s="174">
        <f>(VLOOKUP(C595,$B$36:$AG$39,7,FALSE)+VLOOKUP(C595,$B$40:$AG$43,7,FALSE)*$D$54)*$D$59/100</f>
        <v>7668.3214032234573</v>
      </c>
      <c r="AM595" s="174"/>
      <c r="AN595" s="174"/>
      <c r="AO595" s="176">
        <v>20</v>
      </c>
      <c r="AP595" s="174">
        <v>36</v>
      </c>
      <c r="AQ595" s="175">
        <f>VLOOKUP(C595,$B$45:$AA$48,7,FALSE)</f>
        <v>469</v>
      </c>
      <c r="AR595" s="31">
        <f>IF(LEFT(E595,1)*1=1,$S$56,$R$56)</f>
        <v>0.5</v>
      </c>
      <c r="AS595" s="2">
        <f>IF(LEFT(E595,1)*1=2,$U$56,$T$56)</f>
        <v>0</v>
      </c>
      <c r="AT595" s="33">
        <f>IF(LEFT(E595,1)*1=3,$W$56,$V$56)</f>
        <v>1</v>
      </c>
      <c r="AU595" s="31">
        <f>IF(MID(E595,3,1)*1=1,$Y$56,$X$56)</f>
        <v>0</v>
      </c>
      <c r="AV595" s="2">
        <f>IF(MID(E595,3,1)*1=2,$AA$56,$Z$56)</f>
        <v>0</v>
      </c>
      <c r="AW595" s="33">
        <f>IF(MID(E595,3,1)*1=3,$AC$56,$AB$56)</f>
        <v>1</v>
      </c>
      <c r="AX595" s="31">
        <f>IF(MID(E595,5,1)*1=1,$AE$56,$AD$56)</f>
        <v>1.6</v>
      </c>
      <c r="AY595" s="33">
        <f>IF(MID(E595,5,1)*1=2,$AG$56,$AF$56)</f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293</v>
      </c>
      <c r="C596" s="31">
        <v>10</v>
      </c>
      <c r="D596" s="106" t="s">
        <v>17</v>
      </c>
      <c r="E596" s="2" t="s">
        <v>144</v>
      </c>
      <c r="F596" s="2"/>
      <c r="G596" s="2"/>
      <c r="H596" s="33">
        <f>IF(AY596=1,3,2)</f>
        <v>2</v>
      </c>
      <c r="I596" s="173">
        <f>M596/AE596</f>
        <v>896.08371439364544</v>
      </c>
      <c r="J596" s="174">
        <f>AH596/AE596</f>
        <v>34.707673678702669</v>
      </c>
      <c r="K596" s="189">
        <f>RANK(I596,$I$76:$I$999)</f>
        <v>521</v>
      </c>
      <c r="L596" s="190" t="e">
        <f>RANK(I596,$I$76:$I$460)</f>
        <v>#N/A</v>
      </c>
      <c r="M596" s="173">
        <f>SUM(N596:R596)</f>
        <v>7151.5939438876785</v>
      </c>
      <c r="N596" s="174">
        <f>T596*(1+(IF((AG596+IF($D$62=1,15,0)+IF(F596="백어택",8,0))&gt;100,100,(AG596+IF($D$62=1,15,0)+IF(F596="백어택",8,0)))/100)*((AI596/100-1)))</f>
        <v>3575.7969719438393</v>
      </c>
      <c r="O596" s="174">
        <f>U596*(1+(IF((AG596+IF($D$62=1,15,0)+IF(F596="백어택",8,0))&gt;100,100,(AG596+IF($D$62=1,15,0)+IF(F596="백어택",8,0)))/100)*((AI596/100-1)))</f>
        <v>3575.7969719438393</v>
      </c>
      <c r="P596" s="174">
        <f>V596*(1+(IF((AG596+IF($D$62=1,15,0)+IF(F596="백어택",8,0))&gt;100,100,(AG596+IF($D$62=1,15,0)+IF(F596="백어택",8,0)))/100)*((AI596/100-1)))</f>
        <v>0</v>
      </c>
      <c r="Q596" s="174"/>
      <c r="R596" s="175"/>
      <c r="S596" s="173">
        <f>SUM(T596:X596)</f>
        <v>2528.3184362734173</v>
      </c>
      <c r="T596" s="174">
        <f>AL596*AV596</f>
        <v>1264.1592181367087</v>
      </c>
      <c r="U596" s="174">
        <f>AL596*AW596</f>
        <v>1264.1592181367087</v>
      </c>
      <c r="V596" s="174">
        <f>IF(H596=3,AL596,0)*(1+AW596-1+AW596-1)</f>
        <v>0</v>
      </c>
      <c r="W596" s="174"/>
      <c r="X596" s="175"/>
      <c r="Y596" s="173">
        <f>SUM(Z596:AD596)</f>
        <v>7151.5939438876785</v>
      </c>
      <c r="Z596" s="174">
        <f>T596*AI596/100</f>
        <v>3575.7969719438393</v>
      </c>
      <c r="AA596" s="174">
        <f>U596*AI596/100</f>
        <v>3575.7969719438393</v>
      </c>
      <c r="AB596" s="174">
        <f>V596*AI596/100</f>
        <v>0</v>
      </c>
      <c r="AC596" s="174"/>
      <c r="AD596" s="175"/>
      <c r="AE596" s="173">
        <f>AO596*(1-$D$17/100)</f>
        <v>7.980944</v>
      </c>
      <c r="AF596" s="174">
        <f>AP596</f>
        <v>36</v>
      </c>
      <c r="AG596" s="174">
        <f>IF($D$57+AX596&gt;100,100,$D$57+AX596)</f>
        <v>100</v>
      </c>
      <c r="AH596" s="174">
        <f>AQ596</f>
        <v>277</v>
      </c>
      <c r="AI596" s="174">
        <f>$D$58+$D$19</f>
        <v>282.85969999999998</v>
      </c>
      <c r="AJ596" s="174">
        <f>10*AR596/IF(AT596=0,IF(AY596=0,8,5),5)</f>
        <v>1.25</v>
      </c>
      <c r="AK596" s="174">
        <f>H596*SUM(AL596:AN596)</f>
        <v>2528.3184362734173</v>
      </c>
      <c r="AL596" s="174">
        <f>((VLOOKUP(C596,$B$36:$AG$39,24,FALSE)+VLOOKUP(C596,$B$40:$AG$43,24,FALSE)*$D$54))*$D$59/100</f>
        <v>1264.1592181367087</v>
      </c>
      <c r="AM596" s="174"/>
      <c r="AN596" s="174"/>
      <c r="AO596" s="176">
        <v>8</v>
      </c>
      <c r="AP596" s="174">
        <v>36</v>
      </c>
      <c r="AQ596" s="175">
        <f>VLOOKUP(C596,$B$45:$AA$48,24,FALSE)</f>
        <v>277</v>
      </c>
      <c r="AR596" s="31">
        <f>IF(LEFT(E596,1)*1=1,$S$67,$R$67)</f>
        <v>1</v>
      </c>
      <c r="AS596" s="2">
        <f>IF(LEFT(E596,1)*1=2,$U$67,$T$67)</f>
        <v>0</v>
      </c>
      <c r="AT596" s="33">
        <f>IF(LEFT(E596,1)*1=3,$W$67,$V$67)</f>
        <v>0</v>
      </c>
      <c r="AU596" s="31">
        <f>IF(MID(E596,3,1)*1=1,$Y$67,$X$67)</f>
        <v>0</v>
      </c>
      <c r="AV596" s="2">
        <f>IF(MID(E596,3,1)*1=2,$AA$67,$Z$67)</f>
        <v>1</v>
      </c>
      <c r="AW596" s="33">
        <f>IF(MID(E596,3,1)*1=3,$AC$67,$AB$67)</f>
        <v>1</v>
      </c>
      <c r="AX596" s="31">
        <f>IF(MID(E596,5,1)*1=1,$AE$67,$AD$67)</f>
        <v>80</v>
      </c>
      <c r="AY596" s="33">
        <f>IF(MID(E596,5,1)*1=2,$AG$67,$AF$67)</f>
        <v>0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296</v>
      </c>
      <c r="C597" s="31">
        <v>10</v>
      </c>
      <c r="D597" s="106" t="s">
        <v>17</v>
      </c>
      <c r="E597" s="2" t="s">
        <v>150</v>
      </c>
      <c r="F597" s="2"/>
      <c r="G597" s="2"/>
      <c r="H597" s="33">
        <f>IF(AY597=1,3,2)</f>
        <v>2</v>
      </c>
      <c r="I597" s="173">
        <f>M597/AE597</f>
        <v>896.08371439364544</v>
      </c>
      <c r="J597" s="174">
        <f>AH597/AE597</f>
        <v>34.707673678702669</v>
      </c>
      <c r="K597" s="189">
        <f>RANK(I597,$I$76:$I$999)</f>
        <v>521</v>
      </c>
      <c r="L597" s="190" t="e">
        <f>RANK(I597,$I$76:$I$460)</f>
        <v>#N/A</v>
      </c>
      <c r="M597" s="173">
        <f>SUM(N597:R597)</f>
        <v>7151.5939438876785</v>
      </c>
      <c r="N597" s="174">
        <f>T597*(1+(IF((AG597+IF($D$62=1,15,0)+IF(F597="백어택",8,0))&gt;100,100,(AG597+IF($D$62=1,15,0)+IF(F597="백어택",8,0)))/100)*((AI597/100-1)))</f>
        <v>3575.7969719438393</v>
      </c>
      <c r="O597" s="174">
        <f>U597*(1+(IF((AG597+IF($D$62=1,15,0)+IF(F597="백어택",8,0))&gt;100,100,(AG597+IF($D$62=1,15,0)+IF(F597="백어택",8,0)))/100)*((AI597/100-1)))</f>
        <v>3575.7969719438393</v>
      </c>
      <c r="P597" s="174">
        <f>V597*(1+(IF((AG597+IF($D$62=1,15,0)+IF(F597="백어택",8,0))&gt;100,100,(AG597+IF($D$62=1,15,0)+IF(F597="백어택",8,0)))/100)*((AI597/100-1)))</f>
        <v>0</v>
      </c>
      <c r="Q597" s="174"/>
      <c r="R597" s="175"/>
      <c r="S597" s="173">
        <f>SUM(T597:X597)</f>
        <v>2528.3184362734173</v>
      </c>
      <c r="T597" s="174">
        <f>AL597*AV597</f>
        <v>1264.1592181367087</v>
      </c>
      <c r="U597" s="174">
        <f>AL597*AW597</f>
        <v>1264.1592181367087</v>
      </c>
      <c r="V597" s="174">
        <f>IF(H597=3,AL597,0)*(1+AW597-1+AW597-1)</f>
        <v>0</v>
      </c>
      <c r="W597" s="174"/>
      <c r="X597" s="175"/>
      <c r="Y597" s="173">
        <f>SUM(Z597:AD597)</f>
        <v>7151.5939438876785</v>
      </c>
      <c r="Z597" s="174">
        <f>T597*AI597/100</f>
        <v>3575.7969719438393</v>
      </c>
      <c r="AA597" s="174">
        <f>U597*AI597/100</f>
        <v>3575.7969719438393</v>
      </c>
      <c r="AB597" s="174">
        <f>V597*AI597/100</f>
        <v>0</v>
      </c>
      <c r="AC597" s="174"/>
      <c r="AD597" s="175"/>
      <c r="AE597" s="173">
        <f>AO597*(1-$D$17/100)</f>
        <v>7.980944</v>
      </c>
      <c r="AF597" s="174">
        <f>AP597</f>
        <v>36</v>
      </c>
      <c r="AG597" s="174">
        <f>IF($D$57+AX597&gt;100,100,$D$57+AX597)</f>
        <v>100</v>
      </c>
      <c r="AH597" s="174">
        <f>AQ597</f>
        <v>277</v>
      </c>
      <c r="AI597" s="174">
        <f>$D$58+$D$19</f>
        <v>282.85969999999998</v>
      </c>
      <c r="AJ597" s="174">
        <f>10*AR597/IF(AT597=0,IF(AY597=0,8,5),5)</f>
        <v>1</v>
      </c>
      <c r="AK597" s="174">
        <f>H597*SUM(AL597:AN597)</f>
        <v>2528.3184362734173</v>
      </c>
      <c r="AL597" s="174">
        <f>((VLOOKUP(C597,$B$36:$AG$39,24,FALSE)+VLOOKUP(C597,$B$40:$AG$43,24,FALSE)*$D$54))*$D$59/100</f>
        <v>1264.1592181367087</v>
      </c>
      <c r="AM597" s="174"/>
      <c r="AN597" s="174"/>
      <c r="AO597" s="176">
        <v>8</v>
      </c>
      <c r="AP597" s="174">
        <v>36</v>
      </c>
      <c r="AQ597" s="175">
        <f>VLOOKUP(C597,$B$45:$AA$48,24,FALSE)</f>
        <v>277</v>
      </c>
      <c r="AR597" s="31">
        <f>IF(LEFT(E597,1)*1=1,$S$67,$R$67)</f>
        <v>0.8</v>
      </c>
      <c r="AS597" s="2">
        <f>IF(LEFT(E597,1)*1=2,$U$67,$T$67)</f>
        <v>0</v>
      </c>
      <c r="AT597" s="33">
        <f>IF(LEFT(E597,1)*1=3,$W$67,$V$67)</f>
        <v>0</v>
      </c>
      <c r="AU597" s="31">
        <f>IF(MID(E597,3,1)*1=1,$Y$67,$X$67)</f>
        <v>0</v>
      </c>
      <c r="AV597" s="2">
        <f>IF(MID(E597,3,1)*1=2,$AA$67,$Z$67)</f>
        <v>1</v>
      </c>
      <c r="AW597" s="33">
        <f>IF(MID(E597,3,1)*1=3,$AC$67,$AB$67)</f>
        <v>1</v>
      </c>
      <c r="AX597" s="31">
        <f>IF(MID(E597,5,1)*1=1,$AE$67,$AD$67)</f>
        <v>80</v>
      </c>
      <c r="AY597" s="33">
        <f>IF(MID(E597,5,1)*1=2,$AG$67,$AF$67)</f>
        <v>0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299</v>
      </c>
      <c r="C598" s="31">
        <v>10</v>
      </c>
      <c r="D598" s="106" t="s">
        <v>17</v>
      </c>
      <c r="E598" s="2" t="s">
        <v>146</v>
      </c>
      <c r="F598" s="2"/>
      <c r="G598" s="2"/>
      <c r="H598" s="33">
        <f>IF(AY598=1,3,2)</f>
        <v>2</v>
      </c>
      <c r="I598" s="173">
        <f>M598/AE598</f>
        <v>896.08371439364544</v>
      </c>
      <c r="J598" s="174">
        <f>AH598/AE598</f>
        <v>34.707673678702669</v>
      </c>
      <c r="K598" s="189">
        <f>RANK(I598,$I$76:$I$999)</f>
        <v>521</v>
      </c>
      <c r="L598" s="190" t="e">
        <f>RANK(I598,$I$76:$I$460)</f>
        <v>#N/A</v>
      </c>
      <c r="M598" s="173">
        <f>SUM(N598:R598)</f>
        <v>7151.5939438876785</v>
      </c>
      <c r="N598" s="174">
        <f>T598*(1+(IF((AG598+IF($D$62=1,15,0)+IF(F598="백어택",8,0))&gt;100,100,(AG598+IF($D$62=1,15,0)+IF(F598="백어택",8,0)))/100)*((AI598/100-1)))</f>
        <v>3575.7969719438393</v>
      </c>
      <c r="O598" s="174">
        <f>U598*(1+(IF((AG598+IF($D$62=1,15,0)+IF(F598="백어택",8,0))&gt;100,100,(AG598+IF($D$62=1,15,0)+IF(F598="백어택",8,0)))/100)*((AI598/100-1)))</f>
        <v>3575.7969719438393</v>
      </c>
      <c r="P598" s="174">
        <f>V598*(1+(IF((AG598+IF($D$62=1,15,0)+IF(F598="백어택",8,0))&gt;100,100,(AG598+IF($D$62=1,15,0)+IF(F598="백어택",8,0)))/100)*((AI598/100-1)))</f>
        <v>0</v>
      </c>
      <c r="Q598" s="174"/>
      <c r="R598" s="175"/>
      <c r="S598" s="173">
        <f>SUM(T598:X598)</f>
        <v>2528.3184362734173</v>
      </c>
      <c r="T598" s="174">
        <f>AL598*AV598</f>
        <v>1264.1592181367087</v>
      </c>
      <c r="U598" s="174">
        <f>AL598*AW598</f>
        <v>1264.1592181367087</v>
      </c>
      <c r="V598" s="174">
        <f>IF(H598=3,AL598,0)*(1+AW598-1+AW598-1)</f>
        <v>0</v>
      </c>
      <c r="W598" s="174"/>
      <c r="X598" s="175"/>
      <c r="Y598" s="173">
        <f>SUM(Z598:AD598)</f>
        <v>7151.5939438876785</v>
      </c>
      <c r="Z598" s="174">
        <f>T598*AI598/100</f>
        <v>3575.7969719438393</v>
      </c>
      <c r="AA598" s="174">
        <f>U598*AI598/100</f>
        <v>3575.7969719438393</v>
      </c>
      <c r="AB598" s="174">
        <f>V598*AI598/100</f>
        <v>0</v>
      </c>
      <c r="AC598" s="174"/>
      <c r="AD598" s="175"/>
      <c r="AE598" s="173">
        <f>AO598*(1-$D$17/100)</f>
        <v>7.980944</v>
      </c>
      <c r="AF598" s="174">
        <f>AP598</f>
        <v>36</v>
      </c>
      <c r="AG598" s="174">
        <f>IF($D$57+AX598&gt;100,100,$D$57+AX598)</f>
        <v>100</v>
      </c>
      <c r="AH598" s="174">
        <f>AQ598</f>
        <v>277</v>
      </c>
      <c r="AI598" s="174">
        <f>$D$58+$D$19</f>
        <v>282.85969999999998</v>
      </c>
      <c r="AJ598" s="174">
        <f>10*AR598/IF(AT598=0,IF(AY598=0,8,5),5)</f>
        <v>2</v>
      </c>
      <c r="AK598" s="174">
        <f>H598*SUM(AL598:AN598)</f>
        <v>2528.3184362734173</v>
      </c>
      <c r="AL598" s="174">
        <f>((VLOOKUP(C598,$B$36:$AG$39,24,FALSE)+VLOOKUP(C598,$B$40:$AG$43,24,FALSE)*$D$54))*$D$59/100</f>
        <v>1264.1592181367087</v>
      </c>
      <c r="AM598" s="174"/>
      <c r="AN598" s="174"/>
      <c r="AO598" s="176">
        <v>8</v>
      </c>
      <c r="AP598" s="174">
        <v>36</v>
      </c>
      <c r="AQ598" s="175">
        <f>VLOOKUP(C598,$B$45:$AA$48,24,FALSE)</f>
        <v>277</v>
      </c>
      <c r="AR598" s="31">
        <f>IF(LEFT(E598,1)*1=1,$S$67,$R$67)</f>
        <v>1</v>
      </c>
      <c r="AS598" s="2">
        <f>IF(LEFT(E598,1)*1=2,$U$67,$T$67)</f>
        <v>0</v>
      </c>
      <c r="AT598" s="33">
        <f>IF(LEFT(E598,1)*1=3,$W$67,$V$67)</f>
        <v>1</v>
      </c>
      <c r="AU598" s="31">
        <f>IF(MID(E598,3,1)*1=1,$Y$67,$X$67)</f>
        <v>0</v>
      </c>
      <c r="AV598" s="2">
        <f>IF(MID(E598,3,1)*1=2,$AA$67,$Z$67)</f>
        <v>1</v>
      </c>
      <c r="AW598" s="33">
        <f>IF(MID(E598,3,1)*1=3,$AC$67,$AB$67)</f>
        <v>1</v>
      </c>
      <c r="AX598" s="31">
        <f>IF(MID(E598,5,1)*1=1,$AE$67,$AD$67)</f>
        <v>80</v>
      </c>
      <c r="AY598" s="33">
        <f>IF(MID(E598,5,1)*1=2,$AG$67,$AF$67)</f>
        <v>0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343</v>
      </c>
      <c r="C599" s="31">
        <v>7</v>
      </c>
      <c r="D599" s="106" t="s">
        <v>20</v>
      </c>
      <c r="E599" s="2" t="s">
        <v>136</v>
      </c>
      <c r="F599" s="2" t="s">
        <v>149</v>
      </c>
      <c r="G599" s="2"/>
      <c r="H599" s="33"/>
      <c r="I599" s="173">
        <f>M599/AE599</f>
        <v>890.03468900723658</v>
      </c>
      <c r="J599" s="174">
        <f>AH599/AE599</f>
        <v>17.096278891876004</v>
      </c>
      <c r="K599" s="189">
        <f>RANK(I599,$I$76:$I$999)</f>
        <v>524</v>
      </c>
      <c r="L599" s="190" t="e">
        <f>RANK(I599,$I$76:$I$460)</f>
        <v>#N/A</v>
      </c>
      <c r="M599" s="173">
        <f>SUM(N599:R599)</f>
        <v>15982.463274804384</v>
      </c>
      <c r="N599" s="174">
        <f>T599*(1+(IF((AG599+IF($D$62=1,15,0)+IF(F599="백어택",8,0))&gt;100,100,(AG599+IF($D$62=1,15,0)+IF(F599="백어택",8,0)))/100)*((AI599/100-1)))</f>
        <v>10578.349954144427</v>
      </c>
      <c r="O599" s="174">
        <f>U599*(1+(IF(($D$57+IF($D$62=1,15,0)+IF(F599="백어택",8,0))&gt;100,100,$D$57+IF($D$62=1,15,0)+IF(F599="백어택",8,0))/100)*($D$58/100-1))</f>
        <v>5404.1133206599579</v>
      </c>
      <c r="P599" s="174"/>
      <c r="Q599" s="174"/>
      <c r="R599" s="175"/>
      <c r="S599" s="173">
        <f>SUM(T599:X599)</f>
        <v>7825.9925701501379</v>
      </c>
      <c r="T599" s="174">
        <f>AL599*AV599*IF(F599="백어택",1.2,1)</f>
        <v>3913.2362850750687</v>
      </c>
      <c r="U599" s="174">
        <f>AM599*AX599*AY599*IF(F599="백어택",1.2,1)</f>
        <v>3912.7562850750687</v>
      </c>
      <c r="V599" s="174"/>
      <c r="W599" s="174"/>
      <c r="X599" s="175"/>
      <c r="Y599" s="173">
        <f>SUM(Z599:AD599)</f>
        <v>16825.884025822794</v>
      </c>
      <c r="Z599" s="174">
        <f>T599*$D$58/100</f>
        <v>8413.4580129113983</v>
      </c>
      <c r="AA599" s="174">
        <f>U599*$D$58/100</f>
        <v>8412.4260129113973</v>
      </c>
      <c r="AB599" s="174"/>
      <c r="AC599" s="174"/>
      <c r="AD599" s="175"/>
      <c r="AE599" s="173">
        <f>AO599*(1-$D$17/100)-AR599</f>
        <v>17.957124</v>
      </c>
      <c r="AF599" s="174">
        <f>AP599</f>
        <v>36</v>
      </c>
      <c r="AG599" s="174">
        <f>IF($D$57+AU599&gt;100,100,$D$57+AU599)</f>
        <v>85.143699999999995</v>
      </c>
      <c r="AH599" s="174">
        <f>AQ599*AS599</f>
        <v>307</v>
      </c>
      <c r="AI599" s="174">
        <f>$D$58+$D$19</f>
        <v>282.85969999999998</v>
      </c>
      <c r="AJ599" s="174">
        <f>10*IF(AV599=1,1,5/4.5)/IF(AX599=1,5,3.5)</f>
        <v>2</v>
      </c>
      <c r="AK599" s="174">
        <f>SUM(AL599:AN599)</f>
        <v>6521.6604751251143</v>
      </c>
      <c r="AL599" s="174">
        <f>(VLOOKUP(C599,$B$36:$AG$39,29,FALSE)+VLOOKUP(C599,$B$40:$AG$43,29,FALSE)*$D$54)*$D$59/100</f>
        <v>3261.0302375625574</v>
      </c>
      <c r="AM599" s="174">
        <f>(VLOOKUP(C599,$B$36:$AG$39,30,FALSE)+VLOOKUP(C599,$B$40:$AG$43,30,FALSE)*$D$54)*$D$59/100</f>
        <v>3260.6302375625573</v>
      </c>
      <c r="AN599" s="174"/>
      <c r="AO599" s="176">
        <v>18</v>
      </c>
      <c r="AP599" s="174">
        <v>36</v>
      </c>
      <c r="AQ599" s="175">
        <f>VLOOKUP(C599,$B$45:$AG$48,29,FALSE)</f>
        <v>307</v>
      </c>
      <c r="AR599" s="31">
        <f>IF(LEFT(E599,1)*1=1,$S$70,$R$70)</f>
        <v>0</v>
      </c>
      <c r="AS599" s="2">
        <f>IF(LEFT(E599,1)*1=2,$U$70,$T$70)</f>
        <v>1</v>
      </c>
      <c r="AT599" s="33">
        <f>IF(LEFT(E599,1)*1=3,$W$70,$V$70)</f>
        <v>0</v>
      </c>
      <c r="AU599" s="31">
        <f>IF(MID(E599,3,1)*1=1,$Y$70,$X$70)</f>
        <v>60</v>
      </c>
      <c r="AV599" s="2">
        <f>IF(MID(E599,3,1)*1=2,$AA$70,$Z$70)</f>
        <v>1</v>
      </c>
      <c r="AW599" s="33">
        <f>IF(MID(E599,3,1)*1=3,$AC$70,$AB$70)</f>
        <v>0</v>
      </c>
      <c r="AX599" s="31">
        <f>IF(MID(E599,5,1)*1=1,$AE$70,$AD$70)</f>
        <v>1</v>
      </c>
      <c r="AY599" s="33">
        <f>IF(MID(E599,5,1)*1=2,$AG$70,$AF$70)</f>
        <v>1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349</v>
      </c>
      <c r="C600" s="31">
        <v>7</v>
      </c>
      <c r="D600" s="106" t="s">
        <v>20</v>
      </c>
      <c r="E600" s="2" t="s">
        <v>168</v>
      </c>
      <c r="F600" s="2" t="s">
        <v>149</v>
      </c>
      <c r="G600" s="2"/>
      <c r="H600" s="33"/>
      <c r="I600" s="173">
        <f>M600/AE600</f>
        <v>890.03468900723658</v>
      </c>
      <c r="J600" s="174">
        <f>AH600/AE600</f>
        <v>8.548139445938002</v>
      </c>
      <c r="K600" s="189">
        <f>RANK(I600,$I$76:$I$999)</f>
        <v>524</v>
      </c>
      <c r="L600" s="190" t="e">
        <f>RANK(I600,$I$76:$I$460)</f>
        <v>#N/A</v>
      </c>
      <c r="M600" s="173">
        <f>SUM(N600:R600)</f>
        <v>15982.463274804384</v>
      </c>
      <c r="N600" s="174">
        <f>T600*(1+(IF((AG600+IF($D$62=1,15,0)+IF(F600="백어택",8,0))&gt;100,100,(AG600+IF($D$62=1,15,0)+IF(F600="백어택",8,0)))/100)*((AI600/100-1)))</f>
        <v>10578.349954144427</v>
      </c>
      <c r="O600" s="174">
        <f>U600*(1+(IF(($D$57+IF($D$62=1,15,0)+IF(F600="백어택",8,0))&gt;100,100,$D$57+IF($D$62=1,15,0)+IF(F600="백어택",8,0))/100)*($D$58/100-1))</f>
        <v>5404.1133206599579</v>
      </c>
      <c r="P600" s="174"/>
      <c r="Q600" s="174"/>
      <c r="R600" s="175"/>
      <c r="S600" s="173">
        <f>SUM(T600:X600)</f>
        <v>7825.9925701501379</v>
      </c>
      <c r="T600" s="174">
        <f>AL600*AV600*IF(F600="백어택",1.2,1)</f>
        <v>3913.2362850750687</v>
      </c>
      <c r="U600" s="174">
        <f>AM600*AX600*AY600*IF(F600="백어택",1.2,1)</f>
        <v>3912.7562850750687</v>
      </c>
      <c r="V600" s="174"/>
      <c r="W600" s="174"/>
      <c r="X600" s="175"/>
      <c r="Y600" s="173">
        <f>SUM(Z600:AD600)</f>
        <v>16825.884025822794</v>
      </c>
      <c r="Z600" s="174">
        <f>T600*$D$58/100</f>
        <v>8413.4580129113983</v>
      </c>
      <c r="AA600" s="174">
        <f>U600*$D$58/100</f>
        <v>8412.4260129113973</v>
      </c>
      <c r="AB600" s="174"/>
      <c r="AC600" s="174"/>
      <c r="AD600" s="175"/>
      <c r="AE600" s="173">
        <f>AO600*(1-$D$17/100)-AR600</f>
        <v>17.957124</v>
      </c>
      <c r="AF600" s="174">
        <f>AP600</f>
        <v>36</v>
      </c>
      <c r="AG600" s="174">
        <f>IF($D$57+AU600&gt;100,100,$D$57+AU600)</f>
        <v>85.143699999999995</v>
      </c>
      <c r="AH600" s="174">
        <f>AQ600*AS600</f>
        <v>153.5</v>
      </c>
      <c r="AI600" s="174">
        <f>$D$58+$D$19</f>
        <v>282.85969999999998</v>
      </c>
      <c r="AJ600" s="174">
        <f>10*IF(AV600=1,1,5/4.5)/IF(AX600=1,5,3.5)</f>
        <v>2</v>
      </c>
      <c r="AK600" s="174">
        <f>SUM(AL600:AN600)</f>
        <v>6521.6604751251143</v>
      </c>
      <c r="AL600" s="174">
        <f>(VLOOKUP(C600,$B$36:$AG$39,29,FALSE)+VLOOKUP(C600,$B$40:$AG$43,29,FALSE)*$D$54)*$D$59/100</f>
        <v>3261.0302375625574</v>
      </c>
      <c r="AM600" s="174">
        <f>(VLOOKUP(C600,$B$36:$AG$39,30,FALSE)+VLOOKUP(C600,$B$40:$AG$43,30,FALSE)*$D$54)*$D$59/100</f>
        <v>3260.6302375625573</v>
      </c>
      <c r="AN600" s="174"/>
      <c r="AO600" s="176">
        <v>18</v>
      </c>
      <c r="AP600" s="174">
        <v>36</v>
      </c>
      <c r="AQ600" s="175">
        <f>VLOOKUP(C600,$B$45:$AG$48,29,FALSE)</f>
        <v>307</v>
      </c>
      <c r="AR600" s="31">
        <f>IF(LEFT(E600,1)*1=1,$S$70,$R$70)</f>
        <v>0</v>
      </c>
      <c r="AS600" s="2">
        <f>IF(LEFT(E600,1)*1=2,$U$70,$T$70)</f>
        <v>0.5</v>
      </c>
      <c r="AT600" s="33">
        <f>IF(LEFT(E600,1)*1=3,$W$70,$V$70)</f>
        <v>0</v>
      </c>
      <c r="AU600" s="31">
        <f>IF(MID(E600,3,1)*1=1,$Y$70,$X$70)</f>
        <v>60</v>
      </c>
      <c r="AV600" s="2">
        <f>IF(MID(E600,3,1)*1=2,$AA$70,$Z$70)</f>
        <v>1</v>
      </c>
      <c r="AW600" s="33">
        <f>IF(MID(E600,3,1)*1=3,$AC$70,$AB$70)</f>
        <v>0</v>
      </c>
      <c r="AX600" s="31">
        <f>IF(MID(E600,5,1)*1=1,$AE$70,$AD$70)</f>
        <v>1</v>
      </c>
      <c r="AY600" s="33">
        <f>IF(MID(E600,5,1)*1=2,$AG$70,$AF$70)</f>
        <v>1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358</v>
      </c>
      <c r="C601" s="31">
        <v>10</v>
      </c>
      <c r="D601" s="106" t="s">
        <v>20</v>
      </c>
      <c r="E601" s="2" t="s">
        <v>150</v>
      </c>
      <c r="F601" s="2"/>
      <c r="G601" s="2"/>
      <c r="H601" s="33"/>
      <c r="I601" s="173">
        <f>M601/AE601</f>
        <v>889.39161846514605</v>
      </c>
      <c r="J601" s="174">
        <f>AH601/AE601</f>
        <v>29.484277859834549</v>
      </c>
      <c r="K601" s="189">
        <f>RANK(I601,$I$76:$I$999)</f>
        <v>526</v>
      </c>
      <c r="L601" s="190" t="e">
        <f>RANK(I601,$I$76:$I$460)</f>
        <v>#N/A</v>
      </c>
      <c r="M601" s="173">
        <f>SUM(N601:R601)</f>
        <v>13302.740721943879</v>
      </c>
      <c r="N601" s="174">
        <f>T601*(1+(IF((AG601+IF($D$62=1,15,0)+IF(F601="백어택",8,0))&gt;100,100,(AG601+IF($D$62=1,15,0)+IF(F601="백어택",8,0)))/100)*((AI601/100-1)))</f>
        <v>4808.2574378782483</v>
      </c>
      <c r="O601" s="174">
        <f>U601*(1+(IF(($D$57+IF($D$62=1,15,0)+IF(F601="백어택",8,0))&gt;100,100,$D$57+IF($D$62=1,15,0)+IF(F601="백어택",8,0))/100)*($D$58/100-1))</f>
        <v>8494.4832840656309</v>
      </c>
      <c r="P601" s="174"/>
      <c r="Q601" s="174"/>
      <c r="R601" s="175"/>
      <c r="S601" s="173">
        <f>SUM(T601:X601)</f>
        <v>9883.0296958156796</v>
      </c>
      <c r="T601" s="174">
        <f>AL601*AV601*IF(F601="백어택",1.2,1)</f>
        <v>3293.8302375625576</v>
      </c>
      <c r="U601" s="174">
        <f>AM601*AX601*AY601*IF(F601="백어택",1.2,1)</f>
        <v>6589.1994582531224</v>
      </c>
      <c r="V601" s="174"/>
      <c r="W601" s="174"/>
      <c r="X601" s="175"/>
      <c r="Y601" s="173">
        <f>SUM(Z601:AD601)</f>
        <v>21248.513846003712</v>
      </c>
      <c r="Z601" s="174">
        <f>T601*$D$58/100</f>
        <v>7081.7350107594984</v>
      </c>
      <c r="AA601" s="174">
        <f>U601*$D$58/100</f>
        <v>14166.778835244213</v>
      </c>
      <c r="AB601" s="174"/>
      <c r="AC601" s="174"/>
      <c r="AD601" s="175"/>
      <c r="AE601" s="173">
        <f>AO601*(1-$D$17/100)-AR601</f>
        <v>14.957124</v>
      </c>
      <c r="AF601" s="174">
        <f>AP601</f>
        <v>36</v>
      </c>
      <c r="AG601" s="174">
        <f>IF($D$57+AU601&gt;100,100,$D$57+AU601)</f>
        <v>25.143699999999999</v>
      </c>
      <c r="AH601" s="174">
        <f>AQ601*AS601</f>
        <v>441</v>
      </c>
      <c r="AI601" s="174">
        <f>$D$58+$D$19</f>
        <v>282.85969999999998</v>
      </c>
      <c r="AJ601" s="174">
        <f>10*IF(AV601=1,1,5/4.5)/IF(AX601=1,5,3.5)</f>
        <v>2.8571428571428572</v>
      </c>
      <c r="AK601" s="174">
        <f>SUM(AL601:AN601)</f>
        <v>6588.4299666891184</v>
      </c>
      <c r="AL601" s="174">
        <f>(VLOOKUP(C601,$B$36:$AG$39,29,FALSE)+VLOOKUP(C601,$B$40:$AG$43,29,FALSE)*$D$54)*$D$59/100</f>
        <v>3293.8302375625576</v>
      </c>
      <c r="AM601" s="174">
        <f>(VLOOKUP(C601,$B$36:$AG$39,30,FALSE)+VLOOKUP(C601,$B$40:$AG$43,30,FALSE)*$D$54)*$D$59/100</f>
        <v>3294.5997291265612</v>
      </c>
      <c r="AN601" s="174"/>
      <c r="AO601" s="176">
        <v>18</v>
      </c>
      <c r="AP601" s="174">
        <v>36</v>
      </c>
      <c r="AQ601" s="175">
        <f>VLOOKUP(C601,$B$45:$AG$48,29,FALSE)</f>
        <v>441</v>
      </c>
      <c r="AR601" s="31">
        <f>IF(LEFT(E601,1)*1=1,$S$70,$R$70)</f>
        <v>3</v>
      </c>
      <c r="AS601" s="2">
        <f>IF(LEFT(E601,1)*1=2,$U$70,$T$70)</f>
        <v>1</v>
      </c>
      <c r="AT601" s="33">
        <f>IF(LEFT(E601,1)*1=3,$W$70,$V$70)</f>
        <v>0</v>
      </c>
      <c r="AU601" s="31">
        <f>IF(MID(E601,3,1)*1=1,$Y$70,$X$70)</f>
        <v>0</v>
      </c>
      <c r="AV601" s="2">
        <f>IF(MID(E601,3,1)*1=2,$AA$70,$Z$70)</f>
        <v>1</v>
      </c>
      <c r="AW601" s="33">
        <f>IF(MID(E601,3,1)*1=3,$AC$70,$AB$70)</f>
        <v>0</v>
      </c>
      <c r="AX601" s="31">
        <f>IF(MID(E601,5,1)*1=1,$AE$70,$AD$70)</f>
        <v>2</v>
      </c>
      <c r="AY601" s="33">
        <f>IF(MID(E601,5,1)*1=2,$AG$70,$AF$70)</f>
        <v>1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367</v>
      </c>
      <c r="C602" s="31">
        <v>10</v>
      </c>
      <c r="D602" s="106" t="s">
        <v>20</v>
      </c>
      <c r="E602" s="2" t="s">
        <v>151</v>
      </c>
      <c r="F602" s="2"/>
      <c r="G602" s="2"/>
      <c r="H602" s="33"/>
      <c r="I602" s="173">
        <f>M602/AE602</f>
        <v>889.39161846514605</v>
      </c>
      <c r="J602" s="174">
        <f>AH602/AE602</f>
        <v>29.484277859834549</v>
      </c>
      <c r="K602" s="189">
        <f>RANK(I602,$I$76:$I$999)</f>
        <v>526</v>
      </c>
      <c r="L602" s="190" t="e">
        <f>RANK(I602,$I$76:$I$460)</f>
        <v>#N/A</v>
      </c>
      <c r="M602" s="173">
        <f>SUM(N602:R602)</f>
        <v>13302.740721943879</v>
      </c>
      <c r="N602" s="174">
        <f>T602*(1+(IF((AG602+IF($D$62=1,15,0)+IF(F602="백어택",8,0))&gt;100,100,(AG602+IF($D$62=1,15,0)+IF(F602="백어택",8,0)))/100)*((AI602/100-1)))</f>
        <v>4808.2574378782483</v>
      </c>
      <c r="O602" s="174">
        <f>U602*(1+(IF(($D$57+IF($D$62=1,15,0)+IF(F602="백어택",8,0))&gt;100,100,$D$57+IF($D$62=1,15,0)+IF(F602="백어택",8,0))/100)*($D$58/100-1))</f>
        <v>8494.4832840656309</v>
      </c>
      <c r="P602" s="174"/>
      <c r="Q602" s="174"/>
      <c r="R602" s="175"/>
      <c r="S602" s="173">
        <f>SUM(T602:X602)</f>
        <v>9883.0296958156796</v>
      </c>
      <c r="T602" s="174">
        <f>AL602*AV602*IF(F602="백어택",1.2,1)</f>
        <v>3293.8302375625576</v>
      </c>
      <c r="U602" s="174">
        <f>AM602*AX602*AY602*IF(F602="백어택",1.2,1)</f>
        <v>6589.1994582531224</v>
      </c>
      <c r="V602" s="174"/>
      <c r="W602" s="174"/>
      <c r="X602" s="175"/>
      <c r="Y602" s="173">
        <f>SUM(Z602:AD602)</f>
        <v>21248.513846003712</v>
      </c>
      <c r="Z602" s="174">
        <f>T602*$D$58/100</f>
        <v>7081.7350107594984</v>
      </c>
      <c r="AA602" s="174">
        <f>U602*$D$58/100</f>
        <v>14166.778835244213</v>
      </c>
      <c r="AB602" s="174"/>
      <c r="AC602" s="174"/>
      <c r="AD602" s="175"/>
      <c r="AE602" s="173">
        <f>AO602*(1-$D$17/100)-AR602</f>
        <v>14.957124</v>
      </c>
      <c r="AF602" s="174">
        <f>AP602</f>
        <v>36</v>
      </c>
      <c r="AG602" s="174">
        <f>IF($D$57+AU602&gt;100,100,$D$57+AU602)</f>
        <v>25.143699999999999</v>
      </c>
      <c r="AH602" s="174">
        <f>AQ602*AS602</f>
        <v>441</v>
      </c>
      <c r="AI602" s="174">
        <f>$D$58+$D$19</f>
        <v>282.85969999999998</v>
      </c>
      <c r="AJ602" s="174">
        <f>10*IF(AV602=1,1,5/4.5)/IF(AX602=1,5,3.5)</f>
        <v>2</v>
      </c>
      <c r="AK602" s="174">
        <f>SUM(AL602:AN602)</f>
        <v>6588.4299666891184</v>
      </c>
      <c r="AL602" s="174">
        <f>(VLOOKUP(C602,$B$36:$AG$39,29,FALSE)+VLOOKUP(C602,$B$40:$AG$43,29,FALSE)*$D$54)*$D$59/100</f>
        <v>3293.8302375625576</v>
      </c>
      <c r="AM602" s="174">
        <f>(VLOOKUP(C602,$B$36:$AG$39,30,FALSE)+VLOOKUP(C602,$B$40:$AG$43,30,FALSE)*$D$54)*$D$59/100</f>
        <v>3294.5997291265612</v>
      </c>
      <c r="AN602" s="174"/>
      <c r="AO602" s="176">
        <v>18</v>
      </c>
      <c r="AP602" s="174">
        <v>36</v>
      </c>
      <c r="AQ602" s="175">
        <f>VLOOKUP(C602,$B$45:$AG$48,29,FALSE)</f>
        <v>441</v>
      </c>
      <c r="AR602" s="31">
        <f>IF(LEFT(E602,1)*1=1,$S$70,$R$70)</f>
        <v>3</v>
      </c>
      <c r="AS602" s="2">
        <f>IF(LEFT(E602,1)*1=2,$U$70,$T$70)</f>
        <v>1</v>
      </c>
      <c r="AT602" s="33">
        <f>IF(LEFT(E602,1)*1=3,$W$70,$V$70)</f>
        <v>0</v>
      </c>
      <c r="AU602" s="31">
        <f>IF(MID(E602,3,1)*1=1,$Y$70,$X$70)</f>
        <v>0</v>
      </c>
      <c r="AV602" s="2">
        <f>IF(MID(E602,3,1)*1=2,$AA$70,$Z$70)</f>
        <v>1</v>
      </c>
      <c r="AW602" s="33">
        <f>IF(MID(E602,3,1)*1=3,$AC$70,$AB$70)</f>
        <v>0</v>
      </c>
      <c r="AX602" s="31">
        <f>IF(MID(E602,5,1)*1=1,$AE$70,$AD$70)</f>
        <v>1</v>
      </c>
      <c r="AY602" s="33">
        <f>IF(MID(E602,5,1)*1=2,$AG$70,$AF$70)</f>
        <v>2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customHeight="1">
      <c r="A603" s="2"/>
      <c r="B603" s="107">
        <v>481</v>
      </c>
      <c r="C603" s="31">
        <v>10</v>
      </c>
      <c r="D603" s="111" t="s">
        <v>11</v>
      </c>
      <c r="E603" s="2" t="s">
        <v>162</v>
      </c>
      <c r="F603" s="2"/>
      <c r="G603" s="2"/>
      <c r="H603" s="33">
        <f>IF(AX603=1,5,1)</f>
        <v>1</v>
      </c>
      <c r="I603" s="173">
        <f>M603/AE603</f>
        <v>889.08404943754158</v>
      </c>
      <c r="J603" s="174">
        <f>AH603/AE603</f>
        <v>25.538418908464536</v>
      </c>
      <c r="K603" s="189">
        <f>RANK(I603,$I$76:$I$999)</f>
        <v>528</v>
      </c>
      <c r="L603" s="190">
        <f>RANK(I603,$I$461:$I$888)</f>
        <v>143</v>
      </c>
      <c r="M603" s="173">
        <f>SUM(N603:R603)</f>
        <v>20609.645379909307</v>
      </c>
      <c r="N603" s="174">
        <f>T603*(1+(IF((AG603+IF($D$62=1,15,0)+IF(F603="백어택",8,0))&gt;100,100,AG603+IF($D$62=1,15,0)+IF(F603="백어택",8,0))/100)*($D$58/100-1))</f>
        <v>18735.827561114915</v>
      </c>
      <c r="O603" s="174">
        <f>U603*(1+((IF(AG603+IF($D$62=1,15,0)+IF(F603="백어택",8,0)&gt;100,100,AG603+IF($D$62=1,15,0)+IF(F603="백어택",8,0))/100)*(AI603/100-1)))</f>
        <v>1873.8178187943913</v>
      </c>
      <c r="P603" s="174"/>
      <c r="Q603" s="174"/>
      <c r="R603" s="175"/>
      <c r="S603" s="173">
        <f>T603</f>
        <v>14533.444906202076</v>
      </c>
      <c r="T603" s="174">
        <f>H603*AL603*AS603*AX603*AY603</f>
        <v>14533.444906202076</v>
      </c>
      <c r="U603" s="174">
        <f>AM603*AS603*AV603*AY603</f>
        <v>1453.5268295396006</v>
      </c>
      <c r="V603" s="174"/>
      <c r="W603" s="174"/>
      <c r="X603" s="175"/>
      <c r="Y603" s="173">
        <f>SUM(Z603:AD603)</f>
        <v>34371.989231844607</v>
      </c>
      <c r="Z603" s="174">
        <f>T603*$D$58/100</f>
        <v>31246.906548334464</v>
      </c>
      <c r="AA603" s="174">
        <f>U603*$D$58/100</f>
        <v>3125.0826835101411</v>
      </c>
      <c r="AB603" s="174"/>
      <c r="AC603" s="174"/>
      <c r="AD603" s="175"/>
      <c r="AE603" s="173">
        <f>AO603*(1-$D$20/100)*(1-$D$17/100)-AR603</f>
        <v>23.180761585980001</v>
      </c>
      <c r="AF603" s="174">
        <f>AP603</f>
        <v>36</v>
      </c>
      <c r="AG603" s="174">
        <f>IF($D$57&gt;100,100,$D$57)</f>
        <v>25.143699999999999</v>
      </c>
      <c r="AH603" s="174">
        <f>AQ603</f>
        <v>592</v>
      </c>
      <c r="AI603" s="174">
        <f>$D$58</f>
        <v>215</v>
      </c>
      <c r="AJ603" s="174">
        <f>10/IF(AX603=1,7,6)</f>
        <v>1.6666666666666667</v>
      </c>
      <c r="AK603" s="174">
        <f>SUM(AL603:AN603)</f>
        <v>3082.9624582364359</v>
      </c>
      <c r="AL603" s="174">
        <f>(VLOOKUP(C603,$B$36:$AG$39,14,FALSE)+VLOOKUP(C603,$B$40:$AG$43,14,FALSE)*$D$54)*$D$59/100</f>
        <v>2202.0371070003143</v>
      </c>
      <c r="AM603" s="174">
        <f>(VLOOKUP(C603,$B$36:$AG$39,15,FALSE)+VLOOKUP(C603,$B$40:$AG$43,15,FALSE)*$D$54)*$D$59/100</f>
        <v>880.92535123612151</v>
      </c>
      <c r="AN603" s="174"/>
      <c r="AO603" s="176">
        <v>30</v>
      </c>
      <c r="AP603" s="174">
        <v>36</v>
      </c>
      <c r="AQ603" s="175">
        <f>VLOOKUP(C603,$B$45:$AA$48,14,FALSE)</f>
        <v>592</v>
      </c>
      <c r="AR603" s="31">
        <f>IF(LEFT(E603,1)*1=1,$S$61,$R$61)</f>
        <v>0</v>
      </c>
      <c r="AS603" s="2">
        <f>IF(LEFT(E603,1)*1=2,$U$61,$T$61)</f>
        <v>1.1000000000000001</v>
      </c>
      <c r="AT603" s="33">
        <f>IF(LEFT(E603,1)*1=3,$W$61,$V$61)</f>
        <v>0</v>
      </c>
      <c r="AU603" s="31">
        <f>IF(MID(E603,3,1)*1=1,$Y$61,$X$61)</f>
        <v>0</v>
      </c>
      <c r="AV603" s="2">
        <f>IF(MID(E603,3,1)*1=2,$AA$61,$Z$61)</f>
        <v>1.5</v>
      </c>
      <c r="AW603" s="33">
        <f>IF(MID(E603,3,1)*1=3,$AC$61,$AB$61)</f>
        <v>0</v>
      </c>
      <c r="AX603" s="31">
        <f>IF(MID(E603,5,1)*1=1,$AE$61,$AD$61)</f>
        <v>6</v>
      </c>
      <c r="AY603" s="33">
        <f>IF(MID(E603,5,1)*1=2,$AG$61,$AF$61)</f>
        <v>1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231</v>
      </c>
      <c r="C604" s="31">
        <v>10</v>
      </c>
      <c r="D604" s="106" t="s">
        <v>13</v>
      </c>
      <c r="E604" s="2" t="s">
        <v>87</v>
      </c>
      <c r="F604" s="2"/>
      <c r="G604" s="2"/>
      <c r="H604" s="33"/>
      <c r="I604" s="173">
        <f>M604/AE604</f>
        <v>887.42524730513139</v>
      </c>
      <c r="J604" s="174">
        <f>AH604/AE604</f>
        <v>21.760166048861723</v>
      </c>
      <c r="K604" s="189">
        <f>RANK(I604,$I$76:$I$999)</f>
        <v>529</v>
      </c>
      <c r="L604" s="190" t="e">
        <f>RANK(I604,$I$76:$I$460)</f>
        <v>#N/A</v>
      </c>
      <c r="M604" s="173">
        <f>SUM(N604:R604)</f>
        <v>21247.473608785214</v>
      </c>
      <c r="N604" s="174">
        <f>T604*(1+(IF((AG604+IF($D$62=1,15,0)+IF(F604="백어택",8,0))&gt;100,100,(AG604+IF($D$62=1,15,0)+IF(F604="백어택",8,0)))/100)*((AI604/100-1)))</f>
        <v>15972.178777769537</v>
      </c>
      <c r="O604" s="174">
        <f>U604*(1+IF($D$57+IF($D$62=1,15,0)&gt;100,100,$D$57+IF($D$62=1,15,0))/100*($D$58/100-1))</f>
        <v>5275.2948310156771</v>
      </c>
      <c r="P604" s="174"/>
      <c r="Q604" s="174"/>
      <c r="R604" s="175">
        <f>X604*(1+IF($D$57+IF($D$62=1,15,0)&gt;100,100,$D$57+IF($D$62=1,15,0))/100*($D$58/100-1))</f>
        <v>0</v>
      </c>
      <c r="S604" s="173">
        <f>SUM(T604:X604)</f>
        <v>11381.249912614403</v>
      </c>
      <c r="T604" s="174">
        <f>AL604*AY604</f>
        <v>7289.185842294969</v>
      </c>
      <c r="U604" s="174">
        <f>AM604*AU604*AW604</f>
        <v>4092.064070319434</v>
      </c>
      <c r="V604" s="174"/>
      <c r="W604" s="174"/>
      <c r="X604" s="175">
        <f>IF(AU604=1,0,U604*0.625)</f>
        <v>0</v>
      </c>
      <c r="Y604" s="173">
        <f>SUM(Z604:AD604)</f>
        <v>24469.687312120968</v>
      </c>
      <c r="Z604" s="174">
        <f>T604*$D$58/100</f>
        <v>15671.749560934184</v>
      </c>
      <c r="AA604" s="174">
        <f>U604*$D$58/100</f>
        <v>8797.9377511867842</v>
      </c>
      <c r="AB604" s="174"/>
      <c r="AC604" s="174"/>
      <c r="AD604" s="175">
        <f>X604*$D$58/100</f>
        <v>0</v>
      </c>
      <c r="AE604" s="173">
        <f>AO604*(1-$D$17/100)</f>
        <v>23.942831999999999</v>
      </c>
      <c r="AF604" s="174">
        <f>AP604</f>
        <v>36</v>
      </c>
      <c r="AG604" s="174">
        <f>IF($D$57+AT604&gt;100,100,$D$57+AT604)</f>
        <v>65.143699999999995</v>
      </c>
      <c r="AH604" s="174">
        <f>AQ604</f>
        <v>521</v>
      </c>
      <c r="AI604" s="174">
        <f>$D$58+$D$19</f>
        <v>282.85969999999998</v>
      </c>
      <c r="AJ604" s="174">
        <f>10/IF(AY604=1,2.5,2)</f>
        <v>4</v>
      </c>
      <c r="AK604" s="174">
        <f>SUM(AL604:AN604)</f>
        <v>11381.249912614403</v>
      </c>
      <c r="AL604" s="174">
        <f>(VLOOKUP(C604,$B$36:$AG$39,17,FALSE)+VLOOKUP(C604,$B$40:$AG$43,17,FALSE)*$D$54)*$D$59/100</f>
        <v>7289.185842294969</v>
      </c>
      <c r="AM604" s="174">
        <f>(VLOOKUP(C604,$B$36:$AG$39,18,FALSE)+VLOOKUP(C604,$B$40:$AG$43,18,FALSE)*$D$54)*$D$59/100</f>
        <v>4092.064070319434</v>
      </c>
      <c r="AN604" s="174"/>
      <c r="AO604" s="176">
        <v>24</v>
      </c>
      <c r="AP604" s="174">
        <v>36</v>
      </c>
      <c r="AQ604" s="175">
        <f>VLOOKUP(C604,$B$45:$AA$48,17,FALSE)</f>
        <v>521</v>
      </c>
      <c r="AR604" s="31">
        <f>IF(LEFT(E604,1)*1=1,$S$63,$R$63)</f>
        <v>0</v>
      </c>
      <c r="AS604" s="2">
        <f>IF(LEFT(E604,1)*1=2,$U$63,$T$63)</f>
        <v>0</v>
      </c>
      <c r="AT604" s="33">
        <f>IF(LEFT(E604,1)*1=3,$W$63,$V$63)</f>
        <v>40</v>
      </c>
      <c r="AU604" s="31">
        <f>IF(MID(E604,3,1)*1=1,$Y$63,$X$63)</f>
        <v>1</v>
      </c>
      <c r="AV604" s="2">
        <f>IF(MID(E604,3,1)*1=2,$AA$63,$Z$63)</f>
        <v>0</v>
      </c>
      <c r="AW604" s="33">
        <f>IF(MID(E604,3,1)*1=3,$AC$63,$AB$63)</f>
        <v>1</v>
      </c>
      <c r="AX604" s="31">
        <f>IF(MID(E604,5,1)*1=1,$AE$63,$AD$63)</f>
        <v>0</v>
      </c>
      <c r="AY604" s="33">
        <f>IF(MID(E604,5,1)*1=2,$AG$63,$AF$63)</f>
        <v>1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230</v>
      </c>
      <c r="C605" s="31">
        <v>10</v>
      </c>
      <c r="D605" s="106" t="s">
        <v>13</v>
      </c>
      <c r="E605" s="2" t="s">
        <v>91</v>
      </c>
      <c r="F605" s="2"/>
      <c r="G605" s="2"/>
      <c r="H605" s="33"/>
      <c r="I605" s="173">
        <f>M605/AE605</f>
        <v>885.07387490066617</v>
      </c>
      <c r="J605" s="174">
        <f>AH605/AE605</f>
        <v>21.760166048861723</v>
      </c>
      <c r="K605" s="189">
        <f>RANK(I605,$I$76:$I$999)</f>
        <v>530</v>
      </c>
      <c r="L605" s="190" t="e">
        <f>RANK(I605,$I$76:$I$460)</f>
        <v>#N/A</v>
      </c>
      <c r="M605" s="173">
        <f>SUM(N605:R605)</f>
        <v>21191.175094335667</v>
      </c>
      <c r="N605" s="174">
        <f>T605*(1+(IF((AG605+IF($D$62=1,15,0)+IF(F605="백어택",8,0))&gt;100,100,(AG605+IF($D$62=1,15,0)+IF(F605="백어택",8,0)))/100)*((AI605/100-1)))</f>
        <v>10640.585432304315</v>
      </c>
      <c r="O605" s="174">
        <f>U605*(1+IF($D$57+IF($D$62=1,15,0)&gt;100,100,$D$57+IF($D$62=1,15,0))/100*($D$58/100-1))</f>
        <v>10550.589662031354</v>
      </c>
      <c r="P605" s="174"/>
      <c r="Q605" s="174"/>
      <c r="R605" s="175">
        <f>X605*(1+IF($D$57+IF($D$62=1,15,0)&gt;100,100,$D$57+IF($D$62=1,15,0))/100*($D$58/100-1))</f>
        <v>0</v>
      </c>
      <c r="S605" s="173">
        <f>SUM(T605:X605)</f>
        <v>15473.313982933836</v>
      </c>
      <c r="T605" s="174">
        <f>AL605*AY605</f>
        <v>7289.185842294969</v>
      </c>
      <c r="U605" s="174">
        <f>AM605*AU605*AW605</f>
        <v>8184.128140638868</v>
      </c>
      <c r="V605" s="174"/>
      <c r="W605" s="174"/>
      <c r="X605" s="175">
        <f>IF(AU605=1,0,U605*0.625)</f>
        <v>0</v>
      </c>
      <c r="Y605" s="173">
        <f>SUM(Z605:AD605)</f>
        <v>33267.625063307751</v>
      </c>
      <c r="Z605" s="174">
        <f>T605*$D$58/100</f>
        <v>15671.749560934184</v>
      </c>
      <c r="AA605" s="174">
        <f>U605*$D$58/100</f>
        <v>17595.875502373568</v>
      </c>
      <c r="AB605" s="174"/>
      <c r="AC605" s="174"/>
      <c r="AD605" s="175">
        <f>X605*$D$58/100</f>
        <v>0</v>
      </c>
      <c r="AE605" s="173">
        <f>AO605*(1-$D$17/100)</f>
        <v>23.942831999999999</v>
      </c>
      <c r="AF605" s="174">
        <f>AP605</f>
        <v>36</v>
      </c>
      <c r="AG605" s="174">
        <f>IF($D$57+AT605&gt;100,100,$D$57+AT605)</f>
        <v>25.143699999999999</v>
      </c>
      <c r="AH605" s="174">
        <f>AQ605</f>
        <v>521</v>
      </c>
      <c r="AI605" s="174">
        <f>$D$58+$D$19</f>
        <v>282.85969999999998</v>
      </c>
      <c r="AJ605" s="174">
        <f>10/IF(AY605=1,2.5,2)</f>
        <v>4</v>
      </c>
      <c r="AK605" s="174">
        <f>SUM(AL605:AN605)</f>
        <v>11381.249912614403</v>
      </c>
      <c r="AL605" s="174">
        <f>(VLOOKUP(C605,$B$36:$AG$39,17,FALSE)+VLOOKUP(C605,$B$40:$AG$43,17,FALSE)*$D$54)*$D$59/100</f>
        <v>7289.185842294969</v>
      </c>
      <c r="AM605" s="174">
        <f>(VLOOKUP(C605,$B$36:$AG$39,18,FALSE)+VLOOKUP(C605,$B$40:$AG$43,18,FALSE)*$D$54)*$D$59/100</f>
        <v>4092.064070319434</v>
      </c>
      <c r="AN605" s="174"/>
      <c r="AO605" s="176">
        <v>24</v>
      </c>
      <c r="AP605" s="174">
        <v>36</v>
      </c>
      <c r="AQ605" s="175">
        <f>VLOOKUP(C605,$B$45:$AA$48,17,FALSE)</f>
        <v>521</v>
      </c>
      <c r="AR605" s="31">
        <f>IF(LEFT(E605,1)*1=1,$S$63,$R$63)</f>
        <v>0</v>
      </c>
      <c r="AS605" s="2">
        <f>IF(LEFT(E605,1)*1=2,$U$63,$T$63)</f>
        <v>0</v>
      </c>
      <c r="AT605" s="33">
        <f>IF(LEFT(E605,1)*1=3,$W$63,$V$63)</f>
        <v>0</v>
      </c>
      <c r="AU605" s="31">
        <f>IF(MID(E605,3,1)*1=1,$Y$63,$X$63)</f>
        <v>1</v>
      </c>
      <c r="AV605" s="2">
        <f>IF(MID(E605,3,1)*1=2,$AA$63,$Z$63)</f>
        <v>0</v>
      </c>
      <c r="AW605" s="33">
        <f>IF(MID(E605,3,1)*1=3,$AC$63,$AB$63)</f>
        <v>2</v>
      </c>
      <c r="AX605" s="31">
        <f>IF(MID(E605,5,1)*1=1,$AE$63,$AD$63)</f>
        <v>0</v>
      </c>
      <c r="AY605" s="33">
        <f>IF(MID(E605,5,1)*1=2,$AG$63,$AF$63)</f>
        <v>1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216</v>
      </c>
      <c r="C606" s="31">
        <v>7</v>
      </c>
      <c r="D606" s="106" t="s">
        <v>10</v>
      </c>
      <c r="E606" s="2" t="s">
        <v>136</v>
      </c>
      <c r="F606" s="2"/>
      <c r="G606" s="2"/>
      <c r="H606" s="33"/>
      <c r="I606" s="173">
        <f>M606/AE606</f>
        <v>881.83539590519376</v>
      </c>
      <c r="J606" s="174">
        <f>AH606/AE606</f>
        <v>17.980329144021059</v>
      </c>
      <c r="K606" s="189">
        <f>RANK(I606,$I$76:$I$999)</f>
        <v>531</v>
      </c>
      <c r="L606" s="190" t="e">
        <f>RANK(I606,$I$76:$I$460)</f>
        <v>#N/A</v>
      </c>
      <c r="M606" s="173">
        <f>SUM(N606:R606)</f>
        <v>14075.757823874361</v>
      </c>
      <c r="N606" s="174">
        <f>T606*(1+(IF(($AG606+IF($D$62=1,15,0)+IF($F606="백어택",8,0))&gt;100,100,($AG606+IF($D$62=1,15,0)+IF($F606="백어택",8,0)))/100)*((($AI606+AY606)/100-1)))</f>
        <v>2770.8184692666064</v>
      </c>
      <c r="O606" s="174">
        <f>U606*(1+(IF(($AG606+IF($D$62=1,IF(AS606=15,0,15),0)+$AS606+IF($F606="백어택",8,0))&gt;100,100,($AG606+IF($D$62=1,IF(AS606=15,0,15),0)+$AS606+IF($F606="백어택",8,0)))/100)*((($AI606+$AY606)/100-1)))</f>
        <v>2770.8184692666064</v>
      </c>
      <c r="P606" s="174">
        <f>V606*(1+(IF(($AG606+IF($D$62=1,IF(AT606=15,0,15),0)+$AS606+IF($F606="백어택",8,0))&gt;100,100,($AG606+IF($D$62=1,IF(AT606=15,0,15),0)+$AS606+IF($F606="백어택",8,0)))/100)*((($AI606+$AY606)/100-1)))</f>
        <v>2770.8184692666064</v>
      </c>
      <c r="Q606" s="174">
        <f>W606*(1+(IF(($AG606+IF($D$62=1,IF(AU606=15,0,15),0)+$AS606+IF($F606="백어택",8,0))&gt;100,100,($AG606+IF($D$62=1,IF(AU606=15,0,15),0)+$AS606+IF($F606="백어택",8,0)))/100)*((($AI606+$AY606)/100-1)))</f>
        <v>2770.8184692666064</v>
      </c>
      <c r="R606" s="175">
        <f>X606*(1+(IF($D$57+AS606&gt;100,100,$D$57+AS606)/100)*(AI606/100-1))</f>
        <v>2992.4839468079349</v>
      </c>
      <c r="S606" s="173">
        <f>SUM(T606:X606)</f>
        <v>9642.4031649486515</v>
      </c>
      <c r="T606" s="174">
        <f>AL606*AX606*IF(F606="백어택",1.2,1)/4</f>
        <v>1898.1108592418605</v>
      </c>
      <c r="U606" s="174">
        <f>T606</f>
        <v>1898.1108592418605</v>
      </c>
      <c r="V606" s="174">
        <f>U606</f>
        <v>1898.1108592418605</v>
      </c>
      <c r="W606" s="174">
        <f>V606</f>
        <v>1898.1108592418605</v>
      </c>
      <c r="X606" s="175">
        <f>AL606*IF(AU606=1,0,IF(AX606=1,AU606,0.324))</f>
        <v>2049.9597279812092</v>
      </c>
      <c r="Y606" s="173">
        <f>SUM(Z606:AD606)</f>
        <v>21475.962728475792</v>
      </c>
      <c r="Z606" s="174">
        <f>T606*AI606/100</f>
        <v>5368.9906821189479</v>
      </c>
      <c r="AA606" s="174">
        <f>Z606</f>
        <v>5368.9906821189479</v>
      </c>
      <c r="AB606" s="174">
        <f>AA606</f>
        <v>5368.9906821189479</v>
      </c>
      <c r="AC606" s="174">
        <f>AB606</f>
        <v>5368.9906821189479</v>
      </c>
      <c r="AD606" s="175"/>
      <c r="AE606" s="173">
        <f>AO606*(1-$D$17/100)</f>
        <v>15.961888</v>
      </c>
      <c r="AF606" s="174">
        <f>AP606</f>
        <v>36</v>
      </c>
      <c r="AG606" s="174">
        <f>IF($D$57+AV606&gt;100,100,$D$57+AV606)</f>
        <v>25.143699999999999</v>
      </c>
      <c r="AH606" s="174">
        <f>AQ606</f>
        <v>287</v>
      </c>
      <c r="AI606" s="174">
        <f>$D$58+$D$19</f>
        <v>282.85969999999998</v>
      </c>
      <c r="AJ606" s="174">
        <f>10*AR606/(7-IF(AX606=1,0,3))</f>
        <v>1.4285714285714286</v>
      </c>
      <c r="AK606" s="174">
        <f>SUM(AL606:AN606)</f>
        <v>7592.4434369674418</v>
      </c>
      <c r="AL606" s="174">
        <f>(VLOOKUP(C606,$B$36:$AG$39,13,FALSE)+VLOOKUP(C606,$B$40:$AG$43,13,FALSE)*$D$54)*$D$59/100</f>
        <v>7592.4434369674418</v>
      </c>
      <c r="AM606" s="174"/>
      <c r="AN606" s="174"/>
      <c r="AO606" s="176">
        <v>16</v>
      </c>
      <c r="AP606" s="174">
        <v>36</v>
      </c>
      <c r="AQ606" s="175">
        <f>VLOOKUP(C606,$B$45:$AA$48,13,FALSE)</f>
        <v>287</v>
      </c>
      <c r="AR606" s="31">
        <f>IF(LEFT(E606,1)*1=1,$S$60,$R$60)</f>
        <v>1</v>
      </c>
      <c r="AS606" s="2">
        <f>IF(LEFT(E606,1)*1=2,$U$60,$T$60)</f>
        <v>0</v>
      </c>
      <c r="AT606" s="33">
        <f>IF(LEFT(E606,1)*1=3,$W$60,$V$60)</f>
        <v>0</v>
      </c>
      <c r="AU606" s="31">
        <f>IF(MID(E606,3,1)*1=1,$Y$60,$X$60)</f>
        <v>0.27</v>
      </c>
      <c r="AV606" s="2">
        <f>IF(MID(E606,3,1)*1=2,$AA$60,$Z$60)</f>
        <v>0</v>
      </c>
      <c r="AW606" s="33">
        <f>IF(MID(E606,3,1)*1=3,$AC$60,$AB$60)</f>
        <v>0</v>
      </c>
      <c r="AX606" s="31">
        <f>IF(MID(E606,5,1)*1=1,$AE$60,$AD$60)</f>
        <v>1</v>
      </c>
      <c r="AY606" s="33">
        <f>IF(MID(E606,5,1)*1=2,$AG$60,$AF$60)</f>
        <v>0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219</v>
      </c>
      <c r="C607" s="31">
        <v>7</v>
      </c>
      <c r="D607" s="106" t="s">
        <v>10</v>
      </c>
      <c r="E607" s="2" t="s">
        <v>163</v>
      </c>
      <c r="F607" s="2"/>
      <c r="G607" s="2"/>
      <c r="H607" s="33"/>
      <c r="I607" s="173">
        <f>M607/AE607</f>
        <v>881.83539590519376</v>
      </c>
      <c r="J607" s="174">
        <f>AH607/AE607</f>
        <v>17.980329144021059</v>
      </c>
      <c r="K607" s="189">
        <f>RANK(I607,$I$76:$I$999)</f>
        <v>531</v>
      </c>
      <c r="L607" s="190" t="e">
        <f>RANK(I607,$I$76:$I$460)</f>
        <v>#N/A</v>
      </c>
      <c r="M607" s="173">
        <f>SUM(N607:R607)</f>
        <v>14075.757823874361</v>
      </c>
      <c r="N607" s="174">
        <f>T607*(1+(IF(($AG607+IF($D$62=1,15,0)+IF($F607="백어택",8,0))&gt;100,100,($AG607+IF($D$62=1,15,0)+IF($F607="백어택",8,0)))/100)*((($AI607+AY607)/100-1)))</f>
        <v>2770.8184692666064</v>
      </c>
      <c r="O607" s="174">
        <f>U607*(1+(IF(($AG607+IF($D$62=1,IF(AS607=15,0,15),0)+$AS607+IF($F607="백어택",8,0))&gt;100,100,($AG607+IF($D$62=1,IF(AS607=15,0,15),0)+$AS607+IF($F607="백어택",8,0)))/100)*((($AI607+$AY607)/100-1)))</f>
        <v>2770.8184692666064</v>
      </c>
      <c r="P607" s="174">
        <f>V607*(1+(IF(($AG607+IF($D$62=1,IF(AT607=15,0,15),0)+$AS607+IF($F607="백어택",8,0))&gt;100,100,($AG607+IF($D$62=1,IF(AT607=15,0,15),0)+$AS607+IF($F607="백어택",8,0)))/100)*((($AI607+$AY607)/100-1)))</f>
        <v>2770.8184692666064</v>
      </c>
      <c r="Q607" s="174">
        <f>W607*(1+(IF(($AG607+IF($D$62=1,IF(AU607=15,0,15),0)+$AS607+IF($F607="백어택",8,0))&gt;100,100,($AG607+IF($D$62=1,IF(AU607=15,0,15),0)+$AS607+IF($F607="백어택",8,0)))/100)*((($AI607+$AY607)/100-1)))</f>
        <v>2770.8184692666064</v>
      </c>
      <c r="R607" s="175">
        <f>X607*(1+(IF($D$57+AS607&gt;100,100,$D$57+AS607)/100)*(AI607/100-1))</f>
        <v>2992.4839468079349</v>
      </c>
      <c r="S607" s="173">
        <f>SUM(T607:X607)</f>
        <v>9642.4031649486515</v>
      </c>
      <c r="T607" s="174">
        <f>AL607*AX607*IF(F607="백어택",1.2,1)/4</f>
        <v>1898.1108592418605</v>
      </c>
      <c r="U607" s="174">
        <f>T607</f>
        <v>1898.1108592418605</v>
      </c>
      <c r="V607" s="174">
        <f>U607</f>
        <v>1898.1108592418605</v>
      </c>
      <c r="W607" s="174">
        <f>V607</f>
        <v>1898.1108592418605</v>
      </c>
      <c r="X607" s="175">
        <f>AL607*IF(AU607=1,0,IF(AX607=1,AU607,0.324))</f>
        <v>2049.9597279812092</v>
      </c>
      <c r="Y607" s="173">
        <f>SUM(Z607:AD607)</f>
        <v>21475.962728475792</v>
      </c>
      <c r="Z607" s="174">
        <f>T607*AI607/100</f>
        <v>5368.9906821189479</v>
      </c>
      <c r="AA607" s="174">
        <f>Z607</f>
        <v>5368.9906821189479</v>
      </c>
      <c r="AB607" s="174">
        <f>AA607</f>
        <v>5368.9906821189479</v>
      </c>
      <c r="AC607" s="174">
        <f>AB607</f>
        <v>5368.9906821189479</v>
      </c>
      <c r="AD607" s="175"/>
      <c r="AE607" s="173">
        <f>AO607*(1-$D$17/100)</f>
        <v>15.961888</v>
      </c>
      <c r="AF607" s="174">
        <f>AP607</f>
        <v>36</v>
      </c>
      <c r="AG607" s="174">
        <f>IF($D$57+AV607&gt;100,100,$D$57+AV607)</f>
        <v>25.143699999999999</v>
      </c>
      <c r="AH607" s="174">
        <f>AQ607</f>
        <v>287</v>
      </c>
      <c r="AI607" s="174">
        <f>$D$58+$D$19</f>
        <v>282.85969999999998</v>
      </c>
      <c r="AJ607" s="174">
        <f>10*AR607/(7-IF(AX607=1,0,3))</f>
        <v>1.2142857142857142</v>
      </c>
      <c r="AK607" s="174">
        <f>SUM(AL607:AN607)</f>
        <v>7592.4434369674418</v>
      </c>
      <c r="AL607" s="174">
        <f>(VLOOKUP(C607,$B$36:$AG$39,13,FALSE)+VLOOKUP(C607,$B$40:$AG$43,13,FALSE)*$D$54)*$D$59/100</f>
        <v>7592.4434369674418</v>
      </c>
      <c r="AM607" s="174"/>
      <c r="AN607" s="174"/>
      <c r="AO607" s="176">
        <v>16</v>
      </c>
      <c r="AP607" s="174">
        <v>36</v>
      </c>
      <c r="AQ607" s="175">
        <f>VLOOKUP(C607,$B$45:$AA$48,13,FALSE)</f>
        <v>287</v>
      </c>
      <c r="AR607" s="31">
        <f>IF(LEFT(E607,1)*1=1,$S$60,$R$60)</f>
        <v>0.85</v>
      </c>
      <c r="AS607" s="2">
        <f>IF(LEFT(E607,1)*1=2,$U$60,$T$60)</f>
        <v>0</v>
      </c>
      <c r="AT607" s="33">
        <f>IF(LEFT(E607,1)*1=3,$W$60,$V$60)</f>
        <v>0</v>
      </c>
      <c r="AU607" s="31">
        <f>IF(MID(E607,3,1)*1=1,$Y$60,$X$60)</f>
        <v>0.27</v>
      </c>
      <c r="AV607" s="2">
        <f>IF(MID(E607,3,1)*1=2,$AA$60,$Z$60)</f>
        <v>0</v>
      </c>
      <c r="AW607" s="33">
        <f>IF(MID(E607,3,1)*1=3,$AC$60,$AB$60)</f>
        <v>0</v>
      </c>
      <c r="AX607" s="31">
        <f>IF(MID(E607,5,1)*1=1,$AE$60,$AD$60)</f>
        <v>1</v>
      </c>
      <c r="AY607" s="33">
        <f>IF(MID(E607,5,1)*1=2,$AG$60,$AF$60)</f>
        <v>0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414</v>
      </c>
      <c r="C608" s="31">
        <v>10</v>
      </c>
      <c r="D608" s="111" t="s">
        <v>8</v>
      </c>
      <c r="E608" s="2" t="s">
        <v>139</v>
      </c>
      <c r="F608" s="2"/>
      <c r="G608" s="2" t="s">
        <v>231</v>
      </c>
      <c r="H608" s="33" t="s">
        <v>80</v>
      </c>
      <c r="I608" s="173">
        <f>M608/AE608</f>
        <v>881.76300848302253</v>
      </c>
      <c r="J608" s="174">
        <f>AH608/AE608</f>
        <v>28.094417760367445</v>
      </c>
      <c r="K608" s="189">
        <f>RANK(I608,$I$76:$I$999)</f>
        <v>533</v>
      </c>
      <c r="L608" s="190">
        <f>RANK(I608,$I$461:$I$888)</f>
        <v>148</v>
      </c>
      <c r="M608" s="173">
        <f>SUM(N608:R608)</f>
        <v>16351.950459985124</v>
      </c>
      <c r="N608" s="174">
        <f>T608*(1+(IF((AG608+IF($D$62=1,15,0)+IF(F608="백어택",8,0))&gt;100,100,AG608+IF($D$62=1,15,0)+IF(F608="백어택",8,0))/100)*($D$58/100-1))</f>
        <v>7192.5955431207703</v>
      </c>
      <c r="O608" s="174">
        <f>U608*(1+((IF(AG608+IF($D$62=1,15,0)+IF(F608="백어택",8,0)&gt;100,100,AG608+IF($D$62=1,15,0)+IF(F608="백어택",8,0))/100)*(AI608/100-1)))</f>
        <v>9159.3549168643549</v>
      </c>
      <c r="P608" s="174">
        <f>V608*(1+(IF(AG608+IF($D$62=1,15,0)+IF(F608="백어택",8,0)&gt;100,100,AG608+IF($D$62=1,15,0)+IF(F608="백어택",8,0))/100)*(AI608/100-1))</f>
        <v>0</v>
      </c>
      <c r="Q608" s="174"/>
      <c r="R608" s="175"/>
      <c r="S608" s="173">
        <f>SUM(T608:X608)</f>
        <v>12684.263363544622</v>
      </c>
      <c r="T608" s="174">
        <f>AL608*IF(H608="근접",AR608,1)*AU608*AY608*IF(F608="백어택",1.2,1)</f>
        <v>5579.3207274971228</v>
      </c>
      <c r="U608" s="174">
        <f>AM608*IF(H608="근접",AR608,1)*AU608*AY608*IF(F608="백어택",1.2,1)</f>
        <v>7104.9426360474999</v>
      </c>
      <c r="V608" s="174">
        <f>IF(AX608=1,0,AM608*IF(H608="근접",AR608,1)*AU608*AY608)*IF(F608="백어택",1.2,1)</f>
        <v>0</v>
      </c>
      <c r="W608" s="174"/>
      <c r="X608" s="175"/>
      <c r="Y608" s="173">
        <f>SUM(Z608:AD608)</f>
        <v>27271.16623162094</v>
      </c>
      <c r="Z608" s="174">
        <f>T608*$D$58/100</f>
        <v>11995.539564118813</v>
      </c>
      <c r="AA608" s="174">
        <f>U608*AI608/100</f>
        <v>15275.626667502125</v>
      </c>
      <c r="AB608" s="174">
        <f>V608*AI608/100</f>
        <v>0</v>
      </c>
      <c r="AC608" s="174"/>
      <c r="AD608" s="175"/>
      <c r="AE608" s="173">
        <f>AO608*(1-$D$20/100)*(1-$D$17/100)-AW608</f>
        <v>18.544609268784001</v>
      </c>
      <c r="AF608" s="174">
        <f>AP608</f>
        <v>36</v>
      </c>
      <c r="AG608" s="174">
        <f>IF($D$57&gt;100,100,$D$57)</f>
        <v>25.143699999999999</v>
      </c>
      <c r="AH608" s="174">
        <f>IF(AX608=1,AQ608,AQ608*1.4)</f>
        <v>521</v>
      </c>
      <c r="AI608" s="174">
        <f>$D$58</f>
        <v>215</v>
      </c>
      <c r="AJ608" s="174">
        <f>10/6/AX608</f>
        <v>1.6666666666666667</v>
      </c>
      <c r="AK608" s="174">
        <f>SUM(AL608:AN608)</f>
        <v>5637.4503837976099</v>
      </c>
      <c r="AL608" s="174">
        <f>(IF(H608="근접",$D$61*(VLOOKUP(C608,$B$36:$AG$39,9,FALSE)+VLOOKUP(C608,$B$40:$AG$43,9,FALSE)*$D$54),$D$60*(VLOOKUP(C608,$B$36:$AG$39,9,FALSE)+VLOOKUP(C608,$B$40:$AG$43,9,FALSE)*$D$54)))*$D$59/100</f>
        <v>2479.6981011098324</v>
      </c>
      <c r="AM608" s="174">
        <f>(IF(H608="근접",$D$61*(VLOOKUP(C608,$B$36:$AG$39,10,FALSE)+VLOOKUP(C608,$B$40:$AG$43,10,FALSE)*$D$54),$D$60*(VLOOKUP(C608,$B$36:$AG$39,10,FALSE)+VLOOKUP(C608,$B$40:$AG$43,10,FALSE)*$D$54)))*$D$59/100</f>
        <v>3157.7522826877776</v>
      </c>
      <c r="AN608" s="174"/>
      <c r="AO608" s="176">
        <v>24</v>
      </c>
      <c r="AP608" s="174">
        <v>36</v>
      </c>
      <c r="AQ608" s="175">
        <f>VLOOKUP(C608,$B$45:$AA$48,9,FALSE)</f>
        <v>521</v>
      </c>
      <c r="AR608" s="31">
        <f>IF(LEFT(E608,1)*1=1,$S$58,$R$58)</f>
        <v>1</v>
      </c>
      <c r="AS608" s="2">
        <f>IF(LEFT(E608,1)*1=2,$U$58,$T$58)</f>
        <v>0</v>
      </c>
      <c r="AT608" s="33">
        <f>IF(LEFT(E608,1)*1=3,$W$58,$V$58)</f>
        <v>0</v>
      </c>
      <c r="AU608" s="31">
        <f>IF(MID(E608,3,1)*1=1,$Y$58,$X$58)</f>
        <v>1.25</v>
      </c>
      <c r="AV608" s="2">
        <f>IF(MID(E608,3,1)*1=2,$AA$58,$Z$58)</f>
        <v>0</v>
      </c>
      <c r="AW608" s="33">
        <f>IF(MID(E608,3,1)*1=3,$AC$58,$AB$58)</f>
        <v>0</v>
      </c>
      <c r="AX608" s="31">
        <f>IF(MID(E608,5,1)*1=1,$AE$58,$AD$58)</f>
        <v>1</v>
      </c>
      <c r="AY608" s="33">
        <f>IF(MID(E608,5,1)*1=2,$AG$58,$AF$58)</f>
        <v>1.8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417</v>
      </c>
      <c r="C609" s="31">
        <v>10</v>
      </c>
      <c r="D609" s="111" t="s">
        <v>8</v>
      </c>
      <c r="E609" s="2" t="s">
        <v>165</v>
      </c>
      <c r="F609" s="2"/>
      <c r="G609" s="2" t="s">
        <v>231</v>
      </c>
      <c r="H609" s="33" t="s">
        <v>80</v>
      </c>
      <c r="I609" s="173">
        <f>M609/AE609</f>
        <v>881.76300848302253</v>
      </c>
      <c r="J609" s="174">
        <f>AH609/AE609</f>
        <v>28.094417760367445</v>
      </c>
      <c r="K609" s="189">
        <f>RANK(I609,$I$76:$I$999)</f>
        <v>533</v>
      </c>
      <c r="L609" s="190">
        <f>RANK(I609,$I$461:$I$888)</f>
        <v>148</v>
      </c>
      <c r="M609" s="173">
        <f>SUM(N609:R609)</f>
        <v>16351.950459985124</v>
      </c>
      <c r="N609" s="174">
        <f>T609*(1+(IF((AG609+IF($D$62=1,15,0)+IF(F609="백어택",8,0))&gt;100,100,AG609+IF($D$62=1,15,0)+IF(F609="백어택",8,0))/100)*($D$58/100-1))</f>
        <v>7192.5955431207703</v>
      </c>
      <c r="O609" s="174">
        <f>U609*(1+((IF(AG609+IF($D$62=1,15,0)+IF(F609="백어택",8,0)&gt;100,100,AG609+IF($D$62=1,15,0)+IF(F609="백어택",8,0))/100)*(AI609/100-1)))</f>
        <v>9159.3549168643549</v>
      </c>
      <c r="P609" s="174">
        <f>V609*(1+(IF(AG609+IF($D$62=1,15,0)+IF(F609="백어택",8,0)&gt;100,100,AG609+IF($D$62=1,15,0)+IF(F609="백어택",8,0))/100)*(AI609/100-1))</f>
        <v>0</v>
      </c>
      <c r="Q609" s="174"/>
      <c r="R609" s="175"/>
      <c r="S609" s="173">
        <f>SUM(T609:X609)</f>
        <v>12684.263363544622</v>
      </c>
      <c r="T609" s="174">
        <f>AL609*IF(H609="근접",AR609,1)*AU609*AY609*IF(F609="백어택",1.2,1)</f>
        <v>5579.3207274971228</v>
      </c>
      <c r="U609" s="174">
        <f>AM609*IF(H609="근접",AR609,1)*AU609*AY609*IF(F609="백어택",1.2,1)</f>
        <v>7104.9426360474999</v>
      </c>
      <c r="V609" s="174">
        <f>IF(AX609=1,0,AM609*IF(H609="근접",AR609,1)*AU609*AY609)*IF(F609="백어택",1.2,1)</f>
        <v>0</v>
      </c>
      <c r="W609" s="174"/>
      <c r="X609" s="175"/>
      <c r="Y609" s="173">
        <f>SUM(Z609:AD609)</f>
        <v>27271.16623162094</v>
      </c>
      <c r="Z609" s="174">
        <f>T609*$D$58/100</f>
        <v>11995.539564118813</v>
      </c>
      <c r="AA609" s="174">
        <f>U609*AI609/100</f>
        <v>15275.626667502125</v>
      </c>
      <c r="AB609" s="174">
        <f>V609*AI609/100</f>
        <v>0</v>
      </c>
      <c r="AC609" s="174"/>
      <c r="AD609" s="175"/>
      <c r="AE609" s="173">
        <f>AO609*(1-$D$20/100)*(1-$D$17/100)-AW609</f>
        <v>18.544609268784001</v>
      </c>
      <c r="AF609" s="174">
        <f>AP609</f>
        <v>36</v>
      </c>
      <c r="AG609" s="174">
        <f>IF($D$57&gt;100,100,$D$57)</f>
        <v>25.143699999999999</v>
      </c>
      <c r="AH609" s="174">
        <f>IF(AX609=1,AQ609,AQ609*1.4)</f>
        <v>521</v>
      </c>
      <c r="AI609" s="174">
        <f>$D$58</f>
        <v>215</v>
      </c>
      <c r="AJ609" s="174">
        <f>10/6/AX609</f>
        <v>1.6666666666666667</v>
      </c>
      <c r="AK609" s="174">
        <f>SUM(AL609:AN609)</f>
        <v>5637.4503837976099</v>
      </c>
      <c r="AL609" s="174">
        <f>(IF(H609="근접",$D$61*(VLOOKUP(C609,$B$36:$AG$39,9,FALSE)+VLOOKUP(C609,$B$40:$AG$43,9,FALSE)*$D$54),$D$60*(VLOOKUP(C609,$B$36:$AG$39,9,FALSE)+VLOOKUP(C609,$B$40:$AG$43,9,FALSE)*$D$54)))*$D$59/100</f>
        <v>2479.6981011098324</v>
      </c>
      <c r="AM609" s="174">
        <f>(IF(H609="근접",$D$61*(VLOOKUP(C609,$B$36:$AG$39,10,FALSE)+VLOOKUP(C609,$B$40:$AG$43,10,FALSE)*$D$54),$D$60*(VLOOKUP(C609,$B$36:$AG$39,10,FALSE)+VLOOKUP(C609,$B$40:$AG$43,10,FALSE)*$D$54)))*$D$59/100</f>
        <v>3157.7522826877776</v>
      </c>
      <c r="AN609" s="174"/>
      <c r="AO609" s="176">
        <v>24</v>
      </c>
      <c r="AP609" s="174">
        <v>36</v>
      </c>
      <c r="AQ609" s="175">
        <f>VLOOKUP(C609,$B$45:$AA$48,9,FALSE)</f>
        <v>521</v>
      </c>
      <c r="AR609" s="31">
        <f>IF(LEFT(E609,1)*1=1,$S$58,$R$58)</f>
        <v>1.2</v>
      </c>
      <c r="AS609" s="2">
        <f>IF(LEFT(E609,1)*1=2,$U$58,$T$58)</f>
        <v>0</v>
      </c>
      <c r="AT609" s="33">
        <f>IF(LEFT(E609,1)*1=3,$W$58,$V$58)</f>
        <v>0</v>
      </c>
      <c r="AU609" s="31">
        <f>IF(MID(E609,3,1)*1=1,$Y$58,$X$58)</f>
        <v>1.25</v>
      </c>
      <c r="AV609" s="2">
        <f>IF(MID(E609,3,1)*1=2,$AA$58,$Z$58)</f>
        <v>0</v>
      </c>
      <c r="AW609" s="33">
        <f>IF(MID(E609,3,1)*1=3,$AC$58,$AB$58)</f>
        <v>0</v>
      </c>
      <c r="AX609" s="31">
        <f>IF(MID(E609,5,1)*1=1,$AE$58,$AD$58)</f>
        <v>1</v>
      </c>
      <c r="AY609" s="33">
        <f>IF(MID(E609,5,1)*1=2,$AG$58,$AF$58)</f>
        <v>1.8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597</v>
      </c>
      <c r="C610" s="31">
        <v>10</v>
      </c>
      <c r="D610" s="111" t="s">
        <v>14</v>
      </c>
      <c r="E610" s="2" t="s">
        <v>144</v>
      </c>
      <c r="F610" s="2" t="s">
        <v>149</v>
      </c>
      <c r="G610" s="2"/>
      <c r="H610" s="33" t="s">
        <v>80</v>
      </c>
      <c r="I610" s="173">
        <f>M610/AE610</f>
        <v>880.81430198471901</v>
      </c>
      <c r="J610" s="174">
        <f>AH610/AE610</f>
        <v>23.618723568216776</v>
      </c>
      <c r="K610" s="189">
        <f>RANK(I610,$I$76:$I$999)</f>
        <v>535</v>
      </c>
      <c r="L610" s="190">
        <f>RANK(I610,$I$461:$I$888)</f>
        <v>150</v>
      </c>
      <c r="M610" s="173">
        <f>SUM(N610:R610)</f>
        <v>24501.535602994998</v>
      </c>
      <c r="N610" s="174">
        <f>T610*(1+(IF((AG610+IF($D$62=1,15,0)+IF(F610="백어택",8,0))&gt;100,100,AG610+IF($D$62=1,15,0)+IF(F610="백어택",8,0))/100)*(AI610/100-1))</f>
        <v>4594.0070251546667</v>
      </c>
      <c r="O610" s="174">
        <f>U610*(1+((IF((AG610+IF($D$62=1,15,0)+IF(F610="백어택",8,0))&gt;100,100,AG610+IF($D$62=1,15,0)+IF(F610="백어택",8,0))/100)*(AI610/100-1)))</f>
        <v>4594.0070251546667</v>
      </c>
      <c r="P610" s="174">
        <f>V610*(1+(IF((AG610+IF($D$62=1,15,0)+IF(F610="백어택",8,0))&gt;100,100,AG610+IF($D$62=1,15,0)+IF(F610="백어택",8,0))/100)*(AI610/100-1))</f>
        <v>6125.4457015625412</v>
      </c>
      <c r="Q610" s="174">
        <f>W610*(1+(IF((AG610+IF($D$62=1,15,0)+IF(F610="백어택",8,0))&gt;100,100,AG610+IF($D$62=1,15,0)+IF(F610="백어택",8,0))/100)*(AI610/100-1))</f>
        <v>9188.0758511231234</v>
      </c>
      <c r="R610" s="175"/>
      <c r="S610" s="173">
        <f>SUM(T610:X610)</f>
        <v>17739.919897331398</v>
      </c>
      <c r="T610" s="174">
        <f>AL610*IF(H610="근접",AR610,1)*AU610*AY610*IF(F610="백어택",1.2,1)</f>
        <v>3326.2126078358738</v>
      </c>
      <c r="U610" s="174">
        <f>AM610*IF(H610="근접",AR610,1)*AU610*AY610*IF(F610="백어택",1.2,1)</f>
        <v>3326.2126078358738</v>
      </c>
      <c r="V610" s="174">
        <f>AN610*IF(H610="근접",AR610,1)*AU610*AY610*IF(F610="백어택",1.2,1)</f>
        <v>4435.024720160377</v>
      </c>
      <c r="W610" s="174">
        <f>(AL610+AM610+AN610)*IF(H610="근접",AR610,1)*AU610*IF(AX610=1,0,0.6)*IF(F610="백어택",1.2,1)</f>
        <v>6652.4699614992742</v>
      </c>
      <c r="X610" s="175"/>
      <c r="Y610" s="173">
        <f>SUM(Z610:AD610)</f>
        <v>38140.827779262509</v>
      </c>
      <c r="Z610" s="174">
        <f>T610*AI610/100</f>
        <v>7151.3571068471283</v>
      </c>
      <c r="AA610" s="174">
        <f>U610*AI610/100</f>
        <v>7151.3571068471283</v>
      </c>
      <c r="AB610" s="174">
        <f>V610*AI610/100</f>
        <v>9535.3031483448103</v>
      </c>
      <c r="AC610" s="174">
        <f>W610*AI610/100</f>
        <v>14302.81041722344</v>
      </c>
      <c r="AD610" s="175"/>
      <c r="AE610" s="173">
        <f>AO610*(1-$D$20/100)*(1-$D$17/100)-AW610</f>
        <v>27.816913903176005</v>
      </c>
      <c r="AF610" s="174">
        <f>AP610</f>
        <v>36</v>
      </c>
      <c r="AG610" s="174">
        <f>IF($D$57&gt;100,100,$D$57)</f>
        <v>25.143699999999999</v>
      </c>
      <c r="AH610" s="174">
        <f>AQ610*AS610</f>
        <v>657</v>
      </c>
      <c r="AI610" s="174">
        <f>$D$58</f>
        <v>215</v>
      </c>
      <c r="AJ610" s="174">
        <f>10/3</f>
        <v>3.3333333333333335</v>
      </c>
      <c r="AK610" s="174">
        <f>SUM(AL610:AN610)</f>
        <v>9239.541613193438</v>
      </c>
      <c r="AL610" s="174">
        <f>(IF(H610="근접",$D$61*(VLOOKUP(C610,$B$36:$AG$39,19,FALSE)+VLOOKUP(C610,$B$40:$AG$43,19,FALSE)*$D$54),$D$60*(VLOOKUP(C610,$B$36:$AG$39,19,FALSE)+VLOOKUP(C610,$B$40:$AG$43,19,FALSE)*$D$54)))*$D$59/100</f>
        <v>2771.8438398632284</v>
      </c>
      <c r="AM610" s="174">
        <f>(IF(H610="근접",$D$61*(VLOOKUP(C610,$B$36:$AG$39,20,FALSE)+VLOOKUP(C610,$B$40:$AG$43,20,FALSE)*$D$54),$D$60*(VLOOKUP(C610,$B$36:$AG$39,20,FALSE)+VLOOKUP(C610,$B$40:$AG$43,20,FALSE)*$D$54)))*$D$59/100</f>
        <v>2771.8438398632284</v>
      </c>
      <c r="AN610" s="174">
        <f>(IF(H610="근접",$D$61*(VLOOKUP(C610,$B$36:$AG$39,21,FALSE)+VLOOKUP(C610,$B$40:$AG$43,21,FALSE)*$D$54),$D$60*(VLOOKUP(C610,$B$36:$AG$39,21,FALSE)+VLOOKUP(C610,$B$40:$AG$43,21,FALSE)*$D$54)))*$D$59/100</f>
        <v>3695.8539334669813</v>
      </c>
      <c r="AO610" s="176">
        <v>36</v>
      </c>
      <c r="AP610" s="174">
        <v>36</v>
      </c>
      <c r="AQ610" s="175">
        <f>VLOOKUP(C610,$B$45:$AA$48,19,FALSE)</f>
        <v>657</v>
      </c>
      <c r="AR610" s="31">
        <f>IF(LEFT(E610,1)*1=1,$S$64,$R$64)</f>
        <v>1</v>
      </c>
      <c r="AS610" s="2">
        <f>IF(LEFT(E610,1)*1=2,$U$64,$T$64)</f>
        <v>1</v>
      </c>
      <c r="AT610" s="33">
        <f>IF(LEFT(E610,1)*1=3,$W$64,$V$64)</f>
        <v>0</v>
      </c>
      <c r="AU610" s="31">
        <f>IF(MID(E610,3,1)*1=1,$Y$64,$X$64)</f>
        <v>1</v>
      </c>
      <c r="AV610" s="2">
        <f>IF(MID(E610,3,1)*1=2,$AA$64,$Z$64)</f>
        <v>0</v>
      </c>
      <c r="AW610" s="33">
        <f>IF(MID(E610,3,1)*1=3,$AC$64,$AB$64)</f>
        <v>0</v>
      </c>
      <c r="AX610" s="31">
        <f>IF(MID(E610,5,1)*1=1,$AE$64,$AD$64)</f>
        <v>0.6</v>
      </c>
      <c r="AY610" s="33">
        <f>IF(MID(E610,5,1)*1=2,$AG$64,$AF$64)</f>
        <v>1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600</v>
      </c>
      <c r="C611" s="31">
        <v>10</v>
      </c>
      <c r="D611" s="111" t="s">
        <v>14</v>
      </c>
      <c r="E611" s="2" t="s">
        <v>150</v>
      </c>
      <c r="F611" s="2" t="s">
        <v>149</v>
      </c>
      <c r="G611" s="2"/>
      <c r="H611" s="33" t="s">
        <v>80</v>
      </c>
      <c r="I611" s="173">
        <f>M611/AE611</f>
        <v>880.81430198471901</v>
      </c>
      <c r="J611" s="174">
        <f>AH611/AE611</f>
        <v>23.618723568216776</v>
      </c>
      <c r="K611" s="189">
        <f>RANK(I611,$I$76:$I$999)</f>
        <v>535</v>
      </c>
      <c r="L611" s="190">
        <f>RANK(I611,$I$461:$I$888)</f>
        <v>150</v>
      </c>
      <c r="M611" s="173">
        <f>SUM(N611:R611)</f>
        <v>24501.535602994998</v>
      </c>
      <c r="N611" s="174">
        <f>T611*(1+(IF((AG611+IF($D$62=1,15,0)+IF(F611="백어택",8,0))&gt;100,100,AG611+IF($D$62=1,15,0)+IF(F611="백어택",8,0))/100)*(AI611/100-1))</f>
        <v>4594.0070251546667</v>
      </c>
      <c r="O611" s="174">
        <f>U611*(1+((IF((AG611+IF($D$62=1,15,0)+IF(F611="백어택",8,0))&gt;100,100,AG611+IF($D$62=1,15,0)+IF(F611="백어택",8,0))/100)*(AI611/100-1)))</f>
        <v>4594.0070251546667</v>
      </c>
      <c r="P611" s="174">
        <f>V611*(1+(IF((AG611+IF($D$62=1,15,0)+IF(F611="백어택",8,0))&gt;100,100,AG611+IF($D$62=1,15,0)+IF(F611="백어택",8,0))/100)*(AI611/100-1))</f>
        <v>6125.4457015625412</v>
      </c>
      <c r="Q611" s="174">
        <f>W611*(1+(IF((AG611+IF($D$62=1,15,0)+IF(F611="백어택",8,0))&gt;100,100,AG611+IF($D$62=1,15,0)+IF(F611="백어택",8,0))/100)*(AI611/100-1))</f>
        <v>9188.0758511231234</v>
      </c>
      <c r="R611" s="175"/>
      <c r="S611" s="173">
        <f>SUM(T611:X611)</f>
        <v>17739.919897331398</v>
      </c>
      <c r="T611" s="174">
        <f>AL611*IF(H611="근접",AR611,1)*AU611*AY611*IF(F611="백어택",1.2,1)</f>
        <v>3326.2126078358738</v>
      </c>
      <c r="U611" s="174">
        <f>AM611*IF(H611="근접",AR611,1)*AU611*AY611*IF(F611="백어택",1.2,1)</f>
        <v>3326.2126078358738</v>
      </c>
      <c r="V611" s="174">
        <f>AN611*IF(H611="근접",AR611,1)*AU611*AY611*IF(F611="백어택",1.2,1)</f>
        <v>4435.024720160377</v>
      </c>
      <c r="W611" s="174">
        <f>(AL611+AM611+AN611)*IF(H611="근접",AR611,1)*AU611*IF(AX611=1,0,0.6)*IF(F611="백어택",1.2,1)</f>
        <v>6652.4699614992742</v>
      </c>
      <c r="X611" s="175"/>
      <c r="Y611" s="173">
        <f>SUM(Z611:AD611)</f>
        <v>38140.827779262509</v>
      </c>
      <c r="Z611" s="174">
        <f>T611*AI611/100</f>
        <v>7151.3571068471283</v>
      </c>
      <c r="AA611" s="174">
        <f>U611*AI611/100</f>
        <v>7151.3571068471283</v>
      </c>
      <c r="AB611" s="174">
        <f>V611*AI611/100</f>
        <v>9535.3031483448103</v>
      </c>
      <c r="AC611" s="174">
        <f>W611*AI611/100</f>
        <v>14302.81041722344</v>
      </c>
      <c r="AD611" s="175"/>
      <c r="AE611" s="173">
        <f>AO611*(1-$D$20/100)*(1-$D$17/100)-AW611</f>
        <v>27.816913903176005</v>
      </c>
      <c r="AF611" s="174">
        <f>AP611</f>
        <v>36</v>
      </c>
      <c r="AG611" s="174">
        <f>IF($D$57&gt;100,100,$D$57)</f>
        <v>25.143699999999999</v>
      </c>
      <c r="AH611" s="174">
        <f>AQ611*AS611</f>
        <v>657</v>
      </c>
      <c r="AI611" s="174">
        <f>$D$58</f>
        <v>215</v>
      </c>
      <c r="AJ611" s="174">
        <f>10/3</f>
        <v>3.3333333333333335</v>
      </c>
      <c r="AK611" s="174">
        <f>SUM(AL611:AN611)</f>
        <v>9239.541613193438</v>
      </c>
      <c r="AL611" s="174">
        <f>(IF(H611="근접",$D$61*(VLOOKUP(C611,$B$36:$AG$39,19,FALSE)+VLOOKUP(C611,$B$40:$AG$43,19,FALSE)*$D$54),$D$60*(VLOOKUP(C611,$B$36:$AG$39,19,FALSE)+VLOOKUP(C611,$B$40:$AG$43,19,FALSE)*$D$54)))*$D$59/100</f>
        <v>2771.8438398632284</v>
      </c>
      <c r="AM611" s="174">
        <f>(IF(H611="근접",$D$61*(VLOOKUP(C611,$B$36:$AG$39,20,FALSE)+VLOOKUP(C611,$B$40:$AG$43,20,FALSE)*$D$54),$D$60*(VLOOKUP(C611,$B$36:$AG$39,20,FALSE)+VLOOKUP(C611,$B$40:$AG$43,20,FALSE)*$D$54)))*$D$59/100</f>
        <v>2771.8438398632284</v>
      </c>
      <c r="AN611" s="174">
        <f>(IF(H611="근접",$D$61*(VLOOKUP(C611,$B$36:$AG$39,21,FALSE)+VLOOKUP(C611,$B$40:$AG$43,21,FALSE)*$D$54),$D$60*(VLOOKUP(C611,$B$36:$AG$39,21,FALSE)+VLOOKUP(C611,$B$40:$AG$43,21,FALSE)*$D$54)))*$D$59/100</f>
        <v>3695.8539334669813</v>
      </c>
      <c r="AO611" s="176">
        <v>36</v>
      </c>
      <c r="AP611" s="174">
        <v>36</v>
      </c>
      <c r="AQ611" s="175">
        <f>VLOOKUP(C611,$B$45:$AA$48,19,FALSE)</f>
        <v>657</v>
      </c>
      <c r="AR611" s="31">
        <f>IF(LEFT(E611,1)*1=1,$S$64,$R$64)</f>
        <v>1.2</v>
      </c>
      <c r="AS611" s="2">
        <f>IF(LEFT(E611,1)*1=2,$U$64,$T$64)</f>
        <v>1</v>
      </c>
      <c r="AT611" s="33">
        <f>IF(LEFT(E611,1)*1=3,$W$64,$V$64)</f>
        <v>0</v>
      </c>
      <c r="AU611" s="31">
        <f>IF(MID(E611,3,1)*1=1,$Y$64,$X$64)</f>
        <v>1</v>
      </c>
      <c r="AV611" s="2">
        <f>IF(MID(E611,3,1)*1=2,$AA$64,$Z$64)</f>
        <v>0</v>
      </c>
      <c r="AW611" s="33">
        <f>IF(MID(E611,3,1)*1=3,$AC$64,$AB$64)</f>
        <v>0</v>
      </c>
      <c r="AX611" s="31">
        <f>IF(MID(E611,5,1)*1=1,$AE$64,$AD$64)</f>
        <v>0.6</v>
      </c>
      <c r="AY611" s="33">
        <f>IF(MID(E611,5,1)*1=2,$AG$64,$AF$64)</f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603</v>
      </c>
      <c r="C612" s="31">
        <v>10</v>
      </c>
      <c r="D612" s="111" t="s">
        <v>14</v>
      </c>
      <c r="E612" s="2" t="s">
        <v>161</v>
      </c>
      <c r="F612" s="2" t="s">
        <v>149</v>
      </c>
      <c r="G612" s="2"/>
      <c r="H612" s="33" t="s">
        <v>80</v>
      </c>
      <c r="I612" s="173">
        <f>M612/AE612</f>
        <v>880.81430198471901</v>
      </c>
      <c r="J612" s="174">
        <f>AH612/AE612</f>
        <v>11.809361784108388</v>
      </c>
      <c r="K612" s="189">
        <f>RANK(I612,$I$76:$I$999)</f>
        <v>535</v>
      </c>
      <c r="L612" s="190">
        <f>RANK(I612,$I$461:$I$888)</f>
        <v>150</v>
      </c>
      <c r="M612" s="173">
        <f>SUM(N612:R612)</f>
        <v>24501.535602994998</v>
      </c>
      <c r="N612" s="174">
        <f>T612*(1+(IF((AG612+IF($D$62=1,15,0)+IF(F612="백어택",8,0))&gt;100,100,AG612+IF($D$62=1,15,0)+IF(F612="백어택",8,0))/100)*(AI612/100-1))</f>
        <v>4594.0070251546667</v>
      </c>
      <c r="O612" s="174">
        <f>U612*(1+((IF((AG612+IF($D$62=1,15,0)+IF(F612="백어택",8,0))&gt;100,100,AG612+IF($D$62=1,15,0)+IF(F612="백어택",8,0))/100)*(AI612/100-1)))</f>
        <v>4594.0070251546667</v>
      </c>
      <c r="P612" s="174">
        <f>V612*(1+(IF((AG612+IF($D$62=1,15,0)+IF(F612="백어택",8,0))&gt;100,100,AG612+IF($D$62=1,15,0)+IF(F612="백어택",8,0))/100)*(AI612/100-1))</f>
        <v>6125.4457015625412</v>
      </c>
      <c r="Q612" s="174">
        <f>W612*(1+(IF((AG612+IF($D$62=1,15,0)+IF(F612="백어택",8,0))&gt;100,100,AG612+IF($D$62=1,15,0)+IF(F612="백어택",8,0))/100)*(AI612/100-1))</f>
        <v>9188.0758511231234</v>
      </c>
      <c r="R612" s="175"/>
      <c r="S612" s="173">
        <f>SUM(T612:X612)</f>
        <v>17739.919897331398</v>
      </c>
      <c r="T612" s="174">
        <f>AL612*IF(H612="근접",AR612,1)*AU612*AY612*IF(F612="백어택",1.2,1)</f>
        <v>3326.2126078358738</v>
      </c>
      <c r="U612" s="174">
        <f>AM612*IF(H612="근접",AR612,1)*AU612*AY612*IF(F612="백어택",1.2,1)</f>
        <v>3326.2126078358738</v>
      </c>
      <c r="V612" s="174">
        <f>AN612*IF(H612="근접",AR612,1)*AU612*AY612*IF(F612="백어택",1.2,1)</f>
        <v>4435.024720160377</v>
      </c>
      <c r="W612" s="174">
        <f>(AL612+AM612+AN612)*IF(H612="근접",AR612,1)*AU612*IF(AX612=1,0,0.6)*IF(F612="백어택",1.2,1)</f>
        <v>6652.4699614992742</v>
      </c>
      <c r="X612" s="175"/>
      <c r="Y612" s="173">
        <f>SUM(Z612:AD612)</f>
        <v>38140.827779262509</v>
      </c>
      <c r="Z612" s="174">
        <f>T612*AI612/100</f>
        <v>7151.3571068471283</v>
      </c>
      <c r="AA612" s="174">
        <f>U612*AI612/100</f>
        <v>7151.3571068471283</v>
      </c>
      <c r="AB612" s="174">
        <f>V612*AI612/100</f>
        <v>9535.3031483448103</v>
      </c>
      <c r="AC612" s="174">
        <f>W612*AI612/100</f>
        <v>14302.81041722344</v>
      </c>
      <c r="AD612" s="175"/>
      <c r="AE612" s="173">
        <f>AO612*(1-$D$20/100)*(1-$D$17/100)-AW612</f>
        <v>27.816913903176005</v>
      </c>
      <c r="AF612" s="174">
        <f>AP612</f>
        <v>36</v>
      </c>
      <c r="AG612" s="174">
        <f>IF($D$57&gt;100,100,$D$57)</f>
        <v>25.143699999999999</v>
      </c>
      <c r="AH612" s="174">
        <f>AQ612*AS612</f>
        <v>328.5</v>
      </c>
      <c r="AI612" s="174">
        <f>$D$58</f>
        <v>215</v>
      </c>
      <c r="AJ612" s="174">
        <f>10/3</f>
        <v>3.3333333333333335</v>
      </c>
      <c r="AK612" s="174">
        <f>SUM(AL612:AN612)</f>
        <v>9239.541613193438</v>
      </c>
      <c r="AL612" s="174">
        <f>(IF(H612="근접",$D$61*(VLOOKUP(C612,$B$36:$AG$39,19,FALSE)+VLOOKUP(C612,$B$40:$AG$43,19,FALSE)*$D$54),$D$60*(VLOOKUP(C612,$B$36:$AG$39,19,FALSE)+VLOOKUP(C612,$B$40:$AG$43,19,FALSE)*$D$54)))*$D$59/100</f>
        <v>2771.8438398632284</v>
      </c>
      <c r="AM612" s="174">
        <f>(IF(H612="근접",$D$61*(VLOOKUP(C612,$B$36:$AG$39,20,FALSE)+VLOOKUP(C612,$B$40:$AG$43,20,FALSE)*$D$54),$D$60*(VLOOKUP(C612,$B$36:$AG$39,20,FALSE)+VLOOKUP(C612,$B$40:$AG$43,20,FALSE)*$D$54)))*$D$59/100</f>
        <v>2771.8438398632284</v>
      </c>
      <c r="AN612" s="174">
        <f>(IF(H612="근접",$D$61*(VLOOKUP(C612,$B$36:$AG$39,21,FALSE)+VLOOKUP(C612,$B$40:$AG$43,21,FALSE)*$D$54),$D$60*(VLOOKUP(C612,$B$36:$AG$39,21,FALSE)+VLOOKUP(C612,$B$40:$AG$43,21,FALSE)*$D$54)))*$D$59/100</f>
        <v>3695.8539334669813</v>
      </c>
      <c r="AO612" s="176">
        <v>36</v>
      </c>
      <c r="AP612" s="174">
        <v>36</v>
      </c>
      <c r="AQ612" s="175">
        <f>VLOOKUP(C612,$B$45:$AA$48,19,FALSE)</f>
        <v>657</v>
      </c>
      <c r="AR612" s="31">
        <f>IF(LEFT(E612,1)*1=1,$S$64,$R$64)</f>
        <v>1</v>
      </c>
      <c r="AS612" s="2">
        <f>IF(LEFT(E612,1)*1=2,$U$64,$T$64)</f>
        <v>0.5</v>
      </c>
      <c r="AT612" s="33">
        <f>IF(LEFT(E612,1)*1=3,$W$64,$V$64)</f>
        <v>0</v>
      </c>
      <c r="AU612" s="31">
        <f>IF(MID(E612,3,1)*1=1,$Y$64,$X$64)</f>
        <v>1</v>
      </c>
      <c r="AV612" s="2">
        <f>IF(MID(E612,3,1)*1=2,$AA$64,$Z$64)</f>
        <v>0</v>
      </c>
      <c r="AW612" s="33">
        <f>IF(MID(E612,3,1)*1=3,$AC$64,$AB$64)</f>
        <v>0</v>
      </c>
      <c r="AX612" s="31">
        <f>IF(MID(E612,5,1)*1=1,$AE$64,$AD$64)</f>
        <v>0.6</v>
      </c>
      <c r="AY612" s="33">
        <f>IF(MID(E612,5,1)*1=2,$AG$64,$AF$64)</f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243</v>
      </c>
      <c r="C613" s="31">
        <v>7</v>
      </c>
      <c r="D613" s="106" t="s">
        <v>13</v>
      </c>
      <c r="E613" s="2" t="s">
        <v>87</v>
      </c>
      <c r="F613" s="2"/>
      <c r="G613" s="2"/>
      <c r="H613" s="33"/>
      <c r="I613" s="173">
        <f>M613/AE613</f>
        <v>877.72885421842568</v>
      </c>
      <c r="J613" s="174">
        <f>AH613/AE613</f>
        <v>15.161113773007305</v>
      </c>
      <c r="K613" s="189">
        <f>RANK(I613,$I$76:$I$999)</f>
        <v>538</v>
      </c>
      <c r="L613" s="190" t="e">
        <f>RANK(I613,$I$76:$I$460)</f>
        <v>#N/A</v>
      </c>
      <c r="M613" s="173">
        <f>SUM(N613:R613)</f>
        <v>21015.314498104257</v>
      </c>
      <c r="N613" s="174">
        <f>T613*(1+(IF((AG613+IF($D$62=1,15,0)+IF(F613="백어택",8,0))&gt;100,100,(AG613+IF($D$62=1,15,0)+IF(F613="백어택",8,0)))/100)*((AI613/100-1)))</f>
        <v>15795.195396228579</v>
      </c>
      <c r="O613" s="174">
        <f>U613*(1+IF($D$57+IF($D$62=1,15,0)&gt;100,100,$D$57+IF($D$62=1,15,0))/100*($D$58/100-1))</f>
        <v>5220.1191018756772</v>
      </c>
      <c r="P613" s="174"/>
      <c r="Q613" s="174"/>
      <c r="R613" s="175">
        <f>X613*(1+IF($D$57+IF($D$62=1,15,0)&gt;100,100,$D$57+IF($D$62=1,15,0))/100*($D$58/100-1))</f>
        <v>0</v>
      </c>
      <c r="S613" s="173">
        <f>SUM(T613:X613)</f>
        <v>11257.680421050398</v>
      </c>
      <c r="T613" s="174">
        <f>AL613*AY613</f>
        <v>7208.416350730964</v>
      </c>
      <c r="U613" s="174">
        <f>AM613*AU613*AW613</f>
        <v>4049.2640703194338</v>
      </c>
      <c r="V613" s="174"/>
      <c r="W613" s="174"/>
      <c r="X613" s="175">
        <f>IF(AU613=1,0,U613*0.625)</f>
        <v>0</v>
      </c>
      <c r="Y613" s="173">
        <f>SUM(Z613:AD613)</f>
        <v>24204.012905258358</v>
      </c>
      <c r="Z613" s="174">
        <f>T613*$D$58/100</f>
        <v>15498.095154071574</v>
      </c>
      <c r="AA613" s="174">
        <f>U613*$D$58/100</f>
        <v>8705.917751186782</v>
      </c>
      <c r="AB613" s="174"/>
      <c r="AC613" s="174"/>
      <c r="AD613" s="175">
        <f>X613*$D$58/100</f>
        <v>0</v>
      </c>
      <c r="AE613" s="173">
        <f>AO613*(1-$D$17/100)</f>
        <v>23.942831999999999</v>
      </c>
      <c r="AF613" s="174">
        <f>AP613</f>
        <v>36</v>
      </c>
      <c r="AG613" s="174">
        <f>IF($D$57+AT613&gt;100,100,$D$57+AT613)</f>
        <v>65.143699999999995</v>
      </c>
      <c r="AH613" s="174">
        <f>AQ613</f>
        <v>363</v>
      </c>
      <c r="AI613" s="174">
        <f>$D$58+$D$19</f>
        <v>282.85969999999998</v>
      </c>
      <c r="AJ613" s="174">
        <f>10/IF(AY613=1,2.5,2)</f>
        <v>4</v>
      </c>
      <c r="AK613" s="174">
        <f>SUM(AL613:AN613)</f>
        <v>11257.680421050398</v>
      </c>
      <c r="AL613" s="174">
        <f>(VLOOKUP(C613,$B$36:$AG$39,17,FALSE)+VLOOKUP(C613,$B$40:$AG$43,17,FALSE)*$D$54)*$D$59/100</f>
        <v>7208.416350730964</v>
      </c>
      <c r="AM613" s="174">
        <f>(VLOOKUP(C613,$B$36:$AG$39,18,FALSE)+VLOOKUP(C613,$B$40:$AG$43,18,FALSE)*$D$54)*$D$59/100</f>
        <v>4049.2640703194338</v>
      </c>
      <c r="AN613" s="174"/>
      <c r="AO613" s="176">
        <v>24</v>
      </c>
      <c r="AP613" s="174">
        <v>36</v>
      </c>
      <c r="AQ613" s="175">
        <f>VLOOKUP(C613,$B$45:$AA$48,17,FALSE)</f>
        <v>363</v>
      </c>
      <c r="AR613" s="31">
        <f>IF(LEFT(E613,1)*1=1,$S$63,$R$63)</f>
        <v>0</v>
      </c>
      <c r="AS613" s="2">
        <f>IF(LEFT(E613,1)*1=2,$U$63,$T$63)</f>
        <v>0</v>
      </c>
      <c r="AT613" s="33">
        <f>IF(LEFT(E613,1)*1=3,$W$63,$V$63)</f>
        <v>40</v>
      </c>
      <c r="AU613" s="31">
        <f>IF(MID(E613,3,1)*1=1,$Y$63,$X$63)</f>
        <v>1</v>
      </c>
      <c r="AV613" s="2">
        <f>IF(MID(E613,3,1)*1=2,$AA$63,$Z$63)</f>
        <v>0</v>
      </c>
      <c r="AW613" s="33">
        <f>IF(MID(E613,3,1)*1=3,$AC$63,$AB$63)</f>
        <v>1</v>
      </c>
      <c r="AX613" s="31">
        <f>IF(MID(E613,5,1)*1=1,$AE$63,$AD$63)</f>
        <v>0</v>
      </c>
      <c r="AY613" s="33">
        <f>IF(MID(E613,5,1)*1=2,$AG$63,$AF$63)</f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242</v>
      </c>
      <c r="C614" s="31">
        <v>7</v>
      </c>
      <c r="D614" s="106" t="s">
        <v>13</v>
      </c>
      <c r="E614" s="2" t="s">
        <v>91</v>
      </c>
      <c r="F614" s="2"/>
      <c r="G614" s="2"/>
      <c r="H614" s="33"/>
      <c r="I614" s="173">
        <f>M614/AE614</f>
        <v>875.54046215171616</v>
      </c>
      <c r="J614" s="174">
        <f>AH614/AE614</f>
        <v>15.161113773007305</v>
      </c>
      <c r="K614" s="189">
        <f>RANK(I614,$I$76:$I$999)</f>
        <v>539</v>
      </c>
      <c r="L614" s="190" t="e">
        <f>RANK(I614,$I$76:$I$460)</f>
        <v>#N/A</v>
      </c>
      <c r="M614" s="173">
        <f>SUM(N614:R614)</f>
        <v>20962.918194500897</v>
      </c>
      <c r="N614" s="174">
        <f>T614*(1+(IF((AG614+IF($D$62=1,15,0)+IF(F614="백어택",8,0))&gt;100,100,(AG614+IF($D$62=1,15,0)+IF(F614="백어택",8,0)))/100)*((AI614/100-1)))</f>
        <v>10522.679990749542</v>
      </c>
      <c r="O614" s="174">
        <f>U614*(1+IF($D$57+IF($D$62=1,15,0)&gt;100,100,$D$57+IF($D$62=1,15,0))/100*($D$58/100-1))</f>
        <v>10440.238203751354</v>
      </c>
      <c r="P614" s="174"/>
      <c r="Q614" s="174"/>
      <c r="R614" s="175">
        <f>X614*(1+IF($D$57+IF($D$62=1,15,0)&gt;100,100,$D$57+IF($D$62=1,15,0))/100*($D$58/100-1))</f>
        <v>0</v>
      </c>
      <c r="S614" s="173">
        <f>SUM(T614:X614)</f>
        <v>15306.944491369832</v>
      </c>
      <c r="T614" s="174">
        <f>AL614*AY614</f>
        <v>7208.416350730964</v>
      </c>
      <c r="U614" s="174">
        <f>AM614*AU614*AW614</f>
        <v>8098.5281406388676</v>
      </c>
      <c r="V614" s="174"/>
      <c r="W614" s="174"/>
      <c r="X614" s="175">
        <f>IF(AU614=1,0,U614*0.625)</f>
        <v>0</v>
      </c>
      <c r="Y614" s="173">
        <f>SUM(Z614:AD614)</f>
        <v>32909.93065644514</v>
      </c>
      <c r="Z614" s="174">
        <f>T614*$D$58/100</f>
        <v>15498.095154071574</v>
      </c>
      <c r="AA614" s="174">
        <f>U614*$D$58/100</f>
        <v>17411.835502373564</v>
      </c>
      <c r="AB614" s="174"/>
      <c r="AC614" s="174"/>
      <c r="AD614" s="175">
        <f>X614*$D$58/100</f>
        <v>0</v>
      </c>
      <c r="AE614" s="173">
        <f>AO614*(1-$D$17/100)</f>
        <v>23.942831999999999</v>
      </c>
      <c r="AF614" s="174">
        <f>AP614</f>
        <v>36</v>
      </c>
      <c r="AG614" s="174">
        <f>IF($D$57+AT614&gt;100,100,$D$57+AT614)</f>
        <v>25.143699999999999</v>
      </c>
      <c r="AH614" s="174">
        <f>AQ614</f>
        <v>363</v>
      </c>
      <c r="AI614" s="174">
        <f>$D$58+$D$19</f>
        <v>282.85969999999998</v>
      </c>
      <c r="AJ614" s="174">
        <f>10/IF(AY614=1,2.5,2)</f>
        <v>4</v>
      </c>
      <c r="AK614" s="174">
        <f>SUM(AL614:AN614)</f>
        <v>11257.680421050398</v>
      </c>
      <c r="AL614" s="174">
        <f>(VLOOKUP(C614,$B$36:$AG$39,17,FALSE)+VLOOKUP(C614,$B$40:$AG$43,17,FALSE)*$D$54)*$D$59/100</f>
        <v>7208.416350730964</v>
      </c>
      <c r="AM614" s="174">
        <f>(VLOOKUP(C614,$B$36:$AG$39,18,FALSE)+VLOOKUP(C614,$B$40:$AG$43,18,FALSE)*$D$54)*$D$59/100</f>
        <v>4049.2640703194338</v>
      </c>
      <c r="AN614" s="174"/>
      <c r="AO614" s="176">
        <v>24</v>
      </c>
      <c r="AP614" s="174">
        <v>36</v>
      </c>
      <c r="AQ614" s="175">
        <f>VLOOKUP(C614,$B$45:$AA$48,17,FALSE)</f>
        <v>363</v>
      </c>
      <c r="AR614" s="31">
        <f>IF(LEFT(E614,1)*1=1,$S$63,$R$63)</f>
        <v>0</v>
      </c>
      <c r="AS614" s="2">
        <f>IF(LEFT(E614,1)*1=2,$U$63,$T$63)</f>
        <v>0</v>
      </c>
      <c r="AT614" s="33">
        <f>IF(LEFT(E614,1)*1=3,$W$63,$V$63)</f>
        <v>0</v>
      </c>
      <c r="AU614" s="31">
        <f>IF(MID(E614,3,1)*1=1,$Y$63,$X$63)</f>
        <v>1</v>
      </c>
      <c r="AV614" s="2">
        <f>IF(MID(E614,3,1)*1=2,$AA$63,$Z$63)</f>
        <v>0</v>
      </c>
      <c r="AW614" s="33">
        <f>IF(MID(E614,3,1)*1=3,$AC$63,$AB$63)</f>
        <v>2</v>
      </c>
      <c r="AX614" s="31">
        <f>IF(MID(E614,5,1)*1=1,$AE$63,$AD$63)</f>
        <v>0</v>
      </c>
      <c r="AY614" s="33">
        <f>IF(MID(E614,5,1)*1=2,$AG$63,$AF$63)</f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357</v>
      </c>
      <c r="C615" s="31">
        <v>10</v>
      </c>
      <c r="D615" s="106" t="s">
        <v>20</v>
      </c>
      <c r="E615" s="2" t="s">
        <v>140</v>
      </c>
      <c r="F615" s="2"/>
      <c r="G615" s="2"/>
      <c r="H615" s="33"/>
      <c r="I615" s="173">
        <f>M615/AE615</f>
        <v>874.68736312579927</v>
      </c>
      <c r="J615" s="174">
        <f>AH615/AE615</f>
        <v>24.558498343053152</v>
      </c>
      <c r="K615" s="189">
        <f>RANK(I615,$I$76:$I$999)</f>
        <v>540</v>
      </c>
      <c r="L615" s="190" t="e">
        <f>RANK(I615,$I$76:$I$460)</f>
        <v>#N/A</v>
      </c>
      <c r="M615" s="173">
        <f>SUM(N615:R615)</f>
        <v>15706.869440883005</v>
      </c>
      <c r="N615" s="174">
        <f>T615*(1+(IF((AG615+IF($D$62=1,15,0)+IF(F615="백어택",8,0))&gt;100,100,(AG615+IF($D$62=1,15,0)+IF(F615="백어택",8,0)))/100)*((AI615/100-1)))</f>
        <v>7212.3861568173734</v>
      </c>
      <c r="O615" s="174">
        <f>U615*(1+(IF(($D$57+IF($D$62=1,15,0)+IF(F615="백어택",8,0))&gt;100,100,$D$57+IF($D$62=1,15,0)+IF(F615="백어택",8,0))/100)*($D$58/100-1))</f>
        <v>8494.4832840656309</v>
      </c>
      <c r="P615" s="174"/>
      <c r="Q615" s="174"/>
      <c r="R615" s="175"/>
      <c r="S615" s="173">
        <f>SUM(T615:X615)</f>
        <v>11529.944814596958</v>
      </c>
      <c r="T615" s="174">
        <f>AL615*AV615*IF(F615="백어택",1.2,1)</f>
        <v>4940.7453563438366</v>
      </c>
      <c r="U615" s="174">
        <f>AM615*AX615*AY615*IF(F615="백어택",1.2,1)</f>
        <v>6589.1994582531224</v>
      </c>
      <c r="V615" s="174"/>
      <c r="W615" s="174"/>
      <c r="X615" s="175"/>
      <c r="Y615" s="173">
        <f>SUM(Z615:AD615)</f>
        <v>24789.381351383461</v>
      </c>
      <c r="Z615" s="174">
        <f>T615*$D$58/100</f>
        <v>10622.60251613925</v>
      </c>
      <c r="AA615" s="174">
        <f>U615*$D$58/100</f>
        <v>14166.778835244213</v>
      </c>
      <c r="AB615" s="174"/>
      <c r="AC615" s="174"/>
      <c r="AD615" s="175"/>
      <c r="AE615" s="173">
        <f>AO615*(1-$D$17/100)-AR615</f>
        <v>17.957124</v>
      </c>
      <c r="AF615" s="174">
        <f>AP615</f>
        <v>36</v>
      </c>
      <c r="AG615" s="174">
        <f>IF($D$57+AU615&gt;100,100,$D$57+AU615)</f>
        <v>25.143699999999999</v>
      </c>
      <c r="AH615" s="174">
        <f>AQ615*AS615</f>
        <v>441</v>
      </c>
      <c r="AI615" s="174">
        <f>$D$58+$D$19</f>
        <v>282.85969999999998</v>
      </c>
      <c r="AJ615" s="174">
        <f>10*IF(AV615=1,1,5/4.5)/IF(AX615=1,5,3.5)</f>
        <v>3.1746031746031744</v>
      </c>
      <c r="AK615" s="174">
        <f>SUM(AL615:AN615)</f>
        <v>6588.4299666891184</v>
      </c>
      <c r="AL615" s="174">
        <f>(VLOOKUP(C615,$B$36:$AG$39,29,FALSE)+VLOOKUP(C615,$B$40:$AG$43,29,FALSE)*$D$54)*$D$59/100</f>
        <v>3293.8302375625576</v>
      </c>
      <c r="AM615" s="174">
        <f>(VLOOKUP(C615,$B$36:$AG$39,30,FALSE)+VLOOKUP(C615,$B$40:$AG$43,30,FALSE)*$D$54)*$D$59/100</f>
        <v>3294.5997291265612</v>
      </c>
      <c r="AN615" s="174"/>
      <c r="AO615" s="176">
        <v>18</v>
      </c>
      <c r="AP615" s="174">
        <v>36</v>
      </c>
      <c r="AQ615" s="175">
        <f>VLOOKUP(C615,$B$45:$AG$48,29,FALSE)</f>
        <v>441</v>
      </c>
      <c r="AR615" s="31">
        <f>IF(LEFT(E615,1)*1=1,$S$70,$R$70)</f>
        <v>0</v>
      </c>
      <c r="AS615" s="2">
        <f>IF(LEFT(E615,1)*1=2,$U$70,$T$70)</f>
        <v>1</v>
      </c>
      <c r="AT615" s="33">
        <f>IF(LEFT(E615,1)*1=3,$W$70,$V$70)</f>
        <v>0</v>
      </c>
      <c r="AU615" s="31">
        <f>IF(MID(E615,3,1)*1=1,$Y$70,$X$70)</f>
        <v>0</v>
      </c>
      <c r="AV615" s="2">
        <f>IF(MID(E615,3,1)*1=2,$AA$70,$Z$70)</f>
        <v>1.5</v>
      </c>
      <c r="AW615" s="33">
        <f>IF(MID(E615,3,1)*1=3,$AC$70,$AB$70)</f>
        <v>0</v>
      </c>
      <c r="AX615" s="31">
        <f>IF(MID(E615,5,1)*1=1,$AE$70,$AD$70)</f>
        <v>2</v>
      </c>
      <c r="AY615" s="33">
        <f>IF(MID(E615,5,1)*1=2,$AG$70,$AF$70)</f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363</v>
      </c>
      <c r="C616" s="31">
        <v>10</v>
      </c>
      <c r="D616" s="106" t="s">
        <v>20</v>
      </c>
      <c r="E616" s="2" t="s">
        <v>162</v>
      </c>
      <c r="F616" s="2"/>
      <c r="G616" s="2"/>
      <c r="H616" s="33"/>
      <c r="I616" s="173">
        <f>M616/AE616</f>
        <v>874.68736312579927</v>
      </c>
      <c r="J616" s="174">
        <f>AH616/AE616</f>
        <v>12.279249171526576</v>
      </c>
      <c r="K616" s="189">
        <f>RANK(I616,$I$76:$I$999)</f>
        <v>540</v>
      </c>
      <c r="L616" s="190" t="e">
        <f>RANK(I616,$I$76:$I$460)</f>
        <v>#N/A</v>
      </c>
      <c r="M616" s="173">
        <f>SUM(N616:R616)</f>
        <v>15706.869440883005</v>
      </c>
      <c r="N616" s="174">
        <f>T616*(1+(IF((AG616+IF($D$62=1,15,0)+IF(F616="백어택",8,0))&gt;100,100,(AG616+IF($D$62=1,15,0)+IF(F616="백어택",8,0)))/100)*((AI616/100-1)))</f>
        <v>7212.3861568173734</v>
      </c>
      <c r="O616" s="174">
        <f>U616*(1+(IF(($D$57+IF($D$62=1,15,0)+IF(F616="백어택",8,0))&gt;100,100,$D$57+IF($D$62=1,15,0)+IF(F616="백어택",8,0))/100)*($D$58/100-1))</f>
        <v>8494.4832840656309</v>
      </c>
      <c r="P616" s="174"/>
      <c r="Q616" s="174"/>
      <c r="R616" s="175"/>
      <c r="S616" s="173">
        <f>SUM(T616:X616)</f>
        <v>11529.944814596958</v>
      </c>
      <c r="T616" s="174">
        <f>AL616*AV616*IF(F616="백어택",1.2,1)</f>
        <v>4940.7453563438366</v>
      </c>
      <c r="U616" s="174">
        <f>AM616*AX616*AY616*IF(F616="백어택",1.2,1)</f>
        <v>6589.1994582531224</v>
      </c>
      <c r="V616" s="174"/>
      <c r="W616" s="174"/>
      <c r="X616" s="175"/>
      <c r="Y616" s="173">
        <f>SUM(Z616:AD616)</f>
        <v>24789.381351383461</v>
      </c>
      <c r="Z616" s="174">
        <f>T616*$D$58/100</f>
        <v>10622.60251613925</v>
      </c>
      <c r="AA616" s="174">
        <f>U616*$D$58/100</f>
        <v>14166.778835244213</v>
      </c>
      <c r="AB616" s="174"/>
      <c r="AC616" s="174"/>
      <c r="AD616" s="175"/>
      <c r="AE616" s="173">
        <f>AO616*(1-$D$17/100)-AR616</f>
        <v>17.957124</v>
      </c>
      <c r="AF616" s="174">
        <f>AP616</f>
        <v>36</v>
      </c>
      <c r="AG616" s="174">
        <f>IF($D$57+AU616&gt;100,100,$D$57+AU616)</f>
        <v>25.143699999999999</v>
      </c>
      <c r="AH616" s="174">
        <f>AQ616*AS616</f>
        <v>220.5</v>
      </c>
      <c r="AI616" s="174">
        <f>$D$58+$D$19</f>
        <v>282.85969999999998</v>
      </c>
      <c r="AJ616" s="174">
        <f>10*IF(AV616=1,1,5/4.5)/IF(AX616=1,5,3.5)</f>
        <v>3.1746031746031744</v>
      </c>
      <c r="AK616" s="174">
        <f>SUM(AL616:AN616)</f>
        <v>6588.4299666891184</v>
      </c>
      <c r="AL616" s="174">
        <f>(VLOOKUP(C616,$B$36:$AG$39,29,FALSE)+VLOOKUP(C616,$B$40:$AG$43,29,FALSE)*$D$54)*$D$59/100</f>
        <v>3293.8302375625576</v>
      </c>
      <c r="AM616" s="174">
        <f>(VLOOKUP(C616,$B$36:$AG$39,30,FALSE)+VLOOKUP(C616,$B$40:$AG$43,30,FALSE)*$D$54)*$D$59/100</f>
        <v>3294.5997291265612</v>
      </c>
      <c r="AN616" s="174"/>
      <c r="AO616" s="176">
        <v>18</v>
      </c>
      <c r="AP616" s="174">
        <v>36</v>
      </c>
      <c r="AQ616" s="175">
        <f>VLOOKUP(C616,$B$45:$AG$48,29,FALSE)</f>
        <v>441</v>
      </c>
      <c r="AR616" s="31">
        <f>IF(LEFT(E616,1)*1=1,$S$70,$R$70)</f>
        <v>0</v>
      </c>
      <c r="AS616" s="2">
        <f>IF(LEFT(E616,1)*1=2,$U$70,$T$70)</f>
        <v>0.5</v>
      </c>
      <c r="AT616" s="33">
        <f>IF(LEFT(E616,1)*1=3,$W$70,$V$70)</f>
        <v>0</v>
      </c>
      <c r="AU616" s="31">
        <f>IF(MID(E616,3,1)*1=1,$Y$70,$X$70)</f>
        <v>0</v>
      </c>
      <c r="AV616" s="2">
        <f>IF(MID(E616,3,1)*1=2,$AA$70,$Z$70)</f>
        <v>1.5</v>
      </c>
      <c r="AW616" s="33">
        <f>IF(MID(E616,3,1)*1=3,$AC$70,$AB$70)</f>
        <v>0</v>
      </c>
      <c r="AX616" s="31">
        <f>IF(MID(E616,5,1)*1=1,$AE$70,$AD$70)</f>
        <v>2</v>
      </c>
      <c r="AY616" s="33">
        <f>IF(MID(E616,5,1)*1=2,$AG$70,$AF$70)</f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366</v>
      </c>
      <c r="C617" s="31">
        <v>10</v>
      </c>
      <c r="D617" s="106" t="s">
        <v>20</v>
      </c>
      <c r="E617" s="2" t="s">
        <v>95</v>
      </c>
      <c r="F617" s="2"/>
      <c r="G617" s="2"/>
      <c r="H617" s="33"/>
      <c r="I617" s="173">
        <f>M617/AE617</f>
        <v>874.68736312579927</v>
      </c>
      <c r="J617" s="174">
        <f>AH617/AE617</f>
        <v>24.558498343053152</v>
      </c>
      <c r="K617" s="189">
        <f>RANK(I617,$I$76:$I$999)</f>
        <v>540</v>
      </c>
      <c r="L617" s="190" t="e">
        <f>RANK(I617,$I$76:$I$460)</f>
        <v>#N/A</v>
      </c>
      <c r="M617" s="173">
        <f>SUM(N617:R617)</f>
        <v>15706.869440883005</v>
      </c>
      <c r="N617" s="174">
        <f>T617*(1+(IF((AG617+IF($D$62=1,15,0)+IF(F617="백어택",8,0))&gt;100,100,(AG617+IF($D$62=1,15,0)+IF(F617="백어택",8,0)))/100)*((AI617/100-1)))</f>
        <v>7212.3861568173734</v>
      </c>
      <c r="O617" s="174">
        <f>U617*(1+(IF(($D$57+IF($D$62=1,15,0)+IF(F617="백어택",8,0))&gt;100,100,$D$57+IF($D$62=1,15,0)+IF(F617="백어택",8,0))/100)*($D$58/100-1))</f>
        <v>8494.4832840656309</v>
      </c>
      <c r="P617" s="174"/>
      <c r="Q617" s="174"/>
      <c r="R617" s="175"/>
      <c r="S617" s="173">
        <f>SUM(T617:X617)</f>
        <v>11529.944814596958</v>
      </c>
      <c r="T617" s="174">
        <f>AL617*AV617*IF(F617="백어택",1.2,1)</f>
        <v>4940.7453563438366</v>
      </c>
      <c r="U617" s="174">
        <f>AM617*AX617*AY617*IF(F617="백어택",1.2,1)</f>
        <v>6589.1994582531224</v>
      </c>
      <c r="V617" s="174"/>
      <c r="W617" s="174"/>
      <c r="X617" s="175"/>
      <c r="Y617" s="173">
        <f>SUM(Z617:AD617)</f>
        <v>24789.381351383461</v>
      </c>
      <c r="Z617" s="174">
        <f>T617*$D$58/100</f>
        <v>10622.60251613925</v>
      </c>
      <c r="AA617" s="174">
        <f>U617*$D$58/100</f>
        <v>14166.778835244213</v>
      </c>
      <c r="AB617" s="174"/>
      <c r="AC617" s="174"/>
      <c r="AD617" s="175"/>
      <c r="AE617" s="173">
        <f>AO617*(1-$D$17/100)-AR617</f>
        <v>17.957124</v>
      </c>
      <c r="AF617" s="174">
        <f>AP617</f>
        <v>36</v>
      </c>
      <c r="AG617" s="174">
        <f>IF($D$57+AU617&gt;100,100,$D$57+AU617)</f>
        <v>25.143699999999999</v>
      </c>
      <c r="AH617" s="174">
        <f>AQ617*AS617</f>
        <v>441</v>
      </c>
      <c r="AI617" s="174">
        <f>$D$58+$D$19</f>
        <v>282.85969999999998</v>
      </c>
      <c r="AJ617" s="174">
        <f>10*IF(AV617=1,1,5/4.5)/IF(AX617=1,5,3.5)</f>
        <v>2.2222222222222223</v>
      </c>
      <c r="AK617" s="174">
        <f>SUM(AL617:AN617)</f>
        <v>6588.4299666891184</v>
      </c>
      <c r="AL617" s="174">
        <f>(VLOOKUP(C617,$B$36:$AG$39,29,FALSE)+VLOOKUP(C617,$B$40:$AG$43,29,FALSE)*$D$54)*$D$59/100</f>
        <v>3293.8302375625576</v>
      </c>
      <c r="AM617" s="174">
        <f>(VLOOKUP(C617,$B$36:$AG$39,30,FALSE)+VLOOKUP(C617,$B$40:$AG$43,30,FALSE)*$D$54)*$D$59/100</f>
        <v>3294.5997291265612</v>
      </c>
      <c r="AN617" s="174"/>
      <c r="AO617" s="176">
        <v>18</v>
      </c>
      <c r="AP617" s="174">
        <v>36</v>
      </c>
      <c r="AQ617" s="175">
        <f>VLOOKUP(C617,$B$45:$AG$48,29,FALSE)</f>
        <v>441</v>
      </c>
      <c r="AR617" s="31">
        <f>IF(LEFT(E617,1)*1=1,$S$70,$R$70)</f>
        <v>0</v>
      </c>
      <c r="AS617" s="2">
        <f>IF(LEFT(E617,1)*1=2,$U$70,$T$70)</f>
        <v>1</v>
      </c>
      <c r="AT617" s="33">
        <f>IF(LEFT(E617,1)*1=3,$W$70,$V$70)</f>
        <v>0</v>
      </c>
      <c r="AU617" s="31">
        <f>IF(MID(E617,3,1)*1=1,$Y$70,$X$70)</f>
        <v>0</v>
      </c>
      <c r="AV617" s="2">
        <f>IF(MID(E617,3,1)*1=2,$AA$70,$Z$70)</f>
        <v>1.5</v>
      </c>
      <c r="AW617" s="33">
        <f>IF(MID(E617,3,1)*1=3,$AC$70,$AB$70)</f>
        <v>0</v>
      </c>
      <c r="AX617" s="31">
        <f>IF(MID(E617,5,1)*1=1,$AE$70,$AD$70)</f>
        <v>1</v>
      </c>
      <c r="AY617" s="33">
        <f>IF(MID(E617,5,1)*1=2,$AG$70,$AF$70)</f>
        <v>2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372</v>
      </c>
      <c r="C618" s="31">
        <v>10</v>
      </c>
      <c r="D618" s="106" t="s">
        <v>20</v>
      </c>
      <c r="E618" s="2" t="s">
        <v>102</v>
      </c>
      <c r="F618" s="2"/>
      <c r="G618" s="2"/>
      <c r="H618" s="33"/>
      <c r="I618" s="173">
        <f>M618/AE618</f>
        <v>874.68736312579927</v>
      </c>
      <c r="J618" s="174">
        <f>AH618/AE618</f>
        <v>12.279249171526576</v>
      </c>
      <c r="K618" s="189">
        <f>RANK(I618,$I$76:$I$999)</f>
        <v>540</v>
      </c>
      <c r="L618" s="190" t="e">
        <f>RANK(I618,$I$76:$I$460)</f>
        <v>#N/A</v>
      </c>
      <c r="M618" s="173">
        <f>SUM(N618:R618)</f>
        <v>15706.869440883005</v>
      </c>
      <c r="N618" s="174">
        <f>T618*(1+(IF((AG618+IF($D$62=1,15,0)+IF(F618="백어택",8,0))&gt;100,100,(AG618+IF($D$62=1,15,0)+IF(F618="백어택",8,0)))/100)*((AI618/100-1)))</f>
        <v>7212.3861568173734</v>
      </c>
      <c r="O618" s="174">
        <f>U618*(1+(IF(($D$57+IF($D$62=1,15,0)+IF(F618="백어택",8,0))&gt;100,100,$D$57+IF($D$62=1,15,0)+IF(F618="백어택",8,0))/100)*($D$58/100-1))</f>
        <v>8494.4832840656309</v>
      </c>
      <c r="P618" s="174"/>
      <c r="Q618" s="174"/>
      <c r="R618" s="175"/>
      <c r="S618" s="173">
        <f>SUM(T618:X618)</f>
        <v>11529.944814596958</v>
      </c>
      <c r="T618" s="174">
        <f>AL618*AV618*IF(F618="백어택",1.2,1)</f>
        <v>4940.7453563438366</v>
      </c>
      <c r="U618" s="174">
        <f>AM618*AX618*AY618*IF(F618="백어택",1.2,1)</f>
        <v>6589.1994582531224</v>
      </c>
      <c r="V618" s="174"/>
      <c r="W618" s="174"/>
      <c r="X618" s="175"/>
      <c r="Y618" s="173">
        <f>SUM(Z618:AD618)</f>
        <v>24789.381351383461</v>
      </c>
      <c r="Z618" s="174">
        <f>T618*$D$58/100</f>
        <v>10622.60251613925</v>
      </c>
      <c r="AA618" s="174">
        <f>U618*$D$58/100</f>
        <v>14166.778835244213</v>
      </c>
      <c r="AB618" s="174"/>
      <c r="AC618" s="174"/>
      <c r="AD618" s="175"/>
      <c r="AE618" s="173">
        <f>AO618*(1-$D$17/100)-AR618</f>
        <v>17.957124</v>
      </c>
      <c r="AF618" s="174">
        <f>AP618</f>
        <v>36</v>
      </c>
      <c r="AG618" s="174">
        <f>IF($D$57+AU618&gt;100,100,$D$57+AU618)</f>
        <v>25.143699999999999</v>
      </c>
      <c r="AH618" s="174">
        <f>AQ618*AS618</f>
        <v>220.5</v>
      </c>
      <c r="AI618" s="174">
        <f>$D$58+$D$19</f>
        <v>282.85969999999998</v>
      </c>
      <c r="AJ618" s="174">
        <f>10*IF(AV618=1,1,5/4.5)/IF(AX618=1,5,3.5)</f>
        <v>2.2222222222222223</v>
      </c>
      <c r="AK618" s="174">
        <f>SUM(AL618:AN618)</f>
        <v>6588.4299666891184</v>
      </c>
      <c r="AL618" s="174">
        <f>(VLOOKUP(C618,$B$36:$AG$39,29,FALSE)+VLOOKUP(C618,$B$40:$AG$43,29,FALSE)*$D$54)*$D$59/100</f>
        <v>3293.8302375625576</v>
      </c>
      <c r="AM618" s="174">
        <f>(VLOOKUP(C618,$B$36:$AG$39,30,FALSE)+VLOOKUP(C618,$B$40:$AG$43,30,FALSE)*$D$54)*$D$59/100</f>
        <v>3294.5997291265612</v>
      </c>
      <c r="AN618" s="174"/>
      <c r="AO618" s="176">
        <v>18</v>
      </c>
      <c r="AP618" s="174">
        <v>36</v>
      </c>
      <c r="AQ618" s="175">
        <f>VLOOKUP(C618,$B$45:$AG$48,29,FALSE)</f>
        <v>441</v>
      </c>
      <c r="AR618" s="31">
        <f>IF(LEFT(E618,1)*1=1,$S$70,$R$70)</f>
        <v>0</v>
      </c>
      <c r="AS618" s="2">
        <f>IF(LEFT(E618,1)*1=2,$U$70,$T$70)</f>
        <v>0.5</v>
      </c>
      <c r="AT618" s="33">
        <f>IF(LEFT(E618,1)*1=3,$W$70,$V$70)</f>
        <v>0</v>
      </c>
      <c r="AU618" s="31">
        <f>IF(MID(E618,3,1)*1=1,$Y$70,$X$70)</f>
        <v>0</v>
      </c>
      <c r="AV618" s="2">
        <f>IF(MID(E618,3,1)*1=2,$AA$70,$Z$70)</f>
        <v>1.5</v>
      </c>
      <c r="AW618" s="33">
        <f>IF(MID(E618,3,1)*1=3,$AC$70,$AB$70)</f>
        <v>0</v>
      </c>
      <c r="AX618" s="31">
        <f>IF(MID(E618,5,1)*1=1,$AE$70,$AD$70)</f>
        <v>1</v>
      </c>
      <c r="AY618" s="33">
        <f>IF(MID(E618,5,1)*1=2,$AG$70,$AF$70)</f>
        <v>2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customHeight="1">
      <c r="A619" s="2"/>
      <c r="B619" s="107">
        <v>473</v>
      </c>
      <c r="C619" s="31">
        <v>10</v>
      </c>
      <c r="D619" s="111" t="s">
        <v>11</v>
      </c>
      <c r="E619" s="2" t="s">
        <v>152</v>
      </c>
      <c r="F619" s="2"/>
      <c r="G619" s="2"/>
      <c r="H619" s="33">
        <f>IF(AX619=1,5,1)</f>
        <v>5</v>
      </c>
      <c r="I619" s="173">
        <f>M619/AE619</f>
        <v>874.40118652884325</v>
      </c>
      <c r="J619" s="174">
        <f>AH619/AE619</f>
        <v>32.561892261791591</v>
      </c>
      <c r="K619" s="189">
        <f>RANK(I619,$I$76:$I$999)</f>
        <v>544</v>
      </c>
      <c r="L619" s="190">
        <f>RANK(I619,$I$461:$I$888)</f>
        <v>159</v>
      </c>
      <c r="M619" s="173">
        <f>SUM(N619:R619)</f>
        <v>15897.279502778927</v>
      </c>
      <c r="N619" s="174">
        <f>T619*(1+(IF((AG619+IF($D$62=1,15,0)+IF(F619="백어택",8,0))&gt;100,100,AG619+IF($D$62=1,15,0)+IF(F619="백어택",8,0))/100)*($D$58/100-1))</f>
        <v>14193.808758420389</v>
      </c>
      <c r="O619" s="174">
        <f>U619*(1+((IF(AG619+IF($D$62=1,15,0)+IF(F619="백어택",8,0)&gt;100,100,AG619+IF($D$62=1,15,0)+IF(F619="백어택",8,0))/100)*(AI619/100-1)))</f>
        <v>1703.4707443585373</v>
      </c>
      <c r="P619" s="174"/>
      <c r="Q619" s="174"/>
      <c r="R619" s="175"/>
      <c r="S619" s="173">
        <f>T619</f>
        <v>11010.185535001572</v>
      </c>
      <c r="T619" s="174">
        <f>H619*AL619*AS619*AX619*AY619</f>
        <v>11010.185535001572</v>
      </c>
      <c r="U619" s="174">
        <f>AM619*AS619*AV619*AY619</f>
        <v>1321.3880268541823</v>
      </c>
      <c r="V619" s="174"/>
      <c r="W619" s="174"/>
      <c r="X619" s="175"/>
      <c r="Y619" s="173">
        <f>SUM(Z619:AD619)</f>
        <v>26512.883157989872</v>
      </c>
      <c r="Z619" s="174">
        <f>T619*$D$58/100</f>
        <v>23671.898900253382</v>
      </c>
      <c r="AA619" s="174">
        <f>U619*$D$58/100</f>
        <v>2840.9842577364921</v>
      </c>
      <c r="AB619" s="174"/>
      <c r="AC619" s="174"/>
      <c r="AD619" s="175"/>
      <c r="AE619" s="173">
        <f>AO619*(1-$D$20/100)*(1-$D$17/100)-AR619</f>
        <v>18.180761585980001</v>
      </c>
      <c r="AF619" s="174">
        <f>AP619</f>
        <v>36</v>
      </c>
      <c r="AG619" s="174">
        <f>IF($D$57&gt;100,100,$D$57)</f>
        <v>25.143699999999999</v>
      </c>
      <c r="AH619" s="174">
        <f>AQ619</f>
        <v>592</v>
      </c>
      <c r="AI619" s="174">
        <f>$D$58</f>
        <v>215</v>
      </c>
      <c r="AJ619" s="174">
        <f>10/IF(AX619=1,7,6)</f>
        <v>1.4285714285714286</v>
      </c>
      <c r="AK619" s="174">
        <f>SUM(AL619:AN619)</f>
        <v>3082.9624582364359</v>
      </c>
      <c r="AL619" s="174">
        <f>(VLOOKUP(C619,$B$36:$AG$39,14,FALSE)+VLOOKUP(C619,$B$40:$AG$43,14,FALSE)*$D$54)*$D$59/100</f>
        <v>2202.0371070003143</v>
      </c>
      <c r="AM619" s="174">
        <f>(VLOOKUP(C619,$B$36:$AG$39,15,FALSE)+VLOOKUP(C619,$B$40:$AG$43,15,FALSE)*$D$54)*$D$59/100</f>
        <v>880.92535123612151</v>
      </c>
      <c r="AN619" s="174"/>
      <c r="AO619" s="176">
        <v>30</v>
      </c>
      <c r="AP619" s="174">
        <v>36</v>
      </c>
      <c r="AQ619" s="175">
        <f>VLOOKUP(C619,$B$45:$AA$48,14,FALSE)</f>
        <v>592</v>
      </c>
      <c r="AR619" s="31">
        <f>IF(LEFT(E619,1)*1=1,$S$61,$R$61)</f>
        <v>5</v>
      </c>
      <c r="AS619" s="2">
        <f>IF(LEFT(E619,1)*1=2,$U$61,$T$61)</f>
        <v>1</v>
      </c>
      <c r="AT619" s="33">
        <f>IF(LEFT(E619,1)*1=3,$W$61,$V$61)</f>
        <v>0</v>
      </c>
      <c r="AU619" s="31">
        <f>IF(MID(E619,3,1)*1=1,$Y$61,$X$61)</f>
        <v>0</v>
      </c>
      <c r="AV619" s="2">
        <f>IF(MID(E619,3,1)*1=2,$AA$61,$Z$61)</f>
        <v>1.5</v>
      </c>
      <c r="AW619" s="33">
        <f>IF(MID(E619,3,1)*1=3,$AC$61,$AB$61)</f>
        <v>0</v>
      </c>
      <c r="AX619" s="31">
        <f>IF(MID(E619,5,1)*1=1,$AE$61,$AD$61)</f>
        <v>1</v>
      </c>
      <c r="AY619" s="33">
        <f>IF(MID(E619,5,1)*1=2,$AG$61,$AF$61)</f>
        <v>1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905</v>
      </c>
      <c r="C620" s="31">
        <v>10</v>
      </c>
      <c r="D620" s="113" t="s">
        <v>22</v>
      </c>
      <c r="E620" s="2" t="s">
        <v>136</v>
      </c>
      <c r="F620" s="2"/>
      <c r="G620" s="2"/>
      <c r="H620" s="33"/>
      <c r="I620" s="173">
        <f>M620/AE620</f>
        <v>874.35105048485286</v>
      </c>
      <c r="J620" s="174">
        <f>AH620/AE620</f>
        <v>19.780450366105395</v>
      </c>
      <c r="K620" s="189">
        <f>RANK(I620,$I$76:$I$999)</f>
        <v>545</v>
      </c>
      <c r="L620" s="190" t="e">
        <f>RANK(I620,$I$889:$I$999)</f>
        <v>#N/A</v>
      </c>
      <c r="M620" s="173">
        <f>SUM(N620:R620)*(1+$D$22/100)</f>
        <v>26168.050388477939</v>
      </c>
      <c r="N620" s="174">
        <f>T620*(1+(IF((AG620+IF($D$62=1,15,0)+IF(F620="백어택",8,0))&gt;100,100,AG620+IF($D$62=1,15,0)+IF(F620="백어택",8,0))/100)*(AI620/100-1))</f>
        <v>23603.071557972849</v>
      </c>
      <c r="O620" s="174"/>
      <c r="P620" s="174"/>
      <c r="Q620" s="174"/>
      <c r="R620" s="175">
        <f>X620*(1+($D$57/100)*(AI620/100-1))</f>
        <v>0</v>
      </c>
      <c r="S620" s="173">
        <f>SUM(T620:X620)</f>
        <v>18308.982562205576</v>
      </c>
      <c r="T620" s="174">
        <f>AL620*AU620</f>
        <v>18308.982562205576</v>
      </c>
      <c r="U620" s="174"/>
      <c r="V620" s="174"/>
      <c r="W620" s="174"/>
      <c r="X620" s="175">
        <f>AL620*AW620</f>
        <v>0</v>
      </c>
      <c r="Y620" s="173">
        <f>SUM(Z620:AD620)</f>
        <v>39364.31250874199</v>
      </c>
      <c r="Z620" s="174">
        <f>T620*$D$58/100</f>
        <v>39364.31250874199</v>
      </c>
      <c r="AA620" s="174"/>
      <c r="AB620" s="174"/>
      <c r="AC620" s="174"/>
      <c r="AD620" s="175"/>
      <c r="AE620" s="173">
        <f>AO620*(1-$D$17/100)</f>
        <v>29.928540000000002</v>
      </c>
      <c r="AF620" s="174">
        <f>AP620+AV620</f>
        <v>36</v>
      </c>
      <c r="AG620" s="174">
        <f>IF($D$57+AY620&gt;100,100,$D$57+AY620)</f>
        <v>25.143699999999999</v>
      </c>
      <c r="AH620" s="174">
        <f>AQ620*AR620</f>
        <v>592</v>
      </c>
      <c r="AI620" s="174">
        <f>$D$58</f>
        <v>215</v>
      </c>
      <c r="AJ620" s="174">
        <f>10/5</f>
        <v>2</v>
      </c>
      <c r="AK620" s="174">
        <f>SUM(AL620:AN620)</f>
        <v>14083.832740158134</v>
      </c>
      <c r="AL620" s="174">
        <f>(VLOOKUP(C620,$B$36:$AG$39,32,FALSE)+VLOOKUP(C620,$B$40:$AG$43,32,FALSE)*$D$54)*$D$59/100</f>
        <v>14083.832740158134</v>
      </c>
      <c r="AM620" s="174"/>
      <c r="AN620" s="174"/>
      <c r="AO620" s="176">
        <v>30</v>
      </c>
      <c r="AP620" s="174">
        <v>36</v>
      </c>
      <c r="AQ620" s="175">
        <f>VLOOKUP(C620,$B$45:$AG$48,32,FALSE)</f>
        <v>592</v>
      </c>
      <c r="AR620" s="31">
        <f>IF(LEFT(E620,1)*1=1,$S$72,$R$72)</f>
        <v>1</v>
      </c>
      <c r="AS620" s="2">
        <f>IF(LEFT(E620,1)*1=2,$U$72,$T$72)</f>
        <v>0</v>
      </c>
      <c r="AT620" s="33">
        <f>IF(LEFT(E620,1)*1=3,$W$72,$V$72)</f>
        <v>0</v>
      </c>
      <c r="AU620" s="31">
        <f>IF(MID(E620,3,1)*1=1,$Y$72,$X$72)</f>
        <v>1.3</v>
      </c>
      <c r="AV620" s="2">
        <f>IF(MID(E620,3,1)*1=2,$AA$72,$Z$72)</f>
        <v>0</v>
      </c>
      <c r="AW620" s="33">
        <f>IF(MID(E620,3,1)*1=3,$AC$72,$AB$72)</f>
        <v>0</v>
      </c>
      <c r="AX620" s="31">
        <f>IF(MID(E620,5,1)*1=1,$AE$72,$AD$72)</f>
        <v>0</v>
      </c>
      <c r="AY620" s="33">
        <f>IF(MID(E620,5,1)*1=2,$AG$72,$AF$72)</f>
        <v>0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908</v>
      </c>
      <c r="C621" s="31">
        <v>10</v>
      </c>
      <c r="D621" s="113" t="s">
        <v>22</v>
      </c>
      <c r="E621" s="2" t="s">
        <v>163</v>
      </c>
      <c r="F621" s="2"/>
      <c r="G621" s="2"/>
      <c r="H621" s="33"/>
      <c r="I621" s="173">
        <f>M621/AE621</f>
        <v>874.35105048485286</v>
      </c>
      <c r="J621" s="174">
        <f>AH621/AE621</f>
        <v>9.8902251830526975</v>
      </c>
      <c r="K621" s="189">
        <f>RANK(I621,$I$76:$I$999)</f>
        <v>545</v>
      </c>
      <c r="L621" s="190" t="e">
        <f>RANK(I621,$I$889:$I$999)</f>
        <v>#N/A</v>
      </c>
      <c r="M621" s="173">
        <f>SUM(N621:R621)*(1+$D$22/100)</f>
        <v>26168.050388477939</v>
      </c>
      <c r="N621" s="174">
        <f>T621*(1+(IF((AG621+IF($D$62=1,15,0)+IF(F621="백어택",8,0))&gt;100,100,AG621+IF($D$62=1,15,0)+IF(F621="백어택",8,0))/100)*(AI621/100-1))</f>
        <v>23603.071557972849</v>
      </c>
      <c r="O621" s="174"/>
      <c r="P621" s="174"/>
      <c r="Q621" s="174"/>
      <c r="R621" s="175">
        <f>X621*(1+($D$57/100)*(AI621/100-1))</f>
        <v>0</v>
      </c>
      <c r="S621" s="173">
        <f>SUM(T621:X621)</f>
        <v>18308.982562205576</v>
      </c>
      <c r="T621" s="174">
        <f>AL621*AU621</f>
        <v>18308.982562205576</v>
      </c>
      <c r="U621" s="174"/>
      <c r="V621" s="174"/>
      <c r="W621" s="174"/>
      <c r="X621" s="175">
        <f>AL621*AW621</f>
        <v>0</v>
      </c>
      <c r="Y621" s="173">
        <f>SUM(Z621:AD621)</f>
        <v>39364.31250874199</v>
      </c>
      <c r="Z621" s="174">
        <f>T621*$D$58/100</f>
        <v>39364.31250874199</v>
      </c>
      <c r="AA621" s="174"/>
      <c r="AB621" s="174"/>
      <c r="AC621" s="174"/>
      <c r="AD621" s="175"/>
      <c r="AE621" s="173">
        <f>AO621*(1-$D$17/100)</f>
        <v>29.928540000000002</v>
      </c>
      <c r="AF621" s="174">
        <f>AP621+AV621</f>
        <v>36</v>
      </c>
      <c r="AG621" s="174">
        <f>IF($D$57+AY621&gt;100,100,$D$57+AY621)</f>
        <v>25.143699999999999</v>
      </c>
      <c r="AH621" s="174">
        <f>AQ621*AR621</f>
        <v>296</v>
      </c>
      <c r="AI621" s="174">
        <f>$D$58</f>
        <v>215</v>
      </c>
      <c r="AJ621" s="174">
        <f>10/5</f>
        <v>2</v>
      </c>
      <c r="AK621" s="174">
        <f>SUM(AL621:AN621)</f>
        <v>14083.832740158134</v>
      </c>
      <c r="AL621" s="174">
        <f>(VLOOKUP(C621,$B$36:$AG$39,32,FALSE)+VLOOKUP(C621,$B$40:$AG$43,32,FALSE)*$D$54)*$D$59/100</f>
        <v>14083.832740158134</v>
      </c>
      <c r="AM621" s="174"/>
      <c r="AN621" s="174"/>
      <c r="AO621" s="176">
        <v>30</v>
      </c>
      <c r="AP621" s="174">
        <v>36</v>
      </c>
      <c r="AQ621" s="175">
        <f>VLOOKUP(C621,$B$45:$AG$48,32,FALSE)</f>
        <v>592</v>
      </c>
      <c r="AR621" s="31">
        <f>IF(LEFT(E621,1)*1=1,$S$72,$R$72)</f>
        <v>0.5</v>
      </c>
      <c r="AS621" s="2">
        <f>IF(LEFT(E621,1)*1=2,$U$72,$T$72)</f>
        <v>0</v>
      </c>
      <c r="AT621" s="33">
        <f>IF(LEFT(E621,1)*1=3,$W$72,$V$72)</f>
        <v>0</v>
      </c>
      <c r="AU621" s="31">
        <f>IF(MID(E621,3,1)*1=1,$Y$72,$X$72)</f>
        <v>1.3</v>
      </c>
      <c r="AV621" s="2">
        <f>IF(MID(E621,3,1)*1=2,$AA$72,$Z$72)</f>
        <v>0</v>
      </c>
      <c r="AW621" s="33">
        <f>IF(MID(E621,3,1)*1=3,$AC$72,$AB$72)</f>
        <v>0</v>
      </c>
      <c r="AX621" s="31">
        <f>IF(MID(E621,5,1)*1=1,$AE$72,$AD$72)</f>
        <v>0</v>
      </c>
      <c r="AY621" s="33">
        <f>IF(MID(E621,5,1)*1=2,$AG$72,$AF$72)</f>
        <v>0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537</v>
      </c>
      <c r="C622" s="31">
        <v>10</v>
      </c>
      <c r="D622" s="111" t="s">
        <v>14</v>
      </c>
      <c r="E622" s="2" t="s">
        <v>141</v>
      </c>
      <c r="F622" s="2"/>
      <c r="G622" s="2"/>
      <c r="H622" s="33" t="s">
        <v>80</v>
      </c>
      <c r="I622" s="173">
        <f>M622/AE622</f>
        <v>873.53719664231403</v>
      </c>
      <c r="J622" s="174">
        <f>AH622/AE622</f>
        <v>30.114250022518402</v>
      </c>
      <c r="K622" s="189">
        <f>RANK(I622,$I$76:$I$999)</f>
        <v>547</v>
      </c>
      <c r="L622" s="190">
        <f>RANK(I622,$I$461:$I$888)</f>
        <v>162</v>
      </c>
      <c r="M622" s="173">
        <f>SUM(N622:R622)</f>
        <v>19057.885810367094</v>
      </c>
      <c r="N622" s="174">
        <f>T622*(1+(IF((AG622+IF($D$62=1,15,0)+IF(F622="백어택",8,0))&gt;100,100,AG622+IF($D$62=1,15,0)+IF(F622="백어택",8,0))/100)*(AI622/100-1))</f>
        <v>3573.3295543614722</v>
      </c>
      <c r="O622" s="174">
        <f>U622*(1+((IF((AG622+IF($D$62=1,15,0)+IF(F622="백어택",8,0))&gt;100,100,AG622+IF($D$62=1,15,0)+IF(F622="백어택",8,0))/100)*(AI622/100-1)))</f>
        <v>3573.3295543614722</v>
      </c>
      <c r="P622" s="174">
        <f>V622*(1+(IF((AG622+IF($D$62=1,15,0)+IF(F622="백어택",8,0))&gt;100,100,AG622+IF($D$62=1,15,0)+IF(F622="백어택",8,0))/100)*(AI622/100-1))</f>
        <v>4764.5195227564891</v>
      </c>
      <c r="Q622" s="174">
        <f>W622*(1+(IF((AG622+IF($D$62=1,15,0)+IF(F622="백어택",8,0))&gt;100,100,AG622+IF($D$62=1,15,0)+IF(F622="백어택",8,0))/100)*(AI622/100-1))</f>
        <v>7146.7071788876592</v>
      </c>
      <c r="R622" s="175"/>
      <c r="S622" s="173">
        <f>SUM(T622:X622)</f>
        <v>14783.266581109499</v>
      </c>
      <c r="T622" s="174">
        <f>AL622*IF(H622="근접",AR622,1)*AU622*AY622*IF(F622="백어택",1.2,1)</f>
        <v>2771.8438398632284</v>
      </c>
      <c r="U622" s="174">
        <f>AM622*IF(H622="근접",AR622,1)*AU622*AY622*IF(F622="백어택",1.2,1)</f>
        <v>2771.8438398632284</v>
      </c>
      <c r="V622" s="174">
        <f>AN622*IF(H622="근접",AR622,1)*AU622*AY622*IF(F622="백어택",1.2,1)</f>
        <v>3695.8539334669813</v>
      </c>
      <c r="W622" s="174">
        <f>(AL622+AM622+AN622)*IF(H622="근접",AR622,1)*AU622*IF(AX622=1,0,0.6)*IF(F622="백어택",1.2,1)</f>
        <v>5543.7249679160623</v>
      </c>
      <c r="X622" s="175"/>
      <c r="Y622" s="173">
        <f>SUM(Z622:AD622)</f>
        <v>31784.02314938543</v>
      </c>
      <c r="Z622" s="174">
        <f>T622*AI622/100</f>
        <v>5959.4642557059415</v>
      </c>
      <c r="AA622" s="174">
        <f>U622*AI622/100</f>
        <v>5959.4642557059415</v>
      </c>
      <c r="AB622" s="174">
        <f>V622*AI622/100</f>
        <v>7946.0859569540098</v>
      </c>
      <c r="AC622" s="174">
        <f>W622*AI622/100</f>
        <v>11919.008681019533</v>
      </c>
      <c r="AD622" s="175"/>
      <c r="AE622" s="173">
        <f>AO622*(1-$D$20/100)*(1-$D$17/100)-AW622</f>
        <v>21.816913903176005</v>
      </c>
      <c r="AF622" s="174">
        <f>AP622</f>
        <v>36</v>
      </c>
      <c r="AG622" s="174">
        <f>IF($D$57&gt;100,100,$D$57)</f>
        <v>25.143699999999999</v>
      </c>
      <c r="AH622" s="174">
        <f>AQ622*AS622</f>
        <v>657</v>
      </c>
      <c r="AI622" s="174">
        <f>$D$58</f>
        <v>215</v>
      </c>
      <c r="AJ622" s="174">
        <f>10/3</f>
        <v>3.3333333333333335</v>
      </c>
      <c r="AK622" s="174">
        <f>SUM(AL622:AN622)</f>
        <v>9239.541613193438</v>
      </c>
      <c r="AL622" s="174">
        <f>(IF(H622="근접",$D$61*(VLOOKUP(C622,$B$36:$AG$39,19,FALSE)+VLOOKUP(C622,$B$40:$AG$43,19,FALSE)*$D$54),$D$60*(VLOOKUP(C622,$B$36:$AG$39,19,FALSE)+VLOOKUP(C622,$B$40:$AG$43,19,FALSE)*$D$54)))*$D$59/100</f>
        <v>2771.8438398632284</v>
      </c>
      <c r="AM622" s="174">
        <f>(IF(H622="근접",$D$61*(VLOOKUP(C622,$B$36:$AG$39,20,FALSE)+VLOOKUP(C622,$B$40:$AG$43,20,FALSE)*$D$54),$D$60*(VLOOKUP(C622,$B$36:$AG$39,20,FALSE)+VLOOKUP(C622,$B$40:$AG$43,20,FALSE)*$D$54)))*$D$59/100</f>
        <v>2771.8438398632284</v>
      </c>
      <c r="AN622" s="174">
        <f>(IF(H622="근접",$D$61*(VLOOKUP(C622,$B$36:$AG$39,21,FALSE)+VLOOKUP(C622,$B$40:$AG$43,21,FALSE)*$D$54),$D$60*(VLOOKUP(C622,$B$36:$AG$39,21,FALSE)+VLOOKUP(C622,$B$40:$AG$43,21,FALSE)*$D$54)))*$D$59/100</f>
        <v>3695.8539334669813</v>
      </c>
      <c r="AO622" s="176">
        <v>36</v>
      </c>
      <c r="AP622" s="174">
        <v>36</v>
      </c>
      <c r="AQ622" s="175">
        <f>VLOOKUP(C622,$B$45:$AA$48,19,FALSE)</f>
        <v>657</v>
      </c>
      <c r="AR622" s="31">
        <f>IF(LEFT(E622,1)*1=1,$S$64,$R$64)</f>
        <v>1</v>
      </c>
      <c r="AS622" s="2">
        <f>IF(LEFT(E622,1)*1=2,$U$64,$T$64)</f>
        <v>1</v>
      </c>
      <c r="AT622" s="33">
        <f>IF(LEFT(E622,1)*1=3,$W$64,$V$64)</f>
        <v>0</v>
      </c>
      <c r="AU622" s="31">
        <f>IF(MID(E622,3,1)*1=1,$Y$64,$X$64)</f>
        <v>1</v>
      </c>
      <c r="AV622" s="2">
        <f>IF(MID(E622,3,1)*1=2,$AA$64,$Z$64)</f>
        <v>0</v>
      </c>
      <c r="AW622" s="33">
        <f>IF(MID(E622,3,1)*1=3,$AC$64,$AB$64)</f>
        <v>6</v>
      </c>
      <c r="AX622" s="31">
        <f>IF(MID(E622,5,1)*1=1,$AE$64,$AD$64)</f>
        <v>0.6</v>
      </c>
      <c r="AY622" s="33">
        <f>IF(MID(E622,5,1)*1=2,$AG$64,$AF$64)</f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540</v>
      </c>
      <c r="C623" s="31">
        <v>10</v>
      </c>
      <c r="D623" s="111" t="s">
        <v>14</v>
      </c>
      <c r="E623" s="2" t="s">
        <v>156</v>
      </c>
      <c r="F623" s="2"/>
      <c r="G623" s="2"/>
      <c r="H623" s="33" t="s">
        <v>80</v>
      </c>
      <c r="I623" s="173">
        <f>M623/AE623</f>
        <v>873.53719664231403</v>
      </c>
      <c r="J623" s="174">
        <f>AH623/AE623</f>
        <v>30.114250022518402</v>
      </c>
      <c r="K623" s="189">
        <f>RANK(I623,$I$76:$I$999)</f>
        <v>547</v>
      </c>
      <c r="L623" s="190">
        <f>RANK(I623,$I$461:$I$888)</f>
        <v>162</v>
      </c>
      <c r="M623" s="173">
        <f>SUM(N623:R623)</f>
        <v>19057.885810367094</v>
      </c>
      <c r="N623" s="174">
        <f>T623*(1+(IF((AG623+IF($D$62=1,15,0)+IF(F623="백어택",8,0))&gt;100,100,AG623+IF($D$62=1,15,0)+IF(F623="백어택",8,0))/100)*(AI623/100-1))</f>
        <v>3573.3295543614722</v>
      </c>
      <c r="O623" s="174">
        <f>U623*(1+((IF((AG623+IF($D$62=1,15,0)+IF(F623="백어택",8,0))&gt;100,100,AG623+IF($D$62=1,15,0)+IF(F623="백어택",8,0))/100)*(AI623/100-1)))</f>
        <v>3573.3295543614722</v>
      </c>
      <c r="P623" s="174">
        <f>V623*(1+(IF((AG623+IF($D$62=1,15,0)+IF(F623="백어택",8,0))&gt;100,100,AG623+IF($D$62=1,15,0)+IF(F623="백어택",8,0))/100)*(AI623/100-1))</f>
        <v>4764.5195227564891</v>
      </c>
      <c r="Q623" s="174">
        <f>W623*(1+(IF((AG623+IF($D$62=1,15,0)+IF(F623="백어택",8,0))&gt;100,100,AG623+IF($D$62=1,15,0)+IF(F623="백어택",8,0))/100)*(AI623/100-1))</f>
        <v>7146.7071788876592</v>
      </c>
      <c r="R623" s="175"/>
      <c r="S623" s="173">
        <f>SUM(T623:X623)</f>
        <v>14783.266581109499</v>
      </c>
      <c r="T623" s="174">
        <f>AL623*IF(H623="근접",AR623,1)*AU623*AY623*IF(F623="백어택",1.2,1)</f>
        <v>2771.8438398632284</v>
      </c>
      <c r="U623" s="174">
        <f>AM623*IF(H623="근접",AR623,1)*AU623*AY623*IF(F623="백어택",1.2,1)</f>
        <v>2771.8438398632284</v>
      </c>
      <c r="V623" s="174">
        <f>AN623*IF(H623="근접",AR623,1)*AU623*AY623*IF(F623="백어택",1.2,1)</f>
        <v>3695.8539334669813</v>
      </c>
      <c r="W623" s="174">
        <f>(AL623+AM623+AN623)*IF(H623="근접",AR623,1)*AU623*IF(AX623=1,0,0.6)*IF(F623="백어택",1.2,1)</f>
        <v>5543.7249679160623</v>
      </c>
      <c r="X623" s="175"/>
      <c r="Y623" s="173">
        <f>SUM(Z623:AD623)</f>
        <v>31784.02314938543</v>
      </c>
      <c r="Z623" s="174">
        <f>T623*AI623/100</f>
        <v>5959.4642557059415</v>
      </c>
      <c r="AA623" s="174">
        <f>U623*AI623/100</f>
        <v>5959.4642557059415</v>
      </c>
      <c r="AB623" s="174">
        <f>V623*AI623/100</f>
        <v>7946.0859569540098</v>
      </c>
      <c r="AC623" s="174">
        <f>W623*AI623/100</f>
        <v>11919.008681019533</v>
      </c>
      <c r="AD623" s="175"/>
      <c r="AE623" s="173">
        <f>AO623*(1-$D$20/100)*(1-$D$17/100)-AW623</f>
        <v>21.816913903176005</v>
      </c>
      <c r="AF623" s="174">
        <f>AP623</f>
        <v>36</v>
      </c>
      <c r="AG623" s="174">
        <f>IF($D$57&gt;100,100,$D$57)</f>
        <v>25.143699999999999</v>
      </c>
      <c r="AH623" s="174">
        <f>AQ623*AS623</f>
        <v>657</v>
      </c>
      <c r="AI623" s="174">
        <f>$D$58</f>
        <v>215</v>
      </c>
      <c r="AJ623" s="174">
        <f>10/3</f>
        <v>3.3333333333333335</v>
      </c>
      <c r="AK623" s="174">
        <f>SUM(AL623:AN623)</f>
        <v>9239.541613193438</v>
      </c>
      <c r="AL623" s="174">
        <f>(IF(H623="근접",$D$61*(VLOOKUP(C623,$B$36:$AG$39,19,FALSE)+VLOOKUP(C623,$B$40:$AG$43,19,FALSE)*$D$54),$D$60*(VLOOKUP(C623,$B$36:$AG$39,19,FALSE)+VLOOKUP(C623,$B$40:$AG$43,19,FALSE)*$D$54)))*$D$59/100</f>
        <v>2771.8438398632284</v>
      </c>
      <c r="AM623" s="174">
        <f>(IF(H623="근접",$D$61*(VLOOKUP(C623,$B$36:$AG$39,20,FALSE)+VLOOKUP(C623,$B$40:$AG$43,20,FALSE)*$D$54),$D$60*(VLOOKUP(C623,$B$36:$AG$39,20,FALSE)+VLOOKUP(C623,$B$40:$AG$43,20,FALSE)*$D$54)))*$D$59/100</f>
        <v>2771.8438398632284</v>
      </c>
      <c r="AN623" s="174">
        <f>(IF(H623="근접",$D$61*(VLOOKUP(C623,$B$36:$AG$39,21,FALSE)+VLOOKUP(C623,$B$40:$AG$43,21,FALSE)*$D$54),$D$60*(VLOOKUP(C623,$B$36:$AG$39,21,FALSE)+VLOOKUP(C623,$B$40:$AG$43,21,FALSE)*$D$54)))*$D$59/100</f>
        <v>3695.8539334669813</v>
      </c>
      <c r="AO623" s="176">
        <v>36</v>
      </c>
      <c r="AP623" s="174">
        <v>36</v>
      </c>
      <c r="AQ623" s="175">
        <f>VLOOKUP(C623,$B$45:$AA$48,19,FALSE)</f>
        <v>657</v>
      </c>
      <c r="AR623" s="31">
        <f>IF(LEFT(E623,1)*1=1,$S$64,$R$64)</f>
        <v>1.2</v>
      </c>
      <c r="AS623" s="2">
        <f>IF(LEFT(E623,1)*1=2,$U$64,$T$64)</f>
        <v>1</v>
      </c>
      <c r="AT623" s="33">
        <f>IF(LEFT(E623,1)*1=3,$W$64,$V$64)</f>
        <v>0</v>
      </c>
      <c r="AU623" s="31">
        <f>IF(MID(E623,3,1)*1=1,$Y$64,$X$64)</f>
        <v>1</v>
      </c>
      <c r="AV623" s="2">
        <f>IF(MID(E623,3,1)*1=2,$AA$64,$Z$64)</f>
        <v>0</v>
      </c>
      <c r="AW623" s="33">
        <f>IF(MID(E623,3,1)*1=3,$AC$64,$AB$64)</f>
        <v>6</v>
      </c>
      <c r="AX623" s="31">
        <f>IF(MID(E623,5,1)*1=1,$AE$64,$AD$64)</f>
        <v>0.6</v>
      </c>
      <c r="AY623" s="33">
        <f>IF(MID(E623,5,1)*1=2,$AG$64,$AF$64)</f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543</v>
      </c>
      <c r="C624" s="31">
        <v>10</v>
      </c>
      <c r="D624" s="111" t="s">
        <v>14</v>
      </c>
      <c r="E624" s="2" t="s">
        <v>171</v>
      </c>
      <c r="F624" s="2"/>
      <c r="G624" s="2"/>
      <c r="H624" s="33" t="s">
        <v>80</v>
      </c>
      <c r="I624" s="173">
        <f>M624/AE624</f>
        <v>873.53719664231403</v>
      </c>
      <c r="J624" s="174">
        <f>AH624/AE624</f>
        <v>15.057125011259201</v>
      </c>
      <c r="K624" s="189">
        <f>RANK(I624,$I$76:$I$999)</f>
        <v>547</v>
      </c>
      <c r="L624" s="190">
        <f>RANK(I624,$I$461:$I$888)</f>
        <v>162</v>
      </c>
      <c r="M624" s="173">
        <f>SUM(N624:R624)</f>
        <v>19057.885810367094</v>
      </c>
      <c r="N624" s="174">
        <f>T624*(1+(IF((AG624+IF($D$62=1,15,0)+IF(F624="백어택",8,0))&gt;100,100,AG624+IF($D$62=1,15,0)+IF(F624="백어택",8,0))/100)*(AI624/100-1))</f>
        <v>3573.3295543614722</v>
      </c>
      <c r="O624" s="174">
        <f>U624*(1+((IF((AG624+IF($D$62=1,15,0)+IF(F624="백어택",8,0))&gt;100,100,AG624+IF($D$62=1,15,0)+IF(F624="백어택",8,0))/100)*(AI624/100-1)))</f>
        <v>3573.3295543614722</v>
      </c>
      <c r="P624" s="174">
        <f>V624*(1+(IF((AG624+IF($D$62=1,15,0)+IF(F624="백어택",8,0))&gt;100,100,AG624+IF($D$62=1,15,0)+IF(F624="백어택",8,0))/100)*(AI624/100-1))</f>
        <v>4764.5195227564891</v>
      </c>
      <c r="Q624" s="174">
        <f>W624*(1+(IF((AG624+IF($D$62=1,15,0)+IF(F624="백어택",8,0))&gt;100,100,AG624+IF($D$62=1,15,0)+IF(F624="백어택",8,0))/100)*(AI624/100-1))</f>
        <v>7146.7071788876592</v>
      </c>
      <c r="R624" s="175"/>
      <c r="S624" s="173">
        <f>SUM(T624:X624)</f>
        <v>14783.266581109499</v>
      </c>
      <c r="T624" s="174">
        <f>AL624*IF(H624="근접",AR624,1)*AU624*AY624*IF(F624="백어택",1.2,1)</f>
        <v>2771.8438398632284</v>
      </c>
      <c r="U624" s="174">
        <f>AM624*IF(H624="근접",AR624,1)*AU624*AY624*IF(F624="백어택",1.2,1)</f>
        <v>2771.8438398632284</v>
      </c>
      <c r="V624" s="174">
        <f>AN624*IF(H624="근접",AR624,1)*AU624*AY624*IF(F624="백어택",1.2,1)</f>
        <v>3695.8539334669813</v>
      </c>
      <c r="W624" s="174">
        <f>(AL624+AM624+AN624)*IF(H624="근접",AR624,1)*AU624*IF(AX624=1,0,0.6)*IF(F624="백어택",1.2,1)</f>
        <v>5543.7249679160623</v>
      </c>
      <c r="X624" s="175"/>
      <c r="Y624" s="173">
        <f>SUM(Z624:AD624)</f>
        <v>31784.02314938543</v>
      </c>
      <c r="Z624" s="174">
        <f>T624*AI624/100</f>
        <v>5959.4642557059415</v>
      </c>
      <c r="AA624" s="174">
        <f>U624*AI624/100</f>
        <v>5959.4642557059415</v>
      </c>
      <c r="AB624" s="174">
        <f>V624*AI624/100</f>
        <v>7946.0859569540098</v>
      </c>
      <c r="AC624" s="174">
        <f>W624*AI624/100</f>
        <v>11919.008681019533</v>
      </c>
      <c r="AD624" s="175"/>
      <c r="AE624" s="173">
        <f>AO624*(1-$D$20/100)*(1-$D$17/100)-AW624</f>
        <v>21.816913903176005</v>
      </c>
      <c r="AF624" s="174">
        <f>AP624</f>
        <v>36</v>
      </c>
      <c r="AG624" s="174">
        <f>IF($D$57&gt;100,100,$D$57)</f>
        <v>25.143699999999999</v>
      </c>
      <c r="AH624" s="174">
        <f>AQ624*AS624</f>
        <v>328.5</v>
      </c>
      <c r="AI624" s="174">
        <f>$D$58</f>
        <v>215</v>
      </c>
      <c r="AJ624" s="174">
        <f>10/3</f>
        <v>3.3333333333333335</v>
      </c>
      <c r="AK624" s="174">
        <f>SUM(AL624:AN624)</f>
        <v>9239.541613193438</v>
      </c>
      <c r="AL624" s="174">
        <f>(IF(H624="근접",$D$61*(VLOOKUP(C624,$B$36:$AG$39,19,FALSE)+VLOOKUP(C624,$B$40:$AG$43,19,FALSE)*$D$54),$D$60*(VLOOKUP(C624,$B$36:$AG$39,19,FALSE)+VLOOKUP(C624,$B$40:$AG$43,19,FALSE)*$D$54)))*$D$59/100</f>
        <v>2771.8438398632284</v>
      </c>
      <c r="AM624" s="174">
        <f>(IF(H624="근접",$D$61*(VLOOKUP(C624,$B$36:$AG$39,20,FALSE)+VLOOKUP(C624,$B$40:$AG$43,20,FALSE)*$D$54),$D$60*(VLOOKUP(C624,$B$36:$AG$39,20,FALSE)+VLOOKUP(C624,$B$40:$AG$43,20,FALSE)*$D$54)))*$D$59/100</f>
        <v>2771.8438398632284</v>
      </c>
      <c r="AN624" s="174">
        <f>(IF(H624="근접",$D$61*(VLOOKUP(C624,$B$36:$AG$39,21,FALSE)+VLOOKUP(C624,$B$40:$AG$43,21,FALSE)*$D$54),$D$60*(VLOOKUP(C624,$B$36:$AG$39,21,FALSE)+VLOOKUP(C624,$B$40:$AG$43,21,FALSE)*$D$54)))*$D$59/100</f>
        <v>3695.8539334669813</v>
      </c>
      <c r="AO624" s="176">
        <v>36</v>
      </c>
      <c r="AP624" s="174">
        <v>36</v>
      </c>
      <c r="AQ624" s="175">
        <f>VLOOKUP(C624,$B$45:$AA$48,19,FALSE)</f>
        <v>657</v>
      </c>
      <c r="AR624" s="31">
        <f>IF(LEFT(E624,1)*1=1,$S$64,$R$64)</f>
        <v>1</v>
      </c>
      <c r="AS624" s="2">
        <f>IF(LEFT(E624,1)*1=2,$U$64,$T$64)</f>
        <v>0.5</v>
      </c>
      <c r="AT624" s="33">
        <f>IF(LEFT(E624,1)*1=3,$W$64,$V$64)</f>
        <v>0</v>
      </c>
      <c r="AU624" s="31">
        <f>IF(MID(E624,3,1)*1=1,$Y$64,$X$64)</f>
        <v>1</v>
      </c>
      <c r="AV624" s="2">
        <f>IF(MID(E624,3,1)*1=2,$AA$64,$Z$64)</f>
        <v>0</v>
      </c>
      <c r="AW624" s="33">
        <f>IF(MID(E624,3,1)*1=3,$AC$64,$AB$64)</f>
        <v>6</v>
      </c>
      <c r="AX624" s="31">
        <f>IF(MID(E624,5,1)*1=1,$AE$64,$AD$64)</f>
        <v>0.6</v>
      </c>
      <c r="AY624" s="33">
        <f>IF(MID(E624,5,1)*1=2,$AG$64,$AF$64)</f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64</v>
      </c>
      <c r="C625" s="31">
        <v>7</v>
      </c>
      <c r="D625" s="106" t="s">
        <v>4</v>
      </c>
      <c r="E625" s="2" t="s">
        <v>134</v>
      </c>
      <c r="F625" s="2" t="s">
        <v>149</v>
      </c>
      <c r="G625" s="2" t="s">
        <v>143</v>
      </c>
      <c r="H625" s="33"/>
      <c r="I625" s="173">
        <f>M625/AE625</f>
        <v>871.79966195479278</v>
      </c>
      <c r="J625" s="174">
        <f>AH625/AE625</f>
        <v>20.298350671299033</v>
      </c>
      <c r="K625" s="189">
        <f>RANK(I625,$I$76:$I$999)</f>
        <v>550</v>
      </c>
      <c r="L625" s="190" t="e">
        <f>RANK(I625,$I$76:$I$460)</f>
        <v>#N/A</v>
      </c>
      <c r="M625" s="173">
        <f>SUM(N625:R625)</f>
        <v>10436.676421920198</v>
      </c>
      <c r="N625" s="174">
        <f>T625*(1+(IF((AG625+IF($D$62=1,15,0)+AT625+IF(F625="백어택",8,0))&gt;100,100,(AG625+IF($D$62=1,15,0)+AT625+IF(F625="백어택",8,0)))/100)*((AI625/100-1)))</f>
        <v>2496.5022456634074</v>
      </c>
      <c r="O625" s="174">
        <f>U625*(1+(IF((AG625+IF($D$62=1,15,0)+AX625+IF(F625="백어택",8,0))&gt;100,100,(AG625+IF($D$62=1,15,0)+AX625+IF(F625="백어택",8,0)))/100)*(AI625/100-1))</f>
        <v>7940.1741762567908</v>
      </c>
      <c r="P625" s="174"/>
      <c r="Q625" s="174"/>
      <c r="R625" s="175"/>
      <c r="S625" s="173">
        <f>SUM(T625:X625)</f>
        <v>5826.4632451163916</v>
      </c>
      <c r="T625" s="174">
        <f>AL625*IF(F625="백어택",1.2,1)</f>
        <v>882.59382501763514</v>
      </c>
      <c r="U625" s="174">
        <f>AM625*AW625*AY625*IF(F625="백어택",1.2,1)</f>
        <v>4943.8694200987566</v>
      </c>
      <c r="V625" s="174"/>
      <c r="W625" s="174"/>
      <c r="X625" s="175"/>
      <c r="Y625" s="173">
        <f>SUM(Z625:AD625)</f>
        <v>12526.895977000244</v>
      </c>
      <c r="Z625" s="174">
        <f>T625*$D$58/100</f>
        <v>1897.5767237879156</v>
      </c>
      <c r="AA625" s="174">
        <f>U625*$D$58/100</f>
        <v>10629.319253212328</v>
      </c>
      <c r="AB625" s="174"/>
      <c r="AC625" s="174"/>
      <c r="AD625" s="175"/>
      <c r="AE625" s="173">
        <f>AO625*(1-$D$17/100)</f>
        <v>11.971416</v>
      </c>
      <c r="AF625" s="174">
        <f>AP625</f>
        <v>36</v>
      </c>
      <c r="AG625" s="174">
        <f>IF($D$57&gt;100,100,$D$57)</f>
        <v>25.143699999999999</v>
      </c>
      <c r="AH625" s="174">
        <f>AQ625</f>
        <v>243</v>
      </c>
      <c r="AI625" s="174">
        <f>$D$58+$D$19</f>
        <v>282.85969999999998</v>
      </c>
      <c r="AJ625" s="174">
        <f>10/IF(AY625=1,5,4)</f>
        <v>2</v>
      </c>
      <c r="AK625" s="174">
        <f>SUM(AL625:AN625)</f>
        <v>3678.2742709068134</v>
      </c>
      <c r="AL625" s="174">
        <f>(VLOOKUP(C625,$B$36:$AG$39,4,FALSE)+VLOOKUP(C625,$B$40:$AG$43,4,FALSE)*$D$54)*$D$59/100</f>
        <v>735.4948541813626</v>
      </c>
      <c r="AM625" s="174">
        <f>(VLOOKUP(C625,$B$36:$AG$39,5,FALSE)+VLOOKUP(C625,$B$40:$AG$43,5,FALSE)*$D$54)*$D$59/100</f>
        <v>2942.7794167254506</v>
      </c>
      <c r="AN625" s="174"/>
      <c r="AO625" s="176">
        <v>12</v>
      </c>
      <c r="AP625" s="174">
        <v>36</v>
      </c>
      <c r="AQ625" s="175">
        <f>VLOOKUP(C625,$B$45:$AA$48,4,FALSE)</f>
        <v>243</v>
      </c>
      <c r="AR625" s="31">
        <f>IF(LEFT(E625,1)*1=1,$S$54,$R$54)</f>
        <v>0</v>
      </c>
      <c r="AS625" s="2">
        <f>IF(LEFT(E625,1)*1=2,$U$54,$T$54)</f>
        <v>0</v>
      </c>
      <c r="AT625" s="33">
        <f>IF(LEFT(E625,1)*1=3,$W$54,$V$54)</f>
        <v>100</v>
      </c>
      <c r="AU625" s="31">
        <f>IF(MID(E625,3,1)*1=1,$Y$54,$X$54)</f>
        <v>0</v>
      </c>
      <c r="AV625" s="2">
        <f>IF(MID(E625,3,1)*1=2,$AA$54,$Z$54)</f>
        <v>0</v>
      </c>
      <c r="AW625" s="33">
        <f>IF(MID(E625,3,1)*1=3,$AC$54,$AB$54)</f>
        <v>1.4</v>
      </c>
      <c r="AX625" s="31">
        <f>IF(MID(E625,5,1)*1=1,$AE$54,$AD$54)</f>
        <v>0</v>
      </c>
      <c r="AY625" s="33">
        <f>IF(MID(E625,5,1)*1=2,$AG$54,$AF$54)</f>
        <v>1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53</v>
      </c>
      <c r="C626" s="31">
        <v>10</v>
      </c>
      <c r="D626" s="106" t="s">
        <v>4</v>
      </c>
      <c r="E626" s="2" t="s">
        <v>144</v>
      </c>
      <c r="F626" s="2" t="s">
        <v>149</v>
      </c>
      <c r="G626" s="2" t="s">
        <v>167</v>
      </c>
      <c r="H626" s="33"/>
      <c r="I626" s="173">
        <f>M626/AE626</f>
        <v>870.76921400949198</v>
      </c>
      <c r="J626" s="174">
        <f>AH626/AE626</f>
        <v>29.152775243964456</v>
      </c>
      <c r="K626" s="189">
        <f>RANK(I626,$I$76:$I$999)</f>
        <v>551</v>
      </c>
      <c r="L626" s="190" t="e">
        <f>RANK(I626,$I$76:$I$460)</f>
        <v>#N/A</v>
      </c>
      <c r="M626" s="173">
        <f>SUM(N626:R626)</f>
        <v>10424.340500900656</v>
      </c>
      <c r="N626" s="174">
        <f>T626*(1+(IF((AG626+IF($D$62=1,15,0)+AT626+IF(F626="백어택",8,0))&gt;100,100,(AG626+IF($D$62=1,15,0)+AT626+IF(F626="백어택",8,0)))/100)*((AI626/100-1)))</f>
        <v>1432.1501003306757</v>
      </c>
      <c r="O626" s="174">
        <f>U626*(1+(IF((AG626+IF($D$62=1,15,0)+AX626+IF(F626="백어택",8,0))&gt;100,100,(AG626+IF($D$62=1,15,0)+AX626+IF(F626="백어택",8,0)))/100)*(AI626/100-1))</f>
        <v>8992.1904005699798</v>
      </c>
      <c r="P626" s="174"/>
      <c r="Q626" s="174"/>
      <c r="R626" s="175"/>
      <c r="S626" s="173">
        <f>SUM(T626:X626)</f>
        <v>4459.5291250881755</v>
      </c>
      <c r="T626" s="174">
        <f>AL626*IF(F626="백어택",1.2,1)</f>
        <v>891.71382501763514</v>
      </c>
      <c r="U626" s="174">
        <f>AM626*AW626*AY626*IF(F626="백어택",1.2,1)</f>
        <v>3567.8153000705402</v>
      </c>
      <c r="V626" s="174"/>
      <c r="W626" s="174"/>
      <c r="X626" s="175"/>
      <c r="Y626" s="173">
        <f>SUM(Z626:AD626)</f>
        <v>9587.9876189395764</v>
      </c>
      <c r="Z626" s="174">
        <f>T626*$D$58/100</f>
        <v>1917.1847237879153</v>
      </c>
      <c r="AA626" s="174">
        <f>U626*$D$58/100</f>
        <v>7670.8028951516608</v>
      </c>
      <c r="AB626" s="174"/>
      <c r="AC626" s="174"/>
      <c r="AD626" s="175"/>
      <c r="AE626" s="173">
        <f>AO626*(1-$D$17/100)</f>
        <v>11.971416</v>
      </c>
      <c r="AF626" s="174">
        <f>AP626</f>
        <v>36</v>
      </c>
      <c r="AG626" s="174">
        <f>IF($D$57&gt;100,100,$D$57)</f>
        <v>25.143699999999999</v>
      </c>
      <c r="AH626" s="174">
        <f>AQ626</f>
        <v>349</v>
      </c>
      <c r="AI626" s="174">
        <f>$D$58+$D$19</f>
        <v>282.85969999999998</v>
      </c>
      <c r="AJ626" s="174">
        <f>10/IF(AY626=1,5,4)</f>
        <v>2</v>
      </c>
      <c r="AK626" s="174">
        <f>SUM(AL626:AN626)</f>
        <v>3716.2742709068129</v>
      </c>
      <c r="AL626" s="174">
        <f>(VLOOKUP(C626,$B$36:$AG$39,4,FALSE)+VLOOKUP(C626,$B$40:$AG$43,4,FALSE)*$D$54)*$D$59/100</f>
        <v>743.09485418136262</v>
      </c>
      <c r="AM626" s="174">
        <f>(VLOOKUP(C626,$B$36:$AG$39,5,FALSE)+VLOOKUP(C626,$B$40:$AG$43,5,FALSE)*$D$54)*$D$59/100</f>
        <v>2973.1794167254502</v>
      </c>
      <c r="AN626" s="174"/>
      <c r="AO626" s="176">
        <v>12</v>
      </c>
      <c r="AP626" s="174">
        <v>36</v>
      </c>
      <c r="AQ626" s="175">
        <f>VLOOKUP(C626,$B$45:$AA$48,4,FALSE)</f>
        <v>349</v>
      </c>
      <c r="AR626" s="31">
        <f>IF(LEFT(E626,1)*1=1,$S$54,$R$54)</f>
        <v>0</v>
      </c>
      <c r="AS626" s="2">
        <f>IF(LEFT(E626,1)*1=2,$U$54,$T$54)</f>
        <v>0</v>
      </c>
      <c r="AT626" s="33">
        <f>IF(LEFT(E626,1)*1=3,$W$54,$V$54)</f>
        <v>0</v>
      </c>
      <c r="AU626" s="31">
        <f>IF(MID(E626,3,1)*1=1,$Y$54,$X$54)</f>
        <v>0</v>
      </c>
      <c r="AV626" s="2">
        <f>IF(MID(E626,3,1)*1=2,$AA$54,$Z$54)</f>
        <v>0</v>
      </c>
      <c r="AW626" s="33">
        <f>IF(MID(E626,3,1)*1=3,$AC$54,$AB$54)</f>
        <v>1</v>
      </c>
      <c r="AX626" s="31">
        <f>IF(MID(E626,5,1)*1=1,$AE$54,$AD$54)</f>
        <v>50</v>
      </c>
      <c r="AY626" s="33">
        <f>IF(MID(E626,5,1)*1=2,$AG$54,$AF$54)</f>
        <v>1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752</v>
      </c>
      <c r="C627" s="31">
        <v>10</v>
      </c>
      <c r="D627" s="111" t="s">
        <v>21</v>
      </c>
      <c r="E627" s="2" t="s">
        <v>144</v>
      </c>
      <c r="F627" s="2"/>
      <c r="G627" s="2"/>
      <c r="H627" s="33"/>
      <c r="I627" s="173">
        <f>M627/AE627</f>
        <v>869.65042721014549</v>
      </c>
      <c r="J627" s="174">
        <f>AH627/AE627</f>
        <v>23.618723568216776</v>
      </c>
      <c r="K627" s="189">
        <f>RANK(I627,$I$76:$I$999)</f>
        <v>552</v>
      </c>
      <c r="L627" s="190">
        <f>RANK(I627,$I$461:$I$888)</f>
        <v>167</v>
      </c>
      <c r="M627" s="173">
        <f>SUM(N627:R627)</f>
        <v>24190.991059564847</v>
      </c>
      <c r="N627" s="174">
        <f>T627*(1+(IF((AG627+IF($D$62=1,15,0)+IF(F627="백어택",8,0))&gt;100,100,AG627+IF($D$62=1,15,0)+IF(F627="백어택",8,0))/100)*(AI627/100-1))</f>
        <v>24190.991059564847</v>
      </c>
      <c r="O627" s="174"/>
      <c r="P627" s="174"/>
      <c r="Q627" s="174"/>
      <c r="R627" s="175">
        <f>X627*(1+(IF((AG627+IF($D$62=1,15,0))&gt;100,100,AG627+IF($D$62=1,15,0))/100)*(AI627/100-1))</f>
        <v>0</v>
      </c>
      <c r="S627" s="173">
        <f>SUM(T627:X627)</f>
        <v>18765.033711149896</v>
      </c>
      <c r="T627" s="174">
        <f>AL627*AW627*AX627*AY627*IF(F627="백어택",1.2,1)</f>
        <v>18765.033711149896</v>
      </c>
      <c r="U627" s="174"/>
      <c r="V627" s="174"/>
      <c r="W627" s="174"/>
      <c r="X627" s="175">
        <f>AL627*AS627+IF(AX627=1,AL627*AU627,AL627*AU627*2)</f>
        <v>0</v>
      </c>
      <c r="Y627" s="173">
        <f>SUM(Z627:AD627)</f>
        <v>40344.822478972281</v>
      </c>
      <c r="Z627" s="174">
        <f>T627*$D$58/100</f>
        <v>40344.822478972281</v>
      </c>
      <c r="AA627" s="174"/>
      <c r="AB627" s="174"/>
      <c r="AC627" s="174"/>
      <c r="AD627" s="175">
        <f>X627*$D$58/100</f>
        <v>0</v>
      </c>
      <c r="AE627" s="173">
        <f>AO627*(1-$D$20/100)*(1-$D$17/100)-AR627</f>
        <v>27.816913903176005</v>
      </c>
      <c r="AF627" s="174">
        <f>AP627</f>
        <v>36</v>
      </c>
      <c r="AG627" s="174">
        <f>IF($D$57&gt;100,100,$D$57)</f>
        <v>25.143699999999999</v>
      </c>
      <c r="AH627" s="174">
        <f>AQ627</f>
        <v>657</v>
      </c>
      <c r="AI627" s="174">
        <f>$D$58</f>
        <v>215</v>
      </c>
      <c r="AJ627" s="174">
        <f>10/6</f>
        <v>1.6666666666666667</v>
      </c>
      <c r="AK627" s="174">
        <f>SUM(AL627:AN627)</f>
        <v>13403.595507964212</v>
      </c>
      <c r="AL627" s="174">
        <f>(VLOOKUP(C627,$B$36:$AG$39,31,FALSE)+VLOOKUP(C627,$B$40:$AG$43,31,FALSE)*$D$54)*$D$59/100</f>
        <v>13403.595507964212</v>
      </c>
      <c r="AM627" s="174"/>
      <c r="AN627" s="174"/>
      <c r="AO627" s="176">
        <v>36</v>
      </c>
      <c r="AP627" s="174">
        <v>36</v>
      </c>
      <c r="AQ627" s="175">
        <f>VLOOKUP(C627,$B$45:$AG$48,31,FALSE)</f>
        <v>657</v>
      </c>
      <c r="AR627" s="31">
        <f>IF(LEFT(E627,1)*1=1,$S$71,$R$71)</f>
        <v>0</v>
      </c>
      <c r="AS627" s="2">
        <f>IF(LEFT(E627,1)*1=2,$U$71,$T$71)</f>
        <v>0</v>
      </c>
      <c r="AT627" s="33">
        <f>IF(LEFT(E627,1)*1=3,$W$71,$V$71)</f>
        <v>0</v>
      </c>
      <c r="AU627" s="31">
        <f>IF(MID(E627,3,1)*1=1,$Y$71,$X$71)</f>
        <v>0</v>
      </c>
      <c r="AV627" s="2">
        <f>IF(MID(E627,3,1)*1=2,$AA$71,$Z$71)</f>
        <v>0</v>
      </c>
      <c r="AW627" s="33">
        <f>IF(MID(E627,3,1)*1=3,$AC$71,$AB$71)</f>
        <v>1</v>
      </c>
      <c r="AX627" s="31">
        <f>IF(MID(E627,5,1)*1=1,$AE$71,$AD$71)</f>
        <v>1.4</v>
      </c>
      <c r="AY627" s="33">
        <f>IF(MID(E627,5,1)*1=2,$AG$71,$AF$71)</f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196</v>
      </c>
      <c r="C628" s="31">
        <v>1</v>
      </c>
      <c r="D628" s="106" t="s">
        <v>10</v>
      </c>
      <c r="E628" s="2" t="s">
        <v>67</v>
      </c>
      <c r="F628" s="2" t="s">
        <v>149</v>
      </c>
      <c r="G628" s="2"/>
      <c r="H628" s="33"/>
      <c r="I628" s="173">
        <f>M628/AE628</f>
        <v>869.49585724889573</v>
      </c>
      <c r="J628" s="174">
        <f>AH628/AE628</f>
        <v>5.0119384373577862</v>
      </c>
      <c r="K628" s="189">
        <f>RANK(I628,$I$76:$I$999)</f>
        <v>553</v>
      </c>
      <c r="L628" s="190" t="e">
        <f>RANK(I628,$I$76:$I$460)</f>
        <v>#N/A</v>
      </c>
      <c r="M628" s="173">
        <f>SUM(N628:R628)</f>
        <v>13878.795489870861</v>
      </c>
      <c r="N628" s="174">
        <f>T628*(1+(IF(($AG628+IF($D$62=1,15,0)+IF($F628="백어택",8,0))&gt;100,100,($AG628+IF($D$62=1,15,0)+IF($F628="백어택",8,0)))/100)*((($AI628+AY628)/100-1)))</f>
        <v>3469.6988724677153</v>
      </c>
      <c r="O628" s="174">
        <f>U628*(1+(IF(($AG628+IF($D$62=1,IF(AS628=15,0,15),0)+$AS628+IF($F628="백어택",8,0))&gt;100,100,($AG628+IF($D$62=1,IF(AS628=15,0,15),0)+$AS628+IF($F628="백어택",8,0)))/100)*((($AI628+$AY628)/100-1)))</f>
        <v>3469.6988724677153</v>
      </c>
      <c r="P628" s="174">
        <f>V628*(1+(IF(($AG628+IF($D$62=1,IF(AT628=15,0,15),0)+$AS628+IF($F628="백어택",8,0))&gt;100,100,($AG628+IF($D$62=1,IF(AT628=15,0,15),0)+$AS628+IF($F628="백어택",8,0)))/100)*((($AI628+$AY628)/100-1)))</f>
        <v>3469.6988724677153</v>
      </c>
      <c r="Q628" s="174">
        <f>W628*(1+(IF(($AG628+IF($D$62=1,IF(AU628=15,0,15),0)+$AS628+IF($F628="백어택",8,0))&gt;100,100,($AG628+IF($D$62=1,IF(AU628=15,0,15),0)+$AS628+IF($F628="백어택",8,0)))/100)*((($AI628+$AY628)/100-1)))</f>
        <v>3469.6988724677153</v>
      </c>
      <c r="R628" s="175">
        <f>X628*(1+(IF($D$57+AS628&gt;100,100,$D$57+AS628)/100)*(AI628/100-1))</f>
        <v>0</v>
      </c>
      <c r="S628" s="173">
        <f>SUM(T628:X628)</f>
        <v>8641.4921243609297</v>
      </c>
      <c r="T628" s="174">
        <f>AL628*AX628*IF(F628="백어택",1.2,1)/4</f>
        <v>2160.3730310902324</v>
      </c>
      <c r="U628" s="174">
        <f>T628</f>
        <v>2160.3730310902324</v>
      </c>
      <c r="V628" s="174">
        <f>U628</f>
        <v>2160.3730310902324</v>
      </c>
      <c r="W628" s="174">
        <f>V628</f>
        <v>2160.3730310902324</v>
      </c>
      <c r="X628" s="175">
        <f>AL628*IF(AU628=1,0,IF(AX628=1,AU628,0.324))</f>
        <v>0</v>
      </c>
      <c r="Y628" s="173">
        <f>SUM(Z628:AD628)</f>
        <v>24443.298698490951</v>
      </c>
      <c r="Z628" s="174">
        <f>T628*AI628/100</f>
        <v>6110.8246746227378</v>
      </c>
      <c r="AA628" s="174">
        <f>Z628</f>
        <v>6110.8246746227378</v>
      </c>
      <c r="AB628" s="174">
        <f>AA628</f>
        <v>6110.8246746227378</v>
      </c>
      <c r="AC628" s="174">
        <f>AB628</f>
        <v>6110.8246746227378</v>
      </c>
      <c r="AD628" s="175"/>
      <c r="AE628" s="173">
        <f>AO628*(1-$D$17/100)</f>
        <v>15.961888</v>
      </c>
      <c r="AF628" s="174">
        <f>AP628</f>
        <v>36</v>
      </c>
      <c r="AG628" s="174">
        <f>IF($D$57+AV628&gt;100,100,$D$57+AV628)</f>
        <v>25.143699999999999</v>
      </c>
      <c r="AH628" s="174">
        <f>AQ628</f>
        <v>80</v>
      </c>
      <c r="AI628" s="174">
        <f>$D$58+$D$19</f>
        <v>282.85969999999998</v>
      </c>
      <c r="AJ628" s="174">
        <f>10*AR628/(7-IF(AX628=1,0,3))</f>
        <v>1.4285714285714286</v>
      </c>
      <c r="AK628" s="174">
        <f>SUM(AL628:AN628)</f>
        <v>7201.243436967442</v>
      </c>
      <c r="AL628" s="174">
        <f>(VLOOKUP(C628,$B$36:$AG$39,13,FALSE)+VLOOKUP(C628,$B$40:$AG$43,13,FALSE)*$D$54)*$D$59/100</f>
        <v>7201.243436967442</v>
      </c>
      <c r="AM628" s="174"/>
      <c r="AN628" s="174"/>
      <c r="AO628" s="176">
        <v>16</v>
      </c>
      <c r="AP628" s="174">
        <v>36</v>
      </c>
      <c r="AQ628" s="175">
        <f>VLOOKUP(C628,$B$45:$AA$48,13,FALSE)</f>
        <v>80</v>
      </c>
      <c r="AR628" s="31">
        <f>IF(LEFT(E628,1)*1=1,$S$60,$R$60)</f>
        <v>1</v>
      </c>
      <c r="AS628" s="2">
        <f>IF(LEFT(E628,1)*1=2,$U$60,$T$60)</f>
        <v>0</v>
      </c>
      <c r="AT628" s="33">
        <f>IF(LEFT(E628,1)*1=3,$W$60,$V$60)</f>
        <v>0</v>
      </c>
      <c r="AU628" s="31">
        <f>IF(MID(E628,3,1)*1=1,$Y$60,$X$60)</f>
        <v>1</v>
      </c>
      <c r="AV628" s="2">
        <f>IF(MID(E628,3,1)*1=2,$AA$60,$Z$60)</f>
        <v>0</v>
      </c>
      <c r="AW628" s="33">
        <f>IF(MID(E628,3,1)*1=3,$AC$60,$AB$60)</f>
        <v>0</v>
      </c>
      <c r="AX628" s="31">
        <f>IF(MID(E628,5,1)*1=1,$AE$60,$AD$60)</f>
        <v>1</v>
      </c>
      <c r="AY628" s="33">
        <f>IF(MID(E628,5,1)*1=2,$AG$60,$AF$60)</f>
        <v>0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497</v>
      </c>
      <c r="C629" s="31">
        <v>7</v>
      </c>
      <c r="D629" s="111" t="s">
        <v>11</v>
      </c>
      <c r="E629" s="2" t="s">
        <v>152</v>
      </c>
      <c r="F629" s="2"/>
      <c r="G629" s="2"/>
      <c r="H629" s="33">
        <f>IF(AX629=1,5,1)</f>
        <v>5</v>
      </c>
      <c r="I629" s="173">
        <f>M629/AE629</f>
        <v>865.67619757447392</v>
      </c>
      <c r="J629" s="174">
        <f>AH629/AE629</f>
        <v>22.661316911922526</v>
      </c>
      <c r="K629" s="189">
        <f>RANK(I629,$I$76:$I$999)</f>
        <v>554</v>
      </c>
      <c r="L629" s="190">
        <f>RANK(I629,$I$461:$I$888)</f>
        <v>169</v>
      </c>
      <c r="M629" s="173">
        <f>SUM(N629:R629)</f>
        <v>15738.65255875923</v>
      </c>
      <c r="N629" s="174">
        <f>T629*(1+(IF((AG629+IF($D$62=1,15,0)+IF(F629="백어택",8,0))&gt;100,100,AG629+IF($D$62=1,15,0)+IF(F629="백어택",8,0))/100)*($D$58/100-1))</f>
        <v>14052.198628060692</v>
      </c>
      <c r="O629" s="174">
        <f>U629*(1+((IF(AG629+IF($D$62=1,15,0)+IF(F629="백어택",8,0)&gt;100,100,AG629+IF($D$62=1,15,0)+IF(F629="백어택",8,0))/100)*(AI629/100-1)))</f>
        <v>1686.4539306985373</v>
      </c>
      <c r="P629" s="174"/>
      <c r="Q629" s="174"/>
      <c r="R629" s="175"/>
      <c r="S629" s="173">
        <f>T629</f>
        <v>10900.338077181552</v>
      </c>
      <c r="T629" s="174">
        <f>H629*AL629*AS629*AX629*AY629</f>
        <v>10900.338077181552</v>
      </c>
      <c r="U629" s="174">
        <f>AM629*AS629*AV629*AY629</f>
        <v>1308.1880268541822</v>
      </c>
      <c r="V629" s="174"/>
      <c r="W629" s="174"/>
      <c r="X629" s="175"/>
      <c r="Y629" s="173">
        <f>SUM(Z629:AD629)</f>
        <v>26248.331123676828</v>
      </c>
      <c r="Z629" s="174">
        <f>T629*$D$58/100</f>
        <v>23435.726865940334</v>
      </c>
      <c r="AA629" s="174">
        <f>U629*$D$58/100</f>
        <v>2812.6042577364919</v>
      </c>
      <c r="AB629" s="174"/>
      <c r="AC629" s="174"/>
      <c r="AD629" s="175"/>
      <c r="AE629" s="173">
        <f>AO629*(1-$D$20/100)*(1-$D$17/100)-AR629</f>
        <v>18.180761585980001</v>
      </c>
      <c r="AF629" s="174">
        <f>AP629</f>
        <v>36</v>
      </c>
      <c r="AG629" s="174">
        <f>IF($D$57&gt;100,100,$D$57)</f>
        <v>25.143699999999999</v>
      </c>
      <c r="AH629" s="174">
        <f>AQ629</f>
        <v>412</v>
      </c>
      <c r="AI629" s="174">
        <f>$D$58</f>
        <v>215</v>
      </c>
      <c r="AJ629" s="174">
        <f>10/IF(AX629=1,7,6)</f>
        <v>1.4285714285714286</v>
      </c>
      <c r="AK629" s="174">
        <f>SUM(AL629:AN629)</f>
        <v>3052.1929666724318</v>
      </c>
      <c r="AL629" s="174">
        <f>(VLOOKUP(C629,$B$36:$AG$39,14,FALSE)+VLOOKUP(C629,$B$40:$AG$43,14,FALSE)*$D$54)*$D$59/100</f>
        <v>2180.0676154363105</v>
      </c>
      <c r="AM629" s="174">
        <f>(VLOOKUP(C629,$B$36:$AG$39,15,FALSE)+VLOOKUP(C629,$B$40:$AG$43,15,FALSE)*$D$54)*$D$59/100</f>
        <v>872.12535123612145</v>
      </c>
      <c r="AN629" s="174"/>
      <c r="AO629" s="176">
        <v>30</v>
      </c>
      <c r="AP629" s="174">
        <v>36</v>
      </c>
      <c r="AQ629" s="175">
        <f>VLOOKUP(C629,$B$45:$AA$48,14,FALSE)</f>
        <v>412</v>
      </c>
      <c r="AR629" s="31">
        <f>IF(LEFT(E629,1)*1=1,$S$61,$R$61)</f>
        <v>5</v>
      </c>
      <c r="AS629" s="2">
        <f>IF(LEFT(E629,1)*1=2,$U$61,$T$61)</f>
        <v>1</v>
      </c>
      <c r="AT629" s="33">
        <f>IF(LEFT(E629,1)*1=3,$W$61,$V$61)</f>
        <v>0</v>
      </c>
      <c r="AU629" s="31">
        <f>IF(MID(E629,3,1)*1=1,$Y$61,$X$61)</f>
        <v>0</v>
      </c>
      <c r="AV629" s="2">
        <f>IF(MID(E629,3,1)*1=2,$AA$61,$Z$61)</f>
        <v>1.5</v>
      </c>
      <c r="AW629" s="33">
        <f>IF(MID(E629,3,1)*1=3,$AC$61,$AB$61)</f>
        <v>0</v>
      </c>
      <c r="AX629" s="31">
        <f>IF(MID(E629,5,1)*1=1,$AE$61,$AD$61)</f>
        <v>1</v>
      </c>
      <c r="AY629" s="33">
        <f>IF(MID(E629,5,1)*1=2,$AG$61,$AF$61)</f>
        <v>1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917</v>
      </c>
      <c r="C630" s="31">
        <v>7</v>
      </c>
      <c r="D630" s="113" t="s">
        <v>22</v>
      </c>
      <c r="E630" s="2" t="s">
        <v>136</v>
      </c>
      <c r="F630" s="2"/>
      <c r="G630" s="2"/>
      <c r="H630" s="33"/>
      <c r="I630" s="173">
        <f>M630/AE630</f>
        <v>865.31192631323438</v>
      </c>
      <c r="J630" s="174">
        <f>AH630/AE630</f>
        <v>13.766124241276053</v>
      </c>
      <c r="K630" s="189">
        <f>RANK(I630,$I$76:$I$999)</f>
        <v>555</v>
      </c>
      <c r="L630" s="190" t="e">
        <f>RANK(I630,$I$889:$I$999)</f>
        <v>#N/A</v>
      </c>
      <c r="M630" s="173">
        <f>SUM(N630:R630)*(1+$D$22/100)</f>
        <v>25897.522599142689</v>
      </c>
      <c r="N630" s="174">
        <f>T630*(1+(IF((AG630+IF($D$62=1,15,0)+IF(F630="백어택",8,0))&gt;100,100,AG630+IF($D$62=1,15,0)+IF(F630="백어택",8,0))/100)*(AI630/100-1))</f>
        <v>23359.060763308848</v>
      </c>
      <c r="O630" s="174"/>
      <c r="P630" s="174"/>
      <c r="Q630" s="174"/>
      <c r="R630" s="175">
        <f>X630*(1+($D$57/100)*(AI630/100-1))</f>
        <v>0</v>
      </c>
      <c r="S630" s="173">
        <f>SUM(T630:X630)</f>
        <v>18119.702562205573</v>
      </c>
      <c r="T630" s="174">
        <f>AL630*AU630</f>
        <v>18119.702562205573</v>
      </c>
      <c r="U630" s="174"/>
      <c r="V630" s="174"/>
      <c r="W630" s="174"/>
      <c r="X630" s="175">
        <f>AL630*AW630</f>
        <v>0</v>
      </c>
      <c r="Y630" s="173">
        <f>SUM(Z630:AD630)</f>
        <v>38957.360508741986</v>
      </c>
      <c r="Z630" s="174">
        <f>T630*$D$58/100</f>
        <v>38957.360508741986</v>
      </c>
      <c r="AA630" s="174"/>
      <c r="AB630" s="174"/>
      <c r="AC630" s="174"/>
      <c r="AD630" s="175"/>
      <c r="AE630" s="173">
        <f>AO630*(1-$D$17/100)</f>
        <v>29.928540000000002</v>
      </c>
      <c r="AF630" s="174">
        <f>AP630+AV630</f>
        <v>36</v>
      </c>
      <c r="AG630" s="174">
        <f>IF($D$57+AY630&gt;100,100,$D$57+AY630)</f>
        <v>25.143699999999999</v>
      </c>
      <c r="AH630" s="174">
        <f>AQ630*AR630</f>
        <v>412</v>
      </c>
      <c r="AI630" s="174">
        <f>$D$58</f>
        <v>215</v>
      </c>
      <c r="AJ630" s="174">
        <f>10/5</f>
        <v>2</v>
      </c>
      <c r="AK630" s="174">
        <f>SUM(AL630:AN630)</f>
        <v>13938.232740158133</v>
      </c>
      <c r="AL630" s="174">
        <f>(VLOOKUP(C630,$B$36:$AG$39,32,FALSE)+VLOOKUP(C630,$B$40:$AG$43,32,FALSE)*$D$54)*$D$59/100</f>
        <v>13938.232740158133</v>
      </c>
      <c r="AM630" s="174"/>
      <c r="AN630" s="174"/>
      <c r="AO630" s="176">
        <v>30</v>
      </c>
      <c r="AP630" s="174">
        <v>36</v>
      </c>
      <c r="AQ630" s="175">
        <f>VLOOKUP(C630,$B$45:$AG$48,32,FALSE)</f>
        <v>412</v>
      </c>
      <c r="AR630" s="31">
        <f>IF(LEFT(E630,1)*1=1,$S$72,$R$72)</f>
        <v>1</v>
      </c>
      <c r="AS630" s="2">
        <f>IF(LEFT(E630,1)*1=2,$U$72,$T$72)</f>
        <v>0</v>
      </c>
      <c r="AT630" s="33">
        <f>IF(LEFT(E630,1)*1=3,$W$72,$V$72)</f>
        <v>0</v>
      </c>
      <c r="AU630" s="31">
        <f>IF(MID(E630,3,1)*1=1,$Y$72,$X$72)</f>
        <v>1.3</v>
      </c>
      <c r="AV630" s="2">
        <f>IF(MID(E630,3,1)*1=2,$AA$72,$Z$72)</f>
        <v>0</v>
      </c>
      <c r="AW630" s="33">
        <f>IF(MID(E630,3,1)*1=3,$AC$72,$AB$72)</f>
        <v>0</v>
      </c>
      <c r="AX630" s="31">
        <f>IF(MID(E630,5,1)*1=1,$AE$72,$AD$72)</f>
        <v>0</v>
      </c>
      <c r="AY630" s="33">
        <f>IF(MID(E630,5,1)*1=2,$AG$72,$AF$72)</f>
        <v>0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920</v>
      </c>
      <c r="C631" s="31">
        <v>7</v>
      </c>
      <c r="D631" s="113" t="s">
        <v>22</v>
      </c>
      <c r="E631" s="2" t="s">
        <v>163</v>
      </c>
      <c r="F631" s="2"/>
      <c r="G631" s="2"/>
      <c r="H631" s="33"/>
      <c r="I631" s="173">
        <f>M631/AE631</f>
        <v>865.31192631323438</v>
      </c>
      <c r="J631" s="174">
        <f>AH631/AE631</f>
        <v>6.8830621206380265</v>
      </c>
      <c r="K631" s="189">
        <f>RANK(I631,$I$76:$I$999)</f>
        <v>555</v>
      </c>
      <c r="L631" s="190" t="e">
        <f>RANK(I631,$I$889:$I$999)</f>
        <v>#N/A</v>
      </c>
      <c r="M631" s="173">
        <f>SUM(N631:R631)*(1+$D$22/100)</f>
        <v>25897.522599142689</v>
      </c>
      <c r="N631" s="174">
        <f>T631*(1+(IF((AG631+IF($D$62=1,15,0)+IF(F631="백어택",8,0))&gt;100,100,AG631+IF($D$62=1,15,0)+IF(F631="백어택",8,0))/100)*(AI631/100-1))</f>
        <v>23359.060763308848</v>
      </c>
      <c r="O631" s="174"/>
      <c r="P631" s="174"/>
      <c r="Q631" s="174"/>
      <c r="R631" s="175">
        <f>X631*(1+($D$57/100)*(AI631/100-1))</f>
        <v>0</v>
      </c>
      <c r="S631" s="173">
        <f>SUM(T631:X631)</f>
        <v>18119.702562205573</v>
      </c>
      <c r="T631" s="174">
        <f>AL631*AU631</f>
        <v>18119.702562205573</v>
      </c>
      <c r="U631" s="174"/>
      <c r="V631" s="174"/>
      <c r="W631" s="174"/>
      <c r="X631" s="175">
        <f>AL631*AW631</f>
        <v>0</v>
      </c>
      <c r="Y631" s="173">
        <f>SUM(Z631:AD631)</f>
        <v>38957.360508741986</v>
      </c>
      <c r="Z631" s="174">
        <f>T631*$D$58/100</f>
        <v>38957.360508741986</v>
      </c>
      <c r="AA631" s="174"/>
      <c r="AB631" s="174"/>
      <c r="AC631" s="174"/>
      <c r="AD631" s="175"/>
      <c r="AE631" s="173">
        <f>AO631*(1-$D$17/100)</f>
        <v>29.928540000000002</v>
      </c>
      <c r="AF631" s="174">
        <f>AP631+AV631</f>
        <v>36</v>
      </c>
      <c r="AG631" s="174">
        <f>IF($D$57+AY631&gt;100,100,$D$57+AY631)</f>
        <v>25.143699999999999</v>
      </c>
      <c r="AH631" s="174">
        <f>AQ631*AR631</f>
        <v>206</v>
      </c>
      <c r="AI631" s="174">
        <f>$D$58</f>
        <v>215</v>
      </c>
      <c r="AJ631" s="174">
        <f>10/5</f>
        <v>2</v>
      </c>
      <c r="AK631" s="174">
        <f>SUM(AL631:AN631)</f>
        <v>13938.232740158133</v>
      </c>
      <c r="AL631" s="174">
        <f>(VLOOKUP(C631,$B$36:$AG$39,32,FALSE)+VLOOKUP(C631,$B$40:$AG$43,32,FALSE)*$D$54)*$D$59/100</f>
        <v>13938.232740158133</v>
      </c>
      <c r="AM631" s="174"/>
      <c r="AN631" s="174"/>
      <c r="AO631" s="176">
        <v>30</v>
      </c>
      <c r="AP631" s="174">
        <v>36</v>
      </c>
      <c r="AQ631" s="175">
        <f>VLOOKUP(C631,$B$45:$AG$48,32,FALSE)</f>
        <v>412</v>
      </c>
      <c r="AR631" s="31">
        <f>IF(LEFT(E631,1)*1=1,$S$72,$R$72)</f>
        <v>0.5</v>
      </c>
      <c r="AS631" s="2">
        <f>IF(LEFT(E631,1)*1=2,$U$72,$T$72)</f>
        <v>0</v>
      </c>
      <c r="AT631" s="33">
        <f>IF(LEFT(E631,1)*1=3,$W$72,$V$72)</f>
        <v>0</v>
      </c>
      <c r="AU631" s="31">
        <f>IF(MID(E631,3,1)*1=1,$Y$72,$X$72)</f>
        <v>1.3</v>
      </c>
      <c r="AV631" s="2">
        <f>IF(MID(E631,3,1)*1=2,$AA$72,$Z$72)</f>
        <v>0</v>
      </c>
      <c r="AW631" s="33">
        <f>IF(MID(E631,3,1)*1=3,$AC$72,$AB$72)</f>
        <v>0</v>
      </c>
      <c r="AX631" s="31">
        <f>IF(MID(E631,5,1)*1=1,$AE$72,$AD$72)</f>
        <v>0</v>
      </c>
      <c r="AY631" s="33">
        <f>IF(MID(E631,5,1)*1=2,$AG$72,$AF$72)</f>
        <v>0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247</v>
      </c>
      <c r="C632" s="31">
        <v>4</v>
      </c>
      <c r="D632" s="106" t="s">
        <v>13</v>
      </c>
      <c r="E632" s="2" t="s">
        <v>87</v>
      </c>
      <c r="F632" s="2"/>
      <c r="G632" s="2"/>
      <c r="H632" s="33"/>
      <c r="I632" s="173">
        <f>M632/AE632</f>
        <v>863.27962408048404</v>
      </c>
      <c r="J632" s="174">
        <f>AH632/AE632</f>
        <v>8.3114645752849956</v>
      </c>
      <c r="K632" s="189">
        <f>RANK(I632,$I$76:$I$999)</f>
        <v>557</v>
      </c>
      <c r="L632" s="190" t="e">
        <f>RANK(I632,$I$76:$I$460)</f>
        <v>#N/A</v>
      </c>
      <c r="M632" s="173">
        <f>SUM(N632:R632)</f>
        <v>20669.359008382184</v>
      </c>
      <c r="N632" s="174">
        <f>T632*(1+(IF((AG632+IF($D$62=1,15,0)+IF(F632="백어택",8,0))&gt;100,100,(AG632+IF($D$62=1,15,0)+IF(F632="백어택",8,0)))/100)*((AI632/100-1)))</f>
        <v>15534.878965854565</v>
      </c>
      <c r="O632" s="174">
        <f>U632*(1+IF($D$57+IF($D$62=1,15,0)&gt;100,100,$D$57+IF($D$62=1,15,0))/100*($D$58/100-1))</f>
        <v>5134.4800425276171</v>
      </c>
      <c r="P632" s="174"/>
      <c r="Q632" s="174"/>
      <c r="R632" s="175">
        <f>X632*(1+IF($D$57+IF($D$62=1,15,0)&gt;100,100,$D$57+IF($D$62=1,15,0))/100*($D$58/100-1))</f>
        <v>0</v>
      </c>
      <c r="S632" s="173">
        <f>SUM(T632:X632)</f>
        <v>11072.449912614402</v>
      </c>
      <c r="T632" s="174">
        <f>AL632*AY632</f>
        <v>7089.6163507309639</v>
      </c>
      <c r="U632" s="174">
        <f>AM632*AU632*AW632</f>
        <v>3982.8335618834385</v>
      </c>
      <c r="V632" s="174"/>
      <c r="W632" s="174"/>
      <c r="X632" s="175">
        <f>IF(AU632=1,0,U632*0.625)</f>
        <v>0</v>
      </c>
      <c r="Y632" s="173">
        <f>SUM(Z632:AD632)</f>
        <v>23805.767312120963</v>
      </c>
      <c r="Z632" s="174">
        <f>T632*$D$58/100</f>
        <v>15242.67515407157</v>
      </c>
      <c r="AA632" s="174">
        <f>U632*$D$58/100</f>
        <v>8563.0921580493923</v>
      </c>
      <c r="AB632" s="174"/>
      <c r="AC632" s="174"/>
      <c r="AD632" s="175">
        <f>X632*$D$58/100</f>
        <v>0</v>
      </c>
      <c r="AE632" s="173">
        <f>AO632*(1-$D$17/100)</f>
        <v>23.942831999999999</v>
      </c>
      <c r="AF632" s="174">
        <f>AP632</f>
        <v>36</v>
      </c>
      <c r="AG632" s="174">
        <f>IF($D$57+AT632&gt;100,100,$D$57+AT632)</f>
        <v>65.143699999999995</v>
      </c>
      <c r="AH632" s="174">
        <f>AQ632</f>
        <v>199</v>
      </c>
      <c r="AI632" s="174">
        <f>$D$58+$D$19</f>
        <v>282.85969999999998</v>
      </c>
      <c r="AJ632" s="174">
        <f>10/IF(AY632=1,2.5,2)</f>
        <v>4</v>
      </c>
      <c r="AK632" s="174">
        <f>SUM(AL632:AN632)</f>
        <v>11072.449912614402</v>
      </c>
      <c r="AL632" s="174">
        <f>(VLOOKUP(C632,$B$36:$AG$39,17,FALSE)+VLOOKUP(C632,$B$40:$AG$43,17,FALSE)*$D$54)*$D$59/100</f>
        <v>7089.6163507309639</v>
      </c>
      <c r="AM632" s="174">
        <f>(VLOOKUP(C632,$B$36:$AG$39,18,FALSE)+VLOOKUP(C632,$B$40:$AG$43,18,FALSE)*$D$54)*$D$59/100</f>
        <v>3982.8335618834385</v>
      </c>
      <c r="AN632" s="174"/>
      <c r="AO632" s="176">
        <v>24</v>
      </c>
      <c r="AP632" s="174">
        <v>36</v>
      </c>
      <c r="AQ632" s="175">
        <f>VLOOKUP(C632,$B$45:$AA$48,17,FALSE)</f>
        <v>199</v>
      </c>
      <c r="AR632" s="31">
        <f>IF(LEFT(E632,1)*1=1,$S$63,$R$63)</f>
        <v>0</v>
      </c>
      <c r="AS632" s="2">
        <f>IF(LEFT(E632,1)*1=2,$U$63,$T$63)</f>
        <v>0</v>
      </c>
      <c r="AT632" s="33">
        <f>IF(LEFT(E632,1)*1=3,$W$63,$V$63)</f>
        <v>40</v>
      </c>
      <c r="AU632" s="31">
        <f>IF(MID(E632,3,1)*1=1,$Y$63,$X$63)</f>
        <v>1</v>
      </c>
      <c r="AV632" s="2">
        <f>IF(MID(E632,3,1)*1=2,$AA$63,$Z$63)</f>
        <v>0</v>
      </c>
      <c r="AW632" s="33">
        <f>IF(MID(E632,3,1)*1=3,$AC$63,$AB$63)</f>
        <v>1</v>
      </c>
      <c r="AX632" s="31">
        <f>IF(MID(E632,5,1)*1=1,$AE$63,$AD$63)</f>
        <v>0</v>
      </c>
      <c r="AY632" s="33">
        <f>IF(MID(E632,5,1)*1=2,$AG$63,$AF$63)</f>
        <v>1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480</v>
      </c>
      <c r="C633" s="31">
        <v>10</v>
      </c>
      <c r="D633" s="111" t="s">
        <v>11</v>
      </c>
      <c r="E633" s="2" t="s">
        <v>161</v>
      </c>
      <c r="F633" s="2"/>
      <c r="G633" s="2"/>
      <c r="H633" s="33">
        <f>IF(AX633=1,5,1)</f>
        <v>1</v>
      </c>
      <c r="I633" s="173">
        <f>M633/AE633</f>
        <v>862.13903569062904</v>
      </c>
      <c r="J633" s="174">
        <f>AH633/AE633</f>
        <v>25.538418908464536</v>
      </c>
      <c r="K633" s="189">
        <f>RANK(I633,$I$76:$I$999)</f>
        <v>558</v>
      </c>
      <c r="L633" s="190">
        <f>RANK(I633,$I$461:$I$888)</f>
        <v>173</v>
      </c>
      <c r="M633" s="173">
        <f>SUM(N633:R633)</f>
        <v>19985.039440311175</v>
      </c>
      <c r="N633" s="174">
        <f>T633*(1+(IF((AG633+IF($D$62=1,15,0)+IF(F633="백어택",8,0))&gt;100,100,AG633+IF($D$62=1,15,0)+IF(F633="백어택",8,0))/100)*($D$58/100-1))</f>
        <v>18735.827561114915</v>
      </c>
      <c r="O633" s="174">
        <f>U633*(1+((IF(AG633+IF($D$62=1,15,0)+IF(F633="백어택",8,0)&gt;100,100,AG633+IF($D$62=1,15,0)+IF(F633="백어택",8,0))/100)*(AI633/100-1)))</f>
        <v>1249.211879196261</v>
      </c>
      <c r="P633" s="174"/>
      <c r="Q633" s="174"/>
      <c r="R633" s="175"/>
      <c r="S633" s="173">
        <f>T633</f>
        <v>14533.444906202076</v>
      </c>
      <c r="T633" s="174">
        <f>H633*AL633*AS633*AX633*AY633</f>
        <v>14533.444906202076</v>
      </c>
      <c r="U633" s="174">
        <f>AM633*AS633*AV633*AY633</f>
        <v>969.01788635973378</v>
      </c>
      <c r="V633" s="174"/>
      <c r="W633" s="174"/>
      <c r="X633" s="175"/>
      <c r="Y633" s="173">
        <f>SUM(Z633:AD633)</f>
        <v>33330.295004007894</v>
      </c>
      <c r="Z633" s="174">
        <f>T633*$D$58/100</f>
        <v>31246.906548334464</v>
      </c>
      <c r="AA633" s="174">
        <f>U633*$D$58/100</f>
        <v>2083.3884556734279</v>
      </c>
      <c r="AB633" s="174"/>
      <c r="AC633" s="174"/>
      <c r="AD633" s="175"/>
      <c r="AE633" s="173">
        <f>AO633*(1-$D$20/100)*(1-$D$17/100)-AR633</f>
        <v>23.180761585980001</v>
      </c>
      <c r="AF633" s="174">
        <f>AP633</f>
        <v>36</v>
      </c>
      <c r="AG633" s="174">
        <f>IF($D$57&gt;100,100,$D$57)</f>
        <v>25.143699999999999</v>
      </c>
      <c r="AH633" s="174">
        <f>AQ633</f>
        <v>592</v>
      </c>
      <c r="AI633" s="174">
        <f>$D$58</f>
        <v>215</v>
      </c>
      <c r="AJ633" s="174">
        <f>10/IF(AX633=1,7,6)</f>
        <v>1.6666666666666667</v>
      </c>
      <c r="AK633" s="174">
        <f>SUM(AL633:AN633)</f>
        <v>3082.9624582364359</v>
      </c>
      <c r="AL633" s="174">
        <f>(VLOOKUP(C633,$B$36:$AG$39,14,FALSE)+VLOOKUP(C633,$B$40:$AG$43,14,FALSE)*$D$54)*$D$59/100</f>
        <v>2202.0371070003143</v>
      </c>
      <c r="AM633" s="174">
        <f>(VLOOKUP(C633,$B$36:$AG$39,15,FALSE)+VLOOKUP(C633,$B$40:$AG$43,15,FALSE)*$D$54)*$D$59/100</f>
        <v>880.92535123612151</v>
      </c>
      <c r="AN633" s="174"/>
      <c r="AO633" s="176">
        <v>30</v>
      </c>
      <c r="AP633" s="174">
        <v>36</v>
      </c>
      <c r="AQ633" s="175">
        <f>VLOOKUP(C633,$B$45:$AA$48,14,FALSE)</f>
        <v>592</v>
      </c>
      <c r="AR633" s="31">
        <f>IF(LEFT(E633,1)*1=1,$S$61,$R$61)</f>
        <v>0</v>
      </c>
      <c r="AS633" s="2">
        <f>IF(LEFT(E633,1)*1=2,$U$61,$T$61)</f>
        <v>1.1000000000000001</v>
      </c>
      <c r="AT633" s="33">
        <f>IF(LEFT(E633,1)*1=3,$W$61,$V$61)</f>
        <v>0</v>
      </c>
      <c r="AU633" s="31">
        <f>IF(MID(E633,3,1)*1=1,$Y$61,$X$61)</f>
        <v>0</v>
      </c>
      <c r="AV633" s="2">
        <f>IF(MID(E633,3,1)*1=2,$AA$61,$Z$61)</f>
        <v>1</v>
      </c>
      <c r="AW633" s="33">
        <f>IF(MID(E633,3,1)*1=3,$AC$61,$AB$61)</f>
        <v>0</v>
      </c>
      <c r="AX633" s="31">
        <f>IF(MID(E633,5,1)*1=1,$AE$61,$AD$61)</f>
        <v>6</v>
      </c>
      <c r="AY633" s="33">
        <f>IF(MID(E633,5,1)*1=2,$AG$61,$AF$61)</f>
        <v>1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650</v>
      </c>
      <c r="C634" s="31">
        <v>7</v>
      </c>
      <c r="D634" s="111" t="s">
        <v>18</v>
      </c>
      <c r="E634" s="2" t="s">
        <v>101</v>
      </c>
      <c r="F634" s="2"/>
      <c r="G634" s="2"/>
      <c r="H634" s="33" t="s">
        <v>81</v>
      </c>
      <c r="I634" s="173">
        <f>M634/AE634</f>
        <v>858.46963053266268</v>
      </c>
      <c r="J634" s="174">
        <f>AH634/AE634</f>
        <v>19.57442158735774</v>
      </c>
      <c r="K634" s="189">
        <f>RANK(I634,$I$76:$I$999)</f>
        <v>559</v>
      </c>
      <c r="L634" s="190">
        <f>RANK(I634,$I$461:$I$888)</f>
        <v>174</v>
      </c>
      <c r="M634" s="173">
        <f>SUM(N634:R634)</f>
        <v>15919.983867345592</v>
      </c>
      <c r="N634" s="174">
        <f>T634*(1+(IF((AG634+IF($D$62=1,15,0)+IF(F634="백어택",8,0))&gt;100,100,AG634+IF($D$62=1,15,0)+IF(F634="백어택",8,0))/100)*(AI634/100-1))</f>
        <v>9550.784197981804</v>
      </c>
      <c r="O634" s="174">
        <f>U634*(1+(IF(($D$57+IF($D$62=1,15,0)+IF(F634="백어택",8,0))&gt;100,100,$D$57+IF($D$62=1,15,0)+IF(F634="백어택",8,0))/100)*(AI634/100-1))</f>
        <v>6369.1996693637875</v>
      </c>
      <c r="P634" s="174"/>
      <c r="Q634" s="174"/>
      <c r="R634" s="175"/>
      <c r="S634" s="173">
        <f>SUM(T634:X634)</f>
        <v>12349.18541436046</v>
      </c>
      <c r="T634" s="174">
        <f>AL634*IF(H634="근접",AT634,IF(AV634=1,AT634,1))*AU634*AX634*IF(F634="백어택",1.2,1)</f>
        <v>7408.5756553650726</v>
      </c>
      <c r="U634" s="174">
        <f>IF(AX634=1,AM634*IF(H634="근접",AT634,IF(AV634=1,AT634,1)),0)*AU634*AY634*IF(AX634=1,1,0)*IF(F634="백어택",1.2,1)</f>
        <v>4940.609758995387</v>
      </c>
      <c r="V634" s="174"/>
      <c r="W634" s="174"/>
      <c r="X634" s="175"/>
      <c r="Y634" s="173">
        <f>SUM(Z634:AD634)</f>
        <v>26550.748640874986</v>
      </c>
      <c r="Z634" s="174">
        <f>T634*$D$58/100</f>
        <v>15928.437659034906</v>
      </c>
      <c r="AA634" s="174">
        <f>U634*$D$58/100</f>
        <v>10622.310981840081</v>
      </c>
      <c r="AB634" s="174"/>
      <c r="AC634" s="174"/>
      <c r="AD634" s="175"/>
      <c r="AE634" s="173">
        <f>(AO634*(1-$D$20/100)*(1-$D$17/100)-AR634)*IF(AW634="보스대상",1,POWER(0.85,AW634))</f>
        <v>18.544609268784001</v>
      </c>
      <c r="AF634" s="174">
        <f>AP634</f>
        <v>36</v>
      </c>
      <c r="AG634" s="174">
        <f>IF($D$57&gt;100,100,$D$57)</f>
        <v>25.143699999999999</v>
      </c>
      <c r="AH634" s="174">
        <f>AQ634</f>
        <v>363</v>
      </c>
      <c r="AI634" s="174">
        <f>$D$58</f>
        <v>215</v>
      </c>
      <c r="AJ634" s="174">
        <f>10*AS634/IF(AX634=1,IF(AY634=1,4.5,4),4)</f>
        <v>1.7777777777777777</v>
      </c>
      <c r="AK634" s="174">
        <f>SUM(AL634:AN634)</f>
        <v>12349.18541436046</v>
      </c>
      <c r="AL634" s="174">
        <f>IF(AV634=1,$D$61*(VLOOKUP(C634,$B$36:$AG$39,25,FALSE)+VLOOKUP(C634,$B$40:$AG$43,25,FALSE)*$D$54),(IF(H634="근접",$D$61*(VLOOKUP(C634,$B$36:$AG$39,25,FALSE)+VLOOKUP(C634,$B$40:$AG$43,25,FALSE)*$D$54),$D$60*(VLOOKUP(C634,$B$36:$AG$39,25,FALSE)+VLOOKUP(C634,$B$40:$AG$43,25,FALSE)*$D$54))))*$D$59/100</f>
        <v>7408.5756553650726</v>
      </c>
      <c r="AM634" s="174">
        <f>(IF(AV634=1,$D$61*(VLOOKUP(C634,$B$36:$AG$39,26,FALSE)+VLOOKUP(C634,$B$40:$AG$43,26,FALSE)*$D$54),IF(H634="근접",$D$61*(VLOOKUP(C634,$B$36:$AG$39,26,FALSE)+VLOOKUP(C634,$B$40:$AG$43,26,FALSE)*$D$54),$D$60*(VLOOKUP(C634,$B$36:$AG$39,26,FALSE)+VLOOKUP(C634,$B$40:$AG$43,26,FALSE)*$D$54))))*$D$59/100</f>
        <v>4940.609758995387</v>
      </c>
      <c r="AN634" s="174"/>
      <c r="AO634" s="176">
        <v>24</v>
      </c>
      <c r="AP634" s="174">
        <v>36</v>
      </c>
      <c r="AQ634" s="175">
        <f>VLOOKUP(C634,$B$45:$AA$48,25,FALSE)</f>
        <v>363</v>
      </c>
      <c r="AR634" s="31">
        <f>IF(LEFT(E634,1)*1=1,$S$68,$R$68)</f>
        <v>0</v>
      </c>
      <c r="AS634" s="2">
        <f>IF(LEFT(E634,1)*1=2,$U$68,$T$68)</f>
        <v>0.8</v>
      </c>
      <c r="AT634" s="33">
        <f>IF(LEFT(E634,1)*1=3,$W$68,$V$68)</f>
        <v>1</v>
      </c>
      <c r="AU634" s="31">
        <f>IF(MID(E634,3,1)*1=1,$Y$68,$X$68)</f>
        <v>1</v>
      </c>
      <c r="AV634" s="2">
        <f>IF(MID(E634,3,1)*1=2,$AA$68,$Z$68)</f>
        <v>1</v>
      </c>
      <c r="AW634" s="33" t="str">
        <f>IF(MID(E634,3,1)*1=3,$AC$68,$AB$68)</f>
        <v>보스대상</v>
      </c>
      <c r="AX634" s="31">
        <f>IF(MID(E634,5,1)*1=1,$AE$68,$AD$68)</f>
        <v>1</v>
      </c>
      <c r="AY634" s="33">
        <f>IF(MID(E634,5,1)*1=2,$AG$68,$AF$68)</f>
        <v>1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customHeight="1">
      <c r="A635" s="2"/>
      <c r="B635" s="107">
        <v>681</v>
      </c>
      <c r="C635" s="31">
        <v>7</v>
      </c>
      <c r="D635" s="111" t="s">
        <v>18</v>
      </c>
      <c r="E635" s="2" t="s">
        <v>101</v>
      </c>
      <c r="F635" s="2"/>
      <c r="G635" s="2"/>
      <c r="H635" s="33" t="s">
        <v>80</v>
      </c>
      <c r="I635" s="173">
        <f>M635/AE635</f>
        <v>858.46963053266268</v>
      </c>
      <c r="J635" s="174">
        <f>AH635/AE635</f>
        <v>19.57442158735774</v>
      </c>
      <c r="K635" s="189">
        <f>RANK(I635,$I$76:$I$999)</f>
        <v>559</v>
      </c>
      <c r="L635" s="190">
        <f>RANK(I635,$I$461:$I$888)</f>
        <v>174</v>
      </c>
      <c r="M635" s="173">
        <f>SUM(N635:R635)</f>
        <v>15919.983867345592</v>
      </c>
      <c r="N635" s="174">
        <f>T635*(1+(IF((AG635+IF($D$62=1,15,0)+IF(F635="백어택",8,0))&gt;100,100,AG635+IF($D$62=1,15,0)+IF(F635="백어택",8,0))/100)*(AI635/100-1))</f>
        <v>9550.784197981804</v>
      </c>
      <c r="O635" s="174">
        <f>U635*(1+(IF(($D$57+IF($D$62=1,15,0)+IF(F635="백어택",8,0))&gt;100,100,$D$57+IF($D$62=1,15,0)+IF(F635="백어택",8,0))/100)*(AI635/100-1))</f>
        <v>6369.1996693637875</v>
      </c>
      <c r="P635" s="174"/>
      <c r="Q635" s="174"/>
      <c r="R635" s="175"/>
      <c r="S635" s="173">
        <f>SUM(T635:X635)</f>
        <v>12349.18541436046</v>
      </c>
      <c r="T635" s="174">
        <f>AL635*IF(H635="근접",AT635,IF(AV635=1,AT635,1))*AU635*AX635*IF(F635="백어택",1.2,1)</f>
        <v>7408.5756553650726</v>
      </c>
      <c r="U635" s="174">
        <f>IF(AX635=1,AM635*IF(H635="근접",AT635,IF(AV635=1,AT635,1)),0)*AU635*AY635*IF(AX635=1,1,0)*IF(F635="백어택",1.2,1)</f>
        <v>4940.609758995387</v>
      </c>
      <c r="V635" s="174"/>
      <c r="W635" s="174"/>
      <c r="X635" s="175"/>
      <c r="Y635" s="173">
        <f>SUM(Z635:AD635)</f>
        <v>26550.748640874986</v>
      </c>
      <c r="Z635" s="174">
        <f>T635*$D$58/100</f>
        <v>15928.437659034906</v>
      </c>
      <c r="AA635" s="174">
        <f>U635*$D$58/100</f>
        <v>10622.310981840081</v>
      </c>
      <c r="AB635" s="174"/>
      <c r="AC635" s="174"/>
      <c r="AD635" s="175"/>
      <c r="AE635" s="173">
        <f>(AO635*(1-$D$20/100)*(1-$D$17/100)-AR635)*IF(AW635="보스대상",1,POWER(0.85,AW635))</f>
        <v>18.544609268784001</v>
      </c>
      <c r="AF635" s="174">
        <f>AP635</f>
        <v>36</v>
      </c>
      <c r="AG635" s="174">
        <f>IF($D$57&gt;100,100,$D$57)</f>
        <v>25.143699999999999</v>
      </c>
      <c r="AH635" s="174">
        <f>AQ635</f>
        <v>363</v>
      </c>
      <c r="AI635" s="174">
        <f>$D$58</f>
        <v>215</v>
      </c>
      <c r="AJ635" s="174">
        <f>10*AS635/IF(AX635=1,IF(AY635=1,4.5,4),4)</f>
        <v>1.7777777777777777</v>
      </c>
      <c r="AK635" s="174">
        <f>SUM(AL635:AN635)</f>
        <v>12349.18541436046</v>
      </c>
      <c r="AL635" s="174">
        <f>IF(AV635=1,$D$61*(VLOOKUP(C635,$B$36:$AG$39,25,FALSE)+VLOOKUP(C635,$B$40:$AG$43,25,FALSE)*$D$54),(IF(H635="근접",$D$61*(VLOOKUP(C635,$B$36:$AG$39,25,FALSE)+VLOOKUP(C635,$B$40:$AG$43,25,FALSE)*$D$54),$D$60*(VLOOKUP(C635,$B$36:$AG$39,25,FALSE)+VLOOKUP(C635,$B$40:$AG$43,25,FALSE)*$D$54))))*$D$59/100</f>
        <v>7408.5756553650726</v>
      </c>
      <c r="AM635" s="174">
        <f>(IF(AV635=1,$D$61*(VLOOKUP(C635,$B$36:$AG$39,26,FALSE)+VLOOKUP(C635,$B$40:$AG$43,26,FALSE)*$D$54),IF(H635="근접",$D$61*(VLOOKUP(C635,$B$36:$AG$39,26,FALSE)+VLOOKUP(C635,$B$40:$AG$43,26,FALSE)*$D$54),$D$60*(VLOOKUP(C635,$B$36:$AG$39,26,FALSE)+VLOOKUP(C635,$B$40:$AG$43,26,FALSE)*$D$54))))*$D$59/100</f>
        <v>4940.609758995387</v>
      </c>
      <c r="AN635" s="174"/>
      <c r="AO635" s="176">
        <v>24</v>
      </c>
      <c r="AP635" s="174">
        <v>36</v>
      </c>
      <c r="AQ635" s="175">
        <f>VLOOKUP(C635,$B$45:$AA$48,25,FALSE)</f>
        <v>363</v>
      </c>
      <c r="AR635" s="31">
        <f>IF(LEFT(E635,1)*1=1,$S$68,$R$68)</f>
        <v>0</v>
      </c>
      <c r="AS635" s="2">
        <f>IF(LEFT(E635,1)*1=2,$U$68,$T$68)</f>
        <v>0.8</v>
      </c>
      <c r="AT635" s="33">
        <f>IF(LEFT(E635,1)*1=3,$W$68,$V$68)</f>
        <v>1</v>
      </c>
      <c r="AU635" s="31">
        <f>IF(MID(E635,3,1)*1=1,$Y$68,$X$68)</f>
        <v>1</v>
      </c>
      <c r="AV635" s="2">
        <f>IF(MID(E635,3,1)*1=2,$AA$68,$Z$68)</f>
        <v>1</v>
      </c>
      <c r="AW635" s="33" t="str">
        <f>IF(MID(E635,3,1)*1=3,$AC$68,$AB$68)</f>
        <v>보스대상</v>
      </c>
      <c r="AX635" s="31">
        <f>IF(MID(E635,5,1)*1=1,$AE$68,$AD$68)</f>
        <v>1</v>
      </c>
      <c r="AY635" s="33">
        <f>IF(MID(E635,5,1)*1=2,$AG$68,$AF$68)</f>
        <v>1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536</v>
      </c>
      <c r="C636" s="31">
        <v>10</v>
      </c>
      <c r="D636" s="111" t="s">
        <v>14</v>
      </c>
      <c r="E636" s="2" t="s">
        <v>138</v>
      </c>
      <c r="F636" s="2"/>
      <c r="G636" s="2"/>
      <c r="H636" s="33" t="s">
        <v>80</v>
      </c>
      <c r="I636" s="173">
        <f>M636/AE636</f>
        <v>856.39828148725519</v>
      </c>
      <c r="J636" s="174">
        <f>AH636/AE636</f>
        <v>23.618723568216776</v>
      </c>
      <c r="K636" s="189">
        <f>RANK(I636,$I$76:$I$999)</f>
        <v>561</v>
      </c>
      <c r="L636" s="190">
        <f>RANK(I636,$I$461:$I$888)</f>
        <v>176</v>
      </c>
      <c r="M636" s="173">
        <f>SUM(N636:R636)</f>
        <v>23822.357262958867</v>
      </c>
      <c r="N636" s="174">
        <f>T636*(1+(IF((AG636+IF($D$62=1,15,0)+IF(F636="백어택",8,0))&gt;100,100,AG636+IF($D$62=1,15,0)+IF(F636="백어택",8,0))/100)*(AI636/100-1))</f>
        <v>4466.6619429518396</v>
      </c>
      <c r="O636" s="174">
        <f>U636*(1+((IF((AG636+IF($D$62=1,15,0)+IF(F636="백어택",8,0))&gt;100,100,AG636+IF($D$62=1,15,0)+IF(F636="백어택",8,0))/100)*(AI636/100-1)))</f>
        <v>4466.6619429518396</v>
      </c>
      <c r="P636" s="174">
        <f>V636*(1+(IF((AG636+IF($D$62=1,15,0)+IF(F636="백어택",8,0))&gt;100,100,AG636+IF($D$62=1,15,0)+IF(F636="백어택",8,0))/100)*(AI636/100-1))</f>
        <v>5955.6494034456109</v>
      </c>
      <c r="Q636" s="174">
        <f>W636*(1+(IF((AG636+IF($D$62=1,15,0)+IF(F636="백어택",8,0))&gt;100,100,AG636+IF($D$62=1,15,0)+IF(F636="백어택",8,0))/100)*(AI636/100-1))</f>
        <v>8933.3839736095761</v>
      </c>
      <c r="R636" s="175"/>
      <c r="S636" s="173">
        <f>SUM(T636:X636)</f>
        <v>18479.083226386876</v>
      </c>
      <c r="T636" s="174">
        <f>AL636*IF(H636="근접",AR636,1)*AU636*AY636*IF(F636="백어택",1.2,1)</f>
        <v>3464.8047998290353</v>
      </c>
      <c r="U636" s="174">
        <f>AM636*IF(H636="근접",AR636,1)*AU636*AY636*IF(F636="백어택",1.2,1)</f>
        <v>3464.8047998290353</v>
      </c>
      <c r="V636" s="174">
        <f>AN636*IF(H636="근접",AR636,1)*AU636*AY636*IF(F636="백어택",1.2,1)</f>
        <v>4619.8174168337264</v>
      </c>
      <c r="W636" s="174">
        <f>(AL636+AM636+AN636)*IF(H636="근접",AR636,1)*AU636*IF(AX636=1,0,0.6)*IF(F636="백어택",1.2,1)</f>
        <v>6929.656209895079</v>
      </c>
      <c r="X636" s="175"/>
      <c r="Y636" s="173">
        <f>SUM(Z636:AD636)</f>
        <v>39730.028936731782</v>
      </c>
      <c r="Z636" s="174">
        <f>T636*AI636/100</f>
        <v>7449.3303196324259</v>
      </c>
      <c r="AA636" s="174">
        <f>U636*AI636/100</f>
        <v>7449.3303196324259</v>
      </c>
      <c r="AB636" s="174">
        <f>V636*AI636/100</f>
        <v>9932.6074461925127</v>
      </c>
      <c r="AC636" s="174">
        <f>W636*AI636/100</f>
        <v>14898.760851274419</v>
      </c>
      <c r="AD636" s="175"/>
      <c r="AE636" s="173">
        <f>AO636*(1-$D$20/100)*(1-$D$17/100)-AW636</f>
        <v>27.816913903176005</v>
      </c>
      <c r="AF636" s="174">
        <f>AP636</f>
        <v>36</v>
      </c>
      <c r="AG636" s="174">
        <f>IF($D$57&gt;100,100,$D$57)</f>
        <v>25.143699999999999</v>
      </c>
      <c r="AH636" s="174">
        <f>AQ636*AS636</f>
        <v>657</v>
      </c>
      <c r="AI636" s="174">
        <f>$D$58</f>
        <v>215</v>
      </c>
      <c r="AJ636" s="174">
        <f>10/3</f>
        <v>3.3333333333333335</v>
      </c>
      <c r="AK636" s="174">
        <f>SUM(AL636:AN636)</f>
        <v>9239.541613193438</v>
      </c>
      <c r="AL636" s="174">
        <f>(IF(H636="근접",$D$61*(VLOOKUP(C636,$B$36:$AG$39,19,FALSE)+VLOOKUP(C636,$B$40:$AG$43,19,FALSE)*$D$54),$D$60*(VLOOKUP(C636,$B$36:$AG$39,19,FALSE)+VLOOKUP(C636,$B$40:$AG$43,19,FALSE)*$D$54)))*$D$59/100</f>
        <v>2771.8438398632284</v>
      </c>
      <c r="AM636" s="174">
        <f>(IF(H636="근접",$D$61*(VLOOKUP(C636,$B$36:$AG$39,20,FALSE)+VLOOKUP(C636,$B$40:$AG$43,20,FALSE)*$D$54),$D$60*(VLOOKUP(C636,$B$36:$AG$39,20,FALSE)+VLOOKUP(C636,$B$40:$AG$43,20,FALSE)*$D$54)))*$D$59/100</f>
        <v>2771.8438398632284</v>
      </c>
      <c r="AN636" s="174">
        <f>(IF(H636="근접",$D$61*(VLOOKUP(C636,$B$36:$AG$39,21,FALSE)+VLOOKUP(C636,$B$40:$AG$43,21,FALSE)*$D$54),$D$60*(VLOOKUP(C636,$B$36:$AG$39,21,FALSE)+VLOOKUP(C636,$B$40:$AG$43,21,FALSE)*$D$54)))*$D$59/100</f>
        <v>3695.8539334669813</v>
      </c>
      <c r="AO636" s="176">
        <v>36</v>
      </c>
      <c r="AP636" s="174">
        <v>36</v>
      </c>
      <c r="AQ636" s="175">
        <f>VLOOKUP(C636,$B$45:$AA$48,19,FALSE)</f>
        <v>657</v>
      </c>
      <c r="AR636" s="31">
        <f>IF(LEFT(E636,1)*1=1,$S$64,$R$64)</f>
        <v>1</v>
      </c>
      <c r="AS636" s="2">
        <f>IF(LEFT(E636,1)*1=2,$U$64,$T$64)</f>
        <v>1</v>
      </c>
      <c r="AT636" s="33">
        <f>IF(LEFT(E636,1)*1=3,$W$64,$V$64)</f>
        <v>0</v>
      </c>
      <c r="AU636" s="31">
        <f>IF(MID(E636,3,1)*1=1,$Y$64,$X$64)</f>
        <v>1.25</v>
      </c>
      <c r="AV636" s="2">
        <f>IF(MID(E636,3,1)*1=2,$AA$64,$Z$64)</f>
        <v>0</v>
      </c>
      <c r="AW636" s="33">
        <f>IF(MID(E636,3,1)*1=3,$AC$64,$AB$64)</f>
        <v>0</v>
      </c>
      <c r="AX636" s="31">
        <f>IF(MID(E636,5,1)*1=1,$AE$64,$AD$64)</f>
        <v>0.6</v>
      </c>
      <c r="AY636" s="33">
        <f>IF(MID(E636,5,1)*1=2,$AG$64,$AF$64)</f>
        <v>1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539</v>
      </c>
      <c r="C637" s="31">
        <v>10</v>
      </c>
      <c r="D637" s="111" t="s">
        <v>14</v>
      </c>
      <c r="E637" s="2" t="s">
        <v>164</v>
      </c>
      <c r="F637" s="2"/>
      <c r="G637" s="2"/>
      <c r="H637" s="33" t="s">
        <v>80</v>
      </c>
      <c r="I637" s="173">
        <f>M637/AE637</f>
        <v>856.39828148725519</v>
      </c>
      <c r="J637" s="174">
        <f>AH637/AE637</f>
        <v>23.618723568216776</v>
      </c>
      <c r="K637" s="189">
        <f>RANK(I637,$I$76:$I$999)</f>
        <v>561</v>
      </c>
      <c r="L637" s="190">
        <f>RANK(I637,$I$461:$I$888)</f>
        <v>176</v>
      </c>
      <c r="M637" s="173">
        <f>SUM(N637:R637)</f>
        <v>23822.357262958867</v>
      </c>
      <c r="N637" s="174">
        <f>T637*(1+(IF((AG637+IF($D$62=1,15,0)+IF(F637="백어택",8,0))&gt;100,100,AG637+IF($D$62=1,15,0)+IF(F637="백어택",8,0))/100)*(AI637/100-1))</f>
        <v>4466.6619429518396</v>
      </c>
      <c r="O637" s="174">
        <f>U637*(1+((IF((AG637+IF($D$62=1,15,0)+IF(F637="백어택",8,0))&gt;100,100,AG637+IF($D$62=1,15,0)+IF(F637="백어택",8,0))/100)*(AI637/100-1)))</f>
        <v>4466.6619429518396</v>
      </c>
      <c r="P637" s="174">
        <f>V637*(1+(IF((AG637+IF($D$62=1,15,0)+IF(F637="백어택",8,0))&gt;100,100,AG637+IF($D$62=1,15,0)+IF(F637="백어택",8,0))/100)*(AI637/100-1))</f>
        <v>5955.6494034456109</v>
      </c>
      <c r="Q637" s="174">
        <f>W637*(1+(IF((AG637+IF($D$62=1,15,0)+IF(F637="백어택",8,0))&gt;100,100,AG637+IF($D$62=1,15,0)+IF(F637="백어택",8,0))/100)*(AI637/100-1))</f>
        <v>8933.3839736095761</v>
      </c>
      <c r="R637" s="175"/>
      <c r="S637" s="173">
        <f>SUM(T637:X637)</f>
        <v>18479.083226386876</v>
      </c>
      <c r="T637" s="174">
        <f>AL637*IF(H637="근접",AR637,1)*AU637*AY637*IF(F637="백어택",1.2,1)</f>
        <v>3464.8047998290353</v>
      </c>
      <c r="U637" s="174">
        <f>AM637*IF(H637="근접",AR637,1)*AU637*AY637*IF(F637="백어택",1.2,1)</f>
        <v>3464.8047998290353</v>
      </c>
      <c r="V637" s="174">
        <f>AN637*IF(H637="근접",AR637,1)*AU637*AY637*IF(F637="백어택",1.2,1)</f>
        <v>4619.8174168337264</v>
      </c>
      <c r="W637" s="174">
        <f>(AL637+AM637+AN637)*IF(H637="근접",AR637,1)*AU637*IF(AX637=1,0,0.6)*IF(F637="백어택",1.2,1)</f>
        <v>6929.656209895079</v>
      </c>
      <c r="X637" s="175"/>
      <c r="Y637" s="173">
        <f>SUM(Z637:AD637)</f>
        <v>39730.028936731782</v>
      </c>
      <c r="Z637" s="174">
        <f>T637*AI637/100</f>
        <v>7449.3303196324259</v>
      </c>
      <c r="AA637" s="174">
        <f>U637*AI637/100</f>
        <v>7449.3303196324259</v>
      </c>
      <c r="AB637" s="174">
        <f>V637*AI637/100</f>
        <v>9932.6074461925127</v>
      </c>
      <c r="AC637" s="174">
        <f>W637*AI637/100</f>
        <v>14898.760851274419</v>
      </c>
      <c r="AD637" s="175"/>
      <c r="AE637" s="173">
        <f>AO637*(1-$D$20/100)*(1-$D$17/100)-AW637</f>
        <v>27.816913903176005</v>
      </c>
      <c r="AF637" s="174">
        <f>AP637</f>
        <v>36</v>
      </c>
      <c r="AG637" s="174">
        <f>IF($D$57&gt;100,100,$D$57)</f>
        <v>25.143699999999999</v>
      </c>
      <c r="AH637" s="174">
        <f>AQ637*AS637</f>
        <v>657</v>
      </c>
      <c r="AI637" s="174">
        <f>$D$58</f>
        <v>215</v>
      </c>
      <c r="AJ637" s="174">
        <f>10/3</f>
        <v>3.3333333333333335</v>
      </c>
      <c r="AK637" s="174">
        <f>SUM(AL637:AN637)</f>
        <v>9239.541613193438</v>
      </c>
      <c r="AL637" s="174">
        <f>(IF(H637="근접",$D$61*(VLOOKUP(C637,$B$36:$AG$39,19,FALSE)+VLOOKUP(C637,$B$40:$AG$43,19,FALSE)*$D$54),$D$60*(VLOOKUP(C637,$B$36:$AG$39,19,FALSE)+VLOOKUP(C637,$B$40:$AG$43,19,FALSE)*$D$54)))*$D$59/100</f>
        <v>2771.8438398632284</v>
      </c>
      <c r="AM637" s="174">
        <f>(IF(H637="근접",$D$61*(VLOOKUP(C637,$B$36:$AG$39,20,FALSE)+VLOOKUP(C637,$B$40:$AG$43,20,FALSE)*$D$54),$D$60*(VLOOKUP(C637,$B$36:$AG$39,20,FALSE)+VLOOKUP(C637,$B$40:$AG$43,20,FALSE)*$D$54)))*$D$59/100</f>
        <v>2771.8438398632284</v>
      </c>
      <c r="AN637" s="174">
        <f>(IF(H637="근접",$D$61*(VLOOKUP(C637,$B$36:$AG$39,21,FALSE)+VLOOKUP(C637,$B$40:$AG$43,21,FALSE)*$D$54),$D$60*(VLOOKUP(C637,$B$36:$AG$39,21,FALSE)+VLOOKUP(C637,$B$40:$AG$43,21,FALSE)*$D$54)))*$D$59/100</f>
        <v>3695.8539334669813</v>
      </c>
      <c r="AO637" s="176">
        <v>36</v>
      </c>
      <c r="AP637" s="174">
        <v>36</v>
      </c>
      <c r="AQ637" s="175">
        <f>VLOOKUP(C637,$B$45:$AA$48,19,FALSE)</f>
        <v>657</v>
      </c>
      <c r="AR637" s="31">
        <f>IF(LEFT(E637,1)*1=1,$S$64,$R$64)</f>
        <v>1.2</v>
      </c>
      <c r="AS637" s="2">
        <f>IF(LEFT(E637,1)*1=2,$U$64,$T$64)</f>
        <v>1</v>
      </c>
      <c r="AT637" s="33">
        <f>IF(LEFT(E637,1)*1=3,$W$64,$V$64)</f>
        <v>0</v>
      </c>
      <c r="AU637" s="31">
        <f>IF(MID(E637,3,1)*1=1,$Y$64,$X$64)</f>
        <v>1.25</v>
      </c>
      <c r="AV637" s="2">
        <f>IF(MID(E637,3,1)*1=2,$AA$64,$Z$64)</f>
        <v>0</v>
      </c>
      <c r="AW637" s="33">
        <f>IF(MID(E637,3,1)*1=3,$AC$64,$AB$64)</f>
        <v>0</v>
      </c>
      <c r="AX637" s="31">
        <f>IF(MID(E637,5,1)*1=1,$AE$64,$AD$64)</f>
        <v>0.6</v>
      </c>
      <c r="AY637" s="33">
        <f>IF(MID(E637,5,1)*1=2,$AG$64,$AF$64)</f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542</v>
      </c>
      <c r="C638" s="31">
        <v>10</v>
      </c>
      <c r="D638" s="111" t="s">
        <v>14</v>
      </c>
      <c r="E638" s="2" t="s">
        <v>169</v>
      </c>
      <c r="F638" s="2"/>
      <c r="G638" s="2"/>
      <c r="H638" s="33" t="s">
        <v>80</v>
      </c>
      <c r="I638" s="173">
        <f>M638/AE638</f>
        <v>856.39828148725519</v>
      </c>
      <c r="J638" s="174">
        <f>AH638/AE638</f>
        <v>11.809361784108388</v>
      </c>
      <c r="K638" s="189">
        <f>RANK(I638,$I$76:$I$999)</f>
        <v>561</v>
      </c>
      <c r="L638" s="190">
        <f>RANK(I638,$I$461:$I$888)</f>
        <v>176</v>
      </c>
      <c r="M638" s="173">
        <f>SUM(N638:R638)</f>
        <v>23822.357262958867</v>
      </c>
      <c r="N638" s="174">
        <f>T638*(1+(IF((AG638+IF($D$62=1,15,0)+IF(F638="백어택",8,0))&gt;100,100,AG638+IF($D$62=1,15,0)+IF(F638="백어택",8,0))/100)*(AI638/100-1))</f>
        <v>4466.6619429518396</v>
      </c>
      <c r="O638" s="174">
        <f>U638*(1+((IF((AG638+IF($D$62=1,15,0)+IF(F638="백어택",8,0))&gt;100,100,AG638+IF($D$62=1,15,0)+IF(F638="백어택",8,0))/100)*(AI638/100-1)))</f>
        <v>4466.6619429518396</v>
      </c>
      <c r="P638" s="174">
        <f>V638*(1+(IF((AG638+IF($D$62=1,15,0)+IF(F638="백어택",8,0))&gt;100,100,AG638+IF($D$62=1,15,0)+IF(F638="백어택",8,0))/100)*(AI638/100-1))</f>
        <v>5955.6494034456109</v>
      </c>
      <c r="Q638" s="174">
        <f>W638*(1+(IF((AG638+IF($D$62=1,15,0)+IF(F638="백어택",8,0))&gt;100,100,AG638+IF($D$62=1,15,0)+IF(F638="백어택",8,0))/100)*(AI638/100-1))</f>
        <v>8933.3839736095761</v>
      </c>
      <c r="R638" s="175"/>
      <c r="S638" s="173">
        <f>SUM(T638:X638)</f>
        <v>18479.083226386876</v>
      </c>
      <c r="T638" s="174">
        <f>AL638*IF(H638="근접",AR638,1)*AU638*AY638*IF(F638="백어택",1.2,1)</f>
        <v>3464.8047998290353</v>
      </c>
      <c r="U638" s="174">
        <f>AM638*IF(H638="근접",AR638,1)*AU638*AY638*IF(F638="백어택",1.2,1)</f>
        <v>3464.8047998290353</v>
      </c>
      <c r="V638" s="174">
        <f>AN638*IF(H638="근접",AR638,1)*AU638*AY638*IF(F638="백어택",1.2,1)</f>
        <v>4619.8174168337264</v>
      </c>
      <c r="W638" s="174">
        <f>(AL638+AM638+AN638)*IF(H638="근접",AR638,1)*AU638*IF(AX638=1,0,0.6)*IF(F638="백어택",1.2,1)</f>
        <v>6929.656209895079</v>
      </c>
      <c r="X638" s="175"/>
      <c r="Y638" s="173">
        <f>SUM(Z638:AD638)</f>
        <v>39730.028936731782</v>
      </c>
      <c r="Z638" s="174">
        <f>T638*AI638/100</f>
        <v>7449.3303196324259</v>
      </c>
      <c r="AA638" s="174">
        <f>U638*AI638/100</f>
        <v>7449.3303196324259</v>
      </c>
      <c r="AB638" s="174">
        <f>V638*AI638/100</f>
        <v>9932.6074461925127</v>
      </c>
      <c r="AC638" s="174">
        <f>W638*AI638/100</f>
        <v>14898.760851274419</v>
      </c>
      <c r="AD638" s="175"/>
      <c r="AE638" s="173">
        <f>AO638*(1-$D$20/100)*(1-$D$17/100)-AW638</f>
        <v>27.816913903176005</v>
      </c>
      <c r="AF638" s="174">
        <f>AP638</f>
        <v>36</v>
      </c>
      <c r="AG638" s="174">
        <f>IF($D$57&gt;100,100,$D$57)</f>
        <v>25.143699999999999</v>
      </c>
      <c r="AH638" s="174">
        <f>AQ638*AS638</f>
        <v>328.5</v>
      </c>
      <c r="AI638" s="174">
        <f>$D$58</f>
        <v>215</v>
      </c>
      <c r="AJ638" s="174">
        <f>10/3</f>
        <v>3.3333333333333335</v>
      </c>
      <c r="AK638" s="174">
        <f>SUM(AL638:AN638)</f>
        <v>9239.541613193438</v>
      </c>
      <c r="AL638" s="174">
        <f>(IF(H638="근접",$D$61*(VLOOKUP(C638,$B$36:$AG$39,19,FALSE)+VLOOKUP(C638,$B$40:$AG$43,19,FALSE)*$D$54),$D$60*(VLOOKUP(C638,$B$36:$AG$39,19,FALSE)+VLOOKUP(C638,$B$40:$AG$43,19,FALSE)*$D$54)))*$D$59/100</f>
        <v>2771.8438398632284</v>
      </c>
      <c r="AM638" s="174">
        <f>(IF(H638="근접",$D$61*(VLOOKUP(C638,$B$36:$AG$39,20,FALSE)+VLOOKUP(C638,$B$40:$AG$43,20,FALSE)*$D$54),$D$60*(VLOOKUP(C638,$B$36:$AG$39,20,FALSE)+VLOOKUP(C638,$B$40:$AG$43,20,FALSE)*$D$54)))*$D$59/100</f>
        <v>2771.8438398632284</v>
      </c>
      <c r="AN638" s="174">
        <f>(IF(H638="근접",$D$61*(VLOOKUP(C638,$B$36:$AG$39,21,FALSE)+VLOOKUP(C638,$B$40:$AG$43,21,FALSE)*$D$54),$D$60*(VLOOKUP(C638,$B$36:$AG$39,21,FALSE)+VLOOKUP(C638,$B$40:$AG$43,21,FALSE)*$D$54)))*$D$59/100</f>
        <v>3695.8539334669813</v>
      </c>
      <c r="AO638" s="176">
        <v>36</v>
      </c>
      <c r="AP638" s="174">
        <v>36</v>
      </c>
      <c r="AQ638" s="175">
        <f>VLOOKUP(C638,$B$45:$AA$48,19,FALSE)</f>
        <v>657</v>
      </c>
      <c r="AR638" s="31">
        <f>IF(LEFT(E638,1)*1=1,$S$64,$R$64)</f>
        <v>1</v>
      </c>
      <c r="AS638" s="2">
        <f>IF(LEFT(E638,1)*1=2,$U$64,$T$64)</f>
        <v>0.5</v>
      </c>
      <c r="AT638" s="33">
        <f>IF(LEFT(E638,1)*1=3,$W$64,$V$64)</f>
        <v>0</v>
      </c>
      <c r="AU638" s="31">
        <f>IF(MID(E638,3,1)*1=1,$Y$64,$X$64)</f>
        <v>1.25</v>
      </c>
      <c r="AV638" s="2">
        <f>IF(MID(E638,3,1)*1=2,$AA$64,$Z$64)</f>
        <v>0</v>
      </c>
      <c r="AW638" s="33">
        <f>IF(MID(E638,3,1)*1=3,$AC$64,$AB$64)</f>
        <v>0</v>
      </c>
      <c r="AX638" s="31">
        <f>IF(MID(E638,5,1)*1=1,$AE$64,$AD$64)</f>
        <v>0.6</v>
      </c>
      <c r="AY638" s="33">
        <f>IF(MID(E638,5,1)*1=2,$AG$64,$AF$64)</f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2</v>
      </c>
      <c r="C639" s="31">
        <v>10</v>
      </c>
      <c r="D639" s="106" t="s">
        <v>2</v>
      </c>
      <c r="E639" s="2" t="s">
        <v>89</v>
      </c>
      <c r="F639" s="2"/>
      <c r="G639" s="2"/>
      <c r="H639" s="33"/>
      <c r="I639" s="173">
        <f>M639/AE639</f>
        <v>855.15317734998075</v>
      </c>
      <c r="J639" s="174">
        <f>AH639/AE639</f>
        <v>34.707673678702669</v>
      </c>
      <c r="K639" s="189">
        <f>RANK(I639,$I$76:$I$999)</f>
        <v>564</v>
      </c>
      <c r="L639" s="190" t="e">
        <f>RANK(I639,$I$76:$I$460)</f>
        <v>#N/A</v>
      </c>
      <c r="M639" s="173">
        <f>SUM(N639:R639)</f>
        <v>6824.9296198522652</v>
      </c>
      <c r="N639" s="177">
        <f>T639*(1+(IF(($AG639+IF($D$62=1,15,0)+IF($F639="백어택",8,0))&gt;100,100,($AG639+IF($D$62=1,15,0)+IF($F639="백어택",8,0)))/100)*(($AI639/100-1)))</f>
        <v>1706.2324049630663</v>
      </c>
      <c r="O639" s="177">
        <f>U639*(1+(IF(($AG639+IF($D$62=1,IF($AS639=15,0,15),0)+$AS639+IF($F639="백어택",8,0))&gt;100,100,($AG639+IF($D$62=1,IF($AS639=15,0,15),0)+$AS639+IF($F639="백어택",8,0)))/100)*(($AI639/100-1)))</f>
        <v>1706.2324049630663</v>
      </c>
      <c r="P639" s="177">
        <f>V639*(1+(IF(($AG639+IF($D$62=1,IF($AS639=15,0,15),0)+$AS639+IF($F639="백어택",8,0))&gt;100,100,($AG639+IF($D$62=1,IF($AS639=15,0,15),0)+$AS639+IF($F639="백어택",8,0)))/100)*(($AI639/100-1)))</f>
        <v>1706.2324049630663</v>
      </c>
      <c r="Q639" s="177">
        <f>W639*(1+(IF(($AG639+IF($D$62=1,IF($AS639=15,0,15),0)+$AS639+IF($F639="백어택",8,0))&gt;100,100,($AG639+IF($D$62=1,IF($AS639=15,0,15),0)+$AS639+IF($F639="백어택",8,0)))/100)*(($AI639/100-1)))</f>
        <v>1706.2324049630663</v>
      </c>
      <c r="R639" s="175"/>
      <c r="S639" s="173">
        <f>SUM(T639:X639)</f>
        <v>4675.3236159970666</v>
      </c>
      <c r="T639" s="177">
        <f>AL639*AV639*AW639*AY639/4</f>
        <v>1168.8309039992666</v>
      </c>
      <c r="U639" s="174">
        <f>T639</f>
        <v>1168.8309039992666</v>
      </c>
      <c r="V639" s="174">
        <f>U639</f>
        <v>1168.8309039992666</v>
      </c>
      <c r="W639" s="174">
        <f>V639</f>
        <v>1168.8309039992666</v>
      </c>
      <c r="X639" s="175"/>
      <c r="Y639" s="173">
        <f>SUM(Z639:AD639)</f>
        <v>10051.945774393693</v>
      </c>
      <c r="Z639" s="174">
        <f>T639*$D$58/100</f>
        <v>2512.9864435984232</v>
      </c>
      <c r="AA639" s="174">
        <f>U639*$D$58/100</f>
        <v>2512.9864435984232</v>
      </c>
      <c r="AB639" s="174">
        <f>V639*$D$58/100</f>
        <v>2512.9864435984232</v>
      </c>
      <c r="AC639" s="174">
        <f>W639*$D$58/100</f>
        <v>2512.9864435984232</v>
      </c>
      <c r="AD639" s="175"/>
      <c r="AE639" s="173">
        <f>AO639*(1-$D$17/100)</f>
        <v>7.980944</v>
      </c>
      <c r="AF639" s="174"/>
      <c r="AG639" s="174">
        <f>IF($D$57&gt;100,100,$D$57)</f>
        <v>25.143699999999999</v>
      </c>
      <c r="AH639" s="174">
        <f>AQ639</f>
        <v>277</v>
      </c>
      <c r="AI639" s="174">
        <f>$D$58+$D$19</f>
        <v>282.85969999999998</v>
      </c>
      <c r="AJ639" s="174">
        <f>10*AY639/12</f>
        <v>0.83333333333333337</v>
      </c>
      <c r="AK639" s="174">
        <f>SUM(AL639:AN639)</f>
        <v>3962.1386576246332</v>
      </c>
      <c r="AL639" s="174">
        <f>(VLOOKUP(C639,$B$36:$AA$39,2,FALSE)+VLOOKUP(C639,$B$40:$AA$43,2,FALSE)*$D$54)*$D$59/100</f>
        <v>3962.1386576246332</v>
      </c>
      <c r="AM639" s="174"/>
      <c r="AN639" s="174"/>
      <c r="AO639" s="176">
        <v>8</v>
      </c>
      <c r="AP639" s="174">
        <v>15</v>
      </c>
      <c r="AQ639" s="175">
        <f>VLOOKUP(C639,$B$45:$AA$48,2,FALSE)</f>
        <v>277</v>
      </c>
      <c r="AR639" s="31">
        <f>IF(LEFT(E639,1)*1=1,$S$52,$R$52)</f>
        <v>0</v>
      </c>
      <c r="AS639" s="2">
        <f>IF(LEFT(E639,1)*1=2,$U$52,$T$52)</f>
        <v>0</v>
      </c>
      <c r="AT639" s="33">
        <f>IF(LEFT(E639,1)*1=3,$W$52,$V$52)</f>
        <v>0</v>
      </c>
      <c r="AU639" s="31">
        <f>IF(MID(E639,3,1)*1=1,$Y$52,$X$52)</f>
        <v>0</v>
      </c>
      <c r="AV639" s="2">
        <f>IF(MID(E639,3,1)*1=2,$AA$52,$Z$52)</f>
        <v>1.18</v>
      </c>
      <c r="AW639" s="33">
        <f>IF(MID(E639,3,1)*1=3,$AC$52,$AB$52)</f>
        <v>1</v>
      </c>
      <c r="AX639" s="31">
        <f>IF(MID(E639,5,1)*1=1,$AE$52,$AD$52)</f>
        <v>0</v>
      </c>
      <c r="AY639" s="33">
        <f>IF(MID(E639,5,1)*1=2,$AG$52,$AF$52)</f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8</v>
      </c>
      <c r="C640" s="31">
        <v>10</v>
      </c>
      <c r="D640" s="106" t="s">
        <v>2</v>
      </c>
      <c r="E640" s="2" t="s">
        <v>117</v>
      </c>
      <c r="F640" s="2"/>
      <c r="G640" s="2"/>
      <c r="H640" s="33"/>
      <c r="I640" s="173">
        <f>M640/AE640</f>
        <v>855.15317734998075</v>
      </c>
      <c r="J640" s="174">
        <f>AH640/AE640</f>
        <v>34.707673678702669</v>
      </c>
      <c r="K640" s="189">
        <f>RANK(I640,$I$76:$I$999)</f>
        <v>564</v>
      </c>
      <c r="L640" s="190" t="e">
        <f>RANK(I640,$I$76:$I$460)</f>
        <v>#N/A</v>
      </c>
      <c r="M640" s="173">
        <f>SUM(N640:R640)</f>
        <v>6824.9296198522652</v>
      </c>
      <c r="N640" s="177">
        <f>T640*(1+(IF(($AG640+IF($D$62=1,15,0)+IF($F640="백어택",8,0))&gt;100,100,($AG640+IF($D$62=1,15,0)+IF($F640="백어택",8,0)))/100)*(($AI640/100-1)))</f>
        <v>1706.2324049630663</v>
      </c>
      <c r="O640" s="177">
        <f>U640*(1+(IF(($AG640+IF($D$62=1,IF($AS640=15,0,15),0)+$AS640+IF($F640="백어택",8,0))&gt;100,100,($AG640+IF($D$62=1,IF($AS640=15,0,15),0)+$AS640+IF($F640="백어택",8,0)))/100)*(($AI640/100-1)))</f>
        <v>1706.2324049630663</v>
      </c>
      <c r="P640" s="177">
        <f>V640*(1+(IF(($AG640+IF($D$62=1,IF($AS640=15,0,15),0)+$AS640+IF($F640="백어택",8,0))&gt;100,100,($AG640+IF($D$62=1,IF($AS640=15,0,15),0)+$AS640+IF($F640="백어택",8,0)))/100)*(($AI640/100-1)))</f>
        <v>1706.2324049630663</v>
      </c>
      <c r="Q640" s="177">
        <f>W640*(1+(IF(($AG640+IF($D$62=1,IF($AS640=15,0,15),0)+$AS640+IF($F640="백어택",8,0))&gt;100,100,($AG640+IF($D$62=1,IF($AS640=15,0,15),0)+$AS640+IF($F640="백어택",8,0)))/100)*(($AI640/100-1)))</f>
        <v>1706.2324049630663</v>
      </c>
      <c r="R640" s="175"/>
      <c r="S640" s="173">
        <f>SUM(T640:X640)</f>
        <v>4675.3236159970666</v>
      </c>
      <c r="T640" s="177">
        <f>AL640*AV640*AW640*AY640/4</f>
        <v>1168.8309039992666</v>
      </c>
      <c r="U640" s="174">
        <f>T640</f>
        <v>1168.8309039992666</v>
      </c>
      <c r="V640" s="174">
        <f>U640</f>
        <v>1168.8309039992666</v>
      </c>
      <c r="W640" s="174">
        <f>V640</f>
        <v>1168.8309039992666</v>
      </c>
      <c r="X640" s="175"/>
      <c r="Y640" s="173">
        <f>SUM(Z640:AD640)</f>
        <v>10051.945774393693</v>
      </c>
      <c r="Z640" s="174">
        <f>T640*$D$58/100</f>
        <v>2512.9864435984232</v>
      </c>
      <c r="AA640" s="174">
        <f>U640*$D$58/100</f>
        <v>2512.9864435984232</v>
      </c>
      <c r="AB640" s="174">
        <f>V640*$D$58/100</f>
        <v>2512.9864435984232</v>
      </c>
      <c r="AC640" s="174">
        <f>W640*$D$58/100</f>
        <v>2512.9864435984232</v>
      </c>
      <c r="AD640" s="175"/>
      <c r="AE640" s="173">
        <f>AO640*(1-$D$17/100)</f>
        <v>7.980944</v>
      </c>
      <c r="AF640" s="174"/>
      <c r="AG640" s="174">
        <f>IF($D$57&gt;100,100,$D$57)</f>
        <v>25.143699999999999</v>
      </c>
      <c r="AH640" s="174">
        <f>AQ640</f>
        <v>277</v>
      </c>
      <c r="AI640" s="174">
        <f>$D$58+$D$19</f>
        <v>282.85969999999998</v>
      </c>
      <c r="AJ640" s="174">
        <f>10*AY640/12</f>
        <v>0.83333333333333337</v>
      </c>
      <c r="AK640" s="174">
        <f>SUM(AL640:AN640)</f>
        <v>3962.1386576246332</v>
      </c>
      <c r="AL640" s="174">
        <f>(VLOOKUP(C640,$B$36:$AA$39,2,FALSE)+VLOOKUP(C640,$B$40:$AA$43,2,FALSE)*$D$54)*$D$59/100</f>
        <v>3962.1386576246332</v>
      </c>
      <c r="AM640" s="174"/>
      <c r="AN640" s="174"/>
      <c r="AO640" s="176">
        <v>8</v>
      </c>
      <c r="AP640" s="174">
        <v>15</v>
      </c>
      <c r="AQ640" s="175">
        <f>VLOOKUP(C640,$B$45:$AA$48,2,FALSE)</f>
        <v>277</v>
      </c>
      <c r="AR640" s="31">
        <f>IF(LEFT(E640,1)*1=1,$S$52,$R$52)</f>
        <v>0</v>
      </c>
      <c r="AS640" s="2">
        <f>IF(LEFT(E640,1)*1=2,$U$52,$T$52)</f>
        <v>0</v>
      </c>
      <c r="AT640" s="33">
        <f>IF(LEFT(E640,1)*1=3,$W$52,$V$52)</f>
        <v>0</v>
      </c>
      <c r="AU640" s="31">
        <f>IF(MID(E640,3,1)*1=1,$Y$52,$X$52)</f>
        <v>0</v>
      </c>
      <c r="AV640" s="2">
        <f>IF(MID(E640,3,1)*1=2,$AA$52,$Z$52)</f>
        <v>1.18</v>
      </c>
      <c r="AW640" s="33">
        <f>IF(MID(E640,3,1)*1=3,$AC$52,$AB$52)</f>
        <v>1</v>
      </c>
      <c r="AX640" s="31">
        <f>IF(MID(E640,5,1)*1=1,$AE$52,$AD$52)</f>
        <v>0</v>
      </c>
      <c r="AY640" s="33">
        <f>IF(MID(E640,5,1)*1=2,$AG$52,$AF$52)</f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11</v>
      </c>
      <c r="C641" s="31">
        <v>10</v>
      </c>
      <c r="D641" s="106" t="s">
        <v>2</v>
      </c>
      <c r="E641" s="2" t="s">
        <v>95</v>
      </c>
      <c r="F641" s="2"/>
      <c r="G641" s="2"/>
      <c r="H641" s="33"/>
      <c r="I641" s="173">
        <f>M641/AE641</f>
        <v>855.15317734998075</v>
      </c>
      <c r="J641" s="174">
        <f>AH641/AE641</f>
        <v>34.707673678702669</v>
      </c>
      <c r="K641" s="189">
        <f>RANK(I641,$I$76:$I$999)</f>
        <v>564</v>
      </c>
      <c r="L641" s="190" t="e">
        <f>RANK(I641,$I$76:$I$460)</f>
        <v>#N/A</v>
      </c>
      <c r="M641" s="173">
        <f>SUM(N641:R641)</f>
        <v>6824.9296198522652</v>
      </c>
      <c r="N641" s="177">
        <f>T641*(1+(IF(($AG641+IF($D$62=1,15,0)+IF($F641="백어택",8,0))&gt;100,100,($AG641+IF($D$62=1,15,0)+IF($F641="백어택",8,0)))/100)*(($AI641/100-1)))</f>
        <v>1706.2324049630663</v>
      </c>
      <c r="O641" s="177">
        <f>U641*(1+(IF(($AG641+IF($D$62=1,IF($AS641=15,0,15),0)+$AS641+IF($F641="백어택",8,0))&gt;100,100,($AG641+IF($D$62=1,IF($AS641=15,0,15),0)+$AS641+IF($F641="백어택",8,0)))/100)*(($AI641/100-1)))</f>
        <v>1706.2324049630663</v>
      </c>
      <c r="P641" s="177">
        <f>V641*(1+(IF(($AG641+IF($D$62=1,IF($AS641=15,0,15),0)+$AS641+IF($F641="백어택",8,0))&gt;100,100,($AG641+IF($D$62=1,IF($AS641=15,0,15),0)+$AS641+IF($F641="백어택",8,0)))/100)*(($AI641/100-1)))</f>
        <v>1706.2324049630663</v>
      </c>
      <c r="Q641" s="177">
        <f>W641*(1+(IF(($AG641+IF($D$62=1,IF($AS641=15,0,15),0)+$AS641+IF($F641="백어택",8,0))&gt;100,100,($AG641+IF($D$62=1,IF($AS641=15,0,15),0)+$AS641+IF($F641="백어택",8,0)))/100)*(($AI641/100-1)))</f>
        <v>1706.2324049630663</v>
      </c>
      <c r="R641" s="175"/>
      <c r="S641" s="173">
        <f>SUM(T641:X641)</f>
        <v>4675.3236159970666</v>
      </c>
      <c r="T641" s="177">
        <f>AL641*AV641*AW641*AY641/4</f>
        <v>1168.8309039992666</v>
      </c>
      <c r="U641" s="174">
        <f>T641</f>
        <v>1168.8309039992666</v>
      </c>
      <c r="V641" s="174">
        <f>U641</f>
        <v>1168.8309039992666</v>
      </c>
      <c r="W641" s="174">
        <f>V641</f>
        <v>1168.8309039992666</v>
      </c>
      <c r="X641" s="175"/>
      <c r="Y641" s="173">
        <f>SUM(Z641:AD641)</f>
        <v>10051.945774393693</v>
      </c>
      <c r="Z641" s="174">
        <f>T641*$D$58/100</f>
        <v>2512.9864435984232</v>
      </c>
      <c r="AA641" s="174">
        <f>U641*$D$58/100</f>
        <v>2512.9864435984232</v>
      </c>
      <c r="AB641" s="174">
        <f>V641*$D$58/100</f>
        <v>2512.9864435984232</v>
      </c>
      <c r="AC641" s="174">
        <f>W641*$D$58/100</f>
        <v>2512.9864435984232</v>
      </c>
      <c r="AD641" s="175"/>
      <c r="AE641" s="173">
        <f>AO641*(1-$D$17/100)</f>
        <v>7.980944</v>
      </c>
      <c r="AF641" s="174"/>
      <c r="AG641" s="174">
        <f>IF($D$57&gt;100,100,$D$57)</f>
        <v>25.143699999999999</v>
      </c>
      <c r="AH641" s="174">
        <f>AQ641</f>
        <v>277</v>
      </c>
      <c r="AI641" s="174">
        <f>$D$58+$D$19</f>
        <v>282.85969999999998</v>
      </c>
      <c r="AJ641" s="174">
        <f>10*AY641/12</f>
        <v>0.83333333333333337</v>
      </c>
      <c r="AK641" s="174">
        <f>SUM(AL641:AN641)</f>
        <v>3962.1386576246332</v>
      </c>
      <c r="AL641" s="174">
        <f>(VLOOKUP(C641,$B$36:$AA$39,2,FALSE)+VLOOKUP(C641,$B$40:$AA$43,2,FALSE)*$D$54)*$D$59/100</f>
        <v>3962.1386576246332</v>
      </c>
      <c r="AM641" s="174"/>
      <c r="AN641" s="174"/>
      <c r="AO641" s="176">
        <v>8</v>
      </c>
      <c r="AP641" s="174">
        <v>15</v>
      </c>
      <c r="AQ641" s="175">
        <f>VLOOKUP(C641,$B$45:$AA$48,2,FALSE)</f>
        <v>277</v>
      </c>
      <c r="AR641" s="31">
        <f>IF(LEFT(E641,1)*1=1,$S$52,$R$52)</f>
        <v>0</v>
      </c>
      <c r="AS641" s="2">
        <f>IF(LEFT(E641,1)*1=2,$U$52,$T$52)</f>
        <v>0</v>
      </c>
      <c r="AT641" s="33">
        <f>IF(LEFT(E641,1)*1=3,$W$52,$V$52)</f>
        <v>0</v>
      </c>
      <c r="AU641" s="31">
        <f>IF(MID(E641,3,1)*1=1,$Y$52,$X$52)</f>
        <v>0</v>
      </c>
      <c r="AV641" s="2">
        <f>IF(MID(E641,3,1)*1=2,$AA$52,$Z$52)</f>
        <v>1.18</v>
      </c>
      <c r="AW641" s="33">
        <f>IF(MID(E641,3,1)*1=3,$AC$52,$AB$52)</f>
        <v>1</v>
      </c>
      <c r="AX641" s="31">
        <f>IF(MID(E641,5,1)*1=1,$AE$52,$AD$52)</f>
        <v>0</v>
      </c>
      <c r="AY641" s="33">
        <f>IF(MID(E641,5,1)*1=2,$AG$52,$AF$52)</f>
        <v>1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17</v>
      </c>
      <c r="C642" s="31">
        <v>10</v>
      </c>
      <c r="D642" s="106" t="s">
        <v>2</v>
      </c>
      <c r="E642" s="2" t="s">
        <v>132</v>
      </c>
      <c r="F642" s="2"/>
      <c r="G642" s="2"/>
      <c r="H642" s="33"/>
      <c r="I642" s="173">
        <f>M642/AE642</f>
        <v>855.15317734998075</v>
      </c>
      <c r="J642" s="174">
        <f>AH642/AE642</f>
        <v>34.707673678702669</v>
      </c>
      <c r="K642" s="189">
        <f>RANK(I642,$I$76:$I$999)</f>
        <v>564</v>
      </c>
      <c r="L642" s="190" t="e">
        <f>RANK(I642,$I$76:$I$460)</f>
        <v>#N/A</v>
      </c>
      <c r="M642" s="173">
        <f>SUM(N642:R642)</f>
        <v>6824.9296198522652</v>
      </c>
      <c r="N642" s="177">
        <f>T642*(1+(IF(($AG642+IF($D$62=1,15,0)+IF($F642="백어택",8,0))&gt;100,100,($AG642+IF($D$62=1,15,0)+IF($F642="백어택",8,0)))/100)*(($AI642/100-1)))</f>
        <v>1706.2324049630663</v>
      </c>
      <c r="O642" s="177">
        <f>U642*(1+(IF(($AG642+IF($D$62=1,IF($AS642=15,0,15),0)+$AS642+IF($F642="백어택",8,0))&gt;100,100,($AG642+IF($D$62=1,IF($AS642=15,0,15),0)+$AS642+IF($F642="백어택",8,0)))/100)*(($AI642/100-1)))</f>
        <v>1706.2324049630663</v>
      </c>
      <c r="P642" s="177">
        <f>V642*(1+(IF(($AG642+IF($D$62=1,IF($AS642=15,0,15),0)+$AS642+IF($F642="백어택",8,0))&gt;100,100,($AG642+IF($D$62=1,IF($AS642=15,0,15),0)+$AS642+IF($F642="백어택",8,0)))/100)*(($AI642/100-1)))</f>
        <v>1706.2324049630663</v>
      </c>
      <c r="Q642" s="177">
        <f>W642*(1+(IF(($AG642+IF($D$62=1,IF($AS642=15,0,15),0)+$AS642+IF($F642="백어택",8,0))&gt;100,100,($AG642+IF($D$62=1,IF($AS642=15,0,15),0)+$AS642+IF($F642="백어택",8,0)))/100)*(($AI642/100-1)))</f>
        <v>1706.2324049630663</v>
      </c>
      <c r="R642" s="175"/>
      <c r="S642" s="173">
        <f>SUM(T642:X642)</f>
        <v>4675.3236159970666</v>
      </c>
      <c r="T642" s="177">
        <f>AL642*AV642*AW642*AY642/4</f>
        <v>1168.8309039992666</v>
      </c>
      <c r="U642" s="174">
        <f>T642</f>
        <v>1168.8309039992666</v>
      </c>
      <c r="V642" s="174">
        <f>U642</f>
        <v>1168.8309039992666</v>
      </c>
      <c r="W642" s="174">
        <f>V642</f>
        <v>1168.8309039992666</v>
      </c>
      <c r="X642" s="175"/>
      <c r="Y642" s="173">
        <f>SUM(Z642:AD642)</f>
        <v>10051.945774393693</v>
      </c>
      <c r="Z642" s="174">
        <f>T642*$D$58/100</f>
        <v>2512.9864435984232</v>
      </c>
      <c r="AA642" s="174">
        <f>U642*$D$58/100</f>
        <v>2512.9864435984232</v>
      </c>
      <c r="AB642" s="174">
        <f>V642*$D$58/100</f>
        <v>2512.9864435984232</v>
      </c>
      <c r="AC642" s="174">
        <f>W642*$D$58/100</f>
        <v>2512.9864435984232</v>
      </c>
      <c r="AD642" s="175"/>
      <c r="AE642" s="173">
        <f>AO642*(1-$D$17/100)</f>
        <v>7.980944</v>
      </c>
      <c r="AF642" s="174"/>
      <c r="AG642" s="174">
        <f>IF($D$57&gt;100,100,$D$57)</f>
        <v>25.143699999999999</v>
      </c>
      <c r="AH642" s="174">
        <f>AQ642</f>
        <v>277</v>
      </c>
      <c r="AI642" s="174">
        <f>$D$58+$D$19</f>
        <v>282.85969999999998</v>
      </c>
      <c r="AJ642" s="174">
        <f>10*AY642/12</f>
        <v>0.83333333333333337</v>
      </c>
      <c r="AK642" s="174">
        <f>SUM(AL642:AN642)</f>
        <v>3962.1386576246332</v>
      </c>
      <c r="AL642" s="174">
        <f>(VLOOKUP(C642,$B$36:$AA$39,2,FALSE)+VLOOKUP(C642,$B$40:$AA$43,2,FALSE)*$D$54)*$D$59/100</f>
        <v>3962.1386576246332</v>
      </c>
      <c r="AM642" s="174"/>
      <c r="AN642" s="174"/>
      <c r="AO642" s="176">
        <v>8</v>
      </c>
      <c r="AP642" s="174">
        <v>15</v>
      </c>
      <c r="AQ642" s="175">
        <f>VLOOKUP(C642,$B$45:$AA$48,2,FALSE)</f>
        <v>277</v>
      </c>
      <c r="AR642" s="31">
        <f>IF(LEFT(E642,1)*1=1,$S$52,$R$52)</f>
        <v>0</v>
      </c>
      <c r="AS642" s="2">
        <f>IF(LEFT(E642,1)*1=2,$U$52,$T$52)</f>
        <v>0</v>
      </c>
      <c r="AT642" s="33">
        <f>IF(LEFT(E642,1)*1=3,$W$52,$V$52)</f>
        <v>0</v>
      </c>
      <c r="AU642" s="31">
        <f>IF(MID(E642,3,1)*1=1,$Y$52,$X$52)</f>
        <v>0</v>
      </c>
      <c r="AV642" s="2">
        <f>IF(MID(E642,3,1)*1=2,$AA$52,$Z$52)</f>
        <v>1.18</v>
      </c>
      <c r="AW642" s="33">
        <f>IF(MID(E642,3,1)*1=3,$AC$52,$AB$52)</f>
        <v>1</v>
      </c>
      <c r="AX642" s="31">
        <f>IF(MID(E642,5,1)*1=1,$AE$52,$AD$52)</f>
        <v>0</v>
      </c>
      <c r="AY642" s="33">
        <f>IF(MID(E642,5,1)*1=2,$AG$52,$AF$52)</f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522</v>
      </c>
      <c r="C643" s="31">
        <v>7</v>
      </c>
      <c r="D643" s="111" t="s">
        <v>14</v>
      </c>
      <c r="E643" s="2" t="s">
        <v>67</v>
      </c>
      <c r="F643" s="1"/>
      <c r="G643" s="1"/>
      <c r="H643" s="33" t="s">
        <v>81</v>
      </c>
      <c r="I643" s="173">
        <f>M643/AE643</f>
        <v>847.57434629536544</v>
      </c>
      <c r="J643" s="174">
        <f>AH643/AE643</f>
        <v>16.4648027309639</v>
      </c>
      <c r="K643" s="189">
        <f>RANK(I643,$I$76:$I$999)</f>
        <v>568</v>
      </c>
      <c r="L643" s="190">
        <f>RANK(I643,$I$461:$I$888)</f>
        <v>183</v>
      </c>
      <c r="M643" s="173">
        <f>SUM(N643:R643)</f>
        <v>23576.902617438864</v>
      </c>
      <c r="N643" s="174">
        <f>T643*(1+(IF((AG643+IF($D$62=1,15,0)+IF(F643="백어택",8,0))&gt;100,100,AG643+IF($D$62=1,15,0)+IF(F643="백어택",8,0))/100)*(AI643/100-1))</f>
        <v>7073.4352438829437</v>
      </c>
      <c r="O643" s="174">
        <f>U643*(1+((IF((AG643+IF($D$62=1,15,0)+IF(F643="백어택",8,0))&gt;100,100,AG643+IF($D$62=1,15,0)+IF(F643="백어택",8,0))/100)*(AI643/100-1)))</f>
        <v>7073.4352438829437</v>
      </c>
      <c r="P643" s="174">
        <f>V643*(1+(IF((AG643+IF($D$62=1,15,0)+IF(F643="백어택",8,0))&gt;100,100,AG643+IF($D$62=1,15,0)+IF(F643="백어택",8,0))/100)*(AI643/100-1))</f>
        <v>9430.032129672978</v>
      </c>
      <c r="Q643" s="174">
        <f>W643*(1+(IF((AG643+IF($D$62=1,15,0)+IF(F643="백어택",8,0))&gt;100,100,AG643+IF($D$62=1,15,0)+IF(F643="백어택",8,0))/100)*(AI643/100-1))</f>
        <v>0</v>
      </c>
      <c r="R643" s="175"/>
      <c r="S643" s="173">
        <f>SUM(T643:X643)</f>
        <v>18288.683226386875</v>
      </c>
      <c r="T643" s="174">
        <f>AL643*IF(H643="근접",AR643,1)*AU643*AY643*IF(F643="백어택",1.2,1)</f>
        <v>5486.8876797264566</v>
      </c>
      <c r="U643" s="174">
        <f>AM643*IF(H643="근접",AR643,1)*AU643*AY643*IF(F643="백어택",1.2,1)</f>
        <v>5486.8876797264566</v>
      </c>
      <c r="V643" s="174">
        <f>AN643*IF(H643="근접",AR643,1)*AU643*AY643*IF(F643="백어택",1.2,1)</f>
        <v>7314.9078669339624</v>
      </c>
      <c r="W643" s="174">
        <f>(AL643+AM643+AN643)*IF(H643="근접",AR643,1)*AU643*IF(AX643=1,0,0.6)*IF(F643="백어택",1.2,1)</f>
        <v>0</v>
      </c>
      <c r="X643" s="175"/>
      <c r="Y643" s="173">
        <f>SUM(Z643:AD643)</f>
        <v>39320.668936731781</v>
      </c>
      <c r="Z643" s="174">
        <f>T643*AI643/100</f>
        <v>11796.80851141188</v>
      </c>
      <c r="AA643" s="174">
        <f>U643*AI643/100</f>
        <v>11796.80851141188</v>
      </c>
      <c r="AB643" s="174">
        <f>V643*AI643/100</f>
        <v>15727.051913908019</v>
      </c>
      <c r="AC643" s="174">
        <f>W643*AI643/100</f>
        <v>0</v>
      </c>
      <c r="AD643" s="175"/>
      <c r="AE643" s="173">
        <f>AO643*(1-$D$20/100)*(1-$D$17/100)-AW643</f>
        <v>27.816913903176005</v>
      </c>
      <c r="AF643" s="174">
        <f>AP643</f>
        <v>36</v>
      </c>
      <c r="AG643" s="174">
        <f>IF($D$57&gt;100,100,$D$57)</f>
        <v>25.143699999999999</v>
      </c>
      <c r="AH643" s="174">
        <f>AQ643*AS643</f>
        <v>458</v>
      </c>
      <c r="AI643" s="174">
        <f>$D$58</f>
        <v>215</v>
      </c>
      <c r="AJ643" s="174">
        <f>10/3</f>
        <v>3.3333333333333335</v>
      </c>
      <c r="AK643" s="174">
        <f>SUM(AL643:AN643)</f>
        <v>18288.683226386875</v>
      </c>
      <c r="AL643" s="174">
        <f>(IF(H643="근접",$D$61*(VLOOKUP(C643,$B$36:$AG$39,19,FALSE)+VLOOKUP(C643,$B$40:$AG$43,19,FALSE)*$D$54),$D$60*(VLOOKUP(C643,$B$36:$AG$39,19,FALSE)+VLOOKUP(C643,$B$40:$AG$43,19,FALSE)*$D$54)))*$D$59/100</f>
        <v>5486.8876797264566</v>
      </c>
      <c r="AM643" s="174">
        <f>(IF(H643="근접",$D$61*(VLOOKUP(C643,$B$36:$AG$39,20,FALSE)+VLOOKUP(C643,$B$40:$AG$43,20,FALSE)*$D$54),$D$60*(VLOOKUP(C643,$B$36:$AG$39,20,FALSE)+VLOOKUP(C643,$B$40:$AG$43,20,FALSE)*$D$54)))*$D$59/100</f>
        <v>5486.8876797264566</v>
      </c>
      <c r="AN643" s="174">
        <f>(IF(H643="근접",$D$61*(VLOOKUP(C643,$B$36:$AG$39,21,FALSE)+VLOOKUP(C643,$B$40:$AG$43,21,FALSE)*$D$54),$D$60*(VLOOKUP(C643,$B$36:$AG$39,21,FALSE)+VLOOKUP(C643,$B$40:$AG$43,21,FALSE)*$D$54)))*$D$59/100</f>
        <v>7314.9078669339624</v>
      </c>
      <c r="AO643" s="176">
        <v>36</v>
      </c>
      <c r="AP643" s="174">
        <v>36</v>
      </c>
      <c r="AQ643" s="175">
        <f>VLOOKUP(C643,$B$45:$AA$48,19,FALSE)</f>
        <v>458</v>
      </c>
      <c r="AR643" s="31">
        <f>IF(LEFT(E643,1)*1=1,$S$64,$R$64)</f>
        <v>1</v>
      </c>
      <c r="AS643" s="2">
        <f>IF(LEFT(E643,1)*1=2,$U$64,$T$64)</f>
        <v>1</v>
      </c>
      <c r="AT643" s="33">
        <f>IF(LEFT(E643,1)*1=3,$W$64,$V$64)</f>
        <v>0</v>
      </c>
      <c r="AU643" s="31">
        <f>IF(MID(E643,3,1)*1=1,$Y$64,$X$64)</f>
        <v>1</v>
      </c>
      <c r="AV643" s="2">
        <f>IF(MID(E643,3,1)*1=2,$AA$64,$Z$64)</f>
        <v>0</v>
      </c>
      <c r="AW643" s="33">
        <f>IF(MID(E643,3,1)*1=3,$AC$64,$AB$64)</f>
        <v>0</v>
      </c>
      <c r="AX643" s="31">
        <f>IF(MID(E643,5,1)*1=1,$AE$64,$AD$64)</f>
        <v>1</v>
      </c>
      <c r="AY643" s="33">
        <f>IF(MID(E643,5,1)*1=2,$AG$64,$AF$64)</f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528</v>
      </c>
      <c r="C644" s="31">
        <v>7</v>
      </c>
      <c r="D644" s="111" t="s">
        <v>14</v>
      </c>
      <c r="E644" s="2" t="s">
        <v>79</v>
      </c>
      <c r="F644" s="2"/>
      <c r="G644" s="2"/>
      <c r="H644" s="33" t="s">
        <v>81</v>
      </c>
      <c r="I644" s="173">
        <f>M644/AE644</f>
        <v>847.57434629536544</v>
      </c>
      <c r="J644" s="174">
        <f>AH644/AE644</f>
        <v>8.2324013654819499</v>
      </c>
      <c r="K644" s="189">
        <f>RANK(I644,$I$76:$I$999)</f>
        <v>568</v>
      </c>
      <c r="L644" s="190">
        <f>RANK(I644,$I$461:$I$888)</f>
        <v>183</v>
      </c>
      <c r="M644" s="173">
        <f>SUM(N644:R644)</f>
        <v>23576.902617438864</v>
      </c>
      <c r="N644" s="174">
        <f>T644*(1+(IF((AG644+IF($D$62=1,15,0)+IF(F644="백어택",8,0))&gt;100,100,AG644+IF($D$62=1,15,0)+IF(F644="백어택",8,0))/100)*(AI644/100-1))</f>
        <v>7073.4352438829437</v>
      </c>
      <c r="O644" s="174">
        <f>U644*(1+((IF((AG644+IF($D$62=1,15,0)+IF(F644="백어택",8,0))&gt;100,100,AG644+IF($D$62=1,15,0)+IF(F644="백어택",8,0))/100)*(AI644/100-1)))</f>
        <v>7073.4352438829437</v>
      </c>
      <c r="P644" s="174">
        <f>V644*(1+(IF((AG644+IF($D$62=1,15,0)+IF(F644="백어택",8,0))&gt;100,100,AG644+IF($D$62=1,15,0)+IF(F644="백어택",8,0))/100)*(AI644/100-1))</f>
        <v>9430.032129672978</v>
      </c>
      <c r="Q644" s="174">
        <f>W644*(1+(IF((AG644+IF($D$62=1,15,0)+IF(F644="백어택",8,0))&gt;100,100,AG644+IF($D$62=1,15,0)+IF(F644="백어택",8,0))/100)*(AI644/100-1))</f>
        <v>0</v>
      </c>
      <c r="R644" s="175"/>
      <c r="S644" s="173">
        <f>SUM(T644:X644)</f>
        <v>18288.683226386875</v>
      </c>
      <c r="T644" s="174">
        <f>AL644*IF(H644="근접",AR644,1)*AU644*AY644*IF(F644="백어택",1.2,1)</f>
        <v>5486.8876797264566</v>
      </c>
      <c r="U644" s="174">
        <f>AM644*IF(H644="근접",AR644,1)*AU644*AY644*IF(F644="백어택",1.2,1)</f>
        <v>5486.8876797264566</v>
      </c>
      <c r="V644" s="174">
        <f>AN644*IF(H644="근접",AR644,1)*AU644*AY644*IF(F644="백어택",1.2,1)</f>
        <v>7314.9078669339624</v>
      </c>
      <c r="W644" s="174">
        <f>(AL644+AM644+AN644)*IF(H644="근접",AR644,1)*AU644*IF(AX644=1,0,0.6)*IF(F644="백어택",1.2,1)</f>
        <v>0</v>
      </c>
      <c r="X644" s="175"/>
      <c r="Y644" s="173">
        <f>SUM(Z644:AD644)</f>
        <v>39320.668936731781</v>
      </c>
      <c r="Z644" s="174">
        <f>T644*AI644/100</f>
        <v>11796.80851141188</v>
      </c>
      <c r="AA644" s="174">
        <f>U644*AI644/100</f>
        <v>11796.80851141188</v>
      </c>
      <c r="AB644" s="174">
        <f>V644*AI644/100</f>
        <v>15727.051913908019</v>
      </c>
      <c r="AC644" s="174">
        <f>W644*AI644/100</f>
        <v>0</v>
      </c>
      <c r="AD644" s="175"/>
      <c r="AE644" s="173">
        <f>AO644*(1-$D$20/100)*(1-$D$17/100)-AW644</f>
        <v>27.816913903176005</v>
      </c>
      <c r="AF644" s="174">
        <f>AP644</f>
        <v>36</v>
      </c>
      <c r="AG644" s="174">
        <f>IF($D$57&gt;100,100,$D$57)</f>
        <v>25.143699999999999</v>
      </c>
      <c r="AH644" s="174">
        <f>AQ644*AS644</f>
        <v>229</v>
      </c>
      <c r="AI644" s="174">
        <f>$D$58</f>
        <v>215</v>
      </c>
      <c r="AJ644" s="174">
        <f>10/3</f>
        <v>3.3333333333333335</v>
      </c>
      <c r="AK644" s="174">
        <f>SUM(AL644:AN644)</f>
        <v>18288.683226386875</v>
      </c>
      <c r="AL644" s="174">
        <f>(IF(H644="근접",$D$61*(VLOOKUP(C644,$B$36:$AG$39,19,FALSE)+VLOOKUP(C644,$B$40:$AG$43,19,FALSE)*$D$54),$D$60*(VLOOKUP(C644,$B$36:$AG$39,19,FALSE)+VLOOKUP(C644,$B$40:$AG$43,19,FALSE)*$D$54)))*$D$59/100</f>
        <v>5486.8876797264566</v>
      </c>
      <c r="AM644" s="174">
        <f>(IF(H644="근접",$D$61*(VLOOKUP(C644,$B$36:$AG$39,20,FALSE)+VLOOKUP(C644,$B$40:$AG$43,20,FALSE)*$D$54),$D$60*(VLOOKUP(C644,$B$36:$AG$39,20,FALSE)+VLOOKUP(C644,$B$40:$AG$43,20,FALSE)*$D$54)))*$D$59/100</f>
        <v>5486.8876797264566</v>
      </c>
      <c r="AN644" s="174">
        <f>(IF(H644="근접",$D$61*(VLOOKUP(C644,$B$36:$AG$39,21,FALSE)+VLOOKUP(C644,$B$40:$AG$43,21,FALSE)*$D$54),$D$60*(VLOOKUP(C644,$B$36:$AG$39,21,FALSE)+VLOOKUP(C644,$B$40:$AG$43,21,FALSE)*$D$54)))*$D$59/100</f>
        <v>7314.9078669339624</v>
      </c>
      <c r="AO644" s="176">
        <v>36</v>
      </c>
      <c r="AP644" s="174">
        <v>36</v>
      </c>
      <c r="AQ644" s="175">
        <f>VLOOKUP(C644,$B$45:$AA$48,19,FALSE)</f>
        <v>458</v>
      </c>
      <c r="AR644" s="31">
        <f>IF(LEFT(E644,1)*1=1,$S$64,$R$64)</f>
        <v>1</v>
      </c>
      <c r="AS644" s="2">
        <f>IF(LEFT(E644,1)*1=2,$U$64,$T$64)</f>
        <v>0.5</v>
      </c>
      <c r="AT644" s="33">
        <f>IF(LEFT(E644,1)*1=3,$W$64,$V$64)</f>
        <v>0</v>
      </c>
      <c r="AU644" s="31">
        <f>IF(MID(E644,3,1)*1=1,$Y$64,$X$64)</f>
        <v>1</v>
      </c>
      <c r="AV644" s="2">
        <f>IF(MID(E644,3,1)*1=2,$AA$64,$Z$64)</f>
        <v>0</v>
      </c>
      <c r="AW644" s="33">
        <f>IF(MID(E644,3,1)*1=3,$AC$64,$AB$64)</f>
        <v>0</v>
      </c>
      <c r="AX644" s="31">
        <f>IF(MID(E644,5,1)*1=1,$AE$64,$AD$64)</f>
        <v>1</v>
      </c>
      <c r="AY644" s="33">
        <f>IF(MID(E644,5,1)*1=2,$AG$64,$AF$64)</f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20</v>
      </c>
      <c r="C645" s="31">
        <v>7</v>
      </c>
      <c r="D645" s="106" t="s">
        <v>2</v>
      </c>
      <c r="E645" s="2" t="s">
        <v>89</v>
      </c>
      <c r="F645" s="2"/>
      <c r="G645" s="2"/>
      <c r="H645" s="33"/>
      <c r="I645" s="173">
        <f>M645/AE645</f>
        <v>846.08826656509893</v>
      </c>
      <c r="J645" s="174">
        <f>AH645/AE645</f>
        <v>24.18260296025132</v>
      </c>
      <c r="K645" s="189">
        <f>RANK(I645,$I$76:$I$999)</f>
        <v>570</v>
      </c>
      <c r="L645" s="190" t="e">
        <f>RANK(I645,$I$76:$I$460)</f>
        <v>#N/A</v>
      </c>
      <c r="M645" s="173">
        <f>SUM(N645:R645)</f>
        <v>6752.583074513127</v>
      </c>
      <c r="N645" s="177">
        <f>T645*(1+(IF(($AG645+IF($D$62=1,15,0)+IF($F645="백어택",8,0))&gt;100,100,($AG645+IF($D$62=1,15,0)+IF($F645="백어택",8,0)))/100)*(($AI645/100-1)))</f>
        <v>1688.1457686282818</v>
      </c>
      <c r="O645" s="177">
        <f>U645*(1+(IF(($AG645+IF($D$62=1,IF($AS645=15,0,15),0)+$AS645+IF($F645="백어택",8,0))&gt;100,100,($AG645+IF($D$62=1,IF($AS645=15,0,15),0)+$AS645+IF($F645="백어택",8,0)))/100)*(($AI645/100-1)))</f>
        <v>1688.1457686282818</v>
      </c>
      <c r="P645" s="177">
        <f>V645*(1+(IF(($AG645+IF($D$62=1,IF($AS645=15,0,15),0)+$AS645+IF($F645="백어택",8,0))&gt;100,100,($AG645+IF($D$62=1,IF($AS645=15,0,15),0)+$AS645+IF($F645="백어택",8,0)))/100)*(($AI645/100-1)))</f>
        <v>1688.1457686282818</v>
      </c>
      <c r="Q645" s="177">
        <f>W645*(1+(IF(($AG645+IF($D$62=1,IF($AS645=15,0,15),0)+$AS645+IF($F645="백어택",8,0))&gt;100,100,($AG645+IF($D$62=1,IF($AS645=15,0,15),0)+$AS645+IF($F645="백어택",8,0)))/100)*(($AI645/100-1)))</f>
        <v>1688.1457686282818</v>
      </c>
      <c r="R645" s="175"/>
      <c r="S645" s="173">
        <f>SUM(T645:X645)</f>
        <v>4625.7636159970671</v>
      </c>
      <c r="T645" s="177">
        <f>AL645*AV645*AW645*AY645/4</f>
        <v>1156.4409039992668</v>
      </c>
      <c r="U645" s="174">
        <f>T645</f>
        <v>1156.4409039992668</v>
      </c>
      <c r="V645" s="174">
        <f>U645</f>
        <v>1156.4409039992668</v>
      </c>
      <c r="W645" s="174">
        <f>V645</f>
        <v>1156.4409039992668</v>
      </c>
      <c r="X645" s="175"/>
      <c r="Y645" s="173">
        <f>SUM(Z645:AD645)</f>
        <v>9945.3917743936945</v>
      </c>
      <c r="Z645" s="174">
        <f>T645*$D$58/100</f>
        <v>2486.3479435984236</v>
      </c>
      <c r="AA645" s="174">
        <f>U645*$D$58/100</f>
        <v>2486.3479435984236</v>
      </c>
      <c r="AB645" s="174">
        <f>V645*$D$58/100</f>
        <v>2486.3479435984236</v>
      </c>
      <c r="AC645" s="174">
        <f>W645*$D$58/100</f>
        <v>2486.3479435984236</v>
      </c>
      <c r="AD645" s="175"/>
      <c r="AE645" s="173">
        <f>AO645*(1-$D$17/100)</f>
        <v>7.980944</v>
      </c>
      <c r="AF645" s="174"/>
      <c r="AG645" s="174">
        <f>IF($D$57&gt;100,100,$D$57)</f>
        <v>25.143699999999999</v>
      </c>
      <c r="AH645" s="174">
        <f>AQ645</f>
        <v>193</v>
      </c>
      <c r="AI645" s="174">
        <f>$D$58+$D$19</f>
        <v>282.85969999999998</v>
      </c>
      <c r="AJ645" s="174">
        <f>10*AY645/12</f>
        <v>0.83333333333333337</v>
      </c>
      <c r="AK645" s="174">
        <f>SUM(AL645:AN645)</f>
        <v>3920.1386576246332</v>
      </c>
      <c r="AL645" s="174">
        <f>(VLOOKUP(C645,$B$36:$AA$39,2,FALSE)+VLOOKUP(C645,$B$40:$AA$43,2,FALSE)*$D$54)*$D$59/100</f>
        <v>3920.1386576246332</v>
      </c>
      <c r="AM645" s="174"/>
      <c r="AN645" s="174"/>
      <c r="AO645" s="176">
        <v>8</v>
      </c>
      <c r="AP645" s="174">
        <v>15</v>
      </c>
      <c r="AQ645" s="175">
        <f>VLOOKUP(C645,$B$45:$AA$48,2,FALSE)</f>
        <v>193</v>
      </c>
      <c r="AR645" s="31">
        <f>IF(LEFT(E645,1)*1=1,$S$52,$R$52)</f>
        <v>0</v>
      </c>
      <c r="AS645" s="2">
        <f>IF(LEFT(E645,1)*1=2,$U$52,$T$52)</f>
        <v>0</v>
      </c>
      <c r="AT645" s="33">
        <f>IF(LEFT(E645,1)*1=3,$W$52,$V$52)</f>
        <v>0</v>
      </c>
      <c r="AU645" s="31">
        <f>IF(MID(E645,3,1)*1=1,$Y$52,$X$52)</f>
        <v>0</v>
      </c>
      <c r="AV645" s="2">
        <f>IF(MID(E645,3,1)*1=2,$AA$52,$Z$52)</f>
        <v>1.18</v>
      </c>
      <c r="AW645" s="33">
        <f>IF(MID(E645,3,1)*1=3,$AC$52,$AB$52)</f>
        <v>1</v>
      </c>
      <c r="AX645" s="31">
        <f>IF(MID(E645,5,1)*1=1,$AE$52,$AD$52)</f>
        <v>0</v>
      </c>
      <c r="AY645" s="33">
        <f>IF(MID(E645,5,1)*1=2,$AG$52,$AF$52)</f>
        <v>1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26</v>
      </c>
      <c r="C646" s="31">
        <v>7</v>
      </c>
      <c r="D646" s="106" t="s">
        <v>2</v>
      </c>
      <c r="E646" s="2" t="s">
        <v>117</v>
      </c>
      <c r="F646" s="2"/>
      <c r="G646" s="2"/>
      <c r="H646" s="33"/>
      <c r="I646" s="173">
        <f>M646/AE646</f>
        <v>846.08826656509893</v>
      </c>
      <c r="J646" s="174">
        <f>AH646/AE646</f>
        <v>24.18260296025132</v>
      </c>
      <c r="K646" s="189">
        <f>RANK(I646,$I$76:$I$999)</f>
        <v>570</v>
      </c>
      <c r="L646" s="190" t="e">
        <f>RANK(I646,$I$76:$I$460)</f>
        <v>#N/A</v>
      </c>
      <c r="M646" s="173">
        <f>SUM(N646:R646)</f>
        <v>6752.583074513127</v>
      </c>
      <c r="N646" s="177">
        <f>T646*(1+(IF(($AG646+IF($D$62=1,15,0)+IF($F646="백어택",8,0))&gt;100,100,($AG646+IF($D$62=1,15,0)+IF($F646="백어택",8,0)))/100)*(($AI646/100-1)))</f>
        <v>1688.1457686282818</v>
      </c>
      <c r="O646" s="177">
        <f>U646*(1+(IF(($AG646+IF($D$62=1,IF($AS646=15,0,15),0)+$AS646+IF($F646="백어택",8,0))&gt;100,100,($AG646+IF($D$62=1,IF($AS646=15,0,15),0)+$AS646+IF($F646="백어택",8,0)))/100)*(($AI646/100-1)))</f>
        <v>1688.1457686282818</v>
      </c>
      <c r="P646" s="177">
        <f>V646*(1+(IF(($AG646+IF($D$62=1,IF($AS646=15,0,15),0)+$AS646+IF($F646="백어택",8,0))&gt;100,100,($AG646+IF($D$62=1,IF($AS646=15,0,15),0)+$AS646+IF($F646="백어택",8,0)))/100)*(($AI646/100-1)))</f>
        <v>1688.1457686282818</v>
      </c>
      <c r="Q646" s="177">
        <f>W646*(1+(IF(($AG646+IF($D$62=1,IF($AS646=15,0,15),0)+$AS646+IF($F646="백어택",8,0))&gt;100,100,($AG646+IF($D$62=1,IF($AS646=15,0,15),0)+$AS646+IF($F646="백어택",8,0)))/100)*(($AI646/100-1)))</f>
        <v>1688.1457686282818</v>
      </c>
      <c r="R646" s="175"/>
      <c r="S646" s="173">
        <f>SUM(T646:X646)</f>
        <v>4625.7636159970671</v>
      </c>
      <c r="T646" s="177">
        <f>AL646*AV646*AW646*AY646/4</f>
        <v>1156.4409039992668</v>
      </c>
      <c r="U646" s="174">
        <f>T646</f>
        <v>1156.4409039992668</v>
      </c>
      <c r="V646" s="174">
        <f>U646</f>
        <v>1156.4409039992668</v>
      </c>
      <c r="W646" s="174">
        <f>V646</f>
        <v>1156.4409039992668</v>
      </c>
      <c r="X646" s="175"/>
      <c r="Y646" s="173">
        <f>SUM(Z646:AD646)</f>
        <v>9945.3917743936945</v>
      </c>
      <c r="Z646" s="174">
        <f>T646*$D$58/100</f>
        <v>2486.3479435984236</v>
      </c>
      <c r="AA646" s="174">
        <f>U646*$D$58/100</f>
        <v>2486.3479435984236</v>
      </c>
      <c r="AB646" s="174">
        <f>V646*$D$58/100</f>
        <v>2486.3479435984236</v>
      </c>
      <c r="AC646" s="174">
        <f>W646*$D$58/100</f>
        <v>2486.3479435984236</v>
      </c>
      <c r="AD646" s="175"/>
      <c r="AE646" s="173">
        <f>AO646*(1-$D$17/100)</f>
        <v>7.980944</v>
      </c>
      <c r="AF646" s="174"/>
      <c r="AG646" s="174">
        <f>IF($D$57&gt;100,100,$D$57)</f>
        <v>25.143699999999999</v>
      </c>
      <c r="AH646" s="174">
        <f>AQ646</f>
        <v>193</v>
      </c>
      <c r="AI646" s="174">
        <f>$D$58+$D$19</f>
        <v>282.85969999999998</v>
      </c>
      <c r="AJ646" s="174">
        <f>10*AY646/12</f>
        <v>0.83333333333333337</v>
      </c>
      <c r="AK646" s="174">
        <f>SUM(AL646:AN646)</f>
        <v>3920.1386576246332</v>
      </c>
      <c r="AL646" s="174">
        <f>(VLOOKUP(C646,$B$36:$AA$39,2,FALSE)+VLOOKUP(C646,$B$40:$AA$43,2,FALSE)*$D$54)*$D$59/100</f>
        <v>3920.1386576246332</v>
      </c>
      <c r="AM646" s="174"/>
      <c r="AN646" s="174"/>
      <c r="AO646" s="176">
        <v>8</v>
      </c>
      <c r="AP646" s="174">
        <v>15</v>
      </c>
      <c r="AQ646" s="175">
        <f>VLOOKUP(C646,$B$45:$AA$48,2,FALSE)</f>
        <v>193</v>
      </c>
      <c r="AR646" s="31">
        <f>IF(LEFT(E646,1)*1=1,$S$52,$R$52)</f>
        <v>0</v>
      </c>
      <c r="AS646" s="2">
        <f>IF(LEFT(E646,1)*1=2,$U$52,$T$52)</f>
        <v>0</v>
      </c>
      <c r="AT646" s="33">
        <f>IF(LEFT(E646,1)*1=3,$W$52,$V$52)</f>
        <v>0</v>
      </c>
      <c r="AU646" s="31">
        <f>IF(MID(E646,3,1)*1=1,$Y$52,$X$52)</f>
        <v>0</v>
      </c>
      <c r="AV646" s="2">
        <f>IF(MID(E646,3,1)*1=2,$AA$52,$Z$52)</f>
        <v>1.18</v>
      </c>
      <c r="AW646" s="33">
        <f>IF(MID(E646,3,1)*1=3,$AC$52,$AB$52)</f>
        <v>1</v>
      </c>
      <c r="AX646" s="31">
        <f>IF(MID(E646,5,1)*1=1,$AE$52,$AD$52)</f>
        <v>0</v>
      </c>
      <c r="AY646" s="33">
        <f>IF(MID(E646,5,1)*1=2,$AG$52,$AF$52)</f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816</v>
      </c>
      <c r="C647" s="31">
        <v>10</v>
      </c>
      <c r="D647" s="113" t="s">
        <v>9</v>
      </c>
      <c r="E647" s="2" t="s">
        <v>141</v>
      </c>
      <c r="F647" s="2"/>
      <c r="G647" s="2" t="s">
        <v>166</v>
      </c>
      <c r="H647" s="33"/>
      <c r="I647" s="173">
        <f>M647/AE647</f>
        <v>845.61869618751427</v>
      </c>
      <c r="J647" s="174">
        <f>AH647/AE647</f>
        <v>18.293575296355918</v>
      </c>
      <c r="K647" s="189">
        <f>RANK(I647,$I$76:$I$999)</f>
        <v>572</v>
      </c>
      <c r="L647" s="190" t="e">
        <f>RANK(I647,$I$889:$I$999)</f>
        <v>#N/A</v>
      </c>
      <c r="M647" s="173">
        <f>SUM(N647:R647)*(1+$D$22/100)</f>
        <v>30369.759568315043</v>
      </c>
      <c r="N647" s="174">
        <f>T647*(1+(IF((AG647+IF($D$62=1,15,0)+IF(F647="백어택",8,0))&gt;100,100,AG647+IF($D$62=1,15,0)+IF(F647="백어택",8,0))/100)*(AI647/100-1))</f>
        <v>18407.700523346288</v>
      </c>
      <c r="O647" s="174">
        <f>U647*(1+(IF(($D$57+IF($D$62=1,15,0)+IF(F647="백어택",8,0))&gt;100,100,$D$57+IF($D$62=1,15,0)+IF(F647="백어택",8,0))/100)*(AI647/100-1))</f>
        <v>8985.2308432561549</v>
      </c>
      <c r="P647" s="174"/>
      <c r="Q647" s="174"/>
      <c r="R647" s="175">
        <f>X647*(1+(IF(($D$57+IF($D$62=1,15,0)+IF(F647="백어택",8,0))&gt;100,100,$D$57+IF($D$62=1,15,0)+IF(F647="백어택",8,0))/100)*(AI647/100-1))</f>
        <v>0</v>
      </c>
      <c r="S647" s="173">
        <f>SUM(T647:X647)</f>
        <v>16270.673237490504</v>
      </c>
      <c r="T647" s="174">
        <f>AL647*AU647*AY647</f>
        <v>9300.7992351808807</v>
      </c>
      <c r="U647" s="174">
        <f>AM647*AX647</f>
        <v>6969.8740023096234</v>
      </c>
      <c r="V647" s="174"/>
      <c r="W647" s="174"/>
      <c r="X647" s="175">
        <f>AM647*AS647</f>
        <v>0</v>
      </c>
      <c r="Y647" s="173">
        <f>SUM(Z647:AD647)</f>
        <v>34981.947460604584</v>
      </c>
      <c r="Z647" s="174">
        <f>T647*$D$58/100</f>
        <v>19996.718355638892</v>
      </c>
      <c r="AA647" s="174">
        <f>U647*$D$58/100</f>
        <v>14985.229104965691</v>
      </c>
      <c r="AB647" s="174"/>
      <c r="AC647" s="174"/>
      <c r="AD647" s="175">
        <f>X647*$D$58/100</f>
        <v>0</v>
      </c>
      <c r="AE647" s="173">
        <f>AO647*(1-$D$17/100)</f>
        <v>35.914248000000001</v>
      </c>
      <c r="AF647" s="174">
        <f>AP647</f>
        <v>36</v>
      </c>
      <c r="AG647" s="174">
        <f>IF($D$57+AW647&gt;100,100,$D$57+AW647)</f>
        <v>85.143699999999995</v>
      </c>
      <c r="AH647" s="174">
        <f>AQ647</f>
        <v>657</v>
      </c>
      <c r="AI647" s="174">
        <f>$D$58</f>
        <v>215</v>
      </c>
      <c r="AJ647" s="174">
        <f>10/(6+AT647)</f>
        <v>1.6666666666666667</v>
      </c>
      <c r="AK647" s="174">
        <f>SUM(AL647:AN647)</f>
        <v>11624.090569284088</v>
      </c>
      <c r="AL647" s="174">
        <f>(VLOOKUP(C647,$B$36:$AG$39,11,FALSE)+VLOOKUP(C647,$B$40:$AG$43,11,FALSE)*$D$54)*$D$59/100</f>
        <v>9300.7992351808807</v>
      </c>
      <c r="AM647" s="174">
        <f>(3*(VLOOKUP(C647,$B$36:$AG$39,12,FALSE)+VLOOKUP(C647,$B$40:$AG$43,12,FALSE)*$D$54))*$D$59/100</f>
        <v>2323.2913341032076</v>
      </c>
      <c r="AN647" s="174"/>
      <c r="AO647" s="176">
        <v>36</v>
      </c>
      <c r="AP647" s="174">
        <v>36</v>
      </c>
      <c r="AQ647" s="175">
        <f>VLOOKUP(C647,$B$45:$AA$48,11,FALSE)</f>
        <v>657</v>
      </c>
      <c r="AR647" s="31">
        <f>IF(LEFT(E647,1)*1=1,$S$59,$R$59)</f>
        <v>0</v>
      </c>
      <c r="AS647" s="2">
        <f>IF(LEFT(E647,1)*1=2,$U$59,$T$59)</f>
        <v>0</v>
      </c>
      <c r="AT647" s="33">
        <f>IF(LEFT(E647,1)*1=3,$W$59,$V$59)</f>
        <v>0</v>
      </c>
      <c r="AU647" s="31">
        <f>IF(MID(E647,3,1)*1=1,$Y$59,$X$59)</f>
        <v>1</v>
      </c>
      <c r="AV647" s="2">
        <f>IF(MID(E647,3,1)*1=2,$AA$59,$Z$59)</f>
        <v>0</v>
      </c>
      <c r="AW647" s="33">
        <f>IF(MID(E647,3,1)*1=3,$AC$59,$AB$59)</f>
        <v>60</v>
      </c>
      <c r="AX647" s="31">
        <f>IF(MID(E647,5,1)*1=1,$AE$59,$AD$59)</f>
        <v>3</v>
      </c>
      <c r="AY647" s="33">
        <f>IF(MID(E647,5,1)*1=2,$AG$59,$AF$59)</f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822</v>
      </c>
      <c r="C648" s="31">
        <v>10</v>
      </c>
      <c r="D648" s="113" t="s">
        <v>9</v>
      </c>
      <c r="E648" s="2" t="s">
        <v>147</v>
      </c>
      <c r="F648" s="2"/>
      <c r="G648" s="2" t="s">
        <v>166</v>
      </c>
      <c r="H648" s="33"/>
      <c r="I648" s="173">
        <f>M648/AE648</f>
        <v>845.61869618751427</v>
      </c>
      <c r="J648" s="174">
        <f>AH648/AE648</f>
        <v>18.293575296355918</v>
      </c>
      <c r="K648" s="189">
        <f>RANK(I648,$I$76:$I$999)</f>
        <v>572</v>
      </c>
      <c r="L648" s="190" t="e">
        <f>RANK(I648,$I$889:$I$999)</f>
        <v>#N/A</v>
      </c>
      <c r="M648" s="173">
        <f>SUM(N648:R648)*(1+$D$22/100)</f>
        <v>30369.759568315043</v>
      </c>
      <c r="N648" s="174">
        <f>T648*(1+(IF((AG648+IF($D$62=1,15,0)+IF(F648="백어택",8,0))&gt;100,100,AG648+IF($D$62=1,15,0)+IF(F648="백어택",8,0))/100)*(AI648/100-1))</f>
        <v>18407.700523346288</v>
      </c>
      <c r="O648" s="174">
        <f>U648*(1+(IF(($D$57+IF($D$62=1,15,0)+IF(F648="백어택",8,0))&gt;100,100,$D$57+IF($D$62=1,15,0)+IF(F648="백어택",8,0))/100)*(AI648/100-1))</f>
        <v>8985.2308432561549</v>
      </c>
      <c r="P648" s="174"/>
      <c r="Q648" s="174"/>
      <c r="R648" s="175">
        <f>X648*(1+(IF(($D$57+IF($D$62=1,15,0)+IF(F648="백어택",8,0))&gt;100,100,$D$57+IF($D$62=1,15,0)+IF(F648="백어택",8,0))/100)*(AI648/100-1))</f>
        <v>0</v>
      </c>
      <c r="S648" s="173">
        <f>SUM(T648:X648)</f>
        <v>16270.673237490504</v>
      </c>
      <c r="T648" s="174">
        <f>AL648*AU648*AY648</f>
        <v>9300.7992351808807</v>
      </c>
      <c r="U648" s="174">
        <f>AM648*AX648</f>
        <v>6969.8740023096234</v>
      </c>
      <c r="V648" s="174"/>
      <c r="W648" s="174"/>
      <c r="X648" s="175">
        <f>AM648*AS648</f>
        <v>0</v>
      </c>
      <c r="Y648" s="173">
        <f>SUM(Z648:AD648)</f>
        <v>34981.947460604584</v>
      </c>
      <c r="Z648" s="174">
        <f>T648*$D$58/100</f>
        <v>19996.718355638892</v>
      </c>
      <c r="AA648" s="174">
        <f>U648*$D$58/100</f>
        <v>14985.229104965691</v>
      </c>
      <c r="AB648" s="174"/>
      <c r="AC648" s="174"/>
      <c r="AD648" s="175">
        <f>X648*$D$58/100</f>
        <v>0</v>
      </c>
      <c r="AE648" s="173">
        <f>AO648*(1-$D$17/100)</f>
        <v>35.914248000000001</v>
      </c>
      <c r="AF648" s="174">
        <f>AP648</f>
        <v>36</v>
      </c>
      <c r="AG648" s="174">
        <f>IF($D$57+AW648&gt;100,100,$D$57+AW648)</f>
        <v>85.143699999999995</v>
      </c>
      <c r="AH648" s="174">
        <f>AQ648</f>
        <v>657</v>
      </c>
      <c r="AI648" s="174">
        <f>$D$58</f>
        <v>215</v>
      </c>
      <c r="AJ648" s="174">
        <f>10/(6+AT648)</f>
        <v>1.4285714285714286</v>
      </c>
      <c r="AK648" s="174">
        <f>SUM(AL648:AN648)</f>
        <v>11624.090569284088</v>
      </c>
      <c r="AL648" s="174">
        <f>(VLOOKUP(C648,$B$36:$AG$39,11,FALSE)+VLOOKUP(C648,$B$40:$AG$43,11,FALSE)*$D$54)*$D$59/100</f>
        <v>9300.7992351808807</v>
      </c>
      <c r="AM648" s="174">
        <f>(3*(VLOOKUP(C648,$B$36:$AG$39,12,FALSE)+VLOOKUP(C648,$B$40:$AG$43,12,FALSE)*$D$54))*$D$59/100</f>
        <v>2323.2913341032076</v>
      </c>
      <c r="AN648" s="174"/>
      <c r="AO648" s="176">
        <v>36</v>
      </c>
      <c r="AP648" s="174">
        <v>36</v>
      </c>
      <c r="AQ648" s="175">
        <f>VLOOKUP(C648,$B$45:$AA$48,11,FALSE)</f>
        <v>657</v>
      </c>
      <c r="AR648" s="31">
        <f>IF(LEFT(E648,1)*1=1,$S$59,$R$59)</f>
        <v>0</v>
      </c>
      <c r="AS648" s="2">
        <f>IF(LEFT(E648,1)*1=2,$U$59,$T$59)</f>
        <v>0</v>
      </c>
      <c r="AT648" s="33">
        <f>IF(LEFT(E648,1)*1=3,$W$59,$V$59)</f>
        <v>1</v>
      </c>
      <c r="AU648" s="31">
        <f>IF(MID(E648,3,1)*1=1,$Y$59,$X$59)</f>
        <v>1</v>
      </c>
      <c r="AV648" s="2">
        <f>IF(MID(E648,3,1)*1=2,$AA$59,$Z$59)</f>
        <v>0</v>
      </c>
      <c r="AW648" s="33">
        <f>IF(MID(E648,3,1)*1=3,$AC$59,$AB$59)</f>
        <v>60</v>
      </c>
      <c r="AX648" s="31">
        <f>IF(MID(E648,5,1)*1=1,$AE$59,$AD$59)</f>
        <v>3</v>
      </c>
      <c r="AY648" s="33">
        <f>IF(MID(E648,5,1)*1=2,$AG$59,$AF$59)</f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44</v>
      </c>
      <c r="C649" s="31">
        <v>7</v>
      </c>
      <c r="D649" s="106" t="s">
        <v>3</v>
      </c>
      <c r="E649" s="2" t="s">
        <v>136</v>
      </c>
      <c r="F649" s="2"/>
      <c r="G649" s="2"/>
      <c r="H649" s="33"/>
      <c r="I649" s="173">
        <f>M649/AE649</f>
        <v>845.27951643800475</v>
      </c>
      <c r="J649" s="174">
        <f>AH649/AE649</f>
        <v>27.23153217631064</v>
      </c>
      <c r="K649" s="189">
        <f>RANK(I649,$I$76:$I$999)</f>
        <v>574</v>
      </c>
      <c r="L649" s="190" t="e">
        <f>RANK(I649,$I$76:$I$460)</f>
        <v>#N/A</v>
      </c>
      <c r="M649" s="173">
        <f>SUM(N649:R649)</f>
        <v>5059.5963637790965</v>
      </c>
      <c r="N649" s="174">
        <f>T649*(1+(IF((AG649+IF($D$62=1,15,0)+IF(F649="백어택",8,0))&gt;100,100,(AG649+IF($D$62=1,15,0)+IF(F649="백어택",8,0)))/100)*((AI649/100-1)))</f>
        <v>5059.5963637790965</v>
      </c>
      <c r="O649" s="174"/>
      <c r="P649" s="174"/>
      <c r="Q649" s="174"/>
      <c r="R649" s="175">
        <f>X649*(1+(IF(($AG649+IF($D$62=1,IF($AT649=15,0,15),0)+$AT649+IF($F649="백어택",8,0))&gt;100,100,($AG649+IF($D$62=1,IF($AT649=15,0,15),0)+$AT649+IF($F649="백어택",8,0)))/100)*(($AI649/100-1)))</f>
        <v>0</v>
      </c>
      <c r="S649" s="173">
        <f>SUM(T649:X649)</f>
        <v>3466.0064915806915</v>
      </c>
      <c r="T649" s="174">
        <f>AL649*AU649*AV649*AW649*AX649</f>
        <v>3466.0064915806915</v>
      </c>
      <c r="U649" s="174"/>
      <c r="V649" s="174"/>
      <c r="W649" s="174"/>
      <c r="X649" s="175">
        <f>AL649*AU649*AV649*IF(AW649=1,1,0.25)*AX649*AY649</f>
        <v>0</v>
      </c>
      <c r="Y649" s="173">
        <f>SUM(Z649:AD649)</f>
        <v>7451.9139568984865</v>
      </c>
      <c r="Z649" s="174">
        <f>T649*$D$58/100</f>
        <v>7451.9139568984865</v>
      </c>
      <c r="AA649" s="174"/>
      <c r="AB649" s="174"/>
      <c r="AC649" s="174"/>
      <c r="AD649" s="175">
        <f>X649*$D$58/100</f>
        <v>0</v>
      </c>
      <c r="AE649" s="173">
        <f>IF(AV649=1,AO649*(1-$D$17/100),AO649*(1-$D$17/100)+6)</f>
        <v>5.9857079999999998</v>
      </c>
      <c r="AF649" s="174">
        <f>AP649</f>
        <v>36</v>
      </c>
      <c r="AG649" s="174">
        <f>IF($D$57&gt;100,100,$D$57)</f>
        <v>25.143699999999999</v>
      </c>
      <c r="AH649" s="174">
        <f>AQ649</f>
        <v>163</v>
      </c>
      <c r="AI649" s="174">
        <f>$D$58+$D$19</f>
        <v>282.85969999999998</v>
      </c>
      <c r="AJ649" s="174">
        <f>10/13</f>
        <v>0.76923076923076927</v>
      </c>
      <c r="AK649" s="174">
        <f>SUM(AL649:AN649)</f>
        <v>2310.6709943871278</v>
      </c>
      <c r="AL649" s="174">
        <f>(VLOOKUP(C649,$B$36:$AG$39,3,FALSE)+VLOOKUP(C649,$B$40:$AG$43,3,FALSE)*$D$54)*$D$59/100</f>
        <v>2310.6709943871278</v>
      </c>
      <c r="AM649" s="174"/>
      <c r="AN649" s="174"/>
      <c r="AO649" s="176">
        <v>6</v>
      </c>
      <c r="AP649" s="174">
        <v>36</v>
      </c>
      <c r="AQ649" s="175">
        <f>VLOOKUP(C649,$B$45:$AA$48,3,FALSE)</f>
        <v>163</v>
      </c>
      <c r="AR649" s="31">
        <f>IF(LEFT(E649,1)*1=1,$S$53,$R$53)</f>
        <v>0</v>
      </c>
      <c r="AS649" s="2">
        <f>IF(LEFT(E649,1)*1=2,$U$53,$T$53)</f>
        <v>0</v>
      </c>
      <c r="AT649" s="33">
        <f>IF(LEFT(E649,1)*1=3,$W$53,$V$53)</f>
        <v>0</v>
      </c>
      <c r="AU649" s="31">
        <f>IF(MID(E649,3,1)*1=1,$Y$53,$X$53)</f>
        <v>1.5</v>
      </c>
      <c r="AV649" s="2">
        <f>IF(MID(E649,3,1)*1=2,$AA$53,$Z$53)</f>
        <v>1</v>
      </c>
      <c r="AW649" s="33">
        <f>IF(MID(E649,3,1)*1=3,$AC$53,$AB$53)</f>
        <v>1</v>
      </c>
      <c r="AX649" s="31">
        <f>IF(MID(E649,5,1)*1=1,$AE$53,$AD$53)</f>
        <v>1</v>
      </c>
      <c r="AY649" s="33">
        <f>IF(MID(E649,5,1)*1=2,$AG$53,$AF$53)</f>
        <v>0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47</v>
      </c>
      <c r="C650" s="31">
        <v>7</v>
      </c>
      <c r="D650" s="106" t="s">
        <v>3</v>
      </c>
      <c r="E650" s="2" t="s">
        <v>226</v>
      </c>
      <c r="F650" s="2"/>
      <c r="G650" s="2"/>
      <c r="H650" s="33"/>
      <c r="I650" s="173">
        <f>M650/AE650</f>
        <v>845.27951643800475</v>
      </c>
      <c r="J650" s="174">
        <f>AH650/AE650</f>
        <v>27.23153217631064</v>
      </c>
      <c r="K650" s="189">
        <f>RANK(I650,$I$76:$I$999)</f>
        <v>574</v>
      </c>
      <c r="L650" s="190" t="e">
        <f>RANK(I650,$I$76:$I$460)</f>
        <v>#N/A</v>
      </c>
      <c r="M650" s="173">
        <f>SUM(N650:R650)</f>
        <v>5059.5963637790965</v>
      </c>
      <c r="N650" s="174">
        <f>T650*(1+(IF((AG650+IF($D$62=1,15,0)+IF(F650="백어택",8,0))&gt;100,100,(AG650+IF($D$62=1,15,0)+IF(F650="백어택",8,0)))/100)*((AI650/100-1)))</f>
        <v>5059.5963637790965</v>
      </c>
      <c r="O650" s="174"/>
      <c r="P650" s="174"/>
      <c r="Q650" s="174"/>
      <c r="R650" s="175">
        <f>X650*(1+(IF(($AG650+IF($D$62=1,IF($AT650=15,0,15),0)+$AT650+IF($F650="백어택",8,0))&gt;100,100,($AG650+IF($D$62=1,IF($AT650=15,0,15),0)+$AT650+IF($F650="백어택",8,0)))/100)*(($AI650/100-1)))</f>
        <v>0</v>
      </c>
      <c r="S650" s="173">
        <f>SUM(T650:X650)</f>
        <v>3466.0064915806915</v>
      </c>
      <c r="T650" s="174">
        <f>AL650*AU650*AV650*AW650*AX650</f>
        <v>3466.0064915806915</v>
      </c>
      <c r="U650" s="174"/>
      <c r="V650" s="174"/>
      <c r="W650" s="174"/>
      <c r="X650" s="175">
        <f>AL650*AU650*AV650*IF(AW650=1,1,0.25)*AX650*AY650</f>
        <v>0</v>
      </c>
      <c r="Y650" s="173">
        <f>SUM(Z650:AD650)</f>
        <v>7451.9139568984865</v>
      </c>
      <c r="Z650" s="174">
        <f>T650*$D$58/100</f>
        <v>7451.9139568984865</v>
      </c>
      <c r="AA650" s="174"/>
      <c r="AB650" s="174"/>
      <c r="AC650" s="174"/>
      <c r="AD650" s="175">
        <f>X650*$D$58/100</f>
        <v>0</v>
      </c>
      <c r="AE650" s="173">
        <f>IF(AV650=1,AO650*(1-$D$17/100),AO650*(1-$D$17/100)+6)</f>
        <v>5.9857079999999998</v>
      </c>
      <c r="AF650" s="174">
        <f>AP650</f>
        <v>36</v>
      </c>
      <c r="AG650" s="174">
        <f>IF($D$57&gt;100,100,$D$57)</f>
        <v>25.143699999999999</v>
      </c>
      <c r="AH650" s="174">
        <f>AQ650</f>
        <v>163</v>
      </c>
      <c r="AI650" s="174">
        <f>$D$58+$D$19</f>
        <v>282.85969999999998</v>
      </c>
      <c r="AJ650" s="174">
        <f>10/13</f>
        <v>0.76923076923076927</v>
      </c>
      <c r="AK650" s="174">
        <f>SUM(AL650:AN650)</f>
        <v>2310.6709943871278</v>
      </c>
      <c r="AL650" s="174">
        <f>(VLOOKUP(C650,$B$36:$AG$39,3,FALSE)+VLOOKUP(C650,$B$40:$AG$43,3,FALSE)*$D$54)*$D$59/100</f>
        <v>2310.6709943871278</v>
      </c>
      <c r="AM650" s="174"/>
      <c r="AN650" s="174"/>
      <c r="AO650" s="176">
        <v>6</v>
      </c>
      <c r="AP650" s="174">
        <v>36</v>
      </c>
      <c r="AQ650" s="175">
        <f>VLOOKUP(C650,$B$45:$AA$48,3,FALSE)</f>
        <v>163</v>
      </c>
      <c r="AR650" s="31">
        <f>IF(LEFT(E650,1)*1=1,$S$53,$R$53)</f>
        <v>0</v>
      </c>
      <c r="AS650" s="2">
        <f>IF(LEFT(E650,1)*1=2,$U$53,$T$53)</f>
        <v>0</v>
      </c>
      <c r="AT650" s="33">
        <f>IF(LEFT(E650,1)*1=3,$W$53,$V$53)</f>
        <v>15</v>
      </c>
      <c r="AU650" s="31">
        <f>IF(MID(E650,3,1)*1=1,$Y$53,$X$53)</f>
        <v>1.5</v>
      </c>
      <c r="AV650" s="2">
        <f>IF(MID(E650,3,1)*1=2,$AA$53,$Z$53)</f>
        <v>1</v>
      </c>
      <c r="AW650" s="33">
        <f>IF(MID(E650,3,1)*1=3,$AC$53,$AB$53)</f>
        <v>1</v>
      </c>
      <c r="AX650" s="31">
        <f>IF(MID(E650,5,1)*1=1,$AE$53,$AD$53)</f>
        <v>1</v>
      </c>
      <c r="AY650" s="33">
        <f>IF(MID(E650,5,1)*1=2,$AG$53,$AF$53)</f>
        <v>0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656</v>
      </c>
      <c r="C651" s="31">
        <v>4</v>
      </c>
      <c r="D651" s="111" t="s">
        <v>18</v>
      </c>
      <c r="E651" s="2" t="s">
        <v>79</v>
      </c>
      <c r="F651" s="2"/>
      <c r="G651" s="2"/>
      <c r="H651" s="33" t="s">
        <v>81</v>
      </c>
      <c r="I651" s="173">
        <f>M651/AE651</f>
        <v>844.51075826482031</v>
      </c>
      <c r="J651" s="174">
        <f>AH651/AE651</f>
        <v>10.730881255879313</v>
      </c>
      <c r="K651" s="189">
        <f>RANK(I651,$I$76:$I$999)</f>
        <v>576</v>
      </c>
      <c r="L651" s="190">
        <f>RANK(I651,$I$461:$I$888)</f>
        <v>191</v>
      </c>
      <c r="M651" s="173">
        <f>SUM(N651:R651)</f>
        <v>15661.122035305591</v>
      </c>
      <c r="N651" s="174">
        <f>T651*(1+(IF((AG651+IF($D$62=1,15,0)+IF(F651="백어택",8,0))&gt;100,100,AG651+IF($D$62=1,15,0)+IF(F651="백어택",8,0))/100)*(AI651/100-1))</f>
        <v>9396.0858919818038</v>
      </c>
      <c r="O651" s="174">
        <f>U651*(1+(IF(($D$57+IF($D$62=1,15,0)+IF(F651="백어택",8,0))&gt;100,100,$D$57+IF($D$62=1,15,0)+IF(F651="백어택",8,0))/100)*(AI651/100-1))</f>
        <v>6265.0361433237877</v>
      </c>
      <c r="P651" s="174"/>
      <c r="Q651" s="174"/>
      <c r="R651" s="175"/>
      <c r="S651" s="173">
        <f>SUM(T651:X651)</f>
        <v>12148.385414360459</v>
      </c>
      <c r="T651" s="174">
        <f>AL651*IF(H651="근접",AT651,IF(AV651=1,AT651,1))*AU651*AX651*IF(F651="백어택",1.2,1)</f>
        <v>7288.5756553650726</v>
      </c>
      <c r="U651" s="174">
        <f>IF(AX651=1,AM651*IF(H651="근접",AT651,IF(AV651=1,AT651,1)),0)*AU651*AY651*IF(AX651=1,1,0)*IF(F651="백어택",1.2,1)</f>
        <v>4859.8097589953868</v>
      </c>
      <c r="V651" s="174"/>
      <c r="W651" s="174"/>
      <c r="X651" s="175"/>
      <c r="Y651" s="173">
        <f>SUM(Z651:AD651)</f>
        <v>26119.028640874989</v>
      </c>
      <c r="Z651" s="174">
        <f>T651*$D$58/100</f>
        <v>15670.437659034906</v>
      </c>
      <c r="AA651" s="174">
        <f>U651*$D$58/100</f>
        <v>10448.590981840081</v>
      </c>
      <c r="AB651" s="174"/>
      <c r="AC651" s="174"/>
      <c r="AD651" s="175"/>
      <c r="AE651" s="173">
        <f>(AO651*(1-$D$20/100)*(1-$D$17/100)-AR651)*IF(AW651="보스대상",1,POWER(0.85,AW651))</f>
        <v>18.544609268784001</v>
      </c>
      <c r="AF651" s="174">
        <f>AP651</f>
        <v>36</v>
      </c>
      <c r="AG651" s="174">
        <f>IF($D$57&gt;100,100,$D$57)</f>
        <v>25.143699999999999</v>
      </c>
      <c r="AH651" s="174">
        <f>AQ651</f>
        <v>199</v>
      </c>
      <c r="AI651" s="174">
        <f>$D$58</f>
        <v>215</v>
      </c>
      <c r="AJ651" s="174">
        <f>10*AS651/IF(AX651=1,IF(AY651=1,4.5,4),4)</f>
        <v>1.7777777777777777</v>
      </c>
      <c r="AK651" s="174">
        <f>SUM(AL651:AN651)</f>
        <v>12148.385414360459</v>
      </c>
      <c r="AL651" s="174">
        <f>IF(AV651=1,$D$61*(VLOOKUP(C651,$B$36:$AG$39,25,FALSE)+VLOOKUP(C651,$B$40:$AG$43,25,FALSE)*$D$54),(IF(H651="근접",$D$61*(VLOOKUP(C651,$B$36:$AG$39,25,FALSE)+VLOOKUP(C651,$B$40:$AG$43,25,FALSE)*$D$54),$D$60*(VLOOKUP(C651,$B$36:$AG$39,25,FALSE)+VLOOKUP(C651,$B$40:$AG$43,25,FALSE)*$D$54))))*$D$59/100</f>
        <v>7288.5756553650726</v>
      </c>
      <c r="AM651" s="174">
        <f>(IF(AV651=1,$D$61*(VLOOKUP(C651,$B$36:$AG$39,26,FALSE)+VLOOKUP(C651,$B$40:$AG$43,26,FALSE)*$D$54),IF(H651="근접",$D$61*(VLOOKUP(C651,$B$36:$AG$39,26,FALSE)+VLOOKUP(C651,$B$40:$AG$43,26,FALSE)*$D$54),$D$60*(VLOOKUP(C651,$B$36:$AG$39,26,FALSE)+VLOOKUP(C651,$B$40:$AG$43,26,FALSE)*$D$54))))*$D$59/100</f>
        <v>4859.8097589953868</v>
      </c>
      <c r="AN651" s="174"/>
      <c r="AO651" s="176">
        <v>24</v>
      </c>
      <c r="AP651" s="174">
        <v>36</v>
      </c>
      <c r="AQ651" s="175">
        <f>VLOOKUP(C651,$B$45:$AA$48,25,FALSE)</f>
        <v>199</v>
      </c>
      <c r="AR651" s="31">
        <f>IF(LEFT(E651,1)*1=1,$S$68,$R$68)</f>
        <v>0</v>
      </c>
      <c r="AS651" s="2">
        <f>IF(LEFT(E651,1)*1=2,$U$68,$T$68)</f>
        <v>0.8</v>
      </c>
      <c r="AT651" s="33">
        <f>IF(LEFT(E651,1)*1=3,$W$68,$V$68)</f>
        <v>1</v>
      </c>
      <c r="AU651" s="31">
        <f>IF(MID(E651,3,1)*1=1,$Y$68,$X$68)</f>
        <v>1</v>
      </c>
      <c r="AV651" s="2">
        <f>IF(MID(E651,3,1)*1=2,$AA$68,$Z$68)</f>
        <v>0</v>
      </c>
      <c r="AW651" s="33" t="str">
        <f>IF(MID(E651,3,1)*1=3,$AC$68,$AB$68)</f>
        <v>보스대상</v>
      </c>
      <c r="AX651" s="31">
        <f>IF(MID(E651,5,1)*1=1,$AE$68,$AD$68)</f>
        <v>1</v>
      </c>
      <c r="AY651" s="33">
        <f>IF(MID(E651,5,1)*1=2,$AG$68,$AF$68)</f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891</v>
      </c>
      <c r="C652" s="31">
        <v>10</v>
      </c>
      <c r="D652" s="113" t="s">
        <v>19</v>
      </c>
      <c r="E652" s="2" t="s">
        <v>146</v>
      </c>
      <c r="F652" s="2"/>
      <c r="G652" s="2"/>
      <c r="H652" s="33">
        <f>IF(AY652=1,4,6)</f>
        <v>4</v>
      </c>
      <c r="I652" s="173">
        <f>M652/AE652</f>
        <v>790.15831233162589</v>
      </c>
      <c r="J652" s="174">
        <f>AH652/AE652</f>
        <v>21.760166048861723</v>
      </c>
      <c r="K652" s="189">
        <f>RANK(I652,$I$76:$I$999)</f>
        <v>618</v>
      </c>
      <c r="L652" s="190" t="e">
        <f>RANK(I652,$I$889:$I$999)</f>
        <v>#N/A</v>
      </c>
      <c r="M652" s="173">
        <f>SUM(N652:R652)*(1+$D$22/100)</f>
        <v>18918.627725559647</v>
      </c>
      <c r="N652" s="174">
        <f>T652*(1+(IF(($D$57+IF($D$62=1,15,0)+IF(F651="백어택",8,0))&gt;100,100,$D$57+IF($D$62=1,15,0)+IF(F651="백어택",8,0))/100)*(AI651/100-1))</f>
        <v>8805.4137436845504</v>
      </c>
      <c r="O652" s="174">
        <f>U652*(1+(AG652/100)*(AI652/100-1))</f>
        <v>8258.8198295452148</v>
      </c>
      <c r="P652" s="174"/>
      <c r="Q652" s="174"/>
      <c r="R652" s="175"/>
      <c r="S652" s="173">
        <f>SUM(T652:X652)</f>
        <v>10671.700817672661</v>
      </c>
      <c r="T652" s="174">
        <f>AL652*AU652</f>
        <v>6830.3892690469802</v>
      </c>
      <c r="U652" s="174">
        <f>AM652*AU652</f>
        <v>3841.3115486256811</v>
      </c>
      <c r="V652" s="174"/>
      <c r="W652" s="174"/>
      <c r="X652" s="175"/>
      <c r="Y652" s="173">
        <f>SUM(Z652:AD652)</f>
        <v>22944.156757996221</v>
      </c>
      <c r="Z652" s="174">
        <f>T652*$D$58/100</f>
        <v>14685.336928451008</v>
      </c>
      <c r="AA652" s="174">
        <f>U652*$D$58/100</f>
        <v>8258.8198295452148</v>
      </c>
      <c r="AB652" s="174"/>
      <c r="AC652" s="174"/>
      <c r="AD652" s="175"/>
      <c r="AE652" s="173">
        <f>AO652*(1-$D$17/100)</f>
        <v>23.942831999999999</v>
      </c>
      <c r="AF652" s="174">
        <f>AP652</f>
        <v>36</v>
      </c>
      <c r="AG652" s="174">
        <f>IF($D$57+AT652+IF($D$62=1,15,0)&gt;100,100,$D$57+AT652+IF($D$62=1,15,0))</f>
        <v>100</v>
      </c>
      <c r="AH652" s="174">
        <f>AQ652</f>
        <v>521</v>
      </c>
      <c r="AI652" s="174">
        <f>$D$58</f>
        <v>215</v>
      </c>
      <c r="AJ652" s="174">
        <f>10/IF(AY652=1,(2.5+AX652),2)</f>
        <v>2.8571428571428572</v>
      </c>
      <c r="AK652" s="174">
        <f>SUM(AL652:AN652)</f>
        <v>10671.700817672661</v>
      </c>
      <c r="AL652" s="174">
        <f>(H652-1)*(VLOOKUP(C652,$B$36:$AG$39,27,FALSE)+VLOOKUP(C652,$B$40:$AG$43,27,FALSE)*$D$54)*$D$59/100</f>
        <v>6830.3892690469802</v>
      </c>
      <c r="AM652" s="174">
        <f>(VLOOKUP(C652,$B$36:$AG$39,28,FALSE)+VLOOKUP(C652,$B$40:$AG$43,28,FALSE)*$D$54)*$D$59/100</f>
        <v>3841.3115486256811</v>
      </c>
      <c r="AN652" s="174"/>
      <c r="AO652" s="176">
        <v>24</v>
      </c>
      <c r="AP652" s="174">
        <v>36</v>
      </c>
      <c r="AQ652" s="175">
        <f>VLOOKUP(C652,$B$45:$AG$48,27,FALSE)</f>
        <v>521</v>
      </c>
      <c r="AR652" s="31">
        <f>IF(LEFT(E652,1)*1=1,$S$69,$R$69)</f>
        <v>0</v>
      </c>
      <c r="AS652" s="2">
        <f>IF(LEFT(E652,1)*1=2,$U$69,$T$69)</f>
        <v>0</v>
      </c>
      <c r="AT652" s="33">
        <f>IF(LEFT(E652,1)*1=3,$W$69,$V$69)</f>
        <v>100</v>
      </c>
      <c r="AU652" s="31">
        <f>IF(MID(E652,3,1)*1=1,$Y$69,$X$69)</f>
        <v>1</v>
      </c>
      <c r="AV652" s="2">
        <f>IF(MID(E652,3,1)*1=2,$AA$69,$Z$69)</f>
        <v>0</v>
      </c>
      <c r="AW652" s="33">
        <f>IF(MID(E652,3,1)*1=3,$AC$69,$AB$69)</f>
        <v>0</v>
      </c>
      <c r="AX652" s="31">
        <f>IF(MID(E652,5,1)*1=1,$AE$69,$AD$69)</f>
        <v>1</v>
      </c>
      <c r="AY652" s="33">
        <f>IF(MID(E652,5,1)*1=2,$AG$69,$AF$69)</f>
        <v>1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472</v>
      </c>
      <c r="C653" s="31">
        <v>10</v>
      </c>
      <c r="D653" s="111" t="s">
        <v>11</v>
      </c>
      <c r="E653" s="2" t="s">
        <v>148</v>
      </c>
      <c r="F653" s="2"/>
      <c r="G653" s="2"/>
      <c r="H653" s="33">
        <f>IF(AX653=1,5,1)</f>
        <v>5</v>
      </c>
      <c r="I653" s="173">
        <f>M653/AE653</f>
        <v>843.1690745643632</v>
      </c>
      <c r="J653" s="174">
        <f>AH653/AE653</f>
        <v>32.561892261791591</v>
      </c>
      <c r="K653" s="189">
        <f>RANK(I653,$I$76:$I$999)</f>
        <v>577</v>
      </c>
      <c r="L653" s="190">
        <f>RANK(I653,$I$461:$I$888)</f>
        <v>192</v>
      </c>
      <c r="M653" s="173">
        <f>SUM(N653:R653)</f>
        <v>15329.455921326082</v>
      </c>
      <c r="N653" s="174">
        <f>T653*(1+(IF((AG653+IF($D$62=1,15,0)+IF(F653="백어택",8,0))&gt;100,100,AG653+IF($D$62=1,15,0)+IF(F653="백어택",8,0))/100)*($D$58/100-1))</f>
        <v>14193.808758420389</v>
      </c>
      <c r="O653" s="174">
        <f>U653*(1+((IF(AG653+IF($D$62=1,15,0)+IF(F653="백어택",8,0)&gt;100,100,AG653+IF($D$62=1,15,0)+IF(F653="백어택",8,0))/100)*(AI653/100-1)))</f>
        <v>1135.6471629056916</v>
      </c>
      <c r="P653" s="174"/>
      <c r="Q653" s="174"/>
      <c r="R653" s="175"/>
      <c r="S653" s="173">
        <f>T653</f>
        <v>11010.185535001572</v>
      </c>
      <c r="T653" s="174">
        <f>H653*AL653*AS653*AX653*AY653</f>
        <v>11010.185535001572</v>
      </c>
      <c r="U653" s="174">
        <f>AM653*AS653*AV653*AY653</f>
        <v>880.92535123612151</v>
      </c>
      <c r="V653" s="174"/>
      <c r="W653" s="174"/>
      <c r="X653" s="175"/>
      <c r="Y653" s="173">
        <f>SUM(Z653:AD653)</f>
        <v>25565.888405411042</v>
      </c>
      <c r="Z653" s="174">
        <f>T653*$D$58/100</f>
        <v>23671.898900253382</v>
      </c>
      <c r="AA653" s="174">
        <f>U653*$D$58/100</f>
        <v>1893.9895051576614</v>
      </c>
      <c r="AB653" s="174"/>
      <c r="AC653" s="174"/>
      <c r="AD653" s="175"/>
      <c r="AE653" s="173">
        <f>AO653*(1-$D$20/100)*(1-$D$17/100)-AR653</f>
        <v>18.180761585980001</v>
      </c>
      <c r="AF653" s="174">
        <f>AP653</f>
        <v>36</v>
      </c>
      <c r="AG653" s="174">
        <f>IF($D$57&gt;100,100,$D$57)</f>
        <v>25.143699999999999</v>
      </c>
      <c r="AH653" s="174">
        <f>AQ653</f>
        <v>592</v>
      </c>
      <c r="AI653" s="174">
        <f>$D$58</f>
        <v>215</v>
      </c>
      <c r="AJ653" s="174">
        <f>10/IF(AX653=1,7,6)</f>
        <v>1.4285714285714286</v>
      </c>
      <c r="AK653" s="174">
        <f>SUM(AL653:AN653)</f>
        <v>3082.9624582364359</v>
      </c>
      <c r="AL653" s="174">
        <f>(VLOOKUP(C653,$B$36:$AG$39,14,FALSE)+VLOOKUP(C653,$B$40:$AG$43,14,FALSE)*$D$54)*$D$59/100</f>
        <v>2202.0371070003143</v>
      </c>
      <c r="AM653" s="174">
        <f>(VLOOKUP(C653,$B$36:$AG$39,15,FALSE)+VLOOKUP(C653,$B$40:$AG$43,15,FALSE)*$D$54)*$D$59/100</f>
        <v>880.92535123612151</v>
      </c>
      <c r="AN653" s="174"/>
      <c r="AO653" s="176">
        <v>30</v>
      </c>
      <c r="AP653" s="174">
        <v>36</v>
      </c>
      <c r="AQ653" s="175">
        <f>VLOOKUP(C653,$B$45:$AA$48,14,FALSE)</f>
        <v>592</v>
      </c>
      <c r="AR653" s="31">
        <f>IF(LEFT(E653,1)*1=1,$S$61,$R$61)</f>
        <v>5</v>
      </c>
      <c r="AS653" s="2">
        <f>IF(LEFT(E653,1)*1=2,$U$61,$T$61)</f>
        <v>1</v>
      </c>
      <c r="AT653" s="33">
        <f>IF(LEFT(E653,1)*1=3,$W$61,$V$61)</f>
        <v>0</v>
      </c>
      <c r="AU653" s="31">
        <f>IF(MID(E653,3,1)*1=1,$Y$61,$X$61)</f>
        <v>0</v>
      </c>
      <c r="AV653" s="2">
        <f>IF(MID(E653,3,1)*1=2,$AA$61,$Z$61)</f>
        <v>1</v>
      </c>
      <c r="AW653" s="33">
        <f>IF(MID(E653,3,1)*1=3,$AC$61,$AB$61)</f>
        <v>0</v>
      </c>
      <c r="AX653" s="31">
        <f>IF(MID(E653,5,1)*1=1,$AE$61,$AD$61)</f>
        <v>1</v>
      </c>
      <c r="AY653" s="33">
        <f>IF(MID(E653,5,1)*1=2,$AG$61,$AF$61)</f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377</v>
      </c>
      <c r="C654" s="31">
        <v>7</v>
      </c>
      <c r="D654" s="106" t="s">
        <v>20</v>
      </c>
      <c r="E654" s="2" t="s">
        <v>163</v>
      </c>
      <c r="F654" s="2"/>
      <c r="G654" s="2"/>
      <c r="H654" s="33"/>
      <c r="I654" s="173">
        <f>M654/AE654</f>
        <v>838.50963628230068</v>
      </c>
      <c r="J654" s="174">
        <f>AH654/AE654</f>
        <v>20.525336287912033</v>
      </c>
      <c r="K654" s="189">
        <f>RANK(I654,$I$76:$I$999)</f>
        <v>578</v>
      </c>
      <c r="L654" s="190" t="e">
        <f>RANK(I654,$I$76:$I$460)</f>
        <v>#N/A</v>
      </c>
      <c r="M654" s="173">
        <f>SUM(N654:R654)</f>
        <v>12541.692605069271</v>
      </c>
      <c r="N654" s="174">
        <f>T654*(1+(IF((AG654+IF($D$62=1,15,0)+IF(F654="백어택",8,0))&gt;100,100,(AG654+IF($D$62=1,15,0)+IF(F654="백어택",8,0)))/100)*((AI654/100-1)))</f>
        <v>8338.2428197083955</v>
      </c>
      <c r="O654" s="174">
        <f>U654*(1+(IF(($D$57+IF($D$62=1,15,0)+IF(F654="백어택",8,0))&gt;100,100,$D$57+IF($D$62=1,15,0)+IF(F654="백어택",8,0))/100)*($D$58/100-1))</f>
        <v>4203.4497853608764</v>
      </c>
      <c r="P654" s="174"/>
      <c r="Q654" s="174"/>
      <c r="R654" s="175"/>
      <c r="S654" s="173">
        <f>SUM(T654:X654)</f>
        <v>6521.6604751251143</v>
      </c>
      <c r="T654" s="174">
        <f>AL654*AV654*IF(F654="백어택",1.2,1)</f>
        <v>3261.0302375625574</v>
      </c>
      <c r="U654" s="174">
        <f>AM654*AX654*AY654*IF(F654="백어택",1.2,1)</f>
        <v>3260.6302375625573</v>
      </c>
      <c r="V654" s="174"/>
      <c r="W654" s="174"/>
      <c r="X654" s="175"/>
      <c r="Y654" s="173">
        <f>SUM(Z654:AD654)</f>
        <v>14021.570021518997</v>
      </c>
      <c r="Z654" s="174">
        <f>T654*$D$58/100</f>
        <v>7011.2150107594989</v>
      </c>
      <c r="AA654" s="174">
        <f>U654*$D$58/100</f>
        <v>7010.3550107594983</v>
      </c>
      <c r="AB654" s="174"/>
      <c r="AC654" s="174"/>
      <c r="AD654" s="175"/>
      <c r="AE654" s="173">
        <f>AO654*(1-$D$17/100)-AR654</f>
        <v>14.957124</v>
      </c>
      <c r="AF654" s="174">
        <f>AP654</f>
        <v>36</v>
      </c>
      <c r="AG654" s="174">
        <f>IF($D$57+AU654&gt;100,100,$D$57+AU654)</f>
        <v>85.143699999999995</v>
      </c>
      <c r="AH654" s="174">
        <f>AQ654*AS654</f>
        <v>307</v>
      </c>
      <c r="AI654" s="174">
        <f>$D$58+$D$19</f>
        <v>282.85969999999998</v>
      </c>
      <c r="AJ654" s="174">
        <f>10*IF(AV654=1,1,5/4.5)/IF(AX654=1,5,3.5)</f>
        <v>2</v>
      </c>
      <c r="AK654" s="174">
        <f>SUM(AL654:AN654)</f>
        <v>6521.6604751251143</v>
      </c>
      <c r="AL654" s="174">
        <f>(VLOOKUP(C654,$B$36:$AG$39,29,FALSE)+VLOOKUP(C654,$B$40:$AG$43,29,FALSE)*$D$54)*$D$59/100</f>
        <v>3261.0302375625574</v>
      </c>
      <c r="AM654" s="174">
        <f>(VLOOKUP(C654,$B$36:$AG$39,30,FALSE)+VLOOKUP(C654,$B$40:$AG$43,30,FALSE)*$D$54)*$D$59/100</f>
        <v>3260.6302375625573</v>
      </c>
      <c r="AN654" s="174"/>
      <c r="AO654" s="176">
        <v>18</v>
      </c>
      <c r="AP654" s="174">
        <v>36</v>
      </c>
      <c r="AQ654" s="175">
        <f>VLOOKUP(C654,$B$45:$AG$48,29,FALSE)</f>
        <v>307</v>
      </c>
      <c r="AR654" s="31">
        <f>IF(LEFT(E654,1)*1=1,$S$70,$R$70)</f>
        <v>3</v>
      </c>
      <c r="AS654" s="2">
        <f>IF(LEFT(E654,1)*1=2,$U$70,$T$70)</f>
        <v>1</v>
      </c>
      <c r="AT654" s="33">
        <f>IF(LEFT(E654,1)*1=3,$W$70,$V$70)</f>
        <v>0</v>
      </c>
      <c r="AU654" s="31">
        <f>IF(MID(E654,3,1)*1=1,$Y$70,$X$70)</f>
        <v>60</v>
      </c>
      <c r="AV654" s="2">
        <f>IF(MID(E654,3,1)*1=2,$AA$70,$Z$70)</f>
        <v>1</v>
      </c>
      <c r="AW654" s="33">
        <f>IF(MID(E654,3,1)*1=3,$AC$70,$AB$70)</f>
        <v>0</v>
      </c>
      <c r="AX654" s="31">
        <f>IF(MID(E654,5,1)*1=1,$AE$70,$AD$70)</f>
        <v>1</v>
      </c>
      <c r="AY654" s="33">
        <f>IF(MID(E654,5,1)*1=2,$AG$70,$AF$70)</f>
        <v>1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899</v>
      </c>
      <c r="C655" s="31">
        <v>7</v>
      </c>
      <c r="D655" s="113" t="s">
        <v>19</v>
      </c>
      <c r="E655" s="2" t="s">
        <v>87</v>
      </c>
      <c r="F655" s="2"/>
      <c r="G655" s="2"/>
      <c r="H655" s="33">
        <f>IF(AY655=1,4,6)</f>
        <v>4</v>
      </c>
      <c r="I655" s="173">
        <f>M655/AE655</f>
        <v>835.35558362621828</v>
      </c>
      <c r="J655" s="174">
        <f>AH655/AE655</f>
        <v>15.161113773007305</v>
      </c>
      <c r="K655" s="189">
        <f>RANK(I655,$I$76:$I$999)</f>
        <v>579</v>
      </c>
      <c r="L655" s="190" t="e">
        <f>RANK(I655,$I$889:$I$999)</f>
        <v>#N/A</v>
      </c>
      <c r="M655" s="173">
        <f>SUM(N655:R655)*(1+$D$22/100)</f>
        <v>20000.778399024493</v>
      </c>
      <c r="N655" s="174">
        <f>T655*(1+(IF(($D$57+IF($D$62=1,15,0)+IF(F654="백어택",8,0))&gt;100,100,$D$57+IF($D$62=1,15,0)+IF(F654="백어택",8,0))/100)*(AI654/100-1))</f>
        <v>9867.4925651142785</v>
      </c>
      <c r="O655" s="174">
        <f>U655*(1+(AG655/100)*(AI655/100-1))</f>
        <v>8172.8198295452139</v>
      </c>
      <c r="P655" s="174"/>
      <c r="Q655" s="174"/>
      <c r="R655" s="175"/>
      <c r="S655" s="173">
        <f>SUM(T655:X655)</f>
        <v>10560.90081767266</v>
      </c>
      <c r="T655" s="174">
        <f>AL655*AU655</f>
        <v>6759.58926904698</v>
      </c>
      <c r="U655" s="174">
        <f>AM655*AU655</f>
        <v>3801.3115486256811</v>
      </c>
      <c r="V655" s="174"/>
      <c r="W655" s="174"/>
      <c r="X655" s="175"/>
      <c r="Y655" s="173">
        <f>SUM(Z655:AD655)</f>
        <v>22705.93675799622</v>
      </c>
      <c r="Z655" s="174">
        <f>T655*$D$58/100</f>
        <v>14533.116928451007</v>
      </c>
      <c r="AA655" s="174">
        <f>U655*$D$58/100</f>
        <v>8172.8198295452139</v>
      </c>
      <c r="AB655" s="174"/>
      <c r="AC655" s="174"/>
      <c r="AD655" s="175"/>
      <c r="AE655" s="173">
        <f>AO655*(1-$D$17/100)</f>
        <v>23.942831999999999</v>
      </c>
      <c r="AF655" s="174">
        <f>AP655</f>
        <v>36</v>
      </c>
      <c r="AG655" s="174">
        <f>IF($D$57+AT655+IF($D$62=1,15,0)&gt;100,100,$D$57+AT655+IF($D$62=1,15,0))</f>
        <v>100</v>
      </c>
      <c r="AH655" s="174">
        <f>AQ655</f>
        <v>363</v>
      </c>
      <c r="AI655" s="174">
        <f>$D$58</f>
        <v>215</v>
      </c>
      <c r="AJ655" s="174">
        <f>10/IF(AY655=1,(2.5+AX655),2)</f>
        <v>4</v>
      </c>
      <c r="AK655" s="174">
        <f>SUM(AL655:AN655)</f>
        <v>10560.90081767266</v>
      </c>
      <c r="AL655" s="174">
        <f>(H655-1)*(VLOOKUP(C655,$B$36:$AG$39,27,FALSE)+VLOOKUP(C655,$B$40:$AG$43,27,FALSE)*$D$54)*$D$59/100</f>
        <v>6759.58926904698</v>
      </c>
      <c r="AM655" s="174">
        <f>(VLOOKUP(C655,$B$36:$AG$39,28,FALSE)+VLOOKUP(C655,$B$40:$AG$43,28,FALSE)*$D$54)*$D$59/100</f>
        <v>3801.3115486256811</v>
      </c>
      <c r="AN655" s="174"/>
      <c r="AO655" s="176">
        <v>24</v>
      </c>
      <c r="AP655" s="174">
        <v>36</v>
      </c>
      <c r="AQ655" s="175">
        <f>VLOOKUP(C655,$B$45:$AG$48,27,FALSE)</f>
        <v>363</v>
      </c>
      <c r="AR655" s="31">
        <f>IF(LEFT(E655,1)*1=1,$S$69,$R$69)</f>
        <v>0</v>
      </c>
      <c r="AS655" s="2">
        <f>IF(LEFT(E655,1)*1=2,$U$69,$T$69)</f>
        <v>0</v>
      </c>
      <c r="AT655" s="33">
        <f>IF(LEFT(E655,1)*1=3,$W$69,$V$69)</f>
        <v>100</v>
      </c>
      <c r="AU655" s="31">
        <f>IF(MID(E655,3,1)*1=1,$Y$69,$X$69)</f>
        <v>1</v>
      </c>
      <c r="AV655" s="2">
        <f>IF(MID(E655,3,1)*1=2,$AA$69,$Z$69)</f>
        <v>0</v>
      </c>
      <c r="AW655" s="33">
        <f>IF(MID(E655,3,1)*1=3,$AC$69,$AB$69)</f>
        <v>0</v>
      </c>
      <c r="AX655" s="31">
        <f>IF(MID(E655,5,1)*1=1,$AE$69,$AD$69)</f>
        <v>0</v>
      </c>
      <c r="AY655" s="33">
        <f>IF(MID(E655,5,1)*1=2,$AG$69,$AF$69)</f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496</v>
      </c>
      <c r="C656" s="31">
        <v>7</v>
      </c>
      <c r="D656" s="111" t="s">
        <v>11</v>
      </c>
      <c r="E656" s="2" t="s">
        <v>148</v>
      </c>
      <c r="F656" s="2"/>
      <c r="G656" s="2"/>
      <c r="H656" s="33">
        <f>IF(AX656=1,5,1)</f>
        <v>5</v>
      </c>
      <c r="I656" s="173">
        <f>M656/AE656</f>
        <v>834.75607865787447</v>
      </c>
      <c r="J656" s="174">
        <f>AH656/AE656</f>
        <v>22.661316911922526</v>
      </c>
      <c r="K656" s="189">
        <f>RANK(I656,$I$76:$I$999)</f>
        <v>580</v>
      </c>
      <c r="L656" s="190">
        <f>RANK(I656,$I$461:$I$888)</f>
        <v>195</v>
      </c>
      <c r="M656" s="173">
        <f>SUM(N656:R656)</f>
        <v>15176.501248526383</v>
      </c>
      <c r="N656" s="174">
        <f>T656*(1+(IF((AG656+IF($D$62=1,15,0)+IF(F656="백어택",8,0))&gt;100,100,AG656+IF($D$62=1,15,0)+IF(F656="백어택",8,0))/100)*($D$58/100-1))</f>
        <v>14052.198628060692</v>
      </c>
      <c r="O656" s="174">
        <f>U656*(1+((IF(AG656+IF($D$62=1,15,0)+IF(F656="백어택",8,0)&gt;100,100,AG656+IF($D$62=1,15,0)+IF(F656="백어택",8,0))/100)*(AI656/100-1)))</f>
        <v>1124.3026204656915</v>
      </c>
      <c r="P656" s="174"/>
      <c r="Q656" s="174"/>
      <c r="R656" s="175"/>
      <c r="S656" s="173">
        <f>T656</f>
        <v>10900.338077181552</v>
      </c>
      <c r="T656" s="174">
        <f>H656*AL656*AS656*AX656*AY656</f>
        <v>10900.338077181552</v>
      </c>
      <c r="U656" s="174">
        <f>AM656*AS656*AV656*AY656</f>
        <v>872.12535123612145</v>
      </c>
      <c r="V656" s="174"/>
      <c r="W656" s="174"/>
      <c r="X656" s="175"/>
      <c r="Y656" s="173">
        <f>SUM(Z656:AD656)</f>
        <v>25310.796371097997</v>
      </c>
      <c r="Z656" s="174">
        <f>T656*$D$58/100</f>
        <v>23435.726865940334</v>
      </c>
      <c r="AA656" s="174">
        <f>U656*$D$58/100</f>
        <v>1875.0695051576611</v>
      </c>
      <c r="AB656" s="174"/>
      <c r="AC656" s="174"/>
      <c r="AD656" s="175"/>
      <c r="AE656" s="173">
        <f>AO656*(1-$D$20/100)*(1-$D$17/100)-AR656</f>
        <v>18.180761585980001</v>
      </c>
      <c r="AF656" s="174">
        <f>AP656</f>
        <v>36</v>
      </c>
      <c r="AG656" s="174">
        <f>IF($D$57&gt;100,100,$D$57)</f>
        <v>25.143699999999999</v>
      </c>
      <c r="AH656" s="174">
        <f>AQ656</f>
        <v>412</v>
      </c>
      <c r="AI656" s="174">
        <f>$D$58</f>
        <v>215</v>
      </c>
      <c r="AJ656" s="174">
        <f>10/IF(AX656=1,7,6)</f>
        <v>1.4285714285714286</v>
      </c>
      <c r="AK656" s="174">
        <f>SUM(AL656:AN656)</f>
        <v>3052.1929666724318</v>
      </c>
      <c r="AL656" s="174">
        <f>(VLOOKUP(C656,$B$36:$AG$39,14,FALSE)+VLOOKUP(C656,$B$40:$AG$43,14,FALSE)*$D$54)*$D$59/100</f>
        <v>2180.0676154363105</v>
      </c>
      <c r="AM656" s="174">
        <f>(VLOOKUP(C656,$B$36:$AG$39,15,FALSE)+VLOOKUP(C656,$B$40:$AG$43,15,FALSE)*$D$54)*$D$59/100</f>
        <v>872.12535123612145</v>
      </c>
      <c r="AN656" s="174"/>
      <c r="AO656" s="176">
        <v>30</v>
      </c>
      <c r="AP656" s="174">
        <v>36</v>
      </c>
      <c r="AQ656" s="175">
        <f>VLOOKUP(C656,$B$45:$AA$48,14,FALSE)</f>
        <v>412</v>
      </c>
      <c r="AR656" s="31">
        <f>IF(LEFT(E656,1)*1=1,$S$61,$R$61)</f>
        <v>5</v>
      </c>
      <c r="AS656" s="2">
        <f>IF(LEFT(E656,1)*1=2,$U$61,$T$61)</f>
        <v>1</v>
      </c>
      <c r="AT656" s="33">
        <f>IF(LEFT(E656,1)*1=3,$W$61,$V$61)</f>
        <v>0</v>
      </c>
      <c r="AU656" s="31">
        <f>IF(MID(E656,3,1)*1=1,$Y$61,$X$61)</f>
        <v>0</v>
      </c>
      <c r="AV656" s="2">
        <f>IF(MID(E656,3,1)*1=2,$AA$61,$Z$61)</f>
        <v>1</v>
      </c>
      <c r="AW656" s="33">
        <f>IF(MID(E656,3,1)*1=3,$AC$61,$AB$61)</f>
        <v>0</v>
      </c>
      <c r="AX656" s="31">
        <f>IF(MID(E656,5,1)*1=1,$AE$61,$AD$61)</f>
        <v>1</v>
      </c>
      <c r="AY656" s="33">
        <f>IF(MID(E656,5,1)*1=2,$AG$61,$AF$61)</f>
        <v>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531</v>
      </c>
      <c r="C657" s="31">
        <v>4</v>
      </c>
      <c r="D657" s="111" t="s">
        <v>14</v>
      </c>
      <c r="E657" s="2" t="s">
        <v>67</v>
      </c>
      <c r="F657" s="1"/>
      <c r="G657" s="1"/>
      <c r="H657" s="33" t="s">
        <v>81</v>
      </c>
      <c r="I657" s="173">
        <f>M657/AE657</f>
        <v>833.70816242239619</v>
      </c>
      <c r="J657" s="174">
        <f>AH657/AE657</f>
        <v>9.0592364371242429</v>
      </c>
      <c r="K657" s="189">
        <f>RANK(I657,$I$76:$I$999)</f>
        <v>581</v>
      </c>
      <c r="L657" s="190">
        <f>RANK(I657,$I$461:$I$888)</f>
        <v>196</v>
      </c>
      <c r="M657" s="173">
        <f>SUM(N657:R657)</f>
        <v>23191.18817447887</v>
      </c>
      <c r="N657" s="174">
        <f>T657*(1+(IF((AG657+IF($D$62=1,15,0)+IF(F657="백어택",8,0))&gt;100,100,AG657+IF($D$62=1,15,0)+IF(F657="백어택",8,0))/100)*(AI657/100-1))</f>
        <v>6957.9271754029451</v>
      </c>
      <c r="O657" s="174">
        <f>U657*(1+((IF((AG657+IF($D$62=1,15,0)+IF(F657="백어택",8,0))&gt;100,100,AG657+IF($D$62=1,15,0)+IF(F657="백어택",8,0))/100)*(AI657/100-1)))</f>
        <v>6957.9271754029451</v>
      </c>
      <c r="P657" s="174">
        <f>V657*(1+(IF((AG657+IF($D$62=1,15,0)+IF(F657="백어택",8,0))&gt;100,100,AG657+IF($D$62=1,15,0)+IF(F657="백어택",8,0))/100)*(AI657/100-1))</f>
        <v>9275.3338236729778</v>
      </c>
      <c r="Q657" s="174">
        <f>W657*(1+(IF((AG657+IF($D$62=1,15,0)+IF(F657="백어택",8,0))&gt;100,100,AG657+IF($D$62=1,15,0)+IF(F657="백어택",8,0))/100)*(AI657/100-1))</f>
        <v>0</v>
      </c>
      <c r="R657" s="175"/>
      <c r="S657" s="173">
        <f>SUM(T657:X657)</f>
        <v>17989.483226386878</v>
      </c>
      <c r="T657" s="174">
        <f>AL657*IF(H657="근접",AR657,1)*AU657*AY657*IF(F657="백어택",1.2,1)</f>
        <v>5397.2876797264571</v>
      </c>
      <c r="U657" s="174">
        <f>AM657*IF(H657="근접",AR657,1)*AU657*AY657*IF(F657="백어택",1.2,1)</f>
        <v>5397.2876797264571</v>
      </c>
      <c r="V657" s="174">
        <f>AN657*IF(H657="근접",AR657,1)*AU657*AY657*IF(F657="백어택",1.2,1)</f>
        <v>7194.9078669339624</v>
      </c>
      <c r="W657" s="174">
        <f>(AL657+AM657+AN657)*IF(H657="근접",AR657,1)*AU657*IF(AX657=1,0,0.6)*IF(F657="백어택",1.2,1)</f>
        <v>0</v>
      </c>
      <c r="X657" s="175"/>
      <c r="Y657" s="173">
        <f>SUM(Z657:AD657)</f>
        <v>38677.388936731782</v>
      </c>
      <c r="Z657" s="174">
        <f>T657*AI657/100</f>
        <v>11604.168511411883</v>
      </c>
      <c r="AA657" s="174">
        <f>U657*AI657/100</f>
        <v>11604.168511411883</v>
      </c>
      <c r="AB657" s="174">
        <f>V657*AI657/100</f>
        <v>15469.051913908019</v>
      </c>
      <c r="AC657" s="174">
        <f>W657*AI657/100</f>
        <v>0</v>
      </c>
      <c r="AD657" s="175"/>
      <c r="AE657" s="173">
        <f>AO657*(1-$D$20/100)*(1-$D$17/100)-AW657</f>
        <v>27.816913903176005</v>
      </c>
      <c r="AF657" s="174">
        <f>AP657</f>
        <v>36</v>
      </c>
      <c r="AG657" s="174">
        <f>IF($D$57&gt;100,100,$D$57)</f>
        <v>25.143699999999999</v>
      </c>
      <c r="AH657" s="174">
        <f>AQ657*AS657</f>
        <v>252</v>
      </c>
      <c r="AI657" s="174">
        <f>$D$58</f>
        <v>215</v>
      </c>
      <c r="AJ657" s="174">
        <f>10/3</f>
        <v>3.3333333333333335</v>
      </c>
      <c r="AK657" s="174">
        <f>SUM(AL657:AN657)</f>
        <v>17989.483226386878</v>
      </c>
      <c r="AL657" s="174">
        <f>(IF(H657="근접",$D$61*(VLOOKUP(C657,$B$36:$AG$39,19,FALSE)+VLOOKUP(C657,$B$40:$AG$43,19,FALSE)*$D$54),$D$60*(VLOOKUP(C657,$B$36:$AG$39,19,FALSE)+VLOOKUP(C657,$B$40:$AG$43,19,FALSE)*$D$54)))*$D$59/100</f>
        <v>5397.2876797264571</v>
      </c>
      <c r="AM657" s="174">
        <f>(IF(H657="근접",$D$61*(VLOOKUP(C657,$B$36:$AG$39,20,FALSE)+VLOOKUP(C657,$B$40:$AG$43,20,FALSE)*$D$54),$D$60*(VLOOKUP(C657,$B$36:$AG$39,20,FALSE)+VLOOKUP(C657,$B$40:$AG$43,20,FALSE)*$D$54)))*$D$59/100</f>
        <v>5397.2876797264571</v>
      </c>
      <c r="AN657" s="174">
        <f>(IF(H657="근접",$D$61*(VLOOKUP(C657,$B$36:$AG$39,21,FALSE)+VLOOKUP(C657,$B$40:$AG$43,21,FALSE)*$D$54),$D$60*(VLOOKUP(C657,$B$36:$AG$39,21,FALSE)+VLOOKUP(C657,$B$40:$AG$43,21,FALSE)*$D$54)))*$D$59/100</f>
        <v>7194.9078669339624</v>
      </c>
      <c r="AO657" s="176">
        <v>36</v>
      </c>
      <c r="AP657" s="174">
        <v>36</v>
      </c>
      <c r="AQ657" s="175">
        <f>VLOOKUP(C657,$B$45:$AA$48,19,FALSE)</f>
        <v>252</v>
      </c>
      <c r="AR657" s="31">
        <f>IF(LEFT(E657,1)*1=1,$S$64,$R$64)</f>
        <v>1</v>
      </c>
      <c r="AS657" s="2">
        <f>IF(LEFT(E657,1)*1=2,$U$64,$T$64)</f>
        <v>1</v>
      </c>
      <c r="AT657" s="33">
        <f>IF(LEFT(E657,1)*1=3,$W$64,$V$64)</f>
        <v>0</v>
      </c>
      <c r="AU657" s="31">
        <f>IF(MID(E657,3,1)*1=1,$Y$64,$X$64)</f>
        <v>1</v>
      </c>
      <c r="AV657" s="2">
        <f>IF(MID(E657,3,1)*1=2,$AA$64,$Z$64)</f>
        <v>0</v>
      </c>
      <c r="AW657" s="33">
        <f>IF(MID(E657,3,1)*1=3,$AC$64,$AB$64)</f>
        <v>0</v>
      </c>
      <c r="AX657" s="31">
        <f>IF(MID(E657,5,1)*1=1,$AE$64,$AD$64)</f>
        <v>1</v>
      </c>
      <c r="AY657" s="33">
        <f>IF(MID(E657,5,1)*1=2,$AG$64,$AF$64)</f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533</v>
      </c>
      <c r="C658" s="31">
        <v>4</v>
      </c>
      <c r="D658" s="111" t="s">
        <v>14</v>
      </c>
      <c r="E658" s="2" t="s">
        <v>79</v>
      </c>
      <c r="F658" s="2"/>
      <c r="G658" s="2"/>
      <c r="H658" s="33" t="s">
        <v>81</v>
      </c>
      <c r="I658" s="173">
        <f>M658/AE658</f>
        <v>833.70816242239619</v>
      </c>
      <c r="J658" s="174">
        <f>AH658/AE658</f>
        <v>4.5296182185621214</v>
      </c>
      <c r="K658" s="189">
        <f>RANK(I658,$I$76:$I$999)</f>
        <v>581</v>
      </c>
      <c r="L658" s="190">
        <f>RANK(I658,$I$461:$I$888)</f>
        <v>196</v>
      </c>
      <c r="M658" s="173">
        <f>SUM(N658:R658)</f>
        <v>23191.18817447887</v>
      </c>
      <c r="N658" s="174">
        <f>T658*(1+(IF((AG658+IF($D$62=1,15,0)+IF(F658="백어택",8,0))&gt;100,100,AG658+IF($D$62=1,15,0)+IF(F658="백어택",8,0))/100)*(AI658/100-1))</f>
        <v>6957.9271754029451</v>
      </c>
      <c r="O658" s="174">
        <f>U658*(1+((IF((AG658+IF($D$62=1,15,0)+IF(F658="백어택",8,0))&gt;100,100,AG658+IF($D$62=1,15,0)+IF(F658="백어택",8,0))/100)*(AI658/100-1)))</f>
        <v>6957.9271754029451</v>
      </c>
      <c r="P658" s="174">
        <f>V658*(1+(IF((AG658+IF($D$62=1,15,0)+IF(F658="백어택",8,0))&gt;100,100,AG658+IF($D$62=1,15,0)+IF(F658="백어택",8,0))/100)*(AI658/100-1))</f>
        <v>9275.3338236729778</v>
      </c>
      <c r="Q658" s="174">
        <f>W658*(1+(IF((AG658+IF($D$62=1,15,0)+IF(F658="백어택",8,0))&gt;100,100,AG658+IF($D$62=1,15,0)+IF(F658="백어택",8,0))/100)*(AI658/100-1))</f>
        <v>0</v>
      </c>
      <c r="R658" s="175"/>
      <c r="S658" s="173">
        <f>SUM(T658:X658)</f>
        <v>17989.483226386878</v>
      </c>
      <c r="T658" s="174">
        <f>AL658*IF(H658="근접",AR658,1)*AU658*AY658*IF(F658="백어택",1.2,1)</f>
        <v>5397.2876797264571</v>
      </c>
      <c r="U658" s="174">
        <f>AM658*IF(H658="근접",AR658,1)*AU658*AY658*IF(F658="백어택",1.2,1)</f>
        <v>5397.2876797264571</v>
      </c>
      <c r="V658" s="174">
        <f>AN658*IF(H658="근접",AR658,1)*AU658*AY658*IF(F658="백어택",1.2,1)</f>
        <v>7194.9078669339624</v>
      </c>
      <c r="W658" s="174">
        <f>(AL658+AM658+AN658)*IF(H658="근접",AR658,1)*AU658*IF(AX658=1,0,0.6)*IF(F658="백어택",1.2,1)</f>
        <v>0</v>
      </c>
      <c r="X658" s="175"/>
      <c r="Y658" s="173">
        <f>SUM(Z658:AD658)</f>
        <v>38677.388936731782</v>
      </c>
      <c r="Z658" s="174">
        <f>T658*AI658/100</f>
        <v>11604.168511411883</v>
      </c>
      <c r="AA658" s="174">
        <f>U658*AI658/100</f>
        <v>11604.168511411883</v>
      </c>
      <c r="AB658" s="174">
        <f>V658*AI658/100</f>
        <v>15469.051913908019</v>
      </c>
      <c r="AC658" s="174">
        <f>W658*AI658/100</f>
        <v>0</v>
      </c>
      <c r="AD658" s="175"/>
      <c r="AE658" s="173">
        <f>AO658*(1-$D$20/100)*(1-$D$17/100)-AW658</f>
        <v>27.816913903176005</v>
      </c>
      <c r="AF658" s="174">
        <f>AP658</f>
        <v>36</v>
      </c>
      <c r="AG658" s="174">
        <f>IF($D$57&gt;100,100,$D$57)</f>
        <v>25.143699999999999</v>
      </c>
      <c r="AH658" s="174">
        <f>AQ658*AS658</f>
        <v>126</v>
      </c>
      <c r="AI658" s="174">
        <f>$D$58</f>
        <v>215</v>
      </c>
      <c r="AJ658" s="174">
        <f>10/3</f>
        <v>3.3333333333333335</v>
      </c>
      <c r="AK658" s="174">
        <f>SUM(AL658:AN658)</f>
        <v>17989.483226386878</v>
      </c>
      <c r="AL658" s="174">
        <f>(IF(H658="근접",$D$61*(VLOOKUP(C658,$B$36:$AG$39,19,FALSE)+VLOOKUP(C658,$B$40:$AG$43,19,FALSE)*$D$54),$D$60*(VLOOKUP(C658,$B$36:$AG$39,19,FALSE)+VLOOKUP(C658,$B$40:$AG$43,19,FALSE)*$D$54)))*$D$59/100</f>
        <v>5397.2876797264571</v>
      </c>
      <c r="AM658" s="174">
        <f>(IF(H658="근접",$D$61*(VLOOKUP(C658,$B$36:$AG$39,20,FALSE)+VLOOKUP(C658,$B$40:$AG$43,20,FALSE)*$D$54),$D$60*(VLOOKUP(C658,$B$36:$AG$39,20,FALSE)+VLOOKUP(C658,$B$40:$AG$43,20,FALSE)*$D$54)))*$D$59/100</f>
        <v>5397.2876797264571</v>
      </c>
      <c r="AN658" s="174">
        <f>(IF(H658="근접",$D$61*(VLOOKUP(C658,$B$36:$AG$39,21,FALSE)+VLOOKUP(C658,$B$40:$AG$43,21,FALSE)*$D$54),$D$60*(VLOOKUP(C658,$B$36:$AG$39,21,FALSE)+VLOOKUP(C658,$B$40:$AG$43,21,FALSE)*$D$54)))*$D$59/100</f>
        <v>7194.9078669339624</v>
      </c>
      <c r="AO658" s="176">
        <v>36</v>
      </c>
      <c r="AP658" s="174">
        <v>36</v>
      </c>
      <c r="AQ658" s="175">
        <f>VLOOKUP(C658,$B$45:$AA$48,19,FALSE)</f>
        <v>252</v>
      </c>
      <c r="AR658" s="31">
        <f>IF(LEFT(E658,1)*1=1,$S$64,$R$64)</f>
        <v>1</v>
      </c>
      <c r="AS658" s="2">
        <f>IF(LEFT(E658,1)*1=2,$U$64,$T$64)</f>
        <v>0.5</v>
      </c>
      <c r="AT658" s="33">
        <f>IF(LEFT(E658,1)*1=3,$W$64,$V$64)</f>
        <v>0</v>
      </c>
      <c r="AU658" s="31">
        <f>IF(MID(E658,3,1)*1=1,$Y$64,$X$64)</f>
        <v>1</v>
      </c>
      <c r="AV658" s="2">
        <f>IF(MID(E658,3,1)*1=2,$AA$64,$Z$64)</f>
        <v>0</v>
      </c>
      <c r="AW658" s="33">
        <f>IF(MID(E658,3,1)*1=3,$AC$64,$AB$64)</f>
        <v>0</v>
      </c>
      <c r="AX658" s="31">
        <f>IF(MID(E658,5,1)*1=1,$AE$64,$AD$64)</f>
        <v>1</v>
      </c>
      <c r="AY658" s="33">
        <f>IF(MID(E658,5,1)*1=2,$AG$64,$AF$64)</f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276</v>
      </c>
      <c r="C659" s="31">
        <v>10</v>
      </c>
      <c r="D659" s="106" t="s">
        <v>16</v>
      </c>
      <c r="E659" s="2" t="s">
        <v>182</v>
      </c>
      <c r="F659" s="2"/>
      <c r="G659" s="2"/>
      <c r="H659" s="33">
        <f>AX659*2</f>
        <v>3</v>
      </c>
      <c r="I659" s="173">
        <f>M659/AE659</f>
        <v>832.83908392828573</v>
      </c>
      <c r="J659" s="174">
        <f>AH659/AE659</f>
        <v>39.260184425969328</v>
      </c>
      <c r="K659" s="189">
        <f>RANK(I659,$I$76:$I$999)</f>
        <v>583</v>
      </c>
      <c r="L659" s="190" t="e">
        <f>RANK(I659,$I$76:$I$460)</f>
        <v>#N/A</v>
      </c>
      <c r="M659" s="173">
        <f>SUM(N659:R659)</f>
        <v>4985.131567382211</v>
      </c>
      <c r="N659" s="174">
        <f>T659*(1+(IF((AG659+IF($D$62=1,15,0)+IF(F659="백어택",8,0))&gt;100,100,(AG659+IF($D$62=1,15,0)+IF(F659="백어택",8,0)))/100)*((AI659/100-1)))</f>
        <v>4985.131567382211</v>
      </c>
      <c r="O659" s="174"/>
      <c r="P659" s="174"/>
      <c r="Q659" s="174"/>
      <c r="R659" s="175"/>
      <c r="S659" s="173">
        <f>SUM(T659:X659)*H659</f>
        <v>8624.4643759917726</v>
      </c>
      <c r="T659" s="174">
        <f>AL659*AU659*AX659*IF(F659="백어택",1.2,1)</f>
        <v>2874.8214586639242</v>
      </c>
      <c r="U659" s="174"/>
      <c r="V659" s="174"/>
      <c r="W659" s="174"/>
      <c r="X659" s="175"/>
      <c r="Y659" s="173">
        <f>SUM(Z659:AD659)</f>
        <v>6180.8661361274371</v>
      </c>
      <c r="Z659" s="174">
        <f>T659*$D$58/100</f>
        <v>6180.8661361274371</v>
      </c>
      <c r="AA659" s="174"/>
      <c r="AB659" s="174"/>
      <c r="AC659" s="174"/>
      <c r="AD659" s="175"/>
      <c r="AE659" s="173">
        <f>AO659*(1-$D$17/100)</f>
        <v>5.9857079999999998</v>
      </c>
      <c r="AF659" s="174">
        <f>AP659</f>
        <v>36</v>
      </c>
      <c r="AG659" s="174">
        <f>IF($D$57+AT659&gt;100,100,$D$57+AT659)</f>
        <v>40.143699999999995</v>
      </c>
      <c r="AH659" s="174">
        <f>AQ659*AR659</f>
        <v>235</v>
      </c>
      <c r="AI659" s="174">
        <f>$D$58+$D$19</f>
        <v>282.85969999999998</v>
      </c>
      <c r="AJ659" s="174">
        <f>10*AS659/IF(AX659=1,5,3.5)</f>
        <v>2.8571428571428572</v>
      </c>
      <c r="AK659" s="174">
        <f>SUM(AL659:AN659)</f>
        <v>1368.9625993637735</v>
      </c>
      <c r="AL659" s="174">
        <f>((VLOOKUP(C659,$B$36:$AG$39,23,FALSE)+VLOOKUP(C659,$B$40:$AG$43,23,FALSE)*$D$54))*$D$59/100</f>
        <v>1368.9625993637735</v>
      </c>
      <c r="AM659" s="174"/>
      <c r="AN659" s="174"/>
      <c r="AO659" s="176">
        <v>6</v>
      </c>
      <c r="AP659" s="174">
        <v>36</v>
      </c>
      <c r="AQ659" s="175">
        <f>VLOOKUP(C659,$B$45:$AA$48,23,FALSE)</f>
        <v>235</v>
      </c>
      <c r="AR659" s="31">
        <f>IF(LEFT(E659,1)*1=1,$S$66,$R$66)</f>
        <v>1</v>
      </c>
      <c r="AS659" s="2">
        <f>IF(LEFT(E659,1)*1=2,$U$66,$T$66)</f>
        <v>1</v>
      </c>
      <c r="AT659" s="33">
        <f>IF(LEFT(E659,1)*1=3,$W$66,$V$66)</f>
        <v>15</v>
      </c>
      <c r="AU659" s="31">
        <f>IF(MID(E659,3,1)*1=1,$Y$66,$X$66)</f>
        <v>1.4</v>
      </c>
      <c r="AV659" s="2">
        <f>IF(MID(E659,3,1)*1=2,$AA$66,$Z$66)</f>
        <v>0</v>
      </c>
      <c r="AW659" s="33">
        <f>IF(MID(E659,3,1)*1=3,$AC$66,$AB$66)</f>
        <v>0</v>
      </c>
      <c r="AX659" s="31">
        <f>IF(MID(E659,5,1)*1=1,$AE$66,$AD$66)</f>
        <v>1.5</v>
      </c>
      <c r="AY659" s="33">
        <f>IF(MID(E659,5,1)*1=2,$AG$66,$AF$66)</f>
        <v>1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282</v>
      </c>
      <c r="C660" s="31">
        <v>10</v>
      </c>
      <c r="D660" s="106" t="s">
        <v>16</v>
      </c>
      <c r="E660" s="2" t="s">
        <v>145</v>
      </c>
      <c r="F660" s="2"/>
      <c r="G660" s="2"/>
      <c r="H660" s="33">
        <f>AX660*2</f>
        <v>2</v>
      </c>
      <c r="I660" s="173">
        <f>M660/AE660</f>
        <v>832.83908392828573</v>
      </c>
      <c r="J660" s="174">
        <f>AH660/AE660</f>
        <v>39.260184425969328</v>
      </c>
      <c r="K660" s="189">
        <f>RANK(I660,$I$76:$I$999)</f>
        <v>583</v>
      </c>
      <c r="L660" s="190" t="e">
        <f>RANK(I660,$I$76:$I$460)</f>
        <v>#N/A</v>
      </c>
      <c r="M660" s="173">
        <f>SUM(N660:R660)</f>
        <v>4985.131567382211</v>
      </c>
      <c r="N660" s="174">
        <f>T660*(1+(IF((AG660+IF($D$62=1,15,0)+IF(F660="백어택",8,0))&gt;100,100,(AG660+IF($D$62=1,15,0)+IF(F660="백어택",8,0)))/100)*((AI660/100-1)))</f>
        <v>4985.131567382211</v>
      </c>
      <c r="O660" s="174"/>
      <c r="P660" s="174"/>
      <c r="Q660" s="174"/>
      <c r="R660" s="175"/>
      <c r="S660" s="173">
        <f>SUM(T660:X660)*H660</f>
        <v>5749.6429173278484</v>
      </c>
      <c r="T660" s="174">
        <f>AL660*AU660*AY660*IF(F660="백어택",1.2,1)</f>
        <v>2874.8214586639242</v>
      </c>
      <c r="U660" s="174"/>
      <c r="V660" s="174"/>
      <c r="W660" s="174"/>
      <c r="X660" s="175"/>
      <c r="Y660" s="173">
        <f>SUM(Z660:AD660)</f>
        <v>6180.8661361274371</v>
      </c>
      <c r="Z660" s="174">
        <f>T660*$D$58/100</f>
        <v>6180.8661361274371</v>
      </c>
      <c r="AA660" s="174"/>
      <c r="AB660" s="174"/>
      <c r="AC660" s="174"/>
      <c r="AD660" s="175"/>
      <c r="AE660" s="173">
        <f>AO660*(1-$D$17/100)</f>
        <v>5.9857079999999998</v>
      </c>
      <c r="AF660" s="174">
        <f>AP660</f>
        <v>36</v>
      </c>
      <c r="AG660" s="174">
        <f>IF($D$57+AT660&gt;100,100,$D$57+AT660)</f>
        <v>40.143699999999995</v>
      </c>
      <c r="AH660" s="174">
        <f>AQ660*AR660</f>
        <v>235</v>
      </c>
      <c r="AI660" s="174">
        <f>$D$58+$D$19</f>
        <v>282.85969999999998</v>
      </c>
      <c r="AJ660" s="174">
        <f>10*AS660/IF(AX660=1,5,3.5)</f>
        <v>2</v>
      </c>
      <c r="AK660" s="174">
        <f>SUM(AL660:AN660)</f>
        <v>1368.9625993637735</v>
      </c>
      <c r="AL660" s="174">
        <f>((VLOOKUP(C660,$B$36:$AG$39,23,FALSE)+VLOOKUP(C660,$B$40:$AG$43,23,FALSE)*$D$54))*$D$59/100</f>
        <v>1368.9625993637735</v>
      </c>
      <c r="AM660" s="174"/>
      <c r="AN660" s="174"/>
      <c r="AO660" s="176">
        <v>6</v>
      </c>
      <c r="AP660" s="174">
        <v>36</v>
      </c>
      <c r="AQ660" s="175">
        <f>VLOOKUP(C660,$B$45:$AA$48,23,FALSE)</f>
        <v>235</v>
      </c>
      <c r="AR660" s="31">
        <f>IF(LEFT(E660,1)*1=1,$S$66,$R$66)</f>
        <v>1</v>
      </c>
      <c r="AS660" s="2">
        <f>IF(LEFT(E660,1)*1=2,$U$66,$T$66)</f>
        <v>1</v>
      </c>
      <c r="AT660" s="33">
        <f>IF(LEFT(E660,1)*1=3,$W$66,$V$66)</f>
        <v>15</v>
      </c>
      <c r="AU660" s="31">
        <f>IF(MID(E660,3,1)*1=1,$Y$66,$X$66)</f>
        <v>1.4</v>
      </c>
      <c r="AV660" s="2">
        <f>IF(MID(E660,3,1)*1=2,$AA$66,$Z$66)</f>
        <v>0</v>
      </c>
      <c r="AW660" s="33">
        <f>IF(MID(E660,3,1)*1=3,$AC$66,$AB$66)</f>
        <v>0</v>
      </c>
      <c r="AX660" s="31">
        <f>IF(MID(E660,5,1)*1=1,$AE$66,$AD$66)</f>
        <v>1</v>
      </c>
      <c r="AY660" s="33">
        <f>IF(MID(E660,5,1)*1=2,$AG$66,$AF$66)</f>
        <v>1.5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815</v>
      </c>
      <c r="C661" s="31">
        <v>10</v>
      </c>
      <c r="D661" s="113" t="s">
        <v>9</v>
      </c>
      <c r="E661" s="2" t="s">
        <v>138</v>
      </c>
      <c r="F661" s="2"/>
      <c r="G661" s="2"/>
      <c r="H661" s="33"/>
      <c r="I661" s="173">
        <f>M661/AE661</f>
        <v>832.57684973122969</v>
      </c>
      <c r="J661" s="174">
        <f>AH661/AE661</f>
        <v>18.293575296355918</v>
      </c>
      <c r="K661" s="189">
        <f>RANK(I661,$I$76:$I$999)</f>
        <v>585</v>
      </c>
      <c r="L661" s="190" t="e">
        <f>RANK(I661,$I$889:$I$999)</f>
        <v>#N/A</v>
      </c>
      <c r="M661" s="173">
        <f>SUM(N661:R661)*(1+$D$22/100)</f>
        <v>29901.371460306116</v>
      </c>
      <c r="N661" s="174">
        <f>T661*(1+(IF((AG661+IF($D$62=1,15,0)+IF(F661="백어택",8,0))&gt;100,100,AG661+IF($D$62=1,15,0)+IF(F661="백어택",8,0))/100)*(AI661/100-1))</f>
        <v>17985.223576607223</v>
      </c>
      <c r="O661" s="174">
        <f>U661*(1+(IF(($D$57+IF($D$62=1,15,0)+IF(F661="백어택",8,0))&gt;100,100,$D$57+IF($D$62=1,15,0)+IF(F661="백어택",8,0))/100)*(AI661/100-1))</f>
        <v>8985.2308432561549</v>
      </c>
      <c r="P661" s="174"/>
      <c r="Q661" s="174"/>
      <c r="R661" s="175">
        <f>X661*(1+(IF(($D$57+IF($D$62=1,15,0)+IF(F661="백어택",8,0))&gt;100,100,$D$57+IF($D$62=1,15,0)+IF(F661="백어택",8,0))/100)*(AI661/100-1))</f>
        <v>0</v>
      </c>
      <c r="S661" s="173">
        <f>SUM(T661:X661)</f>
        <v>20921.072855080944</v>
      </c>
      <c r="T661" s="174">
        <f>AL661*AU661*AY661</f>
        <v>13951.198852771322</v>
      </c>
      <c r="U661" s="174">
        <f>AM661*AX661</f>
        <v>6969.8740023096234</v>
      </c>
      <c r="V661" s="174"/>
      <c r="W661" s="174"/>
      <c r="X661" s="175">
        <f>AM661*AS661</f>
        <v>0</v>
      </c>
      <c r="Y661" s="173">
        <f>SUM(Z661:AD661)</f>
        <v>44980.30663842403</v>
      </c>
      <c r="Z661" s="174">
        <f>T661*$D$58/100</f>
        <v>29995.077533458341</v>
      </c>
      <c r="AA661" s="174">
        <f>U661*$D$58/100</f>
        <v>14985.229104965691</v>
      </c>
      <c r="AB661" s="174"/>
      <c r="AC661" s="174"/>
      <c r="AD661" s="175">
        <f>X661*$D$58/100</f>
        <v>0</v>
      </c>
      <c r="AE661" s="173">
        <f>AO661*(1-$D$17/100)</f>
        <v>35.914248000000001</v>
      </c>
      <c r="AF661" s="174">
        <f>AP661</f>
        <v>36</v>
      </c>
      <c r="AG661" s="174">
        <f>IF($D$57+AW661&gt;100,100,$D$57+AW661)</f>
        <v>25.143699999999999</v>
      </c>
      <c r="AH661" s="174">
        <f>AQ661</f>
        <v>657</v>
      </c>
      <c r="AI661" s="174">
        <f>$D$58</f>
        <v>215</v>
      </c>
      <c r="AJ661" s="174">
        <f>10/(6+AT661)</f>
        <v>1.6666666666666667</v>
      </c>
      <c r="AK661" s="174">
        <f>SUM(AL661:AN661)</f>
        <v>11624.090569284088</v>
      </c>
      <c r="AL661" s="174">
        <f>(VLOOKUP(C661,$B$36:$AG$39,11,FALSE)+VLOOKUP(C661,$B$40:$AG$43,11,FALSE)*$D$54)*$D$59/100</f>
        <v>9300.7992351808807</v>
      </c>
      <c r="AM661" s="174">
        <f>(3*(VLOOKUP(C661,$B$36:$AG$39,12,FALSE)+VLOOKUP(C661,$B$40:$AG$43,12,FALSE)*$D$54))*$D$59/100</f>
        <v>2323.2913341032076</v>
      </c>
      <c r="AN661" s="174"/>
      <c r="AO661" s="176">
        <v>36</v>
      </c>
      <c r="AP661" s="174">
        <v>36</v>
      </c>
      <c r="AQ661" s="175">
        <f>VLOOKUP(C661,$B$45:$AA$48,11,FALSE)</f>
        <v>657</v>
      </c>
      <c r="AR661" s="31">
        <f>IF(LEFT(E661,1)*1=1,$S$59,$R$59)</f>
        <v>0</v>
      </c>
      <c r="AS661" s="2">
        <f>IF(LEFT(E661,1)*1=2,$U$59,$T$59)</f>
        <v>0</v>
      </c>
      <c r="AT661" s="33">
        <f>IF(LEFT(E661,1)*1=3,$W$59,$V$59)</f>
        <v>0</v>
      </c>
      <c r="AU661" s="31">
        <f>IF(MID(E661,3,1)*1=1,$Y$59,$X$59)</f>
        <v>1.5</v>
      </c>
      <c r="AV661" s="2">
        <f>IF(MID(E661,3,1)*1=2,$AA$59,$Z$59)</f>
        <v>0</v>
      </c>
      <c r="AW661" s="33">
        <f>IF(MID(E661,3,1)*1=3,$AC$59,$AB$59)</f>
        <v>0</v>
      </c>
      <c r="AX661" s="31">
        <f>IF(MID(E661,5,1)*1=1,$AE$59,$AD$59)</f>
        <v>3</v>
      </c>
      <c r="AY661" s="33">
        <f>IF(MID(E661,5,1)*1=2,$AG$59,$AF$59)</f>
        <v>1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821</v>
      </c>
      <c r="C662" s="31">
        <v>10</v>
      </c>
      <c r="D662" s="113" t="s">
        <v>9</v>
      </c>
      <c r="E662" s="2" t="s">
        <v>182</v>
      </c>
      <c r="F662" s="2"/>
      <c r="G662" s="2"/>
      <c r="H662" s="33"/>
      <c r="I662" s="173">
        <f>M662/AE662</f>
        <v>832.57684973122969</v>
      </c>
      <c r="J662" s="174">
        <f>AH662/AE662</f>
        <v>18.293575296355918</v>
      </c>
      <c r="K662" s="189">
        <f>RANK(I662,$I$76:$I$999)</f>
        <v>585</v>
      </c>
      <c r="L662" s="190" t="e">
        <f>RANK(I662,$I$889:$I$999)</f>
        <v>#N/A</v>
      </c>
      <c r="M662" s="173">
        <f>SUM(N662:R662)*(1+$D$22/100)</f>
        <v>29901.371460306116</v>
      </c>
      <c r="N662" s="174">
        <f>T662*(1+(IF((AG662+IF($D$62=1,15,0)+IF(F662="백어택",8,0))&gt;100,100,AG662+IF($D$62=1,15,0)+IF(F662="백어택",8,0))/100)*(AI662/100-1))</f>
        <v>17985.223576607223</v>
      </c>
      <c r="O662" s="174">
        <f>U662*(1+(IF(($D$57+IF($D$62=1,15,0)+IF(F662="백어택",8,0))&gt;100,100,$D$57+IF($D$62=1,15,0)+IF(F662="백어택",8,0))/100)*(AI662/100-1))</f>
        <v>8985.2308432561549</v>
      </c>
      <c r="P662" s="174"/>
      <c r="Q662" s="174"/>
      <c r="R662" s="175">
        <f>X662*(1+(IF(($D$57+IF($D$62=1,15,0)+IF(F662="백어택",8,0))&gt;100,100,$D$57+IF($D$62=1,15,0)+IF(F662="백어택",8,0))/100)*(AI662/100-1))</f>
        <v>0</v>
      </c>
      <c r="S662" s="173">
        <f>SUM(T662:X662)</f>
        <v>20921.072855080944</v>
      </c>
      <c r="T662" s="174">
        <f>AL662*AU662*AY662</f>
        <v>13951.198852771322</v>
      </c>
      <c r="U662" s="174">
        <f>AM662*AX662</f>
        <v>6969.8740023096234</v>
      </c>
      <c r="V662" s="174"/>
      <c r="W662" s="174"/>
      <c r="X662" s="175">
        <f>AM662*AS662</f>
        <v>0</v>
      </c>
      <c r="Y662" s="173">
        <f>SUM(Z662:AD662)</f>
        <v>44980.30663842403</v>
      </c>
      <c r="Z662" s="174">
        <f>T662*$D$58/100</f>
        <v>29995.077533458341</v>
      </c>
      <c r="AA662" s="174">
        <f>U662*$D$58/100</f>
        <v>14985.229104965691</v>
      </c>
      <c r="AB662" s="174"/>
      <c r="AC662" s="174"/>
      <c r="AD662" s="175">
        <f>X662*$D$58/100</f>
        <v>0</v>
      </c>
      <c r="AE662" s="173">
        <f>AO662*(1-$D$17/100)</f>
        <v>35.914248000000001</v>
      </c>
      <c r="AF662" s="174">
        <f>AP662</f>
        <v>36</v>
      </c>
      <c r="AG662" s="174">
        <f>IF($D$57+AW662&gt;100,100,$D$57+AW662)</f>
        <v>25.143699999999999</v>
      </c>
      <c r="AH662" s="174">
        <f>AQ662</f>
        <v>657</v>
      </c>
      <c r="AI662" s="174">
        <f>$D$58</f>
        <v>215</v>
      </c>
      <c r="AJ662" s="174">
        <f>10/(6+AT662)</f>
        <v>1.4285714285714286</v>
      </c>
      <c r="AK662" s="174">
        <f>SUM(AL662:AN662)</f>
        <v>11624.090569284088</v>
      </c>
      <c r="AL662" s="174">
        <f>(VLOOKUP(C662,$B$36:$AG$39,11,FALSE)+VLOOKUP(C662,$B$40:$AG$43,11,FALSE)*$D$54)*$D$59/100</f>
        <v>9300.7992351808807</v>
      </c>
      <c r="AM662" s="174">
        <f>(3*(VLOOKUP(C662,$B$36:$AG$39,12,FALSE)+VLOOKUP(C662,$B$40:$AG$43,12,FALSE)*$D$54))*$D$59/100</f>
        <v>2323.2913341032076</v>
      </c>
      <c r="AN662" s="174"/>
      <c r="AO662" s="176">
        <v>36</v>
      </c>
      <c r="AP662" s="174">
        <v>36</v>
      </c>
      <c r="AQ662" s="175">
        <f>VLOOKUP(C662,$B$45:$AA$48,11,FALSE)</f>
        <v>657</v>
      </c>
      <c r="AR662" s="31">
        <f>IF(LEFT(E662,1)*1=1,$S$59,$R$59)</f>
        <v>0</v>
      </c>
      <c r="AS662" s="2">
        <f>IF(LEFT(E662,1)*1=2,$U$59,$T$59)</f>
        <v>0</v>
      </c>
      <c r="AT662" s="33">
        <f>IF(LEFT(E662,1)*1=3,$W$59,$V$59)</f>
        <v>1</v>
      </c>
      <c r="AU662" s="31">
        <f>IF(MID(E662,3,1)*1=1,$Y$59,$X$59)</f>
        <v>1.5</v>
      </c>
      <c r="AV662" s="2">
        <f>IF(MID(E662,3,1)*1=2,$AA$59,$Z$59)</f>
        <v>0</v>
      </c>
      <c r="AW662" s="33">
        <f>IF(MID(E662,3,1)*1=3,$AC$59,$AB$59)</f>
        <v>0</v>
      </c>
      <c r="AX662" s="31">
        <f>IF(MID(E662,5,1)*1=1,$AE$59,$AD$59)</f>
        <v>3</v>
      </c>
      <c r="AY662" s="33">
        <f>IF(MID(E662,5,1)*1=2,$AG$59,$AF$59)</f>
        <v>1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825</v>
      </c>
      <c r="C663" s="31">
        <v>10</v>
      </c>
      <c r="D663" s="113" t="s">
        <v>9</v>
      </c>
      <c r="E663" s="2" t="s">
        <v>98</v>
      </c>
      <c r="F663" s="2"/>
      <c r="G663" s="2" t="s">
        <v>166</v>
      </c>
      <c r="H663" s="33"/>
      <c r="I663" s="173">
        <f>M663/AE663</f>
        <v>831.17637868321151</v>
      </c>
      <c r="J663" s="174">
        <f>AH663/AE663</f>
        <v>18.293575296355918</v>
      </c>
      <c r="K663" s="189">
        <f>RANK(I663,$I$76:$I$999)</f>
        <v>587</v>
      </c>
      <c r="L663" s="190" t="e">
        <f>RANK(I663,$I$889:$I$999)</f>
        <v>#N/A</v>
      </c>
      <c r="M663" s="173">
        <f>SUM(N663:R663)*(1+$D$22/100)</f>
        <v>29851.074595770773</v>
      </c>
      <c r="N663" s="174">
        <f>T663*(1+(IF((AG663+IF($D$62=1,15,0)+IF(F663="백어택",8,0))&gt;100,100,AG663+IF($D$62=1,15,0)+IF(F663="백어택",8,0))/100)*(AI663/100-1))</f>
        <v>23930.010680350173</v>
      </c>
      <c r="O663" s="174">
        <f>U663*(1+(IF(($D$57+IF($D$62=1,15,0)+IF(F663="백어택",8,0))&gt;100,100,$D$57+IF($D$62=1,15,0)+IF(F663="백어택",8,0))/100)*(AI663/100-1))</f>
        <v>2995.0769477520516</v>
      </c>
      <c r="P663" s="174"/>
      <c r="Q663" s="174"/>
      <c r="R663" s="175">
        <f>X663*(1+(IF(($D$57+IF($D$62=1,15,0)+IF(F663="백어택",8,0))&gt;100,100,$D$57+IF($D$62=1,15,0)+IF(F663="백어택",8,0))/100)*(AI663/100-1))</f>
        <v>0</v>
      </c>
      <c r="S663" s="173">
        <f>SUM(T663:X663)</f>
        <v>14414.330339838352</v>
      </c>
      <c r="T663" s="174">
        <f>AL663*AU663*AY663</f>
        <v>12091.039005735145</v>
      </c>
      <c r="U663" s="174">
        <f>AM663*AX663</f>
        <v>2323.2913341032076</v>
      </c>
      <c r="V663" s="174"/>
      <c r="W663" s="174"/>
      <c r="X663" s="175">
        <f>AM663*AS663</f>
        <v>0</v>
      </c>
      <c r="Y663" s="173">
        <f>SUM(Z663:AD663)</f>
        <v>30990.810230652463</v>
      </c>
      <c r="Z663" s="174">
        <f>T663*$D$58/100</f>
        <v>25995.733862330566</v>
      </c>
      <c r="AA663" s="174">
        <f>U663*$D$58/100</f>
        <v>4995.0763683218966</v>
      </c>
      <c r="AB663" s="174"/>
      <c r="AC663" s="174"/>
      <c r="AD663" s="175">
        <f>X663*$D$58/100</f>
        <v>0</v>
      </c>
      <c r="AE663" s="173">
        <f>AO663*(1-$D$17/100)</f>
        <v>35.914248000000001</v>
      </c>
      <c r="AF663" s="174">
        <f>AP663</f>
        <v>36</v>
      </c>
      <c r="AG663" s="174">
        <f>IF($D$57+AW663&gt;100,100,$D$57+AW663)</f>
        <v>85.143699999999995</v>
      </c>
      <c r="AH663" s="174">
        <f>AQ663</f>
        <v>657</v>
      </c>
      <c r="AI663" s="174">
        <f>$D$58</f>
        <v>215</v>
      </c>
      <c r="AJ663" s="174">
        <f>10/(6+AT663)</f>
        <v>1.6666666666666667</v>
      </c>
      <c r="AK663" s="174">
        <f>SUM(AL663:AN663)</f>
        <v>11624.090569284088</v>
      </c>
      <c r="AL663" s="174">
        <f>(VLOOKUP(C663,$B$36:$AG$39,11,FALSE)+VLOOKUP(C663,$B$40:$AG$43,11,FALSE)*$D$54)*$D$59/100</f>
        <v>9300.7992351808807</v>
      </c>
      <c r="AM663" s="174">
        <f>(3*(VLOOKUP(C663,$B$36:$AG$39,12,FALSE)+VLOOKUP(C663,$B$40:$AG$43,12,FALSE)*$D$54))*$D$59/100</f>
        <v>2323.2913341032076</v>
      </c>
      <c r="AN663" s="174"/>
      <c r="AO663" s="176">
        <v>36</v>
      </c>
      <c r="AP663" s="174">
        <v>36</v>
      </c>
      <c r="AQ663" s="175">
        <f>VLOOKUP(C663,$B$45:$AA$48,11,FALSE)</f>
        <v>657</v>
      </c>
      <c r="AR663" s="31">
        <f>IF(LEFT(E663,1)*1=1,$S$59,$R$59)</f>
        <v>0</v>
      </c>
      <c r="AS663" s="2">
        <f>IF(LEFT(E663,1)*1=2,$U$59,$T$59)</f>
        <v>0</v>
      </c>
      <c r="AT663" s="33">
        <f>IF(LEFT(E663,1)*1=3,$W$59,$V$59)</f>
        <v>0</v>
      </c>
      <c r="AU663" s="31">
        <f>IF(MID(E663,3,1)*1=1,$Y$59,$X$59)</f>
        <v>1</v>
      </c>
      <c r="AV663" s="2">
        <f>IF(MID(E663,3,1)*1=2,$AA$59,$Z$59)</f>
        <v>0</v>
      </c>
      <c r="AW663" s="33">
        <f>IF(MID(E663,3,1)*1=3,$AC$59,$AB$59)</f>
        <v>60</v>
      </c>
      <c r="AX663" s="31">
        <f>IF(MID(E663,5,1)*1=1,$AE$59,$AD$59)</f>
        <v>1</v>
      </c>
      <c r="AY663" s="33">
        <f>IF(MID(E663,5,1)*1=2,$AG$59,$AF$59)</f>
        <v>1.3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831</v>
      </c>
      <c r="C664" s="31">
        <v>10</v>
      </c>
      <c r="D664" s="113" t="s">
        <v>9</v>
      </c>
      <c r="E664" s="2" t="s">
        <v>135</v>
      </c>
      <c r="F664" s="2"/>
      <c r="G664" s="2" t="s">
        <v>166</v>
      </c>
      <c r="H664" s="33"/>
      <c r="I664" s="173">
        <f>M664/AE664</f>
        <v>831.17637868321151</v>
      </c>
      <c r="J664" s="174">
        <f>AH664/AE664</f>
        <v>18.293575296355918</v>
      </c>
      <c r="K664" s="189">
        <f>RANK(I664,$I$76:$I$999)</f>
        <v>587</v>
      </c>
      <c r="L664" s="190" t="e">
        <f>RANK(I664,$I$889:$I$999)</f>
        <v>#N/A</v>
      </c>
      <c r="M664" s="173">
        <f>SUM(N664:R664)*(1+$D$22/100)</f>
        <v>29851.074595770773</v>
      </c>
      <c r="N664" s="174">
        <f>T664*(1+(IF((AG664+IF($D$62=1,15,0)+IF(F664="백어택",8,0))&gt;100,100,AG664+IF($D$62=1,15,0)+IF(F664="백어택",8,0))/100)*(AI664/100-1))</f>
        <v>23930.010680350173</v>
      </c>
      <c r="O664" s="174">
        <f>U664*(1+(IF(($D$57+IF($D$62=1,15,0)+IF(F664="백어택",8,0))&gt;100,100,$D$57+IF($D$62=1,15,0)+IF(F664="백어택",8,0))/100)*(AI664/100-1))</f>
        <v>2995.0769477520516</v>
      </c>
      <c r="P664" s="174"/>
      <c r="Q664" s="174"/>
      <c r="R664" s="175">
        <f>X664*(1+(IF(($D$57+IF($D$62=1,15,0)+IF(F664="백어택",8,0))&gt;100,100,$D$57+IF($D$62=1,15,0)+IF(F664="백어택",8,0))/100)*(AI664/100-1))</f>
        <v>0</v>
      </c>
      <c r="S664" s="173">
        <f>SUM(T664:X664)</f>
        <v>14414.330339838352</v>
      </c>
      <c r="T664" s="174">
        <f>AL664*AU664*AY664</f>
        <v>12091.039005735145</v>
      </c>
      <c r="U664" s="174">
        <f>AM664*AX664</f>
        <v>2323.2913341032076</v>
      </c>
      <c r="V664" s="174"/>
      <c r="W664" s="174"/>
      <c r="X664" s="175">
        <f>AM664*AS664</f>
        <v>0</v>
      </c>
      <c r="Y664" s="173">
        <f>SUM(Z664:AD664)</f>
        <v>30990.810230652463</v>
      </c>
      <c r="Z664" s="174">
        <f>T664*$D$58/100</f>
        <v>25995.733862330566</v>
      </c>
      <c r="AA664" s="174">
        <f>U664*$D$58/100</f>
        <v>4995.0763683218966</v>
      </c>
      <c r="AB664" s="174"/>
      <c r="AC664" s="174"/>
      <c r="AD664" s="175">
        <f>X664*$D$58/100</f>
        <v>0</v>
      </c>
      <c r="AE664" s="173">
        <f>AO664*(1-$D$17/100)</f>
        <v>35.914248000000001</v>
      </c>
      <c r="AF664" s="174">
        <f>AP664</f>
        <v>36</v>
      </c>
      <c r="AG664" s="174">
        <f>IF($D$57+AW664&gt;100,100,$D$57+AW664)</f>
        <v>85.143699999999995</v>
      </c>
      <c r="AH664" s="174">
        <f>AQ664</f>
        <v>657</v>
      </c>
      <c r="AI664" s="174">
        <f>$D$58</f>
        <v>215</v>
      </c>
      <c r="AJ664" s="174">
        <f>10/(6+AT664)</f>
        <v>1.4285714285714286</v>
      </c>
      <c r="AK664" s="174">
        <f>SUM(AL664:AN664)</f>
        <v>11624.090569284088</v>
      </c>
      <c r="AL664" s="174">
        <f>(VLOOKUP(C664,$B$36:$AG$39,11,FALSE)+VLOOKUP(C664,$B$40:$AG$43,11,FALSE)*$D$54)*$D$59/100</f>
        <v>9300.7992351808807</v>
      </c>
      <c r="AM664" s="174">
        <f>(3*(VLOOKUP(C664,$B$36:$AG$39,12,FALSE)+VLOOKUP(C664,$B$40:$AG$43,12,FALSE)*$D$54))*$D$59/100</f>
        <v>2323.2913341032076</v>
      </c>
      <c r="AN664" s="174"/>
      <c r="AO664" s="176">
        <v>36</v>
      </c>
      <c r="AP664" s="174">
        <v>36</v>
      </c>
      <c r="AQ664" s="175">
        <f>VLOOKUP(C664,$B$45:$AA$48,11,FALSE)</f>
        <v>657</v>
      </c>
      <c r="AR664" s="31">
        <f>IF(LEFT(E664,1)*1=1,$S$59,$R$59)</f>
        <v>0</v>
      </c>
      <c r="AS664" s="2">
        <f>IF(LEFT(E664,1)*1=2,$U$59,$T$59)</f>
        <v>0</v>
      </c>
      <c r="AT664" s="33">
        <f>IF(LEFT(E664,1)*1=3,$W$59,$V$59)</f>
        <v>1</v>
      </c>
      <c r="AU664" s="31">
        <f>IF(MID(E664,3,1)*1=1,$Y$59,$X$59)</f>
        <v>1</v>
      </c>
      <c r="AV664" s="2">
        <f>IF(MID(E664,3,1)*1=2,$AA$59,$Z$59)</f>
        <v>0</v>
      </c>
      <c r="AW664" s="33">
        <f>IF(MID(E664,3,1)*1=3,$AC$59,$AB$59)</f>
        <v>60</v>
      </c>
      <c r="AX664" s="31">
        <f>IF(MID(E664,5,1)*1=1,$AE$59,$AD$59)</f>
        <v>1</v>
      </c>
      <c r="AY664" s="33">
        <f>IF(MID(E664,5,1)*1=2,$AG$59,$AF$59)</f>
        <v>1.3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83</v>
      </c>
      <c r="C665" s="31">
        <v>10</v>
      </c>
      <c r="D665" s="106" t="s">
        <v>5</v>
      </c>
      <c r="E665" s="2" t="s">
        <v>144</v>
      </c>
      <c r="F665" s="2"/>
      <c r="G665" s="2"/>
      <c r="H665" s="33">
        <v>9</v>
      </c>
      <c r="I665" s="173">
        <f>M665/AE665</f>
        <v>830.34773127429696</v>
      </c>
      <c r="J665" s="174">
        <f>AH665/AE665</f>
        <v>34.707673678702669</v>
      </c>
      <c r="K665" s="189">
        <f>RANK(I665,$I$76:$I$999)</f>
        <v>589</v>
      </c>
      <c r="L665" s="190" t="e">
        <f>RANK(I665,$I$76:$I$460)</f>
        <v>#N/A</v>
      </c>
      <c r="M665" s="173">
        <f>SUM(N665:R665)</f>
        <v>6626.9587438272129</v>
      </c>
      <c r="N665" s="174">
        <f>T665*(1+(IF((AG665+IF($D$62=1,15,0)+AW665+IF(F665="백어택",8,0))&gt;100,100,(AG665+IF($D$62=1,15,0)+AW665+IF(F665="백어택",8,0)))/100)*((AI665/100-1)))</f>
        <v>6626.9587438272129</v>
      </c>
      <c r="O665" s="174"/>
      <c r="P665" s="174"/>
      <c r="Q665" s="174"/>
      <c r="R665" s="175"/>
      <c r="S665" s="173">
        <f>SUM(T665:X665)</f>
        <v>4539.7064062214158</v>
      </c>
      <c r="T665" s="174">
        <f>AL665*AU665*AX665*AY665</f>
        <v>4539.7064062214158</v>
      </c>
      <c r="U665" s="174"/>
      <c r="V665" s="174"/>
      <c r="W665" s="174"/>
      <c r="X665" s="175"/>
      <c r="Y665" s="173">
        <f>SUM(Z665:AD665)</f>
        <v>9760.3687733760435</v>
      </c>
      <c r="Z665" s="174">
        <f>T665*$D$58/100</f>
        <v>9760.3687733760435</v>
      </c>
      <c r="AA665" s="174"/>
      <c r="AB665" s="174"/>
      <c r="AC665" s="174"/>
      <c r="AD665" s="175"/>
      <c r="AE665" s="173">
        <f>AO665*(1-$D$17/100)</f>
        <v>7.980944</v>
      </c>
      <c r="AF665" s="174">
        <f>AP665</f>
        <v>36</v>
      </c>
      <c r="AG665" s="174">
        <f>IF($D$57&gt;100,100,$D$57)</f>
        <v>25.143699999999999</v>
      </c>
      <c r="AH665" s="174">
        <f>AQ665</f>
        <v>277</v>
      </c>
      <c r="AI665" s="174">
        <f>$D$58+$D$19</f>
        <v>282.85969999999998</v>
      </c>
      <c r="AJ665" s="174">
        <f>1*AS665</f>
        <v>1</v>
      </c>
      <c r="AK665" s="174">
        <f>SUM(AL665:AN665)</f>
        <v>3026.4709374809436</v>
      </c>
      <c r="AL665" s="174">
        <f>(H665*(VLOOKUP(C665,$B$36:$AG$39,6,FALSE)+VLOOKUP(C665,$B$40:$AG$43,6,FALSE)*$D$54))*$D$59/100</f>
        <v>3026.4709374809436</v>
      </c>
      <c r="AM665" s="174"/>
      <c r="AN665" s="174"/>
      <c r="AO665" s="176">
        <v>8</v>
      </c>
      <c r="AP665" s="174">
        <v>36</v>
      </c>
      <c r="AQ665" s="175">
        <f>VLOOKUP(C665,$B$45:$AA$48,6,FALSE)</f>
        <v>277</v>
      </c>
      <c r="AR665" s="31">
        <f>IF(LEFT(E665,1)*1=1,$S$55,$R$55)</f>
        <v>0</v>
      </c>
      <c r="AS665" s="2">
        <f>IF(LEFT(E665,1)*1=2,$U$55,$T$55)</f>
        <v>1</v>
      </c>
      <c r="AT665" s="33">
        <f>IF(LEFT(E665,1)*1=3,$W$55,$V$55)</f>
        <v>0</v>
      </c>
      <c r="AU665" s="31">
        <f>IF(MID(E665,3,1)*1=1,$Y$55,$X$55)</f>
        <v>1</v>
      </c>
      <c r="AV665" s="2">
        <f>IF(MID(E665,3,1)*1=2,$AA$55,$Z$55)</f>
        <v>0</v>
      </c>
      <c r="AW665" s="205">
        <f>IF(MID(E665,3,1)*1=3,$AC$55,$AB$55)</f>
        <v>0</v>
      </c>
      <c r="AX665" s="31">
        <f>IF(MID(E665,5,1)*1=1,$AE$55,$AD$55)</f>
        <v>1.5</v>
      </c>
      <c r="AY665" s="33">
        <f>IF(MID(E665,5,1)*1=2,$AG$55,$AF$55)</f>
        <v>1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85</v>
      </c>
      <c r="C666" s="31">
        <v>10</v>
      </c>
      <c r="D666" s="106" t="s">
        <v>5</v>
      </c>
      <c r="E666" s="2" t="s">
        <v>138</v>
      </c>
      <c r="F666" s="2"/>
      <c r="G666" s="2"/>
      <c r="H666" s="33">
        <v>9</v>
      </c>
      <c r="I666" s="173">
        <f>M666/AE666</f>
        <v>830.34773127429696</v>
      </c>
      <c r="J666" s="174">
        <f>AH666/AE666</f>
        <v>34.707673678702669</v>
      </c>
      <c r="K666" s="189">
        <f>RANK(I666,$I$76:$I$999)</f>
        <v>589</v>
      </c>
      <c r="L666" s="190" t="e">
        <f>RANK(I666,$I$76:$I$460)</f>
        <v>#N/A</v>
      </c>
      <c r="M666" s="173">
        <f>SUM(N666:R666)</f>
        <v>6626.9587438272129</v>
      </c>
      <c r="N666" s="174">
        <f>T666*(1+(IF((AG666+IF($D$62=1,15,0)+AW666+IF(F666="백어택",8,0))&gt;100,100,(AG666+IF($D$62=1,15,0)+AW666+IF(F666="백어택",8,0)))/100)*((AI666/100-1)))</f>
        <v>6626.9587438272129</v>
      </c>
      <c r="O666" s="174"/>
      <c r="P666" s="174"/>
      <c r="Q666" s="174"/>
      <c r="R666" s="175"/>
      <c r="S666" s="173">
        <f>SUM(T666:X666)</f>
        <v>4539.7064062214158</v>
      </c>
      <c r="T666" s="174">
        <f>AL666*AU666*AX666*AY666</f>
        <v>4539.7064062214158</v>
      </c>
      <c r="U666" s="174"/>
      <c r="V666" s="174"/>
      <c r="W666" s="174"/>
      <c r="X666" s="175"/>
      <c r="Y666" s="173">
        <f>SUM(Z666:AD666)</f>
        <v>9760.3687733760435</v>
      </c>
      <c r="Z666" s="174">
        <f>T666*$D$58/100</f>
        <v>9760.3687733760435</v>
      </c>
      <c r="AA666" s="174"/>
      <c r="AB666" s="174"/>
      <c r="AC666" s="174"/>
      <c r="AD666" s="175"/>
      <c r="AE666" s="173">
        <f>AO666*(1-$D$17/100)</f>
        <v>7.980944</v>
      </c>
      <c r="AF666" s="174">
        <f>AP666</f>
        <v>36</v>
      </c>
      <c r="AG666" s="174">
        <f>IF($D$57&gt;100,100,$D$57)</f>
        <v>25.143699999999999</v>
      </c>
      <c r="AH666" s="174">
        <f>AQ666</f>
        <v>277</v>
      </c>
      <c r="AI666" s="174">
        <f>$D$58+$D$19</f>
        <v>282.85969999999998</v>
      </c>
      <c r="AJ666" s="174">
        <f>1*AS666</f>
        <v>1</v>
      </c>
      <c r="AK666" s="174">
        <f>SUM(AL666:AN666)</f>
        <v>3026.4709374809436</v>
      </c>
      <c r="AL666" s="174">
        <f>(H666*(VLOOKUP(C666,$B$36:$AG$39,6,FALSE)+VLOOKUP(C666,$B$40:$AG$43,6,FALSE)*$D$54))*$D$59/100</f>
        <v>3026.4709374809436</v>
      </c>
      <c r="AM666" s="174"/>
      <c r="AN666" s="174"/>
      <c r="AO666" s="176">
        <v>8</v>
      </c>
      <c r="AP666" s="174">
        <v>36</v>
      </c>
      <c r="AQ666" s="175">
        <f>VLOOKUP(C666,$B$45:$AA$48,6,FALSE)</f>
        <v>277</v>
      </c>
      <c r="AR666" s="31">
        <f>IF(LEFT(E666,1)*1=1,$S$55,$R$55)</f>
        <v>0</v>
      </c>
      <c r="AS666" s="2">
        <f>IF(LEFT(E666,1)*1=2,$U$55,$T$55)</f>
        <v>1</v>
      </c>
      <c r="AT666" s="33">
        <f>IF(LEFT(E666,1)*1=3,$W$55,$V$55)</f>
        <v>0</v>
      </c>
      <c r="AU666" s="31">
        <f>IF(MID(E666,3,1)*1=1,$Y$55,$X$55)</f>
        <v>1</v>
      </c>
      <c r="AV666" s="2">
        <f>IF(MID(E666,3,1)*1=2,$AA$55,$Z$55)</f>
        <v>0</v>
      </c>
      <c r="AW666" s="205">
        <f>IF(MID(E666,3,1)*1=3,$AC$55,$AB$55)</f>
        <v>0</v>
      </c>
      <c r="AX666" s="31">
        <f>IF(MID(E666,5,1)*1=1,$AE$55,$AD$55)</f>
        <v>1.5</v>
      </c>
      <c r="AY666" s="33">
        <f>IF(MID(E666,5,1)*1=2,$AG$55,$AF$55)</f>
        <v>1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89</v>
      </c>
      <c r="C667" s="31">
        <v>10</v>
      </c>
      <c r="D667" s="106" t="s">
        <v>5</v>
      </c>
      <c r="E667" s="2" t="s">
        <v>161</v>
      </c>
      <c r="F667" s="2"/>
      <c r="G667" s="2"/>
      <c r="H667" s="33">
        <v>9</v>
      </c>
      <c r="I667" s="173">
        <f>M667/AE667</f>
        <v>830.34773127429696</v>
      </c>
      <c r="J667" s="174">
        <f>AH667/AE667</f>
        <v>34.707673678702669</v>
      </c>
      <c r="K667" s="189">
        <f>RANK(I667,$I$76:$I$999)</f>
        <v>589</v>
      </c>
      <c r="L667" s="190" t="e">
        <f>RANK(I667,$I$76:$I$460)</f>
        <v>#N/A</v>
      </c>
      <c r="M667" s="173">
        <f>SUM(N667:R667)</f>
        <v>6626.9587438272129</v>
      </c>
      <c r="N667" s="174">
        <f>T667*(1+(IF((AG667+IF($D$62=1,15,0)+AW667+IF(F667="백어택",8,0))&gt;100,100,(AG667+IF($D$62=1,15,0)+AW667+IF(F667="백어택",8,0)))/100)*((AI667/100-1)))</f>
        <v>6626.9587438272129</v>
      </c>
      <c r="O667" s="174"/>
      <c r="P667" s="174"/>
      <c r="Q667" s="174"/>
      <c r="R667" s="175"/>
      <c r="S667" s="173">
        <f>SUM(T667:X667)</f>
        <v>4539.7064062214158</v>
      </c>
      <c r="T667" s="174">
        <f>AL667*AU667*AX667*AY667</f>
        <v>4539.7064062214158</v>
      </c>
      <c r="U667" s="174"/>
      <c r="V667" s="174"/>
      <c r="W667" s="174"/>
      <c r="X667" s="175"/>
      <c r="Y667" s="173">
        <f>SUM(Z667:AD667)</f>
        <v>9760.3687733760435</v>
      </c>
      <c r="Z667" s="174">
        <f>T667*$D$58/100</f>
        <v>9760.3687733760435</v>
      </c>
      <c r="AA667" s="174"/>
      <c r="AB667" s="174"/>
      <c r="AC667" s="174"/>
      <c r="AD667" s="175"/>
      <c r="AE667" s="173">
        <f>AO667*(1-$D$17/100)</f>
        <v>7.980944</v>
      </c>
      <c r="AF667" s="174">
        <f>AP667</f>
        <v>36</v>
      </c>
      <c r="AG667" s="174">
        <f>IF($D$57&gt;100,100,$D$57)</f>
        <v>25.143699999999999</v>
      </c>
      <c r="AH667" s="174">
        <f>AQ667</f>
        <v>277</v>
      </c>
      <c r="AI667" s="174">
        <f>$D$58+$D$19</f>
        <v>282.85969999999998</v>
      </c>
      <c r="AJ667" s="174">
        <f>1*AS667</f>
        <v>0.8</v>
      </c>
      <c r="AK667" s="174">
        <f>SUM(AL667:AN667)</f>
        <v>3026.4709374809436</v>
      </c>
      <c r="AL667" s="174">
        <f>(H667*(VLOOKUP(C667,$B$36:$AG$39,6,FALSE)+VLOOKUP(C667,$B$40:$AG$43,6,FALSE)*$D$54))*$D$59/100</f>
        <v>3026.4709374809436</v>
      </c>
      <c r="AM667" s="174"/>
      <c r="AN667" s="174"/>
      <c r="AO667" s="176">
        <v>8</v>
      </c>
      <c r="AP667" s="174">
        <v>36</v>
      </c>
      <c r="AQ667" s="175">
        <f>VLOOKUP(C667,$B$45:$AA$48,6,FALSE)</f>
        <v>277</v>
      </c>
      <c r="AR667" s="31">
        <f>IF(LEFT(E667,1)*1=1,$S$55,$R$55)</f>
        <v>0</v>
      </c>
      <c r="AS667" s="2">
        <f>IF(LEFT(E667,1)*1=2,$U$55,$T$55)</f>
        <v>0.8</v>
      </c>
      <c r="AT667" s="33">
        <f>IF(LEFT(E667,1)*1=3,$W$55,$V$55)</f>
        <v>0</v>
      </c>
      <c r="AU667" s="31">
        <f>IF(MID(E667,3,1)*1=1,$Y$55,$X$55)</f>
        <v>1</v>
      </c>
      <c r="AV667" s="2">
        <f>IF(MID(E667,3,1)*1=2,$AA$55,$Z$55)</f>
        <v>0</v>
      </c>
      <c r="AW667" s="205">
        <f>IF(MID(E667,3,1)*1=3,$AC$55,$AB$55)</f>
        <v>0</v>
      </c>
      <c r="AX667" s="31">
        <f>IF(MID(E667,5,1)*1=1,$AE$55,$AD$55)</f>
        <v>1.5</v>
      </c>
      <c r="AY667" s="33">
        <f>IF(MID(E667,5,1)*1=2,$AG$55,$AF$55)</f>
        <v>1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91</v>
      </c>
      <c r="C668" s="31">
        <v>10</v>
      </c>
      <c r="D668" s="106" t="s">
        <v>5</v>
      </c>
      <c r="E668" s="2" t="s">
        <v>169</v>
      </c>
      <c r="F668" s="2"/>
      <c r="G668" s="2"/>
      <c r="H668" s="33">
        <v>9</v>
      </c>
      <c r="I668" s="173">
        <f>M668/AE668</f>
        <v>830.34773127429696</v>
      </c>
      <c r="J668" s="174">
        <f>AH668/AE668</f>
        <v>34.707673678702669</v>
      </c>
      <c r="K668" s="189">
        <f>RANK(I668,$I$76:$I$999)</f>
        <v>589</v>
      </c>
      <c r="L668" s="190" t="e">
        <f>RANK(I668,$I$76:$I$460)</f>
        <v>#N/A</v>
      </c>
      <c r="M668" s="173">
        <f>SUM(N668:R668)</f>
        <v>6626.9587438272129</v>
      </c>
      <c r="N668" s="174">
        <f>T668*(1+(IF((AG668+IF($D$62=1,15,0)+AW668+IF(F668="백어택",8,0))&gt;100,100,(AG668+IF($D$62=1,15,0)+AW668+IF(F668="백어택",8,0)))/100)*((AI668/100-1)))</f>
        <v>6626.9587438272129</v>
      </c>
      <c r="O668" s="174"/>
      <c r="P668" s="174"/>
      <c r="Q668" s="174"/>
      <c r="R668" s="175"/>
      <c r="S668" s="173">
        <f>SUM(T668:X668)</f>
        <v>4539.7064062214158</v>
      </c>
      <c r="T668" s="174">
        <f>AL668*AU668*AX668*AY668</f>
        <v>4539.7064062214158</v>
      </c>
      <c r="U668" s="174"/>
      <c r="V668" s="174"/>
      <c r="W668" s="174"/>
      <c r="X668" s="175"/>
      <c r="Y668" s="173">
        <f>SUM(Z668:AD668)</f>
        <v>9760.3687733760435</v>
      </c>
      <c r="Z668" s="174">
        <f>T668*$D$58/100</f>
        <v>9760.3687733760435</v>
      </c>
      <c r="AA668" s="174"/>
      <c r="AB668" s="174"/>
      <c r="AC668" s="174"/>
      <c r="AD668" s="175"/>
      <c r="AE668" s="173">
        <f>AO668*(1-$D$17/100)</f>
        <v>7.980944</v>
      </c>
      <c r="AF668" s="174">
        <f>AP668</f>
        <v>36</v>
      </c>
      <c r="AG668" s="174">
        <f>IF($D$57&gt;100,100,$D$57)</f>
        <v>25.143699999999999</v>
      </c>
      <c r="AH668" s="174">
        <f>AQ668</f>
        <v>277</v>
      </c>
      <c r="AI668" s="174">
        <f>$D$58+$D$19</f>
        <v>282.85969999999998</v>
      </c>
      <c r="AJ668" s="174">
        <f>1*AS668</f>
        <v>0.8</v>
      </c>
      <c r="AK668" s="174">
        <f>SUM(AL668:AN668)</f>
        <v>3026.4709374809436</v>
      </c>
      <c r="AL668" s="174">
        <f>(H668*(VLOOKUP(C668,$B$36:$AG$39,6,FALSE)+VLOOKUP(C668,$B$40:$AG$43,6,FALSE)*$D$54))*$D$59/100</f>
        <v>3026.4709374809436</v>
      </c>
      <c r="AM668" s="174"/>
      <c r="AN668" s="174"/>
      <c r="AO668" s="176">
        <v>8</v>
      </c>
      <c r="AP668" s="174">
        <v>36</v>
      </c>
      <c r="AQ668" s="175">
        <f>VLOOKUP(C668,$B$45:$AA$48,6,FALSE)</f>
        <v>277</v>
      </c>
      <c r="AR668" s="31">
        <f>IF(LEFT(E668,1)*1=1,$S$55,$R$55)</f>
        <v>0</v>
      </c>
      <c r="AS668" s="2">
        <f>IF(LEFT(E668,1)*1=2,$U$55,$T$55)</f>
        <v>0.8</v>
      </c>
      <c r="AT668" s="33">
        <f>IF(LEFT(E668,1)*1=3,$W$55,$V$55)</f>
        <v>0</v>
      </c>
      <c r="AU668" s="31">
        <f>IF(MID(E668,3,1)*1=1,$Y$55,$X$55)</f>
        <v>1</v>
      </c>
      <c r="AV668" s="2">
        <f>IF(MID(E668,3,1)*1=2,$AA$55,$Z$55)</f>
        <v>0</v>
      </c>
      <c r="AW668" s="205">
        <f>IF(MID(E668,3,1)*1=3,$AC$55,$AB$55)</f>
        <v>0</v>
      </c>
      <c r="AX668" s="31">
        <f>IF(MID(E668,5,1)*1=1,$AE$55,$AD$55)</f>
        <v>1.5</v>
      </c>
      <c r="AY668" s="33">
        <f>IF(MID(E668,5,1)*1=2,$AG$55,$AF$55)</f>
        <v>1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4</v>
      </c>
      <c r="C669" s="31">
        <v>10</v>
      </c>
      <c r="D669" s="106" t="s">
        <v>2</v>
      </c>
      <c r="E669" s="2" t="s">
        <v>79</v>
      </c>
      <c r="F669" s="2"/>
      <c r="G669" s="2"/>
      <c r="H669" s="33"/>
      <c r="I669" s="173">
        <f>M669/AE669</f>
        <v>826.83434227452915</v>
      </c>
      <c r="J669" s="174">
        <f>AH669/AE669</f>
        <v>34.707673678702669</v>
      </c>
      <c r="K669" s="189">
        <f>RANK(I669,$I$76:$I$999)</f>
        <v>593</v>
      </c>
      <c r="L669" s="190" t="e">
        <f>RANK(I669,$I$76:$I$460)</f>
        <v>#N/A</v>
      </c>
      <c r="M669" s="173">
        <f>SUM(N669:R669)</f>
        <v>6598.9185829698499</v>
      </c>
      <c r="N669" s="177">
        <f>T669*(1+(IF(($AG669+IF($D$62=1,15,0)+IF($F669="백어택",8,0))&gt;100,100,($AG669+IF($D$62=1,15,0)+IF($F669="백어택",8,0)))/100)*(($AI669/100-1)))</f>
        <v>1445.9596652229377</v>
      </c>
      <c r="O669" s="177">
        <f>U669*(1+(IF(($AG669+IF($D$62=1,IF($AS669=15,0,15),0)+$AS669+IF($F669="백어택",8,0))&gt;100,100,($AG669+IF($D$62=1,IF($AS669=15,0,15),0)+$AS669+IF($F669="백어택",8,0)))/100)*(($AI669/100-1)))</f>
        <v>1717.6529725823041</v>
      </c>
      <c r="P669" s="177">
        <f>V669*(1+(IF(($AG669+IF($D$62=1,IF($AS669=15,0,15),0)+$AS669+IF($F669="백어택",8,0))&gt;100,100,($AG669+IF($D$62=1,IF($AS669=15,0,15),0)+$AS669+IF($F669="백어택",8,0)))/100)*(($AI669/100-1)))</f>
        <v>1717.6529725823041</v>
      </c>
      <c r="Q669" s="177">
        <f>W669*(1+(IF(($AG669+IF($D$62=1,IF($AS669=15,0,15),0)+$AS669+IF($F669="백어택",8,0))&gt;100,100,($AG669+IF($D$62=1,IF($AS669=15,0,15),0)+$AS669+IF($F669="백어택",8,0)))/100)*(($AI669/100-1)))</f>
        <v>1717.6529725823041</v>
      </c>
      <c r="R669" s="175"/>
      <c r="S669" s="173">
        <f>SUM(T669:X669)</f>
        <v>3962.1386576246332</v>
      </c>
      <c r="T669" s="177">
        <f>AL669*AV669*AW669*AY669/4</f>
        <v>990.5346644061583</v>
      </c>
      <c r="U669" s="174">
        <f>T669</f>
        <v>990.5346644061583</v>
      </c>
      <c r="V669" s="174">
        <f>U669</f>
        <v>990.5346644061583</v>
      </c>
      <c r="W669" s="174">
        <f>V669</f>
        <v>990.5346644061583</v>
      </c>
      <c r="X669" s="175"/>
      <c r="Y669" s="173">
        <f>SUM(Z669:AD669)</f>
        <v>8518.5981138929601</v>
      </c>
      <c r="Z669" s="174">
        <f>T669*$D$58/100</f>
        <v>2129.64952847324</v>
      </c>
      <c r="AA669" s="174">
        <f>U669*$D$58/100</f>
        <v>2129.64952847324</v>
      </c>
      <c r="AB669" s="174">
        <f>V669*$D$58/100</f>
        <v>2129.64952847324</v>
      </c>
      <c r="AC669" s="174">
        <f>W669*$D$58/100</f>
        <v>2129.64952847324</v>
      </c>
      <c r="AD669" s="175"/>
      <c r="AE669" s="173">
        <f>AO669*(1-$D$17/100)</f>
        <v>7.980944</v>
      </c>
      <c r="AF669" s="174"/>
      <c r="AG669" s="174">
        <f>IF($D$57&gt;100,100,$D$57)</f>
        <v>25.143699999999999</v>
      </c>
      <c r="AH669" s="174">
        <f>AQ669</f>
        <v>277</v>
      </c>
      <c r="AI669" s="174">
        <f>$D$58+$D$19</f>
        <v>282.85969999999998</v>
      </c>
      <c r="AJ669" s="174">
        <f>10*AY669/12</f>
        <v>0.83333333333333337</v>
      </c>
      <c r="AK669" s="174">
        <f>SUM(AL669:AN669)</f>
        <v>3962.1386576246332</v>
      </c>
      <c r="AL669" s="174">
        <f>(VLOOKUP(C669,$B$36:$AA$39,2,FALSE)+VLOOKUP(C669,$B$40:$AA$43,2,FALSE)*$D$54)*$D$59/100</f>
        <v>3962.1386576246332</v>
      </c>
      <c r="AM669" s="174"/>
      <c r="AN669" s="174"/>
      <c r="AO669" s="176">
        <v>8</v>
      </c>
      <c r="AP669" s="174">
        <v>15</v>
      </c>
      <c r="AQ669" s="175">
        <f>VLOOKUP(C669,$B$45:$AA$48,2,FALSE)</f>
        <v>277</v>
      </c>
      <c r="AR669" s="31">
        <f>IF(LEFT(E669,1)*1=1,$S$52,$R$52)</f>
        <v>0</v>
      </c>
      <c r="AS669" s="2">
        <f>IF(LEFT(E669,1)*1=2,$U$52,$T$52)</f>
        <v>15</v>
      </c>
      <c r="AT669" s="33">
        <f>IF(LEFT(E669,1)*1=3,$W$52,$V$52)</f>
        <v>0</v>
      </c>
      <c r="AU669" s="31">
        <f>IF(MID(E669,3,1)*1=1,$Y$52,$X$52)</f>
        <v>0</v>
      </c>
      <c r="AV669" s="2">
        <f>IF(MID(E669,3,1)*1=2,$AA$52,$Z$52)</f>
        <v>1</v>
      </c>
      <c r="AW669" s="33">
        <f>IF(MID(E669,3,1)*1=3,$AC$52,$AB$52)</f>
        <v>1</v>
      </c>
      <c r="AX669" s="31">
        <f>IF(MID(E669,5,1)*1=1,$AE$52,$AD$52)</f>
        <v>0</v>
      </c>
      <c r="AY669" s="33">
        <f>IF(MID(E669,5,1)*1=2,$AG$52,$AF$52)</f>
        <v>1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13</v>
      </c>
      <c r="C670" s="31">
        <v>10</v>
      </c>
      <c r="D670" s="106" t="s">
        <v>2</v>
      </c>
      <c r="E670" s="2" t="s">
        <v>99</v>
      </c>
      <c r="F670" s="2"/>
      <c r="G670" s="2"/>
      <c r="H670" s="33"/>
      <c r="I670" s="173">
        <f>M670/AE670</f>
        <v>826.83434227452915</v>
      </c>
      <c r="J670" s="174">
        <f>AH670/AE670</f>
        <v>34.707673678702669</v>
      </c>
      <c r="K670" s="189">
        <f>RANK(I670,$I$76:$I$999)</f>
        <v>593</v>
      </c>
      <c r="L670" s="190" t="e">
        <f>RANK(I670,$I$76:$I$460)</f>
        <v>#N/A</v>
      </c>
      <c r="M670" s="173">
        <f>SUM(N670:R670)</f>
        <v>6598.9185829698499</v>
      </c>
      <c r="N670" s="177">
        <f>T670*(1+(IF(($AG670+IF($D$62=1,15,0)+IF($F670="백어택",8,0))&gt;100,100,($AG670+IF($D$62=1,15,0)+IF($F670="백어택",8,0)))/100)*(($AI670/100-1)))</f>
        <v>1445.9596652229377</v>
      </c>
      <c r="O670" s="177">
        <f>U670*(1+(IF(($AG670+IF($D$62=1,IF($AS670=15,0,15),0)+$AS670+IF($F670="백어택",8,0))&gt;100,100,($AG670+IF($D$62=1,IF($AS670=15,0,15),0)+$AS670+IF($F670="백어택",8,0)))/100)*(($AI670/100-1)))</f>
        <v>1717.6529725823041</v>
      </c>
      <c r="P670" s="177">
        <f>V670*(1+(IF(($AG670+IF($D$62=1,IF($AS670=15,0,15),0)+$AS670+IF($F670="백어택",8,0))&gt;100,100,($AG670+IF($D$62=1,IF($AS670=15,0,15),0)+$AS670+IF($F670="백어택",8,0)))/100)*(($AI670/100-1)))</f>
        <v>1717.6529725823041</v>
      </c>
      <c r="Q670" s="177">
        <f>W670*(1+(IF(($AG670+IF($D$62=1,IF($AS670=15,0,15),0)+$AS670+IF($F670="백어택",8,0))&gt;100,100,($AG670+IF($D$62=1,IF($AS670=15,0,15),0)+$AS670+IF($F670="백어택",8,0)))/100)*(($AI670/100-1)))</f>
        <v>1717.6529725823041</v>
      </c>
      <c r="R670" s="175"/>
      <c r="S670" s="173">
        <f>SUM(T670:X670)</f>
        <v>3962.1386576246332</v>
      </c>
      <c r="T670" s="177">
        <f>AL670*AV670*AW670*AY670/4</f>
        <v>990.5346644061583</v>
      </c>
      <c r="U670" s="174">
        <f>T670</f>
        <v>990.5346644061583</v>
      </c>
      <c r="V670" s="174">
        <f>U670</f>
        <v>990.5346644061583</v>
      </c>
      <c r="W670" s="174">
        <f>V670</f>
        <v>990.5346644061583</v>
      </c>
      <c r="X670" s="175"/>
      <c r="Y670" s="173">
        <f>SUM(Z670:AD670)</f>
        <v>8518.5981138929601</v>
      </c>
      <c r="Z670" s="174">
        <f>T670*$D$58/100</f>
        <v>2129.64952847324</v>
      </c>
      <c r="AA670" s="174">
        <f>U670*$D$58/100</f>
        <v>2129.64952847324</v>
      </c>
      <c r="AB670" s="174">
        <f>V670*$D$58/100</f>
        <v>2129.64952847324</v>
      </c>
      <c r="AC670" s="174">
        <f>W670*$D$58/100</f>
        <v>2129.64952847324</v>
      </c>
      <c r="AD670" s="175"/>
      <c r="AE670" s="173">
        <f>AO670*(1-$D$17/100)</f>
        <v>7.980944</v>
      </c>
      <c r="AF670" s="174"/>
      <c r="AG670" s="174">
        <f>IF($D$57&gt;100,100,$D$57)</f>
        <v>25.143699999999999</v>
      </c>
      <c r="AH670" s="174">
        <f>AQ670</f>
        <v>277</v>
      </c>
      <c r="AI670" s="174">
        <f>$D$58+$D$19</f>
        <v>282.85969999999998</v>
      </c>
      <c r="AJ670" s="174">
        <f>10*AY670/12</f>
        <v>0.83333333333333337</v>
      </c>
      <c r="AK670" s="174">
        <f>SUM(AL670:AN670)</f>
        <v>3962.1386576246332</v>
      </c>
      <c r="AL670" s="174">
        <f>(VLOOKUP(C670,$B$36:$AA$39,2,FALSE)+VLOOKUP(C670,$B$40:$AA$43,2,FALSE)*$D$54)*$D$59/100</f>
        <v>3962.1386576246332</v>
      </c>
      <c r="AM670" s="174"/>
      <c r="AN670" s="174"/>
      <c r="AO670" s="176">
        <v>8</v>
      </c>
      <c r="AP670" s="174">
        <v>15</v>
      </c>
      <c r="AQ670" s="175">
        <f>VLOOKUP(C670,$B$45:$AA$48,2,FALSE)</f>
        <v>277</v>
      </c>
      <c r="AR670" s="31">
        <f>IF(LEFT(E670,1)*1=1,$S$52,$R$52)</f>
        <v>0</v>
      </c>
      <c r="AS670" s="2">
        <f>IF(LEFT(E670,1)*1=2,$U$52,$T$52)</f>
        <v>15</v>
      </c>
      <c r="AT670" s="33">
        <f>IF(LEFT(E670,1)*1=3,$W$52,$V$52)</f>
        <v>0</v>
      </c>
      <c r="AU670" s="31">
        <f>IF(MID(E670,3,1)*1=1,$Y$52,$X$52)</f>
        <v>0</v>
      </c>
      <c r="AV670" s="2">
        <f>IF(MID(E670,3,1)*1=2,$AA$52,$Z$52)</f>
        <v>1</v>
      </c>
      <c r="AW670" s="33">
        <f>IF(MID(E670,3,1)*1=3,$AC$52,$AB$52)</f>
        <v>1</v>
      </c>
      <c r="AX670" s="31">
        <f>IF(MID(E670,5,1)*1=1,$AE$52,$AD$52)</f>
        <v>0</v>
      </c>
      <c r="AY670" s="33">
        <f>IF(MID(E670,5,1)*1=2,$AG$52,$AF$52)</f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130</v>
      </c>
      <c r="C671" s="31">
        <v>7</v>
      </c>
      <c r="D671" s="106" t="s">
        <v>6</v>
      </c>
      <c r="E671" s="2" t="s">
        <v>134</v>
      </c>
      <c r="F671" s="2"/>
      <c r="G671" s="2" t="s">
        <v>86</v>
      </c>
      <c r="H671" s="33"/>
      <c r="I671" s="173">
        <f>M671/AE671</f>
        <v>826.24634073621405</v>
      </c>
      <c r="J671" s="174">
        <f>AH671/AE671</f>
        <v>16.338919305786384</v>
      </c>
      <c r="K671" s="189">
        <f>RANK(I671,$I$76:$I$999)</f>
        <v>595</v>
      </c>
      <c r="L671" s="190" t="e">
        <f>RANK(I671,$I$76:$I$460)</f>
        <v>#N/A</v>
      </c>
      <c r="M671" s="173">
        <f>SUM(N671:R671)</f>
        <v>16485.564439051606</v>
      </c>
      <c r="N671" s="174">
        <f>T671*(1+(IF((AG671+IF($D$62=1,15,0)+IF(F671="백어택",8,0))&gt;100,100,(AG671+IF($D$62=1,15,0)+IF(F671="백어택",8,0)))/100)*((AI671/100-1)))</f>
        <v>16485.564439051606</v>
      </c>
      <c r="O671" s="174"/>
      <c r="P671" s="174"/>
      <c r="Q671" s="174"/>
      <c r="R671" s="175"/>
      <c r="S671" s="173">
        <f>SUM(T671:X671)</f>
        <v>11293.207847996506</v>
      </c>
      <c r="T671" s="174">
        <f>AL671*AW671*AT671*AX671*AY671</f>
        <v>11293.207847996506</v>
      </c>
      <c r="U671" s="174"/>
      <c r="V671" s="174"/>
      <c r="W671" s="174"/>
      <c r="X671" s="175"/>
      <c r="Y671" s="173">
        <f>SUM(Z671:AD671)</f>
        <v>24280.396873192491</v>
      </c>
      <c r="Z671" s="174">
        <f>T671*$D$58/100</f>
        <v>24280.396873192491</v>
      </c>
      <c r="AA671" s="174"/>
      <c r="AB671" s="174"/>
      <c r="AC671" s="174"/>
      <c r="AD671" s="175"/>
      <c r="AE671" s="173">
        <f>AO671*(1-$D$17/100)</f>
        <v>19.952359999999999</v>
      </c>
      <c r="AF671" s="174">
        <f>AP671</f>
        <v>36</v>
      </c>
      <c r="AG671" s="174">
        <f>IF($D$57+AV671&gt;100,100,$D$57+AV671)</f>
        <v>25.143699999999999</v>
      </c>
      <c r="AH671" s="174">
        <f>AQ671*AR671</f>
        <v>326</v>
      </c>
      <c r="AI671" s="174">
        <f>$D$58+$D$19</f>
        <v>282.85969999999998</v>
      </c>
      <c r="AJ671" s="174">
        <f>10/IF(AX671=1,IF(AY671=1,5,6),4)</f>
        <v>2</v>
      </c>
      <c r="AK671" s="174">
        <f>SUM(AL671:AN671)</f>
        <v>7589.521403223458</v>
      </c>
      <c r="AL671" s="174">
        <f>(VLOOKUP(C671,$B$36:$AG$39,7,FALSE)+VLOOKUP(C671,$B$40:$AG$43,7,FALSE)*$D$54)*$D$59/100</f>
        <v>7589.521403223458</v>
      </c>
      <c r="AM671" s="174"/>
      <c r="AN671" s="174"/>
      <c r="AO671" s="176">
        <v>20</v>
      </c>
      <c r="AP671" s="174">
        <v>36</v>
      </c>
      <c r="AQ671" s="175">
        <f>VLOOKUP(C671,$B$45:$AA$48,7,FALSE)</f>
        <v>326</v>
      </c>
      <c r="AR671" s="31">
        <f>IF(LEFT(E671,1)*1=1,$S$56,$R$56)</f>
        <v>1</v>
      </c>
      <c r="AS671" s="2">
        <f>IF(LEFT(E671,1)*1=2,$U$56,$T$56)</f>
        <v>0</v>
      </c>
      <c r="AT671" s="33">
        <f>IF(LEFT(E671,1)*1=3,$W$56,$V$56)</f>
        <v>1.2</v>
      </c>
      <c r="AU671" s="31">
        <f>IF(MID(E671,3,1)*1=1,$Y$56,$X$56)</f>
        <v>0</v>
      </c>
      <c r="AV671" s="2">
        <f>IF(MID(E671,3,1)*1=2,$AA$56,$Z$56)</f>
        <v>0</v>
      </c>
      <c r="AW671" s="33">
        <f>IF(MID(E671,3,1)*1=3,$AC$56,$AB$56)</f>
        <v>1.24</v>
      </c>
      <c r="AX671" s="31">
        <f>IF(MID(E671,5,1)*1=1,$AE$56,$AD$56)</f>
        <v>1</v>
      </c>
      <c r="AY671" s="33">
        <f>IF(MID(E671,5,1)*1=2,$AG$56,$AF$56)</f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344</v>
      </c>
      <c r="C672" s="31">
        <v>7</v>
      </c>
      <c r="D672" s="106" t="s">
        <v>20</v>
      </c>
      <c r="E672" s="2" t="s">
        <v>89</v>
      </c>
      <c r="F672" s="2" t="s">
        <v>149</v>
      </c>
      <c r="G672" s="2"/>
      <c r="H672" s="33"/>
      <c r="I672" s="173">
        <f>M672/AE672</f>
        <v>825.93845951139656</v>
      </c>
      <c r="J672" s="174">
        <f>AH672/AE672</f>
        <v>17.096278891876004</v>
      </c>
      <c r="K672" s="189">
        <f>RANK(I672,$I$76:$I$999)</f>
        <v>596</v>
      </c>
      <c r="L672" s="190" t="e">
        <f>RANK(I672,$I$76:$I$460)</f>
        <v>#N/A</v>
      </c>
      <c r="M672" s="173">
        <f>SUM(N672:R672)</f>
        <v>14831.479333815128</v>
      </c>
      <c r="N672" s="174">
        <f>T672*(1+(IF((AG672+IF($D$62=1,15,0)+IF(F672="백어택",8,0))&gt;100,100,(AG672+IF($D$62=1,15,0)+IF(F672="백어택",8,0)))/100)*((AI672/100-1)))</f>
        <v>9427.3660131551696</v>
      </c>
      <c r="O672" s="174">
        <f>U672*(1+(IF(($D$57+IF($D$62=1,15,0)+IF(F672="백어택",8,0))&gt;100,100,$D$57+IF($D$62=1,15,0)+IF(F672="백어택",8,0))/100)*($D$58/100-1))</f>
        <v>5404.1133206599579</v>
      </c>
      <c r="P672" s="174"/>
      <c r="Q672" s="174"/>
      <c r="R672" s="175"/>
      <c r="S672" s="173">
        <f>SUM(T672:X672)</f>
        <v>9782.6107126876723</v>
      </c>
      <c r="T672" s="174">
        <f>AL672*AV672*IF(F672="백어택",1.2,1)</f>
        <v>5869.8544276126031</v>
      </c>
      <c r="U672" s="174">
        <f>AM672*AX672*AY672*IF(F672="백어택",1.2,1)</f>
        <v>3912.7562850750687</v>
      </c>
      <c r="V672" s="174"/>
      <c r="W672" s="174"/>
      <c r="X672" s="175"/>
      <c r="Y672" s="173">
        <f>SUM(Z672:AD672)</f>
        <v>21032.613032278496</v>
      </c>
      <c r="Z672" s="174">
        <f>T672*$D$58/100</f>
        <v>12620.187019367097</v>
      </c>
      <c r="AA672" s="174">
        <f>U672*$D$58/100</f>
        <v>8412.4260129113973</v>
      </c>
      <c r="AB672" s="174"/>
      <c r="AC672" s="174"/>
      <c r="AD672" s="175"/>
      <c r="AE672" s="173">
        <f>AO672*(1-$D$17/100)-AR672</f>
        <v>17.957124</v>
      </c>
      <c r="AF672" s="174">
        <f>AP672</f>
        <v>36</v>
      </c>
      <c r="AG672" s="174">
        <f>IF($D$57+AU672&gt;100,100,$D$57+AU672)</f>
        <v>25.143699999999999</v>
      </c>
      <c r="AH672" s="174">
        <f>AQ672*AS672</f>
        <v>307</v>
      </c>
      <c r="AI672" s="174">
        <f>$D$58+$D$19</f>
        <v>282.85969999999998</v>
      </c>
      <c r="AJ672" s="174">
        <f>10*IF(AV672=1,1,5/4.5)/IF(AX672=1,5,3.5)</f>
        <v>2.2222222222222223</v>
      </c>
      <c r="AK672" s="174">
        <f>SUM(AL672:AN672)</f>
        <v>6521.6604751251143</v>
      </c>
      <c r="AL672" s="174">
        <f>(VLOOKUP(C672,$B$36:$AG$39,29,FALSE)+VLOOKUP(C672,$B$40:$AG$43,29,FALSE)*$D$54)*$D$59/100</f>
        <v>3261.0302375625574</v>
      </c>
      <c r="AM672" s="174">
        <f>(VLOOKUP(C672,$B$36:$AG$39,30,FALSE)+VLOOKUP(C672,$B$40:$AG$43,30,FALSE)*$D$54)*$D$59/100</f>
        <v>3260.6302375625573</v>
      </c>
      <c r="AN672" s="174"/>
      <c r="AO672" s="176">
        <v>18</v>
      </c>
      <c r="AP672" s="174">
        <v>36</v>
      </c>
      <c r="AQ672" s="175">
        <f>VLOOKUP(C672,$B$45:$AG$48,29,FALSE)</f>
        <v>307</v>
      </c>
      <c r="AR672" s="31">
        <f>IF(LEFT(E672,1)*1=1,$S$70,$R$70)</f>
        <v>0</v>
      </c>
      <c r="AS672" s="2">
        <f>IF(LEFT(E672,1)*1=2,$U$70,$T$70)</f>
        <v>1</v>
      </c>
      <c r="AT672" s="33">
        <f>IF(LEFT(E672,1)*1=3,$W$70,$V$70)</f>
        <v>0</v>
      </c>
      <c r="AU672" s="31">
        <f>IF(MID(E672,3,1)*1=1,$Y$70,$X$70)</f>
        <v>0</v>
      </c>
      <c r="AV672" s="2">
        <f>IF(MID(E672,3,1)*1=2,$AA$70,$Z$70)</f>
        <v>1.5</v>
      </c>
      <c r="AW672" s="33">
        <f>IF(MID(E672,3,1)*1=3,$AC$70,$AB$70)</f>
        <v>0</v>
      </c>
      <c r="AX672" s="31">
        <f>IF(MID(E672,5,1)*1=1,$AE$70,$AD$70)</f>
        <v>1</v>
      </c>
      <c r="AY672" s="33">
        <f>IF(MID(E672,5,1)*1=2,$AG$70,$AF$70)</f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350</v>
      </c>
      <c r="C673" s="31">
        <v>7</v>
      </c>
      <c r="D673" s="106" t="s">
        <v>20</v>
      </c>
      <c r="E673" s="2" t="s">
        <v>101</v>
      </c>
      <c r="F673" s="2" t="s">
        <v>149</v>
      </c>
      <c r="G673" s="2"/>
      <c r="H673" s="33"/>
      <c r="I673" s="173">
        <f>M673/AE673</f>
        <v>825.93845951139656</v>
      </c>
      <c r="J673" s="174">
        <f>AH673/AE673</f>
        <v>8.548139445938002</v>
      </c>
      <c r="K673" s="189">
        <f>RANK(I673,$I$76:$I$999)</f>
        <v>596</v>
      </c>
      <c r="L673" s="190" t="e">
        <f>RANK(I673,$I$76:$I$460)</f>
        <v>#N/A</v>
      </c>
      <c r="M673" s="173">
        <f>SUM(N673:R673)</f>
        <v>14831.479333815128</v>
      </c>
      <c r="N673" s="174">
        <f>T673*(1+(IF((AG673+IF($D$62=1,15,0)+IF(F673="백어택",8,0))&gt;100,100,(AG673+IF($D$62=1,15,0)+IF(F673="백어택",8,0)))/100)*((AI673/100-1)))</f>
        <v>9427.3660131551696</v>
      </c>
      <c r="O673" s="174">
        <f>U673*(1+(IF(($D$57+IF($D$62=1,15,0)+IF(F673="백어택",8,0))&gt;100,100,$D$57+IF($D$62=1,15,0)+IF(F673="백어택",8,0))/100)*($D$58/100-1))</f>
        <v>5404.1133206599579</v>
      </c>
      <c r="P673" s="174"/>
      <c r="Q673" s="174"/>
      <c r="R673" s="175"/>
      <c r="S673" s="173">
        <f>SUM(T673:X673)</f>
        <v>9782.6107126876723</v>
      </c>
      <c r="T673" s="174">
        <f>AL673*AV673*IF(F673="백어택",1.2,1)</f>
        <v>5869.8544276126031</v>
      </c>
      <c r="U673" s="174">
        <f>AM673*AX673*AY673*IF(F673="백어택",1.2,1)</f>
        <v>3912.7562850750687</v>
      </c>
      <c r="V673" s="174"/>
      <c r="W673" s="174"/>
      <c r="X673" s="175"/>
      <c r="Y673" s="173">
        <f>SUM(Z673:AD673)</f>
        <v>21032.613032278496</v>
      </c>
      <c r="Z673" s="174">
        <f>T673*$D$58/100</f>
        <v>12620.187019367097</v>
      </c>
      <c r="AA673" s="174">
        <f>U673*$D$58/100</f>
        <v>8412.4260129113973</v>
      </c>
      <c r="AB673" s="174"/>
      <c r="AC673" s="174"/>
      <c r="AD673" s="175"/>
      <c r="AE673" s="173">
        <f>AO673*(1-$D$17/100)-AR673</f>
        <v>17.957124</v>
      </c>
      <c r="AF673" s="174">
        <f>AP673</f>
        <v>36</v>
      </c>
      <c r="AG673" s="174">
        <f>IF($D$57+AU673&gt;100,100,$D$57+AU673)</f>
        <v>25.143699999999999</v>
      </c>
      <c r="AH673" s="174">
        <f>AQ673*AS673</f>
        <v>153.5</v>
      </c>
      <c r="AI673" s="174">
        <f>$D$58+$D$19</f>
        <v>282.85969999999998</v>
      </c>
      <c r="AJ673" s="174">
        <f>10*IF(AV673=1,1,5/4.5)/IF(AX673=1,5,3.5)</f>
        <v>2.2222222222222223</v>
      </c>
      <c r="AK673" s="174">
        <f>SUM(AL673:AN673)</f>
        <v>6521.6604751251143</v>
      </c>
      <c r="AL673" s="174">
        <f>(VLOOKUP(C673,$B$36:$AG$39,29,FALSE)+VLOOKUP(C673,$B$40:$AG$43,29,FALSE)*$D$54)*$D$59/100</f>
        <v>3261.0302375625574</v>
      </c>
      <c r="AM673" s="174">
        <f>(VLOOKUP(C673,$B$36:$AG$39,30,FALSE)+VLOOKUP(C673,$B$40:$AG$43,30,FALSE)*$D$54)*$D$59/100</f>
        <v>3260.6302375625573</v>
      </c>
      <c r="AN673" s="174"/>
      <c r="AO673" s="176">
        <v>18</v>
      </c>
      <c r="AP673" s="174">
        <v>36</v>
      </c>
      <c r="AQ673" s="175">
        <f>VLOOKUP(C673,$B$45:$AG$48,29,FALSE)</f>
        <v>307</v>
      </c>
      <c r="AR673" s="31">
        <f>IF(LEFT(E673,1)*1=1,$S$70,$R$70)</f>
        <v>0</v>
      </c>
      <c r="AS673" s="2">
        <f>IF(LEFT(E673,1)*1=2,$U$70,$T$70)</f>
        <v>0.5</v>
      </c>
      <c r="AT673" s="33">
        <f>IF(LEFT(E673,1)*1=3,$W$70,$V$70)</f>
        <v>0</v>
      </c>
      <c r="AU673" s="31">
        <f>IF(MID(E673,3,1)*1=1,$Y$70,$X$70)</f>
        <v>0</v>
      </c>
      <c r="AV673" s="2">
        <f>IF(MID(E673,3,1)*1=2,$AA$70,$Z$70)</f>
        <v>1.5</v>
      </c>
      <c r="AW673" s="33">
        <f>IF(MID(E673,3,1)*1=3,$AC$70,$AB$70)</f>
        <v>0</v>
      </c>
      <c r="AX673" s="31">
        <f>IF(MID(E673,5,1)*1=1,$AE$70,$AD$70)</f>
        <v>1</v>
      </c>
      <c r="AY673" s="33">
        <f>IF(MID(E673,5,1)*1=2,$AG$70,$AF$70)</f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206</v>
      </c>
      <c r="C674" s="31">
        <v>10</v>
      </c>
      <c r="D674" s="106" t="s">
        <v>10</v>
      </c>
      <c r="E674" s="2" t="s">
        <v>92</v>
      </c>
      <c r="F674" s="2"/>
      <c r="G674" s="2"/>
      <c r="H674" s="33"/>
      <c r="I674" s="173">
        <f>M674/AE674</f>
        <v>822.27649257863447</v>
      </c>
      <c r="J674" s="174">
        <f>AH674/AE674</f>
        <v>25.811482952392598</v>
      </c>
      <c r="K674" s="189">
        <f>RANK(I674,$I$76:$I$999)</f>
        <v>599</v>
      </c>
      <c r="L674" s="190" t="e">
        <f>RANK(I674,$I$76:$I$460)</f>
        <v>#N/A</v>
      </c>
      <c r="M674" s="173">
        <f>SUM(N674:R674)</f>
        <v>13125.085279572995</v>
      </c>
      <c r="N674" s="174">
        <f>T674*(1+(IF(($AG674+IF($D$62=1,15,0)+IF($F674="백어택",8,0))&gt;100,100,($AG674+IF($D$62=1,15,0)+IF($F674="백어택",8,0)))/100)*((($AI674+AY674)/100-1)))</f>
        <v>3281.2713198932488</v>
      </c>
      <c r="O674" s="174">
        <f>U674*(1+(IF(($AG674+IF($D$62=1,IF(AS674=15,0,15),0)+$AS674+IF($F674="백어택",8,0))&gt;100,100,($AG674+IF($D$62=1,IF(AS674=15,0,15),0)+$AS674+IF($F674="백어택",8,0)))/100)*((($AI674+$AY674)/100-1)))</f>
        <v>3281.2713198932488</v>
      </c>
      <c r="P674" s="174">
        <f>V674*(1+(IF(($AG674+IF($D$62=1,IF(AT674=15,0,15),0)+$AS674+IF($F674="백어택",8,0))&gt;100,100,($AG674+IF($D$62=1,IF(AT674=15,0,15),0)+$AS674+IF($F674="백어택",8,0)))/100)*((($AI674+$AY674)/100-1)))</f>
        <v>3281.2713198932488</v>
      </c>
      <c r="Q674" s="174">
        <f>W674*(1+(IF(($AG674+IF($D$62=1,IF(AU674=15,0,15),0)+$AS674+IF($F674="백어택",8,0))&gt;100,100,($AG674+IF($D$62=1,IF(AU674=15,0,15),0)+$AS674+IF($F674="백어택",8,0)))/100)*((($AI674+$AY674)/100-1)))</f>
        <v>3281.2713198932488</v>
      </c>
      <c r="R674" s="175">
        <f>X674*(1+(IF($D$57+AS674&gt;100,100,$D$57+AS674)/100)*(AI674/100-1))</f>
        <v>0</v>
      </c>
      <c r="S674" s="173">
        <f>SUM(T674:X674)</f>
        <v>7670.0434369674422</v>
      </c>
      <c r="T674" s="174">
        <f>AL674*AX674*IF(F674="백어택",1.2,1)/4</f>
        <v>1917.5108592418605</v>
      </c>
      <c r="U674" s="174">
        <f>T674</f>
        <v>1917.5108592418605</v>
      </c>
      <c r="V674" s="174">
        <f>U674</f>
        <v>1917.5108592418605</v>
      </c>
      <c r="W674" s="174">
        <f>V674</f>
        <v>1917.5108592418605</v>
      </c>
      <c r="X674" s="175">
        <f>AL674*IF(AU674=1,0,IF(AX674=1,AU674,0.324))</f>
        <v>0</v>
      </c>
      <c r="Y674" s="173">
        <f>SUM(Z674:AD674)</f>
        <v>21695.461855675792</v>
      </c>
      <c r="Z674" s="174">
        <f>T674*AI674/100</f>
        <v>5423.8654639189481</v>
      </c>
      <c r="AA674" s="174">
        <f>Z674</f>
        <v>5423.8654639189481</v>
      </c>
      <c r="AB674" s="174">
        <f>AA674</f>
        <v>5423.8654639189481</v>
      </c>
      <c r="AC674" s="174">
        <f>AB674</f>
        <v>5423.8654639189481</v>
      </c>
      <c r="AD674" s="175"/>
      <c r="AE674" s="173">
        <f>AO674*(1-$D$17/100)</f>
        <v>15.961888</v>
      </c>
      <c r="AF674" s="174">
        <f>AP674</f>
        <v>36</v>
      </c>
      <c r="AG674" s="174">
        <f>IF($D$57+AV674&gt;100,100,$D$57+AV674)</f>
        <v>25.143699999999999</v>
      </c>
      <c r="AH674" s="174">
        <f>AQ674</f>
        <v>412</v>
      </c>
      <c r="AI674" s="174">
        <f>$D$58+$D$19</f>
        <v>282.85969999999998</v>
      </c>
      <c r="AJ674" s="174">
        <f>10*AR674/(7-IF(AX674=1,0,3))</f>
        <v>1.4285714285714286</v>
      </c>
      <c r="AK674" s="174">
        <f>SUM(AL674:AN674)</f>
        <v>7670.0434369674422</v>
      </c>
      <c r="AL674" s="174">
        <f>(VLOOKUP(C674,$B$36:$AG$39,13,FALSE)+VLOOKUP(C674,$B$40:$AG$43,13,FALSE)*$D$54)*$D$59/100</f>
        <v>7670.0434369674422</v>
      </c>
      <c r="AM674" s="174"/>
      <c r="AN674" s="174"/>
      <c r="AO674" s="176">
        <v>16</v>
      </c>
      <c r="AP674" s="174">
        <v>36</v>
      </c>
      <c r="AQ674" s="175">
        <f>VLOOKUP(C674,$B$45:$AA$48,13,FALSE)</f>
        <v>412</v>
      </c>
      <c r="AR674" s="31">
        <f>IF(LEFT(E674,1)*1=1,$S$60,$R$60)</f>
        <v>1</v>
      </c>
      <c r="AS674" s="2">
        <f>IF(LEFT(E674,1)*1=2,$U$60,$T$60)</f>
        <v>0</v>
      </c>
      <c r="AT674" s="33">
        <f>IF(LEFT(E674,1)*1=3,$W$60,$V$60)</f>
        <v>0</v>
      </c>
      <c r="AU674" s="31">
        <f>IF(MID(E674,3,1)*1=1,$Y$60,$X$60)</f>
        <v>1</v>
      </c>
      <c r="AV674" s="2">
        <f>IF(MID(E674,3,1)*1=2,$AA$60,$Z$60)</f>
        <v>0</v>
      </c>
      <c r="AW674" s="33">
        <f>IF(MID(E674,3,1)*1=3,$AC$60,$AB$60)</f>
        <v>0</v>
      </c>
      <c r="AX674" s="31">
        <f>IF(MID(E674,5,1)*1=1,$AE$60,$AD$60)</f>
        <v>1</v>
      </c>
      <c r="AY674" s="33">
        <f>IF(MID(E674,5,1)*1=2,$AG$60,$AF$60)</f>
        <v>100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209</v>
      </c>
      <c r="C675" s="31">
        <v>10</v>
      </c>
      <c r="D675" s="106" t="s">
        <v>10</v>
      </c>
      <c r="E675" s="2" t="s">
        <v>151</v>
      </c>
      <c r="F675" s="2"/>
      <c r="G675" s="2"/>
      <c r="H675" s="33"/>
      <c r="I675" s="173">
        <f>M675/AE675</f>
        <v>822.27649257863447</v>
      </c>
      <c r="J675" s="174">
        <f>AH675/AE675</f>
        <v>25.811482952392598</v>
      </c>
      <c r="K675" s="189">
        <f>RANK(I675,$I$76:$I$999)</f>
        <v>599</v>
      </c>
      <c r="L675" s="190" t="e">
        <f>RANK(I675,$I$76:$I$460)</f>
        <v>#N/A</v>
      </c>
      <c r="M675" s="173">
        <f>SUM(N675:R675)</f>
        <v>13125.085279572995</v>
      </c>
      <c r="N675" s="174">
        <f>T675*(1+(IF(($AG675+IF($D$62=1,15,0)+IF($F675="백어택",8,0))&gt;100,100,($AG675+IF($D$62=1,15,0)+IF($F675="백어택",8,0)))/100)*((($AI675+AY675)/100-1)))</f>
        <v>3281.2713198932488</v>
      </c>
      <c r="O675" s="174">
        <f>U675*(1+(IF(($AG675+IF($D$62=1,IF(AS675=15,0,15),0)+$AS675+IF($F675="백어택",8,0))&gt;100,100,($AG675+IF($D$62=1,IF(AS675=15,0,15),0)+$AS675+IF($F675="백어택",8,0)))/100)*((($AI675+$AY675)/100-1)))</f>
        <v>3281.2713198932488</v>
      </c>
      <c r="P675" s="174">
        <f>V675*(1+(IF(($AG675+IF($D$62=1,IF(AT675=15,0,15),0)+$AS675+IF($F675="백어택",8,0))&gt;100,100,($AG675+IF($D$62=1,IF(AT675=15,0,15),0)+$AS675+IF($F675="백어택",8,0)))/100)*((($AI675+$AY675)/100-1)))</f>
        <v>3281.2713198932488</v>
      </c>
      <c r="Q675" s="174">
        <f>W675*(1+(IF(($AG675+IF($D$62=1,IF(AU675=15,0,15),0)+$AS675+IF($F675="백어택",8,0))&gt;100,100,($AG675+IF($D$62=1,IF(AU675=15,0,15),0)+$AS675+IF($F675="백어택",8,0)))/100)*((($AI675+$AY675)/100-1)))</f>
        <v>3281.2713198932488</v>
      </c>
      <c r="R675" s="175">
        <f>X675*(1+(IF($D$57+AS675&gt;100,100,$D$57+AS675)/100)*(AI675/100-1))</f>
        <v>0</v>
      </c>
      <c r="S675" s="173">
        <f>SUM(T675:X675)</f>
        <v>7670.0434369674422</v>
      </c>
      <c r="T675" s="174">
        <f>AL675*AX675*IF(F675="백어택",1.2,1)/4</f>
        <v>1917.5108592418605</v>
      </c>
      <c r="U675" s="174">
        <f>T675</f>
        <v>1917.5108592418605</v>
      </c>
      <c r="V675" s="174">
        <f>U675</f>
        <v>1917.5108592418605</v>
      </c>
      <c r="W675" s="174">
        <f>V675</f>
        <v>1917.5108592418605</v>
      </c>
      <c r="X675" s="175">
        <f>AL675*IF(AU675=1,0,IF(AX675=1,AU675,0.324))</f>
        <v>0</v>
      </c>
      <c r="Y675" s="173">
        <f>SUM(Z675:AD675)</f>
        <v>21695.461855675792</v>
      </c>
      <c r="Z675" s="174">
        <f>T675*AI675/100</f>
        <v>5423.8654639189481</v>
      </c>
      <c r="AA675" s="174">
        <f>Z675</f>
        <v>5423.8654639189481</v>
      </c>
      <c r="AB675" s="174">
        <f>AA675</f>
        <v>5423.8654639189481</v>
      </c>
      <c r="AC675" s="174">
        <f>AB675</f>
        <v>5423.8654639189481</v>
      </c>
      <c r="AD675" s="175"/>
      <c r="AE675" s="173">
        <f>AO675*(1-$D$17/100)</f>
        <v>15.961888</v>
      </c>
      <c r="AF675" s="174">
        <f>AP675</f>
        <v>36</v>
      </c>
      <c r="AG675" s="174">
        <f>IF($D$57+AV675&gt;100,100,$D$57+AV675)</f>
        <v>25.143699999999999</v>
      </c>
      <c r="AH675" s="174">
        <f>AQ675</f>
        <v>412</v>
      </c>
      <c r="AI675" s="174">
        <f>$D$58+$D$19</f>
        <v>282.85969999999998</v>
      </c>
      <c r="AJ675" s="174">
        <f>10*AR675/(7-IF(AX675=1,0,3))</f>
        <v>1.2142857142857142</v>
      </c>
      <c r="AK675" s="174">
        <f>SUM(AL675:AN675)</f>
        <v>7670.0434369674422</v>
      </c>
      <c r="AL675" s="174">
        <f>(VLOOKUP(C675,$B$36:$AG$39,13,FALSE)+VLOOKUP(C675,$B$40:$AG$43,13,FALSE)*$D$54)*$D$59/100</f>
        <v>7670.0434369674422</v>
      </c>
      <c r="AM675" s="174"/>
      <c r="AN675" s="174"/>
      <c r="AO675" s="176">
        <v>16</v>
      </c>
      <c r="AP675" s="174">
        <v>36</v>
      </c>
      <c r="AQ675" s="175">
        <f>VLOOKUP(C675,$B$45:$AA$48,13,FALSE)</f>
        <v>412</v>
      </c>
      <c r="AR675" s="31">
        <f>IF(LEFT(E675,1)*1=1,$S$60,$R$60)</f>
        <v>0.85</v>
      </c>
      <c r="AS675" s="2">
        <f>IF(LEFT(E675,1)*1=2,$U$60,$T$60)</f>
        <v>0</v>
      </c>
      <c r="AT675" s="33">
        <f>IF(LEFT(E675,1)*1=3,$W$60,$V$60)</f>
        <v>0</v>
      </c>
      <c r="AU675" s="31">
        <f>IF(MID(E675,3,1)*1=1,$Y$60,$X$60)</f>
        <v>1</v>
      </c>
      <c r="AV675" s="2">
        <f>IF(MID(E675,3,1)*1=2,$AA$60,$Z$60)</f>
        <v>0</v>
      </c>
      <c r="AW675" s="33">
        <f>IF(MID(E675,3,1)*1=3,$AC$60,$AB$60)</f>
        <v>0</v>
      </c>
      <c r="AX675" s="31">
        <f>IF(MID(E675,5,1)*1=1,$AE$60,$AD$60)</f>
        <v>1</v>
      </c>
      <c r="AY675" s="33">
        <f>IF(MID(E675,5,1)*1=2,$AG$60,$AF$60)</f>
        <v>100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customHeight="1">
      <c r="A676" s="2"/>
      <c r="B676" s="107">
        <v>501</v>
      </c>
      <c r="C676" s="31">
        <v>4</v>
      </c>
      <c r="D676" s="111" t="s">
        <v>11</v>
      </c>
      <c r="E676" s="2" t="s">
        <v>148</v>
      </c>
      <c r="F676" s="2"/>
      <c r="G676" s="2"/>
      <c r="H676" s="33">
        <f>IF(AX676=1,5,1)</f>
        <v>5</v>
      </c>
      <c r="I676" s="173">
        <f>M676/AE676</f>
        <v>821.1134735641873</v>
      </c>
      <c r="J676" s="174">
        <f>AH676/AE676</f>
        <v>12.485725580112653</v>
      </c>
      <c r="K676" s="189">
        <f>RANK(I676,$I$76:$I$999)</f>
        <v>601</v>
      </c>
      <c r="L676" s="190">
        <f>RANK(I676,$I$461:$I$888)</f>
        <v>216</v>
      </c>
      <c r="M676" s="173">
        <f>SUM(N676:R676)</f>
        <v>14928.468297906382</v>
      </c>
      <c r="N676" s="174">
        <f>T676*(1+(IF((AG676+IF($D$62=1,15,0)+IF(F676="백어택",8,0))&gt;100,100,AG676+IF($D$62=1,15,0)+IF(F676="백어택",8,0))/100)*($D$58/100-1))</f>
        <v>13822.729474160691</v>
      </c>
      <c r="O676" s="174">
        <f>U676*(1+((IF(AG676+IF($D$62=1,15,0)+IF(F676="백어택",8,0)&gt;100,100,AG676+IF($D$62=1,15,0)+IF(F676="백어택",8,0))/100)*(AI676/100-1)))</f>
        <v>1105.7388237456914</v>
      </c>
      <c r="P676" s="174"/>
      <c r="Q676" s="174"/>
      <c r="R676" s="175"/>
      <c r="S676" s="173">
        <f>T676</f>
        <v>10722.33807718155</v>
      </c>
      <c r="T676" s="174">
        <f>H676*AL676*AS676*AX676*AY676</f>
        <v>10722.33807718155</v>
      </c>
      <c r="U676" s="174">
        <f>AM676*AS676*AV676*AY676</f>
        <v>857.72535123612147</v>
      </c>
      <c r="V676" s="174"/>
      <c r="W676" s="174"/>
      <c r="X676" s="175"/>
      <c r="Y676" s="173">
        <f>SUM(Z676:AD676)</f>
        <v>24897.136371097989</v>
      </c>
      <c r="Z676" s="174">
        <f>T676*$D$58/100</f>
        <v>23053.02686594033</v>
      </c>
      <c r="AA676" s="174">
        <f>U676*$D$58/100</f>
        <v>1844.109505157661</v>
      </c>
      <c r="AB676" s="174"/>
      <c r="AC676" s="174"/>
      <c r="AD676" s="175"/>
      <c r="AE676" s="173">
        <f>AO676*(1-$D$20/100)*(1-$D$17/100)-AR676</f>
        <v>18.180761585980001</v>
      </c>
      <c r="AF676" s="174">
        <f>AP676</f>
        <v>36</v>
      </c>
      <c r="AG676" s="174">
        <f>IF($D$57&gt;100,100,$D$57)</f>
        <v>25.143699999999999</v>
      </c>
      <c r="AH676" s="174">
        <f>AQ676</f>
        <v>227</v>
      </c>
      <c r="AI676" s="174">
        <f>$D$58</f>
        <v>215</v>
      </c>
      <c r="AJ676" s="174">
        <f>10/IF(AX676=1,7,6)</f>
        <v>1.4285714285714286</v>
      </c>
      <c r="AK676" s="174">
        <f>SUM(AL676:AN676)</f>
        <v>3002.1929666724318</v>
      </c>
      <c r="AL676" s="174">
        <f>(VLOOKUP(C676,$B$36:$AG$39,14,FALSE)+VLOOKUP(C676,$B$40:$AG$43,14,FALSE)*$D$54)*$D$59/100</f>
        <v>2144.4676154363101</v>
      </c>
      <c r="AM676" s="174">
        <f>(VLOOKUP(C676,$B$36:$AG$39,15,FALSE)+VLOOKUP(C676,$B$40:$AG$43,15,FALSE)*$D$54)*$D$59/100</f>
        <v>857.72535123612147</v>
      </c>
      <c r="AN676" s="174"/>
      <c r="AO676" s="176">
        <v>30</v>
      </c>
      <c r="AP676" s="174">
        <v>36</v>
      </c>
      <c r="AQ676" s="175">
        <f>VLOOKUP(C676,$B$45:$AA$48,14,FALSE)</f>
        <v>227</v>
      </c>
      <c r="AR676" s="31">
        <f>IF(LEFT(E676,1)*1=1,$S$61,$R$61)</f>
        <v>5</v>
      </c>
      <c r="AS676" s="2">
        <f>IF(LEFT(E676,1)*1=2,$U$61,$T$61)</f>
        <v>1</v>
      </c>
      <c r="AT676" s="33">
        <f>IF(LEFT(E676,1)*1=3,$W$61,$V$61)</f>
        <v>0</v>
      </c>
      <c r="AU676" s="31">
        <f>IF(MID(E676,3,1)*1=1,$Y$61,$X$61)</f>
        <v>0</v>
      </c>
      <c r="AV676" s="2">
        <f>IF(MID(E676,3,1)*1=2,$AA$61,$Z$61)</f>
        <v>1</v>
      </c>
      <c r="AW676" s="33">
        <f>IF(MID(E676,3,1)*1=3,$AC$61,$AB$61)</f>
        <v>0</v>
      </c>
      <c r="AX676" s="31">
        <f>IF(MID(E676,5,1)*1=1,$AE$61,$AD$61)</f>
        <v>1</v>
      </c>
      <c r="AY676" s="33">
        <f>IF(MID(E676,5,1)*1=2,$AG$61,$AF$61)</f>
        <v>1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22</v>
      </c>
      <c r="C677" s="31">
        <v>7</v>
      </c>
      <c r="D677" s="106" t="s">
        <v>2</v>
      </c>
      <c r="E677" s="2" t="s">
        <v>79</v>
      </c>
      <c r="F677" s="2"/>
      <c r="G677" s="2"/>
      <c r="H677" s="33"/>
      <c r="I677" s="173">
        <f>M677/AE677</f>
        <v>818.06962064907498</v>
      </c>
      <c r="J677" s="174">
        <f>AH677/AE677</f>
        <v>24.18260296025132</v>
      </c>
      <c r="K677" s="189">
        <f>RANK(I677,$I$76:$I$999)</f>
        <v>602</v>
      </c>
      <c r="L677" s="190" t="e">
        <f>RANK(I677,$I$76:$I$460)</f>
        <v>#N/A</v>
      </c>
      <c r="M677" s="173">
        <f>SUM(N677:R677)</f>
        <v>6528.9678305015113</v>
      </c>
      <c r="N677" s="177">
        <f>T677*(1+(IF(($AG677+IF($D$62=1,15,0)+IF($F677="백어택",8,0))&gt;100,100,($AG677+IF($D$62=1,15,0)+IF($F677="백어택",8,0)))/100)*(($AI677/100-1)))</f>
        <v>1430.6320073121033</v>
      </c>
      <c r="O677" s="177">
        <f>U677*(1+(IF(($AG677+IF($D$62=1,IF($AS677=15,0,15),0)+$AS677+IF($F677="백어택",8,0))&gt;100,100,($AG677+IF($D$62=1,IF($AS677=15,0,15),0)+$AS677+IF($F677="백어택",8,0)))/100)*(($AI677/100-1)))</f>
        <v>1699.4452743964696</v>
      </c>
      <c r="P677" s="177">
        <f>V677*(1+(IF(($AG677+IF($D$62=1,IF($AS677=15,0,15),0)+$AS677+IF($F677="백어택",8,0))&gt;100,100,($AG677+IF($D$62=1,IF($AS677=15,0,15),0)+$AS677+IF($F677="백어택",8,0)))/100)*(($AI677/100-1)))</f>
        <v>1699.4452743964696</v>
      </c>
      <c r="Q677" s="177">
        <f>W677*(1+(IF(($AG677+IF($D$62=1,IF($AS677=15,0,15),0)+$AS677+IF($F677="백어택",8,0))&gt;100,100,($AG677+IF($D$62=1,IF($AS677=15,0,15),0)+$AS677+IF($F677="백어택",8,0)))/100)*(($AI677/100-1)))</f>
        <v>1699.4452743964696</v>
      </c>
      <c r="R677" s="175"/>
      <c r="S677" s="173">
        <f>SUM(T677:X677)</f>
        <v>3920.1386576246332</v>
      </c>
      <c r="T677" s="177">
        <f>AL677*AV677*AW677*AY677/4</f>
        <v>980.0346644061583</v>
      </c>
      <c r="U677" s="174">
        <f>T677</f>
        <v>980.0346644061583</v>
      </c>
      <c r="V677" s="174">
        <f>U677</f>
        <v>980.0346644061583</v>
      </c>
      <c r="W677" s="174">
        <f>V677</f>
        <v>980.0346644061583</v>
      </c>
      <c r="X677" s="175"/>
      <c r="Y677" s="173">
        <f>SUM(Z677:AD677)</f>
        <v>8428.2981138929608</v>
      </c>
      <c r="Z677" s="174">
        <f>T677*$D$58/100</f>
        <v>2107.0745284732402</v>
      </c>
      <c r="AA677" s="174">
        <f>U677*$D$58/100</f>
        <v>2107.0745284732402</v>
      </c>
      <c r="AB677" s="174">
        <f>V677*$D$58/100</f>
        <v>2107.0745284732402</v>
      </c>
      <c r="AC677" s="174">
        <f>W677*$D$58/100</f>
        <v>2107.0745284732402</v>
      </c>
      <c r="AD677" s="175"/>
      <c r="AE677" s="173">
        <f>AO677*(1-$D$17/100)</f>
        <v>7.980944</v>
      </c>
      <c r="AF677" s="174"/>
      <c r="AG677" s="174">
        <f>IF($D$57&gt;100,100,$D$57)</f>
        <v>25.143699999999999</v>
      </c>
      <c r="AH677" s="174">
        <f>AQ677</f>
        <v>193</v>
      </c>
      <c r="AI677" s="174">
        <f>$D$58+$D$19</f>
        <v>282.85969999999998</v>
      </c>
      <c r="AJ677" s="174">
        <f>10*AY677/12</f>
        <v>0.83333333333333337</v>
      </c>
      <c r="AK677" s="174">
        <f>SUM(AL677:AN677)</f>
        <v>3920.1386576246332</v>
      </c>
      <c r="AL677" s="174">
        <f>(VLOOKUP(C677,$B$36:$AA$39,2,FALSE)+VLOOKUP(C677,$B$40:$AA$43,2,FALSE)*$D$54)*$D$59/100</f>
        <v>3920.1386576246332</v>
      </c>
      <c r="AM677" s="174"/>
      <c r="AN677" s="174"/>
      <c r="AO677" s="176">
        <v>8</v>
      </c>
      <c r="AP677" s="174">
        <v>15</v>
      </c>
      <c r="AQ677" s="175">
        <f>VLOOKUP(C677,$B$45:$AA$48,2,FALSE)</f>
        <v>193</v>
      </c>
      <c r="AR677" s="31">
        <f>IF(LEFT(E677,1)*1=1,$S$52,$R$52)</f>
        <v>0</v>
      </c>
      <c r="AS677" s="2">
        <f>IF(LEFT(E677,1)*1=2,$U$52,$T$52)</f>
        <v>15</v>
      </c>
      <c r="AT677" s="33">
        <f>IF(LEFT(E677,1)*1=3,$W$52,$V$52)</f>
        <v>0</v>
      </c>
      <c r="AU677" s="31">
        <f>IF(MID(E677,3,1)*1=1,$Y$52,$X$52)</f>
        <v>0</v>
      </c>
      <c r="AV677" s="2">
        <f>IF(MID(E677,3,1)*1=2,$AA$52,$Z$52)</f>
        <v>1</v>
      </c>
      <c r="AW677" s="33">
        <f>IF(MID(E677,3,1)*1=3,$AC$52,$AB$52)</f>
        <v>1</v>
      </c>
      <c r="AX677" s="31">
        <f>IF(MID(E677,5,1)*1=1,$AE$52,$AD$52)</f>
        <v>0</v>
      </c>
      <c r="AY677" s="33">
        <f>IF(MID(E677,5,1)*1=2,$AG$52,$AF$52)</f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658</v>
      </c>
      <c r="C678" s="31">
        <v>1</v>
      </c>
      <c r="D678" s="111" t="s">
        <v>18</v>
      </c>
      <c r="E678" s="2" t="s">
        <v>67</v>
      </c>
      <c r="F678" s="2"/>
      <c r="G678" s="1"/>
      <c r="H678" s="33" t="s">
        <v>81</v>
      </c>
      <c r="I678" s="173">
        <f>M678/AE678</f>
        <v>814.48395999297986</v>
      </c>
      <c r="J678" s="174">
        <f>AH678/AE678</f>
        <v>5.4463266675568374</v>
      </c>
      <c r="K678" s="189">
        <f>RANK(I678,$I$76:$I$999)</f>
        <v>603</v>
      </c>
      <c r="L678" s="190">
        <f>RANK(I678,$I$461:$I$888)</f>
        <v>218</v>
      </c>
      <c r="M678" s="173">
        <f>SUM(N678:R678)</f>
        <v>15104.286793761712</v>
      </c>
      <c r="N678" s="174">
        <f>T678*(1+(IF((AG678+IF($D$62=1,15,0)+IF(F678="백어택",8,0))&gt;100,100,AG678+IF($D$62=1,15,0)+IF(F678="백어택",8,0))/100)*(AI678/100-1))</f>
        <v>9061.9375510218033</v>
      </c>
      <c r="O678" s="174">
        <f>U678*(1+(IF(($D$57+IF($D$62=1,15,0)+IF(F678="백어택",8,0))&gt;100,100,$D$57+IF($D$62=1,15,0)+IF(F678="백어택",8,0))/100)*(AI678/100-1))</f>
        <v>6042.3492427399096</v>
      </c>
      <c r="P678" s="174"/>
      <c r="Q678" s="174"/>
      <c r="R678" s="175"/>
      <c r="S678" s="173">
        <f>SUM(T678:X678)</f>
        <v>11716.446431232453</v>
      </c>
      <c r="T678" s="174">
        <f>AL678*IF(H678="근접",AT678,IF(AV678=1,AT678,1))*AU678*AX678*IF(F678="백어택",1.2,1)</f>
        <v>7029.3756553650728</v>
      </c>
      <c r="U678" s="174">
        <f>IF(AX678=1,AM678*IF(H678="근접",AT678,IF(AV678=1,AT678,1)),0)*AU678*AY678*IF(AX678=1,1,0)*IF(F678="백어택",1.2,1)</f>
        <v>4687.0707758673789</v>
      </c>
      <c r="V678" s="174"/>
      <c r="W678" s="174"/>
      <c r="X678" s="175"/>
      <c r="Y678" s="173">
        <f>SUM(Z678:AD678)</f>
        <v>25190.359827149769</v>
      </c>
      <c r="Z678" s="174">
        <f>T678*$D$58/100</f>
        <v>15113.157659034907</v>
      </c>
      <c r="AA678" s="174">
        <f>U678*$D$58/100</f>
        <v>10077.202168114864</v>
      </c>
      <c r="AB678" s="174"/>
      <c r="AC678" s="174"/>
      <c r="AD678" s="175"/>
      <c r="AE678" s="173">
        <f>(AO678*(1-$D$20/100)*(1-$D$17/100)-AR678)*IF(AW678="보스대상",1,POWER(0.85,AW678))</f>
        <v>18.544609268784001</v>
      </c>
      <c r="AF678" s="174">
        <f>AP678</f>
        <v>36</v>
      </c>
      <c r="AG678" s="174">
        <f>IF($D$57&gt;100,100,$D$57)</f>
        <v>25.143699999999999</v>
      </c>
      <c r="AH678" s="174">
        <f>AQ678</f>
        <v>101</v>
      </c>
      <c r="AI678" s="174">
        <f>$D$58</f>
        <v>215</v>
      </c>
      <c r="AJ678" s="174">
        <f>10*AS678/IF(AX678=1,IF(AY678=1,4.5,4),4)</f>
        <v>2.2222222222222223</v>
      </c>
      <c r="AK678" s="174">
        <f>SUM(AL678:AN678)</f>
        <v>11716.446431232453</v>
      </c>
      <c r="AL678" s="174">
        <f>IF(AV678=1,$D$61*(VLOOKUP(C678,$B$36:$AG$39,25,FALSE)+VLOOKUP(C678,$B$40:$AG$43,25,FALSE)*$D$54),(IF(H678="근접",$D$61*(VLOOKUP(C678,$B$36:$AG$39,25,FALSE)+VLOOKUP(C678,$B$40:$AG$43,25,FALSE)*$D$54),$D$60*(VLOOKUP(C678,$B$36:$AG$39,25,FALSE)+VLOOKUP(C678,$B$40:$AG$43,25,FALSE)*$D$54))))*$D$59/100</f>
        <v>7029.3756553650728</v>
      </c>
      <c r="AM678" s="174">
        <f>(IF(AV678=1,$D$61*(VLOOKUP(C678,$B$36:$AG$39,26,FALSE)+VLOOKUP(C678,$B$40:$AG$43,26,FALSE)*$D$54),IF(H678="근접",$D$61*(VLOOKUP(C678,$B$36:$AG$39,26,FALSE)+VLOOKUP(C678,$B$40:$AG$43,26,FALSE)*$D$54),$D$60*(VLOOKUP(C678,$B$36:$AG$39,26,FALSE)+VLOOKUP(C678,$B$40:$AG$43,26,FALSE)*$D$54))))*$D$59/100</f>
        <v>4687.0707758673789</v>
      </c>
      <c r="AN678" s="174"/>
      <c r="AO678" s="176">
        <v>24</v>
      </c>
      <c r="AP678" s="174">
        <v>36</v>
      </c>
      <c r="AQ678" s="175">
        <f>VLOOKUP(C678,$B$45:$AA$48,25,FALSE)</f>
        <v>101</v>
      </c>
      <c r="AR678" s="31">
        <f>IF(LEFT(E678,1)*1=1,$S$68,$R$68)</f>
        <v>0</v>
      </c>
      <c r="AS678" s="2">
        <f>IF(LEFT(E678,1)*1=2,$U$68,$T$68)</f>
        <v>1</v>
      </c>
      <c r="AT678" s="33">
        <f>IF(LEFT(E678,1)*1=3,$W$68,$V$68)</f>
        <v>1</v>
      </c>
      <c r="AU678" s="31">
        <f>IF(MID(E678,3,1)*1=1,$Y$68,$X$68)</f>
        <v>1</v>
      </c>
      <c r="AV678" s="2">
        <f>IF(MID(E678,3,1)*1=2,$AA$68,$Z$68)</f>
        <v>0</v>
      </c>
      <c r="AW678" s="33" t="str">
        <f>IF(MID(E678,3,1)*1=3,$AC$68,$AB$68)</f>
        <v>보스대상</v>
      </c>
      <c r="AX678" s="31">
        <f>IF(MID(E678,5,1)*1=1,$AE$68,$AD$68)</f>
        <v>1</v>
      </c>
      <c r="AY678" s="33">
        <f>IF(MID(E678,5,1)*1=2,$AG$68,$AF$68)</f>
        <v>1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824</v>
      </c>
      <c r="C679" s="31">
        <v>10</v>
      </c>
      <c r="D679" s="113" t="s">
        <v>9</v>
      </c>
      <c r="E679" s="2" t="s">
        <v>139</v>
      </c>
      <c r="F679" s="2"/>
      <c r="G679" s="2"/>
      <c r="H679" s="33"/>
      <c r="I679" s="173">
        <f>M679/AE679</f>
        <v>814.22197829004165</v>
      </c>
      <c r="J679" s="174">
        <f>AH679/AE679</f>
        <v>18.293575296355918</v>
      </c>
      <c r="K679" s="189">
        <f>RANK(I679,$I$76:$I$999)</f>
        <v>604</v>
      </c>
      <c r="L679" s="190" t="e">
        <f>RANK(I679,$I$889:$I$999)</f>
        <v>#N/A</v>
      </c>
      <c r="M679" s="173">
        <f>SUM(N679:R679)*(1+$D$22/100)</f>
        <v>29242.170055359173</v>
      </c>
      <c r="N679" s="174">
        <f>T679*(1+(IF((AG679+IF($D$62=1,15,0)+IF(F679="백어택",8,0))&gt;100,100,AG679+IF($D$62=1,15,0)+IF(F679="백어택",8,0))/100)*(AI679/100-1))</f>
        <v>23380.790649589391</v>
      </c>
      <c r="O679" s="174">
        <f>U679*(1+(IF(($D$57+IF($D$62=1,15,0)+IF(F679="백어택",8,0))&gt;100,100,$D$57+IF($D$62=1,15,0)+IF(F679="백어택",8,0))/100)*(AI679/100-1))</f>
        <v>2995.0769477520516</v>
      </c>
      <c r="P679" s="174"/>
      <c r="Q679" s="174"/>
      <c r="R679" s="175">
        <f>X679*(1+(IF(($D$57+IF($D$62=1,15,0)+IF(F679="백어택",8,0))&gt;100,100,$D$57+IF($D$62=1,15,0)+IF(F679="백어택",8,0))/100)*(AI679/100-1))</f>
        <v>0</v>
      </c>
      <c r="S679" s="173">
        <f>SUM(T679:X679)</f>
        <v>20459.849842705928</v>
      </c>
      <c r="T679" s="174">
        <f>AL679*AU679*AY679</f>
        <v>18136.55850860272</v>
      </c>
      <c r="U679" s="174">
        <f>AM679*AX679</f>
        <v>2323.2913341032076</v>
      </c>
      <c r="V679" s="174"/>
      <c r="W679" s="174"/>
      <c r="X679" s="175">
        <f>AM679*AS679</f>
        <v>0</v>
      </c>
      <c r="Y679" s="173">
        <f>SUM(Z679:AD679)</f>
        <v>43988.677161817744</v>
      </c>
      <c r="Z679" s="174">
        <f>T679*$D$58/100</f>
        <v>38993.600793495847</v>
      </c>
      <c r="AA679" s="174">
        <f>U679*$D$58/100</f>
        <v>4995.0763683218966</v>
      </c>
      <c r="AB679" s="174"/>
      <c r="AC679" s="174"/>
      <c r="AD679" s="175">
        <f>X679*$D$58/100</f>
        <v>0</v>
      </c>
      <c r="AE679" s="173">
        <f>AO679*(1-$D$17/100)</f>
        <v>35.914248000000001</v>
      </c>
      <c r="AF679" s="174">
        <f>AP679</f>
        <v>36</v>
      </c>
      <c r="AG679" s="174">
        <f>IF($D$57+AW679&gt;100,100,$D$57+AW679)</f>
        <v>25.143699999999999</v>
      </c>
      <c r="AH679" s="174">
        <f>AQ679</f>
        <v>657</v>
      </c>
      <c r="AI679" s="174">
        <f>$D$58</f>
        <v>215</v>
      </c>
      <c r="AJ679" s="174">
        <f>10/(6+AT679)</f>
        <v>1.6666666666666667</v>
      </c>
      <c r="AK679" s="174">
        <f>SUM(AL679:AN679)</f>
        <v>11624.090569284088</v>
      </c>
      <c r="AL679" s="174">
        <f>(VLOOKUP(C679,$B$36:$AG$39,11,FALSE)+VLOOKUP(C679,$B$40:$AG$43,11,FALSE)*$D$54)*$D$59/100</f>
        <v>9300.7992351808807</v>
      </c>
      <c r="AM679" s="174">
        <f>(3*(VLOOKUP(C679,$B$36:$AG$39,12,FALSE)+VLOOKUP(C679,$B$40:$AG$43,12,FALSE)*$D$54))*$D$59/100</f>
        <v>2323.2913341032076</v>
      </c>
      <c r="AN679" s="174"/>
      <c r="AO679" s="176">
        <v>36</v>
      </c>
      <c r="AP679" s="174">
        <v>36</v>
      </c>
      <c r="AQ679" s="175">
        <f>VLOOKUP(C679,$B$45:$AA$48,11,FALSE)</f>
        <v>657</v>
      </c>
      <c r="AR679" s="31">
        <f>IF(LEFT(E679,1)*1=1,$S$59,$R$59)</f>
        <v>0</v>
      </c>
      <c r="AS679" s="2">
        <f>IF(LEFT(E679,1)*1=2,$U$59,$T$59)</f>
        <v>0</v>
      </c>
      <c r="AT679" s="33">
        <f>IF(LEFT(E679,1)*1=3,$W$59,$V$59)</f>
        <v>0</v>
      </c>
      <c r="AU679" s="31">
        <f>IF(MID(E679,3,1)*1=1,$Y$59,$X$59)</f>
        <v>1.5</v>
      </c>
      <c r="AV679" s="2">
        <f>IF(MID(E679,3,1)*1=2,$AA$59,$Z$59)</f>
        <v>0</v>
      </c>
      <c r="AW679" s="33">
        <f>IF(MID(E679,3,1)*1=3,$AC$59,$AB$59)</f>
        <v>0</v>
      </c>
      <c r="AX679" s="31">
        <f>IF(MID(E679,5,1)*1=1,$AE$59,$AD$59)</f>
        <v>1</v>
      </c>
      <c r="AY679" s="33">
        <f>IF(MID(E679,5,1)*1=2,$AG$59,$AF$59)</f>
        <v>1.3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830</v>
      </c>
      <c r="C680" s="31">
        <v>10</v>
      </c>
      <c r="D680" s="113" t="s">
        <v>9</v>
      </c>
      <c r="E680" s="2" t="s">
        <v>145</v>
      </c>
      <c r="F680" s="2"/>
      <c r="G680" s="2"/>
      <c r="H680" s="33"/>
      <c r="I680" s="173">
        <f>M680/AE680</f>
        <v>814.22197829004165</v>
      </c>
      <c r="J680" s="174">
        <f>AH680/AE680</f>
        <v>18.293575296355918</v>
      </c>
      <c r="K680" s="189">
        <f>RANK(I680,$I$76:$I$999)</f>
        <v>604</v>
      </c>
      <c r="L680" s="190" t="e">
        <f>RANK(I680,$I$889:$I$999)</f>
        <v>#N/A</v>
      </c>
      <c r="M680" s="173">
        <f>SUM(N680:R680)*(1+$D$22/100)</f>
        <v>29242.170055359173</v>
      </c>
      <c r="N680" s="174">
        <f>T680*(1+(IF((AG680+IF($D$62=1,15,0)+IF(F680="백어택",8,0))&gt;100,100,AG680+IF($D$62=1,15,0)+IF(F680="백어택",8,0))/100)*(AI680/100-1))</f>
        <v>23380.790649589391</v>
      </c>
      <c r="O680" s="174">
        <f>U680*(1+(IF(($D$57+IF($D$62=1,15,0)+IF(F680="백어택",8,0))&gt;100,100,$D$57+IF($D$62=1,15,0)+IF(F680="백어택",8,0))/100)*(AI680/100-1))</f>
        <v>2995.0769477520516</v>
      </c>
      <c r="P680" s="174"/>
      <c r="Q680" s="174"/>
      <c r="R680" s="175">
        <f>X680*(1+(IF(($D$57+IF($D$62=1,15,0)+IF(F680="백어택",8,0))&gt;100,100,$D$57+IF($D$62=1,15,0)+IF(F680="백어택",8,0))/100)*(AI680/100-1))</f>
        <v>0</v>
      </c>
      <c r="S680" s="173">
        <f>SUM(T680:X680)</f>
        <v>20459.849842705928</v>
      </c>
      <c r="T680" s="174">
        <f>AL680*AU680*AY680</f>
        <v>18136.55850860272</v>
      </c>
      <c r="U680" s="174">
        <f>AM680*AX680</f>
        <v>2323.2913341032076</v>
      </c>
      <c r="V680" s="174"/>
      <c r="W680" s="174"/>
      <c r="X680" s="175">
        <f>AM680*AS680</f>
        <v>0</v>
      </c>
      <c r="Y680" s="173">
        <f>SUM(Z680:AD680)</f>
        <v>43988.677161817744</v>
      </c>
      <c r="Z680" s="174">
        <f>T680*$D$58/100</f>
        <v>38993.600793495847</v>
      </c>
      <c r="AA680" s="174">
        <f>U680*$D$58/100</f>
        <v>4995.0763683218966</v>
      </c>
      <c r="AB680" s="174"/>
      <c r="AC680" s="174"/>
      <c r="AD680" s="175">
        <f>X680*$D$58/100</f>
        <v>0</v>
      </c>
      <c r="AE680" s="173">
        <f>AO680*(1-$D$17/100)</f>
        <v>35.914248000000001</v>
      </c>
      <c r="AF680" s="174">
        <f>AP680</f>
        <v>36</v>
      </c>
      <c r="AG680" s="174">
        <f>IF($D$57+AW680&gt;100,100,$D$57+AW680)</f>
        <v>25.143699999999999</v>
      </c>
      <c r="AH680" s="174">
        <f>AQ680</f>
        <v>657</v>
      </c>
      <c r="AI680" s="174">
        <f>$D$58</f>
        <v>215</v>
      </c>
      <c r="AJ680" s="174">
        <f>10/(6+AT680)</f>
        <v>1.4285714285714286</v>
      </c>
      <c r="AK680" s="174">
        <f>SUM(AL680:AN680)</f>
        <v>11624.090569284088</v>
      </c>
      <c r="AL680" s="174">
        <f>(VLOOKUP(C680,$B$36:$AG$39,11,FALSE)+VLOOKUP(C680,$B$40:$AG$43,11,FALSE)*$D$54)*$D$59/100</f>
        <v>9300.7992351808807</v>
      </c>
      <c r="AM680" s="174">
        <f>(3*(VLOOKUP(C680,$B$36:$AG$39,12,FALSE)+VLOOKUP(C680,$B$40:$AG$43,12,FALSE)*$D$54))*$D$59/100</f>
        <v>2323.2913341032076</v>
      </c>
      <c r="AN680" s="174"/>
      <c r="AO680" s="176">
        <v>36</v>
      </c>
      <c r="AP680" s="174">
        <v>36</v>
      </c>
      <c r="AQ680" s="175">
        <f>VLOOKUP(C680,$B$45:$AA$48,11,FALSE)</f>
        <v>657</v>
      </c>
      <c r="AR680" s="31">
        <f>IF(LEFT(E680,1)*1=1,$S$59,$R$59)</f>
        <v>0</v>
      </c>
      <c r="AS680" s="2">
        <f>IF(LEFT(E680,1)*1=2,$U$59,$T$59)</f>
        <v>0</v>
      </c>
      <c r="AT680" s="33">
        <f>IF(LEFT(E680,1)*1=3,$W$59,$V$59)</f>
        <v>1</v>
      </c>
      <c r="AU680" s="31">
        <f>IF(MID(E680,3,1)*1=1,$Y$59,$X$59)</f>
        <v>1.5</v>
      </c>
      <c r="AV680" s="2">
        <f>IF(MID(E680,3,1)*1=2,$AA$59,$Z$59)</f>
        <v>0</v>
      </c>
      <c r="AW680" s="33">
        <f>IF(MID(E680,3,1)*1=3,$AC$59,$AB$59)</f>
        <v>0</v>
      </c>
      <c r="AX680" s="31">
        <f>IF(MID(E680,5,1)*1=1,$AE$59,$AD$59)</f>
        <v>1</v>
      </c>
      <c r="AY680" s="33">
        <f>IF(MID(E680,5,1)*1=2,$AG$59,$AF$59)</f>
        <v>1.3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customHeight="1">
      <c r="A681" s="2"/>
      <c r="B681" s="107">
        <v>234</v>
      </c>
      <c r="C681" s="31">
        <v>10</v>
      </c>
      <c r="D681" s="106" t="s">
        <v>13</v>
      </c>
      <c r="E681" s="2" t="s">
        <v>92</v>
      </c>
      <c r="F681" s="2"/>
      <c r="G681" s="2"/>
      <c r="H681" s="33"/>
      <c r="I681" s="173">
        <f>M681/AE681</f>
        <v>811.40248805907402</v>
      </c>
      <c r="J681" s="174">
        <f>AH681/AE681</f>
        <v>21.760166048861723</v>
      </c>
      <c r="K681" s="189">
        <f>RANK(I681,$I$76:$I$999)</f>
        <v>606</v>
      </c>
      <c r="L681" s="190" t="e">
        <f>RANK(I681,$I$76:$I$460)</f>
        <v>#N/A</v>
      </c>
      <c r="M681" s="173">
        <f>SUM(N681:R681)</f>
        <v>19427.273455980416</v>
      </c>
      <c r="N681" s="174">
        <f>T681*(1+(IF((AG681+IF($D$62=1,15,0)+IF(F681="백어택",8,0))&gt;100,100,(AG681+IF($D$62=1,15,0)+IF(F681="백어택",8,0)))/100)*((AI681/100-1)))</f>
        <v>14151.97862496474</v>
      </c>
      <c r="O681" s="174">
        <f>U681*(1+IF($D$57+IF($D$62=1,15,0)&gt;100,100,$D$57+IF($D$62=1,15,0))/100*($D$58/100-1))</f>
        <v>5275.2948310156771</v>
      </c>
      <c r="P681" s="174"/>
      <c r="Q681" s="174"/>
      <c r="R681" s="175">
        <f>X681*(1+IF($D$57+IF($D$62=1,15,0)&gt;100,100,$D$57+IF($D$62=1,15,0))/100*($D$58/100-1))</f>
        <v>0</v>
      </c>
      <c r="S681" s="173">
        <f>SUM(T681:X681)</f>
        <v>13786.681240571743</v>
      </c>
      <c r="T681" s="174">
        <f>AL681*AY681</f>
        <v>9694.6171702523097</v>
      </c>
      <c r="U681" s="174">
        <f>AM681*AU681*AW681</f>
        <v>4092.064070319434</v>
      </c>
      <c r="V681" s="174"/>
      <c r="W681" s="174"/>
      <c r="X681" s="175">
        <f>IF(AU681=1,0,U681*0.625)</f>
        <v>0</v>
      </c>
      <c r="Y681" s="173">
        <f>SUM(Z681:AD681)</f>
        <v>29641.364667229253</v>
      </c>
      <c r="Z681" s="174">
        <f>T681*$D$58/100</f>
        <v>20843.426916042466</v>
      </c>
      <c r="AA681" s="174">
        <f>U681*$D$58/100</f>
        <v>8797.9377511867842</v>
      </c>
      <c r="AB681" s="174"/>
      <c r="AC681" s="174"/>
      <c r="AD681" s="175">
        <f>X681*$D$58/100</f>
        <v>0</v>
      </c>
      <c r="AE681" s="173">
        <f>AO681*(1-$D$17/100)</f>
        <v>23.942831999999999</v>
      </c>
      <c r="AF681" s="174">
        <f>AP681</f>
        <v>36</v>
      </c>
      <c r="AG681" s="174">
        <f>IF($D$57+AT681&gt;100,100,$D$57+AT681)</f>
        <v>25.143699999999999</v>
      </c>
      <c r="AH681" s="174">
        <f>AQ681</f>
        <v>521</v>
      </c>
      <c r="AI681" s="174">
        <f>$D$58+$D$19</f>
        <v>282.85969999999998</v>
      </c>
      <c r="AJ681" s="174">
        <f>10/IF(AY681=1,2.5,2)</f>
        <v>5</v>
      </c>
      <c r="AK681" s="174">
        <f>SUM(AL681:AN681)</f>
        <v>11381.249912614403</v>
      </c>
      <c r="AL681" s="174">
        <f>(VLOOKUP(C681,$B$36:$AG$39,17,FALSE)+VLOOKUP(C681,$B$40:$AG$43,17,FALSE)*$D$54)*$D$59/100</f>
        <v>7289.185842294969</v>
      </c>
      <c r="AM681" s="174">
        <f>(VLOOKUP(C681,$B$36:$AG$39,18,FALSE)+VLOOKUP(C681,$B$40:$AG$43,18,FALSE)*$D$54)*$D$59/100</f>
        <v>4092.064070319434</v>
      </c>
      <c r="AN681" s="174"/>
      <c r="AO681" s="176">
        <v>24</v>
      </c>
      <c r="AP681" s="174">
        <v>36</v>
      </c>
      <c r="AQ681" s="175">
        <f>VLOOKUP(C681,$B$45:$AA$48,17,FALSE)</f>
        <v>521</v>
      </c>
      <c r="AR681" s="31">
        <f>IF(LEFT(E681,1)*1=1,$S$63,$R$63)</f>
        <v>0</v>
      </c>
      <c r="AS681" s="2">
        <f>IF(LEFT(E681,1)*1=2,$U$63,$T$63)</f>
        <v>0</v>
      </c>
      <c r="AT681" s="33">
        <f>IF(LEFT(E681,1)*1=3,$W$63,$V$63)</f>
        <v>0</v>
      </c>
      <c r="AU681" s="31">
        <f>IF(MID(E681,3,1)*1=1,$Y$63,$X$63)</f>
        <v>1</v>
      </c>
      <c r="AV681" s="2">
        <f>IF(MID(E681,3,1)*1=2,$AA$63,$Z$63)</f>
        <v>0</v>
      </c>
      <c r="AW681" s="33">
        <f>IF(MID(E681,3,1)*1=3,$AC$63,$AB$63)</f>
        <v>1</v>
      </c>
      <c r="AX681" s="31">
        <f>IF(MID(E681,5,1)*1=1,$AE$63,$AD$63)</f>
        <v>0</v>
      </c>
      <c r="AY681" s="33">
        <f>IF(MID(E681,5,1)*1=2,$AG$63,$AF$63)</f>
        <v>1.33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customHeight="1">
      <c r="A682" s="2"/>
      <c r="B682" s="107">
        <v>303</v>
      </c>
      <c r="C682" s="31">
        <v>10</v>
      </c>
      <c r="D682" s="106" t="s">
        <v>17</v>
      </c>
      <c r="E682" s="2" t="s">
        <v>95</v>
      </c>
      <c r="F682" s="2"/>
      <c r="G682" s="2"/>
      <c r="H682" s="33">
        <f>IF(AY682=1,3,2)</f>
        <v>3</v>
      </c>
      <c r="I682" s="173">
        <f>M682/AE682</f>
        <v>809.28605439939076</v>
      </c>
      <c r="J682" s="174">
        <f>AH682/AE682</f>
        <v>34.707673678702669</v>
      </c>
      <c r="K682" s="189">
        <f>RANK(I682,$I$76:$I$999)</f>
        <v>607</v>
      </c>
      <c r="L682" s="190" t="e">
        <f>RANK(I682,$I$76:$I$460)</f>
        <v>#N/A</v>
      </c>
      <c r="M682" s="173">
        <f>SUM(N682:R682)</f>
        <v>6458.8666801424915</v>
      </c>
      <c r="N682" s="174">
        <f>T682*(1+(IF((AG682+IF($D$62=1,15,0)+IF(F682="백어택",8,0))&gt;100,100,(AG682+IF($D$62=1,15,0)+IF(F682="백어택",8,0)))/100)*((AI682/100-1)))</f>
        <v>2768.0857200610681</v>
      </c>
      <c r="O682" s="174">
        <f>U682*(1+(IF((AG682+IF($D$62=1,15,0)+IF(F682="백어택",8,0))&gt;100,100,(AG682+IF($D$62=1,15,0)+IF(F682="백어택",8,0)))/100)*((AI682/100-1)))</f>
        <v>1845.390480040712</v>
      </c>
      <c r="P682" s="174">
        <f>V682*(1+(IF((AG682+IF($D$62=1,15,0)+IF(F682="백어택",8,0))&gt;100,100,(AG682+IF($D$62=1,15,0)+IF(F682="백어택",8,0)))/100)*((AI682/100-1)))</f>
        <v>1845.390480040712</v>
      </c>
      <c r="Q682" s="174"/>
      <c r="R682" s="175"/>
      <c r="S682" s="173">
        <f>SUM(T682:X682)</f>
        <v>4424.5572634784803</v>
      </c>
      <c r="T682" s="174">
        <f>AL682*AV682</f>
        <v>1896.238827205063</v>
      </c>
      <c r="U682" s="174">
        <f>AL682*AW682</f>
        <v>1264.1592181367087</v>
      </c>
      <c r="V682" s="174">
        <f>IF(H682=3,AL682,0)*(1+AW682-1+AW682-1)</f>
        <v>1264.1592181367087</v>
      </c>
      <c r="W682" s="174"/>
      <c r="X682" s="175"/>
      <c r="Y682" s="173">
        <f>SUM(Z682:AD682)</f>
        <v>12515.289401803437</v>
      </c>
      <c r="Z682" s="174">
        <f>T682*AI682/100</f>
        <v>5363.6954579157591</v>
      </c>
      <c r="AA682" s="174">
        <f>U682*AI682/100</f>
        <v>3575.7969719438393</v>
      </c>
      <c r="AB682" s="174">
        <f>V682*AI682/100</f>
        <v>3575.7969719438393</v>
      </c>
      <c r="AC682" s="174"/>
      <c r="AD682" s="175"/>
      <c r="AE682" s="173">
        <f>AO682*(1-$D$17/100)</f>
        <v>7.980944</v>
      </c>
      <c r="AF682" s="174">
        <f>AP682</f>
        <v>36</v>
      </c>
      <c r="AG682" s="174">
        <f>IF($D$57+AX682&gt;100,100,$D$57+AX682)</f>
        <v>25.143699999999999</v>
      </c>
      <c r="AH682" s="174">
        <f>AQ682</f>
        <v>277</v>
      </c>
      <c r="AI682" s="174">
        <f>$D$58+$D$19</f>
        <v>282.85969999999998</v>
      </c>
      <c r="AJ682" s="174">
        <f>10*AR682/IF(AT682=0,IF(AY682=0,8,5),5)</f>
        <v>2</v>
      </c>
      <c r="AK682" s="174">
        <f>H682*SUM(AL682:AN682)</f>
        <v>3792.477654410126</v>
      </c>
      <c r="AL682" s="174">
        <f>((VLOOKUP(C682,$B$36:$AG$39,24,FALSE)+VLOOKUP(C682,$B$40:$AG$43,24,FALSE)*$D$54))*$D$59/100</f>
        <v>1264.1592181367087</v>
      </c>
      <c r="AM682" s="174"/>
      <c r="AN682" s="174"/>
      <c r="AO682" s="176">
        <v>8</v>
      </c>
      <c r="AP682" s="174">
        <v>36</v>
      </c>
      <c r="AQ682" s="175">
        <f>VLOOKUP(C682,$B$45:$AA$48,24,FALSE)</f>
        <v>277</v>
      </c>
      <c r="AR682" s="31">
        <f>IF(LEFT(E682,1)*1=1,$S$67,$R$67)</f>
        <v>1</v>
      </c>
      <c r="AS682" s="2">
        <f>IF(LEFT(E682,1)*1=2,$U$67,$T$67)</f>
        <v>0</v>
      </c>
      <c r="AT682" s="33">
        <f>IF(LEFT(E682,1)*1=3,$W$67,$V$67)</f>
        <v>0</v>
      </c>
      <c r="AU682" s="31">
        <f>IF(MID(E682,3,1)*1=1,$Y$67,$X$67)</f>
        <v>0</v>
      </c>
      <c r="AV682" s="2">
        <f>IF(MID(E682,3,1)*1=2,$AA$67,$Z$67)</f>
        <v>1.5</v>
      </c>
      <c r="AW682" s="33">
        <f>IF(MID(E682,3,1)*1=3,$AC$67,$AB$67)</f>
        <v>1</v>
      </c>
      <c r="AX682" s="31">
        <f>IF(MID(E682,5,1)*1=1,$AE$67,$AD$67)</f>
        <v>0</v>
      </c>
      <c r="AY682" s="33">
        <f>IF(MID(E682,5,1)*1=2,$AG$67,$AF$67)</f>
        <v>1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customHeight="1">
      <c r="A683" s="2"/>
      <c r="B683" s="107">
        <v>306</v>
      </c>
      <c r="C683" s="31">
        <v>10</v>
      </c>
      <c r="D683" s="106" t="s">
        <v>17</v>
      </c>
      <c r="E683" s="2" t="s">
        <v>154</v>
      </c>
      <c r="F683" s="2"/>
      <c r="G683" s="2"/>
      <c r="H683" s="33">
        <f>IF(AY683=1,3,2)</f>
        <v>3</v>
      </c>
      <c r="I683" s="173">
        <f>M683/AE683</f>
        <v>809.28605439939076</v>
      </c>
      <c r="J683" s="174">
        <f>AH683/AE683</f>
        <v>34.707673678702669</v>
      </c>
      <c r="K683" s="189">
        <f>RANK(I683,$I$76:$I$999)</f>
        <v>607</v>
      </c>
      <c r="L683" s="190" t="e">
        <f>RANK(I683,$I$76:$I$460)</f>
        <v>#N/A</v>
      </c>
      <c r="M683" s="173">
        <f>SUM(N683:R683)</f>
        <v>6458.8666801424915</v>
      </c>
      <c r="N683" s="174">
        <f>T683*(1+(IF((AG683+IF($D$62=1,15,0)+IF(F683="백어택",8,0))&gt;100,100,(AG683+IF($D$62=1,15,0)+IF(F683="백어택",8,0)))/100)*((AI683/100-1)))</f>
        <v>2768.0857200610681</v>
      </c>
      <c r="O683" s="174">
        <f>U683*(1+(IF((AG683+IF($D$62=1,15,0)+IF(F683="백어택",8,0))&gt;100,100,(AG683+IF($D$62=1,15,0)+IF(F683="백어택",8,0)))/100)*((AI683/100-1)))</f>
        <v>1845.390480040712</v>
      </c>
      <c r="P683" s="174">
        <f>V683*(1+(IF((AG683+IF($D$62=1,15,0)+IF(F683="백어택",8,0))&gt;100,100,(AG683+IF($D$62=1,15,0)+IF(F683="백어택",8,0)))/100)*((AI683/100-1)))</f>
        <v>1845.390480040712</v>
      </c>
      <c r="Q683" s="174"/>
      <c r="R683" s="175"/>
      <c r="S683" s="173">
        <f>SUM(T683:X683)</f>
        <v>4424.5572634784803</v>
      </c>
      <c r="T683" s="174">
        <f>AL683*AV683</f>
        <v>1896.238827205063</v>
      </c>
      <c r="U683" s="174">
        <f>AL683*AW683</f>
        <v>1264.1592181367087</v>
      </c>
      <c r="V683" s="174">
        <f>IF(H683=3,AL683,0)*(1+AW683-1+AW683-1)</f>
        <v>1264.1592181367087</v>
      </c>
      <c r="W683" s="174"/>
      <c r="X683" s="175"/>
      <c r="Y683" s="173">
        <f>SUM(Z683:AD683)</f>
        <v>12515.289401803437</v>
      </c>
      <c r="Z683" s="174">
        <f>T683*AI683/100</f>
        <v>5363.6954579157591</v>
      </c>
      <c r="AA683" s="174">
        <f>U683*AI683/100</f>
        <v>3575.7969719438393</v>
      </c>
      <c r="AB683" s="174">
        <f>V683*AI683/100</f>
        <v>3575.7969719438393</v>
      </c>
      <c r="AC683" s="174"/>
      <c r="AD683" s="175"/>
      <c r="AE683" s="173">
        <f>AO683*(1-$D$17/100)</f>
        <v>7.980944</v>
      </c>
      <c r="AF683" s="174">
        <f>AP683</f>
        <v>36</v>
      </c>
      <c r="AG683" s="174">
        <f>IF($D$57+AX683&gt;100,100,$D$57+AX683)</f>
        <v>25.143699999999999</v>
      </c>
      <c r="AH683" s="174">
        <f>AQ683</f>
        <v>277</v>
      </c>
      <c r="AI683" s="174">
        <f>$D$58+$D$19</f>
        <v>282.85969999999998</v>
      </c>
      <c r="AJ683" s="174">
        <f>10*AR683/IF(AT683=0,IF(AY683=0,8,5),5)</f>
        <v>1.6</v>
      </c>
      <c r="AK683" s="174">
        <f>H683*SUM(AL683:AN683)</f>
        <v>3792.477654410126</v>
      </c>
      <c r="AL683" s="174">
        <f>((VLOOKUP(C683,$B$36:$AG$39,24,FALSE)+VLOOKUP(C683,$B$40:$AG$43,24,FALSE)*$D$54))*$D$59/100</f>
        <v>1264.1592181367087</v>
      </c>
      <c r="AM683" s="174"/>
      <c r="AN683" s="174"/>
      <c r="AO683" s="176">
        <v>8</v>
      </c>
      <c r="AP683" s="174">
        <v>36</v>
      </c>
      <c r="AQ683" s="175">
        <f>VLOOKUP(C683,$B$45:$AA$48,24,FALSE)</f>
        <v>277</v>
      </c>
      <c r="AR683" s="31">
        <f>IF(LEFT(E683,1)*1=1,$S$67,$R$67)</f>
        <v>0.8</v>
      </c>
      <c r="AS683" s="2">
        <f>IF(LEFT(E683,1)*1=2,$U$67,$T$67)</f>
        <v>0</v>
      </c>
      <c r="AT683" s="33">
        <f>IF(LEFT(E683,1)*1=3,$W$67,$V$67)</f>
        <v>0</v>
      </c>
      <c r="AU683" s="31">
        <f>IF(MID(E683,3,1)*1=1,$Y$67,$X$67)</f>
        <v>0</v>
      </c>
      <c r="AV683" s="2">
        <f>IF(MID(E683,3,1)*1=2,$AA$67,$Z$67)</f>
        <v>1.5</v>
      </c>
      <c r="AW683" s="33">
        <f>IF(MID(E683,3,1)*1=3,$AC$67,$AB$67)</f>
        <v>1</v>
      </c>
      <c r="AX683" s="31">
        <f>IF(MID(E683,5,1)*1=1,$AE$67,$AD$67)</f>
        <v>0</v>
      </c>
      <c r="AY683" s="33">
        <f>IF(MID(E683,5,1)*1=2,$AG$67,$AF$67)</f>
        <v>1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customHeight="1">
      <c r="A684" s="2"/>
      <c r="B684" s="107">
        <v>309</v>
      </c>
      <c r="C684" s="31">
        <v>10</v>
      </c>
      <c r="D684" s="106" t="s">
        <v>17</v>
      </c>
      <c r="E684" s="2" t="s">
        <v>132</v>
      </c>
      <c r="F684" s="2"/>
      <c r="G684" s="2"/>
      <c r="H684" s="33">
        <f>IF(AY684=1,3,2)</f>
        <v>3</v>
      </c>
      <c r="I684" s="173">
        <f>M684/AE684</f>
        <v>809.28605439939076</v>
      </c>
      <c r="J684" s="174">
        <f>AH684/AE684</f>
        <v>34.707673678702669</v>
      </c>
      <c r="K684" s="189">
        <f>RANK(I684,$I$76:$I$999)</f>
        <v>607</v>
      </c>
      <c r="L684" s="190" t="e">
        <f>RANK(I684,$I$76:$I$460)</f>
        <v>#N/A</v>
      </c>
      <c r="M684" s="173">
        <f>SUM(N684:R684)</f>
        <v>6458.8666801424915</v>
      </c>
      <c r="N684" s="174">
        <f>T684*(1+(IF((AG684+IF($D$62=1,15,0)+IF(F684="백어택",8,0))&gt;100,100,(AG684+IF($D$62=1,15,0)+IF(F684="백어택",8,0)))/100)*((AI684/100-1)))</f>
        <v>2768.0857200610681</v>
      </c>
      <c r="O684" s="174">
        <f>U684*(1+(IF((AG684+IF($D$62=1,15,0)+IF(F684="백어택",8,0))&gt;100,100,(AG684+IF($D$62=1,15,0)+IF(F684="백어택",8,0)))/100)*((AI684/100-1)))</f>
        <v>1845.390480040712</v>
      </c>
      <c r="P684" s="174">
        <f>V684*(1+(IF((AG684+IF($D$62=1,15,0)+IF(F684="백어택",8,0))&gt;100,100,(AG684+IF($D$62=1,15,0)+IF(F684="백어택",8,0)))/100)*((AI684/100-1)))</f>
        <v>1845.390480040712</v>
      </c>
      <c r="Q684" s="174"/>
      <c r="R684" s="175"/>
      <c r="S684" s="173">
        <f>SUM(T684:X684)</f>
        <v>4424.5572634784803</v>
      </c>
      <c r="T684" s="174">
        <f>AL684*AV684</f>
        <v>1896.238827205063</v>
      </c>
      <c r="U684" s="174">
        <f>AL684*AW684</f>
        <v>1264.1592181367087</v>
      </c>
      <c r="V684" s="174">
        <f>IF(H684=3,AL684,0)*(1+AW684-1+AW684-1)</f>
        <v>1264.1592181367087</v>
      </c>
      <c r="W684" s="174"/>
      <c r="X684" s="175"/>
      <c r="Y684" s="173">
        <f>SUM(Z684:AD684)</f>
        <v>12515.289401803437</v>
      </c>
      <c r="Z684" s="174">
        <f>T684*AI684/100</f>
        <v>5363.6954579157591</v>
      </c>
      <c r="AA684" s="174">
        <f>U684*AI684/100</f>
        <v>3575.7969719438393</v>
      </c>
      <c r="AB684" s="174">
        <f>V684*AI684/100</f>
        <v>3575.7969719438393</v>
      </c>
      <c r="AC684" s="174"/>
      <c r="AD684" s="175"/>
      <c r="AE684" s="173">
        <f>AO684*(1-$D$17/100)</f>
        <v>7.980944</v>
      </c>
      <c r="AF684" s="174">
        <f>AP684</f>
        <v>36</v>
      </c>
      <c r="AG684" s="174">
        <f>IF($D$57+AX684&gt;100,100,$D$57+AX684)</f>
        <v>25.143699999999999</v>
      </c>
      <c r="AH684" s="174">
        <f>AQ684</f>
        <v>277</v>
      </c>
      <c r="AI684" s="174">
        <f>$D$58+$D$19</f>
        <v>282.85969999999998</v>
      </c>
      <c r="AJ684" s="174">
        <f>10*AR684/IF(AT684=0,IF(AY684=0,8,5),5)</f>
        <v>2</v>
      </c>
      <c r="AK684" s="174">
        <f>H684*SUM(AL684:AN684)</f>
        <v>3792.477654410126</v>
      </c>
      <c r="AL684" s="174">
        <f>((VLOOKUP(C684,$B$36:$AG$39,24,FALSE)+VLOOKUP(C684,$B$40:$AG$43,24,FALSE)*$D$54))*$D$59/100</f>
        <v>1264.1592181367087</v>
      </c>
      <c r="AM684" s="174"/>
      <c r="AN684" s="174"/>
      <c r="AO684" s="176">
        <v>8</v>
      </c>
      <c r="AP684" s="174">
        <v>36</v>
      </c>
      <c r="AQ684" s="175">
        <f>VLOOKUP(C684,$B$45:$AA$48,24,FALSE)</f>
        <v>277</v>
      </c>
      <c r="AR684" s="31">
        <f>IF(LEFT(E684,1)*1=1,$S$67,$R$67)</f>
        <v>1</v>
      </c>
      <c r="AS684" s="2">
        <f>IF(LEFT(E684,1)*1=2,$U$67,$T$67)</f>
        <v>0</v>
      </c>
      <c r="AT684" s="33">
        <f>IF(LEFT(E684,1)*1=3,$W$67,$V$67)</f>
        <v>1</v>
      </c>
      <c r="AU684" s="31">
        <f>IF(MID(E684,3,1)*1=1,$Y$67,$X$67)</f>
        <v>0</v>
      </c>
      <c r="AV684" s="2">
        <f>IF(MID(E684,3,1)*1=2,$AA$67,$Z$67)</f>
        <v>1.5</v>
      </c>
      <c r="AW684" s="33">
        <f>IF(MID(E684,3,1)*1=3,$AC$67,$AB$67)</f>
        <v>1</v>
      </c>
      <c r="AX684" s="31">
        <f>IF(MID(E684,5,1)*1=1,$AE$67,$AD$67)</f>
        <v>0</v>
      </c>
      <c r="AY684" s="33">
        <f>IF(MID(E684,5,1)*1=2,$AG$67,$AF$67)</f>
        <v>1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customHeight="1">
      <c r="A685" s="2"/>
      <c r="B685" s="107">
        <v>477</v>
      </c>
      <c r="C685" s="31">
        <v>10</v>
      </c>
      <c r="D685" s="111" t="s">
        <v>11</v>
      </c>
      <c r="E685" s="2" t="s">
        <v>140</v>
      </c>
      <c r="F685" s="2"/>
      <c r="G685" s="2"/>
      <c r="H685" s="33">
        <f>IF(AX685=1,5,1)</f>
        <v>1</v>
      </c>
      <c r="I685" s="173">
        <f>M685/AE685</f>
        <v>808.25822676140115</v>
      </c>
      <c r="J685" s="174">
        <f>AH685/AE685</f>
        <v>25.538418908464536</v>
      </c>
      <c r="K685" s="189">
        <f>RANK(I685,$I$76:$I$999)</f>
        <v>610</v>
      </c>
      <c r="L685" s="190">
        <f>RANK(I685,$I$461:$I$888)</f>
        <v>225</v>
      </c>
      <c r="M685" s="173">
        <f>SUM(N685:R685)</f>
        <v>18736.041254463002</v>
      </c>
      <c r="N685" s="174">
        <f>T685*(1+(IF((AG685+IF($D$62=1,15,0)+IF(F685="백어택",8,0))&gt;100,100,AG685+IF($D$62=1,15,0)+IF(F685="백어택",8,0))/100)*($D$58/100-1))</f>
        <v>17032.570510104466</v>
      </c>
      <c r="O685" s="174">
        <f>U685*(1+((IF(AG685+IF($D$62=1,15,0)+IF(F685="백어택",8,0)&gt;100,100,AG685+IF($D$62=1,15,0)+IF(F685="백어택",8,0))/100)*(AI685/100-1)))</f>
        <v>1703.4707443585373</v>
      </c>
      <c r="P685" s="174"/>
      <c r="Q685" s="174"/>
      <c r="R685" s="175"/>
      <c r="S685" s="173">
        <f>T685</f>
        <v>13212.222642001885</v>
      </c>
      <c r="T685" s="174">
        <f>H685*AL685*AS685*AX685*AY685</f>
        <v>13212.222642001885</v>
      </c>
      <c r="U685" s="174">
        <f>AM685*AS685*AV685*AY685</f>
        <v>1321.3880268541823</v>
      </c>
      <c r="V685" s="174"/>
      <c r="W685" s="174"/>
      <c r="X685" s="175"/>
      <c r="Y685" s="173">
        <f>SUM(Z685:AD685)</f>
        <v>31247.262938040541</v>
      </c>
      <c r="Z685" s="174">
        <f>T685*$D$58/100</f>
        <v>28406.278680304051</v>
      </c>
      <c r="AA685" s="174">
        <f>U685*$D$58/100</f>
        <v>2840.9842577364921</v>
      </c>
      <c r="AB685" s="174"/>
      <c r="AC685" s="174"/>
      <c r="AD685" s="175"/>
      <c r="AE685" s="173">
        <f>AO685*(1-$D$20/100)*(1-$D$17/100)-AR685</f>
        <v>23.180761585980001</v>
      </c>
      <c r="AF685" s="174">
        <f>AP685</f>
        <v>36</v>
      </c>
      <c r="AG685" s="174">
        <f>IF($D$57&gt;100,100,$D$57)</f>
        <v>25.143699999999999</v>
      </c>
      <c r="AH685" s="174">
        <f>AQ685</f>
        <v>592</v>
      </c>
      <c r="AI685" s="174">
        <f>$D$58</f>
        <v>215</v>
      </c>
      <c r="AJ685" s="174">
        <f>10/IF(AX685=1,7,6)</f>
        <v>1.6666666666666667</v>
      </c>
      <c r="AK685" s="174">
        <f>SUM(AL685:AN685)</f>
        <v>3082.9624582364359</v>
      </c>
      <c r="AL685" s="174">
        <f>(VLOOKUP(C685,$B$36:$AG$39,14,FALSE)+VLOOKUP(C685,$B$40:$AG$43,14,FALSE)*$D$54)*$D$59/100</f>
        <v>2202.0371070003143</v>
      </c>
      <c r="AM685" s="174">
        <f>(VLOOKUP(C685,$B$36:$AG$39,15,FALSE)+VLOOKUP(C685,$B$40:$AG$43,15,FALSE)*$D$54)*$D$59/100</f>
        <v>880.92535123612151</v>
      </c>
      <c r="AN685" s="174"/>
      <c r="AO685" s="176">
        <v>30</v>
      </c>
      <c r="AP685" s="174">
        <v>36</v>
      </c>
      <c r="AQ685" s="175">
        <f>VLOOKUP(C685,$B$45:$AA$48,14,FALSE)</f>
        <v>592</v>
      </c>
      <c r="AR685" s="31">
        <f>IF(LEFT(E685,1)*1=1,$S$61,$R$61)</f>
        <v>0</v>
      </c>
      <c r="AS685" s="2">
        <f>IF(LEFT(E685,1)*1=2,$U$61,$T$61)</f>
        <v>1</v>
      </c>
      <c r="AT685" s="33">
        <f>IF(LEFT(E685,1)*1=3,$W$61,$V$61)</f>
        <v>0</v>
      </c>
      <c r="AU685" s="31">
        <f>IF(MID(E685,3,1)*1=1,$Y$61,$X$61)</f>
        <v>0</v>
      </c>
      <c r="AV685" s="2">
        <f>IF(MID(E685,3,1)*1=2,$AA$61,$Z$61)</f>
        <v>1.5</v>
      </c>
      <c r="AW685" s="33">
        <f>IF(MID(E685,3,1)*1=3,$AC$61,$AB$61)</f>
        <v>0</v>
      </c>
      <c r="AX685" s="31">
        <f>IF(MID(E685,5,1)*1=1,$AE$61,$AD$61)</f>
        <v>6</v>
      </c>
      <c r="AY685" s="33">
        <f>IF(MID(E685,5,1)*1=2,$AG$61,$AF$61)</f>
        <v>1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customHeight="1">
      <c r="A686" s="2"/>
      <c r="B686" s="107">
        <v>29</v>
      </c>
      <c r="C686" s="31">
        <v>4</v>
      </c>
      <c r="D686" s="106" t="s">
        <v>2</v>
      </c>
      <c r="E686" s="2" t="s">
        <v>79</v>
      </c>
      <c r="F686" s="2"/>
      <c r="G686" s="2"/>
      <c r="H686" s="33"/>
      <c r="I686" s="173">
        <f>M686/AE686</f>
        <v>804.54690728408877</v>
      </c>
      <c r="J686" s="174">
        <f>AH686/AE686</f>
        <v>13.281636858998134</v>
      </c>
      <c r="K686" s="189">
        <f>RANK(I686,$I$76:$I$999)</f>
        <v>611</v>
      </c>
      <c r="L686" s="190" t="e">
        <f>RANK(I686,$I$76:$I$460)</f>
        <v>#N/A</v>
      </c>
      <c r="M686" s="173">
        <f>SUM(N686:R686)</f>
        <v>6421.0438124075044</v>
      </c>
      <c r="N686" s="177">
        <f>T686*(1+(IF(($AG686+IF($D$62=1,15,0)+IF($F686="백어택",8,0))&gt;100,100,($AG686+IF($D$62=1,15,0)+IF($F686="백어택",8,0)))/100)*(($AI686/100-1)))</f>
        <v>1406.9836208211013</v>
      </c>
      <c r="O686" s="177">
        <f>U686*(1+(IF(($AG686+IF($D$62=1,IF($AS686=15,0,15),0)+$AS686+IF($F686="백어택",8,0))&gt;100,100,($AG686+IF($D$62=1,IF($AS686=15,0,15),0)+$AS686+IF($F686="백어택",8,0)))/100)*(($AI686/100-1)))</f>
        <v>1671.3533971954676</v>
      </c>
      <c r="P686" s="177">
        <f>V686*(1+(IF(($AG686+IF($D$62=1,IF($AS686=15,0,15),0)+$AS686+IF($F686="백어택",8,0))&gt;100,100,($AG686+IF($D$62=1,IF($AS686=15,0,15),0)+$AS686+IF($F686="백어택",8,0)))/100)*(($AI686/100-1)))</f>
        <v>1671.3533971954676</v>
      </c>
      <c r="Q686" s="177">
        <f>W686*(1+(IF(($AG686+IF($D$62=1,IF($AS686=15,0,15),0)+$AS686+IF($F686="백어택",8,0))&gt;100,100,($AG686+IF($D$62=1,IF($AS686=15,0,15),0)+$AS686+IF($F686="백어택",8,0)))/100)*(($AI686/100-1)))</f>
        <v>1671.3533971954676</v>
      </c>
      <c r="R686" s="175"/>
      <c r="S686" s="173">
        <f>SUM(T686:X686)</f>
        <v>3855.338657624633</v>
      </c>
      <c r="T686" s="177">
        <f>AL686*AV686*AW686*AY686/4</f>
        <v>963.83466440615825</v>
      </c>
      <c r="U686" s="174">
        <f>T686</f>
        <v>963.83466440615825</v>
      </c>
      <c r="V686" s="174">
        <f>U686</f>
        <v>963.83466440615825</v>
      </c>
      <c r="W686" s="174">
        <f>V686</f>
        <v>963.83466440615825</v>
      </c>
      <c r="X686" s="175"/>
      <c r="Y686" s="173">
        <f>SUM(Z686:AD686)</f>
        <v>8288.9781138929611</v>
      </c>
      <c r="Z686" s="174">
        <f>T686*$D$58/100</f>
        <v>2072.2445284732403</v>
      </c>
      <c r="AA686" s="174">
        <f>U686*$D$58/100</f>
        <v>2072.2445284732403</v>
      </c>
      <c r="AB686" s="174">
        <f>V686*$D$58/100</f>
        <v>2072.2445284732403</v>
      </c>
      <c r="AC686" s="174">
        <f>W686*$D$58/100</f>
        <v>2072.2445284732403</v>
      </c>
      <c r="AD686" s="175"/>
      <c r="AE686" s="173">
        <f>AO686*(1-$D$17/100)</f>
        <v>7.980944</v>
      </c>
      <c r="AF686" s="174"/>
      <c r="AG686" s="174">
        <f>IF($D$57&gt;100,100,$D$57)</f>
        <v>25.143699999999999</v>
      </c>
      <c r="AH686" s="174">
        <f>AQ686</f>
        <v>106</v>
      </c>
      <c r="AI686" s="174">
        <f>$D$58+$D$19</f>
        <v>282.85969999999998</v>
      </c>
      <c r="AJ686" s="174">
        <f>10*AY686/12</f>
        <v>0.83333333333333337</v>
      </c>
      <c r="AK686" s="174">
        <f>SUM(AL686:AN686)</f>
        <v>3855.338657624633</v>
      </c>
      <c r="AL686" s="174">
        <f>(VLOOKUP(C686,$B$36:$AA$39,2,FALSE)+VLOOKUP(C686,$B$40:$AA$43,2,FALSE)*$D$54)*$D$59/100</f>
        <v>3855.338657624633</v>
      </c>
      <c r="AM686" s="174"/>
      <c r="AN686" s="174"/>
      <c r="AO686" s="176">
        <v>8</v>
      </c>
      <c r="AP686" s="174">
        <v>15</v>
      </c>
      <c r="AQ686" s="175">
        <f>VLOOKUP(C686,$B$45:$AA$48,2,FALSE)</f>
        <v>106</v>
      </c>
      <c r="AR686" s="31">
        <f>IF(LEFT(E686,1)*1=1,$S$52,$R$52)</f>
        <v>0</v>
      </c>
      <c r="AS686" s="2">
        <f>IF(LEFT(E686,1)*1=2,$U$52,$T$52)</f>
        <v>15</v>
      </c>
      <c r="AT686" s="33">
        <f>IF(LEFT(E686,1)*1=3,$W$52,$V$52)</f>
        <v>0</v>
      </c>
      <c r="AU686" s="31">
        <f>IF(MID(E686,3,1)*1=1,$Y$52,$X$52)</f>
        <v>0</v>
      </c>
      <c r="AV686" s="2">
        <f>IF(MID(E686,3,1)*1=2,$AA$52,$Z$52)</f>
        <v>1</v>
      </c>
      <c r="AW686" s="33">
        <f>IF(MID(E686,3,1)*1=3,$AC$52,$AB$52)</f>
        <v>1</v>
      </c>
      <c r="AX686" s="31">
        <f>IF(MID(E686,5,1)*1=1,$AE$52,$AD$52)</f>
        <v>0</v>
      </c>
      <c r="AY686" s="33">
        <f>IF(MID(E686,5,1)*1=2,$AG$52,$AF$52)</f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customHeight="1">
      <c r="A687" s="2"/>
      <c r="B687" s="107">
        <v>534</v>
      </c>
      <c r="C687" s="31">
        <v>1</v>
      </c>
      <c r="D687" s="111" t="s">
        <v>14</v>
      </c>
      <c r="E687" s="2" t="s">
        <v>67</v>
      </c>
      <c r="F687" s="1"/>
      <c r="G687" s="1"/>
      <c r="H687" s="33" t="s">
        <v>81</v>
      </c>
      <c r="I687" s="173">
        <f>M687/AE687</f>
        <v>803.89957463130645</v>
      </c>
      <c r="J687" s="174">
        <f>AH687/AE687</f>
        <v>4.5655675695030906</v>
      </c>
      <c r="K687" s="189">
        <f>RANK(I687,$I$76:$I$999)</f>
        <v>612</v>
      </c>
      <c r="L687" s="190">
        <f>RANK(I687,$I$461:$I$888)</f>
        <v>227</v>
      </c>
      <c r="M687" s="173">
        <f>SUM(N687:R687)</f>
        <v>22362.005254318865</v>
      </c>
      <c r="N687" s="174">
        <f>T687*(1+(IF((AG687+IF($D$62=1,15,0)+IF(F687="백어택",8,0))&gt;100,100,AG687+IF($D$62=1,15,0)+IF(F687="백어택",8,0))/100)*(AI687/100-1))</f>
        <v>6709.3785637629444</v>
      </c>
      <c r="O687" s="174">
        <f>U687*(1+((IF((AG687+IF($D$62=1,15,0)+IF(F687="백어택",8,0))&gt;100,100,AG687+IF($D$62=1,15,0)+IF(F687="백어택",8,0))/100)*(AI687/100-1)))</f>
        <v>6709.3785637629444</v>
      </c>
      <c r="P687" s="174">
        <f>V687*(1+(IF((AG687+IF($D$62=1,15,0)+IF(F687="백어택",8,0))&gt;100,100,AG687+IF($D$62=1,15,0)+IF(F687="백어택",8,0))/100)*(AI687/100-1))</f>
        <v>8943.2481267929779</v>
      </c>
      <c r="Q687" s="174">
        <f>W687*(1+(IF((AG687+IF($D$62=1,15,0)+IF(F687="백어택",8,0))&gt;100,100,AG687+IF($D$62=1,15,0)+IF(F687="백어택",8,0))/100)*(AI687/100-1))</f>
        <v>0</v>
      </c>
      <c r="R687" s="175"/>
      <c r="S687" s="173">
        <f>SUM(T687:X687)</f>
        <v>17346.283226386877</v>
      </c>
      <c r="T687" s="174">
        <f>AL687*IF(H687="근접",AR687,1)*AU687*AY687*IF(F687="백어택",1.2,1)</f>
        <v>5204.4876797264569</v>
      </c>
      <c r="U687" s="174">
        <f>AM687*IF(H687="근접",AR687,1)*AU687*AY687*IF(F687="백어택",1.2,1)</f>
        <v>5204.4876797264569</v>
      </c>
      <c r="V687" s="174">
        <f>AN687*IF(H687="근접",AR687,1)*AU687*AY687*IF(F687="백어택",1.2,1)</f>
        <v>6937.3078669339629</v>
      </c>
      <c r="W687" s="174">
        <f>(AL687+AM687+AN687)*IF(H687="근접",AR687,1)*AU687*IF(AX687=1,0,0.6)*IF(F687="백어택",1.2,1)</f>
        <v>0</v>
      </c>
      <c r="X687" s="175"/>
      <c r="Y687" s="173">
        <f>SUM(Z687:AD687)</f>
        <v>37294.508936731785</v>
      </c>
      <c r="Z687" s="174">
        <f>T687*AI687/100</f>
        <v>11189.648511411882</v>
      </c>
      <c r="AA687" s="174">
        <f>U687*AI687/100</f>
        <v>11189.648511411882</v>
      </c>
      <c r="AB687" s="174">
        <f>V687*AI687/100</f>
        <v>14915.211913908019</v>
      </c>
      <c r="AC687" s="174">
        <f>W687*AI687/100</f>
        <v>0</v>
      </c>
      <c r="AD687" s="175"/>
      <c r="AE687" s="173">
        <f>AO687*(1-$D$20/100)*(1-$D$17/100)-AW687</f>
        <v>27.816913903176005</v>
      </c>
      <c r="AF687" s="174">
        <f>AP687</f>
        <v>36</v>
      </c>
      <c r="AG687" s="174">
        <f>IF($D$57&gt;100,100,$D$57)</f>
        <v>25.143699999999999</v>
      </c>
      <c r="AH687" s="174">
        <f>AQ687*AS687</f>
        <v>127</v>
      </c>
      <c r="AI687" s="174">
        <f>$D$58</f>
        <v>215</v>
      </c>
      <c r="AJ687" s="174">
        <f>10/3</f>
        <v>3.3333333333333335</v>
      </c>
      <c r="AK687" s="174">
        <f>SUM(AL687:AN687)</f>
        <v>17346.283226386877</v>
      </c>
      <c r="AL687" s="174">
        <f>(IF(H687="근접",$D$61*(VLOOKUP(C687,$B$36:$AG$39,19,FALSE)+VLOOKUP(C687,$B$40:$AG$43,19,FALSE)*$D$54),$D$60*(VLOOKUP(C687,$B$36:$AG$39,19,FALSE)+VLOOKUP(C687,$B$40:$AG$43,19,FALSE)*$D$54)))*$D$59/100</f>
        <v>5204.4876797264569</v>
      </c>
      <c r="AM687" s="174">
        <f>(IF(H687="근접",$D$61*(VLOOKUP(C687,$B$36:$AG$39,20,FALSE)+VLOOKUP(C687,$B$40:$AG$43,20,FALSE)*$D$54),$D$60*(VLOOKUP(C687,$B$36:$AG$39,20,FALSE)+VLOOKUP(C687,$B$40:$AG$43,20,FALSE)*$D$54)))*$D$59/100</f>
        <v>5204.4876797264569</v>
      </c>
      <c r="AN687" s="174">
        <f>(IF(H687="근접",$D$61*(VLOOKUP(C687,$B$36:$AG$39,21,FALSE)+VLOOKUP(C687,$B$40:$AG$43,21,FALSE)*$D$54),$D$60*(VLOOKUP(C687,$B$36:$AG$39,21,FALSE)+VLOOKUP(C687,$B$40:$AG$43,21,FALSE)*$D$54)))*$D$59/100</f>
        <v>6937.3078669339629</v>
      </c>
      <c r="AO687" s="176">
        <v>36</v>
      </c>
      <c r="AP687" s="174">
        <v>36</v>
      </c>
      <c r="AQ687" s="175">
        <f>VLOOKUP(C687,$B$45:$AA$48,19,FALSE)</f>
        <v>127</v>
      </c>
      <c r="AR687" s="31">
        <f>IF(LEFT(E687,1)*1=1,$S$64,$R$64)</f>
        <v>1</v>
      </c>
      <c r="AS687" s="2">
        <f>IF(LEFT(E687,1)*1=2,$U$64,$T$64)</f>
        <v>1</v>
      </c>
      <c r="AT687" s="33">
        <f>IF(LEFT(E687,1)*1=3,$W$64,$V$64)</f>
        <v>0</v>
      </c>
      <c r="AU687" s="31">
        <f>IF(MID(E687,3,1)*1=1,$Y$64,$X$64)</f>
        <v>1</v>
      </c>
      <c r="AV687" s="2">
        <f>IF(MID(E687,3,1)*1=2,$AA$64,$Z$64)</f>
        <v>0</v>
      </c>
      <c r="AW687" s="33">
        <f>IF(MID(E687,3,1)*1=3,$AC$64,$AB$64)</f>
        <v>0</v>
      </c>
      <c r="AX687" s="31">
        <f>IF(MID(E687,5,1)*1=1,$AE$64,$AD$64)</f>
        <v>1</v>
      </c>
      <c r="AY687" s="33">
        <f>IF(MID(E687,5,1)*1=2,$AG$64,$AF$64)</f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customHeight="1">
      <c r="A688" s="2"/>
      <c r="B688" s="107">
        <v>74</v>
      </c>
      <c r="C688" s="31">
        <v>10</v>
      </c>
      <c r="D688" s="106" t="s">
        <v>4</v>
      </c>
      <c r="E688" s="2" t="s">
        <v>111</v>
      </c>
      <c r="F688" s="2"/>
      <c r="G688" s="2"/>
      <c r="H688" s="33"/>
      <c r="I688" s="173">
        <f>M688/AE688</f>
        <v>800.96825978692368</v>
      </c>
      <c r="J688" s="174">
        <f>AH688/AE688</f>
        <v>29.152775243964456</v>
      </c>
      <c r="K688" s="189">
        <f>RANK(I688,$I$76:$I$999)</f>
        <v>613</v>
      </c>
      <c r="L688" s="190" t="e">
        <f>RANK(I688,$I$76:$I$460)</f>
        <v>#N/A</v>
      </c>
      <c r="M688" s="173">
        <f>SUM(N688:R688)</f>
        <v>9588.7242407053345</v>
      </c>
      <c r="N688" s="174">
        <f>T688*(1+(IF((AG688+IF($D$62=1,15,0)+AT688+IF(F688="백어택",8,0))&gt;100,100,(AG688+IF($D$62=1,15,0)+AT688+IF(F688="백어택",8,0)))/100)*((AI688/100-1)))</f>
        <v>2101.9158752528397</v>
      </c>
      <c r="O688" s="174">
        <f>U688*(1+(IF((AG688+IF($D$62=1,15,0)+AX688+IF(F688="백어택",8,0))&gt;100,100,(AG688+IF($D$62=1,15,0)+AX688+IF(F688="백어택",8,0)))/100)*(AI688/100-1))</f>
        <v>7486.8083654524953</v>
      </c>
      <c r="P688" s="174"/>
      <c r="Q688" s="174"/>
      <c r="R688" s="175"/>
      <c r="S688" s="173">
        <f>SUM(T688:X688)</f>
        <v>5871.8293480327638</v>
      </c>
      <c r="T688" s="174">
        <f>AL688*IF(F688="백어택",1.2,1)</f>
        <v>743.09485418136262</v>
      </c>
      <c r="U688" s="174">
        <f>AM688*AW688*AY688*IF(F688="백어택",1.2,1)</f>
        <v>5128.7344938514016</v>
      </c>
      <c r="V688" s="174"/>
      <c r="W688" s="174"/>
      <c r="X688" s="175"/>
      <c r="Y688" s="173">
        <f>SUM(Z688:AD688)</f>
        <v>12624.433098270443</v>
      </c>
      <c r="Z688" s="174">
        <f>T688*$D$58/100</f>
        <v>1597.6539364899297</v>
      </c>
      <c r="AA688" s="174">
        <f>U688*$D$58/100</f>
        <v>11026.779161780514</v>
      </c>
      <c r="AB688" s="174"/>
      <c r="AC688" s="174"/>
      <c r="AD688" s="175"/>
      <c r="AE688" s="173">
        <f>AO688*(1-$D$17/100)</f>
        <v>11.971416</v>
      </c>
      <c r="AF688" s="174">
        <f>AP688</f>
        <v>36</v>
      </c>
      <c r="AG688" s="174">
        <f>IF($D$57&gt;100,100,$D$57)</f>
        <v>25.143699999999999</v>
      </c>
      <c r="AH688" s="174">
        <f>AQ688</f>
        <v>349</v>
      </c>
      <c r="AI688" s="174">
        <f>$D$58+$D$19</f>
        <v>282.85969999999998</v>
      </c>
      <c r="AJ688" s="174">
        <f>10/IF(AY688=1,5,4)</f>
        <v>2.5</v>
      </c>
      <c r="AK688" s="174">
        <f>SUM(AL688:AN688)</f>
        <v>3716.2742709068129</v>
      </c>
      <c r="AL688" s="174">
        <f>(VLOOKUP(C688,$B$36:$AG$39,4,FALSE)+VLOOKUP(C688,$B$40:$AG$43,4,FALSE)*$D$54)*$D$59/100</f>
        <v>743.09485418136262</v>
      </c>
      <c r="AM688" s="174">
        <f>(VLOOKUP(C688,$B$36:$AG$39,5,FALSE)+VLOOKUP(C688,$B$40:$AG$43,5,FALSE)*$D$54)*$D$59/100</f>
        <v>2973.1794167254502</v>
      </c>
      <c r="AN688" s="174"/>
      <c r="AO688" s="176">
        <v>12</v>
      </c>
      <c r="AP688" s="174">
        <v>36</v>
      </c>
      <c r="AQ688" s="175">
        <f>VLOOKUP(C688,$B$45:$AA$48,4,FALSE)</f>
        <v>349</v>
      </c>
      <c r="AR688" s="31">
        <f>IF(LEFT(E688,1)*1=1,$S$54,$R$54)</f>
        <v>0</v>
      </c>
      <c r="AS688" s="2">
        <f>IF(LEFT(E688,1)*1=2,$U$54,$T$54)</f>
        <v>0</v>
      </c>
      <c r="AT688" s="33">
        <f>IF(LEFT(E688,1)*1=3,$W$54,$V$54)</f>
        <v>100</v>
      </c>
      <c r="AU688" s="31">
        <f>IF(MID(E688,3,1)*1=1,$Y$54,$X$54)</f>
        <v>0</v>
      </c>
      <c r="AV688" s="2">
        <f>IF(MID(E688,3,1)*1=2,$AA$54,$Z$54)</f>
        <v>0</v>
      </c>
      <c r="AW688" s="33">
        <f>IF(MID(E688,3,1)*1=3,$AC$54,$AB$54)</f>
        <v>1</v>
      </c>
      <c r="AX688" s="31">
        <f>IF(MID(E688,5,1)*1=1,$AE$54,$AD$54)</f>
        <v>0</v>
      </c>
      <c r="AY688" s="33">
        <f>IF(MID(E688,5,1)*1=2,$AG$54,$AF$54)</f>
        <v>1.7250000000000001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customHeight="1">
      <c r="A689" s="2"/>
      <c r="B689" s="107">
        <v>771</v>
      </c>
      <c r="C689" s="31">
        <v>7</v>
      </c>
      <c r="D689" s="111" t="s">
        <v>21</v>
      </c>
      <c r="E689" s="2" t="s">
        <v>136</v>
      </c>
      <c r="F689" s="2"/>
      <c r="G689" s="2"/>
      <c r="H689" s="33"/>
      <c r="I689" s="173">
        <f>M689/AE689</f>
        <v>799.22022858786431</v>
      </c>
      <c r="J689" s="174">
        <f>AH689/AE689</f>
        <v>16.4648027309639</v>
      </c>
      <c r="K689" s="189">
        <f>RANK(I689,$I$76:$I$999)</f>
        <v>614</v>
      </c>
      <c r="L689" s="190">
        <f>RANK(I689,$I$461:$I$888)</f>
        <v>229</v>
      </c>
      <c r="M689" s="173">
        <f>SUM(N689:R689)</f>
        <v>22231.840288305266</v>
      </c>
      <c r="N689" s="174">
        <f>T689*(1+(IF((AG689+IF($D$62=1,15,0)+IF(F689="백어택",8,0))&gt;100,100,AG689+IF($D$62=1,15,0)+IF(F689="백어택",8,0))/100)*(AI689/100-1))</f>
        <v>17101.415606388666</v>
      </c>
      <c r="O689" s="174"/>
      <c r="P689" s="174"/>
      <c r="Q689" s="174"/>
      <c r="R689" s="175">
        <f>X689*(1+(IF((AG689+IF($D$62=1,15,0))&gt;100,100,AG689+IF($D$62=1,15,0))/100)*(AI689/100-1))</f>
        <v>5130.4246819165992</v>
      </c>
      <c r="S689" s="173">
        <f>SUM(T689:X689)</f>
        <v>17245.313821320269</v>
      </c>
      <c r="T689" s="174">
        <f>AL689*AW689*AX689*AY689*IF(F689="백어택",1.2,1)</f>
        <v>13265.626016400207</v>
      </c>
      <c r="U689" s="174"/>
      <c r="V689" s="174"/>
      <c r="W689" s="174"/>
      <c r="X689" s="175">
        <f>AL689*AS689+IF(AX689=1,AL689*AU689,AL689*AU689*2)</f>
        <v>3979.6878049200618</v>
      </c>
      <c r="Y689" s="173">
        <f>SUM(Z689:AD689)</f>
        <v>37077.424715838577</v>
      </c>
      <c r="Z689" s="174">
        <f>T689*$D$58/100</f>
        <v>28521.095935260444</v>
      </c>
      <c r="AA689" s="174"/>
      <c r="AB689" s="174"/>
      <c r="AC689" s="174"/>
      <c r="AD689" s="175">
        <f>X689*$D$58/100</f>
        <v>8556.3287805781329</v>
      </c>
      <c r="AE689" s="173">
        <f>AO689*(1-$D$20/100)*(1-$D$17/100)-AR689</f>
        <v>27.816913903176005</v>
      </c>
      <c r="AF689" s="174">
        <f>AP689</f>
        <v>36</v>
      </c>
      <c r="AG689" s="174">
        <f>IF($D$57&gt;100,100,$D$57)</f>
        <v>25.143699999999999</v>
      </c>
      <c r="AH689" s="174">
        <f>AQ689</f>
        <v>458</v>
      </c>
      <c r="AI689" s="174">
        <f>$D$58</f>
        <v>215</v>
      </c>
      <c r="AJ689" s="174">
        <f>10/6</f>
        <v>1.6666666666666667</v>
      </c>
      <c r="AK689" s="174">
        <f>SUM(AL689:AN689)</f>
        <v>13265.626016400207</v>
      </c>
      <c r="AL689" s="174">
        <f>(VLOOKUP(C689,$B$36:$AG$39,31,FALSE)+VLOOKUP(C689,$B$40:$AG$43,31,FALSE)*$D$54)*$D$59/100</f>
        <v>13265.626016400207</v>
      </c>
      <c r="AM689" s="174"/>
      <c r="AN689" s="174"/>
      <c r="AO689" s="176">
        <v>36</v>
      </c>
      <c r="AP689" s="174">
        <v>36</v>
      </c>
      <c r="AQ689" s="175">
        <f>VLOOKUP(C689,$B$45:$AG$48,31,FALSE)</f>
        <v>458</v>
      </c>
      <c r="AR689" s="31">
        <f>IF(LEFT(E689,1)*1=1,$S$71,$R$71)</f>
        <v>0</v>
      </c>
      <c r="AS689" s="2">
        <f>IF(LEFT(E689,1)*1=2,$U$71,$T$71)</f>
        <v>0</v>
      </c>
      <c r="AT689" s="33">
        <f>IF(LEFT(E689,1)*1=3,$W$71,$V$71)</f>
        <v>0</v>
      </c>
      <c r="AU689" s="31">
        <f>IF(MID(E689,3,1)*1=1,$Y$71,$X$71)</f>
        <v>0.3</v>
      </c>
      <c r="AV689" s="2">
        <f>IF(MID(E689,3,1)*1=2,$AA$71,$Z$71)</f>
        <v>0</v>
      </c>
      <c r="AW689" s="33">
        <f>IF(MID(E689,3,1)*1=3,$AC$71,$AB$71)</f>
        <v>1</v>
      </c>
      <c r="AX689" s="31">
        <f>IF(MID(E689,5,1)*1=1,$AE$71,$AD$71)</f>
        <v>1</v>
      </c>
      <c r="AY689" s="33">
        <f>IF(MID(E689,5,1)*1=2,$AG$71,$AF$71)</f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customHeight="1">
      <c r="A690" s="2"/>
      <c r="B690" s="107">
        <v>890</v>
      </c>
      <c r="C690" s="31">
        <v>10</v>
      </c>
      <c r="D690" s="113" t="s">
        <v>19</v>
      </c>
      <c r="E690" s="2" t="s">
        <v>138</v>
      </c>
      <c r="F690" s="2"/>
      <c r="G690" s="2"/>
      <c r="H690" s="33">
        <f>IF(AY690=1,4,6)</f>
        <v>4</v>
      </c>
      <c r="I690" s="173">
        <f>M690/AE690</f>
        <v>796.29739021972432</v>
      </c>
      <c r="J690" s="174">
        <f>AH690/AE690</f>
        <v>21.760166048861723</v>
      </c>
      <c r="K690" s="189">
        <f>RANK(I690,$I$76:$I$999)</f>
        <v>615</v>
      </c>
      <c r="L690" s="190" t="e">
        <f>RANK(I690,$I$889:$I$999)</f>
        <v>#N/A</v>
      </c>
      <c r="M690" s="173">
        <f>SUM(N690:R690)*(1+$D$22/100)</f>
        <v>19065.614636069302</v>
      </c>
      <c r="N690" s="174">
        <f>T690*(1+(IF(($D$57+IF($D$62=1,15,0)+IF(F689="백어택",8,0))&gt;100,100,$D$57+IF($D$62=1,15,0)+IF(F689="백어택",8,0))/100)*(AI689/100-1))</f>
        <v>11006.767179605687</v>
      </c>
      <c r="O690" s="174">
        <f>U690*(1+(AG690/100)*(AI690/100-1))</f>
        <v>6190.0457228190562</v>
      </c>
      <c r="P690" s="174"/>
      <c r="Q690" s="174"/>
      <c r="R690" s="175"/>
      <c r="S690" s="173">
        <f>SUM(T690:X690)</f>
        <v>13339.626022090826</v>
      </c>
      <c r="T690" s="174">
        <f>AL690*AU690</f>
        <v>8537.9865863087252</v>
      </c>
      <c r="U690" s="174">
        <f>AM690*AU690</f>
        <v>4801.6394357821009</v>
      </c>
      <c r="V690" s="174"/>
      <c r="W690" s="174"/>
      <c r="X690" s="175"/>
      <c r="Y690" s="173">
        <f>SUM(Z690:AD690)</f>
        <v>28680.195947495275</v>
      </c>
      <c r="Z690" s="174">
        <f>T690*$D$58/100</f>
        <v>18356.671160563757</v>
      </c>
      <c r="AA690" s="174">
        <f>U690*$D$58/100</f>
        <v>10323.524786931517</v>
      </c>
      <c r="AB690" s="174"/>
      <c r="AC690" s="174"/>
      <c r="AD690" s="175"/>
      <c r="AE690" s="173">
        <f>AO690*(1-$D$17/100)</f>
        <v>23.942831999999999</v>
      </c>
      <c r="AF690" s="174">
        <f>AP690</f>
        <v>36</v>
      </c>
      <c r="AG690" s="174">
        <f>IF($D$57+AT690+IF($D$62=1,15,0)&gt;100,100,$D$57+AT690+IF($D$62=1,15,0))</f>
        <v>25.143699999999999</v>
      </c>
      <c r="AH690" s="174">
        <f>AQ690</f>
        <v>521</v>
      </c>
      <c r="AI690" s="174">
        <f>$D$58</f>
        <v>215</v>
      </c>
      <c r="AJ690" s="174">
        <f>10/IF(AY690=1,(2.5+AX690),2)</f>
        <v>2.8571428571428572</v>
      </c>
      <c r="AK690" s="174">
        <f>SUM(AL690:AN690)</f>
        <v>10671.700817672661</v>
      </c>
      <c r="AL690" s="174">
        <f>(H690-1)*(VLOOKUP(C690,$B$36:$AG$39,27,FALSE)+VLOOKUP(C690,$B$40:$AG$43,27,FALSE)*$D$54)*$D$59/100</f>
        <v>6830.3892690469802</v>
      </c>
      <c r="AM690" s="174">
        <f>(VLOOKUP(C690,$B$36:$AG$39,28,FALSE)+VLOOKUP(C690,$B$40:$AG$43,28,FALSE)*$D$54)*$D$59/100</f>
        <v>3841.3115486256811</v>
      </c>
      <c r="AN690" s="174"/>
      <c r="AO690" s="176">
        <v>24</v>
      </c>
      <c r="AP690" s="174">
        <v>36</v>
      </c>
      <c r="AQ690" s="175">
        <f>VLOOKUP(C690,$B$45:$AG$48,27,FALSE)</f>
        <v>521</v>
      </c>
      <c r="AR690" s="31">
        <f>IF(LEFT(E690,1)*1=1,$S$69,$R$69)</f>
        <v>0</v>
      </c>
      <c r="AS690" s="2">
        <f>IF(LEFT(E690,1)*1=2,$U$69,$T$69)</f>
        <v>0</v>
      </c>
      <c r="AT690" s="33">
        <f>IF(LEFT(E690,1)*1=3,$W$69,$V$69)</f>
        <v>0</v>
      </c>
      <c r="AU690" s="31">
        <f>IF(MID(E690,3,1)*1=1,$Y$69,$X$69)</f>
        <v>1.25</v>
      </c>
      <c r="AV690" s="2">
        <f>IF(MID(E690,3,1)*1=2,$AA$69,$Z$69)</f>
        <v>0</v>
      </c>
      <c r="AW690" s="33">
        <f>IF(MID(E690,3,1)*1=3,$AC$69,$AB$69)</f>
        <v>0</v>
      </c>
      <c r="AX690" s="31">
        <f>IF(MID(E690,5,1)*1=1,$AE$69,$AD$69)</f>
        <v>1</v>
      </c>
      <c r="AY690" s="33">
        <f>IF(MID(E690,5,1)*1=2,$AG$69,$AF$69)</f>
        <v>1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customHeight="1">
      <c r="A691" s="2"/>
      <c r="B691" s="107">
        <v>221</v>
      </c>
      <c r="C691" s="31">
        <v>7</v>
      </c>
      <c r="D691" s="106" t="s">
        <v>10</v>
      </c>
      <c r="E691" s="2" t="s">
        <v>79</v>
      </c>
      <c r="F691" s="2"/>
      <c r="G691" s="2"/>
      <c r="H691" s="33"/>
      <c r="I691" s="173">
        <f>M691/AE691</f>
        <v>792.21015692887431</v>
      </c>
      <c r="J691" s="174">
        <f>AH691/AE691</f>
        <v>17.980329144021059</v>
      </c>
      <c r="K691" s="189">
        <f>RANK(I691,$I$76:$I$999)</f>
        <v>616</v>
      </c>
      <c r="L691" s="190" t="e">
        <f>RANK(I691,$I$76:$I$460)</f>
        <v>#N/A</v>
      </c>
      <c r="M691" s="173">
        <f>SUM(N691:R691)</f>
        <v>12645.169797361115</v>
      </c>
      <c r="N691" s="174">
        <f>T691*(1+(IF(($AG691+IF($D$62=1,15,0)+IF($F691="백어택",8,0))&gt;100,100,($AG691+IF($D$62=1,15,0)+IF($F691="백어택",8,0)))/100)*((($AI691+AY691)/100-1)))</f>
        <v>2770.8184692666064</v>
      </c>
      <c r="O691" s="174">
        <f>U691*(1+(IF(($AG691+IF($D$62=1,IF(AS691=15,0,15),0)+$AS691+IF($F691="백어택",8,0))&gt;100,100,($AG691+IF($D$62=1,IF(AS691=15,0,15),0)+$AS691+IF($F691="백어택",8,0)))/100)*((($AI691+$AY691)/100-1)))</f>
        <v>3291.4504426981698</v>
      </c>
      <c r="P691" s="174">
        <f>V691*(1+(IF(($AG691+IF($D$62=1,IF(AT691=15,0,15),0)+$AS691+IF($F691="백어택",8,0))&gt;100,100,($AG691+IF($D$62=1,IF(AT691=15,0,15),0)+$AS691+IF($F691="백어택",8,0)))/100)*((($AI691+$AY691)/100-1)))</f>
        <v>3291.4504426981698</v>
      </c>
      <c r="Q691" s="174">
        <f>W691*(1+(IF(($AG691+IF($D$62=1,IF(AU691=15,0,15),0)+$AS691+IF($F691="백어택",8,0))&gt;100,100,($AG691+IF($D$62=1,IF(AU691=15,0,15),0)+$AS691+IF($F691="백어택",8,0)))/100)*((($AI691+$AY691)/100-1)))</f>
        <v>3291.4504426981698</v>
      </c>
      <c r="R691" s="175">
        <f>X691*(1+(IF($D$57+AS691&gt;100,100,$D$57+AS691)/100)*(AI691/100-1))</f>
        <v>0</v>
      </c>
      <c r="S691" s="173">
        <f>SUM(T691:X691)</f>
        <v>7592.4434369674418</v>
      </c>
      <c r="T691" s="174">
        <f>AL691*AX691*IF(F691="백어택",1.2,1)/4</f>
        <v>1898.1108592418605</v>
      </c>
      <c r="U691" s="174">
        <f>T691</f>
        <v>1898.1108592418605</v>
      </c>
      <c r="V691" s="174">
        <f>U691</f>
        <v>1898.1108592418605</v>
      </c>
      <c r="W691" s="174">
        <f>V691</f>
        <v>1898.1108592418605</v>
      </c>
      <c r="X691" s="175">
        <f>AL691*IF(AU691=1,0,IF(AX691=1,AU691,0.324))</f>
        <v>0</v>
      </c>
      <c r="Y691" s="173">
        <f>SUM(Z691:AD691)</f>
        <v>21475.962728475792</v>
      </c>
      <c r="Z691" s="174">
        <f>T691*AI691/100</f>
        <v>5368.9906821189479</v>
      </c>
      <c r="AA691" s="174">
        <f>Z691</f>
        <v>5368.9906821189479</v>
      </c>
      <c r="AB691" s="174">
        <f>AA691</f>
        <v>5368.9906821189479</v>
      </c>
      <c r="AC691" s="174">
        <f>AB691</f>
        <v>5368.9906821189479</v>
      </c>
      <c r="AD691" s="175"/>
      <c r="AE691" s="173">
        <f>AO691*(1-$D$17/100)</f>
        <v>15.961888</v>
      </c>
      <c r="AF691" s="174">
        <f>AP691</f>
        <v>36</v>
      </c>
      <c r="AG691" s="174">
        <f>IF($D$57+AV691&gt;100,100,$D$57+AV691)</f>
        <v>25.143699999999999</v>
      </c>
      <c r="AH691" s="174">
        <f>AQ691</f>
        <v>287</v>
      </c>
      <c r="AI691" s="174">
        <f>$D$58+$D$19</f>
        <v>282.85969999999998</v>
      </c>
      <c r="AJ691" s="174">
        <f>10*AR691/(7-IF(AX691=1,0,3))</f>
        <v>1.4285714285714286</v>
      </c>
      <c r="AK691" s="174">
        <f>SUM(AL691:AN691)</f>
        <v>7592.4434369674418</v>
      </c>
      <c r="AL691" s="174">
        <f>(VLOOKUP(C691,$B$36:$AG$39,13,FALSE)+VLOOKUP(C691,$B$40:$AG$43,13,FALSE)*$D$54)*$D$59/100</f>
        <v>7592.4434369674418</v>
      </c>
      <c r="AM691" s="174"/>
      <c r="AN691" s="174"/>
      <c r="AO691" s="176">
        <v>16</v>
      </c>
      <c r="AP691" s="174">
        <v>36</v>
      </c>
      <c r="AQ691" s="175">
        <f>VLOOKUP(C691,$B$45:$AA$48,13,FALSE)</f>
        <v>287</v>
      </c>
      <c r="AR691" s="31">
        <f>IF(LEFT(E691,1)*1=1,$S$60,$R$60)</f>
        <v>1</v>
      </c>
      <c r="AS691" s="2">
        <f>IF(LEFT(E691,1)*1=2,$U$60,$T$60)</f>
        <v>15</v>
      </c>
      <c r="AT691" s="33">
        <f>IF(LEFT(E691,1)*1=3,$W$60,$V$60)</f>
        <v>0</v>
      </c>
      <c r="AU691" s="31">
        <f>IF(MID(E691,3,1)*1=1,$Y$60,$X$60)</f>
        <v>1</v>
      </c>
      <c r="AV691" s="2">
        <f>IF(MID(E691,3,1)*1=2,$AA$60,$Z$60)</f>
        <v>0</v>
      </c>
      <c r="AW691" s="33">
        <f>IF(MID(E691,3,1)*1=3,$AC$60,$AB$60)</f>
        <v>0</v>
      </c>
      <c r="AX691" s="31">
        <f>IF(MID(E691,5,1)*1=1,$AE$60,$AD$60)</f>
        <v>1</v>
      </c>
      <c r="AY691" s="33">
        <f>IF(MID(E691,5,1)*1=2,$AG$60,$AF$60)</f>
        <v>0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customHeight="1">
      <c r="A692" s="2"/>
      <c r="B692" s="107">
        <v>801</v>
      </c>
      <c r="C692" s="31">
        <v>7</v>
      </c>
      <c r="D692" s="111" t="s">
        <v>21</v>
      </c>
      <c r="E692" s="2" t="s">
        <v>67</v>
      </c>
      <c r="F692" s="2" t="s">
        <v>149</v>
      </c>
      <c r="G692" s="2"/>
      <c r="H692" s="33"/>
      <c r="I692" s="173">
        <f>M692/AE692</f>
        <v>790.3904766864415</v>
      </c>
      <c r="J692" s="174">
        <f>AH692/AE692</f>
        <v>16.4648027309639</v>
      </c>
      <c r="K692" s="189">
        <f>RANK(I692,$I$76:$I$999)</f>
        <v>617</v>
      </c>
      <c r="L692" s="190">
        <f>RANK(I692,$I$461:$I$888)</f>
        <v>232</v>
      </c>
      <c r="M692" s="173">
        <f>SUM(N692:R692)</f>
        <v>21986.223839876984</v>
      </c>
      <c r="N692" s="174">
        <f>T692*(1+(IF((AG692+IF($D$62=1,15,0)+IF(F692="백어택",8,0))&gt;100,100,AG692+IF($D$62=1,15,0)+IF(F692="백어택",8,0))/100)*(AI692/100-1))</f>
        <v>21986.223839876984</v>
      </c>
      <c r="O692" s="174"/>
      <c r="P692" s="174"/>
      <c r="Q692" s="174"/>
      <c r="R692" s="175">
        <f>X692*(1+(IF((AG692+IF($D$62=1,15,0))&gt;100,100,AG692+IF($D$62=1,15,0))/100)*(AI692/100-1))</f>
        <v>0</v>
      </c>
      <c r="S692" s="173">
        <f>SUM(T692:X692)</f>
        <v>15918.751219680247</v>
      </c>
      <c r="T692" s="174">
        <f>AL692*AW692*AX692*AY692*IF(F692="백어택",1.2,1)</f>
        <v>15918.751219680247</v>
      </c>
      <c r="U692" s="174"/>
      <c r="V692" s="174"/>
      <c r="W692" s="174"/>
      <c r="X692" s="175">
        <f>AL692*AS692+IF(AX692=1,AL692*AU692,AL692*AU692*2)</f>
        <v>0</v>
      </c>
      <c r="Y692" s="173">
        <f>SUM(Z692:AD692)</f>
        <v>34225.315122312531</v>
      </c>
      <c r="Z692" s="174">
        <f>T692*$D$58/100</f>
        <v>34225.315122312531</v>
      </c>
      <c r="AA692" s="174"/>
      <c r="AB692" s="174"/>
      <c r="AC692" s="174"/>
      <c r="AD692" s="175">
        <f>X692*$D$58/100</f>
        <v>0</v>
      </c>
      <c r="AE692" s="173">
        <f>AO692*(1-$D$20/100)*(1-$D$17/100)-AR692</f>
        <v>27.816913903176005</v>
      </c>
      <c r="AF692" s="174">
        <f>AP692</f>
        <v>36</v>
      </c>
      <c r="AG692" s="174">
        <f>IF($D$57&gt;100,100,$D$57)</f>
        <v>25.143699999999999</v>
      </c>
      <c r="AH692" s="174">
        <f>AQ692</f>
        <v>458</v>
      </c>
      <c r="AI692" s="174">
        <f>$D$58</f>
        <v>215</v>
      </c>
      <c r="AJ692" s="174">
        <f>10/6</f>
        <v>1.6666666666666667</v>
      </c>
      <c r="AK692" s="174">
        <f>SUM(AL692:AN692)</f>
        <v>13265.626016400207</v>
      </c>
      <c r="AL692" s="174">
        <f>(VLOOKUP(C692,$B$36:$AG$39,31,FALSE)+VLOOKUP(C692,$B$40:$AG$43,31,FALSE)*$D$54)*$D$59/100</f>
        <v>13265.626016400207</v>
      </c>
      <c r="AM692" s="174"/>
      <c r="AN692" s="174"/>
      <c r="AO692" s="176">
        <v>36</v>
      </c>
      <c r="AP692" s="174">
        <v>36</v>
      </c>
      <c r="AQ692" s="175">
        <f>VLOOKUP(C692,$B$45:$AG$48,31,FALSE)</f>
        <v>458</v>
      </c>
      <c r="AR692" s="31">
        <f>IF(LEFT(E692,1)*1=1,$S$71,$R$71)</f>
        <v>0</v>
      </c>
      <c r="AS692" s="2">
        <f>IF(LEFT(E692,1)*1=2,$U$71,$T$71)</f>
        <v>0</v>
      </c>
      <c r="AT692" s="33">
        <f>IF(LEFT(E692,1)*1=3,$W$71,$V$71)</f>
        <v>0</v>
      </c>
      <c r="AU692" s="31">
        <f>IF(MID(E692,3,1)*1=1,$Y$71,$X$71)</f>
        <v>0</v>
      </c>
      <c r="AV692" s="2">
        <f>IF(MID(E692,3,1)*1=2,$AA$71,$Z$71)</f>
        <v>0</v>
      </c>
      <c r="AW692" s="33">
        <f>IF(MID(E692,3,1)*1=3,$AC$71,$AB$71)</f>
        <v>1</v>
      </c>
      <c r="AX692" s="31">
        <f>IF(MID(E692,5,1)*1=1,$AE$71,$AD$71)</f>
        <v>1</v>
      </c>
      <c r="AY692" s="33">
        <f>IF(MID(E692,5,1)*1=2,$AG$71,$AF$71)</f>
        <v>1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customHeight="1">
      <c r="A693" s="2"/>
      <c r="B693" s="107">
        <v>898</v>
      </c>
      <c r="C693" s="31">
        <v>7</v>
      </c>
      <c r="D693" s="113" t="s">
        <v>19</v>
      </c>
      <c r="E693" s="2" t="s">
        <v>136</v>
      </c>
      <c r="F693" s="2"/>
      <c r="G693" s="2"/>
      <c r="H693" s="33">
        <f>IF(AY693=1,4,6)</f>
        <v>4</v>
      </c>
      <c r="I693" s="173">
        <f>M693/AE693</f>
        <v>824.02502621589917</v>
      </c>
      <c r="J693" s="174">
        <f>AH693/AE693</f>
        <v>15.161113773007305</v>
      </c>
      <c r="K693" s="189">
        <f>RANK(I693,$I$76:$I$999)</f>
        <v>598</v>
      </c>
      <c r="L693" s="190" t="e">
        <f>RANK(I693,$I$889:$I$999)</f>
        <v>#N/A</v>
      </c>
      <c r="M693" s="173">
        <f>SUM(N693:R693)*(1+$D$22/100)</f>
        <v>19729.492766482868</v>
      </c>
      <c r="N693" s="174">
        <f>T693*(1+(IF(($D$57+IF($D$62=1,15,0)+IF(F692="백어택",8,0))&gt;100,100,$D$57+IF($D$62=1,15,0)+IF(F692="백어택",8,0))/100)*(AI692/100-1))</f>
        <v>11670.02994487109</v>
      </c>
      <c r="O693" s="174">
        <f>U693*(1+(AG693/100)*(AI693/100-1))</f>
        <v>6125.5880953190563</v>
      </c>
      <c r="P693" s="174"/>
      <c r="Q693" s="174"/>
      <c r="R693" s="175"/>
      <c r="S693" s="173">
        <f>SUM(T693:X693)</f>
        <v>13201.126022090826</v>
      </c>
      <c r="T693" s="174">
        <f>AL693*AU693</f>
        <v>8449.4865863087252</v>
      </c>
      <c r="U693" s="174">
        <f>AM693*AU693</f>
        <v>4751.6394357821009</v>
      </c>
      <c r="V693" s="174"/>
      <c r="W693" s="174"/>
      <c r="X693" s="175"/>
      <c r="Y693" s="173">
        <f>SUM(Z693:AD693)</f>
        <v>28382.420947495277</v>
      </c>
      <c r="Z693" s="174">
        <f>T693*$D$58/100</f>
        <v>18166.39616056376</v>
      </c>
      <c r="AA693" s="174">
        <f>U693*$D$58/100</f>
        <v>10216.024786931517</v>
      </c>
      <c r="AB693" s="174"/>
      <c r="AC693" s="174"/>
      <c r="AD693" s="175"/>
      <c r="AE693" s="173">
        <f>AO693*(1-$D$17/100)</f>
        <v>23.942831999999999</v>
      </c>
      <c r="AF693" s="174">
        <f>AP693</f>
        <v>36</v>
      </c>
      <c r="AG693" s="174">
        <f>IF($D$57+AT693+IF($D$62=1,15,0)&gt;100,100,$D$57+AT693+IF($D$62=1,15,0))</f>
        <v>25.143699999999999</v>
      </c>
      <c r="AH693" s="174">
        <f>AQ693</f>
        <v>363</v>
      </c>
      <c r="AI693" s="174">
        <f>$D$58</f>
        <v>215</v>
      </c>
      <c r="AJ693" s="174">
        <f>10/IF(AY693=1,(2.5+AX693),2)</f>
        <v>4</v>
      </c>
      <c r="AK693" s="174">
        <f>SUM(AL693:AN693)</f>
        <v>10560.90081767266</v>
      </c>
      <c r="AL693" s="174">
        <f>(H693-1)*(VLOOKUP(C693,$B$36:$AG$39,27,FALSE)+VLOOKUP(C693,$B$40:$AG$43,27,FALSE)*$D$54)*$D$59/100</f>
        <v>6759.58926904698</v>
      </c>
      <c r="AM693" s="174">
        <f>(VLOOKUP(C693,$B$36:$AG$39,28,FALSE)+VLOOKUP(C693,$B$40:$AG$43,28,FALSE)*$D$54)*$D$59/100</f>
        <v>3801.3115486256811</v>
      </c>
      <c r="AN693" s="174"/>
      <c r="AO693" s="176">
        <v>24</v>
      </c>
      <c r="AP693" s="174">
        <v>36</v>
      </c>
      <c r="AQ693" s="175">
        <f>VLOOKUP(C693,$B$45:$AG$48,27,FALSE)</f>
        <v>363</v>
      </c>
      <c r="AR693" s="31">
        <f>IF(LEFT(E693,1)*1=1,$S$69,$R$69)</f>
        <v>0</v>
      </c>
      <c r="AS693" s="2">
        <f>IF(LEFT(E693,1)*1=2,$U$69,$T$69)</f>
        <v>0</v>
      </c>
      <c r="AT693" s="33">
        <f>IF(LEFT(E693,1)*1=3,$W$69,$V$69)</f>
        <v>0</v>
      </c>
      <c r="AU693" s="31">
        <f>IF(MID(E693,3,1)*1=1,$Y$69,$X$69)</f>
        <v>1.25</v>
      </c>
      <c r="AV693" s="2">
        <f>IF(MID(E693,3,1)*1=2,$AA$69,$Z$69)</f>
        <v>0</v>
      </c>
      <c r="AW693" s="33">
        <f>IF(MID(E693,3,1)*1=3,$AC$69,$AB$69)</f>
        <v>0</v>
      </c>
      <c r="AX693" s="31">
        <f>IF(MID(E693,5,1)*1=1,$AE$69,$AD$69)</f>
        <v>0</v>
      </c>
      <c r="AY693" s="33">
        <f>IF(MID(E693,5,1)*1=2,$AG$69,$AF$69)</f>
        <v>1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customHeight="1">
      <c r="A694" s="2"/>
      <c r="B694" s="107">
        <v>449</v>
      </c>
      <c r="C694" s="31">
        <v>10</v>
      </c>
      <c r="D694" s="111" t="s">
        <v>8</v>
      </c>
      <c r="E694" s="2" t="s">
        <v>144</v>
      </c>
      <c r="F694" s="2" t="s">
        <v>149</v>
      </c>
      <c r="G694" s="2"/>
      <c r="H694" s="33" t="s">
        <v>80</v>
      </c>
      <c r="I694" s="173">
        <f>M694/AE694</f>
        <v>786.0516065570115</v>
      </c>
      <c r="J694" s="174">
        <f>AH694/AE694</f>
        <v>39.332184864514424</v>
      </c>
      <c r="K694" s="189">
        <f>RANK(I694,$I$76:$I$999)</f>
        <v>619</v>
      </c>
      <c r="L694" s="190">
        <f>RANK(I694,$I$461:$I$888)</f>
        <v>234</v>
      </c>
      <c r="M694" s="173">
        <f>SUM(N694:R694)</f>
        <v>14577.019908699709</v>
      </c>
      <c r="N694" s="174">
        <f>T694*(1+(IF((AG694+IF($D$62=1,15,0)+IF(F694="백어택",8,0))&gt;100,100,AG694+IF($D$62=1,15,0)+IF(F694="백어택",8,0))/100)*($D$58/100-1))</f>
        <v>4109.8096266936027</v>
      </c>
      <c r="O694" s="174">
        <f>U694*(1+((IF(AG694+IF($D$62=1,15,0)+IF(F694="백어택",8,0)&gt;100,100,AG694+IF($D$62=1,15,0)+IF(F694="백어택",8,0))/100)*(AI694/100-1)))</f>
        <v>5233.6051410030532</v>
      </c>
      <c r="P694" s="174">
        <f>V694*(1+(IF(AG694+IF($D$62=1,15,0)+IF(F694="백어택",8,0)&gt;100,100,AG694+IF($D$62=1,15,0)+IF(F694="백어택",8,0))/100)*(AI694/100-1))</f>
        <v>5233.6051410030532</v>
      </c>
      <c r="Q694" s="174"/>
      <c r="R694" s="175"/>
      <c r="S694" s="173">
        <f>SUM(T694:X694)</f>
        <v>10554.243199782464</v>
      </c>
      <c r="T694" s="174">
        <f>AL694*IF(H694="근접",AR694,1)*AU694*AY694*IF(F694="백어택",1.2,1)</f>
        <v>2975.6377213317987</v>
      </c>
      <c r="U694" s="174">
        <f>AM694*IF(H694="근접",AR694,1)*AU694*AY694*IF(F694="백어택",1.2,1)</f>
        <v>3789.302739225333</v>
      </c>
      <c r="V694" s="174">
        <f>IF(AX694=1,0,AM694*IF(H694="근접",AR694,1)*AU694*AY694)*IF(F694="백어택",1.2,1)</f>
        <v>3789.302739225333</v>
      </c>
      <c r="W694" s="174"/>
      <c r="X694" s="175"/>
      <c r="Y694" s="173">
        <f>SUM(Z694:AD694)</f>
        <v>22691.622879532297</v>
      </c>
      <c r="Z694" s="174">
        <f>T694*$D$58/100</f>
        <v>6397.6211008633672</v>
      </c>
      <c r="AA694" s="174">
        <f>U694*AI694/100</f>
        <v>8147.0008893344657</v>
      </c>
      <c r="AB694" s="174">
        <f>V694*AI694/100</f>
        <v>8147.0008893344657</v>
      </c>
      <c r="AC694" s="174"/>
      <c r="AD694" s="175"/>
      <c r="AE694" s="173">
        <f>AO694*(1-$D$20/100)*(1-$D$17/100)-AW694</f>
        <v>18.544609268784001</v>
      </c>
      <c r="AF694" s="174">
        <f>AP694</f>
        <v>36</v>
      </c>
      <c r="AG694" s="174">
        <f>IF($D$57&gt;100,100,$D$57)</f>
        <v>25.143699999999999</v>
      </c>
      <c r="AH694" s="174">
        <f>IF(AX694=1,AQ694,AQ694*1.4)</f>
        <v>729.4</v>
      </c>
      <c r="AI694" s="174">
        <f>$D$58</f>
        <v>215</v>
      </c>
      <c r="AJ694" s="174">
        <f>10/6/AX694</f>
        <v>1.1111111111111112</v>
      </c>
      <c r="AK694" s="174">
        <f>SUM(AL694:AN694)</f>
        <v>5637.4503837976099</v>
      </c>
      <c r="AL694" s="174">
        <f>(IF(H694="근접",$D$61*(VLOOKUP(C694,$B$36:$AG$39,9,FALSE)+VLOOKUP(C694,$B$40:$AG$43,9,FALSE)*$D$54),$D$60*(VLOOKUP(C694,$B$36:$AG$39,9,FALSE)+VLOOKUP(C694,$B$40:$AG$43,9,FALSE)*$D$54)))*$D$59/100</f>
        <v>2479.6981011098324</v>
      </c>
      <c r="AM694" s="174">
        <f>(IF(H694="근접",$D$61*(VLOOKUP(C694,$B$36:$AG$39,10,FALSE)+VLOOKUP(C694,$B$40:$AG$43,10,FALSE)*$D$54),$D$60*(VLOOKUP(C694,$B$36:$AG$39,10,FALSE)+VLOOKUP(C694,$B$40:$AG$43,10,FALSE)*$D$54)))*$D$59/100</f>
        <v>3157.7522826877776</v>
      </c>
      <c r="AN694" s="174"/>
      <c r="AO694" s="176">
        <v>24</v>
      </c>
      <c r="AP694" s="174">
        <v>36</v>
      </c>
      <c r="AQ694" s="175">
        <f>VLOOKUP(C694,$B$45:$AA$48,9,FALSE)</f>
        <v>521</v>
      </c>
      <c r="AR694" s="31">
        <f>IF(LEFT(E694,1)*1=1,$S$58,$R$58)</f>
        <v>1</v>
      </c>
      <c r="AS694" s="2">
        <f>IF(LEFT(E694,1)*1=2,$U$58,$T$58)</f>
        <v>0</v>
      </c>
      <c r="AT694" s="33">
        <f>IF(LEFT(E694,1)*1=3,$W$58,$V$58)</f>
        <v>0</v>
      </c>
      <c r="AU694" s="31">
        <f>IF(MID(E694,3,1)*1=1,$Y$58,$X$58)</f>
        <v>1</v>
      </c>
      <c r="AV694" s="2">
        <f>IF(MID(E694,3,1)*1=2,$AA$58,$Z$58)</f>
        <v>0</v>
      </c>
      <c r="AW694" s="33">
        <f>IF(MID(E694,3,1)*1=3,$AC$58,$AB$58)</f>
        <v>0</v>
      </c>
      <c r="AX694" s="31">
        <f>IF(MID(E694,5,1)*1=1,$AE$58,$AD$58)</f>
        <v>1.5</v>
      </c>
      <c r="AY694" s="33">
        <f>IF(MID(E694,5,1)*1=2,$AG$58,$AF$58)</f>
        <v>1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customHeight="1">
      <c r="A695" s="2"/>
      <c r="B695" s="107">
        <v>452</v>
      </c>
      <c r="C695" s="31">
        <v>10</v>
      </c>
      <c r="D695" s="111" t="s">
        <v>8</v>
      </c>
      <c r="E695" s="2" t="s">
        <v>150</v>
      </c>
      <c r="F695" s="2" t="s">
        <v>149</v>
      </c>
      <c r="G695" s="2"/>
      <c r="H695" s="33" t="s">
        <v>80</v>
      </c>
      <c r="I695" s="173">
        <f>M695/AE695</f>
        <v>786.0516065570115</v>
      </c>
      <c r="J695" s="174">
        <f>AH695/AE695</f>
        <v>39.332184864514424</v>
      </c>
      <c r="K695" s="189">
        <f>RANK(I695,$I$76:$I$999)</f>
        <v>619</v>
      </c>
      <c r="L695" s="190">
        <f>RANK(I695,$I$461:$I$888)</f>
        <v>234</v>
      </c>
      <c r="M695" s="173">
        <f>SUM(N695:R695)</f>
        <v>14577.019908699709</v>
      </c>
      <c r="N695" s="174">
        <f>T695*(1+(IF((AG695+IF($D$62=1,15,0)+IF(F695="백어택",8,0))&gt;100,100,AG695+IF($D$62=1,15,0)+IF(F695="백어택",8,0))/100)*($D$58/100-1))</f>
        <v>4109.8096266936027</v>
      </c>
      <c r="O695" s="174">
        <f>U695*(1+((IF(AG695+IF($D$62=1,15,0)+IF(F695="백어택",8,0)&gt;100,100,AG695+IF($D$62=1,15,0)+IF(F695="백어택",8,0))/100)*(AI695/100-1)))</f>
        <v>5233.6051410030532</v>
      </c>
      <c r="P695" s="174">
        <f>V695*(1+(IF(AG695+IF($D$62=1,15,0)+IF(F695="백어택",8,0)&gt;100,100,AG695+IF($D$62=1,15,0)+IF(F695="백어택",8,0))/100)*(AI695/100-1))</f>
        <v>5233.6051410030532</v>
      </c>
      <c r="Q695" s="174"/>
      <c r="R695" s="175"/>
      <c r="S695" s="173">
        <f>SUM(T695:X695)</f>
        <v>10554.243199782464</v>
      </c>
      <c r="T695" s="174">
        <f>AL695*IF(H695="근접",AR695,1)*AU695*AY695*IF(F695="백어택",1.2,1)</f>
        <v>2975.6377213317987</v>
      </c>
      <c r="U695" s="174">
        <f>AM695*IF(H695="근접",AR695,1)*AU695*AY695*IF(F695="백어택",1.2,1)</f>
        <v>3789.302739225333</v>
      </c>
      <c r="V695" s="174">
        <f>IF(AX695=1,0,AM695*IF(H695="근접",AR695,1)*AU695*AY695)*IF(F695="백어택",1.2,1)</f>
        <v>3789.302739225333</v>
      </c>
      <c r="W695" s="174"/>
      <c r="X695" s="175"/>
      <c r="Y695" s="173">
        <f>SUM(Z695:AD695)</f>
        <v>22691.622879532297</v>
      </c>
      <c r="Z695" s="174">
        <f>T695*$D$58/100</f>
        <v>6397.6211008633672</v>
      </c>
      <c r="AA695" s="174">
        <f>U695*AI695/100</f>
        <v>8147.0008893344657</v>
      </c>
      <c r="AB695" s="174">
        <f>V695*AI695/100</f>
        <v>8147.0008893344657</v>
      </c>
      <c r="AC695" s="174"/>
      <c r="AD695" s="175"/>
      <c r="AE695" s="173">
        <f>AO695*(1-$D$20/100)*(1-$D$17/100)-AW695</f>
        <v>18.544609268784001</v>
      </c>
      <c r="AF695" s="174">
        <f>AP695</f>
        <v>36</v>
      </c>
      <c r="AG695" s="174">
        <f>IF($D$57&gt;100,100,$D$57)</f>
        <v>25.143699999999999</v>
      </c>
      <c r="AH695" s="174">
        <f>IF(AX695=1,AQ695,AQ695*1.4)</f>
        <v>729.4</v>
      </c>
      <c r="AI695" s="174">
        <f>$D$58</f>
        <v>215</v>
      </c>
      <c r="AJ695" s="174">
        <f>10/6/AX695</f>
        <v>1.1111111111111112</v>
      </c>
      <c r="AK695" s="174">
        <f>SUM(AL695:AN695)</f>
        <v>5637.4503837976099</v>
      </c>
      <c r="AL695" s="174">
        <f>(IF(H695="근접",$D$61*(VLOOKUP(C695,$B$36:$AG$39,9,FALSE)+VLOOKUP(C695,$B$40:$AG$43,9,FALSE)*$D$54),$D$60*(VLOOKUP(C695,$B$36:$AG$39,9,FALSE)+VLOOKUP(C695,$B$40:$AG$43,9,FALSE)*$D$54)))*$D$59/100</f>
        <v>2479.6981011098324</v>
      </c>
      <c r="AM695" s="174">
        <f>(IF(H695="근접",$D$61*(VLOOKUP(C695,$B$36:$AG$39,10,FALSE)+VLOOKUP(C695,$B$40:$AG$43,10,FALSE)*$D$54),$D$60*(VLOOKUP(C695,$B$36:$AG$39,10,FALSE)+VLOOKUP(C695,$B$40:$AG$43,10,FALSE)*$D$54)))*$D$59/100</f>
        <v>3157.7522826877776</v>
      </c>
      <c r="AN695" s="174"/>
      <c r="AO695" s="176">
        <v>24</v>
      </c>
      <c r="AP695" s="174">
        <v>36</v>
      </c>
      <c r="AQ695" s="175">
        <f>VLOOKUP(C695,$B$45:$AA$48,9,FALSE)</f>
        <v>521</v>
      </c>
      <c r="AR695" s="31">
        <f>IF(LEFT(E695,1)*1=1,$S$58,$R$58)</f>
        <v>1.2</v>
      </c>
      <c r="AS695" s="2">
        <f>IF(LEFT(E695,1)*1=2,$U$58,$T$58)</f>
        <v>0</v>
      </c>
      <c r="AT695" s="33">
        <f>IF(LEFT(E695,1)*1=3,$W$58,$V$58)</f>
        <v>0</v>
      </c>
      <c r="AU695" s="31">
        <f>IF(MID(E695,3,1)*1=1,$Y$58,$X$58)</f>
        <v>1</v>
      </c>
      <c r="AV695" s="2">
        <f>IF(MID(E695,3,1)*1=2,$AA$58,$Z$58)</f>
        <v>0</v>
      </c>
      <c r="AW695" s="33">
        <f>IF(MID(E695,3,1)*1=3,$AC$58,$AB$58)</f>
        <v>0</v>
      </c>
      <c r="AX695" s="31">
        <f>IF(MID(E695,5,1)*1=1,$AE$58,$AD$58)</f>
        <v>1.5</v>
      </c>
      <c r="AY695" s="33">
        <f>IF(MID(E695,5,1)*1=2,$AG$58,$AF$58)</f>
        <v>1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customHeight="1">
      <c r="A696" s="2"/>
      <c r="B696" s="107">
        <v>113</v>
      </c>
      <c r="C696" s="31">
        <v>10</v>
      </c>
      <c r="D696" s="106" t="s">
        <v>6</v>
      </c>
      <c r="E696" s="2" t="s">
        <v>92</v>
      </c>
      <c r="F696" s="2"/>
      <c r="G696" s="2"/>
      <c r="H696" s="33"/>
      <c r="I696" s="173">
        <f>M696/AE696</f>
        <v>785.45366542397005</v>
      </c>
      <c r="J696" s="174">
        <f>AH696/AE696</f>
        <v>23.505991271208018</v>
      </c>
      <c r="K696" s="189">
        <f>RANK(I696,$I$76:$I$999)</f>
        <v>621</v>
      </c>
      <c r="L696" s="190" t="e">
        <f>RANK(I696,$I$76:$I$460)</f>
        <v>#N/A</v>
      </c>
      <c r="M696" s="173">
        <f>SUM(N696:R696)</f>
        <v>15671.654295858601</v>
      </c>
      <c r="N696" s="174">
        <f>T696*(1+(IF((AG696+IF($D$62=1,15,0)+IF(F696="백어택",8,0))&gt;100,100,(AG696+IF($D$62=1,15,0)+IF(F696="백어택",8,0)))/100)*((AI696/100-1)))</f>
        <v>15671.654295858601</v>
      </c>
      <c r="O696" s="174"/>
      <c r="P696" s="174"/>
      <c r="Q696" s="174"/>
      <c r="R696" s="175"/>
      <c r="S696" s="173">
        <f>SUM(T696:X696)</f>
        <v>10735.649964512839</v>
      </c>
      <c r="T696" s="174">
        <f>AL696*AW696*AT696*AX696*AY696</f>
        <v>10735.649964512839</v>
      </c>
      <c r="U696" s="174"/>
      <c r="V696" s="174"/>
      <c r="W696" s="174"/>
      <c r="X696" s="175"/>
      <c r="Y696" s="173">
        <f>SUM(Z696:AD696)</f>
        <v>23081.647423702605</v>
      </c>
      <c r="Z696" s="174">
        <f>T696*$D$58/100</f>
        <v>23081.647423702605</v>
      </c>
      <c r="AA696" s="174"/>
      <c r="AB696" s="174"/>
      <c r="AC696" s="174"/>
      <c r="AD696" s="175"/>
      <c r="AE696" s="173">
        <f>AO696*(1-$D$17/100)</f>
        <v>19.952359999999999</v>
      </c>
      <c r="AF696" s="174">
        <f>AP696</f>
        <v>36</v>
      </c>
      <c r="AG696" s="174">
        <f>IF($D$57+AV696&gt;100,100,$D$57+AV696)</f>
        <v>25.143699999999999</v>
      </c>
      <c r="AH696" s="174">
        <f>AQ696*AR696</f>
        <v>469</v>
      </c>
      <c r="AI696" s="174">
        <f>$D$58+$D$19</f>
        <v>282.85969999999998</v>
      </c>
      <c r="AJ696" s="174">
        <f>10/IF(AX696=1,IF(AY696=1,5,6),4)</f>
        <v>1.6666666666666667</v>
      </c>
      <c r="AK696" s="174">
        <f>SUM(AL696:AN696)</f>
        <v>7668.3214032234573</v>
      </c>
      <c r="AL696" s="174">
        <f>(VLOOKUP(C696,$B$36:$AG$39,7,FALSE)+VLOOKUP(C696,$B$40:$AG$43,7,FALSE)*$D$54)*$D$59/100</f>
        <v>7668.3214032234573</v>
      </c>
      <c r="AM696" s="174"/>
      <c r="AN696" s="174"/>
      <c r="AO696" s="176">
        <v>20</v>
      </c>
      <c r="AP696" s="174">
        <v>36</v>
      </c>
      <c r="AQ696" s="175">
        <f>VLOOKUP(C696,$B$45:$AA$48,7,FALSE)</f>
        <v>469</v>
      </c>
      <c r="AR696" s="31">
        <f>IF(LEFT(E696,1)*1=1,$S$56,$R$56)</f>
        <v>1</v>
      </c>
      <c r="AS696" s="2">
        <f>IF(LEFT(E696,1)*1=2,$U$56,$T$56)</f>
        <v>0</v>
      </c>
      <c r="AT696" s="33">
        <f>IF(LEFT(E696,1)*1=3,$W$56,$V$56)</f>
        <v>1</v>
      </c>
      <c r="AU696" s="31">
        <f>IF(MID(E696,3,1)*1=1,$Y$56,$X$56)</f>
        <v>0</v>
      </c>
      <c r="AV696" s="2">
        <f>IF(MID(E696,3,1)*1=2,$AA$56,$Z$56)</f>
        <v>0</v>
      </c>
      <c r="AW696" s="33">
        <f>IF(MID(E696,3,1)*1=3,$AC$56,$AB$56)</f>
        <v>1</v>
      </c>
      <c r="AX696" s="31">
        <f>IF(MID(E696,5,1)*1=1,$AE$56,$AD$56)</f>
        <v>1</v>
      </c>
      <c r="AY696" s="33">
        <f>IF(MID(E696,5,1)*1=2,$AG$56,$AF$56)</f>
        <v>1.4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customHeight="1">
      <c r="A697" s="2"/>
      <c r="B697" s="107">
        <v>116</v>
      </c>
      <c r="C697" s="31">
        <v>10</v>
      </c>
      <c r="D697" s="106" t="s">
        <v>6</v>
      </c>
      <c r="E697" s="2" t="s">
        <v>151</v>
      </c>
      <c r="F697" s="2"/>
      <c r="G697" s="2"/>
      <c r="H697" s="33"/>
      <c r="I697" s="173">
        <f>M697/AE697</f>
        <v>785.45366542397005</v>
      </c>
      <c r="J697" s="174">
        <f>AH697/AE697</f>
        <v>11.752995635604009</v>
      </c>
      <c r="K697" s="189">
        <f>RANK(I697,$I$76:$I$999)</f>
        <v>621</v>
      </c>
      <c r="L697" s="190" t="e">
        <f>RANK(I697,$I$76:$I$460)</f>
        <v>#N/A</v>
      </c>
      <c r="M697" s="173">
        <f>SUM(N697:R697)</f>
        <v>15671.654295858601</v>
      </c>
      <c r="N697" s="174">
        <f>T697*(1+(IF((AG697+IF($D$62=1,15,0)+IF(F697="백어택",8,0))&gt;100,100,(AG697+IF($D$62=1,15,0)+IF(F697="백어택",8,0)))/100)*((AI697/100-1)))</f>
        <v>15671.654295858601</v>
      </c>
      <c r="O697" s="174"/>
      <c r="P697" s="174"/>
      <c r="Q697" s="174"/>
      <c r="R697" s="175"/>
      <c r="S697" s="173">
        <f>SUM(T697:X697)</f>
        <v>10735.649964512839</v>
      </c>
      <c r="T697" s="174">
        <f>AL697*AW697*AT697*AX697*AY697</f>
        <v>10735.649964512839</v>
      </c>
      <c r="U697" s="174"/>
      <c r="V697" s="174"/>
      <c r="W697" s="174"/>
      <c r="X697" s="175"/>
      <c r="Y697" s="173">
        <f>SUM(Z697:AD697)</f>
        <v>23081.647423702605</v>
      </c>
      <c r="Z697" s="174">
        <f>T697*$D$58/100</f>
        <v>23081.647423702605</v>
      </c>
      <c r="AA697" s="174"/>
      <c r="AB697" s="174"/>
      <c r="AC697" s="174"/>
      <c r="AD697" s="175"/>
      <c r="AE697" s="173">
        <f>AO697*(1-$D$17/100)</f>
        <v>19.952359999999999</v>
      </c>
      <c r="AF697" s="174">
        <f>AP697</f>
        <v>36</v>
      </c>
      <c r="AG697" s="174">
        <f>IF($D$57+AV697&gt;100,100,$D$57+AV697)</f>
        <v>25.143699999999999</v>
      </c>
      <c r="AH697" s="174">
        <f>AQ697*AR697</f>
        <v>234.5</v>
      </c>
      <c r="AI697" s="174">
        <f>$D$58+$D$19</f>
        <v>282.85969999999998</v>
      </c>
      <c r="AJ697" s="174">
        <f>10/IF(AX697=1,IF(AY697=1,5,6),4)</f>
        <v>1.6666666666666667</v>
      </c>
      <c r="AK697" s="174">
        <f>SUM(AL697:AN697)</f>
        <v>7668.3214032234573</v>
      </c>
      <c r="AL697" s="174">
        <f>(VLOOKUP(C697,$B$36:$AG$39,7,FALSE)+VLOOKUP(C697,$B$40:$AG$43,7,FALSE)*$D$54)*$D$59/100</f>
        <v>7668.3214032234573</v>
      </c>
      <c r="AM697" s="174"/>
      <c r="AN697" s="174"/>
      <c r="AO697" s="176">
        <v>20</v>
      </c>
      <c r="AP697" s="174">
        <v>36</v>
      </c>
      <c r="AQ697" s="175">
        <f>VLOOKUP(C697,$B$45:$AA$48,7,FALSE)</f>
        <v>469</v>
      </c>
      <c r="AR697" s="31">
        <f>IF(LEFT(E697,1)*1=1,$S$56,$R$56)</f>
        <v>0.5</v>
      </c>
      <c r="AS697" s="2">
        <f>IF(LEFT(E697,1)*1=2,$U$56,$T$56)</f>
        <v>0</v>
      </c>
      <c r="AT697" s="33">
        <f>IF(LEFT(E697,1)*1=3,$W$56,$V$56)</f>
        <v>1</v>
      </c>
      <c r="AU697" s="31">
        <f>IF(MID(E697,3,1)*1=1,$Y$56,$X$56)</f>
        <v>0</v>
      </c>
      <c r="AV697" s="2">
        <f>IF(MID(E697,3,1)*1=2,$AA$56,$Z$56)</f>
        <v>0</v>
      </c>
      <c r="AW697" s="33">
        <f>IF(MID(E697,3,1)*1=3,$AC$56,$AB$56)</f>
        <v>1</v>
      </c>
      <c r="AX697" s="31">
        <f>IF(MID(E697,5,1)*1=1,$AE$56,$AD$56)</f>
        <v>1</v>
      </c>
      <c r="AY697" s="33">
        <f>IF(MID(E697,5,1)*1=2,$AG$56,$AF$56)</f>
        <v>1.4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customHeight="1">
      <c r="A698" s="2"/>
      <c r="B698" s="107">
        <v>773</v>
      </c>
      <c r="C698" s="31">
        <v>7</v>
      </c>
      <c r="D698" s="111" t="s">
        <v>21</v>
      </c>
      <c r="E698" s="2" t="s">
        <v>148</v>
      </c>
      <c r="F698" s="2"/>
      <c r="G698" s="2"/>
      <c r="H698" s="33"/>
      <c r="I698" s="173">
        <f>M698/AE698</f>
        <v>783.86043426147091</v>
      </c>
      <c r="J698" s="174">
        <f>AH698/AE698</f>
        <v>20.992886621481624</v>
      </c>
      <c r="K698" s="189">
        <f>RANK(I698,$I$76:$I$999)</f>
        <v>623</v>
      </c>
      <c r="L698" s="190">
        <f>RANK(I698,$I$461:$I$888)</f>
        <v>238</v>
      </c>
      <c r="M698" s="173">
        <f>SUM(N698:R698)</f>
        <v>17101.415606388666</v>
      </c>
      <c r="N698" s="174">
        <f>T698*(1+(IF((AG698+IF($D$62=1,15,0)+IF(F698="백어택",8,0))&gt;100,100,AG698+IF($D$62=1,15,0)+IF(F698="백어택",8,0))/100)*(AI698/100-1))</f>
        <v>17101.415606388666</v>
      </c>
      <c r="O698" s="174"/>
      <c r="P698" s="174"/>
      <c r="Q698" s="174"/>
      <c r="R698" s="175">
        <f>X698*(1+(IF((AG698+IF($D$62=1,15,0))&gt;100,100,AG698+IF($D$62=1,15,0))/100)*(AI698/100-1))</f>
        <v>0</v>
      </c>
      <c r="S698" s="173">
        <f>SUM(T698:X698)</f>
        <v>13265.626016400207</v>
      </c>
      <c r="T698" s="174">
        <f>AL698*AW698*AX698*AY698*IF(F698="백어택",1.2,1)</f>
        <v>13265.626016400207</v>
      </c>
      <c r="U698" s="174"/>
      <c r="V698" s="174"/>
      <c r="W698" s="174"/>
      <c r="X698" s="175">
        <f>AL698*AS698+IF(AX698=1,AL698*AU698,AL698*AU698*2)</f>
        <v>0</v>
      </c>
      <c r="Y698" s="173">
        <f>SUM(Z698:AD698)</f>
        <v>28521.095935260444</v>
      </c>
      <c r="Z698" s="174">
        <f>T698*$D$58/100</f>
        <v>28521.095935260444</v>
      </c>
      <c r="AA698" s="174"/>
      <c r="AB698" s="174"/>
      <c r="AC698" s="174"/>
      <c r="AD698" s="175">
        <f>X698*$D$58/100</f>
        <v>0</v>
      </c>
      <c r="AE698" s="173">
        <f>AO698*(1-$D$20/100)*(1-$D$17/100)-AR698</f>
        <v>21.816913903176005</v>
      </c>
      <c r="AF698" s="174">
        <f>AP698</f>
        <v>36</v>
      </c>
      <c r="AG698" s="174">
        <f>IF($D$57&gt;100,100,$D$57)</f>
        <v>25.143699999999999</v>
      </c>
      <c r="AH698" s="174">
        <f>AQ698</f>
        <v>458</v>
      </c>
      <c r="AI698" s="174">
        <f>$D$58</f>
        <v>215</v>
      </c>
      <c r="AJ698" s="174">
        <f>10/6</f>
        <v>1.6666666666666667</v>
      </c>
      <c r="AK698" s="174">
        <f>SUM(AL698:AN698)</f>
        <v>13265.626016400207</v>
      </c>
      <c r="AL698" s="174">
        <f>(VLOOKUP(C698,$B$36:$AG$39,31,FALSE)+VLOOKUP(C698,$B$40:$AG$43,31,FALSE)*$D$54)*$D$59/100</f>
        <v>13265.626016400207</v>
      </c>
      <c r="AM698" s="174"/>
      <c r="AN698" s="174"/>
      <c r="AO698" s="176">
        <v>36</v>
      </c>
      <c r="AP698" s="174">
        <v>36</v>
      </c>
      <c r="AQ698" s="175">
        <f>VLOOKUP(C698,$B$45:$AG$48,31,FALSE)</f>
        <v>458</v>
      </c>
      <c r="AR698" s="31">
        <f>IF(LEFT(E698,1)*1=1,$S$71,$R$71)</f>
        <v>6</v>
      </c>
      <c r="AS698" s="2">
        <f>IF(LEFT(E698,1)*1=2,$U$71,$T$71)</f>
        <v>0</v>
      </c>
      <c r="AT698" s="33">
        <f>IF(LEFT(E698,1)*1=3,$W$71,$V$71)</f>
        <v>0</v>
      </c>
      <c r="AU698" s="31">
        <f>IF(MID(E698,3,1)*1=1,$Y$71,$X$71)</f>
        <v>0</v>
      </c>
      <c r="AV698" s="2">
        <f>IF(MID(E698,3,1)*1=2,$AA$71,$Z$71)</f>
        <v>0</v>
      </c>
      <c r="AW698" s="33">
        <f>IF(MID(E698,3,1)*1=3,$AC$71,$AB$71)</f>
        <v>1</v>
      </c>
      <c r="AX698" s="31">
        <f>IF(MID(E698,5,1)*1=1,$AE$71,$AD$71)</f>
        <v>1</v>
      </c>
      <c r="AY698" s="33">
        <f>IF(MID(E698,5,1)*1=2,$AG$71,$AF$71)</f>
        <v>1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customHeight="1">
      <c r="A699" s="2"/>
      <c r="B699" s="107">
        <v>476</v>
      </c>
      <c r="C699" s="31">
        <v>10</v>
      </c>
      <c r="D699" s="111" t="s">
        <v>11</v>
      </c>
      <c r="E699" s="2" t="s">
        <v>144</v>
      </c>
      <c r="F699" s="2"/>
      <c r="G699" s="2"/>
      <c r="H699" s="33">
        <f>IF(AX699=1,5,1)</f>
        <v>1</v>
      </c>
      <c r="I699" s="173">
        <f>M699/AE699</f>
        <v>783.76275971875361</v>
      </c>
      <c r="J699" s="174">
        <f>AH699/AE699</f>
        <v>25.538418908464536</v>
      </c>
      <c r="K699" s="189">
        <f>RANK(I699,$I$76:$I$999)</f>
        <v>624</v>
      </c>
      <c r="L699" s="190">
        <f>RANK(I699,$I$461:$I$888)</f>
        <v>239</v>
      </c>
      <c r="M699" s="173">
        <f>SUM(N699:R699)</f>
        <v>18168.217673010156</v>
      </c>
      <c r="N699" s="174">
        <f>T699*(1+(IF((AG699+IF($D$62=1,15,0)+IF(F699="백어택",8,0))&gt;100,100,AG699+IF($D$62=1,15,0)+IF(F699="백어택",8,0))/100)*($D$58/100-1))</f>
        <v>17032.570510104466</v>
      </c>
      <c r="O699" s="174">
        <f>U699*(1+((IF(AG699+IF($D$62=1,15,0)+IF(F699="백어택",8,0)&gt;100,100,AG699+IF($D$62=1,15,0)+IF(F699="백어택",8,0))/100)*(AI699/100-1)))</f>
        <v>1135.6471629056916</v>
      </c>
      <c r="P699" s="174"/>
      <c r="Q699" s="174"/>
      <c r="R699" s="175"/>
      <c r="S699" s="173">
        <f>T699</f>
        <v>13212.222642001885</v>
      </c>
      <c r="T699" s="174">
        <f>H699*AL699*AS699*AX699*AY699</f>
        <v>13212.222642001885</v>
      </c>
      <c r="U699" s="174">
        <f>AM699*AS699*AV699*AY699</f>
        <v>880.92535123612151</v>
      </c>
      <c r="V699" s="174"/>
      <c r="W699" s="174"/>
      <c r="X699" s="175"/>
      <c r="Y699" s="173">
        <f>SUM(Z699:AD699)</f>
        <v>30300.268185461711</v>
      </c>
      <c r="Z699" s="174">
        <f>T699*$D$58/100</f>
        <v>28406.278680304051</v>
      </c>
      <c r="AA699" s="174">
        <f>U699*$D$58/100</f>
        <v>1893.9895051576614</v>
      </c>
      <c r="AB699" s="174"/>
      <c r="AC699" s="174"/>
      <c r="AD699" s="175"/>
      <c r="AE699" s="173">
        <f>AO699*(1-$D$20/100)*(1-$D$17/100)-AR699</f>
        <v>23.180761585980001</v>
      </c>
      <c r="AF699" s="174">
        <f>AP699</f>
        <v>36</v>
      </c>
      <c r="AG699" s="174">
        <f>IF($D$57&gt;100,100,$D$57)</f>
        <v>25.143699999999999</v>
      </c>
      <c r="AH699" s="174">
        <f>AQ699</f>
        <v>592</v>
      </c>
      <c r="AI699" s="174">
        <f>$D$58</f>
        <v>215</v>
      </c>
      <c r="AJ699" s="174">
        <f>10/IF(AX699=1,7,6)</f>
        <v>1.6666666666666667</v>
      </c>
      <c r="AK699" s="174">
        <f>SUM(AL699:AN699)</f>
        <v>3082.9624582364359</v>
      </c>
      <c r="AL699" s="174">
        <f>(VLOOKUP(C699,$B$36:$AG$39,14,FALSE)+VLOOKUP(C699,$B$40:$AG$43,14,FALSE)*$D$54)*$D$59/100</f>
        <v>2202.0371070003143</v>
      </c>
      <c r="AM699" s="174">
        <f>(VLOOKUP(C699,$B$36:$AG$39,15,FALSE)+VLOOKUP(C699,$B$40:$AG$43,15,FALSE)*$D$54)*$D$59/100</f>
        <v>880.92535123612151</v>
      </c>
      <c r="AN699" s="174"/>
      <c r="AO699" s="176">
        <v>30</v>
      </c>
      <c r="AP699" s="174">
        <v>36</v>
      </c>
      <c r="AQ699" s="175">
        <f>VLOOKUP(C699,$B$45:$AA$48,14,FALSE)</f>
        <v>592</v>
      </c>
      <c r="AR699" s="31">
        <f>IF(LEFT(E699,1)*1=1,$S$61,$R$61)</f>
        <v>0</v>
      </c>
      <c r="AS699" s="2">
        <f>IF(LEFT(E699,1)*1=2,$U$61,$T$61)</f>
        <v>1</v>
      </c>
      <c r="AT699" s="33">
        <f>IF(LEFT(E699,1)*1=3,$W$61,$V$61)</f>
        <v>0</v>
      </c>
      <c r="AU699" s="31">
        <f>IF(MID(E699,3,1)*1=1,$Y$61,$X$61)</f>
        <v>0</v>
      </c>
      <c r="AV699" s="2">
        <f>IF(MID(E699,3,1)*1=2,$AA$61,$Z$61)</f>
        <v>1</v>
      </c>
      <c r="AW699" s="33">
        <f>IF(MID(E699,3,1)*1=3,$AC$61,$AB$61)</f>
        <v>0</v>
      </c>
      <c r="AX699" s="31">
        <f>IF(MID(E699,5,1)*1=1,$AE$61,$AD$61)</f>
        <v>6</v>
      </c>
      <c r="AY699" s="33">
        <f>IF(MID(E699,5,1)*1=2,$AG$61,$AF$61)</f>
        <v>1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customHeight="1">
      <c r="A700" s="2"/>
      <c r="B700" s="107">
        <v>62</v>
      </c>
      <c r="C700" s="31">
        <v>7</v>
      </c>
      <c r="D700" s="106" t="s">
        <v>4</v>
      </c>
      <c r="E700" s="2" t="s">
        <v>91</v>
      </c>
      <c r="F700" s="2" t="s">
        <v>149</v>
      </c>
      <c r="G700" s="2" t="s">
        <v>143</v>
      </c>
      <c r="H700" s="33"/>
      <c r="I700" s="173">
        <f>M700/AE700</f>
        <v>781.66834787864695</v>
      </c>
      <c r="J700" s="174">
        <f>AH700/AE700</f>
        <v>20.298350671299033</v>
      </c>
      <c r="K700" s="189">
        <f>RANK(I700,$I$76:$I$999)</f>
        <v>625</v>
      </c>
      <c r="L700" s="190" t="e">
        <f>RANK(I700,$I$76:$I$460)</f>
        <v>#N/A</v>
      </c>
      <c r="M700" s="173">
        <f>SUM(N700:R700)</f>
        <v>9357.6769664879994</v>
      </c>
      <c r="N700" s="174">
        <f>T700*(1+(IF((AG700+IF($D$62=1,15,0)+AT700+IF(F700="백어택",8,0))&gt;100,100,(AG700+IF($D$62=1,15,0)+AT700+IF(F700="백어택",8,0)))/100)*((AI700/100-1)))</f>
        <v>1417.5027902312079</v>
      </c>
      <c r="O700" s="174">
        <f>U700*(1+(IF((AG700+IF($D$62=1,15,0)+AX700+IF(F700="백어택",8,0))&gt;100,100,(AG700+IF($D$62=1,15,0)+AX700+IF(F700="백어택",8,0)))/100)*(AI700/100-1))</f>
        <v>7940.1741762567908</v>
      </c>
      <c r="P700" s="174"/>
      <c r="Q700" s="174"/>
      <c r="R700" s="175"/>
      <c r="S700" s="173">
        <f>SUM(T700:X700)</f>
        <v>5826.4632451163916</v>
      </c>
      <c r="T700" s="174">
        <f>AL700*IF(F700="백어택",1.2,1)</f>
        <v>882.59382501763514</v>
      </c>
      <c r="U700" s="174">
        <f>AM700*AW700*AY700*IF(F700="백어택",1.2,1)</f>
        <v>4943.8694200987566</v>
      </c>
      <c r="V700" s="174"/>
      <c r="W700" s="174"/>
      <c r="X700" s="175"/>
      <c r="Y700" s="173">
        <f>SUM(Z700:AD700)</f>
        <v>12526.895977000244</v>
      </c>
      <c r="Z700" s="174">
        <f>T700*$D$58/100</f>
        <v>1897.5767237879156</v>
      </c>
      <c r="AA700" s="174">
        <f>U700*$D$58/100</f>
        <v>10629.319253212328</v>
      </c>
      <c r="AB700" s="174"/>
      <c r="AC700" s="174"/>
      <c r="AD700" s="175"/>
      <c r="AE700" s="173">
        <f>AO700*(1-$D$17/100)</f>
        <v>11.971416</v>
      </c>
      <c r="AF700" s="174">
        <f>AP700</f>
        <v>36</v>
      </c>
      <c r="AG700" s="174">
        <f>IF($D$57&gt;100,100,$D$57)</f>
        <v>25.143699999999999</v>
      </c>
      <c r="AH700" s="174">
        <f>AQ700</f>
        <v>243</v>
      </c>
      <c r="AI700" s="174">
        <f>$D$58+$D$19</f>
        <v>282.85969999999998</v>
      </c>
      <c r="AJ700" s="174">
        <f>10/IF(AY700=1,5,4)</f>
        <v>2</v>
      </c>
      <c r="AK700" s="174">
        <f>SUM(AL700:AN700)</f>
        <v>3678.2742709068134</v>
      </c>
      <c r="AL700" s="174">
        <f>(VLOOKUP(C700,$B$36:$AG$39,4,FALSE)+VLOOKUP(C700,$B$40:$AG$43,4,FALSE)*$D$54)*$D$59/100</f>
        <v>735.4948541813626</v>
      </c>
      <c r="AM700" s="174">
        <f>(VLOOKUP(C700,$B$36:$AG$39,5,FALSE)+VLOOKUP(C700,$B$40:$AG$43,5,FALSE)*$D$54)*$D$59/100</f>
        <v>2942.7794167254506</v>
      </c>
      <c r="AN700" s="174"/>
      <c r="AO700" s="176">
        <v>12</v>
      </c>
      <c r="AP700" s="174">
        <v>36</v>
      </c>
      <c r="AQ700" s="175">
        <f>VLOOKUP(C700,$B$45:$AA$48,4,FALSE)</f>
        <v>243</v>
      </c>
      <c r="AR700" s="31">
        <f>IF(LEFT(E700,1)*1=1,$S$54,$R$54)</f>
        <v>0</v>
      </c>
      <c r="AS700" s="2">
        <f>IF(LEFT(E700,1)*1=2,$U$54,$T$54)</f>
        <v>0</v>
      </c>
      <c r="AT700" s="33">
        <f>IF(LEFT(E700,1)*1=3,$W$54,$V$54)</f>
        <v>0</v>
      </c>
      <c r="AU700" s="31">
        <f>IF(MID(E700,3,1)*1=1,$Y$54,$X$54)</f>
        <v>0</v>
      </c>
      <c r="AV700" s="2">
        <f>IF(MID(E700,3,1)*1=2,$AA$54,$Z$54)</f>
        <v>0</v>
      </c>
      <c r="AW700" s="33">
        <f>IF(MID(E700,3,1)*1=3,$AC$54,$AB$54)</f>
        <v>1.4</v>
      </c>
      <c r="AX700" s="31">
        <f>IF(MID(E700,5,1)*1=1,$AE$54,$AD$54)</f>
        <v>0</v>
      </c>
      <c r="AY700" s="33">
        <f>IF(MID(E700,5,1)*1=2,$AG$54,$AF$54)</f>
        <v>1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customHeight="1">
      <c r="A701" s="2"/>
      <c r="B701" s="107">
        <v>345</v>
      </c>
      <c r="C701" s="31">
        <v>7</v>
      </c>
      <c r="D701" s="106" t="s">
        <v>20</v>
      </c>
      <c r="E701" s="2" t="s">
        <v>148</v>
      </c>
      <c r="F701" s="2" t="s">
        <v>149</v>
      </c>
      <c r="G701" s="2"/>
      <c r="H701" s="33"/>
      <c r="I701" s="173">
        <f>M701/AE701</f>
        <v>781.50211204351433</v>
      </c>
      <c r="J701" s="174">
        <f>AH701/AE701</f>
        <v>20.525336287912033</v>
      </c>
      <c r="K701" s="189">
        <f>RANK(I701,$I$76:$I$999)</f>
        <v>626</v>
      </c>
      <c r="L701" s="190" t="e">
        <f>RANK(I701,$I$76:$I$460)</f>
        <v>#N/A</v>
      </c>
      <c r="M701" s="173">
        <f>SUM(N701:R701)</f>
        <v>11689.023996096737</v>
      </c>
      <c r="N701" s="174">
        <f>T701*(1+(IF((AG701+IF($D$62=1,15,0)+IF(F701="백어택",8,0))&gt;100,100,(AG701+IF($D$62=1,15,0)+IF(F701="백어택",8,0)))/100)*((AI701/100-1)))</f>
        <v>6284.9106754367804</v>
      </c>
      <c r="O701" s="174">
        <f>U701*(1+(IF(($D$57+IF($D$62=1,15,0)+IF(F701="백어택",8,0))&gt;100,100,$D$57+IF($D$62=1,15,0)+IF(F701="백어택",8,0))/100)*($D$58/100-1))</f>
        <v>5404.1133206599579</v>
      </c>
      <c r="P701" s="174"/>
      <c r="Q701" s="174"/>
      <c r="R701" s="175"/>
      <c r="S701" s="173">
        <f>SUM(T701:X701)</f>
        <v>7825.9925701501379</v>
      </c>
      <c r="T701" s="174">
        <f>AL701*AV701*IF(F701="백어택",1.2,1)</f>
        <v>3913.2362850750687</v>
      </c>
      <c r="U701" s="174">
        <f>AM701*AX701*AY701*IF(F701="백어택",1.2,1)</f>
        <v>3912.7562850750687</v>
      </c>
      <c r="V701" s="174"/>
      <c r="W701" s="174"/>
      <c r="X701" s="175"/>
      <c r="Y701" s="173">
        <f>SUM(Z701:AD701)</f>
        <v>16825.884025822794</v>
      </c>
      <c r="Z701" s="174">
        <f>T701*$D$58/100</f>
        <v>8413.4580129113983</v>
      </c>
      <c r="AA701" s="174">
        <f>U701*$D$58/100</f>
        <v>8412.4260129113973</v>
      </c>
      <c r="AB701" s="174"/>
      <c r="AC701" s="174"/>
      <c r="AD701" s="175"/>
      <c r="AE701" s="173">
        <f>AO701*(1-$D$17/100)-AR701</f>
        <v>14.957124</v>
      </c>
      <c r="AF701" s="174">
        <f>AP701</f>
        <v>36</v>
      </c>
      <c r="AG701" s="174">
        <f>IF($D$57+AU701&gt;100,100,$D$57+AU701)</f>
        <v>25.143699999999999</v>
      </c>
      <c r="AH701" s="174">
        <f>AQ701*AS701</f>
        <v>307</v>
      </c>
      <c r="AI701" s="174">
        <f>$D$58+$D$19</f>
        <v>282.85969999999998</v>
      </c>
      <c r="AJ701" s="174">
        <f>10*IF(AV701=1,1,5/4.5)/IF(AX701=1,5,3.5)</f>
        <v>2</v>
      </c>
      <c r="AK701" s="174">
        <f>SUM(AL701:AN701)</f>
        <v>6521.6604751251143</v>
      </c>
      <c r="AL701" s="174">
        <f>(VLOOKUP(C701,$B$36:$AG$39,29,FALSE)+VLOOKUP(C701,$B$40:$AG$43,29,FALSE)*$D$54)*$D$59/100</f>
        <v>3261.0302375625574</v>
      </c>
      <c r="AM701" s="174">
        <f>(VLOOKUP(C701,$B$36:$AG$39,30,FALSE)+VLOOKUP(C701,$B$40:$AG$43,30,FALSE)*$D$54)*$D$59/100</f>
        <v>3260.6302375625573</v>
      </c>
      <c r="AN701" s="174"/>
      <c r="AO701" s="176">
        <v>18</v>
      </c>
      <c r="AP701" s="174">
        <v>36</v>
      </c>
      <c r="AQ701" s="175">
        <f>VLOOKUP(C701,$B$45:$AG$48,29,FALSE)</f>
        <v>307</v>
      </c>
      <c r="AR701" s="31">
        <f>IF(LEFT(E701,1)*1=1,$S$70,$R$70)</f>
        <v>3</v>
      </c>
      <c r="AS701" s="2">
        <f>IF(LEFT(E701,1)*1=2,$U$70,$T$70)</f>
        <v>1</v>
      </c>
      <c r="AT701" s="33">
        <f>IF(LEFT(E701,1)*1=3,$W$70,$V$70)</f>
        <v>0</v>
      </c>
      <c r="AU701" s="31">
        <f>IF(MID(E701,3,1)*1=1,$Y$70,$X$70)</f>
        <v>0</v>
      </c>
      <c r="AV701" s="2">
        <f>IF(MID(E701,3,1)*1=2,$AA$70,$Z$70)</f>
        <v>1</v>
      </c>
      <c r="AW701" s="33">
        <f>IF(MID(E701,3,1)*1=3,$AC$70,$AB$70)</f>
        <v>0</v>
      </c>
      <c r="AX701" s="31">
        <f>IF(MID(E701,5,1)*1=1,$AE$70,$AD$70)</f>
        <v>1</v>
      </c>
      <c r="AY701" s="33">
        <f>IF(MID(E701,5,1)*1=2,$AG$70,$AF$70)</f>
        <v>1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customHeight="1">
      <c r="A702" s="2"/>
      <c r="B702" s="107">
        <v>409</v>
      </c>
      <c r="C702" s="31">
        <v>10</v>
      </c>
      <c r="D702" s="111" t="s">
        <v>8</v>
      </c>
      <c r="E702" s="2" t="s">
        <v>141</v>
      </c>
      <c r="F702" s="2"/>
      <c r="G702" s="2"/>
      <c r="H702" s="33" t="s">
        <v>80</v>
      </c>
      <c r="I702" s="173">
        <f>M702/AE702</f>
        <v>779.55741097845078</v>
      </c>
      <c r="J702" s="174">
        <f>AH702/AE702</f>
        <v>50.149164306906222</v>
      </c>
      <c r="K702" s="189">
        <f>RANK(I702,$I$76:$I$999)</f>
        <v>627</v>
      </c>
      <c r="L702" s="190">
        <f>RANK(I702,$I$461:$I$888)</f>
        <v>242</v>
      </c>
      <c r="M702" s="173">
        <f>SUM(N702:R702)</f>
        <v>11338.357945266434</v>
      </c>
      <c r="N702" s="174">
        <f>T702*(1+(IF((AG702+IF($D$62=1,15,0)+IF(F702="백어택",8,0))&gt;100,100,AG702+IF($D$62=1,15,0)+IF(F702="백어택",8,0))/100)*($D$58/100-1))</f>
        <v>3196.7091302758977</v>
      </c>
      <c r="O702" s="174">
        <f>U702*(1+((IF(AG702+IF($D$62=1,15,0)+IF(F702="백어택",8,0)&gt;100,100,AG702+IF($D$62=1,15,0)+IF(F702="백어택",8,0))/100)*(AI702/100-1)))</f>
        <v>4070.8244074952686</v>
      </c>
      <c r="P702" s="174">
        <f>V702*(1+(IF(AG702+IF($D$62=1,15,0)+IF(F702="백어택",8,0)&gt;100,100,AG702+IF($D$62=1,15,0)+IF(F702="백어택",8,0))/100)*(AI702/100-1))</f>
        <v>4070.8244074952686</v>
      </c>
      <c r="Q702" s="174"/>
      <c r="R702" s="175"/>
      <c r="S702" s="173">
        <f>SUM(T702:X702)</f>
        <v>8795.2026664853875</v>
      </c>
      <c r="T702" s="174">
        <f>AL702*IF(H702="근접",AR702,1)*AU702*AY702*IF(F702="백어택",1.2,1)</f>
        <v>2479.6981011098324</v>
      </c>
      <c r="U702" s="174">
        <f>AM702*IF(H702="근접",AR702,1)*AU702*AY702*IF(F702="백어택",1.2,1)</f>
        <v>3157.7522826877776</v>
      </c>
      <c r="V702" s="174">
        <f>IF(AX702=1,0,AM702*IF(H702="근접",AR702,1)*AU702*AY702)*IF(F702="백어택",1.2,1)</f>
        <v>3157.7522826877776</v>
      </c>
      <c r="W702" s="174"/>
      <c r="X702" s="175"/>
      <c r="Y702" s="173">
        <f>SUM(Z702:AD702)</f>
        <v>18909.685732943581</v>
      </c>
      <c r="Z702" s="174">
        <f>T702*$D$58/100</f>
        <v>5331.3509173861394</v>
      </c>
      <c r="AA702" s="174">
        <f>U702*AI702/100</f>
        <v>6789.1674077787211</v>
      </c>
      <c r="AB702" s="174">
        <f>V702*AI702/100</f>
        <v>6789.1674077787211</v>
      </c>
      <c r="AC702" s="174"/>
      <c r="AD702" s="175"/>
      <c r="AE702" s="173">
        <f>AO702*(1-$D$20/100)*(1-$D$17/100)-AW702</f>
        <v>14.544609268784001</v>
      </c>
      <c r="AF702" s="174">
        <f>AP702</f>
        <v>36</v>
      </c>
      <c r="AG702" s="174">
        <f>IF($D$57&gt;100,100,$D$57)</f>
        <v>25.143699999999999</v>
      </c>
      <c r="AH702" s="174">
        <f>IF(AX702=1,AQ702,AQ702*1.4)</f>
        <v>729.4</v>
      </c>
      <c r="AI702" s="174">
        <f>$D$58</f>
        <v>215</v>
      </c>
      <c r="AJ702" s="174">
        <f>10/6/AX702</f>
        <v>1.1111111111111112</v>
      </c>
      <c r="AK702" s="174">
        <f>SUM(AL702:AN702)</f>
        <v>5637.4503837976099</v>
      </c>
      <c r="AL702" s="174">
        <f>(IF(H702="근접",$D$61*(VLOOKUP(C702,$B$36:$AG$39,9,FALSE)+VLOOKUP(C702,$B$40:$AG$43,9,FALSE)*$D$54),$D$60*(VLOOKUP(C702,$B$36:$AG$39,9,FALSE)+VLOOKUP(C702,$B$40:$AG$43,9,FALSE)*$D$54)))*$D$59/100</f>
        <v>2479.6981011098324</v>
      </c>
      <c r="AM702" s="174">
        <f>(IF(H702="근접",$D$61*(VLOOKUP(C702,$B$36:$AG$39,10,FALSE)+VLOOKUP(C702,$B$40:$AG$43,10,FALSE)*$D$54),$D$60*(VLOOKUP(C702,$B$36:$AG$39,10,FALSE)+VLOOKUP(C702,$B$40:$AG$43,10,FALSE)*$D$54)))*$D$59/100</f>
        <v>3157.7522826877776</v>
      </c>
      <c r="AN702" s="174"/>
      <c r="AO702" s="176">
        <v>24</v>
      </c>
      <c r="AP702" s="174">
        <v>36</v>
      </c>
      <c r="AQ702" s="175">
        <f>VLOOKUP(C702,$B$45:$AA$48,9,FALSE)</f>
        <v>521</v>
      </c>
      <c r="AR702" s="31">
        <f>IF(LEFT(E702,1)*1=1,$S$58,$R$58)</f>
        <v>1</v>
      </c>
      <c r="AS702" s="2">
        <f>IF(LEFT(E702,1)*1=2,$U$58,$T$58)</f>
        <v>0</v>
      </c>
      <c r="AT702" s="33">
        <f>IF(LEFT(E702,1)*1=3,$W$58,$V$58)</f>
        <v>0</v>
      </c>
      <c r="AU702" s="31">
        <f>IF(MID(E702,3,1)*1=1,$Y$58,$X$58)</f>
        <v>1</v>
      </c>
      <c r="AV702" s="2">
        <f>IF(MID(E702,3,1)*1=2,$AA$58,$Z$58)</f>
        <v>0</v>
      </c>
      <c r="AW702" s="33">
        <f>IF(MID(E702,3,1)*1=3,$AC$58,$AB$58)</f>
        <v>4</v>
      </c>
      <c r="AX702" s="31">
        <f>IF(MID(E702,5,1)*1=1,$AE$58,$AD$58)</f>
        <v>1.5</v>
      </c>
      <c r="AY702" s="33">
        <f>IF(MID(E702,5,1)*1=2,$AG$58,$AF$58)</f>
        <v>1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customHeight="1">
      <c r="A703" s="2"/>
      <c r="B703" s="107">
        <v>412</v>
      </c>
      <c r="C703" s="31">
        <v>10</v>
      </c>
      <c r="D703" s="111" t="s">
        <v>8</v>
      </c>
      <c r="E703" s="2" t="s">
        <v>156</v>
      </c>
      <c r="F703" s="2"/>
      <c r="G703" s="2"/>
      <c r="H703" s="33" t="s">
        <v>80</v>
      </c>
      <c r="I703" s="173">
        <f>M703/AE703</f>
        <v>779.55741097845078</v>
      </c>
      <c r="J703" s="174">
        <f>AH703/AE703</f>
        <v>50.149164306906222</v>
      </c>
      <c r="K703" s="189">
        <f>RANK(I703,$I$76:$I$999)</f>
        <v>627</v>
      </c>
      <c r="L703" s="190">
        <f>RANK(I703,$I$461:$I$888)</f>
        <v>242</v>
      </c>
      <c r="M703" s="173">
        <f>SUM(N703:R703)</f>
        <v>11338.357945266434</v>
      </c>
      <c r="N703" s="174">
        <f>T703*(1+(IF((AG703+IF($D$62=1,15,0)+IF(F703="백어택",8,0))&gt;100,100,AG703+IF($D$62=1,15,0)+IF(F703="백어택",8,0))/100)*($D$58/100-1))</f>
        <v>3196.7091302758977</v>
      </c>
      <c r="O703" s="174">
        <f>U703*(1+((IF(AG703+IF($D$62=1,15,0)+IF(F703="백어택",8,0)&gt;100,100,AG703+IF($D$62=1,15,0)+IF(F703="백어택",8,0))/100)*(AI703/100-1)))</f>
        <v>4070.8244074952686</v>
      </c>
      <c r="P703" s="174">
        <f>V703*(1+(IF(AG703+IF($D$62=1,15,0)+IF(F703="백어택",8,0)&gt;100,100,AG703+IF($D$62=1,15,0)+IF(F703="백어택",8,0))/100)*(AI703/100-1))</f>
        <v>4070.8244074952686</v>
      </c>
      <c r="Q703" s="174"/>
      <c r="R703" s="175"/>
      <c r="S703" s="173">
        <f>SUM(T703:X703)</f>
        <v>8795.2026664853875</v>
      </c>
      <c r="T703" s="174">
        <f>AL703*IF(H703="근접",AR703,1)*AU703*AY703*IF(F703="백어택",1.2,1)</f>
        <v>2479.6981011098324</v>
      </c>
      <c r="U703" s="174">
        <f>AM703*IF(H703="근접",AR703,1)*AU703*AY703*IF(F703="백어택",1.2,1)</f>
        <v>3157.7522826877776</v>
      </c>
      <c r="V703" s="174">
        <f>IF(AX703=1,0,AM703*IF(H703="근접",AR703,1)*AU703*AY703)*IF(F703="백어택",1.2,1)</f>
        <v>3157.7522826877776</v>
      </c>
      <c r="W703" s="174"/>
      <c r="X703" s="175"/>
      <c r="Y703" s="173">
        <f>SUM(Z703:AD703)</f>
        <v>18909.685732943581</v>
      </c>
      <c r="Z703" s="174">
        <f>T703*$D$58/100</f>
        <v>5331.3509173861394</v>
      </c>
      <c r="AA703" s="174">
        <f>U703*AI703/100</f>
        <v>6789.1674077787211</v>
      </c>
      <c r="AB703" s="174">
        <f>V703*AI703/100</f>
        <v>6789.1674077787211</v>
      </c>
      <c r="AC703" s="174"/>
      <c r="AD703" s="175"/>
      <c r="AE703" s="173">
        <f>AO703*(1-$D$20/100)*(1-$D$17/100)-AW703</f>
        <v>14.544609268784001</v>
      </c>
      <c r="AF703" s="174">
        <f>AP703</f>
        <v>36</v>
      </c>
      <c r="AG703" s="174">
        <f>IF($D$57&gt;100,100,$D$57)</f>
        <v>25.143699999999999</v>
      </c>
      <c r="AH703" s="174">
        <f>IF(AX703=1,AQ703,AQ703*1.4)</f>
        <v>729.4</v>
      </c>
      <c r="AI703" s="174">
        <f>$D$58</f>
        <v>215</v>
      </c>
      <c r="AJ703" s="174">
        <f>10/6/AX703</f>
        <v>1.1111111111111112</v>
      </c>
      <c r="AK703" s="174">
        <f>SUM(AL703:AN703)</f>
        <v>5637.4503837976099</v>
      </c>
      <c r="AL703" s="174">
        <f>(IF(H703="근접",$D$61*(VLOOKUP(C703,$B$36:$AG$39,9,FALSE)+VLOOKUP(C703,$B$40:$AG$43,9,FALSE)*$D$54),$D$60*(VLOOKUP(C703,$B$36:$AG$39,9,FALSE)+VLOOKUP(C703,$B$40:$AG$43,9,FALSE)*$D$54)))*$D$59/100</f>
        <v>2479.6981011098324</v>
      </c>
      <c r="AM703" s="174">
        <f>(IF(H703="근접",$D$61*(VLOOKUP(C703,$B$36:$AG$39,10,FALSE)+VLOOKUP(C703,$B$40:$AG$43,10,FALSE)*$D$54),$D$60*(VLOOKUP(C703,$B$36:$AG$39,10,FALSE)+VLOOKUP(C703,$B$40:$AG$43,10,FALSE)*$D$54)))*$D$59/100</f>
        <v>3157.7522826877776</v>
      </c>
      <c r="AN703" s="174"/>
      <c r="AO703" s="176">
        <v>24</v>
      </c>
      <c r="AP703" s="174">
        <v>36</v>
      </c>
      <c r="AQ703" s="175">
        <f>VLOOKUP(C703,$B$45:$AA$48,9,FALSE)</f>
        <v>521</v>
      </c>
      <c r="AR703" s="31">
        <f>IF(LEFT(E703,1)*1=1,$S$58,$R$58)</f>
        <v>1.2</v>
      </c>
      <c r="AS703" s="2">
        <f>IF(LEFT(E703,1)*1=2,$U$58,$T$58)</f>
        <v>0</v>
      </c>
      <c r="AT703" s="33">
        <f>IF(LEFT(E703,1)*1=3,$W$58,$V$58)</f>
        <v>0</v>
      </c>
      <c r="AU703" s="31">
        <f>IF(MID(E703,3,1)*1=1,$Y$58,$X$58)</f>
        <v>1</v>
      </c>
      <c r="AV703" s="2">
        <f>IF(MID(E703,3,1)*1=2,$AA$58,$Z$58)</f>
        <v>0</v>
      </c>
      <c r="AW703" s="33">
        <f>IF(MID(E703,3,1)*1=3,$AC$58,$AB$58)</f>
        <v>4</v>
      </c>
      <c r="AX703" s="31">
        <f>IF(MID(E703,5,1)*1=1,$AE$58,$AD$58)</f>
        <v>1.5</v>
      </c>
      <c r="AY703" s="33">
        <f>IF(MID(E703,5,1)*1=2,$AG$58,$AF$58)</f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customHeight="1">
      <c r="A704" s="2"/>
      <c r="B704" s="107">
        <v>226</v>
      </c>
      <c r="C704" s="31">
        <v>4</v>
      </c>
      <c r="D704" s="106" t="s">
        <v>10</v>
      </c>
      <c r="E704" s="2" t="s">
        <v>79</v>
      </c>
      <c r="F704" s="2"/>
      <c r="G704" s="2"/>
      <c r="H704" s="33"/>
      <c r="I704" s="173">
        <f>M704/AE704</f>
        <v>779.35523187820843</v>
      </c>
      <c r="J704" s="174">
        <f>AH704/AE704</f>
        <v>9.8985784137816282</v>
      </c>
      <c r="K704" s="189">
        <f>RANK(I704,$I$76:$I$999)</f>
        <v>629</v>
      </c>
      <c r="L704" s="190" t="e">
        <f>RANK(I704,$I$76:$I$460)</f>
        <v>#N/A</v>
      </c>
      <c r="M704" s="173">
        <f>SUM(N704:R704)</f>
        <v>12439.980923453993</v>
      </c>
      <c r="N704" s="174">
        <f>T704*(1+(IF(($AG704+IF($D$62=1,15,0)+IF($F704="백어택",8,0))&gt;100,100,($AG704+IF($D$62=1,15,0)+IF($F704="백어택",8,0)))/100)*((($AI704+AY704)/100-1)))</f>
        <v>2725.8573393948254</v>
      </c>
      <c r="O704" s="174">
        <f>U704*(1+(IF(($AG704+IF($D$62=1,IF(AS704=15,0,15),0)+$AS704+IF($F704="백어택",8,0))&gt;100,100,($AG704+IF($D$62=1,IF(AS704=15,0,15),0)+$AS704+IF($F704="백어택",8,0)))/100)*((($AI704+$AY704)/100-1)))</f>
        <v>3238.0411946863887</v>
      </c>
      <c r="P704" s="174">
        <f>V704*(1+(IF(($AG704+IF($D$62=1,IF(AT704=15,0,15),0)+$AS704+IF($F704="백어택",8,0))&gt;100,100,($AG704+IF($D$62=1,IF(AT704=15,0,15),0)+$AS704+IF($F704="백어택",8,0)))/100)*((($AI704+$AY704)/100-1)))</f>
        <v>3238.0411946863887</v>
      </c>
      <c r="Q704" s="174">
        <f>W704*(1+(IF(($AG704+IF($D$62=1,IF(AU704=15,0,15),0)+$AS704+IF($F704="백어택",8,0))&gt;100,100,($AG704+IF($D$62=1,IF(AU704=15,0,15),0)+$AS704+IF($F704="백어택",8,0)))/100)*((($AI704+$AY704)/100-1)))</f>
        <v>3238.0411946863887</v>
      </c>
      <c r="R704" s="175">
        <f>X704*(1+(IF($D$57+AS704&gt;100,100,$D$57+AS704)/100)*(AI704/100-1))</f>
        <v>0</v>
      </c>
      <c r="S704" s="173">
        <f>SUM(T704:X704)</f>
        <v>7469.243436967442</v>
      </c>
      <c r="T704" s="174">
        <f>AL704*AX704*IF(F704="백어택",1.2,1)/4</f>
        <v>1867.3108592418605</v>
      </c>
      <c r="U704" s="174">
        <f>T704</f>
        <v>1867.3108592418605</v>
      </c>
      <c r="V704" s="174">
        <f>U704</f>
        <v>1867.3108592418605</v>
      </c>
      <c r="W704" s="174">
        <f>V704</f>
        <v>1867.3108592418605</v>
      </c>
      <c r="X704" s="175">
        <f>AL704*IF(AU704=1,0,IF(AX704=1,AU704,0.324))</f>
        <v>0</v>
      </c>
      <c r="Y704" s="173">
        <f>SUM(Z704:AD704)</f>
        <v>21127.479578075796</v>
      </c>
      <c r="Z704" s="174">
        <f>T704*AI704/100</f>
        <v>5281.869894518949</v>
      </c>
      <c r="AA704" s="174">
        <f>Z704</f>
        <v>5281.869894518949</v>
      </c>
      <c r="AB704" s="174">
        <f>AA704</f>
        <v>5281.869894518949</v>
      </c>
      <c r="AC704" s="174">
        <f>AB704</f>
        <v>5281.869894518949</v>
      </c>
      <c r="AD704" s="175"/>
      <c r="AE704" s="173">
        <f>AO704*(1-$D$17/100)</f>
        <v>15.961888</v>
      </c>
      <c r="AF704" s="174">
        <f>AP704</f>
        <v>36</v>
      </c>
      <c r="AG704" s="174">
        <f>IF($D$57+AV704&gt;100,100,$D$57+AV704)</f>
        <v>25.143699999999999</v>
      </c>
      <c r="AH704" s="174">
        <f>AQ704</f>
        <v>158</v>
      </c>
      <c r="AI704" s="174">
        <f>$D$58+$D$19</f>
        <v>282.85969999999998</v>
      </c>
      <c r="AJ704" s="174">
        <f>10*AR704/(7-IF(AX704=1,0,3))</f>
        <v>1.4285714285714286</v>
      </c>
      <c r="AK704" s="174">
        <f>SUM(AL704:AN704)</f>
        <v>7469.243436967442</v>
      </c>
      <c r="AL704" s="174">
        <f>(VLOOKUP(C704,$B$36:$AG$39,13,FALSE)+VLOOKUP(C704,$B$40:$AG$43,13,FALSE)*$D$54)*$D$59/100</f>
        <v>7469.243436967442</v>
      </c>
      <c r="AM704" s="174"/>
      <c r="AN704" s="174"/>
      <c r="AO704" s="176">
        <v>16</v>
      </c>
      <c r="AP704" s="174">
        <v>36</v>
      </c>
      <c r="AQ704" s="175">
        <f>VLOOKUP(C704,$B$45:$AA$48,13,FALSE)</f>
        <v>158</v>
      </c>
      <c r="AR704" s="31">
        <f>IF(LEFT(E704,1)*1=1,$S$60,$R$60)</f>
        <v>1</v>
      </c>
      <c r="AS704" s="2">
        <f>IF(LEFT(E704,1)*1=2,$U$60,$T$60)</f>
        <v>15</v>
      </c>
      <c r="AT704" s="33">
        <f>IF(LEFT(E704,1)*1=3,$W$60,$V$60)</f>
        <v>0</v>
      </c>
      <c r="AU704" s="31">
        <f>IF(MID(E704,3,1)*1=1,$Y$60,$X$60)</f>
        <v>1</v>
      </c>
      <c r="AV704" s="2">
        <f>IF(MID(E704,3,1)*1=2,$AA$60,$Z$60)</f>
        <v>0</v>
      </c>
      <c r="AW704" s="33">
        <f>IF(MID(E704,3,1)*1=3,$AC$60,$AB$60)</f>
        <v>0</v>
      </c>
      <c r="AX704" s="31">
        <f>IF(MID(E704,5,1)*1=1,$AE$60,$AD$60)</f>
        <v>1</v>
      </c>
      <c r="AY704" s="33">
        <f>IF(MID(E704,5,1)*1=2,$AG$60,$AF$60)</f>
        <v>0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customHeight="1">
      <c r="A705" s="2"/>
      <c r="B705" s="107">
        <v>810</v>
      </c>
      <c r="C705" s="31">
        <v>4</v>
      </c>
      <c r="D705" s="111" t="s">
        <v>21</v>
      </c>
      <c r="E705" s="2" t="s">
        <v>67</v>
      </c>
      <c r="F705" s="2" t="s">
        <v>149</v>
      </c>
      <c r="G705" s="2"/>
      <c r="H705" s="33"/>
      <c r="I705" s="173">
        <f>M705/AE705</f>
        <v>777.44748214541517</v>
      </c>
      <c r="J705" s="174">
        <f>AH705/AE705</f>
        <v>9.0592364371242429</v>
      </c>
      <c r="K705" s="189">
        <f>RANK(I705,$I$76:$I$999)</f>
        <v>630</v>
      </c>
      <c r="L705" s="190">
        <f>RANK(I705,$I$461:$I$888)</f>
        <v>245</v>
      </c>
      <c r="M705" s="173">
        <f>SUM(N705:R705)</f>
        <v>21626.189675079979</v>
      </c>
      <c r="N705" s="174">
        <f>T705*(1+(IF((AG705+IF($D$62=1,15,0)+IF(F705="백어택",8,0))&gt;100,100,AG705+IF($D$62=1,15,0)+IF(F705="백어택",8,0))/100)*(AI705/100-1))</f>
        <v>21626.189675079979</v>
      </c>
      <c r="O705" s="174"/>
      <c r="P705" s="174"/>
      <c r="Q705" s="174"/>
      <c r="R705" s="175">
        <f>X705*(1+(IF((AG705+IF($D$62=1,15,0))&gt;100,100,AG705+IF($D$62=1,15,0))/100)*(AI705/100-1))</f>
        <v>0</v>
      </c>
      <c r="S705" s="173">
        <f>SUM(T705:X705)</f>
        <v>15658.074609557054</v>
      </c>
      <c r="T705" s="174">
        <f>AL705*AW705*AX705*AY705*IF(F705="백어택",1.2,1)</f>
        <v>15658.074609557054</v>
      </c>
      <c r="U705" s="174"/>
      <c r="V705" s="174"/>
      <c r="W705" s="174"/>
      <c r="X705" s="175">
        <f>AL705*AS705+IF(AX705=1,AL705*AU705,AL705*AU705*2)</f>
        <v>0</v>
      </c>
      <c r="Y705" s="173">
        <f>SUM(Z705:AD705)</f>
        <v>33664.86041054767</v>
      </c>
      <c r="Z705" s="174">
        <f>T705*$D$58/100</f>
        <v>33664.86041054767</v>
      </c>
      <c r="AA705" s="174"/>
      <c r="AB705" s="174"/>
      <c r="AC705" s="174"/>
      <c r="AD705" s="175">
        <f>X705*$D$58/100</f>
        <v>0</v>
      </c>
      <c r="AE705" s="173">
        <f>AO705*(1-$D$20/100)*(1-$D$17/100)-AR705</f>
        <v>27.816913903176005</v>
      </c>
      <c r="AF705" s="174">
        <f>AP705</f>
        <v>36</v>
      </c>
      <c r="AG705" s="174">
        <f>IF($D$57&gt;100,100,$D$57)</f>
        <v>25.143699999999999</v>
      </c>
      <c r="AH705" s="174">
        <f>AQ705</f>
        <v>252</v>
      </c>
      <c r="AI705" s="174">
        <f>$D$58</f>
        <v>215</v>
      </c>
      <c r="AJ705" s="174">
        <f>10/6</f>
        <v>1.6666666666666667</v>
      </c>
      <c r="AK705" s="174">
        <f>SUM(AL705:AN705)</f>
        <v>13048.395507964213</v>
      </c>
      <c r="AL705" s="174">
        <f>(VLOOKUP(C705,$B$36:$AG$39,31,FALSE)+VLOOKUP(C705,$B$40:$AG$43,31,FALSE)*$D$54)*$D$59/100</f>
        <v>13048.395507964213</v>
      </c>
      <c r="AM705" s="174"/>
      <c r="AN705" s="174"/>
      <c r="AO705" s="176">
        <v>36</v>
      </c>
      <c r="AP705" s="174">
        <v>36</v>
      </c>
      <c r="AQ705" s="175">
        <f>VLOOKUP(C705,$B$45:$AG$48,31,FALSE)</f>
        <v>252</v>
      </c>
      <c r="AR705" s="31">
        <f>IF(LEFT(E705,1)*1=1,$S$71,$R$71)</f>
        <v>0</v>
      </c>
      <c r="AS705" s="2">
        <f>IF(LEFT(E705,1)*1=2,$U$71,$T$71)</f>
        <v>0</v>
      </c>
      <c r="AT705" s="33">
        <f>IF(LEFT(E705,1)*1=3,$W$71,$V$71)</f>
        <v>0</v>
      </c>
      <c r="AU705" s="31">
        <f>IF(MID(E705,3,1)*1=1,$Y$71,$X$71)</f>
        <v>0</v>
      </c>
      <c r="AV705" s="2">
        <f>IF(MID(E705,3,1)*1=2,$AA$71,$Z$71)</f>
        <v>0</v>
      </c>
      <c r="AW705" s="33">
        <f>IF(MID(E705,3,1)*1=3,$AC$71,$AB$71)</f>
        <v>1</v>
      </c>
      <c r="AX705" s="31">
        <f>IF(MID(E705,5,1)*1=1,$AE$71,$AD$71)</f>
        <v>1</v>
      </c>
      <c r="AY705" s="33">
        <f>IF(MID(E705,5,1)*1=2,$AG$71,$AF$71)</f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customHeight="1">
      <c r="A706" s="2"/>
      <c r="B706" s="107">
        <v>135</v>
      </c>
      <c r="C706" s="31">
        <v>10</v>
      </c>
      <c r="D706" s="106" t="s">
        <v>7</v>
      </c>
      <c r="E706" s="2" t="s">
        <v>144</v>
      </c>
      <c r="F706" s="2"/>
      <c r="G706" s="2"/>
      <c r="H706" s="33"/>
      <c r="I706" s="173">
        <f>M706/AE706</f>
        <v>776.66326176248435</v>
      </c>
      <c r="J706" s="174">
        <f>AH706/AE706</f>
        <v>32.967417276842326</v>
      </c>
      <c r="K706" s="189">
        <f>RANK(I706,$I$76:$I$999)</f>
        <v>631</v>
      </c>
      <c r="L706" s="190" t="e">
        <f>RANK(I706,$I$76:$I$460)</f>
        <v>#N/A</v>
      </c>
      <c r="M706" s="173">
        <f>N706+R706/2</f>
        <v>6973.3192488566956</v>
      </c>
      <c r="N706" s="174">
        <f>T706*(1+(IF((AG706+IF($D$62=1,15,0)+AV706+IF(F706="백어택",8,0))&gt;100,100,(AG706+IF($D$62=1,15,0)+AV706+IF(F706="백어택",8,0)))/100)*((AI706/100-1)))</f>
        <v>6973.3192488566956</v>
      </c>
      <c r="O706" s="174"/>
      <c r="P706" s="174"/>
      <c r="Q706" s="174"/>
      <c r="R706" s="175">
        <f>X706*(1+(IF(AG706+IF($D$62=1,15,0)&gt;100,100,AG706+IF($D$62=1,15,0)))/100*(AI706/100-1))</f>
        <v>0</v>
      </c>
      <c r="S706" s="173">
        <f>SUM(T706:X706)</f>
        <v>4776.9758784373162</v>
      </c>
      <c r="T706" s="174">
        <f>AL706*AX706</f>
        <v>4776.9758784373162</v>
      </c>
      <c r="U706" s="174"/>
      <c r="V706" s="174"/>
      <c r="W706" s="174"/>
      <c r="X706" s="175">
        <f>AS706*AL706</f>
        <v>0</v>
      </c>
      <c r="Y706" s="173">
        <f>SUM(Z706:AD706)</f>
        <v>10270.498138640229</v>
      </c>
      <c r="Z706" s="174">
        <f>T706*$D$58/100</f>
        <v>10270.498138640229</v>
      </c>
      <c r="AA706" s="174"/>
      <c r="AB706" s="174"/>
      <c r="AC706" s="174"/>
      <c r="AD706" s="175">
        <f>X706*$D$58/100</f>
        <v>0</v>
      </c>
      <c r="AE706" s="173">
        <f>AO706*(1-$D$17/100)-AY706</f>
        <v>8.9785620000000002</v>
      </c>
      <c r="AF706" s="174">
        <f>AP706</f>
        <v>36</v>
      </c>
      <c r="AG706" s="174">
        <f>IF($D$57&gt;100,100,$D$57)</f>
        <v>25.143699999999999</v>
      </c>
      <c r="AH706" s="174">
        <f>AQ706*AR706</f>
        <v>296</v>
      </c>
      <c r="AI706" s="174">
        <f>$D$58+$D$19</f>
        <v>282.85969999999998</v>
      </c>
      <c r="AJ706" s="174">
        <f>10*AX706*AU706/9</f>
        <v>2.2222222222222223</v>
      </c>
      <c r="AK706" s="174">
        <f>SUM(AL706:AN706)</f>
        <v>2388.4879392186581</v>
      </c>
      <c r="AL706" s="174">
        <f>(VLOOKUP(C706,$B$36:$AG$39,8,FALSE)+VLOOKUP(C706,$B$40:$AG$43,8,FALSE)*$D$54)*$D$59/100</f>
        <v>2388.4879392186581</v>
      </c>
      <c r="AM706" s="174"/>
      <c r="AN706" s="174"/>
      <c r="AO706" s="176">
        <v>9</v>
      </c>
      <c r="AP706" s="174">
        <v>36</v>
      </c>
      <c r="AQ706" s="175">
        <f>VLOOKUP(C706,$B$45:$AA$48,8,FALSE)</f>
        <v>296</v>
      </c>
      <c r="AR706" s="31">
        <f>IF(LEFT(E706,1)*1=1,$S$57,$R$57)</f>
        <v>1</v>
      </c>
      <c r="AS706" s="2">
        <f>IF(LEFT(E706,1)*1=2,$U$57,$T$57)</f>
        <v>0</v>
      </c>
      <c r="AT706" s="33">
        <f>IF(LEFT(E706,1)*1=3,$W$57,$V$57)</f>
        <v>0</v>
      </c>
      <c r="AU706" s="31">
        <f>IF(MID(E706,3,1)*1=1,$Y$57,$X$57)</f>
        <v>1</v>
      </c>
      <c r="AV706" s="2">
        <f>IF(MID(E706,3,1)*1=2,$AA$57,$Z$57)</f>
        <v>0</v>
      </c>
      <c r="AW706" s="33">
        <f>IF(MID(E706,3,1)*1=3,$AC$57,$AB$57)</f>
        <v>0</v>
      </c>
      <c r="AX706" s="31">
        <f>IF(MID(E706,5,1)*1=1,$AE$57,$AD$57)</f>
        <v>2</v>
      </c>
      <c r="AY706" s="33">
        <f>IF(MID(E706,5,1)*1=2,$AG$57,$AF$57)</f>
        <v>0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customHeight="1">
      <c r="A707" s="2"/>
      <c r="B707" s="107">
        <v>136</v>
      </c>
      <c r="C707" s="31">
        <v>10</v>
      </c>
      <c r="D707" s="106" t="s">
        <v>7</v>
      </c>
      <c r="E707" s="2" t="s">
        <v>138</v>
      </c>
      <c r="F707" s="2"/>
      <c r="G707" s="2"/>
      <c r="H707" s="33"/>
      <c r="I707" s="173">
        <f>M707/AE707</f>
        <v>776.66326176248435</v>
      </c>
      <c r="J707" s="174">
        <f>AH707/AE707</f>
        <v>32.967417276842326</v>
      </c>
      <c r="K707" s="189">
        <f>RANK(I707,$I$76:$I$999)</f>
        <v>631</v>
      </c>
      <c r="L707" s="190" t="e">
        <f>RANK(I707,$I$76:$I$460)</f>
        <v>#N/A</v>
      </c>
      <c r="M707" s="173">
        <f>N707+R707/2</f>
        <v>6973.3192488566956</v>
      </c>
      <c r="N707" s="174">
        <f>T707*(1+(IF((AG707+IF($D$62=1,15,0)+AV707+IF(F707="백어택",8,0))&gt;100,100,(AG707+IF($D$62=1,15,0)+AV707+IF(F707="백어택",8,0)))/100)*((AI707/100-1)))</f>
        <v>6973.3192488566956</v>
      </c>
      <c r="O707" s="174"/>
      <c r="P707" s="174"/>
      <c r="Q707" s="174"/>
      <c r="R707" s="175">
        <f>X707*(1+(IF(AG707+IF($D$62=1,15,0)&gt;100,100,AG707+IF($D$62=1,15,0)))/100*(AI707/100-1))</f>
        <v>0</v>
      </c>
      <c r="S707" s="173">
        <f>SUM(T707:X707)</f>
        <v>4776.9758784373162</v>
      </c>
      <c r="T707" s="174">
        <f>AL707*AX707</f>
        <v>4776.9758784373162</v>
      </c>
      <c r="U707" s="174"/>
      <c r="V707" s="174"/>
      <c r="W707" s="174"/>
      <c r="X707" s="175">
        <f>AS707*AL707</f>
        <v>0</v>
      </c>
      <c r="Y707" s="173">
        <f>SUM(Z707:AD707)</f>
        <v>10270.498138640229</v>
      </c>
      <c r="Z707" s="174">
        <f>T707*$D$58/100</f>
        <v>10270.498138640229</v>
      </c>
      <c r="AA707" s="174"/>
      <c r="AB707" s="174"/>
      <c r="AC707" s="174"/>
      <c r="AD707" s="175">
        <f>X707*$D$58/100</f>
        <v>0</v>
      </c>
      <c r="AE707" s="173">
        <f>AO707*(1-$D$17/100)-AY707</f>
        <v>8.9785620000000002</v>
      </c>
      <c r="AF707" s="174">
        <f>AP707</f>
        <v>36</v>
      </c>
      <c r="AG707" s="174">
        <f>IF($D$57&gt;100,100,$D$57)</f>
        <v>25.143699999999999</v>
      </c>
      <c r="AH707" s="174">
        <f>AQ707*AR707</f>
        <v>296</v>
      </c>
      <c r="AI707" s="174">
        <f>$D$58+$D$19</f>
        <v>282.85969999999998</v>
      </c>
      <c r="AJ707" s="174">
        <f>10*AX707*AU707/9</f>
        <v>1.7777777777777777</v>
      </c>
      <c r="AK707" s="174">
        <f>SUM(AL707:AN707)</f>
        <v>2388.4879392186581</v>
      </c>
      <c r="AL707" s="174">
        <f>(VLOOKUP(C707,$B$36:$AG$39,8,FALSE)+VLOOKUP(C707,$B$40:$AG$43,8,FALSE)*$D$54)*$D$59/100</f>
        <v>2388.4879392186581</v>
      </c>
      <c r="AM707" s="174"/>
      <c r="AN707" s="174"/>
      <c r="AO707" s="176">
        <v>9</v>
      </c>
      <c r="AP707" s="174">
        <v>36</v>
      </c>
      <c r="AQ707" s="175">
        <f>VLOOKUP(C707,$B$45:$AA$48,8,FALSE)</f>
        <v>296</v>
      </c>
      <c r="AR707" s="31">
        <f>IF(LEFT(E707,1)*1=1,$S$57,$R$57)</f>
        <v>1</v>
      </c>
      <c r="AS707" s="2">
        <f>IF(LEFT(E707,1)*1=2,$U$57,$T$57)</f>
        <v>0</v>
      </c>
      <c r="AT707" s="33">
        <f>IF(LEFT(E707,1)*1=3,$W$57,$V$57)</f>
        <v>0</v>
      </c>
      <c r="AU707" s="31">
        <f>IF(MID(E707,3,1)*1=1,$Y$57,$X$57)</f>
        <v>0.8</v>
      </c>
      <c r="AV707" s="2">
        <f>IF(MID(E707,3,1)*1=2,$AA$57,$Z$57)</f>
        <v>0</v>
      </c>
      <c r="AW707" s="33">
        <f>IF(MID(E707,3,1)*1=3,$AC$57,$AB$57)</f>
        <v>0</v>
      </c>
      <c r="AX707" s="31">
        <f>IF(MID(E707,5,1)*1=1,$AE$57,$AD$57)</f>
        <v>2</v>
      </c>
      <c r="AY707" s="33">
        <f>IF(MID(E707,5,1)*1=2,$AG$57,$AF$57)</f>
        <v>0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customHeight="1">
      <c r="A708" s="2"/>
      <c r="B708" s="107">
        <v>138</v>
      </c>
      <c r="C708" s="31">
        <v>10</v>
      </c>
      <c r="D708" s="106" t="s">
        <v>7</v>
      </c>
      <c r="E708" s="2" t="s">
        <v>150</v>
      </c>
      <c r="F708" s="2"/>
      <c r="G708" s="2"/>
      <c r="H708" s="33"/>
      <c r="I708" s="173">
        <f>M708/AE708</f>
        <v>776.66326176248435</v>
      </c>
      <c r="J708" s="174">
        <f>AH708/AE708</f>
        <v>16.483708638421163</v>
      </c>
      <c r="K708" s="189">
        <f>RANK(I708,$I$76:$I$999)</f>
        <v>631</v>
      </c>
      <c r="L708" s="190" t="e">
        <f>RANK(I708,$I$76:$I$460)</f>
        <v>#N/A</v>
      </c>
      <c r="M708" s="173">
        <f>N708+R708/2</f>
        <v>6973.3192488566956</v>
      </c>
      <c r="N708" s="174">
        <f>T708*(1+(IF((AG708+IF($D$62=1,15,0)+AV708+IF(F708="백어택",8,0))&gt;100,100,(AG708+IF($D$62=1,15,0)+AV708+IF(F708="백어택",8,0)))/100)*((AI708/100-1)))</f>
        <v>6973.3192488566956</v>
      </c>
      <c r="O708" s="174"/>
      <c r="P708" s="174"/>
      <c r="Q708" s="174"/>
      <c r="R708" s="175">
        <f>X708*(1+(IF(AG708+IF($D$62=1,15,0)&gt;100,100,AG708+IF($D$62=1,15,0)))/100*(AI708/100-1))</f>
        <v>0</v>
      </c>
      <c r="S708" s="173">
        <f>SUM(T708:X708)</f>
        <v>4776.9758784373162</v>
      </c>
      <c r="T708" s="174">
        <f>AL708*AX708</f>
        <v>4776.9758784373162</v>
      </c>
      <c r="U708" s="174"/>
      <c r="V708" s="174"/>
      <c r="W708" s="174"/>
      <c r="X708" s="175">
        <f>AS708*AL708</f>
        <v>0</v>
      </c>
      <c r="Y708" s="173">
        <f>SUM(Z708:AD708)</f>
        <v>10270.498138640229</v>
      </c>
      <c r="Z708" s="174">
        <f>T708*$D$58/100</f>
        <v>10270.498138640229</v>
      </c>
      <c r="AA708" s="174"/>
      <c r="AB708" s="174"/>
      <c r="AC708" s="174"/>
      <c r="AD708" s="175">
        <f>X708*$D$58/100</f>
        <v>0</v>
      </c>
      <c r="AE708" s="173">
        <f>AO708*(1-$D$17/100)-AY708</f>
        <v>8.9785620000000002</v>
      </c>
      <c r="AF708" s="174">
        <f>AP708</f>
        <v>36</v>
      </c>
      <c r="AG708" s="174">
        <f>IF($D$57&gt;100,100,$D$57)</f>
        <v>25.143699999999999</v>
      </c>
      <c r="AH708" s="174">
        <f>AQ708*AR708</f>
        <v>148</v>
      </c>
      <c r="AI708" s="174">
        <f>$D$58+$D$19</f>
        <v>282.85969999999998</v>
      </c>
      <c r="AJ708" s="174">
        <f>10*AX708*AU708/9</f>
        <v>2.2222222222222223</v>
      </c>
      <c r="AK708" s="174">
        <f>SUM(AL708:AN708)</f>
        <v>2388.4879392186581</v>
      </c>
      <c r="AL708" s="174">
        <f>(VLOOKUP(C708,$B$36:$AG$39,8,FALSE)+VLOOKUP(C708,$B$40:$AG$43,8,FALSE)*$D$54)*$D$59/100</f>
        <v>2388.4879392186581</v>
      </c>
      <c r="AM708" s="174"/>
      <c r="AN708" s="174"/>
      <c r="AO708" s="176">
        <v>9</v>
      </c>
      <c r="AP708" s="174">
        <v>36</v>
      </c>
      <c r="AQ708" s="175">
        <f>VLOOKUP(C708,$B$45:$AA$48,8,FALSE)</f>
        <v>296</v>
      </c>
      <c r="AR708" s="31">
        <f>IF(LEFT(E708,1)*1=1,$S$57,$R$57)</f>
        <v>0.5</v>
      </c>
      <c r="AS708" s="2">
        <f>IF(LEFT(E708,1)*1=2,$U$57,$T$57)</f>
        <v>0</v>
      </c>
      <c r="AT708" s="33">
        <f>IF(LEFT(E708,1)*1=3,$W$57,$V$57)</f>
        <v>0</v>
      </c>
      <c r="AU708" s="31">
        <f>IF(MID(E708,3,1)*1=1,$Y$57,$X$57)</f>
        <v>1</v>
      </c>
      <c r="AV708" s="2">
        <f>IF(MID(E708,3,1)*1=2,$AA$57,$Z$57)</f>
        <v>0</v>
      </c>
      <c r="AW708" s="33">
        <f>IF(MID(E708,3,1)*1=3,$AC$57,$AB$57)</f>
        <v>0</v>
      </c>
      <c r="AX708" s="31">
        <f>IF(MID(E708,5,1)*1=1,$AE$57,$AD$57)</f>
        <v>2</v>
      </c>
      <c r="AY708" s="33">
        <f>IF(MID(E708,5,1)*1=2,$AG$57,$AF$57)</f>
        <v>0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customHeight="1">
      <c r="A709" s="2"/>
      <c r="B709" s="107">
        <v>139</v>
      </c>
      <c r="C709" s="31">
        <v>10</v>
      </c>
      <c r="D709" s="106" t="s">
        <v>7</v>
      </c>
      <c r="E709" s="2" t="s">
        <v>164</v>
      </c>
      <c r="F709" s="2"/>
      <c r="G709" s="2"/>
      <c r="H709" s="33"/>
      <c r="I709" s="173">
        <f>M709/AE709</f>
        <v>776.66326176248435</v>
      </c>
      <c r="J709" s="174">
        <f>AH709/AE709</f>
        <v>16.483708638421163</v>
      </c>
      <c r="K709" s="189">
        <f>RANK(I709,$I$76:$I$999)</f>
        <v>631</v>
      </c>
      <c r="L709" s="190" t="e">
        <f>RANK(I709,$I$76:$I$460)</f>
        <v>#N/A</v>
      </c>
      <c r="M709" s="173">
        <f>N709+R709/2</f>
        <v>6973.3192488566956</v>
      </c>
      <c r="N709" s="174">
        <f>T709*(1+(IF((AG709+IF($D$62=1,15,0)+AV709+IF(F709="백어택",8,0))&gt;100,100,(AG709+IF($D$62=1,15,0)+AV709+IF(F709="백어택",8,0)))/100)*((AI709/100-1)))</f>
        <v>6973.3192488566956</v>
      </c>
      <c r="O709" s="174"/>
      <c r="P709" s="174"/>
      <c r="Q709" s="174"/>
      <c r="R709" s="175">
        <f>X709*(1+(IF(AG709+IF($D$62=1,15,0)&gt;100,100,AG709+IF($D$62=1,15,0)))/100*(AI709/100-1))</f>
        <v>0</v>
      </c>
      <c r="S709" s="173">
        <f>SUM(T709:X709)</f>
        <v>4776.9758784373162</v>
      </c>
      <c r="T709" s="174">
        <f>AL709*AX709</f>
        <v>4776.9758784373162</v>
      </c>
      <c r="U709" s="174"/>
      <c r="V709" s="174"/>
      <c r="W709" s="174"/>
      <c r="X709" s="175">
        <f>AS709*AL709</f>
        <v>0</v>
      </c>
      <c r="Y709" s="173">
        <f>SUM(Z709:AD709)</f>
        <v>10270.498138640229</v>
      </c>
      <c r="Z709" s="174">
        <f>T709*$D$58/100</f>
        <v>10270.498138640229</v>
      </c>
      <c r="AA709" s="174"/>
      <c r="AB709" s="174"/>
      <c r="AC709" s="174"/>
      <c r="AD709" s="175">
        <f>X709*$D$58/100</f>
        <v>0</v>
      </c>
      <c r="AE709" s="173">
        <f>AO709*(1-$D$17/100)-AY709</f>
        <v>8.9785620000000002</v>
      </c>
      <c r="AF709" s="174">
        <f>AP709</f>
        <v>36</v>
      </c>
      <c r="AG709" s="174">
        <f>IF($D$57&gt;100,100,$D$57)</f>
        <v>25.143699999999999</v>
      </c>
      <c r="AH709" s="174">
        <f>AQ709*AR709</f>
        <v>148</v>
      </c>
      <c r="AI709" s="174">
        <f>$D$58+$D$19</f>
        <v>282.85969999999998</v>
      </c>
      <c r="AJ709" s="174">
        <f>10*AX709*AU709/9</f>
        <v>1.7777777777777777</v>
      </c>
      <c r="AK709" s="174">
        <f>SUM(AL709:AN709)</f>
        <v>2388.4879392186581</v>
      </c>
      <c r="AL709" s="174">
        <f>(VLOOKUP(C709,$B$36:$AG$39,8,FALSE)+VLOOKUP(C709,$B$40:$AG$43,8,FALSE)*$D$54)*$D$59/100</f>
        <v>2388.4879392186581</v>
      </c>
      <c r="AM709" s="174"/>
      <c r="AN709" s="174"/>
      <c r="AO709" s="176">
        <v>9</v>
      </c>
      <c r="AP709" s="174">
        <v>36</v>
      </c>
      <c r="AQ709" s="175">
        <f>VLOOKUP(C709,$B$45:$AA$48,8,FALSE)</f>
        <v>296</v>
      </c>
      <c r="AR709" s="31">
        <f>IF(LEFT(E709,1)*1=1,$S$57,$R$57)</f>
        <v>0.5</v>
      </c>
      <c r="AS709" s="2">
        <f>IF(LEFT(E709,1)*1=2,$U$57,$T$57)</f>
        <v>0</v>
      </c>
      <c r="AT709" s="33">
        <f>IF(LEFT(E709,1)*1=3,$W$57,$V$57)</f>
        <v>0</v>
      </c>
      <c r="AU709" s="31">
        <f>IF(MID(E709,3,1)*1=1,$Y$57,$X$57)</f>
        <v>0.8</v>
      </c>
      <c r="AV709" s="2">
        <f>IF(MID(E709,3,1)*1=2,$AA$57,$Z$57)</f>
        <v>0</v>
      </c>
      <c r="AW709" s="33">
        <f>IF(MID(E709,3,1)*1=3,$AC$57,$AB$57)</f>
        <v>0</v>
      </c>
      <c r="AX709" s="31">
        <f>IF(MID(E709,5,1)*1=1,$AE$57,$AD$57)</f>
        <v>2</v>
      </c>
      <c r="AY709" s="33">
        <f>IF(MID(E709,5,1)*1=2,$AG$57,$AF$57)</f>
        <v>0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customHeight="1">
      <c r="A710" s="2"/>
      <c r="B710" s="107">
        <v>398</v>
      </c>
      <c r="C710" s="31">
        <v>7</v>
      </c>
      <c r="D710" s="111" t="s">
        <v>8</v>
      </c>
      <c r="E710" s="2" t="s">
        <v>67</v>
      </c>
      <c r="F710" s="2"/>
      <c r="G710" s="2"/>
      <c r="H710" s="33" t="s">
        <v>81</v>
      </c>
      <c r="I710" s="173">
        <f>M710/AE710</f>
        <v>775.78530522373262</v>
      </c>
      <c r="J710" s="174">
        <f>AH710/AE710</f>
        <v>19.57442158735774</v>
      </c>
      <c r="K710" s="189">
        <f>RANK(I710,$I$76:$I$999)</f>
        <v>635</v>
      </c>
      <c r="L710" s="190">
        <f>RANK(I710,$I$461:$I$888)</f>
        <v>250</v>
      </c>
      <c r="M710" s="173">
        <f>SUM(N710:R710)</f>
        <v>14386.635361838456</v>
      </c>
      <c r="N710" s="174">
        <f>T710*(1+(IF((AG710+IF($D$62=1,15,0)+IF(F710="백어택",8,0))&gt;100,100,AG710+IF($D$62=1,15,0)+IF(F710="백어택",8,0))/100)*($D$58/100-1))</f>
        <v>6328.5236320879167</v>
      </c>
      <c r="O710" s="174">
        <f>U710*(1+((IF(AG710+IF($D$62=1,15,0)+IF(F710="백어택",8,0)&gt;100,100,AG710+IF($D$62=1,15,0)+IF(F710="백어택",8,0))/100)*(AI710/100-1)))</f>
        <v>8058.1117297505389</v>
      </c>
      <c r="P710" s="174">
        <f>V710*(1+(IF(AG710+IF($D$62=1,15,0)+IF(F710="백어택",8,0)&gt;100,100,AG710+IF($D$62=1,15,0)+IF(F710="백어택",8,0))/100)*(AI710/100-1))</f>
        <v>0</v>
      </c>
      <c r="Q710" s="174"/>
      <c r="R710" s="175"/>
      <c r="S710" s="173">
        <f>SUM(T710:X710)</f>
        <v>11159.761784467213</v>
      </c>
      <c r="T710" s="174">
        <f>AL710*IF(H710="근접",AR710,1)*AU710*AY710*IF(F710="백어택",1.2,1)</f>
        <v>4909.0572190916564</v>
      </c>
      <c r="U710" s="174">
        <f>AM710*IF(H710="근접",AR710,1)*AU710*AY710*IF(F710="백어택",1.2,1)</f>
        <v>6250.7045653755558</v>
      </c>
      <c r="V710" s="174">
        <f>IF(AX710=1,0,AM710*IF(H710="근접",AR710,1)*AU710*AY710)*IF(F710="백어택",1.2,1)</f>
        <v>0</v>
      </c>
      <c r="W710" s="174"/>
      <c r="X710" s="175"/>
      <c r="Y710" s="173">
        <f>SUM(Z710:AD710)</f>
        <v>23993.487836604509</v>
      </c>
      <c r="Z710" s="174">
        <f>T710*$D$58/100</f>
        <v>10554.473021047063</v>
      </c>
      <c r="AA710" s="174">
        <f>U710*AI710/100</f>
        <v>13439.014815557446</v>
      </c>
      <c r="AB710" s="174">
        <f>V710*AI710/100</f>
        <v>0</v>
      </c>
      <c r="AC710" s="174"/>
      <c r="AD710" s="175"/>
      <c r="AE710" s="173">
        <f>AO710*(1-$D$20/100)*(1-$D$17/100)-AW710</f>
        <v>18.544609268784001</v>
      </c>
      <c r="AF710" s="174">
        <f>AP710</f>
        <v>36</v>
      </c>
      <c r="AG710" s="174">
        <f>IF($D$57&gt;100,100,$D$57)</f>
        <v>25.143699999999999</v>
      </c>
      <c r="AH710" s="174">
        <f>IF(AX710=1,AQ710,AQ710*1.4)</f>
        <v>363</v>
      </c>
      <c r="AI710" s="174">
        <f>$D$58</f>
        <v>215</v>
      </c>
      <c r="AJ710" s="174">
        <f>10/6/AX710</f>
        <v>1.6666666666666667</v>
      </c>
      <c r="AK710" s="174">
        <f>SUM(AL710:AN710)</f>
        <v>11159.761784467213</v>
      </c>
      <c r="AL710" s="174">
        <f>(IF(H710="근접",$D$61*(VLOOKUP(C710,$B$36:$AG$39,9,FALSE)+VLOOKUP(C710,$B$40:$AG$43,9,FALSE)*$D$54),$D$60*(VLOOKUP(C710,$B$36:$AG$39,9,FALSE)+VLOOKUP(C710,$B$40:$AG$43,9,FALSE)*$D$54)))*$D$59/100</f>
        <v>4909.0572190916564</v>
      </c>
      <c r="AM710" s="174">
        <f>(IF(H710="근접",$D$61*(VLOOKUP(C710,$B$36:$AG$39,10,FALSE)+VLOOKUP(C710,$B$40:$AG$43,10,FALSE)*$D$54),$D$60*(VLOOKUP(C710,$B$36:$AG$39,10,FALSE)+VLOOKUP(C710,$B$40:$AG$43,10,FALSE)*$D$54)))*$D$59/100</f>
        <v>6250.7045653755558</v>
      </c>
      <c r="AN710" s="174"/>
      <c r="AO710" s="176">
        <v>24</v>
      </c>
      <c r="AP710" s="174">
        <v>36</v>
      </c>
      <c r="AQ710" s="175">
        <f>VLOOKUP(C710,$B$45:$AA$48,9,FALSE)</f>
        <v>363</v>
      </c>
      <c r="AR710" s="31">
        <f>IF(LEFT(E710,1)*1=1,$S$58,$R$58)</f>
        <v>1</v>
      </c>
      <c r="AS710" s="2">
        <f>IF(LEFT(E710,1)*1=2,$U$58,$T$58)</f>
        <v>0</v>
      </c>
      <c r="AT710" s="33">
        <f>IF(LEFT(E710,1)*1=3,$W$58,$V$58)</f>
        <v>0</v>
      </c>
      <c r="AU710" s="31">
        <f>IF(MID(E710,3,1)*1=1,$Y$58,$X$58)</f>
        <v>1</v>
      </c>
      <c r="AV710" s="2">
        <f>IF(MID(E710,3,1)*1=2,$AA$58,$Z$58)</f>
        <v>0</v>
      </c>
      <c r="AW710" s="33">
        <f>IF(MID(E710,3,1)*1=3,$AC$58,$AB$58)</f>
        <v>0</v>
      </c>
      <c r="AX710" s="31">
        <f>IF(MID(E710,5,1)*1=1,$AE$58,$AD$58)</f>
        <v>1</v>
      </c>
      <c r="AY710" s="33">
        <f>IF(MID(E710,5,1)*1=2,$AG$58,$AF$58)</f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customHeight="1">
      <c r="A711" s="2"/>
      <c r="B711" s="107">
        <v>253</v>
      </c>
      <c r="C711" s="31">
        <v>10</v>
      </c>
      <c r="D711" s="106" t="s">
        <v>16</v>
      </c>
      <c r="E711" s="2" t="s">
        <v>146</v>
      </c>
      <c r="F711" s="2" t="s">
        <v>149</v>
      </c>
      <c r="G711" s="2"/>
      <c r="H711" s="33">
        <f>AX711*2</f>
        <v>3</v>
      </c>
      <c r="I711" s="173">
        <f>M711/AE711</f>
        <v>774.08426285269934</v>
      </c>
      <c r="J711" s="174">
        <f>AH711/AE711</f>
        <v>39.260184425969328</v>
      </c>
      <c r="K711" s="189">
        <f>RANK(I711,$I$76:$I$999)</f>
        <v>636</v>
      </c>
      <c r="L711" s="190" t="e">
        <f>RANK(I711,$I$76:$I$460)</f>
        <v>#N/A</v>
      </c>
      <c r="M711" s="173">
        <f>SUM(N711:R711)</f>
        <v>4633.4423648315051</v>
      </c>
      <c r="N711" s="174">
        <f>T711*(1+(IF((AG711+IF($D$62=1,15,0)+IF(F711="백어택",8,0))&gt;100,100,(AG711+IF($D$62=1,15,0)+IF(F711="백어택",8,0)))/100)*((AI711/100-1)))</f>
        <v>4633.4423648315051</v>
      </c>
      <c r="O711" s="174"/>
      <c r="P711" s="174"/>
      <c r="Q711" s="174"/>
      <c r="R711" s="175"/>
      <c r="S711" s="173">
        <f>SUM(T711:X711)*H711</f>
        <v>7392.3980365643765</v>
      </c>
      <c r="T711" s="174">
        <f>AL711*AU711*AX711*IF(F711="백어택",1.2,1)</f>
        <v>2464.1326788547922</v>
      </c>
      <c r="U711" s="174"/>
      <c r="V711" s="174"/>
      <c r="W711" s="174"/>
      <c r="X711" s="175"/>
      <c r="Y711" s="173">
        <f>SUM(Z711:AD711)</f>
        <v>5297.885259537803</v>
      </c>
      <c r="Z711" s="174">
        <f>T711*$D$58/100</f>
        <v>5297.885259537803</v>
      </c>
      <c r="AA711" s="174"/>
      <c r="AB711" s="174"/>
      <c r="AC711" s="174"/>
      <c r="AD711" s="175"/>
      <c r="AE711" s="173">
        <f>AO711*(1-$D$17/100)</f>
        <v>5.9857079999999998</v>
      </c>
      <c r="AF711" s="174">
        <f>AP711</f>
        <v>36</v>
      </c>
      <c r="AG711" s="174">
        <f>IF($D$57+AT711&gt;100,100,$D$57+AT711)</f>
        <v>40.143699999999995</v>
      </c>
      <c r="AH711" s="174">
        <f>AQ711*AR711</f>
        <v>235</v>
      </c>
      <c r="AI711" s="174">
        <f>$D$58+$D$19</f>
        <v>282.85969999999998</v>
      </c>
      <c r="AJ711" s="174">
        <f>10*AS711/IF(AX711=1,5,3.5)</f>
        <v>2.8571428571428572</v>
      </c>
      <c r="AK711" s="174">
        <f>SUM(AL711:AN711)</f>
        <v>1368.9625993637735</v>
      </c>
      <c r="AL711" s="174">
        <f>((VLOOKUP(C711,$B$36:$AG$39,23,FALSE)+VLOOKUP(C711,$B$40:$AG$43,23,FALSE)*$D$54))*$D$59/100</f>
        <v>1368.9625993637735</v>
      </c>
      <c r="AM711" s="174"/>
      <c r="AN711" s="174"/>
      <c r="AO711" s="176">
        <v>6</v>
      </c>
      <c r="AP711" s="174">
        <v>36</v>
      </c>
      <c r="AQ711" s="175">
        <f>VLOOKUP(C711,$B$45:$AA$48,23,FALSE)</f>
        <v>235</v>
      </c>
      <c r="AR711" s="31">
        <f>IF(LEFT(E711,1)*1=1,$S$66,$R$66)</f>
        <v>1</v>
      </c>
      <c r="AS711" s="2">
        <f>IF(LEFT(E711,1)*1=2,$U$66,$T$66)</f>
        <v>1</v>
      </c>
      <c r="AT711" s="33">
        <f>IF(LEFT(E711,1)*1=3,$W$66,$V$66)</f>
        <v>15</v>
      </c>
      <c r="AU711" s="31">
        <f>IF(MID(E711,3,1)*1=1,$Y$66,$X$66)</f>
        <v>1</v>
      </c>
      <c r="AV711" s="2">
        <f>IF(MID(E711,3,1)*1=2,$AA$66,$Z$66)</f>
        <v>0</v>
      </c>
      <c r="AW711" s="33">
        <f>IF(MID(E711,3,1)*1=3,$AC$66,$AB$66)</f>
        <v>0</v>
      </c>
      <c r="AX711" s="31">
        <f>IF(MID(E711,5,1)*1=1,$AE$66,$AD$66)</f>
        <v>1.5</v>
      </c>
      <c r="AY711" s="33">
        <f>IF(MID(E711,5,1)*1=2,$AG$66,$AF$66)</f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customHeight="1">
      <c r="A712" s="2"/>
      <c r="B712" s="107">
        <v>259</v>
      </c>
      <c r="C712" s="31">
        <v>10</v>
      </c>
      <c r="D712" s="106" t="s">
        <v>16</v>
      </c>
      <c r="E712" s="2" t="s">
        <v>111</v>
      </c>
      <c r="F712" s="2" t="s">
        <v>149</v>
      </c>
      <c r="G712" s="2"/>
      <c r="H712" s="33">
        <f>AX712*2</f>
        <v>2</v>
      </c>
      <c r="I712" s="173">
        <f>M712/AE712</f>
        <v>774.08426285269934</v>
      </c>
      <c r="J712" s="174">
        <f>AH712/AE712</f>
        <v>39.260184425969328</v>
      </c>
      <c r="K712" s="189">
        <f>RANK(I712,$I$76:$I$999)</f>
        <v>636</v>
      </c>
      <c r="L712" s="190" t="e">
        <f>RANK(I712,$I$76:$I$460)</f>
        <v>#N/A</v>
      </c>
      <c r="M712" s="173">
        <f>SUM(N712:R712)</f>
        <v>4633.4423648315051</v>
      </c>
      <c r="N712" s="174">
        <f>T712*(1+(IF((AG712+IF($D$62=1,15,0)+IF(F712="백어택",8,0))&gt;100,100,(AG712+IF($D$62=1,15,0)+IF(F712="백어택",8,0)))/100)*((AI712/100-1)))</f>
        <v>4633.4423648315051</v>
      </c>
      <c r="O712" s="174"/>
      <c r="P712" s="174"/>
      <c r="Q712" s="174"/>
      <c r="R712" s="175"/>
      <c r="S712" s="173">
        <f>SUM(T712:X712)*H712</f>
        <v>4928.2653577095844</v>
      </c>
      <c r="T712" s="174">
        <f>AL712*AU712*AY712*IF(F712="백어택",1.2,1)</f>
        <v>2464.1326788547922</v>
      </c>
      <c r="U712" s="174"/>
      <c r="V712" s="174"/>
      <c r="W712" s="174"/>
      <c r="X712" s="175"/>
      <c r="Y712" s="173">
        <f>SUM(Z712:AD712)</f>
        <v>5297.885259537803</v>
      </c>
      <c r="Z712" s="174">
        <f>T712*$D$58/100</f>
        <v>5297.885259537803</v>
      </c>
      <c r="AA712" s="174"/>
      <c r="AB712" s="174"/>
      <c r="AC712" s="174"/>
      <c r="AD712" s="175"/>
      <c r="AE712" s="173">
        <f>AO712*(1-$D$17/100)</f>
        <v>5.9857079999999998</v>
      </c>
      <c r="AF712" s="174">
        <f>AP712</f>
        <v>36</v>
      </c>
      <c r="AG712" s="174">
        <f>IF($D$57+AT712&gt;100,100,$D$57+AT712)</f>
        <v>40.143699999999995</v>
      </c>
      <c r="AH712" s="174">
        <f>AQ712*AR712</f>
        <v>235</v>
      </c>
      <c r="AI712" s="174">
        <f>$D$58+$D$19</f>
        <v>282.85969999999998</v>
      </c>
      <c r="AJ712" s="174">
        <f>10*AS712/IF(AX712=1,5,3.5)</f>
        <v>2</v>
      </c>
      <c r="AK712" s="174">
        <f>SUM(AL712:AN712)</f>
        <v>1368.9625993637735</v>
      </c>
      <c r="AL712" s="174">
        <f>((VLOOKUP(C712,$B$36:$AG$39,23,FALSE)+VLOOKUP(C712,$B$40:$AG$43,23,FALSE)*$D$54))*$D$59/100</f>
        <v>1368.9625993637735</v>
      </c>
      <c r="AM712" s="174"/>
      <c r="AN712" s="174"/>
      <c r="AO712" s="176">
        <v>6</v>
      </c>
      <c r="AP712" s="174">
        <v>36</v>
      </c>
      <c r="AQ712" s="175">
        <f>VLOOKUP(C712,$B$45:$AA$48,23,FALSE)</f>
        <v>235</v>
      </c>
      <c r="AR712" s="31">
        <f>IF(LEFT(E712,1)*1=1,$S$66,$R$66)</f>
        <v>1</v>
      </c>
      <c r="AS712" s="2">
        <f>IF(LEFT(E712,1)*1=2,$U$66,$T$66)</f>
        <v>1</v>
      </c>
      <c r="AT712" s="33">
        <f>IF(LEFT(E712,1)*1=3,$W$66,$V$66)</f>
        <v>15</v>
      </c>
      <c r="AU712" s="31">
        <f>IF(MID(E712,3,1)*1=1,$Y$66,$X$66)</f>
        <v>1</v>
      </c>
      <c r="AV712" s="2">
        <f>IF(MID(E712,3,1)*1=2,$AA$66,$Z$66)</f>
        <v>0</v>
      </c>
      <c r="AW712" s="33">
        <f>IF(MID(E712,3,1)*1=3,$AC$66,$AB$66)</f>
        <v>0</v>
      </c>
      <c r="AX712" s="31">
        <f>IF(MID(E712,5,1)*1=1,$AE$66,$AD$66)</f>
        <v>1</v>
      </c>
      <c r="AY712" s="33">
        <f>IF(MID(E712,5,1)*1=2,$AG$66,$AF$66)</f>
        <v>1.5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customHeight="1">
      <c r="A713" s="2"/>
      <c r="B713" s="107">
        <v>742</v>
      </c>
      <c r="C713" s="31">
        <v>7</v>
      </c>
      <c r="D713" s="111" t="s">
        <v>18</v>
      </c>
      <c r="E713" s="2" t="s">
        <v>168</v>
      </c>
      <c r="F713" s="2" t="s">
        <v>149</v>
      </c>
      <c r="G713" s="2" t="s">
        <v>231</v>
      </c>
      <c r="H713" s="33" t="s">
        <v>80</v>
      </c>
      <c r="I713" s="173">
        <f>M713/AE713</f>
        <v>772.57661726574224</v>
      </c>
      <c r="J713" s="174">
        <f>AH713/AE713</f>
        <v>19.57442158735774</v>
      </c>
      <c r="K713" s="189">
        <f>RANK(I713,$I$76:$I$999)</f>
        <v>638</v>
      </c>
      <c r="L713" s="190">
        <f>RANK(I713,$I$461:$I$888)</f>
        <v>253</v>
      </c>
      <c r="M713" s="173">
        <f>SUM(N713:R713)</f>
        <v>14327.131497392073</v>
      </c>
      <c r="N713" s="174">
        <f>T713*(1+(IF((AG713+IF($D$62=1,15,0)+IF(F713="백어택",8,0))&gt;100,100,AG713+IF($D$62=1,15,0)+IF(F713="백어택",8,0))/100)*(AI713/100-1))</f>
        <v>8595.1934529513273</v>
      </c>
      <c r="O713" s="174">
        <f>U713*(1+(IF(($D$57+IF($D$62=1,15,0)+IF(F713="백어택",8,0))&gt;100,100,$D$57+IF($D$62=1,15,0)+IF(F713="백어택",8,0))/100)*(AI713/100-1))</f>
        <v>5731.9380444407452</v>
      </c>
      <c r="P713" s="174"/>
      <c r="Q713" s="174"/>
      <c r="R713" s="175"/>
      <c r="S713" s="173">
        <f>SUM(T713:X713)</f>
        <v>10373.315748062785</v>
      </c>
      <c r="T713" s="174">
        <f>AL713*IF(H713="근접",AT713,IF(AV713=1,AT713,1))*AU713*AX713*IF(F713="백어택",1.2,1)</f>
        <v>6223.2035505066606</v>
      </c>
      <c r="U713" s="174">
        <f>IF(AX713=1,AM713*IF(H713="근접",AT713,IF(AV713=1,AT713,1)),0)*AU713*AY713*IF(AX713=1,1,0)*IF(F713="백어택",1.2,1)</f>
        <v>4150.1121975561246</v>
      </c>
      <c r="V713" s="174"/>
      <c r="W713" s="174"/>
      <c r="X713" s="175"/>
      <c r="Y713" s="173">
        <f>SUM(Z713:AD713)</f>
        <v>22302.628858334989</v>
      </c>
      <c r="Z713" s="174">
        <f>T713*$D$58/100</f>
        <v>13379.88763358932</v>
      </c>
      <c r="AA713" s="174">
        <f>U713*$D$58/100</f>
        <v>8922.7412247456687</v>
      </c>
      <c r="AB713" s="174"/>
      <c r="AC713" s="174"/>
      <c r="AD713" s="175"/>
      <c r="AE713" s="173">
        <f>(AO713*(1-$D$20/100)*(1-$D$17/100)-AR713)*IF(AW713="보스대상",1,POWER(0.85,AW713))</f>
        <v>18.544609268784001</v>
      </c>
      <c r="AF713" s="174">
        <f>AP713</f>
        <v>36</v>
      </c>
      <c r="AG713" s="174">
        <f>IF($D$57&gt;100,100,$D$57)</f>
        <v>25.143699999999999</v>
      </c>
      <c r="AH713" s="174">
        <f>AQ713</f>
        <v>363</v>
      </c>
      <c r="AI713" s="174">
        <f>$D$58</f>
        <v>215</v>
      </c>
      <c r="AJ713" s="174">
        <f>10*AS713/IF(AX713=1,IF(AY713=1,4.5,4),4)</f>
        <v>1.7777777777777777</v>
      </c>
      <c r="AK713" s="174">
        <f>SUM(AL713:AN713)</f>
        <v>6174.5927071802298</v>
      </c>
      <c r="AL713" s="174">
        <f>IF(AV713=1,$D$61*(VLOOKUP(C713,$B$36:$AG$39,25,FALSE)+VLOOKUP(C713,$B$40:$AG$43,25,FALSE)*$D$54),(IF(H713="근접",$D$61*(VLOOKUP(C713,$B$36:$AG$39,25,FALSE)+VLOOKUP(C713,$B$40:$AG$43,25,FALSE)*$D$54),$D$60*(VLOOKUP(C713,$B$36:$AG$39,25,FALSE)+VLOOKUP(C713,$B$40:$AG$43,25,FALSE)*$D$54))))*$D$59/100</f>
        <v>3704.2878276825363</v>
      </c>
      <c r="AM713" s="174">
        <f>(IF(AV713=1,$D$61*(VLOOKUP(C713,$B$36:$AG$39,26,FALSE)+VLOOKUP(C713,$B$40:$AG$43,26,FALSE)*$D$54),IF(H713="근접",$D$61*(VLOOKUP(C713,$B$36:$AG$39,26,FALSE)+VLOOKUP(C713,$B$40:$AG$43,26,FALSE)*$D$54),$D$60*(VLOOKUP(C713,$B$36:$AG$39,26,FALSE)+VLOOKUP(C713,$B$40:$AG$43,26,FALSE)*$D$54))))*$D$59/100</f>
        <v>2470.3048794976935</v>
      </c>
      <c r="AN713" s="174"/>
      <c r="AO713" s="176">
        <v>24</v>
      </c>
      <c r="AP713" s="174">
        <v>36</v>
      </c>
      <c r="AQ713" s="175">
        <f>VLOOKUP(C713,$B$45:$AA$48,25,FALSE)</f>
        <v>363</v>
      </c>
      <c r="AR713" s="31">
        <f>IF(LEFT(E713,1)*1=1,$S$68,$R$68)</f>
        <v>0</v>
      </c>
      <c r="AS713" s="2">
        <f>IF(LEFT(E713,1)*1=2,$U$68,$T$68)</f>
        <v>0.8</v>
      </c>
      <c r="AT713" s="33">
        <f>IF(LEFT(E713,1)*1=3,$W$68,$V$68)</f>
        <v>1</v>
      </c>
      <c r="AU713" s="31">
        <f>IF(MID(E713,3,1)*1=1,$Y$68,$X$68)</f>
        <v>1.4</v>
      </c>
      <c r="AV713" s="2">
        <f>IF(MID(E713,3,1)*1=2,$AA$68,$Z$68)</f>
        <v>0</v>
      </c>
      <c r="AW713" s="33" t="str">
        <f>IF(MID(E713,3,1)*1=3,$AC$68,$AB$68)</f>
        <v>보스대상</v>
      </c>
      <c r="AX713" s="31">
        <f>IF(MID(E713,5,1)*1=1,$AE$68,$AD$68)</f>
        <v>1</v>
      </c>
      <c r="AY713" s="33">
        <f>IF(MID(E713,5,1)*1=2,$AG$68,$AF$68)</f>
        <v>1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customHeight="1">
      <c r="A714" s="2"/>
      <c r="B714" s="107">
        <v>745</v>
      </c>
      <c r="C714" s="31">
        <v>7</v>
      </c>
      <c r="D714" s="111" t="s">
        <v>18</v>
      </c>
      <c r="E714" s="2" t="s">
        <v>179</v>
      </c>
      <c r="F714" s="2" t="s">
        <v>149</v>
      </c>
      <c r="G714" s="2" t="s">
        <v>231</v>
      </c>
      <c r="H714" s="33" t="s">
        <v>80</v>
      </c>
      <c r="I714" s="173">
        <f>M714/AE714</f>
        <v>772.57661726574224</v>
      </c>
      <c r="J714" s="174">
        <f>AH714/AE714</f>
        <v>19.57442158735774</v>
      </c>
      <c r="K714" s="189">
        <f>RANK(I714,$I$76:$I$999)</f>
        <v>638</v>
      </c>
      <c r="L714" s="190">
        <f>RANK(I714,$I$461:$I$888)</f>
        <v>253</v>
      </c>
      <c r="M714" s="173">
        <f>SUM(N714:R714)</f>
        <v>14327.131497392073</v>
      </c>
      <c r="N714" s="174">
        <f>T714*(1+(IF((AG714+IF($D$62=1,15,0)+IF(F714="백어택",8,0))&gt;100,100,AG714+IF($D$62=1,15,0)+IF(F714="백어택",8,0))/100)*(AI714/100-1))</f>
        <v>8595.1934529513273</v>
      </c>
      <c r="O714" s="174">
        <f>U714*(1+(IF(($D$57+IF($D$62=1,15,0)+IF(F714="백어택",8,0))&gt;100,100,$D$57+IF($D$62=1,15,0)+IF(F714="백어택",8,0))/100)*(AI714/100-1))</f>
        <v>5731.9380444407452</v>
      </c>
      <c r="P714" s="174"/>
      <c r="Q714" s="174"/>
      <c r="R714" s="175"/>
      <c r="S714" s="173">
        <f>SUM(T714:X714)</f>
        <v>10373.315748062785</v>
      </c>
      <c r="T714" s="174">
        <f>AL714*IF(H714="근접",AT714,IF(AV714=1,AT714,1))*AU714*AX714*IF(F714="백어택",1.2,1)</f>
        <v>6223.2035505066606</v>
      </c>
      <c r="U714" s="174">
        <f>IF(AX714=1,AM714*IF(H714="근접",AT714,IF(AV714=1,AT714,1)),0)*AU714*AY714*IF(AX714=1,1,0)*IF(F714="백어택",1.2,1)</f>
        <v>4150.1121975561246</v>
      </c>
      <c r="V714" s="174"/>
      <c r="W714" s="174"/>
      <c r="X714" s="175"/>
      <c r="Y714" s="173">
        <f>SUM(Z714:AD714)</f>
        <v>22302.628858334989</v>
      </c>
      <c r="Z714" s="174">
        <f>T714*$D$58/100</f>
        <v>13379.88763358932</v>
      </c>
      <c r="AA714" s="174">
        <f>U714*$D$58/100</f>
        <v>8922.7412247456687</v>
      </c>
      <c r="AB714" s="174"/>
      <c r="AC714" s="174"/>
      <c r="AD714" s="175"/>
      <c r="AE714" s="173">
        <f>(AO714*(1-$D$20/100)*(1-$D$17/100)-AR714)*IF(AW714="보스대상",1,POWER(0.85,AW714))</f>
        <v>18.544609268784001</v>
      </c>
      <c r="AF714" s="174">
        <f>AP714</f>
        <v>36</v>
      </c>
      <c r="AG714" s="174">
        <f>IF($D$57&gt;100,100,$D$57)</f>
        <v>25.143699999999999</v>
      </c>
      <c r="AH714" s="174">
        <f>AQ714</f>
        <v>363</v>
      </c>
      <c r="AI714" s="174">
        <f>$D$58</f>
        <v>215</v>
      </c>
      <c r="AJ714" s="174">
        <f>10*AS714/IF(AX714=1,IF(AY714=1,4.5,4),4)</f>
        <v>2.2222222222222223</v>
      </c>
      <c r="AK714" s="174">
        <f>SUM(AL714:AN714)</f>
        <v>6174.5927071802298</v>
      </c>
      <c r="AL714" s="174">
        <f>IF(AV714=1,$D$61*(VLOOKUP(C714,$B$36:$AG$39,25,FALSE)+VLOOKUP(C714,$B$40:$AG$43,25,FALSE)*$D$54),(IF(H714="근접",$D$61*(VLOOKUP(C714,$B$36:$AG$39,25,FALSE)+VLOOKUP(C714,$B$40:$AG$43,25,FALSE)*$D$54),$D$60*(VLOOKUP(C714,$B$36:$AG$39,25,FALSE)+VLOOKUP(C714,$B$40:$AG$43,25,FALSE)*$D$54))))*$D$59/100</f>
        <v>3704.2878276825363</v>
      </c>
      <c r="AM714" s="174">
        <f>(IF(AV714=1,$D$61*(VLOOKUP(C714,$B$36:$AG$39,26,FALSE)+VLOOKUP(C714,$B$40:$AG$43,26,FALSE)*$D$54),IF(H714="근접",$D$61*(VLOOKUP(C714,$B$36:$AG$39,26,FALSE)+VLOOKUP(C714,$B$40:$AG$43,26,FALSE)*$D$54),$D$60*(VLOOKUP(C714,$B$36:$AG$39,26,FALSE)+VLOOKUP(C714,$B$40:$AG$43,26,FALSE)*$D$54))))*$D$59/100</f>
        <v>2470.3048794976935</v>
      </c>
      <c r="AN714" s="174"/>
      <c r="AO714" s="176">
        <v>24</v>
      </c>
      <c r="AP714" s="174">
        <v>36</v>
      </c>
      <c r="AQ714" s="175">
        <f>VLOOKUP(C714,$B$45:$AA$48,25,FALSE)</f>
        <v>363</v>
      </c>
      <c r="AR714" s="31">
        <f>IF(LEFT(E714,1)*1=1,$S$68,$R$68)</f>
        <v>0</v>
      </c>
      <c r="AS714" s="2">
        <f>IF(LEFT(E714,1)*1=2,$U$68,$T$68)</f>
        <v>1</v>
      </c>
      <c r="AT714" s="33">
        <f>IF(LEFT(E714,1)*1=3,$W$68,$V$68)</f>
        <v>1.2</v>
      </c>
      <c r="AU714" s="31">
        <f>IF(MID(E714,3,1)*1=1,$Y$68,$X$68)</f>
        <v>1.4</v>
      </c>
      <c r="AV714" s="2">
        <f>IF(MID(E714,3,1)*1=2,$AA$68,$Z$68)</f>
        <v>0</v>
      </c>
      <c r="AW714" s="33" t="str">
        <f>IF(MID(E714,3,1)*1=3,$AC$68,$AB$68)</f>
        <v>보스대상</v>
      </c>
      <c r="AX714" s="31">
        <f>IF(MID(E714,5,1)*1=1,$AE$68,$AD$68)</f>
        <v>1</v>
      </c>
      <c r="AY714" s="33">
        <f>IF(MID(E714,5,1)*1=2,$AG$68,$AF$68)</f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customHeight="1">
      <c r="A715" s="2"/>
      <c r="B715" s="107">
        <v>780</v>
      </c>
      <c r="C715" s="31">
        <v>4</v>
      </c>
      <c r="D715" s="111" t="s">
        <v>21</v>
      </c>
      <c r="E715" s="2" t="s">
        <v>148</v>
      </c>
      <c r="F715" s="2"/>
      <c r="G715" s="2"/>
      <c r="H715" s="33"/>
      <c r="I715" s="173">
        <f>M715/AE715</f>
        <v>771.02437206079037</v>
      </c>
      <c r="J715" s="174">
        <f>AH715/AE715</f>
        <v>11.550671241513907</v>
      </c>
      <c r="K715" s="189">
        <f>RANK(I715,$I$76:$I$999)</f>
        <v>640</v>
      </c>
      <c r="L715" s="190">
        <f>RANK(I715,$I$461:$I$888)</f>
        <v>255</v>
      </c>
      <c r="M715" s="173">
        <f>SUM(N715:R715)</f>
        <v>16821.372342500606</v>
      </c>
      <c r="N715" s="174">
        <f>T715*(1+(IF((AG715+IF($D$62=1,15,0)+IF(F715="백어택",8,0))&gt;100,100,AG715+IF($D$62=1,15,0)+IF(F715="백어택",8,0))/100)*(AI715/100-1))</f>
        <v>16821.372342500606</v>
      </c>
      <c r="O715" s="174"/>
      <c r="P715" s="174"/>
      <c r="Q715" s="174"/>
      <c r="R715" s="175">
        <f>X715*(1+(IF((AG715+IF($D$62=1,15,0))&gt;100,100,AG715+IF($D$62=1,15,0))/100)*(AI715/100-1))</f>
        <v>0</v>
      </c>
      <c r="S715" s="173">
        <f>SUM(T715:X715)</f>
        <v>13048.395507964213</v>
      </c>
      <c r="T715" s="174">
        <f>AL715*AW715*AX715*AY715*IF(F715="백어택",1.2,1)</f>
        <v>13048.395507964213</v>
      </c>
      <c r="U715" s="174"/>
      <c r="V715" s="174"/>
      <c r="W715" s="174"/>
      <c r="X715" s="175">
        <f>AL715*AS715+IF(AX715=1,AL715*AU715,AL715*AU715*2)</f>
        <v>0</v>
      </c>
      <c r="Y715" s="173">
        <f>SUM(Z715:AD715)</f>
        <v>28054.050342123057</v>
      </c>
      <c r="Z715" s="174">
        <f>T715*$D$58/100</f>
        <v>28054.050342123057</v>
      </c>
      <c r="AA715" s="174"/>
      <c r="AB715" s="174"/>
      <c r="AC715" s="174"/>
      <c r="AD715" s="175">
        <f>X715*$D$58/100</f>
        <v>0</v>
      </c>
      <c r="AE715" s="173">
        <f>AO715*(1-$D$20/100)*(1-$D$17/100)-AR715</f>
        <v>21.816913903176005</v>
      </c>
      <c r="AF715" s="174">
        <f>AP715</f>
        <v>36</v>
      </c>
      <c r="AG715" s="174">
        <f>IF($D$57&gt;100,100,$D$57)</f>
        <v>25.143699999999999</v>
      </c>
      <c r="AH715" s="174">
        <f>AQ715</f>
        <v>252</v>
      </c>
      <c r="AI715" s="174">
        <f>$D$58</f>
        <v>215</v>
      </c>
      <c r="AJ715" s="174">
        <f>10/6</f>
        <v>1.6666666666666667</v>
      </c>
      <c r="AK715" s="174">
        <f>SUM(AL715:AN715)</f>
        <v>13048.395507964213</v>
      </c>
      <c r="AL715" s="174">
        <f>(VLOOKUP(C715,$B$36:$AG$39,31,FALSE)+VLOOKUP(C715,$B$40:$AG$43,31,FALSE)*$D$54)*$D$59/100</f>
        <v>13048.395507964213</v>
      </c>
      <c r="AM715" s="174"/>
      <c r="AN715" s="174"/>
      <c r="AO715" s="176">
        <v>36</v>
      </c>
      <c r="AP715" s="174">
        <v>36</v>
      </c>
      <c r="AQ715" s="175">
        <f>VLOOKUP(C715,$B$45:$AG$48,31,FALSE)</f>
        <v>252</v>
      </c>
      <c r="AR715" s="31">
        <f>IF(LEFT(E715,1)*1=1,$S$71,$R$71)</f>
        <v>6</v>
      </c>
      <c r="AS715" s="2">
        <f>IF(LEFT(E715,1)*1=2,$U$71,$T$71)</f>
        <v>0</v>
      </c>
      <c r="AT715" s="33">
        <f>IF(LEFT(E715,1)*1=3,$W$71,$V$71)</f>
        <v>0</v>
      </c>
      <c r="AU715" s="31">
        <f>IF(MID(E715,3,1)*1=1,$Y$71,$X$71)</f>
        <v>0</v>
      </c>
      <c r="AV715" s="2">
        <f>IF(MID(E715,3,1)*1=2,$AA$71,$Z$71)</f>
        <v>0</v>
      </c>
      <c r="AW715" s="33">
        <f>IF(MID(E715,3,1)*1=3,$AC$71,$AB$71)</f>
        <v>1</v>
      </c>
      <c r="AX715" s="31">
        <f>IF(MID(E715,5,1)*1=1,$AE$71,$AD$71)</f>
        <v>1</v>
      </c>
      <c r="AY715" s="33">
        <f>IF(MID(E715,5,1)*1=2,$AG$71,$AF$71)</f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customHeight="1">
      <c r="A716" s="2"/>
      <c r="B716" s="107">
        <v>544</v>
      </c>
      <c r="C716" s="31">
        <v>10</v>
      </c>
      <c r="D716" s="111" t="s">
        <v>14</v>
      </c>
      <c r="E716" s="2" t="s">
        <v>92</v>
      </c>
      <c r="F716" s="2"/>
      <c r="G716" s="2"/>
      <c r="H716" s="33" t="s">
        <v>80</v>
      </c>
      <c r="I716" s="173">
        <f>M716/AE716</f>
        <v>770.75845333852965</v>
      </c>
      <c r="J716" s="174">
        <f>AH716/AE716</f>
        <v>23.618723568216776</v>
      </c>
      <c r="K716" s="189">
        <f>RANK(I716,$I$76:$I$999)</f>
        <v>641</v>
      </c>
      <c r="L716" s="190">
        <f>RANK(I716,$I$461:$I$888)</f>
        <v>256</v>
      </c>
      <c r="M716" s="173">
        <f>SUM(N716:R716)</f>
        <v>21440.12153666298</v>
      </c>
      <c r="N716" s="174">
        <f>T716*(1+(IF((AG716+IF($D$62=1,15,0)+IF(F716="백어택",8,0))&gt;100,100,AG716+IF($D$62=1,15,0)+IF(F716="백어택",8,0))/100)*(AI716/100-1))</f>
        <v>6431.9931978506502</v>
      </c>
      <c r="O716" s="174">
        <f>U716*(1+((IF((AG716+IF($D$62=1,15,0)+IF(F716="백어택",8,0))&gt;100,100,AG716+IF($D$62=1,15,0)+IF(F716="백어택",8,0))/100)*(AI716/100-1)))</f>
        <v>6431.9931978506502</v>
      </c>
      <c r="P716" s="174">
        <f>V716*(1+(IF((AG716+IF($D$62=1,15,0)+IF(F716="백어택",8,0))&gt;100,100,AG716+IF($D$62=1,15,0)+IF(F716="백어택",8,0))/100)*(AI716/100-1))</f>
        <v>8576.13514096168</v>
      </c>
      <c r="Q716" s="174">
        <f>W716*(1+(IF((AG716+IF($D$62=1,15,0)+IF(F716="백어택",8,0))&gt;100,100,AG716+IF($D$62=1,15,0)+IF(F716="백어택",8,0))/100)*(AI716/100-1))</f>
        <v>0</v>
      </c>
      <c r="R716" s="175"/>
      <c r="S716" s="173">
        <f>SUM(T716:X716)</f>
        <v>16631.17490374819</v>
      </c>
      <c r="T716" s="174">
        <f>AL716*IF(H716="근접",AR716,1)*AU716*AY716*IF(F716="백어택",1.2,1)</f>
        <v>4989.3189117538113</v>
      </c>
      <c r="U716" s="174">
        <f>AM716*IF(H716="근접",AR716,1)*AU716*AY716*IF(F716="백어택",1.2,1)</f>
        <v>4989.3189117538113</v>
      </c>
      <c r="V716" s="174">
        <f>AN716*IF(H716="근접",AR716,1)*AU716*AY716*IF(F716="백어택",1.2,1)</f>
        <v>6652.5370802405669</v>
      </c>
      <c r="W716" s="174">
        <f>(AL716+AM716+AN716)*IF(H716="근접",AR716,1)*AU716*IF(AX716=1,0,0.6)*IF(F716="백어택",1.2,1)</f>
        <v>0</v>
      </c>
      <c r="X716" s="175"/>
      <c r="Y716" s="173">
        <f>SUM(Z716:AD716)</f>
        <v>35757.026043058606</v>
      </c>
      <c r="Z716" s="174">
        <f>T716*AI716/100</f>
        <v>10727.035660270694</v>
      </c>
      <c r="AA716" s="174">
        <f>U716*AI716/100</f>
        <v>10727.035660270694</v>
      </c>
      <c r="AB716" s="174">
        <f>V716*AI716/100</f>
        <v>14302.954722517219</v>
      </c>
      <c r="AC716" s="174">
        <f>W716*AI716/100</f>
        <v>0</v>
      </c>
      <c r="AD716" s="175"/>
      <c r="AE716" s="173">
        <f>AO716*(1-$D$20/100)*(1-$D$17/100)-AW716</f>
        <v>27.816913903176005</v>
      </c>
      <c r="AF716" s="174">
        <f>AP716</f>
        <v>36</v>
      </c>
      <c r="AG716" s="174">
        <f>IF($D$57&gt;100,100,$D$57)</f>
        <v>25.143699999999999</v>
      </c>
      <c r="AH716" s="174">
        <f>AQ716*AS716</f>
        <v>657</v>
      </c>
      <c r="AI716" s="174">
        <f>$D$58</f>
        <v>215</v>
      </c>
      <c r="AJ716" s="174">
        <f>10/3</f>
        <v>3.3333333333333335</v>
      </c>
      <c r="AK716" s="174">
        <f>SUM(AL716:AN716)</f>
        <v>9239.541613193438</v>
      </c>
      <c r="AL716" s="174">
        <f>(IF(H716="근접",$D$61*(VLOOKUP(C716,$B$36:$AG$39,19,FALSE)+VLOOKUP(C716,$B$40:$AG$43,19,FALSE)*$D$54),$D$60*(VLOOKUP(C716,$B$36:$AG$39,19,FALSE)+VLOOKUP(C716,$B$40:$AG$43,19,FALSE)*$D$54)))*$D$59/100</f>
        <v>2771.8438398632284</v>
      </c>
      <c r="AM716" s="174">
        <f>(IF(H716="근접",$D$61*(VLOOKUP(C716,$B$36:$AG$39,20,FALSE)+VLOOKUP(C716,$B$40:$AG$43,20,FALSE)*$D$54),$D$60*(VLOOKUP(C716,$B$36:$AG$39,20,FALSE)+VLOOKUP(C716,$B$40:$AG$43,20,FALSE)*$D$54)))*$D$59/100</f>
        <v>2771.8438398632284</v>
      </c>
      <c r="AN716" s="174">
        <f>(IF(H716="근접",$D$61*(VLOOKUP(C716,$B$36:$AG$39,21,FALSE)+VLOOKUP(C716,$B$40:$AG$43,21,FALSE)*$D$54),$D$60*(VLOOKUP(C716,$B$36:$AG$39,21,FALSE)+VLOOKUP(C716,$B$40:$AG$43,21,FALSE)*$D$54)))*$D$59/100</f>
        <v>3695.8539334669813</v>
      </c>
      <c r="AO716" s="176">
        <v>36</v>
      </c>
      <c r="AP716" s="174">
        <v>36</v>
      </c>
      <c r="AQ716" s="175">
        <f>VLOOKUP(C716,$B$45:$AA$48,19,FALSE)</f>
        <v>657</v>
      </c>
      <c r="AR716" s="31">
        <f>IF(LEFT(E716,1)*1=1,$S$64,$R$64)</f>
        <v>1</v>
      </c>
      <c r="AS716" s="2">
        <f>IF(LEFT(E716,1)*1=2,$U$64,$T$64)</f>
        <v>1</v>
      </c>
      <c r="AT716" s="33">
        <f>IF(LEFT(E716,1)*1=3,$W$64,$V$64)</f>
        <v>0</v>
      </c>
      <c r="AU716" s="31">
        <f>IF(MID(E716,3,1)*1=1,$Y$64,$X$64)</f>
        <v>1</v>
      </c>
      <c r="AV716" s="2">
        <f>IF(MID(E716,3,1)*1=2,$AA$64,$Z$64)</f>
        <v>0</v>
      </c>
      <c r="AW716" s="33">
        <f>IF(MID(E716,3,1)*1=3,$AC$64,$AB$64)</f>
        <v>0</v>
      </c>
      <c r="AX716" s="31">
        <f>IF(MID(E716,5,1)*1=1,$AE$64,$AD$64)</f>
        <v>1</v>
      </c>
      <c r="AY716" s="33">
        <f>IF(MID(E716,5,1)*1=2,$AG$64,$AF$64)</f>
        <v>1.8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customHeight="1">
      <c r="A717" s="2"/>
      <c r="B717" s="107">
        <v>547</v>
      </c>
      <c r="C717" s="31">
        <v>10</v>
      </c>
      <c r="D717" s="111" t="s">
        <v>14</v>
      </c>
      <c r="E717" s="2" t="s">
        <v>151</v>
      </c>
      <c r="F717" s="2"/>
      <c r="G717" s="2"/>
      <c r="H717" s="33" t="s">
        <v>80</v>
      </c>
      <c r="I717" s="173">
        <f>M717/AE717</f>
        <v>770.75845333852965</v>
      </c>
      <c r="J717" s="174">
        <f>AH717/AE717</f>
        <v>23.618723568216776</v>
      </c>
      <c r="K717" s="189">
        <f>RANK(I717,$I$76:$I$999)</f>
        <v>641</v>
      </c>
      <c r="L717" s="190">
        <f>RANK(I717,$I$461:$I$888)</f>
        <v>256</v>
      </c>
      <c r="M717" s="173">
        <f>SUM(N717:R717)</f>
        <v>21440.12153666298</v>
      </c>
      <c r="N717" s="174">
        <f>T717*(1+(IF((AG717+IF($D$62=1,15,0)+IF(F717="백어택",8,0))&gt;100,100,AG717+IF($D$62=1,15,0)+IF(F717="백어택",8,0))/100)*(AI717/100-1))</f>
        <v>6431.9931978506502</v>
      </c>
      <c r="O717" s="174">
        <f>U717*(1+((IF((AG717+IF($D$62=1,15,0)+IF(F717="백어택",8,0))&gt;100,100,AG717+IF($D$62=1,15,0)+IF(F717="백어택",8,0))/100)*(AI717/100-1)))</f>
        <v>6431.9931978506502</v>
      </c>
      <c r="P717" s="174">
        <f>V717*(1+(IF((AG717+IF($D$62=1,15,0)+IF(F717="백어택",8,0))&gt;100,100,AG717+IF($D$62=1,15,0)+IF(F717="백어택",8,0))/100)*(AI717/100-1))</f>
        <v>8576.13514096168</v>
      </c>
      <c r="Q717" s="174">
        <f>W717*(1+(IF((AG717+IF($D$62=1,15,0)+IF(F717="백어택",8,0))&gt;100,100,AG717+IF($D$62=1,15,0)+IF(F717="백어택",8,0))/100)*(AI717/100-1))</f>
        <v>0</v>
      </c>
      <c r="R717" s="175"/>
      <c r="S717" s="173">
        <f>SUM(T717:X717)</f>
        <v>16631.17490374819</v>
      </c>
      <c r="T717" s="174">
        <f>AL717*IF(H717="근접",AR717,1)*AU717*AY717*IF(F717="백어택",1.2,1)</f>
        <v>4989.3189117538113</v>
      </c>
      <c r="U717" s="174">
        <f>AM717*IF(H717="근접",AR717,1)*AU717*AY717*IF(F717="백어택",1.2,1)</f>
        <v>4989.3189117538113</v>
      </c>
      <c r="V717" s="174">
        <f>AN717*IF(H717="근접",AR717,1)*AU717*AY717*IF(F717="백어택",1.2,1)</f>
        <v>6652.5370802405669</v>
      </c>
      <c r="W717" s="174">
        <f>(AL717+AM717+AN717)*IF(H717="근접",AR717,1)*AU717*IF(AX717=1,0,0.6)*IF(F717="백어택",1.2,1)</f>
        <v>0</v>
      </c>
      <c r="X717" s="175"/>
      <c r="Y717" s="173">
        <f>SUM(Z717:AD717)</f>
        <v>35757.026043058606</v>
      </c>
      <c r="Z717" s="174">
        <f>T717*AI717/100</f>
        <v>10727.035660270694</v>
      </c>
      <c r="AA717" s="174">
        <f>U717*AI717/100</f>
        <v>10727.035660270694</v>
      </c>
      <c r="AB717" s="174">
        <f>V717*AI717/100</f>
        <v>14302.954722517219</v>
      </c>
      <c r="AC717" s="174">
        <f>W717*AI717/100</f>
        <v>0</v>
      </c>
      <c r="AD717" s="175"/>
      <c r="AE717" s="173">
        <f>AO717*(1-$D$20/100)*(1-$D$17/100)-AW717</f>
        <v>27.816913903176005</v>
      </c>
      <c r="AF717" s="174">
        <f>AP717</f>
        <v>36</v>
      </c>
      <c r="AG717" s="174">
        <f>IF($D$57&gt;100,100,$D$57)</f>
        <v>25.143699999999999</v>
      </c>
      <c r="AH717" s="174">
        <f>AQ717*AS717</f>
        <v>657</v>
      </c>
      <c r="AI717" s="174">
        <f>$D$58</f>
        <v>215</v>
      </c>
      <c r="AJ717" s="174">
        <f>10/3</f>
        <v>3.3333333333333335</v>
      </c>
      <c r="AK717" s="174">
        <f>SUM(AL717:AN717)</f>
        <v>9239.541613193438</v>
      </c>
      <c r="AL717" s="174">
        <f>(IF(H717="근접",$D$61*(VLOOKUP(C717,$B$36:$AG$39,19,FALSE)+VLOOKUP(C717,$B$40:$AG$43,19,FALSE)*$D$54),$D$60*(VLOOKUP(C717,$B$36:$AG$39,19,FALSE)+VLOOKUP(C717,$B$40:$AG$43,19,FALSE)*$D$54)))*$D$59/100</f>
        <v>2771.8438398632284</v>
      </c>
      <c r="AM717" s="174">
        <f>(IF(H717="근접",$D$61*(VLOOKUP(C717,$B$36:$AG$39,20,FALSE)+VLOOKUP(C717,$B$40:$AG$43,20,FALSE)*$D$54),$D$60*(VLOOKUP(C717,$B$36:$AG$39,20,FALSE)+VLOOKUP(C717,$B$40:$AG$43,20,FALSE)*$D$54)))*$D$59/100</f>
        <v>2771.8438398632284</v>
      </c>
      <c r="AN717" s="174">
        <f>(IF(H717="근접",$D$61*(VLOOKUP(C717,$B$36:$AG$39,21,FALSE)+VLOOKUP(C717,$B$40:$AG$43,21,FALSE)*$D$54),$D$60*(VLOOKUP(C717,$B$36:$AG$39,21,FALSE)+VLOOKUP(C717,$B$40:$AG$43,21,FALSE)*$D$54)))*$D$59/100</f>
        <v>3695.8539334669813</v>
      </c>
      <c r="AO717" s="176">
        <v>36</v>
      </c>
      <c r="AP717" s="174">
        <v>36</v>
      </c>
      <c r="AQ717" s="175">
        <f>VLOOKUP(C717,$B$45:$AA$48,19,FALSE)</f>
        <v>657</v>
      </c>
      <c r="AR717" s="31">
        <f>IF(LEFT(E717,1)*1=1,$S$64,$R$64)</f>
        <v>1.2</v>
      </c>
      <c r="AS717" s="2">
        <f>IF(LEFT(E717,1)*1=2,$U$64,$T$64)</f>
        <v>1</v>
      </c>
      <c r="AT717" s="33">
        <f>IF(LEFT(E717,1)*1=3,$W$64,$V$64)</f>
        <v>0</v>
      </c>
      <c r="AU717" s="31">
        <f>IF(MID(E717,3,1)*1=1,$Y$64,$X$64)</f>
        <v>1</v>
      </c>
      <c r="AV717" s="2">
        <f>IF(MID(E717,3,1)*1=2,$AA$64,$Z$64)</f>
        <v>0</v>
      </c>
      <c r="AW717" s="33">
        <f>IF(MID(E717,3,1)*1=3,$AC$64,$AB$64)</f>
        <v>0</v>
      </c>
      <c r="AX717" s="31">
        <f>IF(MID(E717,5,1)*1=1,$AE$64,$AD$64)</f>
        <v>1</v>
      </c>
      <c r="AY717" s="33">
        <f>IF(MID(E717,5,1)*1=2,$AG$64,$AF$64)</f>
        <v>1.8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customHeight="1">
      <c r="A718" s="2"/>
      <c r="B718" s="107">
        <v>550</v>
      </c>
      <c r="C718" s="31">
        <v>10</v>
      </c>
      <c r="D718" s="111" t="s">
        <v>14</v>
      </c>
      <c r="E718" s="2" t="s">
        <v>99</v>
      </c>
      <c r="F718" s="2"/>
      <c r="G718" s="2"/>
      <c r="H718" s="33" t="s">
        <v>80</v>
      </c>
      <c r="I718" s="173">
        <f>M718/AE718</f>
        <v>770.75845333852965</v>
      </c>
      <c r="J718" s="174">
        <f>AH718/AE718</f>
        <v>11.809361784108388</v>
      </c>
      <c r="K718" s="189">
        <f>RANK(I718,$I$76:$I$999)</f>
        <v>641</v>
      </c>
      <c r="L718" s="190">
        <f>RANK(I718,$I$461:$I$888)</f>
        <v>256</v>
      </c>
      <c r="M718" s="173">
        <f>SUM(N718:R718)</f>
        <v>21440.12153666298</v>
      </c>
      <c r="N718" s="174">
        <f>T718*(1+(IF((AG718+IF($D$62=1,15,0)+IF(F718="백어택",8,0))&gt;100,100,AG718+IF($D$62=1,15,0)+IF(F718="백어택",8,0))/100)*(AI718/100-1))</f>
        <v>6431.9931978506502</v>
      </c>
      <c r="O718" s="174">
        <f>U718*(1+((IF((AG718+IF($D$62=1,15,0)+IF(F718="백어택",8,0))&gt;100,100,AG718+IF($D$62=1,15,0)+IF(F718="백어택",8,0))/100)*(AI718/100-1)))</f>
        <v>6431.9931978506502</v>
      </c>
      <c r="P718" s="174">
        <f>V718*(1+(IF((AG718+IF($D$62=1,15,0)+IF(F718="백어택",8,0))&gt;100,100,AG718+IF($D$62=1,15,0)+IF(F718="백어택",8,0))/100)*(AI718/100-1))</f>
        <v>8576.13514096168</v>
      </c>
      <c r="Q718" s="174">
        <f>W718*(1+(IF((AG718+IF($D$62=1,15,0)+IF(F718="백어택",8,0))&gt;100,100,AG718+IF($D$62=1,15,0)+IF(F718="백어택",8,0))/100)*(AI718/100-1))</f>
        <v>0</v>
      </c>
      <c r="R718" s="175"/>
      <c r="S718" s="173">
        <f>SUM(T718:X718)</f>
        <v>16631.17490374819</v>
      </c>
      <c r="T718" s="174">
        <f>AL718*IF(H718="근접",AR718,1)*AU718*AY718*IF(F718="백어택",1.2,1)</f>
        <v>4989.3189117538113</v>
      </c>
      <c r="U718" s="174">
        <f>AM718*IF(H718="근접",AR718,1)*AU718*AY718*IF(F718="백어택",1.2,1)</f>
        <v>4989.3189117538113</v>
      </c>
      <c r="V718" s="174">
        <f>AN718*IF(H718="근접",AR718,1)*AU718*AY718*IF(F718="백어택",1.2,1)</f>
        <v>6652.5370802405669</v>
      </c>
      <c r="W718" s="174">
        <f>(AL718+AM718+AN718)*IF(H718="근접",AR718,1)*AU718*IF(AX718=1,0,0.6)*IF(F718="백어택",1.2,1)</f>
        <v>0</v>
      </c>
      <c r="X718" s="175"/>
      <c r="Y718" s="173">
        <f>SUM(Z718:AD718)</f>
        <v>35757.026043058606</v>
      </c>
      <c r="Z718" s="174">
        <f>T718*AI718/100</f>
        <v>10727.035660270694</v>
      </c>
      <c r="AA718" s="174">
        <f>U718*AI718/100</f>
        <v>10727.035660270694</v>
      </c>
      <c r="AB718" s="174">
        <f>V718*AI718/100</f>
        <v>14302.954722517219</v>
      </c>
      <c r="AC718" s="174">
        <f>W718*AI718/100</f>
        <v>0</v>
      </c>
      <c r="AD718" s="175"/>
      <c r="AE718" s="173">
        <f>AO718*(1-$D$20/100)*(1-$D$17/100)-AW718</f>
        <v>27.816913903176005</v>
      </c>
      <c r="AF718" s="174">
        <f>AP718</f>
        <v>36</v>
      </c>
      <c r="AG718" s="174">
        <f>IF($D$57&gt;100,100,$D$57)</f>
        <v>25.143699999999999</v>
      </c>
      <c r="AH718" s="174">
        <f>AQ718*AS718</f>
        <v>328.5</v>
      </c>
      <c r="AI718" s="174">
        <f>$D$58</f>
        <v>215</v>
      </c>
      <c r="AJ718" s="174">
        <f>10/3</f>
        <v>3.3333333333333335</v>
      </c>
      <c r="AK718" s="174">
        <f>SUM(AL718:AN718)</f>
        <v>9239.541613193438</v>
      </c>
      <c r="AL718" s="174">
        <f>(IF(H718="근접",$D$61*(VLOOKUP(C718,$B$36:$AG$39,19,FALSE)+VLOOKUP(C718,$B$40:$AG$43,19,FALSE)*$D$54),$D$60*(VLOOKUP(C718,$B$36:$AG$39,19,FALSE)+VLOOKUP(C718,$B$40:$AG$43,19,FALSE)*$D$54)))*$D$59/100</f>
        <v>2771.8438398632284</v>
      </c>
      <c r="AM718" s="174">
        <f>(IF(H718="근접",$D$61*(VLOOKUP(C718,$B$36:$AG$39,20,FALSE)+VLOOKUP(C718,$B$40:$AG$43,20,FALSE)*$D$54),$D$60*(VLOOKUP(C718,$B$36:$AG$39,20,FALSE)+VLOOKUP(C718,$B$40:$AG$43,20,FALSE)*$D$54)))*$D$59/100</f>
        <v>2771.8438398632284</v>
      </c>
      <c r="AN718" s="174">
        <f>(IF(H718="근접",$D$61*(VLOOKUP(C718,$B$36:$AG$39,21,FALSE)+VLOOKUP(C718,$B$40:$AG$43,21,FALSE)*$D$54),$D$60*(VLOOKUP(C718,$B$36:$AG$39,21,FALSE)+VLOOKUP(C718,$B$40:$AG$43,21,FALSE)*$D$54)))*$D$59/100</f>
        <v>3695.8539334669813</v>
      </c>
      <c r="AO718" s="176">
        <v>36</v>
      </c>
      <c r="AP718" s="174">
        <v>36</v>
      </c>
      <c r="AQ718" s="175">
        <f>VLOOKUP(C718,$B$45:$AA$48,19,FALSE)</f>
        <v>657</v>
      </c>
      <c r="AR718" s="31">
        <f>IF(LEFT(E718,1)*1=1,$S$64,$R$64)</f>
        <v>1</v>
      </c>
      <c r="AS718" s="2">
        <f>IF(LEFT(E718,1)*1=2,$U$64,$T$64)</f>
        <v>0.5</v>
      </c>
      <c r="AT718" s="33">
        <f>IF(LEFT(E718,1)*1=3,$W$64,$V$64)</f>
        <v>0</v>
      </c>
      <c r="AU718" s="31">
        <f>IF(MID(E718,3,1)*1=1,$Y$64,$X$64)</f>
        <v>1</v>
      </c>
      <c r="AV718" s="2">
        <f>IF(MID(E718,3,1)*1=2,$AA$64,$Z$64)</f>
        <v>0</v>
      </c>
      <c r="AW718" s="33">
        <f>IF(MID(E718,3,1)*1=3,$AC$64,$AB$64)</f>
        <v>0</v>
      </c>
      <c r="AX718" s="31">
        <f>IF(MID(E718,5,1)*1=1,$AE$64,$AD$64)</f>
        <v>1</v>
      </c>
      <c r="AY718" s="33">
        <f>IF(MID(E718,5,1)*1=2,$AG$64,$AF$64)</f>
        <v>1.8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customHeight="1">
      <c r="A719" s="2"/>
      <c r="B719" s="107">
        <v>902</v>
      </c>
      <c r="C719" s="31">
        <v>4</v>
      </c>
      <c r="D719" s="113" t="s">
        <v>19</v>
      </c>
      <c r="E719" s="2" t="s">
        <v>87</v>
      </c>
      <c r="F719" s="2"/>
      <c r="G719" s="2"/>
      <c r="H719" s="33">
        <f>IF(AY719=1,4,6)</f>
        <v>4</v>
      </c>
      <c r="I719" s="173">
        <f>M719/AE719</f>
        <v>769.04124841947169</v>
      </c>
      <c r="J719" s="174">
        <f>AH719/AE719</f>
        <v>8.3114645752849956</v>
      </c>
      <c r="K719" s="189">
        <f>RANK(I719,$I$76:$I$999)</f>
        <v>644</v>
      </c>
      <c r="L719" s="190" t="e">
        <f>RANK(I719,$I$889:$I$999)</f>
        <v>#N/A</v>
      </c>
      <c r="M719" s="173">
        <f>SUM(N719:R719)*(1+$D$22/100)</f>
        <v>18413.025411977676</v>
      </c>
      <c r="N719" s="174">
        <f>T719*(1+(IF(($D$57+IF($D$62=1,15,0)+IF(F718="백어택",8,0))&gt;100,100,$D$57+IF($D$62=1,15,0)+IF(F718="백어택",8,0))/100)*(AI718/100-1))</f>
        <v>8570.3903086487317</v>
      </c>
      <c r="O719" s="174">
        <f>U719*(1+(AG719/100)*(AI719/100-1))</f>
        <v>8037.7998295452144</v>
      </c>
      <c r="P719" s="174"/>
      <c r="Q719" s="174"/>
      <c r="R719" s="175"/>
      <c r="S719" s="173">
        <f>SUM(T719:X719)</f>
        <v>10386.59234298065</v>
      </c>
      <c r="T719" s="174">
        <f>AL719*AU719</f>
        <v>6648.080794354968</v>
      </c>
      <c r="U719" s="174">
        <f>AM719*AU719</f>
        <v>3738.5115486256814</v>
      </c>
      <c r="V719" s="174"/>
      <c r="W719" s="174"/>
      <c r="X719" s="175"/>
      <c r="Y719" s="173">
        <f>SUM(Z719:AD719)</f>
        <v>22331.173537408395</v>
      </c>
      <c r="Z719" s="174">
        <f>T719*$D$58/100</f>
        <v>14293.37370786318</v>
      </c>
      <c r="AA719" s="174">
        <f>U719*$D$58/100</f>
        <v>8037.7998295452153</v>
      </c>
      <c r="AB719" s="174"/>
      <c r="AC719" s="174"/>
      <c r="AD719" s="175"/>
      <c r="AE719" s="173">
        <f>AO719*(1-$D$17/100)</f>
        <v>23.942831999999999</v>
      </c>
      <c r="AF719" s="174">
        <f>AP719</f>
        <v>36</v>
      </c>
      <c r="AG719" s="174">
        <f>IF($D$57+AT719+IF($D$62=1,15,0)&gt;100,100,$D$57+AT719+IF($D$62=1,15,0))</f>
        <v>100</v>
      </c>
      <c r="AH719" s="174">
        <f>AQ719</f>
        <v>199</v>
      </c>
      <c r="AI719" s="174">
        <f>$D$58</f>
        <v>215</v>
      </c>
      <c r="AJ719" s="174">
        <f>10/IF(AY719=1,(2.5+AX719),2)</f>
        <v>4</v>
      </c>
      <c r="AK719" s="174">
        <f>SUM(AL719:AN719)</f>
        <v>10386.59234298065</v>
      </c>
      <c r="AL719" s="174">
        <f>(H719-1)*(VLOOKUP(C719,$B$36:$AG$39,27,FALSE)+VLOOKUP(C719,$B$40:$AG$43,27,FALSE)*$D$54)*$D$59/100</f>
        <v>6648.080794354968</v>
      </c>
      <c r="AM719" s="174">
        <f>(VLOOKUP(C719,$B$36:$AG$39,28,FALSE)+VLOOKUP(C719,$B$40:$AG$43,28,FALSE)*$D$54)*$D$59/100</f>
        <v>3738.5115486256814</v>
      </c>
      <c r="AN719" s="174"/>
      <c r="AO719" s="176">
        <v>24</v>
      </c>
      <c r="AP719" s="174">
        <v>36</v>
      </c>
      <c r="AQ719" s="175">
        <f>VLOOKUP(C719,$B$45:$AG$48,27,FALSE)</f>
        <v>199</v>
      </c>
      <c r="AR719" s="31">
        <f>IF(LEFT(E719,1)*1=1,$S$69,$R$69)</f>
        <v>0</v>
      </c>
      <c r="AS719" s="2">
        <f>IF(LEFT(E719,1)*1=2,$U$69,$T$69)</f>
        <v>0</v>
      </c>
      <c r="AT719" s="33">
        <f>IF(LEFT(E719,1)*1=3,$W$69,$V$69)</f>
        <v>100</v>
      </c>
      <c r="AU719" s="31">
        <f>IF(MID(E719,3,1)*1=1,$Y$69,$X$69)</f>
        <v>1</v>
      </c>
      <c r="AV719" s="2">
        <f>IF(MID(E719,3,1)*1=2,$AA$69,$Z$69)</f>
        <v>0</v>
      </c>
      <c r="AW719" s="33">
        <f>IF(MID(E719,3,1)*1=3,$AC$69,$AB$69)</f>
        <v>0</v>
      </c>
      <c r="AX719" s="31">
        <f>IF(MID(E719,5,1)*1=1,$AE$69,$AD$69)</f>
        <v>0</v>
      </c>
      <c r="AY719" s="33">
        <f>IF(MID(E719,5,1)*1=2,$AG$69,$AF$69)</f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customHeight="1">
      <c r="A720" s="2"/>
      <c r="B720" s="107">
        <v>352</v>
      </c>
      <c r="C720" s="31">
        <v>4</v>
      </c>
      <c r="D720" s="106" t="s">
        <v>20</v>
      </c>
      <c r="E720" s="2" t="s">
        <v>148</v>
      </c>
      <c r="F720" s="2" t="s">
        <v>149</v>
      </c>
      <c r="G720" s="2"/>
      <c r="H720" s="33"/>
      <c r="I720" s="173">
        <f>M720/AE720</f>
        <v>768.70436650919373</v>
      </c>
      <c r="J720" s="174">
        <f>AH720/AE720</f>
        <v>11.298963624290337</v>
      </c>
      <c r="K720" s="189">
        <f>RANK(I720,$I$76:$I$999)</f>
        <v>645</v>
      </c>
      <c r="L720" s="190" t="e">
        <f>RANK(I720,$I$76:$I$460)</f>
        <v>#N/A</v>
      </c>
      <c r="M720" s="173">
        <f>SUM(N720:R720)</f>
        <v>11497.606529219458</v>
      </c>
      <c r="N720" s="174">
        <f>T720*(1+(IF((AG720+IF($D$62=1,15,0)+IF(F720="백어택",8,0))&gt;100,100,(AG720+IF($D$62=1,15,0)+IF(F720="백어택",8,0)))/100)*((AI720/100-1)))</f>
        <v>6182.3795047405074</v>
      </c>
      <c r="O720" s="174">
        <f>U720*(1+(IF(($D$57+IF($D$62=1,15,0)+IF(F720="백어택",8,0))&gt;100,100,$D$57+IF($D$62=1,15,0)+IF(F720="백어택",8,0))/100)*($D$58/100-1))</f>
        <v>5315.2270244789506</v>
      </c>
      <c r="P720" s="174"/>
      <c r="Q720" s="174"/>
      <c r="R720" s="175"/>
      <c r="S720" s="173">
        <f>SUM(T720:X720)</f>
        <v>7697.7959600269423</v>
      </c>
      <c r="T720" s="174">
        <f>AL720*AV720*IF(F720="백어택",1.2,1)</f>
        <v>3849.396285075069</v>
      </c>
      <c r="U720" s="174">
        <f>AM720*AX720*AY720*IF(F720="백어택",1.2,1)</f>
        <v>3848.3996749518733</v>
      </c>
      <c r="V720" s="174"/>
      <c r="W720" s="174"/>
      <c r="X720" s="175"/>
      <c r="Y720" s="173">
        <f>SUM(Z720:AD720)</f>
        <v>16550.261314057927</v>
      </c>
      <c r="Z720" s="174">
        <f>T720*$D$58/100</f>
        <v>8276.2020129113989</v>
      </c>
      <c r="AA720" s="174">
        <f>U720*$D$58/100</f>
        <v>8274.059301146528</v>
      </c>
      <c r="AB720" s="174"/>
      <c r="AC720" s="174"/>
      <c r="AD720" s="175"/>
      <c r="AE720" s="173">
        <f>AO720*(1-$D$17/100)-AR720</f>
        <v>14.957124</v>
      </c>
      <c r="AF720" s="174">
        <f>AP720</f>
        <v>36</v>
      </c>
      <c r="AG720" s="174">
        <f>IF($D$57+AU720&gt;100,100,$D$57+AU720)</f>
        <v>25.143699999999999</v>
      </c>
      <c r="AH720" s="174">
        <f>AQ720*AS720</f>
        <v>169</v>
      </c>
      <c r="AI720" s="174">
        <f>$D$58+$D$19</f>
        <v>282.85969999999998</v>
      </c>
      <c r="AJ720" s="174">
        <f>10*IF(AV720=1,1,5/4.5)/IF(AX720=1,5,3.5)</f>
        <v>2</v>
      </c>
      <c r="AK720" s="174">
        <f>SUM(AL720:AN720)</f>
        <v>6414.8299666891189</v>
      </c>
      <c r="AL720" s="174">
        <f>(VLOOKUP(C720,$B$36:$AG$39,29,FALSE)+VLOOKUP(C720,$B$40:$AG$43,29,FALSE)*$D$54)*$D$59/100</f>
        <v>3207.8302375625576</v>
      </c>
      <c r="AM720" s="174">
        <f>(VLOOKUP(C720,$B$36:$AG$39,30,FALSE)+VLOOKUP(C720,$B$40:$AG$43,30,FALSE)*$D$54)*$D$59/100</f>
        <v>3206.9997291265613</v>
      </c>
      <c r="AN720" s="174"/>
      <c r="AO720" s="176">
        <v>18</v>
      </c>
      <c r="AP720" s="174">
        <v>36</v>
      </c>
      <c r="AQ720" s="175">
        <f>VLOOKUP(C720,$B$45:$AG$48,29,FALSE)</f>
        <v>169</v>
      </c>
      <c r="AR720" s="31">
        <f>IF(LEFT(E720,1)*1=1,$S$70,$R$70)</f>
        <v>3</v>
      </c>
      <c r="AS720" s="2">
        <f>IF(LEFT(E720,1)*1=2,$U$70,$T$70)</f>
        <v>1</v>
      </c>
      <c r="AT720" s="33">
        <f>IF(LEFT(E720,1)*1=3,$W$70,$V$70)</f>
        <v>0</v>
      </c>
      <c r="AU720" s="31">
        <f>IF(MID(E720,3,1)*1=1,$Y$70,$X$70)</f>
        <v>0</v>
      </c>
      <c r="AV720" s="2">
        <f>IF(MID(E720,3,1)*1=2,$AA$70,$Z$70)</f>
        <v>1</v>
      </c>
      <c r="AW720" s="33">
        <f>IF(MID(E720,3,1)*1=3,$AC$70,$AB$70)</f>
        <v>0</v>
      </c>
      <c r="AX720" s="31">
        <f>IF(MID(E720,5,1)*1=1,$AE$70,$AD$70)</f>
        <v>1</v>
      </c>
      <c r="AY720" s="33">
        <f>IF(MID(E720,5,1)*1=2,$AG$70,$AF$70)</f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customHeight="1">
      <c r="A721" s="2"/>
      <c r="B721" s="107">
        <v>677</v>
      </c>
      <c r="C721" s="31">
        <v>7</v>
      </c>
      <c r="D721" s="111" t="s">
        <v>18</v>
      </c>
      <c r="E721" s="2" t="s">
        <v>163</v>
      </c>
      <c r="F721" s="2"/>
      <c r="G721" s="2" t="s">
        <v>231</v>
      </c>
      <c r="H721" s="33" t="s">
        <v>80</v>
      </c>
      <c r="I721" s="173">
        <f>M721/AE721</f>
        <v>766.19374925797547</v>
      </c>
      <c r="J721" s="174">
        <f>AH721/AE721</f>
        <v>24.957700361128268</v>
      </c>
      <c r="K721" s="189">
        <f>RANK(I721,$I$76:$I$999)</f>
        <v>646</v>
      </c>
      <c r="L721" s="190">
        <f>RANK(I721,$I$461:$I$888)</f>
        <v>261</v>
      </c>
      <c r="M721" s="173">
        <f>SUM(N721:R721)</f>
        <v>11143.988707141914</v>
      </c>
      <c r="N721" s="174">
        <f>T721*(1+(IF((AG721+IF($D$62=1,15,0)+IF(F721="백어택",8,0))&gt;100,100,AG721+IF($D$62=1,15,0)+IF(F721="백어택",8,0))/100)*(AI721/100-1))</f>
        <v>6685.5489385872625</v>
      </c>
      <c r="O721" s="174">
        <f>U721*(1+(IF(($D$57+IF($D$62=1,15,0)+IF(F721="백어택",8,0))&gt;100,100,$D$57+IF($D$62=1,15,0)+IF(F721="백어택",8,0))/100)*(AI721/100-1))</f>
        <v>4458.439768554651</v>
      </c>
      <c r="P721" s="174"/>
      <c r="Q721" s="174"/>
      <c r="R721" s="175"/>
      <c r="S721" s="173">
        <f>SUM(T721:X721)</f>
        <v>8644.4297900523216</v>
      </c>
      <c r="T721" s="174">
        <f>AL721*IF(H721="근접",AT721,IF(AV721=1,AT721,1))*AU721*AX721*IF(F721="백어택",1.2,1)</f>
        <v>5186.0029587555509</v>
      </c>
      <c r="U721" s="174">
        <f>IF(AX721=1,AM721*IF(H721="근접",AT721,IF(AV721=1,AT721,1)),0)*AU721*AY721*IF(AX721=1,1,0)*IF(F721="백어택",1.2,1)</f>
        <v>3458.4268312967706</v>
      </c>
      <c r="V721" s="174"/>
      <c r="W721" s="174"/>
      <c r="X721" s="175"/>
      <c r="Y721" s="173">
        <f>SUM(Z721:AD721)</f>
        <v>18585.524048612493</v>
      </c>
      <c r="Z721" s="174">
        <f>T721*$D$58/100</f>
        <v>11149.906361324436</v>
      </c>
      <c r="AA721" s="174">
        <f>U721*$D$58/100</f>
        <v>7435.6176872880569</v>
      </c>
      <c r="AB721" s="174"/>
      <c r="AC721" s="174"/>
      <c r="AD721" s="175"/>
      <c r="AE721" s="173">
        <f>(AO721*(1-$D$20/100)*(1-$D$17/100)-AR721)*IF(AW721="보스대상",1,POWER(0.85,AW721))</f>
        <v>14.544609268784001</v>
      </c>
      <c r="AF721" s="174">
        <f>AP721</f>
        <v>36</v>
      </c>
      <c r="AG721" s="174">
        <f>IF($D$57&gt;100,100,$D$57)</f>
        <v>25.143699999999999</v>
      </c>
      <c r="AH721" s="174">
        <f>AQ721</f>
        <v>363</v>
      </c>
      <c r="AI721" s="174">
        <f>$D$58</f>
        <v>215</v>
      </c>
      <c r="AJ721" s="174">
        <f>10*AS721/IF(AX721=1,IF(AY721=1,4.5,4),4)</f>
        <v>2.2222222222222223</v>
      </c>
      <c r="AK721" s="174">
        <f>SUM(AL721:AN721)</f>
        <v>6174.5927071802298</v>
      </c>
      <c r="AL721" s="174">
        <f>IF(AV721=1,$D$61*(VLOOKUP(C721,$B$36:$AG$39,25,FALSE)+VLOOKUP(C721,$B$40:$AG$43,25,FALSE)*$D$54),(IF(H721="근접",$D$61*(VLOOKUP(C721,$B$36:$AG$39,25,FALSE)+VLOOKUP(C721,$B$40:$AG$43,25,FALSE)*$D$54),$D$60*(VLOOKUP(C721,$B$36:$AG$39,25,FALSE)+VLOOKUP(C721,$B$40:$AG$43,25,FALSE)*$D$54))))*$D$59/100</f>
        <v>3704.2878276825363</v>
      </c>
      <c r="AM721" s="174">
        <f>(IF(AV721=1,$D$61*(VLOOKUP(C721,$B$36:$AG$39,26,FALSE)+VLOOKUP(C721,$B$40:$AG$43,26,FALSE)*$D$54),IF(H721="근접",$D$61*(VLOOKUP(C721,$B$36:$AG$39,26,FALSE)+VLOOKUP(C721,$B$40:$AG$43,26,FALSE)*$D$54),$D$60*(VLOOKUP(C721,$B$36:$AG$39,26,FALSE)+VLOOKUP(C721,$B$40:$AG$43,26,FALSE)*$D$54))))*$D$59/100</f>
        <v>2470.3048794976935</v>
      </c>
      <c r="AN721" s="174"/>
      <c r="AO721" s="176">
        <v>24</v>
      </c>
      <c r="AP721" s="174">
        <v>36</v>
      </c>
      <c r="AQ721" s="175">
        <f>VLOOKUP(C721,$B$45:$AA$48,25,FALSE)</f>
        <v>363</v>
      </c>
      <c r="AR721" s="31">
        <f>IF(LEFT(E721,1)*1=1,$S$68,$R$68)</f>
        <v>4</v>
      </c>
      <c r="AS721" s="2">
        <f>IF(LEFT(E721,1)*1=2,$U$68,$T$68)</f>
        <v>1</v>
      </c>
      <c r="AT721" s="33">
        <f>IF(LEFT(E721,1)*1=3,$W$68,$V$68)</f>
        <v>1</v>
      </c>
      <c r="AU721" s="31">
        <f>IF(MID(E721,3,1)*1=1,$Y$68,$X$68)</f>
        <v>1.4</v>
      </c>
      <c r="AV721" s="2">
        <f>IF(MID(E721,3,1)*1=2,$AA$68,$Z$68)</f>
        <v>0</v>
      </c>
      <c r="AW721" s="33" t="str">
        <f>IF(MID(E721,3,1)*1=3,$AC$68,$AB$68)</f>
        <v>보스대상</v>
      </c>
      <c r="AX721" s="31">
        <f>IF(MID(E721,5,1)*1=1,$AE$68,$AD$68)</f>
        <v>1</v>
      </c>
      <c r="AY721" s="33">
        <f>IF(MID(E721,5,1)*1=2,$AG$68,$AF$68)</f>
        <v>1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customHeight="1">
      <c r="A722" s="2"/>
      <c r="B722" s="107">
        <v>150</v>
      </c>
      <c r="C722" s="31">
        <v>10</v>
      </c>
      <c r="D722" s="106" t="s">
        <v>7</v>
      </c>
      <c r="E722" s="2" t="s">
        <v>99</v>
      </c>
      <c r="F722" s="2"/>
      <c r="G722" s="2" t="s">
        <v>184</v>
      </c>
      <c r="H722" s="33"/>
      <c r="I722" s="173">
        <f>M722/AE722</f>
        <v>765.44171609530952</v>
      </c>
      <c r="J722" s="174">
        <f>AH722/AE722</f>
        <v>49.51023339726175</v>
      </c>
      <c r="K722" s="189">
        <f>RANK(I722,$I$76:$I$999)</f>
        <v>647</v>
      </c>
      <c r="L722" s="190" t="e">
        <f>RANK(I722,$I$76:$I$460)</f>
        <v>#N/A</v>
      </c>
      <c r="M722" s="173">
        <f>N722+R722/2</f>
        <v>4576.2407570622063</v>
      </c>
      <c r="N722" s="174">
        <f>T722*(1+(IF((AG722+IF($D$62=1,15,0)+AV722+IF(F722="백어택",8,0))&gt;100,100,(AG722+IF($D$62=1,15,0)+AV722+IF(F722="백어택",8,0)))/100)*((AI722/100-1)))</f>
        <v>3486.6596244283478</v>
      </c>
      <c r="O722" s="174"/>
      <c r="P722" s="174"/>
      <c r="Q722" s="174"/>
      <c r="R722" s="175">
        <f>X722*(1+(IF(AG722+IF($D$62=1,15,0)&gt;100,100,AG722+IF($D$62=1,15,0)))/100*(AI722/100-1))</f>
        <v>2179.1622652677174</v>
      </c>
      <c r="S722" s="173">
        <f>SUM(T722:X722)</f>
        <v>3881.2929012303193</v>
      </c>
      <c r="T722" s="174">
        <f>AL722*AX722</f>
        <v>2388.4879392186581</v>
      </c>
      <c r="U722" s="174"/>
      <c r="V722" s="174"/>
      <c r="W722" s="174"/>
      <c r="X722" s="175">
        <f>AS722*AL722</f>
        <v>1492.8049620116612</v>
      </c>
      <c r="Y722" s="173">
        <f>SUM(Z722:AD722)</f>
        <v>8344.7797376451854</v>
      </c>
      <c r="Z722" s="174">
        <f>T722*$D$58/100</f>
        <v>5135.2490693201144</v>
      </c>
      <c r="AA722" s="174"/>
      <c r="AB722" s="174"/>
      <c r="AC722" s="174"/>
      <c r="AD722" s="175">
        <f>X722*$D$58/100</f>
        <v>3209.5306683250715</v>
      </c>
      <c r="AE722" s="173">
        <f>AO722*(1-$D$17/100)-AY722</f>
        <v>5.9785620000000002</v>
      </c>
      <c r="AF722" s="174">
        <f>AP722</f>
        <v>36</v>
      </c>
      <c r="AG722" s="174">
        <f>IF($D$57&gt;100,100,$D$57)</f>
        <v>25.143699999999999</v>
      </c>
      <c r="AH722" s="174">
        <f>AQ722*AR722</f>
        <v>296</v>
      </c>
      <c r="AI722" s="174">
        <f>$D$58+$D$19</f>
        <v>282.85969999999998</v>
      </c>
      <c r="AJ722" s="174">
        <f>10*AX722*AU722/9</f>
        <v>1.1111111111111112</v>
      </c>
      <c r="AK722" s="174">
        <f>SUM(AL722:AN722)</f>
        <v>2388.4879392186581</v>
      </c>
      <c r="AL722" s="174">
        <f>(VLOOKUP(C722,$B$36:$AG$39,8,FALSE)+VLOOKUP(C722,$B$40:$AG$43,8,FALSE)*$D$54)*$D$59/100</f>
        <v>2388.4879392186581</v>
      </c>
      <c r="AM722" s="174"/>
      <c r="AN722" s="174"/>
      <c r="AO722" s="176">
        <v>9</v>
      </c>
      <c r="AP722" s="174">
        <v>36</v>
      </c>
      <c r="AQ722" s="175">
        <f>VLOOKUP(C722,$B$45:$AA$48,8,FALSE)</f>
        <v>296</v>
      </c>
      <c r="AR722" s="31">
        <f>IF(LEFT(E722,1)*1=1,$S$57,$R$57)</f>
        <v>1</v>
      </c>
      <c r="AS722" s="2">
        <f>IF(LEFT(E722,1)*1=2,$U$57,$T$57)</f>
        <v>0.625</v>
      </c>
      <c r="AT722" s="33">
        <f>IF(LEFT(E722,1)*1=3,$W$57,$V$57)</f>
        <v>0</v>
      </c>
      <c r="AU722" s="31">
        <f>IF(MID(E722,3,1)*1=1,$Y$57,$X$57)</f>
        <v>1</v>
      </c>
      <c r="AV722" s="2">
        <f>IF(MID(E722,3,1)*1=2,$AA$57,$Z$57)</f>
        <v>0</v>
      </c>
      <c r="AW722" s="33">
        <f>IF(MID(E722,3,1)*1=3,$AC$57,$AB$57)</f>
        <v>0</v>
      </c>
      <c r="AX722" s="31">
        <f>IF(MID(E722,5,1)*1=1,$AE$57,$AD$57)</f>
        <v>1</v>
      </c>
      <c r="AY722" s="33">
        <f>IF(MID(E722,5,1)*1=2,$AG$57,$AF$57)</f>
        <v>3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customHeight="1">
      <c r="A723" s="2"/>
      <c r="B723" s="107">
        <v>151</v>
      </c>
      <c r="C723" s="31">
        <v>10</v>
      </c>
      <c r="D723" s="106" t="s">
        <v>7</v>
      </c>
      <c r="E723" s="2" t="s">
        <v>170</v>
      </c>
      <c r="F723" s="2"/>
      <c r="G723" s="2" t="s">
        <v>184</v>
      </c>
      <c r="H723" s="33"/>
      <c r="I723" s="173">
        <f>M723/AE723</f>
        <v>765.44171609530952</v>
      </c>
      <c r="J723" s="174">
        <f>AH723/AE723</f>
        <v>49.51023339726175</v>
      </c>
      <c r="K723" s="189">
        <f>RANK(I723,$I$76:$I$999)</f>
        <v>647</v>
      </c>
      <c r="L723" s="190" t="e">
        <f>RANK(I723,$I$76:$I$460)</f>
        <v>#N/A</v>
      </c>
      <c r="M723" s="173">
        <f>N723+R723/2</f>
        <v>4576.2407570622063</v>
      </c>
      <c r="N723" s="174">
        <f>T723*(1+(IF((AG723+IF($D$62=1,15,0)+AV723+IF(F723="백어택",8,0))&gt;100,100,(AG723+IF($D$62=1,15,0)+AV723+IF(F723="백어택",8,0)))/100)*((AI723/100-1)))</f>
        <v>3486.6596244283478</v>
      </c>
      <c r="O723" s="174"/>
      <c r="P723" s="174"/>
      <c r="Q723" s="174"/>
      <c r="R723" s="175">
        <f>X723*(1+(IF(AG723+IF($D$62=1,15,0)&gt;100,100,AG723+IF($D$62=1,15,0)))/100*(AI723/100-1))</f>
        <v>2179.1622652677174</v>
      </c>
      <c r="S723" s="173">
        <f>SUM(T723:X723)</f>
        <v>3881.2929012303193</v>
      </c>
      <c r="T723" s="174">
        <f>AL723*AX723</f>
        <v>2388.4879392186581</v>
      </c>
      <c r="U723" s="174"/>
      <c r="V723" s="174"/>
      <c r="W723" s="174"/>
      <c r="X723" s="175">
        <f>AS723*AL723</f>
        <v>1492.8049620116612</v>
      </c>
      <c r="Y723" s="173">
        <f>SUM(Z723:AD723)</f>
        <v>8344.7797376451854</v>
      </c>
      <c r="Z723" s="174">
        <f>T723*$D$58/100</f>
        <v>5135.2490693201144</v>
      </c>
      <c r="AA723" s="174"/>
      <c r="AB723" s="174"/>
      <c r="AC723" s="174"/>
      <c r="AD723" s="175">
        <f>X723*$D$58/100</f>
        <v>3209.5306683250715</v>
      </c>
      <c r="AE723" s="173">
        <f>AO723*(1-$D$17/100)-AY723</f>
        <v>5.9785620000000002</v>
      </c>
      <c r="AF723" s="174">
        <f>AP723</f>
        <v>36</v>
      </c>
      <c r="AG723" s="174">
        <f>IF($D$57&gt;100,100,$D$57)</f>
        <v>25.143699999999999</v>
      </c>
      <c r="AH723" s="174">
        <f>AQ723*AR723</f>
        <v>296</v>
      </c>
      <c r="AI723" s="174">
        <f>$D$58+$D$19</f>
        <v>282.85969999999998</v>
      </c>
      <c r="AJ723" s="174">
        <f>10*AX723*AU723/9</f>
        <v>0.88888888888888884</v>
      </c>
      <c r="AK723" s="174">
        <f>SUM(AL723:AN723)</f>
        <v>2388.4879392186581</v>
      </c>
      <c r="AL723" s="174">
        <f>(VLOOKUP(C723,$B$36:$AG$39,8,FALSE)+VLOOKUP(C723,$B$40:$AG$43,8,FALSE)*$D$54)*$D$59/100</f>
        <v>2388.4879392186581</v>
      </c>
      <c r="AM723" s="174"/>
      <c r="AN723" s="174"/>
      <c r="AO723" s="176">
        <v>9</v>
      </c>
      <c r="AP723" s="174">
        <v>36</v>
      </c>
      <c r="AQ723" s="175">
        <f>VLOOKUP(C723,$B$45:$AA$48,8,FALSE)</f>
        <v>296</v>
      </c>
      <c r="AR723" s="31">
        <f>IF(LEFT(E723,1)*1=1,$S$57,$R$57)</f>
        <v>1</v>
      </c>
      <c r="AS723" s="2">
        <f>IF(LEFT(E723,1)*1=2,$U$57,$T$57)</f>
        <v>0.625</v>
      </c>
      <c r="AT723" s="33">
        <f>IF(LEFT(E723,1)*1=3,$W$57,$V$57)</f>
        <v>0</v>
      </c>
      <c r="AU723" s="31">
        <f>IF(MID(E723,3,1)*1=1,$Y$57,$X$57)</f>
        <v>0.8</v>
      </c>
      <c r="AV723" s="2">
        <f>IF(MID(E723,3,1)*1=2,$AA$57,$Z$57)</f>
        <v>0</v>
      </c>
      <c r="AW723" s="33">
        <f>IF(MID(E723,3,1)*1=3,$AC$57,$AB$57)</f>
        <v>0</v>
      </c>
      <c r="AX723" s="31">
        <f>IF(MID(E723,5,1)*1=1,$AE$57,$AD$57)</f>
        <v>1</v>
      </c>
      <c r="AY723" s="33">
        <f>IF(MID(E723,5,1)*1=2,$AG$57,$AF$57)</f>
        <v>3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customHeight="1">
      <c r="A724" s="2"/>
      <c r="B724" s="107">
        <v>70</v>
      </c>
      <c r="C724" s="31">
        <v>10</v>
      </c>
      <c r="D724" s="106" t="s">
        <v>4</v>
      </c>
      <c r="E724" s="2" t="s">
        <v>146</v>
      </c>
      <c r="F724" s="2"/>
      <c r="G724" s="2" t="s">
        <v>167</v>
      </c>
      <c r="H724" s="33"/>
      <c r="I724" s="173">
        <f>M724/AE724</f>
        <v>765.19503781147944</v>
      </c>
      <c r="J724" s="174">
        <f>AH724/AE724</f>
        <v>29.152775243964456</v>
      </c>
      <c r="K724" s="189">
        <f>RANK(I724,$I$76:$I$999)</f>
        <v>649</v>
      </c>
      <c r="L724" s="190" t="e">
        <f>RANK(I724,$I$76:$I$460)</f>
        <v>#N/A</v>
      </c>
      <c r="M724" s="173">
        <f>SUM(N724:R724)</f>
        <v>9160.4681187769493</v>
      </c>
      <c r="N724" s="174">
        <f>T724*(1+(IF((AG724+IF($D$62=1,15,0)+AT724+IF(F724="백어택",8,0))&gt;100,100,(AG724+IF($D$62=1,15,0)+AT724+IF(F724="백어택",8,0)))/100)*((AI724/100-1)))</f>
        <v>2101.9158752528397</v>
      </c>
      <c r="O724" s="174">
        <f>U724*(1+(IF((AG724+IF($D$62=1,15,0)+AX724+IF(F724="백어택",8,0))&gt;100,100,(AG724+IF($D$62=1,15,0)+AX724+IF(F724="백어택",8,0)))/100)*(AI724/100-1))</f>
        <v>7058.5522435241101</v>
      </c>
      <c r="P724" s="174"/>
      <c r="Q724" s="174"/>
      <c r="R724" s="175"/>
      <c r="S724" s="173">
        <f>SUM(T724:X724)</f>
        <v>3716.2742709068129</v>
      </c>
      <c r="T724" s="174">
        <f>AL724*IF(F724="백어택",1.2,1)</f>
        <v>743.09485418136262</v>
      </c>
      <c r="U724" s="174">
        <f>AM724*AW724*AY724*IF(F724="백어택",1.2,1)</f>
        <v>2973.1794167254502</v>
      </c>
      <c r="V724" s="174"/>
      <c r="W724" s="174"/>
      <c r="X724" s="175"/>
      <c r="Y724" s="173">
        <f>SUM(Z724:AD724)</f>
        <v>7989.9896824496482</v>
      </c>
      <c r="Z724" s="174">
        <f>T724*$D$58/100</f>
        <v>1597.6539364899297</v>
      </c>
      <c r="AA724" s="174">
        <f>U724*$D$58/100</f>
        <v>6392.3357459597182</v>
      </c>
      <c r="AB724" s="174"/>
      <c r="AC724" s="174"/>
      <c r="AD724" s="175"/>
      <c r="AE724" s="173">
        <f>AO724*(1-$D$17/100)</f>
        <v>11.971416</v>
      </c>
      <c r="AF724" s="174">
        <f>AP724</f>
        <v>36</v>
      </c>
      <c r="AG724" s="174">
        <f>IF($D$57&gt;100,100,$D$57)</f>
        <v>25.143699999999999</v>
      </c>
      <c r="AH724" s="174">
        <f>AQ724</f>
        <v>349</v>
      </c>
      <c r="AI724" s="174">
        <f>$D$58+$D$19</f>
        <v>282.85969999999998</v>
      </c>
      <c r="AJ724" s="174">
        <f>10/IF(AY724=1,5,4)</f>
        <v>2</v>
      </c>
      <c r="AK724" s="174">
        <f>SUM(AL724:AN724)</f>
        <v>3716.2742709068129</v>
      </c>
      <c r="AL724" s="174">
        <f>(VLOOKUP(C724,$B$36:$AG$39,4,FALSE)+VLOOKUP(C724,$B$40:$AG$43,4,FALSE)*$D$54)*$D$59/100</f>
        <v>743.09485418136262</v>
      </c>
      <c r="AM724" s="174">
        <f>(VLOOKUP(C724,$B$36:$AG$39,5,FALSE)+VLOOKUP(C724,$B$40:$AG$43,5,FALSE)*$D$54)*$D$59/100</f>
        <v>2973.1794167254502</v>
      </c>
      <c r="AN724" s="174"/>
      <c r="AO724" s="176">
        <v>12</v>
      </c>
      <c r="AP724" s="174">
        <v>36</v>
      </c>
      <c r="AQ724" s="175">
        <f>VLOOKUP(C724,$B$45:$AA$48,4,FALSE)</f>
        <v>349</v>
      </c>
      <c r="AR724" s="31">
        <f>IF(LEFT(E724,1)*1=1,$S$54,$R$54)</f>
        <v>0</v>
      </c>
      <c r="AS724" s="2">
        <f>IF(LEFT(E724,1)*1=2,$U$54,$T$54)</f>
        <v>0</v>
      </c>
      <c r="AT724" s="33">
        <f>IF(LEFT(E724,1)*1=3,$W$54,$V$54)</f>
        <v>100</v>
      </c>
      <c r="AU724" s="31">
        <f>IF(MID(E724,3,1)*1=1,$Y$54,$X$54)</f>
        <v>0</v>
      </c>
      <c r="AV724" s="2">
        <f>IF(MID(E724,3,1)*1=2,$AA$54,$Z$54)</f>
        <v>0</v>
      </c>
      <c r="AW724" s="33">
        <f>IF(MID(E724,3,1)*1=3,$AC$54,$AB$54)</f>
        <v>1</v>
      </c>
      <c r="AX724" s="31">
        <f>IF(MID(E724,5,1)*1=1,$AE$54,$AD$54)</f>
        <v>50</v>
      </c>
      <c r="AY724" s="33">
        <f>IF(MID(E724,5,1)*1=2,$AG$54,$AF$54)</f>
        <v>1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customHeight="1">
      <c r="A725" s="2"/>
      <c r="B725" s="107">
        <v>408</v>
      </c>
      <c r="C725" s="31">
        <v>10</v>
      </c>
      <c r="D725" s="111" t="s">
        <v>8</v>
      </c>
      <c r="E725" s="2" t="s">
        <v>138</v>
      </c>
      <c r="F725" s="2"/>
      <c r="G725" s="2"/>
      <c r="H725" s="33" t="s">
        <v>80</v>
      </c>
      <c r="I725" s="173">
        <f>M725/AE725</f>
        <v>764.26239162883076</v>
      </c>
      <c r="J725" s="174">
        <f>AH725/AE725</f>
        <v>39.332184864514424</v>
      </c>
      <c r="K725" s="189">
        <f>RANK(I725,$I$76:$I$999)</f>
        <v>650</v>
      </c>
      <c r="L725" s="190">
        <f>RANK(I725,$I$461:$I$888)</f>
        <v>265</v>
      </c>
      <c r="M725" s="173">
        <f>SUM(N725:R725)</f>
        <v>14172.947431583043</v>
      </c>
      <c r="N725" s="174">
        <f>T725*(1+(IF((AG725+IF($D$62=1,15,0)+IF(F725="백어택",8,0))&gt;100,100,AG725+IF($D$62=1,15,0)+IF(F725="백어택",8,0))/100)*($D$58/100-1))</f>
        <v>3995.8864128448722</v>
      </c>
      <c r="O725" s="174">
        <f>U725*(1+((IF(AG725+IF($D$62=1,15,0)+IF(F725="백어택",8,0)&gt;100,100,AG725+IF($D$62=1,15,0)+IF(F725="백어택",8,0))/100)*(AI725/100-1)))</f>
        <v>5088.5305093690858</v>
      </c>
      <c r="P725" s="174">
        <f>V725*(1+(IF(AG725+IF($D$62=1,15,0)+IF(F725="백어택",8,0)&gt;100,100,AG725+IF($D$62=1,15,0)+IF(F725="백어택",8,0))/100)*(AI725/100-1))</f>
        <v>5088.5305093690858</v>
      </c>
      <c r="Q725" s="174"/>
      <c r="R725" s="175"/>
      <c r="S725" s="173">
        <f>SUM(T725:X725)</f>
        <v>10994.003333106733</v>
      </c>
      <c r="T725" s="174">
        <f>AL725*IF(H725="근접",AR725,1)*AU725*AY725*IF(F725="백어택",1.2,1)</f>
        <v>3099.6226263872904</v>
      </c>
      <c r="U725" s="174">
        <f>AM725*IF(H725="근접",AR725,1)*AU725*AY725*IF(F725="백어택",1.2,1)</f>
        <v>3947.1903533597219</v>
      </c>
      <c r="V725" s="174">
        <f>IF(AX725=1,0,AM725*IF(H725="근접",AR725,1)*AU725*AY725)*IF(F725="백어택",1.2,1)</f>
        <v>3947.1903533597219</v>
      </c>
      <c r="W725" s="174"/>
      <c r="X725" s="175"/>
      <c r="Y725" s="173">
        <f>SUM(Z725:AD725)</f>
        <v>23637.107166179478</v>
      </c>
      <c r="Z725" s="174">
        <f>T725*$D$58/100</f>
        <v>6664.1886467326749</v>
      </c>
      <c r="AA725" s="174">
        <f>U725*AI725/100</f>
        <v>8486.4592597234023</v>
      </c>
      <c r="AB725" s="174">
        <f>V725*AI725/100</f>
        <v>8486.4592597234023</v>
      </c>
      <c r="AC725" s="174"/>
      <c r="AD725" s="175"/>
      <c r="AE725" s="173">
        <f>AO725*(1-$D$20/100)*(1-$D$17/100)-AW725</f>
        <v>18.544609268784001</v>
      </c>
      <c r="AF725" s="174">
        <f>AP725</f>
        <v>36</v>
      </c>
      <c r="AG725" s="174">
        <f>IF($D$57&gt;100,100,$D$57)</f>
        <v>25.143699999999999</v>
      </c>
      <c r="AH725" s="174">
        <f>IF(AX725=1,AQ725,AQ725*1.4)</f>
        <v>729.4</v>
      </c>
      <c r="AI725" s="174">
        <f>$D$58</f>
        <v>215</v>
      </c>
      <c r="AJ725" s="174">
        <f>10/6/AX725</f>
        <v>1.1111111111111112</v>
      </c>
      <c r="AK725" s="174">
        <f>SUM(AL725:AN725)</f>
        <v>5637.4503837976099</v>
      </c>
      <c r="AL725" s="174">
        <f>(IF(H725="근접",$D$61*(VLOOKUP(C725,$B$36:$AG$39,9,FALSE)+VLOOKUP(C725,$B$40:$AG$43,9,FALSE)*$D$54),$D$60*(VLOOKUP(C725,$B$36:$AG$39,9,FALSE)+VLOOKUP(C725,$B$40:$AG$43,9,FALSE)*$D$54)))*$D$59/100</f>
        <v>2479.6981011098324</v>
      </c>
      <c r="AM725" s="174">
        <f>(IF(H725="근접",$D$61*(VLOOKUP(C725,$B$36:$AG$39,10,FALSE)+VLOOKUP(C725,$B$40:$AG$43,10,FALSE)*$D$54),$D$60*(VLOOKUP(C725,$B$36:$AG$39,10,FALSE)+VLOOKUP(C725,$B$40:$AG$43,10,FALSE)*$D$54)))*$D$59/100</f>
        <v>3157.7522826877776</v>
      </c>
      <c r="AN725" s="174"/>
      <c r="AO725" s="176">
        <v>24</v>
      </c>
      <c r="AP725" s="174">
        <v>36</v>
      </c>
      <c r="AQ725" s="175">
        <f>VLOOKUP(C725,$B$45:$AA$48,9,FALSE)</f>
        <v>521</v>
      </c>
      <c r="AR725" s="31">
        <f>IF(LEFT(E725,1)*1=1,$S$58,$R$58)</f>
        <v>1</v>
      </c>
      <c r="AS725" s="2">
        <f>IF(LEFT(E725,1)*1=2,$U$58,$T$58)</f>
        <v>0</v>
      </c>
      <c r="AT725" s="33">
        <f>IF(LEFT(E725,1)*1=3,$W$58,$V$58)</f>
        <v>0</v>
      </c>
      <c r="AU725" s="31">
        <f>IF(MID(E725,3,1)*1=1,$Y$58,$X$58)</f>
        <v>1.25</v>
      </c>
      <c r="AV725" s="2">
        <f>IF(MID(E725,3,1)*1=2,$AA$58,$Z$58)</f>
        <v>0</v>
      </c>
      <c r="AW725" s="33">
        <f>IF(MID(E725,3,1)*1=3,$AC$58,$AB$58)</f>
        <v>0</v>
      </c>
      <c r="AX725" s="31">
        <f>IF(MID(E725,5,1)*1=1,$AE$58,$AD$58)</f>
        <v>1.5</v>
      </c>
      <c r="AY725" s="33">
        <f>IF(MID(E725,5,1)*1=2,$AG$58,$AF$58)</f>
        <v>1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customHeight="1">
      <c r="A726" s="2"/>
      <c r="B726" s="107">
        <v>411</v>
      </c>
      <c r="C726" s="31">
        <v>10</v>
      </c>
      <c r="D726" s="111" t="s">
        <v>8</v>
      </c>
      <c r="E726" s="2" t="s">
        <v>164</v>
      </c>
      <c r="F726" s="2"/>
      <c r="G726" s="2"/>
      <c r="H726" s="33" t="s">
        <v>80</v>
      </c>
      <c r="I726" s="173">
        <f>M726/AE726</f>
        <v>764.26239162883076</v>
      </c>
      <c r="J726" s="174">
        <f>AH726/AE726</f>
        <v>39.332184864514424</v>
      </c>
      <c r="K726" s="189">
        <f>RANK(I726,$I$76:$I$999)</f>
        <v>650</v>
      </c>
      <c r="L726" s="190">
        <f>RANK(I726,$I$461:$I$888)</f>
        <v>265</v>
      </c>
      <c r="M726" s="173">
        <f>SUM(N726:R726)</f>
        <v>14172.947431583043</v>
      </c>
      <c r="N726" s="174">
        <f>T726*(1+(IF((AG726+IF($D$62=1,15,0)+IF(F726="백어택",8,0))&gt;100,100,AG726+IF($D$62=1,15,0)+IF(F726="백어택",8,0))/100)*($D$58/100-1))</f>
        <v>3995.8864128448722</v>
      </c>
      <c r="O726" s="174">
        <f>U726*(1+((IF(AG726+IF($D$62=1,15,0)+IF(F726="백어택",8,0)&gt;100,100,AG726+IF($D$62=1,15,0)+IF(F726="백어택",8,0))/100)*(AI726/100-1)))</f>
        <v>5088.5305093690858</v>
      </c>
      <c r="P726" s="174">
        <f>V726*(1+(IF(AG726+IF($D$62=1,15,0)+IF(F726="백어택",8,0)&gt;100,100,AG726+IF($D$62=1,15,0)+IF(F726="백어택",8,0))/100)*(AI726/100-1))</f>
        <v>5088.5305093690858</v>
      </c>
      <c r="Q726" s="174"/>
      <c r="R726" s="175"/>
      <c r="S726" s="173">
        <f>SUM(T726:X726)</f>
        <v>10994.003333106733</v>
      </c>
      <c r="T726" s="174">
        <f>AL726*IF(H726="근접",AR726,1)*AU726*AY726*IF(F726="백어택",1.2,1)</f>
        <v>3099.6226263872904</v>
      </c>
      <c r="U726" s="174">
        <f>AM726*IF(H726="근접",AR726,1)*AU726*AY726*IF(F726="백어택",1.2,1)</f>
        <v>3947.1903533597219</v>
      </c>
      <c r="V726" s="174">
        <f>IF(AX726=1,0,AM726*IF(H726="근접",AR726,1)*AU726*AY726)*IF(F726="백어택",1.2,1)</f>
        <v>3947.1903533597219</v>
      </c>
      <c r="W726" s="174"/>
      <c r="X726" s="175"/>
      <c r="Y726" s="173">
        <f>SUM(Z726:AD726)</f>
        <v>23637.107166179478</v>
      </c>
      <c r="Z726" s="174">
        <f>T726*$D$58/100</f>
        <v>6664.1886467326749</v>
      </c>
      <c r="AA726" s="174">
        <f>U726*AI726/100</f>
        <v>8486.4592597234023</v>
      </c>
      <c r="AB726" s="174">
        <f>V726*AI726/100</f>
        <v>8486.4592597234023</v>
      </c>
      <c r="AC726" s="174"/>
      <c r="AD726" s="175"/>
      <c r="AE726" s="173">
        <f>AO726*(1-$D$20/100)*(1-$D$17/100)-AW726</f>
        <v>18.544609268784001</v>
      </c>
      <c r="AF726" s="174">
        <f>AP726</f>
        <v>36</v>
      </c>
      <c r="AG726" s="174">
        <f>IF($D$57&gt;100,100,$D$57)</f>
        <v>25.143699999999999</v>
      </c>
      <c r="AH726" s="174">
        <f>IF(AX726=1,AQ726,AQ726*1.4)</f>
        <v>729.4</v>
      </c>
      <c r="AI726" s="174">
        <f>$D$58</f>
        <v>215</v>
      </c>
      <c r="AJ726" s="174">
        <f>10/6/AX726</f>
        <v>1.1111111111111112</v>
      </c>
      <c r="AK726" s="174">
        <f>SUM(AL726:AN726)</f>
        <v>5637.4503837976099</v>
      </c>
      <c r="AL726" s="174">
        <f>(IF(H726="근접",$D$61*(VLOOKUP(C726,$B$36:$AG$39,9,FALSE)+VLOOKUP(C726,$B$40:$AG$43,9,FALSE)*$D$54),$D$60*(VLOOKUP(C726,$B$36:$AG$39,9,FALSE)+VLOOKUP(C726,$B$40:$AG$43,9,FALSE)*$D$54)))*$D$59/100</f>
        <v>2479.6981011098324</v>
      </c>
      <c r="AM726" s="174">
        <f>(IF(H726="근접",$D$61*(VLOOKUP(C726,$B$36:$AG$39,10,FALSE)+VLOOKUP(C726,$B$40:$AG$43,10,FALSE)*$D$54),$D$60*(VLOOKUP(C726,$B$36:$AG$39,10,FALSE)+VLOOKUP(C726,$B$40:$AG$43,10,FALSE)*$D$54)))*$D$59/100</f>
        <v>3157.7522826877776</v>
      </c>
      <c r="AN726" s="174"/>
      <c r="AO726" s="176">
        <v>24</v>
      </c>
      <c r="AP726" s="174">
        <v>36</v>
      </c>
      <c r="AQ726" s="175">
        <f>VLOOKUP(C726,$B$45:$AA$48,9,FALSE)</f>
        <v>521</v>
      </c>
      <c r="AR726" s="31">
        <f>IF(LEFT(E726,1)*1=1,$S$58,$R$58)</f>
        <v>1.2</v>
      </c>
      <c r="AS726" s="2">
        <f>IF(LEFT(E726,1)*1=2,$U$58,$T$58)</f>
        <v>0</v>
      </c>
      <c r="AT726" s="33">
        <f>IF(LEFT(E726,1)*1=3,$W$58,$V$58)</f>
        <v>0</v>
      </c>
      <c r="AU726" s="31">
        <f>IF(MID(E726,3,1)*1=1,$Y$58,$X$58)</f>
        <v>1.25</v>
      </c>
      <c r="AV726" s="2">
        <f>IF(MID(E726,3,1)*1=2,$AA$58,$Z$58)</f>
        <v>0</v>
      </c>
      <c r="AW726" s="33">
        <f>IF(MID(E726,3,1)*1=3,$AC$58,$AB$58)</f>
        <v>0</v>
      </c>
      <c r="AX726" s="31">
        <f>IF(MID(E726,5,1)*1=1,$AE$58,$AD$58)</f>
        <v>1.5</v>
      </c>
      <c r="AY726" s="33">
        <f>IF(MID(E726,5,1)*1=2,$AG$58,$AF$58)</f>
        <v>1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customHeight="1">
      <c r="A727" s="2"/>
      <c r="B727" s="107">
        <v>404</v>
      </c>
      <c r="C727" s="31">
        <v>4</v>
      </c>
      <c r="D727" s="111" t="s">
        <v>8</v>
      </c>
      <c r="E727" s="2" t="s">
        <v>67</v>
      </c>
      <c r="F727" s="2"/>
      <c r="G727" s="2"/>
      <c r="H727" s="33" t="s">
        <v>81</v>
      </c>
      <c r="I727" s="173">
        <f>M727/AE727</f>
        <v>763.10129113819096</v>
      </c>
      <c r="J727" s="174">
        <f>AH727/AE727</f>
        <v>10.730881255879313</v>
      </c>
      <c r="K727" s="189">
        <f>RANK(I727,$I$76:$I$999)</f>
        <v>652</v>
      </c>
      <c r="L727" s="190">
        <f>RANK(I727,$I$461:$I$888)</f>
        <v>267</v>
      </c>
      <c r="M727" s="173">
        <f>SUM(N727:R727)</f>
        <v>14151.415276662334</v>
      </c>
      <c r="N727" s="174">
        <f>T727*(1+(IF((AG727+IF($D$62=1,15,0)+IF(F727="백어택",8,0))&gt;100,100,AG727+IF($D$62=1,15,0)+IF(F727="백어택",8,0))/100)*($D$58/100-1))</f>
        <v>6225.3914280879171</v>
      </c>
      <c r="O727" s="174">
        <f>U727*(1+((IF(AG727+IF($D$62=1,15,0)+IF(F727="백어택",8,0)&gt;100,100,AG727+IF($D$62=1,15,0)+IF(F727="백어택",8,0))/100)*(AI727/100-1)))</f>
        <v>7926.0238485744176</v>
      </c>
      <c r="P727" s="174">
        <f>V727*(1+(IF(AG727+IF($D$62=1,15,0)+IF(F727="백어택",8,0)&gt;100,100,AG727+IF($D$62=1,15,0)+IF(F727="백어택",8,0))/100)*(AI727/100-1))</f>
        <v>0</v>
      </c>
      <c r="Q727" s="174"/>
      <c r="R727" s="175"/>
      <c r="S727" s="173">
        <f>SUM(T727:X727)</f>
        <v>10977.300767595221</v>
      </c>
      <c r="T727" s="174">
        <f>AL727*IF(H727="근접",AR727,1)*AU727*AY727*IF(F727="백어택",1.2,1)</f>
        <v>4829.0572190916564</v>
      </c>
      <c r="U727" s="174">
        <f>AM727*IF(H727="근접",AR727,1)*AU727*AY727*IF(F727="백어택",1.2,1)</f>
        <v>6148.2435485035639</v>
      </c>
      <c r="V727" s="174">
        <f>IF(AX727=1,0,AM727*IF(H727="근접",AR727,1)*AU727*AY727)*IF(F727="백어택",1.2,1)</f>
        <v>0</v>
      </c>
      <c r="W727" s="174"/>
      <c r="X727" s="175"/>
      <c r="Y727" s="173">
        <f>SUM(Z727:AD727)</f>
        <v>23601.196650329723</v>
      </c>
      <c r="Z727" s="174">
        <f>T727*$D$58/100</f>
        <v>10382.473021047063</v>
      </c>
      <c r="AA727" s="174">
        <f>U727*AI727/100</f>
        <v>13218.723629282662</v>
      </c>
      <c r="AB727" s="174">
        <f>V727*AI727/100</f>
        <v>0</v>
      </c>
      <c r="AC727" s="174"/>
      <c r="AD727" s="175"/>
      <c r="AE727" s="173">
        <f>AO727*(1-$D$20/100)*(1-$D$17/100)-AW727</f>
        <v>18.544609268784001</v>
      </c>
      <c r="AF727" s="174">
        <f>AP727</f>
        <v>36</v>
      </c>
      <c r="AG727" s="174">
        <f>IF($D$57&gt;100,100,$D$57)</f>
        <v>25.143699999999999</v>
      </c>
      <c r="AH727" s="174">
        <f>IF(AX727=1,AQ727,AQ727*1.4)</f>
        <v>199</v>
      </c>
      <c r="AI727" s="174">
        <f>$D$58</f>
        <v>215</v>
      </c>
      <c r="AJ727" s="174">
        <f>10/6/AX727</f>
        <v>1.6666666666666667</v>
      </c>
      <c r="AK727" s="174">
        <f>SUM(AL727:AN727)</f>
        <v>10977.300767595221</v>
      </c>
      <c r="AL727" s="174">
        <f>(IF(H727="근접",$D$61*(VLOOKUP(C727,$B$36:$AG$39,9,FALSE)+VLOOKUP(C727,$B$40:$AG$43,9,FALSE)*$D$54),$D$60*(VLOOKUP(C727,$B$36:$AG$39,9,FALSE)+VLOOKUP(C727,$B$40:$AG$43,9,FALSE)*$D$54)))*$D$59/100</f>
        <v>4829.0572190916564</v>
      </c>
      <c r="AM727" s="174">
        <f>(IF(H727="근접",$D$61*(VLOOKUP(C727,$B$36:$AG$39,10,FALSE)+VLOOKUP(C727,$B$40:$AG$43,10,FALSE)*$D$54),$D$60*(VLOOKUP(C727,$B$36:$AG$39,10,FALSE)+VLOOKUP(C727,$B$40:$AG$43,10,FALSE)*$D$54)))*$D$59/100</f>
        <v>6148.2435485035639</v>
      </c>
      <c r="AN727" s="174"/>
      <c r="AO727" s="176">
        <v>24</v>
      </c>
      <c r="AP727" s="174">
        <v>36</v>
      </c>
      <c r="AQ727" s="175">
        <f>VLOOKUP(C727,$B$45:$AA$48,9,FALSE)</f>
        <v>199</v>
      </c>
      <c r="AR727" s="31">
        <f>IF(LEFT(E727,1)*1=1,$S$58,$R$58)</f>
        <v>1</v>
      </c>
      <c r="AS727" s="2">
        <f>IF(LEFT(E727,1)*1=2,$U$58,$T$58)</f>
        <v>0</v>
      </c>
      <c r="AT727" s="33">
        <f>IF(LEFT(E727,1)*1=3,$W$58,$V$58)</f>
        <v>0</v>
      </c>
      <c r="AU727" s="31">
        <f>IF(MID(E727,3,1)*1=1,$Y$58,$X$58)</f>
        <v>1</v>
      </c>
      <c r="AV727" s="2">
        <f>IF(MID(E727,3,1)*1=2,$AA$58,$Z$58)</f>
        <v>0</v>
      </c>
      <c r="AW727" s="33">
        <f>IF(MID(E727,3,1)*1=3,$AC$58,$AB$58)</f>
        <v>0</v>
      </c>
      <c r="AX727" s="31">
        <f>IF(MID(E727,5,1)*1=1,$AE$58,$AD$58)</f>
        <v>1</v>
      </c>
      <c r="AY727" s="33">
        <f>IF(MID(E727,5,1)*1=2,$AG$58,$AF$58)</f>
        <v>1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customHeight="1">
      <c r="A728" s="2"/>
      <c r="B728" s="107">
        <v>378</v>
      </c>
      <c r="C728" s="31">
        <v>7</v>
      </c>
      <c r="D728" s="106" t="s">
        <v>20</v>
      </c>
      <c r="E728" s="2" t="s">
        <v>152</v>
      </c>
      <c r="F728" s="2"/>
      <c r="G728" s="2"/>
      <c r="H728" s="33"/>
      <c r="I728" s="173">
        <f>M728/AE728</f>
        <v>758.43557334544448</v>
      </c>
      <c r="J728" s="174">
        <f>AH728/AE728</f>
        <v>20.525336287912033</v>
      </c>
      <c r="K728" s="189">
        <f>RANK(I728,$I$76:$I$999)</f>
        <v>653</v>
      </c>
      <c r="L728" s="190" t="e">
        <f>RANK(I728,$I$76:$I$460)</f>
        <v>#N/A</v>
      </c>
      <c r="M728" s="173">
        <f>SUM(N728:R728)</f>
        <v>11344.014916538908</v>
      </c>
      <c r="N728" s="174">
        <f>T728*(1+(IF((AG728+IF($D$62=1,15,0)+IF(F728="백어택",8,0))&gt;100,100,(AG728+IF($D$62=1,15,0)+IF(F728="백어택",8,0)))/100)*((AI728/100-1)))</f>
        <v>7140.565131178033</v>
      </c>
      <c r="O728" s="174">
        <f>U728*(1+(IF(($D$57+IF($D$62=1,15,0)+IF(F728="백어택",8,0))&gt;100,100,$D$57+IF($D$62=1,15,0)+IF(F728="백어택",8,0))/100)*($D$58/100-1))</f>
        <v>4203.4497853608764</v>
      </c>
      <c r="P728" s="174"/>
      <c r="Q728" s="174"/>
      <c r="R728" s="175"/>
      <c r="S728" s="173">
        <f>SUM(T728:X728)</f>
        <v>8152.1755939063933</v>
      </c>
      <c r="T728" s="174">
        <f>AL728*AV728*IF(F728="백어택",1.2,1)</f>
        <v>4891.5453563438359</v>
      </c>
      <c r="U728" s="174">
        <f>AM728*AX728*AY728*IF(F728="백어택",1.2,1)</f>
        <v>3260.6302375625573</v>
      </c>
      <c r="V728" s="174"/>
      <c r="W728" s="174"/>
      <c r="X728" s="175"/>
      <c r="Y728" s="173">
        <f>SUM(Z728:AD728)</f>
        <v>17527.177526898748</v>
      </c>
      <c r="Z728" s="174">
        <f>T728*$D$58/100</f>
        <v>10516.822516139247</v>
      </c>
      <c r="AA728" s="174">
        <f>U728*$D$58/100</f>
        <v>7010.3550107594983</v>
      </c>
      <c r="AB728" s="174"/>
      <c r="AC728" s="174"/>
      <c r="AD728" s="175"/>
      <c r="AE728" s="173">
        <f>AO728*(1-$D$17/100)-AR728</f>
        <v>14.957124</v>
      </c>
      <c r="AF728" s="174">
        <f>AP728</f>
        <v>36</v>
      </c>
      <c r="AG728" s="174">
        <f>IF($D$57+AU728&gt;100,100,$D$57+AU728)</f>
        <v>25.143699999999999</v>
      </c>
      <c r="AH728" s="174">
        <f>AQ728*AS728</f>
        <v>307</v>
      </c>
      <c r="AI728" s="174">
        <f>$D$58+$D$19</f>
        <v>282.85969999999998</v>
      </c>
      <c r="AJ728" s="174">
        <f>10*IF(AV728=1,1,5/4.5)/IF(AX728=1,5,3.5)</f>
        <v>2.2222222222222223</v>
      </c>
      <c r="AK728" s="174">
        <f>SUM(AL728:AN728)</f>
        <v>6521.6604751251143</v>
      </c>
      <c r="AL728" s="174">
        <f>(VLOOKUP(C728,$B$36:$AG$39,29,FALSE)+VLOOKUP(C728,$B$40:$AG$43,29,FALSE)*$D$54)*$D$59/100</f>
        <v>3261.0302375625574</v>
      </c>
      <c r="AM728" s="174">
        <f>(VLOOKUP(C728,$B$36:$AG$39,30,FALSE)+VLOOKUP(C728,$B$40:$AG$43,30,FALSE)*$D$54)*$D$59/100</f>
        <v>3260.6302375625573</v>
      </c>
      <c r="AN728" s="174"/>
      <c r="AO728" s="176">
        <v>18</v>
      </c>
      <c r="AP728" s="174">
        <v>36</v>
      </c>
      <c r="AQ728" s="175">
        <f>VLOOKUP(C728,$B$45:$AG$48,29,FALSE)</f>
        <v>307</v>
      </c>
      <c r="AR728" s="31">
        <f>IF(LEFT(E728,1)*1=1,$S$70,$R$70)</f>
        <v>3</v>
      </c>
      <c r="AS728" s="2">
        <f>IF(LEFT(E728,1)*1=2,$U$70,$T$70)</f>
        <v>1</v>
      </c>
      <c r="AT728" s="33">
        <f>IF(LEFT(E728,1)*1=3,$W$70,$V$70)</f>
        <v>0</v>
      </c>
      <c r="AU728" s="31">
        <f>IF(MID(E728,3,1)*1=1,$Y$70,$X$70)</f>
        <v>0</v>
      </c>
      <c r="AV728" s="2">
        <f>IF(MID(E728,3,1)*1=2,$AA$70,$Z$70)</f>
        <v>1.5</v>
      </c>
      <c r="AW728" s="33">
        <f>IF(MID(E728,3,1)*1=3,$AC$70,$AB$70)</f>
        <v>0</v>
      </c>
      <c r="AX728" s="31">
        <f>IF(MID(E728,5,1)*1=1,$AE$70,$AD$70)</f>
        <v>1</v>
      </c>
      <c r="AY728" s="33">
        <f>IF(MID(E728,5,1)*1=2,$AG$70,$AF$70)</f>
        <v>1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customHeight="1">
      <c r="A729" s="2"/>
      <c r="B729" s="107">
        <v>475</v>
      </c>
      <c r="C729" s="31">
        <v>10</v>
      </c>
      <c r="D729" s="111" t="s">
        <v>11</v>
      </c>
      <c r="E729" s="2" t="s">
        <v>101</v>
      </c>
      <c r="F729" s="2"/>
      <c r="G729" s="2"/>
      <c r="H729" s="33">
        <f>IF(AX729=1,5,1)</f>
        <v>5</v>
      </c>
      <c r="I729" s="173">
        <f>M729/AE729</f>
        <v>754.37588140474077</v>
      </c>
      <c r="J729" s="174">
        <f>AH729/AE729</f>
        <v>25.538418908464536</v>
      </c>
      <c r="K729" s="189">
        <f>RANK(I729,$I$76:$I$999)</f>
        <v>654</v>
      </c>
      <c r="L729" s="190">
        <f>RANK(I729,$I$461:$I$888)</f>
        <v>269</v>
      </c>
      <c r="M729" s="173">
        <f>SUM(N729:R729)</f>
        <v>17487.00745305682</v>
      </c>
      <c r="N729" s="174">
        <f>T729*(1+(IF((AG729+IF($D$62=1,15,0)+IF(F729="백어택",8,0))&gt;100,100,AG729+IF($D$62=1,15,0)+IF(F729="백어택",8,0))/100)*($D$58/100-1))</f>
        <v>15613.18963426243</v>
      </c>
      <c r="O729" s="174">
        <f>U729*(1+((IF(AG729+IF($D$62=1,15,0)+IF(F729="백어택",8,0)&gt;100,100,AG729+IF($D$62=1,15,0)+IF(F729="백어택",8,0))/100)*(AI729/100-1)))</f>
        <v>1873.8178187943913</v>
      </c>
      <c r="P729" s="174"/>
      <c r="Q729" s="174"/>
      <c r="R729" s="175"/>
      <c r="S729" s="173">
        <f>T729</f>
        <v>12111.20408850173</v>
      </c>
      <c r="T729" s="174">
        <f>H729*AL729*AS729*AX729*AY729</f>
        <v>12111.20408850173</v>
      </c>
      <c r="U729" s="174">
        <f>AM729*AS729*AV729*AY729</f>
        <v>1453.5268295396006</v>
      </c>
      <c r="V729" s="174"/>
      <c r="W729" s="174"/>
      <c r="X729" s="175"/>
      <c r="Y729" s="173">
        <f>SUM(Z729:AD729)</f>
        <v>29164.171473788858</v>
      </c>
      <c r="Z729" s="174">
        <f>T729*$D$58/100</f>
        <v>26039.088790278718</v>
      </c>
      <c r="AA729" s="174">
        <f>U729*$D$58/100</f>
        <v>3125.0826835101411</v>
      </c>
      <c r="AB729" s="174"/>
      <c r="AC729" s="174"/>
      <c r="AD729" s="175"/>
      <c r="AE729" s="173">
        <f>AO729*(1-$D$20/100)*(1-$D$17/100)-AR729</f>
        <v>23.180761585980001</v>
      </c>
      <c r="AF729" s="174">
        <f>AP729</f>
        <v>36</v>
      </c>
      <c r="AG729" s="174">
        <f>IF($D$57&gt;100,100,$D$57)</f>
        <v>25.143699999999999</v>
      </c>
      <c r="AH729" s="174">
        <f>AQ729</f>
        <v>592</v>
      </c>
      <c r="AI729" s="174">
        <f>$D$58</f>
        <v>215</v>
      </c>
      <c r="AJ729" s="174">
        <f>10/IF(AX729=1,7,6)</f>
        <v>1.4285714285714286</v>
      </c>
      <c r="AK729" s="174">
        <f>SUM(AL729:AN729)</f>
        <v>3082.9624582364359</v>
      </c>
      <c r="AL729" s="174">
        <f>(VLOOKUP(C729,$B$36:$AG$39,14,FALSE)+VLOOKUP(C729,$B$40:$AG$43,14,FALSE)*$D$54)*$D$59/100</f>
        <v>2202.0371070003143</v>
      </c>
      <c r="AM729" s="174">
        <f>(VLOOKUP(C729,$B$36:$AG$39,15,FALSE)+VLOOKUP(C729,$B$40:$AG$43,15,FALSE)*$D$54)*$D$59/100</f>
        <v>880.92535123612151</v>
      </c>
      <c r="AN729" s="174"/>
      <c r="AO729" s="176">
        <v>30</v>
      </c>
      <c r="AP729" s="174">
        <v>36</v>
      </c>
      <c r="AQ729" s="175">
        <f>VLOOKUP(C729,$B$45:$AA$48,14,FALSE)</f>
        <v>592</v>
      </c>
      <c r="AR729" s="31">
        <f>IF(LEFT(E729,1)*1=1,$S$61,$R$61)</f>
        <v>0</v>
      </c>
      <c r="AS729" s="2">
        <f>IF(LEFT(E729,1)*1=2,$U$61,$T$61)</f>
        <v>1.1000000000000001</v>
      </c>
      <c r="AT729" s="33">
        <f>IF(LEFT(E729,1)*1=3,$W$61,$V$61)</f>
        <v>0</v>
      </c>
      <c r="AU729" s="31">
        <f>IF(MID(E729,3,1)*1=1,$Y$61,$X$61)</f>
        <v>0</v>
      </c>
      <c r="AV729" s="2">
        <f>IF(MID(E729,3,1)*1=2,$AA$61,$Z$61)</f>
        <v>1.5</v>
      </c>
      <c r="AW729" s="33">
        <f>IF(MID(E729,3,1)*1=3,$AC$61,$AB$61)</f>
        <v>0</v>
      </c>
      <c r="AX729" s="31">
        <f>IF(MID(E729,5,1)*1=1,$AE$61,$AD$61)</f>
        <v>1</v>
      </c>
      <c r="AY729" s="33">
        <f>IF(MID(E729,5,1)*1=2,$AG$61,$AF$61)</f>
        <v>1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customHeight="1">
      <c r="A730" s="2"/>
      <c r="B730" s="107">
        <v>97</v>
      </c>
      <c r="C730" s="31">
        <v>7</v>
      </c>
      <c r="D730" s="106" t="s">
        <v>5</v>
      </c>
      <c r="E730" s="2" t="s">
        <v>91</v>
      </c>
      <c r="F730" s="2"/>
      <c r="G730" s="2"/>
      <c r="H730" s="33">
        <v>9</v>
      </c>
      <c r="I730" s="173">
        <f>M730/AE730</f>
        <v>754.34566949476869</v>
      </c>
      <c r="J730" s="174">
        <f>AH730/AE730</f>
        <v>24.18260296025132</v>
      </c>
      <c r="K730" s="189">
        <f>RANK(I730,$I$76:$I$999)</f>
        <v>655</v>
      </c>
      <c r="L730" s="190" t="e">
        <f>RANK(I730,$I$76:$I$460)</f>
        <v>#N/A</v>
      </c>
      <c r="M730" s="173">
        <f>SUM(N730:R730)</f>
        <v>6020.390544880257</v>
      </c>
      <c r="N730" s="174">
        <f>T730*(1+(IF((AG730+IF($D$62=1,15,0)+AW730+IF(F730="백어택",8,0))&gt;100,100,(AG730+IF($D$62=1,15,0)+AW730+IF(F730="백어택",8,0)))/100)*((AI730/100-1)))</f>
        <v>6020.390544880257</v>
      </c>
      <c r="O730" s="174"/>
      <c r="P730" s="174"/>
      <c r="Q730" s="174"/>
      <c r="R730" s="175"/>
      <c r="S730" s="173">
        <f>SUM(T730:X730)</f>
        <v>2997.6709374809434</v>
      </c>
      <c r="T730" s="174">
        <f>AL730*AU730*AX730*AY730</f>
        <v>2997.6709374809434</v>
      </c>
      <c r="U730" s="174"/>
      <c r="V730" s="174"/>
      <c r="W730" s="174"/>
      <c r="X730" s="175"/>
      <c r="Y730" s="173">
        <f>SUM(Z730:AD730)</f>
        <v>6444.9925155840283</v>
      </c>
      <c r="Z730" s="174">
        <f>T730*$D$58/100</f>
        <v>6444.9925155840283</v>
      </c>
      <c r="AA730" s="174"/>
      <c r="AB730" s="174"/>
      <c r="AC730" s="174"/>
      <c r="AD730" s="175"/>
      <c r="AE730" s="173">
        <f>AO730*(1-$D$17/100)</f>
        <v>7.980944</v>
      </c>
      <c r="AF730" s="174">
        <f>AP730</f>
        <v>36</v>
      </c>
      <c r="AG730" s="174">
        <f>IF($D$57&gt;100,100,$D$57)</f>
        <v>25.143699999999999</v>
      </c>
      <c r="AH730" s="174">
        <f>AQ730</f>
        <v>193</v>
      </c>
      <c r="AI730" s="174">
        <f>$D$58+$D$19</f>
        <v>282.85969999999998</v>
      </c>
      <c r="AJ730" s="174">
        <f>1*AS730</f>
        <v>1</v>
      </c>
      <c r="AK730" s="174">
        <f>SUM(AL730:AN730)</f>
        <v>2997.6709374809434</v>
      </c>
      <c r="AL730" s="174">
        <f>(H730*(VLOOKUP(C730,$B$36:$AG$39,6,FALSE)+VLOOKUP(C730,$B$40:$AG$43,6,FALSE)*$D$54))*$D$59/100</f>
        <v>2997.6709374809434</v>
      </c>
      <c r="AM730" s="174"/>
      <c r="AN730" s="174"/>
      <c r="AO730" s="176">
        <v>8</v>
      </c>
      <c r="AP730" s="174">
        <v>36</v>
      </c>
      <c r="AQ730" s="175">
        <f>VLOOKUP(C730,$B$45:$AA$48,6,FALSE)</f>
        <v>193</v>
      </c>
      <c r="AR730" s="31">
        <f>IF(LEFT(E730,1)*1=1,$S$55,$R$55)</f>
        <v>0</v>
      </c>
      <c r="AS730" s="2">
        <f>IF(LEFT(E730,1)*1=2,$U$55,$T$55)</f>
        <v>1</v>
      </c>
      <c r="AT730" s="33">
        <f>IF(LEFT(E730,1)*1=3,$W$55,$V$55)</f>
        <v>0</v>
      </c>
      <c r="AU730" s="31">
        <f>IF(MID(E730,3,1)*1=1,$Y$55,$X$55)</f>
        <v>1</v>
      </c>
      <c r="AV730" s="2">
        <f>IF(MID(E730,3,1)*1=2,$AA$55,$Z$55)</f>
        <v>0</v>
      </c>
      <c r="AW730" s="205">
        <f>IF(MID(E730,3,1)*1=3,$AC$55,$AB$55)</f>
        <v>30</v>
      </c>
      <c r="AX730" s="31">
        <f>IF(MID(E730,5,1)*1=1,$AE$55,$AD$55)</f>
        <v>1</v>
      </c>
      <c r="AY730" s="33">
        <f>IF(MID(E730,5,1)*1=2,$AG$55,$AF$55)</f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customHeight="1">
      <c r="A731" s="2"/>
      <c r="B731" s="107">
        <v>100</v>
      </c>
      <c r="C731" s="31">
        <v>7</v>
      </c>
      <c r="D731" s="106" t="s">
        <v>5</v>
      </c>
      <c r="E731" s="2" t="s">
        <v>103</v>
      </c>
      <c r="F731" s="2"/>
      <c r="G731" s="2"/>
      <c r="H731" s="33">
        <v>9</v>
      </c>
      <c r="I731" s="173">
        <f>M731/AE731</f>
        <v>754.34566949476869</v>
      </c>
      <c r="J731" s="174">
        <f>AH731/AE731</f>
        <v>24.18260296025132</v>
      </c>
      <c r="K731" s="189">
        <f>RANK(I731,$I$76:$I$999)</f>
        <v>655</v>
      </c>
      <c r="L731" s="190" t="e">
        <f>RANK(I731,$I$76:$I$460)</f>
        <v>#N/A</v>
      </c>
      <c r="M731" s="173">
        <f>SUM(N731:R731)</f>
        <v>6020.390544880257</v>
      </c>
      <c r="N731" s="174">
        <f>T731*(1+(IF((AG731+IF($D$62=1,15,0)+AW731+IF(F731="백어택",8,0))&gt;100,100,(AG731+IF($D$62=1,15,0)+AW731+IF(F731="백어택",8,0)))/100)*((AI731/100-1)))</f>
        <v>6020.390544880257</v>
      </c>
      <c r="O731" s="174"/>
      <c r="P731" s="174"/>
      <c r="Q731" s="174"/>
      <c r="R731" s="175"/>
      <c r="S731" s="173">
        <f>SUM(T731:X731)</f>
        <v>2997.6709374809434</v>
      </c>
      <c r="T731" s="174">
        <f>AL731*AU731*AX731*AY731</f>
        <v>2997.6709374809434</v>
      </c>
      <c r="U731" s="174"/>
      <c r="V731" s="174"/>
      <c r="W731" s="174"/>
      <c r="X731" s="175"/>
      <c r="Y731" s="173">
        <f>SUM(Z731:AD731)</f>
        <v>6444.9925155840283</v>
      </c>
      <c r="Z731" s="174">
        <f>T731*$D$58/100</f>
        <v>6444.9925155840283</v>
      </c>
      <c r="AA731" s="174"/>
      <c r="AB731" s="174"/>
      <c r="AC731" s="174"/>
      <c r="AD731" s="175"/>
      <c r="AE731" s="173">
        <f>AO731*(1-$D$17/100)</f>
        <v>7.980944</v>
      </c>
      <c r="AF731" s="174">
        <f>AP731</f>
        <v>36</v>
      </c>
      <c r="AG731" s="174">
        <f>IF($D$57&gt;100,100,$D$57)</f>
        <v>25.143699999999999</v>
      </c>
      <c r="AH731" s="174">
        <f>AQ731</f>
        <v>193</v>
      </c>
      <c r="AI731" s="174">
        <f>$D$58+$D$19</f>
        <v>282.85969999999998</v>
      </c>
      <c r="AJ731" s="174">
        <f>1*AS731</f>
        <v>0.8</v>
      </c>
      <c r="AK731" s="174">
        <f>SUM(AL731:AN731)</f>
        <v>2997.6709374809434</v>
      </c>
      <c r="AL731" s="174">
        <f>(H731*(VLOOKUP(C731,$B$36:$AG$39,6,FALSE)+VLOOKUP(C731,$B$40:$AG$43,6,FALSE)*$D$54))*$D$59/100</f>
        <v>2997.6709374809434</v>
      </c>
      <c r="AM731" s="174"/>
      <c r="AN731" s="174"/>
      <c r="AO731" s="176">
        <v>8</v>
      </c>
      <c r="AP731" s="174">
        <v>36</v>
      </c>
      <c r="AQ731" s="175">
        <f>VLOOKUP(C731,$B$45:$AA$48,6,FALSE)</f>
        <v>193</v>
      </c>
      <c r="AR731" s="31">
        <f>IF(LEFT(E731,1)*1=1,$S$55,$R$55)</f>
        <v>0</v>
      </c>
      <c r="AS731" s="2">
        <f>IF(LEFT(E731,1)*1=2,$U$55,$T$55)</f>
        <v>0.8</v>
      </c>
      <c r="AT731" s="33">
        <f>IF(LEFT(E731,1)*1=3,$W$55,$V$55)</f>
        <v>0</v>
      </c>
      <c r="AU731" s="31">
        <f>IF(MID(E731,3,1)*1=1,$Y$55,$X$55)</f>
        <v>1</v>
      </c>
      <c r="AV731" s="2">
        <f>IF(MID(E731,3,1)*1=2,$AA$55,$Z$55)</f>
        <v>0</v>
      </c>
      <c r="AW731" s="205">
        <f>IF(MID(E731,3,1)*1=3,$AC$55,$AB$55)</f>
        <v>30</v>
      </c>
      <c r="AX731" s="31">
        <f>IF(MID(E731,5,1)*1=1,$AE$55,$AD$55)</f>
        <v>1</v>
      </c>
      <c r="AY731" s="33">
        <f>IF(MID(E731,5,1)*1=2,$AG$55,$AF$55)</f>
        <v>1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customHeight="1">
      <c r="A732" s="2"/>
      <c r="B732" s="107">
        <v>876</v>
      </c>
      <c r="C732" s="31">
        <v>7</v>
      </c>
      <c r="D732" s="113" t="s">
        <v>15</v>
      </c>
      <c r="E732" s="2" t="s">
        <v>67</v>
      </c>
      <c r="F732" s="2"/>
      <c r="G732" s="2"/>
      <c r="H732" s="33">
        <f>IF(AX732=100,4,3)</f>
        <v>3</v>
      </c>
      <c r="I732" s="173">
        <f>M732/AE732</f>
        <v>752.16444928104977</v>
      </c>
      <c r="J732" s="174">
        <f>AH732/AE732</f>
        <v>13.766124241276053</v>
      </c>
      <c r="K732" s="189">
        <f>RANK(I732,$I$76:$I$999)</f>
        <v>657</v>
      </c>
      <c r="L732" s="190" t="e">
        <f>RANK(I732,$I$889:$I$999)</f>
        <v>#N/A</v>
      </c>
      <c r="M732" s="173">
        <f>SUM(N732:R732)*(1+$D$22/100)</f>
        <v>22511.183806885871</v>
      </c>
      <c r="N732" s="174">
        <f>T732*(1+(IF((AG732+IF($D$62=1,15,0)+IF(F732="백어택",8,0))&gt;100,100,AG732+IF($D$62=1,15,0)+IF(F732="백어택",8,0))/100)*(AI732/100-1))</f>
        <v>6768.2163855120853</v>
      </c>
      <c r="O732" s="174">
        <f>U732*(1+(IF((AG732+IF($D$62=1,15,0)+IF(F732="백어택",8,0))&gt;100,100,AG732+IF($D$62=1,15,0)+IF(F732="백어택",8,0))/100)*(AI732/100-1))</f>
        <v>6768.2163855120853</v>
      </c>
      <c r="P732" s="174">
        <f>V732*(1+(IF((AG732+IF($D$62=1,15,0)+IF(F732="백어택",8,0))&gt;100,100,AG732+IF($D$62=1,15,0)+IF(F732="백어택",8,0))/100)*(AI732/100-1))</f>
        <v>6768.2163855120853</v>
      </c>
      <c r="Q732" s="174">
        <f>W732*(1+(IF((AG732+IF($D$62=1,15,0)+IF(F732="백어택",8,0))&gt;100,100,AG732+IF($D$62=1,15,0)+IF(F732="백어택",8,0))/100)*(AI732/100-1))</f>
        <v>0</v>
      </c>
      <c r="R732" s="175">
        <f>X732*(1+(IF(($D$57+IF($D$62=1,15,0)+IF(F732="백어택",8,0))&gt;100,100,$D$57+IF($D$62=1,15,0)+IF(F732="백어택",8,0))/100)*(AI732/100-1))</f>
        <v>0</v>
      </c>
      <c r="S732" s="173">
        <f>SUM(T732:X732)</f>
        <v>15750.385132105785</v>
      </c>
      <c r="T732" s="174">
        <f>AL732*AS732*AY732</f>
        <v>5250.1283773685946</v>
      </c>
      <c r="U732" s="174">
        <f>AL732*AS732*AY732</f>
        <v>5250.1283773685946</v>
      </c>
      <c r="V732" s="174">
        <f>AL732*AS732*AY732</f>
        <v>5250.1283773685946</v>
      </c>
      <c r="W732" s="174">
        <f>IF(H732=4,AL732*AS732*IF(AT732=0,AY732,1),0)</f>
        <v>0</v>
      </c>
      <c r="X732" s="175">
        <f>AL732*IF(H732=3,9,IF(AT732=1,10,9))*IF(AW732=1,0,AW732)</f>
        <v>0</v>
      </c>
      <c r="Y732" s="173">
        <f>SUM(Z732:AD732)</f>
        <v>33863.328034027436</v>
      </c>
      <c r="Z732" s="174">
        <f>T732*AI732/100</f>
        <v>11287.776011342479</v>
      </c>
      <c r="AA732" s="174">
        <f>U732*AI732/100</f>
        <v>11287.776011342479</v>
      </c>
      <c r="AB732" s="174">
        <f>V732*AI732/100</f>
        <v>11287.776011342479</v>
      </c>
      <c r="AC732" s="174">
        <f>W732*AI732/100</f>
        <v>0</v>
      </c>
      <c r="AD732" s="175">
        <f>X732*AI732/100</f>
        <v>0</v>
      </c>
      <c r="AE732" s="173">
        <f>AO732*(1-$D$17/100)</f>
        <v>29.928540000000002</v>
      </c>
      <c r="AF732" s="174">
        <f>AP732</f>
        <v>36</v>
      </c>
      <c r="AG732" s="174">
        <f>IF($D$57+AX732&gt;100,100,$D$57+AX732)</f>
        <v>25.143699999999999</v>
      </c>
      <c r="AH732" s="174">
        <f>AQ732</f>
        <v>412</v>
      </c>
      <c r="AI732" s="174">
        <f>$D$58</f>
        <v>215</v>
      </c>
      <c r="AJ732" s="174">
        <f>10*AU732/IF(AT732=1,2.5,(IF(AY732=1,3,2.5)))</f>
        <v>3.3333333333333335</v>
      </c>
      <c r="AK732" s="174">
        <f>SUM(AL732:AN732)</f>
        <v>5250.1283773685946</v>
      </c>
      <c r="AL732" s="174">
        <f>((VLOOKUP(C732,$B$36:$AG$39,22,FALSE)+VLOOKUP(C732,$B$40:$AG$43,22,FALSE)*$D$54))*$D$59/100</f>
        <v>5250.1283773685946</v>
      </c>
      <c r="AM732" s="174"/>
      <c r="AN732" s="174"/>
      <c r="AO732" s="176">
        <v>30</v>
      </c>
      <c r="AP732" s="174">
        <v>36</v>
      </c>
      <c r="AQ732" s="175">
        <f>VLOOKUP(C732,$B$45:$AA$48,22,FALSE)</f>
        <v>412</v>
      </c>
      <c r="AR732" s="31">
        <f>IF(LEFT(E732,1)*1=1,$S$65,$R$65)</f>
        <v>0</v>
      </c>
      <c r="AS732" s="2">
        <f>IF(LEFT(E732,1)*1=2,$U$65,$T$65)</f>
        <v>1</v>
      </c>
      <c r="AT732" s="33">
        <f>IF(LEFT(E732,1)*1=3,$W$65,$V$65)</f>
        <v>0</v>
      </c>
      <c r="AU732" s="31">
        <f>IF(MID(E732,3,1)*1=1,$Y$65,$X$65)</f>
        <v>1</v>
      </c>
      <c r="AV732" s="2">
        <f>IF(MID(E732,3,1)*1=2,$AA$65,$Z$65)</f>
        <v>0</v>
      </c>
      <c r="AW732" s="33">
        <f>IF(MID(E732,3,1)*1=3,$AC$65,$AB$65)</f>
        <v>1</v>
      </c>
      <c r="AX732" s="31">
        <f>IF(MID(E732,5,1)*1=1,$AE$65,$AD$65)</f>
        <v>0</v>
      </c>
      <c r="AY732" s="33">
        <f>IF(MID(E732,5,1)*1=2,$AG$65,$AF$65)</f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customHeight="1">
      <c r="A733" s="2"/>
      <c r="B733" s="107">
        <v>877</v>
      </c>
      <c r="C733" s="31">
        <v>7</v>
      </c>
      <c r="D733" s="113" t="s">
        <v>15</v>
      </c>
      <c r="E733" s="2" t="s">
        <v>136</v>
      </c>
      <c r="F733" s="2"/>
      <c r="G733" s="2"/>
      <c r="H733" s="33">
        <f>IF(AX733=100,4,3)</f>
        <v>3</v>
      </c>
      <c r="I733" s="173">
        <f>M733/AE733</f>
        <v>752.16444928104977</v>
      </c>
      <c r="J733" s="174">
        <f>AH733/AE733</f>
        <v>13.766124241276053</v>
      </c>
      <c r="K733" s="189">
        <f>RANK(I733,$I$76:$I$999)</f>
        <v>657</v>
      </c>
      <c r="L733" s="190" t="e">
        <f>RANK(I733,$I$889:$I$999)</f>
        <v>#N/A</v>
      </c>
      <c r="M733" s="173">
        <f>SUM(N733:R733)*(1+$D$22/100)</f>
        <v>22511.183806885871</v>
      </c>
      <c r="N733" s="174">
        <f>T733*(1+(IF((AG733+IF($D$62=1,15,0)+IF(F733="백어택",8,0))&gt;100,100,AG733+IF($D$62=1,15,0)+IF(F733="백어택",8,0))/100)*(AI733/100-1))</f>
        <v>6768.2163855120853</v>
      </c>
      <c r="O733" s="174">
        <f>U733*(1+(IF((AG733+IF($D$62=1,15,0)+IF(F733="백어택",8,0))&gt;100,100,AG733+IF($D$62=1,15,0)+IF(F733="백어택",8,0))/100)*(AI733/100-1))</f>
        <v>6768.2163855120853</v>
      </c>
      <c r="P733" s="174">
        <f>V733*(1+(IF((AG733+IF($D$62=1,15,0)+IF(F733="백어택",8,0))&gt;100,100,AG733+IF($D$62=1,15,0)+IF(F733="백어택",8,0))/100)*(AI733/100-1))</f>
        <v>6768.2163855120853</v>
      </c>
      <c r="Q733" s="174">
        <f>W733*(1+(IF((AG733+IF($D$62=1,15,0)+IF(F733="백어택",8,0))&gt;100,100,AG733+IF($D$62=1,15,0)+IF(F733="백어택",8,0))/100)*(AI733/100-1))</f>
        <v>0</v>
      </c>
      <c r="R733" s="175">
        <f>X733*(1+(IF(($D$57+IF($D$62=1,15,0)+IF(F733="백어택",8,0))&gt;100,100,$D$57+IF($D$62=1,15,0)+IF(F733="백어택",8,0))/100)*(AI733/100-1))</f>
        <v>0</v>
      </c>
      <c r="S733" s="173">
        <f>SUM(T733:X733)</f>
        <v>15750.385132105785</v>
      </c>
      <c r="T733" s="174">
        <f>AL733*AS733*AY733</f>
        <v>5250.1283773685946</v>
      </c>
      <c r="U733" s="174">
        <f>AL733*AS733*AY733</f>
        <v>5250.1283773685946</v>
      </c>
      <c r="V733" s="174">
        <f>AL733*AS733*AY733</f>
        <v>5250.1283773685946</v>
      </c>
      <c r="W733" s="174">
        <f>IF(H733=4,AL733*AS733*IF(AT733=0,AY733,1),0)</f>
        <v>0</v>
      </c>
      <c r="X733" s="175">
        <f>AL733*IF(H733=3,9,IF(AT733=1,10,9))*IF(AW733=1,0,AW733)</f>
        <v>0</v>
      </c>
      <c r="Y733" s="173">
        <f>SUM(Z733:AD733)</f>
        <v>33863.328034027436</v>
      </c>
      <c r="Z733" s="174">
        <f>T733*AI733/100</f>
        <v>11287.776011342479</v>
      </c>
      <c r="AA733" s="174">
        <f>U733*AI733/100</f>
        <v>11287.776011342479</v>
      </c>
      <c r="AB733" s="174">
        <f>V733*AI733/100</f>
        <v>11287.776011342479</v>
      </c>
      <c r="AC733" s="174">
        <f>W733*AI733/100</f>
        <v>0</v>
      </c>
      <c r="AD733" s="175">
        <f>X733*AI733/100</f>
        <v>0</v>
      </c>
      <c r="AE733" s="173">
        <f>AO733*(1-$D$17/100)</f>
        <v>29.928540000000002</v>
      </c>
      <c r="AF733" s="174">
        <f>AP733</f>
        <v>36</v>
      </c>
      <c r="AG733" s="174">
        <f>IF($D$57+AX733&gt;100,100,$D$57+AX733)</f>
        <v>25.143699999999999</v>
      </c>
      <c r="AH733" s="174">
        <f>AQ733</f>
        <v>412</v>
      </c>
      <c r="AI733" s="174">
        <f>$D$58</f>
        <v>215</v>
      </c>
      <c r="AJ733" s="174">
        <f>10*AU733/IF(AT733=1,2.5,(IF(AY733=1,3,2.5)))</f>
        <v>2.6666666666666665</v>
      </c>
      <c r="AK733" s="174">
        <f>SUM(AL733:AN733)</f>
        <v>5250.1283773685946</v>
      </c>
      <c r="AL733" s="174">
        <f>((VLOOKUP(C733,$B$36:$AG$39,22,FALSE)+VLOOKUP(C733,$B$40:$AG$43,22,FALSE)*$D$54))*$D$59/100</f>
        <v>5250.1283773685946</v>
      </c>
      <c r="AM733" s="174"/>
      <c r="AN733" s="174"/>
      <c r="AO733" s="176">
        <v>30</v>
      </c>
      <c r="AP733" s="174">
        <v>36</v>
      </c>
      <c r="AQ733" s="175">
        <f>VLOOKUP(C733,$B$45:$AA$48,22,FALSE)</f>
        <v>412</v>
      </c>
      <c r="AR733" s="31">
        <f>IF(LEFT(E733,1)*1=1,$S$65,$R$65)</f>
        <v>0</v>
      </c>
      <c r="AS733" s="2">
        <f>IF(LEFT(E733,1)*1=2,$U$65,$T$65)</f>
        <v>1</v>
      </c>
      <c r="AT733" s="33">
        <f>IF(LEFT(E733,1)*1=3,$W$65,$V$65)</f>
        <v>0</v>
      </c>
      <c r="AU733" s="31">
        <f>IF(MID(E733,3,1)*1=1,$Y$65,$X$65)</f>
        <v>0.8</v>
      </c>
      <c r="AV733" s="2">
        <f>IF(MID(E733,3,1)*1=2,$AA$65,$Z$65)</f>
        <v>0</v>
      </c>
      <c r="AW733" s="33">
        <f>IF(MID(E733,3,1)*1=3,$AC$65,$AB$65)</f>
        <v>1</v>
      </c>
      <c r="AX733" s="31">
        <f>IF(MID(E733,5,1)*1=1,$AE$65,$AD$65)</f>
        <v>0</v>
      </c>
      <c r="AY733" s="33">
        <f>IF(MID(E733,5,1)*1=2,$AG$65,$AF$65)</f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customHeight="1">
      <c r="A734" s="2"/>
      <c r="B734" s="107">
        <v>882</v>
      </c>
      <c r="C734" s="31">
        <v>7</v>
      </c>
      <c r="D734" s="113" t="s">
        <v>15</v>
      </c>
      <c r="E734" s="2" t="s">
        <v>87</v>
      </c>
      <c r="F734" s="2"/>
      <c r="G734" s="2"/>
      <c r="H734" s="33">
        <f>IF(AX734=100,4,3)</f>
        <v>3</v>
      </c>
      <c r="I734" s="173">
        <f>M734/AE734</f>
        <v>752.16444928104977</v>
      </c>
      <c r="J734" s="174">
        <f>AH734/AE734</f>
        <v>13.766124241276053</v>
      </c>
      <c r="K734" s="189">
        <f>RANK(I734,$I$76:$I$999)</f>
        <v>657</v>
      </c>
      <c r="L734" s="190" t="e">
        <f>RANK(I734,$I$889:$I$999)</f>
        <v>#N/A</v>
      </c>
      <c r="M734" s="173">
        <f>SUM(N734:R734)*(1+$D$22/100)</f>
        <v>22511.183806885871</v>
      </c>
      <c r="N734" s="174">
        <f>T734*(1+(IF((AG734+IF($D$62=1,15,0)+IF(F734="백어택",8,0))&gt;100,100,AG734+IF($D$62=1,15,0)+IF(F734="백어택",8,0))/100)*(AI734/100-1))</f>
        <v>6768.2163855120853</v>
      </c>
      <c r="O734" s="174">
        <f>U734*(1+(IF((AG734+IF($D$62=1,15,0)+IF(F734="백어택",8,0))&gt;100,100,AG734+IF($D$62=1,15,0)+IF(F734="백어택",8,0))/100)*(AI734/100-1))</f>
        <v>6768.2163855120853</v>
      </c>
      <c r="P734" s="174">
        <f>V734*(1+(IF((AG734+IF($D$62=1,15,0)+IF(F734="백어택",8,0))&gt;100,100,AG734+IF($D$62=1,15,0)+IF(F734="백어택",8,0))/100)*(AI734/100-1))</f>
        <v>6768.2163855120853</v>
      </c>
      <c r="Q734" s="174">
        <f>W734*(1+(IF((AG734+IF($D$62=1,15,0)+IF(F734="백어택",8,0))&gt;100,100,AG734+IF($D$62=1,15,0)+IF(F734="백어택",8,0))/100)*(AI734/100-1))</f>
        <v>0</v>
      </c>
      <c r="R734" s="175">
        <f>X734*(1+(IF(($D$57+IF($D$62=1,15,0)+IF(F734="백어택",8,0))&gt;100,100,$D$57+IF($D$62=1,15,0)+IF(F734="백어택",8,0))/100)*(AI734/100-1))</f>
        <v>0</v>
      </c>
      <c r="S734" s="173">
        <f>SUM(T734:X734)</f>
        <v>15750.385132105785</v>
      </c>
      <c r="T734" s="174">
        <f>AL734*AS734*AY734</f>
        <v>5250.1283773685946</v>
      </c>
      <c r="U734" s="174">
        <f>AL734*AS734*AY734</f>
        <v>5250.1283773685946</v>
      </c>
      <c r="V734" s="174">
        <f>AL734*AS734*AY734</f>
        <v>5250.1283773685946</v>
      </c>
      <c r="W734" s="174">
        <f>IF(H734=4,AL734*AS734*IF(AT734=0,AY734,1),0)</f>
        <v>0</v>
      </c>
      <c r="X734" s="175">
        <f>AL734*IF(H734=3,9,IF(AT734=1,10,9))*IF(AW734=1,0,AW734)</f>
        <v>0</v>
      </c>
      <c r="Y734" s="173">
        <f>SUM(Z734:AD734)</f>
        <v>33863.328034027436</v>
      </c>
      <c r="Z734" s="174">
        <f>T734*AI734/100</f>
        <v>11287.776011342479</v>
      </c>
      <c r="AA734" s="174">
        <f>U734*AI734/100</f>
        <v>11287.776011342479</v>
      </c>
      <c r="AB734" s="174">
        <f>V734*AI734/100</f>
        <v>11287.776011342479</v>
      </c>
      <c r="AC734" s="174">
        <f>W734*AI734/100</f>
        <v>0</v>
      </c>
      <c r="AD734" s="175">
        <f>X734*AI734/100</f>
        <v>0</v>
      </c>
      <c r="AE734" s="173">
        <f>AO734*(1-$D$17/100)</f>
        <v>29.928540000000002</v>
      </c>
      <c r="AF734" s="174">
        <f>AP734</f>
        <v>36</v>
      </c>
      <c r="AG734" s="174">
        <f>IF($D$57+AX734&gt;100,100,$D$57+AX734)</f>
        <v>25.143699999999999</v>
      </c>
      <c r="AH734" s="174">
        <f>AQ734</f>
        <v>412</v>
      </c>
      <c r="AI734" s="174">
        <f>$D$58</f>
        <v>215</v>
      </c>
      <c r="AJ734" s="174">
        <f>10*AU734/IF(AT734=1,2.5,(IF(AY734=1,3,2.5)))</f>
        <v>4</v>
      </c>
      <c r="AK734" s="174">
        <f>SUM(AL734:AN734)</f>
        <v>5250.1283773685946</v>
      </c>
      <c r="AL734" s="174">
        <f>((VLOOKUP(C734,$B$36:$AG$39,22,FALSE)+VLOOKUP(C734,$B$40:$AG$43,22,FALSE)*$D$54))*$D$59/100</f>
        <v>5250.1283773685946</v>
      </c>
      <c r="AM734" s="174"/>
      <c r="AN734" s="174"/>
      <c r="AO734" s="176">
        <v>30</v>
      </c>
      <c r="AP734" s="174">
        <v>36</v>
      </c>
      <c r="AQ734" s="175">
        <f>VLOOKUP(C734,$B$45:$AA$48,22,FALSE)</f>
        <v>412</v>
      </c>
      <c r="AR734" s="31">
        <f>IF(LEFT(E734,1)*1=1,$S$65,$R$65)</f>
        <v>0</v>
      </c>
      <c r="AS734" s="2">
        <f>IF(LEFT(E734,1)*1=2,$U$65,$T$65)</f>
        <v>1</v>
      </c>
      <c r="AT734" s="74">
        <f>IF(LEFT(E734,1)*1=3,$W$65,$V$65)</f>
        <v>1</v>
      </c>
      <c r="AU734" s="31">
        <f>IF(MID(E734,3,1)*1=1,$Y$65,$X$65)</f>
        <v>1</v>
      </c>
      <c r="AV734" s="2">
        <f>IF(MID(E734,3,1)*1=2,$AA$65,$Z$65)</f>
        <v>0</v>
      </c>
      <c r="AW734" s="33">
        <f>IF(MID(E734,3,1)*1=3,$AC$65,$AB$65)</f>
        <v>1</v>
      </c>
      <c r="AX734" s="31">
        <f>IF(MID(E734,5,1)*1=1,$AE$65,$AD$65)</f>
        <v>0</v>
      </c>
      <c r="AY734" s="33">
        <f>IF(MID(E734,5,1)*1=2,$AG$65,$AF$65)</f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customHeight="1">
      <c r="A735" s="2"/>
      <c r="B735" s="107">
        <v>883</v>
      </c>
      <c r="C735" s="31">
        <v>7</v>
      </c>
      <c r="D735" s="113" t="s">
        <v>15</v>
      </c>
      <c r="E735" s="2" t="s">
        <v>179</v>
      </c>
      <c r="F735" s="2"/>
      <c r="G735" s="2"/>
      <c r="H735" s="33">
        <f>IF(AX735=100,4,3)</f>
        <v>3</v>
      </c>
      <c r="I735" s="173">
        <f>M735/AE735</f>
        <v>752.16444928104977</v>
      </c>
      <c r="J735" s="174">
        <f>AH735/AE735</f>
        <v>13.766124241276053</v>
      </c>
      <c r="K735" s="189">
        <f>RANK(I735,$I$76:$I$999)</f>
        <v>657</v>
      </c>
      <c r="L735" s="190" t="e">
        <f>RANK(I735,$I$889:$I$999)</f>
        <v>#N/A</v>
      </c>
      <c r="M735" s="173">
        <f>SUM(N735:R735)*(1+$D$22/100)</f>
        <v>22511.183806885871</v>
      </c>
      <c r="N735" s="174">
        <f>T735*(1+(IF((AG735+IF($D$62=1,15,0)+IF(F735="백어택",8,0))&gt;100,100,AG735+IF($D$62=1,15,0)+IF(F735="백어택",8,0))/100)*(AI735/100-1))</f>
        <v>6768.2163855120853</v>
      </c>
      <c r="O735" s="174">
        <f>U735*(1+(IF((AG735+IF($D$62=1,15,0)+IF(F735="백어택",8,0))&gt;100,100,AG735+IF($D$62=1,15,0)+IF(F735="백어택",8,0))/100)*(AI735/100-1))</f>
        <v>6768.2163855120853</v>
      </c>
      <c r="P735" s="174">
        <f>V735*(1+(IF((AG735+IF($D$62=1,15,0)+IF(F735="백어택",8,0))&gt;100,100,AG735+IF($D$62=1,15,0)+IF(F735="백어택",8,0))/100)*(AI735/100-1))</f>
        <v>6768.2163855120853</v>
      </c>
      <c r="Q735" s="174">
        <f>W735*(1+(IF((AG735+IF($D$62=1,15,0)+IF(F735="백어택",8,0))&gt;100,100,AG735+IF($D$62=1,15,0)+IF(F735="백어택",8,0))/100)*(AI735/100-1))</f>
        <v>0</v>
      </c>
      <c r="R735" s="175">
        <f>X735*(1+(IF(($D$57+IF($D$62=1,15,0)+IF(F735="백어택",8,0))&gt;100,100,$D$57+IF($D$62=1,15,0)+IF(F735="백어택",8,0))/100)*(AI735/100-1))</f>
        <v>0</v>
      </c>
      <c r="S735" s="173">
        <f>SUM(T735:X735)</f>
        <v>15750.385132105785</v>
      </c>
      <c r="T735" s="174">
        <f>AL735*AS735*AY735</f>
        <v>5250.1283773685946</v>
      </c>
      <c r="U735" s="174">
        <f>AL735*AS735*AY735</f>
        <v>5250.1283773685946</v>
      </c>
      <c r="V735" s="174">
        <f>AL735*AS735*AY735</f>
        <v>5250.1283773685946</v>
      </c>
      <c r="W735" s="174">
        <f>IF(H735=4,AL735*AS735*IF(AT735=0,AY735,1),0)</f>
        <v>0</v>
      </c>
      <c r="X735" s="175">
        <f>AL735*IF(H735=3,9,IF(AT735=1,10,9))*IF(AW735=1,0,AW735)</f>
        <v>0</v>
      </c>
      <c r="Y735" s="173">
        <f>SUM(Z735:AD735)</f>
        <v>33863.328034027436</v>
      </c>
      <c r="Z735" s="174">
        <f>T735*AI735/100</f>
        <v>11287.776011342479</v>
      </c>
      <c r="AA735" s="174">
        <f>U735*AI735/100</f>
        <v>11287.776011342479</v>
      </c>
      <c r="AB735" s="174">
        <f>V735*AI735/100</f>
        <v>11287.776011342479</v>
      </c>
      <c r="AC735" s="174">
        <f>W735*AI735/100</f>
        <v>0</v>
      </c>
      <c r="AD735" s="175">
        <f>X735*AI735/100</f>
        <v>0</v>
      </c>
      <c r="AE735" s="173">
        <f>AO735*(1-$D$17/100)</f>
        <v>29.928540000000002</v>
      </c>
      <c r="AF735" s="174">
        <f>AP735</f>
        <v>36</v>
      </c>
      <c r="AG735" s="174">
        <f>IF($D$57+AX735&gt;100,100,$D$57+AX735)</f>
        <v>25.143699999999999</v>
      </c>
      <c r="AH735" s="174">
        <f>AQ735</f>
        <v>412</v>
      </c>
      <c r="AI735" s="174">
        <f>$D$58</f>
        <v>215</v>
      </c>
      <c r="AJ735" s="174">
        <f>10*AU735/IF(AT735=1,2.5,(IF(AY735=1,3,2.5)))</f>
        <v>3.2</v>
      </c>
      <c r="AK735" s="174">
        <f>SUM(AL735:AN735)</f>
        <v>5250.1283773685946</v>
      </c>
      <c r="AL735" s="174">
        <f>((VLOOKUP(C735,$B$36:$AG$39,22,FALSE)+VLOOKUP(C735,$B$40:$AG$43,22,FALSE)*$D$54))*$D$59/100</f>
        <v>5250.1283773685946</v>
      </c>
      <c r="AM735" s="174"/>
      <c r="AN735" s="174"/>
      <c r="AO735" s="176">
        <v>30</v>
      </c>
      <c r="AP735" s="174">
        <v>36</v>
      </c>
      <c r="AQ735" s="175">
        <f>VLOOKUP(C735,$B$45:$AA$48,22,FALSE)</f>
        <v>412</v>
      </c>
      <c r="AR735" s="31">
        <f>IF(LEFT(E735,1)*1=1,$S$65,$R$65)</f>
        <v>0</v>
      </c>
      <c r="AS735" s="2">
        <f>IF(LEFT(E735,1)*1=2,$U$65,$T$65)</f>
        <v>1</v>
      </c>
      <c r="AT735" s="74">
        <f>IF(LEFT(E735,1)*1=3,$W$65,$V$65)</f>
        <v>1</v>
      </c>
      <c r="AU735" s="31">
        <f>IF(MID(E735,3,1)*1=1,$Y$65,$X$65)</f>
        <v>0.8</v>
      </c>
      <c r="AV735" s="2">
        <f>IF(MID(E735,3,1)*1=2,$AA$65,$Z$65)</f>
        <v>0</v>
      </c>
      <c r="AW735" s="33">
        <f>IF(MID(E735,3,1)*1=3,$AC$65,$AB$65)</f>
        <v>1</v>
      </c>
      <c r="AX735" s="31">
        <f>IF(MID(E735,5,1)*1=1,$AE$65,$AD$65)</f>
        <v>0</v>
      </c>
      <c r="AY735" s="33">
        <f>IF(MID(E735,5,1)*1=2,$AG$65,$AF$65)</f>
        <v>1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customHeight="1">
      <c r="A736" s="2"/>
      <c r="B736" s="107">
        <v>813</v>
      </c>
      <c r="C736" s="31">
        <v>1</v>
      </c>
      <c r="D736" s="111" t="s">
        <v>21</v>
      </c>
      <c r="E736" s="2" t="s">
        <v>67</v>
      </c>
      <c r="F736" s="2" t="s">
        <v>149</v>
      </c>
      <c r="G736" s="2"/>
      <c r="H736" s="33"/>
      <c r="I736" s="173">
        <f>M736/AE736</f>
        <v>749.70799273775333</v>
      </c>
      <c r="J736" s="174">
        <f>AH736/AE736</f>
        <v>4.5655675695030906</v>
      </c>
      <c r="K736" s="189">
        <f>RANK(I736,$I$76:$I$999)</f>
        <v>661</v>
      </c>
      <c r="L736" s="190">
        <f>RANK(I736,$I$461:$I$888)</f>
        <v>276</v>
      </c>
      <c r="M736" s="173">
        <f>SUM(N736:R736)</f>
        <v>20854.562686508987</v>
      </c>
      <c r="N736" s="174">
        <f>T736*(1+(IF((AG736+IF($D$62=1,15,0)+IF(F736="백어택",8,0))&gt;100,100,AG736+IF($D$62=1,15,0)+IF(F736="백어택",8,0))/100)*(AI736/100-1))</f>
        <v>20854.562686508987</v>
      </c>
      <c r="O736" s="174"/>
      <c r="P736" s="174"/>
      <c r="Q736" s="174"/>
      <c r="R736" s="175">
        <f>X736*(1+(IF((AG736+IF($D$62=1,15,0))&gt;100,100,AG736+IF($D$62=1,15,0))/100)*(AI736/100-1))</f>
        <v>0</v>
      </c>
      <c r="S736" s="173">
        <f>SUM(T736:X736)</f>
        <v>15099.39121968025</v>
      </c>
      <c r="T736" s="174">
        <f>AL736*AW736*AX736*AY736*IF(F736="백어택",1.2,1)</f>
        <v>15099.39121968025</v>
      </c>
      <c r="U736" s="174"/>
      <c r="V736" s="174"/>
      <c r="W736" s="174"/>
      <c r="X736" s="175">
        <f>AL736*AS736+IF(AX736=1,AL736*AU736,AL736*AU736*2)</f>
        <v>0</v>
      </c>
      <c r="Y736" s="173">
        <f>SUM(Z736:AD736)</f>
        <v>32463.691122312535</v>
      </c>
      <c r="Z736" s="174">
        <f>T736*$D$58/100</f>
        <v>32463.691122312535</v>
      </c>
      <c r="AA736" s="174"/>
      <c r="AB736" s="174"/>
      <c r="AC736" s="174"/>
      <c r="AD736" s="175">
        <f>X736*$D$58/100</f>
        <v>0</v>
      </c>
      <c r="AE736" s="173">
        <f>AO736*(1-$D$20/100)*(1-$D$17/100)-AR736</f>
        <v>27.816913903176005</v>
      </c>
      <c r="AF736" s="174">
        <f>AP736</f>
        <v>36</v>
      </c>
      <c r="AG736" s="174">
        <f>IF($D$57&gt;100,100,$D$57)</f>
        <v>25.143699999999999</v>
      </c>
      <c r="AH736" s="174">
        <f>AQ736</f>
        <v>127</v>
      </c>
      <c r="AI736" s="174">
        <f>$D$58</f>
        <v>215</v>
      </c>
      <c r="AJ736" s="174">
        <f>10/6</f>
        <v>1.6666666666666667</v>
      </c>
      <c r="AK736" s="174">
        <f>SUM(AL736:AN736)</f>
        <v>12582.826016400209</v>
      </c>
      <c r="AL736" s="174">
        <f>(VLOOKUP(C736,$B$36:$AG$39,31,FALSE)+VLOOKUP(C736,$B$40:$AG$43,31,FALSE)*$D$54)*$D$59/100</f>
        <v>12582.826016400209</v>
      </c>
      <c r="AM736" s="174"/>
      <c r="AN736" s="174"/>
      <c r="AO736" s="176">
        <v>36</v>
      </c>
      <c r="AP736" s="174">
        <v>36</v>
      </c>
      <c r="AQ736" s="175">
        <f>VLOOKUP(C736,$B$45:$AG$48,31,FALSE)</f>
        <v>127</v>
      </c>
      <c r="AR736" s="31">
        <f>IF(LEFT(E736,1)*1=1,$S$71,$R$71)</f>
        <v>0</v>
      </c>
      <c r="AS736" s="2">
        <f>IF(LEFT(E736,1)*1=2,$U$71,$T$71)</f>
        <v>0</v>
      </c>
      <c r="AT736" s="33">
        <f>IF(LEFT(E736,1)*1=3,$W$71,$V$71)</f>
        <v>0</v>
      </c>
      <c r="AU736" s="31">
        <f>IF(MID(E736,3,1)*1=1,$Y$71,$X$71)</f>
        <v>0</v>
      </c>
      <c r="AV736" s="2">
        <f>IF(MID(E736,3,1)*1=2,$AA$71,$Z$71)</f>
        <v>0</v>
      </c>
      <c r="AW736" s="33">
        <f>IF(MID(E736,3,1)*1=3,$AC$71,$AB$71)</f>
        <v>1</v>
      </c>
      <c r="AX736" s="31">
        <f>IF(MID(E736,5,1)*1=1,$AE$71,$AD$71)</f>
        <v>1</v>
      </c>
      <c r="AY736" s="33">
        <f>IF(MID(E736,5,1)*1=2,$AG$71,$AF$71)</f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customHeight="1">
      <c r="A737" s="2"/>
      <c r="B737" s="107">
        <v>499</v>
      </c>
      <c r="C737" s="31">
        <v>7</v>
      </c>
      <c r="D737" s="111" t="s">
        <v>11</v>
      </c>
      <c r="E737" s="2" t="s">
        <v>101</v>
      </c>
      <c r="F737" s="2"/>
      <c r="G737" s="2"/>
      <c r="H737" s="33">
        <f>IF(AX737=1,5,1)</f>
        <v>5</v>
      </c>
      <c r="I737" s="173">
        <f>M737/AE737</f>
        <v>746.84853430812097</v>
      </c>
      <c r="J737" s="174">
        <f>AH737/AE737</f>
        <v>17.773359105215182</v>
      </c>
      <c r="K737" s="189">
        <f>RANK(I737,$I$76:$I$999)</f>
        <v>662</v>
      </c>
      <c r="L737" s="190">
        <f>RANK(I737,$I$461:$I$888)</f>
        <v>277</v>
      </c>
      <c r="M737" s="173">
        <f>SUM(N737:R737)</f>
        <v>17312.517814635157</v>
      </c>
      <c r="N737" s="174">
        <f>T737*(1+(IF((AG737+IF($D$62=1,15,0)+IF(F737="백어택",8,0))&gt;100,100,AG737+IF($D$62=1,15,0)+IF(F737="백어택",8,0))/100)*($D$58/100-1))</f>
        <v>15457.418490866765</v>
      </c>
      <c r="O737" s="174">
        <f>U737*(1+((IF(AG737+IF($D$62=1,15,0)+IF(F737="백어택",8,0)&gt;100,100,AG737+IF($D$62=1,15,0)+IF(F737="백어택",8,0))/100)*(AI737/100-1)))</f>
        <v>1855.0993237683913</v>
      </c>
      <c r="P737" s="174"/>
      <c r="Q737" s="174"/>
      <c r="R737" s="175"/>
      <c r="S737" s="173">
        <f>T737</f>
        <v>11990.371884899709</v>
      </c>
      <c r="T737" s="174">
        <f>H737*AL737*AS737*AX737*AY737</f>
        <v>11990.371884899709</v>
      </c>
      <c r="U737" s="174">
        <f>AM737*AS737*AV737*AY737</f>
        <v>1439.0068295396006</v>
      </c>
      <c r="V737" s="174"/>
      <c r="W737" s="174"/>
      <c r="X737" s="175"/>
      <c r="Y737" s="173">
        <f>SUM(Z737:AD737)</f>
        <v>28873.164236044515</v>
      </c>
      <c r="Z737" s="174">
        <f>T737*$D$58/100</f>
        <v>25779.299552534372</v>
      </c>
      <c r="AA737" s="174">
        <f>U737*$D$58/100</f>
        <v>3093.8646835101413</v>
      </c>
      <c r="AB737" s="174"/>
      <c r="AC737" s="174"/>
      <c r="AD737" s="175"/>
      <c r="AE737" s="173">
        <f>AO737*(1-$D$20/100)*(1-$D$17/100)-AR737</f>
        <v>23.180761585980001</v>
      </c>
      <c r="AF737" s="174">
        <f>AP737</f>
        <v>36</v>
      </c>
      <c r="AG737" s="174">
        <f>IF($D$57&gt;100,100,$D$57)</f>
        <v>25.143699999999999</v>
      </c>
      <c r="AH737" s="174">
        <f>AQ737</f>
        <v>412</v>
      </c>
      <c r="AI737" s="174">
        <f>$D$58</f>
        <v>215</v>
      </c>
      <c r="AJ737" s="174">
        <f>10/IF(AX737=1,7,6)</f>
        <v>1.4285714285714286</v>
      </c>
      <c r="AK737" s="174">
        <f>SUM(AL737:AN737)</f>
        <v>3052.1929666724318</v>
      </c>
      <c r="AL737" s="174">
        <f>(VLOOKUP(C737,$B$36:$AG$39,14,FALSE)+VLOOKUP(C737,$B$40:$AG$43,14,FALSE)*$D$54)*$D$59/100</f>
        <v>2180.0676154363105</v>
      </c>
      <c r="AM737" s="174">
        <f>(VLOOKUP(C737,$B$36:$AG$39,15,FALSE)+VLOOKUP(C737,$B$40:$AG$43,15,FALSE)*$D$54)*$D$59/100</f>
        <v>872.12535123612145</v>
      </c>
      <c r="AN737" s="174"/>
      <c r="AO737" s="176">
        <v>30</v>
      </c>
      <c r="AP737" s="174">
        <v>36</v>
      </c>
      <c r="AQ737" s="175">
        <f>VLOOKUP(C737,$B$45:$AA$48,14,FALSE)</f>
        <v>412</v>
      </c>
      <c r="AR737" s="31">
        <f>IF(LEFT(E737,1)*1=1,$S$61,$R$61)</f>
        <v>0</v>
      </c>
      <c r="AS737" s="2">
        <f>IF(LEFT(E737,1)*1=2,$U$61,$T$61)</f>
        <v>1.1000000000000001</v>
      </c>
      <c r="AT737" s="33">
        <f>IF(LEFT(E737,1)*1=3,$W$61,$V$61)</f>
        <v>0</v>
      </c>
      <c r="AU737" s="31">
        <f>IF(MID(E737,3,1)*1=1,$Y$61,$X$61)</f>
        <v>0</v>
      </c>
      <c r="AV737" s="2">
        <f>IF(MID(E737,3,1)*1=2,$AA$61,$Z$61)</f>
        <v>1.5</v>
      </c>
      <c r="AW737" s="33">
        <f>IF(MID(E737,3,1)*1=3,$AC$61,$AB$61)</f>
        <v>0</v>
      </c>
      <c r="AX737" s="31">
        <f>IF(MID(E737,5,1)*1=1,$AE$61,$AD$61)</f>
        <v>1</v>
      </c>
      <c r="AY737" s="33">
        <f>IF(MID(E737,5,1)*1=2,$AG$61,$AF$61)</f>
        <v>1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customHeight="1">
      <c r="A738" s="2"/>
      <c r="B738" s="107">
        <v>837</v>
      </c>
      <c r="C738" s="31">
        <v>7</v>
      </c>
      <c r="D738" s="113" t="s">
        <v>9</v>
      </c>
      <c r="E738" s="2" t="s">
        <v>103</v>
      </c>
      <c r="F738" s="2"/>
      <c r="G738" s="2" t="s">
        <v>166</v>
      </c>
      <c r="H738" s="33"/>
      <c r="I738" s="173">
        <f>M738/AE738</f>
        <v>745.47355367998932</v>
      </c>
      <c r="J738" s="174">
        <f>AH738/AE738</f>
        <v>12.752598912832589</v>
      </c>
      <c r="K738" s="189">
        <f>RANK(I738,$I$76:$I$999)</f>
        <v>663</v>
      </c>
      <c r="L738" s="190" t="e">
        <f>RANK(I738,$I$889:$I$999)</f>
        <v>#N/A</v>
      </c>
      <c r="M738" s="173">
        <f>SUM(N738:R738)*(1+$D$22/100)</f>
        <v>26773.12208430445</v>
      </c>
      <c r="N738" s="174">
        <f>T738*(1+(IF((AG738+IF($D$62=1,15,0)+IF(F738="백어택",8,0))&gt;100,100,AG738+IF($D$62=1,15,0)+IF(F738="백어택",8,0))/100)*(AI738/100-1))</f>
        <v>18217.701878546286</v>
      </c>
      <c r="O738" s="174">
        <f>U738*(1+(IF(($D$57+IF($D$62=1,15,0)+IF(F738="백어택",8,0))&gt;100,100,$D$57+IF($D$62=1,15,0)+IF(F738="백어택",8,0))/100)*(AI738/100-1))</f>
        <v>2965.5662795278699</v>
      </c>
      <c r="P738" s="174"/>
      <c r="Q738" s="174"/>
      <c r="R738" s="175">
        <f>X738*(1+(IF(($D$57+IF($D$62=1,15,0)+IF(F738="백어택",8,0))&gt;100,100,$D$57+IF($D$62=1,15,0)+IF(F738="백어택",8,0))/100)*(AI738/100-1))</f>
        <v>2965.5662795278699</v>
      </c>
      <c r="S738" s="173">
        <f>SUM(T738:X738)</f>
        <v>13805.598852771322</v>
      </c>
      <c r="T738" s="174">
        <f>AL738*AU738*AY738</f>
        <v>9204.7992351808807</v>
      </c>
      <c r="U738" s="174">
        <f>AM738*AX738</f>
        <v>2300.39980879522</v>
      </c>
      <c r="V738" s="174"/>
      <c r="W738" s="174"/>
      <c r="X738" s="175">
        <f>AM738*AS738</f>
        <v>2300.39980879522</v>
      </c>
      <c r="Y738" s="173">
        <f>SUM(Z738:AD738)</f>
        <v>29682.03753345834</v>
      </c>
      <c r="Z738" s="174">
        <f>T738*$D$58/100</f>
        <v>19790.318355638894</v>
      </c>
      <c r="AA738" s="174">
        <f>U738*$D$58/100</f>
        <v>4945.8595889097232</v>
      </c>
      <c r="AB738" s="174"/>
      <c r="AC738" s="174"/>
      <c r="AD738" s="175">
        <f>X738*$D$58/100</f>
        <v>4945.8595889097232</v>
      </c>
      <c r="AE738" s="173">
        <f>AO738*(1-$D$17/100)</f>
        <v>35.914248000000001</v>
      </c>
      <c r="AF738" s="174">
        <f>AP738</f>
        <v>36</v>
      </c>
      <c r="AG738" s="174">
        <f>IF($D$57+AW738&gt;100,100,$D$57+AW738)</f>
        <v>85.143699999999995</v>
      </c>
      <c r="AH738" s="174">
        <f>AQ738</f>
        <v>458</v>
      </c>
      <c r="AI738" s="174">
        <f>$D$58</f>
        <v>215</v>
      </c>
      <c r="AJ738" s="174">
        <f>10/(6+AT738)</f>
        <v>1.6666666666666667</v>
      </c>
      <c r="AK738" s="174">
        <f>SUM(AL738:AN738)</f>
        <v>11505.199043976101</v>
      </c>
      <c r="AL738" s="174">
        <f>(VLOOKUP(C738,$B$36:$AG$39,11,FALSE)+VLOOKUP(C738,$B$40:$AG$43,11,FALSE)*$D$54)*$D$59/100</f>
        <v>9204.7992351808807</v>
      </c>
      <c r="AM738" s="174">
        <f>(3*(VLOOKUP(C738,$B$36:$AG$39,12,FALSE)+VLOOKUP(C738,$B$40:$AG$43,12,FALSE)*$D$54))*$D$59/100</f>
        <v>2300.39980879522</v>
      </c>
      <c r="AN738" s="174"/>
      <c r="AO738" s="176">
        <v>36</v>
      </c>
      <c r="AP738" s="174">
        <v>36</v>
      </c>
      <c r="AQ738" s="175">
        <f>VLOOKUP(C738,$B$45:$AA$48,11,FALSE)</f>
        <v>458</v>
      </c>
      <c r="AR738" s="31">
        <f>IF(LEFT(E738,1)*1=1,$S$59,$R$59)</f>
        <v>0</v>
      </c>
      <c r="AS738" s="2">
        <f>IF(LEFT(E738,1)*1=2,$U$59,$T$59)</f>
        <v>1</v>
      </c>
      <c r="AT738" s="33">
        <f>IF(LEFT(E738,1)*1=3,$W$59,$V$59)</f>
        <v>0</v>
      </c>
      <c r="AU738" s="31">
        <f>IF(MID(E738,3,1)*1=1,$Y$59,$X$59)</f>
        <v>1</v>
      </c>
      <c r="AV738" s="2">
        <f>IF(MID(E738,3,1)*1=2,$AA$59,$Z$59)</f>
        <v>0</v>
      </c>
      <c r="AW738" s="33">
        <f>IF(MID(E738,3,1)*1=3,$AC$59,$AB$59)</f>
        <v>60</v>
      </c>
      <c r="AX738" s="31">
        <f>IF(MID(E738,5,1)*1=1,$AE$59,$AD$59)</f>
        <v>1</v>
      </c>
      <c r="AY738" s="33">
        <f>IF(MID(E738,5,1)*1=2,$AG$59,$AF$59)</f>
        <v>1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customHeight="1">
      <c r="A739" s="2"/>
      <c r="B739" s="107">
        <v>161</v>
      </c>
      <c r="C739" s="31">
        <v>7</v>
      </c>
      <c r="D739" s="106" t="s">
        <v>7</v>
      </c>
      <c r="E739" s="2" t="s">
        <v>101</v>
      </c>
      <c r="F739" s="2"/>
      <c r="G739" s="2" t="s">
        <v>184</v>
      </c>
      <c r="H739" s="33"/>
      <c r="I739" s="173">
        <f>M739/AE739</f>
        <v>745.09051169155271</v>
      </c>
      <c r="J739" s="174">
        <f>AH739/AE739</f>
        <v>22.943540402126754</v>
      </c>
      <c r="K739" s="189">
        <f>RANK(I739,$I$76:$I$999)</f>
        <v>664</v>
      </c>
      <c r="L739" s="190" t="e">
        <f>RANK(I739,$I$76:$I$460)</f>
        <v>#N/A</v>
      </c>
      <c r="M739" s="173">
        <f>N739+R739/2</f>
        <v>6689.8413548343306</v>
      </c>
      <c r="N739" s="174">
        <f>T739*(1+(IF((AG739+IF($D$62=1,15,0)+AV739+IF(F739="백어택",8,0))&gt;100,100,(AG739+IF($D$62=1,15,0)+AV739+IF(F739="백어택",8,0)))/100)*((AI739/100-1)))</f>
        <v>5611.5734935156115</v>
      </c>
      <c r="O739" s="174"/>
      <c r="P739" s="174"/>
      <c r="Q739" s="174"/>
      <c r="R739" s="175">
        <f>X739*(1+(IF(AG739+IF($D$62=1,15,0)&gt;100,100,AG739+IF($D$62=1,15,0)))/100*(AI739/100-1))</f>
        <v>2156.5357226374381</v>
      </c>
      <c r="S739" s="173">
        <f>SUM(T739:X739)</f>
        <v>3840.9929012303201</v>
      </c>
      <c r="T739" s="174">
        <f>AL739*AX739</f>
        <v>2363.6879392186584</v>
      </c>
      <c r="U739" s="174"/>
      <c r="V739" s="174"/>
      <c r="W739" s="174"/>
      <c r="X739" s="175">
        <f>AS739*AL739</f>
        <v>1477.3049620116615</v>
      </c>
      <c r="Y739" s="173">
        <f>SUM(Z739:AD739)</f>
        <v>8258.1347376451886</v>
      </c>
      <c r="Z739" s="174">
        <f>T739*$D$58/100</f>
        <v>5081.9290693201156</v>
      </c>
      <c r="AA739" s="174"/>
      <c r="AB739" s="174"/>
      <c r="AC739" s="174"/>
      <c r="AD739" s="175">
        <f>X739*$D$58/100</f>
        <v>3176.2056683250721</v>
      </c>
      <c r="AE739" s="173">
        <f>AO739*(1-$D$17/100)-AY739</f>
        <v>8.9785620000000002</v>
      </c>
      <c r="AF739" s="174">
        <f>AP739</f>
        <v>36</v>
      </c>
      <c r="AG739" s="174">
        <f>IF($D$57&gt;100,100,$D$57)</f>
        <v>25.143699999999999</v>
      </c>
      <c r="AH739" s="174">
        <f>AQ739*AR739</f>
        <v>206</v>
      </c>
      <c r="AI739" s="174">
        <f>$D$58+$D$19</f>
        <v>282.85969999999998</v>
      </c>
      <c r="AJ739" s="174">
        <f>10*AX739*AU739/9</f>
        <v>1.1111111111111112</v>
      </c>
      <c r="AK739" s="174">
        <f>SUM(AL739:AN739)</f>
        <v>2363.6879392186584</v>
      </c>
      <c r="AL739" s="174">
        <f>(VLOOKUP(C739,$B$36:$AG$39,8,FALSE)+VLOOKUP(C739,$B$40:$AG$43,8,FALSE)*$D$54)*$D$59/100</f>
        <v>2363.6879392186584</v>
      </c>
      <c r="AM739" s="174"/>
      <c r="AN739" s="174"/>
      <c r="AO739" s="176">
        <v>9</v>
      </c>
      <c r="AP739" s="174">
        <v>36</v>
      </c>
      <c r="AQ739" s="175">
        <f>VLOOKUP(C739,$B$45:$AA$48,8,FALSE)</f>
        <v>206</v>
      </c>
      <c r="AR739" s="31">
        <f>IF(LEFT(E739,1)*1=1,$S$57,$R$57)</f>
        <v>1</v>
      </c>
      <c r="AS739" s="2">
        <f>IF(LEFT(E739,1)*1=2,$U$57,$T$57)</f>
        <v>0.625</v>
      </c>
      <c r="AT739" s="33">
        <f>IF(LEFT(E739,1)*1=3,$W$57,$V$57)</f>
        <v>0</v>
      </c>
      <c r="AU739" s="31">
        <f>IF(MID(E739,3,1)*1=1,$Y$57,$X$57)</f>
        <v>1</v>
      </c>
      <c r="AV739" s="2">
        <f>IF(MID(E739,3,1)*1=2,$AA$57,$Z$57)</f>
        <v>50</v>
      </c>
      <c r="AW739" s="33">
        <f>IF(MID(E739,3,1)*1=3,$AC$57,$AB$57)</f>
        <v>0</v>
      </c>
      <c r="AX739" s="31">
        <f>IF(MID(E739,5,1)*1=1,$AE$57,$AD$57)</f>
        <v>1</v>
      </c>
      <c r="AY739" s="33">
        <f>IF(MID(E739,5,1)*1=2,$AG$57,$AF$57)</f>
        <v>0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customHeight="1">
      <c r="A740" s="2"/>
      <c r="B740" s="107">
        <v>355</v>
      </c>
      <c r="C740" s="31">
        <v>10</v>
      </c>
      <c r="D740" s="106" t="s">
        <v>20</v>
      </c>
      <c r="E740" s="2" t="s">
        <v>144</v>
      </c>
      <c r="F740" s="2"/>
      <c r="G740" s="2"/>
      <c r="H740" s="33"/>
      <c r="I740" s="173">
        <f>M740/AE740</f>
        <v>740.80575051683547</v>
      </c>
      <c r="J740" s="174">
        <f>AH740/AE740</f>
        <v>24.558498343053152</v>
      </c>
      <c r="K740" s="189">
        <f>RANK(I740,$I$76:$I$999)</f>
        <v>665</v>
      </c>
      <c r="L740" s="190" t="e">
        <f>RANK(I740,$I$76:$I$460)</f>
        <v>#N/A</v>
      </c>
      <c r="M740" s="173">
        <f>SUM(N740:R740)</f>
        <v>13302.740721943879</v>
      </c>
      <c r="N740" s="174">
        <f>T740*(1+(IF((AG740+IF($D$62=1,15,0)+IF(F740="백어택",8,0))&gt;100,100,(AG740+IF($D$62=1,15,0)+IF(F740="백어택",8,0)))/100)*((AI740/100-1)))</f>
        <v>4808.2574378782483</v>
      </c>
      <c r="O740" s="174">
        <f>U740*(1+(IF(($D$57+IF($D$62=1,15,0)+IF(F740="백어택",8,0))&gt;100,100,$D$57+IF($D$62=1,15,0)+IF(F740="백어택",8,0))/100)*($D$58/100-1))</f>
        <v>8494.4832840656309</v>
      </c>
      <c r="P740" s="174"/>
      <c r="Q740" s="174"/>
      <c r="R740" s="175"/>
      <c r="S740" s="173">
        <f>SUM(T740:X740)</f>
        <v>9883.0296958156796</v>
      </c>
      <c r="T740" s="174">
        <f>AL740*AV740*IF(F740="백어택",1.2,1)</f>
        <v>3293.8302375625576</v>
      </c>
      <c r="U740" s="174">
        <f>AM740*AX740*AY740*IF(F740="백어택",1.2,1)</f>
        <v>6589.1994582531224</v>
      </c>
      <c r="V740" s="174"/>
      <c r="W740" s="174"/>
      <c r="X740" s="175"/>
      <c r="Y740" s="173">
        <f>SUM(Z740:AD740)</f>
        <v>21248.513846003712</v>
      </c>
      <c r="Z740" s="174">
        <f>T740*$D$58/100</f>
        <v>7081.7350107594984</v>
      </c>
      <c r="AA740" s="174">
        <f>U740*$D$58/100</f>
        <v>14166.778835244213</v>
      </c>
      <c r="AB740" s="174"/>
      <c r="AC740" s="174"/>
      <c r="AD740" s="175"/>
      <c r="AE740" s="173">
        <f>AO740*(1-$D$17/100)-AR740</f>
        <v>17.957124</v>
      </c>
      <c r="AF740" s="174">
        <f>AP740</f>
        <v>36</v>
      </c>
      <c r="AG740" s="174">
        <f>IF($D$57+AU740&gt;100,100,$D$57+AU740)</f>
        <v>25.143699999999999</v>
      </c>
      <c r="AH740" s="174">
        <f>AQ740*AS740</f>
        <v>441</v>
      </c>
      <c r="AI740" s="174">
        <f>$D$58+$D$19</f>
        <v>282.85969999999998</v>
      </c>
      <c r="AJ740" s="174">
        <f>10*IF(AV740=1,1,5/4.5)/IF(AX740=1,5,3.5)</f>
        <v>2.8571428571428572</v>
      </c>
      <c r="AK740" s="174">
        <f>SUM(AL740:AN740)</f>
        <v>6588.4299666891184</v>
      </c>
      <c r="AL740" s="174">
        <f>(VLOOKUP(C740,$B$36:$AG$39,29,FALSE)+VLOOKUP(C740,$B$40:$AG$43,29,FALSE)*$D$54)*$D$59/100</f>
        <v>3293.8302375625576</v>
      </c>
      <c r="AM740" s="174">
        <f>(VLOOKUP(C740,$B$36:$AG$39,30,FALSE)+VLOOKUP(C740,$B$40:$AG$43,30,FALSE)*$D$54)*$D$59/100</f>
        <v>3294.5997291265612</v>
      </c>
      <c r="AN740" s="174"/>
      <c r="AO740" s="176">
        <v>18</v>
      </c>
      <c r="AP740" s="174">
        <v>36</v>
      </c>
      <c r="AQ740" s="175">
        <f>VLOOKUP(C740,$B$45:$AG$48,29,FALSE)</f>
        <v>441</v>
      </c>
      <c r="AR740" s="31">
        <f>IF(LEFT(E740,1)*1=1,$S$70,$R$70)</f>
        <v>0</v>
      </c>
      <c r="AS740" s="2">
        <f>IF(LEFT(E740,1)*1=2,$U$70,$T$70)</f>
        <v>1</v>
      </c>
      <c r="AT740" s="33">
        <f>IF(LEFT(E740,1)*1=3,$W$70,$V$70)</f>
        <v>0</v>
      </c>
      <c r="AU740" s="31">
        <f>IF(MID(E740,3,1)*1=1,$Y$70,$X$70)</f>
        <v>0</v>
      </c>
      <c r="AV740" s="2">
        <f>IF(MID(E740,3,1)*1=2,$AA$70,$Z$70)</f>
        <v>1</v>
      </c>
      <c r="AW740" s="33">
        <f>IF(MID(E740,3,1)*1=3,$AC$70,$AB$70)</f>
        <v>0</v>
      </c>
      <c r="AX740" s="31">
        <f>IF(MID(E740,5,1)*1=1,$AE$70,$AD$70)</f>
        <v>2</v>
      </c>
      <c r="AY740" s="33">
        <f>IF(MID(E740,5,1)*1=2,$AG$70,$AF$70)</f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customHeight="1">
      <c r="A741" s="2"/>
      <c r="B741" s="107">
        <v>361</v>
      </c>
      <c r="C741" s="31">
        <v>10</v>
      </c>
      <c r="D741" s="106" t="s">
        <v>20</v>
      </c>
      <c r="E741" s="2" t="s">
        <v>161</v>
      </c>
      <c r="F741" s="2"/>
      <c r="G741" s="2"/>
      <c r="H741" s="33"/>
      <c r="I741" s="173">
        <f>M741/AE741</f>
        <v>740.80575051683547</v>
      </c>
      <c r="J741" s="174">
        <f>AH741/AE741</f>
        <v>12.279249171526576</v>
      </c>
      <c r="K741" s="189">
        <f>RANK(I741,$I$76:$I$999)</f>
        <v>665</v>
      </c>
      <c r="L741" s="190" t="e">
        <f>RANK(I741,$I$76:$I$460)</f>
        <v>#N/A</v>
      </c>
      <c r="M741" s="173">
        <f>SUM(N741:R741)</f>
        <v>13302.740721943879</v>
      </c>
      <c r="N741" s="174">
        <f>T741*(1+(IF((AG741+IF($D$62=1,15,0)+IF(F741="백어택",8,0))&gt;100,100,(AG741+IF($D$62=1,15,0)+IF(F741="백어택",8,0)))/100)*((AI741/100-1)))</f>
        <v>4808.2574378782483</v>
      </c>
      <c r="O741" s="174">
        <f>U741*(1+(IF(($D$57+IF($D$62=1,15,0)+IF(F741="백어택",8,0))&gt;100,100,$D$57+IF($D$62=1,15,0)+IF(F741="백어택",8,0))/100)*($D$58/100-1))</f>
        <v>8494.4832840656309</v>
      </c>
      <c r="P741" s="174"/>
      <c r="Q741" s="174"/>
      <c r="R741" s="175"/>
      <c r="S741" s="173">
        <f>SUM(T741:X741)</f>
        <v>9883.0296958156796</v>
      </c>
      <c r="T741" s="174">
        <f>AL741*AV741*IF(F741="백어택",1.2,1)</f>
        <v>3293.8302375625576</v>
      </c>
      <c r="U741" s="174">
        <f>AM741*AX741*AY741*IF(F741="백어택",1.2,1)</f>
        <v>6589.1994582531224</v>
      </c>
      <c r="V741" s="174"/>
      <c r="W741" s="174"/>
      <c r="X741" s="175"/>
      <c r="Y741" s="173">
        <f>SUM(Z741:AD741)</f>
        <v>21248.513846003712</v>
      </c>
      <c r="Z741" s="174">
        <f>T741*$D$58/100</f>
        <v>7081.7350107594984</v>
      </c>
      <c r="AA741" s="174">
        <f>U741*$D$58/100</f>
        <v>14166.778835244213</v>
      </c>
      <c r="AB741" s="174"/>
      <c r="AC741" s="174"/>
      <c r="AD741" s="175"/>
      <c r="AE741" s="173">
        <f>AO741*(1-$D$17/100)-AR741</f>
        <v>17.957124</v>
      </c>
      <c r="AF741" s="174">
        <f>AP741</f>
        <v>36</v>
      </c>
      <c r="AG741" s="174">
        <f>IF($D$57+AU741&gt;100,100,$D$57+AU741)</f>
        <v>25.143699999999999</v>
      </c>
      <c r="AH741" s="174">
        <f>AQ741*AS741</f>
        <v>220.5</v>
      </c>
      <c r="AI741" s="174">
        <f>$D$58+$D$19</f>
        <v>282.85969999999998</v>
      </c>
      <c r="AJ741" s="174">
        <f>10*IF(AV741=1,1,5/4.5)/IF(AX741=1,5,3.5)</f>
        <v>2.8571428571428572</v>
      </c>
      <c r="AK741" s="174">
        <f>SUM(AL741:AN741)</f>
        <v>6588.4299666891184</v>
      </c>
      <c r="AL741" s="174">
        <f>(VLOOKUP(C741,$B$36:$AG$39,29,FALSE)+VLOOKUP(C741,$B$40:$AG$43,29,FALSE)*$D$54)*$D$59/100</f>
        <v>3293.8302375625576</v>
      </c>
      <c r="AM741" s="174">
        <f>(VLOOKUP(C741,$B$36:$AG$39,30,FALSE)+VLOOKUP(C741,$B$40:$AG$43,30,FALSE)*$D$54)*$D$59/100</f>
        <v>3294.5997291265612</v>
      </c>
      <c r="AN741" s="174"/>
      <c r="AO741" s="176">
        <v>18</v>
      </c>
      <c r="AP741" s="174">
        <v>36</v>
      </c>
      <c r="AQ741" s="175">
        <f>VLOOKUP(C741,$B$45:$AG$48,29,FALSE)</f>
        <v>441</v>
      </c>
      <c r="AR741" s="31">
        <f>IF(LEFT(E741,1)*1=1,$S$70,$R$70)</f>
        <v>0</v>
      </c>
      <c r="AS741" s="2">
        <f>IF(LEFT(E741,1)*1=2,$U$70,$T$70)</f>
        <v>0.5</v>
      </c>
      <c r="AT741" s="33">
        <f>IF(LEFT(E741,1)*1=3,$W$70,$V$70)</f>
        <v>0</v>
      </c>
      <c r="AU741" s="31">
        <f>IF(MID(E741,3,1)*1=1,$Y$70,$X$70)</f>
        <v>0</v>
      </c>
      <c r="AV741" s="2">
        <f>IF(MID(E741,3,1)*1=2,$AA$70,$Z$70)</f>
        <v>1</v>
      </c>
      <c r="AW741" s="33">
        <f>IF(MID(E741,3,1)*1=3,$AC$70,$AB$70)</f>
        <v>0</v>
      </c>
      <c r="AX741" s="31">
        <f>IF(MID(E741,5,1)*1=1,$AE$70,$AD$70)</f>
        <v>2</v>
      </c>
      <c r="AY741" s="33">
        <f>IF(MID(E741,5,1)*1=2,$AG$70,$AF$70)</f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customHeight="1">
      <c r="A742" s="2"/>
      <c r="B742" s="107">
        <v>364</v>
      </c>
      <c r="C742" s="31">
        <v>10</v>
      </c>
      <c r="D742" s="106" t="s">
        <v>20</v>
      </c>
      <c r="E742" s="2" t="s">
        <v>92</v>
      </c>
      <c r="F742" s="2"/>
      <c r="G742" s="2"/>
      <c r="H742" s="33"/>
      <c r="I742" s="173">
        <f>M742/AE742</f>
        <v>740.80575051683547</v>
      </c>
      <c r="J742" s="174">
        <f>AH742/AE742</f>
        <v>24.558498343053152</v>
      </c>
      <c r="K742" s="189">
        <f>RANK(I742,$I$76:$I$999)</f>
        <v>665</v>
      </c>
      <c r="L742" s="190" t="e">
        <f>RANK(I742,$I$76:$I$460)</f>
        <v>#N/A</v>
      </c>
      <c r="M742" s="173">
        <f>SUM(N742:R742)</f>
        <v>13302.740721943879</v>
      </c>
      <c r="N742" s="174">
        <f>T742*(1+(IF((AG742+IF($D$62=1,15,0)+IF(F742="백어택",8,0))&gt;100,100,(AG742+IF($D$62=1,15,0)+IF(F742="백어택",8,0)))/100)*((AI742/100-1)))</f>
        <v>4808.2574378782483</v>
      </c>
      <c r="O742" s="174">
        <f>U742*(1+(IF(($D$57+IF($D$62=1,15,0)+IF(F742="백어택",8,0))&gt;100,100,$D$57+IF($D$62=1,15,0)+IF(F742="백어택",8,0))/100)*($D$58/100-1))</f>
        <v>8494.4832840656309</v>
      </c>
      <c r="P742" s="174"/>
      <c r="Q742" s="174"/>
      <c r="R742" s="175"/>
      <c r="S742" s="173">
        <f>SUM(T742:X742)</f>
        <v>9883.0296958156796</v>
      </c>
      <c r="T742" s="174">
        <f>AL742*AV742*IF(F742="백어택",1.2,1)</f>
        <v>3293.8302375625576</v>
      </c>
      <c r="U742" s="174">
        <f>AM742*AX742*AY742*IF(F742="백어택",1.2,1)</f>
        <v>6589.1994582531224</v>
      </c>
      <c r="V742" s="174"/>
      <c r="W742" s="174"/>
      <c r="X742" s="175"/>
      <c r="Y742" s="173">
        <f>SUM(Z742:AD742)</f>
        <v>21248.513846003712</v>
      </c>
      <c r="Z742" s="174">
        <f>T742*$D$58/100</f>
        <v>7081.7350107594984</v>
      </c>
      <c r="AA742" s="174">
        <f>U742*$D$58/100</f>
        <v>14166.778835244213</v>
      </c>
      <c r="AB742" s="174"/>
      <c r="AC742" s="174"/>
      <c r="AD742" s="175"/>
      <c r="AE742" s="173">
        <f>AO742*(1-$D$17/100)-AR742</f>
        <v>17.957124</v>
      </c>
      <c r="AF742" s="174">
        <f>AP742</f>
        <v>36</v>
      </c>
      <c r="AG742" s="174">
        <f>IF($D$57+AU742&gt;100,100,$D$57+AU742)</f>
        <v>25.143699999999999</v>
      </c>
      <c r="AH742" s="174">
        <f>AQ742*AS742</f>
        <v>441</v>
      </c>
      <c r="AI742" s="174">
        <f>$D$58+$D$19</f>
        <v>282.85969999999998</v>
      </c>
      <c r="AJ742" s="174">
        <f>10*IF(AV742=1,1,5/4.5)/IF(AX742=1,5,3.5)</f>
        <v>2</v>
      </c>
      <c r="AK742" s="174">
        <f>SUM(AL742:AN742)</f>
        <v>6588.4299666891184</v>
      </c>
      <c r="AL742" s="174">
        <f>(VLOOKUP(C742,$B$36:$AG$39,29,FALSE)+VLOOKUP(C742,$B$40:$AG$43,29,FALSE)*$D$54)*$D$59/100</f>
        <v>3293.8302375625576</v>
      </c>
      <c r="AM742" s="174">
        <f>(VLOOKUP(C742,$B$36:$AG$39,30,FALSE)+VLOOKUP(C742,$B$40:$AG$43,30,FALSE)*$D$54)*$D$59/100</f>
        <v>3294.5997291265612</v>
      </c>
      <c r="AN742" s="174"/>
      <c r="AO742" s="176">
        <v>18</v>
      </c>
      <c r="AP742" s="174">
        <v>36</v>
      </c>
      <c r="AQ742" s="175">
        <f>VLOOKUP(C742,$B$45:$AG$48,29,FALSE)</f>
        <v>441</v>
      </c>
      <c r="AR742" s="31">
        <f>IF(LEFT(E742,1)*1=1,$S$70,$R$70)</f>
        <v>0</v>
      </c>
      <c r="AS742" s="2">
        <f>IF(LEFT(E742,1)*1=2,$U$70,$T$70)</f>
        <v>1</v>
      </c>
      <c r="AT742" s="33">
        <f>IF(LEFT(E742,1)*1=3,$W$70,$V$70)</f>
        <v>0</v>
      </c>
      <c r="AU742" s="31">
        <f>IF(MID(E742,3,1)*1=1,$Y$70,$X$70)</f>
        <v>0</v>
      </c>
      <c r="AV742" s="2">
        <f>IF(MID(E742,3,1)*1=2,$AA$70,$Z$70)</f>
        <v>1</v>
      </c>
      <c r="AW742" s="33">
        <f>IF(MID(E742,3,1)*1=3,$AC$70,$AB$70)</f>
        <v>0</v>
      </c>
      <c r="AX742" s="31">
        <f>IF(MID(E742,5,1)*1=1,$AE$70,$AD$70)</f>
        <v>1</v>
      </c>
      <c r="AY742" s="33">
        <f>IF(MID(E742,5,1)*1=2,$AG$70,$AF$70)</f>
        <v>2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customHeight="1">
      <c r="A743" s="2"/>
      <c r="B743" s="107">
        <v>370</v>
      </c>
      <c r="C743" s="31">
        <v>10</v>
      </c>
      <c r="D743" s="106" t="s">
        <v>20</v>
      </c>
      <c r="E743" s="2" t="s">
        <v>99</v>
      </c>
      <c r="F743" s="2"/>
      <c r="G743" s="2"/>
      <c r="H743" s="33"/>
      <c r="I743" s="173">
        <f>M743/AE743</f>
        <v>740.80575051683547</v>
      </c>
      <c r="J743" s="174">
        <f>AH743/AE743</f>
        <v>12.279249171526576</v>
      </c>
      <c r="K743" s="189">
        <f>RANK(I743,$I$76:$I$999)</f>
        <v>665</v>
      </c>
      <c r="L743" s="190" t="e">
        <f>RANK(I743,$I$76:$I$460)</f>
        <v>#N/A</v>
      </c>
      <c r="M743" s="173">
        <f>SUM(N743:R743)</f>
        <v>13302.740721943879</v>
      </c>
      <c r="N743" s="174">
        <f>T743*(1+(IF((AG743+IF($D$62=1,15,0)+IF(F743="백어택",8,0))&gt;100,100,(AG743+IF($D$62=1,15,0)+IF(F743="백어택",8,0)))/100)*((AI743/100-1)))</f>
        <v>4808.2574378782483</v>
      </c>
      <c r="O743" s="174">
        <f>U743*(1+(IF(($D$57+IF($D$62=1,15,0)+IF(F743="백어택",8,0))&gt;100,100,$D$57+IF($D$62=1,15,0)+IF(F743="백어택",8,0))/100)*($D$58/100-1))</f>
        <v>8494.4832840656309</v>
      </c>
      <c r="P743" s="174"/>
      <c r="Q743" s="174"/>
      <c r="R743" s="175"/>
      <c r="S743" s="173">
        <f>SUM(T743:X743)</f>
        <v>9883.0296958156796</v>
      </c>
      <c r="T743" s="174">
        <f>AL743*AV743*IF(F743="백어택",1.2,1)</f>
        <v>3293.8302375625576</v>
      </c>
      <c r="U743" s="174">
        <f>AM743*AX743*AY743*IF(F743="백어택",1.2,1)</f>
        <v>6589.1994582531224</v>
      </c>
      <c r="V743" s="174"/>
      <c r="W743" s="174"/>
      <c r="X743" s="175"/>
      <c r="Y743" s="173">
        <f>SUM(Z743:AD743)</f>
        <v>21248.513846003712</v>
      </c>
      <c r="Z743" s="174">
        <f>T743*$D$58/100</f>
        <v>7081.7350107594984</v>
      </c>
      <c r="AA743" s="174">
        <f>U743*$D$58/100</f>
        <v>14166.778835244213</v>
      </c>
      <c r="AB743" s="174"/>
      <c r="AC743" s="174"/>
      <c r="AD743" s="175"/>
      <c r="AE743" s="173">
        <f>AO743*(1-$D$17/100)-AR743</f>
        <v>17.957124</v>
      </c>
      <c r="AF743" s="174">
        <f>AP743</f>
        <v>36</v>
      </c>
      <c r="AG743" s="174">
        <f>IF($D$57+AU743&gt;100,100,$D$57+AU743)</f>
        <v>25.143699999999999</v>
      </c>
      <c r="AH743" s="174">
        <f>AQ743*AS743</f>
        <v>220.5</v>
      </c>
      <c r="AI743" s="174">
        <f>$D$58+$D$19</f>
        <v>282.85969999999998</v>
      </c>
      <c r="AJ743" s="174">
        <f>10*IF(AV743=1,1,5/4.5)/IF(AX743=1,5,3.5)</f>
        <v>2</v>
      </c>
      <c r="AK743" s="174">
        <f>SUM(AL743:AN743)</f>
        <v>6588.4299666891184</v>
      </c>
      <c r="AL743" s="174">
        <f>(VLOOKUP(C743,$B$36:$AG$39,29,FALSE)+VLOOKUP(C743,$B$40:$AG$43,29,FALSE)*$D$54)*$D$59/100</f>
        <v>3293.8302375625576</v>
      </c>
      <c r="AM743" s="174">
        <f>(VLOOKUP(C743,$B$36:$AG$39,30,FALSE)+VLOOKUP(C743,$B$40:$AG$43,30,FALSE)*$D$54)*$D$59/100</f>
        <v>3294.5997291265612</v>
      </c>
      <c r="AN743" s="174"/>
      <c r="AO743" s="176">
        <v>18</v>
      </c>
      <c r="AP743" s="174">
        <v>36</v>
      </c>
      <c r="AQ743" s="175">
        <f>VLOOKUP(C743,$B$45:$AG$48,29,FALSE)</f>
        <v>441</v>
      </c>
      <c r="AR743" s="31">
        <f>IF(LEFT(E743,1)*1=1,$S$70,$R$70)</f>
        <v>0</v>
      </c>
      <c r="AS743" s="2">
        <f>IF(LEFT(E743,1)*1=2,$U$70,$T$70)</f>
        <v>0.5</v>
      </c>
      <c r="AT743" s="33">
        <f>IF(LEFT(E743,1)*1=3,$W$70,$V$70)</f>
        <v>0</v>
      </c>
      <c r="AU743" s="31">
        <f>IF(MID(E743,3,1)*1=1,$Y$70,$X$70)</f>
        <v>0</v>
      </c>
      <c r="AV743" s="2">
        <f>IF(MID(E743,3,1)*1=2,$AA$70,$Z$70)</f>
        <v>1</v>
      </c>
      <c r="AW743" s="33">
        <f>IF(MID(E743,3,1)*1=3,$AC$70,$AB$70)</f>
        <v>0</v>
      </c>
      <c r="AX743" s="31">
        <f>IF(MID(E743,5,1)*1=1,$AE$70,$AD$70)</f>
        <v>1</v>
      </c>
      <c r="AY743" s="33">
        <f>IF(MID(E743,5,1)*1=2,$AG$70,$AF$70)</f>
        <v>2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customHeight="1">
      <c r="A744" s="2"/>
      <c r="B744" s="107">
        <v>817</v>
      </c>
      <c r="C744" s="31">
        <v>10</v>
      </c>
      <c r="D744" s="113" t="s">
        <v>9</v>
      </c>
      <c r="E744" s="2" t="s">
        <v>161</v>
      </c>
      <c r="F744" s="2"/>
      <c r="G744" s="2"/>
      <c r="H744" s="33"/>
      <c r="I744" s="173">
        <f>M744/AE744</f>
        <v>739.96704443729584</v>
      </c>
      <c r="J744" s="174">
        <f>AH744/AE744</f>
        <v>18.293575296355918</v>
      </c>
      <c r="K744" s="189">
        <f>RANK(I744,$I$76:$I$999)</f>
        <v>669</v>
      </c>
      <c r="L744" s="190" t="e">
        <f>RANK(I744,$I$889:$I$999)</f>
        <v>#N/A</v>
      </c>
      <c r="M744" s="173">
        <f>SUM(N744:R744)*(1+$D$22/100)</f>
        <v>26575.359945748063</v>
      </c>
      <c r="N744" s="174">
        <f>T744*(1+(IF((AG744+IF($D$62=1,15,0)+IF(F744="백어택",8,0))&gt;100,100,AG744+IF($D$62=1,15,0)+IF(F744="백어택",8,0))/100)*(AI744/100-1))</f>
        <v>11990.149051071481</v>
      </c>
      <c r="O744" s="174">
        <f>U744*(1+(IF(($D$57+IF($D$62=1,15,0)+IF(F744="백어택",8,0))&gt;100,100,$D$57+IF($D$62=1,15,0)+IF(F744="백어택",8,0))/100)*(AI744/100-1))</f>
        <v>8985.2308432561549</v>
      </c>
      <c r="P744" s="174"/>
      <c r="Q744" s="174"/>
      <c r="R744" s="175">
        <f>X744*(1+(IF(($D$57+IF($D$62=1,15,0)+IF(F744="백어택",8,0))&gt;100,100,$D$57+IF($D$62=1,15,0)+IF(F744="백어택",8,0))/100)*(AI744/100-1))</f>
        <v>2995.0769477520516</v>
      </c>
      <c r="S744" s="173">
        <f>SUM(T744:X744)</f>
        <v>18593.964571593711</v>
      </c>
      <c r="T744" s="174">
        <f>AL744*AU744*AY744</f>
        <v>9300.7992351808807</v>
      </c>
      <c r="U744" s="174">
        <f>AM744*AX744</f>
        <v>6969.8740023096234</v>
      </c>
      <c r="V744" s="174"/>
      <c r="W744" s="174"/>
      <c r="X744" s="175">
        <f>AM744*AS744</f>
        <v>2323.2913341032076</v>
      </c>
      <c r="Y744" s="173">
        <f>SUM(Z744:AD744)</f>
        <v>39977.023828926482</v>
      </c>
      <c r="Z744" s="174">
        <f>T744*$D$58/100</f>
        <v>19996.718355638892</v>
      </c>
      <c r="AA744" s="174">
        <f>U744*$D$58/100</f>
        <v>14985.229104965691</v>
      </c>
      <c r="AB744" s="174"/>
      <c r="AC744" s="174"/>
      <c r="AD744" s="175">
        <f>X744*$D$58/100</f>
        <v>4995.0763683218966</v>
      </c>
      <c r="AE744" s="173">
        <f>AO744*(1-$D$17/100)</f>
        <v>35.914248000000001</v>
      </c>
      <c r="AF744" s="174">
        <f>AP744</f>
        <v>36</v>
      </c>
      <c r="AG744" s="174">
        <f>IF($D$57+AW744&gt;100,100,$D$57+AW744)</f>
        <v>25.143699999999999</v>
      </c>
      <c r="AH744" s="174">
        <f>AQ744</f>
        <v>657</v>
      </c>
      <c r="AI744" s="174">
        <f>$D$58</f>
        <v>215</v>
      </c>
      <c r="AJ744" s="174">
        <f>10/(6+AT744)</f>
        <v>1.6666666666666667</v>
      </c>
      <c r="AK744" s="174">
        <f>SUM(AL744:AN744)</f>
        <v>11624.090569284088</v>
      </c>
      <c r="AL744" s="174">
        <f>(VLOOKUP(C744,$B$36:$AG$39,11,FALSE)+VLOOKUP(C744,$B$40:$AG$43,11,FALSE)*$D$54)*$D$59/100</f>
        <v>9300.7992351808807</v>
      </c>
      <c r="AM744" s="174">
        <f>(3*(VLOOKUP(C744,$B$36:$AG$39,12,FALSE)+VLOOKUP(C744,$B$40:$AG$43,12,FALSE)*$D$54))*$D$59/100</f>
        <v>2323.2913341032076</v>
      </c>
      <c r="AN744" s="174"/>
      <c r="AO744" s="176">
        <v>36</v>
      </c>
      <c r="AP744" s="174">
        <v>36</v>
      </c>
      <c r="AQ744" s="175">
        <f>VLOOKUP(C744,$B$45:$AA$48,11,FALSE)</f>
        <v>657</v>
      </c>
      <c r="AR744" s="31">
        <f>IF(LEFT(E744,1)*1=1,$S$59,$R$59)</f>
        <v>0</v>
      </c>
      <c r="AS744" s="2">
        <f>IF(LEFT(E744,1)*1=2,$U$59,$T$59)</f>
        <v>1</v>
      </c>
      <c r="AT744" s="33">
        <f>IF(LEFT(E744,1)*1=3,$W$59,$V$59)</f>
        <v>0</v>
      </c>
      <c r="AU744" s="31">
        <f>IF(MID(E744,3,1)*1=1,$Y$59,$X$59)</f>
        <v>1</v>
      </c>
      <c r="AV744" s="2">
        <f>IF(MID(E744,3,1)*1=2,$AA$59,$Z$59)</f>
        <v>0</v>
      </c>
      <c r="AW744" s="33">
        <f>IF(MID(E744,3,1)*1=3,$AC$59,$AB$59)</f>
        <v>0</v>
      </c>
      <c r="AX744" s="31">
        <f>IF(MID(E744,5,1)*1=1,$AE$59,$AD$59)</f>
        <v>3</v>
      </c>
      <c r="AY744" s="33">
        <f>IF(MID(E744,5,1)*1=2,$AG$59,$AF$59)</f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customHeight="1">
      <c r="A745" s="2"/>
      <c r="B745" s="107">
        <v>885</v>
      </c>
      <c r="C745" s="31">
        <v>4</v>
      </c>
      <c r="D745" s="113" t="s">
        <v>15</v>
      </c>
      <c r="E745" s="2" t="s">
        <v>67</v>
      </c>
      <c r="F745" s="2"/>
      <c r="G745" s="2"/>
      <c r="H745" s="33">
        <f>IF(AX745=100,4,3)</f>
        <v>3</v>
      </c>
      <c r="I745" s="173">
        <f>M745/AE745</f>
        <v>739.90525772014587</v>
      </c>
      <c r="J745" s="174">
        <f>AH745/AE745</f>
        <v>7.5847335018681159</v>
      </c>
      <c r="K745" s="189">
        <f>RANK(I745,$I$76:$I$999)</f>
        <v>670</v>
      </c>
      <c r="L745" s="190" t="e">
        <f>RANK(I745,$I$889:$I$999)</f>
        <v>#N/A</v>
      </c>
      <c r="M745" s="173">
        <f>SUM(N745:R745)*(1+$D$22/100)</f>
        <v>22144.284101887697</v>
      </c>
      <c r="N745" s="174">
        <f>T745*(1+(IF((AG745+IF($D$62=1,15,0)+IF(F745="백어택",8,0))&gt;100,100,AG745+IF($D$62=1,15,0)+IF(F745="백어택",8,0))/100)*(AI745/100-1))</f>
        <v>6657.9042572601456</v>
      </c>
      <c r="O745" s="174">
        <f>U745*(1+(IF((AG745+IF($D$62=1,15,0)+IF(F745="백어택",8,0))&gt;100,100,AG745+IF($D$62=1,15,0)+IF(F745="백어택",8,0))/100)*(AI745/100-1))</f>
        <v>6657.9042572601456</v>
      </c>
      <c r="P745" s="174">
        <f>V745*(1+(IF((AG745+IF($D$62=1,15,0)+IF(F745="백어택",8,0))&gt;100,100,AG745+IF($D$62=1,15,0)+IF(F745="백어택",8,0))/100)*(AI745/100-1))</f>
        <v>6657.9042572601456</v>
      </c>
      <c r="Q745" s="174">
        <f>W745*(1+(IF((AG745+IF($D$62=1,15,0)+IF(F745="백어택",8,0))&gt;100,100,AG745+IF($D$62=1,15,0)+IF(F745="백어택",8,0))/100)*(AI745/100-1))</f>
        <v>0</v>
      </c>
      <c r="R745" s="175">
        <f>X745*(1+(IF(($D$57+IF($D$62=1,15,0)+IF(F745="백어택",8,0))&gt;100,100,$D$57+IF($D$62=1,15,0)+IF(F745="백어택",8,0))/100)*(AI745/100-1))</f>
        <v>0</v>
      </c>
      <c r="S745" s="173">
        <f>SUM(T745:X745)</f>
        <v>15493.676657413771</v>
      </c>
      <c r="T745" s="174">
        <f>AL745*AS745*AY745</f>
        <v>5164.5588858045903</v>
      </c>
      <c r="U745" s="174">
        <f>AL745*AS745*AY745</f>
        <v>5164.5588858045903</v>
      </c>
      <c r="V745" s="174">
        <f>AL745*AS745*AY745</f>
        <v>5164.5588858045903</v>
      </c>
      <c r="W745" s="174">
        <f>IF(H745=4,AL745*AS745*IF(AT745=0,AY745,1),0)</f>
        <v>0</v>
      </c>
      <c r="X745" s="175">
        <f>AL745*IF(H745=3,9,IF(AT745=1,10,9))*IF(AW745=1,0,AW745)</f>
        <v>0</v>
      </c>
      <c r="Y745" s="173">
        <f>SUM(Z745:AD745)</f>
        <v>33311.404813439607</v>
      </c>
      <c r="Z745" s="174">
        <f>T745*AI745/100</f>
        <v>11103.80160447987</v>
      </c>
      <c r="AA745" s="174">
        <f>U745*AI745/100</f>
        <v>11103.80160447987</v>
      </c>
      <c r="AB745" s="174">
        <f>V745*AI745/100</f>
        <v>11103.80160447987</v>
      </c>
      <c r="AC745" s="174">
        <f>W745*AI745/100</f>
        <v>0</v>
      </c>
      <c r="AD745" s="175">
        <f>X745*AI745/100</f>
        <v>0</v>
      </c>
      <c r="AE745" s="173">
        <f>AO745*(1-$D$17/100)</f>
        <v>29.928540000000002</v>
      </c>
      <c r="AF745" s="174">
        <f>AP745</f>
        <v>36</v>
      </c>
      <c r="AG745" s="174">
        <f>IF($D$57+AX745&gt;100,100,$D$57+AX745)</f>
        <v>25.143699999999999</v>
      </c>
      <c r="AH745" s="174">
        <f>AQ745</f>
        <v>227</v>
      </c>
      <c r="AI745" s="174">
        <f>$D$58</f>
        <v>215</v>
      </c>
      <c r="AJ745" s="174">
        <f>10*AU745/IF(AT745=1,2.5,(IF(AY745=1,3,2.5)))</f>
        <v>3.3333333333333335</v>
      </c>
      <c r="AK745" s="174">
        <f>SUM(AL745:AN745)</f>
        <v>5164.5588858045903</v>
      </c>
      <c r="AL745" s="174">
        <f>((VLOOKUP(C745,$B$36:$AG$39,22,FALSE)+VLOOKUP(C745,$B$40:$AG$43,22,FALSE)*$D$54))*$D$59/100</f>
        <v>5164.5588858045903</v>
      </c>
      <c r="AM745" s="174"/>
      <c r="AN745" s="174"/>
      <c r="AO745" s="176">
        <v>30</v>
      </c>
      <c r="AP745" s="174">
        <v>36</v>
      </c>
      <c r="AQ745" s="175">
        <f>VLOOKUP(C745,$B$45:$AA$48,22,FALSE)</f>
        <v>227</v>
      </c>
      <c r="AR745" s="31">
        <f>IF(LEFT(E745,1)*1=1,$S$65,$R$65)</f>
        <v>0</v>
      </c>
      <c r="AS745" s="2">
        <f>IF(LEFT(E745,1)*1=2,$U$65,$T$65)</f>
        <v>1</v>
      </c>
      <c r="AT745" s="33">
        <f>IF(LEFT(E745,1)*1=3,$W$65,$V$65)</f>
        <v>0</v>
      </c>
      <c r="AU745" s="31">
        <f>IF(MID(E745,3,1)*1=1,$Y$65,$X$65)</f>
        <v>1</v>
      </c>
      <c r="AV745" s="2">
        <f>IF(MID(E745,3,1)*1=2,$AA$65,$Z$65)</f>
        <v>0</v>
      </c>
      <c r="AW745" s="33">
        <f>IF(MID(E745,3,1)*1=3,$AC$65,$AB$65)</f>
        <v>1</v>
      </c>
      <c r="AX745" s="31">
        <f>IF(MID(E745,5,1)*1=1,$AE$65,$AD$65)</f>
        <v>0</v>
      </c>
      <c r="AY745" s="33">
        <f>IF(MID(E745,5,1)*1=2,$AG$65,$AF$65)</f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customHeight="1">
      <c r="A746" s="2"/>
      <c r="B746" s="107">
        <v>887</v>
      </c>
      <c r="C746" s="31">
        <v>4</v>
      </c>
      <c r="D746" s="113" t="s">
        <v>15</v>
      </c>
      <c r="E746" s="2" t="s">
        <v>87</v>
      </c>
      <c r="F746" s="2"/>
      <c r="G746" s="2"/>
      <c r="H746" s="33">
        <f>IF(AX746=100,4,3)</f>
        <v>3</v>
      </c>
      <c r="I746" s="173">
        <f>M746/AE746</f>
        <v>739.90525772014587</v>
      </c>
      <c r="J746" s="174">
        <f>AH746/AE746</f>
        <v>7.5847335018681159</v>
      </c>
      <c r="K746" s="189">
        <f>RANK(I746,$I$76:$I$999)</f>
        <v>670</v>
      </c>
      <c r="L746" s="190" t="e">
        <f>RANK(I746,$I$889:$I$999)</f>
        <v>#N/A</v>
      </c>
      <c r="M746" s="173">
        <f>SUM(N746:R746)*(1+$D$22/100)</f>
        <v>22144.284101887697</v>
      </c>
      <c r="N746" s="174">
        <f>T746*(1+(IF((AG746+IF($D$62=1,15,0)+IF(F746="백어택",8,0))&gt;100,100,AG746+IF($D$62=1,15,0)+IF(F746="백어택",8,0))/100)*(AI746/100-1))</f>
        <v>6657.9042572601456</v>
      </c>
      <c r="O746" s="174">
        <f>U746*(1+(IF((AG746+IF($D$62=1,15,0)+IF(F746="백어택",8,0))&gt;100,100,AG746+IF($D$62=1,15,0)+IF(F746="백어택",8,0))/100)*(AI746/100-1))</f>
        <v>6657.9042572601456</v>
      </c>
      <c r="P746" s="174">
        <f>V746*(1+(IF((AG746+IF($D$62=1,15,0)+IF(F746="백어택",8,0))&gt;100,100,AG746+IF($D$62=1,15,0)+IF(F746="백어택",8,0))/100)*(AI746/100-1))</f>
        <v>6657.9042572601456</v>
      </c>
      <c r="Q746" s="174">
        <f>W746*(1+(IF((AG746+IF($D$62=1,15,0)+IF(F746="백어택",8,0))&gt;100,100,AG746+IF($D$62=1,15,0)+IF(F746="백어택",8,0))/100)*(AI746/100-1))</f>
        <v>0</v>
      </c>
      <c r="R746" s="175">
        <f>X746*(1+(IF(($D$57+IF($D$62=1,15,0)+IF(F746="백어택",8,0))&gt;100,100,$D$57+IF($D$62=1,15,0)+IF(F746="백어택",8,0))/100)*(AI746/100-1))</f>
        <v>0</v>
      </c>
      <c r="S746" s="173">
        <f>SUM(T746:X746)</f>
        <v>15493.676657413771</v>
      </c>
      <c r="T746" s="174">
        <f>AL746*AS746*AY746</f>
        <v>5164.5588858045903</v>
      </c>
      <c r="U746" s="174">
        <f>AL746*AS746*AY746</f>
        <v>5164.5588858045903</v>
      </c>
      <c r="V746" s="174">
        <f>AL746*AS746*AY746</f>
        <v>5164.5588858045903</v>
      </c>
      <c r="W746" s="174">
        <f>IF(H746=4,AL746*AS746*IF(AT746=0,AY746,1),0)</f>
        <v>0</v>
      </c>
      <c r="X746" s="175">
        <f>AL746*IF(H746=3,9,IF(AT746=1,10,9))*IF(AW746=1,0,AW746)</f>
        <v>0</v>
      </c>
      <c r="Y746" s="173">
        <f>SUM(Z746:AD746)</f>
        <v>33311.404813439607</v>
      </c>
      <c r="Z746" s="174">
        <f>T746*AI746/100</f>
        <v>11103.80160447987</v>
      </c>
      <c r="AA746" s="174">
        <f>U746*AI746/100</f>
        <v>11103.80160447987</v>
      </c>
      <c r="AB746" s="174">
        <f>V746*AI746/100</f>
        <v>11103.80160447987</v>
      </c>
      <c r="AC746" s="174">
        <f>W746*AI746/100</f>
        <v>0</v>
      </c>
      <c r="AD746" s="175">
        <f>X746*AI746/100</f>
        <v>0</v>
      </c>
      <c r="AE746" s="173">
        <f>AO746*(1-$D$17/100)</f>
        <v>29.928540000000002</v>
      </c>
      <c r="AF746" s="174">
        <f>AP746</f>
        <v>36</v>
      </c>
      <c r="AG746" s="174">
        <f>IF($D$57+AX746&gt;100,100,$D$57+AX746)</f>
        <v>25.143699999999999</v>
      </c>
      <c r="AH746" s="174">
        <f>AQ746</f>
        <v>227</v>
      </c>
      <c r="AI746" s="174">
        <f>$D$58</f>
        <v>215</v>
      </c>
      <c r="AJ746" s="174">
        <f>10*AU746/IF(AT746=1,2.5,(IF(AY746=1,3,2.5)))</f>
        <v>4</v>
      </c>
      <c r="AK746" s="174">
        <f>SUM(AL746:AN746)</f>
        <v>5164.5588858045903</v>
      </c>
      <c r="AL746" s="174">
        <f>((VLOOKUP(C746,$B$36:$AG$39,22,FALSE)+VLOOKUP(C746,$B$40:$AG$43,22,FALSE)*$D$54))*$D$59/100</f>
        <v>5164.5588858045903</v>
      </c>
      <c r="AM746" s="174"/>
      <c r="AN746" s="174"/>
      <c r="AO746" s="176">
        <v>30</v>
      </c>
      <c r="AP746" s="174">
        <v>36</v>
      </c>
      <c r="AQ746" s="175">
        <f>VLOOKUP(C746,$B$45:$AA$48,22,FALSE)</f>
        <v>227</v>
      </c>
      <c r="AR746" s="31">
        <f>IF(LEFT(E746,1)*1=1,$S$65,$R$65)</f>
        <v>0</v>
      </c>
      <c r="AS746" s="2">
        <f>IF(LEFT(E746,1)*1=2,$U$65,$T$65)</f>
        <v>1</v>
      </c>
      <c r="AT746" s="74">
        <f>IF(LEFT(E746,1)*1=3,$W$65,$V$65)</f>
        <v>1</v>
      </c>
      <c r="AU746" s="31">
        <f>IF(MID(E746,3,1)*1=1,$Y$65,$X$65)</f>
        <v>1</v>
      </c>
      <c r="AV746" s="2">
        <f>IF(MID(E746,3,1)*1=2,$AA$65,$Z$65)</f>
        <v>0</v>
      </c>
      <c r="AW746" s="33">
        <f>IF(MID(E746,3,1)*1=3,$AC$65,$AB$65)</f>
        <v>1</v>
      </c>
      <c r="AX746" s="31">
        <f>IF(MID(E746,5,1)*1=1,$AE$65,$AD$65)</f>
        <v>0</v>
      </c>
      <c r="AY746" s="33">
        <f>IF(MID(E746,5,1)*1=2,$AG$65,$AF$65)</f>
        <v>1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customHeight="1">
      <c r="A747" s="2"/>
      <c r="B747" s="107">
        <v>776</v>
      </c>
      <c r="C747" s="31">
        <v>7</v>
      </c>
      <c r="D747" s="111" t="s">
        <v>21</v>
      </c>
      <c r="E747" s="2" t="s">
        <v>79</v>
      </c>
      <c r="F747" s="2"/>
      <c r="G747" s="2"/>
      <c r="H747" s="33"/>
      <c r="I747" s="173">
        <f>M747/AE747</f>
        <v>737.74174946572089</v>
      </c>
      <c r="J747" s="174">
        <f>AH747/AE747</f>
        <v>16.4648027309639</v>
      </c>
      <c r="K747" s="189">
        <f>RANK(I747,$I$76:$I$999)</f>
        <v>672</v>
      </c>
      <c r="L747" s="190">
        <f>RANK(I747,$I$461:$I$888)</f>
        <v>287</v>
      </c>
      <c r="M747" s="173">
        <f>SUM(N747:R747)</f>
        <v>20521.6987276664</v>
      </c>
      <c r="N747" s="174">
        <f>T747*(1+(IF((AG747+IF($D$62=1,15,0)+IF(F747="백어택",8,0))&gt;100,100,AG747+IF($D$62=1,15,0)+IF(F747="백어택",8,0))/100)*(AI747/100-1))</f>
        <v>17101.415606388666</v>
      </c>
      <c r="O747" s="174"/>
      <c r="P747" s="174"/>
      <c r="Q747" s="174"/>
      <c r="R747" s="175">
        <f>X747*(1+(IF((AG747+IF($D$62=1,15,0))&gt;100,100,AG747+IF($D$62=1,15,0))/100)*(AI747/100-1))</f>
        <v>3420.2831212777337</v>
      </c>
      <c r="S747" s="173">
        <f>SUM(T747:X747)</f>
        <v>15918.751219680249</v>
      </c>
      <c r="T747" s="174">
        <f>AL747*AW747*AX747*AY747*IF(F747="백어택",1.2,1)</f>
        <v>13265.626016400207</v>
      </c>
      <c r="U747" s="174"/>
      <c r="V747" s="174"/>
      <c r="W747" s="174"/>
      <c r="X747" s="175">
        <f>AL747*AS747+IF(AX747=1,AL747*AU747,AL747*AU747*2)</f>
        <v>2653.1252032800417</v>
      </c>
      <c r="Y747" s="173">
        <f>SUM(Z747:AD747)</f>
        <v>34225.315122312531</v>
      </c>
      <c r="Z747" s="174">
        <f>T747*$D$58/100</f>
        <v>28521.095935260444</v>
      </c>
      <c r="AA747" s="174"/>
      <c r="AB747" s="174"/>
      <c r="AC747" s="174"/>
      <c r="AD747" s="175">
        <f>X747*$D$58/100</f>
        <v>5704.2191870520892</v>
      </c>
      <c r="AE747" s="173">
        <f>AO747*(1-$D$20/100)*(1-$D$17/100)-AR747</f>
        <v>27.816913903176005</v>
      </c>
      <c r="AF747" s="174">
        <f>AP747</f>
        <v>36</v>
      </c>
      <c r="AG747" s="174">
        <f>IF($D$57&gt;100,100,$D$57)</f>
        <v>25.143699999999999</v>
      </c>
      <c r="AH747" s="174">
        <f>AQ747</f>
        <v>458</v>
      </c>
      <c r="AI747" s="174">
        <f>$D$58</f>
        <v>215</v>
      </c>
      <c r="AJ747" s="174">
        <f>10/6</f>
        <v>1.6666666666666667</v>
      </c>
      <c r="AK747" s="174">
        <f>SUM(AL747:AN747)</f>
        <v>13265.626016400207</v>
      </c>
      <c r="AL747" s="174">
        <f>(VLOOKUP(C747,$B$36:$AG$39,31,FALSE)+VLOOKUP(C747,$B$40:$AG$43,31,FALSE)*$D$54)*$D$59/100</f>
        <v>13265.626016400207</v>
      </c>
      <c r="AM747" s="174"/>
      <c r="AN747" s="174"/>
      <c r="AO747" s="176">
        <v>36</v>
      </c>
      <c r="AP747" s="174">
        <v>36</v>
      </c>
      <c r="AQ747" s="175">
        <f>VLOOKUP(C747,$B$45:$AG$48,31,FALSE)</f>
        <v>458</v>
      </c>
      <c r="AR747" s="31">
        <f>IF(LEFT(E747,1)*1=1,$S$71,$R$71)</f>
        <v>0</v>
      </c>
      <c r="AS747" s="2">
        <f>IF(LEFT(E747,1)*1=2,$U$71,$T$71)</f>
        <v>0.2</v>
      </c>
      <c r="AT747" s="33">
        <f>IF(LEFT(E747,1)*1=3,$W$71,$V$71)</f>
        <v>0</v>
      </c>
      <c r="AU747" s="31">
        <f>IF(MID(E747,3,1)*1=1,$Y$71,$X$71)</f>
        <v>0</v>
      </c>
      <c r="AV747" s="2">
        <f>IF(MID(E747,3,1)*1=2,$AA$71,$Z$71)</f>
        <v>0</v>
      </c>
      <c r="AW747" s="33">
        <f>IF(MID(E747,3,1)*1=3,$AC$71,$AB$71)</f>
        <v>1</v>
      </c>
      <c r="AX747" s="31">
        <f>IF(MID(E747,5,1)*1=1,$AE$71,$AD$71)</f>
        <v>1</v>
      </c>
      <c r="AY747" s="33">
        <f>IF(MID(E747,5,1)*1=2,$AG$71,$AF$71)</f>
        <v>1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customHeight="1">
      <c r="A748" s="2"/>
      <c r="B748" s="107">
        <v>406</v>
      </c>
      <c r="C748" s="31">
        <v>1</v>
      </c>
      <c r="D748" s="111" t="s">
        <v>8</v>
      </c>
      <c r="E748" s="2" t="s">
        <v>67</v>
      </c>
      <c r="F748" s="2"/>
      <c r="G748" s="2"/>
      <c r="H748" s="33" t="s">
        <v>81</v>
      </c>
      <c r="I748" s="173">
        <f>M748/AE748</f>
        <v>735.96637078638173</v>
      </c>
      <c r="J748" s="174">
        <f>AH748/AE748</f>
        <v>5.4463266675568374</v>
      </c>
      <c r="K748" s="189">
        <f>RANK(I748,$I$76:$I$999)</f>
        <v>674</v>
      </c>
      <c r="L748" s="190">
        <f>RANK(I748,$I$461:$I$888)</f>
        <v>289</v>
      </c>
      <c r="M748" s="173">
        <f>SUM(N748:R748)</f>
        <v>13648.208781198457</v>
      </c>
      <c r="N748" s="174">
        <f>T748*(1+(IF((AG748+IF($D$62=1,15,0)+IF(F748="백어택",8,0))&gt;100,100,AG748+IF($D$62=1,15,0)+IF(F748="백어택",8,0))/100)*($D$58/100-1))</f>
        <v>6004.6885115279174</v>
      </c>
      <c r="O748" s="174">
        <f>U748*(1+((IF(AG748+IF($D$62=1,15,0)+IF(F748="백어택",8,0)&gt;100,100,AG748+IF($D$62=1,15,0)+IF(F748="백어택",8,0))/100)*(AI748/100-1)))</f>
        <v>7643.5202696705383</v>
      </c>
      <c r="P748" s="174">
        <f>V748*(1+(IF(AG748+IF($D$62=1,15,0)+IF(F748="백어택",8,0)&gt;100,100,AG748+IF($D$62=1,15,0)+IF(F748="백어택",8,0))/100)*(AI748/100-1))</f>
        <v>0</v>
      </c>
      <c r="Q748" s="174"/>
      <c r="R748" s="175"/>
      <c r="S748" s="173">
        <f>SUM(T748:X748)</f>
        <v>10586.961784467212</v>
      </c>
      <c r="T748" s="174">
        <f>AL748*IF(H748="근접",AR748,1)*AU748*AY748*IF(F748="백어택",1.2,1)</f>
        <v>4657.8572190916566</v>
      </c>
      <c r="U748" s="174">
        <f>AM748*IF(H748="근접",AR748,1)*AU748*AY748*IF(F748="백어택",1.2,1)</f>
        <v>5929.1045653755555</v>
      </c>
      <c r="V748" s="174">
        <f>IF(AX748=1,0,AM748*IF(H748="근접",AR748,1)*AU748*AY748)*IF(F748="백어택",1.2,1)</f>
        <v>0</v>
      </c>
      <c r="W748" s="174"/>
      <c r="X748" s="175"/>
      <c r="Y748" s="173">
        <f>SUM(Z748:AD748)</f>
        <v>22761.967836604508</v>
      </c>
      <c r="Z748" s="174">
        <f>T748*$D$58/100</f>
        <v>10014.393021047063</v>
      </c>
      <c r="AA748" s="174">
        <f>U748*AI748/100</f>
        <v>12747.574815557446</v>
      </c>
      <c r="AB748" s="174">
        <f>V748*AI748/100</f>
        <v>0</v>
      </c>
      <c r="AC748" s="174"/>
      <c r="AD748" s="175"/>
      <c r="AE748" s="173">
        <f>AO748*(1-$D$20/100)*(1-$D$17/100)-AW748</f>
        <v>18.544609268784001</v>
      </c>
      <c r="AF748" s="174">
        <f>AP748</f>
        <v>36</v>
      </c>
      <c r="AG748" s="174">
        <f>IF($D$57&gt;100,100,$D$57)</f>
        <v>25.143699999999999</v>
      </c>
      <c r="AH748" s="174">
        <f>IF(AX748=1,AQ748,AQ748*1.4)</f>
        <v>101</v>
      </c>
      <c r="AI748" s="174">
        <f>$D$58</f>
        <v>215</v>
      </c>
      <c r="AJ748" s="174">
        <f>10/6/AX748</f>
        <v>1.6666666666666667</v>
      </c>
      <c r="AK748" s="174">
        <f>SUM(AL748:AN748)</f>
        <v>10586.961784467212</v>
      </c>
      <c r="AL748" s="174">
        <f>(IF(H748="근접",$D$61*(VLOOKUP(C748,$B$36:$AG$39,9,FALSE)+VLOOKUP(C748,$B$40:$AG$43,9,FALSE)*$D$54),$D$60*(VLOOKUP(C748,$B$36:$AG$39,9,FALSE)+VLOOKUP(C748,$B$40:$AG$43,9,FALSE)*$D$54)))*$D$59/100</f>
        <v>4657.8572190916566</v>
      </c>
      <c r="AM748" s="174">
        <f>(IF(H748="근접",$D$61*(VLOOKUP(C748,$B$36:$AG$39,10,FALSE)+VLOOKUP(C748,$B$40:$AG$43,10,FALSE)*$D$54),$D$60*(VLOOKUP(C748,$B$36:$AG$39,10,FALSE)+VLOOKUP(C748,$B$40:$AG$43,10,FALSE)*$D$54)))*$D$59/100</f>
        <v>5929.1045653755555</v>
      </c>
      <c r="AN748" s="174"/>
      <c r="AO748" s="176">
        <v>24</v>
      </c>
      <c r="AP748" s="174">
        <v>36</v>
      </c>
      <c r="AQ748" s="175">
        <f>VLOOKUP(C748,$B$45:$AA$48,9,FALSE)</f>
        <v>101</v>
      </c>
      <c r="AR748" s="31">
        <f>IF(LEFT(E748,1)*1=1,$S$58,$R$58)</f>
        <v>1</v>
      </c>
      <c r="AS748" s="2">
        <f>IF(LEFT(E748,1)*1=2,$U$58,$T$58)</f>
        <v>0</v>
      </c>
      <c r="AT748" s="33">
        <f>IF(LEFT(E748,1)*1=3,$W$58,$V$58)</f>
        <v>0</v>
      </c>
      <c r="AU748" s="31">
        <f>IF(MID(E748,3,1)*1=1,$Y$58,$X$58)</f>
        <v>1</v>
      </c>
      <c r="AV748" s="2">
        <f>IF(MID(E748,3,1)*1=2,$AA$58,$Z$58)</f>
        <v>0</v>
      </c>
      <c r="AW748" s="33">
        <f>IF(MID(E748,3,1)*1=3,$AC$58,$AB$58)</f>
        <v>0</v>
      </c>
      <c r="AX748" s="31">
        <f>IF(MID(E748,5,1)*1=1,$AE$58,$AD$58)</f>
        <v>1</v>
      </c>
      <c r="AY748" s="33">
        <f>IF(MID(E748,5,1)*1=2,$AG$58,$AF$58)</f>
        <v>1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customHeight="1">
      <c r="A749" s="2"/>
      <c r="B749" s="107">
        <v>836</v>
      </c>
      <c r="C749" s="31">
        <v>7</v>
      </c>
      <c r="D749" s="113" t="s">
        <v>9</v>
      </c>
      <c r="E749" s="2" t="s">
        <v>168</v>
      </c>
      <c r="F749" s="2"/>
      <c r="G749" s="2"/>
      <c r="H749" s="33"/>
      <c r="I749" s="173">
        <f>M749/AE749</f>
        <v>732.56632116688809</v>
      </c>
      <c r="J749" s="174">
        <f>AH749/AE749</f>
        <v>12.752598912832589</v>
      </c>
      <c r="K749" s="189">
        <f>RANK(I749,$I$76:$I$999)</f>
        <v>675</v>
      </c>
      <c r="L749" s="190" t="e">
        <f>RANK(I749,$I$889:$I$999)</f>
        <v>#N/A</v>
      </c>
      <c r="M749" s="173">
        <f>SUM(N749:R749)*(1+$D$22/100)</f>
        <v>26309.568534835267</v>
      </c>
      <c r="N749" s="174">
        <f>T749*(1+(IF((AG749+IF($D$62=1,15,0)+IF(F749="백어택",8,0))&gt;100,100,AG749+IF($D$62=1,15,0)+IF(F749="백어택",8,0))/100)*(AI749/100-1))</f>
        <v>17799.585609407222</v>
      </c>
      <c r="O749" s="174">
        <f>U749*(1+(IF(($D$57+IF($D$62=1,15,0)+IF(F749="백어택",8,0))&gt;100,100,$D$57+IF($D$62=1,15,0)+IF(F749="백어택",8,0))/100)*(AI749/100-1))</f>
        <v>2965.5662795278699</v>
      </c>
      <c r="P749" s="174"/>
      <c r="Q749" s="174"/>
      <c r="R749" s="175">
        <f>X749*(1+(IF(($D$57+IF($D$62=1,15,0)+IF(F749="백어택",8,0))&gt;100,100,$D$57+IF($D$62=1,15,0)+IF(F749="백어택",8,0))/100)*(AI749/100-1))</f>
        <v>2965.5662795278699</v>
      </c>
      <c r="S749" s="173">
        <f>SUM(T749:X749)</f>
        <v>18407.998470361763</v>
      </c>
      <c r="T749" s="174">
        <f>AL749*AU749*AY749</f>
        <v>13807.198852771322</v>
      </c>
      <c r="U749" s="174">
        <f>AM749*AX749</f>
        <v>2300.39980879522</v>
      </c>
      <c r="V749" s="174"/>
      <c r="W749" s="174"/>
      <c r="X749" s="175">
        <f>AM749*AS749</f>
        <v>2300.39980879522</v>
      </c>
      <c r="Y749" s="173">
        <f>SUM(Z749:AD749)</f>
        <v>39577.196711277778</v>
      </c>
      <c r="Z749" s="174">
        <f>T749*$D$58/100</f>
        <v>29685.477533458339</v>
      </c>
      <c r="AA749" s="174">
        <f>U749*$D$58/100</f>
        <v>4945.8595889097232</v>
      </c>
      <c r="AB749" s="174"/>
      <c r="AC749" s="174"/>
      <c r="AD749" s="175">
        <f>X749*$D$58/100</f>
        <v>4945.8595889097232</v>
      </c>
      <c r="AE749" s="173">
        <f>AO749*(1-$D$17/100)</f>
        <v>35.914248000000001</v>
      </c>
      <c r="AF749" s="174">
        <f>AP749</f>
        <v>36</v>
      </c>
      <c r="AG749" s="174">
        <f>IF($D$57+AW749&gt;100,100,$D$57+AW749)</f>
        <v>25.143699999999999</v>
      </c>
      <c r="AH749" s="174">
        <f>AQ749</f>
        <v>458</v>
      </c>
      <c r="AI749" s="174">
        <f>$D$58</f>
        <v>215</v>
      </c>
      <c r="AJ749" s="174">
        <f>10/(6+AT749)</f>
        <v>1.6666666666666667</v>
      </c>
      <c r="AK749" s="174">
        <f>SUM(AL749:AN749)</f>
        <v>11505.199043976101</v>
      </c>
      <c r="AL749" s="174">
        <f>(VLOOKUP(C749,$B$36:$AG$39,11,FALSE)+VLOOKUP(C749,$B$40:$AG$43,11,FALSE)*$D$54)*$D$59/100</f>
        <v>9204.7992351808807</v>
      </c>
      <c r="AM749" s="174">
        <f>(3*(VLOOKUP(C749,$B$36:$AG$39,12,FALSE)+VLOOKUP(C749,$B$40:$AG$43,12,FALSE)*$D$54))*$D$59/100</f>
        <v>2300.39980879522</v>
      </c>
      <c r="AN749" s="174"/>
      <c r="AO749" s="176">
        <v>36</v>
      </c>
      <c r="AP749" s="174">
        <v>36</v>
      </c>
      <c r="AQ749" s="175">
        <f>VLOOKUP(C749,$B$45:$AA$48,11,FALSE)</f>
        <v>458</v>
      </c>
      <c r="AR749" s="31">
        <f>IF(LEFT(E749,1)*1=1,$S$59,$R$59)</f>
        <v>0</v>
      </c>
      <c r="AS749" s="2">
        <f>IF(LEFT(E749,1)*1=2,$U$59,$T$59)</f>
        <v>1</v>
      </c>
      <c r="AT749" s="33">
        <f>IF(LEFT(E749,1)*1=3,$W$59,$V$59)</f>
        <v>0</v>
      </c>
      <c r="AU749" s="31">
        <f>IF(MID(E749,3,1)*1=1,$Y$59,$X$59)</f>
        <v>1.5</v>
      </c>
      <c r="AV749" s="2">
        <f>IF(MID(E749,3,1)*1=2,$AA$59,$Z$59)</f>
        <v>0</v>
      </c>
      <c r="AW749" s="33">
        <f>IF(MID(E749,3,1)*1=3,$AC$59,$AB$59)</f>
        <v>0</v>
      </c>
      <c r="AX749" s="31">
        <f>IF(MID(E749,5,1)*1=1,$AE$59,$AD$59)</f>
        <v>1</v>
      </c>
      <c r="AY749" s="33">
        <f>IF(MID(E749,5,1)*1=2,$AG$59,$AF$59)</f>
        <v>1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customHeight="1">
      <c r="A750" s="2"/>
      <c r="B750" s="107">
        <v>474</v>
      </c>
      <c r="C750" s="31">
        <v>10</v>
      </c>
      <c r="D750" s="111" t="s">
        <v>11</v>
      </c>
      <c r="E750" s="2" t="s">
        <v>79</v>
      </c>
      <c r="F750" s="2"/>
      <c r="G750" s="2"/>
      <c r="H750" s="33">
        <f>IF(AX750=1,5,1)</f>
        <v>5</v>
      </c>
      <c r="I750" s="173">
        <f>M750/AE750</f>
        <v>727.43086765782846</v>
      </c>
      <c r="J750" s="174">
        <f>AH750/AE750</f>
        <v>25.538418908464536</v>
      </c>
      <c r="K750" s="189">
        <f>RANK(I750,$I$76:$I$999)</f>
        <v>676</v>
      </c>
      <c r="L750" s="190">
        <f>RANK(I750,$I$461:$I$888)</f>
        <v>291</v>
      </c>
      <c r="M750" s="173">
        <f>SUM(N750:R750)</f>
        <v>16862.401513458692</v>
      </c>
      <c r="N750" s="174">
        <f>T750*(1+(IF((AG750+IF($D$62=1,15,0)+IF(F750="백어택",8,0))&gt;100,100,AG750+IF($D$62=1,15,0)+IF(F750="백어택",8,0))/100)*($D$58/100-1))</f>
        <v>15613.18963426243</v>
      </c>
      <c r="O750" s="174">
        <f>U750*(1+((IF(AG750+IF($D$62=1,15,0)+IF(F750="백어택",8,0)&gt;100,100,AG750+IF($D$62=1,15,0)+IF(F750="백어택",8,0))/100)*(AI750/100-1)))</f>
        <v>1249.211879196261</v>
      </c>
      <c r="P750" s="174"/>
      <c r="Q750" s="174"/>
      <c r="R750" s="175"/>
      <c r="S750" s="173">
        <f>T750</f>
        <v>12111.20408850173</v>
      </c>
      <c r="T750" s="174">
        <f>H750*AL750*AS750*AX750*AY750</f>
        <v>12111.20408850173</v>
      </c>
      <c r="U750" s="174">
        <f>AM750*AS750*AV750*AY750</f>
        <v>969.01788635973378</v>
      </c>
      <c r="V750" s="174"/>
      <c r="W750" s="174"/>
      <c r="X750" s="175"/>
      <c r="Y750" s="173">
        <f>SUM(Z750:AD750)</f>
        <v>28122.477245952145</v>
      </c>
      <c r="Z750" s="174">
        <f>T750*$D$58/100</f>
        <v>26039.088790278718</v>
      </c>
      <c r="AA750" s="174">
        <f>U750*$D$58/100</f>
        <v>2083.3884556734279</v>
      </c>
      <c r="AB750" s="174"/>
      <c r="AC750" s="174"/>
      <c r="AD750" s="175"/>
      <c r="AE750" s="173">
        <f>AO750*(1-$D$20/100)*(1-$D$17/100)-AR750</f>
        <v>23.180761585980001</v>
      </c>
      <c r="AF750" s="174">
        <f>AP750</f>
        <v>36</v>
      </c>
      <c r="AG750" s="174">
        <f>IF($D$57&gt;100,100,$D$57)</f>
        <v>25.143699999999999</v>
      </c>
      <c r="AH750" s="174">
        <f>AQ750</f>
        <v>592</v>
      </c>
      <c r="AI750" s="174">
        <f>$D$58</f>
        <v>215</v>
      </c>
      <c r="AJ750" s="174">
        <f>10/IF(AX750=1,7,6)</f>
        <v>1.4285714285714286</v>
      </c>
      <c r="AK750" s="174">
        <f>SUM(AL750:AN750)</f>
        <v>3082.9624582364359</v>
      </c>
      <c r="AL750" s="174">
        <f>(VLOOKUP(C750,$B$36:$AG$39,14,FALSE)+VLOOKUP(C750,$B$40:$AG$43,14,FALSE)*$D$54)*$D$59/100</f>
        <v>2202.0371070003143</v>
      </c>
      <c r="AM750" s="174">
        <f>(VLOOKUP(C750,$B$36:$AG$39,15,FALSE)+VLOOKUP(C750,$B$40:$AG$43,15,FALSE)*$D$54)*$D$59/100</f>
        <v>880.92535123612151</v>
      </c>
      <c r="AN750" s="174"/>
      <c r="AO750" s="176">
        <v>30</v>
      </c>
      <c r="AP750" s="174">
        <v>36</v>
      </c>
      <c r="AQ750" s="175">
        <f>VLOOKUP(C750,$B$45:$AA$48,14,FALSE)</f>
        <v>592</v>
      </c>
      <c r="AR750" s="31">
        <f>IF(LEFT(E750,1)*1=1,$S$61,$R$61)</f>
        <v>0</v>
      </c>
      <c r="AS750" s="2">
        <f>IF(LEFT(E750,1)*1=2,$U$61,$T$61)</f>
        <v>1.1000000000000001</v>
      </c>
      <c r="AT750" s="33">
        <f>IF(LEFT(E750,1)*1=3,$W$61,$V$61)</f>
        <v>0</v>
      </c>
      <c r="AU750" s="31">
        <f>IF(MID(E750,3,1)*1=1,$Y$61,$X$61)</f>
        <v>0</v>
      </c>
      <c r="AV750" s="2">
        <f>IF(MID(E750,3,1)*1=2,$AA$61,$Z$61)</f>
        <v>1</v>
      </c>
      <c r="AW750" s="33">
        <f>IF(MID(E750,3,1)*1=3,$AC$61,$AB$61)</f>
        <v>0</v>
      </c>
      <c r="AX750" s="31">
        <f>IF(MID(E750,5,1)*1=1,$AE$61,$AD$61)</f>
        <v>1</v>
      </c>
      <c r="AY750" s="33">
        <f>IF(MID(E750,5,1)*1=2,$AG$61,$AF$61)</f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customHeight="1">
      <c r="A751" s="2"/>
      <c r="B751" s="107">
        <v>781</v>
      </c>
      <c r="C751" s="31">
        <v>4</v>
      </c>
      <c r="D751" s="111" t="s">
        <v>21</v>
      </c>
      <c r="E751" s="2" t="s">
        <v>79</v>
      </c>
      <c r="F751" s="2"/>
      <c r="G751" s="2"/>
      <c r="H751" s="33"/>
      <c r="I751" s="173">
        <f>M751/AE751</f>
        <v>725.66090117912131</v>
      </c>
      <c r="J751" s="174">
        <f>AH751/AE751</f>
        <v>9.0592364371242429</v>
      </c>
      <c r="K751" s="189">
        <f>RANK(I751,$I$76:$I$999)</f>
        <v>677</v>
      </c>
      <c r="L751" s="190">
        <f>RANK(I751,$I$461:$I$888)</f>
        <v>292</v>
      </c>
      <c r="M751" s="173">
        <f>SUM(N751:R751)</f>
        <v>20185.64681100073</v>
      </c>
      <c r="N751" s="174">
        <f>T751*(1+(IF((AG751+IF($D$62=1,15,0)+IF(F751="백어택",8,0))&gt;100,100,AG751+IF($D$62=1,15,0)+IF(F751="백어택",8,0))/100)*(AI751/100-1))</f>
        <v>16821.372342500606</v>
      </c>
      <c r="O751" s="174"/>
      <c r="P751" s="174"/>
      <c r="Q751" s="174"/>
      <c r="R751" s="175">
        <f>X751*(1+(IF((AG751+IF($D$62=1,15,0))&gt;100,100,AG751+IF($D$62=1,15,0))/100)*(AI751/100-1))</f>
        <v>3364.2744685001221</v>
      </c>
      <c r="S751" s="173">
        <f>SUM(T751:X751)</f>
        <v>15658.074609557056</v>
      </c>
      <c r="T751" s="174">
        <f>AL751*AW751*AX751*AY751*IF(F751="백어택",1.2,1)</f>
        <v>13048.395507964213</v>
      </c>
      <c r="U751" s="174"/>
      <c r="V751" s="174"/>
      <c r="W751" s="174"/>
      <c r="X751" s="175">
        <f>AL751*AS751+IF(AX751=1,AL751*AU751,AL751*AU751*2)</f>
        <v>2609.6791015928429</v>
      </c>
      <c r="Y751" s="173">
        <f>SUM(Z751:AD751)</f>
        <v>33664.86041054767</v>
      </c>
      <c r="Z751" s="174">
        <f>T751*$D$58/100</f>
        <v>28054.050342123057</v>
      </c>
      <c r="AA751" s="174"/>
      <c r="AB751" s="174"/>
      <c r="AC751" s="174"/>
      <c r="AD751" s="175">
        <f>X751*$D$58/100</f>
        <v>5610.8100684246119</v>
      </c>
      <c r="AE751" s="173">
        <f>AO751*(1-$D$20/100)*(1-$D$17/100)-AR751</f>
        <v>27.816913903176005</v>
      </c>
      <c r="AF751" s="174">
        <f>AP751</f>
        <v>36</v>
      </c>
      <c r="AG751" s="174">
        <f>IF($D$57&gt;100,100,$D$57)</f>
        <v>25.143699999999999</v>
      </c>
      <c r="AH751" s="174">
        <f>AQ751</f>
        <v>252</v>
      </c>
      <c r="AI751" s="174">
        <f>$D$58</f>
        <v>215</v>
      </c>
      <c r="AJ751" s="174">
        <f>10/6</f>
        <v>1.6666666666666667</v>
      </c>
      <c r="AK751" s="174">
        <f>SUM(AL751:AN751)</f>
        <v>13048.395507964213</v>
      </c>
      <c r="AL751" s="174">
        <f>(VLOOKUP(C751,$B$36:$AG$39,31,FALSE)+VLOOKUP(C751,$B$40:$AG$43,31,FALSE)*$D$54)*$D$59/100</f>
        <v>13048.395507964213</v>
      </c>
      <c r="AM751" s="174"/>
      <c r="AN751" s="174"/>
      <c r="AO751" s="176">
        <v>36</v>
      </c>
      <c r="AP751" s="174">
        <v>36</v>
      </c>
      <c r="AQ751" s="175">
        <f>VLOOKUP(C751,$B$45:$AG$48,31,FALSE)</f>
        <v>252</v>
      </c>
      <c r="AR751" s="31">
        <f>IF(LEFT(E751,1)*1=1,$S$71,$R$71)</f>
        <v>0</v>
      </c>
      <c r="AS751" s="2">
        <f>IF(LEFT(E751,1)*1=2,$U$71,$T$71)</f>
        <v>0.2</v>
      </c>
      <c r="AT751" s="33">
        <f>IF(LEFT(E751,1)*1=3,$W$71,$V$71)</f>
        <v>0</v>
      </c>
      <c r="AU751" s="31">
        <f>IF(MID(E751,3,1)*1=1,$Y$71,$X$71)</f>
        <v>0</v>
      </c>
      <c r="AV751" s="2">
        <f>IF(MID(E751,3,1)*1=2,$AA$71,$Z$71)</f>
        <v>0</v>
      </c>
      <c r="AW751" s="33">
        <f>IF(MID(E751,3,1)*1=3,$AC$71,$AB$71)</f>
        <v>1</v>
      </c>
      <c r="AX751" s="31">
        <f>IF(MID(E751,5,1)*1=1,$AE$71,$AD$71)</f>
        <v>1</v>
      </c>
      <c r="AY751" s="33">
        <f>IF(MID(E751,5,1)*1=2,$AG$71,$AF$71)</f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customHeight="1">
      <c r="A752" s="2"/>
      <c r="B752" s="107">
        <v>1</v>
      </c>
      <c r="C752" s="31">
        <v>10</v>
      </c>
      <c r="D752" s="167" t="s">
        <v>2</v>
      </c>
      <c r="E752" s="168" t="s">
        <v>67</v>
      </c>
      <c r="F752" s="168"/>
      <c r="G752" s="168"/>
      <c r="H752" s="33"/>
      <c r="I752" s="173">
        <f>M752/AE752</f>
        <v>724.70608249998384</v>
      </c>
      <c r="J752" s="177">
        <f>AH752/AE752</f>
        <v>34.707673678702669</v>
      </c>
      <c r="K752" s="191">
        <f>RANK(I752,$I$76:$I$999)</f>
        <v>678</v>
      </c>
      <c r="L752" s="190" t="e">
        <f>RANK(I752,$I$76:$I$460)</f>
        <v>#N/A</v>
      </c>
      <c r="M752" s="173">
        <f>SUM(N752:R752)</f>
        <v>5783.8386608917508</v>
      </c>
      <c r="N752" s="177">
        <f>T752*(1+(IF(($AG752+IF($D$62=1,15,0)+IF($F752="백어택",8,0))&gt;100,100,($AG752+IF($D$62=1,15,0)+IF($F752="백어택",8,0)))/100)*(($AI752/100-1)))</f>
        <v>1445.9596652229377</v>
      </c>
      <c r="O752" s="177">
        <f>U752*(1+(IF(($AG752+IF($D$62=1,IF($AS752=15,0,15),0)+$AS752+IF($F752="백어택",8,0))&gt;100,100,($AG752+IF($D$62=1,IF($AS752=15,0,15),0)+$AS752+IF($F752="백어택",8,0)))/100)*(($AI752/100-1)))</f>
        <v>1445.9596652229377</v>
      </c>
      <c r="P752" s="177">
        <f>V752*(1+(IF(($AG752+IF($D$62=1,IF($AS752=15,0,15),0)+$AS752+IF($F752="백어택",8,0))&gt;100,100,($AG752+IF($D$62=1,IF($AS752=15,0,15),0)+$AS752+IF($F752="백어택",8,0)))/100)*(($AI752/100-1)))</f>
        <v>1445.9596652229377</v>
      </c>
      <c r="Q752" s="177">
        <f>W752*(1+(IF(($AG752+IF($D$62=1,IF($AS752=15,0,15),0)+$AS752+IF($F752="백어택",8,0))&gt;100,100,($AG752+IF($D$62=1,IF($AS752=15,0,15),0)+$AS752+IF($F752="백어택",8,0)))/100)*(($AI752/100-1)))</f>
        <v>1445.9596652229377</v>
      </c>
      <c r="R752" s="175"/>
      <c r="S752" s="173">
        <f>SUM(T752:X752)</f>
        <v>3962.1386576246332</v>
      </c>
      <c r="T752" s="177">
        <f>AL752*AV752*AW752*AY752/4</f>
        <v>990.5346644061583</v>
      </c>
      <c r="U752" s="177">
        <f>T752</f>
        <v>990.5346644061583</v>
      </c>
      <c r="V752" s="177">
        <f>U752</f>
        <v>990.5346644061583</v>
      </c>
      <c r="W752" s="177">
        <f>V752</f>
        <v>990.5346644061583</v>
      </c>
      <c r="X752" s="175"/>
      <c r="Y752" s="173">
        <f>SUM(Z752:AD752)</f>
        <v>8518.5981138929601</v>
      </c>
      <c r="Z752" s="177">
        <f>T752*$D$58/100</f>
        <v>2129.64952847324</v>
      </c>
      <c r="AA752" s="177">
        <f>U752*$D$58/100</f>
        <v>2129.64952847324</v>
      </c>
      <c r="AB752" s="177">
        <f>V752*$D$58/100</f>
        <v>2129.64952847324</v>
      </c>
      <c r="AC752" s="177">
        <f>W752*$D$58/100</f>
        <v>2129.64952847324</v>
      </c>
      <c r="AD752" s="175"/>
      <c r="AE752" s="173">
        <f>AO752*(1-$D$17/100)</f>
        <v>7.980944</v>
      </c>
      <c r="AF752" s="177"/>
      <c r="AG752" s="177">
        <f>IF($D$57&gt;100,100,$D$57)</f>
        <v>25.143699999999999</v>
      </c>
      <c r="AH752" s="177">
        <f>AQ752</f>
        <v>277</v>
      </c>
      <c r="AI752" s="177">
        <f>$D$58+$D$19</f>
        <v>282.85969999999998</v>
      </c>
      <c r="AJ752" s="177">
        <f>10*AY752/12</f>
        <v>0.83333333333333337</v>
      </c>
      <c r="AK752" s="177">
        <f>SUM(AL752:AN752)</f>
        <v>3962.1386576246332</v>
      </c>
      <c r="AL752" s="177">
        <f>(VLOOKUP(C752,$B$36:$AA$39,2,FALSE)+VLOOKUP(C752,$B$40:$AA$43,2,FALSE)*$D$54)*$D$59/100</f>
        <v>3962.1386576246332</v>
      </c>
      <c r="AM752" s="177"/>
      <c r="AN752" s="177"/>
      <c r="AO752" s="178">
        <v>8</v>
      </c>
      <c r="AP752" s="177">
        <v>15</v>
      </c>
      <c r="AQ752" s="175">
        <f>VLOOKUP(C752,$B$45:$AA$48,2,FALSE)</f>
        <v>277</v>
      </c>
      <c r="AR752" s="31">
        <f>IF(LEFT(E752,1)*1=1,$S$52,$R$52)</f>
        <v>0</v>
      </c>
      <c r="AS752" s="2">
        <f>IF(LEFT(E752,1)*1=2,$U$52,$T$52)</f>
        <v>0</v>
      </c>
      <c r="AT752" s="33">
        <f>IF(LEFT(E752,1)*1=3,$W$52,$V$52)</f>
        <v>0</v>
      </c>
      <c r="AU752" s="31">
        <f>IF(MID(E752,3,1)*1=1,$Y$52,$X$52)</f>
        <v>0</v>
      </c>
      <c r="AV752" s="2">
        <f>IF(MID(E752,3,1)*1=2,$AA$52,$Z$52)</f>
        <v>1</v>
      </c>
      <c r="AW752" s="33">
        <f>IF(MID(E752,3,1)*1=3,$AC$52,$AB$52)</f>
        <v>1</v>
      </c>
      <c r="AX752" s="31">
        <f>IF(MID(E752,5,1)*1=1,$AE$52,$AD$52)</f>
        <v>0</v>
      </c>
      <c r="AY752" s="33">
        <f>IF(MID(E752,5,1)*1=2,$AG$52,$AF$52)</f>
        <v>1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customHeight="1">
      <c r="A753" s="2"/>
      <c r="B753" s="107">
        <v>7</v>
      </c>
      <c r="C753" s="31">
        <v>10</v>
      </c>
      <c r="D753" s="106" t="s">
        <v>2</v>
      </c>
      <c r="E753" s="2" t="s">
        <v>87</v>
      </c>
      <c r="F753" s="2"/>
      <c r="G753" s="2"/>
      <c r="H753" s="33"/>
      <c r="I753" s="173">
        <f>M753/AE753</f>
        <v>724.70608249998384</v>
      </c>
      <c r="J753" s="174">
        <f>AH753/AE753</f>
        <v>34.707673678702669</v>
      </c>
      <c r="K753" s="189">
        <f>RANK(I753,$I$76:$I$999)</f>
        <v>678</v>
      </c>
      <c r="L753" s="190" t="e">
        <f>RANK(I753,$I$76:$I$460)</f>
        <v>#N/A</v>
      </c>
      <c r="M753" s="173">
        <f>SUM(N753:R753)</f>
        <v>5783.8386608917508</v>
      </c>
      <c r="N753" s="177">
        <f>T753*(1+(IF(($AG753+IF($D$62=1,15,0)+IF($F753="백어택",8,0))&gt;100,100,($AG753+IF($D$62=1,15,0)+IF($F753="백어택",8,0)))/100)*(($AI753/100-1)))</f>
        <v>1445.9596652229377</v>
      </c>
      <c r="O753" s="177">
        <f>U753*(1+(IF(($AG753+IF($D$62=1,IF($AS753=15,0,15),0)+$AS753+IF($F753="백어택",8,0))&gt;100,100,($AG753+IF($D$62=1,IF($AS753=15,0,15),0)+$AS753+IF($F753="백어택",8,0)))/100)*(($AI753/100-1)))</f>
        <v>1445.9596652229377</v>
      </c>
      <c r="P753" s="177">
        <f>V753*(1+(IF(($AG753+IF($D$62=1,IF($AS753=15,0,15),0)+$AS753+IF($F753="백어택",8,0))&gt;100,100,($AG753+IF($D$62=1,IF($AS753=15,0,15),0)+$AS753+IF($F753="백어택",8,0)))/100)*(($AI753/100-1)))</f>
        <v>1445.9596652229377</v>
      </c>
      <c r="Q753" s="177">
        <f>W753*(1+(IF(($AG753+IF($D$62=1,IF($AS753=15,0,15),0)+$AS753+IF($F753="백어택",8,0))&gt;100,100,($AG753+IF($D$62=1,IF($AS753=15,0,15),0)+$AS753+IF($F753="백어택",8,0)))/100)*(($AI753/100-1)))</f>
        <v>1445.9596652229377</v>
      </c>
      <c r="R753" s="175"/>
      <c r="S753" s="173">
        <f>SUM(T753:X753)</f>
        <v>3962.1386576246332</v>
      </c>
      <c r="T753" s="177">
        <f>AL753*AV753*AW753*AY753/4</f>
        <v>990.5346644061583</v>
      </c>
      <c r="U753" s="174">
        <f>T753</f>
        <v>990.5346644061583</v>
      </c>
      <c r="V753" s="174">
        <f>U753</f>
        <v>990.5346644061583</v>
      </c>
      <c r="W753" s="174">
        <f>V753</f>
        <v>990.5346644061583</v>
      </c>
      <c r="X753" s="175"/>
      <c r="Y753" s="173">
        <f>SUM(Z753:AD753)</f>
        <v>8518.5981138929601</v>
      </c>
      <c r="Z753" s="174">
        <f>T753*$D$58/100</f>
        <v>2129.64952847324</v>
      </c>
      <c r="AA753" s="174">
        <f>U753*$D$58/100</f>
        <v>2129.64952847324</v>
      </c>
      <c r="AB753" s="174">
        <f>V753*$D$58/100</f>
        <v>2129.64952847324</v>
      </c>
      <c r="AC753" s="174">
        <f>W753*$D$58/100</f>
        <v>2129.64952847324</v>
      </c>
      <c r="AD753" s="175"/>
      <c r="AE753" s="173">
        <f>AO753*(1-$D$17/100)</f>
        <v>7.980944</v>
      </c>
      <c r="AF753" s="174"/>
      <c r="AG753" s="174">
        <f>IF($D$57&gt;100,100,$D$57)</f>
        <v>25.143699999999999</v>
      </c>
      <c r="AH753" s="174">
        <f>AQ753</f>
        <v>277</v>
      </c>
      <c r="AI753" s="174">
        <f>$D$58+$D$19</f>
        <v>282.85969999999998</v>
      </c>
      <c r="AJ753" s="174">
        <f>10*AY753/12</f>
        <v>0.83333333333333337</v>
      </c>
      <c r="AK753" s="174">
        <f>SUM(AL753:AN753)</f>
        <v>3962.1386576246332</v>
      </c>
      <c r="AL753" s="174">
        <f>(VLOOKUP(C753,$B$36:$AA$39,2,FALSE)+VLOOKUP(C753,$B$40:$AA$43,2,FALSE)*$D$54)*$D$59/100</f>
        <v>3962.1386576246332</v>
      </c>
      <c r="AM753" s="174"/>
      <c r="AN753" s="174"/>
      <c r="AO753" s="176">
        <v>8</v>
      </c>
      <c r="AP753" s="174">
        <v>15</v>
      </c>
      <c r="AQ753" s="175">
        <f>VLOOKUP(C753,$B$45:$AA$48,2,FALSE)</f>
        <v>277</v>
      </c>
      <c r="AR753" s="31">
        <f>IF(LEFT(E753,1)*1=1,$S$52,$R$52)</f>
        <v>0</v>
      </c>
      <c r="AS753" s="2">
        <f>IF(LEFT(E753,1)*1=2,$U$52,$T$52)</f>
        <v>0</v>
      </c>
      <c r="AT753" s="33">
        <f>IF(LEFT(E753,1)*1=3,$W$52,$V$52)</f>
        <v>0</v>
      </c>
      <c r="AU753" s="31">
        <f>IF(MID(E753,3,1)*1=1,$Y$52,$X$52)</f>
        <v>0</v>
      </c>
      <c r="AV753" s="2">
        <f>IF(MID(E753,3,1)*1=2,$AA$52,$Z$52)</f>
        <v>1</v>
      </c>
      <c r="AW753" s="33">
        <f>IF(MID(E753,3,1)*1=3,$AC$52,$AB$52)</f>
        <v>1</v>
      </c>
      <c r="AX753" s="31">
        <f>IF(MID(E753,5,1)*1=1,$AE$52,$AD$52)</f>
        <v>0</v>
      </c>
      <c r="AY753" s="33">
        <f>IF(MID(E753,5,1)*1=2,$AG$52,$AF$52)</f>
        <v>1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customHeight="1">
      <c r="A754" s="2"/>
      <c r="B754" s="107">
        <v>10</v>
      </c>
      <c r="C754" s="31">
        <v>10</v>
      </c>
      <c r="D754" s="106" t="s">
        <v>2</v>
      </c>
      <c r="E754" s="2" t="s">
        <v>92</v>
      </c>
      <c r="F754" s="2"/>
      <c r="G754" s="2"/>
      <c r="H754" s="33"/>
      <c r="I754" s="173">
        <f>M754/AE754</f>
        <v>724.70608249998384</v>
      </c>
      <c r="J754" s="174">
        <f>AH754/AE754</f>
        <v>34.707673678702669</v>
      </c>
      <c r="K754" s="189">
        <f>RANK(I754,$I$76:$I$999)</f>
        <v>678</v>
      </c>
      <c r="L754" s="190" t="e">
        <f>RANK(I754,$I$76:$I$460)</f>
        <v>#N/A</v>
      </c>
      <c r="M754" s="173">
        <f>SUM(N754:R754)</f>
        <v>5783.8386608917508</v>
      </c>
      <c r="N754" s="177">
        <f>T754*(1+(IF(($AG754+IF($D$62=1,15,0)+IF($F754="백어택",8,0))&gt;100,100,($AG754+IF($D$62=1,15,0)+IF($F754="백어택",8,0)))/100)*(($AI754/100-1)))</f>
        <v>1445.9596652229377</v>
      </c>
      <c r="O754" s="177">
        <f>U754*(1+(IF(($AG754+IF($D$62=1,IF($AS754=15,0,15),0)+$AS754+IF($F754="백어택",8,0))&gt;100,100,($AG754+IF($D$62=1,IF($AS754=15,0,15),0)+$AS754+IF($F754="백어택",8,0)))/100)*(($AI754/100-1)))</f>
        <v>1445.9596652229377</v>
      </c>
      <c r="P754" s="177">
        <f>V754*(1+(IF(($AG754+IF($D$62=1,IF($AS754=15,0,15),0)+$AS754+IF($F754="백어택",8,0))&gt;100,100,($AG754+IF($D$62=1,IF($AS754=15,0,15),0)+$AS754+IF($F754="백어택",8,0)))/100)*(($AI754/100-1)))</f>
        <v>1445.9596652229377</v>
      </c>
      <c r="Q754" s="177">
        <f>W754*(1+(IF(($AG754+IF($D$62=1,IF($AS754=15,0,15),0)+$AS754+IF($F754="백어택",8,0))&gt;100,100,($AG754+IF($D$62=1,IF($AS754=15,0,15),0)+$AS754+IF($F754="백어택",8,0)))/100)*(($AI754/100-1)))</f>
        <v>1445.9596652229377</v>
      </c>
      <c r="R754" s="175"/>
      <c r="S754" s="173">
        <f>SUM(T754:X754)</f>
        <v>3962.1386576246332</v>
      </c>
      <c r="T754" s="177">
        <f>AL754*AV754*AW754*AY754/4</f>
        <v>990.5346644061583</v>
      </c>
      <c r="U754" s="174">
        <f>T754</f>
        <v>990.5346644061583</v>
      </c>
      <c r="V754" s="174">
        <f>U754</f>
        <v>990.5346644061583</v>
      </c>
      <c r="W754" s="174">
        <f>V754</f>
        <v>990.5346644061583</v>
      </c>
      <c r="X754" s="175"/>
      <c r="Y754" s="173">
        <f>SUM(Z754:AD754)</f>
        <v>8518.5981138929601</v>
      </c>
      <c r="Z754" s="174">
        <f>T754*$D$58/100</f>
        <v>2129.64952847324</v>
      </c>
      <c r="AA754" s="174">
        <f>U754*$D$58/100</f>
        <v>2129.64952847324</v>
      </c>
      <c r="AB754" s="174">
        <f>V754*$D$58/100</f>
        <v>2129.64952847324</v>
      </c>
      <c r="AC754" s="174">
        <f>W754*$D$58/100</f>
        <v>2129.64952847324</v>
      </c>
      <c r="AD754" s="175"/>
      <c r="AE754" s="173">
        <f>AO754*(1-$D$17/100)</f>
        <v>7.980944</v>
      </c>
      <c r="AF754" s="174"/>
      <c r="AG754" s="174">
        <f>IF($D$57&gt;100,100,$D$57)</f>
        <v>25.143699999999999</v>
      </c>
      <c r="AH754" s="174">
        <f>AQ754</f>
        <v>277</v>
      </c>
      <c r="AI754" s="174">
        <f>$D$58+$D$19</f>
        <v>282.85969999999998</v>
      </c>
      <c r="AJ754" s="174">
        <f>10*AY754/12</f>
        <v>0.83333333333333337</v>
      </c>
      <c r="AK754" s="174">
        <f>SUM(AL754:AN754)</f>
        <v>3962.1386576246332</v>
      </c>
      <c r="AL754" s="174">
        <f>(VLOOKUP(C754,$B$36:$AA$39,2,FALSE)+VLOOKUP(C754,$B$40:$AA$43,2,FALSE)*$D$54)*$D$59/100</f>
        <v>3962.1386576246332</v>
      </c>
      <c r="AM754" s="174"/>
      <c r="AN754" s="174"/>
      <c r="AO754" s="176">
        <v>8</v>
      </c>
      <c r="AP754" s="174">
        <v>15</v>
      </c>
      <c r="AQ754" s="175">
        <f>VLOOKUP(C754,$B$45:$AA$48,2,FALSE)</f>
        <v>277</v>
      </c>
      <c r="AR754" s="31">
        <f>IF(LEFT(E754,1)*1=1,$S$52,$R$52)</f>
        <v>0</v>
      </c>
      <c r="AS754" s="2">
        <f>IF(LEFT(E754,1)*1=2,$U$52,$T$52)</f>
        <v>0</v>
      </c>
      <c r="AT754" s="33">
        <f>IF(LEFT(E754,1)*1=3,$W$52,$V$52)</f>
        <v>0</v>
      </c>
      <c r="AU754" s="31">
        <f>IF(MID(E754,3,1)*1=1,$Y$52,$X$52)</f>
        <v>0</v>
      </c>
      <c r="AV754" s="2">
        <f>IF(MID(E754,3,1)*1=2,$AA$52,$Z$52)</f>
        <v>1</v>
      </c>
      <c r="AW754" s="33">
        <f>IF(MID(E754,3,1)*1=3,$AC$52,$AB$52)</f>
        <v>1</v>
      </c>
      <c r="AX754" s="31">
        <f>IF(MID(E754,5,1)*1=1,$AE$52,$AD$52)</f>
        <v>0</v>
      </c>
      <c r="AY754" s="33">
        <f>IF(MID(E754,5,1)*1=2,$AG$52,$AF$52)</f>
        <v>1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customHeight="1">
      <c r="A755" s="2"/>
      <c r="B755" s="107">
        <v>16</v>
      </c>
      <c r="C755" s="31">
        <v>10</v>
      </c>
      <c r="D755" s="106" t="s">
        <v>2</v>
      </c>
      <c r="E755" s="2" t="s">
        <v>111</v>
      </c>
      <c r="F755" s="2"/>
      <c r="G755" s="2"/>
      <c r="H755" s="33"/>
      <c r="I755" s="173">
        <f>M755/AE755</f>
        <v>724.70608249998384</v>
      </c>
      <c r="J755" s="174">
        <f>AH755/AE755</f>
        <v>34.707673678702669</v>
      </c>
      <c r="K755" s="189">
        <f>RANK(I755,$I$76:$I$999)</f>
        <v>678</v>
      </c>
      <c r="L755" s="190" t="e">
        <f>RANK(I755,$I$76:$I$460)</f>
        <v>#N/A</v>
      </c>
      <c r="M755" s="173">
        <f>SUM(N755:R755)</f>
        <v>5783.8386608917508</v>
      </c>
      <c r="N755" s="177">
        <f>T755*(1+(IF(($AG755+IF($D$62=1,15,0)+IF($F755="백어택",8,0))&gt;100,100,($AG755+IF($D$62=1,15,0)+IF($F755="백어택",8,0)))/100)*(($AI755/100-1)))</f>
        <v>1445.9596652229377</v>
      </c>
      <c r="O755" s="177">
        <f>U755*(1+(IF(($AG755+IF($D$62=1,IF($AS755=15,0,15),0)+$AS755+IF($F755="백어택",8,0))&gt;100,100,($AG755+IF($D$62=1,IF($AS755=15,0,15),0)+$AS755+IF($F755="백어택",8,0)))/100)*(($AI755/100-1)))</f>
        <v>1445.9596652229377</v>
      </c>
      <c r="P755" s="177">
        <f>V755*(1+(IF(($AG755+IF($D$62=1,IF($AS755=15,0,15),0)+$AS755+IF($F755="백어택",8,0))&gt;100,100,($AG755+IF($D$62=1,IF($AS755=15,0,15),0)+$AS755+IF($F755="백어택",8,0)))/100)*(($AI755/100-1)))</f>
        <v>1445.9596652229377</v>
      </c>
      <c r="Q755" s="177">
        <f>W755*(1+(IF(($AG755+IF($D$62=1,IF($AS755=15,0,15),0)+$AS755+IF($F755="백어택",8,0))&gt;100,100,($AG755+IF($D$62=1,IF($AS755=15,0,15),0)+$AS755+IF($F755="백어택",8,0)))/100)*(($AI755/100-1)))</f>
        <v>1445.9596652229377</v>
      </c>
      <c r="R755" s="175"/>
      <c r="S755" s="173">
        <f>SUM(T755:X755)</f>
        <v>3962.1386576246332</v>
      </c>
      <c r="T755" s="177">
        <f>AL755*AV755*AW755*AY755/4</f>
        <v>990.5346644061583</v>
      </c>
      <c r="U755" s="174">
        <f>T755</f>
        <v>990.5346644061583</v>
      </c>
      <c r="V755" s="174">
        <f>U755</f>
        <v>990.5346644061583</v>
      </c>
      <c r="W755" s="174">
        <f>V755</f>
        <v>990.5346644061583</v>
      </c>
      <c r="X755" s="175"/>
      <c r="Y755" s="173">
        <f>SUM(Z755:AD755)</f>
        <v>8518.5981138929601</v>
      </c>
      <c r="Z755" s="174">
        <f>T755*$D$58/100</f>
        <v>2129.64952847324</v>
      </c>
      <c r="AA755" s="174">
        <f>U755*$D$58/100</f>
        <v>2129.64952847324</v>
      </c>
      <c r="AB755" s="174">
        <f>V755*$D$58/100</f>
        <v>2129.64952847324</v>
      </c>
      <c r="AC755" s="174">
        <f>W755*$D$58/100</f>
        <v>2129.64952847324</v>
      </c>
      <c r="AD755" s="175"/>
      <c r="AE755" s="173">
        <f>AO755*(1-$D$17/100)</f>
        <v>7.980944</v>
      </c>
      <c r="AF755" s="174"/>
      <c r="AG755" s="174">
        <f>IF($D$57&gt;100,100,$D$57)</f>
        <v>25.143699999999999</v>
      </c>
      <c r="AH755" s="174">
        <f>AQ755</f>
        <v>277</v>
      </c>
      <c r="AI755" s="174">
        <f>$D$58+$D$19</f>
        <v>282.85969999999998</v>
      </c>
      <c r="AJ755" s="174">
        <f>10*AY755/12</f>
        <v>0.83333333333333337</v>
      </c>
      <c r="AK755" s="174">
        <f>SUM(AL755:AN755)</f>
        <v>3962.1386576246332</v>
      </c>
      <c r="AL755" s="174">
        <f>(VLOOKUP(C755,$B$36:$AA$39,2,FALSE)+VLOOKUP(C755,$B$40:$AA$43,2,FALSE)*$D$54)*$D$59/100</f>
        <v>3962.1386576246332</v>
      </c>
      <c r="AM755" s="174"/>
      <c r="AN755" s="174"/>
      <c r="AO755" s="176">
        <v>8</v>
      </c>
      <c r="AP755" s="174">
        <v>15</v>
      </c>
      <c r="AQ755" s="175">
        <f>VLOOKUP(C755,$B$45:$AA$48,2,FALSE)</f>
        <v>277</v>
      </c>
      <c r="AR755" s="31">
        <f>IF(LEFT(E755,1)*1=1,$S$52,$R$52)</f>
        <v>0</v>
      </c>
      <c r="AS755" s="2">
        <f>IF(LEFT(E755,1)*1=2,$U$52,$T$52)</f>
        <v>0</v>
      </c>
      <c r="AT755" s="33">
        <f>IF(LEFT(E755,1)*1=3,$W$52,$V$52)</f>
        <v>0</v>
      </c>
      <c r="AU755" s="31">
        <f>IF(MID(E755,3,1)*1=1,$Y$52,$X$52)</f>
        <v>0</v>
      </c>
      <c r="AV755" s="2">
        <f>IF(MID(E755,3,1)*1=2,$AA$52,$Z$52)</f>
        <v>1</v>
      </c>
      <c r="AW755" s="33">
        <f>IF(MID(E755,3,1)*1=3,$AC$52,$AB$52)</f>
        <v>1</v>
      </c>
      <c r="AX755" s="31">
        <f>IF(MID(E755,5,1)*1=1,$AE$52,$AD$52)</f>
        <v>0</v>
      </c>
      <c r="AY755" s="33">
        <f>IF(MID(E755,5,1)*1=2,$AG$52,$AF$52)</f>
        <v>1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customHeight="1">
      <c r="A756" s="2"/>
      <c r="B756" s="107">
        <v>498</v>
      </c>
      <c r="C756" s="31">
        <v>7</v>
      </c>
      <c r="D756" s="111" t="s">
        <v>11</v>
      </c>
      <c r="E756" s="2" t="s">
        <v>79</v>
      </c>
      <c r="F756" s="2"/>
      <c r="G756" s="2"/>
      <c r="H756" s="33">
        <f>IF(AX756=1,5,1)</f>
        <v>5</v>
      </c>
      <c r="I756" s="173">
        <f>M756/AE756</f>
        <v>720.17268765991912</v>
      </c>
      <c r="J756" s="174">
        <f>AH756/AE756</f>
        <v>17.773359105215182</v>
      </c>
      <c r="K756" s="189">
        <f>RANK(I756,$I$76:$I$999)</f>
        <v>682</v>
      </c>
      <c r="L756" s="190">
        <f>RANK(I756,$I$461:$I$888)</f>
        <v>297</v>
      </c>
      <c r="M756" s="173">
        <f>SUM(N756:R756)</f>
        <v>16694.151373379027</v>
      </c>
      <c r="N756" s="174">
        <f>T756*(1+(IF((AG756+IF($D$62=1,15,0)+IF(F756="백어택",8,0))&gt;100,100,AG756+IF($D$62=1,15,0)+IF(F756="백어택",8,0))/100)*($D$58/100-1))</f>
        <v>15457.418490866765</v>
      </c>
      <c r="O756" s="174">
        <f>U756*(1+((IF(AG756+IF($D$62=1,15,0)+IF(F756="백어택",8,0)&gt;100,100,AG756+IF($D$62=1,15,0)+IF(F756="백어택",8,0))/100)*(AI756/100-1)))</f>
        <v>1236.7328825122609</v>
      </c>
      <c r="P756" s="174"/>
      <c r="Q756" s="174"/>
      <c r="R756" s="175"/>
      <c r="S756" s="173">
        <f>T756</f>
        <v>11990.371884899709</v>
      </c>
      <c r="T756" s="174">
        <f>H756*AL756*AS756*AX756*AY756</f>
        <v>11990.371884899709</v>
      </c>
      <c r="U756" s="174">
        <f>AM756*AS756*AV756*AY756</f>
        <v>959.33788635973372</v>
      </c>
      <c r="V756" s="174"/>
      <c r="W756" s="174"/>
      <c r="X756" s="175"/>
      <c r="Y756" s="173">
        <f>SUM(Z756:AD756)</f>
        <v>27841.876008207801</v>
      </c>
      <c r="Z756" s="174">
        <f>T756*$D$58/100</f>
        <v>25779.299552534372</v>
      </c>
      <c r="AA756" s="174">
        <f>U756*$D$58/100</f>
        <v>2062.5764556734275</v>
      </c>
      <c r="AB756" s="174"/>
      <c r="AC756" s="174"/>
      <c r="AD756" s="175"/>
      <c r="AE756" s="173">
        <f>AO756*(1-$D$20/100)*(1-$D$17/100)-AR756</f>
        <v>23.180761585980001</v>
      </c>
      <c r="AF756" s="174">
        <f>AP756</f>
        <v>36</v>
      </c>
      <c r="AG756" s="174">
        <f>IF($D$57&gt;100,100,$D$57)</f>
        <v>25.143699999999999</v>
      </c>
      <c r="AH756" s="174">
        <f>AQ756</f>
        <v>412</v>
      </c>
      <c r="AI756" s="174">
        <f>$D$58</f>
        <v>215</v>
      </c>
      <c r="AJ756" s="174">
        <f>10/IF(AX756=1,7,6)</f>
        <v>1.4285714285714286</v>
      </c>
      <c r="AK756" s="174">
        <f>SUM(AL756:AN756)</f>
        <v>3052.1929666724318</v>
      </c>
      <c r="AL756" s="174">
        <f>(VLOOKUP(C756,$B$36:$AG$39,14,FALSE)+VLOOKUP(C756,$B$40:$AG$43,14,FALSE)*$D$54)*$D$59/100</f>
        <v>2180.0676154363105</v>
      </c>
      <c r="AM756" s="174">
        <f>(VLOOKUP(C756,$B$36:$AG$39,15,FALSE)+VLOOKUP(C756,$B$40:$AG$43,15,FALSE)*$D$54)*$D$59/100</f>
        <v>872.12535123612145</v>
      </c>
      <c r="AN756" s="174"/>
      <c r="AO756" s="176">
        <v>30</v>
      </c>
      <c r="AP756" s="174">
        <v>36</v>
      </c>
      <c r="AQ756" s="175">
        <f>VLOOKUP(C756,$B$45:$AA$48,14,FALSE)</f>
        <v>412</v>
      </c>
      <c r="AR756" s="31">
        <f>IF(LEFT(E756,1)*1=1,$S$61,$R$61)</f>
        <v>0</v>
      </c>
      <c r="AS756" s="2">
        <f>IF(LEFT(E756,1)*1=2,$U$61,$T$61)</f>
        <v>1.1000000000000001</v>
      </c>
      <c r="AT756" s="33">
        <f>IF(LEFT(E756,1)*1=3,$W$61,$V$61)</f>
        <v>0</v>
      </c>
      <c r="AU756" s="31">
        <f>IF(MID(E756,3,1)*1=1,$Y$61,$X$61)</f>
        <v>0</v>
      </c>
      <c r="AV756" s="2">
        <f>IF(MID(E756,3,1)*1=2,$AA$61,$Z$61)</f>
        <v>1</v>
      </c>
      <c r="AW756" s="33">
        <f>IF(MID(E756,3,1)*1=3,$AC$61,$AB$61)</f>
        <v>0</v>
      </c>
      <c r="AX756" s="31">
        <f>IF(MID(E756,5,1)*1=1,$AE$61,$AD$61)</f>
        <v>1</v>
      </c>
      <c r="AY756" s="33">
        <f>IF(MID(E756,5,1)*1=2,$AG$61,$AF$61)</f>
        <v>1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customHeight="1">
      <c r="A757" s="2"/>
      <c r="B757" s="107">
        <v>855</v>
      </c>
      <c r="C757" s="31">
        <v>7</v>
      </c>
      <c r="D757" s="113" t="s">
        <v>12</v>
      </c>
      <c r="E757" s="2" t="s">
        <v>91</v>
      </c>
      <c r="F757" s="2"/>
      <c r="G757" s="2"/>
      <c r="H757" s="33"/>
      <c r="I757" s="173">
        <f>M757/AE757</f>
        <v>719.78611220146468</v>
      </c>
      <c r="J757" s="174">
        <f>AH757/AE757</f>
        <v>15.161113773007305</v>
      </c>
      <c r="K757" s="189">
        <f>RANK(I757,$I$76:$I$999)</f>
        <v>683</v>
      </c>
      <c r="L757" s="190" t="e">
        <f>RANK(I757,$I$889:$I$999)</f>
        <v>#N/A</v>
      </c>
      <c r="M757" s="173">
        <f>SUM(N757:R757)*(1+$D$22/100)</f>
        <v>17233.717960372818</v>
      </c>
      <c r="N757" s="174">
        <f>T757*(1+(IF((AG757+IF($D$62=1,15,0)+IF(F757="백어택",8,0))&gt;100,100,AG757+IF($D$62=1,15,0)+IF(F757="백어택",8,0))/100)*(AI757/100-1))</f>
        <v>15544.477796011352</v>
      </c>
      <c r="O757" s="174">
        <f>U757*(1+(IF((AG757+IF($D$62=1,15,0)+IF(F757="백어택",8,0))&gt;100,100,AG757+IF($D$62=1,15,0)+IF(F757="백어택",8,0))/100)*(AI757/100-1))</f>
        <v>0</v>
      </c>
      <c r="P757" s="174"/>
      <c r="Q757" s="174"/>
      <c r="R757" s="175">
        <f>X757*(1+(IF(($D$57+IF($D$62=1,15,0)+IF(F757="백어택",8,0))&gt;100,100,$D$57+IF($D$62=1,15,0)+IF(F757="백어택",8,0))/100)*(AI757/100-1))</f>
        <v>0</v>
      </c>
      <c r="S757" s="173">
        <f>SUM(T757:X757)</f>
        <v>12057.90408281111</v>
      </c>
      <c r="T757" s="174">
        <f>AL757*AU757*AV757</f>
        <v>12057.90408281111</v>
      </c>
      <c r="U757" s="174">
        <f>AL757*AU757*AV757*AX757</f>
        <v>0</v>
      </c>
      <c r="V757" s="174"/>
      <c r="W757" s="174"/>
      <c r="X757" s="175">
        <f>AL757*AY757</f>
        <v>0</v>
      </c>
      <c r="Y757" s="173">
        <f>SUM(Z757:AD757)</f>
        <v>25924.493778043889</v>
      </c>
      <c r="Z757" s="174">
        <f>T757*$D$58/100</f>
        <v>25924.493778043889</v>
      </c>
      <c r="AA757" s="174">
        <f>U757*$D$58/100</f>
        <v>0</v>
      </c>
      <c r="AB757" s="174"/>
      <c r="AC757" s="174"/>
      <c r="AD757" s="175">
        <f>X757*$D$58/100</f>
        <v>0</v>
      </c>
      <c r="AE757" s="173">
        <f>AO757*(1-$D$17/100)</f>
        <v>23.942831999999999</v>
      </c>
      <c r="AF757" s="174">
        <f>AP757</f>
        <v>36</v>
      </c>
      <c r="AG757" s="174">
        <f>IF($D$57&gt;100,100,$D$57)</f>
        <v>25.143699999999999</v>
      </c>
      <c r="AH757" s="174">
        <f>AQ757</f>
        <v>363</v>
      </c>
      <c r="AI757" s="174">
        <f>$D$58</f>
        <v>215</v>
      </c>
      <c r="AJ757" s="174">
        <f>10/7</f>
        <v>1.4285714285714286</v>
      </c>
      <c r="AK757" s="174">
        <f>SUM(AL757:AN757)</f>
        <v>12057.90408281111</v>
      </c>
      <c r="AL757" s="174">
        <f>(VLOOKUP(C757,$B$36:$AG$39,16,FALSE)+VLOOKUP(C757,$B$40:$AG$43,16,FALSE)*$D$54)*$D$59/100</f>
        <v>12057.90408281111</v>
      </c>
      <c r="AM757" s="174"/>
      <c r="AN757" s="174"/>
      <c r="AO757" s="176">
        <v>24</v>
      </c>
      <c r="AP757" s="174">
        <v>36</v>
      </c>
      <c r="AQ757" s="175">
        <f>VLOOKUP(C757,$B$45:$AA$48,16,FALSE)</f>
        <v>363</v>
      </c>
      <c r="AR757" s="31">
        <f>IF(LEFT(E757,1)*1=1,$S$62,$R$62)</f>
        <v>0</v>
      </c>
      <c r="AS757" s="2">
        <f>IF(LEFT(E757,1)*1=2,$U$62,$T$62)</f>
        <v>0</v>
      </c>
      <c r="AT757" s="33">
        <f>IF(LEFT(E757,1)*1=3,$W$62,$V$62)</f>
        <v>0</v>
      </c>
      <c r="AU757" s="31">
        <f>IF(MID(E757,3,1)*1=1,$Y$62,$X$62)</f>
        <v>1</v>
      </c>
      <c r="AV757" s="2">
        <f>IF(MID(E757,3,1)*1=2,$AA$62,$Z$62)</f>
        <v>1</v>
      </c>
      <c r="AW757" s="33">
        <f>IF(MID(E757,3,1)*1=3,$AC$62,$AB$62)</f>
        <v>0</v>
      </c>
      <c r="AX757" s="31">
        <f>IF(MID(E757,5,1)*1=1,$AE$62,$AD$62)</f>
        <v>0</v>
      </c>
      <c r="AY757" s="33">
        <f>IF(MID(E757,5,1)*1=2,$AG$62,$AF$62)</f>
        <v>0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customHeight="1">
      <c r="A758" s="2"/>
      <c r="B758" s="107">
        <v>19</v>
      </c>
      <c r="C758" s="31">
        <v>7</v>
      </c>
      <c r="D758" s="106" t="s">
        <v>2</v>
      </c>
      <c r="E758" s="2" t="s">
        <v>67</v>
      </c>
      <c r="F758" s="2"/>
      <c r="G758" s="2"/>
      <c r="H758" s="33"/>
      <c r="I758" s="173">
        <f>M758/AE758</f>
        <v>717.02395471618559</v>
      </c>
      <c r="J758" s="174">
        <f>AH758/AE758</f>
        <v>24.18260296025132</v>
      </c>
      <c r="K758" s="189">
        <f>RANK(I758,$I$76:$I$999)</f>
        <v>684</v>
      </c>
      <c r="L758" s="190" t="e">
        <f>RANK(I758,$I$76:$I$460)</f>
        <v>#N/A</v>
      </c>
      <c r="M758" s="173">
        <f>SUM(N758:R758)</f>
        <v>5722.5280292484131</v>
      </c>
      <c r="N758" s="177">
        <f>T758*(1+(IF(($AG758+IF($D$62=1,15,0)+IF($F758="백어택",8,0))&gt;100,100,($AG758+IF($D$62=1,15,0)+IF($F758="백어택",8,0)))/100)*(($AI758/100-1)))</f>
        <v>1430.6320073121033</v>
      </c>
      <c r="O758" s="177">
        <f>U758*(1+(IF(($AG758+IF($D$62=1,IF($AS758=15,0,15),0)+$AS758+IF($F758="백어택",8,0))&gt;100,100,($AG758+IF($D$62=1,IF($AS758=15,0,15),0)+$AS758+IF($F758="백어택",8,0)))/100)*(($AI758/100-1)))</f>
        <v>1430.6320073121033</v>
      </c>
      <c r="P758" s="177">
        <f>V758*(1+(IF(($AG758+IF($D$62=1,IF($AS758=15,0,15),0)+$AS758+IF($F758="백어택",8,0))&gt;100,100,($AG758+IF($D$62=1,IF($AS758=15,0,15),0)+$AS758+IF($F758="백어택",8,0)))/100)*(($AI758/100-1)))</f>
        <v>1430.6320073121033</v>
      </c>
      <c r="Q758" s="177">
        <f>W758*(1+(IF(($AG758+IF($D$62=1,IF($AS758=15,0,15),0)+$AS758+IF($F758="백어택",8,0))&gt;100,100,($AG758+IF($D$62=1,IF($AS758=15,0,15),0)+$AS758+IF($F758="백어택",8,0)))/100)*(($AI758/100-1)))</f>
        <v>1430.6320073121033</v>
      </c>
      <c r="R758" s="175"/>
      <c r="S758" s="173">
        <f>SUM(T758:X758)</f>
        <v>3920.1386576246332</v>
      </c>
      <c r="T758" s="177">
        <f>AL758*AV758*AW758*AY758/4</f>
        <v>980.0346644061583</v>
      </c>
      <c r="U758" s="174">
        <f>T758</f>
        <v>980.0346644061583</v>
      </c>
      <c r="V758" s="174">
        <f>U758</f>
        <v>980.0346644061583</v>
      </c>
      <c r="W758" s="174">
        <f>V758</f>
        <v>980.0346644061583</v>
      </c>
      <c r="X758" s="175"/>
      <c r="Y758" s="173">
        <f>SUM(Z758:AD758)</f>
        <v>8428.2981138929608</v>
      </c>
      <c r="Z758" s="174">
        <f>T758*$D$58/100</f>
        <v>2107.0745284732402</v>
      </c>
      <c r="AA758" s="174">
        <f>U758*$D$58/100</f>
        <v>2107.0745284732402</v>
      </c>
      <c r="AB758" s="174">
        <f>V758*$D$58/100</f>
        <v>2107.0745284732402</v>
      </c>
      <c r="AC758" s="174">
        <f>W758*$D$58/100</f>
        <v>2107.0745284732402</v>
      </c>
      <c r="AD758" s="175"/>
      <c r="AE758" s="173">
        <f>AO758*(1-$D$17/100)</f>
        <v>7.980944</v>
      </c>
      <c r="AF758" s="174"/>
      <c r="AG758" s="174">
        <f>IF($D$57&gt;100,100,$D$57)</f>
        <v>25.143699999999999</v>
      </c>
      <c r="AH758" s="174">
        <f>AQ758</f>
        <v>193</v>
      </c>
      <c r="AI758" s="174">
        <f>$D$58+$D$19</f>
        <v>282.85969999999998</v>
      </c>
      <c r="AJ758" s="174">
        <f>10*AY758/12</f>
        <v>0.83333333333333337</v>
      </c>
      <c r="AK758" s="174">
        <f>SUM(AL758:AN758)</f>
        <v>3920.1386576246332</v>
      </c>
      <c r="AL758" s="174">
        <f>(VLOOKUP(C758,$B$36:$AA$39,2,FALSE)+VLOOKUP(C758,$B$40:$AA$43,2,FALSE)*$D$54)*$D$59/100</f>
        <v>3920.1386576246332</v>
      </c>
      <c r="AM758" s="174"/>
      <c r="AN758" s="174"/>
      <c r="AO758" s="176">
        <v>8</v>
      </c>
      <c r="AP758" s="174">
        <v>15</v>
      </c>
      <c r="AQ758" s="175">
        <f>VLOOKUP(C758,$B$45:$AA$48,2,FALSE)</f>
        <v>193</v>
      </c>
      <c r="AR758" s="31">
        <f>IF(LEFT(E758,1)*1=1,$S$52,$R$52)</f>
        <v>0</v>
      </c>
      <c r="AS758" s="2">
        <f>IF(LEFT(E758,1)*1=2,$U$52,$T$52)</f>
        <v>0</v>
      </c>
      <c r="AT758" s="33">
        <f>IF(LEFT(E758,1)*1=3,$W$52,$V$52)</f>
        <v>0</v>
      </c>
      <c r="AU758" s="31">
        <f>IF(MID(E758,3,1)*1=1,$Y$52,$X$52)</f>
        <v>0</v>
      </c>
      <c r="AV758" s="2">
        <f>IF(MID(E758,3,1)*1=2,$AA$52,$Z$52)</f>
        <v>1</v>
      </c>
      <c r="AW758" s="33">
        <f>IF(MID(E758,3,1)*1=3,$AC$52,$AB$52)</f>
        <v>1</v>
      </c>
      <c r="AX758" s="31">
        <f>IF(MID(E758,5,1)*1=1,$AE$52,$AD$52)</f>
        <v>0</v>
      </c>
      <c r="AY758" s="33">
        <f>IF(MID(E758,5,1)*1=2,$AG$52,$AF$52)</f>
        <v>1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customHeight="1">
      <c r="A759" s="2"/>
      <c r="B759" s="107">
        <v>25</v>
      </c>
      <c r="C759" s="31">
        <v>7</v>
      </c>
      <c r="D759" s="106" t="s">
        <v>2</v>
      </c>
      <c r="E759" s="2" t="s">
        <v>87</v>
      </c>
      <c r="F759" s="2"/>
      <c r="G759" s="2"/>
      <c r="H759" s="33"/>
      <c r="I759" s="173">
        <f>M759/AE759</f>
        <v>717.02395471618559</v>
      </c>
      <c r="J759" s="174">
        <f>AH759/AE759</f>
        <v>24.18260296025132</v>
      </c>
      <c r="K759" s="189">
        <f>RANK(I759,$I$76:$I$999)</f>
        <v>684</v>
      </c>
      <c r="L759" s="190" t="e">
        <f>RANK(I759,$I$76:$I$460)</f>
        <v>#N/A</v>
      </c>
      <c r="M759" s="173">
        <f>SUM(N759:R759)</f>
        <v>5722.5280292484131</v>
      </c>
      <c r="N759" s="177">
        <f>T759*(1+(IF(($AG759+IF($D$62=1,15,0)+IF($F759="백어택",8,0))&gt;100,100,($AG759+IF($D$62=1,15,0)+IF($F759="백어택",8,0)))/100)*(($AI759/100-1)))</f>
        <v>1430.6320073121033</v>
      </c>
      <c r="O759" s="177">
        <f>U759*(1+(IF(($AG759+IF($D$62=1,IF($AS759=15,0,15),0)+$AS759+IF($F759="백어택",8,0))&gt;100,100,($AG759+IF($D$62=1,IF($AS759=15,0,15),0)+$AS759+IF($F759="백어택",8,0)))/100)*(($AI759/100-1)))</f>
        <v>1430.6320073121033</v>
      </c>
      <c r="P759" s="177">
        <f>V759*(1+(IF(($AG759+IF($D$62=1,IF($AS759=15,0,15),0)+$AS759+IF($F759="백어택",8,0))&gt;100,100,($AG759+IF($D$62=1,IF($AS759=15,0,15),0)+$AS759+IF($F759="백어택",8,0)))/100)*(($AI759/100-1)))</f>
        <v>1430.6320073121033</v>
      </c>
      <c r="Q759" s="177">
        <f>W759*(1+(IF(($AG759+IF($D$62=1,IF($AS759=15,0,15),0)+$AS759+IF($F759="백어택",8,0))&gt;100,100,($AG759+IF($D$62=1,IF($AS759=15,0,15),0)+$AS759+IF($F759="백어택",8,0)))/100)*(($AI759/100-1)))</f>
        <v>1430.6320073121033</v>
      </c>
      <c r="R759" s="175"/>
      <c r="S759" s="173">
        <f>SUM(T759:X759)</f>
        <v>3920.1386576246332</v>
      </c>
      <c r="T759" s="177">
        <f>AL759*AV759*AW759*AY759/4</f>
        <v>980.0346644061583</v>
      </c>
      <c r="U759" s="174">
        <f>T759</f>
        <v>980.0346644061583</v>
      </c>
      <c r="V759" s="174">
        <f>U759</f>
        <v>980.0346644061583</v>
      </c>
      <c r="W759" s="174">
        <f>V759</f>
        <v>980.0346644061583</v>
      </c>
      <c r="X759" s="175"/>
      <c r="Y759" s="173">
        <f>SUM(Z759:AD759)</f>
        <v>8428.2981138929608</v>
      </c>
      <c r="Z759" s="174">
        <f>T759*$D$58/100</f>
        <v>2107.0745284732402</v>
      </c>
      <c r="AA759" s="174">
        <f>U759*$D$58/100</f>
        <v>2107.0745284732402</v>
      </c>
      <c r="AB759" s="174">
        <f>V759*$D$58/100</f>
        <v>2107.0745284732402</v>
      </c>
      <c r="AC759" s="174">
        <f>W759*$D$58/100</f>
        <v>2107.0745284732402</v>
      </c>
      <c r="AD759" s="175"/>
      <c r="AE759" s="173">
        <f>AO759*(1-$D$17/100)</f>
        <v>7.980944</v>
      </c>
      <c r="AF759" s="174"/>
      <c r="AG759" s="174">
        <f>IF($D$57&gt;100,100,$D$57)</f>
        <v>25.143699999999999</v>
      </c>
      <c r="AH759" s="174">
        <f>AQ759</f>
        <v>193</v>
      </c>
      <c r="AI759" s="174">
        <f>$D$58+$D$19</f>
        <v>282.85969999999998</v>
      </c>
      <c r="AJ759" s="174">
        <f>10*AY759/12</f>
        <v>0.83333333333333337</v>
      </c>
      <c r="AK759" s="174">
        <f>SUM(AL759:AN759)</f>
        <v>3920.1386576246332</v>
      </c>
      <c r="AL759" s="174">
        <f>(VLOOKUP(C759,$B$36:$AA$39,2,FALSE)+VLOOKUP(C759,$B$40:$AA$43,2,FALSE)*$D$54)*$D$59/100</f>
        <v>3920.1386576246332</v>
      </c>
      <c r="AM759" s="174"/>
      <c r="AN759" s="174"/>
      <c r="AO759" s="176">
        <v>8</v>
      </c>
      <c r="AP759" s="174">
        <v>15</v>
      </c>
      <c r="AQ759" s="175">
        <f>VLOOKUP(C759,$B$45:$AA$48,2,FALSE)</f>
        <v>193</v>
      </c>
      <c r="AR759" s="31">
        <f>IF(LEFT(E759,1)*1=1,$S$52,$R$52)</f>
        <v>0</v>
      </c>
      <c r="AS759" s="2">
        <f>IF(LEFT(E759,1)*1=2,$U$52,$T$52)</f>
        <v>0</v>
      </c>
      <c r="AT759" s="33">
        <f>IF(LEFT(E759,1)*1=3,$W$52,$V$52)</f>
        <v>0</v>
      </c>
      <c r="AU759" s="31">
        <f>IF(MID(E759,3,1)*1=1,$Y$52,$X$52)</f>
        <v>0</v>
      </c>
      <c r="AV759" s="2">
        <f>IF(MID(E759,3,1)*1=2,$AA$52,$Z$52)</f>
        <v>1</v>
      </c>
      <c r="AW759" s="33">
        <f>IF(MID(E759,3,1)*1=3,$AC$52,$AB$52)</f>
        <v>1</v>
      </c>
      <c r="AX759" s="31">
        <f>IF(MID(E759,5,1)*1=1,$AE$52,$AD$52)</f>
        <v>0</v>
      </c>
      <c r="AY759" s="33">
        <f>IF(MID(E759,5,1)*1=2,$AG$52,$AF$52)</f>
        <v>1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customHeight="1">
      <c r="A760" s="2"/>
      <c r="B760" s="107">
        <v>72</v>
      </c>
      <c r="C760" s="31">
        <v>10</v>
      </c>
      <c r="D760" s="106" t="s">
        <v>4</v>
      </c>
      <c r="E760" s="2" t="s">
        <v>92</v>
      </c>
      <c r="F760" s="2"/>
      <c r="G760" s="2"/>
      <c r="H760" s="33"/>
      <c r="I760" s="173">
        <f>M760/AE760</f>
        <v>716.00227581340471</v>
      </c>
      <c r="J760" s="174">
        <f>AH760/AE760</f>
        <v>29.152775243964456</v>
      </c>
      <c r="K760" s="189">
        <f>RANK(I760,$I$76:$I$999)</f>
        <v>686</v>
      </c>
      <c r="L760" s="190" t="e">
        <f>RANK(I760,$I$76:$I$460)</f>
        <v>#N/A</v>
      </c>
      <c r="M760" s="173">
        <f>SUM(N760:R760)</f>
        <v>8571.5611007090065</v>
      </c>
      <c r="N760" s="174">
        <f>T760*(1+(IF((AG760+IF($D$62=1,15,0)+AT760+IF(F760="백어택",8,0))&gt;100,100,(AG760+IF($D$62=1,15,0)+AT760+IF(F760="백어택",8,0)))/100)*((AI760/100-1)))</f>
        <v>1084.7527352565114</v>
      </c>
      <c r="O760" s="174">
        <f>U760*(1+(IF((AG760+IF($D$62=1,15,0)+AX760+IF(F760="백어택",8,0))&gt;100,100,(AG760+IF($D$62=1,15,0)+AX760+IF(F760="백어택",8,0)))/100)*(AI760/100-1))</f>
        <v>7486.8083654524953</v>
      </c>
      <c r="P760" s="174"/>
      <c r="Q760" s="174"/>
      <c r="R760" s="175"/>
      <c r="S760" s="173">
        <f>SUM(T760:X760)</f>
        <v>5871.8293480327638</v>
      </c>
      <c r="T760" s="174">
        <f>AL760*IF(F760="백어택",1.2,1)</f>
        <v>743.09485418136262</v>
      </c>
      <c r="U760" s="174">
        <f>AM760*AW760*AY760*IF(F760="백어택",1.2,1)</f>
        <v>5128.7344938514016</v>
      </c>
      <c r="V760" s="174"/>
      <c r="W760" s="174"/>
      <c r="X760" s="175"/>
      <c r="Y760" s="173">
        <f>SUM(Z760:AD760)</f>
        <v>12624.433098270443</v>
      </c>
      <c r="Z760" s="174">
        <f>T760*$D$58/100</f>
        <v>1597.6539364899297</v>
      </c>
      <c r="AA760" s="174">
        <f>U760*$D$58/100</f>
        <v>11026.779161780514</v>
      </c>
      <c r="AB760" s="174"/>
      <c r="AC760" s="174"/>
      <c r="AD760" s="175"/>
      <c r="AE760" s="173">
        <f>AO760*(1-$D$17/100)</f>
        <v>11.971416</v>
      </c>
      <c r="AF760" s="174">
        <f>AP760</f>
        <v>36</v>
      </c>
      <c r="AG760" s="174">
        <f>IF($D$57&gt;100,100,$D$57)</f>
        <v>25.143699999999999</v>
      </c>
      <c r="AH760" s="174">
        <f>AQ760</f>
        <v>349</v>
      </c>
      <c r="AI760" s="174">
        <f>$D$58+$D$19</f>
        <v>282.85969999999998</v>
      </c>
      <c r="AJ760" s="174">
        <f>10/IF(AY760=1,5,4)</f>
        <v>2.5</v>
      </c>
      <c r="AK760" s="174">
        <f>SUM(AL760:AN760)</f>
        <v>3716.2742709068129</v>
      </c>
      <c r="AL760" s="174">
        <f>(VLOOKUP(C760,$B$36:$AG$39,4,FALSE)+VLOOKUP(C760,$B$40:$AG$43,4,FALSE)*$D$54)*$D$59/100</f>
        <v>743.09485418136262</v>
      </c>
      <c r="AM760" s="174">
        <f>(VLOOKUP(C760,$B$36:$AG$39,5,FALSE)+VLOOKUP(C760,$B$40:$AG$43,5,FALSE)*$D$54)*$D$59/100</f>
        <v>2973.1794167254502</v>
      </c>
      <c r="AN760" s="174"/>
      <c r="AO760" s="176">
        <v>12</v>
      </c>
      <c r="AP760" s="174">
        <v>36</v>
      </c>
      <c r="AQ760" s="175">
        <f>VLOOKUP(C760,$B$45:$AA$48,4,FALSE)</f>
        <v>349</v>
      </c>
      <c r="AR760" s="31">
        <f>IF(LEFT(E760,1)*1=1,$S$54,$R$54)</f>
        <v>0</v>
      </c>
      <c r="AS760" s="2">
        <f>IF(LEFT(E760,1)*1=2,$U$54,$T$54)</f>
        <v>0</v>
      </c>
      <c r="AT760" s="33">
        <f>IF(LEFT(E760,1)*1=3,$W$54,$V$54)</f>
        <v>0</v>
      </c>
      <c r="AU760" s="31">
        <f>IF(MID(E760,3,1)*1=1,$Y$54,$X$54)</f>
        <v>0</v>
      </c>
      <c r="AV760" s="2">
        <f>IF(MID(E760,3,1)*1=2,$AA$54,$Z$54)</f>
        <v>0</v>
      </c>
      <c r="AW760" s="33">
        <f>IF(MID(E760,3,1)*1=3,$AC$54,$AB$54)</f>
        <v>1</v>
      </c>
      <c r="AX760" s="31">
        <f>IF(MID(E760,5,1)*1=1,$AE$54,$AD$54)</f>
        <v>0</v>
      </c>
      <c r="AY760" s="33">
        <f>IF(MID(E760,5,1)*1=2,$AG$54,$AF$54)</f>
        <v>1.7250000000000001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customHeight="1">
      <c r="A761" s="2"/>
      <c r="B761" s="107">
        <v>266</v>
      </c>
      <c r="C761" s="31">
        <v>7</v>
      </c>
      <c r="D761" s="106" t="s">
        <v>16</v>
      </c>
      <c r="E761" s="2" t="s">
        <v>179</v>
      </c>
      <c r="F761" s="2" t="s">
        <v>149</v>
      </c>
      <c r="G761" s="2"/>
      <c r="H761" s="33">
        <f>AX761*2</f>
        <v>2</v>
      </c>
      <c r="I761" s="173">
        <f>M761/AE761</f>
        <v>715.0900570366282</v>
      </c>
      <c r="J761" s="174">
        <f>AH761/AE761</f>
        <v>27.23153217631064</v>
      </c>
      <c r="K761" s="189">
        <f>RANK(I761,$I$76:$I$999)</f>
        <v>687</v>
      </c>
      <c r="L761" s="190" t="e">
        <f>RANK(I761,$I$76:$I$460)</f>
        <v>#N/A</v>
      </c>
      <c r="M761" s="173">
        <f>SUM(N761:R761)</f>
        <v>4280.3202751246017</v>
      </c>
      <c r="N761" s="174">
        <f>T761*(1+(IF((AG761+IF($D$62=1,15,0)+IF(F761="백어택",8,0))&gt;100,100,(AG761+IF($D$62=1,15,0)+IF(F761="백어택",8,0)))/100)*((AI761/100-1)))</f>
        <v>4280.3202751246017</v>
      </c>
      <c r="O761" s="174"/>
      <c r="P761" s="174"/>
      <c r="Q761" s="174"/>
      <c r="R761" s="175"/>
      <c r="S761" s="173">
        <f>SUM(T761:X761)*H761</f>
        <v>4552.6743338622782</v>
      </c>
      <c r="T761" s="174">
        <f>AL761*AU761*AY761*IF(F761="백어택",1.2,1)</f>
        <v>2276.3371669311391</v>
      </c>
      <c r="U761" s="174"/>
      <c r="V761" s="174"/>
      <c r="W761" s="174"/>
      <c r="X761" s="175"/>
      <c r="Y761" s="173">
        <f>SUM(Z761:AD761)</f>
        <v>4894.1249089019493</v>
      </c>
      <c r="Z761" s="174">
        <f>T761*$D$58/100</f>
        <v>4894.1249089019493</v>
      </c>
      <c r="AA761" s="174"/>
      <c r="AB761" s="174"/>
      <c r="AC761" s="174"/>
      <c r="AD761" s="175"/>
      <c r="AE761" s="173">
        <f>AO761*(1-$D$17/100)</f>
        <v>5.9857079999999998</v>
      </c>
      <c r="AF761" s="174">
        <f>AP761</f>
        <v>36</v>
      </c>
      <c r="AG761" s="174">
        <f>IF($D$57+AT761&gt;100,100,$D$57+AT761)</f>
        <v>40.143699999999995</v>
      </c>
      <c r="AH761" s="174">
        <f>AQ761*AR761</f>
        <v>163</v>
      </c>
      <c r="AI761" s="174">
        <f>$D$58+$D$19</f>
        <v>282.85969999999998</v>
      </c>
      <c r="AJ761" s="174">
        <f>10*AS761/IF(AX761=1,5,3.5)</f>
        <v>2</v>
      </c>
      <c r="AK761" s="174">
        <f>SUM(AL761:AN761)</f>
        <v>1354.9625993637735</v>
      </c>
      <c r="AL761" s="174">
        <f>((VLOOKUP(C761,$B$36:$AG$39,23,FALSE)+VLOOKUP(C761,$B$40:$AG$43,23,FALSE)*$D$54))*$D$59/100</f>
        <v>1354.9625993637735</v>
      </c>
      <c r="AM761" s="174"/>
      <c r="AN761" s="174"/>
      <c r="AO761" s="176">
        <v>6</v>
      </c>
      <c r="AP761" s="174">
        <v>36</v>
      </c>
      <c r="AQ761" s="175">
        <f>VLOOKUP(C761,$B$45:$AA$48,23,FALSE)</f>
        <v>163</v>
      </c>
      <c r="AR761" s="31">
        <f>IF(LEFT(E761,1)*1=1,$S$66,$R$66)</f>
        <v>1</v>
      </c>
      <c r="AS761" s="2">
        <f>IF(LEFT(E761,1)*1=2,$U$66,$T$66)</f>
        <v>1</v>
      </c>
      <c r="AT761" s="33">
        <f>IF(LEFT(E761,1)*1=3,$W$66,$V$66)</f>
        <v>15</v>
      </c>
      <c r="AU761" s="31">
        <f>IF(MID(E761,3,1)*1=1,$Y$66,$X$66)</f>
        <v>1.4</v>
      </c>
      <c r="AV761" s="2">
        <f>IF(MID(E761,3,1)*1=2,$AA$66,$Z$66)</f>
        <v>0</v>
      </c>
      <c r="AW761" s="33">
        <f>IF(MID(E761,3,1)*1=3,$AC$66,$AB$66)</f>
        <v>0</v>
      </c>
      <c r="AX761" s="31">
        <f>IF(MID(E761,5,1)*1=1,$AE$66,$AD$66)</f>
        <v>1</v>
      </c>
      <c r="AY761" s="33">
        <f>IF(MID(E761,5,1)*1=2,$AG$66,$AF$66)</f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customHeight="1">
      <c r="A762" s="2"/>
      <c r="B762" s="107">
        <v>888</v>
      </c>
      <c r="C762" s="31">
        <v>1</v>
      </c>
      <c r="D762" s="113" t="s">
        <v>15</v>
      </c>
      <c r="E762" s="2" t="s">
        <v>67</v>
      </c>
      <c r="F762" s="2"/>
      <c r="G762" s="2"/>
      <c r="H762" s="33">
        <f>IF(AX762=100,4,3)</f>
        <v>3</v>
      </c>
      <c r="I762" s="173">
        <f>M762/AE762</f>
        <v>713.48702287367871</v>
      </c>
      <c r="J762" s="174">
        <f>AH762/AE762</f>
        <v>3.8090732123919175</v>
      </c>
      <c r="K762" s="189">
        <f>RANK(I762,$I$76:$I$999)</f>
        <v>688</v>
      </c>
      <c r="L762" s="190" t="e">
        <f>RANK(I762,$I$889:$I$999)</f>
        <v>#N/A</v>
      </c>
      <c r="M762" s="173">
        <f>SUM(N762:R762)*(1+$D$22/100)</f>
        <v>21353.62490355581</v>
      </c>
      <c r="N762" s="174">
        <f>T762*(1+(IF((AG762+IF($D$62=1,15,0)+IF(F762="백어택",8,0))&gt;100,100,AG762+IF($D$62=1,15,0)+IF(F762="백어택",8,0))/100)*(AI762/100-1))</f>
        <v>6420.1845270401463</v>
      </c>
      <c r="O762" s="174">
        <f>U762*(1+(IF((AG762+IF($D$62=1,15,0)+IF(F762="백어택",8,0))&gt;100,100,AG762+IF($D$62=1,15,0)+IF(F762="백어택",8,0))/100)*(AI762/100-1))</f>
        <v>6420.1845270401463</v>
      </c>
      <c r="P762" s="174">
        <f>V762*(1+(IF((AG762+IF($D$62=1,15,0)+IF(F762="백어택",8,0))&gt;100,100,AG762+IF($D$62=1,15,0)+IF(F762="백어택",8,0))/100)*(AI762/100-1))</f>
        <v>6420.1845270401463</v>
      </c>
      <c r="Q762" s="174">
        <f>W762*(1+(IF((AG762+IF($D$62=1,15,0)+IF(F762="백어택",8,0))&gt;100,100,AG762+IF($D$62=1,15,0)+IF(F762="백어택",8,0))/100)*(AI762/100-1))</f>
        <v>0</v>
      </c>
      <c r="R762" s="175">
        <f>X762*(1+(IF(($D$57+IF($D$62=1,15,0)+IF(F762="백어택",8,0))&gt;100,100,$D$57+IF($D$62=1,15,0)+IF(F762="백어택",8,0))/100)*(AI762/100-1))</f>
        <v>0</v>
      </c>
      <c r="S762" s="173">
        <f>SUM(T762:X762)</f>
        <v>14940.476657413772</v>
      </c>
      <c r="T762" s="174">
        <f>AL762*AS762*AY762</f>
        <v>4980.1588858045907</v>
      </c>
      <c r="U762" s="174">
        <f>AL762*AS762*AY762</f>
        <v>4980.1588858045907</v>
      </c>
      <c r="V762" s="174">
        <f>AL762*AS762*AY762</f>
        <v>4980.1588858045907</v>
      </c>
      <c r="W762" s="174">
        <f>IF(H762=4,AL762*AS762*IF(AT762=0,AY762,1),0)</f>
        <v>0</v>
      </c>
      <c r="X762" s="175">
        <f>AL762*IF(H762=3,9,IF(AT762=1,10,9))*IF(AW762=1,0,AW762)</f>
        <v>0</v>
      </c>
      <c r="Y762" s="173">
        <f>SUM(Z762:AD762)</f>
        <v>32122.02481343961</v>
      </c>
      <c r="Z762" s="174">
        <f>T762*AI762/100</f>
        <v>10707.341604479871</v>
      </c>
      <c r="AA762" s="174">
        <f>U762*AI762/100</f>
        <v>10707.341604479871</v>
      </c>
      <c r="AB762" s="174">
        <f>V762*AI762/100</f>
        <v>10707.341604479871</v>
      </c>
      <c r="AC762" s="174">
        <f>W762*AI762/100</f>
        <v>0</v>
      </c>
      <c r="AD762" s="175">
        <f>X762*AI762/100</f>
        <v>0</v>
      </c>
      <c r="AE762" s="173">
        <f>AO762*(1-$D$17/100)</f>
        <v>29.928540000000002</v>
      </c>
      <c r="AF762" s="174">
        <f>AP762</f>
        <v>36</v>
      </c>
      <c r="AG762" s="174">
        <f>IF($D$57+AX762&gt;100,100,$D$57+AX762)</f>
        <v>25.143699999999999</v>
      </c>
      <c r="AH762" s="174">
        <f>AQ762</f>
        <v>114</v>
      </c>
      <c r="AI762" s="174">
        <f>$D$58</f>
        <v>215</v>
      </c>
      <c r="AJ762" s="174">
        <f>10*AU762/IF(AT762=1,2.5,(IF(AY762=1,3,2.5)))</f>
        <v>3.3333333333333335</v>
      </c>
      <c r="AK762" s="174">
        <f>SUM(AL762:AN762)</f>
        <v>4980.1588858045907</v>
      </c>
      <c r="AL762" s="174">
        <f>((VLOOKUP(C762,$B$36:$AG$39,22,FALSE)+VLOOKUP(C762,$B$40:$AG$43,22,FALSE)*$D$54))*$D$59/100</f>
        <v>4980.1588858045907</v>
      </c>
      <c r="AM762" s="174"/>
      <c r="AN762" s="174"/>
      <c r="AO762" s="176">
        <v>30</v>
      </c>
      <c r="AP762" s="174">
        <v>36</v>
      </c>
      <c r="AQ762" s="175">
        <f>VLOOKUP(C762,$B$45:$AA$48,22,FALSE)</f>
        <v>114</v>
      </c>
      <c r="AR762" s="31">
        <f>IF(LEFT(E762,1)*1=1,$S$65,$R$65)</f>
        <v>0</v>
      </c>
      <c r="AS762" s="2">
        <f>IF(LEFT(E762,1)*1=2,$U$65,$T$65)</f>
        <v>1</v>
      </c>
      <c r="AT762" s="33">
        <f>IF(LEFT(E762,1)*1=3,$W$65,$V$65)</f>
        <v>0</v>
      </c>
      <c r="AU762" s="31">
        <f>IF(MID(E762,3,1)*1=1,$Y$65,$X$65)</f>
        <v>1</v>
      </c>
      <c r="AV762" s="2">
        <f>IF(MID(E762,3,1)*1=2,$AA$65,$Z$65)</f>
        <v>0</v>
      </c>
      <c r="AW762" s="33">
        <f>IF(MID(E762,3,1)*1=3,$AC$65,$AB$65)</f>
        <v>1</v>
      </c>
      <c r="AX762" s="31">
        <f>IF(MID(E762,5,1)*1=1,$AE$65,$AD$65)</f>
        <v>0</v>
      </c>
      <c r="AY762" s="33">
        <f>IF(MID(E762,5,1)*1=2,$AG$65,$AF$65)</f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customHeight="1">
      <c r="A763" s="2"/>
      <c r="B763" s="107">
        <v>502</v>
      </c>
      <c r="C763" s="31">
        <v>4</v>
      </c>
      <c r="D763" s="111" t="s">
        <v>11</v>
      </c>
      <c r="E763" s="2" t="s">
        <v>79</v>
      </c>
      <c r="F763" s="2"/>
      <c r="G763" s="2"/>
      <c r="H763" s="33">
        <f>IF(AX763=1,5,1)</f>
        <v>5</v>
      </c>
      <c r="I763" s="173">
        <f>M763/AE763</f>
        <v>708.40274452539234</v>
      </c>
      <c r="J763" s="174">
        <f>AH763/AE763</f>
        <v>9.792603196320016</v>
      </c>
      <c r="K763" s="189">
        <f>RANK(I763,$I$76:$I$999)</f>
        <v>689</v>
      </c>
      <c r="L763" s="190">
        <f>RANK(I763,$I$461:$I$888)</f>
        <v>304</v>
      </c>
      <c r="M763" s="173">
        <f>SUM(N763:R763)</f>
        <v>16421.31512769702</v>
      </c>
      <c r="N763" s="174">
        <f>T763*(1+(IF((AG763+IF($D$62=1,15,0)+IF(F763="백어택",8,0))&gt;100,100,AG763+IF($D$62=1,15,0)+IF(F763="백어택",8,0))/100)*($D$58/100-1))</f>
        <v>15205.002421576761</v>
      </c>
      <c r="O763" s="174">
        <f>U763*(1+((IF(AG763+IF($D$62=1,15,0)+IF(F763="백어택",8,0)&gt;100,100,AG763+IF($D$62=1,15,0)+IF(F763="백어택",8,0))/100)*(AI763/100-1)))</f>
        <v>1216.3127061202608</v>
      </c>
      <c r="P763" s="174"/>
      <c r="Q763" s="174"/>
      <c r="R763" s="175"/>
      <c r="S763" s="173">
        <f>T763</f>
        <v>11794.571884899706</v>
      </c>
      <c r="T763" s="174">
        <f>H763*AL763*AS763*AX763*AY763</f>
        <v>11794.571884899706</v>
      </c>
      <c r="U763" s="174">
        <f>AM763*AS763*AV763*AY763</f>
        <v>943.49788635973368</v>
      </c>
      <c r="V763" s="174"/>
      <c r="W763" s="174"/>
      <c r="X763" s="175"/>
      <c r="Y763" s="173">
        <f>SUM(Z763:AD763)</f>
        <v>27386.850008207795</v>
      </c>
      <c r="Z763" s="174">
        <f>T763*$D$58/100</f>
        <v>25358.329552534367</v>
      </c>
      <c r="AA763" s="174">
        <f>U763*$D$58/100</f>
        <v>2028.5204556734275</v>
      </c>
      <c r="AB763" s="174"/>
      <c r="AC763" s="174"/>
      <c r="AD763" s="175"/>
      <c r="AE763" s="173">
        <f>AO763*(1-$D$20/100)*(1-$D$17/100)-AR763</f>
        <v>23.180761585980001</v>
      </c>
      <c r="AF763" s="174">
        <f>AP763</f>
        <v>36</v>
      </c>
      <c r="AG763" s="174">
        <f>IF($D$57&gt;100,100,$D$57)</f>
        <v>25.143699999999999</v>
      </c>
      <c r="AH763" s="174">
        <f>AQ763</f>
        <v>227</v>
      </c>
      <c r="AI763" s="174">
        <f>$D$58</f>
        <v>215</v>
      </c>
      <c r="AJ763" s="174">
        <f>10/IF(AX763=1,7,6)</f>
        <v>1.4285714285714286</v>
      </c>
      <c r="AK763" s="174">
        <f>SUM(AL763:AN763)</f>
        <v>3002.1929666724318</v>
      </c>
      <c r="AL763" s="174">
        <f>(VLOOKUP(C763,$B$36:$AG$39,14,FALSE)+VLOOKUP(C763,$B$40:$AG$43,14,FALSE)*$D$54)*$D$59/100</f>
        <v>2144.4676154363101</v>
      </c>
      <c r="AM763" s="174">
        <f>(VLOOKUP(C763,$B$36:$AG$39,15,FALSE)+VLOOKUP(C763,$B$40:$AG$43,15,FALSE)*$D$54)*$D$59/100</f>
        <v>857.72535123612147</v>
      </c>
      <c r="AN763" s="174"/>
      <c r="AO763" s="176">
        <v>30</v>
      </c>
      <c r="AP763" s="174">
        <v>36</v>
      </c>
      <c r="AQ763" s="175">
        <f>VLOOKUP(C763,$B$45:$AA$48,14,FALSE)</f>
        <v>227</v>
      </c>
      <c r="AR763" s="31">
        <f>IF(LEFT(E763,1)*1=1,$S$61,$R$61)</f>
        <v>0</v>
      </c>
      <c r="AS763" s="2">
        <f>IF(LEFT(E763,1)*1=2,$U$61,$T$61)</f>
        <v>1.1000000000000001</v>
      </c>
      <c r="AT763" s="33">
        <f>IF(LEFT(E763,1)*1=3,$W$61,$V$61)</f>
        <v>0</v>
      </c>
      <c r="AU763" s="31">
        <f>IF(MID(E763,3,1)*1=1,$Y$61,$X$61)</f>
        <v>0</v>
      </c>
      <c r="AV763" s="2">
        <f>IF(MID(E763,3,1)*1=2,$AA$61,$Z$61)</f>
        <v>1</v>
      </c>
      <c r="AW763" s="33">
        <f>IF(MID(E763,3,1)*1=3,$AC$61,$AB$61)</f>
        <v>0</v>
      </c>
      <c r="AX763" s="31">
        <f>IF(MID(E763,5,1)*1=1,$AE$61,$AD$61)</f>
        <v>1</v>
      </c>
      <c r="AY763" s="33">
        <f>IF(MID(E763,5,1)*1=2,$AG$61,$AF$61)</f>
        <v>1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customHeight="1">
      <c r="A764" s="2"/>
      <c r="B764" s="107">
        <v>856</v>
      </c>
      <c r="C764" s="31">
        <v>4</v>
      </c>
      <c r="D764" s="113" t="s">
        <v>12</v>
      </c>
      <c r="E764" s="2" t="s">
        <v>67</v>
      </c>
      <c r="F764" s="2"/>
      <c r="G764" s="2"/>
      <c r="H764" s="33"/>
      <c r="I764" s="173">
        <f>M764/AE764</f>
        <v>708.01442946528573</v>
      </c>
      <c r="J764" s="174">
        <f>AH764/AE764</f>
        <v>8.3114645752849956</v>
      </c>
      <c r="K764" s="189">
        <f>RANK(I764,$I$76:$I$999)</f>
        <v>690</v>
      </c>
      <c r="L764" s="190" t="e">
        <f>RANK(I764,$I$889:$I$999)</f>
        <v>#N/A</v>
      </c>
      <c r="M764" s="173">
        <f>SUM(N764:R764)*(1+$D$22/100)</f>
        <v>16951.870538263185</v>
      </c>
      <c r="N764" s="174">
        <f>T764*(1+(IF((AG764+IF($D$62=1,15,0)+IF(F764="백어택",8,0))&gt;100,100,AG764+IF($D$62=1,15,0)+IF(F764="백어택",8,0))/100)*(AI764/100-1))</f>
        <v>15290.25691315135</v>
      </c>
      <c r="O764" s="174">
        <f>U764*(1+(IF((AG764+IF($D$62=1,15,0)+IF(F764="백어택",8,0))&gt;100,100,AG764+IF($D$62=1,15,0)+IF(F764="백어택",8,0))/100)*(AI764/100-1))</f>
        <v>0</v>
      </c>
      <c r="P764" s="174"/>
      <c r="Q764" s="174"/>
      <c r="R764" s="175">
        <f>X764*(1+(IF(($D$57+IF($D$62=1,15,0)+IF(F764="백어택",8,0))&gt;100,100,$D$57+IF($D$62=1,15,0)+IF(F764="백어택",8,0))/100)*(AI764/100-1))</f>
        <v>0</v>
      </c>
      <c r="S764" s="173">
        <f>SUM(T764:X764)</f>
        <v>11860.704082811109</v>
      </c>
      <c r="T764" s="174">
        <f>AL764*AU764*AV764</f>
        <v>11860.704082811109</v>
      </c>
      <c r="U764" s="174">
        <f>AL764*AU764*AV764*AX764</f>
        <v>0</v>
      </c>
      <c r="V764" s="174"/>
      <c r="W764" s="174"/>
      <c r="X764" s="175">
        <f>AL764*AY764</f>
        <v>0</v>
      </c>
      <c r="Y764" s="173">
        <f>SUM(Z764:AD764)</f>
        <v>25500.513778043882</v>
      </c>
      <c r="Z764" s="174">
        <f>T764*$D$58/100</f>
        <v>25500.513778043882</v>
      </c>
      <c r="AA764" s="174">
        <f>U764*$D$58/100</f>
        <v>0</v>
      </c>
      <c r="AB764" s="174"/>
      <c r="AC764" s="174"/>
      <c r="AD764" s="175">
        <f>X764*$D$58/100</f>
        <v>0</v>
      </c>
      <c r="AE764" s="173">
        <f>AO764*(1-$D$17/100)</f>
        <v>23.942831999999999</v>
      </c>
      <c r="AF764" s="174">
        <f>AP764</f>
        <v>36</v>
      </c>
      <c r="AG764" s="174">
        <f>IF($D$57&gt;100,100,$D$57)</f>
        <v>25.143699999999999</v>
      </c>
      <c r="AH764" s="174">
        <f>AQ764</f>
        <v>199</v>
      </c>
      <c r="AI764" s="174">
        <f>$D$58</f>
        <v>215</v>
      </c>
      <c r="AJ764" s="174">
        <f>10/7</f>
        <v>1.4285714285714286</v>
      </c>
      <c r="AK764" s="174">
        <f>SUM(AL764:AN764)</f>
        <v>11860.704082811109</v>
      </c>
      <c r="AL764" s="174">
        <f>(VLOOKUP(C764,$B$36:$AG$39,16,FALSE)+VLOOKUP(C764,$B$40:$AG$43,16,FALSE)*$D$54)*$D$59/100</f>
        <v>11860.704082811109</v>
      </c>
      <c r="AM764" s="174"/>
      <c r="AN764" s="174"/>
      <c r="AO764" s="176">
        <v>24</v>
      </c>
      <c r="AP764" s="174">
        <v>36</v>
      </c>
      <c r="AQ764" s="175">
        <f>VLOOKUP(C764,$B$45:$AA$48,16,FALSE)</f>
        <v>199</v>
      </c>
      <c r="AR764" s="31">
        <f>IF(LEFT(E764,1)*1=1,$S$62,$R$62)</f>
        <v>0</v>
      </c>
      <c r="AS764" s="2">
        <f>IF(LEFT(E764,1)*1=2,$U$62,$T$62)</f>
        <v>0</v>
      </c>
      <c r="AT764" s="33">
        <f>IF(LEFT(E764,1)*1=3,$W$62,$V$62)</f>
        <v>0</v>
      </c>
      <c r="AU764" s="31">
        <f>IF(MID(E764,3,1)*1=1,$Y$62,$X$62)</f>
        <v>1</v>
      </c>
      <c r="AV764" s="2">
        <f>IF(MID(E764,3,1)*1=2,$AA$62,$Z$62)</f>
        <v>1</v>
      </c>
      <c r="AW764" s="33">
        <f>IF(MID(E764,3,1)*1=3,$AC$62,$AB$62)</f>
        <v>0</v>
      </c>
      <c r="AX764" s="31">
        <f>IF(MID(E764,5,1)*1=1,$AE$62,$AD$62)</f>
        <v>0</v>
      </c>
      <c r="AY764" s="33">
        <f>IF(MID(E764,5,1)*1=2,$AG$62,$AF$62)</f>
        <v>0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customHeight="1">
      <c r="A765" s="2"/>
      <c r="B765" s="107">
        <v>413</v>
      </c>
      <c r="C765" s="31">
        <v>10</v>
      </c>
      <c r="D765" s="111" t="s">
        <v>8</v>
      </c>
      <c r="E765" s="2" t="s">
        <v>92</v>
      </c>
      <c r="F765" s="2"/>
      <c r="G765" s="2" t="s">
        <v>231</v>
      </c>
      <c r="H765" s="33" t="s">
        <v>80</v>
      </c>
      <c r="I765" s="173">
        <f>M765/AE765</f>
        <v>705.41040678641809</v>
      </c>
      <c r="J765" s="174">
        <f>AH765/AE765</f>
        <v>28.094417760367445</v>
      </c>
      <c r="K765" s="189">
        <f>RANK(I765,$I$76:$I$999)</f>
        <v>691</v>
      </c>
      <c r="L765" s="190">
        <f>RANK(I765,$I$461:$I$888)</f>
        <v>306</v>
      </c>
      <c r="M765" s="173">
        <f>SUM(N765:R765)</f>
        <v>13081.560367988101</v>
      </c>
      <c r="N765" s="174">
        <f>T765*(1+(IF((AG765+IF($D$62=1,15,0)+IF(F765="백어택",8,0))&gt;100,100,AG765+IF($D$62=1,15,0)+IF(F765="백어택",8,0))/100)*($D$58/100-1))</f>
        <v>5754.0764344966165</v>
      </c>
      <c r="O765" s="174">
        <f>U765*(1+((IF(AG765+IF($D$62=1,15,0)+IF(F765="백어택",8,0)&gt;100,100,AG765+IF($D$62=1,15,0)+IF(F765="백어택",8,0))/100)*(AI765/100-1)))</f>
        <v>7327.4839334914841</v>
      </c>
      <c r="P765" s="174">
        <f>V765*(1+(IF(AG765+IF($D$62=1,15,0)+IF(F765="백어택",8,0)&gt;100,100,AG765+IF($D$62=1,15,0)+IF(F765="백어택",8,0))/100)*(AI765/100-1))</f>
        <v>0</v>
      </c>
      <c r="Q765" s="174"/>
      <c r="R765" s="175"/>
      <c r="S765" s="173">
        <f>SUM(T765:X765)</f>
        <v>10147.410690835699</v>
      </c>
      <c r="T765" s="174">
        <f>AL765*IF(H765="근접",AR765,1)*AU765*AY765*IF(F765="백어택",1.2,1)</f>
        <v>4463.4565819976988</v>
      </c>
      <c r="U765" s="174">
        <f>AM765*IF(H765="근접",AR765,1)*AU765*AY765*IF(F765="백어택",1.2,1)</f>
        <v>5683.9541088380001</v>
      </c>
      <c r="V765" s="174">
        <f>IF(AX765=1,0,AM765*IF(H765="근접",AR765,1)*AU765*AY765)*IF(F765="백어택",1.2,1)</f>
        <v>0</v>
      </c>
      <c r="W765" s="174"/>
      <c r="X765" s="175"/>
      <c r="Y765" s="173">
        <f>SUM(Z765:AD765)</f>
        <v>21816.932985296753</v>
      </c>
      <c r="Z765" s="174">
        <f>T765*$D$58/100</f>
        <v>9596.4316512950518</v>
      </c>
      <c r="AA765" s="174">
        <f>U765*AI765/100</f>
        <v>12220.501334001701</v>
      </c>
      <c r="AB765" s="174">
        <f>V765*AI765/100</f>
        <v>0</v>
      </c>
      <c r="AC765" s="174"/>
      <c r="AD765" s="175"/>
      <c r="AE765" s="173">
        <f>AO765*(1-$D$20/100)*(1-$D$17/100)-AW765</f>
        <v>18.544609268784001</v>
      </c>
      <c r="AF765" s="174">
        <f>AP765</f>
        <v>36</v>
      </c>
      <c r="AG765" s="174">
        <f>IF($D$57&gt;100,100,$D$57)</f>
        <v>25.143699999999999</v>
      </c>
      <c r="AH765" s="174">
        <f>IF(AX765=1,AQ765,AQ765*1.4)</f>
        <v>521</v>
      </c>
      <c r="AI765" s="174">
        <f>$D$58</f>
        <v>215</v>
      </c>
      <c r="AJ765" s="174">
        <f>10/6/AX765</f>
        <v>1.6666666666666667</v>
      </c>
      <c r="AK765" s="174">
        <f>SUM(AL765:AN765)</f>
        <v>5637.4503837976099</v>
      </c>
      <c r="AL765" s="174">
        <f>(IF(H765="근접",$D$61*(VLOOKUP(C765,$B$36:$AG$39,9,FALSE)+VLOOKUP(C765,$B$40:$AG$43,9,FALSE)*$D$54),$D$60*(VLOOKUP(C765,$B$36:$AG$39,9,FALSE)+VLOOKUP(C765,$B$40:$AG$43,9,FALSE)*$D$54)))*$D$59/100</f>
        <v>2479.6981011098324</v>
      </c>
      <c r="AM765" s="174">
        <f>(IF(H765="근접",$D$61*(VLOOKUP(C765,$B$36:$AG$39,10,FALSE)+VLOOKUP(C765,$B$40:$AG$43,10,FALSE)*$D$54),$D$60*(VLOOKUP(C765,$B$36:$AG$39,10,FALSE)+VLOOKUP(C765,$B$40:$AG$43,10,FALSE)*$D$54)))*$D$59/100</f>
        <v>3157.7522826877776</v>
      </c>
      <c r="AN765" s="174"/>
      <c r="AO765" s="176">
        <v>24</v>
      </c>
      <c r="AP765" s="174">
        <v>36</v>
      </c>
      <c r="AQ765" s="175">
        <f>VLOOKUP(C765,$B$45:$AA$48,9,FALSE)</f>
        <v>521</v>
      </c>
      <c r="AR765" s="31">
        <f>IF(LEFT(E765,1)*1=1,$S$58,$R$58)</f>
        <v>1</v>
      </c>
      <c r="AS765" s="2">
        <f>IF(LEFT(E765,1)*1=2,$U$58,$T$58)</f>
        <v>0</v>
      </c>
      <c r="AT765" s="33">
        <f>IF(LEFT(E765,1)*1=3,$W$58,$V$58)</f>
        <v>0</v>
      </c>
      <c r="AU765" s="31">
        <f>IF(MID(E765,3,1)*1=1,$Y$58,$X$58)</f>
        <v>1</v>
      </c>
      <c r="AV765" s="2">
        <f>IF(MID(E765,3,1)*1=2,$AA$58,$Z$58)</f>
        <v>0</v>
      </c>
      <c r="AW765" s="33">
        <f>IF(MID(E765,3,1)*1=3,$AC$58,$AB$58)</f>
        <v>0</v>
      </c>
      <c r="AX765" s="31">
        <f>IF(MID(E765,5,1)*1=1,$AE$58,$AD$58)</f>
        <v>1</v>
      </c>
      <c r="AY765" s="33">
        <f>IF(MID(E765,5,1)*1=2,$AG$58,$AF$58)</f>
        <v>1.8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customHeight="1">
      <c r="A766" s="2"/>
      <c r="B766" s="107">
        <v>416</v>
      </c>
      <c r="C766" s="31">
        <v>10</v>
      </c>
      <c r="D766" s="111" t="s">
        <v>8</v>
      </c>
      <c r="E766" s="2" t="s">
        <v>151</v>
      </c>
      <c r="F766" s="2"/>
      <c r="G766" s="2" t="s">
        <v>231</v>
      </c>
      <c r="H766" s="33" t="s">
        <v>80</v>
      </c>
      <c r="I766" s="173">
        <f>M766/AE766</f>
        <v>705.41040678641809</v>
      </c>
      <c r="J766" s="174">
        <f>AH766/AE766</f>
        <v>28.094417760367445</v>
      </c>
      <c r="K766" s="189">
        <f>RANK(I766,$I$76:$I$999)</f>
        <v>691</v>
      </c>
      <c r="L766" s="190">
        <f>RANK(I766,$I$461:$I$888)</f>
        <v>306</v>
      </c>
      <c r="M766" s="173">
        <f>SUM(N766:R766)</f>
        <v>13081.560367988101</v>
      </c>
      <c r="N766" s="174">
        <f>T766*(1+(IF((AG766+IF($D$62=1,15,0)+IF(F766="백어택",8,0))&gt;100,100,AG766+IF($D$62=1,15,0)+IF(F766="백어택",8,0))/100)*($D$58/100-1))</f>
        <v>5754.0764344966165</v>
      </c>
      <c r="O766" s="174">
        <f>U766*(1+((IF(AG766+IF($D$62=1,15,0)+IF(F766="백어택",8,0)&gt;100,100,AG766+IF($D$62=1,15,0)+IF(F766="백어택",8,0))/100)*(AI766/100-1)))</f>
        <v>7327.4839334914841</v>
      </c>
      <c r="P766" s="174">
        <f>V766*(1+(IF(AG766+IF($D$62=1,15,0)+IF(F766="백어택",8,0)&gt;100,100,AG766+IF($D$62=1,15,0)+IF(F766="백어택",8,0))/100)*(AI766/100-1))</f>
        <v>0</v>
      </c>
      <c r="Q766" s="174"/>
      <c r="R766" s="175"/>
      <c r="S766" s="173">
        <f>SUM(T766:X766)</f>
        <v>10147.410690835699</v>
      </c>
      <c r="T766" s="174">
        <f>AL766*IF(H766="근접",AR766,1)*AU766*AY766*IF(F766="백어택",1.2,1)</f>
        <v>4463.4565819976988</v>
      </c>
      <c r="U766" s="174">
        <f>AM766*IF(H766="근접",AR766,1)*AU766*AY766*IF(F766="백어택",1.2,1)</f>
        <v>5683.9541088380001</v>
      </c>
      <c r="V766" s="174">
        <f>IF(AX766=1,0,AM766*IF(H766="근접",AR766,1)*AU766*AY766)*IF(F766="백어택",1.2,1)</f>
        <v>0</v>
      </c>
      <c r="W766" s="174"/>
      <c r="X766" s="175"/>
      <c r="Y766" s="173">
        <f>SUM(Z766:AD766)</f>
        <v>21816.932985296753</v>
      </c>
      <c r="Z766" s="174">
        <f>T766*$D$58/100</f>
        <v>9596.4316512950518</v>
      </c>
      <c r="AA766" s="174">
        <f>U766*AI766/100</f>
        <v>12220.501334001701</v>
      </c>
      <c r="AB766" s="174">
        <f>V766*AI766/100</f>
        <v>0</v>
      </c>
      <c r="AC766" s="174"/>
      <c r="AD766" s="175"/>
      <c r="AE766" s="173">
        <f>AO766*(1-$D$20/100)*(1-$D$17/100)-AW766</f>
        <v>18.544609268784001</v>
      </c>
      <c r="AF766" s="174">
        <f>AP766</f>
        <v>36</v>
      </c>
      <c r="AG766" s="174">
        <f>IF($D$57&gt;100,100,$D$57)</f>
        <v>25.143699999999999</v>
      </c>
      <c r="AH766" s="174">
        <f>IF(AX766=1,AQ766,AQ766*1.4)</f>
        <v>521</v>
      </c>
      <c r="AI766" s="174">
        <f>$D$58</f>
        <v>215</v>
      </c>
      <c r="AJ766" s="174">
        <f>10/6/AX766</f>
        <v>1.6666666666666667</v>
      </c>
      <c r="AK766" s="174">
        <f>SUM(AL766:AN766)</f>
        <v>5637.4503837976099</v>
      </c>
      <c r="AL766" s="174">
        <f>(IF(H766="근접",$D$61*(VLOOKUP(C766,$B$36:$AG$39,9,FALSE)+VLOOKUP(C766,$B$40:$AG$43,9,FALSE)*$D$54),$D$60*(VLOOKUP(C766,$B$36:$AG$39,9,FALSE)+VLOOKUP(C766,$B$40:$AG$43,9,FALSE)*$D$54)))*$D$59/100</f>
        <v>2479.6981011098324</v>
      </c>
      <c r="AM766" s="174">
        <f>(IF(H766="근접",$D$61*(VLOOKUP(C766,$B$36:$AG$39,10,FALSE)+VLOOKUP(C766,$B$40:$AG$43,10,FALSE)*$D$54),$D$60*(VLOOKUP(C766,$B$36:$AG$39,10,FALSE)+VLOOKUP(C766,$B$40:$AG$43,10,FALSE)*$D$54)))*$D$59/100</f>
        <v>3157.7522826877776</v>
      </c>
      <c r="AN766" s="174"/>
      <c r="AO766" s="176">
        <v>24</v>
      </c>
      <c r="AP766" s="174">
        <v>36</v>
      </c>
      <c r="AQ766" s="175">
        <f>VLOOKUP(C766,$B$45:$AA$48,9,FALSE)</f>
        <v>521</v>
      </c>
      <c r="AR766" s="31">
        <f>IF(LEFT(E766,1)*1=1,$S$58,$R$58)</f>
        <v>1.2</v>
      </c>
      <c r="AS766" s="2">
        <f>IF(LEFT(E766,1)*1=2,$U$58,$T$58)</f>
        <v>0</v>
      </c>
      <c r="AT766" s="33">
        <f>IF(LEFT(E766,1)*1=3,$W$58,$V$58)</f>
        <v>0</v>
      </c>
      <c r="AU766" s="31">
        <f>IF(MID(E766,3,1)*1=1,$Y$58,$X$58)</f>
        <v>1</v>
      </c>
      <c r="AV766" s="2">
        <f>IF(MID(E766,3,1)*1=2,$AA$58,$Z$58)</f>
        <v>0</v>
      </c>
      <c r="AW766" s="33">
        <f>IF(MID(E766,3,1)*1=3,$AC$58,$AB$58)</f>
        <v>0</v>
      </c>
      <c r="AX766" s="31">
        <f>IF(MID(E766,5,1)*1=1,$AE$58,$AD$58)</f>
        <v>1</v>
      </c>
      <c r="AY766" s="33">
        <f>IF(MID(E766,5,1)*1=2,$AG$58,$AF$58)</f>
        <v>1.8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customHeight="1">
      <c r="A767" s="2"/>
      <c r="B767" s="107">
        <v>28</v>
      </c>
      <c r="C767" s="31">
        <v>4</v>
      </c>
      <c r="D767" s="106" t="s">
        <v>2</v>
      </c>
      <c r="E767" s="2" t="s">
        <v>67</v>
      </c>
      <c r="F767" s="2"/>
      <c r="G767" s="2"/>
      <c r="H767" s="33"/>
      <c r="I767" s="173">
        <f>M767/AE767</f>
        <v>705.17152899261112</v>
      </c>
      <c r="J767" s="174">
        <f>AH767/AE767</f>
        <v>13.281636858998134</v>
      </c>
      <c r="K767" s="189">
        <f>RANK(I767,$I$76:$I$999)</f>
        <v>693</v>
      </c>
      <c r="L767" s="190" t="e">
        <f>RANK(I767,$I$76:$I$460)</f>
        <v>#N/A</v>
      </c>
      <c r="M767" s="173">
        <f>SUM(N767:R767)</f>
        <v>5627.9344832844054</v>
      </c>
      <c r="N767" s="177">
        <f>T767*(1+(IF(($AG767+IF($D$62=1,15,0)+IF($F767="백어택",8,0))&gt;100,100,($AG767+IF($D$62=1,15,0)+IF($F767="백어택",8,0)))/100)*(($AI767/100-1)))</f>
        <v>1406.9836208211013</v>
      </c>
      <c r="O767" s="177">
        <f>U767*(1+(IF(($AG767+IF($D$62=1,IF($AS767=15,0,15),0)+$AS767+IF($F767="백어택",8,0))&gt;100,100,($AG767+IF($D$62=1,IF($AS767=15,0,15),0)+$AS767+IF($F767="백어택",8,0)))/100)*(($AI767/100-1)))</f>
        <v>1406.9836208211013</v>
      </c>
      <c r="P767" s="177">
        <f>V767*(1+(IF(($AG767+IF($D$62=1,IF($AS767=15,0,15),0)+$AS767+IF($F767="백어택",8,0))&gt;100,100,($AG767+IF($D$62=1,IF($AS767=15,0,15),0)+$AS767+IF($F767="백어택",8,0)))/100)*(($AI767/100-1)))</f>
        <v>1406.9836208211013</v>
      </c>
      <c r="Q767" s="177">
        <f>W767*(1+(IF(($AG767+IF($D$62=1,IF($AS767=15,0,15),0)+$AS767+IF($F767="백어택",8,0))&gt;100,100,($AG767+IF($D$62=1,IF($AS767=15,0,15),0)+$AS767+IF($F767="백어택",8,0)))/100)*(($AI767/100-1)))</f>
        <v>1406.9836208211013</v>
      </c>
      <c r="R767" s="175"/>
      <c r="S767" s="173">
        <f>SUM(T767:X767)</f>
        <v>3855.338657624633</v>
      </c>
      <c r="T767" s="177">
        <f>AL767*AV767*AW767*AY767/4</f>
        <v>963.83466440615825</v>
      </c>
      <c r="U767" s="174">
        <f>T767</f>
        <v>963.83466440615825</v>
      </c>
      <c r="V767" s="174">
        <f>U767</f>
        <v>963.83466440615825</v>
      </c>
      <c r="W767" s="174">
        <f>V767</f>
        <v>963.83466440615825</v>
      </c>
      <c r="X767" s="175"/>
      <c r="Y767" s="173">
        <f>SUM(Z767:AD767)</f>
        <v>8288.9781138929611</v>
      </c>
      <c r="Z767" s="174">
        <f>T767*$D$58/100</f>
        <v>2072.2445284732403</v>
      </c>
      <c r="AA767" s="174">
        <f>U767*$D$58/100</f>
        <v>2072.2445284732403</v>
      </c>
      <c r="AB767" s="174">
        <f>V767*$D$58/100</f>
        <v>2072.2445284732403</v>
      </c>
      <c r="AC767" s="174">
        <f>W767*$D$58/100</f>
        <v>2072.2445284732403</v>
      </c>
      <c r="AD767" s="175"/>
      <c r="AE767" s="173">
        <f>AO767*(1-$D$17/100)</f>
        <v>7.980944</v>
      </c>
      <c r="AF767" s="174"/>
      <c r="AG767" s="174">
        <f>IF($D$57&gt;100,100,$D$57)</f>
        <v>25.143699999999999</v>
      </c>
      <c r="AH767" s="174">
        <f>AQ767</f>
        <v>106</v>
      </c>
      <c r="AI767" s="174">
        <f>$D$58+$D$19</f>
        <v>282.85969999999998</v>
      </c>
      <c r="AJ767" s="174">
        <f>10*AY767/12</f>
        <v>0.83333333333333337</v>
      </c>
      <c r="AK767" s="174">
        <f>SUM(AL767:AN767)</f>
        <v>3855.338657624633</v>
      </c>
      <c r="AL767" s="174">
        <f>(VLOOKUP(C767,$B$36:$AA$39,2,FALSE)+VLOOKUP(C767,$B$40:$AA$43,2,FALSE)*$D$54)*$D$59/100</f>
        <v>3855.338657624633</v>
      </c>
      <c r="AM767" s="174"/>
      <c r="AN767" s="174"/>
      <c r="AO767" s="176">
        <v>8</v>
      </c>
      <c r="AP767" s="174">
        <v>15</v>
      </c>
      <c r="AQ767" s="175">
        <f>VLOOKUP(C767,$B$45:$AA$48,2,FALSE)</f>
        <v>106</v>
      </c>
      <c r="AR767" s="31">
        <f>IF(LEFT(E767,1)*1=1,$S$52,$R$52)</f>
        <v>0</v>
      </c>
      <c r="AS767" s="2">
        <f>IF(LEFT(E767,1)*1=2,$U$52,$T$52)</f>
        <v>0</v>
      </c>
      <c r="AT767" s="33">
        <f>IF(LEFT(E767,1)*1=3,$W$52,$V$52)</f>
        <v>0</v>
      </c>
      <c r="AU767" s="31">
        <f>IF(MID(E767,3,1)*1=1,$Y$52,$X$52)</f>
        <v>0</v>
      </c>
      <c r="AV767" s="2">
        <f>IF(MID(E767,3,1)*1=2,$AA$52,$Z$52)</f>
        <v>1</v>
      </c>
      <c r="AW767" s="33">
        <f>IF(MID(E767,3,1)*1=3,$AC$52,$AB$52)</f>
        <v>1</v>
      </c>
      <c r="AX767" s="31">
        <f>IF(MID(E767,5,1)*1=1,$AE$52,$AD$52)</f>
        <v>0</v>
      </c>
      <c r="AY767" s="33">
        <f>IF(MID(E767,5,1)*1=2,$AG$52,$AF$52)</f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customHeight="1">
      <c r="A768" s="2"/>
      <c r="B768" s="107">
        <v>30</v>
      </c>
      <c r="C768" s="31">
        <v>4</v>
      </c>
      <c r="D768" s="106" t="s">
        <v>2</v>
      </c>
      <c r="E768" s="2" t="s">
        <v>87</v>
      </c>
      <c r="F768" s="2"/>
      <c r="G768" s="2"/>
      <c r="H768" s="33"/>
      <c r="I768" s="173">
        <f>M768/AE768</f>
        <v>705.17152899261112</v>
      </c>
      <c r="J768" s="174">
        <f>AH768/AE768</f>
        <v>13.281636858998134</v>
      </c>
      <c r="K768" s="189">
        <f>RANK(I768,$I$76:$I$999)</f>
        <v>693</v>
      </c>
      <c r="L768" s="190" t="e">
        <f>RANK(I768,$I$76:$I$460)</f>
        <v>#N/A</v>
      </c>
      <c r="M768" s="173">
        <f>SUM(N768:R768)</f>
        <v>5627.9344832844054</v>
      </c>
      <c r="N768" s="177">
        <f>T768*(1+(IF(($AG768+IF($D$62=1,15,0)+IF($F768="백어택",8,0))&gt;100,100,($AG768+IF($D$62=1,15,0)+IF($F768="백어택",8,0)))/100)*(($AI768/100-1)))</f>
        <v>1406.9836208211013</v>
      </c>
      <c r="O768" s="177">
        <f>U768*(1+(IF(($AG768+IF($D$62=1,IF($AS768=15,0,15),0)+$AS768+IF($F768="백어택",8,0))&gt;100,100,($AG768+IF($D$62=1,IF($AS768=15,0,15),0)+$AS768+IF($F768="백어택",8,0)))/100)*(($AI768/100-1)))</f>
        <v>1406.9836208211013</v>
      </c>
      <c r="P768" s="177">
        <f>V768*(1+(IF(($AG768+IF($D$62=1,IF($AS768=15,0,15),0)+$AS768+IF($F768="백어택",8,0))&gt;100,100,($AG768+IF($D$62=1,IF($AS768=15,0,15),0)+$AS768+IF($F768="백어택",8,0)))/100)*(($AI768/100-1)))</f>
        <v>1406.9836208211013</v>
      </c>
      <c r="Q768" s="177">
        <f>W768*(1+(IF(($AG768+IF($D$62=1,IF($AS768=15,0,15),0)+$AS768+IF($F768="백어택",8,0))&gt;100,100,($AG768+IF($D$62=1,IF($AS768=15,0,15),0)+$AS768+IF($F768="백어택",8,0)))/100)*(($AI768/100-1)))</f>
        <v>1406.9836208211013</v>
      </c>
      <c r="R768" s="175"/>
      <c r="S768" s="173">
        <f>SUM(T768:X768)</f>
        <v>3855.338657624633</v>
      </c>
      <c r="T768" s="177">
        <f>AL768*AV768*AW768*AY768/4</f>
        <v>963.83466440615825</v>
      </c>
      <c r="U768" s="174">
        <f>T768</f>
        <v>963.83466440615825</v>
      </c>
      <c r="V768" s="174">
        <f>U768</f>
        <v>963.83466440615825</v>
      </c>
      <c r="W768" s="174">
        <f>V768</f>
        <v>963.83466440615825</v>
      </c>
      <c r="X768" s="175"/>
      <c r="Y768" s="173">
        <f>SUM(Z768:AD768)</f>
        <v>8288.9781138929611</v>
      </c>
      <c r="Z768" s="174">
        <f>T768*$D$58/100</f>
        <v>2072.2445284732403</v>
      </c>
      <c r="AA768" s="174">
        <f>U768*$D$58/100</f>
        <v>2072.2445284732403</v>
      </c>
      <c r="AB768" s="174">
        <f>V768*$D$58/100</f>
        <v>2072.2445284732403</v>
      </c>
      <c r="AC768" s="174">
        <f>W768*$D$58/100</f>
        <v>2072.2445284732403</v>
      </c>
      <c r="AD768" s="175"/>
      <c r="AE768" s="173">
        <f>AO768*(1-$D$17/100)</f>
        <v>7.980944</v>
      </c>
      <c r="AF768" s="174"/>
      <c r="AG768" s="174">
        <f>IF($D$57&gt;100,100,$D$57)</f>
        <v>25.143699999999999</v>
      </c>
      <c r="AH768" s="174">
        <f>AQ768</f>
        <v>106</v>
      </c>
      <c r="AI768" s="174">
        <f>$D$58+$D$19</f>
        <v>282.85969999999998</v>
      </c>
      <c r="AJ768" s="174">
        <f>10*AY768/12</f>
        <v>0.83333333333333337</v>
      </c>
      <c r="AK768" s="174">
        <f>SUM(AL768:AN768)</f>
        <v>3855.338657624633</v>
      </c>
      <c r="AL768" s="174">
        <f>(VLOOKUP(C768,$B$36:$AA$39,2,FALSE)+VLOOKUP(C768,$B$40:$AA$43,2,FALSE)*$D$54)*$D$59/100</f>
        <v>3855.338657624633</v>
      </c>
      <c r="AM768" s="174"/>
      <c r="AN768" s="174"/>
      <c r="AO768" s="176">
        <v>8</v>
      </c>
      <c r="AP768" s="174">
        <v>15</v>
      </c>
      <c r="AQ768" s="175">
        <f>VLOOKUP(C768,$B$45:$AA$48,2,FALSE)</f>
        <v>106</v>
      </c>
      <c r="AR768" s="31">
        <f>IF(LEFT(E768,1)*1=1,$S$52,$R$52)</f>
        <v>0</v>
      </c>
      <c r="AS768" s="2">
        <f>IF(LEFT(E768,1)*1=2,$U$52,$T$52)</f>
        <v>0</v>
      </c>
      <c r="AT768" s="33">
        <f>IF(LEFT(E768,1)*1=3,$W$52,$V$52)</f>
        <v>0</v>
      </c>
      <c r="AU768" s="31">
        <f>IF(MID(E768,3,1)*1=1,$Y$52,$X$52)</f>
        <v>0</v>
      </c>
      <c r="AV768" s="2">
        <f>IF(MID(E768,3,1)*1=2,$AA$52,$Z$52)</f>
        <v>1</v>
      </c>
      <c r="AW768" s="33">
        <f>IF(MID(E768,3,1)*1=3,$AC$52,$AB$52)</f>
        <v>1</v>
      </c>
      <c r="AX768" s="31">
        <f>IF(MID(E768,5,1)*1=1,$AE$52,$AD$52)</f>
        <v>0</v>
      </c>
      <c r="AY768" s="33">
        <f>IF(MID(E768,5,1)*1=2,$AG$52,$AF$52)</f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customHeight="1">
      <c r="A769" s="2"/>
      <c r="B769" s="107">
        <v>272</v>
      </c>
      <c r="C769" s="31">
        <v>10</v>
      </c>
      <c r="D769" s="106" t="s">
        <v>16</v>
      </c>
      <c r="E769" s="2" t="s">
        <v>164</v>
      </c>
      <c r="F769" s="2"/>
      <c r="G769" s="2"/>
      <c r="H769" s="33">
        <f>AX769*2</f>
        <v>3</v>
      </c>
      <c r="I769" s="173">
        <f>M769/AE769</f>
        <v>701.10304130354166</v>
      </c>
      <c r="J769" s="174">
        <f>AH769/AE769</f>
        <v>19.630092212984664</v>
      </c>
      <c r="K769" s="189">
        <f>RANK(I769,$I$76:$I$999)</f>
        <v>695</v>
      </c>
      <c r="L769" s="190" t="e">
        <f>RANK(I769,$I$76:$I$460)</f>
        <v>#N/A</v>
      </c>
      <c r="M769" s="173">
        <f>SUM(N769:R769)</f>
        <v>4196.5980831549396</v>
      </c>
      <c r="N769" s="174">
        <f>T769*(1+(IF((AG769+IF($D$62=1,15,0)+IF(F769="백어택",8,0))&gt;100,100,(AG769+IF($D$62=1,15,0)+IF(F769="백어택",8,0)))/100)*((AI769/100-1)))</f>
        <v>4196.5980831549396</v>
      </c>
      <c r="O769" s="174"/>
      <c r="P769" s="174"/>
      <c r="Q769" s="174"/>
      <c r="R769" s="175"/>
      <c r="S769" s="173">
        <f>SUM(T769:X769)*H769</f>
        <v>8624.4643759917726</v>
      </c>
      <c r="T769" s="174">
        <f>AL769*AU769*AX769*IF(F769="백어택",1.2,1)</f>
        <v>2874.8214586639242</v>
      </c>
      <c r="U769" s="174"/>
      <c r="V769" s="174"/>
      <c r="W769" s="174"/>
      <c r="X769" s="175"/>
      <c r="Y769" s="173">
        <f>SUM(Z769:AD769)</f>
        <v>6180.8661361274371</v>
      </c>
      <c r="Z769" s="174">
        <f>T769*$D$58/100</f>
        <v>6180.8661361274371</v>
      </c>
      <c r="AA769" s="174"/>
      <c r="AB769" s="174"/>
      <c r="AC769" s="174"/>
      <c r="AD769" s="175"/>
      <c r="AE769" s="173">
        <f>AO769*(1-$D$17/100)</f>
        <v>5.9857079999999998</v>
      </c>
      <c r="AF769" s="174">
        <f>AP769</f>
        <v>36</v>
      </c>
      <c r="AG769" s="174">
        <f>IF($D$57+AT769&gt;100,100,$D$57+AT769)</f>
        <v>25.143699999999999</v>
      </c>
      <c r="AH769" s="174">
        <f>AQ769*AR769</f>
        <v>117.5</v>
      </c>
      <c r="AI769" s="174">
        <f>$D$58+$D$19</f>
        <v>282.85969999999998</v>
      </c>
      <c r="AJ769" s="174">
        <f>10*AS769/IF(AX769=1,5,3.5)</f>
        <v>2.8571428571428572</v>
      </c>
      <c r="AK769" s="174">
        <f>SUM(AL769:AN769)</f>
        <v>1368.9625993637735</v>
      </c>
      <c r="AL769" s="174">
        <f>((VLOOKUP(C769,$B$36:$AG$39,23,FALSE)+VLOOKUP(C769,$B$40:$AG$43,23,FALSE)*$D$54))*$D$59/100</f>
        <v>1368.9625993637735</v>
      </c>
      <c r="AM769" s="174"/>
      <c r="AN769" s="174"/>
      <c r="AO769" s="176">
        <v>6</v>
      </c>
      <c r="AP769" s="174">
        <v>36</v>
      </c>
      <c r="AQ769" s="175">
        <f>VLOOKUP(C769,$B$45:$AA$48,23,FALSE)</f>
        <v>235</v>
      </c>
      <c r="AR769" s="31">
        <f>IF(LEFT(E769,1)*1=1,$S$66,$R$66)</f>
        <v>0.5</v>
      </c>
      <c r="AS769" s="2">
        <f>IF(LEFT(E769,1)*1=2,$U$66,$T$66)</f>
        <v>1</v>
      </c>
      <c r="AT769" s="33">
        <f>IF(LEFT(E769,1)*1=3,$W$66,$V$66)</f>
        <v>0</v>
      </c>
      <c r="AU769" s="31">
        <f>IF(MID(E769,3,1)*1=1,$Y$66,$X$66)</f>
        <v>1.4</v>
      </c>
      <c r="AV769" s="2">
        <f>IF(MID(E769,3,1)*1=2,$AA$66,$Z$66)</f>
        <v>0</v>
      </c>
      <c r="AW769" s="33">
        <f>IF(MID(E769,3,1)*1=3,$AC$66,$AB$66)</f>
        <v>0</v>
      </c>
      <c r="AX769" s="31">
        <f>IF(MID(E769,5,1)*1=1,$AE$66,$AD$66)</f>
        <v>1.5</v>
      </c>
      <c r="AY769" s="33">
        <f>IF(MID(E769,5,1)*1=2,$AG$66,$AF$66)</f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customHeight="1">
      <c r="A770" s="2"/>
      <c r="B770" s="107">
        <v>274</v>
      </c>
      <c r="C770" s="31">
        <v>10</v>
      </c>
      <c r="D770" s="106" t="s">
        <v>16</v>
      </c>
      <c r="E770" s="2" t="s">
        <v>169</v>
      </c>
      <c r="F770" s="2"/>
      <c r="G770" s="2"/>
      <c r="H770" s="33">
        <f>AX770*2</f>
        <v>3</v>
      </c>
      <c r="I770" s="173">
        <f>M770/AE770</f>
        <v>701.10304130354166</v>
      </c>
      <c r="J770" s="174">
        <f>AH770/AE770</f>
        <v>39.260184425969328</v>
      </c>
      <c r="K770" s="189">
        <f>RANK(I770,$I$76:$I$999)</f>
        <v>695</v>
      </c>
      <c r="L770" s="190" t="e">
        <f>RANK(I770,$I$76:$I$460)</f>
        <v>#N/A</v>
      </c>
      <c r="M770" s="173">
        <f>SUM(N770:R770)</f>
        <v>4196.5980831549396</v>
      </c>
      <c r="N770" s="174">
        <f>T770*(1+(IF((AG770+IF($D$62=1,15,0)+IF(F770="백어택",8,0))&gt;100,100,(AG770+IF($D$62=1,15,0)+IF(F770="백어택",8,0)))/100)*((AI770/100-1)))</f>
        <v>4196.5980831549396</v>
      </c>
      <c r="O770" s="174"/>
      <c r="P770" s="174"/>
      <c r="Q770" s="174"/>
      <c r="R770" s="175"/>
      <c r="S770" s="173">
        <f>SUM(T770:X770)*H770</f>
        <v>8624.4643759917726</v>
      </c>
      <c r="T770" s="174">
        <f>AL770*AU770*AX770*IF(F770="백어택",1.2,1)</f>
        <v>2874.8214586639242</v>
      </c>
      <c r="U770" s="174"/>
      <c r="V770" s="174"/>
      <c r="W770" s="174"/>
      <c r="X770" s="175"/>
      <c r="Y770" s="173">
        <f>SUM(Z770:AD770)</f>
        <v>6180.8661361274371</v>
      </c>
      <c r="Z770" s="174">
        <f>T770*$D$58/100</f>
        <v>6180.8661361274371</v>
      </c>
      <c r="AA770" s="174"/>
      <c r="AB770" s="174"/>
      <c r="AC770" s="174"/>
      <c r="AD770" s="175"/>
      <c r="AE770" s="173">
        <f>AO770*(1-$D$17/100)</f>
        <v>5.9857079999999998</v>
      </c>
      <c r="AF770" s="174">
        <f>AP770</f>
        <v>36</v>
      </c>
      <c r="AG770" s="174">
        <f>IF($D$57+AT770&gt;100,100,$D$57+AT770)</f>
        <v>25.143699999999999</v>
      </c>
      <c r="AH770" s="174">
        <f>AQ770*AR770</f>
        <v>235</v>
      </c>
      <c r="AI770" s="174">
        <f>$D$58+$D$19</f>
        <v>282.85969999999998</v>
      </c>
      <c r="AJ770" s="174">
        <f>10*AS770/IF(AX770=1,5,3.5)</f>
        <v>2.5714285714285716</v>
      </c>
      <c r="AK770" s="174">
        <f>SUM(AL770:AN770)</f>
        <v>1368.9625993637735</v>
      </c>
      <c r="AL770" s="174">
        <f>((VLOOKUP(C770,$B$36:$AG$39,23,FALSE)+VLOOKUP(C770,$B$40:$AG$43,23,FALSE)*$D$54))*$D$59/100</f>
        <v>1368.9625993637735</v>
      </c>
      <c r="AM770" s="174"/>
      <c r="AN770" s="174"/>
      <c r="AO770" s="176">
        <v>6</v>
      </c>
      <c r="AP770" s="174">
        <v>36</v>
      </c>
      <c r="AQ770" s="175">
        <f>VLOOKUP(C770,$B$45:$AA$48,23,FALSE)</f>
        <v>235</v>
      </c>
      <c r="AR770" s="31">
        <f>IF(LEFT(E770,1)*1=1,$S$66,$R$66)</f>
        <v>1</v>
      </c>
      <c r="AS770" s="2">
        <f>IF(LEFT(E770,1)*1=2,$U$66,$T$66)</f>
        <v>0.9</v>
      </c>
      <c r="AT770" s="33">
        <f>IF(LEFT(E770,1)*1=3,$W$66,$V$66)</f>
        <v>0</v>
      </c>
      <c r="AU770" s="31">
        <f>IF(MID(E770,3,1)*1=1,$Y$66,$X$66)</f>
        <v>1.4</v>
      </c>
      <c r="AV770" s="2">
        <f>IF(MID(E770,3,1)*1=2,$AA$66,$Z$66)</f>
        <v>0</v>
      </c>
      <c r="AW770" s="33">
        <f>IF(MID(E770,3,1)*1=3,$AC$66,$AB$66)</f>
        <v>0</v>
      </c>
      <c r="AX770" s="31">
        <f>IF(MID(E770,5,1)*1=1,$AE$66,$AD$66)</f>
        <v>1.5</v>
      </c>
      <c r="AY770" s="33">
        <f>IF(MID(E770,5,1)*1=2,$AG$66,$AF$66)</f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customHeight="1">
      <c r="A771" s="2"/>
      <c r="B771" s="107">
        <v>278</v>
      </c>
      <c r="C771" s="31">
        <v>10</v>
      </c>
      <c r="D771" s="106" t="s">
        <v>16</v>
      </c>
      <c r="E771" s="2" t="s">
        <v>165</v>
      </c>
      <c r="F771" s="2"/>
      <c r="G771" s="2"/>
      <c r="H771" s="33">
        <f>AX771*2</f>
        <v>2</v>
      </c>
      <c r="I771" s="173">
        <f>M771/AE771</f>
        <v>701.10304130354166</v>
      </c>
      <c r="J771" s="174">
        <f>AH771/AE771</f>
        <v>19.630092212984664</v>
      </c>
      <c r="K771" s="189">
        <f>RANK(I771,$I$76:$I$999)</f>
        <v>695</v>
      </c>
      <c r="L771" s="190" t="e">
        <f>RANK(I771,$I$76:$I$460)</f>
        <v>#N/A</v>
      </c>
      <c r="M771" s="173">
        <f>SUM(N771:R771)</f>
        <v>4196.5980831549396</v>
      </c>
      <c r="N771" s="174">
        <f>T771*(1+(IF((AG771+IF($D$62=1,15,0)+IF(F771="백어택",8,0))&gt;100,100,(AG771+IF($D$62=1,15,0)+IF(F771="백어택",8,0)))/100)*((AI771/100-1)))</f>
        <v>4196.5980831549396</v>
      </c>
      <c r="O771" s="174"/>
      <c r="P771" s="174"/>
      <c r="Q771" s="174"/>
      <c r="R771" s="175"/>
      <c r="S771" s="173">
        <f>SUM(T771:X771)*H771</f>
        <v>5749.6429173278484</v>
      </c>
      <c r="T771" s="174">
        <f>AL771*AU771*AY771*IF(F771="백어택",1.2,1)</f>
        <v>2874.8214586639242</v>
      </c>
      <c r="U771" s="174"/>
      <c r="V771" s="174"/>
      <c r="W771" s="174"/>
      <c r="X771" s="175"/>
      <c r="Y771" s="173">
        <f>SUM(Z771:AD771)</f>
        <v>6180.8661361274371</v>
      </c>
      <c r="Z771" s="174">
        <f>T771*$D$58/100</f>
        <v>6180.8661361274371</v>
      </c>
      <c r="AA771" s="174"/>
      <c r="AB771" s="174"/>
      <c r="AC771" s="174"/>
      <c r="AD771" s="175"/>
      <c r="AE771" s="173">
        <f>AO771*(1-$D$17/100)</f>
        <v>5.9857079999999998</v>
      </c>
      <c r="AF771" s="174">
        <f>AP771</f>
        <v>36</v>
      </c>
      <c r="AG771" s="174">
        <f>IF($D$57+AT771&gt;100,100,$D$57+AT771)</f>
        <v>25.143699999999999</v>
      </c>
      <c r="AH771" s="174">
        <f>AQ771*AR771</f>
        <v>117.5</v>
      </c>
      <c r="AI771" s="174">
        <f>$D$58+$D$19</f>
        <v>282.85969999999998</v>
      </c>
      <c r="AJ771" s="174">
        <f>10*AS771/IF(AX771=1,5,3.5)</f>
        <v>2</v>
      </c>
      <c r="AK771" s="174">
        <f>SUM(AL771:AN771)</f>
        <v>1368.9625993637735</v>
      </c>
      <c r="AL771" s="174">
        <f>((VLOOKUP(C771,$B$36:$AG$39,23,FALSE)+VLOOKUP(C771,$B$40:$AG$43,23,FALSE)*$D$54))*$D$59/100</f>
        <v>1368.9625993637735</v>
      </c>
      <c r="AM771" s="174"/>
      <c r="AN771" s="174"/>
      <c r="AO771" s="176">
        <v>6</v>
      </c>
      <c r="AP771" s="174">
        <v>36</v>
      </c>
      <c r="AQ771" s="175">
        <f>VLOOKUP(C771,$B$45:$AA$48,23,FALSE)</f>
        <v>235</v>
      </c>
      <c r="AR771" s="31">
        <f>IF(LEFT(E771,1)*1=1,$S$66,$R$66)</f>
        <v>0.5</v>
      </c>
      <c r="AS771" s="2">
        <f>IF(LEFT(E771,1)*1=2,$U$66,$T$66)</f>
        <v>1</v>
      </c>
      <c r="AT771" s="33">
        <f>IF(LEFT(E771,1)*1=3,$W$66,$V$66)</f>
        <v>0</v>
      </c>
      <c r="AU771" s="31">
        <f>IF(MID(E771,3,1)*1=1,$Y$66,$X$66)</f>
        <v>1.4</v>
      </c>
      <c r="AV771" s="2">
        <f>IF(MID(E771,3,1)*1=2,$AA$66,$Z$66)</f>
        <v>0</v>
      </c>
      <c r="AW771" s="33">
        <f>IF(MID(E771,3,1)*1=3,$AC$66,$AB$66)</f>
        <v>0</v>
      </c>
      <c r="AX771" s="31">
        <f>IF(MID(E771,5,1)*1=1,$AE$66,$AD$66)</f>
        <v>1</v>
      </c>
      <c r="AY771" s="33">
        <f>IF(MID(E771,5,1)*1=2,$AG$66,$AF$66)</f>
        <v>1.5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customHeight="1">
      <c r="A772" s="2"/>
      <c r="B772" s="107">
        <v>280</v>
      </c>
      <c r="C772" s="31">
        <v>10</v>
      </c>
      <c r="D772" s="106" t="s">
        <v>16</v>
      </c>
      <c r="E772" s="2" t="s">
        <v>170</v>
      </c>
      <c r="F772" s="2"/>
      <c r="G772" s="2"/>
      <c r="H772" s="33">
        <f>AX772*2</f>
        <v>2</v>
      </c>
      <c r="I772" s="173">
        <f>M772/AE772</f>
        <v>701.10304130354166</v>
      </c>
      <c r="J772" s="174">
        <f>AH772/AE772</f>
        <v>39.260184425969328</v>
      </c>
      <c r="K772" s="189">
        <f>RANK(I772,$I$76:$I$999)</f>
        <v>695</v>
      </c>
      <c r="L772" s="190" t="e">
        <f>RANK(I772,$I$76:$I$460)</f>
        <v>#N/A</v>
      </c>
      <c r="M772" s="173">
        <f>SUM(N772:R772)</f>
        <v>4196.5980831549396</v>
      </c>
      <c r="N772" s="174">
        <f>T772*(1+(IF((AG772+IF($D$62=1,15,0)+IF(F772="백어택",8,0))&gt;100,100,(AG772+IF($D$62=1,15,0)+IF(F772="백어택",8,0)))/100)*((AI772/100-1)))</f>
        <v>4196.5980831549396</v>
      </c>
      <c r="O772" s="174"/>
      <c r="P772" s="174"/>
      <c r="Q772" s="174"/>
      <c r="R772" s="175"/>
      <c r="S772" s="173">
        <f>SUM(T772:X772)*H772</f>
        <v>5749.6429173278484</v>
      </c>
      <c r="T772" s="174">
        <f>AL772*AU772*AY772*IF(F772="백어택",1.2,1)</f>
        <v>2874.8214586639242</v>
      </c>
      <c r="U772" s="174"/>
      <c r="V772" s="174"/>
      <c r="W772" s="174"/>
      <c r="X772" s="175"/>
      <c r="Y772" s="173">
        <f>SUM(Z772:AD772)</f>
        <v>6180.8661361274371</v>
      </c>
      <c r="Z772" s="174">
        <f>T772*$D$58/100</f>
        <v>6180.8661361274371</v>
      </c>
      <c r="AA772" s="174"/>
      <c r="AB772" s="174"/>
      <c r="AC772" s="174"/>
      <c r="AD772" s="175"/>
      <c r="AE772" s="173">
        <f>AO772*(1-$D$17/100)</f>
        <v>5.9857079999999998</v>
      </c>
      <c r="AF772" s="174">
        <f>AP772</f>
        <v>36</v>
      </c>
      <c r="AG772" s="174">
        <f>IF($D$57+AT772&gt;100,100,$D$57+AT772)</f>
        <v>25.143699999999999</v>
      </c>
      <c r="AH772" s="174">
        <f>AQ772*AR772</f>
        <v>235</v>
      </c>
      <c r="AI772" s="174">
        <f>$D$58+$D$19</f>
        <v>282.85969999999998</v>
      </c>
      <c r="AJ772" s="174">
        <f>10*AS772/IF(AX772=1,5,3.5)</f>
        <v>1.8</v>
      </c>
      <c r="AK772" s="174">
        <f>SUM(AL772:AN772)</f>
        <v>1368.9625993637735</v>
      </c>
      <c r="AL772" s="174">
        <f>((VLOOKUP(C772,$B$36:$AG$39,23,FALSE)+VLOOKUP(C772,$B$40:$AG$43,23,FALSE)*$D$54))*$D$59/100</f>
        <v>1368.9625993637735</v>
      </c>
      <c r="AM772" s="174"/>
      <c r="AN772" s="174"/>
      <c r="AO772" s="176">
        <v>6</v>
      </c>
      <c r="AP772" s="174">
        <v>36</v>
      </c>
      <c r="AQ772" s="175">
        <f>VLOOKUP(C772,$B$45:$AA$48,23,FALSE)</f>
        <v>235</v>
      </c>
      <c r="AR772" s="31">
        <f>IF(LEFT(E772,1)*1=1,$S$66,$R$66)</f>
        <v>1</v>
      </c>
      <c r="AS772" s="2">
        <f>IF(LEFT(E772,1)*1=2,$U$66,$T$66)</f>
        <v>0.9</v>
      </c>
      <c r="AT772" s="33">
        <f>IF(LEFT(E772,1)*1=3,$W$66,$V$66)</f>
        <v>0</v>
      </c>
      <c r="AU772" s="31">
        <f>IF(MID(E772,3,1)*1=1,$Y$66,$X$66)</f>
        <v>1.4</v>
      </c>
      <c r="AV772" s="2">
        <f>IF(MID(E772,3,1)*1=2,$AA$66,$Z$66)</f>
        <v>0</v>
      </c>
      <c r="AW772" s="33">
        <f>IF(MID(E772,3,1)*1=3,$AC$66,$AB$66)</f>
        <v>0</v>
      </c>
      <c r="AX772" s="31">
        <f>IF(MID(E772,5,1)*1=1,$AE$66,$AD$66)</f>
        <v>1</v>
      </c>
      <c r="AY772" s="33">
        <f>IF(MID(E772,5,1)*1=2,$AG$66,$AF$66)</f>
        <v>1.5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customHeight="1">
      <c r="A773" s="2"/>
      <c r="B773" s="107">
        <v>374</v>
      </c>
      <c r="C773" s="31">
        <v>7</v>
      </c>
      <c r="D773" s="106" t="s">
        <v>20</v>
      </c>
      <c r="E773" s="2" t="s">
        <v>136</v>
      </c>
      <c r="F773" s="2"/>
      <c r="G773" s="2"/>
      <c r="H773" s="33"/>
      <c r="I773" s="173">
        <f>M773/AE773</f>
        <v>698.4243470763621</v>
      </c>
      <c r="J773" s="174">
        <f>AH773/AE773</f>
        <v>17.096278891876004</v>
      </c>
      <c r="K773" s="189">
        <f>RANK(I773,$I$76:$I$999)</f>
        <v>699</v>
      </c>
      <c r="L773" s="190" t="e">
        <f>RANK(I773,$I$76:$I$460)</f>
        <v>#N/A</v>
      </c>
      <c r="M773" s="173">
        <f>SUM(N773:R773)</f>
        <v>12541.692605069271</v>
      </c>
      <c r="N773" s="174">
        <f>T773*(1+(IF((AG773+IF($D$62=1,15,0)+IF(F773="백어택",8,0))&gt;100,100,(AG773+IF($D$62=1,15,0)+IF(F773="백어택",8,0)))/100)*((AI773/100-1)))</f>
        <v>8338.2428197083955</v>
      </c>
      <c r="O773" s="174">
        <f>U773*(1+(IF(($D$57+IF($D$62=1,15,0)+IF(F773="백어택",8,0))&gt;100,100,$D$57+IF($D$62=1,15,0)+IF(F773="백어택",8,0))/100)*($D$58/100-1))</f>
        <v>4203.4497853608764</v>
      </c>
      <c r="P773" s="174"/>
      <c r="Q773" s="174"/>
      <c r="R773" s="175"/>
      <c r="S773" s="173">
        <f>SUM(T773:X773)</f>
        <v>6521.6604751251143</v>
      </c>
      <c r="T773" s="174">
        <f>AL773*AV773*IF(F773="백어택",1.2,1)</f>
        <v>3261.0302375625574</v>
      </c>
      <c r="U773" s="174">
        <f>AM773*AX773*AY773*IF(F773="백어택",1.2,1)</f>
        <v>3260.6302375625573</v>
      </c>
      <c r="V773" s="174"/>
      <c r="W773" s="174"/>
      <c r="X773" s="175"/>
      <c r="Y773" s="173">
        <f>SUM(Z773:AD773)</f>
        <v>14021.570021518997</v>
      </c>
      <c r="Z773" s="174">
        <f>T773*$D$58/100</f>
        <v>7011.2150107594989</v>
      </c>
      <c r="AA773" s="174">
        <f>U773*$D$58/100</f>
        <v>7010.3550107594983</v>
      </c>
      <c r="AB773" s="174"/>
      <c r="AC773" s="174"/>
      <c r="AD773" s="175"/>
      <c r="AE773" s="173">
        <f>AO773*(1-$D$17/100)-AR773</f>
        <v>17.957124</v>
      </c>
      <c r="AF773" s="174">
        <f>AP773</f>
        <v>36</v>
      </c>
      <c r="AG773" s="174">
        <f>IF($D$57+AU773&gt;100,100,$D$57+AU773)</f>
        <v>85.143699999999995</v>
      </c>
      <c r="AH773" s="174">
        <f>AQ773*AS773</f>
        <v>307</v>
      </c>
      <c r="AI773" s="174">
        <f>$D$58+$D$19</f>
        <v>282.85969999999998</v>
      </c>
      <c r="AJ773" s="174">
        <f>10*IF(AV773=1,1,5/4.5)/IF(AX773=1,5,3.5)</f>
        <v>2</v>
      </c>
      <c r="AK773" s="174">
        <f>SUM(AL773:AN773)</f>
        <v>6521.6604751251143</v>
      </c>
      <c r="AL773" s="174">
        <f>(VLOOKUP(C773,$B$36:$AG$39,29,FALSE)+VLOOKUP(C773,$B$40:$AG$43,29,FALSE)*$D$54)*$D$59/100</f>
        <v>3261.0302375625574</v>
      </c>
      <c r="AM773" s="174">
        <f>(VLOOKUP(C773,$B$36:$AG$39,30,FALSE)+VLOOKUP(C773,$B$40:$AG$43,30,FALSE)*$D$54)*$D$59/100</f>
        <v>3260.6302375625573</v>
      </c>
      <c r="AN773" s="174"/>
      <c r="AO773" s="176">
        <v>18</v>
      </c>
      <c r="AP773" s="174">
        <v>36</v>
      </c>
      <c r="AQ773" s="175">
        <f>VLOOKUP(C773,$B$45:$AG$48,29,FALSE)</f>
        <v>307</v>
      </c>
      <c r="AR773" s="31">
        <f>IF(LEFT(E773,1)*1=1,$S$70,$R$70)</f>
        <v>0</v>
      </c>
      <c r="AS773" s="2">
        <f>IF(LEFT(E773,1)*1=2,$U$70,$T$70)</f>
        <v>1</v>
      </c>
      <c r="AT773" s="33">
        <f>IF(LEFT(E773,1)*1=3,$W$70,$V$70)</f>
        <v>0</v>
      </c>
      <c r="AU773" s="31">
        <f>IF(MID(E773,3,1)*1=1,$Y$70,$X$70)</f>
        <v>60</v>
      </c>
      <c r="AV773" s="2">
        <f>IF(MID(E773,3,1)*1=2,$AA$70,$Z$70)</f>
        <v>1</v>
      </c>
      <c r="AW773" s="33">
        <f>IF(MID(E773,3,1)*1=3,$AC$70,$AB$70)</f>
        <v>0</v>
      </c>
      <c r="AX773" s="31">
        <f>IF(MID(E773,5,1)*1=1,$AE$70,$AD$70)</f>
        <v>1</v>
      </c>
      <c r="AY773" s="33">
        <f>IF(MID(E773,5,1)*1=2,$AG$70,$AF$70)</f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customHeight="1">
      <c r="A774" s="2"/>
      <c r="B774" s="107">
        <v>380</v>
      </c>
      <c r="C774" s="31">
        <v>7</v>
      </c>
      <c r="D774" s="106" t="s">
        <v>20</v>
      </c>
      <c r="E774" s="2" t="s">
        <v>168</v>
      </c>
      <c r="F774" s="2"/>
      <c r="G774" s="2"/>
      <c r="H774" s="33"/>
      <c r="I774" s="173">
        <f>M774/AE774</f>
        <v>698.4243470763621</v>
      </c>
      <c r="J774" s="174">
        <f>AH774/AE774</f>
        <v>8.548139445938002</v>
      </c>
      <c r="K774" s="189">
        <f>RANK(I774,$I$76:$I$999)</f>
        <v>699</v>
      </c>
      <c r="L774" s="190" t="e">
        <f>RANK(I774,$I$76:$I$460)</f>
        <v>#N/A</v>
      </c>
      <c r="M774" s="173">
        <f>SUM(N774:R774)</f>
        <v>12541.692605069271</v>
      </c>
      <c r="N774" s="174">
        <f>T774*(1+(IF((AG774+IF($D$62=1,15,0)+IF(F774="백어택",8,0))&gt;100,100,(AG774+IF($D$62=1,15,0)+IF(F774="백어택",8,0)))/100)*((AI774/100-1)))</f>
        <v>8338.2428197083955</v>
      </c>
      <c r="O774" s="174">
        <f>U774*(1+(IF(($D$57+IF($D$62=1,15,0)+IF(F774="백어택",8,0))&gt;100,100,$D$57+IF($D$62=1,15,0)+IF(F774="백어택",8,0))/100)*($D$58/100-1))</f>
        <v>4203.4497853608764</v>
      </c>
      <c r="P774" s="174"/>
      <c r="Q774" s="174"/>
      <c r="R774" s="175"/>
      <c r="S774" s="173">
        <f>SUM(T774:X774)</f>
        <v>6521.6604751251143</v>
      </c>
      <c r="T774" s="174">
        <f>AL774*AV774*IF(F774="백어택",1.2,1)</f>
        <v>3261.0302375625574</v>
      </c>
      <c r="U774" s="174">
        <f>AM774*AX774*AY774*IF(F774="백어택",1.2,1)</f>
        <v>3260.6302375625573</v>
      </c>
      <c r="V774" s="174"/>
      <c r="W774" s="174"/>
      <c r="X774" s="175"/>
      <c r="Y774" s="173">
        <f>SUM(Z774:AD774)</f>
        <v>14021.570021518997</v>
      </c>
      <c r="Z774" s="174">
        <f>T774*$D$58/100</f>
        <v>7011.2150107594989</v>
      </c>
      <c r="AA774" s="174">
        <f>U774*$D$58/100</f>
        <v>7010.3550107594983</v>
      </c>
      <c r="AB774" s="174"/>
      <c r="AC774" s="174"/>
      <c r="AD774" s="175"/>
      <c r="AE774" s="173">
        <f>AO774*(1-$D$17/100)-AR774</f>
        <v>17.957124</v>
      </c>
      <c r="AF774" s="174">
        <f>AP774</f>
        <v>36</v>
      </c>
      <c r="AG774" s="174">
        <f>IF($D$57+AU774&gt;100,100,$D$57+AU774)</f>
        <v>85.143699999999995</v>
      </c>
      <c r="AH774" s="174">
        <f>AQ774*AS774</f>
        <v>153.5</v>
      </c>
      <c r="AI774" s="174">
        <f>$D$58+$D$19</f>
        <v>282.85969999999998</v>
      </c>
      <c r="AJ774" s="174">
        <f>10*IF(AV774=1,1,5/4.5)/IF(AX774=1,5,3.5)</f>
        <v>2</v>
      </c>
      <c r="AK774" s="174">
        <f>SUM(AL774:AN774)</f>
        <v>6521.6604751251143</v>
      </c>
      <c r="AL774" s="174">
        <f>(VLOOKUP(C774,$B$36:$AG$39,29,FALSE)+VLOOKUP(C774,$B$40:$AG$43,29,FALSE)*$D$54)*$D$59/100</f>
        <v>3261.0302375625574</v>
      </c>
      <c r="AM774" s="174">
        <f>(VLOOKUP(C774,$B$36:$AG$39,30,FALSE)+VLOOKUP(C774,$B$40:$AG$43,30,FALSE)*$D$54)*$D$59/100</f>
        <v>3260.6302375625573</v>
      </c>
      <c r="AN774" s="174"/>
      <c r="AO774" s="176">
        <v>18</v>
      </c>
      <c r="AP774" s="174">
        <v>36</v>
      </c>
      <c r="AQ774" s="175">
        <f>VLOOKUP(C774,$B$45:$AG$48,29,FALSE)</f>
        <v>307</v>
      </c>
      <c r="AR774" s="31">
        <f>IF(LEFT(E774,1)*1=1,$S$70,$R$70)</f>
        <v>0</v>
      </c>
      <c r="AS774" s="2">
        <f>IF(LEFT(E774,1)*1=2,$U$70,$T$70)</f>
        <v>0.5</v>
      </c>
      <c r="AT774" s="33">
        <f>IF(LEFT(E774,1)*1=3,$W$70,$V$70)</f>
        <v>0</v>
      </c>
      <c r="AU774" s="31">
        <f>IF(MID(E774,3,1)*1=1,$Y$70,$X$70)</f>
        <v>60</v>
      </c>
      <c r="AV774" s="2">
        <f>IF(MID(E774,3,1)*1=2,$AA$70,$Z$70)</f>
        <v>1</v>
      </c>
      <c r="AW774" s="33">
        <f>IF(MID(E774,3,1)*1=3,$AC$70,$AB$70)</f>
        <v>0</v>
      </c>
      <c r="AX774" s="31">
        <f>IF(MID(E774,5,1)*1=1,$AE$70,$AD$70)</f>
        <v>1</v>
      </c>
      <c r="AY774" s="33">
        <f>IF(MID(E774,5,1)*1=2,$AG$70,$AF$70)</f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customHeight="1">
      <c r="A775" s="2"/>
      <c r="B775" s="107">
        <v>617</v>
      </c>
      <c r="C775" s="31">
        <v>7</v>
      </c>
      <c r="D775" s="111" t="s">
        <v>14</v>
      </c>
      <c r="E775" s="2" t="s">
        <v>91</v>
      </c>
      <c r="F775" s="2" t="s">
        <v>149</v>
      </c>
      <c r="G775" s="2"/>
      <c r="H775" s="33" t="s">
        <v>80</v>
      </c>
      <c r="I775" s="173">
        <f>M775/AE775</f>
        <v>694.67556006413815</v>
      </c>
      <c r="J775" s="174">
        <f>AH775/AE775</f>
        <v>20.992886621481624</v>
      </c>
      <c r="K775" s="189">
        <f>RANK(I775,$I$76:$I$999)</f>
        <v>701</v>
      </c>
      <c r="L775" s="190">
        <f>RANK(I775,$I$461:$I$888)</f>
        <v>316</v>
      </c>
      <c r="M775" s="173">
        <f>SUM(N775:R775)</f>
        <v>15155.676884559874</v>
      </c>
      <c r="N775" s="174">
        <f>T775*(1+(IF((AG775+IF($D$62=1,15,0)+IF(F775="백어택",8,0))&gt;100,100,AG775+IF($D$62=1,15,0)+IF(F775="백어택",8,0))/100)*(AI775/100-1))</f>
        <v>4546.9373462506665</v>
      </c>
      <c r="O775" s="174">
        <f>U775*(1+((IF((AG775+IF($D$62=1,15,0)+IF(F775="백어택",8,0))&gt;100,100,AG775+IF($D$62=1,15,0)+IF(F775="백어택",8,0))/100)*(AI775/100-1)))</f>
        <v>4546.9373462506665</v>
      </c>
      <c r="P775" s="174">
        <f>V775*(1+(IF((AG775+IF($D$62=1,15,0)+IF(F775="백어택",8,0))&gt;100,100,AG775+IF($D$62=1,15,0)+IF(F775="백어택",8,0))/100)*(AI775/100-1))</f>
        <v>6061.8021920585406</v>
      </c>
      <c r="Q775" s="174">
        <f>W775*(1+(IF((AG775+IF($D$62=1,15,0)+IF(F775="백어택",8,0))&gt;100,100,AG775+IF($D$62=1,15,0)+IF(F775="백어택",8,0))/100)*(AI775/100-1))</f>
        <v>0</v>
      </c>
      <c r="R775" s="175"/>
      <c r="S775" s="173">
        <f>SUM(T775:X775)</f>
        <v>10973.209935832125</v>
      </c>
      <c r="T775" s="174">
        <f>AL775*IF(H775="근접",AR775,1)*AU775*AY775*IF(F775="백어택",1.2,1)</f>
        <v>3292.1326078358738</v>
      </c>
      <c r="U775" s="174">
        <f>AM775*IF(H775="근접",AR775,1)*AU775*AY775*IF(F775="백어택",1.2,1)</f>
        <v>3292.1326078358738</v>
      </c>
      <c r="V775" s="174">
        <f>AN775*IF(H775="근접",AR775,1)*AU775*AY775*IF(F775="백어택",1.2,1)</f>
        <v>4388.9447201603771</v>
      </c>
      <c r="W775" s="174">
        <f>(AL775+AM775+AN775)*IF(H775="근접",AR775,1)*AU775*IF(AX775=1,0,0.6)*IF(F775="백어택",1.2,1)</f>
        <v>0</v>
      </c>
      <c r="X775" s="175"/>
      <c r="Y775" s="173">
        <f>SUM(Z775:AD775)</f>
        <v>23592.401362039069</v>
      </c>
      <c r="Z775" s="174">
        <f>T775*AI775/100</f>
        <v>7078.0851068471293</v>
      </c>
      <c r="AA775" s="174">
        <f>U775*AI775/100</f>
        <v>7078.0851068471293</v>
      </c>
      <c r="AB775" s="174">
        <f>V775*AI775/100</f>
        <v>9436.2311483448102</v>
      </c>
      <c r="AC775" s="174">
        <f>W775*AI775/100</f>
        <v>0</v>
      </c>
      <c r="AD775" s="175"/>
      <c r="AE775" s="173">
        <f>AO775*(1-$D$20/100)*(1-$D$17/100)-AW775</f>
        <v>21.816913903176005</v>
      </c>
      <c r="AF775" s="174">
        <f>AP775</f>
        <v>36</v>
      </c>
      <c r="AG775" s="174">
        <f>IF($D$57&gt;100,100,$D$57)</f>
        <v>25.143699999999999</v>
      </c>
      <c r="AH775" s="174">
        <f>AQ775*AS775</f>
        <v>458</v>
      </c>
      <c r="AI775" s="174">
        <f>$D$58</f>
        <v>215</v>
      </c>
      <c r="AJ775" s="174">
        <f>10/3</f>
        <v>3.3333333333333335</v>
      </c>
      <c r="AK775" s="174">
        <f>SUM(AL775:AN775)</f>
        <v>9144.3416131934373</v>
      </c>
      <c r="AL775" s="174">
        <f>(IF(H775="근접",$D$61*(VLOOKUP(C775,$B$36:$AG$39,19,FALSE)+VLOOKUP(C775,$B$40:$AG$43,19,FALSE)*$D$54),$D$60*(VLOOKUP(C775,$B$36:$AG$39,19,FALSE)+VLOOKUP(C775,$B$40:$AG$43,19,FALSE)*$D$54)))*$D$59/100</f>
        <v>2743.4438398632283</v>
      </c>
      <c r="AM775" s="174">
        <f>(IF(H775="근접",$D$61*(VLOOKUP(C775,$B$36:$AG$39,20,FALSE)+VLOOKUP(C775,$B$40:$AG$43,20,FALSE)*$D$54),$D$60*(VLOOKUP(C775,$B$36:$AG$39,20,FALSE)+VLOOKUP(C775,$B$40:$AG$43,20,FALSE)*$D$54)))*$D$59/100</f>
        <v>2743.4438398632283</v>
      </c>
      <c r="AN775" s="174">
        <f>(IF(H775="근접",$D$61*(VLOOKUP(C775,$B$36:$AG$39,21,FALSE)+VLOOKUP(C775,$B$40:$AG$43,21,FALSE)*$D$54),$D$60*(VLOOKUP(C775,$B$36:$AG$39,21,FALSE)+VLOOKUP(C775,$B$40:$AG$43,21,FALSE)*$D$54)))*$D$59/100</f>
        <v>3657.4539334669812</v>
      </c>
      <c r="AO775" s="176">
        <v>36</v>
      </c>
      <c r="AP775" s="174">
        <v>36</v>
      </c>
      <c r="AQ775" s="175">
        <f>VLOOKUP(C775,$B$45:$AA$48,19,FALSE)</f>
        <v>458</v>
      </c>
      <c r="AR775" s="31">
        <f>IF(LEFT(E775,1)*1=1,$S$64,$R$64)</f>
        <v>1</v>
      </c>
      <c r="AS775" s="2">
        <f>IF(LEFT(E775,1)*1=2,$U$64,$T$64)</f>
        <v>1</v>
      </c>
      <c r="AT775" s="33">
        <f>IF(LEFT(E775,1)*1=3,$W$64,$V$64)</f>
        <v>0</v>
      </c>
      <c r="AU775" s="31">
        <f>IF(MID(E775,3,1)*1=1,$Y$64,$X$64)</f>
        <v>1</v>
      </c>
      <c r="AV775" s="2">
        <f>IF(MID(E775,3,1)*1=2,$AA$64,$Z$64)</f>
        <v>0</v>
      </c>
      <c r="AW775" s="33">
        <f>IF(MID(E775,3,1)*1=3,$AC$64,$AB$64)</f>
        <v>6</v>
      </c>
      <c r="AX775" s="31">
        <f>IF(MID(E775,5,1)*1=1,$AE$64,$AD$64)</f>
        <v>1</v>
      </c>
      <c r="AY775" s="33">
        <f>IF(MID(E775,5,1)*1=2,$AG$64,$AF$64)</f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customHeight="1">
      <c r="A776" s="2"/>
      <c r="B776" s="107">
        <v>620</v>
      </c>
      <c r="C776" s="31">
        <v>7</v>
      </c>
      <c r="D776" s="111" t="s">
        <v>14</v>
      </c>
      <c r="E776" s="2" t="s">
        <v>155</v>
      </c>
      <c r="F776" s="2" t="s">
        <v>149</v>
      </c>
      <c r="G776" s="2"/>
      <c r="H776" s="33" t="s">
        <v>80</v>
      </c>
      <c r="I776" s="173">
        <f>M776/AE776</f>
        <v>694.67556006413815</v>
      </c>
      <c r="J776" s="174">
        <f>AH776/AE776</f>
        <v>20.992886621481624</v>
      </c>
      <c r="K776" s="189">
        <f>RANK(I776,$I$76:$I$999)</f>
        <v>701</v>
      </c>
      <c r="L776" s="190">
        <f>RANK(I776,$I$461:$I$888)</f>
        <v>316</v>
      </c>
      <c r="M776" s="173">
        <f>SUM(N776:R776)</f>
        <v>15155.676884559874</v>
      </c>
      <c r="N776" s="174">
        <f>T776*(1+(IF((AG776+IF($D$62=1,15,0)+IF(F776="백어택",8,0))&gt;100,100,AG776+IF($D$62=1,15,0)+IF(F776="백어택",8,0))/100)*(AI776/100-1))</f>
        <v>4546.9373462506665</v>
      </c>
      <c r="O776" s="174">
        <f>U776*(1+((IF((AG776+IF($D$62=1,15,0)+IF(F776="백어택",8,0))&gt;100,100,AG776+IF($D$62=1,15,0)+IF(F776="백어택",8,0))/100)*(AI776/100-1)))</f>
        <v>4546.9373462506665</v>
      </c>
      <c r="P776" s="174">
        <f>V776*(1+(IF((AG776+IF($D$62=1,15,0)+IF(F776="백어택",8,0))&gt;100,100,AG776+IF($D$62=1,15,0)+IF(F776="백어택",8,0))/100)*(AI776/100-1))</f>
        <v>6061.8021920585406</v>
      </c>
      <c r="Q776" s="174">
        <f>W776*(1+(IF((AG776+IF($D$62=1,15,0)+IF(F776="백어택",8,0))&gt;100,100,AG776+IF($D$62=1,15,0)+IF(F776="백어택",8,0))/100)*(AI776/100-1))</f>
        <v>0</v>
      </c>
      <c r="R776" s="175"/>
      <c r="S776" s="173">
        <f>SUM(T776:X776)</f>
        <v>10973.209935832125</v>
      </c>
      <c r="T776" s="174">
        <f>AL776*IF(H776="근접",AR776,1)*AU776*AY776*IF(F776="백어택",1.2,1)</f>
        <v>3292.1326078358738</v>
      </c>
      <c r="U776" s="174">
        <f>AM776*IF(H776="근접",AR776,1)*AU776*AY776*IF(F776="백어택",1.2,1)</f>
        <v>3292.1326078358738</v>
      </c>
      <c r="V776" s="174">
        <f>AN776*IF(H776="근접",AR776,1)*AU776*AY776*IF(F776="백어택",1.2,1)</f>
        <v>4388.9447201603771</v>
      </c>
      <c r="W776" s="174">
        <f>(AL776+AM776+AN776)*IF(H776="근접",AR776,1)*AU776*IF(AX776=1,0,0.6)*IF(F776="백어택",1.2,1)</f>
        <v>0</v>
      </c>
      <c r="X776" s="175"/>
      <c r="Y776" s="173">
        <f>SUM(Z776:AD776)</f>
        <v>23592.401362039069</v>
      </c>
      <c r="Z776" s="174">
        <f>T776*AI776/100</f>
        <v>7078.0851068471293</v>
      </c>
      <c r="AA776" s="174">
        <f>U776*AI776/100</f>
        <v>7078.0851068471293</v>
      </c>
      <c r="AB776" s="174">
        <f>V776*AI776/100</f>
        <v>9436.2311483448102</v>
      </c>
      <c r="AC776" s="174">
        <f>W776*AI776/100</f>
        <v>0</v>
      </c>
      <c r="AD776" s="175"/>
      <c r="AE776" s="173">
        <f>AO776*(1-$D$20/100)*(1-$D$17/100)-AW776</f>
        <v>21.816913903176005</v>
      </c>
      <c r="AF776" s="174">
        <f>AP776</f>
        <v>36</v>
      </c>
      <c r="AG776" s="174">
        <f>IF($D$57&gt;100,100,$D$57)</f>
        <v>25.143699999999999</v>
      </c>
      <c r="AH776" s="174">
        <f>AQ776*AS776</f>
        <v>458</v>
      </c>
      <c r="AI776" s="174">
        <f>$D$58</f>
        <v>215</v>
      </c>
      <c r="AJ776" s="174">
        <f>10/3</f>
        <v>3.3333333333333335</v>
      </c>
      <c r="AK776" s="174">
        <f>SUM(AL776:AN776)</f>
        <v>9144.3416131934373</v>
      </c>
      <c r="AL776" s="174">
        <f>(IF(H776="근접",$D$61*(VLOOKUP(C776,$B$36:$AG$39,19,FALSE)+VLOOKUP(C776,$B$40:$AG$43,19,FALSE)*$D$54),$D$60*(VLOOKUP(C776,$B$36:$AG$39,19,FALSE)+VLOOKUP(C776,$B$40:$AG$43,19,FALSE)*$D$54)))*$D$59/100</f>
        <v>2743.4438398632283</v>
      </c>
      <c r="AM776" s="174">
        <f>(IF(H776="근접",$D$61*(VLOOKUP(C776,$B$36:$AG$39,20,FALSE)+VLOOKUP(C776,$B$40:$AG$43,20,FALSE)*$D$54),$D$60*(VLOOKUP(C776,$B$36:$AG$39,20,FALSE)+VLOOKUP(C776,$B$40:$AG$43,20,FALSE)*$D$54)))*$D$59/100</f>
        <v>2743.4438398632283</v>
      </c>
      <c r="AN776" s="174">
        <f>(IF(H776="근접",$D$61*(VLOOKUP(C776,$B$36:$AG$39,21,FALSE)+VLOOKUP(C776,$B$40:$AG$43,21,FALSE)*$D$54),$D$60*(VLOOKUP(C776,$B$36:$AG$39,21,FALSE)+VLOOKUP(C776,$B$40:$AG$43,21,FALSE)*$D$54)))*$D$59/100</f>
        <v>3657.4539334669812</v>
      </c>
      <c r="AO776" s="176">
        <v>36</v>
      </c>
      <c r="AP776" s="174">
        <v>36</v>
      </c>
      <c r="AQ776" s="175">
        <f>VLOOKUP(C776,$B$45:$AA$48,19,FALSE)</f>
        <v>458</v>
      </c>
      <c r="AR776" s="31">
        <f>IF(LEFT(E776,1)*1=1,$S$64,$R$64)</f>
        <v>1.2</v>
      </c>
      <c r="AS776" s="2">
        <f>IF(LEFT(E776,1)*1=2,$U$64,$T$64)</f>
        <v>1</v>
      </c>
      <c r="AT776" s="33">
        <f>IF(LEFT(E776,1)*1=3,$W$64,$V$64)</f>
        <v>0</v>
      </c>
      <c r="AU776" s="31">
        <f>IF(MID(E776,3,1)*1=1,$Y$64,$X$64)</f>
        <v>1</v>
      </c>
      <c r="AV776" s="2">
        <f>IF(MID(E776,3,1)*1=2,$AA$64,$Z$64)</f>
        <v>0</v>
      </c>
      <c r="AW776" s="33">
        <f>IF(MID(E776,3,1)*1=3,$AC$64,$AB$64)</f>
        <v>6</v>
      </c>
      <c r="AX776" s="31">
        <f>IF(MID(E776,5,1)*1=1,$AE$64,$AD$64)</f>
        <v>1</v>
      </c>
      <c r="AY776" s="33">
        <f>IF(MID(E776,5,1)*1=2,$AG$64,$AF$64)</f>
        <v>1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customHeight="1">
      <c r="A777" s="2"/>
      <c r="B777" s="107">
        <v>623</v>
      </c>
      <c r="C777" s="31">
        <v>7</v>
      </c>
      <c r="D777" s="111" t="s">
        <v>14</v>
      </c>
      <c r="E777" s="2" t="s">
        <v>103</v>
      </c>
      <c r="F777" s="2" t="s">
        <v>149</v>
      </c>
      <c r="G777" s="2"/>
      <c r="H777" s="33" t="s">
        <v>80</v>
      </c>
      <c r="I777" s="173">
        <f>M777/AE777</f>
        <v>694.67556006413815</v>
      </c>
      <c r="J777" s="174">
        <f>AH777/AE777</f>
        <v>10.496443310740812</v>
      </c>
      <c r="K777" s="189">
        <f>RANK(I777,$I$76:$I$999)</f>
        <v>701</v>
      </c>
      <c r="L777" s="190">
        <f>RANK(I777,$I$461:$I$888)</f>
        <v>316</v>
      </c>
      <c r="M777" s="173">
        <f>SUM(N777:R777)</f>
        <v>15155.676884559874</v>
      </c>
      <c r="N777" s="174">
        <f>T777*(1+(IF((AG777+IF($D$62=1,15,0)+IF(F777="백어택",8,0))&gt;100,100,AG777+IF($D$62=1,15,0)+IF(F777="백어택",8,0))/100)*(AI777/100-1))</f>
        <v>4546.9373462506665</v>
      </c>
      <c r="O777" s="174">
        <f>U777*(1+((IF((AG777+IF($D$62=1,15,0)+IF(F777="백어택",8,0))&gt;100,100,AG777+IF($D$62=1,15,0)+IF(F777="백어택",8,0))/100)*(AI777/100-1)))</f>
        <v>4546.9373462506665</v>
      </c>
      <c r="P777" s="174">
        <f>V777*(1+(IF((AG777+IF($D$62=1,15,0)+IF(F777="백어택",8,0))&gt;100,100,AG777+IF($D$62=1,15,0)+IF(F777="백어택",8,0))/100)*(AI777/100-1))</f>
        <v>6061.8021920585406</v>
      </c>
      <c r="Q777" s="174">
        <f>W777*(1+(IF((AG777+IF($D$62=1,15,0)+IF(F777="백어택",8,0))&gt;100,100,AG777+IF($D$62=1,15,0)+IF(F777="백어택",8,0))/100)*(AI777/100-1))</f>
        <v>0</v>
      </c>
      <c r="R777" s="175"/>
      <c r="S777" s="173">
        <f>SUM(T777:X777)</f>
        <v>10973.209935832125</v>
      </c>
      <c r="T777" s="174">
        <f>AL777*IF(H777="근접",AR777,1)*AU777*AY777*IF(F777="백어택",1.2,1)</f>
        <v>3292.1326078358738</v>
      </c>
      <c r="U777" s="174">
        <f>AM777*IF(H777="근접",AR777,1)*AU777*AY777*IF(F777="백어택",1.2,1)</f>
        <v>3292.1326078358738</v>
      </c>
      <c r="V777" s="174">
        <f>AN777*IF(H777="근접",AR777,1)*AU777*AY777*IF(F777="백어택",1.2,1)</f>
        <v>4388.9447201603771</v>
      </c>
      <c r="W777" s="174">
        <f>(AL777+AM777+AN777)*IF(H777="근접",AR777,1)*AU777*IF(AX777=1,0,0.6)*IF(F777="백어택",1.2,1)</f>
        <v>0</v>
      </c>
      <c r="X777" s="175"/>
      <c r="Y777" s="173">
        <f>SUM(Z777:AD777)</f>
        <v>23592.401362039069</v>
      </c>
      <c r="Z777" s="174">
        <f>T777*AI777/100</f>
        <v>7078.0851068471293</v>
      </c>
      <c r="AA777" s="174">
        <f>U777*AI777/100</f>
        <v>7078.0851068471293</v>
      </c>
      <c r="AB777" s="174">
        <f>V777*AI777/100</f>
        <v>9436.2311483448102</v>
      </c>
      <c r="AC777" s="174">
        <f>W777*AI777/100</f>
        <v>0</v>
      </c>
      <c r="AD777" s="175"/>
      <c r="AE777" s="173">
        <f>AO777*(1-$D$20/100)*(1-$D$17/100)-AW777</f>
        <v>21.816913903176005</v>
      </c>
      <c r="AF777" s="174">
        <f>AP777</f>
        <v>36</v>
      </c>
      <c r="AG777" s="174">
        <f>IF($D$57&gt;100,100,$D$57)</f>
        <v>25.143699999999999</v>
      </c>
      <c r="AH777" s="174">
        <f>AQ777*AS777</f>
        <v>229</v>
      </c>
      <c r="AI777" s="174">
        <f>$D$58</f>
        <v>215</v>
      </c>
      <c r="AJ777" s="174">
        <f>10/3</f>
        <v>3.3333333333333335</v>
      </c>
      <c r="AK777" s="174">
        <f>SUM(AL777:AN777)</f>
        <v>9144.3416131934373</v>
      </c>
      <c r="AL777" s="174">
        <f>(IF(H777="근접",$D$61*(VLOOKUP(C777,$B$36:$AG$39,19,FALSE)+VLOOKUP(C777,$B$40:$AG$43,19,FALSE)*$D$54),$D$60*(VLOOKUP(C777,$B$36:$AG$39,19,FALSE)+VLOOKUP(C777,$B$40:$AG$43,19,FALSE)*$D$54)))*$D$59/100</f>
        <v>2743.4438398632283</v>
      </c>
      <c r="AM777" s="174">
        <f>(IF(H777="근접",$D$61*(VLOOKUP(C777,$B$36:$AG$39,20,FALSE)+VLOOKUP(C777,$B$40:$AG$43,20,FALSE)*$D$54),$D$60*(VLOOKUP(C777,$B$36:$AG$39,20,FALSE)+VLOOKUP(C777,$B$40:$AG$43,20,FALSE)*$D$54)))*$D$59/100</f>
        <v>2743.4438398632283</v>
      </c>
      <c r="AN777" s="174">
        <f>(IF(H777="근접",$D$61*(VLOOKUP(C777,$B$36:$AG$39,21,FALSE)+VLOOKUP(C777,$B$40:$AG$43,21,FALSE)*$D$54),$D$60*(VLOOKUP(C777,$B$36:$AG$39,21,FALSE)+VLOOKUP(C777,$B$40:$AG$43,21,FALSE)*$D$54)))*$D$59/100</f>
        <v>3657.4539334669812</v>
      </c>
      <c r="AO777" s="176">
        <v>36</v>
      </c>
      <c r="AP777" s="174">
        <v>36</v>
      </c>
      <c r="AQ777" s="175">
        <f>VLOOKUP(C777,$B$45:$AA$48,19,FALSE)</f>
        <v>458</v>
      </c>
      <c r="AR777" s="31">
        <f>IF(LEFT(E777,1)*1=1,$S$64,$R$64)</f>
        <v>1</v>
      </c>
      <c r="AS777" s="2">
        <f>IF(LEFT(E777,1)*1=2,$U$64,$T$64)</f>
        <v>0.5</v>
      </c>
      <c r="AT777" s="33">
        <f>IF(LEFT(E777,1)*1=3,$W$64,$V$64)</f>
        <v>0</v>
      </c>
      <c r="AU777" s="31">
        <f>IF(MID(E777,3,1)*1=1,$Y$64,$X$64)</f>
        <v>1</v>
      </c>
      <c r="AV777" s="2">
        <f>IF(MID(E777,3,1)*1=2,$AA$64,$Z$64)</f>
        <v>0</v>
      </c>
      <c r="AW777" s="33">
        <f>IF(MID(E777,3,1)*1=3,$AC$64,$AB$64)</f>
        <v>6</v>
      </c>
      <c r="AX777" s="31">
        <f>IF(MID(E777,5,1)*1=1,$AE$64,$AD$64)</f>
        <v>1</v>
      </c>
      <c r="AY777" s="33">
        <f>IF(MID(E777,5,1)*1=2,$AG$64,$AF$64)</f>
        <v>1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customHeight="1">
      <c r="A778" s="2"/>
      <c r="B778" s="107">
        <v>215</v>
      </c>
      <c r="C778" s="31">
        <v>7</v>
      </c>
      <c r="D778" s="106" t="s">
        <v>10</v>
      </c>
      <c r="E778" s="2" t="s">
        <v>67</v>
      </c>
      <c r="F778" s="2"/>
      <c r="G778" s="2"/>
      <c r="H778" s="33"/>
      <c r="I778" s="173">
        <f>M778/AE778</f>
        <v>694.35857945290843</v>
      </c>
      <c r="J778" s="174">
        <f>AH778/AE778</f>
        <v>17.980329144021059</v>
      </c>
      <c r="K778" s="189">
        <f>RANK(I778,$I$76:$I$999)</f>
        <v>704</v>
      </c>
      <c r="L778" s="190" t="e">
        <f>RANK(I778,$I$76:$I$460)</f>
        <v>#N/A</v>
      </c>
      <c r="M778" s="173">
        <f>SUM(N778:R778)</f>
        <v>11083.273877066425</v>
      </c>
      <c r="N778" s="174">
        <f>T778*(1+(IF(($AG778+IF($D$62=1,15,0)+IF($F778="백어택",8,0))&gt;100,100,($AG778+IF($D$62=1,15,0)+IF($F778="백어택",8,0)))/100)*((($AI778+AY778)/100-1)))</f>
        <v>2770.8184692666064</v>
      </c>
      <c r="O778" s="174">
        <f>U778*(1+(IF(($AG778+IF($D$62=1,IF(AS778=15,0,15),0)+$AS778+IF($F778="백어택",8,0))&gt;100,100,($AG778+IF($D$62=1,IF(AS778=15,0,15),0)+$AS778+IF($F778="백어택",8,0)))/100)*((($AI778+$AY778)/100-1)))</f>
        <v>2770.8184692666064</v>
      </c>
      <c r="P778" s="174">
        <f>V778*(1+(IF(($AG778+IF($D$62=1,IF(AT778=15,0,15),0)+$AS778+IF($F778="백어택",8,0))&gt;100,100,($AG778+IF($D$62=1,IF(AT778=15,0,15),0)+$AS778+IF($F778="백어택",8,0)))/100)*((($AI778+$AY778)/100-1)))</f>
        <v>2770.8184692666064</v>
      </c>
      <c r="Q778" s="174">
        <f>W778*(1+(IF(($AG778+IF($D$62=1,IF(AU778=15,0,15),0)+$AS778+IF($F778="백어택",8,0))&gt;100,100,($AG778+IF($D$62=1,IF(AU778=15,0,15),0)+$AS778+IF($F778="백어택",8,0)))/100)*((($AI778+$AY778)/100-1)))</f>
        <v>2770.8184692666064</v>
      </c>
      <c r="R778" s="175">
        <f>X778*(1+(IF($D$57+AS778&gt;100,100,$D$57+AS778)/100)*(AI778/100-1))</f>
        <v>0</v>
      </c>
      <c r="S778" s="173">
        <f>SUM(T778:X778)</f>
        <v>7592.4434369674418</v>
      </c>
      <c r="T778" s="174">
        <f>AL778*AX778*IF(F778="백어택",1.2,1)/4</f>
        <v>1898.1108592418605</v>
      </c>
      <c r="U778" s="174">
        <f>T778</f>
        <v>1898.1108592418605</v>
      </c>
      <c r="V778" s="174">
        <f>U778</f>
        <v>1898.1108592418605</v>
      </c>
      <c r="W778" s="174">
        <f>V778</f>
        <v>1898.1108592418605</v>
      </c>
      <c r="X778" s="175">
        <f>AL778*IF(AU778=1,0,IF(AX778=1,AU778,0.324))</f>
        <v>0</v>
      </c>
      <c r="Y778" s="173">
        <f>SUM(Z778:AD778)</f>
        <v>21475.962728475792</v>
      </c>
      <c r="Z778" s="174">
        <f>T778*AI778/100</f>
        <v>5368.9906821189479</v>
      </c>
      <c r="AA778" s="174">
        <f>Z778</f>
        <v>5368.9906821189479</v>
      </c>
      <c r="AB778" s="174">
        <f>AA778</f>
        <v>5368.9906821189479</v>
      </c>
      <c r="AC778" s="174">
        <f>AB778</f>
        <v>5368.9906821189479</v>
      </c>
      <c r="AD778" s="175"/>
      <c r="AE778" s="173">
        <f>AO778*(1-$D$17/100)</f>
        <v>15.961888</v>
      </c>
      <c r="AF778" s="174">
        <f>AP778</f>
        <v>36</v>
      </c>
      <c r="AG778" s="174">
        <f>IF($D$57+AV778&gt;100,100,$D$57+AV778)</f>
        <v>25.143699999999999</v>
      </c>
      <c r="AH778" s="174">
        <f>AQ778</f>
        <v>287</v>
      </c>
      <c r="AI778" s="174">
        <f>$D$58+$D$19</f>
        <v>282.85969999999998</v>
      </c>
      <c r="AJ778" s="174">
        <f>10*AR778/(7-IF(AX778=1,0,3))</f>
        <v>1.4285714285714286</v>
      </c>
      <c r="AK778" s="174">
        <f>SUM(AL778:AN778)</f>
        <v>7592.4434369674418</v>
      </c>
      <c r="AL778" s="174">
        <f>(VLOOKUP(C778,$B$36:$AG$39,13,FALSE)+VLOOKUP(C778,$B$40:$AG$43,13,FALSE)*$D$54)*$D$59/100</f>
        <v>7592.4434369674418</v>
      </c>
      <c r="AM778" s="174"/>
      <c r="AN778" s="174"/>
      <c r="AO778" s="176">
        <v>16</v>
      </c>
      <c r="AP778" s="174">
        <v>36</v>
      </c>
      <c r="AQ778" s="175">
        <f>VLOOKUP(C778,$B$45:$AA$48,13,FALSE)</f>
        <v>287</v>
      </c>
      <c r="AR778" s="31">
        <f>IF(LEFT(E778,1)*1=1,$S$60,$R$60)</f>
        <v>1</v>
      </c>
      <c r="AS778" s="2">
        <f>IF(LEFT(E778,1)*1=2,$U$60,$T$60)</f>
        <v>0</v>
      </c>
      <c r="AT778" s="33">
        <f>IF(LEFT(E778,1)*1=3,$W$60,$V$60)</f>
        <v>0</v>
      </c>
      <c r="AU778" s="31">
        <f>IF(MID(E778,3,1)*1=1,$Y$60,$X$60)</f>
        <v>1</v>
      </c>
      <c r="AV778" s="2">
        <f>IF(MID(E778,3,1)*1=2,$AA$60,$Z$60)</f>
        <v>0</v>
      </c>
      <c r="AW778" s="33">
        <f>IF(MID(E778,3,1)*1=3,$AC$60,$AB$60)</f>
        <v>0</v>
      </c>
      <c r="AX778" s="31">
        <f>IF(MID(E778,5,1)*1=1,$AE$60,$AD$60)</f>
        <v>1</v>
      </c>
      <c r="AY778" s="33">
        <f>IF(MID(E778,5,1)*1=2,$AG$60,$AF$60)</f>
        <v>0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customHeight="1">
      <c r="A779" s="2"/>
      <c r="B779" s="107">
        <v>218</v>
      </c>
      <c r="C779" s="31">
        <v>7</v>
      </c>
      <c r="D779" s="106" t="s">
        <v>10</v>
      </c>
      <c r="E779" s="2" t="s">
        <v>148</v>
      </c>
      <c r="F779" s="2"/>
      <c r="G779" s="2"/>
      <c r="H779" s="33"/>
      <c r="I779" s="173">
        <f>M779/AE779</f>
        <v>694.35857945290843</v>
      </c>
      <c r="J779" s="174">
        <f>AH779/AE779</f>
        <v>17.980329144021059</v>
      </c>
      <c r="K779" s="189">
        <f>RANK(I779,$I$76:$I$999)</f>
        <v>704</v>
      </c>
      <c r="L779" s="190" t="e">
        <f>RANK(I779,$I$76:$I$460)</f>
        <v>#N/A</v>
      </c>
      <c r="M779" s="173">
        <f>SUM(N779:R779)</f>
        <v>11083.273877066425</v>
      </c>
      <c r="N779" s="174">
        <f>T779*(1+(IF(($AG779+IF($D$62=1,15,0)+IF($F779="백어택",8,0))&gt;100,100,($AG779+IF($D$62=1,15,0)+IF($F779="백어택",8,0)))/100)*((($AI779+AY779)/100-1)))</f>
        <v>2770.8184692666064</v>
      </c>
      <c r="O779" s="174">
        <f>U779*(1+(IF(($AG779+IF($D$62=1,IF(AS779=15,0,15),0)+$AS779+IF($F779="백어택",8,0))&gt;100,100,($AG779+IF($D$62=1,IF(AS779=15,0,15),0)+$AS779+IF($F779="백어택",8,0)))/100)*((($AI779+$AY779)/100-1)))</f>
        <v>2770.8184692666064</v>
      </c>
      <c r="P779" s="174">
        <f>V779*(1+(IF(($AG779+IF($D$62=1,IF(AT779=15,0,15),0)+$AS779+IF($F779="백어택",8,0))&gt;100,100,($AG779+IF($D$62=1,IF(AT779=15,0,15),0)+$AS779+IF($F779="백어택",8,0)))/100)*((($AI779+$AY779)/100-1)))</f>
        <v>2770.8184692666064</v>
      </c>
      <c r="Q779" s="174">
        <f>W779*(1+(IF(($AG779+IF($D$62=1,IF(AU779=15,0,15),0)+$AS779+IF($F779="백어택",8,0))&gt;100,100,($AG779+IF($D$62=1,IF(AU779=15,0,15),0)+$AS779+IF($F779="백어택",8,0)))/100)*((($AI779+$AY779)/100-1)))</f>
        <v>2770.8184692666064</v>
      </c>
      <c r="R779" s="175">
        <f>X779*(1+(IF($D$57+AS779&gt;100,100,$D$57+AS779)/100)*(AI779/100-1))</f>
        <v>0</v>
      </c>
      <c r="S779" s="173">
        <f>SUM(T779:X779)</f>
        <v>7592.4434369674418</v>
      </c>
      <c r="T779" s="174">
        <f>AL779*AX779*IF(F779="백어택",1.2,1)/4</f>
        <v>1898.1108592418605</v>
      </c>
      <c r="U779" s="174">
        <f>T779</f>
        <v>1898.1108592418605</v>
      </c>
      <c r="V779" s="174">
        <f>U779</f>
        <v>1898.1108592418605</v>
      </c>
      <c r="W779" s="174">
        <f>V779</f>
        <v>1898.1108592418605</v>
      </c>
      <c r="X779" s="175">
        <f>AL779*IF(AU779=1,0,IF(AX779=1,AU779,0.324))</f>
        <v>0</v>
      </c>
      <c r="Y779" s="173">
        <f>SUM(Z779:AD779)</f>
        <v>21475.962728475792</v>
      </c>
      <c r="Z779" s="174">
        <f>T779*AI779/100</f>
        <v>5368.9906821189479</v>
      </c>
      <c r="AA779" s="174">
        <f>Z779</f>
        <v>5368.9906821189479</v>
      </c>
      <c r="AB779" s="174">
        <f>AA779</f>
        <v>5368.9906821189479</v>
      </c>
      <c r="AC779" s="174">
        <f>AB779</f>
        <v>5368.9906821189479</v>
      </c>
      <c r="AD779" s="175"/>
      <c r="AE779" s="173">
        <f>AO779*(1-$D$17/100)</f>
        <v>15.961888</v>
      </c>
      <c r="AF779" s="174">
        <f>AP779</f>
        <v>36</v>
      </c>
      <c r="AG779" s="174">
        <f>IF($D$57+AV779&gt;100,100,$D$57+AV779)</f>
        <v>25.143699999999999</v>
      </c>
      <c r="AH779" s="174">
        <f>AQ779</f>
        <v>287</v>
      </c>
      <c r="AI779" s="174">
        <f>$D$58+$D$19</f>
        <v>282.85969999999998</v>
      </c>
      <c r="AJ779" s="174">
        <f>10*AR779/(7-IF(AX779=1,0,3))</f>
        <v>1.2142857142857142</v>
      </c>
      <c r="AK779" s="174">
        <f>SUM(AL779:AN779)</f>
        <v>7592.4434369674418</v>
      </c>
      <c r="AL779" s="174">
        <f>(VLOOKUP(C779,$B$36:$AG$39,13,FALSE)+VLOOKUP(C779,$B$40:$AG$43,13,FALSE)*$D$54)*$D$59/100</f>
        <v>7592.4434369674418</v>
      </c>
      <c r="AM779" s="174"/>
      <c r="AN779" s="174"/>
      <c r="AO779" s="176">
        <v>16</v>
      </c>
      <c r="AP779" s="174">
        <v>36</v>
      </c>
      <c r="AQ779" s="175">
        <f>VLOOKUP(C779,$B$45:$AA$48,13,FALSE)</f>
        <v>287</v>
      </c>
      <c r="AR779" s="31">
        <f>IF(LEFT(E779,1)*1=1,$S$60,$R$60)</f>
        <v>0.85</v>
      </c>
      <c r="AS779" s="2">
        <f>IF(LEFT(E779,1)*1=2,$U$60,$T$60)</f>
        <v>0</v>
      </c>
      <c r="AT779" s="33">
        <f>IF(LEFT(E779,1)*1=3,$W$60,$V$60)</f>
        <v>0</v>
      </c>
      <c r="AU779" s="31">
        <f>IF(MID(E779,3,1)*1=1,$Y$60,$X$60)</f>
        <v>1</v>
      </c>
      <c r="AV779" s="2">
        <f>IF(MID(E779,3,1)*1=2,$AA$60,$Z$60)</f>
        <v>0</v>
      </c>
      <c r="AW779" s="33">
        <f>IF(MID(E779,3,1)*1=3,$AC$60,$AB$60)</f>
        <v>0</v>
      </c>
      <c r="AX779" s="31">
        <f>IF(MID(E779,5,1)*1=1,$AE$60,$AD$60)</f>
        <v>1</v>
      </c>
      <c r="AY779" s="33">
        <f>IF(MID(E779,5,1)*1=2,$AG$60,$AF$60)</f>
        <v>0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customHeight="1">
      <c r="A780" s="2"/>
      <c r="B780" s="107">
        <v>302</v>
      </c>
      <c r="C780" s="31">
        <v>10</v>
      </c>
      <c r="D780" s="106" t="s">
        <v>17</v>
      </c>
      <c r="E780" s="2" t="s">
        <v>92</v>
      </c>
      <c r="F780" s="2"/>
      <c r="G780" s="2"/>
      <c r="H780" s="33">
        <f>IF(AY780=1,3,2)</f>
        <v>3</v>
      </c>
      <c r="I780" s="173">
        <f>M780/AE780</f>
        <v>693.67376091376354</v>
      </c>
      <c r="J780" s="174">
        <f>AH780/AE780</f>
        <v>34.707673678702669</v>
      </c>
      <c r="K780" s="189">
        <f>RANK(I780,$I$76:$I$999)</f>
        <v>706</v>
      </c>
      <c r="L780" s="190" t="e">
        <f>RANK(I780,$I$76:$I$460)</f>
        <v>#N/A</v>
      </c>
      <c r="M780" s="173">
        <f>SUM(N780:R780)</f>
        <v>5536.1714401221361</v>
      </c>
      <c r="N780" s="174">
        <f>T780*(1+(IF((AG780+IF($D$62=1,15,0)+IF(F780="백어택",8,0))&gt;100,100,(AG780+IF($D$62=1,15,0)+IF(F780="백어택",8,0)))/100)*((AI780/100-1)))</f>
        <v>1845.390480040712</v>
      </c>
      <c r="O780" s="174">
        <f>U780*(1+(IF((AG780+IF($D$62=1,15,0)+IF(F780="백어택",8,0))&gt;100,100,(AG780+IF($D$62=1,15,0)+IF(F780="백어택",8,0)))/100)*((AI780/100-1)))</f>
        <v>1845.390480040712</v>
      </c>
      <c r="P780" s="174">
        <f>V780*(1+(IF((AG780+IF($D$62=1,15,0)+IF(F780="백어택",8,0))&gt;100,100,(AG780+IF($D$62=1,15,0)+IF(F780="백어택",8,0)))/100)*((AI780/100-1)))</f>
        <v>1845.390480040712</v>
      </c>
      <c r="Q780" s="174"/>
      <c r="R780" s="175"/>
      <c r="S780" s="173">
        <f>SUM(T780:X780)</f>
        <v>3792.477654410126</v>
      </c>
      <c r="T780" s="174">
        <f>AL780*AV780</f>
        <v>1264.1592181367087</v>
      </c>
      <c r="U780" s="174">
        <f>AL780*AW780</f>
        <v>1264.1592181367087</v>
      </c>
      <c r="V780" s="174">
        <f>IF(H780=3,AL780,0)*(1+AW780-1+AW780-1)</f>
        <v>1264.1592181367087</v>
      </c>
      <c r="W780" s="174"/>
      <c r="X780" s="175"/>
      <c r="Y780" s="173">
        <f>SUM(Z780:AD780)</f>
        <v>10727.390915831518</v>
      </c>
      <c r="Z780" s="174">
        <f>T780*AI780/100</f>
        <v>3575.7969719438393</v>
      </c>
      <c r="AA780" s="174">
        <f>U780*AI780/100</f>
        <v>3575.7969719438393</v>
      </c>
      <c r="AB780" s="174">
        <f>V780*AI780/100</f>
        <v>3575.7969719438393</v>
      </c>
      <c r="AC780" s="174"/>
      <c r="AD780" s="175"/>
      <c r="AE780" s="173">
        <f>AO780*(1-$D$17/100)</f>
        <v>7.980944</v>
      </c>
      <c r="AF780" s="174">
        <f>AP780</f>
        <v>36</v>
      </c>
      <c r="AG780" s="174">
        <f>IF($D$57+AX780&gt;100,100,$D$57+AX780)</f>
        <v>25.143699999999999</v>
      </c>
      <c r="AH780" s="174">
        <f>AQ780</f>
        <v>277</v>
      </c>
      <c r="AI780" s="174">
        <f>$D$58+$D$19</f>
        <v>282.85969999999998</v>
      </c>
      <c r="AJ780" s="174">
        <f>10*AR780/IF(AT780=0,IF(AY780=0,8,5),5)</f>
        <v>2</v>
      </c>
      <c r="AK780" s="174">
        <f>H780*SUM(AL780:AN780)</f>
        <v>3792.477654410126</v>
      </c>
      <c r="AL780" s="174">
        <f>((VLOOKUP(C780,$B$36:$AG$39,24,FALSE)+VLOOKUP(C780,$B$40:$AG$43,24,FALSE)*$D$54))*$D$59/100</f>
        <v>1264.1592181367087</v>
      </c>
      <c r="AM780" s="174"/>
      <c r="AN780" s="174"/>
      <c r="AO780" s="176">
        <v>8</v>
      </c>
      <c r="AP780" s="174">
        <v>36</v>
      </c>
      <c r="AQ780" s="175">
        <f>VLOOKUP(C780,$B$45:$AA$48,24,FALSE)</f>
        <v>277</v>
      </c>
      <c r="AR780" s="31">
        <f>IF(LEFT(E780,1)*1=1,$S$67,$R$67)</f>
        <v>1</v>
      </c>
      <c r="AS780" s="2">
        <f>IF(LEFT(E780,1)*1=2,$U$67,$T$67)</f>
        <v>0</v>
      </c>
      <c r="AT780" s="33">
        <f>IF(LEFT(E780,1)*1=3,$W$67,$V$67)</f>
        <v>0</v>
      </c>
      <c r="AU780" s="31">
        <f>IF(MID(E780,3,1)*1=1,$Y$67,$X$67)</f>
        <v>0</v>
      </c>
      <c r="AV780" s="2">
        <f>IF(MID(E780,3,1)*1=2,$AA$67,$Z$67)</f>
        <v>1</v>
      </c>
      <c r="AW780" s="33">
        <f>IF(MID(E780,3,1)*1=3,$AC$67,$AB$67)</f>
        <v>1</v>
      </c>
      <c r="AX780" s="31">
        <f>IF(MID(E780,5,1)*1=1,$AE$67,$AD$67)</f>
        <v>0</v>
      </c>
      <c r="AY780" s="33">
        <f>IF(MID(E780,5,1)*1=2,$AG$67,$AF$67)</f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customHeight="1">
      <c r="A781" s="2"/>
      <c r="B781" s="107">
        <v>305</v>
      </c>
      <c r="C781" s="31">
        <v>10</v>
      </c>
      <c r="D781" s="106" t="s">
        <v>17</v>
      </c>
      <c r="E781" s="2" t="s">
        <v>151</v>
      </c>
      <c r="F781" s="2"/>
      <c r="G781" s="2"/>
      <c r="H781" s="33">
        <f>IF(AY781=1,3,2)</f>
        <v>3</v>
      </c>
      <c r="I781" s="173">
        <f>M781/AE781</f>
        <v>693.67376091376354</v>
      </c>
      <c r="J781" s="174">
        <f>AH781/AE781</f>
        <v>34.707673678702669</v>
      </c>
      <c r="K781" s="189">
        <f>RANK(I781,$I$76:$I$999)</f>
        <v>706</v>
      </c>
      <c r="L781" s="190" t="e">
        <f>RANK(I781,$I$76:$I$460)</f>
        <v>#N/A</v>
      </c>
      <c r="M781" s="173">
        <f>SUM(N781:R781)</f>
        <v>5536.1714401221361</v>
      </c>
      <c r="N781" s="174">
        <f>T781*(1+(IF((AG781+IF($D$62=1,15,0)+IF(F781="백어택",8,0))&gt;100,100,(AG781+IF($D$62=1,15,0)+IF(F781="백어택",8,0)))/100)*((AI781/100-1)))</f>
        <v>1845.390480040712</v>
      </c>
      <c r="O781" s="174">
        <f>U781*(1+(IF((AG781+IF($D$62=1,15,0)+IF(F781="백어택",8,0))&gt;100,100,(AG781+IF($D$62=1,15,0)+IF(F781="백어택",8,0)))/100)*((AI781/100-1)))</f>
        <v>1845.390480040712</v>
      </c>
      <c r="P781" s="174">
        <f>V781*(1+(IF((AG781+IF($D$62=1,15,0)+IF(F781="백어택",8,0))&gt;100,100,(AG781+IF($D$62=1,15,0)+IF(F781="백어택",8,0)))/100)*((AI781/100-1)))</f>
        <v>1845.390480040712</v>
      </c>
      <c r="Q781" s="174"/>
      <c r="R781" s="175"/>
      <c r="S781" s="173">
        <f>SUM(T781:X781)</f>
        <v>3792.477654410126</v>
      </c>
      <c r="T781" s="174">
        <f>AL781*AV781</f>
        <v>1264.1592181367087</v>
      </c>
      <c r="U781" s="174">
        <f>AL781*AW781</f>
        <v>1264.1592181367087</v>
      </c>
      <c r="V781" s="174">
        <f>IF(H781=3,AL781,0)*(1+AW781-1+AW781-1)</f>
        <v>1264.1592181367087</v>
      </c>
      <c r="W781" s="174"/>
      <c r="X781" s="175"/>
      <c r="Y781" s="173">
        <f>SUM(Z781:AD781)</f>
        <v>10727.390915831518</v>
      </c>
      <c r="Z781" s="174">
        <f>T781*AI781/100</f>
        <v>3575.7969719438393</v>
      </c>
      <c r="AA781" s="174">
        <f>U781*AI781/100</f>
        <v>3575.7969719438393</v>
      </c>
      <c r="AB781" s="174">
        <f>V781*AI781/100</f>
        <v>3575.7969719438393</v>
      </c>
      <c r="AC781" s="174"/>
      <c r="AD781" s="175"/>
      <c r="AE781" s="173">
        <f>AO781*(1-$D$17/100)</f>
        <v>7.980944</v>
      </c>
      <c r="AF781" s="174">
        <f>AP781</f>
        <v>36</v>
      </c>
      <c r="AG781" s="174">
        <f>IF($D$57+AX781&gt;100,100,$D$57+AX781)</f>
        <v>25.143699999999999</v>
      </c>
      <c r="AH781" s="174">
        <f>AQ781</f>
        <v>277</v>
      </c>
      <c r="AI781" s="174">
        <f>$D$58+$D$19</f>
        <v>282.85969999999998</v>
      </c>
      <c r="AJ781" s="174">
        <f>10*AR781/IF(AT781=0,IF(AY781=0,8,5),5)</f>
        <v>1.6</v>
      </c>
      <c r="AK781" s="174">
        <f>H781*SUM(AL781:AN781)</f>
        <v>3792.477654410126</v>
      </c>
      <c r="AL781" s="174">
        <f>((VLOOKUP(C781,$B$36:$AG$39,24,FALSE)+VLOOKUP(C781,$B$40:$AG$43,24,FALSE)*$D$54))*$D$59/100</f>
        <v>1264.1592181367087</v>
      </c>
      <c r="AM781" s="174"/>
      <c r="AN781" s="174"/>
      <c r="AO781" s="176">
        <v>8</v>
      </c>
      <c r="AP781" s="174">
        <v>36</v>
      </c>
      <c r="AQ781" s="175">
        <f>VLOOKUP(C781,$B$45:$AA$48,24,FALSE)</f>
        <v>277</v>
      </c>
      <c r="AR781" s="31">
        <f>IF(LEFT(E781,1)*1=1,$S$67,$R$67)</f>
        <v>0.8</v>
      </c>
      <c r="AS781" s="2">
        <f>IF(LEFT(E781,1)*1=2,$U$67,$T$67)</f>
        <v>0</v>
      </c>
      <c r="AT781" s="33">
        <f>IF(LEFT(E781,1)*1=3,$W$67,$V$67)</f>
        <v>0</v>
      </c>
      <c r="AU781" s="31">
        <f>IF(MID(E781,3,1)*1=1,$Y$67,$X$67)</f>
        <v>0</v>
      </c>
      <c r="AV781" s="2">
        <f>IF(MID(E781,3,1)*1=2,$AA$67,$Z$67)</f>
        <v>1</v>
      </c>
      <c r="AW781" s="33">
        <f>IF(MID(E781,3,1)*1=3,$AC$67,$AB$67)</f>
        <v>1</v>
      </c>
      <c r="AX781" s="31">
        <f>IF(MID(E781,5,1)*1=1,$AE$67,$AD$67)</f>
        <v>0</v>
      </c>
      <c r="AY781" s="33">
        <f>IF(MID(E781,5,1)*1=2,$AG$67,$AF$67)</f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customHeight="1">
      <c r="A782" s="2"/>
      <c r="B782" s="107">
        <v>308</v>
      </c>
      <c r="C782" s="31">
        <v>10</v>
      </c>
      <c r="D782" s="106" t="s">
        <v>17</v>
      </c>
      <c r="E782" s="2" t="s">
        <v>111</v>
      </c>
      <c r="F782" s="2"/>
      <c r="G782" s="2"/>
      <c r="H782" s="33">
        <f>IF(AY782=1,3,2)</f>
        <v>3</v>
      </c>
      <c r="I782" s="173">
        <f>M782/AE782</f>
        <v>693.67376091376354</v>
      </c>
      <c r="J782" s="174">
        <f>AH782/AE782</f>
        <v>34.707673678702669</v>
      </c>
      <c r="K782" s="189">
        <f>RANK(I782,$I$76:$I$999)</f>
        <v>706</v>
      </c>
      <c r="L782" s="190" t="e">
        <f>RANK(I782,$I$76:$I$460)</f>
        <v>#N/A</v>
      </c>
      <c r="M782" s="173">
        <f>SUM(N782:R782)</f>
        <v>5536.1714401221361</v>
      </c>
      <c r="N782" s="174">
        <f>T782*(1+(IF((AG782+IF($D$62=1,15,0)+IF(F782="백어택",8,0))&gt;100,100,(AG782+IF($D$62=1,15,0)+IF(F782="백어택",8,0)))/100)*((AI782/100-1)))</f>
        <v>1845.390480040712</v>
      </c>
      <c r="O782" s="174">
        <f>U782*(1+(IF((AG782+IF($D$62=1,15,0)+IF(F782="백어택",8,0))&gt;100,100,(AG782+IF($D$62=1,15,0)+IF(F782="백어택",8,0)))/100)*((AI782/100-1)))</f>
        <v>1845.390480040712</v>
      </c>
      <c r="P782" s="174">
        <f>V782*(1+(IF((AG782+IF($D$62=1,15,0)+IF(F782="백어택",8,0))&gt;100,100,(AG782+IF($D$62=1,15,0)+IF(F782="백어택",8,0)))/100)*((AI782/100-1)))</f>
        <v>1845.390480040712</v>
      </c>
      <c r="Q782" s="174"/>
      <c r="R782" s="175"/>
      <c r="S782" s="173">
        <f>SUM(T782:X782)</f>
        <v>3792.477654410126</v>
      </c>
      <c r="T782" s="174">
        <f>AL782*AV782</f>
        <v>1264.1592181367087</v>
      </c>
      <c r="U782" s="174">
        <f>AL782*AW782</f>
        <v>1264.1592181367087</v>
      </c>
      <c r="V782" s="174">
        <f>IF(H782=3,AL782,0)*(1+AW782-1+AW782-1)</f>
        <v>1264.1592181367087</v>
      </c>
      <c r="W782" s="174"/>
      <c r="X782" s="175"/>
      <c r="Y782" s="173">
        <f>SUM(Z782:AD782)</f>
        <v>10727.390915831518</v>
      </c>
      <c r="Z782" s="174">
        <f>T782*AI782/100</f>
        <v>3575.7969719438393</v>
      </c>
      <c r="AA782" s="174">
        <f>U782*AI782/100</f>
        <v>3575.7969719438393</v>
      </c>
      <c r="AB782" s="174">
        <f>V782*AI782/100</f>
        <v>3575.7969719438393</v>
      </c>
      <c r="AC782" s="174"/>
      <c r="AD782" s="175"/>
      <c r="AE782" s="173">
        <f>AO782*(1-$D$17/100)</f>
        <v>7.980944</v>
      </c>
      <c r="AF782" s="174">
        <f>AP782</f>
        <v>36</v>
      </c>
      <c r="AG782" s="174">
        <f>IF($D$57+AX782&gt;100,100,$D$57+AX782)</f>
        <v>25.143699999999999</v>
      </c>
      <c r="AH782" s="174">
        <f>AQ782</f>
        <v>277</v>
      </c>
      <c r="AI782" s="174">
        <f>$D$58+$D$19</f>
        <v>282.85969999999998</v>
      </c>
      <c r="AJ782" s="174">
        <f>10*AR782/IF(AT782=0,IF(AY782=0,8,5),5)</f>
        <v>2</v>
      </c>
      <c r="AK782" s="174">
        <f>H782*SUM(AL782:AN782)</f>
        <v>3792.477654410126</v>
      </c>
      <c r="AL782" s="174">
        <f>((VLOOKUP(C782,$B$36:$AG$39,24,FALSE)+VLOOKUP(C782,$B$40:$AG$43,24,FALSE)*$D$54))*$D$59/100</f>
        <v>1264.1592181367087</v>
      </c>
      <c r="AM782" s="174"/>
      <c r="AN782" s="174"/>
      <c r="AO782" s="176">
        <v>8</v>
      </c>
      <c r="AP782" s="174">
        <v>36</v>
      </c>
      <c r="AQ782" s="175">
        <f>VLOOKUP(C782,$B$45:$AA$48,24,FALSE)</f>
        <v>277</v>
      </c>
      <c r="AR782" s="31">
        <f>IF(LEFT(E782,1)*1=1,$S$67,$R$67)</f>
        <v>1</v>
      </c>
      <c r="AS782" s="2">
        <f>IF(LEFT(E782,1)*1=2,$U$67,$T$67)</f>
        <v>0</v>
      </c>
      <c r="AT782" s="33">
        <f>IF(LEFT(E782,1)*1=3,$W$67,$V$67)</f>
        <v>1</v>
      </c>
      <c r="AU782" s="31">
        <f>IF(MID(E782,3,1)*1=1,$Y$67,$X$67)</f>
        <v>0</v>
      </c>
      <c r="AV782" s="2">
        <f>IF(MID(E782,3,1)*1=2,$AA$67,$Z$67)</f>
        <v>1</v>
      </c>
      <c r="AW782" s="33">
        <f>IF(MID(E782,3,1)*1=3,$AC$67,$AB$67)</f>
        <v>1</v>
      </c>
      <c r="AX782" s="31">
        <f>IF(MID(E782,5,1)*1=1,$AE$67,$AD$67)</f>
        <v>0</v>
      </c>
      <c r="AY782" s="33">
        <f>IF(MID(E782,5,1)*1=2,$AG$67,$AF$67)</f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customHeight="1">
      <c r="A783" s="2"/>
      <c r="B783" s="107">
        <v>748</v>
      </c>
      <c r="C783" s="31">
        <v>4</v>
      </c>
      <c r="D783" s="111" t="s">
        <v>18</v>
      </c>
      <c r="E783" s="2" t="s">
        <v>148</v>
      </c>
      <c r="F783" s="2" t="s">
        <v>149</v>
      </c>
      <c r="G783" s="2"/>
      <c r="H783" s="33" t="s">
        <v>80</v>
      </c>
      <c r="I783" s="173">
        <f>M783/AE783</f>
        <v>692.16463020857248</v>
      </c>
      <c r="J783" s="174">
        <f>AH783/AE783</f>
        <v>13.682045101555167</v>
      </c>
      <c r="K783" s="189">
        <f>RANK(I783,$I$76:$I$999)</f>
        <v>709</v>
      </c>
      <c r="L783" s="190">
        <f>RANK(I783,$I$461:$I$888)</f>
        <v>324</v>
      </c>
      <c r="M783" s="173">
        <f>SUM(N783:R783)</f>
        <v>10067.264096056053</v>
      </c>
      <c r="N783" s="174">
        <f>T783*(1+(IF((AG783+IF($D$62=1,15,0)+IF(F783="백어택",8,0))&gt;100,100,AG783+IF($D$62=1,15,0)+IF(F783="백어택",8,0))/100)*(AI783/100-1))</f>
        <v>6039.9809113652345</v>
      </c>
      <c r="O783" s="174">
        <f>U783*(1+(IF(($D$57+IF($D$62=1,15,0)+IF(F783="백어택",8,0))&gt;100,100,$D$57+IF($D$62=1,15,0)+IF(F783="백어택",8,0))/100)*(AI783/100-1))</f>
        <v>4027.283184690818</v>
      </c>
      <c r="P783" s="174"/>
      <c r="Q783" s="174"/>
      <c r="R783" s="175"/>
      <c r="S783" s="173">
        <f>SUM(T783:X783)</f>
        <v>7289.0312486162748</v>
      </c>
      <c r="T783" s="174">
        <f>AL783*IF(H783="근접",AT783,IF(AV783=1,AT783,1))*AU783*AX783*IF(F783="백어택",1.2,1)</f>
        <v>4373.1453932190434</v>
      </c>
      <c r="U783" s="174">
        <f>IF(AX783=1,AM783*IF(H783="근접",AT783,IF(AV783=1,AT783,1)),0)*AU783*AY783*IF(AX783=1,1,0)*IF(F783="백어택",1.2,1)</f>
        <v>2915.8858553972318</v>
      </c>
      <c r="V783" s="174"/>
      <c r="W783" s="174"/>
      <c r="X783" s="175"/>
      <c r="Y783" s="173">
        <f>SUM(Z783:AD783)</f>
        <v>15671.417184524991</v>
      </c>
      <c r="Z783" s="174">
        <f>T783*$D$58/100</f>
        <v>9402.2625954209434</v>
      </c>
      <c r="AA783" s="174">
        <f>U783*$D$58/100</f>
        <v>6269.1545891040478</v>
      </c>
      <c r="AB783" s="174"/>
      <c r="AC783" s="174"/>
      <c r="AD783" s="175"/>
      <c r="AE783" s="173">
        <f>(AO783*(1-$D$20/100)*(1-$D$17/100)-AR783)*IF(AW783="보스대상",1,POWER(0.85,AW783))</f>
        <v>14.544609268784001</v>
      </c>
      <c r="AF783" s="174">
        <f>AP783</f>
        <v>36</v>
      </c>
      <c r="AG783" s="174">
        <f>IF($D$57&gt;100,100,$D$57)</f>
        <v>25.143699999999999</v>
      </c>
      <c r="AH783" s="174">
        <f>AQ783</f>
        <v>199</v>
      </c>
      <c r="AI783" s="174">
        <f>$D$58</f>
        <v>215</v>
      </c>
      <c r="AJ783" s="174">
        <f>10*AS783/IF(AX783=1,IF(AY783=1,4.5,4),4)</f>
        <v>2.2222222222222223</v>
      </c>
      <c r="AK783" s="174">
        <f>SUM(AL783:AN783)</f>
        <v>6074.1927071802293</v>
      </c>
      <c r="AL783" s="174">
        <f>IF(AV783=1,$D$61*(VLOOKUP(C783,$B$36:$AG$39,25,FALSE)+VLOOKUP(C783,$B$40:$AG$43,25,FALSE)*$D$54),(IF(H783="근접",$D$61*(VLOOKUP(C783,$B$36:$AG$39,25,FALSE)+VLOOKUP(C783,$B$40:$AG$43,25,FALSE)*$D$54),$D$60*(VLOOKUP(C783,$B$36:$AG$39,25,FALSE)+VLOOKUP(C783,$B$40:$AG$43,25,FALSE)*$D$54))))*$D$59/100</f>
        <v>3644.2878276825363</v>
      </c>
      <c r="AM783" s="174">
        <f>(IF(AV783=1,$D$61*(VLOOKUP(C783,$B$36:$AG$39,26,FALSE)+VLOOKUP(C783,$B$40:$AG$43,26,FALSE)*$D$54),IF(H783="근접",$D$61*(VLOOKUP(C783,$B$36:$AG$39,26,FALSE)+VLOOKUP(C783,$B$40:$AG$43,26,FALSE)*$D$54),$D$60*(VLOOKUP(C783,$B$36:$AG$39,26,FALSE)+VLOOKUP(C783,$B$40:$AG$43,26,FALSE)*$D$54))))*$D$59/100</f>
        <v>2429.9048794976934</v>
      </c>
      <c r="AN783" s="174"/>
      <c r="AO783" s="176">
        <v>24</v>
      </c>
      <c r="AP783" s="174">
        <v>36</v>
      </c>
      <c r="AQ783" s="175">
        <f>VLOOKUP(C783,$B$45:$AA$48,25,FALSE)</f>
        <v>199</v>
      </c>
      <c r="AR783" s="31">
        <f>IF(LEFT(E783,1)*1=1,$S$68,$R$68)</f>
        <v>4</v>
      </c>
      <c r="AS783" s="2">
        <f>IF(LEFT(E783,1)*1=2,$U$68,$T$68)</f>
        <v>1</v>
      </c>
      <c r="AT783" s="33">
        <f>IF(LEFT(E783,1)*1=3,$W$68,$V$68)</f>
        <v>1</v>
      </c>
      <c r="AU783" s="31">
        <f>IF(MID(E783,3,1)*1=1,$Y$68,$X$68)</f>
        <v>1</v>
      </c>
      <c r="AV783" s="2">
        <f>IF(MID(E783,3,1)*1=2,$AA$68,$Z$68)</f>
        <v>0</v>
      </c>
      <c r="AW783" s="33" t="str">
        <f>IF(MID(E783,3,1)*1=3,$AC$68,$AB$68)</f>
        <v>보스대상</v>
      </c>
      <c r="AX783" s="31">
        <f>IF(MID(E783,5,1)*1=1,$AE$68,$AD$68)</f>
        <v>1</v>
      </c>
      <c r="AY783" s="33">
        <f>IF(MID(E783,5,1)*1=2,$AG$68,$AF$68)</f>
        <v>1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customHeight="1">
      <c r="A784" s="2"/>
      <c r="B784" s="107">
        <v>124</v>
      </c>
      <c r="C784" s="31">
        <v>7</v>
      </c>
      <c r="D784" s="106" t="s">
        <v>6</v>
      </c>
      <c r="E784" s="2" t="s">
        <v>91</v>
      </c>
      <c r="F784" s="2"/>
      <c r="G784" s="2"/>
      <c r="H784" s="33"/>
      <c r="I784" s="173">
        <f>M784/AE784</f>
        <v>688.53861728017841</v>
      </c>
      <c r="J784" s="174">
        <f>AH784/AE784</f>
        <v>16.338919305786384</v>
      </c>
      <c r="K784" s="189">
        <f>RANK(I784,$I$76:$I$999)</f>
        <v>711</v>
      </c>
      <c r="L784" s="190" t="e">
        <f>RANK(I784,$I$76:$I$460)</f>
        <v>#N/A</v>
      </c>
      <c r="M784" s="173">
        <f>SUM(N784:R784)</f>
        <v>13737.970365876339</v>
      </c>
      <c r="N784" s="174">
        <f>T784*(1+(IF((AG784+IF($D$62=1,15,0)+IF(F784="백어택",8,0))&gt;100,100,(AG784+IF($D$62=1,15,0)+IF(F784="백어택",8,0)))/100)*((AI784/100-1)))</f>
        <v>13737.970365876339</v>
      </c>
      <c r="O784" s="174"/>
      <c r="P784" s="174"/>
      <c r="Q784" s="174"/>
      <c r="R784" s="175"/>
      <c r="S784" s="173">
        <f>SUM(T784:X784)</f>
        <v>9411.0065399970881</v>
      </c>
      <c r="T784" s="174">
        <f>AL784*AW784*AT784*AX784*AY784</f>
        <v>9411.0065399970881</v>
      </c>
      <c r="U784" s="174"/>
      <c r="V784" s="174"/>
      <c r="W784" s="174"/>
      <c r="X784" s="175"/>
      <c r="Y784" s="173">
        <f>SUM(Z784:AD784)</f>
        <v>20233.664060993739</v>
      </c>
      <c r="Z784" s="174">
        <f>T784*$D$58/100</f>
        <v>20233.664060993739</v>
      </c>
      <c r="AA784" s="174"/>
      <c r="AB784" s="174"/>
      <c r="AC784" s="174"/>
      <c r="AD784" s="175"/>
      <c r="AE784" s="173">
        <f>AO784*(1-$D$17/100)</f>
        <v>19.952359999999999</v>
      </c>
      <c r="AF784" s="174">
        <f>AP784</f>
        <v>36</v>
      </c>
      <c r="AG784" s="174">
        <f>IF($D$57+AV784&gt;100,100,$D$57+AV784)</f>
        <v>25.143699999999999</v>
      </c>
      <c r="AH784" s="174">
        <f>AQ784*AR784</f>
        <v>326</v>
      </c>
      <c r="AI784" s="174">
        <f>$D$58+$D$19</f>
        <v>282.85969999999998</v>
      </c>
      <c r="AJ784" s="174">
        <f>10/IF(AX784=1,IF(AY784=1,5,6),4)</f>
        <v>2</v>
      </c>
      <c r="AK784" s="174">
        <f>SUM(AL784:AN784)</f>
        <v>7589.521403223458</v>
      </c>
      <c r="AL784" s="174">
        <f>(VLOOKUP(C784,$B$36:$AG$39,7,FALSE)+VLOOKUP(C784,$B$40:$AG$43,7,FALSE)*$D$54)*$D$59/100</f>
        <v>7589.521403223458</v>
      </c>
      <c r="AM784" s="174"/>
      <c r="AN784" s="174"/>
      <c r="AO784" s="176">
        <v>20</v>
      </c>
      <c r="AP784" s="174">
        <v>36</v>
      </c>
      <c r="AQ784" s="175">
        <f>VLOOKUP(C784,$B$45:$AA$48,7,FALSE)</f>
        <v>326</v>
      </c>
      <c r="AR784" s="31">
        <f>IF(LEFT(E784,1)*1=1,$S$56,$R$56)</f>
        <v>1</v>
      </c>
      <c r="AS784" s="2">
        <f>IF(LEFT(E784,1)*1=2,$U$56,$T$56)</f>
        <v>0</v>
      </c>
      <c r="AT784" s="33">
        <f>IF(LEFT(E784,1)*1=3,$W$56,$V$56)</f>
        <v>1</v>
      </c>
      <c r="AU784" s="31">
        <f>IF(MID(E784,3,1)*1=1,$Y$56,$X$56)</f>
        <v>0</v>
      </c>
      <c r="AV784" s="2">
        <f>IF(MID(E784,3,1)*1=2,$AA$56,$Z$56)</f>
        <v>0</v>
      </c>
      <c r="AW784" s="33">
        <f>IF(MID(E784,3,1)*1=3,$AC$56,$AB$56)</f>
        <v>1.24</v>
      </c>
      <c r="AX784" s="31">
        <f>IF(MID(E784,5,1)*1=1,$AE$56,$AD$56)</f>
        <v>1</v>
      </c>
      <c r="AY784" s="33">
        <f>IF(MID(E784,5,1)*1=2,$AG$56,$AF$56)</f>
        <v>1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customHeight="1">
      <c r="A785" s="2"/>
      <c r="B785" s="107">
        <v>127</v>
      </c>
      <c r="C785" s="31">
        <v>7</v>
      </c>
      <c r="D785" s="106" t="s">
        <v>6</v>
      </c>
      <c r="E785" s="2" t="s">
        <v>155</v>
      </c>
      <c r="F785" s="2"/>
      <c r="G785" s="2"/>
      <c r="H785" s="33"/>
      <c r="I785" s="173">
        <f>M785/AE785</f>
        <v>688.53861728017841</v>
      </c>
      <c r="J785" s="174">
        <f>AH785/AE785</f>
        <v>8.1694596528931918</v>
      </c>
      <c r="K785" s="189">
        <f>RANK(I785,$I$76:$I$999)</f>
        <v>711</v>
      </c>
      <c r="L785" s="190" t="e">
        <f>RANK(I785,$I$76:$I$460)</f>
        <v>#N/A</v>
      </c>
      <c r="M785" s="173">
        <f>SUM(N785:R785)</f>
        <v>13737.970365876339</v>
      </c>
      <c r="N785" s="174">
        <f>T785*(1+(IF((AG785+IF($D$62=1,15,0)+IF(F785="백어택",8,0))&gt;100,100,(AG785+IF($D$62=1,15,0)+IF(F785="백어택",8,0)))/100)*((AI785/100-1)))</f>
        <v>13737.970365876339</v>
      </c>
      <c r="O785" s="174"/>
      <c r="P785" s="174"/>
      <c r="Q785" s="174"/>
      <c r="R785" s="175"/>
      <c r="S785" s="173">
        <f>SUM(T785:X785)</f>
        <v>9411.0065399970881</v>
      </c>
      <c r="T785" s="174">
        <f>AL785*AW785*AT785*AX785*AY785</f>
        <v>9411.0065399970881</v>
      </c>
      <c r="U785" s="174"/>
      <c r="V785" s="174"/>
      <c r="W785" s="174"/>
      <c r="X785" s="175"/>
      <c r="Y785" s="173">
        <f>SUM(Z785:AD785)</f>
        <v>20233.664060993739</v>
      </c>
      <c r="Z785" s="174">
        <f>T785*$D$58/100</f>
        <v>20233.664060993739</v>
      </c>
      <c r="AA785" s="174"/>
      <c r="AB785" s="174"/>
      <c r="AC785" s="174"/>
      <c r="AD785" s="175"/>
      <c r="AE785" s="173">
        <f>AO785*(1-$D$17/100)</f>
        <v>19.952359999999999</v>
      </c>
      <c r="AF785" s="174">
        <f>AP785</f>
        <v>36</v>
      </c>
      <c r="AG785" s="174">
        <f>IF($D$57+AV785&gt;100,100,$D$57+AV785)</f>
        <v>25.143699999999999</v>
      </c>
      <c r="AH785" s="174">
        <f>AQ785*AR785</f>
        <v>163</v>
      </c>
      <c r="AI785" s="174">
        <f>$D$58+$D$19</f>
        <v>282.85969999999998</v>
      </c>
      <c r="AJ785" s="174">
        <f>10/IF(AX785=1,IF(AY785=1,5,6),4)</f>
        <v>2</v>
      </c>
      <c r="AK785" s="174">
        <f>SUM(AL785:AN785)</f>
        <v>7589.521403223458</v>
      </c>
      <c r="AL785" s="174">
        <f>(VLOOKUP(C785,$B$36:$AG$39,7,FALSE)+VLOOKUP(C785,$B$40:$AG$43,7,FALSE)*$D$54)*$D$59/100</f>
        <v>7589.521403223458</v>
      </c>
      <c r="AM785" s="174"/>
      <c r="AN785" s="174"/>
      <c r="AO785" s="176">
        <v>20</v>
      </c>
      <c r="AP785" s="174">
        <v>36</v>
      </c>
      <c r="AQ785" s="175">
        <f>VLOOKUP(C785,$B$45:$AA$48,7,FALSE)</f>
        <v>326</v>
      </c>
      <c r="AR785" s="31">
        <f>IF(LEFT(E785,1)*1=1,$S$56,$R$56)</f>
        <v>0.5</v>
      </c>
      <c r="AS785" s="2">
        <f>IF(LEFT(E785,1)*1=2,$U$56,$T$56)</f>
        <v>0</v>
      </c>
      <c r="AT785" s="33">
        <f>IF(LEFT(E785,1)*1=3,$W$56,$V$56)</f>
        <v>1</v>
      </c>
      <c r="AU785" s="31">
        <f>IF(MID(E785,3,1)*1=1,$Y$56,$X$56)</f>
        <v>0</v>
      </c>
      <c r="AV785" s="2">
        <f>IF(MID(E785,3,1)*1=2,$AA$56,$Z$56)</f>
        <v>0</v>
      </c>
      <c r="AW785" s="33">
        <f>IF(MID(E785,3,1)*1=3,$AC$56,$AB$56)</f>
        <v>1.24</v>
      </c>
      <c r="AX785" s="31">
        <f>IF(MID(E785,5,1)*1=1,$AE$56,$AD$56)</f>
        <v>1</v>
      </c>
      <c r="AY785" s="33">
        <f>IF(MID(E785,5,1)*1=2,$AG$56,$AF$56)</f>
        <v>1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customHeight="1">
      <c r="A786" s="2"/>
      <c r="B786" s="107">
        <v>471</v>
      </c>
      <c r="C786" s="31">
        <v>10</v>
      </c>
      <c r="D786" s="111" t="s">
        <v>11</v>
      </c>
      <c r="E786" s="2" t="s">
        <v>89</v>
      </c>
      <c r="F786" s="2"/>
      <c r="G786" s="2"/>
      <c r="H786" s="33">
        <f>IF(AX786=1,5,1)</f>
        <v>5</v>
      </c>
      <c r="I786" s="173">
        <f>M786/AE786</f>
        <v>685.79625582249162</v>
      </c>
      <c r="J786" s="174">
        <f>AH786/AE786</f>
        <v>25.538418908464536</v>
      </c>
      <c r="K786" s="189">
        <f>RANK(I786,$I$76:$I$999)</f>
        <v>713</v>
      </c>
      <c r="L786" s="190">
        <f>RANK(I786,$I$461:$I$888)</f>
        <v>328</v>
      </c>
      <c r="M786" s="173">
        <f>SUM(N786:R786)</f>
        <v>15897.279502778927</v>
      </c>
      <c r="N786" s="174">
        <f>T786*(1+(IF((AG786+IF($D$62=1,15,0)+IF(F786="백어택",8,0))&gt;100,100,AG786+IF($D$62=1,15,0)+IF(F786="백어택",8,0))/100)*($D$58/100-1))</f>
        <v>14193.808758420389</v>
      </c>
      <c r="O786" s="174">
        <f>U786*(1+((IF(AG786+IF($D$62=1,15,0)+IF(F786="백어택",8,0)&gt;100,100,AG786+IF($D$62=1,15,0)+IF(F786="백어택",8,0))/100)*(AI786/100-1)))</f>
        <v>1703.4707443585373</v>
      </c>
      <c r="P786" s="174"/>
      <c r="Q786" s="174"/>
      <c r="R786" s="175"/>
      <c r="S786" s="173">
        <f>T786</f>
        <v>11010.185535001572</v>
      </c>
      <c r="T786" s="174">
        <f>H786*AL786*AS786*AX786*AY786</f>
        <v>11010.185535001572</v>
      </c>
      <c r="U786" s="174">
        <f>AM786*AS786*AV786*AY786</f>
        <v>1321.3880268541823</v>
      </c>
      <c r="V786" s="174"/>
      <c r="W786" s="174"/>
      <c r="X786" s="175"/>
      <c r="Y786" s="173">
        <f>SUM(Z786:AD786)</f>
        <v>26512.883157989872</v>
      </c>
      <c r="Z786" s="174">
        <f>T786*$D$58/100</f>
        <v>23671.898900253382</v>
      </c>
      <c r="AA786" s="174">
        <f>U786*$D$58/100</f>
        <v>2840.9842577364921</v>
      </c>
      <c r="AB786" s="174"/>
      <c r="AC786" s="174"/>
      <c r="AD786" s="175"/>
      <c r="AE786" s="173">
        <f>AO786*(1-$D$20/100)*(1-$D$17/100)-AR786</f>
        <v>23.180761585980001</v>
      </c>
      <c r="AF786" s="174">
        <f>AP786</f>
        <v>36</v>
      </c>
      <c r="AG786" s="174">
        <f>IF($D$57&gt;100,100,$D$57)</f>
        <v>25.143699999999999</v>
      </c>
      <c r="AH786" s="174">
        <f>AQ786</f>
        <v>592</v>
      </c>
      <c r="AI786" s="174">
        <f>$D$58</f>
        <v>215</v>
      </c>
      <c r="AJ786" s="174">
        <f>10/IF(AX786=1,7,6)</f>
        <v>1.4285714285714286</v>
      </c>
      <c r="AK786" s="174">
        <f>SUM(AL786:AN786)</f>
        <v>3082.9624582364359</v>
      </c>
      <c r="AL786" s="174">
        <f>(VLOOKUP(C786,$B$36:$AG$39,14,FALSE)+VLOOKUP(C786,$B$40:$AG$43,14,FALSE)*$D$54)*$D$59/100</f>
        <v>2202.0371070003143</v>
      </c>
      <c r="AM786" s="174">
        <f>(VLOOKUP(C786,$B$36:$AG$39,15,FALSE)+VLOOKUP(C786,$B$40:$AG$43,15,FALSE)*$D$54)*$D$59/100</f>
        <v>880.92535123612151</v>
      </c>
      <c r="AN786" s="174"/>
      <c r="AO786" s="176">
        <v>30</v>
      </c>
      <c r="AP786" s="174">
        <v>36</v>
      </c>
      <c r="AQ786" s="175">
        <f>VLOOKUP(C786,$B$45:$AA$48,14,FALSE)</f>
        <v>592</v>
      </c>
      <c r="AR786" s="31">
        <f>IF(LEFT(E786,1)*1=1,$S$61,$R$61)</f>
        <v>0</v>
      </c>
      <c r="AS786" s="2">
        <f>IF(LEFT(E786,1)*1=2,$U$61,$T$61)</f>
        <v>1</v>
      </c>
      <c r="AT786" s="33">
        <f>IF(LEFT(E786,1)*1=3,$W$61,$V$61)</f>
        <v>0</v>
      </c>
      <c r="AU786" s="31">
        <f>IF(MID(E786,3,1)*1=1,$Y$61,$X$61)</f>
        <v>0</v>
      </c>
      <c r="AV786" s="2">
        <f>IF(MID(E786,3,1)*1=2,$AA$61,$Z$61)</f>
        <v>1.5</v>
      </c>
      <c r="AW786" s="33">
        <f>IF(MID(E786,3,1)*1=3,$AC$61,$AB$61)</f>
        <v>0</v>
      </c>
      <c r="AX786" s="31">
        <f>IF(MID(E786,5,1)*1=1,$AE$61,$AD$61)</f>
        <v>1</v>
      </c>
      <c r="AY786" s="33">
        <f>IF(MID(E786,5,1)*1=2,$AG$61,$AF$61)</f>
        <v>1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customHeight="1">
      <c r="A787" s="2"/>
      <c r="B787" s="107">
        <v>535</v>
      </c>
      <c r="C787" s="31">
        <v>10</v>
      </c>
      <c r="D787" s="111" t="s">
        <v>14</v>
      </c>
      <c r="E787" s="2" t="s">
        <v>144</v>
      </c>
      <c r="F787" s="2"/>
      <c r="G787" s="2"/>
      <c r="H787" s="33" t="s">
        <v>80</v>
      </c>
      <c r="I787" s="173">
        <f>M787/AE787</f>
        <v>685.11862518980422</v>
      </c>
      <c r="J787" s="174">
        <f>AH787/AE787</f>
        <v>23.618723568216776</v>
      </c>
      <c r="K787" s="189">
        <f>RANK(I787,$I$76:$I$999)</f>
        <v>714</v>
      </c>
      <c r="L787" s="190">
        <f>RANK(I787,$I$461:$I$888)</f>
        <v>329</v>
      </c>
      <c r="M787" s="173">
        <f>SUM(N787:R787)</f>
        <v>19057.885810367094</v>
      </c>
      <c r="N787" s="174">
        <f>T787*(1+(IF((AG787+IF($D$62=1,15,0)+IF(F787="백어택",8,0))&gt;100,100,AG787+IF($D$62=1,15,0)+IF(F787="백어택",8,0))/100)*(AI787/100-1))</f>
        <v>3573.3295543614722</v>
      </c>
      <c r="O787" s="174">
        <f>U787*(1+((IF((AG787+IF($D$62=1,15,0)+IF(F787="백어택",8,0))&gt;100,100,AG787+IF($D$62=1,15,0)+IF(F787="백어택",8,0))/100)*(AI787/100-1)))</f>
        <v>3573.3295543614722</v>
      </c>
      <c r="P787" s="174">
        <f>V787*(1+(IF((AG787+IF($D$62=1,15,0)+IF(F787="백어택",8,0))&gt;100,100,AG787+IF($D$62=1,15,0)+IF(F787="백어택",8,0))/100)*(AI787/100-1))</f>
        <v>4764.5195227564891</v>
      </c>
      <c r="Q787" s="174">
        <f>W787*(1+(IF((AG787+IF($D$62=1,15,0)+IF(F787="백어택",8,0))&gt;100,100,AG787+IF($D$62=1,15,0)+IF(F787="백어택",8,0))/100)*(AI787/100-1))</f>
        <v>7146.7071788876592</v>
      </c>
      <c r="R787" s="175"/>
      <c r="S787" s="173">
        <f>SUM(T787:X787)</f>
        <v>14783.266581109499</v>
      </c>
      <c r="T787" s="174">
        <f>AL787*IF(H787="근접",AR787,1)*AU787*AY787*IF(F787="백어택",1.2,1)</f>
        <v>2771.8438398632284</v>
      </c>
      <c r="U787" s="174">
        <f>AM787*IF(H787="근접",AR787,1)*AU787*AY787*IF(F787="백어택",1.2,1)</f>
        <v>2771.8438398632284</v>
      </c>
      <c r="V787" s="174">
        <f>AN787*IF(H787="근접",AR787,1)*AU787*AY787*IF(F787="백어택",1.2,1)</f>
        <v>3695.8539334669813</v>
      </c>
      <c r="W787" s="174">
        <f>(AL787+AM787+AN787)*IF(H787="근접",AR787,1)*AU787*IF(AX787=1,0,0.6)*IF(F787="백어택",1.2,1)</f>
        <v>5543.7249679160623</v>
      </c>
      <c r="X787" s="175"/>
      <c r="Y787" s="173">
        <f>SUM(Z787:AD787)</f>
        <v>31784.02314938543</v>
      </c>
      <c r="Z787" s="174">
        <f>T787*AI787/100</f>
        <v>5959.4642557059415</v>
      </c>
      <c r="AA787" s="174">
        <f>U787*AI787/100</f>
        <v>5959.4642557059415</v>
      </c>
      <c r="AB787" s="174">
        <f>V787*AI787/100</f>
        <v>7946.0859569540098</v>
      </c>
      <c r="AC787" s="174">
        <f>W787*AI787/100</f>
        <v>11919.008681019533</v>
      </c>
      <c r="AD787" s="175"/>
      <c r="AE787" s="173">
        <f>AO787*(1-$D$20/100)*(1-$D$17/100)-AW787</f>
        <v>27.816913903176005</v>
      </c>
      <c r="AF787" s="174">
        <f>AP787</f>
        <v>36</v>
      </c>
      <c r="AG787" s="174">
        <f>IF($D$57&gt;100,100,$D$57)</f>
        <v>25.143699999999999</v>
      </c>
      <c r="AH787" s="174">
        <f>AQ787*AS787</f>
        <v>657</v>
      </c>
      <c r="AI787" s="174">
        <f>$D$58</f>
        <v>215</v>
      </c>
      <c r="AJ787" s="174">
        <f>10/3</f>
        <v>3.3333333333333335</v>
      </c>
      <c r="AK787" s="174">
        <f>SUM(AL787:AN787)</f>
        <v>9239.541613193438</v>
      </c>
      <c r="AL787" s="174">
        <f>(IF(H787="근접",$D$61*(VLOOKUP(C787,$B$36:$AG$39,19,FALSE)+VLOOKUP(C787,$B$40:$AG$43,19,FALSE)*$D$54),$D$60*(VLOOKUP(C787,$B$36:$AG$39,19,FALSE)+VLOOKUP(C787,$B$40:$AG$43,19,FALSE)*$D$54)))*$D$59/100</f>
        <v>2771.8438398632284</v>
      </c>
      <c r="AM787" s="174">
        <f>(IF(H787="근접",$D$61*(VLOOKUP(C787,$B$36:$AG$39,20,FALSE)+VLOOKUP(C787,$B$40:$AG$43,20,FALSE)*$D$54),$D$60*(VLOOKUP(C787,$B$36:$AG$39,20,FALSE)+VLOOKUP(C787,$B$40:$AG$43,20,FALSE)*$D$54)))*$D$59/100</f>
        <v>2771.8438398632284</v>
      </c>
      <c r="AN787" s="174">
        <f>(IF(H787="근접",$D$61*(VLOOKUP(C787,$B$36:$AG$39,21,FALSE)+VLOOKUP(C787,$B$40:$AG$43,21,FALSE)*$D$54),$D$60*(VLOOKUP(C787,$B$36:$AG$39,21,FALSE)+VLOOKUP(C787,$B$40:$AG$43,21,FALSE)*$D$54)))*$D$59/100</f>
        <v>3695.8539334669813</v>
      </c>
      <c r="AO787" s="176">
        <v>36</v>
      </c>
      <c r="AP787" s="174">
        <v>36</v>
      </c>
      <c r="AQ787" s="175">
        <f>VLOOKUP(C787,$B$45:$AA$48,19,FALSE)</f>
        <v>657</v>
      </c>
      <c r="AR787" s="31">
        <f>IF(LEFT(E787,1)*1=1,$S$64,$R$64)</f>
        <v>1</v>
      </c>
      <c r="AS787" s="2">
        <f>IF(LEFT(E787,1)*1=2,$U$64,$T$64)</f>
        <v>1</v>
      </c>
      <c r="AT787" s="33">
        <f>IF(LEFT(E787,1)*1=3,$W$64,$V$64)</f>
        <v>0</v>
      </c>
      <c r="AU787" s="31">
        <f>IF(MID(E787,3,1)*1=1,$Y$64,$X$64)</f>
        <v>1</v>
      </c>
      <c r="AV787" s="2">
        <f>IF(MID(E787,3,1)*1=2,$AA$64,$Z$64)</f>
        <v>0</v>
      </c>
      <c r="AW787" s="33">
        <f>IF(MID(E787,3,1)*1=3,$AC$64,$AB$64)</f>
        <v>0</v>
      </c>
      <c r="AX787" s="31">
        <f>IF(MID(E787,5,1)*1=1,$AE$64,$AD$64)</f>
        <v>0.6</v>
      </c>
      <c r="AY787" s="33">
        <f>IF(MID(E787,5,1)*1=2,$AG$64,$AF$64)</f>
        <v>1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customHeight="1">
      <c r="A788" s="2"/>
      <c r="B788" s="107">
        <v>538</v>
      </c>
      <c r="C788" s="31">
        <v>10</v>
      </c>
      <c r="D788" s="111" t="s">
        <v>14</v>
      </c>
      <c r="E788" s="2" t="s">
        <v>150</v>
      </c>
      <c r="F788" s="2"/>
      <c r="G788" s="2"/>
      <c r="H788" s="33" t="s">
        <v>80</v>
      </c>
      <c r="I788" s="173">
        <f>M788/AE788</f>
        <v>685.11862518980422</v>
      </c>
      <c r="J788" s="174">
        <f>AH788/AE788</f>
        <v>23.618723568216776</v>
      </c>
      <c r="K788" s="189">
        <f>RANK(I788,$I$76:$I$999)</f>
        <v>714</v>
      </c>
      <c r="L788" s="190">
        <f>RANK(I788,$I$461:$I$888)</f>
        <v>329</v>
      </c>
      <c r="M788" s="173">
        <f>SUM(N788:R788)</f>
        <v>19057.885810367094</v>
      </c>
      <c r="N788" s="174">
        <f>T788*(1+(IF((AG788+IF($D$62=1,15,0)+IF(F788="백어택",8,0))&gt;100,100,AG788+IF($D$62=1,15,0)+IF(F788="백어택",8,0))/100)*(AI788/100-1))</f>
        <v>3573.3295543614722</v>
      </c>
      <c r="O788" s="174">
        <f>U788*(1+((IF((AG788+IF($D$62=1,15,0)+IF(F788="백어택",8,0))&gt;100,100,AG788+IF($D$62=1,15,0)+IF(F788="백어택",8,0))/100)*(AI788/100-1)))</f>
        <v>3573.3295543614722</v>
      </c>
      <c r="P788" s="174">
        <f>V788*(1+(IF((AG788+IF($D$62=1,15,0)+IF(F788="백어택",8,0))&gt;100,100,AG788+IF($D$62=1,15,0)+IF(F788="백어택",8,0))/100)*(AI788/100-1))</f>
        <v>4764.5195227564891</v>
      </c>
      <c r="Q788" s="174">
        <f>W788*(1+(IF((AG788+IF($D$62=1,15,0)+IF(F788="백어택",8,0))&gt;100,100,AG788+IF($D$62=1,15,0)+IF(F788="백어택",8,0))/100)*(AI788/100-1))</f>
        <v>7146.7071788876592</v>
      </c>
      <c r="R788" s="175"/>
      <c r="S788" s="173">
        <f>SUM(T788:X788)</f>
        <v>14783.266581109499</v>
      </c>
      <c r="T788" s="174">
        <f>AL788*IF(H788="근접",AR788,1)*AU788*AY788*IF(F788="백어택",1.2,1)</f>
        <v>2771.8438398632284</v>
      </c>
      <c r="U788" s="174">
        <f>AM788*IF(H788="근접",AR788,1)*AU788*AY788*IF(F788="백어택",1.2,1)</f>
        <v>2771.8438398632284</v>
      </c>
      <c r="V788" s="174">
        <f>AN788*IF(H788="근접",AR788,1)*AU788*AY788*IF(F788="백어택",1.2,1)</f>
        <v>3695.8539334669813</v>
      </c>
      <c r="W788" s="174">
        <f>(AL788+AM788+AN788)*IF(H788="근접",AR788,1)*AU788*IF(AX788=1,0,0.6)*IF(F788="백어택",1.2,1)</f>
        <v>5543.7249679160623</v>
      </c>
      <c r="X788" s="175"/>
      <c r="Y788" s="173">
        <f>SUM(Z788:AD788)</f>
        <v>31784.02314938543</v>
      </c>
      <c r="Z788" s="174">
        <f>T788*AI788/100</f>
        <v>5959.4642557059415</v>
      </c>
      <c r="AA788" s="174">
        <f>U788*AI788/100</f>
        <v>5959.4642557059415</v>
      </c>
      <c r="AB788" s="174">
        <f>V788*AI788/100</f>
        <v>7946.0859569540098</v>
      </c>
      <c r="AC788" s="174">
        <f>W788*AI788/100</f>
        <v>11919.008681019533</v>
      </c>
      <c r="AD788" s="175"/>
      <c r="AE788" s="173">
        <f>AO788*(1-$D$20/100)*(1-$D$17/100)-AW788</f>
        <v>27.816913903176005</v>
      </c>
      <c r="AF788" s="174">
        <f>AP788</f>
        <v>36</v>
      </c>
      <c r="AG788" s="174">
        <f>IF($D$57&gt;100,100,$D$57)</f>
        <v>25.143699999999999</v>
      </c>
      <c r="AH788" s="174">
        <f>AQ788*AS788</f>
        <v>657</v>
      </c>
      <c r="AI788" s="174">
        <f>$D$58</f>
        <v>215</v>
      </c>
      <c r="AJ788" s="174">
        <f>10/3</f>
        <v>3.3333333333333335</v>
      </c>
      <c r="AK788" s="174">
        <f>SUM(AL788:AN788)</f>
        <v>9239.541613193438</v>
      </c>
      <c r="AL788" s="174">
        <f>(IF(H788="근접",$D$61*(VLOOKUP(C788,$B$36:$AG$39,19,FALSE)+VLOOKUP(C788,$B$40:$AG$43,19,FALSE)*$D$54),$D$60*(VLOOKUP(C788,$B$36:$AG$39,19,FALSE)+VLOOKUP(C788,$B$40:$AG$43,19,FALSE)*$D$54)))*$D$59/100</f>
        <v>2771.8438398632284</v>
      </c>
      <c r="AM788" s="174">
        <f>(IF(H788="근접",$D$61*(VLOOKUP(C788,$B$36:$AG$39,20,FALSE)+VLOOKUP(C788,$B$40:$AG$43,20,FALSE)*$D$54),$D$60*(VLOOKUP(C788,$B$36:$AG$39,20,FALSE)+VLOOKUP(C788,$B$40:$AG$43,20,FALSE)*$D$54)))*$D$59/100</f>
        <v>2771.8438398632284</v>
      </c>
      <c r="AN788" s="174">
        <f>(IF(H788="근접",$D$61*(VLOOKUP(C788,$B$36:$AG$39,21,FALSE)+VLOOKUP(C788,$B$40:$AG$43,21,FALSE)*$D$54),$D$60*(VLOOKUP(C788,$B$36:$AG$39,21,FALSE)+VLOOKUP(C788,$B$40:$AG$43,21,FALSE)*$D$54)))*$D$59/100</f>
        <v>3695.8539334669813</v>
      </c>
      <c r="AO788" s="176">
        <v>36</v>
      </c>
      <c r="AP788" s="174">
        <v>36</v>
      </c>
      <c r="AQ788" s="175">
        <f>VLOOKUP(C788,$B$45:$AA$48,19,FALSE)</f>
        <v>657</v>
      </c>
      <c r="AR788" s="31">
        <f>IF(LEFT(E788,1)*1=1,$S$64,$R$64)</f>
        <v>1.2</v>
      </c>
      <c r="AS788" s="2">
        <f>IF(LEFT(E788,1)*1=2,$U$64,$T$64)</f>
        <v>1</v>
      </c>
      <c r="AT788" s="33">
        <f>IF(LEFT(E788,1)*1=3,$W$64,$V$64)</f>
        <v>0</v>
      </c>
      <c r="AU788" s="31">
        <f>IF(MID(E788,3,1)*1=1,$Y$64,$X$64)</f>
        <v>1</v>
      </c>
      <c r="AV788" s="2">
        <f>IF(MID(E788,3,1)*1=2,$AA$64,$Z$64)</f>
        <v>0</v>
      </c>
      <c r="AW788" s="33">
        <f>IF(MID(E788,3,1)*1=3,$AC$64,$AB$64)</f>
        <v>0</v>
      </c>
      <c r="AX788" s="31">
        <f>IF(MID(E788,5,1)*1=1,$AE$64,$AD$64)</f>
        <v>0.6</v>
      </c>
      <c r="AY788" s="33">
        <f>IF(MID(E788,5,1)*1=2,$AG$64,$AF$64)</f>
        <v>1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customHeight="1">
      <c r="A789" s="2"/>
      <c r="B789" s="107">
        <v>541</v>
      </c>
      <c r="C789" s="31">
        <v>10</v>
      </c>
      <c r="D789" s="111" t="s">
        <v>14</v>
      </c>
      <c r="E789" s="2" t="s">
        <v>161</v>
      </c>
      <c r="F789" s="2"/>
      <c r="G789" s="2"/>
      <c r="H789" s="33" t="s">
        <v>80</v>
      </c>
      <c r="I789" s="173">
        <f>M789/AE789</f>
        <v>685.11862518980422</v>
      </c>
      <c r="J789" s="174">
        <f>AH789/AE789</f>
        <v>11.809361784108388</v>
      </c>
      <c r="K789" s="189">
        <f>RANK(I789,$I$76:$I$999)</f>
        <v>714</v>
      </c>
      <c r="L789" s="190">
        <f>RANK(I789,$I$461:$I$888)</f>
        <v>329</v>
      </c>
      <c r="M789" s="173">
        <f>SUM(N789:R789)</f>
        <v>19057.885810367094</v>
      </c>
      <c r="N789" s="174">
        <f>T789*(1+(IF((AG789+IF($D$62=1,15,0)+IF(F789="백어택",8,0))&gt;100,100,AG789+IF($D$62=1,15,0)+IF(F789="백어택",8,0))/100)*(AI789/100-1))</f>
        <v>3573.3295543614722</v>
      </c>
      <c r="O789" s="174">
        <f>U789*(1+((IF((AG789+IF($D$62=1,15,0)+IF(F789="백어택",8,0))&gt;100,100,AG789+IF($D$62=1,15,0)+IF(F789="백어택",8,0))/100)*(AI789/100-1)))</f>
        <v>3573.3295543614722</v>
      </c>
      <c r="P789" s="174">
        <f>V789*(1+(IF((AG789+IF($D$62=1,15,0)+IF(F789="백어택",8,0))&gt;100,100,AG789+IF($D$62=1,15,0)+IF(F789="백어택",8,0))/100)*(AI789/100-1))</f>
        <v>4764.5195227564891</v>
      </c>
      <c r="Q789" s="174">
        <f>W789*(1+(IF((AG789+IF($D$62=1,15,0)+IF(F789="백어택",8,0))&gt;100,100,AG789+IF($D$62=1,15,0)+IF(F789="백어택",8,0))/100)*(AI789/100-1))</f>
        <v>7146.7071788876592</v>
      </c>
      <c r="R789" s="175"/>
      <c r="S789" s="173">
        <f>SUM(T789:X789)</f>
        <v>14783.266581109499</v>
      </c>
      <c r="T789" s="174">
        <f>AL789*IF(H789="근접",AR789,1)*AU789*AY789*IF(F789="백어택",1.2,1)</f>
        <v>2771.8438398632284</v>
      </c>
      <c r="U789" s="174">
        <f>AM789*IF(H789="근접",AR789,1)*AU789*AY789*IF(F789="백어택",1.2,1)</f>
        <v>2771.8438398632284</v>
      </c>
      <c r="V789" s="174">
        <f>AN789*IF(H789="근접",AR789,1)*AU789*AY789*IF(F789="백어택",1.2,1)</f>
        <v>3695.8539334669813</v>
      </c>
      <c r="W789" s="174">
        <f>(AL789+AM789+AN789)*IF(H789="근접",AR789,1)*AU789*IF(AX789=1,0,0.6)*IF(F789="백어택",1.2,1)</f>
        <v>5543.7249679160623</v>
      </c>
      <c r="X789" s="175"/>
      <c r="Y789" s="173">
        <f>SUM(Z789:AD789)</f>
        <v>31784.02314938543</v>
      </c>
      <c r="Z789" s="174">
        <f>T789*AI789/100</f>
        <v>5959.4642557059415</v>
      </c>
      <c r="AA789" s="174">
        <f>U789*AI789/100</f>
        <v>5959.4642557059415</v>
      </c>
      <c r="AB789" s="174">
        <f>V789*AI789/100</f>
        <v>7946.0859569540098</v>
      </c>
      <c r="AC789" s="174">
        <f>W789*AI789/100</f>
        <v>11919.008681019533</v>
      </c>
      <c r="AD789" s="175"/>
      <c r="AE789" s="173">
        <f>AO789*(1-$D$20/100)*(1-$D$17/100)-AW789</f>
        <v>27.816913903176005</v>
      </c>
      <c r="AF789" s="174">
        <f>AP789</f>
        <v>36</v>
      </c>
      <c r="AG789" s="174">
        <f>IF($D$57&gt;100,100,$D$57)</f>
        <v>25.143699999999999</v>
      </c>
      <c r="AH789" s="174">
        <f>AQ789*AS789</f>
        <v>328.5</v>
      </c>
      <c r="AI789" s="174">
        <f>$D$58</f>
        <v>215</v>
      </c>
      <c r="AJ789" s="174">
        <f>10/3</f>
        <v>3.3333333333333335</v>
      </c>
      <c r="AK789" s="174">
        <f>SUM(AL789:AN789)</f>
        <v>9239.541613193438</v>
      </c>
      <c r="AL789" s="174">
        <f>(IF(H789="근접",$D$61*(VLOOKUP(C789,$B$36:$AG$39,19,FALSE)+VLOOKUP(C789,$B$40:$AG$43,19,FALSE)*$D$54),$D$60*(VLOOKUP(C789,$B$36:$AG$39,19,FALSE)+VLOOKUP(C789,$B$40:$AG$43,19,FALSE)*$D$54)))*$D$59/100</f>
        <v>2771.8438398632284</v>
      </c>
      <c r="AM789" s="174">
        <f>(IF(H789="근접",$D$61*(VLOOKUP(C789,$B$36:$AG$39,20,FALSE)+VLOOKUP(C789,$B$40:$AG$43,20,FALSE)*$D$54),$D$60*(VLOOKUP(C789,$B$36:$AG$39,20,FALSE)+VLOOKUP(C789,$B$40:$AG$43,20,FALSE)*$D$54)))*$D$59/100</f>
        <v>2771.8438398632284</v>
      </c>
      <c r="AN789" s="174">
        <f>(IF(H789="근접",$D$61*(VLOOKUP(C789,$B$36:$AG$39,21,FALSE)+VLOOKUP(C789,$B$40:$AG$43,21,FALSE)*$D$54),$D$60*(VLOOKUP(C789,$B$36:$AG$39,21,FALSE)+VLOOKUP(C789,$B$40:$AG$43,21,FALSE)*$D$54)))*$D$59/100</f>
        <v>3695.8539334669813</v>
      </c>
      <c r="AO789" s="176">
        <v>36</v>
      </c>
      <c r="AP789" s="174">
        <v>36</v>
      </c>
      <c r="AQ789" s="175">
        <f>VLOOKUP(C789,$B$45:$AA$48,19,FALSE)</f>
        <v>657</v>
      </c>
      <c r="AR789" s="31">
        <f>IF(LEFT(E789,1)*1=1,$S$64,$R$64)</f>
        <v>1</v>
      </c>
      <c r="AS789" s="2">
        <f>IF(LEFT(E789,1)*1=2,$U$64,$T$64)</f>
        <v>0.5</v>
      </c>
      <c r="AT789" s="33">
        <f>IF(LEFT(E789,1)*1=3,$W$64,$V$64)</f>
        <v>0</v>
      </c>
      <c r="AU789" s="31">
        <f>IF(MID(E789,3,1)*1=1,$Y$64,$X$64)</f>
        <v>1</v>
      </c>
      <c r="AV789" s="2">
        <f>IF(MID(E789,3,1)*1=2,$AA$64,$Z$64)</f>
        <v>0</v>
      </c>
      <c r="AW789" s="33">
        <f>IF(MID(E789,3,1)*1=3,$AC$64,$AB$64)</f>
        <v>0</v>
      </c>
      <c r="AX789" s="31">
        <f>IF(MID(E789,5,1)*1=1,$AE$64,$AD$64)</f>
        <v>0.6</v>
      </c>
      <c r="AY789" s="33">
        <f>IF(MID(E789,5,1)*1=2,$AG$64,$AF$64)</f>
        <v>1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customHeight="1">
      <c r="A790" s="2"/>
      <c r="B790" s="107">
        <v>897</v>
      </c>
      <c r="C790" s="31">
        <v>7</v>
      </c>
      <c r="D790" s="113" t="s">
        <v>19</v>
      </c>
      <c r="E790" s="2" t="s">
        <v>67</v>
      </c>
      <c r="F790" s="2"/>
      <c r="G790" s="2"/>
      <c r="H790" s="33">
        <f>IF(AY790=1,4,6)</f>
        <v>4</v>
      </c>
      <c r="I790" s="173">
        <f>M790/AE790</f>
        <v>630.42380240311911</v>
      </c>
      <c r="J790" s="174">
        <f>AH790/AE790</f>
        <v>15.161113773007305</v>
      </c>
      <c r="K790" s="189">
        <f>RANK(I790,$I$76:$I$999)</f>
        <v>764</v>
      </c>
      <c r="L790" s="190" t="e">
        <f>RANK(I790,$I$889:$I$999)</f>
        <v>#N/A</v>
      </c>
      <c r="M790" s="173">
        <f>SUM(N790:R790)*(1+$D$22/100)</f>
        <v>15094.131189739077</v>
      </c>
      <c r="N790" s="174">
        <f>T790*(1+(IF(($D$57+IF($D$62=1,15,0)+IF(F789="백어택",8,0))&gt;100,100,$D$57+IF($D$62=1,15,0)+IF(F789="백어택",8,0))/100)*(AI789/100-1))</f>
        <v>8714.1417431445498</v>
      </c>
      <c r="O790" s="174">
        <f>U790*(1+(AG790/100)*(AI790/100-1))</f>
        <v>4900.4704762552456</v>
      </c>
      <c r="P790" s="174"/>
      <c r="Q790" s="174"/>
      <c r="R790" s="175"/>
      <c r="S790" s="173">
        <f>SUM(T790:X790)</f>
        <v>10560.90081767266</v>
      </c>
      <c r="T790" s="174">
        <f>AL790*AU790</f>
        <v>6759.58926904698</v>
      </c>
      <c r="U790" s="174">
        <f>AM790*AU790</f>
        <v>3801.3115486256811</v>
      </c>
      <c r="V790" s="174"/>
      <c r="W790" s="174"/>
      <c r="X790" s="175"/>
      <c r="Y790" s="173">
        <f>SUM(Z790:AD790)</f>
        <v>22705.93675799622</v>
      </c>
      <c r="Z790" s="174">
        <f>T790*$D$58/100</f>
        <v>14533.116928451007</v>
      </c>
      <c r="AA790" s="174">
        <f>U790*$D$58/100</f>
        <v>8172.8198295452139</v>
      </c>
      <c r="AB790" s="174"/>
      <c r="AC790" s="174"/>
      <c r="AD790" s="175"/>
      <c r="AE790" s="173">
        <f>AO790*(1-$D$17/100)</f>
        <v>23.942831999999999</v>
      </c>
      <c r="AF790" s="174">
        <f>AP790</f>
        <v>36</v>
      </c>
      <c r="AG790" s="174">
        <f>IF($D$57+AT790+IF($D$62=1,15,0)&gt;100,100,$D$57+AT790+IF($D$62=1,15,0))</f>
        <v>25.143699999999999</v>
      </c>
      <c r="AH790" s="174">
        <f>AQ790</f>
        <v>363</v>
      </c>
      <c r="AI790" s="174">
        <f>$D$58</f>
        <v>215</v>
      </c>
      <c r="AJ790" s="174">
        <f>10/IF(AY790=1,(2.5+AX790),2)</f>
        <v>4</v>
      </c>
      <c r="AK790" s="174">
        <f>SUM(AL790:AN790)</f>
        <v>10560.90081767266</v>
      </c>
      <c r="AL790" s="174">
        <f>(H790-1)*(VLOOKUP(C790,$B$36:$AG$39,27,FALSE)+VLOOKUP(C790,$B$40:$AG$43,27,FALSE)*$D$54)*$D$59/100</f>
        <v>6759.58926904698</v>
      </c>
      <c r="AM790" s="174">
        <f>(VLOOKUP(C790,$B$36:$AG$39,28,FALSE)+VLOOKUP(C790,$B$40:$AG$43,28,FALSE)*$D$54)*$D$59/100</f>
        <v>3801.3115486256811</v>
      </c>
      <c r="AN790" s="174"/>
      <c r="AO790" s="176">
        <v>24</v>
      </c>
      <c r="AP790" s="174">
        <v>36</v>
      </c>
      <c r="AQ790" s="175">
        <f>VLOOKUP(C790,$B$45:$AG$48,27,FALSE)</f>
        <v>363</v>
      </c>
      <c r="AR790" s="31">
        <f>IF(LEFT(E790,1)*1=1,$S$69,$R$69)</f>
        <v>0</v>
      </c>
      <c r="AS790" s="2">
        <f>IF(LEFT(E790,1)*1=2,$U$69,$T$69)</f>
        <v>0</v>
      </c>
      <c r="AT790" s="33">
        <f>IF(LEFT(E790,1)*1=3,$W$69,$V$69)</f>
        <v>0</v>
      </c>
      <c r="AU790" s="31">
        <f>IF(MID(E790,3,1)*1=1,$Y$69,$X$69)</f>
        <v>1</v>
      </c>
      <c r="AV790" s="2">
        <f>IF(MID(E790,3,1)*1=2,$AA$69,$Z$69)</f>
        <v>0</v>
      </c>
      <c r="AW790" s="33">
        <f>IF(MID(E790,3,1)*1=3,$AC$69,$AB$69)</f>
        <v>0</v>
      </c>
      <c r="AX790" s="31">
        <f>IF(MID(E790,5,1)*1=1,$AE$69,$AD$69)</f>
        <v>0</v>
      </c>
      <c r="AY790" s="33">
        <f>IF(MID(E790,5,1)*1=2,$AG$69,$AF$69)</f>
        <v>1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customHeight="1">
      <c r="A791" s="2"/>
      <c r="B791" s="107">
        <v>224</v>
      </c>
      <c r="C791" s="31">
        <v>4</v>
      </c>
      <c r="D791" s="106" t="s">
        <v>10</v>
      </c>
      <c r="E791" s="2" t="s">
        <v>67</v>
      </c>
      <c r="F791" s="2"/>
      <c r="G791" s="2"/>
      <c r="H791" s="33"/>
      <c r="I791" s="173">
        <f>M791/AE791</f>
        <v>683.09145870333771</v>
      </c>
      <c r="J791" s="174">
        <f>AH791/AE791</f>
        <v>9.8985784137816282</v>
      </c>
      <c r="K791" s="189">
        <f>RANK(I791,$I$76:$I$999)</f>
        <v>717</v>
      </c>
      <c r="L791" s="190" t="e">
        <f>RANK(I791,$I$76:$I$460)</f>
        <v>#N/A</v>
      </c>
      <c r="M791" s="173">
        <f>SUM(N791:R791)</f>
        <v>10903.429357579302</v>
      </c>
      <c r="N791" s="174">
        <f>T791*(1+(IF(($AG791+IF($D$62=1,15,0)+IF($F791="백어택",8,0))&gt;100,100,($AG791+IF($D$62=1,15,0)+IF($F791="백어택",8,0)))/100)*((($AI791+AY791)/100-1)))</f>
        <v>2725.8573393948254</v>
      </c>
      <c r="O791" s="174">
        <f>U791*(1+(IF(($AG791+IF($D$62=1,IF(AS791=15,0,15),0)+$AS791+IF($F791="백어택",8,0))&gt;100,100,($AG791+IF($D$62=1,IF(AS791=15,0,15),0)+$AS791+IF($F791="백어택",8,0)))/100)*((($AI791+$AY791)/100-1)))</f>
        <v>2725.8573393948254</v>
      </c>
      <c r="P791" s="174">
        <f>V791*(1+(IF(($AG791+IF($D$62=1,IF(AT791=15,0,15),0)+$AS791+IF($F791="백어택",8,0))&gt;100,100,($AG791+IF($D$62=1,IF(AT791=15,0,15),0)+$AS791+IF($F791="백어택",8,0)))/100)*((($AI791+$AY791)/100-1)))</f>
        <v>2725.8573393948254</v>
      </c>
      <c r="Q791" s="174">
        <f>W791*(1+(IF(($AG791+IF($D$62=1,IF(AU791=15,0,15),0)+$AS791+IF($F791="백어택",8,0))&gt;100,100,($AG791+IF($D$62=1,IF(AU791=15,0,15),0)+$AS791+IF($F791="백어택",8,0)))/100)*((($AI791+$AY791)/100-1)))</f>
        <v>2725.8573393948254</v>
      </c>
      <c r="R791" s="175">
        <f>X791*(1+(IF($D$57+AS791&gt;100,100,$D$57+AS791)/100)*(AI791/100-1))</f>
        <v>0</v>
      </c>
      <c r="S791" s="173">
        <f>SUM(T791:X791)</f>
        <v>7469.243436967442</v>
      </c>
      <c r="T791" s="174">
        <f>AL791*AX791*IF(F791="백어택",1.2,1)/4</f>
        <v>1867.3108592418605</v>
      </c>
      <c r="U791" s="174">
        <f>T791</f>
        <v>1867.3108592418605</v>
      </c>
      <c r="V791" s="174">
        <f>U791</f>
        <v>1867.3108592418605</v>
      </c>
      <c r="W791" s="174">
        <f>V791</f>
        <v>1867.3108592418605</v>
      </c>
      <c r="X791" s="175">
        <f>AL791*IF(AU791=1,0,IF(AX791=1,AU791,0.324))</f>
        <v>0</v>
      </c>
      <c r="Y791" s="173">
        <f>SUM(Z791:AD791)</f>
        <v>21127.479578075796</v>
      </c>
      <c r="Z791" s="174">
        <f>T791*AI791/100</f>
        <v>5281.869894518949</v>
      </c>
      <c r="AA791" s="174">
        <f>Z791</f>
        <v>5281.869894518949</v>
      </c>
      <c r="AB791" s="174">
        <f>AA791</f>
        <v>5281.869894518949</v>
      </c>
      <c r="AC791" s="174">
        <f>AB791</f>
        <v>5281.869894518949</v>
      </c>
      <c r="AD791" s="175"/>
      <c r="AE791" s="173">
        <f>AO791*(1-$D$17/100)</f>
        <v>15.961888</v>
      </c>
      <c r="AF791" s="174">
        <f>AP791</f>
        <v>36</v>
      </c>
      <c r="AG791" s="174">
        <f>IF($D$57+AV791&gt;100,100,$D$57+AV791)</f>
        <v>25.143699999999999</v>
      </c>
      <c r="AH791" s="174">
        <f>AQ791</f>
        <v>158</v>
      </c>
      <c r="AI791" s="174">
        <f>$D$58+$D$19</f>
        <v>282.85969999999998</v>
      </c>
      <c r="AJ791" s="174">
        <f>10*AR791/(7-IF(AX791=1,0,3))</f>
        <v>1.4285714285714286</v>
      </c>
      <c r="AK791" s="174">
        <f>SUM(AL791:AN791)</f>
        <v>7469.243436967442</v>
      </c>
      <c r="AL791" s="174">
        <f>(VLOOKUP(C791,$B$36:$AG$39,13,FALSE)+VLOOKUP(C791,$B$40:$AG$43,13,FALSE)*$D$54)*$D$59/100</f>
        <v>7469.243436967442</v>
      </c>
      <c r="AM791" s="174"/>
      <c r="AN791" s="174"/>
      <c r="AO791" s="176">
        <v>16</v>
      </c>
      <c r="AP791" s="174">
        <v>36</v>
      </c>
      <c r="AQ791" s="175">
        <f>VLOOKUP(C791,$B$45:$AA$48,13,FALSE)</f>
        <v>158</v>
      </c>
      <c r="AR791" s="31">
        <f>IF(LEFT(E791,1)*1=1,$S$60,$R$60)</f>
        <v>1</v>
      </c>
      <c r="AS791" s="2">
        <f>IF(LEFT(E791,1)*1=2,$U$60,$T$60)</f>
        <v>0</v>
      </c>
      <c r="AT791" s="33">
        <f>IF(LEFT(E791,1)*1=3,$W$60,$V$60)</f>
        <v>0</v>
      </c>
      <c r="AU791" s="31">
        <f>IF(MID(E791,3,1)*1=1,$Y$60,$X$60)</f>
        <v>1</v>
      </c>
      <c r="AV791" s="2">
        <f>IF(MID(E791,3,1)*1=2,$AA$60,$Z$60)</f>
        <v>0</v>
      </c>
      <c r="AW791" s="33">
        <f>IF(MID(E791,3,1)*1=3,$AC$60,$AB$60)</f>
        <v>0</v>
      </c>
      <c r="AX791" s="31">
        <f>IF(MID(E791,5,1)*1=1,$AE$60,$AD$60)</f>
        <v>1</v>
      </c>
      <c r="AY791" s="33">
        <f>IF(MID(E791,5,1)*1=2,$AG$60,$AF$60)</f>
        <v>0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customHeight="1">
      <c r="A792" s="2"/>
      <c r="B792" s="107">
        <v>225</v>
      </c>
      <c r="C792" s="31">
        <v>4</v>
      </c>
      <c r="D792" s="106" t="s">
        <v>10</v>
      </c>
      <c r="E792" s="2" t="s">
        <v>148</v>
      </c>
      <c r="F792" s="2"/>
      <c r="G792" s="2"/>
      <c r="H792" s="33"/>
      <c r="I792" s="173">
        <f>M792/AE792</f>
        <v>683.09145870333771</v>
      </c>
      <c r="J792" s="174">
        <f>AH792/AE792</f>
        <v>9.8985784137816282</v>
      </c>
      <c r="K792" s="189">
        <f>RANK(I792,$I$76:$I$999)</f>
        <v>717</v>
      </c>
      <c r="L792" s="190" t="e">
        <f>RANK(I792,$I$76:$I$460)</f>
        <v>#N/A</v>
      </c>
      <c r="M792" s="173">
        <f>SUM(N792:R792)</f>
        <v>10903.429357579302</v>
      </c>
      <c r="N792" s="174">
        <f>T792*(1+(IF(($AG792+IF($D$62=1,15,0)+IF($F792="백어택",8,0))&gt;100,100,($AG792+IF($D$62=1,15,0)+IF($F792="백어택",8,0)))/100)*((($AI792+AY792)/100-1)))</f>
        <v>2725.8573393948254</v>
      </c>
      <c r="O792" s="174">
        <f>U792*(1+(IF(($AG792+IF($D$62=1,IF(AS792=15,0,15),0)+$AS792+IF($F792="백어택",8,0))&gt;100,100,($AG792+IF($D$62=1,IF(AS792=15,0,15),0)+$AS792+IF($F792="백어택",8,0)))/100)*((($AI792+$AY792)/100-1)))</f>
        <v>2725.8573393948254</v>
      </c>
      <c r="P792" s="174">
        <f>V792*(1+(IF(($AG792+IF($D$62=1,IF(AT792=15,0,15),0)+$AS792+IF($F792="백어택",8,0))&gt;100,100,($AG792+IF($D$62=1,IF(AT792=15,0,15),0)+$AS792+IF($F792="백어택",8,0)))/100)*((($AI792+$AY792)/100-1)))</f>
        <v>2725.8573393948254</v>
      </c>
      <c r="Q792" s="174">
        <f>W792*(1+(IF(($AG792+IF($D$62=1,IF(AU792=15,0,15),0)+$AS792+IF($F792="백어택",8,0))&gt;100,100,($AG792+IF($D$62=1,IF(AU792=15,0,15),0)+$AS792+IF($F792="백어택",8,0)))/100)*((($AI792+$AY792)/100-1)))</f>
        <v>2725.8573393948254</v>
      </c>
      <c r="R792" s="175">
        <f>X792*(1+(IF($D$57+AS792&gt;100,100,$D$57+AS792)/100)*(AI792/100-1))</f>
        <v>0</v>
      </c>
      <c r="S792" s="173">
        <f>SUM(T792:X792)</f>
        <v>7469.243436967442</v>
      </c>
      <c r="T792" s="174">
        <f>AL792*AX792*IF(F792="백어택",1.2,1)/4</f>
        <v>1867.3108592418605</v>
      </c>
      <c r="U792" s="174">
        <f>T792</f>
        <v>1867.3108592418605</v>
      </c>
      <c r="V792" s="174">
        <f>U792</f>
        <v>1867.3108592418605</v>
      </c>
      <c r="W792" s="174">
        <f>V792</f>
        <v>1867.3108592418605</v>
      </c>
      <c r="X792" s="175">
        <f>AL792*IF(AU792=1,0,IF(AX792=1,AU792,0.324))</f>
        <v>0</v>
      </c>
      <c r="Y792" s="173">
        <f>SUM(Z792:AD792)</f>
        <v>21127.479578075796</v>
      </c>
      <c r="Z792" s="174">
        <f>T792*AI792/100</f>
        <v>5281.869894518949</v>
      </c>
      <c r="AA792" s="174">
        <f>Z792</f>
        <v>5281.869894518949</v>
      </c>
      <c r="AB792" s="174">
        <f>AA792</f>
        <v>5281.869894518949</v>
      </c>
      <c r="AC792" s="174">
        <f>AB792</f>
        <v>5281.869894518949</v>
      </c>
      <c r="AD792" s="175"/>
      <c r="AE792" s="173">
        <f>AO792*(1-$D$17/100)</f>
        <v>15.961888</v>
      </c>
      <c r="AF792" s="174">
        <f>AP792</f>
        <v>36</v>
      </c>
      <c r="AG792" s="174">
        <f>IF($D$57+AV792&gt;100,100,$D$57+AV792)</f>
        <v>25.143699999999999</v>
      </c>
      <c r="AH792" s="174">
        <f>AQ792</f>
        <v>158</v>
      </c>
      <c r="AI792" s="174">
        <f>$D$58+$D$19</f>
        <v>282.85969999999998</v>
      </c>
      <c r="AJ792" s="174">
        <f>10*AR792/(7-IF(AX792=1,0,3))</f>
        <v>1.2142857142857142</v>
      </c>
      <c r="AK792" s="174">
        <f>SUM(AL792:AN792)</f>
        <v>7469.243436967442</v>
      </c>
      <c r="AL792" s="174">
        <f>(VLOOKUP(C792,$B$36:$AG$39,13,FALSE)+VLOOKUP(C792,$B$40:$AG$43,13,FALSE)*$D$54)*$D$59/100</f>
        <v>7469.243436967442</v>
      </c>
      <c r="AM792" s="174"/>
      <c r="AN792" s="174"/>
      <c r="AO792" s="176">
        <v>16</v>
      </c>
      <c r="AP792" s="174">
        <v>36</v>
      </c>
      <c r="AQ792" s="175">
        <f>VLOOKUP(C792,$B$45:$AA$48,13,FALSE)</f>
        <v>158</v>
      </c>
      <c r="AR792" s="31">
        <f>IF(LEFT(E792,1)*1=1,$S$60,$R$60)</f>
        <v>0.85</v>
      </c>
      <c r="AS792" s="2">
        <f>IF(LEFT(E792,1)*1=2,$U$60,$T$60)</f>
        <v>0</v>
      </c>
      <c r="AT792" s="33">
        <f>IF(LEFT(E792,1)*1=3,$W$60,$V$60)</f>
        <v>0</v>
      </c>
      <c r="AU792" s="31">
        <f>IF(MID(E792,3,1)*1=1,$Y$60,$X$60)</f>
        <v>1</v>
      </c>
      <c r="AV792" s="2">
        <f>IF(MID(E792,3,1)*1=2,$AA$60,$Z$60)</f>
        <v>0</v>
      </c>
      <c r="AW792" s="33">
        <f>IF(MID(E792,3,1)*1=3,$AC$60,$AB$60)</f>
        <v>0</v>
      </c>
      <c r="AX792" s="31">
        <f>IF(MID(E792,5,1)*1=1,$AE$60,$AD$60)</f>
        <v>1</v>
      </c>
      <c r="AY792" s="33">
        <f>IF(MID(E792,5,1)*1=2,$AG$60,$AF$60)</f>
        <v>0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customHeight="1">
      <c r="A793" s="2"/>
      <c r="B793" s="107">
        <v>857</v>
      </c>
      <c r="C793" s="31">
        <v>1</v>
      </c>
      <c r="D793" s="113" t="s">
        <v>12</v>
      </c>
      <c r="E793" s="2" t="s">
        <v>67</v>
      </c>
      <c r="F793" s="2"/>
      <c r="G793" s="2"/>
      <c r="H793" s="33"/>
      <c r="I793" s="173">
        <f>M793/AE793</f>
        <v>682.77575065769736</v>
      </c>
      <c r="J793" s="174">
        <f>AH793/AE793</f>
        <v>4.2183815181094699</v>
      </c>
      <c r="K793" s="189">
        <f>RANK(I793,$I$76:$I$999)</f>
        <v>719</v>
      </c>
      <c r="L793" s="190" t="e">
        <f>RANK(I793,$I$889:$I$999)</f>
        <v>#N/A</v>
      </c>
      <c r="M793" s="173">
        <f>SUM(N793:R793)*(1+$D$22/100)</f>
        <v>16347.585091671137</v>
      </c>
      <c r="N793" s="174">
        <f>T793*(1+(IF((AG793+IF($D$62=1,15,0)+IF(F793="백어택",8,0))&gt;100,100,AG793+IF($D$62=1,15,0)+IF(F793="백어택",8,0))/100)*(AI793/100-1))</f>
        <v>14745.203215011352</v>
      </c>
      <c r="O793" s="174">
        <f>U793*(1+(IF((AG793+IF($D$62=1,15,0)+IF(F793="백어택",8,0))&gt;100,100,AG793+IF($D$62=1,15,0)+IF(F793="백어택",8,0))/100)*(AI793/100-1))</f>
        <v>0</v>
      </c>
      <c r="P793" s="174"/>
      <c r="Q793" s="174"/>
      <c r="R793" s="175">
        <f>X793*(1+(IF(($D$57+IF($D$62=1,15,0)+IF(F793="백어택",8,0))&gt;100,100,$D$57+IF($D$62=1,15,0)+IF(F793="백어택",8,0))/100)*(AI793/100-1))</f>
        <v>0</v>
      </c>
      <c r="S793" s="173">
        <f>SUM(T793:X793)</f>
        <v>11437.90408281111</v>
      </c>
      <c r="T793" s="174">
        <f>AL793*AU793*AV793</f>
        <v>11437.90408281111</v>
      </c>
      <c r="U793" s="174">
        <f>AL793*AU793*AV793*AX793</f>
        <v>0</v>
      </c>
      <c r="V793" s="174"/>
      <c r="W793" s="174"/>
      <c r="X793" s="175">
        <f>AL793*AY793</f>
        <v>0</v>
      </c>
      <c r="Y793" s="173">
        <f>SUM(Z793:AD793)</f>
        <v>24591.493778043889</v>
      </c>
      <c r="Z793" s="174">
        <f>T793*$D$58/100</f>
        <v>24591.493778043889</v>
      </c>
      <c r="AA793" s="174">
        <f>U793*$D$58/100</f>
        <v>0</v>
      </c>
      <c r="AB793" s="174"/>
      <c r="AC793" s="174"/>
      <c r="AD793" s="175">
        <f>X793*$D$58/100</f>
        <v>0</v>
      </c>
      <c r="AE793" s="173">
        <f>AO793*(1-$D$17/100)</f>
        <v>23.942831999999999</v>
      </c>
      <c r="AF793" s="174">
        <f>AP793</f>
        <v>36</v>
      </c>
      <c r="AG793" s="174">
        <f>IF($D$57&gt;100,100,$D$57)</f>
        <v>25.143699999999999</v>
      </c>
      <c r="AH793" s="174">
        <f>AQ793</f>
        <v>101</v>
      </c>
      <c r="AI793" s="174">
        <f>$D$58</f>
        <v>215</v>
      </c>
      <c r="AJ793" s="174">
        <f>10/7</f>
        <v>1.4285714285714286</v>
      </c>
      <c r="AK793" s="174">
        <f>SUM(AL793:AN793)</f>
        <v>11437.90408281111</v>
      </c>
      <c r="AL793" s="174">
        <f>(VLOOKUP(C793,$B$36:$AG$39,16,FALSE)+VLOOKUP(C793,$B$40:$AG$43,16,FALSE)*$D$54)*$D$59/100</f>
        <v>11437.90408281111</v>
      </c>
      <c r="AM793" s="174"/>
      <c r="AN793" s="174"/>
      <c r="AO793" s="176">
        <v>24</v>
      </c>
      <c r="AP793" s="174">
        <v>36</v>
      </c>
      <c r="AQ793" s="175">
        <f>VLOOKUP(C793,$B$45:$AA$48,16,FALSE)</f>
        <v>101</v>
      </c>
      <c r="AR793" s="31">
        <f>IF(LEFT(E793,1)*1=1,$S$62,$R$62)</f>
        <v>0</v>
      </c>
      <c r="AS793" s="2">
        <f>IF(LEFT(E793,1)*1=2,$U$62,$T$62)</f>
        <v>0</v>
      </c>
      <c r="AT793" s="33">
        <f>IF(LEFT(E793,1)*1=3,$W$62,$V$62)</f>
        <v>0</v>
      </c>
      <c r="AU793" s="31">
        <f>IF(MID(E793,3,1)*1=1,$Y$62,$X$62)</f>
        <v>1</v>
      </c>
      <c r="AV793" s="2">
        <f>IF(MID(E793,3,1)*1=2,$AA$62,$Z$62)</f>
        <v>1</v>
      </c>
      <c r="AW793" s="33">
        <f>IF(MID(E793,3,1)*1=3,$AC$62,$AB$62)</f>
        <v>0</v>
      </c>
      <c r="AX793" s="31">
        <f>IF(MID(E793,5,1)*1=1,$AE$62,$AD$62)</f>
        <v>0</v>
      </c>
      <c r="AY793" s="33">
        <f>IF(MID(E793,5,1)*1=2,$AG$62,$AF$62)</f>
        <v>0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customHeight="1">
      <c r="A794" s="2"/>
      <c r="B794" s="107">
        <v>63</v>
      </c>
      <c r="C794" s="31">
        <v>7</v>
      </c>
      <c r="D794" s="106" t="s">
        <v>4</v>
      </c>
      <c r="E794" s="2" t="s">
        <v>87</v>
      </c>
      <c r="F794" s="2" t="s">
        <v>149</v>
      </c>
      <c r="G794" s="2"/>
      <c r="H794" s="33"/>
      <c r="I794" s="173">
        <f>M794/AE794</f>
        <v>682.29649932004486</v>
      </c>
      <c r="J794" s="174">
        <f>AH794/AE794</f>
        <v>20.298350671299033</v>
      </c>
      <c r="K794" s="189">
        <f>RANK(I794,$I$76:$I$999)</f>
        <v>720</v>
      </c>
      <c r="L794" s="190" t="e">
        <f>RANK(I794,$I$76:$I$460)</f>
        <v>#N/A</v>
      </c>
      <c r="M794" s="173">
        <f>SUM(N794:R794)</f>
        <v>8168.0552287039736</v>
      </c>
      <c r="N794" s="174">
        <f>T794*(1+(IF((AG794+IF($D$62=1,15,0)+AT794+IF(F794="백어택",8,0))&gt;100,100,(AG794+IF($D$62=1,15,0)+AT794+IF(F794="백어택",8,0)))/100)*((AI794/100-1)))</f>
        <v>2496.5022456634074</v>
      </c>
      <c r="O794" s="174">
        <f>U794*(1+(IF((AG794+IF($D$62=1,15,0)+AX794+IF(F794="백어택",8,0))&gt;100,100,(AG794+IF($D$62=1,15,0)+AX794+IF(F794="백어택",8,0)))/100)*(AI794/100-1))</f>
        <v>5671.5529830405658</v>
      </c>
      <c r="P794" s="174"/>
      <c r="Q794" s="174"/>
      <c r="R794" s="175"/>
      <c r="S794" s="173">
        <f>SUM(T794:X794)</f>
        <v>4413.9291250881761</v>
      </c>
      <c r="T794" s="174">
        <f>AL794*IF(F794="백어택",1.2,1)</f>
        <v>882.59382501763514</v>
      </c>
      <c r="U794" s="174">
        <f>AM794*AW794*AY794*IF(F794="백어택",1.2,1)</f>
        <v>3531.3353000705406</v>
      </c>
      <c r="V794" s="174"/>
      <c r="W794" s="174"/>
      <c r="X794" s="175"/>
      <c r="Y794" s="173">
        <f>SUM(Z794:AD794)</f>
        <v>9489.9476189395791</v>
      </c>
      <c r="Z794" s="174">
        <f>T794*$D$58/100</f>
        <v>1897.5767237879156</v>
      </c>
      <c r="AA794" s="174">
        <f>U794*$D$58/100</f>
        <v>7592.3708951516628</v>
      </c>
      <c r="AB794" s="174"/>
      <c r="AC794" s="174"/>
      <c r="AD794" s="175"/>
      <c r="AE794" s="173">
        <f>AO794*(1-$D$17/100)</f>
        <v>11.971416</v>
      </c>
      <c r="AF794" s="174">
        <f>AP794</f>
        <v>36</v>
      </c>
      <c r="AG794" s="174">
        <f>IF($D$57&gt;100,100,$D$57)</f>
        <v>25.143699999999999</v>
      </c>
      <c r="AH794" s="174">
        <f>AQ794</f>
        <v>243</v>
      </c>
      <c r="AI794" s="174">
        <f>$D$58+$D$19</f>
        <v>282.85969999999998</v>
      </c>
      <c r="AJ794" s="174">
        <f>10/IF(AY794=1,5,4)</f>
        <v>2</v>
      </c>
      <c r="AK794" s="174">
        <f>SUM(AL794:AN794)</f>
        <v>3678.2742709068134</v>
      </c>
      <c r="AL794" s="174">
        <f>(VLOOKUP(C794,$B$36:$AG$39,4,FALSE)+VLOOKUP(C794,$B$40:$AG$43,4,FALSE)*$D$54)*$D$59/100</f>
        <v>735.4948541813626</v>
      </c>
      <c r="AM794" s="174">
        <f>(VLOOKUP(C794,$B$36:$AG$39,5,FALSE)+VLOOKUP(C794,$B$40:$AG$43,5,FALSE)*$D$54)*$D$59/100</f>
        <v>2942.7794167254506</v>
      </c>
      <c r="AN794" s="174"/>
      <c r="AO794" s="176">
        <v>12</v>
      </c>
      <c r="AP794" s="174">
        <v>36</v>
      </c>
      <c r="AQ794" s="175">
        <f>VLOOKUP(C794,$B$45:$AA$48,4,FALSE)</f>
        <v>243</v>
      </c>
      <c r="AR794" s="31">
        <f>IF(LEFT(E794,1)*1=1,$S$54,$R$54)</f>
        <v>0</v>
      </c>
      <c r="AS794" s="2">
        <f>IF(LEFT(E794,1)*1=2,$U$54,$T$54)</f>
        <v>0</v>
      </c>
      <c r="AT794" s="33">
        <f>IF(LEFT(E794,1)*1=3,$W$54,$V$54)</f>
        <v>100</v>
      </c>
      <c r="AU794" s="31">
        <f>IF(MID(E794,3,1)*1=1,$Y$54,$X$54)</f>
        <v>0</v>
      </c>
      <c r="AV794" s="2">
        <f>IF(MID(E794,3,1)*1=2,$AA$54,$Z$54)</f>
        <v>0</v>
      </c>
      <c r="AW794" s="33">
        <f>IF(MID(E794,3,1)*1=3,$AC$54,$AB$54)</f>
        <v>1</v>
      </c>
      <c r="AX794" s="31">
        <f>IF(MID(E794,5,1)*1=1,$AE$54,$AD$54)</f>
        <v>0</v>
      </c>
      <c r="AY794" s="33">
        <f>IF(MID(E794,5,1)*1=2,$AG$54,$AF$54)</f>
        <v>1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customHeight="1">
      <c r="A795" s="2"/>
      <c r="B795" s="107">
        <v>616</v>
      </c>
      <c r="C795" s="31">
        <v>7</v>
      </c>
      <c r="D795" s="111" t="s">
        <v>14</v>
      </c>
      <c r="E795" s="2" t="s">
        <v>136</v>
      </c>
      <c r="F795" s="2" t="s">
        <v>149</v>
      </c>
      <c r="G795" s="2"/>
      <c r="H795" s="33" t="s">
        <v>80</v>
      </c>
      <c r="I795" s="173">
        <f>M795/AE795</f>
        <v>681.04593383872236</v>
      </c>
      <c r="J795" s="174">
        <f>AH795/AE795</f>
        <v>16.4648027309639</v>
      </c>
      <c r="K795" s="189">
        <f>RANK(I795,$I$76:$I$999)</f>
        <v>721</v>
      </c>
      <c r="L795" s="190">
        <f>RANK(I795,$I$461:$I$888)</f>
        <v>336</v>
      </c>
      <c r="M795" s="173">
        <f>SUM(N795:R795)</f>
        <v>18944.596105699842</v>
      </c>
      <c r="N795" s="174">
        <f>T795*(1+(IF((AG795+IF($D$62=1,15,0)+IF(F795="백어택",8,0))&gt;100,100,AG795+IF($D$62=1,15,0)+IF(F795="백어택",8,0))/100)*(AI795/100-1))</f>
        <v>5683.671682813334</v>
      </c>
      <c r="O795" s="174">
        <f>U795*(1+((IF((AG795+IF($D$62=1,15,0)+IF(F795="백어택",8,0))&gt;100,100,AG795+IF($D$62=1,15,0)+IF(F795="백어택",8,0))/100)*(AI795/100-1)))</f>
        <v>5683.671682813334</v>
      </c>
      <c r="P795" s="174">
        <f>V795*(1+(IF((AG795+IF($D$62=1,15,0)+IF(F795="백어택",8,0))&gt;100,100,AG795+IF($D$62=1,15,0)+IF(F795="백어택",8,0))/100)*(AI795/100-1))</f>
        <v>7577.252740073176</v>
      </c>
      <c r="Q795" s="174">
        <f>W795*(1+(IF((AG795+IF($D$62=1,15,0)+IF(F795="백어택",8,0))&gt;100,100,AG795+IF($D$62=1,15,0)+IF(F795="백어택",8,0))/100)*(AI795/100-1))</f>
        <v>0</v>
      </c>
      <c r="R795" s="175"/>
      <c r="S795" s="173">
        <f>SUM(T795:X795)</f>
        <v>13716.512419790157</v>
      </c>
      <c r="T795" s="174">
        <f>AL795*IF(H795="근접",AR795,1)*AU795*AY795*IF(F795="백어택",1.2,1)</f>
        <v>4115.1657597948424</v>
      </c>
      <c r="U795" s="174">
        <f>AM795*IF(H795="근접",AR795,1)*AU795*AY795*IF(F795="백어택",1.2,1)</f>
        <v>4115.1657597948424</v>
      </c>
      <c r="V795" s="174">
        <f>AN795*IF(H795="근접",AR795,1)*AU795*AY795*IF(F795="백어택",1.2,1)</f>
        <v>5486.1809002004711</v>
      </c>
      <c r="W795" s="174">
        <f>(AL795+AM795+AN795)*IF(H795="근접",AR795,1)*AU795*IF(AX795=1,0,0.6)*IF(F795="백어택",1.2,1)</f>
        <v>0</v>
      </c>
      <c r="X795" s="175"/>
      <c r="Y795" s="173">
        <f>SUM(Z795:AD795)</f>
        <v>29490.501702548834</v>
      </c>
      <c r="Z795" s="174">
        <f>T795*AI795/100</f>
        <v>8847.6063835589102</v>
      </c>
      <c r="AA795" s="174">
        <f>U795*AI795/100</f>
        <v>8847.6063835589102</v>
      </c>
      <c r="AB795" s="174">
        <f>V795*AI795/100</f>
        <v>11795.288935431014</v>
      </c>
      <c r="AC795" s="174">
        <f>W795*AI795/100</f>
        <v>0</v>
      </c>
      <c r="AD795" s="175"/>
      <c r="AE795" s="173">
        <f>AO795*(1-$D$20/100)*(1-$D$17/100)-AW795</f>
        <v>27.816913903176005</v>
      </c>
      <c r="AF795" s="174">
        <f>AP795</f>
        <v>36</v>
      </c>
      <c r="AG795" s="174">
        <f>IF($D$57&gt;100,100,$D$57)</f>
        <v>25.143699999999999</v>
      </c>
      <c r="AH795" s="174">
        <f>AQ795*AS795</f>
        <v>458</v>
      </c>
      <c r="AI795" s="174">
        <f>$D$58</f>
        <v>215</v>
      </c>
      <c r="AJ795" s="174">
        <f>10/3</f>
        <v>3.3333333333333335</v>
      </c>
      <c r="AK795" s="174">
        <f>SUM(AL795:AN795)</f>
        <v>9144.3416131934373</v>
      </c>
      <c r="AL795" s="174">
        <f>(IF(H795="근접",$D$61*(VLOOKUP(C795,$B$36:$AG$39,19,FALSE)+VLOOKUP(C795,$B$40:$AG$43,19,FALSE)*$D$54),$D$60*(VLOOKUP(C795,$B$36:$AG$39,19,FALSE)+VLOOKUP(C795,$B$40:$AG$43,19,FALSE)*$D$54)))*$D$59/100</f>
        <v>2743.4438398632283</v>
      </c>
      <c r="AM795" s="174">
        <f>(IF(H795="근접",$D$61*(VLOOKUP(C795,$B$36:$AG$39,20,FALSE)+VLOOKUP(C795,$B$40:$AG$43,20,FALSE)*$D$54),$D$60*(VLOOKUP(C795,$B$36:$AG$39,20,FALSE)+VLOOKUP(C795,$B$40:$AG$43,20,FALSE)*$D$54)))*$D$59/100</f>
        <v>2743.4438398632283</v>
      </c>
      <c r="AN795" s="174">
        <f>(IF(H795="근접",$D$61*(VLOOKUP(C795,$B$36:$AG$39,21,FALSE)+VLOOKUP(C795,$B$40:$AG$43,21,FALSE)*$D$54),$D$60*(VLOOKUP(C795,$B$36:$AG$39,21,FALSE)+VLOOKUP(C795,$B$40:$AG$43,21,FALSE)*$D$54)))*$D$59/100</f>
        <v>3657.4539334669812</v>
      </c>
      <c r="AO795" s="176">
        <v>36</v>
      </c>
      <c r="AP795" s="174">
        <v>36</v>
      </c>
      <c r="AQ795" s="175">
        <f>VLOOKUP(C795,$B$45:$AA$48,19,FALSE)</f>
        <v>458</v>
      </c>
      <c r="AR795" s="31">
        <f>IF(LEFT(E795,1)*1=1,$S$64,$R$64)</f>
        <v>1</v>
      </c>
      <c r="AS795" s="2">
        <f>IF(LEFT(E795,1)*1=2,$U$64,$T$64)</f>
        <v>1</v>
      </c>
      <c r="AT795" s="33">
        <f>IF(LEFT(E795,1)*1=3,$W$64,$V$64)</f>
        <v>0</v>
      </c>
      <c r="AU795" s="31">
        <f>IF(MID(E795,3,1)*1=1,$Y$64,$X$64)</f>
        <v>1.25</v>
      </c>
      <c r="AV795" s="2">
        <f>IF(MID(E795,3,1)*1=2,$AA$64,$Z$64)</f>
        <v>0</v>
      </c>
      <c r="AW795" s="33">
        <f>IF(MID(E795,3,1)*1=3,$AC$64,$AB$64)</f>
        <v>0</v>
      </c>
      <c r="AX795" s="31">
        <f>IF(MID(E795,5,1)*1=1,$AE$64,$AD$64)</f>
        <v>1</v>
      </c>
      <c r="AY795" s="33">
        <f>IF(MID(E795,5,1)*1=2,$AG$64,$AF$64)</f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customHeight="1">
      <c r="A796" s="2"/>
      <c r="B796" s="107">
        <v>619</v>
      </c>
      <c r="C796" s="31">
        <v>7</v>
      </c>
      <c r="D796" s="111" t="s">
        <v>14</v>
      </c>
      <c r="E796" s="2" t="s">
        <v>163</v>
      </c>
      <c r="F796" s="2" t="s">
        <v>149</v>
      </c>
      <c r="G796" s="2"/>
      <c r="H796" s="33" t="s">
        <v>80</v>
      </c>
      <c r="I796" s="173">
        <f>M796/AE796</f>
        <v>681.04593383872236</v>
      </c>
      <c r="J796" s="174">
        <f>AH796/AE796</f>
        <v>16.4648027309639</v>
      </c>
      <c r="K796" s="189">
        <f>RANK(I796,$I$76:$I$999)</f>
        <v>721</v>
      </c>
      <c r="L796" s="190">
        <f>RANK(I796,$I$461:$I$888)</f>
        <v>336</v>
      </c>
      <c r="M796" s="173">
        <f>SUM(N796:R796)</f>
        <v>18944.596105699842</v>
      </c>
      <c r="N796" s="174">
        <f>T796*(1+(IF((AG796+IF($D$62=1,15,0)+IF(F796="백어택",8,0))&gt;100,100,AG796+IF($D$62=1,15,0)+IF(F796="백어택",8,0))/100)*(AI796/100-1))</f>
        <v>5683.671682813334</v>
      </c>
      <c r="O796" s="174">
        <f>U796*(1+((IF((AG796+IF($D$62=1,15,0)+IF(F796="백어택",8,0))&gt;100,100,AG796+IF($D$62=1,15,0)+IF(F796="백어택",8,0))/100)*(AI796/100-1)))</f>
        <v>5683.671682813334</v>
      </c>
      <c r="P796" s="174">
        <f>V796*(1+(IF((AG796+IF($D$62=1,15,0)+IF(F796="백어택",8,0))&gt;100,100,AG796+IF($D$62=1,15,0)+IF(F796="백어택",8,0))/100)*(AI796/100-1))</f>
        <v>7577.252740073176</v>
      </c>
      <c r="Q796" s="174">
        <f>W796*(1+(IF((AG796+IF($D$62=1,15,0)+IF(F796="백어택",8,0))&gt;100,100,AG796+IF($D$62=1,15,0)+IF(F796="백어택",8,0))/100)*(AI796/100-1))</f>
        <v>0</v>
      </c>
      <c r="R796" s="175"/>
      <c r="S796" s="173">
        <f>SUM(T796:X796)</f>
        <v>13716.512419790157</v>
      </c>
      <c r="T796" s="174">
        <f>AL796*IF(H796="근접",AR796,1)*AU796*AY796*IF(F796="백어택",1.2,1)</f>
        <v>4115.1657597948424</v>
      </c>
      <c r="U796" s="174">
        <f>AM796*IF(H796="근접",AR796,1)*AU796*AY796*IF(F796="백어택",1.2,1)</f>
        <v>4115.1657597948424</v>
      </c>
      <c r="V796" s="174">
        <f>AN796*IF(H796="근접",AR796,1)*AU796*AY796*IF(F796="백어택",1.2,1)</f>
        <v>5486.1809002004711</v>
      </c>
      <c r="W796" s="174">
        <f>(AL796+AM796+AN796)*IF(H796="근접",AR796,1)*AU796*IF(AX796=1,0,0.6)*IF(F796="백어택",1.2,1)</f>
        <v>0</v>
      </c>
      <c r="X796" s="175"/>
      <c r="Y796" s="173">
        <f>SUM(Z796:AD796)</f>
        <v>29490.501702548834</v>
      </c>
      <c r="Z796" s="174">
        <f>T796*AI796/100</f>
        <v>8847.6063835589102</v>
      </c>
      <c r="AA796" s="174">
        <f>U796*AI796/100</f>
        <v>8847.6063835589102</v>
      </c>
      <c r="AB796" s="174">
        <f>V796*AI796/100</f>
        <v>11795.288935431014</v>
      </c>
      <c r="AC796" s="174">
        <f>W796*AI796/100</f>
        <v>0</v>
      </c>
      <c r="AD796" s="175"/>
      <c r="AE796" s="173">
        <f>AO796*(1-$D$20/100)*(1-$D$17/100)-AW796</f>
        <v>27.816913903176005</v>
      </c>
      <c r="AF796" s="174">
        <f>AP796</f>
        <v>36</v>
      </c>
      <c r="AG796" s="174">
        <f>IF($D$57&gt;100,100,$D$57)</f>
        <v>25.143699999999999</v>
      </c>
      <c r="AH796" s="174">
        <f>AQ796*AS796</f>
        <v>458</v>
      </c>
      <c r="AI796" s="174">
        <f>$D$58</f>
        <v>215</v>
      </c>
      <c r="AJ796" s="174">
        <f>10/3</f>
        <v>3.3333333333333335</v>
      </c>
      <c r="AK796" s="174">
        <f>SUM(AL796:AN796)</f>
        <v>9144.3416131934373</v>
      </c>
      <c r="AL796" s="174">
        <f>(IF(H796="근접",$D$61*(VLOOKUP(C796,$B$36:$AG$39,19,FALSE)+VLOOKUP(C796,$B$40:$AG$43,19,FALSE)*$D$54),$D$60*(VLOOKUP(C796,$B$36:$AG$39,19,FALSE)+VLOOKUP(C796,$B$40:$AG$43,19,FALSE)*$D$54)))*$D$59/100</f>
        <v>2743.4438398632283</v>
      </c>
      <c r="AM796" s="174">
        <f>(IF(H796="근접",$D$61*(VLOOKUP(C796,$B$36:$AG$39,20,FALSE)+VLOOKUP(C796,$B$40:$AG$43,20,FALSE)*$D$54),$D$60*(VLOOKUP(C796,$B$36:$AG$39,20,FALSE)+VLOOKUP(C796,$B$40:$AG$43,20,FALSE)*$D$54)))*$D$59/100</f>
        <v>2743.4438398632283</v>
      </c>
      <c r="AN796" s="174">
        <f>(IF(H796="근접",$D$61*(VLOOKUP(C796,$B$36:$AG$39,21,FALSE)+VLOOKUP(C796,$B$40:$AG$43,21,FALSE)*$D$54),$D$60*(VLOOKUP(C796,$B$36:$AG$39,21,FALSE)+VLOOKUP(C796,$B$40:$AG$43,21,FALSE)*$D$54)))*$D$59/100</f>
        <v>3657.4539334669812</v>
      </c>
      <c r="AO796" s="176">
        <v>36</v>
      </c>
      <c r="AP796" s="174">
        <v>36</v>
      </c>
      <c r="AQ796" s="175">
        <f>VLOOKUP(C796,$B$45:$AA$48,19,FALSE)</f>
        <v>458</v>
      </c>
      <c r="AR796" s="31">
        <f>IF(LEFT(E796,1)*1=1,$S$64,$R$64)</f>
        <v>1.2</v>
      </c>
      <c r="AS796" s="2">
        <f>IF(LEFT(E796,1)*1=2,$U$64,$T$64)</f>
        <v>1</v>
      </c>
      <c r="AT796" s="33">
        <f>IF(LEFT(E796,1)*1=3,$W$64,$V$64)</f>
        <v>0</v>
      </c>
      <c r="AU796" s="31">
        <f>IF(MID(E796,3,1)*1=1,$Y$64,$X$64)</f>
        <v>1.25</v>
      </c>
      <c r="AV796" s="2">
        <f>IF(MID(E796,3,1)*1=2,$AA$64,$Z$64)</f>
        <v>0</v>
      </c>
      <c r="AW796" s="33">
        <f>IF(MID(E796,3,1)*1=3,$AC$64,$AB$64)</f>
        <v>0</v>
      </c>
      <c r="AX796" s="31">
        <f>IF(MID(E796,5,1)*1=1,$AE$64,$AD$64)</f>
        <v>1</v>
      </c>
      <c r="AY796" s="33">
        <f>IF(MID(E796,5,1)*1=2,$AG$64,$AF$64)</f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customHeight="1">
      <c r="A797" s="2"/>
      <c r="B797" s="107">
        <v>622</v>
      </c>
      <c r="C797" s="31">
        <v>7</v>
      </c>
      <c r="D797" s="111" t="s">
        <v>14</v>
      </c>
      <c r="E797" s="2" t="s">
        <v>168</v>
      </c>
      <c r="F797" s="2" t="s">
        <v>149</v>
      </c>
      <c r="G797" s="2"/>
      <c r="H797" s="33" t="s">
        <v>80</v>
      </c>
      <c r="I797" s="173">
        <f>M797/AE797</f>
        <v>681.04593383872236</v>
      </c>
      <c r="J797" s="174">
        <f>AH797/AE797</f>
        <v>8.2324013654819499</v>
      </c>
      <c r="K797" s="189">
        <f>RANK(I797,$I$76:$I$999)</f>
        <v>721</v>
      </c>
      <c r="L797" s="190">
        <f>RANK(I797,$I$461:$I$888)</f>
        <v>336</v>
      </c>
      <c r="M797" s="173">
        <f>SUM(N797:R797)</f>
        <v>18944.596105699842</v>
      </c>
      <c r="N797" s="174">
        <f>T797*(1+(IF((AG797+IF($D$62=1,15,0)+IF(F797="백어택",8,0))&gt;100,100,AG797+IF($D$62=1,15,0)+IF(F797="백어택",8,0))/100)*(AI797/100-1))</f>
        <v>5683.671682813334</v>
      </c>
      <c r="O797" s="174">
        <f>U797*(1+((IF((AG797+IF($D$62=1,15,0)+IF(F797="백어택",8,0))&gt;100,100,AG797+IF($D$62=1,15,0)+IF(F797="백어택",8,0))/100)*(AI797/100-1)))</f>
        <v>5683.671682813334</v>
      </c>
      <c r="P797" s="174">
        <f>V797*(1+(IF((AG797+IF($D$62=1,15,0)+IF(F797="백어택",8,0))&gt;100,100,AG797+IF($D$62=1,15,0)+IF(F797="백어택",8,0))/100)*(AI797/100-1))</f>
        <v>7577.252740073176</v>
      </c>
      <c r="Q797" s="174">
        <f>W797*(1+(IF((AG797+IF($D$62=1,15,0)+IF(F797="백어택",8,0))&gt;100,100,AG797+IF($D$62=1,15,0)+IF(F797="백어택",8,0))/100)*(AI797/100-1))</f>
        <v>0</v>
      </c>
      <c r="R797" s="175"/>
      <c r="S797" s="173">
        <f>SUM(T797:X797)</f>
        <v>13716.512419790157</v>
      </c>
      <c r="T797" s="174">
        <f>AL797*IF(H797="근접",AR797,1)*AU797*AY797*IF(F797="백어택",1.2,1)</f>
        <v>4115.1657597948424</v>
      </c>
      <c r="U797" s="174">
        <f>AM797*IF(H797="근접",AR797,1)*AU797*AY797*IF(F797="백어택",1.2,1)</f>
        <v>4115.1657597948424</v>
      </c>
      <c r="V797" s="174">
        <f>AN797*IF(H797="근접",AR797,1)*AU797*AY797*IF(F797="백어택",1.2,1)</f>
        <v>5486.1809002004711</v>
      </c>
      <c r="W797" s="174">
        <f>(AL797+AM797+AN797)*IF(H797="근접",AR797,1)*AU797*IF(AX797=1,0,0.6)*IF(F797="백어택",1.2,1)</f>
        <v>0</v>
      </c>
      <c r="X797" s="175"/>
      <c r="Y797" s="173">
        <f>SUM(Z797:AD797)</f>
        <v>29490.501702548834</v>
      </c>
      <c r="Z797" s="174">
        <f>T797*AI797/100</f>
        <v>8847.6063835589102</v>
      </c>
      <c r="AA797" s="174">
        <f>U797*AI797/100</f>
        <v>8847.6063835589102</v>
      </c>
      <c r="AB797" s="174">
        <f>V797*AI797/100</f>
        <v>11795.288935431014</v>
      </c>
      <c r="AC797" s="174">
        <f>W797*AI797/100</f>
        <v>0</v>
      </c>
      <c r="AD797" s="175"/>
      <c r="AE797" s="173">
        <f>AO797*(1-$D$20/100)*(1-$D$17/100)-AW797</f>
        <v>27.816913903176005</v>
      </c>
      <c r="AF797" s="174">
        <f>AP797</f>
        <v>36</v>
      </c>
      <c r="AG797" s="174">
        <f>IF($D$57&gt;100,100,$D$57)</f>
        <v>25.143699999999999</v>
      </c>
      <c r="AH797" s="174">
        <f>AQ797*AS797</f>
        <v>229</v>
      </c>
      <c r="AI797" s="174">
        <f>$D$58</f>
        <v>215</v>
      </c>
      <c r="AJ797" s="174">
        <f>10/3</f>
        <v>3.3333333333333335</v>
      </c>
      <c r="AK797" s="174">
        <f>SUM(AL797:AN797)</f>
        <v>9144.3416131934373</v>
      </c>
      <c r="AL797" s="174">
        <f>(IF(H797="근접",$D$61*(VLOOKUP(C797,$B$36:$AG$39,19,FALSE)+VLOOKUP(C797,$B$40:$AG$43,19,FALSE)*$D$54),$D$60*(VLOOKUP(C797,$B$36:$AG$39,19,FALSE)+VLOOKUP(C797,$B$40:$AG$43,19,FALSE)*$D$54)))*$D$59/100</f>
        <v>2743.4438398632283</v>
      </c>
      <c r="AM797" s="174">
        <f>(IF(H797="근접",$D$61*(VLOOKUP(C797,$B$36:$AG$39,20,FALSE)+VLOOKUP(C797,$B$40:$AG$43,20,FALSE)*$D$54),$D$60*(VLOOKUP(C797,$B$36:$AG$39,20,FALSE)+VLOOKUP(C797,$B$40:$AG$43,20,FALSE)*$D$54)))*$D$59/100</f>
        <v>2743.4438398632283</v>
      </c>
      <c r="AN797" s="174">
        <f>(IF(H797="근접",$D$61*(VLOOKUP(C797,$B$36:$AG$39,21,FALSE)+VLOOKUP(C797,$B$40:$AG$43,21,FALSE)*$D$54),$D$60*(VLOOKUP(C797,$B$36:$AG$39,21,FALSE)+VLOOKUP(C797,$B$40:$AG$43,21,FALSE)*$D$54)))*$D$59/100</f>
        <v>3657.4539334669812</v>
      </c>
      <c r="AO797" s="176">
        <v>36</v>
      </c>
      <c r="AP797" s="174">
        <v>36</v>
      </c>
      <c r="AQ797" s="175">
        <f>VLOOKUP(C797,$B$45:$AA$48,19,FALSE)</f>
        <v>458</v>
      </c>
      <c r="AR797" s="31">
        <f>IF(LEFT(E797,1)*1=1,$S$64,$R$64)</f>
        <v>1</v>
      </c>
      <c r="AS797" s="2">
        <f>IF(LEFT(E797,1)*1=2,$U$64,$T$64)</f>
        <v>0.5</v>
      </c>
      <c r="AT797" s="33">
        <f>IF(LEFT(E797,1)*1=3,$W$64,$V$64)</f>
        <v>0</v>
      </c>
      <c r="AU797" s="31">
        <f>IF(MID(E797,3,1)*1=1,$Y$64,$X$64)</f>
        <v>1.25</v>
      </c>
      <c r="AV797" s="2">
        <f>IF(MID(E797,3,1)*1=2,$AA$64,$Z$64)</f>
        <v>0</v>
      </c>
      <c r="AW797" s="33">
        <f>IF(MID(E797,3,1)*1=3,$AC$64,$AB$64)</f>
        <v>0</v>
      </c>
      <c r="AX797" s="31">
        <f>IF(MID(E797,5,1)*1=1,$AE$64,$AD$64)</f>
        <v>1</v>
      </c>
      <c r="AY797" s="33">
        <f>IF(MID(E797,5,1)*1=2,$AG$64,$AF$64)</f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customHeight="1">
      <c r="A798" s="2"/>
      <c r="B798" s="107">
        <v>68</v>
      </c>
      <c r="C798" s="31">
        <v>10</v>
      </c>
      <c r="D798" s="106" t="s">
        <v>4</v>
      </c>
      <c r="E798" s="2" t="s">
        <v>144</v>
      </c>
      <c r="F798" s="2"/>
      <c r="G798" s="2" t="s">
        <v>167</v>
      </c>
      <c r="H798" s="33"/>
      <c r="I798" s="173">
        <f>M798/AE798</f>
        <v>680.22905383796046</v>
      </c>
      <c r="J798" s="174">
        <f>AH798/AE798</f>
        <v>29.152775243964456</v>
      </c>
      <c r="K798" s="189">
        <f>RANK(I798,$I$76:$I$999)</f>
        <v>724</v>
      </c>
      <c r="L798" s="190" t="e">
        <f>RANK(I798,$I$76:$I$460)</f>
        <v>#N/A</v>
      </c>
      <c r="M798" s="173">
        <f>SUM(N798:R798)</f>
        <v>8143.3049787806212</v>
      </c>
      <c r="N798" s="174">
        <f>T798*(1+(IF((AG798+IF($D$62=1,15,0)+AT798+IF(F798="백어택",8,0))&gt;100,100,(AG798+IF($D$62=1,15,0)+AT798+IF(F798="백어택",8,0)))/100)*((AI798/100-1)))</f>
        <v>1084.7527352565114</v>
      </c>
      <c r="O798" s="174">
        <f>U798*(1+(IF((AG798+IF($D$62=1,15,0)+AX798+IF(F798="백어택",8,0))&gt;100,100,(AG798+IF($D$62=1,15,0)+AX798+IF(F798="백어택",8,0)))/100)*(AI798/100-1))</f>
        <v>7058.5522435241101</v>
      </c>
      <c r="P798" s="174"/>
      <c r="Q798" s="174"/>
      <c r="R798" s="175"/>
      <c r="S798" s="173">
        <f>SUM(T798:X798)</f>
        <v>3716.2742709068129</v>
      </c>
      <c r="T798" s="174">
        <f>AL798*IF(F798="백어택",1.2,1)</f>
        <v>743.09485418136262</v>
      </c>
      <c r="U798" s="174">
        <f>AM798*AW798*AY798*IF(F798="백어택",1.2,1)</f>
        <v>2973.1794167254502</v>
      </c>
      <c r="V798" s="174"/>
      <c r="W798" s="174"/>
      <c r="X798" s="175"/>
      <c r="Y798" s="173">
        <f>SUM(Z798:AD798)</f>
        <v>7989.9896824496482</v>
      </c>
      <c r="Z798" s="174">
        <f>T798*$D$58/100</f>
        <v>1597.6539364899297</v>
      </c>
      <c r="AA798" s="174">
        <f>U798*$D$58/100</f>
        <v>6392.3357459597182</v>
      </c>
      <c r="AB798" s="174"/>
      <c r="AC798" s="174"/>
      <c r="AD798" s="175"/>
      <c r="AE798" s="173">
        <f>AO798*(1-$D$17/100)</f>
        <v>11.971416</v>
      </c>
      <c r="AF798" s="174">
        <f>AP798</f>
        <v>36</v>
      </c>
      <c r="AG798" s="174">
        <f>IF($D$57&gt;100,100,$D$57)</f>
        <v>25.143699999999999</v>
      </c>
      <c r="AH798" s="174">
        <f>AQ798</f>
        <v>349</v>
      </c>
      <c r="AI798" s="174">
        <f>$D$58+$D$19</f>
        <v>282.85969999999998</v>
      </c>
      <c r="AJ798" s="174">
        <f>10/IF(AY798=1,5,4)</f>
        <v>2</v>
      </c>
      <c r="AK798" s="174">
        <f>SUM(AL798:AN798)</f>
        <v>3716.2742709068129</v>
      </c>
      <c r="AL798" s="174">
        <f>(VLOOKUP(C798,$B$36:$AG$39,4,FALSE)+VLOOKUP(C798,$B$40:$AG$43,4,FALSE)*$D$54)*$D$59/100</f>
        <v>743.09485418136262</v>
      </c>
      <c r="AM798" s="174">
        <f>(VLOOKUP(C798,$B$36:$AG$39,5,FALSE)+VLOOKUP(C798,$B$40:$AG$43,5,FALSE)*$D$54)*$D$59/100</f>
        <v>2973.1794167254502</v>
      </c>
      <c r="AN798" s="174"/>
      <c r="AO798" s="176">
        <v>12</v>
      </c>
      <c r="AP798" s="174">
        <v>36</v>
      </c>
      <c r="AQ798" s="175">
        <f>VLOOKUP(C798,$B$45:$AA$48,4,FALSE)</f>
        <v>349</v>
      </c>
      <c r="AR798" s="31">
        <f>IF(LEFT(E798,1)*1=1,$S$54,$R$54)</f>
        <v>0</v>
      </c>
      <c r="AS798" s="2">
        <f>IF(LEFT(E798,1)*1=2,$U$54,$T$54)</f>
        <v>0</v>
      </c>
      <c r="AT798" s="33">
        <f>IF(LEFT(E798,1)*1=3,$W$54,$V$54)</f>
        <v>0</v>
      </c>
      <c r="AU798" s="31">
        <f>IF(MID(E798,3,1)*1=1,$Y$54,$X$54)</f>
        <v>0</v>
      </c>
      <c r="AV798" s="2">
        <f>IF(MID(E798,3,1)*1=2,$AA$54,$Z$54)</f>
        <v>0</v>
      </c>
      <c r="AW798" s="33">
        <f>IF(MID(E798,3,1)*1=3,$AC$54,$AB$54)</f>
        <v>1</v>
      </c>
      <c r="AX798" s="31">
        <f>IF(MID(E798,5,1)*1=1,$AE$54,$AD$54)</f>
        <v>50</v>
      </c>
      <c r="AY798" s="33">
        <f>IF(MID(E798,5,1)*1=2,$AG$54,$AF$54)</f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customHeight="1">
      <c r="A799" s="2"/>
      <c r="B799" s="107">
        <v>31</v>
      </c>
      <c r="C799" s="31">
        <v>1</v>
      </c>
      <c r="D799" s="106" t="s">
        <v>2</v>
      </c>
      <c r="E799" s="2" t="s">
        <v>67</v>
      </c>
      <c r="F799" s="2"/>
      <c r="G799" s="2"/>
      <c r="H799" s="33"/>
      <c r="I799" s="173">
        <f>M799/AE799</f>
        <v>679.56443637995028</v>
      </c>
      <c r="J799" s="174">
        <f>AH799/AE799</f>
        <v>6.6408184294990669</v>
      </c>
      <c r="K799" s="189">
        <f>RANK(I799,$I$76:$I$999)</f>
        <v>725</v>
      </c>
      <c r="L799" s="190" t="e">
        <f>RANK(I799,$I$76:$I$460)</f>
        <v>#N/A</v>
      </c>
      <c r="M799" s="173">
        <f>SUM(N799:R799)</f>
        <v>5423.565711139946</v>
      </c>
      <c r="N799" s="177">
        <f>T799*(1+(IF(($AG799+IF($D$62=1,15,0)+IF($F799="백어택",8,0))&gt;100,100,($AG799+IF($D$62=1,15,0)+IF($F799="백어택",8,0)))/100)*(($AI799/100-1)))</f>
        <v>1355.8914277849865</v>
      </c>
      <c r="O799" s="177">
        <f>U799*(1+(IF(($AG799+IF($D$62=1,IF($AS799=15,0,15),0)+$AS799+IF($F799="백어택",8,0))&gt;100,100,($AG799+IF($D$62=1,IF($AS799=15,0,15),0)+$AS799+IF($F799="백어택",8,0)))/100)*(($AI799/100-1)))</f>
        <v>1355.8914277849865</v>
      </c>
      <c r="P799" s="177">
        <f>V799*(1+(IF(($AG799+IF($D$62=1,IF($AS799=15,0,15),0)+$AS799+IF($F799="백어택",8,0))&gt;100,100,($AG799+IF($D$62=1,IF($AS799=15,0,15),0)+$AS799+IF($F799="백어택",8,0)))/100)*(($AI799/100-1)))</f>
        <v>1355.8914277849865</v>
      </c>
      <c r="Q799" s="177">
        <f>W799*(1+(IF(($AG799+IF($D$62=1,IF($AS799=15,0,15),0)+$AS799+IF($F799="백어택",8,0))&gt;100,100,($AG799+IF($D$62=1,IF($AS799=15,0,15),0)+$AS799+IF($F799="백어택",8,0)))/100)*(($AI799/100-1)))</f>
        <v>1355.8914277849865</v>
      </c>
      <c r="R799" s="175"/>
      <c r="S799" s="173">
        <f>SUM(T799:X799)</f>
        <v>3715.338657624633</v>
      </c>
      <c r="T799" s="177">
        <f>AL799*AV799*AW799*AY799/4</f>
        <v>928.83466440615825</v>
      </c>
      <c r="U799" s="174">
        <f>T799</f>
        <v>928.83466440615825</v>
      </c>
      <c r="V799" s="174">
        <f>U799</f>
        <v>928.83466440615825</v>
      </c>
      <c r="W799" s="174">
        <f>V799</f>
        <v>928.83466440615825</v>
      </c>
      <c r="X799" s="175"/>
      <c r="Y799" s="173">
        <f>SUM(Z799:AD799)</f>
        <v>7987.9781138929611</v>
      </c>
      <c r="Z799" s="174">
        <f>T799*$D$58/100</f>
        <v>1996.9945284732403</v>
      </c>
      <c r="AA799" s="174">
        <f>U799*$D$58/100</f>
        <v>1996.9945284732403</v>
      </c>
      <c r="AB799" s="174">
        <f>V799*$D$58/100</f>
        <v>1996.9945284732403</v>
      </c>
      <c r="AC799" s="174">
        <f>W799*$D$58/100</f>
        <v>1996.9945284732403</v>
      </c>
      <c r="AD799" s="175"/>
      <c r="AE799" s="173">
        <f>AO799*(1-$D$17/100)</f>
        <v>7.980944</v>
      </c>
      <c r="AF799" s="174"/>
      <c r="AG799" s="174">
        <f>IF($D$57&gt;100,100,$D$57)</f>
        <v>25.143699999999999</v>
      </c>
      <c r="AH799" s="174">
        <f>AQ799</f>
        <v>53</v>
      </c>
      <c r="AI799" s="174">
        <f>$D$58+$D$19</f>
        <v>282.85969999999998</v>
      </c>
      <c r="AJ799" s="174">
        <f>10*AY799/12</f>
        <v>0.83333333333333337</v>
      </c>
      <c r="AK799" s="174">
        <f>SUM(AL799:AN799)</f>
        <v>3715.338657624633</v>
      </c>
      <c r="AL799" s="174">
        <f>(VLOOKUP(C799,$B$36:$AA$39,2,FALSE)+VLOOKUP(C799,$B$40:$AA$43,2,FALSE)*$D$54)*$D$59/100</f>
        <v>3715.338657624633</v>
      </c>
      <c r="AM799" s="174"/>
      <c r="AN799" s="174"/>
      <c r="AO799" s="176">
        <v>8</v>
      </c>
      <c r="AP799" s="174">
        <v>15</v>
      </c>
      <c r="AQ799" s="175">
        <f>VLOOKUP(C799,$B$45:$AA$48,2,FALSE)</f>
        <v>53</v>
      </c>
      <c r="AR799" s="31">
        <f>IF(LEFT(E799,1)*1=1,$S$52,$R$52)</f>
        <v>0</v>
      </c>
      <c r="AS799" s="2">
        <f>IF(LEFT(E799,1)*1=2,$U$52,$T$52)</f>
        <v>0</v>
      </c>
      <c r="AT799" s="33">
        <f>IF(LEFT(E799,1)*1=3,$W$52,$V$52)</f>
        <v>0</v>
      </c>
      <c r="AU799" s="31">
        <f>IF(MID(E799,3,1)*1=1,$Y$52,$X$52)</f>
        <v>0</v>
      </c>
      <c r="AV799" s="2">
        <f>IF(MID(E799,3,1)*1=2,$AA$52,$Z$52)</f>
        <v>1</v>
      </c>
      <c r="AW799" s="33">
        <f>IF(MID(E799,3,1)*1=3,$AC$52,$AB$52)</f>
        <v>1</v>
      </c>
      <c r="AX799" s="31">
        <f>IF(MID(E799,5,1)*1=1,$AE$52,$AD$52)</f>
        <v>0</v>
      </c>
      <c r="AY799" s="33">
        <f>IF(MID(E799,5,1)*1=2,$AG$52,$AF$52)</f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customHeight="1">
      <c r="A800" s="2"/>
      <c r="B800" s="107">
        <v>495</v>
      </c>
      <c r="C800" s="31">
        <v>7</v>
      </c>
      <c r="D800" s="111" t="s">
        <v>11</v>
      </c>
      <c r="E800" s="2" t="s">
        <v>89</v>
      </c>
      <c r="F800" s="2"/>
      <c r="G800" s="2"/>
      <c r="H800" s="33">
        <f>IF(AX800=1,5,1)</f>
        <v>5</v>
      </c>
      <c r="I800" s="173">
        <f>M800/AE800</f>
        <v>678.95321300738249</v>
      </c>
      <c r="J800" s="174">
        <f>AH800/AE800</f>
        <v>17.773359105215182</v>
      </c>
      <c r="K800" s="189">
        <f>RANK(I800,$I$76:$I$999)</f>
        <v>726</v>
      </c>
      <c r="L800" s="190">
        <f>RANK(I800,$I$461:$I$888)</f>
        <v>341</v>
      </c>
      <c r="M800" s="173">
        <f>SUM(N800:R800)</f>
        <v>15738.65255875923</v>
      </c>
      <c r="N800" s="174">
        <f>T800*(1+(IF((AG800+IF($D$62=1,15,0)+IF(F800="백어택",8,0))&gt;100,100,AG800+IF($D$62=1,15,0)+IF(F800="백어택",8,0))/100)*($D$58/100-1))</f>
        <v>14052.198628060692</v>
      </c>
      <c r="O800" s="174">
        <f>U800*(1+((IF(AG800+IF($D$62=1,15,0)+IF(F800="백어택",8,0)&gt;100,100,AG800+IF($D$62=1,15,0)+IF(F800="백어택",8,0))/100)*(AI800/100-1)))</f>
        <v>1686.4539306985373</v>
      </c>
      <c r="P800" s="174"/>
      <c r="Q800" s="174"/>
      <c r="R800" s="175"/>
      <c r="S800" s="173">
        <f>T800</f>
        <v>10900.338077181552</v>
      </c>
      <c r="T800" s="174">
        <f>H800*AL800*AS800*AX800*AY800</f>
        <v>10900.338077181552</v>
      </c>
      <c r="U800" s="174">
        <f>AM800*AS800*AV800*AY800</f>
        <v>1308.1880268541822</v>
      </c>
      <c r="V800" s="174"/>
      <c r="W800" s="174"/>
      <c r="X800" s="175"/>
      <c r="Y800" s="173">
        <f>SUM(Z800:AD800)</f>
        <v>26248.331123676828</v>
      </c>
      <c r="Z800" s="174">
        <f>T800*$D$58/100</f>
        <v>23435.726865940334</v>
      </c>
      <c r="AA800" s="174">
        <f>U800*$D$58/100</f>
        <v>2812.6042577364919</v>
      </c>
      <c r="AB800" s="174"/>
      <c r="AC800" s="174"/>
      <c r="AD800" s="175"/>
      <c r="AE800" s="173">
        <f>AO800*(1-$D$20/100)*(1-$D$17/100)-AR800</f>
        <v>23.180761585980001</v>
      </c>
      <c r="AF800" s="174">
        <f>AP800</f>
        <v>36</v>
      </c>
      <c r="AG800" s="174">
        <f>IF($D$57&gt;100,100,$D$57)</f>
        <v>25.143699999999999</v>
      </c>
      <c r="AH800" s="174">
        <f>AQ800</f>
        <v>412</v>
      </c>
      <c r="AI800" s="174">
        <f>$D$58</f>
        <v>215</v>
      </c>
      <c r="AJ800" s="174">
        <f>10/IF(AX800=1,7,6)</f>
        <v>1.4285714285714286</v>
      </c>
      <c r="AK800" s="174">
        <f>SUM(AL800:AN800)</f>
        <v>3052.1929666724318</v>
      </c>
      <c r="AL800" s="174">
        <f>(VLOOKUP(C800,$B$36:$AG$39,14,FALSE)+VLOOKUP(C800,$B$40:$AG$43,14,FALSE)*$D$54)*$D$59/100</f>
        <v>2180.0676154363105</v>
      </c>
      <c r="AM800" s="174">
        <f>(VLOOKUP(C800,$B$36:$AG$39,15,FALSE)+VLOOKUP(C800,$B$40:$AG$43,15,FALSE)*$D$54)*$D$59/100</f>
        <v>872.12535123612145</v>
      </c>
      <c r="AN800" s="174"/>
      <c r="AO800" s="176">
        <v>30</v>
      </c>
      <c r="AP800" s="174">
        <v>36</v>
      </c>
      <c r="AQ800" s="175">
        <f>VLOOKUP(C800,$B$45:$AA$48,14,FALSE)</f>
        <v>412</v>
      </c>
      <c r="AR800" s="31">
        <f>IF(LEFT(E800,1)*1=1,$S$61,$R$61)</f>
        <v>0</v>
      </c>
      <c r="AS800" s="2">
        <f>IF(LEFT(E800,1)*1=2,$U$61,$T$61)</f>
        <v>1</v>
      </c>
      <c r="AT800" s="33">
        <f>IF(LEFT(E800,1)*1=3,$W$61,$V$61)</f>
        <v>0</v>
      </c>
      <c r="AU800" s="31">
        <f>IF(MID(E800,3,1)*1=1,$Y$61,$X$61)</f>
        <v>0</v>
      </c>
      <c r="AV800" s="2">
        <f>IF(MID(E800,3,1)*1=2,$AA$61,$Z$61)</f>
        <v>1.5</v>
      </c>
      <c r="AW800" s="33">
        <f>IF(MID(E800,3,1)*1=3,$AC$61,$AB$61)</f>
        <v>0</v>
      </c>
      <c r="AX800" s="31">
        <f>IF(MID(E800,5,1)*1=1,$AE$61,$AD$61)</f>
        <v>1</v>
      </c>
      <c r="AY800" s="33">
        <f>IF(MID(E800,5,1)*1=2,$AG$61,$AF$61)</f>
        <v>1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customHeight="1">
      <c r="A801" s="2"/>
      <c r="B801" s="107">
        <v>79</v>
      </c>
      <c r="C801" s="31">
        <v>7</v>
      </c>
      <c r="D801" s="106" t="s">
        <v>4</v>
      </c>
      <c r="E801" s="2" t="s">
        <v>134</v>
      </c>
      <c r="F801" s="2"/>
      <c r="G801" s="2" t="s">
        <v>143</v>
      </c>
      <c r="H801" s="33"/>
      <c r="I801" s="173">
        <f>M801/AE801</f>
        <v>676.15566102911669</v>
      </c>
      <c r="J801" s="174">
        <f>AH801/AE801</f>
        <v>20.298350671299033</v>
      </c>
      <c r="K801" s="189">
        <f>RANK(I801,$I$76:$I$999)</f>
        <v>727</v>
      </c>
      <c r="L801" s="190" t="e">
        <f>RANK(I801,$I$76:$I$460)</f>
        <v>#N/A</v>
      </c>
      <c r="M801" s="173">
        <f>SUM(N801:R801)</f>
        <v>8094.5406989345438</v>
      </c>
      <c r="N801" s="174">
        <f>T801*(1+(IF((AG801+IF($D$62=1,15,0)+AT801+IF(F801="백어택",8,0))&gt;100,100,(AG801+IF($D$62=1,15,0)+AT801+IF(F801="백어택",8,0)))/100)*((AI801/100-1)))</f>
        <v>2080.4185380528397</v>
      </c>
      <c r="O801" s="174">
        <f>U801*(1+(IF((AG801+IF($D$62=1,15,0)+AX801+IF(F801="백어택",8,0))&gt;100,100,(AG801+IF($D$62=1,15,0)+AX801+IF(F801="백어택",8,0)))/100)*(AI801/100-1))</f>
        <v>6014.1221608817041</v>
      </c>
      <c r="P801" s="174"/>
      <c r="Q801" s="174"/>
      <c r="R801" s="175"/>
      <c r="S801" s="173">
        <f>SUM(T801:X801)</f>
        <v>4855.3860375969934</v>
      </c>
      <c r="T801" s="174">
        <f>AL801*IF(F801="백어택",1.2,1)</f>
        <v>735.4948541813626</v>
      </c>
      <c r="U801" s="174">
        <f>AM801*AW801*AY801*IF(F801="백어택",1.2,1)</f>
        <v>4119.8911834156306</v>
      </c>
      <c r="V801" s="174"/>
      <c r="W801" s="174"/>
      <c r="X801" s="175"/>
      <c r="Y801" s="173">
        <f>SUM(Z801:AD801)</f>
        <v>10439.079980833536</v>
      </c>
      <c r="Z801" s="174">
        <f>T801*$D$58/100</f>
        <v>1581.3139364899296</v>
      </c>
      <c r="AA801" s="174">
        <f>U801*$D$58/100</f>
        <v>8857.7660443436071</v>
      </c>
      <c r="AB801" s="174"/>
      <c r="AC801" s="174"/>
      <c r="AD801" s="175"/>
      <c r="AE801" s="173">
        <f>AO801*(1-$D$17/100)</f>
        <v>11.971416</v>
      </c>
      <c r="AF801" s="174">
        <f>AP801</f>
        <v>36</v>
      </c>
      <c r="AG801" s="174">
        <f>IF($D$57&gt;100,100,$D$57)</f>
        <v>25.143699999999999</v>
      </c>
      <c r="AH801" s="174">
        <f>AQ801</f>
        <v>243</v>
      </c>
      <c r="AI801" s="174">
        <f>$D$58+$D$19</f>
        <v>282.85969999999998</v>
      </c>
      <c r="AJ801" s="174">
        <f>10/IF(AY801=1,5,4)</f>
        <v>2</v>
      </c>
      <c r="AK801" s="174">
        <f>SUM(AL801:AN801)</f>
        <v>3678.2742709068134</v>
      </c>
      <c r="AL801" s="174">
        <f>(VLOOKUP(C801,$B$36:$AG$39,4,FALSE)+VLOOKUP(C801,$B$40:$AG$43,4,FALSE)*$D$54)*$D$59/100</f>
        <v>735.4948541813626</v>
      </c>
      <c r="AM801" s="174">
        <f>(VLOOKUP(C801,$B$36:$AG$39,5,FALSE)+VLOOKUP(C801,$B$40:$AG$43,5,FALSE)*$D$54)*$D$59/100</f>
        <v>2942.7794167254506</v>
      </c>
      <c r="AN801" s="174"/>
      <c r="AO801" s="176">
        <v>12</v>
      </c>
      <c r="AP801" s="174">
        <v>36</v>
      </c>
      <c r="AQ801" s="175">
        <f>VLOOKUP(C801,$B$45:$AA$48,4,FALSE)</f>
        <v>243</v>
      </c>
      <c r="AR801" s="31">
        <f>IF(LEFT(E801,1)*1=1,$S$54,$R$54)</f>
        <v>0</v>
      </c>
      <c r="AS801" s="2">
        <f>IF(LEFT(E801,1)*1=2,$U$54,$T$54)</f>
        <v>0</v>
      </c>
      <c r="AT801" s="33">
        <f>IF(LEFT(E801,1)*1=3,$W$54,$V$54)</f>
        <v>100</v>
      </c>
      <c r="AU801" s="31">
        <f>IF(MID(E801,3,1)*1=1,$Y$54,$X$54)</f>
        <v>0</v>
      </c>
      <c r="AV801" s="2">
        <f>IF(MID(E801,3,1)*1=2,$AA$54,$Z$54)</f>
        <v>0</v>
      </c>
      <c r="AW801" s="33">
        <f>IF(MID(E801,3,1)*1=3,$AC$54,$AB$54)</f>
        <v>1.4</v>
      </c>
      <c r="AX801" s="31">
        <f>IF(MID(E801,5,1)*1=1,$AE$54,$AD$54)</f>
        <v>0</v>
      </c>
      <c r="AY801" s="33">
        <f>IF(MID(E801,5,1)*1=2,$AG$54,$AF$54)</f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customHeight="1">
      <c r="A802" s="2"/>
      <c r="B802" s="107">
        <v>904</v>
      </c>
      <c r="C802" s="31">
        <v>10</v>
      </c>
      <c r="D802" s="113" t="s">
        <v>22</v>
      </c>
      <c r="E802" s="2" t="s">
        <v>67</v>
      </c>
      <c r="F802" s="2"/>
      <c r="G802" s="2"/>
      <c r="H802" s="33"/>
      <c r="I802" s="173">
        <f>M802/AE802</f>
        <v>672.57773114219458</v>
      </c>
      <c r="J802" s="174">
        <f>AH802/AE802</f>
        <v>19.780450366105395</v>
      </c>
      <c r="K802" s="189">
        <f>RANK(I802,$I$76:$I$999)</f>
        <v>728</v>
      </c>
      <c r="L802" s="190" t="e">
        <f>RANK(I802,$I$889:$I$999)</f>
        <v>#N/A</v>
      </c>
      <c r="M802" s="173">
        <f>SUM(N802:R802)*(1+$D$22/100)</f>
        <v>20129.269529598416</v>
      </c>
      <c r="N802" s="174">
        <f>T802*(1+(IF((AG802+IF($D$62=1,15,0)+IF(F802="백어택",8,0))&gt;100,100,AG802+IF($D$62=1,15,0)+IF(F802="백어택",8,0))/100)*(AI802/100-1))</f>
        <v>18156.208890748345</v>
      </c>
      <c r="O802" s="174"/>
      <c r="P802" s="174"/>
      <c r="Q802" s="174"/>
      <c r="R802" s="175">
        <f>X802*(1+($D$57/100)*(AI802/100-1))</f>
        <v>0</v>
      </c>
      <c r="S802" s="173">
        <f>SUM(T802:X802)</f>
        <v>14083.832740158134</v>
      </c>
      <c r="T802" s="174">
        <f>AL802*AU802</f>
        <v>14083.832740158134</v>
      </c>
      <c r="U802" s="174"/>
      <c r="V802" s="174"/>
      <c r="W802" s="174"/>
      <c r="X802" s="175">
        <f>AL802*AW802</f>
        <v>0</v>
      </c>
      <c r="Y802" s="173">
        <f>SUM(Z802:AD802)</f>
        <v>30280.240391339987</v>
      </c>
      <c r="Z802" s="174">
        <f>T802*$D$58/100</f>
        <v>30280.240391339987</v>
      </c>
      <c r="AA802" s="174"/>
      <c r="AB802" s="174"/>
      <c r="AC802" s="174"/>
      <c r="AD802" s="175"/>
      <c r="AE802" s="173">
        <f>AO802*(1-$D$17/100)</f>
        <v>29.928540000000002</v>
      </c>
      <c r="AF802" s="174">
        <f>AP802+AV802</f>
        <v>36</v>
      </c>
      <c r="AG802" s="174">
        <f>IF($D$57+AY802&gt;100,100,$D$57+AY802)</f>
        <v>25.143699999999999</v>
      </c>
      <c r="AH802" s="174">
        <f>AQ802*AR802</f>
        <v>592</v>
      </c>
      <c r="AI802" s="174">
        <f>$D$58</f>
        <v>215</v>
      </c>
      <c r="AJ802" s="174">
        <f>10/5</f>
        <v>2</v>
      </c>
      <c r="AK802" s="174">
        <f>SUM(AL802:AN802)</f>
        <v>14083.832740158134</v>
      </c>
      <c r="AL802" s="174">
        <f>(VLOOKUP(C802,$B$36:$AG$39,32,FALSE)+VLOOKUP(C802,$B$40:$AG$43,32,FALSE)*$D$54)*$D$59/100</f>
        <v>14083.832740158134</v>
      </c>
      <c r="AM802" s="174"/>
      <c r="AN802" s="174"/>
      <c r="AO802" s="176">
        <v>30</v>
      </c>
      <c r="AP802" s="174">
        <v>36</v>
      </c>
      <c r="AQ802" s="175">
        <f>VLOOKUP(C802,$B$45:$AG$48,32,FALSE)</f>
        <v>592</v>
      </c>
      <c r="AR802" s="31">
        <f>IF(LEFT(E802,1)*1=1,$S$72,$R$72)</f>
        <v>1</v>
      </c>
      <c r="AS802" s="2">
        <f>IF(LEFT(E802,1)*1=2,$U$72,$T$72)</f>
        <v>0</v>
      </c>
      <c r="AT802" s="33">
        <f>IF(LEFT(E802,1)*1=3,$W$72,$V$72)</f>
        <v>0</v>
      </c>
      <c r="AU802" s="31">
        <f>IF(MID(E802,3,1)*1=1,$Y$72,$X$72)</f>
        <v>1</v>
      </c>
      <c r="AV802" s="2">
        <f>IF(MID(E802,3,1)*1=2,$AA$72,$Z$72)</f>
        <v>0</v>
      </c>
      <c r="AW802" s="33">
        <f>IF(MID(E802,3,1)*1=3,$AC$72,$AB$72)</f>
        <v>0</v>
      </c>
      <c r="AX802" s="31">
        <f>IF(MID(E802,5,1)*1=1,$AE$72,$AD$72)</f>
        <v>0</v>
      </c>
      <c r="AY802" s="33">
        <f>IF(MID(E802,5,1)*1=2,$AG$72,$AF$72)</f>
        <v>0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customHeight="1">
      <c r="A803" s="2"/>
      <c r="B803" s="107">
        <v>907</v>
      </c>
      <c r="C803" s="31">
        <v>10</v>
      </c>
      <c r="D803" s="113" t="s">
        <v>22</v>
      </c>
      <c r="E803" s="2" t="s">
        <v>148</v>
      </c>
      <c r="F803" s="2"/>
      <c r="G803" s="2"/>
      <c r="H803" s="33"/>
      <c r="I803" s="173">
        <f>M803/AE803</f>
        <v>672.57773114219458</v>
      </c>
      <c r="J803" s="174">
        <f>AH803/AE803</f>
        <v>9.8902251830526975</v>
      </c>
      <c r="K803" s="189">
        <f>RANK(I803,$I$76:$I$999)</f>
        <v>728</v>
      </c>
      <c r="L803" s="190" t="e">
        <f>RANK(I803,$I$889:$I$999)</f>
        <v>#N/A</v>
      </c>
      <c r="M803" s="173">
        <f>SUM(N803:R803)*(1+$D$22/100)</f>
        <v>20129.269529598416</v>
      </c>
      <c r="N803" s="174">
        <f>T803*(1+(IF((AG803+IF($D$62=1,15,0)+IF(F803="백어택",8,0))&gt;100,100,AG803+IF($D$62=1,15,0)+IF(F803="백어택",8,0))/100)*(AI803/100-1))</f>
        <v>18156.208890748345</v>
      </c>
      <c r="O803" s="174"/>
      <c r="P803" s="174"/>
      <c r="Q803" s="174"/>
      <c r="R803" s="175">
        <f>X803*(1+($D$57/100)*(AI803/100-1))</f>
        <v>0</v>
      </c>
      <c r="S803" s="173">
        <f>SUM(T803:X803)</f>
        <v>14083.832740158134</v>
      </c>
      <c r="T803" s="174">
        <f>AL803*AU803</f>
        <v>14083.832740158134</v>
      </c>
      <c r="U803" s="174"/>
      <c r="V803" s="174"/>
      <c r="W803" s="174"/>
      <c r="X803" s="175">
        <f>AL803*AW803</f>
        <v>0</v>
      </c>
      <c r="Y803" s="173">
        <f>SUM(Z803:AD803)</f>
        <v>30280.240391339987</v>
      </c>
      <c r="Z803" s="174">
        <f>T803*$D$58/100</f>
        <v>30280.240391339987</v>
      </c>
      <c r="AA803" s="174"/>
      <c r="AB803" s="174"/>
      <c r="AC803" s="174"/>
      <c r="AD803" s="175"/>
      <c r="AE803" s="173">
        <f>AO803*(1-$D$17/100)</f>
        <v>29.928540000000002</v>
      </c>
      <c r="AF803" s="174">
        <f>AP803+AV803</f>
        <v>36</v>
      </c>
      <c r="AG803" s="174">
        <f>IF($D$57+AY803&gt;100,100,$D$57+AY803)</f>
        <v>25.143699999999999</v>
      </c>
      <c r="AH803" s="174">
        <f>AQ803*AR803</f>
        <v>296</v>
      </c>
      <c r="AI803" s="174">
        <f>$D$58</f>
        <v>215</v>
      </c>
      <c r="AJ803" s="174">
        <f>10/5</f>
        <v>2</v>
      </c>
      <c r="AK803" s="174">
        <f>SUM(AL803:AN803)</f>
        <v>14083.832740158134</v>
      </c>
      <c r="AL803" s="174">
        <f>(VLOOKUP(C803,$B$36:$AG$39,32,FALSE)+VLOOKUP(C803,$B$40:$AG$43,32,FALSE)*$D$54)*$D$59/100</f>
        <v>14083.832740158134</v>
      </c>
      <c r="AM803" s="174"/>
      <c r="AN803" s="174"/>
      <c r="AO803" s="176">
        <v>30</v>
      </c>
      <c r="AP803" s="174">
        <v>36</v>
      </c>
      <c r="AQ803" s="175">
        <f>VLOOKUP(C803,$B$45:$AG$48,32,FALSE)</f>
        <v>592</v>
      </c>
      <c r="AR803" s="31">
        <f>IF(LEFT(E803,1)*1=1,$S$72,$R$72)</f>
        <v>0.5</v>
      </c>
      <c r="AS803" s="2">
        <f>IF(LEFT(E803,1)*1=2,$U$72,$T$72)</f>
        <v>0</v>
      </c>
      <c r="AT803" s="33">
        <f>IF(LEFT(E803,1)*1=3,$W$72,$V$72)</f>
        <v>0</v>
      </c>
      <c r="AU803" s="31">
        <f>IF(MID(E803,3,1)*1=1,$Y$72,$X$72)</f>
        <v>1</v>
      </c>
      <c r="AV803" s="2">
        <f>IF(MID(E803,3,1)*1=2,$AA$72,$Z$72)</f>
        <v>0</v>
      </c>
      <c r="AW803" s="33">
        <f>IF(MID(E803,3,1)*1=3,$AC$72,$AB$72)</f>
        <v>0</v>
      </c>
      <c r="AX803" s="31">
        <f>IF(MID(E803,5,1)*1=1,$AE$72,$AD$72)</f>
        <v>0</v>
      </c>
      <c r="AY803" s="33">
        <f>IF(MID(E803,5,1)*1=2,$AG$72,$AF$72)</f>
        <v>0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customHeight="1">
      <c r="A804" s="2"/>
      <c r="B804" s="107">
        <v>66</v>
      </c>
      <c r="C804" s="31">
        <v>4</v>
      </c>
      <c r="D804" s="106" t="s">
        <v>4</v>
      </c>
      <c r="E804" s="2" t="s">
        <v>87</v>
      </c>
      <c r="F804" s="2" t="s">
        <v>149</v>
      </c>
      <c r="G804" s="2"/>
      <c r="H804" s="33"/>
      <c r="I804" s="173">
        <f>M804/AE804</f>
        <v>670.79556287815069</v>
      </c>
      <c r="J804" s="174">
        <f>AH804/AE804</f>
        <v>11.193329176765722</v>
      </c>
      <c r="K804" s="189">
        <f>RANK(I804,$I$76:$I$999)</f>
        <v>730</v>
      </c>
      <c r="L804" s="190" t="e">
        <f>RANK(I804,$I$76:$I$460)</f>
        <v>#N/A</v>
      </c>
      <c r="M804" s="173">
        <f>SUM(N804:R804)</f>
        <v>8030.3727341684989</v>
      </c>
      <c r="N804" s="174">
        <f>T804*(1+(IF((AG804+IF($D$62=1,15,0)+AT804+IF(F804="백어택",8,0))&gt;100,100,(AG804+IF($D$62=1,15,0)+AT804+IF(F804="백어택",8,0)))/100)*((AI804/100-1)))</f>
        <v>2454.4127223034075</v>
      </c>
      <c r="O804" s="174">
        <f>U804*(1+(IF((AG804+IF($D$62=1,15,0)+AX804+IF(F804="백어택",8,0))&gt;100,100,(AG804+IF($D$62=1,15,0)+AX804+IF(F804="백어택",8,0)))/100)*(AI804/100-1))</f>
        <v>5575.9600118650915</v>
      </c>
      <c r="P804" s="174"/>
      <c r="Q804" s="174"/>
      <c r="R804" s="175"/>
      <c r="S804" s="173">
        <f>SUM(T804:X804)</f>
        <v>4339.5291250881755</v>
      </c>
      <c r="T804" s="174">
        <f>AL804*IF(F804="백어택",1.2,1)</f>
        <v>867.71382501763514</v>
      </c>
      <c r="U804" s="174">
        <f>AM804*AW804*AY804*IF(F804="백어택",1.2,1)</f>
        <v>3471.8153000705402</v>
      </c>
      <c r="V804" s="174"/>
      <c r="W804" s="174"/>
      <c r="X804" s="175"/>
      <c r="Y804" s="173">
        <f>SUM(Z804:AD804)</f>
        <v>9329.9876189395764</v>
      </c>
      <c r="Z804" s="174">
        <f>T804*$D$58/100</f>
        <v>1865.5847237879154</v>
      </c>
      <c r="AA804" s="174">
        <f>U804*$D$58/100</f>
        <v>7464.4028951516611</v>
      </c>
      <c r="AB804" s="174"/>
      <c r="AC804" s="174"/>
      <c r="AD804" s="175"/>
      <c r="AE804" s="173">
        <f>AO804*(1-$D$17/100)</f>
        <v>11.971416</v>
      </c>
      <c r="AF804" s="174">
        <f>AP804</f>
        <v>36</v>
      </c>
      <c r="AG804" s="174">
        <f>IF($D$57&gt;100,100,$D$57)</f>
        <v>25.143699999999999</v>
      </c>
      <c r="AH804" s="174">
        <f>AQ804</f>
        <v>134</v>
      </c>
      <c r="AI804" s="174">
        <f>$D$58+$D$19</f>
        <v>282.85969999999998</v>
      </c>
      <c r="AJ804" s="174">
        <f>10/IF(AY804=1,5,4)</f>
        <v>2</v>
      </c>
      <c r="AK804" s="174">
        <f>SUM(AL804:AN804)</f>
        <v>3616.2742709068129</v>
      </c>
      <c r="AL804" s="174">
        <f>(VLOOKUP(C804,$B$36:$AG$39,4,FALSE)+VLOOKUP(C804,$B$40:$AG$43,4,FALSE)*$D$54)*$D$59/100</f>
        <v>723.09485418136262</v>
      </c>
      <c r="AM804" s="174">
        <f>(VLOOKUP(C804,$B$36:$AG$39,5,FALSE)+VLOOKUP(C804,$B$40:$AG$43,5,FALSE)*$D$54)*$D$59/100</f>
        <v>2893.1794167254502</v>
      </c>
      <c r="AN804" s="174"/>
      <c r="AO804" s="176">
        <v>12</v>
      </c>
      <c r="AP804" s="174">
        <v>36</v>
      </c>
      <c r="AQ804" s="175">
        <f>VLOOKUP(C804,$B$45:$AA$48,4,FALSE)</f>
        <v>134</v>
      </c>
      <c r="AR804" s="31">
        <f>IF(LEFT(E804,1)*1=1,$S$54,$R$54)</f>
        <v>0</v>
      </c>
      <c r="AS804" s="2">
        <f>IF(LEFT(E804,1)*1=2,$U$54,$T$54)</f>
        <v>0</v>
      </c>
      <c r="AT804" s="33">
        <f>IF(LEFT(E804,1)*1=3,$W$54,$V$54)</f>
        <v>100</v>
      </c>
      <c r="AU804" s="31">
        <f>IF(MID(E804,3,1)*1=1,$Y$54,$X$54)</f>
        <v>0</v>
      </c>
      <c r="AV804" s="2">
        <f>IF(MID(E804,3,1)*1=2,$AA$54,$Z$54)</f>
        <v>0</v>
      </c>
      <c r="AW804" s="33">
        <f>IF(MID(E804,3,1)*1=3,$AC$54,$AB$54)</f>
        <v>1</v>
      </c>
      <c r="AX804" s="31">
        <f>IF(MID(E804,5,1)*1=1,$AE$54,$AD$54)</f>
        <v>0</v>
      </c>
      <c r="AY804" s="33">
        <f>IF(MID(E804,5,1)*1=2,$AG$54,$AF$54)</f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customHeight="1">
      <c r="A805" s="2"/>
      <c r="B805" s="107">
        <v>128</v>
      </c>
      <c r="C805" s="31">
        <v>7</v>
      </c>
      <c r="D805" s="106" t="s">
        <v>6</v>
      </c>
      <c r="E805" s="2" t="s">
        <v>87</v>
      </c>
      <c r="F805" s="2"/>
      <c r="G805" s="2" t="s">
        <v>231</v>
      </c>
      <c r="H805" s="33"/>
      <c r="I805" s="173">
        <f>M805/AE805</f>
        <v>666.32769414210804</v>
      </c>
      <c r="J805" s="174">
        <f>AH805/AE805</f>
        <v>16.338919305786384</v>
      </c>
      <c r="K805" s="189">
        <f>RANK(I805,$I$76:$I$999)</f>
        <v>731</v>
      </c>
      <c r="L805" s="190" t="e">
        <f>RANK(I805,$I$76:$I$460)</f>
        <v>#N/A</v>
      </c>
      <c r="M805" s="173">
        <f>SUM(N805:R805)</f>
        <v>13294.810031493231</v>
      </c>
      <c r="N805" s="174">
        <f>T805*(1+(IF((AG805+IF($D$62=1,15,0)+IF(F805="백어택",8,0))&gt;100,100,(AG805+IF($D$62=1,15,0)+IF(F805="백어택",8,0)))/100)*((AI805/100-1)))</f>
        <v>13294.810031493231</v>
      </c>
      <c r="O805" s="174"/>
      <c r="P805" s="174"/>
      <c r="Q805" s="174"/>
      <c r="R805" s="175"/>
      <c r="S805" s="173">
        <f>SUM(T805:X805)</f>
        <v>9107.4256838681486</v>
      </c>
      <c r="T805" s="174">
        <f>AL805*AW805*AT805*AX805*AY805</f>
        <v>9107.4256838681486</v>
      </c>
      <c r="U805" s="174"/>
      <c r="V805" s="174"/>
      <c r="W805" s="174"/>
      <c r="X805" s="175"/>
      <c r="Y805" s="173">
        <f>SUM(Z805:AD805)</f>
        <v>19580.965220316521</v>
      </c>
      <c r="Z805" s="174">
        <f>T805*$D$58/100</f>
        <v>19580.965220316521</v>
      </c>
      <c r="AA805" s="174"/>
      <c r="AB805" s="174"/>
      <c r="AC805" s="174"/>
      <c r="AD805" s="175"/>
      <c r="AE805" s="173">
        <f>AO805*(1-$D$17/100)</f>
        <v>19.952359999999999</v>
      </c>
      <c r="AF805" s="174">
        <f>AP805</f>
        <v>36</v>
      </c>
      <c r="AG805" s="174">
        <f>IF($D$57+AV805&gt;100,100,$D$57+AV805)</f>
        <v>25.143699999999999</v>
      </c>
      <c r="AH805" s="174">
        <f>AQ805*AR805</f>
        <v>326</v>
      </c>
      <c r="AI805" s="174">
        <f>$D$58+$D$19</f>
        <v>282.85969999999998</v>
      </c>
      <c r="AJ805" s="174">
        <f>10/IF(AX805=1,IF(AY805=1,5,6),4)</f>
        <v>2</v>
      </c>
      <c r="AK805" s="174">
        <f>SUM(AL805:AN805)</f>
        <v>7589.521403223458</v>
      </c>
      <c r="AL805" s="174">
        <f>(VLOOKUP(C805,$B$36:$AG$39,7,FALSE)+VLOOKUP(C805,$B$40:$AG$43,7,FALSE)*$D$54)*$D$59/100</f>
        <v>7589.521403223458</v>
      </c>
      <c r="AM805" s="174"/>
      <c r="AN805" s="174"/>
      <c r="AO805" s="176">
        <v>20</v>
      </c>
      <c r="AP805" s="174">
        <v>36</v>
      </c>
      <c r="AQ805" s="175">
        <f>VLOOKUP(C805,$B$45:$AA$48,7,FALSE)</f>
        <v>326</v>
      </c>
      <c r="AR805" s="31">
        <f>IF(LEFT(E805,1)*1=1,$S$56,$R$56)</f>
        <v>1</v>
      </c>
      <c r="AS805" s="2">
        <f>IF(LEFT(E805,1)*1=2,$U$56,$T$56)</f>
        <v>0</v>
      </c>
      <c r="AT805" s="33">
        <f>IF(LEFT(E805,1)*1=3,$W$56,$V$56)</f>
        <v>1.2</v>
      </c>
      <c r="AU805" s="31">
        <f>IF(MID(E805,3,1)*1=1,$Y$56,$X$56)</f>
        <v>0</v>
      </c>
      <c r="AV805" s="2">
        <f>IF(MID(E805,3,1)*1=2,$AA$56,$Z$56)</f>
        <v>0</v>
      </c>
      <c r="AW805" s="33">
        <f>IF(MID(E805,3,1)*1=3,$AC$56,$AB$56)</f>
        <v>1</v>
      </c>
      <c r="AX805" s="31">
        <f>IF(MID(E805,5,1)*1=1,$AE$56,$AD$56)</f>
        <v>1</v>
      </c>
      <c r="AY805" s="33">
        <f>IF(MID(E805,5,1)*1=2,$AG$56,$AF$56)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customHeight="1">
      <c r="A806" s="2"/>
      <c r="B806" s="107">
        <v>826</v>
      </c>
      <c r="C806" s="31">
        <v>10</v>
      </c>
      <c r="D806" s="113" t="s">
        <v>9</v>
      </c>
      <c r="E806" s="2" t="s">
        <v>99</v>
      </c>
      <c r="F806" s="2"/>
      <c r="G806" s="2"/>
      <c r="H806" s="33"/>
      <c r="I806" s="173">
        <f>M806/AE806</f>
        <v>666.09185971545628</v>
      </c>
      <c r="J806" s="174">
        <f>AH806/AE806</f>
        <v>18.293575296355918</v>
      </c>
      <c r="K806" s="189">
        <f>RANK(I806,$I$76:$I$999)</f>
        <v>732</v>
      </c>
      <c r="L806" s="190" t="e">
        <f>RANK(I806,$I$889:$I$999)</f>
        <v>#N/A</v>
      </c>
      <c r="M806" s="173">
        <f>SUM(N806:R806)*(1+$D$22/100)</f>
        <v>23922.188240602107</v>
      </c>
      <c r="N806" s="174">
        <f>T806*(1+(IF((AG806+IF($D$62=1,15,0)+IF(F806="백어택",8,0))&gt;100,100,AG806+IF($D$62=1,15,0)+IF(F806="백어택",8,0))/100)*(AI806/100-1))</f>
        <v>15587.193766392926</v>
      </c>
      <c r="O806" s="174">
        <f>U806*(1+(IF(($D$57+IF($D$62=1,15,0)+IF(F806="백어택",8,0))&gt;100,100,$D$57+IF($D$62=1,15,0)+IF(F806="백어택",8,0))/100)*(AI806/100-1))</f>
        <v>2995.0769477520516</v>
      </c>
      <c r="P806" s="174"/>
      <c r="Q806" s="174"/>
      <c r="R806" s="175">
        <f>X806*(1+(IF(($D$57+IF($D$62=1,15,0)+IF(F806="백어택",8,0))&gt;100,100,$D$57+IF($D$62=1,15,0)+IF(F806="백어택",8,0))/100)*(AI806/100-1))</f>
        <v>2995.0769477520516</v>
      </c>
      <c r="S806" s="173">
        <f>SUM(T806:X806)</f>
        <v>16737.621673941561</v>
      </c>
      <c r="T806" s="174">
        <f>AL806*AU806*AY806</f>
        <v>12091.039005735145</v>
      </c>
      <c r="U806" s="174">
        <f>AM806*AX806</f>
        <v>2323.2913341032076</v>
      </c>
      <c r="V806" s="174"/>
      <c r="W806" s="174"/>
      <c r="X806" s="175">
        <f>AM806*AS806</f>
        <v>2323.2913341032076</v>
      </c>
      <c r="Y806" s="173">
        <f>SUM(Z806:AD806)</f>
        <v>35985.886598974357</v>
      </c>
      <c r="Z806" s="174">
        <f>T806*$D$58/100</f>
        <v>25995.733862330566</v>
      </c>
      <c r="AA806" s="174">
        <f>U806*$D$58/100</f>
        <v>4995.0763683218966</v>
      </c>
      <c r="AB806" s="174"/>
      <c r="AC806" s="174"/>
      <c r="AD806" s="175">
        <f>X806*$D$58/100</f>
        <v>4995.0763683218966</v>
      </c>
      <c r="AE806" s="173">
        <f>AO806*(1-$D$17/100)</f>
        <v>35.914248000000001</v>
      </c>
      <c r="AF806" s="174">
        <f>AP806</f>
        <v>36</v>
      </c>
      <c r="AG806" s="174">
        <f>IF($D$57+AW806&gt;100,100,$D$57+AW806)</f>
        <v>25.143699999999999</v>
      </c>
      <c r="AH806" s="174">
        <f>AQ806</f>
        <v>657</v>
      </c>
      <c r="AI806" s="174">
        <f>$D$58</f>
        <v>215</v>
      </c>
      <c r="AJ806" s="174">
        <f>10/(6+AT806)</f>
        <v>1.6666666666666667</v>
      </c>
      <c r="AK806" s="174">
        <f>SUM(AL806:AN806)</f>
        <v>11624.090569284088</v>
      </c>
      <c r="AL806" s="174">
        <f>(VLOOKUP(C806,$B$36:$AG$39,11,FALSE)+VLOOKUP(C806,$B$40:$AG$43,11,FALSE)*$D$54)*$D$59/100</f>
        <v>9300.7992351808807</v>
      </c>
      <c r="AM806" s="174">
        <f>(3*(VLOOKUP(C806,$B$36:$AG$39,12,FALSE)+VLOOKUP(C806,$B$40:$AG$43,12,FALSE)*$D$54))*$D$59/100</f>
        <v>2323.2913341032076</v>
      </c>
      <c r="AN806" s="174"/>
      <c r="AO806" s="176">
        <v>36</v>
      </c>
      <c r="AP806" s="174">
        <v>36</v>
      </c>
      <c r="AQ806" s="175">
        <f>VLOOKUP(C806,$B$45:$AA$48,11,FALSE)</f>
        <v>657</v>
      </c>
      <c r="AR806" s="31">
        <f>IF(LEFT(E806,1)*1=1,$S$59,$R$59)</f>
        <v>0</v>
      </c>
      <c r="AS806" s="2">
        <f>IF(LEFT(E806,1)*1=2,$U$59,$T$59)</f>
        <v>1</v>
      </c>
      <c r="AT806" s="33">
        <f>IF(LEFT(E806,1)*1=3,$W$59,$V$59)</f>
        <v>0</v>
      </c>
      <c r="AU806" s="31">
        <f>IF(MID(E806,3,1)*1=1,$Y$59,$X$59)</f>
        <v>1</v>
      </c>
      <c r="AV806" s="2">
        <f>IF(MID(E806,3,1)*1=2,$AA$59,$Z$59)</f>
        <v>0</v>
      </c>
      <c r="AW806" s="33">
        <f>IF(MID(E806,3,1)*1=3,$AC$59,$AB$59)</f>
        <v>0</v>
      </c>
      <c r="AX806" s="31">
        <f>IF(MID(E806,5,1)*1=1,$AE$59,$AD$59)</f>
        <v>1</v>
      </c>
      <c r="AY806" s="33">
        <f>IF(MID(E806,5,1)*1=2,$AG$59,$AF$59)</f>
        <v>1.3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customHeight="1">
      <c r="A807" s="2"/>
      <c r="B807" s="107">
        <v>916</v>
      </c>
      <c r="C807" s="31">
        <v>7</v>
      </c>
      <c r="D807" s="113" t="s">
        <v>22</v>
      </c>
      <c r="E807" s="2" t="s">
        <v>67</v>
      </c>
      <c r="F807" s="2"/>
      <c r="G807" s="2"/>
      <c r="H807" s="33"/>
      <c r="I807" s="173">
        <f>M807/AE807</f>
        <v>665.624558702488</v>
      </c>
      <c r="J807" s="174">
        <f>AH807/AE807</f>
        <v>13.766124241276053</v>
      </c>
      <c r="K807" s="189">
        <f>RANK(I807,$I$76:$I$999)</f>
        <v>733</v>
      </c>
      <c r="L807" s="190" t="e">
        <f>RANK(I807,$I$889:$I$999)</f>
        <v>#N/A</v>
      </c>
      <c r="M807" s="173">
        <f>SUM(N807:R807)*(1+$D$22/100)</f>
        <v>19921.171230109761</v>
      </c>
      <c r="N807" s="174">
        <f>T807*(1+(IF((AG807+IF($D$62=1,15,0)+IF(F807="백어택",8,0))&gt;100,100,AG807+IF($D$62=1,15,0)+IF(F807="백어택",8,0))/100)*(AI807/100-1))</f>
        <v>17968.508279468344</v>
      </c>
      <c r="O807" s="174"/>
      <c r="P807" s="174"/>
      <c r="Q807" s="174"/>
      <c r="R807" s="175">
        <f>X807*(1+($D$57/100)*(AI807/100-1))</f>
        <v>0</v>
      </c>
      <c r="S807" s="173">
        <f>SUM(T807:X807)</f>
        <v>13938.232740158133</v>
      </c>
      <c r="T807" s="174">
        <f>AL807*AU807</f>
        <v>13938.232740158133</v>
      </c>
      <c r="U807" s="174"/>
      <c r="V807" s="174"/>
      <c r="W807" s="174"/>
      <c r="X807" s="175">
        <f>AL807*AW807</f>
        <v>0</v>
      </c>
      <c r="Y807" s="173">
        <f>SUM(Z807:AD807)</f>
        <v>29967.200391339986</v>
      </c>
      <c r="Z807" s="174">
        <f>T807*$D$58/100</f>
        <v>29967.200391339986</v>
      </c>
      <c r="AA807" s="174"/>
      <c r="AB807" s="174"/>
      <c r="AC807" s="174"/>
      <c r="AD807" s="175"/>
      <c r="AE807" s="173">
        <f>AO807*(1-$D$17/100)</f>
        <v>29.928540000000002</v>
      </c>
      <c r="AF807" s="174">
        <f>AP807+AV807</f>
        <v>36</v>
      </c>
      <c r="AG807" s="174">
        <f>IF($D$57+AY807&gt;100,100,$D$57+AY807)</f>
        <v>25.143699999999999</v>
      </c>
      <c r="AH807" s="174">
        <f>AQ807*AR807</f>
        <v>412</v>
      </c>
      <c r="AI807" s="174">
        <f>$D$58</f>
        <v>215</v>
      </c>
      <c r="AJ807" s="174">
        <f>10/5</f>
        <v>2</v>
      </c>
      <c r="AK807" s="174">
        <f>SUM(AL807:AN807)</f>
        <v>13938.232740158133</v>
      </c>
      <c r="AL807" s="174">
        <f>(VLOOKUP(C807,$B$36:$AG$39,32,FALSE)+VLOOKUP(C807,$B$40:$AG$43,32,FALSE)*$D$54)*$D$59/100</f>
        <v>13938.232740158133</v>
      </c>
      <c r="AM807" s="174"/>
      <c r="AN807" s="174"/>
      <c r="AO807" s="176">
        <v>30</v>
      </c>
      <c r="AP807" s="174">
        <v>36</v>
      </c>
      <c r="AQ807" s="175">
        <f>VLOOKUP(C807,$B$45:$AG$48,32,FALSE)</f>
        <v>412</v>
      </c>
      <c r="AR807" s="31">
        <f>IF(LEFT(E807,1)*1=1,$S$72,$R$72)</f>
        <v>1</v>
      </c>
      <c r="AS807" s="2">
        <f>IF(LEFT(E807,1)*1=2,$U$72,$T$72)</f>
        <v>0</v>
      </c>
      <c r="AT807" s="33">
        <f>IF(LEFT(E807,1)*1=3,$W$72,$V$72)</f>
        <v>0</v>
      </c>
      <c r="AU807" s="31">
        <f>IF(MID(E807,3,1)*1=1,$Y$72,$X$72)</f>
        <v>1</v>
      </c>
      <c r="AV807" s="2">
        <f>IF(MID(E807,3,1)*1=2,$AA$72,$Z$72)</f>
        <v>0</v>
      </c>
      <c r="AW807" s="33">
        <f>IF(MID(E807,3,1)*1=3,$AC$72,$AB$72)</f>
        <v>0</v>
      </c>
      <c r="AX807" s="31">
        <f>IF(MID(E807,5,1)*1=1,$AE$72,$AD$72)</f>
        <v>0</v>
      </c>
      <c r="AY807" s="33">
        <f>IF(MID(E807,5,1)*1=2,$AG$72,$AF$72)</f>
        <v>0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customHeight="1">
      <c r="A808" s="2"/>
      <c r="B808" s="107">
        <v>919</v>
      </c>
      <c r="C808" s="31">
        <v>7</v>
      </c>
      <c r="D808" s="113" t="s">
        <v>22</v>
      </c>
      <c r="E808" s="2" t="s">
        <v>148</v>
      </c>
      <c r="F808" s="2"/>
      <c r="G808" s="2"/>
      <c r="H808" s="33"/>
      <c r="I808" s="173">
        <f>M808/AE808</f>
        <v>665.624558702488</v>
      </c>
      <c r="J808" s="174">
        <f>AH808/AE808</f>
        <v>6.8830621206380265</v>
      </c>
      <c r="K808" s="189">
        <f>RANK(I808,$I$76:$I$999)</f>
        <v>733</v>
      </c>
      <c r="L808" s="190" t="e">
        <f>RANK(I808,$I$889:$I$999)</f>
        <v>#N/A</v>
      </c>
      <c r="M808" s="173">
        <f>SUM(N808:R808)*(1+$D$22/100)</f>
        <v>19921.171230109761</v>
      </c>
      <c r="N808" s="174">
        <f>T808*(1+(IF((AG808+IF($D$62=1,15,0)+IF(F808="백어택",8,0))&gt;100,100,AG808+IF($D$62=1,15,0)+IF(F808="백어택",8,0))/100)*(AI808/100-1))</f>
        <v>17968.508279468344</v>
      </c>
      <c r="O808" s="174"/>
      <c r="P808" s="174"/>
      <c r="Q808" s="174"/>
      <c r="R808" s="175">
        <f>X808*(1+($D$57/100)*(AI808/100-1))</f>
        <v>0</v>
      </c>
      <c r="S808" s="173">
        <f>SUM(T808:X808)</f>
        <v>13938.232740158133</v>
      </c>
      <c r="T808" s="174">
        <f>AL808*AU808</f>
        <v>13938.232740158133</v>
      </c>
      <c r="U808" s="174"/>
      <c r="V808" s="174"/>
      <c r="W808" s="174"/>
      <c r="X808" s="175">
        <f>AL808*AW808</f>
        <v>0</v>
      </c>
      <c r="Y808" s="173">
        <f>SUM(Z808:AD808)</f>
        <v>29967.200391339986</v>
      </c>
      <c r="Z808" s="174">
        <f>T808*$D$58/100</f>
        <v>29967.200391339986</v>
      </c>
      <c r="AA808" s="174"/>
      <c r="AB808" s="174"/>
      <c r="AC808" s="174"/>
      <c r="AD808" s="175"/>
      <c r="AE808" s="173">
        <f>AO808*(1-$D$17/100)</f>
        <v>29.928540000000002</v>
      </c>
      <c r="AF808" s="174">
        <f>AP808+AV808</f>
        <v>36</v>
      </c>
      <c r="AG808" s="174">
        <f>IF($D$57+AY808&gt;100,100,$D$57+AY808)</f>
        <v>25.143699999999999</v>
      </c>
      <c r="AH808" s="174">
        <f>AQ808*AR808</f>
        <v>206</v>
      </c>
      <c r="AI808" s="174">
        <f>$D$58</f>
        <v>215</v>
      </c>
      <c r="AJ808" s="174">
        <f>10/5</f>
        <v>2</v>
      </c>
      <c r="AK808" s="174">
        <f>SUM(AL808:AN808)</f>
        <v>13938.232740158133</v>
      </c>
      <c r="AL808" s="174">
        <f>(VLOOKUP(C808,$B$36:$AG$39,32,FALSE)+VLOOKUP(C808,$B$40:$AG$43,32,FALSE)*$D$54)*$D$59/100</f>
        <v>13938.232740158133</v>
      </c>
      <c r="AM808" s="174"/>
      <c r="AN808" s="174"/>
      <c r="AO808" s="176">
        <v>30</v>
      </c>
      <c r="AP808" s="174">
        <v>36</v>
      </c>
      <c r="AQ808" s="175">
        <f>VLOOKUP(C808,$B$45:$AG$48,32,FALSE)</f>
        <v>412</v>
      </c>
      <c r="AR808" s="31">
        <f>IF(LEFT(E808,1)*1=1,$S$72,$R$72)</f>
        <v>0.5</v>
      </c>
      <c r="AS808" s="2">
        <f>IF(LEFT(E808,1)*1=2,$U$72,$T$72)</f>
        <v>0</v>
      </c>
      <c r="AT808" s="33">
        <f>IF(LEFT(E808,1)*1=3,$W$72,$V$72)</f>
        <v>0</v>
      </c>
      <c r="AU808" s="31">
        <f>IF(MID(E808,3,1)*1=1,$Y$72,$X$72)</f>
        <v>1</v>
      </c>
      <c r="AV808" s="2">
        <f>IF(MID(E808,3,1)*1=2,$AA$72,$Z$72)</f>
        <v>0</v>
      </c>
      <c r="AW808" s="33">
        <f>IF(MID(E808,3,1)*1=3,$AC$72,$AB$72)</f>
        <v>0</v>
      </c>
      <c r="AX808" s="31">
        <f>IF(MID(E808,5,1)*1=1,$AE$72,$AD$72)</f>
        <v>0</v>
      </c>
      <c r="AY808" s="33">
        <f>IF(MID(E808,5,1)*1=2,$AG$72,$AF$72)</f>
        <v>0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customHeight="1">
      <c r="A809" s="2"/>
      <c r="B809" s="107">
        <v>228</v>
      </c>
      <c r="C809" s="31">
        <v>10</v>
      </c>
      <c r="D809" s="106" t="s">
        <v>13</v>
      </c>
      <c r="E809" s="2" t="s">
        <v>67</v>
      </c>
      <c r="F809" s="2"/>
      <c r="G809" s="2"/>
      <c r="H809" s="33"/>
      <c r="I809" s="173">
        <f>M809/AE809</f>
        <v>664.74510046764692</v>
      </c>
      <c r="J809" s="174">
        <f>AH809/AE809</f>
        <v>21.760166048861723</v>
      </c>
      <c r="K809" s="189">
        <f>RANK(I809,$I$76:$I$999)</f>
        <v>735</v>
      </c>
      <c r="L809" s="190" t="e">
        <f>RANK(I809,$I$76:$I$460)</f>
        <v>#N/A</v>
      </c>
      <c r="M809" s="173">
        <f>SUM(N809:R809)</f>
        <v>15915.880263319992</v>
      </c>
      <c r="N809" s="174">
        <f>T809*(1+(IF((AG809+IF($D$62=1,15,0)+IF(F809="백어택",8,0))&gt;100,100,(AG809+IF($D$62=1,15,0)+IF(F809="백어택",8,0)))/100)*((AI809/100-1)))</f>
        <v>10640.585432304315</v>
      </c>
      <c r="O809" s="174">
        <f>U809*(1+IF($D$57+IF($D$62=1,15,0)&gt;100,100,$D$57+IF($D$62=1,15,0))/100*($D$58/100-1))</f>
        <v>5275.2948310156771</v>
      </c>
      <c r="P809" s="174"/>
      <c r="Q809" s="174"/>
      <c r="R809" s="175">
        <f>X809*(1+IF($D$57+IF($D$62=1,15,0)&gt;100,100,$D$57+IF($D$62=1,15,0))/100*($D$58/100-1))</f>
        <v>0</v>
      </c>
      <c r="S809" s="173">
        <f>SUM(T809:X809)</f>
        <v>11381.249912614403</v>
      </c>
      <c r="T809" s="174">
        <f>AL809*AY809</f>
        <v>7289.185842294969</v>
      </c>
      <c r="U809" s="174">
        <f>AM809*AU809*AW809</f>
        <v>4092.064070319434</v>
      </c>
      <c r="V809" s="174"/>
      <c r="W809" s="174"/>
      <c r="X809" s="175">
        <f>IF(AU809=1,0,U809*0.625)</f>
        <v>0</v>
      </c>
      <c r="Y809" s="173">
        <f>SUM(Z809:AD809)</f>
        <v>24469.687312120968</v>
      </c>
      <c r="Z809" s="174">
        <f>T809*$D$58/100</f>
        <v>15671.749560934184</v>
      </c>
      <c r="AA809" s="174">
        <f>U809*$D$58/100</f>
        <v>8797.9377511867842</v>
      </c>
      <c r="AB809" s="174"/>
      <c r="AC809" s="174"/>
      <c r="AD809" s="175">
        <f>X809*$D$58/100</f>
        <v>0</v>
      </c>
      <c r="AE809" s="173">
        <f>AO809*(1-$D$17/100)</f>
        <v>23.942831999999999</v>
      </c>
      <c r="AF809" s="174">
        <f>AP809</f>
        <v>36</v>
      </c>
      <c r="AG809" s="174">
        <f>IF($D$57+AT809&gt;100,100,$D$57+AT809)</f>
        <v>25.143699999999999</v>
      </c>
      <c r="AH809" s="174">
        <f>AQ809</f>
        <v>521</v>
      </c>
      <c r="AI809" s="174">
        <f>$D$58+$D$19</f>
        <v>282.85969999999998</v>
      </c>
      <c r="AJ809" s="174">
        <f>10/IF(AY809=1,2.5,2)</f>
        <v>4</v>
      </c>
      <c r="AK809" s="174">
        <f>SUM(AL809:AN809)</f>
        <v>11381.249912614403</v>
      </c>
      <c r="AL809" s="174">
        <f>(VLOOKUP(C809,$B$36:$AG$39,17,FALSE)+VLOOKUP(C809,$B$40:$AG$43,17,FALSE)*$D$54)*$D$59/100</f>
        <v>7289.185842294969</v>
      </c>
      <c r="AM809" s="174">
        <f>(VLOOKUP(C809,$B$36:$AG$39,18,FALSE)+VLOOKUP(C809,$B$40:$AG$43,18,FALSE)*$D$54)*$D$59/100</f>
        <v>4092.064070319434</v>
      </c>
      <c r="AN809" s="174"/>
      <c r="AO809" s="176">
        <v>24</v>
      </c>
      <c r="AP809" s="174">
        <v>36</v>
      </c>
      <c r="AQ809" s="175">
        <f>VLOOKUP(C809,$B$45:$AA$48,17,FALSE)</f>
        <v>521</v>
      </c>
      <c r="AR809" s="31">
        <f>IF(LEFT(E809,1)*1=1,$S$63,$R$63)</f>
        <v>0</v>
      </c>
      <c r="AS809" s="2">
        <f>IF(LEFT(E809,1)*1=2,$U$63,$T$63)</f>
        <v>0</v>
      </c>
      <c r="AT809" s="33">
        <f>IF(LEFT(E809,1)*1=3,$W$63,$V$63)</f>
        <v>0</v>
      </c>
      <c r="AU809" s="31">
        <f>IF(MID(E809,3,1)*1=1,$Y$63,$X$63)</f>
        <v>1</v>
      </c>
      <c r="AV809" s="2">
        <f>IF(MID(E809,3,1)*1=2,$AA$63,$Z$63)</f>
        <v>0</v>
      </c>
      <c r="AW809" s="33">
        <f>IF(MID(E809,3,1)*1=3,$AC$63,$AB$63)</f>
        <v>1</v>
      </c>
      <c r="AX809" s="31">
        <f>IF(MID(E809,5,1)*1=1,$AE$63,$AD$63)</f>
        <v>0</v>
      </c>
      <c r="AY809" s="33">
        <f>IF(MID(E809,5,1)*1=2,$AG$63,$AF$63)</f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customHeight="1">
      <c r="A810" s="2"/>
      <c r="B810" s="107">
        <v>470</v>
      </c>
      <c r="C810" s="31">
        <v>10</v>
      </c>
      <c r="D810" s="111" t="s">
        <v>11</v>
      </c>
      <c r="E810" s="2" t="s">
        <v>67</v>
      </c>
      <c r="F810" s="2"/>
      <c r="G810" s="2"/>
      <c r="H810" s="33">
        <f>IF(AX810=1,5,1)</f>
        <v>5</v>
      </c>
      <c r="I810" s="173">
        <f>M810/AE810</f>
        <v>661.30078877984397</v>
      </c>
      <c r="J810" s="174">
        <f>AH810/AE810</f>
        <v>25.538418908464536</v>
      </c>
      <c r="K810" s="189">
        <f>RANK(I810,$I$76:$I$999)</f>
        <v>736</v>
      </c>
      <c r="L810" s="190">
        <f>RANK(I810,$I$461:$I$888)</f>
        <v>351</v>
      </c>
      <c r="M810" s="173">
        <f>SUM(N810:R810)</f>
        <v>15329.455921326082</v>
      </c>
      <c r="N810" s="174">
        <f>T810*(1+(IF((AG810+IF($D$62=1,15,0)+IF(F810="백어택",8,0))&gt;100,100,AG810+IF($D$62=1,15,0)+IF(F810="백어택",8,0))/100)*($D$58/100-1))</f>
        <v>14193.808758420389</v>
      </c>
      <c r="O810" s="174">
        <f>U810*(1+((IF(AG810+IF($D$62=1,15,0)+IF(F810="백어택",8,0)&gt;100,100,AG810+IF($D$62=1,15,0)+IF(F810="백어택",8,0))/100)*(AI810/100-1)))</f>
        <v>1135.6471629056916</v>
      </c>
      <c r="P810" s="174"/>
      <c r="Q810" s="174"/>
      <c r="R810" s="175"/>
      <c r="S810" s="173">
        <f>T810</f>
        <v>11010.185535001572</v>
      </c>
      <c r="T810" s="174">
        <f>H810*AL810*AS810*AX810*AY810</f>
        <v>11010.185535001572</v>
      </c>
      <c r="U810" s="174">
        <f>AM810*AS810*AV810*AY810</f>
        <v>880.92535123612151</v>
      </c>
      <c r="V810" s="174"/>
      <c r="W810" s="174"/>
      <c r="X810" s="175"/>
      <c r="Y810" s="173">
        <f>SUM(Z810:AD810)</f>
        <v>25565.888405411042</v>
      </c>
      <c r="Z810" s="174">
        <f>T810*$D$58/100</f>
        <v>23671.898900253382</v>
      </c>
      <c r="AA810" s="174">
        <f>U810*$D$58/100</f>
        <v>1893.9895051576614</v>
      </c>
      <c r="AB810" s="174"/>
      <c r="AC810" s="174"/>
      <c r="AD810" s="175"/>
      <c r="AE810" s="173">
        <f>AO810*(1-$D$20/100)*(1-$D$17/100)-AR810</f>
        <v>23.180761585980001</v>
      </c>
      <c r="AF810" s="174">
        <f>AP810</f>
        <v>36</v>
      </c>
      <c r="AG810" s="174">
        <f>IF($D$57&gt;100,100,$D$57)</f>
        <v>25.143699999999999</v>
      </c>
      <c r="AH810" s="174">
        <f>AQ810</f>
        <v>592</v>
      </c>
      <c r="AI810" s="174">
        <f>$D$58</f>
        <v>215</v>
      </c>
      <c r="AJ810" s="174">
        <f>10/IF(AX810=1,7,6)</f>
        <v>1.4285714285714286</v>
      </c>
      <c r="AK810" s="174">
        <f>SUM(AL810:AN810)</f>
        <v>3082.9624582364359</v>
      </c>
      <c r="AL810" s="174">
        <f>(VLOOKUP(C810,$B$36:$AG$39,14,FALSE)+VLOOKUP(C810,$B$40:$AG$43,14,FALSE)*$D$54)*$D$59/100</f>
        <v>2202.0371070003143</v>
      </c>
      <c r="AM810" s="174">
        <f>(VLOOKUP(C810,$B$36:$AG$39,15,FALSE)+VLOOKUP(C810,$B$40:$AG$43,15,FALSE)*$D$54)*$D$59/100</f>
        <v>880.92535123612151</v>
      </c>
      <c r="AN810" s="174"/>
      <c r="AO810" s="176">
        <v>30</v>
      </c>
      <c r="AP810" s="174">
        <v>36</v>
      </c>
      <c r="AQ810" s="175">
        <f>VLOOKUP(C810,$B$45:$AA$48,14,FALSE)</f>
        <v>592</v>
      </c>
      <c r="AR810" s="31">
        <f>IF(LEFT(E810,1)*1=1,$S$61,$R$61)</f>
        <v>0</v>
      </c>
      <c r="AS810" s="2">
        <f>IF(LEFT(E810,1)*1=2,$U$61,$T$61)</f>
        <v>1</v>
      </c>
      <c r="AT810" s="33">
        <f>IF(LEFT(E810,1)*1=3,$W$61,$V$61)</f>
        <v>0</v>
      </c>
      <c r="AU810" s="31">
        <f>IF(MID(E810,3,1)*1=1,$Y$61,$X$61)</f>
        <v>0</v>
      </c>
      <c r="AV810" s="2">
        <f>IF(MID(E810,3,1)*1=2,$AA$61,$Z$61)</f>
        <v>1</v>
      </c>
      <c r="AW810" s="33">
        <f>IF(MID(E810,3,1)*1=3,$AC$61,$AB$61)</f>
        <v>0</v>
      </c>
      <c r="AX810" s="31">
        <f>IF(MID(E810,5,1)*1=1,$AE$61,$AD$61)</f>
        <v>1</v>
      </c>
      <c r="AY810" s="33">
        <f>IF(MID(E810,5,1)*1=2,$AG$61,$AF$61)</f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customHeight="1">
      <c r="A811" s="2"/>
      <c r="B811" s="107">
        <v>249</v>
      </c>
      <c r="C811" s="31">
        <v>10</v>
      </c>
      <c r="D811" s="106" t="s">
        <v>16</v>
      </c>
      <c r="E811" s="2" t="s">
        <v>150</v>
      </c>
      <c r="F811" s="2" t="s">
        <v>149</v>
      </c>
      <c r="G811" s="2"/>
      <c r="H811" s="33">
        <f>AX811*2</f>
        <v>3</v>
      </c>
      <c r="I811" s="173">
        <f>M811/AE811</f>
        <v>661.16765488863314</v>
      </c>
      <c r="J811" s="174">
        <f>AH811/AE811</f>
        <v>19.630092212984664</v>
      </c>
      <c r="K811" s="189">
        <f>RANK(I811,$I$76:$I$999)</f>
        <v>737</v>
      </c>
      <c r="L811" s="190" t="e">
        <f>RANK(I811,$I$76:$I$460)</f>
        <v>#N/A</v>
      </c>
      <c r="M811" s="173">
        <f>SUM(N811:R811)</f>
        <v>3957.5565212081301</v>
      </c>
      <c r="N811" s="174">
        <f>T811*(1+(IF((AG811+IF($D$62=1,15,0)+IF(F811="백어택",8,0))&gt;100,100,(AG811+IF($D$62=1,15,0)+IF(F811="백어택",8,0)))/100)*((AI811/100-1)))</f>
        <v>3957.5565212081301</v>
      </c>
      <c r="O811" s="174"/>
      <c r="P811" s="174"/>
      <c r="Q811" s="174"/>
      <c r="R811" s="175"/>
      <c r="S811" s="173">
        <f>SUM(T811:X811)*H811</f>
        <v>7392.3980365643765</v>
      </c>
      <c r="T811" s="174">
        <f>AL811*AU811*AX811*IF(F811="백어택",1.2,1)</f>
        <v>2464.1326788547922</v>
      </c>
      <c r="U811" s="174"/>
      <c r="V811" s="174"/>
      <c r="W811" s="174"/>
      <c r="X811" s="175"/>
      <c r="Y811" s="173">
        <f>SUM(Z811:AD811)</f>
        <v>5297.885259537803</v>
      </c>
      <c r="Z811" s="174">
        <f>T811*$D$58/100</f>
        <v>5297.885259537803</v>
      </c>
      <c r="AA811" s="174"/>
      <c r="AB811" s="174"/>
      <c r="AC811" s="174"/>
      <c r="AD811" s="175"/>
      <c r="AE811" s="173">
        <f>AO811*(1-$D$17/100)</f>
        <v>5.9857079999999998</v>
      </c>
      <c r="AF811" s="174">
        <f>AP811</f>
        <v>36</v>
      </c>
      <c r="AG811" s="174">
        <f>IF($D$57+AT811&gt;100,100,$D$57+AT811)</f>
        <v>25.143699999999999</v>
      </c>
      <c r="AH811" s="174">
        <f>AQ811*AR811</f>
        <v>117.5</v>
      </c>
      <c r="AI811" s="174">
        <f>$D$58+$D$19</f>
        <v>282.85969999999998</v>
      </c>
      <c r="AJ811" s="174">
        <f>10*AS811/IF(AX811=1,5,3.5)</f>
        <v>2.8571428571428572</v>
      </c>
      <c r="AK811" s="174">
        <f>SUM(AL811:AN811)</f>
        <v>1368.9625993637735</v>
      </c>
      <c r="AL811" s="174">
        <f>((VLOOKUP(C811,$B$36:$AG$39,23,FALSE)+VLOOKUP(C811,$B$40:$AG$43,23,FALSE)*$D$54))*$D$59/100</f>
        <v>1368.9625993637735</v>
      </c>
      <c r="AM811" s="174"/>
      <c r="AN811" s="174"/>
      <c r="AO811" s="176">
        <v>6</v>
      </c>
      <c r="AP811" s="174">
        <v>36</v>
      </c>
      <c r="AQ811" s="175">
        <f>VLOOKUP(C811,$B$45:$AA$48,23,FALSE)</f>
        <v>235</v>
      </c>
      <c r="AR811" s="31">
        <f>IF(LEFT(E811,1)*1=1,$S$66,$R$66)</f>
        <v>0.5</v>
      </c>
      <c r="AS811" s="2">
        <f>IF(LEFT(E811,1)*1=2,$U$66,$T$66)</f>
        <v>1</v>
      </c>
      <c r="AT811" s="33">
        <f>IF(LEFT(E811,1)*1=3,$W$66,$V$66)</f>
        <v>0</v>
      </c>
      <c r="AU811" s="31">
        <f>IF(MID(E811,3,1)*1=1,$Y$66,$X$66)</f>
        <v>1</v>
      </c>
      <c r="AV811" s="2">
        <f>IF(MID(E811,3,1)*1=2,$AA$66,$Z$66)</f>
        <v>0</v>
      </c>
      <c r="AW811" s="33">
        <f>IF(MID(E811,3,1)*1=3,$AC$66,$AB$66)</f>
        <v>0</v>
      </c>
      <c r="AX811" s="31">
        <f>IF(MID(E811,5,1)*1=1,$AE$66,$AD$66)</f>
        <v>1.5</v>
      </c>
      <c r="AY811" s="33">
        <f>IF(MID(E811,5,1)*1=2,$AG$66,$AF$66)</f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customHeight="1">
      <c r="A812" s="2"/>
      <c r="B812" s="107">
        <v>251</v>
      </c>
      <c r="C812" s="31">
        <v>10</v>
      </c>
      <c r="D812" s="106" t="s">
        <v>16</v>
      </c>
      <c r="E812" s="2" t="s">
        <v>161</v>
      </c>
      <c r="F812" s="2" t="s">
        <v>149</v>
      </c>
      <c r="G812" s="2"/>
      <c r="H812" s="33">
        <f>AX812*2</f>
        <v>3</v>
      </c>
      <c r="I812" s="173">
        <f>M812/AE812</f>
        <v>661.16765488863314</v>
      </c>
      <c r="J812" s="174">
        <f>AH812/AE812</f>
        <v>39.260184425969328</v>
      </c>
      <c r="K812" s="189">
        <f>RANK(I812,$I$76:$I$999)</f>
        <v>737</v>
      </c>
      <c r="L812" s="190" t="e">
        <f>RANK(I812,$I$76:$I$460)</f>
        <v>#N/A</v>
      </c>
      <c r="M812" s="173">
        <f>SUM(N812:R812)</f>
        <v>3957.5565212081301</v>
      </c>
      <c r="N812" s="174">
        <f>T812*(1+(IF((AG812+IF($D$62=1,15,0)+IF(F812="백어택",8,0))&gt;100,100,(AG812+IF($D$62=1,15,0)+IF(F812="백어택",8,0)))/100)*((AI812/100-1)))</f>
        <v>3957.5565212081301</v>
      </c>
      <c r="O812" s="174"/>
      <c r="P812" s="174"/>
      <c r="Q812" s="174"/>
      <c r="R812" s="175"/>
      <c r="S812" s="173">
        <f>SUM(T812:X812)*H812</f>
        <v>7392.3980365643765</v>
      </c>
      <c r="T812" s="174">
        <f>AL812*AU812*AX812*IF(F812="백어택",1.2,1)</f>
        <v>2464.1326788547922</v>
      </c>
      <c r="U812" s="174"/>
      <c r="V812" s="174"/>
      <c r="W812" s="174"/>
      <c r="X812" s="175"/>
      <c r="Y812" s="173">
        <f>SUM(Z812:AD812)</f>
        <v>5297.885259537803</v>
      </c>
      <c r="Z812" s="174">
        <f>T812*$D$58/100</f>
        <v>5297.885259537803</v>
      </c>
      <c r="AA812" s="174"/>
      <c r="AB812" s="174"/>
      <c r="AC812" s="174"/>
      <c r="AD812" s="175"/>
      <c r="AE812" s="173">
        <f>AO812*(1-$D$17/100)</f>
        <v>5.9857079999999998</v>
      </c>
      <c r="AF812" s="174">
        <f>AP812</f>
        <v>36</v>
      </c>
      <c r="AG812" s="174">
        <f>IF($D$57+AT812&gt;100,100,$D$57+AT812)</f>
        <v>25.143699999999999</v>
      </c>
      <c r="AH812" s="174">
        <f>AQ812*AR812</f>
        <v>235</v>
      </c>
      <c r="AI812" s="174">
        <f>$D$58+$D$19</f>
        <v>282.85969999999998</v>
      </c>
      <c r="AJ812" s="174">
        <f>10*AS812/IF(AX812=1,5,3.5)</f>
        <v>2.5714285714285716</v>
      </c>
      <c r="AK812" s="174">
        <f>SUM(AL812:AN812)</f>
        <v>1368.9625993637735</v>
      </c>
      <c r="AL812" s="174">
        <f>((VLOOKUP(C812,$B$36:$AG$39,23,FALSE)+VLOOKUP(C812,$B$40:$AG$43,23,FALSE)*$D$54))*$D$59/100</f>
        <v>1368.9625993637735</v>
      </c>
      <c r="AM812" s="174"/>
      <c r="AN812" s="174"/>
      <c r="AO812" s="176">
        <v>6</v>
      </c>
      <c r="AP812" s="174">
        <v>36</v>
      </c>
      <c r="AQ812" s="175">
        <f>VLOOKUP(C812,$B$45:$AA$48,23,FALSE)</f>
        <v>235</v>
      </c>
      <c r="AR812" s="31">
        <f>IF(LEFT(E812,1)*1=1,$S$66,$R$66)</f>
        <v>1</v>
      </c>
      <c r="AS812" s="2">
        <f>IF(LEFT(E812,1)*1=2,$U$66,$T$66)</f>
        <v>0.9</v>
      </c>
      <c r="AT812" s="33">
        <f>IF(LEFT(E812,1)*1=3,$W$66,$V$66)</f>
        <v>0</v>
      </c>
      <c r="AU812" s="31">
        <f>IF(MID(E812,3,1)*1=1,$Y$66,$X$66)</f>
        <v>1</v>
      </c>
      <c r="AV812" s="2">
        <f>IF(MID(E812,3,1)*1=2,$AA$66,$Z$66)</f>
        <v>0</v>
      </c>
      <c r="AW812" s="33">
        <f>IF(MID(E812,3,1)*1=3,$AC$66,$AB$66)</f>
        <v>0</v>
      </c>
      <c r="AX812" s="31">
        <f>IF(MID(E812,5,1)*1=1,$AE$66,$AD$66)</f>
        <v>1.5</v>
      </c>
      <c r="AY812" s="33">
        <f>IF(MID(E812,5,1)*1=2,$AG$66,$AF$66)</f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customHeight="1">
      <c r="A813" s="2"/>
      <c r="B813" s="107">
        <v>255</v>
      </c>
      <c r="C813" s="31">
        <v>10</v>
      </c>
      <c r="D813" s="106" t="s">
        <v>16</v>
      </c>
      <c r="E813" s="2" t="s">
        <v>151</v>
      </c>
      <c r="F813" s="2" t="s">
        <v>149</v>
      </c>
      <c r="G813" s="2"/>
      <c r="H813" s="33">
        <f>AX813*2</f>
        <v>2</v>
      </c>
      <c r="I813" s="173">
        <f>M813/AE813</f>
        <v>661.16765488863314</v>
      </c>
      <c r="J813" s="174">
        <f>AH813/AE813</f>
        <v>19.630092212984664</v>
      </c>
      <c r="K813" s="189">
        <f>RANK(I813,$I$76:$I$999)</f>
        <v>737</v>
      </c>
      <c r="L813" s="190" t="e">
        <f>RANK(I813,$I$76:$I$460)</f>
        <v>#N/A</v>
      </c>
      <c r="M813" s="173">
        <f>SUM(N813:R813)</f>
        <v>3957.5565212081301</v>
      </c>
      <c r="N813" s="174">
        <f>T813*(1+(IF((AG813+IF($D$62=1,15,0)+IF(F813="백어택",8,0))&gt;100,100,(AG813+IF($D$62=1,15,0)+IF(F813="백어택",8,0)))/100)*((AI813/100-1)))</f>
        <v>3957.5565212081301</v>
      </c>
      <c r="O813" s="174"/>
      <c r="P813" s="174"/>
      <c r="Q813" s="174"/>
      <c r="R813" s="175"/>
      <c r="S813" s="173">
        <f>SUM(T813:X813)*H813</f>
        <v>4928.2653577095844</v>
      </c>
      <c r="T813" s="174">
        <f>AL813*AU813*AY813*IF(F813="백어택",1.2,1)</f>
        <v>2464.1326788547922</v>
      </c>
      <c r="U813" s="174"/>
      <c r="V813" s="174"/>
      <c r="W813" s="174"/>
      <c r="X813" s="175"/>
      <c r="Y813" s="173">
        <f>SUM(Z813:AD813)</f>
        <v>5297.885259537803</v>
      </c>
      <c r="Z813" s="174">
        <f>T813*$D$58/100</f>
        <v>5297.885259537803</v>
      </c>
      <c r="AA813" s="174"/>
      <c r="AB813" s="174"/>
      <c r="AC813" s="174"/>
      <c r="AD813" s="175"/>
      <c r="AE813" s="173">
        <f>AO813*(1-$D$17/100)</f>
        <v>5.9857079999999998</v>
      </c>
      <c r="AF813" s="174">
        <f>AP813</f>
        <v>36</v>
      </c>
      <c r="AG813" s="174">
        <f>IF($D$57+AT813&gt;100,100,$D$57+AT813)</f>
        <v>25.143699999999999</v>
      </c>
      <c r="AH813" s="174">
        <f>AQ813*AR813</f>
        <v>117.5</v>
      </c>
      <c r="AI813" s="174">
        <f>$D$58+$D$19</f>
        <v>282.85969999999998</v>
      </c>
      <c r="AJ813" s="174">
        <f>10*AS813/IF(AX813=1,5,3.5)</f>
        <v>2</v>
      </c>
      <c r="AK813" s="174">
        <f>SUM(AL813:AN813)</f>
        <v>1368.9625993637735</v>
      </c>
      <c r="AL813" s="174">
        <f>((VLOOKUP(C813,$B$36:$AG$39,23,FALSE)+VLOOKUP(C813,$B$40:$AG$43,23,FALSE)*$D$54))*$D$59/100</f>
        <v>1368.9625993637735</v>
      </c>
      <c r="AM813" s="174"/>
      <c r="AN813" s="174"/>
      <c r="AO813" s="176">
        <v>6</v>
      </c>
      <c r="AP813" s="174">
        <v>36</v>
      </c>
      <c r="AQ813" s="175">
        <f>VLOOKUP(C813,$B$45:$AA$48,23,FALSE)</f>
        <v>235</v>
      </c>
      <c r="AR813" s="31">
        <f>IF(LEFT(E813,1)*1=1,$S$66,$R$66)</f>
        <v>0.5</v>
      </c>
      <c r="AS813" s="2">
        <f>IF(LEFT(E813,1)*1=2,$U$66,$T$66)</f>
        <v>1</v>
      </c>
      <c r="AT813" s="33">
        <f>IF(LEFT(E813,1)*1=3,$W$66,$V$66)</f>
        <v>0</v>
      </c>
      <c r="AU813" s="31">
        <f>IF(MID(E813,3,1)*1=1,$Y$66,$X$66)</f>
        <v>1</v>
      </c>
      <c r="AV813" s="2">
        <f>IF(MID(E813,3,1)*1=2,$AA$66,$Z$66)</f>
        <v>0</v>
      </c>
      <c r="AW813" s="33">
        <f>IF(MID(E813,3,1)*1=3,$AC$66,$AB$66)</f>
        <v>0</v>
      </c>
      <c r="AX813" s="31">
        <f>IF(MID(E813,5,1)*1=1,$AE$66,$AD$66)</f>
        <v>1</v>
      </c>
      <c r="AY813" s="33">
        <f>IF(MID(E813,5,1)*1=2,$AG$66,$AF$66)</f>
        <v>1.5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customHeight="1">
      <c r="A814" s="2"/>
      <c r="B814" s="107">
        <v>257</v>
      </c>
      <c r="C814" s="31">
        <v>10</v>
      </c>
      <c r="D814" s="106" t="s">
        <v>16</v>
      </c>
      <c r="E814" s="2" t="s">
        <v>99</v>
      </c>
      <c r="F814" s="2" t="s">
        <v>149</v>
      </c>
      <c r="G814" s="2"/>
      <c r="H814" s="33">
        <f>AX814*2</f>
        <v>2</v>
      </c>
      <c r="I814" s="173">
        <f>M814/AE814</f>
        <v>661.16765488863314</v>
      </c>
      <c r="J814" s="174">
        <f>AH814/AE814</f>
        <v>39.260184425969328</v>
      </c>
      <c r="K814" s="189">
        <f>RANK(I814,$I$76:$I$999)</f>
        <v>737</v>
      </c>
      <c r="L814" s="190" t="e">
        <f>RANK(I814,$I$76:$I$460)</f>
        <v>#N/A</v>
      </c>
      <c r="M814" s="173">
        <f>SUM(N814:R814)</f>
        <v>3957.5565212081301</v>
      </c>
      <c r="N814" s="174">
        <f>T814*(1+(IF((AG814+IF($D$62=1,15,0)+IF(F814="백어택",8,0))&gt;100,100,(AG814+IF($D$62=1,15,0)+IF(F814="백어택",8,0)))/100)*((AI814/100-1)))</f>
        <v>3957.5565212081301</v>
      </c>
      <c r="O814" s="174"/>
      <c r="P814" s="174"/>
      <c r="Q814" s="174"/>
      <c r="R814" s="175"/>
      <c r="S814" s="173">
        <f>SUM(T814:X814)*H814</f>
        <v>4928.2653577095844</v>
      </c>
      <c r="T814" s="174">
        <f>AL814*AU814*AY814*IF(F814="백어택",1.2,1)</f>
        <v>2464.1326788547922</v>
      </c>
      <c r="U814" s="174"/>
      <c r="V814" s="174"/>
      <c r="W814" s="174"/>
      <c r="X814" s="175"/>
      <c r="Y814" s="173">
        <f>SUM(Z814:AD814)</f>
        <v>5297.885259537803</v>
      </c>
      <c r="Z814" s="174">
        <f>T814*$D$58/100</f>
        <v>5297.885259537803</v>
      </c>
      <c r="AA814" s="174"/>
      <c r="AB814" s="174"/>
      <c r="AC814" s="174"/>
      <c r="AD814" s="175"/>
      <c r="AE814" s="173">
        <f>AO814*(1-$D$17/100)</f>
        <v>5.9857079999999998</v>
      </c>
      <c r="AF814" s="174">
        <f>AP814</f>
        <v>36</v>
      </c>
      <c r="AG814" s="174">
        <f>IF($D$57+AT814&gt;100,100,$D$57+AT814)</f>
        <v>25.143699999999999</v>
      </c>
      <c r="AH814" s="174">
        <f>AQ814*AR814</f>
        <v>235</v>
      </c>
      <c r="AI814" s="174">
        <f>$D$58+$D$19</f>
        <v>282.85969999999998</v>
      </c>
      <c r="AJ814" s="174">
        <f>10*AS814/IF(AX814=1,5,3.5)</f>
        <v>1.8</v>
      </c>
      <c r="AK814" s="174">
        <f>SUM(AL814:AN814)</f>
        <v>1368.9625993637735</v>
      </c>
      <c r="AL814" s="174">
        <f>((VLOOKUP(C814,$B$36:$AG$39,23,FALSE)+VLOOKUP(C814,$B$40:$AG$43,23,FALSE)*$D$54))*$D$59/100</f>
        <v>1368.9625993637735</v>
      </c>
      <c r="AM814" s="174"/>
      <c r="AN814" s="174"/>
      <c r="AO814" s="176">
        <v>6</v>
      </c>
      <c r="AP814" s="174">
        <v>36</v>
      </c>
      <c r="AQ814" s="175">
        <f>VLOOKUP(C814,$B$45:$AA$48,23,FALSE)</f>
        <v>235</v>
      </c>
      <c r="AR814" s="31">
        <f>IF(LEFT(E814,1)*1=1,$S$66,$R$66)</f>
        <v>1</v>
      </c>
      <c r="AS814" s="2">
        <f>IF(LEFT(E814,1)*1=2,$U$66,$T$66)</f>
        <v>0.9</v>
      </c>
      <c r="AT814" s="33">
        <f>IF(LEFT(E814,1)*1=3,$W$66,$V$66)</f>
        <v>0</v>
      </c>
      <c r="AU814" s="31">
        <f>IF(MID(E814,3,1)*1=1,$Y$66,$X$66)</f>
        <v>1</v>
      </c>
      <c r="AV814" s="2">
        <f>IF(MID(E814,3,1)*1=2,$AA$66,$Z$66)</f>
        <v>0</v>
      </c>
      <c r="AW814" s="33">
        <f>IF(MID(E814,3,1)*1=3,$AC$66,$AB$66)</f>
        <v>0</v>
      </c>
      <c r="AX814" s="31">
        <f>IF(MID(E814,5,1)*1=1,$AE$66,$AD$66)</f>
        <v>1</v>
      </c>
      <c r="AY814" s="33">
        <f>IF(MID(E814,5,1)*1=2,$AG$66,$AF$66)</f>
        <v>1.5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customHeight="1">
      <c r="A815" s="2"/>
      <c r="B815" s="107">
        <v>227</v>
      </c>
      <c r="C815" s="31">
        <v>1</v>
      </c>
      <c r="D815" s="106" t="s">
        <v>10</v>
      </c>
      <c r="E815" s="2" t="s">
        <v>67</v>
      </c>
      <c r="F815" s="2"/>
      <c r="G815" s="2"/>
      <c r="H815" s="33"/>
      <c r="I815" s="173">
        <f>M815/AE815</f>
        <v>658.5818129169337</v>
      </c>
      <c r="J815" s="174">
        <f>AH815/AE815</f>
        <v>5.0119384373577862</v>
      </c>
      <c r="K815" s="189">
        <f>RANK(I815,$I$76:$I$999)</f>
        <v>741</v>
      </c>
      <c r="L815" s="190" t="e">
        <f>RANK(I815,$I$76:$I$460)</f>
        <v>#N/A</v>
      </c>
      <c r="M815" s="173">
        <f>SUM(N815:R815)</f>
        <v>10512.20913661705</v>
      </c>
      <c r="N815" s="174">
        <f>T815*(1+(IF(($AG815+IF($D$62=1,15,0)+IF($F815="백어택",8,0))&gt;100,100,($AG815+IF($D$62=1,15,0)+IF($F815="백어택",8,0)))/100)*((($AI815+AY815)/100-1)))</f>
        <v>2628.0522841542625</v>
      </c>
      <c r="O815" s="174">
        <f>U815*(1+(IF(($AG815+IF($D$62=1,IF(AS815=15,0,15),0)+$AS815+IF($F815="백어택",8,0))&gt;100,100,($AG815+IF($D$62=1,IF(AS815=15,0,15),0)+$AS815+IF($F815="백어택",8,0)))/100)*((($AI815+$AY815)/100-1)))</f>
        <v>2628.0522841542625</v>
      </c>
      <c r="P815" s="174">
        <f>V815*(1+(IF(($AG815+IF($D$62=1,IF(AT815=15,0,15),0)+$AS815+IF($F815="백어택",8,0))&gt;100,100,($AG815+IF($D$62=1,IF(AT815=15,0,15),0)+$AS815+IF($F815="백어택",8,0)))/100)*((($AI815+$AY815)/100-1)))</f>
        <v>2628.0522841542625</v>
      </c>
      <c r="Q815" s="174">
        <f>W815*(1+(IF(($AG815+IF($D$62=1,IF(AU815=15,0,15),0)+$AS815+IF($F815="백어택",8,0))&gt;100,100,($AG815+IF($D$62=1,IF(AU815=15,0,15),0)+$AS815+IF($F815="백어택",8,0)))/100)*((($AI815+$AY815)/100-1)))</f>
        <v>2628.0522841542625</v>
      </c>
      <c r="R815" s="175">
        <f>X815*(1+(IF($D$57+AS815&gt;100,100,$D$57+AS815)/100)*(AI815/100-1))</f>
        <v>0</v>
      </c>
      <c r="S815" s="173">
        <f>SUM(T815:X815)</f>
        <v>7201.243436967442</v>
      </c>
      <c r="T815" s="174">
        <f>AL815*AX815*IF(F815="백어택",1.2,1)/4</f>
        <v>1800.3108592418605</v>
      </c>
      <c r="U815" s="174">
        <f>T815</f>
        <v>1800.3108592418605</v>
      </c>
      <c r="V815" s="174">
        <f>U815</f>
        <v>1800.3108592418605</v>
      </c>
      <c r="W815" s="174">
        <f>V815</f>
        <v>1800.3108592418605</v>
      </c>
      <c r="X815" s="175">
        <f>AL815*IF(AU815=1,0,IF(AX815=1,AU815,0.324))</f>
        <v>0</v>
      </c>
      <c r="Y815" s="173">
        <f>SUM(Z815:AD815)</f>
        <v>20369.415582075795</v>
      </c>
      <c r="Z815" s="174">
        <f>T815*AI815/100</f>
        <v>5092.3538955189488</v>
      </c>
      <c r="AA815" s="174">
        <f>Z815</f>
        <v>5092.3538955189488</v>
      </c>
      <c r="AB815" s="174">
        <f>AA815</f>
        <v>5092.3538955189488</v>
      </c>
      <c r="AC815" s="174">
        <f>AB815</f>
        <v>5092.3538955189488</v>
      </c>
      <c r="AD815" s="175"/>
      <c r="AE815" s="173">
        <f>AO815*(1-$D$17/100)</f>
        <v>15.961888</v>
      </c>
      <c r="AF815" s="174">
        <f>AP815</f>
        <v>36</v>
      </c>
      <c r="AG815" s="174">
        <f>IF($D$57+AV815&gt;100,100,$D$57+AV815)</f>
        <v>25.143699999999999</v>
      </c>
      <c r="AH815" s="174">
        <f>AQ815</f>
        <v>80</v>
      </c>
      <c r="AI815" s="174">
        <f>$D$58+$D$19+AY815</f>
        <v>282.85969999999998</v>
      </c>
      <c r="AJ815" s="174">
        <f>10*AR815/(7-IF(AX815=1,0,3))</f>
        <v>1.4285714285714286</v>
      </c>
      <c r="AK815" s="174">
        <f>SUM(AL815:AN815)</f>
        <v>7201.243436967442</v>
      </c>
      <c r="AL815" s="174">
        <f>(VLOOKUP(C815,$B$36:$AG$39,13,FALSE)+VLOOKUP(C815,$B$40:$AG$43,13,FALSE)*$D$54)*$D$59/100</f>
        <v>7201.243436967442</v>
      </c>
      <c r="AM815" s="174"/>
      <c r="AN815" s="174"/>
      <c r="AO815" s="176">
        <v>16</v>
      </c>
      <c r="AP815" s="174">
        <v>36</v>
      </c>
      <c r="AQ815" s="175">
        <f>VLOOKUP(C815,$B$45:$AA$48,13,FALSE)</f>
        <v>80</v>
      </c>
      <c r="AR815" s="31">
        <f>IF(LEFT(E815,1)*1=1,$S$60,$R$60)</f>
        <v>1</v>
      </c>
      <c r="AS815" s="2">
        <f>IF(LEFT(E815,1)*1=2,$U$60,$T$60)</f>
        <v>0</v>
      </c>
      <c r="AT815" s="33">
        <f>IF(LEFT(E815,1)*1=3,$W$60,$V$60)</f>
        <v>0</v>
      </c>
      <c r="AU815" s="31">
        <f>IF(MID(E815,3,1)*1=1,$Y$60,$X$60)</f>
        <v>1</v>
      </c>
      <c r="AV815" s="2">
        <f>IF(MID(E815,3,1)*1=2,$AA$60,$Z$60)</f>
        <v>0</v>
      </c>
      <c r="AW815" s="33">
        <f>IF(MID(E815,3,1)*1=3,$AC$60,$AB$60)</f>
        <v>0</v>
      </c>
      <c r="AX815" s="31">
        <f>IF(MID(E815,5,1)*1=1,$AE$60,$AD$60)</f>
        <v>1</v>
      </c>
      <c r="AY815" s="33">
        <f>IF(MID(E815,5,1)*1=2,$AG$60,$AF$60)</f>
        <v>0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customHeight="1">
      <c r="A816" s="2"/>
      <c r="B816" s="107">
        <v>240</v>
      </c>
      <c r="C816" s="31">
        <v>7</v>
      </c>
      <c r="D816" s="106" t="s">
        <v>13</v>
      </c>
      <c r="E816" s="2" t="s">
        <v>67</v>
      </c>
      <c r="F816" s="2"/>
      <c r="G816" s="2"/>
      <c r="H816" s="33"/>
      <c r="I816" s="173">
        <f>M816/AE816</f>
        <v>657.51616569941359</v>
      </c>
      <c r="J816" s="174">
        <f>AH816/AE816</f>
        <v>15.161113773007305</v>
      </c>
      <c r="K816" s="189">
        <f>RANK(I816,$I$76:$I$999)</f>
        <v>742</v>
      </c>
      <c r="L816" s="190" t="e">
        <f>RANK(I816,$I$76:$I$460)</f>
        <v>#N/A</v>
      </c>
      <c r="M816" s="173">
        <f>SUM(N816:R816)</f>
        <v>15742.799092625221</v>
      </c>
      <c r="N816" s="174">
        <f>T816*(1+(IF((AG816+IF($D$62=1,15,0)+IF(F816="백어택",8,0))&gt;100,100,(AG816+IF($D$62=1,15,0)+IF(F816="백어택",8,0)))/100)*((AI816/100-1)))</f>
        <v>10522.679990749542</v>
      </c>
      <c r="O816" s="174">
        <f>U816*(1+IF($D$57+IF($D$62=1,15,0)&gt;100,100,$D$57+IF($D$62=1,15,0))/100*($D$58/100-1))</f>
        <v>5220.1191018756772</v>
      </c>
      <c r="P816" s="174"/>
      <c r="Q816" s="174"/>
      <c r="R816" s="175">
        <f>X816*(1+IF($D$57+IF($D$62=1,15,0)&gt;100,100,$D$57+IF($D$62=1,15,0))/100*($D$58/100-1))</f>
        <v>0</v>
      </c>
      <c r="S816" s="173">
        <f>SUM(T816:X816)</f>
        <v>11257.680421050398</v>
      </c>
      <c r="T816" s="174">
        <f>AL816*AY816</f>
        <v>7208.416350730964</v>
      </c>
      <c r="U816" s="174">
        <f>AM816*AU816*AW816</f>
        <v>4049.2640703194338</v>
      </c>
      <c r="V816" s="174"/>
      <c r="W816" s="174"/>
      <c r="X816" s="175">
        <f>IF(AU816=1,0,U816*0.625)</f>
        <v>0</v>
      </c>
      <c r="Y816" s="173">
        <f>SUM(Z816:AD816)</f>
        <v>24204.012905258358</v>
      </c>
      <c r="Z816" s="174">
        <f>T816*$D$58/100</f>
        <v>15498.095154071574</v>
      </c>
      <c r="AA816" s="174">
        <f>U816*$D$58/100</f>
        <v>8705.917751186782</v>
      </c>
      <c r="AB816" s="174"/>
      <c r="AC816" s="174"/>
      <c r="AD816" s="175">
        <f>X816*$D$58/100</f>
        <v>0</v>
      </c>
      <c r="AE816" s="173">
        <f>AO816*(1-$D$17/100)</f>
        <v>23.942831999999999</v>
      </c>
      <c r="AF816" s="174">
        <f>AP816</f>
        <v>36</v>
      </c>
      <c r="AG816" s="174">
        <f>IF($D$57+AT816&gt;100,100,$D$57+AT816)</f>
        <v>25.143699999999999</v>
      </c>
      <c r="AH816" s="174">
        <f>AQ816</f>
        <v>363</v>
      </c>
      <c r="AI816" s="174">
        <f>$D$58+$D$19</f>
        <v>282.85969999999998</v>
      </c>
      <c r="AJ816" s="174">
        <f>10/IF(AY816=1,2.5,2)</f>
        <v>4</v>
      </c>
      <c r="AK816" s="174">
        <f>SUM(AL816:AN816)</f>
        <v>11257.680421050398</v>
      </c>
      <c r="AL816" s="174">
        <f>(VLOOKUP(C816,$B$36:$AG$39,17,FALSE)+VLOOKUP(C816,$B$40:$AG$43,17,FALSE)*$D$54)*$D$59/100</f>
        <v>7208.416350730964</v>
      </c>
      <c r="AM816" s="174">
        <f>(VLOOKUP(C816,$B$36:$AG$39,18,FALSE)+VLOOKUP(C816,$B$40:$AG$43,18,FALSE)*$D$54)*$D$59/100</f>
        <v>4049.2640703194338</v>
      </c>
      <c r="AN816" s="174"/>
      <c r="AO816" s="176">
        <v>24</v>
      </c>
      <c r="AP816" s="174">
        <v>36</v>
      </c>
      <c r="AQ816" s="175">
        <f>VLOOKUP(C816,$B$45:$AA$48,17,FALSE)</f>
        <v>363</v>
      </c>
      <c r="AR816" s="31">
        <f>IF(LEFT(E816,1)*1=1,$S$63,$R$63)</f>
        <v>0</v>
      </c>
      <c r="AS816" s="2">
        <f>IF(LEFT(E816,1)*1=2,$U$63,$T$63)</f>
        <v>0</v>
      </c>
      <c r="AT816" s="33">
        <f>IF(LEFT(E816,1)*1=3,$W$63,$V$63)</f>
        <v>0</v>
      </c>
      <c r="AU816" s="31">
        <f>IF(MID(E816,3,1)*1=1,$Y$63,$X$63)</f>
        <v>1</v>
      </c>
      <c r="AV816" s="2">
        <f>IF(MID(E816,3,1)*1=2,$AA$63,$Z$63)</f>
        <v>0</v>
      </c>
      <c r="AW816" s="33">
        <f>IF(MID(E816,3,1)*1=3,$AC$63,$AB$63)</f>
        <v>1</v>
      </c>
      <c r="AX816" s="31">
        <f>IF(MID(E816,5,1)*1=1,$AE$63,$AD$63)</f>
        <v>0</v>
      </c>
      <c r="AY816" s="33">
        <f>IF(MID(E816,5,1)*1=2,$AG$63,$AF$63)</f>
        <v>1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customHeight="1">
      <c r="A817" s="2"/>
      <c r="B817" s="107">
        <v>133</v>
      </c>
      <c r="C817" s="31">
        <v>4</v>
      </c>
      <c r="D817" s="106" t="s">
        <v>6</v>
      </c>
      <c r="E817" s="2" t="s">
        <v>87</v>
      </c>
      <c r="F817" s="2"/>
      <c r="G817" s="2" t="s">
        <v>231</v>
      </c>
      <c r="H817" s="33"/>
      <c r="I817" s="173">
        <f>M817/AE817</f>
        <v>655.44102162563968</v>
      </c>
      <c r="J817" s="174">
        <f>AH817/AE817</f>
        <v>8.9713698028704378</v>
      </c>
      <c r="K817" s="189">
        <f>RANK(I817,$I$76:$I$999)</f>
        <v>743</v>
      </c>
      <c r="L817" s="190" t="e">
        <f>RANK(I817,$I$76:$I$460)</f>
        <v>#N/A</v>
      </c>
      <c r="M817" s="173">
        <f>SUM(N817:R817)</f>
        <v>13077.595222242548</v>
      </c>
      <c r="N817" s="174">
        <f>T817*(1+(IF((AG817+IF($D$62=1,15,0)+IF(F817="백어택",8,0))&gt;100,100,(AG817+IF($D$62=1,15,0)+IF(F817="백어택",8,0)))/100)*((AI817/100-1)))</f>
        <v>13077.595222242548</v>
      </c>
      <c r="O817" s="174"/>
      <c r="P817" s="174"/>
      <c r="Q817" s="174"/>
      <c r="R817" s="175"/>
      <c r="S817" s="173">
        <f>SUM(T817:X817)</f>
        <v>8958.6256838681493</v>
      </c>
      <c r="T817" s="174">
        <f>AL817*AW817*AT817*AX817*AY817</f>
        <v>8958.6256838681493</v>
      </c>
      <c r="U817" s="174"/>
      <c r="V817" s="174"/>
      <c r="W817" s="174"/>
      <c r="X817" s="175"/>
      <c r="Y817" s="173">
        <f>SUM(Z817:AD817)</f>
        <v>19261.045220316519</v>
      </c>
      <c r="Z817" s="174">
        <f>T817*$D$58/100</f>
        <v>19261.045220316519</v>
      </c>
      <c r="AA817" s="174"/>
      <c r="AB817" s="174"/>
      <c r="AC817" s="174"/>
      <c r="AD817" s="175"/>
      <c r="AE817" s="173">
        <f>AO817*(1-$D$17/100)</f>
        <v>19.952359999999999</v>
      </c>
      <c r="AF817" s="174">
        <f>AP817</f>
        <v>36</v>
      </c>
      <c r="AG817" s="174">
        <f>IF($D$57+AV817&gt;100,100,$D$57+AV817)</f>
        <v>25.143699999999999</v>
      </c>
      <c r="AH817" s="174">
        <f>AQ817*AR817</f>
        <v>179</v>
      </c>
      <c r="AI817" s="174">
        <f>$D$58+$D$19</f>
        <v>282.85969999999998</v>
      </c>
      <c r="AJ817" s="174">
        <f>10/IF(AX817=1,IF(AY817=1,5,6),4)</f>
        <v>2</v>
      </c>
      <c r="AK817" s="174">
        <f>SUM(AL817:AN817)</f>
        <v>7465.521403223458</v>
      </c>
      <c r="AL817" s="174">
        <f>(VLOOKUP(C817,$B$36:$AG$39,7,FALSE)+VLOOKUP(C817,$B$40:$AG$43,7,FALSE)*$D$54)*$D$59/100</f>
        <v>7465.521403223458</v>
      </c>
      <c r="AM817" s="174"/>
      <c r="AN817" s="174"/>
      <c r="AO817" s="176">
        <v>20</v>
      </c>
      <c r="AP817" s="174">
        <v>36</v>
      </c>
      <c r="AQ817" s="175">
        <f>VLOOKUP(C817,$B$45:$AA$48,7,FALSE)</f>
        <v>179</v>
      </c>
      <c r="AR817" s="31">
        <f>IF(LEFT(E817,1)*1=1,$S$56,$R$56)</f>
        <v>1</v>
      </c>
      <c r="AS817" s="2">
        <f>IF(LEFT(E817,1)*1=2,$U$56,$T$56)</f>
        <v>0</v>
      </c>
      <c r="AT817" s="33">
        <f>IF(LEFT(E817,1)*1=3,$W$56,$V$56)</f>
        <v>1.2</v>
      </c>
      <c r="AU817" s="31">
        <f>IF(MID(E817,3,1)*1=1,$Y$56,$X$56)</f>
        <v>0</v>
      </c>
      <c r="AV817" s="2">
        <f>IF(MID(E817,3,1)*1=2,$AA$56,$Z$56)</f>
        <v>0</v>
      </c>
      <c r="AW817" s="33">
        <f>IF(MID(E817,3,1)*1=3,$AC$56,$AB$56)</f>
        <v>1</v>
      </c>
      <c r="AX817" s="31">
        <f>IF(MID(E817,5,1)*1=1,$AE$56,$AD$56)</f>
        <v>1</v>
      </c>
      <c r="AY817" s="33">
        <f>IF(MID(E817,5,1)*1=2,$AG$56,$AF$56)</f>
        <v>1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customHeight="1">
      <c r="A818" s="2"/>
      <c r="B818" s="107">
        <v>922</v>
      </c>
      <c r="C818" s="31">
        <v>4</v>
      </c>
      <c r="D818" s="113" t="s">
        <v>22</v>
      </c>
      <c r="E818" s="2" t="s">
        <v>67</v>
      </c>
      <c r="F818" s="2"/>
      <c r="G818" s="2"/>
      <c r="H818" s="33"/>
      <c r="I818" s="173">
        <f>M818/AE818</f>
        <v>654.73634911283762</v>
      </c>
      <c r="J818" s="174">
        <f>AH818/AE818</f>
        <v>7.5847335018681159</v>
      </c>
      <c r="K818" s="189">
        <f>RANK(I818,$I$76:$I$999)</f>
        <v>744</v>
      </c>
      <c r="L818" s="190" t="e">
        <f>RANK(I818,$I$889:$I$999)</f>
        <v>#N/A</v>
      </c>
      <c r="M818" s="173">
        <f>SUM(N818:R818)*(1+$D$22/100)</f>
        <v>19595.303013877525</v>
      </c>
      <c r="N818" s="174">
        <f>T818*(1+(IF((AG818+IF($D$62=1,15,0)+IF(F818="백어택",8,0))&gt;100,100,AG818+IF($D$62=1,15,0)+IF(F818="백어택",8,0))/100)*(AI818/100-1))</f>
        <v>17674.581498068343</v>
      </c>
      <c r="O818" s="174"/>
      <c r="P818" s="174"/>
      <c r="Q818" s="174"/>
      <c r="R818" s="175">
        <f>X818*(1+($D$57/100)*(AI818/100-1))</f>
        <v>0</v>
      </c>
      <c r="S818" s="173">
        <f>SUM(T818:X818)</f>
        <v>13710.232740158133</v>
      </c>
      <c r="T818" s="174">
        <f>AL818*AU818</f>
        <v>13710.232740158133</v>
      </c>
      <c r="U818" s="174"/>
      <c r="V818" s="174"/>
      <c r="W818" s="174"/>
      <c r="X818" s="175">
        <f>AL818*AW818</f>
        <v>0</v>
      </c>
      <c r="Y818" s="173">
        <f>SUM(Z818:AD818)</f>
        <v>29477.000391339985</v>
      </c>
      <c r="Z818" s="174">
        <f>T818*$D$58/100</f>
        <v>29477.000391339985</v>
      </c>
      <c r="AA818" s="174"/>
      <c r="AB818" s="174"/>
      <c r="AC818" s="174"/>
      <c r="AD818" s="175"/>
      <c r="AE818" s="173">
        <f>AO818*(1-$D$17/100)</f>
        <v>29.928540000000002</v>
      </c>
      <c r="AF818" s="174">
        <f>AP818+AV818</f>
        <v>36</v>
      </c>
      <c r="AG818" s="174">
        <f>IF($D$57+AY818&gt;100,100,$D$57+AY818)</f>
        <v>25.143699999999999</v>
      </c>
      <c r="AH818" s="174">
        <f>AQ818*AR818</f>
        <v>227</v>
      </c>
      <c r="AI818" s="174">
        <f>$D$58</f>
        <v>215</v>
      </c>
      <c r="AJ818" s="174">
        <f>10/5</f>
        <v>2</v>
      </c>
      <c r="AK818" s="174">
        <f>SUM(AL818:AN818)</f>
        <v>13710.232740158133</v>
      </c>
      <c r="AL818" s="174">
        <f>(VLOOKUP(C818,$B$36:$AG$39,32,FALSE)+VLOOKUP(C818,$B$40:$AG$43,32,FALSE)*$D$54)*$D$59/100</f>
        <v>13710.232740158133</v>
      </c>
      <c r="AM818" s="174"/>
      <c r="AN818" s="174"/>
      <c r="AO818" s="176">
        <v>30</v>
      </c>
      <c r="AP818" s="174">
        <v>36</v>
      </c>
      <c r="AQ818" s="175">
        <f>VLOOKUP(C818,$B$45:$AG$48,32,FALSE)</f>
        <v>227</v>
      </c>
      <c r="AR818" s="31">
        <f>IF(LEFT(E818,1)*1=1,$S$72,$R$72)</f>
        <v>1</v>
      </c>
      <c r="AS818" s="2">
        <f>IF(LEFT(E818,1)*1=2,$U$72,$T$72)</f>
        <v>0</v>
      </c>
      <c r="AT818" s="33">
        <f>IF(LEFT(E818,1)*1=3,$W$72,$V$72)</f>
        <v>0</v>
      </c>
      <c r="AU818" s="31">
        <f>IF(MID(E818,3,1)*1=1,$Y$72,$X$72)</f>
        <v>1</v>
      </c>
      <c r="AV818" s="2">
        <f>IF(MID(E818,3,1)*1=2,$AA$72,$Z$72)</f>
        <v>0</v>
      </c>
      <c r="AW818" s="33">
        <f>IF(MID(E818,3,1)*1=3,$AC$72,$AB$72)</f>
        <v>0</v>
      </c>
      <c r="AX818" s="31">
        <f>IF(MID(E818,5,1)*1=1,$AE$72,$AD$72)</f>
        <v>0</v>
      </c>
      <c r="AY818" s="33">
        <f>IF(MID(E818,5,1)*1=2,$AG$72,$AF$72)</f>
        <v>0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customHeight="1">
      <c r="A819" s="2"/>
      <c r="B819" s="107">
        <v>923</v>
      </c>
      <c r="C819" s="31">
        <v>4</v>
      </c>
      <c r="D819" s="113" t="s">
        <v>22</v>
      </c>
      <c r="E819" s="2" t="s">
        <v>148</v>
      </c>
      <c r="F819" s="2"/>
      <c r="G819" s="2"/>
      <c r="H819" s="33"/>
      <c r="I819" s="173">
        <f>M819/AE819</f>
        <v>654.73634911283762</v>
      </c>
      <c r="J819" s="174">
        <f>AH819/AE819</f>
        <v>3.792366750934058</v>
      </c>
      <c r="K819" s="189">
        <f>RANK(I819,$I$76:$I$999)</f>
        <v>744</v>
      </c>
      <c r="L819" s="190" t="e">
        <f>RANK(I819,$I$889:$I$999)</f>
        <v>#N/A</v>
      </c>
      <c r="M819" s="173">
        <f>SUM(N819:R819)*(1+$D$22/100)</f>
        <v>19595.303013877525</v>
      </c>
      <c r="N819" s="174">
        <f>T819*(1+(IF((AG819+IF($D$62=1,15,0)+IF(F819="백어택",8,0))&gt;100,100,AG819+IF($D$62=1,15,0)+IF(F819="백어택",8,0))/100)*(AI819/100-1))</f>
        <v>17674.581498068343</v>
      </c>
      <c r="O819" s="174"/>
      <c r="P819" s="174"/>
      <c r="Q819" s="174"/>
      <c r="R819" s="175">
        <f>X819*(1+($D$57/100)*(AI819/100-1))</f>
        <v>0</v>
      </c>
      <c r="S819" s="173">
        <f>SUM(T819:X819)</f>
        <v>13710.232740158133</v>
      </c>
      <c r="T819" s="174">
        <f>AL819*AU819</f>
        <v>13710.232740158133</v>
      </c>
      <c r="U819" s="174"/>
      <c r="V819" s="174"/>
      <c r="W819" s="174"/>
      <c r="X819" s="175">
        <f>AL819*AW819</f>
        <v>0</v>
      </c>
      <c r="Y819" s="173">
        <f>SUM(Z819:AD819)</f>
        <v>29477.000391339985</v>
      </c>
      <c r="Z819" s="174">
        <f>T819*$D$58/100</f>
        <v>29477.000391339985</v>
      </c>
      <c r="AA819" s="174"/>
      <c r="AB819" s="174"/>
      <c r="AC819" s="174"/>
      <c r="AD819" s="175"/>
      <c r="AE819" s="173">
        <f>AO819*(1-$D$17/100)</f>
        <v>29.928540000000002</v>
      </c>
      <c r="AF819" s="174">
        <f>AP819+AV819</f>
        <v>36</v>
      </c>
      <c r="AG819" s="174">
        <f>IF($D$57+AY819&gt;100,100,$D$57+AY819)</f>
        <v>25.143699999999999</v>
      </c>
      <c r="AH819" s="174">
        <f>AQ819*AR819</f>
        <v>113.5</v>
      </c>
      <c r="AI819" s="174">
        <f>$D$58</f>
        <v>215</v>
      </c>
      <c r="AJ819" s="174">
        <f>10/5</f>
        <v>2</v>
      </c>
      <c r="AK819" s="174">
        <f>SUM(AL819:AN819)</f>
        <v>13710.232740158133</v>
      </c>
      <c r="AL819" s="174">
        <f>(VLOOKUP(C819,$B$36:$AG$39,32,FALSE)+VLOOKUP(C819,$B$40:$AG$43,32,FALSE)*$D$54)*$D$59/100</f>
        <v>13710.232740158133</v>
      </c>
      <c r="AM819" s="174"/>
      <c r="AN819" s="174"/>
      <c r="AO819" s="176">
        <v>30</v>
      </c>
      <c r="AP819" s="174">
        <v>36</v>
      </c>
      <c r="AQ819" s="175">
        <f>VLOOKUP(C819,$B$45:$AG$48,32,FALSE)</f>
        <v>227</v>
      </c>
      <c r="AR819" s="31">
        <f>IF(LEFT(E819,1)*1=1,$S$72,$R$72)</f>
        <v>0.5</v>
      </c>
      <c r="AS819" s="2">
        <f>IF(LEFT(E819,1)*1=2,$U$72,$T$72)</f>
        <v>0</v>
      </c>
      <c r="AT819" s="33">
        <f>IF(LEFT(E819,1)*1=3,$W$72,$V$72)</f>
        <v>0</v>
      </c>
      <c r="AU819" s="31">
        <f>IF(MID(E819,3,1)*1=1,$Y$72,$X$72)</f>
        <v>1</v>
      </c>
      <c r="AV819" s="2">
        <f>IF(MID(E819,3,1)*1=2,$AA$72,$Z$72)</f>
        <v>0</v>
      </c>
      <c r="AW819" s="33">
        <f>IF(MID(E819,3,1)*1=3,$AC$72,$AB$72)</f>
        <v>0</v>
      </c>
      <c r="AX819" s="31">
        <f>IF(MID(E819,5,1)*1=1,$AE$72,$AD$72)</f>
        <v>0</v>
      </c>
      <c r="AY819" s="33">
        <f>IF(MID(E819,5,1)*1=2,$AG$72,$AF$72)</f>
        <v>0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customHeight="1">
      <c r="A820" s="2"/>
      <c r="B820" s="107">
        <v>494</v>
      </c>
      <c r="C820" s="31">
        <v>7</v>
      </c>
      <c r="D820" s="111" t="s">
        <v>11</v>
      </c>
      <c r="E820" s="2" t="s">
        <v>67</v>
      </c>
      <c r="F820" s="2"/>
      <c r="G820" s="2"/>
      <c r="H820" s="33">
        <f>IF(AX820=1,5,1)</f>
        <v>5</v>
      </c>
      <c r="I820" s="173">
        <f>M820/AE820</f>
        <v>654.70244332719903</v>
      </c>
      <c r="J820" s="174">
        <f>AH820/AE820</f>
        <v>17.773359105215182</v>
      </c>
      <c r="K820" s="189">
        <f>RANK(I820,$I$76:$I$999)</f>
        <v>746</v>
      </c>
      <c r="L820" s="190">
        <f>RANK(I820,$I$461:$I$888)</f>
        <v>361</v>
      </c>
      <c r="M820" s="173">
        <f>SUM(N820:R820)</f>
        <v>15176.501248526383</v>
      </c>
      <c r="N820" s="174">
        <f>T820*(1+(IF((AG820+IF($D$62=1,15,0)+IF(F820="백어택",8,0))&gt;100,100,AG820+IF($D$62=1,15,0)+IF(F820="백어택",8,0))/100)*($D$58/100-1))</f>
        <v>14052.198628060692</v>
      </c>
      <c r="O820" s="174">
        <f>U820*(1+((IF(AG820+IF($D$62=1,15,0)+IF(F820="백어택",8,0)&gt;100,100,AG820+IF($D$62=1,15,0)+IF(F820="백어택",8,0))/100)*(AI820/100-1)))</f>
        <v>1124.3026204656915</v>
      </c>
      <c r="P820" s="174"/>
      <c r="Q820" s="174"/>
      <c r="R820" s="175"/>
      <c r="S820" s="173">
        <f>T820</f>
        <v>10900.338077181552</v>
      </c>
      <c r="T820" s="174">
        <f>H820*AL820*AS820*AX820*AY820</f>
        <v>10900.338077181552</v>
      </c>
      <c r="U820" s="174">
        <f>AM820*AS820*AV820*AY820</f>
        <v>872.12535123612145</v>
      </c>
      <c r="V820" s="174"/>
      <c r="W820" s="174"/>
      <c r="X820" s="175"/>
      <c r="Y820" s="173">
        <f>SUM(Z820:AD820)</f>
        <v>25310.796371097997</v>
      </c>
      <c r="Z820" s="174">
        <f>T820*$D$58/100</f>
        <v>23435.726865940334</v>
      </c>
      <c r="AA820" s="174">
        <f>U820*$D$58/100</f>
        <v>1875.0695051576611</v>
      </c>
      <c r="AB820" s="174"/>
      <c r="AC820" s="174"/>
      <c r="AD820" s="175"/>
      <c r="AE820" s="173">
        <f>AO820*(1-$D$20/100)*(1-$D$17/100)-AR820</f>
        <v>23.180761585980001</v>
      </c>
      <c r="AF820" s="174">
        <f>AP820</f>
        <v>36</v>
      </c>
      <c r="AG820" s="174">
        <f>IF($D$57&gt;100,100,$D$57)</f>
        <v>25.143699999999999</v>
      </c>
      <c r="AH820" s="174">
        <f>AQ820</f>
        <v>412</v>
      </c>
      <c r="AI820" s="174">
        <f>$D$58</f>
        <v>215</v>
      </c>
      <c r="AJ820" s="174">
        <f>10/IF(AX820=1,7,6)</f>
        <v>1.4285714285714286</v>
      </c>
      <c r="AK820" s="174">
        <f>SUM(AL820:AN820)</f>
        <v>3052.1929666724318</v>
      </c>
      <c r="AL820" s="174">
        <f>(VLOOKUP(C820,$B$36:$AG$39,14,FALSE)+VLOOKUP(C820,$B$40:$AG$43,14,FALSE)*$D$54)*$D$59/100</f>
        <v>2180.0676154363105</v>
      </c>
      <c r="AM820" s="174">
        <f>(VLOOKUP(C820,$B$36:$AG$39,15,FALSE)+VLOOKUP(C820,$B$40:$AG$43,15,FALSE)*$D$54)*$D$59/100</f>
        <v>872.12535123612145</v>
      </c>
      <c r="AN820" s="174"/>
      <c r="AO820" s="176">
        <v>30</v>
      </c>
      <c r="AP820" s="174">
        <v>36</v>
      </c>
      <c r="AQ820" s="175">
        <f>VLOOKUP(C820,$B$45:$AA$48,14,FALSE)</f>
        <v>412</v>
      </c>
      <c r="AR820" s="31">
        <f>IF(LEFT(E820,1)*1=1,$S$61,$R$61)</f>
        <v>0</v>
      </c>
      <c r="AS820" s="2">
        <f>IF(LEFT(E820,1)*1=2,$U$61,$T$61)</f>
        <v>1</v>
      </c>
      <c r="AT820" s="33">
        <f>IF(LEFT(E820,1)*1=3,$W$61,$V$61)</f>
        <v>0</v>
      </c>
      <c r="AU820" s="31">
        <f>IF(MID(E820,3,1)*1=1,$Y$61,$X$61)</f>
        <v>0</v>
      </c>
      <c r="AV820" s="2">
        <f>IF(MID(E820,3,1)*1=2,$AA$61,$Z$61)</f>
        <v>1</v>
      </c>
      <c r="AW820" s="33">
        <f>IF(MID(E820,3,1)*1=3,$AC$61,$AB$61)</f>
        <v>0</v>
      </c>
      <c r="AX820" s="31">
        <f>IF(MID(E820,5,1)*1=1,$AE$61,$AD$61)</f>
        <v>1</v>
      </c>
      <c r="AY820" s="33">
        <f>IF(MID(E820,5,1)*1=2,$AG$61,$AF$61)</f>
        <v>1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customHeight="1">
      <c r="A821" s="2"/>
      <c r="B821" s="107">
        <v>834</v>
      </c>
      <c r="C821" s="31">
        <v>7</v>
      </c>
      <c r="D821" s="113" t="s">
        <v>9</v>
      </c>
      <c r="E821" s="2" t="s">
        <v>91</v>
      </c>
      <c r="F821" s="2"/>
      <c r="G821" s="2" t="s">
        <v>166</v>
      </c>
      <c r="H821" s="33"/>
      <c r="I821" s="173">
        <f>M821/AE821</f>
        <v>653.92664118673713</v>
      </c>
      <c r="J821" s="174">
        <f>AH821/AE821</f>
        <v>12.752598912832589</v>
      </c>
      <c r="K821" s="189">
        <f>RANK(I821,$I$76:$I$999)</f>
        <v>747</v>
      </c>
      <c r="L821" s="190" t="e">
        <f>RANK(I821,$I$889:$I$999)</f>
        <v>#N/A</v>
      </c>
      <c r="M821" s="173">
        <f>SUM(N821:R821)*(1+$D$22/100)</f>
        <v>23485.283565387494</v>
      </c>
      <c r="N821" s="174">
        <f>T821*(1+(IF((AG821+IF($D$62=1,15,0)+IF(F821="백어택",8,0))&gt;100,100,AG821+IF($D$62=1,15,0)+IF(F821="백어택",8,0))/100)*(AI821/100-1))</f>
        <v>18217.701878546286</v>
      </c>
      <c r="O821" s="174">
        <f>U821*(1+(IF(($D$57+IF($D$62=1,15,0)+IF(F821="백어택",8,0))&gt;100,100,$D$57+IF($D$62=1,15,0)+IF(F821="백어택",8,0))/100)*(AI821/100-1))</f>
        <v>2965.5662795278699</v>
      </c>
      <c r="P821" s="174"/>
      <c r="Q821" s="174"/>
      <c r="R821" s="175">
        <f>X821*(1+(IF(($D$57+IF($D$62=1,15,0)+IF(F821="백어택",8,0))&gt;100,100,$D$57+IF($D$62=1,15,0)+IF(F821="백어택",8,0))/100)*(AI821/100-1))</f>
        <v>0</v>
      </c>
      <c r="S821" s="173">
        <f>SUM(T821:X821)</f>
        <v>11505.199043976101</v>
      </c>
      <c r="T821" s="174">
        <f>AL821*AU821*AY821</f>
        <v>9204.7992351808807</v>
      </c>
      <c r="U821" s="174">
        <f>AM821*AX821</f>
        <v>2300.39980879522</v>
      </c>
      <c r="V821" s="174"/>
      <c r="W821" s="174"/>
      <c r="X821" s="175">
        <f>AM821*AS821</f>
        <v>0</v>
      </c>
      <c r="Y821" s="173">
        <f>SUM(Z821:AD821)</f>
        <v>24736.177944548617</v>
      </c>
      <c r="Z821" s="174">
        <f>T821*$D$58/100</f>
        <v>19790.318355638894</v>
      </c>
      <c r="AA821" s="174">
        <f>U821*$D$58/100</f>
        <v>4945.8595889097232</v>
      </c>
      <c r="AB821" s="174"/>
      <c r="AC821" s="174"/>
      <c r="AD821" s="175">
        <f>X821*$D$58/100</f>
        <v>0</v>
      </c>
      <c r="AE821" s="173">
        <f>AO821*(1-$D$17/100)</f>
        <v>35.914248000000001</v>
      </c>
      <c r="AF821" s="174">
        <f>AP821</f>
        <v>36</v>
      </c>
      <c r="AG821" s="174">
        <f>IF($D$57+AW821&gt;100,100,$D$57+AW821)</f>
        <v>85.143699999999995</v>
      </c>
      <c r="AH821" s="174">
        <f>AQ821</f>
        <v>458</v>
      </c>
      <c r="AI821" s="174">
        <f>$D$58</f>
        <v>215</v>
      </c>
      <c r="AJ821" s="174">
        <f>10/(6+AT821)</f>
        <v>1.6666666666666667</v>
      </c>
      <c r="AK821" s="174">
        <f>SUM(AL821:AN821)</f>
        <v>11505.199043976101</v>
      </c>
      <c r="AL821" s="174">
        <f>(VLOOKUP(C821,$B$36:$AG$39,11,FALSE)+VLOOKUP(C821,$B$40:$AG$43,11,FALSE)*$D$54)*$D$59/100</f>
        <v>9204.7992351808807</v>
      </c>
      <c r="AM821" s="174">
        <f>(3*(VLOOKUP(C821,$B$36:$AG$39,12,FALSE)+VLOOKUP(C821,$B$40:$AG$43,12,FALSE)*$D$54))*$D$59/100</f>
        <v>2300.39980879522</v>
      </c>
      <c r="AN821" s="174"/>
      <c r="AO821" s="176">
        <v>36</v>
      </c>
      <c r="AP821" s="174">
        <v>36</v>
      </c>
      <c r="AQ821" s="175">
        <f>VLOOKUP(C821,$B$45:$AA$48,11,FALSE)</f>
        <v>458</v>
      </c>
      <c r="AR821" s="31">
        <f>IF(LEFT(E821,1)*1=1,$S$59,$R$59)</f>
        <v>0</v>
      </c>
      <c r="AS821" s="2">
        <f>IF(LEFT(E821,1)*1=2,$U$59,$T$59)</f>
        <v>0</v>
      </c>
      <c r="AT821" s="33">
        <f>IF(LEFT(E821,1)*1=3,$W$59,$V$59)</f>
        <v>0</v>
      </c>
      <c r="AU821" s="31">
        <f>IF(MID(E821,3,1)*1=1,$Y$59,$X$59)</f>
        <v>1</v>
      </c>
      <c r="AV821" s="2">
        <f>IF(MID(E821,3,1)*1=2,$AA$59,$Z$59)</f>
        <v>0</v>
      </c>
      <c r="AW821" s="33">
        <f>IF(MID(E821,3,1)*1=3,$AC$59,$AB$59)</f>
        <v>60</v>
      </c>
      <c r="AX821" s="31">
        <f>IF(MID(E821,5,1)*1=1,$AE$59,$AD$59)</f>
        <v>1</v>
      </c>
      <c r="AY821" s="33">
        <f>IF(MID(E821,5,1)*1=2,$AG$59,$AF$59)</f>
        <v>1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customHeight="1">
      <c r="A822" s="2"/>
      <c r="B822" s="107">
        <v>840</v>
      </c>
      <c r="C822" s="31">
        <v>7</v>
      </c>
      <c r="D822" s="113" t="s">
        <v>9</v>
      </c>
      <c r="E822" s="2" t="s">
        <v>134</v>
      </c>
      <c r="F822" s="2"/>
      <c r="G822" s="2" t="s">
        <v>166</v>
      </c>
      <c r="H822" s="33"/>
      <c r="I822" s="173">
        <f>M822/AE822</f>
        <v>653.92664118673713</v>
      </c>
      <c r="J822" s="174">
        <f>AH822/AE822</f>
        <v>12.752598912832589</v>
      </c>
      <c r="K822" s="189">
        <f>RANK(I822,$I$76:$I$999)</f>
        <v>747</v>
      </c>
      <c r="L822" s="190" t="e">
        <f>RANK(I822,$I$889:$I$999)</f>
        <v>#N/A</v>
      </c>
      <c r="M822" s="173">
        <f>SUM(N822:R822)*(1+$D$22/100)</f>
        <v>23485.283565387494</v>
      </c>
      <c r="N822" s="174">
        <f>T822*(1+(IF((AG822+IF($D$62=1,15,0)+IF(F822="백어택",8,0))&gt;100,100,AG822+IF($D$62=1,15,0)+IF(F822="백어택",8,0))/100)*(AI822/100-1))</f>
        <v>18217.701878546286</v>
      </c>
      <c r="O822" s="174">
        <f>U822*(1+(IF(($D$57+IF($D$62=1,15,0)+IF(F822="백어택",8,0))&gt;100,100,$D$57+IF($D$62=1,15,0)+IF(F822="백어택",8,0))/100)*(AI822/100-1))</f>
        <v>2965.5662795278699</v>
      </c>
      <c r="P822" s="174"/>
      <c r="Q822" s="174"/>
      <c r="R822" s="175">
        <f>X822*(1+(IF(($D$57+IF($D$62=1,15,0)+IF(F822="백어택",8,0))&gt;100,100,$D$57+IF($D$62=1,15,0)+IF(F822="백어택",8,0))/100)*(AI822/100-1))</f>
        <v>0</v>
      </c>
      <c r="S822" s="173">
        <f>SUM(T822:X822)</f>
        <v>11505.199043976101</v>
      </c>
      <c r="T822" s="174">
        <f>AL822*AU822*AY822</f>
        <v>9204.7992351808807</v>
      </c>
      <c r="U822" s="174">
        <f>AM822*AX822</f>
        <v>2300.39980879522</v>
      </c>
      <c r="V822" s="174"/>
      <c r="W822" s="174"/>
      <c r="X822" s="175">
        <f>AM822*AS822</f>
        <v>0</v>
      </c>
      <c r="Y822" s="173">
        <f>SUM(Z822:AD822)</f>
        <v>24736.177944548617</v>
      </c>
      <c r="Z822" s="174">
        <f>T822*$D$58/100</f>
        <v>19790.318355638894</v>
      </c>
      <c r="AA822" s="174">
        <f>U822*$D$58/100</f>
        <v>4945.8595889097232</v>
      </c>
      <c r="AB822" s="174"/>
      <c r="AC822" s="174"/>
      <c r="AD822" s="175">
        <f>X822*$D$58/100</f>
        <v>0</v>
      </c>
      <c r="AE822" s="173">
        <f>AO822*(1-$D$17/100)</f>
        <v>35.914248000000001</v>
      </c>
      <c r="AF822" s="174">
        <f>AP822</f>
        <v>36</v>
      </c>
      <c r="AG822" s="174">
        <f>IF($D$57+AW822&gt;100,100,$D$57+AW822)</f>
        <v>85.143699999999995</v>
      </c>
      <c r="AH822" s="174">
        <f>AQ822</f>
        <v>458</v>
      </c>
      <c r="AI822" s="174">
        <f>$D$58</f>
        <v>215</v>
      </c>
      <c r="AJ822" s="174">
        <f>10/(6+AT822)</f>
        <v>1.4285714285714286</v>
      </c>
      <c r="AK822" s="174">
        <f>SUM(AL822:AN822)</f>
        <v>11505.199043976101</v>
      </c>
      <c r="AL822" s="174">
        <f>(VLOOKUP(C822,$B$36:$AG$39,11,FALSE)+VLOOKUP(C822,$B$40:$AG$43,11,FALSE)*$D$54)*$D$59/100</f>
        <v>9204.7992351808807</v>
      </c>
      <c r="AM822" s="174">
        <f>(3*(VLOOKUP(C822,$B$36:$AG$39,12,FALSE)+VLOOKUP(C822,$B$40:$AG$43,12,FALSE)*$D$54))*$D$59/100</f>
        <v>2300.39980879522</v>
      </c>
      <c r="AN822" s="174"/>
      <c r="AO822" s="176">
        <v>36</v>
      </c>
      <c r="AP822" s="174">
        <v>36</v>
      </c>
      <c r="AQ822" s="175">
        <f>VLOOKUP(C822,$B$45:$AA$48,11,FALSE)</f>
        <v>458</v>
      </c>
      <c r="AR822" s="31">
        <f>IF(LEFT(E822,1)*1=1,$S$59,$R$59)</f>
        <v>0</v>
      </c>
      <c r="AS822" s="2">
        <f>IF(LEFT(E822,1)*1=2,$U$59,$T$59)</f>
        <v>0</v>
      </c>
      <c r="AT822" s="33">
        <f>IF(LEFT(E822,1)*1=3,$W$59,$V$59)</f>
        <v>1</v>
      </c>
      <c r="AU822" s="31">
        <f>IF(MID(E822,3,1)*1=1,$Y$59,$X$59)</f>
        <v>1</v>
      </c>
      <c r="AV822" s="2">
        <f>IF(MID(E822,3,1)*1=2,$AA$59,$Z$59)</f>
        <v>0</v>
      </c>
      <c r="AW822" s="33">
        <f>IF(MID(E822,3,1)*1=3,$AC$59,$AB$59)</f>
        <v>60</v>
      </c>
      <c r="AX822" s="31">
        <f>IF(MID(E822,5,1)*1=1,$AE$59,$AD$59)</f>
        <v>1</v>
      </c>
      <c r="AY822" s="33">
        <f>IF(MID(E822,5,1)*1=2,$AG$59,$AF$59)</f>
        <v>1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customHeight="1">
      <c r="A823" s="2"/>
      <c r="B823" s="107">
        <v>342</v>
      </c>
      <c r="C823" s="31">
        <v>7</v>
      </c>
      <c r="D823" s="106" t="s">
        <v>20</v>
      </c>
      <c r="E823" s="2" t="s">
        <v>67</v>
      </c>
      <c r="F823" s="2" t="s">
        <v>149</v>
      </c>
      <c r="G823" s="2"/>
      <c r="H823" s="33"/>
      <c r="I823" s="173">
        <f>M823/AE823</f>
        <v>650.9407629026083</v>
      </c>
      <c r="J823" s="174">
        <f>AH823/AE823</f>
        <v>17.096278891876004</v>
      </c>
      <c r="K823" s="189">
        <f>RANK(I823,$I$76:$I$999)</f>
        <v>749</v>
      </c>
      <c r="L823" s="190" t="e">
        <f>RANK(I823,$I$76:$I$460)</f>
        <v>#N/A</v>
      </c>
      <c r="M823" s="173">
        <f>SUM(N823:R823)</f>
        <v>11689.023996096737</v>
      </c>
      <c r="N823" s="174">
        <f>T823*(1+(IF((AG823+IF($D$62=1,15,0)+IF(F823="백어택",8,0))&gt;100,100,(AG823+IF($D$62=1,15,0)+IF(F823="백어택",8,0)))/100)*((AI823/100-1)))</f>
        <v>6284.9106754367804</v>
      </c>
      <c r="O823" s="174">
        <f>U823*(1+(IF(($D$57+IF($D$62=1,15,0)+IF(F823="백어택",8,0))&gt;100,100,$D$57+IF($D$62=1,15,0)+IF(F823="백어택",8,0))/100)*($D$58/100-1))</f>
        <v>5404.1133206599579</v>
      </c>
      <c r="P823" s="174"/>
      <c r="Q823" s="174"/>
      <c r="R823" s="175"/>
      <c r="S823" s="173">
        <f>SUM(T823:X823)</f>
        <v>7825.9925701501379</v>
      </c>
      <c r="T823" s="174">
        <f>AL823*AV823*IF(F823="백어택",1.2,1)</f>
        <v>3913.2362850750687</v>
      </c>
      <c r="U823" s="174">
        <f>AM823*AX823*AY823*IF(F823="백어택",1.2,1)</f>
        <v>3912.7562850750687</v>
      </c>
      <c r="V823" s="174"/>
      <c r="W823" s="174"/>
      <c r="X823" s="175"/>
      <c r="Y823" s="173">
        <f>SUM(Z823:AD823)</f>
        <v>16825.884025822794</v>
      </c>
      <c r="Z823" s="174">
        <f>T823*$D$58/100</f>
        <v>8413.4580129113983</v>
      </c>
      <c r="AA823" s="174">
        <f>U823*$D$58/100</f>
        <v>8412.4260129113973</v>
      </c>
      <c r="AB823" s="174"/>
      <c r="AC823" s="174"/>
      <c r="AD823" s="175"/>
      <c r="AE823" s="173">
        <f>AO823*(1-$D$17/100)-AR823</f>
        <v>17.957124</v>
      </c>
      <c r="AF823" s="174">
        <f>AP823</f>
        <v>36</v>
      </c>
      <c r="AG823" s="174">
        <f>IF($D$57+AU823&gt;100,100,$D$57+AU823)</f>
        <v>25.143699999999999</v>
      </c>
      <c r="AH823" s="174">
        <f>AQ823*AS823</f>
        <v>307</v>
      </c>
      <c r="AI823" s="174">
        <f>$D$58+$D$19</f>
        <v>282.85969999999998</v>
      </c>
      <c r="AJ823" s="174">
        <f>10*IF(AV823=1,1,5/4.5)/IF(AX823=1,5,3.5)</f>
        <v>2</v>
      </c>
      <c r="AK823" s="174">
        <f>SUM(AL823:AN823)</f>
        <v>6521.6604751251143</v>
      </c>
      <c r="AL823" s="174">
        <f>(VLOOKUP(C823,$B$36:$AG$39,29,FALSE)+VLOOKUP(C823,$B$40:$AG$43,29,FALSE)*$D$54)*$D$59/100</f>
        <v>3261.0302375625574</v>
      </c>
      <c r="AM823" s="174">
        <f>(VLOOKUP(C823,$B$36:$AG$39,30,FALSE)+VLOOKUP(C823,$B$40:$AG$43,30,FALSE)*$D$54)*$D$59/100</f>
        <v>3260.6302375625573</v>
      </c>
      <c r="AN823" s="174"/>
      <c r="AO823" s="176">
        <v>18</v>
      </c>
      <c r="AP823" s="174">
        <v>36</v>
      </c>
      <c r="AQ823" s="175">
        <f>VLOOKUP(C823,$B$45:$AG$48,29,FALSE)</f>
        <v>307</v>
      </c>
      <c r="AR823" s="31">
        <f>IF(LEFT(E823,1)*1=1,$S$70,$R$70)</f>
        <v>0</v>
      </c>
      <c r="AS823" s="2">
        <f>IF(LEFT(E823,1)*1=2,$U$70,$T$70)</f>
        <v>1</v>
      </c>
      <c r="AT823" s="33">
        <f>IF(LEFT(E823,1)*1=3,$W$70,$V$70)</f>
        <v>0</v>
      </c>
      <c r="AU823" s="31">
        <f>IF(MID(E823,3,1)*1=1,$Y$70,$X$70)</f>
        <v>0</v>
      </c>
      <c r="AV823" s="2">
        <f>IF(MID(E823,3,1)*1=2,$AA$70,$Z$70)</f>
        <v>1</v>
      </c>
      <c r="AW823" s="33">
        <f>IF(MID(E823,3,1)*1=3,$AC$70,$AB$70)</f>
        <v>0</v>
      </c>
      <c r="AX823" s="31">
        <f>IF(MID(E823,5,1)*1=1,$AE$70,$AD$70)</f>
        <v>1</v>
      </c>
      <c r="AY823" s="33">
        <f>IF(MID(E823,5,1)*1=2,$AG$70,$AF$70)</f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customHeight="1">
      <c r="A824" s="2"/>
      <c r="B824" s="107">
        <v>348</v>
      </c>
      <c r="C824" s="31">
        <v>7</v>
      </c>
      <c r="D824" s="106" t="s">
        <v>20</v>
      </c>
      <c r="E824" s="2" t="s">
        <v>79</v>
      </c>
      <c r="F824" s="2" t="s">
        <v>149</v>
      </c>
      <c r="G824" s="2"/>
      <c r="H824" s="33"/>
      <c r="I824" s="173">
        <f>M824/AE824</f>
        <v>650.9407629026083</v>
      </c>
      <c r="J824" s="174">
        <f>AH824/AE824</f>
        <v>8.548139445938002</v>
      </c>
      <c r="K824" s="189">
        <f>RANK(I824,$I$76:$I$999)</f>
        <v>749</v>
      </c>
      <c r="L824" s="190" t="e">
        <f>RANK(I824,$I$76:$I$460)</f>
        <v>#N/A</v>
      </c>
      <c r="M824" s="173">
        <f>SUM(N824:R824)</f>
        <v>11689.023996096737</v>
      </c>
      <c r="N824" s="174">
        <f>T824*(1+(IF((AG824+IF($D$62=1,15,0)+IF(F824="백어택",8,0))&gt;100,100,(AG824+IF($D$62=1,15,0)+IF(F824="백어택",8,0)))/100)*((AI824/100-1)))</f>
        <v>6284.9106754367804</v>
      </c>
      <c r="O824" s="174">
        <f>U824*(1+(IF(($D$57+IF($D$62=1,15,0)+IF(F824="백어택",8,0))&gt;100,100,$D$57+IF($D$62=1,15,0)+IF(F824="백어택",8,0))/100)*($D$58/100-1))</f>
        <v>5404.1133206599579</v>
      </c>
      <c r="P824" s="174"/>
      <c r="Q824" s="174"/>
      <c r="R824" s="175"/>
      <c r="S824" s="173">
        <f>SUM(T824:X824)</f>
        <v>7825.9925701501379</v>
      </c>
      <c r="T824" s="174">
        <f>AL824*AV824*IF(F824="백어택",1.2,1)</f>
        <v>3913.2362850750687</v>
      </c>
      <c r="U824" s="174">
        <f>AM824*AX824*AY824*IF(F824="백어택",1.2,1)</f>
        <v>3912.7562850750687</v>
      </c>
      <c r="V824" s="174"/>
      <c r="W824" s="174"/>
      <c r="X824" s="175"/>
      <c r="Y824" s="173">
        <f>SUM(Z824:AD824)</f>
        <v>16825.884025822794</v>
      </c>
      <c r="Z824" s="174">
        <f>T824*$D$58/100</f>
        <v>8413.4580129113983</v>
      </c>
      <c r="AA824" s="174">
        <f>U824*$D$58/100</f>
        <v>8412.4260129113973</v>
      </c>
      <c r="AB824" s="174"/>
      <c r="AC824" s="174"/>
      <c r="AD824" s="175"/>
      <c r="AE824" s="173">
        <f>AO824*(1-$D$17/100)-AR824</f>
        <v>17.957124</v>
      </c>
      <c r="AF824" s="174">
        <f>AP824</f>
        <v>36</v>
      </c>
      <c r="AG824" s="174">
        <f>IF($D$57+AU824&gt;100,100,$D$57+AU824)</f>
        <v>25.143699999999999</v>
      </c>
      <c r="AH824" s="174">
        <f>AQ824*AS824</f>
        <v>153.5</v>
      </c>
      <c r="AI824" s="174">
        <f>$D$58+$D$19</f>
        <v>282.85969999999998</v>
      </c>
      <c r="AJ824" s="174">
        <f>10*IF(AV824=1,1,5/4.5)/IF(AX824=1,5,3.5)</f>
        <v>2</v>
      </c>
      <c r="AK824" s="174">
        <f>SUM(AL824:AN824)</f>
        <v>6521.6604751251143</v>
      </c>
      <c r="AL824" s="174">
        <f>(VLOOKUP(C824,$B$36:$AG$39,29,FALSE)+VLOOKUP(C824,$B$40:$AG$43,29,FALSE)*$D$54)*$D$59/100</f>
        <v>3261.0302375625574</v>
      </c>
      <c r="AM824" s="174">
        <f>(VLOOKUP(C824,$B$36:$AG$39,30,FALSE)+VLOOKUP(C824,$B$40:$AG$43,30,FALSE)*$D$54)*$D$59/100</f>
        <v>3260.6302375625573</v>
      </c>
      <c r="AN824" s="174"/>
      <c r="AO824" s="176">
        <v>18</v>
      </c>
      <c r="AP824" s="174">
        <v>36</v>
      </c>
      <c r="AQ824" s="175">
        <f>VLOOKUP(C824,$B$45:$AG$48,29,FALSE)</f>
        <v>307</v>
      </c>
      <c r="AR824" s="31">
        <f>IF(LEFT(E824,1)*1=1,$S$70,$R$70)</f>
        <v>0</v>
      </c>
      <c r="AS824" s="2">
        <f>IF(LEFT(E824,1)*1=2,$U$70,$T$70)</f>
        <v>0.5</v>
      </c>
      <c r="AT824" s="33">
        <f>IF(LEFT(E824,1)*1=3,$W$70,$V$70)</f>
        <v>0</v>
      </c>
      <c r="AU824" s="31">
        <f>IF(MID(E824,3,1)*1=1,$Y$70,$X$70)</f>
        <v>0</v>
      </c>
      <c r="AV824" s="2">
        <f>IF(MID(E824,3,1)*1=2,$AA$70,$Z$70)</f>
        <v>1</v>
      </c>
      <c r="AW824" s="33">
        <f>IF(MID(E824,3,1)*1=3,$AC$70,$AB$70)</f>
        <v>0</v>
      </c>
      <c r="AX824" s="31">
        <f>IF(MID(E824,5,1)*1=1,$AE$70,$AD$70)</f>
        <v>1</v>
      </c>
      <c r="AY824" s="33">
        <f>IF(MID(E824,5,1)*1=2,$AG$70,$AF$70)</f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customHeight="1">
      <c r="A825" s="2"/>
      <c r="B825" s="107">
        <v>903</v>
      </c>
      <c r="C825" s="31">
        <v>1</v>
      </c>
      <c r="D825" s="113" t="s">
        <v>19</v>
      </c>
      <c r="E825" s="2" t="s">
        <v>67</v>
      </c>
      <c r="F825" s="2"/>
      <c r="G825" s="2"/>
      <c r="H825" s="33">
        <f>IF(AY825=1,4,6)</f>
        <v>4</v>
      </c>
      <c r="I825" s="173">
        <f>M825/AE825</f>
        <v>691.94844925057441</v>
      </c>
      <c r="J825" s="174">
        <f>AH825/AE825</f>
        <v>4.2183815181094699</v>
      </c>
      <c r="K825" s="189">
        <f>RANK(I825,$I$76:$I$999)</f>
        <v>710</v>
      </c>
      <c r="L825" s="190" t="e">
        <f>RANK(I825,$I$889:$I$999)</f>
        <v>#N/A</v>
      </c>
      <c r="M825" s="173">
        <f>SUM(N825:R825)*(1+$D$22/100)</f>
        <v>16567.205473067028</v>
      </c>
      <c r="N825" s="174">
        <f>T825*(1+(IF(($D$57+IF($D$62=1,15,0)+IF(F824="백어택",8,0))&gt;100,100,$D$57+IF($D$62=1,15,0)+IF(F824="백어택",8,0))/100)*(AI824/100-1))</f>
        <v>10295.499943205161</v>
      </c>
      <c r="O825" s="174">
        <f>U825*(1+(AG825/100)*(AI825/100-1))</f>
        <v>4647.7965764552455</v>
      </c>
      <c r="P825" s="174"/>
      <c r="Q825" s="174"/>
      <c r="R825" s="175"/>
      <c r="S825" s="173">
        <f>SUM(T825:X825)</f>
        <v>10015.700817672661</v>
      </c>
      <c r="T825" s="174">
        <f>AL825*AU825</f>
        <v>6410.3892690469802</v>
      </c>
      <c r="U825" s="174">
        <f>AM825*AU825</f>
        <v>3605.3115486256811</v>
      </c>
      <c r="V825" s="174"/>
      <c r="W825" s="174"/>
      <c r="X825" s="175"/>
      <c r="Y825" s="173">
        <f>SUM(Z825:AD825)</f>
        <v>21533.756757996223</v>
      </c>
      <c r="Z825" s="174">
        <f>T825*$D$58/100</f>
        <v>13782.336928451008</v>
      </c>
      <c r="AA825" s="174">
        <f>U825*$D$58/100</f>
        <v>7751.4198295452143</v>
      </c>
      <c r="AB825" s="174"/>
      <c r="AC825" s="174"/>
      <c r="AD825" s="175"/>
      <c r="AE825" s="173">
        <f>AO825*(1-$D$17/100)</f>
        <v>23.942831999999999</v>
      </c>
      <c r="AF825" s="174">
        <f>AP825</f>
        <v>36</v>
      </c>
      <c r="AG825" s="174">
        <f>IF($D$57+AT825+IF($D$62=1,15,0)&gt;100,100,$D$57+AT825+IF($D$62=1,15,0))</f>
        <v>25.143699999999999</v>
      </c>
      <c r="AH825" s="174">
        <f>AQ825</f>
        <v>101</v>
      </c>
      <c r="AI825" s="174">
        <f>$D$58</f>
        <v>215</v>
      </c>
      <c r="AJ825" s="174">
        <f>10/IF(AY825=1,(2.5+AX825),2)</f>
        <v>4</v>
      </c>
      <c r="AK825" s="174">
        <f>SUM(AL825:AN825)</f>
        <v>10015.700817672661</v>
      </c>
      <c r="AL825" s="174">
        <f>(H825-1)*(VLOOKUP(C825,$B$36:$AG$39,27,FALSE)+VLOOKUP(C825,$B$40:$AG$43,27,FALSE)*$D$54)*$D$59/100</f>
        <v>6410.3892690469802</v>
      </c>
      <c r="AM825" s="174">
        <f>(VLOOKUP(C825,$B$36:$AG$39,28,FALSE)+VLOOKUP(C825,$B$40:$AG$43,28,FALSE)*$D$54)*$D$59/100</f>
        <v>3605.3115486256811</v>
      </c>
      <c r="AN825" s="174"/>
      <c r="AO825" s="176">
        <v>24</v>
      </c>
      <c r="AP825" s="174">
        <v>36</v>
      </c>
      <c r="AQ825" s="175">
        <f>VLOOKUP(C825,$B$45:$AG$48,27,FALSE)</f>
        <v>101</v>
      </c>
      <c r="AR825" s="31">
        <f>IF(LEFT(E825,1)*1=1,$S$69,$R$69)</f>
        <v>0</v>
      </c>
      <c r="AS825" s="2">
        <f>IF(LEFT(E825,1)*1=2,$U$69,$T$69)</f>
        <v>0</v>
      </c>
      <c r="AT825" s="33">
        <f>IF(LEFT(E825,1)*1=3,$W$69,$V$69)</f>
        <v>0</v>
      </c>
      <c r="AU825" s="31">
        <f>IF(MID(E825,3,1)*1=1,$Y$69,$X$69)</f>
        <v>1</v>
      </c>
      <c r="AV825" s="2">
        <f>IF(MID(E825,3,1)*1=2,$AA$69,$Z$69)</f>
        <v>0</v>
      </c>
      <c r="AW825" s="33">
        <f>IF(MID(E825,3,1)*1=3,$AC$69,$AB$69)</f>
        <v>0</v>
      </c>
      <c r="AX825" s="31">
        <f>IF(MID(E825,5,1)*1=1,$AE$69,$AD$69)</f>
        <v>0</v>
      </c>
      <c r="AY825" s="33">
        <f>IF(MID(E825,5,1)*1=2,$AG$69,$AF$69)</f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customHeight="1">
      <c r="A826" s="2"/>
      <c r="B826" s="107">
        <v>814</v>
      </c>
      <c r="C826" s="31">
        <v>10</v>
      </c>
      <c r="D826" s="113" t="s">
        <v>9</v>
      </c>
      <c r="E826" s="2" t="s">
        <v>144</v>
      </c>
      <c r="F826" s="2"/>
      <c r="G826" s="2"/>
      <c r="H826" s="33"/>
      <c r="I826" s="173">
        <f>M826/AE826</f>
        <v>647.50913879572443</v>
      </c>
      <c r="J826" s="174">
        <f>AH826/AE826</f>
        <v>18.293575296355918</v>
      </c>
      <c r="K826" s="189">
        <f>RANK(I826,$I$76:$I$999)</f>
        <v>751</v>
      </c>
      <c r="L826" s="190" t="e">
        <f>RANK(I826,$I$889:$I$999)</f>
        <v>#N/A</v>
      </c>
      <c r="M826" s="173">
        <f>SUM(N826:R826)*(1+$D$22/100)</f>
        <v>23254.803792976069</v>
      </c>
      <c r="N826" s="174">
        <f>T826*(1+(IF((AG826+IF($D$62=1,15,0)+IF(F826="백어택",8,0))&gt;100,100,AG826+IF($D$62=1,15,0)+IF(F826="백어택",8,0))/100)*(AI826/100-1))</f>
        <v>11990.149051071481</v>
      </c>
      <c r="O826" s="174">
        <f>U826*(1+(IF(($D$57+IF($D$62=1,15,0)+IF(F826="백어택",8,0))&gt;100,100,$D$57+IF($D$62=1,15,0)+IF(F826="백어택",8,0))/100)*(AI826/100-1))</f>
        <v>8985.2308432561549</v>
      </c>
      <c r="P826" s="174"/>
      <c r="Q826" s="174"/>
      <c r="R826" s="175">
        <f>X826*(1+(IF(($D$57+IF($D$62=1,15,0)+IF(F826="백어택",8,0))&gt;100,100,$D$57+IF($D$62=1,15,0)+IF(F826="백어택",8,0))/100)*(AI826/100-1))</f>
        <v>0</v>
      </c>
      <c r="S826" s="173">
        <f>SUM(T826:X826)</f>
        <v>16270.673237490504</v>
      </c>
      <c r="T826" s="174">
        <f>AL826*AU826*AY826</f>
        <v>9300.7992351808807</v>
      </c>
      <c r="U826" s="174">
        <f>AM826*AX826</f>
        <v>6969.8740023096234</v>
      </c>
      <c r="V826" s="174"/>
      <c r="W826" s="174"/>
      <c r="X826" s="175">
        <f>AM826*AS826</f>
        <v>0</v>
      </c>
      <c r="Y826" s="173">
        <f>SUM(Z826:AD826)</f>
        <v>34981.947460604584</v>
      </c>
      <c r="Z826" s="174">
        <f>T826*$D$58/100</f>
        <v>19996.718355638892</v>
      </c>
      <c r="AA826" s="174">
        <f>U826*$D$58/100</f>
        <v>14985.229104965691</v>
      </c>
      <c r="AB826" s="174"/>
      <c r="AC826" s="174"/>
      <c r="AD826" s="175">
        <f>X826*$D$58/100</f>
        <v>0</v>
      </c>
      <c r="AE826" s="173">
        <f>AO826*(1-$D$17/100)</f>
        <v>35.914248000000001</v>
      </c>
      <c r="AF826" s="174">
        <f>AP826</f>
        <v>36</v>
      </c>
      <c r="AG826" s="174">
        <f>IF($D$57+AW826&gt;100,100,$D$57+AW826)</f>
        <v>25.143699999999999</v>
      </c>
      <c r="AH826" s="174">
        <f>AQ826</f>
        <v>657</v>
      </c>
      <c r="AI826" s="174">
        <f>$D$58</f>
        <v>215</v>
      </c>
      <c r="AJ826" s="174">
        <f>10/(6+AT826)</f>
        <v>1.6666666666666667</v>
      </c>
      <c r="AK826" s="174">
        <f>SUM(AL826:AN826)</f>
        <v>11624.090569284088</v>
      </c>
      <c r="AL826" s="174">
        <f>(VLOOKUP(C826,$B$36:$AG$39,11,FALSE)+VLOOKUP(C826,$B$40:$AG$43,11,FALSE)*$D$54)*$D$59/100</f>
        <v>9300.7992351808807</v>
      </c>
      <c r="AM826" s="174">
        <f>(3*(VLOOKUP(C826,$B$36:$AG$39,12,FALSE)+VLOOKUP(C826,$B$40:$AG$43,12,FALSE)*$D$54))*$D$59/100</f>
        <v>2323.2913341032076</v>
      </c>
      <c r="AN826" s="174"/>
      <c r="AO826" s="176">
        <v>36</v>
      </c>
      <c r="AP826" s="174">
        <v>36</v>
      </c>
      <c r="AQ826" s="175">
        <f>VLOOKUP(C826,$B$45:$AA$48,11,FALSE)</f>
        <v>657</v>
      </c>
      <c r="AR826" s="31">
        <f>IF(LEFT(E826,1)*1=1,$S$59,$R$59)</f>
        <v>0</v>
      </c>
      <c r="AS826" s="2">
        <f>IF(LEFT(E826,1)*1=2,$U$59,$T$59)</f>
        <v>0</v>
      </c>
      <c r="AT826" s="33">
        <f>IF(LEFT(E826,1)*1=3,$W$59,$V$59)</f>
        <v>0</v>
      </c>
      <c r="AU826" s="31">
        <f>IF(MID(E826,3,1)*1=1,$Y$59,$X$59)</f>
        <v>1</v>
      </c>
      <c r="AV826" s="2">
        <f>IF(MID(E826,3,1)*1=2,$AA$59,$Z$59)</f>
        <v>0</v>
      </c>
      <c r="AW826" s="33">
        <f>IF(MID(E826,3,1)*1=3,$AC$59,$AB$59)</f>
        <v>0</v>
      </c>
      <c r="AX826" s="31">
        <f>IF(MID(E826,5,1)*1=1,$AE$59,$AD$59)</f>
        <v>3</v>
      </c>
      <c r="AY826" s="33">
        <f>IF(MID(E826,5,1)*1=2,$AG$59,$AF$59)</f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customHeight="1">
      <c r="A827" s="2"/>
      <c r="B827" s="107">
        <v>820</v>
      </c>
      <c r="C827" s="31">
        <v>10</v>
      </c>
      <c r="D827" s="113" t="s">
        <v>9</v>
      </c>
      <c r="E827" s="2" t="s">
        <v>146</v>
      </c>
      <c r="F827" s="2"/>
      <c r="G827" s="2"/>
      <c r="H827" s="33"/>
      <c r="I827" s="173">
        <f>M827/AE827</f>
        <v>647.50913879572443</v>
      </c>
      <c r="J827" s="174">
        <f>AH827/AE827</f>
        <v>18.293575296355918</v>
      </c>
      <c r="K827" s="189">
        <f>RANK(I827,$I$76:$I$999)</f>
        <v>751</v>
      </c>
      <c r="L827" s="190" t="e">
        <f>RANK(I827,$I$889:$I$999)</f>
        <v>#N/A</v>
      </c>
      <c r="M827" s="173">
        <f>SUM(N827:R827)*(1+$D$22/100)</f>
        <v>23254.803792976069</v>
      </c>
      <c r="N827" s="174">
        <f>T827*(1+(IF((AG827+IF($D$62=1,15,0)+IF(F827="백어택",8,0))&gt;100,100,AG827+IF($D$62=1,15,0)+IF(F827="백어택",8,0))/100)*(AI827/100-1))</f>
        <v>11990.149051071481</v>
      </c>
      <c r="O827" s="174">
        <f>U827*(1+(IF(($D$57+IF($D$62=1,15,0)+IF(F827="백어택",8,0))&gt;100,100,$D$57+IF($D$62=1,15,0)+IF(F827="백어택",8,0))/100)*(AI827/100-1))</f>
        <v>8985.2308432561549</v>
      </c>
      <c r="P827" s="174"/>
      <c r="Q827" s="174"/>
      <c r="R827" s="175">
        <f>X827*(1+(IF(($D$57+IF($D$62=1,15,0)+IF(F827="백어택",8,0))&gt;100,100,$D$57+IF($D$62=1,15,0)+IF(F827="백어택",8,0))/100)*(AI827/100-1))</f>
        <v>0</v>
      </c>
      <c r="S827" s="173">
        <f>SUM(T827:X827)</f>
        <v>16270.673237490504</v>
      </c>
      <c r="T827" s="174">
        <f>AL827*AU827*AY827</f>
        <v>9300.7992351808807</v>
      </c>
      <c r="U827" s="174">
        <f>AM827*AX827</f>
        <v>6969.8740023096234</v>
      </c>
      <c r="V827" s="174"/>
      <c r="W827" s="174"/>
      <c r="X827" s="175">
        <f>AM827*AS827</f>
        <v>0</v>
      </c>
      <c r="Y827" s="173">
        <f>SUM(Z827:AD827)</f>
        <v>34981.947460604584</v>
      </c>
      <c r="Z827" s="174">
        <f>T827*$D$58/100</f>
        <v>19996.718355638892</v>
      </c>
      <c r="AA827" s="174">
        <f>U827*$D$58/100</f>
        <v>14985.229104965691</v>
      </c>
      <c r="AB827" s="174"/>
      <c r="AC827" s="174"/>
      <c r="AD827" s="175">
        <f>X827*$D$58/100</f>
        <v>0</v>
      </c>
      <c r="AE827" s="173">
        <f>AO827*(1-$D$17/100)</f>
        <v>35.914248000000001</v>
      </c>
      <c r="AF827" s="174">
        <f>AP827</f>
        <v>36</v>
      </c>
      <c r="AG827" s="174">
        <f>IF($D$57+AW827&gt;100,100,$D$57+AW827)</f>
        <v>25.143699999999999</v>
      </c>
      <c r="AH827" s="174">
        <f>AQ827</f>
        <v>657</v>
      </c>
      <c r="AI827" s="174">
        <f>$D$58</f>
        <v>215</v>
      </c>
      <c r="AJ827" s="174">
        <f>10/(6+AT827)</f>
        <v>1.4285714285714286</v>
      </c>
      <c r="AK827" s="174">
        <f>SUM(AL827:AN827)</f>
        <v>11624.090569284088</v>
      </c>
      <c r="AL827" s="174">
        <f>(VLOOKUP(C827,$B$36:$AG$39,11,FALSE)+VLOOKUP(C827,$B$40:$AG$43,11,FALSE)*$D$54)*$D$59/100</f>
        <v>9300.7992351808807</v>
      </c>
      <c r="AM827" s="174">
        <f>(3*(VLOOKUP(C827,$B$36:$AG$39,12,FALSE)+VLOOKUP(C827,$B$40:$AG$43,12,FALSE)*$D$54))*$D$59/100</f>
        <v>2323.2913341032076</v>
      </c>
      <c r="AN827" s="174"/>
      <c r="AO827" s="176">
        <v>36</v>
      </c>
      <c r="AP827" s="174">
        <v>36</v>
      </c>
      <c r="AQ827" s="175">
        <f>VLOOKUP(C827,$B$45:$AA$48,11,FALSE)</f>
        <v>657</v>
      </c>
      <c r="AR827" s="31">
        <f>IF(LEFT(E827,1)*1=1,$S$59,$R$59)</f>
        <v>0</v>
      </c>
      <c r="AS827" s="2">
        <f>IF(LEFT(E827,1)*1=2,$U$59,$T$59)</f>
        <v>0</v>
      </c>
      <c r="AT827" s="33">
        <f>IF(LEFT(E827,1)*1=3,$W$59,$V$59)</f>
        <v>1</v>
      </c>
      <c r="AU827" s="31">
        <f>IF(MID(E827,3,1)*1=1,$Y$59,$X$59)</f>
        <v>1</v>
      </c>
      <c r="AV827" s="2">
        <f>IF(MID(E827,3,1)*1=2,$AA$59,$Z$59)</f>
        <v>0</v>
      </c>
      <c r="AW827" s="33">
        <f>IF(MID(E827,3,1)*1=3,$AC$59,$AB$59)</f>
        <v>0</v>
      </c>
      <c r="AX827" s="31">
        <f>IF(MID(E827,5,1)*1=1,$AE$59,$AD$59)</f>
        <v>3</v>
      </c>
      <c r="AY827" s="33">
        <f>IF(MID(E827,5,1)*1=2,$AG$59,$AF$59)</f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customHeight="1">
      <c r="A828" s="2"/>
      <c r="B828" s="107">
        <v>246</v>
      </c>
      <c r="C828" s="31">
        <v>4</v>
      </c>
      <c r="D828" s="106" t="s">
        <v>13</v>
      </c>
      <c r="E828" s="2" t="s">
        <v>67</v>
      </c>
      <c r="F828" s="2"/>
      <c r="G828" s="2"/>
      <c r="H828" s="33"/>
      <c r="I828" s="173">
        <f>M828/AE828</f>
        <v>646.69620253540381</v>
      </c>
      <c r="J828" s="174">
        <f>AH828/AE828</f>
        <v>8.3114645752849956</v>
      </c>
      <c r="K828" s="189">
        <f>RANK(I828,$I$76:$I$999)</f>
        <v>753</v>
      </c>
      <c r="L828" s="190" t="e">
        <f>RANK(I828,$I$76:$I$460)</f>
        <v>#N/A</v>
      </c>
      <c r="M828" s="173">
        <f>SUM(N828:R828)</f>
        <v>15483.738532343146</v>
      </c>
      <c r="N828" s="174">
        <f>T828*(1+(IF((AG828+IF($D$62=1,15,0)+IF(F828="백어택",8,0))&gt;100,100,(AG828+IF($D$62=1,15,0)+IF(F828="백어택",8,0)))/100)*((AI828/100-1)))</f>
        <v>10349.258489815529</v>
      </c>
      <c r="O828" s="174">
        <f>U828*(1+IF($D$57+IF($D$62=1,15,0)&gt;100,100,$D$57+IF($D$62=1,15,0))/100*($D$58/100-1))</f>
        <v>5134.4800425276171</v>
      </c>
      <c r="P828" s="174"/>
      <c r="Q828" s="174"/>
      <c r="R828" s="175">
        <f>X828*(1+IF($D$57+IF($D$62=1,15,0)&gt;100,100,$D$57+IF($D$62=1,15,0))/100*($D$58/100-1))</f>
        <v>0</v>
      </c>
      <c r="S828" s="173">
        <f>SUM(T828:X828)</f>
        <v>11072.449912614402</v>
      </c>
      <c r="T828" s="174">
        <f>AL828*AY828</f>
        <v>7089.6163507309639</v>
      </c>
      <c r="U828" s="174">
        <f>AM828*AU828*AW828</f>
        <v>3982.8335618834385</v>
      </c>
      <c r="V828" s="174"/>
      <c r="W828" s="174"/>
      <c r="X828" s="175">
        <f>IF(AU828=1,0,U828*0.625)</f>
        <v>0</v>
      </c>
      <c r="Y828" s="173">
        <f>SUM(Z828:AD828)</f>
        <v>23805.767312120963</v>
      </c>
      <c r="Z828" s="174">
        <f>T828*$D$58/100</f>
        <v>15242.67515407157</v>
      </c>
      <c r="AA828" s="174">
        <f>U828*$D$58/100</f>
        <v>8563.0921580493923</v>
      </c>
      <c r="AB828" s="174"/>
      <c r="AC828" s="174"/>
      <c r="AD828" s="175">
        <f>X828*$D$58/100</f>
        <v>0</v>
      </c>
      <c r="AE828" s="173">
        <f>AO828*(1-$D$17/100)</f>
        <v>23.942831999999999</v>
      </c>
      <c r="AF828" s="174">
        <f>AP828</f>
        <v>36</v>
      </c>
      <c r="AG828" s="174">
        <f>IF($D$57+AT828&gt;100,100,$D$57+AT828)</f>
        <v>25.143699999999999</v>
      </c>
      <c r="AH828" s="174">
        <f>AQ828</f>
        <v>199</v>
      </c>
      <c r="AI828" s="174">
        <f>$D$58+$D$19</f>
        <v>282.85969999999998</v>
      </c>
      <c r="AJ828" s="174">
        <f>10/IF(AY828=1,2.5,2)</f>
        <v>4</v>
      </c>
      <c r="AK828" s="174">
        <f>SUM(AL828:AN828)</f>
        <v>11072.449912614402</v>
      </c>
      <c r="AL828" s="174">
        <f>(VLOOKUP(C828,$B$36:$AG$39,17,FALSE)+VLOOKUP(C828,$B$40:$AG$43,17,FALSE)*$D$54)*$D$59/100</f>
        <v>7089.6163507309639</v>
      </c>
      <c r="AM828" s="174">
        <f>(VLOOKUP(C828,$B$36:$AG$39,18,FALSE)+VLOOKUP(C828,$B$40:$AG$43,18,FALSE)*$D$54)*$D$59/100</f>
        <v>3982.8335618834385</v>
      </c>
      <c r="AN828" s="174"/>
      <c r="AO828" s="176">
        <v>24</v>
      </c>
      <c r="AP828" s="174">
        <v>36</v>
      </c>
      <c r="AQ828" s="175">
        <f>VLOOKUP(C828,$B$45:$AA$48,17,FALSE)</f>
        <v>199</v>
      </c>
      <c r="AR828" s="31">
        <f>IF(LEFT(E828,1)*1=1,$S$63,$R$63)</f>
        <v>0</v>
      </c>
      <c r="AS828" s="2">
        <f>IF(LEFT(E828,1)*1=2,$U$63,$T$63)</f>
        <v>0</v>
      </c>
      <c r="AT828" s="33">
        <f>IF(LEFT(E828,1)*1=3,$W$63,$V$63)</f>
        <v>0</v>
      </c>
      <c r="AU828" s="31">
        <f>IF(MID(E828,3,1)*1=1,$Y$63,$X$63)</f>
        <v>1</v>
      </c>
      <c r="AV828" s="2">
        <f>IF(MID(E828,3,1)*1=2,$AA$63,$Z$63)</f>
        <v>0</v>
      </c>
      <c r="AW828" s="33">
        <f>IF(MID(E828,3,1)*1=3,$AC$63,$AB$63)</f>
        <v>1</v>
      </c>
      <c r="AX828" s="31">
        <f>IF(MID(E828,5,1)*1=1,$AE$63,$AD$63)</f>
        <v>0</v>
      </c>
      <c r="AY828" s="33">
        <f>IF(MID(E828,5,1)*1=2,$AG$63,$AF$63)</f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customHeight="1">
      <c r="A829" s="2"/>
      <c r="B829" s="107">
        <v>500</v>
      </c>
      <c r="C829" s="31">
        <v>4</v>
      </c>
      <c r="D829" s="111" t="s">
        <v>11</v>
      </c>
      <c r="E829" s="2" t="s">
        <v>67</v>
      </c>
      <c r="F829" s="2"/>
      <c r="G829" s="2"/>
      <c r="H829" s="33">
        <f>IF(AX829=1,5,1)</f>
        <v>5</v>
      </c>
      <c r="I829" s="173">
        <f>M829/AE829</f>
        <v>644.00249502308395</v>
      </c>
      <c r="J829" s="174">
        <f>AH829/AE829</f>
        <v>9.792603196320016</v>
      </c>
      <c r="K829" s="189">
        <f>RANK(I829,$I$76:$I$999)</f>
        <v>754</v>
      </c>
      <c r="L829" s="190">
        <f>RANK(I829,$I$461:$I$888)</f>
        <v>369</v>
      </c>
      <c r="M829" s="173">
        <f>SUM(N829:R829)</f>
        <v>14928.468297906382</v>
      </c>
      <c r="N829" s="174">
        <f>T829*(1+(IF((AG829+IF($D$62=1,15,0)+IF(F829="백어택",8,0))&gt;100,100,AG829+IF($D$62=1,15,0)+IF(F829="백어택",8,0))/100)*($D$58/100-1))</f>
        <v>13822.729474160691</v>
      </c>
      <c r="O829" s="174">
        <f>U829*(1+((IF(AG829+IF($D$62=1,15,0)+IF(F829="백어택",8,0)&gt;100,100,AG829+IF($D$62=1,15,0)+IF(F829="백어택",8,0))/100)*(AI829/100-1)))</f>
        <v>1105.7388237456914</v>
      </c>
      <c r="P829" s="174"/>
      <c r="Q829" s="174"/>
      <c r="R829" s="175"/>
      <c r="S829" s="173">
        <f>T829</f>
        <v>10722.33807718155</v>
      </c>
      <c r="T829" s="174">
        <f>H829*AL829*AS829*AX829*AY829</f>
        <v>10722.33807718155</v>
      </c>
      <c r="U829" s="174">
        <f>AM829*AS829*AV829*AY829</f>
        <v>857.72535123612147</v>
      </c>
      <c r="V829" s="174"/>
      <c r="W829" s="174"/>
      <c r="X829" s="175"/>
      <c r="Y829" s="173">
        <f>SUM(Z829:AD829)</f>
        <v>24897.136371097989</v>
      </c>
      <c r="Z829" s="174">
        <f>T829*$D$58/100</f>
        <v>23053.02686594033</v>
      </c>
      <c r="AA829" s="174">
        <f>U829*$D$58/100</f>
        <v>1844.109505157661</v>
      </c>
      <c r="AB829" s="174"/>
      <c r="AC829" s="174"/>
      <c r="AD829" s="175"/>
      <c r="AE829" s="173">
        <f>AO829*(1-$D$20/100)*(1-$D$17/100)-AR829</f>
        <v>23.180761585980001</v>
      </c>
      <c r="AF829" s="174">
        <f>AP829</f>
        <v>36</v>
      </c>
      <c r="AG829" s="174">
        <f>IF($D$57&gt;100,100,$D$57)</f>
        <v>25.143699999999999</v>
      </c>
      <c r="AH829" s="174">
        <f>AQ829</f>
        <v>227</v>
      </c>
      <c r="AI829" s="174">
        <f>$D$58</f>
        <v>215</v>
      </c>
      <c r="AJ829" s="174">
        <f>10/IF(AX829=1,7,6)</f>
        <v>1.4285714285714286</v>
      </c>
      <c r="AK829" s="174">
        <f>SUM(AL829:AN829)</f>
        <v>3002.1929666724318</v>
      </c>
      <c r="AL829" s="174">
        <f>(VLOOKUP(C829,$B$36:$AG$39,14,FALSE)+VLOOKUP(C829,$B$40:$AG$43,14,FALSE)*$D$54)*$D$59/100</f>
        <v>2144.4676154363101</v>
      </c>
      <c r="AM829" s="174">
        <f>(VLOOKUP(C829,$B$36:$AG$39,15,FALSE)+VLOOKUP(C829,$B$40:$AG$43,15,FALSE)*$D$54)*$D$59/100</f>
        <v>857.72535123612147</v>
      </c>
      <c r="AN829" s="174"/>
      <c r="AO829" s="176">
        <v>30</v>
      </c>
      <c r="AP829" s="174">
        <v>36</v>
      </c>
      <c r="AQ829" s="175">
        <f>VLOOKUP(C829,$B$45:$AA$48,14,FALSE)</f>
        <v>227</v>
      </c>
      <c r="AR829" s="31">
        <f>IF(LEFT(E829,1)*1=1,$S$61,$R$61)</f>
        <v>0</v>
      </c>
      <c r="AS829" s="2">
        <f>IF(LEFT(E829,1)*1=2,$U$61,$T$61)</f>
        <v>1</v>
      </c>
      <c r="AT829" s="33">
        <f>IF(LEFT(E829,1)*1=3,$W$61,$V$61)</f>
        <v>0</v>
      </c>
      <c r="AU829" s="31">
        <f>IF(MID(E829,3,1)*1=1,$Y$61,$X$61)</f>
        <v>0</v>
      </c>
      <c r="AV829" s="2">
        <f>IF(MID(E829,3,1)*1=2,$AA$61,$Z$61)</f>
        <v>1</v>
      </c>
      <c r="AW829" s="33">
        <f>IF(MID(E829,3,1)*1=3,$AC$61,$AB$61)</f>
        <v>0</v>
      </c>
      <c r="AX829" s="31">
        <f>IF(MID(E829,5,1)*1=1,$AE$61,$AD$61)</f>
        <v>1</v>
      </c>
      <c r="AY829" s="33">
        <f>IF(MID(E829,5,1)*1=2,$AG$61,$AF$61)</f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customHeight="1">
      <c r="A830" s="2"/>
      <c r="B830" s="107">
        <v>833</v>
      </c>
      <c r="C830" s="31">
        <v>7</v>
      </c>
      <c r="D830" s="113" t="s">
        <v>9</v>
      </c>
      <c r="E830" s="2" t="s">
        <v>136</v>
      </c>
      <c r="F830" s="2"/>
      <c r="G830" s="2"/>
      <c r="H830" s="33"/>
      <c r="I830" s="173">
        <f>M830/AE830</f>
        <v>641.01940867363589</v>
      </c>
      <c r="J830" s="174">
        <f>AH830/AE830</f>
        <v>12.752598912832589</v>
      </c>
      <c r="K830" s="189">
        <f>RANK(I830,$I$76:$I$999)</f>
        <v>755</v>
      </c>
      <c r="L830" s="190" t="e">
        <f>RANK(I830,$I$889:$I$999)</f>
        <v>#N/A</v>
      </c>
      <c r="M830" s="173">
        <f>SUM(N830:R830)*(1+$D$22/100)</f>
        <v>23021.730015918311</v>
      </c>
      <c r="N830" s="174">
        <f>T830*(1+(IF((AG830+IF($D$62=1,15,0)+IF(F830="백어택",8,0))&gt;100,100,AG830+IF($D$62=1,15,0)+IF(F830="백어택",8,0))/100)*(AI830/100-1))</f>
        <v>17799.585609407222</v>
      </c>
      <c r="O830" s="174">
        <f>U830*(1+(IF(($D$57+IF($D$62=1,15,0)+IF(F830="백어택",8,0))&gt;100,100,$D$57+IF($D$62=1,15,0)+IF(F830="백어택",8,0))/100)*(AI830/100-1))</f>
        <v>2965.5662795278699</v>
      </c>
      <c r="P830" s="174"/>
      <c r="Q830" s="174"/>
      <c r="R830" s="175">
        <f>X830*(1+(IF(($D$57+IF($D$62=1,15,0)+IF(F830="백어택",8,0))&gt;100,100,$D$57+IF($D$62=1,15,0)+IF(F830="백어택",8,0))/100)*(AI830/100-1))</f>
        <v>0</v>
      </c>
      <c r="S830" s="173">
        <f>SUM(T830:X830)</f>
        <v>16107.598661566542</v>
      </c>
      <c r="T830" s="174">
        <f>AL830*AU830*AY830</f>
        <v>13807.198852771322</v>
      </c>
      <c r="U830" s="174">
        <f>AM830*AX830</f>
        <v>2300.39980879522</v>
      </c>
      <c r="V830" s="174"/>
      <c r="W830" s="174"/>
      <c r="X830" s="175">
        <f>AM830*AS830</f>
        <v>0</v>
      </c>
      <c r="Y830" s="173">
        <f>SUM(Z830:AD830)</f>
        <v>34631.337122368059</v>
      </c>
      <c r="Z830" s="174">
        <f>T830*$D$58/100</f>
        <v>29685.477533458339</v>
      </c>
      <c r="AA830" s="174">
        <f>U830*$D$58/100</f>
        <v>4945.8595889097232</v>
      </c>
      <c r="AB830" s="174"/>
      <c r="AC830" s="174"/>
      <c r="AD830" s="175">
        <f>X830*$D$58/100</f>
        <v>0</v>
      </c>
      <c r="AE830" s="173">
        <f>AO830*(1-$D$17/100)</f>
        <v>35.914248000000001</v>
      </c>
      <c r="AF830" s="174">
        <f>AP830</f>
        <v>36</v>
      </c>
      <c r="AG830" s="174">
        <f>IF($D$57+AW830&gt;100,100,$D$57+AW830)</f>
        <v>25.143699999999999</v>
      </c>
      <c r="AH830" s="174">
        <f>AQ830</f>
        <v>458</v>
      </c>
      <c r="AI830" s="174">
        <f>$D$58</f>
        <v>215</v>
      </c>
      <c r="AJ830" s="174">
        <f>10/(6+AT830)</f>
        <v>1.6666666666666667</v>
      </c>
      <c r="AK830" s="174">
        <f>SUM(AL830:AN830)</f>
        <v>11505.199043976101</v>
      </c>
      <c r="AL830" s="174">
        <f>(VLOOKUP(C830,$B$36:$AG$39,11,FALSE)+VLOOKUP(C830,$B$40:$AG$43,11,FALSE)*$D$54)*$D$59/100</f>
        <v>9204.7992351808807</v>
      </c>
      <c r="AM830" s="174">
        <f>(3*(VLOOKUP(C830,$B$36:$AG$39,12,FALSE)+VLOOKUP(C830,$B$40:$AG$43,12,FALSE)*$D$54))*$D$59/100</f>
        <v>2300.39980879522</v>
      </c>
      <c r="AN830" s="174"/>
      <c r="AO830" s="176">
        <v>36</v>
      </c>
      <c r="AP830" s="174">
        <v>36</v>
      </c>
      <c r="AQ830" s="175">
        <f>VLOOKUP(C830,$B$45:$AA$48,11,FALSE)</f>
        <v>458</v>
      </c>
      <c r="AR830" s="31">
        <f>IF(LEFT(E830,1)*1=1,$S$59,$R$59)</f>
        <v>0</v>
      </c>
      <c r="AS830" s="2">
        <f>IF(LEFT(E830,1)*1=2,$U$59,$T$59)</f>
        <v>0</v>
      </c>
      <c r="AT830" s="33">
        <f>IF(LEFT(E830,1)*1=3,$W$59,$V$59)</f>
        <v>0</v>
      </c>
      <c r="AU830" s="31">
        <f>IF(MID(E830,3,1)*1=1,$Y$59,$X$59)</f>
        <v>1.5</v>
      </c>
      <c r="AV830" s="2">
        <f>IF(MID(E830,3,1)*1=2,$AA$59,$Z$59)</f>
        <v>0</v>
      </c>
      <c r="AW830" s="33">
        <f>IF(MID(E830,3,1)*1=3,$AC$59,$AB$59)</f>
        <v>0</v>
      </c>
      <c r="AX830" s="31">
        <f>IF(MID(E830,5,1)*1=1,$AE$59,$AD$59)</f>
        <v>1</v>
      </c>
      <c r="AY830" s="33">
        <f>IF(MID(E830,5,1)*1=2,$AG$59,$AF$59)</f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customHeight="1">
      <c r="A831" s="2"/>
      <c r="B831" s="107">
        <v>839</v>
      </c>
      <c r="C831" s="31">
        <v>7</v>
      </c>
      <c r="D831" s="113" t="s">
        <v>9</v>
      </c>
      <c r="E831" s="2" t="s">
        <v>179</v>
      </c>
      <c r="F831" s="2"/>
      <c r="G831" s="2"/>
      <c r="H831" s="33"/>
      <c r="I831" s="173">
        <f>M831/AE831</f>
        <v>641.01940867363589</v>
      </c>
      <c r="J831" s="174">
        <f>AH831/AE831</f>
        <v>12.752598912832589</v>
      </c>
      <c r="K831" s="189">
        <f>RANK(I831,$I$76:$I$999)</f>
        <v>755</v>
      </c>
      <c r="L831" s="190" t="e">
        <f>RANK(I831,$I$889:$I$999)</f>
        <v>#N/A</v>
      </c>
      <c r="M831" s="173">
        <f>SUM(N831:R831)*(1+$D$22/100)</f>
        <v>23021.730015918311</v>
      </c>
      <c r="N831" s="174">
        <f>T831*(1+(IF((AG831+IF($D$62=1,15,0)+IF(F831="백어택",8,0))&gt;100,100,AG831+IF($D$62=1,15,0)+IF(F831="백어택",8,0))/100)*(AI831/100-1))</f>
        <v>17799.585609407222</v>
      </c>
      <c r="O831" s="174">
        <f>U831*(1+(IF(($D$57+IF($D$62=1,15,0)+IF(F831="백어택",8,0))&gt;100,100,$D$57+IF($D$62=1,15,0)+IF(F831="백어택",8,0))/100)*(AI831/100-1))</f>
        <v>2965.5662795278699</v>
      </c>
      <c r="P831" s="174"/>
      <c r="Q831" s="174"/>
      <c r="R831" s="175">
        <f>X831*(1+(IF(($D$57+IF($D$62=1,15,0)+IF(F831="백어택",8,0))&gt;100,100,$D$57+IF($D$62=1,15,0)+IF(F831="백어택",8,0))/100)*(AI831/100-1))</f>
        <v>0</v>
      </c>
      <c r="S831" s="173">
        <f>SUM(T831:X831)</f>
        <v>16107.598661566542</v>
      </c>
      <c r="T831" s="174">
        <f>AL831*AU831*AY831</f>
        <v>13807.198852771322</v>
      </c>
      <c r="U831" s="174">
        <f>AM831*AX831</f>
        <v>2300.39980879522</v>
      </c>
      <c r="V831" s="174"/>
      <c r="W831" s="174"/>
      <c r="X831" s="175">
        <f>AM831*AS831</f>
        <v>0</v>
      </c>
      <c r="Y831" s="173">
        <f>SUM(Z831:AD831)</f>
        <v>34631.337122368059</v>
      </c>
      <c r="Z831" s="174">
        <f>T831*$D$58/100</f>
        <v>29685.477533458339</v>
      </c>
      <c r="AA831" s="174">
        <f>U831*$D$58/100</f>
        <v>4945.8595889097232</v>
      </c>
      <c r="AB831" s="174"/>
      <c r="AC831" s="174"/>
      <c r="AD831" s="175">
        <f>X831*$D$58/100</f>
        <v>0</v>
      </c>
      <c r="AE831" s="173">
        <f>AO831*(1-$D$17/100)</f>
        <v>35.914248000000001</v>
      </c>
      <c r="AF831" s="174">
        <f>AP831</f>
        <v>36</v>
      </c>
      <c r="AG831" s="174">
        <f>IF($D$57+AW831&gt;100,100,$D$57+AW831)</f>
        <v>25.143699999999999</v>
      </c>
      <c r="AH831" s="174">
        <f>AQ831</f>
        <v>458</v>
      </c>
      <c r="AI831" s="174">
        <f>$D$58</f>
        <v>215</v>
      </c>
      <c r="AJ831" s="174">
        <f>10/(6+AT831)</f>
        <v>1.4285714285714286</v>
      </c>
      <c r="AK831" s="174">
        <f>SUM(AL831:AN831)</f>
        <v>11505.199043976101</v>
      </c>
      <c r="AL831" s="174">
        <f>(VLOOKUP(C831,$B$36:$AG$39,11,FALSE)+VLOOKUP(C831,$B$40:$AG$43,11,FALSE)*$D$54)*$D$59/100</f>
        <v>9204.7992351808807</v>
      </c>
      <c r="AM831" s="174">
        <f>(3*(VLOOKUP(C831,$B$36:$AG$39,12,FALSE)+VLOOKUP(C831,$B$40:$AG$43,12,FALSE)*$D$54))*$D$59/100</f>
        <v>2300.39980879522</v>
      </c>
      <c r="AN831" s="174"/>
      <c r="AO831" s="176">
        <v>36</v>
      </c>
      <c r="AP831" s="174">
        <v>36</v>
      </c>
      <c r="AQ831" s="175">
        <f>VLOOKUP(C831,$B$45:$AA$48,11,FALSE)</f>
        <v>458</v>
      </c>
      <c r="AR831" s="31">
        <f>IF(LEFT(E831,1)*1=1,$S$59,$R$59)</f>
        <v>0</v>
      </c>
      <c r="AS831" s="2">
        <f>IF(LEFT(E831,1)*1=2,$U$59,$T$59)</f>
        <v>0</v>
      </c>
      <c r="AT831" s="33">
        <f>IF(LEFT(E831,1)*1=3,$W$59,$V$59)</f>
        <v>1</v>
      </c>
      <c r="AU831" s="31">
        <f>IF(MID(E831,3,1)*1=1,$Y$59,$X$59)</f>
        <v>1.5</v>
      </c>
      <c r="AV831" s="2">
        <f>IF(MID(E831,3,1)*1=2,$AA$59,$Z$59)</f>
        <v>0</v>
      </c>
      <c r="AW831" s="33">
        <f>IF(MID(E831,3,1)*1=3,$AC$59,$AB$59)</f>
        <v>0</v>
      </c>
      <c r="AX831" s="31">
        <f>IF(MID(E831,5,1)*1=1,$AE$59,$AD$59)</f>
        <v>1</v>
      </c>
      <c r="AY831" s="33">
        <f>IF(MID(E831,5,1)*1=2,$AG$59,$AF$59)</f>
        <v>1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customHeight="1">
      <c r="A832" s="2"/>
      <c r="B832" s="107">
        <v>351</v>
      </c>
      <c r="C832" s="31">
        <v>4</v>
      </c>
      <c r="D832" s="106" t="s">
        <v>20</v>
      </c>
      <c r="E832" s="2" t="s">
        <v>67</v>
      </c>
      <c r="F832" s="2" t="s">
        <v>149</v>
      </c>
      <c r="G832" s="2"/>
      <c r="H832" s="33"/>
      <c r="I832" s="173">
        <f>M832/AE832</f>
        <v>640.28106779345387</v>
      </c>
      <c r="J832" s="174">
        <f>AH832/AE832</f>
        <v>9.4113066212607315</v>
      </c>
      <c r="K832" s="189">
        <f>RANK(I832,$I$76:$I$999)</f>
        <v>757</v>
      </c>
      <c r="L832" s="190" t="e">
        <f>RANK(I832,$I$76:$I$460)</f>
        <v>#N/A</v>
      </c>
      <c r="M832" s="173">
        <f>SUM(N832:R832)</f>
        <v>11497.606529219458</v>
      </c>
      <c r="N832" s="174">
        <f>T832*(1+(IF((AG832+IF($D$62=1,15,0)+IF(F832="백어택",8,0))&gt;100,100,(AG832+IF($D$62=1,15,0)+IF(F832="백어택",8,0)))/100)*((AI832/100-1)))</f>
        <v>6182.3795047405074</v>
      </c>
      <c r="O832" s="174">
        <f>U832*(1+(IF(($D$57+IF($D$62=1,15,0)+IF(F832="백어택",8,0))&gt;100,100,$D$57+IF($D$62=1,15,0)+IF(F832="백어택",8,0))/100)*($D$58/100-1))</f>
        <v>5315.2270244789506</v>
      </c>
      <c r="P832" s="174"/>
      <c r="Q832" s="174"/>
      <c r="R832" s="175"/>
      <c r="S832" s="173">
        <f>SUM(T832:X832)</f>
        <v>7697.7959600269423</v>
      </c>
      <c r="T832" s="174">
        <f>AL832*AV832*IF(F832="백어택",1.2,1)</f>
        <v>3849.396285075069</v>
      </c>
      <c r="U832" s="174">
        <f>AM832*AX832*AY832*IF(F832="백어택",1.2,1)</f>
        <v>3848.3996749518733</v>
      </c>
      <c r="V832" s="174"/>
      <c r="W832" s="174"/>
      <c r="X832" s="175"/>
      <c r="Y832" s="173">
        <f>SUM(Z832:AD832)</f>
        <v>16550.261314057927</v>
      </c>
      <c r="Z832" s="174">
        <f>T832*$D$58/100</f>
        <v>8276.2020129113989</v>
      </c>
      <c r="AA832" s="174">
        <f>U832*$D$58/100</f>
        <v>8274.059301146528</v>
      </c>
      <c r="AB832" s="174"/>
      <c r="AC832" s="174"/>
      <c r="AD832" s="175"/>
      <c r="AE832" s="173">
        <f>AO832*(1-$D$17/100)-AR832</f>
        <v>17.957124</v>
      </c>
      <c r="AF832" s="174">
        <f>AP832</f>
        <v>36</v>
      </c>
      <c r="AG832" s="174">
        <f>IF($D$57+AU832&gt;100,100,$D$57+AU832)</f>
        <v>25.143699999999999</v>
      </c>
      <c r="AH832" s="174">
        <f>AQ832*AS832</f>
        <v>169</v>
      </c>
      <c r="AI832" s="174">
        <f>$D$58+$D$19</f>
        <v>282.85969999999998</v>
      </c>
      <c r="AJ832" s="174">
        <f>10*IF(AV832=1,1,5/4.5)/IF(AX832=1,5,3.5)</f>
        <v>2</v>
      </c>
      <c r="AK832" s="174">
        <f>SUM(AL832:AN832)</f>
        <v>6414.8299666891189</v>
      </c>
      <c r="AL832" s="174">
        <f>(VLOOKUP(C832,$B$36:$AG$39,29,FALSE)+VLOOKUP(C832,$B$40:$AG$43,29,FALSE)*$D$54)*$D$59/100</f>
        <v>3207.8302375625576</v>
      </c>
      <c r="AM832" s="174">
        <f>(VLOOKUP(C832,$B$36:$AG$39,30,FALSE)+VLOOKUP(C832,$B$40:$AG$43,30,FALSE)*$D$54)*$D$59/100</f>
        <v>3206.9997291265613</v>
      </c>
      <c r="AN832" s="174"/>
      <c r="AO832" s="176">
        <v>18</v>
      </c>
      <c r="AP832" s="174">
        <v>36</v>
      </c>
      <c r="AQ832" s="175">
        <f>VLOOKUP(C832,$B$45:$AG$48,29,FALSE)</f>
        <v>169</v>
      </c>
      <c r="AR832" s="31">
        <f>IF(LEFT(E832,1)*1=1,$S$70,$R$70)</f>
        <v>0</v>
      </c>
      <c r="AS832" s="2">
        <f>IF(LEFT(E832,1)*1=2,$U$70,$T$70)</f>
        <v>1</v>
      </c>
      <c r="AT832" s="33">
        <f>IF(LEFT(E832,1)*1=3,$W$70,$V$70)</f>
        <v>0</v>
      </c>
      <c r="AU832" s="31">
        <f>IF(MID(E832,3,1)*1=1,$Y$70,$X$70)</f>
        <v>0</v>
      </c>
      <c r="AV832" s="2">
        <f>IF(MID(E832,3,1)*1=2,$AA$70,$Z$70)</f>
        <v>1</v>
      </c>
      <c r="AW832" s="33">
        <f>IF(MID(E832,3,1)*1=3,$AC$70,$AB$70)</f>
        <v>0</v>
      </c>
      <c r="AX832" s="31">
        <f>IF(MID(E832,5,1)*1=1,$AE$70,$AD$70)</f>
        <v>1</v>
      </c>
      <c r="AY832" s="33">
        <f>IF(MID(E832,5,1)*1=2,$AG$70,$AF$70)</f>
        <v>1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customHeight="1">
      <c r="A833" s="2"/>
      <c r="B833" s="107">
        <v>353</v>
      </c>
      <c r="C833" s="31">
        <v>4</v>
      </c>
      <c r="D833" s="106" t="s">
        <v>20</v>
      </c>
      <c r="E833" s="2" t="s">
        <v>79</v>
      </c>
      <c r="F833" s="2" t="s">
        <v>149</v>
      </c>
      <c r="G833" s="2"/>
      <c r="H833" s="33"/>
      <c r="I833" s="173">
        <f>M833/AE833</f>
        <v>640.28106779345387</v>
      </c>
      <c r="J833" s="174">
        <f>AH833/AE833</f>
        <v>4.7056533106303657</v>
      </c>
      <c r="K833" s="189">
        <f>RANK(I833,$I$76:$I$999)</f>
        <v>757</v>
      </c>
      <c r="L833" s="190" t="e">
        <f>RANK(I833,$I$76:$I$460)</f>
        <v>#N/A</v>
      </c>
      <c r="M833" s="173">
        <f>SUM(N833:R833)</f>
        <v>11497.606529219458</v>
      </c>
      <c r="N833" s="174">
        <f>T833*(1+(IF((AG833+IF($D$62=1,15,0)+IF(F833="백어택",8,0))&gt;100,100,(AG833+IF($D$62=1,15,0)+IF(F833="백어택",8,0)))/100)*((AI833/100-1)))</f>
        <v>6182.3795047405074</v>
      </c>
      <c r="O833" s="174">
        <f>U833*(1+(IF(($D$57+IF($D$62=1,15,0)+IF(F833="백어택",8,0))&gt;100,100,$D$57+IF($D$62=1,15,0)+IF(F833="백어택",8,0))/100)*($D$58/100-1))</f>
        <v>5315.2270244789506</v>
      </c>
      <c r="P833" s="174"/>
      <c r="Q833" s="174"/>
      <c r="R833" s="175"/>
      <c r="S833" s="173">
        <f>SUM(T833:X833)</f>
        <v>7697.7959600269423</v>
      </c>
      <c r="T833" s="174">
        <f>AL833*AV833*IF(F833="백어택",1.2,1)</f>
        <v>3849.396285075069</v>
      </c>
      <c r="U833" s="174">
        <f>AM833*AX833*AY833*IF(F833="백어택",1.2,1)</f>
        <v>3848.3996749518733</v>
      </c>
      <c r="V833" s="174"/>
      <c r="W833" s="174"/>
      <c r="X833" s="175"/>
      <c r="Y833" s="173">
        <f>SUM(Z833:AD833)</f>
        <v>16550.261314057927</v>
      </c>
      <c r="Z833" s="174">
        <f>T833*$D$58/100</f>
        <v>8276.2020129113989</v>
      </c>
      <c r="AA833" s="174">
        <f>U833*$D$58/100</f>
        <v>8274.059301146528</v>
      </c>
      <c r="AB833" s="174"/>
      <c r="AC833" s="174"/>
      <c r="AD833" s="175"/>
      <c r="AE833" s="173">
        <f>AO833*(1-$D$17/100)-AR833</f>
        <v>17.957124</v>
      </c>
      <c r="AF833" s="174">
        <f>AP833</f>
        <v>36</v>
      </c>
      <c r="AG833" s="174">
        <f>IF($D$57+AU833&gt;100,100,$D$57+AU833)</f>
        <v>25.143699999999999</v>
      </c>
      <c r="AH833" s="174">
        <f>AQ833*AS833</f>
        <v>84.5</v>
      </c>
      <c r="AI833" s="174">
        <f>$D$58+$D$19</f>
        <v>282.85969999999998</v>
      </c>
      <c r="AJ833" s="174">
        <f>10*IF(AV833=1,1,5/4.5)/IF(AX833=1,5,3.5)</f>
        <v>2</v>
      </c>
      <c r="AK833" s="174">
        <f>SUM(AL833:AN833)</f>
        <v>6414.8299666891189</v>
      </c>
      <c r="AL833" s="174">
        <f>(VLOOKUP(C833,$B$36:$AG$39,29,FALSE)+VLOOKUP(C833,$B$40:$AG$43,29,FALSE)*$D$54)*$D$59/100</f>
        <v>3207.8302375625576</v>
      </c>
      <c r="AM833" s="174">
        <f>(VLOOKUP(C833,$B$36:$AG$39,30,FALSE)+VLOOKUP(C833,$B$40:$AG$43,30,FALSE)*$D$54)*$D$59/100</f>
        <v>3206.9997291265613</v>
      </c>
      <c r="AN833" s="174"/>
      <c r="AO833" s="176">
        <v>18</v>
      </c>
      <c r="AP833" s="174">
        <v>36</v>
      </c>
      <c r="AQ833" s="175">
        <f>VLOOKUP(C833,$B$45:$AG$48,29,FALSE)</f>
        <v>169</v>
      </c>
      <c r="AR833" s="31">
        <f>IF(LEFT(E833,1)*1=1,$S$70,$R$70)</f>
        <v>0</v>
      </c>
      <c r="AS833" s="2">
        <f>IF(LEFT(E833,1)*1=2,$U$70,$T$70)</f>
        <v>0.5</v>
      </c>
      <c r="AT833" s="33">
        <f>IF(LEFT(E833,1)*1=3,$W$70,$V$70)</f>
        <v>0</v>
      </c>
      <c r="AU833" s="31">
        <f>IF(MID(E833,3,1)*1=1,$Y$70,$X$70)</f>
        <v>0</v>
      </c>
      <c r="AV833" s="2">
        <f>IF(MID(E833,3,1)*1=2,$AA$70,$Z$70)</f>
        <v>1</v>
      </c>
      <c r="AW833" s="33">
        <f>IF(MID(E833,3,1)*1=3,$AC$70,$AB$70)</f>
        <v>0</v>
      </c>
      <c r="AX833" s="31">
        <f>IF(MID(E833,5,1)*1=1,$AE$70,$AD$70)</f>
        <v>1</v>
      </c>
      <c r="AY833" s="33">
        <f>IF(MID(E833,5,1)*1=2,$AG$70,$AF$70)</f>
        <v>1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customHeight="1">
      <c r="A834" s="2"/>
      <c r="B834" s="107">
        <v>889</v>
      </c>
      <c r="C834" s="31">
        <v>10</v>
      </c>
      <c r="D834" s="113" t="s">
        <v>19</v>
      </c>
      <c r="E834" s="2" t="s">
        <v>144</v>
      </c>
      <c r="F834" s="2"/>
      <c r="G834" s="2"/>
      <c r="H834" s="33">
        <f>IF(AY834=1,4,6)</f>
        <v>4</v>
      </c>
      <c r="I834" s="173">
        <f>M834/AE834</f>
        <v>737.2711308075061</v>
      </c>
      <c r="J834" s="174">
        <f>AH834/AE834</f>
        <v>21.760166048861723</v>
      </c>
      <c r="K834" s="189">
        <f>RANK(I834,$I$76:$I$999)</f>
        <v>673</v>
      </c>
      <c r="L834" s="190" t="e">
        <f>RANK(I834,$I$889:$I$999)</f>
        <v>#N/A</v>
      </c>
      <c r="M834" s="173">
        <f>SUM(N834:R834)*(1+$D$22/100)</f>
        <v>17652.358823374143</v>
      </c>
      <c r="N834" s="174">
        <f>T834*(1+(IF(($D$57+IF($D$62=1,15,0)+IF(F833="백어택",8,0))&gt;100,100,$D$57+IF($D$62=1,15,0)+IF(F833="백어택",8,0))/100)*(AI833/100-1))</f>
        <v>10970.04711883854</v>
      </c>
      <c r="O834" s="174">
        <f>U834*(1+(AG834/100)*(AI834/100-1))</f>
        <v>4952.0365782552453</v>
      </c>
      <c r="P834" s="174"/>
      <c r="Q834" s="174"/>
      <c r="R834" s="175"/>
      <c r="S834" s="173">
        <f>SUM(T834:X834)</f>
        <v>10671.700817672661</v>
      </c>
      <c r="T834" s="174">
        <f>AL834*AU834</f>
        <v>6830.3892690469802</v>
      </c>
      <c r="U834" s="174">
        <f>AM834*AU834</f>
        <v>3841.3115486256811</v>
      </c>
      <c r="V834" s="174"/>
      <c r="W834" s="174"/>
      <c r="X834" s="175"/>
      <c r="Y834" s="173">
        <f>SUM(Z834:AD834)</f>
        <v>22944.156757996221</v>
      </c>
      <c r="Z834" s="174">
        <f>T834*$D$58/100</f>
        <v>14685.336928451008</v>
      </c>
      <c r="AA834" s="174">
        <f>U834*$D$58/100</f>
        <v>8258.8198295452148</v>
      </c>
      <c r="AB834" s="174"/>
      <c r="AC834" s="174"/>
      <c r="AD834" s="175"/>
      <c r="AE834" s="173">
        <f>AO834*(1-$D$17/100)</f>
        <v>23.942831999999999</v>
      </c>
      <c r="AF834" s="174">
        <f>AP834</f>
        <v>36</v>
      </c>
      <c r="AG834" s="174">
        <f>IF($D$57+AT834+IF($D$62=1,15,0)&gt;100,100,$D$57+AT834+IF($D$62=1,15,0))</f>
        <v>25.143699999999999</v>
      </c>
      <c r="AH834" s="174">
        <f>AQ834</f>
        <v>521</v>
      </c>
      <c r="AI834" s="174">
        <f>$D$58</f>
        <v>215</v>
      </c>
      <c r="AJ834" s="174">
        <f>10/IF(AY834=1,(2.5+AX834),2)</f>
        <v>2.8571428571428572</v>
      </c>
      <c r="AK834" s="174">
        <f>SUM(AL834:AN834)</f>
        <v>10671.700817672661</v>
      </c>
      <c r="AL834" s="174">
        <f>(H834-1)*(VLOOKUP(C834,$B$36:$AG$39,27,FALSE)+VLOOKUP(C834,$B$40:$AG$43,27,FALSE)*$D$54)*$D$59/100</f>
        <v>6830.3892690469802</v>
      </c>
      <c r="AM834" s="174">
        <f>(VLOOKUP(C834,$B$36:$AG$39,28,FALSE)+VLOOKUP(C834,$B$40:$AG$43,28,FALSE)*$D$54)*$D$59/100</f>
        <v>3841.3115486256811</v>
      </c>
      <c r="AN834" s="174"/>
      <c r="AO834" s="176">
        <v>24</v>
      </c>
      <c r="AP834" s="174">
        <v>36</v>
      </c>
      <c r="AQ834" s="175">
        <f>VLOOKUP(C834,$B$45:$AG$48,27,FALSE)</f>
        <v>521</v>
      </c>
      <c r="AR834" s="31">
        <f>IF(LEFT(E834,1)*1=1,$S$69,$R$69)</f>
        <v>0</v>
      </c>
      <c r="AS834" s="2">
        <f>IF(LEFT(E834,1)*1=2,$U$69,$T$69)</f>
        <v>0</v>
      </c>
      <c r="AT834" s="33">
        <f>IF(LEFT(E834,1)*1=3,$W$69,$V$69)</f>
        <v>0</v>
      </c>
      <c r="AU834" s="31">
        <f>IF(MID(E834,3,1)*1=1,$Y$69,$X$69)</f>
        <v>1</v>
      </c>
      <c r="AV834" s="2">
        <f>IF(MID(E834,3,1)*1=2,$AA$69,$Z$69)</f>
        <v>0</v>
      </c>
      <c r="AW834" s="33">
        <f>IF(MID(E834,3,1)*1=3,$AC$69,$AB$69)</f>
        <v>0</v>
      </c>
      <c r="AX834" s="31">
        <f>IF(MID(E834,5,1)*1=1,$AE$69,$AD$69)</f>
        <v>1</v>
      </c>
      <c r="AY834" s="33">
        <f>IF(MID(E834,5,1)*1=2,$AG$69,$AF$69)</f>
        <v>1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customHeight="1">
      <c r="A835" s="2"/>
      <c r="B835" s="107">
        <v>463</v>
      </c>
      <c r="C835" s="31">
        <v>7</v>
      </c>
      <c r="D835" s="111" t="s">
        <v>8</v>
      </c>
      <c r="E835" s="2" t="s">
        <v>91</v>
      </c>
      <c r="F835" s="2" t="s">
        <v>149</v>
      </c>
      <c r="G835" s="2"/>
      <c r="H835" s="33" t="s">
        <v>80</v>
      </c>
      <c r="I835" s="173">
        <f>M835/AE835</f>
        <v>635.83695489530601</v>
      </c>
      <c r="J835" s="174">
        <f>AH835/AE835</f>
        <v>24.957700361128268</v>
      </c>
      <c r="K835" s="189">
        <f>RANK(I835,$I$76:$I$999)</f>
        <v>759</v>
      </c>
      <c r="L835" s="190">
        <f>RANK(I835,$I$461:$I$888)</f>
        <v>374</v>
      </c>
      <c r="M835" s="173">
        <f>SUM(N835:R835)</f>
        <v>9248.0000676056625</v>
      </c>
      <c r="N835" s="174">
        <f>T835*(1+(IF((AG835+IF($D$62=1,15,0)+IF(F835="백어택",8,0))&gt;100,100,AG835+IF($D$62=1,15,0)+IF(F835="백어택",8,0))/100)*($D$58/100-1))</f>
        <v>4068.0941377466097</v>
      </c>
      <c r="O835" s="174">
        <f>U835*(1+((IF(AG835+IF($D$62=1,15,0)+IF(F835="백어택",8,0)&gt;100,100,AG835+IF($D$62=1,15,0)+IF(F835="백어택",8,0))/100)*(AI835/100-1)))</f>
        <v>5179.9059298590537</v>
      </c>
      <c r="P835" s="174">
        <f>V835*(1+(IF(AG835+IF($D$62=1,15,0)+IF(F835="백어택",8,0)&gt;100,100,AG835+IF($D$62=1,15,0)+IF(F835="백어택",8,0))/100)*(AI835/100-1))</f>
        <v>0</v>
      </c>
      <c r="Q835" s="174"/>
      <c r="R835" s="175"/>
      <c r="S835" s="173">
        <f>SUM(T835:X835)</f>
        <v>6695.8570706803275</v>
      </c>
      <c r="T835" s="174">
        <f>AL835*IF(H835="근접",AR835,1)*AU835*AY835*IF(F835="백어택",1.2,1)</f>
        <v>2945.4343314549938</v>
      </c>
      <c r="U835" s="174">
        <f>AM835*IF(H835="근접",AR835,1)*AU835*AY835*IF(F835="백어택",1.2,1)</f>
        <v>3750.4227392253333</v>
      </c>
      <c r="V835" s="174">
        <f>IF(AX835=1,0,AM835*IF(H835="근접",AR835,1)*AU835*AY835)*IF(F835="백어택",1.2,1)</f>
        <v>0</v>
      </c>
      <c r="W835" s="174"/>
      <c r="X835" s="175"/>
      <c r="Y835" s="173">
        <f>SUM(Z835:AD835)</f>
        <v>14396.092701962703</v>
      </c>
      <c r="Z835" s="174">
        <f>T835*$D$58/100</f>
        <v>6332.6838126282373</v>
      </c>
      <c r="AA835" s="174">
        <f>U835*AI835/100</f>
        <v>8063.408889334466</v>
      </c>
      <c r="AB835" s="174">
        <f>V835*AI835/100</f>
        <v>0</v>
      </c>
      <c r="AC835" s="174"/>
      <c r="AD835" s="175"/>
      <c r="AE835" s="173">
        <f>AO835*(1-$D$20/100)*(1-$D$17/100)-AW835</f>
        <v>14.544609268784001</v>
      </c>
      <c r="AF835" s="174">
        <f>AP835</f>
        <v>36</v>
      </c>
      <c r="AG835" s="174">
        <f>IF($D$57&gt;100,100,$D$57)</f>
        <v>25.143699999999999</v>
      </c>
      <c r="AH835" s="174">
        <f>IF(AX835=1,AQ835,AQ835*1.4)</f>
        <v>363</v>
      </c>
      <c r="AI835" s="174">
        <f>$D$58</f>
        <v>215</v>
      </c>
      <c r="AJ835" s="174">
        <f>10/6/AX835</f>
        <v>1.6666666666666667</v>
      </c>
      <c r="AK835" s="174">
        <f>SUM(AL835:AN835)</f>
        <v>5579.8808922336066</v>
      </c>
      <c r="AL835" s="174">
        <f>(IF(H835="근접",$D$61*(VLOOKUP(C835,$B$36:$AG$39,9,FALSE)+VLOOKUP(C835,$B$40:$AG$43,9,FALSE)*$D$54),$D$60*(VLOOKUP(C835,$B$36:$AG$39,9,FALSE)+VLOOKUP(C835,$B$40:$AG$43,9,FALSE)*$D$54)))*$D$59/100</f>
        <v>2454.5286095458282</v>
      </c>
      <c r="AM835" s="174">
        <f>(IF(H835="근접",$D$61*(VLOOKUP(C835,$B$36:$AG$39,10,FALSE)+VLOOKUP(C835,$B$40:$AG$43,10,FALSE)*$D$54),$D$60*(VLOOKUP(C835,$B$36:$AG$39,10,FALSE)+VLOOKUP(C835,$B$40:$AG$43,10,FALSE)*$D$54)))*$D$59/100</f>
        <v>3125.3522826877779</v>
      </c>
      <c r="AN835" s="174"/>
      <c r="AO835" s="176">
        <v>24</v>
      </c>
      <c r="AP835" s="174">
        <v>36</v>
      </c>
      <c r="AQ835" s="175">
        <f>VLOOKUP(C835,$B$45:$AA$48,9,FALSE)</f>
        <v>363</v>
      </c>
      <c r="AR835" s="31">
        <f>IF(LEFT(E835,1)*1=1,$S$58,$R$58)</f>
        <v>1</v>
      </c>
      <c r="AS835" s="2">
        <f>IF(LEFT(E835,1)*1=2,$U$58,$T$58)</f>
        <v>0</v>
      </c>
      <c r="AT835" s="33">
        <f>IF(LEFT(E835,1)*1=3,$W$58,$V$58)</f>
        <v>0</v>
      </c>
      <c r="AU835" s="31">
        <f>IF(MID(E835,3,1)*1=1,$Y$58,$X$58)</f>
        <v>1</v>
      </c>
      <c r="AV835" s="2">
        <f>IF(MID(E835,3,1)*1=2,$AA$58,$Z$58)</f>
        <v>0</v>
      </c>
      <c r="AW835" s="33">
        <f>IF(MID(E835,3,1)*1=3,$AC$58,$AB$58)</f>
        <v>4</v>
      </c>
      <c r="AX835" s="31">
        <f>IF(MID(E835,5,1)*1=1,$AE$58,$AD$58)</f>
        <v>1</v>
      </c>
      <c r="AY835" s="33">
        <f>IF(MID(E835,5,1)*1=2,$AG$58,$AF$58)</f>
        <v>1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customHeight="1">
      <c r="A836" s="2"/>
      <c r="B836" s="107">
        <v>466</v>
      </c>
      <c r="C836" s="31">
        <v>7</v>
      </c>
      <c r="D836" s="111" t="s">
        <v>8</v>
      </c>
      <c r="E836" s="2" t="s">
        <v>155</v>
      </c>
      <c r="F836" s="2" t="s">
        <v>149</v>
      </c>
      <c r="G836" s="2"/>
      <c r="H836" s="33" t="s">
        <v>80</v>
      </c>
      <c r="I836" s="173">
        <f>M836/AE836</f>
        <v>635.83695489530601</v>
      </c>
      <c r="J836" s="174">
        <f>AH836/AE836</f>
        <v>24.957700361128268</v>
      </c>
      <c r="K836" s="189">
        <f>RANK(I836,$I$76:$I$999)</f>
        <v>759</v>
      </c>
      <c r="L836" s="190">
        <f>RANK(I836,$I$461:$I$888)</f>
        <v>374</v>
      </c>
      <c r="M836" s="173">
        <f>SUM(N836:R836)</f>
        <v>9248.0000676056625</v>
      </c>
      <c r="N836" s="174">
        <f>T836*(1+(IF((AG836+IF($D$62=1,15,0)+IF(F836="백어택",8,0))&gt;100,100,AG836+IF($D$62=1,15,0)+IF(F836="백어택",8,0))/100)*($D$58/100-1))</f>
        <v>4068.0941377466097</v>
      </c>
      <c r="O836" s="174">
        <f>U836*(1+((IF(AG836+IF($D$62=1,15,0)+IF(F836="백어택",8,0)&gt;100,100,AG836+IF($D$62=1,15,0)+IF(F836="백어택",8,0))/100)*(AI836/100-1)))</f>
        <v>5179.9059298590537</v>
      </c>
      <c r="P836" s="174">
        <f>V836*(1+(IF(AG836+IF($D$62=1,15,0)+IF(F836="백어택",8,0)&gt;100,100,AG836+IF($D$62=1,15,0)+IF(F836="백어택",8,0))/100)*(AI836/100-1))</f>
        <v>0</v>
      </c>
      <c r="Q836" s="174"/>
      <c r="R836" s="175"/>
      <c r="S836" s="173">
        <f>SUM(T836:X836)</f>
        <v>6695.8570706803275</v>
      </c>
      <c r="T836" s="174">
        <f>AL836*IF(H836="근접",AR836,1)*AU836*AY836*IF(F836="백어택",1.2,1)</f>
        <v>2945.4343314549938</v>
      </c>
      <c r="U836" s="174">
        <f>AM836*IF(H836="근접",AR836,1)*AU836*AY836*IF(F836="백어택",1.2,1)</f>
        <v>3750.4227392253333</v>
      </c>
      <c r="V836" s="174">
        <f>IF(AX836=1,0,AM836*IF(H836="근접",AR836,1)*AU836*AY836)*IF(F836="백어택",1.2,1)</f>
        <v>0</v>
      </c>
      <c r="W836" s="174"/>
      <c r="X836" s="175"/>
      <c r="Y836" s="173">
        <f>SUM(Z836:AD836)</f>
        <v>14396.092701962703</v>
      </c>
      <c r="Z836" s="174">
        <f>T836*$D$58/100</f>
        <v>6332.6838126282373</v>
      </c>
      <c r="AA836" s="174">
        <f>U836*AI836/100</f>
        <v>8063.408889334466</v>
      </c>
      <c r="AB836" s="174">
        <f>V836*AI836/100</f>
        <v>0</v>
      </c>
      <c r="AC836" s="174"/>
      <c r="AD836" s="175"/>
      <c r="AE836" s="173">
        <f>AO836*(1-$D$20/100)*(1-$D$17/100)-AW836</f>
        <v>14.544609268784001</v>
      </c>
      <c r="AF836" s="174">
        <f>AP836</f>
        <v>36</v>
      </c>
      <c r="AG836" s="174">
        <f>IF($D$57&gt;100,100,$D$57)</f>
        <v>25.143699999999999</v>
      </c>
      <c r="AH836" s="174">
        <f>IF(AX836=1,AQ836,AQ836*1.4)</f>
        <v>363</v>
      </c>
      <c r="AI836" s="174">
        <f>$D$58</f>
        <v>215</v>
      </c>
      <c r="AJ836" s="174">
        <f>10/6/AX836</f>
        <v>1.6666666666666667</v>
      </c>
      <c r="AK836" s="174">
        <f>SUM(AL836:AN836)</f>
        <v>5579.8808922336066</v>
      </c>
      <c r="AL836" s="174">
        <f>(IF(H836="근접",$D$61*(VLOOKUP(C836,$B$36:$AG$39,9,FALSE)+VLOOKUP(C836,$B$40:$AG$43,9,FALSE)*$D$54),$D$60*(VLOOKUP(C836,$B$36:$AG$39,9,FALSE)+VLOOKUP(C836,$B$40:$AG$43,9,FALSE)*$D$54)))*$D$59/100</f>
        <v>2454.5286095458282</v>
      </c>
      <c r="AM836" s="174">
        <f>(IF(H836="근접",$D$61*(VLOOKUP(C836,$B$36:$AG$39,10,FALSE)+VLOOKUP(C836,$B$40:$AG$43,10,FALSE)*$D$54),$D$60*(VLOOKUP(C836,$B$36:$AG$39,10,FALSE)+VLOOKUP(C836,$B$40:$AG$43,10,FALSE)*$D$54)))*$D$59/100</f>
        <v>3125.3522826877779</v>
      </c>
      <c r="AN836" s="174"/>
      <c r="AO836" s="176">
        <v>24</v>
      </c>
      <c r="AP836" s="174">
        <v>36</v>
      </c>
      <c r="AQ836" s="175">
        <f>VLOOKUP(C836,$B$45:$AA$48,9,FALSE)</f>
        <v>363</v>
      </c>
      <c r="AR836" s="31">
        <f>IF(LEFT(E836,1)*1=1,$S$58,$R$58)</f>
        <v>1.2</v>
      </c>
      <c r="AS836" s="2">
        <f>IF(LEFT(E836,1)*1=2,$U$58,$T$58)</f>
        <v>0</v>
      </c>
      <c r="AT836" s="33">
        <f>IF(LEFT(E836,1)*1=3,$W$58,$V$58)</f>
        <v>0</v>
      </c>
      <c r="AU836" s="31">
        <f>IF(MID(E836,3,1)*1=1,$Y$58,$X$58)</f>
        <v>1</v>
      </c>
      <c r="AV836" s="2">
        <f>IF(MID(E836,3,1)*1=2,$AA$58,$Z$58)</f>
        <v>0</v>
      </c>
      <c r="AW836" s="33">
        <f>IF(MID(E836,3,1)*1=3,$AC$58,$AB$58)</f>
        <v>4</v>
      </c>
      <c r="AX836" s="31">
        <f>IF(MID(E836,5,1)*1=1,$AE$58,$AD$58)</f>
        <v>1</v>
      </c>
      <c r="AY836" s="33">
        <f>IF(MID(E836,5,1)*1=2,$AG$58,$AF$58)</f>
        <v>1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customHeight="1">
      <c r="A837" s="2"/>
      <c r="B837" s="107">
        <v>375</v>
      </c>
      <c r="C837" s="31">
        <v>7</v>
      </c>
      <c r="D837" s="106" t="s">
        <v>20</v>
      </c>
      <c r="E837" s="2" t="s">
        <v>89</v>
      </c>
      <c r="F837" s="2"/>
      <c r="G837" s="2"/>
      <c r="H837" s="33"/>
      <c r="I837" s="173">
        <f>M837/AE837</f>
        <v>631.72782660179371</v>
      </c>
      <c r="J837" s="174">
        <f>AH837/AE837</f>
        <v>17.096278891876004</v>
      </c>
      <c r="K837" s="189">
        <f>RANK(I837,$I$76:$I$999)</f>
        <v>761</v>
      </c>
      <c r="L837" s="190" t="e">
        <f>RANK(I837,$I$76:$I$460)</f>
        <v>#N/A</v>
      </c>
      <c r="M837" s="173">
        <f>SUM(N837:R837)</f>
        <v>11344.014916538908</v>
      </c>
      <c r="N837" s="174">
        <f>T837*(1+(IF((AG837+IF($D$62=1,15,0)+IF(F837="백어택",8,0))&gt;100,100,(AG837+IF($D$62=1,15,0)+IF(F837="백어택",8,0)))/100)*((AI837/100-1)))</f>
        <v>7140.565131178033</v>
      </c>
      <c r="O837" s="174">
        <f>U837*(1+(IF(($D$57+IF($D$62=1,15,0)+IF(F837="백어택",8,0))&gt;100,100,$D$57+IF($D$62=1,15,0)+IF(F837="백어택",8,0))/100)*($D$58/100-1))</f>
        <v>4203.4497853608764</v>
      </c>
      <c r="P837" s="174"/>
      <c r="Q837" s="174"/>
      <c r="R837" s="175"/>
      <c r="S837" s="173">
        <f>SUM(T837:X837)</f>
        <v>8152.1755939063933</v>
      </c>
      <c r="T837" s="174">
        <f>AL837*AV837*IF(F837="백어택",1.2,1)</f>
        <v>4891.5453563438359</v>
      </c>
      <c r="U837" s="174">
        <f>AM837*AX837*AY837*IF(F837="백어택",1.2,1)</f>
        <v>3260.6302375625573</v>
      </c>
      <c r="V837" s="174"/>
      <c r="W837" s="174"/>
      <c r="X837" s="175"/>
      <c r="Y837" s="173">
        <f>SUM(Z837:AD837)</f>
        <v>17527.177526898748</v>
      </c>
      <c r="Z837" s="174">
        <f>T837*$D$58/100</f>
        <v>10516.822516139247</v>
      </c>
      <c r="AA837" s="174">
        <f>U837*$D$58/100</f>
        <v>7010.3550107594983</v>
      </c>
      <c r="AB837" s="174"/>
      <c r="AC837" s="174"/>
      <c r="AD837" s="175"/>
      <c r="AE837" s="173">
        <f>AO837*(1-$D$17/100)-AR837</f>
        <v>17.957124</v>
      </c>
      <c r="AF837" s="174">
        <f>AP837</f>
        <v>36</v>
      </c>
      <c r="AG837" s="174">
        <f>IF($D$57+AU837&gt;100,100,$D$57+AU837)</f>
        <v>25.143699999999999</v>
      </c>
      <c r="AH837" s="174">
        <f>AQ837*AS837</f>
        <v>307</v>
      </c>
      <c r="AI837" s="174">
        <f>$D$58+$D$19</f>
        <v>282.85969999999998</v>
      </c>
      <c r="AJ837" s="174">
        <f>10*IF(AV837=1,1,5/4.5)/IF(AX837=1,5,3.5)</f>
        <v>2.2222222222222223</v>
      </c>
      <c r="AK837" s="174">
        <f>SUM(AL837:AN837)</f>
        <v>6521.6604751251143</v>
      </c>
      <c r="AL837" s="174">
        <f>(VLOOKUP(C837,$B$36:$AG$39,29,FALSE)+VLOOKUP(C837,$B$40:$AG$43,29,FALSE)*$D$54)*$D$59/100</f>
        <v>3261.0302375625574</v>
      </c>
      <c r="AM837" s="174">
        <f>(VLOOKUP(C837,$B$36:$AG$39,30,FALSE)+VLOOKUP(C837,$B$40:$AG$43,30,FALSE)*$D$54)*$D$59/100</f>
        <v>3260.6302375625573</v>
      </c>
      <c r="AN837" s="174"/>
      <c r="AO837" s="176">
        <v>18</v>
      </c>
      <c r="AP837" s="174">
        <v>36</v>
      </c>
      <c r="AQ837" s="175">
        <f>VLOOKUP(C837,$B$45:$AG$48,29,FALSE)</f>
        <v>307</v>
      </c>
      <c r="AR837" s="31">
        <f>IF(LEFT(E837,1)*1=1,$S$70,$R$70)</f>
        <v>0</v>
      </c>
      <c r="AS837" s="2">
        <f>IF(LEFT(E837,1)*1=2,$U$70,$T$70)</f>
        <v>1</v>
      </c>
      <c r="AT837" s="33">
        <f>IF(LEFT(E837,1)*1=3,$W$70,$V$70)</f>
        <v>0</v>
      </c>
      <c r="AU837" s="31">
        <f>IF(MID(E837,3,1)*1=1,$Y$70,$X$70)</f>
        <v>0</v>
      </c>
      <c r="AV837" s="2">
        <f>IF(MID(E837,3,1)*1=2,$AA$70,$Z$70)</f>
        <v>1.5</v>
      </c>
      <c r="AW837" s="33">
        <f>IF(MID(E837,3,1)*1=3,$AC$70,$AB$70)</f>
        <v>0</v>
      </c>
      <c r="AX837" s="31">
        <f>IF(MID(E837,5,1)*1=1,$AE$70,$AD$70)</f>
        <v>1</v>
      </c>
      <c r="AY837" s="33">
        <f>IF(MID(E837,5,1)*1=2,$AG$70,$AF$70)</f>
        <v>1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customHeight="1">
      <c r="A838" s="2"/>
      <c r="B838" s="107">
        <v>381</v>
      </c>
      <c r="C838" s="31">
        <v>7</v>
      </c>
      <c r="D838" s="106" t="s">
        <v>20</v>
      </c>
      <c r="E838" s="2" t="s">
        <v>101</v>
      </c>
      <c r="F838" s="2"/>
      <c r="G838" s="2"/>
      <c r="H838" s="33"/>
      <c r="I838" s="173">
        <f>M838/AE838</f>
        <v>631.72782660179371</v>
      </c>
      <c r="J838" s="174">
        <f>AH838/AE838</f>
        <v>8.548139445938002</v>
      </c>
      <c r="K838" s="189">
        <f>RANK(I838,$I$76:$I$999)</f>
        <v>761</v>
      </c>
      <c r="L838" s="190" t="e">
        <f>RANK(I838,$I$76:$I$460)</f>
        <v>#N/A</v>
      </c>
      <c r="M838" s="173">
        <f>SUM(N838:R838)</f>
        <v>11344.014916538908</v>
      </c>
      <c r="N838" s="174">
        <f>T838*(1+(IF((AG838+IF($D$62=1,15,0)+IF(F838="백어택",8,0))&gt;100,100,(AG838+IF($D$62=1,15,0)+IF(F838="백어택",8,0)))/100)*((AI838/100-1)))</f>
        <v>7140.565131178033</v>
      </c>
      <c r="O838" s="174">
        <f>U838*(1+(IF(($D$57+IF($D$62=1,15,0)+IF(F838="백어택",8,0))&gt;100,100,$D$57+IF($D$62=1,15,0)+IF(F838="백어택",8,0))/100)*($D$58/100-1))</f>
        <v>4203.4497853608764</v>
      </c>
      <c r="P838" s="174"/>
      <c r="Q838" s="174"/>
      <c r="R838" s="175"/>
      <c r="S838" s="173">
        <f>SUM(T838:X838)</f>
        <v>8152.1755939063933</v>
      </c>
      <c r="T838" s="174">
        <f>AL838*AV838*IF(F838="백어택",1.2,1)</f>
        <v>4891.5453563438359</v>
      </c>
      <c r="U838" s="174">
        <f>AM838*AX838*AY838*IF(F838="백어택",1.2,1)</f>
        <v>3260.6302375625573</v>
      </c>
      <c r="V838" s="174"/>
      <c r="W838" s="174"/>
      <c r="X838" s="175"/>
      <c r="Y838" s="173">
        <f>SUM(Z838:AD838)</f>
        <v>17527.177526898748</v>
      </c>
      <c r="Z838" s="174">
        <f>T838*$D$58/100</f>
        <v>10516.822516139247</v>
      </c>
      <c r="AA838" s="174">
        <f>U838*$D$58/100</f>
        <v>7010.3550107594983</v>
      </c>
      <c r="AB838" s="174"/>
      <c r="AC838" s="174"/>
      <c r="AD838" s="175"/>
      <c r="AE838" s="173">
        <f>AO838*(1-$D$17/100)-AR838</f>
        <v>17.957124</v>
      </c>
      <c r="AF838" s="174">
        <f>AP838</f>
        <v>36</v>
      </c>
      <c r="AG838" s="174">
        <f>IF($D$57+AU838&gt;100,100,$D$57+AU838)</f>
        <v>25.143699999999999</v>
      </c>
      <c r="AH838" s="174">
        <f>AQ838*AS838</f>
        <v>153.5</v>
      </c>
      <c r="AI838" s="174">
        <f>$D$58+$D$19</f>
        <v>282.85969999999998</v>
      </c>
      <c r="AJ838" s="174">
        <f>10*IF(AV838=1,1,5/4.5)/IF(AX838=1,5,3.5)</f>
        <v>2.2222222222222223</v>
      </c>
      <c r="AK838" s="174">
        <f>SUM(AL838:AN838)</f>
        <v>6521.6604751251143</v>
      </c>
      <c r="AL838" s="174">
        <f>(VLOOKUP(C838,$B$36:$AG$39,29,FALSE)+VLOOKUP(C838,$B$40:$AG$43,29,FALSE)*$D$54)*$D$59/100</f>
        <v>3261.0302375625574</v>
      </c>
      <c r="AM838" s="174">
        <f>(VLOOKUP(C838,$B$36:$AG$39,30,FALSE)+VLOOKUP(C838,$B$40:$AG$43,30,FALSE)*$D$54)*$D$59/100</f>
        <v>3260.6302375625573</v>
      </c>
      <c r="AN838" s="174"/>
      <c r="AO838" s="176">
        <v>18</v>
      </c>
      <c r="AP838" s="174">
        <v>36</v>
      </c>
      <c r="AQ838" s="175">
        <f>VLOOKUP(C838,$B$45:$AG$48,29,FALSE)</f>
        <v>307</v>
      </c>
      <c r="AR838" s="31">
        <f>IF(LEFT(E838,1)*1=1,$S$70,$R$70)</f>
        <v>0</v>
      </c>
      <c r="AS838" s="2">
        <f>IF(LEFT(E838,1)*1=2,$U$70,$T$70)</f>
        <v>0.5</v>
      </c>
      <c r="AT838" s="33">
        <f>IF(LEFT(E838,1)*1=3,$W$70,$V$70)</f>
        <v>0</v>
      </c>
      <c r="AU838" s="31">
        <f>IF(MID(E838,3,1)*1=1,$Y$70,$X$70)</f>
        <v>0</v>
      </c>
      <c r="AV838" s="2">
        <f>IF(MID(E838,3,1)*1=2,$AA$70,$Z$70)</f>
        <v>1.5</v>
      </c>
      <c r="AW838" s="33">
        <f>IF(MID(E838,3,1)*1=3,$AC$70,$AB$70)</f>
        <v>0</v>
      </c>
      <c r="AX838" s="31">
        <f>IF(MID(E838,5,1)*1=1,$AE$70,$AD$70)</f>
        <v>1</v>
      </c>
      <c r="AY838" s="33">
        <f>IF(MID(E838,5,1)*1=2,$AG$70,$AF$70)</f>
        <v>1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customHeight="1">
      <c r="A839" s="2"/>
      <c r="B839" s="107">
        <v>924</v>
      </c>
      <c r="C839" s="31">
        <v>1</v>
      </c>
      <c r="D839" s="166" t="s">
        <v>22</v>
      </c>
      <c r="E839" s="168" t="s">
        <v>67</v>
      </c>
      <c r="F839" s="168"/>
      <c r="G839" s="168"/>
      <c r="H839" s="33"/>
      <c r="I839" s="173">
        <f>M839/AE839</f>
        <v>631.37445380030726</v>
      </c>
      <c r="J839" s="177">
        <f>AH839/AE839</f>
        <v>3.8090732123919175</v>
      </c>
      <c r="K839" s="191">
        <f>RANK(I839,$I$76:$I$999)</f>
        <v>763</v>
      </c>
      <c r="L839" s="190" t="e">
        <f>RANK(I839,$I$889:$I$999)</f>
        <v>#N/A</v>
      </c>
      <c r="M839" s="173">
        <f>SUM(N839:R839)*(1+$D$22/100)</f>
        <v>18896.11559554065</v>
      </c>
      <c r="N839" s="177">
        <f>T839*(1+(IF((AG839+IF($D$62=1,15,0)+IF(F839="백어택",8,0))&gt;100,100,AG839+IF($D$62=1,15,0)+IF(F839="백어택",8,0))/100)*(AI839/100-1))</f>
        <v>17043.928070608345</v>
      </c>
      <c r="O839" s="177"/>
      <c r="P839" s="177"/>
      <c r="Q839" s="177"/>
      <c r="R839" s="175">
        <f>X839*(1+($D$57/100)*(AI839/100-1))</f>
        <v>0</v>
      </c>
      <c r="S839" s="173">
        <f>SUM(T839:X839)</f>
        <v>13221.032740158134</v>
      </c>
      <c r="T839" s="177">
        <f>AL839*AU839</f>
        <v>13221.032740158134</v>
      </c>
      <c r="U839" s="177"/>
      <c r="V839" s="177"/>
      <c r="W839" s="177"/>
      <c r="X839" s="175">
        <f>AL839*AW839</f>
        <v>0</v>
      </c>
      <c r="Y839" s="173">
        <f>SUM(Z839:AD839)</f>
        <v>28425.22039133999</v>
      </c>
      <c r="Z839" s="177">
        <f>T839*$D$58/100</f>
        <v>28425.22039133999</v>
      </c>
      <c r="AA839" s="177"/>
      <c r="AB839" s="177"/>
      <c r="AC839" s="177"/>
      <c r="AD839" s="175"/>
      <c r="AE839" s="173">
        <f>AO839*(1-$D$17/100)</f>
        <v>29.928540000000002</v>
      </c>
      <c r="AF839" s="177">
        <f>AP839+AV839</f>
        <v>36</v>
      </c>
      <c r="AG839" s="177">
        <f>IF($D$57+AY839&gt;100,100,$D$57+AY839)</f>
        <v>25.143699999999999</v>
      </c>
      <c r="AH839" s="177">
        <f>AQ839*AR839</f>
        <v>114</v>
      </c>
      <c r="AI839" s="177">
        <f>$D$58</f>
        <v>215</v>
      </c>
      <c r="AJ839" s="177">
        <f>10/5</f>
        <v>2</v>
      </c>
      <c r="AK839" s="177">
        <f>SUM(AL839:AN839)</f>
        <v>13221.032740158134</v>
      </c>
      <c r="AL839" s="177">
        <f>(VLOOKUP(C839,$B$36:$AG$39,32,FALSE)+VLOOKUP(C839,$B$40:$AG$43,32,FALSE)*$D$54)*$D$59/100</f>
        <v>13221.032740158134</v>
      </c>
      <c r="AM839" s="177"/>
      <c r="AN839" s="177"/>
      <c r="AO839" s="178">
        <v>30</v>
      </c>
      <c r="AP839" s="177">
        <v>36</v>
      </c>
      <c r="AQ839" s="175">
        <f>VLOOKUP(C839,$B$45:$AG$48,32,FALSE)</f>
        <v>114</v>
      </c>
      <c r="AR839" s="31">
        <f>IF(LEFT(E839,1)*1=1,$S$72,$R$72)</f>
        <v>1</v>
      </c>
      <c r="AS839" s="168">
        <f>IF(LEFT(E839,1)*1=2,$U$72,$T$72)</f>
        <v>0</v>
      </c>
      <c r="AT839" s="33">
        <f>IF(LEFT(E839,1)*1=3,$W$72,$V$72)</f>
        <v>0</v>
      </c>
      <c r="AU839" s="31">
        <f>IF(MID(E839,3,1)*1=1,$Y$72,$X$72)</f>
        <v>1</v>
      </c>
      <c r="AV839" s="168">
        <f>IF(MID(E839,3,1)*1=2,$AA$72,$Z$72)</f>
        <v>0</v>
      </c>
      <c r="AW839" s="33">
        <f>IF(MID(E839,3,1)*1=3,$AC$72,$AB$72)</f>
        <v>0</v>
      </c>
      <c r="AX839" s="31">
        <f>IF(MID(E839,5,1)*1=1,$AE$72,$AD$72)</f>
        <v>0</v>
      </c>
      <c r="AY839" s="33">
        <f>IF(MID(E839,5,1)*1=2,$AG$72,$AF$72)</f>
        <v>0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customHeight="1">
      <c r="A840" s="2"/>
      <c r="B840" s="107">
        <v>155</v>
      </c>
      <c r="C840" s="31">
        <v>7</v>
      </c>
      <c r="D840" s="106" t="s">
        <v>7</v>
      </c>
      <c r="E840" s="2" t="s">
        <v>89</v>
      </c>
      <c r="F840" s="2"/>
      <c r="G840" s="2"/>
      <c r="H840" s="33"/>
      <c r="I840" s="173">
        <f>M840/AE840</f>
        <v>624.99690858242241</v>
      </c>
      <c r="J840" s="174">
        <f>AH840/AE840</f>
        <v>22.943540402126754</v>
      </c>
      <c r="K840" s="189">
        <f>RANK(I840,$I$76:$I$999)</f>
        <v>765</v>
      </c>
      <c r="L840" s="190" t="e">
        <f>RANK(I840,$I$76:$I$460)</f>
        <v>#N/A</v>
      </c>
      <c r="M840" s="173">
        <f>N840+R840/2</f>
        <v>5611.5734935156115</v>
      </c>
      <c r="N840" s="174">
        <f>T840*(1+(IF((AG840+IF($D$62=1,15,0)+AV840+IF(F840="백어택",8,0))&gt;100,100,(AG840+IF($D$62=1,15,0)+AV840+IF(F840="백어택",8,0)))/100)*((AI840/100-1)))</f>
        <v>5611.5734935156115</v>
      </c>
      <c r="O840" s="174"/>
      <c r="P840" s="174"/>
      <c r="Q840" s="174"/>
      <c r="R840" s="175">
        <f>X840*(1+(IF(AG840+IF($D$62=1,15,0)&gt;100,100,AG840+IF($D$62=1,15,0)))/100*(AI840/100-1))</f>
        <v>0</v>
      </c>
      <c r="S840" s="173">
        <f>SUM(T840:X840)</f>
        <v>2363.6879392186584</v>
      </c>
      <c r="T840" s="174">
        <f>AL840*AX840</f>
        <v>2363.6879392186584</v>
      </c>
      <c r="U840" s="174"/>
      <c r="V840" s="174"/>
      <c r="W840" s="174"/>
      <c r="X840" s="175">
        <f>AS840*AL840</f>
        <v>0</v>
      </c>
      <c r="Y840" s="173">
        <f>SUM(Z840:AD840)</f>
        <v>5081.9290693201156</v>
      </c>
      <c r="Z840" s="174">
        <f>T840*$D$58/100</f>
        <v>5081.9290693201156</v>
      </c>
      <c r="AA840" s="174"/>
      <c r="AB840" s="174"/>
      <c r="AC840" s="174"/>
      <c r="AD840" s="175">
        <f>X840*$D$58/100</f>
        <v>0</v>
      </c>
      <c r="AE840" s="173">
        <f>AO840*(1-$D$17/100)-AY840</f>
        <v>8.9785620000000002</v>
      </c>
      <c r="AF840" s="174">
        <f>AP840</f>
        <v>36</v>
      </c>
      <c r="AG840" s="174">
        <f>IF($D$57&gt;100,100,$D$57)</f>
        <v>25.143699999999999</v>
      </c>
      <c r="AH840" s="174">
        <f>AQ840*AR840</f>
        <v>206</v>
      </c>
      <c r="AI840" s="174">
        <f>$D$58+$D$19</f>
        <v>282.85969999999998</v>
      </c>
      <c r="AJ840" s="174">
        <f>10*AX840*AU840/9</f>
        <v>1.1111111111111112</v>
      </c>
      <c r="AK840" s="174">
        <f>SUM(AL840:AN840)</f>
        <v>2363.6879392186584</v>
      </c>
      <c r="AL840" s="174">
        <f>(VLOOKUP(C840,$B$36:$AG$39,8,FALSE)+VLOOKUP(C840,$B$40:$AG$43,8,FALSE)*$D$54)*$D$59/100</f>
        <v>2363.6879392186584</v>
      </c>
      <c r="AM840" s="174"/>
      <c r="AN840" s="174"/>
      <c r="AO840" s="176">
        <v>9</v>
      </c>
      <c r="AP840" s="174">
        <v>36</v>
      </c>
      <c r="AQ840" s="175">
        <f>VLOOKUP(C840,$B$45:$AA$48,8,FALSE)</f>
        <v>206</v>
      </c>
      <c r="AR840" s="31">
        <f>IF(LEFT(E840,1)*1=1,$S$57,$R$57)</f>
        <v>1</v>
      </c>
      <c r="AS840" s="2">
        <f>IF(LEFT(E840,1)*1=2,$U$57,$T$57)</f>
        <v>0</v>
      </c>
      <c r="AT840" s="33">
        <f>IF(LEFT(E840,1)*1=3,$W$57,$V$57)</f>
        <v>0</v>
      </c>
      <c r="AU840" s="31">
        <f>IF(MID(E840,3,1)*1=1,$Y$57,$X$57)</f>
        <v>1</v>
      </c>
      <c r="AV840" s="2">
        <f>IF(MID(E840,3,1)*1=2,$AA$57,$Z$57)</f>
        <v>50</v>
      </c>
      <c r="AW840" s="33">
        <f>IF(MID(E840,3,1)*1=3,$AC$57,$AB$57)</f>
        <v>0</v>
      </c>
      <c r="AX840" s="31">
        <f>IF(MID(E840,5,1)*1=1,$AE$57,$AD$57)</f>
        <v>1</v>
      </c>
      <c r="AY840" s="33">
        <f>IF(MID(E840,5,1)*1=2,$AG$57,$AF$57)</f>
        <v>0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customHeight="1">
      <c r="A841" s="2"/>
      <c r="B841" s="107">
        <v>158</v>
      </c>
      <c r="C841" s="31">
        <v>7</v>
      </c>
      <c r="D841" s="106" t="s">
        <v>7</v>
      </c>
      <c r="E841" s="2" t="s">
        <v>152</v>
      </c>
      <c r="F841" s="2"/>
      <c r="G841" s="2"/>
      <c r="H841" s="33"/>
      <c r="I841" s="173">
        <f>M841/AE841</f>
        <v>624.99690858242241</v>
      </c>
      <c r="J841" s="174">
        <f>AH841/AE841</f>
        <v>11.471770201063377</v>
      </c>
      <c r="K841" s="189">
        <f>RANK(I841,$I$76:$I$999)</f>
        <v>765</v>
      </c>
      <c r="L841" s="190" t="e">
        <f>RANK(I841,$I$76:$I$460)</f>
        <v>#N/A</v>
      </c>
      <c r="M841" s="173">
        <f>N841+R841/2</f>
        <v>5611.5734935156115</v>
      </c>
      <c r="N841" s="174">
        <f>T841*(1+(IF((AG841+IF($D$62=1,15,0)+AV841+IF(F841="백어택",8,0))&gt;100,100,(AG841+IF($D$62=1,15,0)+AV841+IF(F841="백어택",8,0)))/100)*((AI841/100-1)))</f>
        <v>5611.5734935156115</v>
      </c>
      <c r="O841" s="174"/>
      <c r="P841" s="174"/>
      <c r="Q841" s="174"/>
      <c r="R841" s="175">
        <f>X841*(1+(IF(AG841+IF($D$62=1,15,0)&gt;100,100,AG841+IF($D$62=1,15,0)))/100*(AI841/100-1))</f>
        <v>0</v>
      </c>
      <c r="S841" s="173">
        <f>SUM(T841:X841)</f>
        <v>2363.6879392186584</v>
      </c>
      <c r="T841" s="174">
        <f>AL841*AX841</f>
        <v>2363.6879392186584</v>
      </c>
      <c r="U841" s="174"/>
      <c r="V841" s="174"/>
      <c r="W841" s="174"/>
      <c r="X841" s="175">
        <f>AS841*AL841</f>
        <v>0</v>
      </c>
      <c r="Y841" s="173">
        <f>SUM(Z841:AD841)</f>
        <v>5081.9290693201156</v>
      </c>
      <c r="Z841" s="174">
        <f>T841*$D$58/100</f>
        <v>5081.9290693201156</v>
      </c>
      <c r="AA841" s="174"/>
      <c r="AB841" s="174"/>
      <c r="AC841" s="174"/>
      <c r="AD841" s="175">
        <f>X841*$D$58/100</f>
        <v>0</v>
      </c>
      <c r="AE841" s="173">
        <f>AO841*(1-$D$17/100)-AY841</f>
        <v>8.9785620000000002</v>
      </c>
      <c r="AF841" s="174">
        <f>AP841</f>
        <v>36</v>
      </c>
      <c r="AG841" s="174">
        <f>IF($D$57&gt;100,100,$D$57)</f>
        <v>25.143699999999999</v>
      </c>
      <c r="AH841" s="174">
        <f>AQ841*AR841</f>
        <v>103</v>
      </c>
      <c r="AI841" s="174">
        <f>$D$58+$D$19</f>
        <v>282.85969999999998</v>
      </c>
      <c r="AJ841" s="174">
        <f>10*AX841*AU841/9</f>
        <v>1.1111111111111112</v>
      </c>
      <c r="AK841" s="174">
        <f>SUM(AL841:AN841)</f>
        <v>2363.6879392186584</v>
      </c>
      <c r="AL841" s="174">
        <f>(VLOOKUP(C841,$B$36:$AG$39,8,FALSE)+VLOOKUP(C841,$B$40:$AG$43,8,FALSE)*$D$54)*$D$59/100</f>
        <v>2363.6879392186584</v>
      </c>
      <c r="AM841" s="174"/>
      <c r="AN841" s="174"/>
      <c r="AO841" s="176">
        <v>9</v>
      </c>
      <c r="AP841" s="174">
        <v>36</v>
      </c>
      <c r="AQ841" s="175">
        <f>VLOOKUP(C841,$B$45:$AA$48,8,FALSE)</f>
        <v>206</v>
      </c>
      <c r="AR841" s="31">
        <f>IF(LEFT(E841,1)*1=1,$S$57,$R$57)</f>
        <v>0.5</v>
      </c>
      <c r="AS841" s="2">
        <f>IF(LEFT(E841,1)*1=2,$U$57,$T$57)</f>
        <v>0</v>
      </c>
      <c r="AT841" s="33">
        <f>IF(LEFT(E841,1)*1=3,$W$57,$V$57)</f>
        <v>0</v>
      </c>
      <c r="AU841" s="31">
        <f>IF(MID(E841,3,1)*1=1,$Y$57,$X$57)</f>
        <v>1</v>
      </c>
      <c r="AV841" s="2">
        <f>IF(MID(E841,3,1)*1=2,$AA$57,$Z$57)</f>
        <v>50</v>
      </c>
      <c r="AW841" s="33">
        <f>IF(MID(E841,3,1)*1=3,$AC$57,$AB$57)</f>
        <v>0</v>
      </c>
      <c r="AX841" s="31">
        <f>IF(MID(E841,5,1)*1=1,$AE$57,$AD$57)</f>
        <v>1</v>
      </c>
      <c r="AY841" s="33">
        <f>IF(MID(E841,5,1)*1=2,$AG$57,$AF$57)</f>
        <v>0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customHeight="1">
      <c r="A842" s="2"/>
      <c r="B842" s="107">
        <v>462</v>
      </c>
      <c r="C842" s="31">
        <v>7</v>
      </c>
      <c r="D842" s="111" t="s">
        <v>8</v>
      </c>
      <c r="E842" s="2" t="s">
        <v>136</v>
      </c>
      <c r="F842" s="2" t="s">
        <v>149</v>
      </c>
      <c r="G842" s="2"/>
      <c r="H842" s="33" t="s">
        <v>80</v>
      </c>
      <c r="I842" s="173">
        <f>M842/AE842</f>
        <v>623.36174987336824</v>
      </c>
      <c r="J842" s="174">
        <f>AH842/AE842</f>
        <v>19.57442158735774</v>
      </c>
      <c r="K842" s="189">
        <f>RANK(I842,$I$76:$I$999)</f>
        <v>767</v>
      </c>
      <c r="L842" s="190">
        <f>RANK(I842,$I$461:$I$888)</f>
        <v>382</v>
      </c>
      <c r="M842" s="173">
        <f>SUM(N842:R842)</f>
        <v>11560.000084507079</v>
      </c>
      <c r="N842" s="174">
        <f>T842*(1+(IF((AG842+IF($D$62=1,15,0)+IF(F842="백어택",8,0))&gt;100,100,AG842+IF($D$62=1,15,0)+IF(F842="백어택",8,0))/100)*($D$58/100-1))</f>
        <v>5085.1176721832626</v>
      </c>
      <c r="O842" s="174">
        <f>U842*(1+((IF(AG842+IF($D$62=1,15,0)+IF(F842="백어택",8,0)&gt;100,100,AG842+IF($D$62=1,15,0)+IF(F842="백어택",8,0))/100)*(AI842/100-1)))</f>
        <v>6474.8824123238173</v>
      </c>
      <c r="P842" s="174">
        <f>V842*(1+(IF(AG842+IF($D$62=1,15,0)+IF(F842="백어택",8,0)&gt;100,100,AG842+IF($D$62=1,15,0)+IF(F842="백어택",8,0))/100)*(AI842/100-1))</f>
        <v>0</v>
      </c>
      <c r="Q842" s="174"/>
      <c r="R842" s="175"/>
      <c r="S842" s="173">
        <f>SUM(T842:X842)</f>
        <v>8369.8213383504099</v>
      </c>
      <c r="T842" s="174">
        <f>AL842*IF(H842="근접",AR842,1)*AU842*AY842*IF(F842="백어택",1.2,1)</f>
        <v>3681.7929143187425</v>
      </c>
      <c r="U842" s="174">
        <f>AM842*IF(H842="근접",AR842,1)*AU842*AY842*IF(F842="백어택",1.2,1)</f>
        <v>4688.0284240316669</v>
      </c>
      <c r="V842" s="174">
        <f>IF(AX842=1,0,AM842*IF(H842="근접",AR842,1)*AU842*AY842)*IF(F842="백어택",1.2,1)</f>
        <v>0</v>
      </c>
      <c r="W842" s="174"/>
      <c r="X842" s="175"/>
      <c r="Y842" s="173">
        <f>SUM(Z842:AD842)</f>
        <v>17995.11587745338</v>
      </c>
      <c r="Z842" s="174">
        <f>T842*$D$58/100</f>
        <v>7915.8547657852969</v>
      </c>
      <c r="AA842" s="174">
        <f>U842*AI842/100</f>
        <v>10079.261111668084</v>
      </c>
      <c r="AB842" s="174">
        <f>V842*AI842/100</f>
        <v>0</v>
      </c>
      <c r="AC842" s="174"/>
      <c r="AD842" s="175"/>
      <c r="AE842" s="173">
        <f>AO842*(1-$D$20/100)*(1-$D$17/100)-AW842</f>
        <v>18.544609268784001</v>
      </c>
      <c r="AF842" s="174">
        <f>AP842</f>
        <v>36</v>
      </c>
      <c r="AG842" s="174">
        <f>IF($D$57&gt;100,100,$D$57)</f>
        <v>25.143699999999999</v>
      </c>
      <c r="AH842" s="174">
        <f>IF(AX842=1,AQ842,AQ842*1.4)</f>
        <v>363</v>
      </c>
      <c r="AI842" s="174">
        <f>$D$58</f>
        <v>215</v>
      </c>
      <c r="AJ842" s="174">
        <f>10/6/AX842</f>
        <v>1.6666666666666667</v>
      </c>
      <c r="AK842" s="174">
        <f>SUM(AL842:AN842)</f>
        <v>5579.8808922336066</v>
      </c>
      <c r="AL842" s="174">
        <f>(IF(H842="근접",$D$61*(VLOOKUP(C842,$B$36:$AG$39,9,FALSE)+VLOOKUP(C842,$B$40:$AG$43,9,FALSE)*$D$54),$D$60*(VLOOKUP(C842,$B$36:$AG$39,9,FALSE)+VLOOKUP(C842,$B$40:$AG$43,9,FALSE)*$D$54)))*$D$59/100</f>
        <v>2454.5286095458282</v>
      </c>
      <c r="AM842" s="174">
        <f>(IF(H842="근접",$D$61*(VLOOKUP(C842,$B$36:$AG$39,10,FALSE)+VLOOKUP(C842,$B$40:$AG$43,10,FALSE)*$D$54),$D$60*(VLOOKUP(C842,$B$36:$AG$39,10,FALSE)+VLOOKUP(C842,$B$40:$AG$43,10,FALSE)*$D$54)))*$D$59/100</f>
        <v>3125.3522826877779</v>
      </c>
      <c r="AN842" s="174"/>
      <c r="AO842" s="176">
        <v>24</v>
      </c>
      <c r="AP842" s="174">
        <v>36</v>
      </c>
      <c r="AQ842" s="175">
        <f>VLOOKUP(C842,$B$45:$AA$48,9,FALSE)</f>
        <v>363</v>
      </c>
      <c r="AR842" s="31">
        <f>IF(LEFT(E842,1)*1=1,$S$58,$R$58)</f>
        <v>1</v>
      </c>
      <c r="AS842" s="2">
        <f>IF(LEFT(E842,1)*1=2,$U$58,$T$58)</f>
        <v>0</v>
      </c>
      <c r="AT842" s="33">
        <f>IF(LEFT(E842,1)*1=3,$W$58,$V$58)</f>
        <v>0</v>
      </c>
      <c r="AU842" s="31">
        <f>IF(MID(E842,3,1)*1=1,$Y$58,$X$58)</f>
        <v>1.25</v>
      </c>
      <c r="AV842" s="2">
        <f>IF(MID(E842,3,1)*1=2,$AA$58,$Z$58)</f>
        <v>0</v>
      </c>
      <c r="AW842" s="33">
        <f>IF(MID(E842,3,1)*1=3,$AC$58,$AB$58)</f>
        <v>0</v>
      </c>
      <c r="AX842" s="31">
        <f>IF(MID(E842,5,1)*1=1,$AE$58,$AD$58)</f>
        <v>1</v>
      </c>
      <c r="AY842" s="33">
        <f>IF(MID(E842,5,1)*1=2,$AG$58,$AF$58)</f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customHeight="1">
      <c r="A843" s="2"/>
      <c r="B843" s="107">
        <v>465</v>
      </c>
      <c r="C843" s="31">
        <v>7</v>
      </c>
      <c r="D843" s="111" t="s">
        <v>8</v>
      </c>
      <c r="E843" s="2" t="s">
        <v>163</v>
      </c>
      <c r="F843" s="2" t="s">
        <v>149</v>
      </c>
      <c r="G843" s="2"/>
      <c r="H843" s="33" t="s">
        <v>80</v>
      </c>
      <c r="I843" s="173">
        <f>M843/AE843</f>
        <v>623.36174987336824</v>
      </c>
      <c r="J843" s="174">
        <f>AH843/AE843</f>
        <v>19.57442158735774</v>
      </c>
      <c r="K843" s="189">
        <f>RANK(I843,$I$76:$I$999)</f>
        <v>767</v>
      </c>
      <c r="L843" s="190">
        <f>RANK(I843,$I$461:$I$888)</f>
        <v>382</v>
      </c>
      <c r="M843" s="173">
        <f>SUM(N843:R843)</f>
        <v>11560.000084507079</v>
      </c>
      <c r="N843" s="174">
        <f>T843*(1+(IF((AG843+IF($D$62=1,15,0)+IF(F843="백어택",8,0))&gt;100,100,AG843+IF($D$62=1,15,0)+IF(F843="백어택",8,0))/100)*($D$58/100-1))</f>
        <v>5085.1176721832626</v>
      </c>
      <c r="O843" s="174">
        <f>U843*(1+((IF(AG843+IF($D$62=1,15,0)+IF(F843="백어택",8,0)&gt;100,100,AG843+IF($D$62=1,15,0)+IF(F843="백어택",8,0))/100)*(AI843/100-1)))</f>
        <v>6474.8824123238173</v>
      </c>
      <c r="P843" s="174">
        <f>V843*(1+(IF(AG843+IF($D$62=1,15,0)+IF(F843="백어택",8,0)&gt;100,100,AG843+IF($D$62=1,15,0)+IF(F843="백어택",8,0))/100)*(AI843/100-1))</f>
        <v>0</v>
      </c>
      <c r="Q843" s="174"/>
      <c r="R843" s="175"/>
      <c r="S843" s="173">
        <f>SUM(T843:X843)</f>
        <v>8369.8213383504099</v>
      </c>
      <c r="T843" s="174">
        <f>AL843*IF(H843="근접",AR843,1)*AU843*AY843*IF(F843="백어택",1.2,1)</f>
        <v>3681.7929143187425</v>
      </c>
      <c r="U843" s="174">
        <f>AM843*IF(H843="근접",AR843,1)*AU843*AY843*IF(F843="백어택",1.2,1)</f>
        <v>4688.0284240316669</v>
      </c>
      <c r="V843" s="174">
        <f>IF(AX843=1,0,AM843*IF(H843="근접",AR843,1)*AU843*AY843)*IF(F843="백어택",1.2,1)</f>
        <v>0</v>
      </c>
      <c r="W843" s="174"/>
      <c r="X843" s="175"/>
      <c r="Y843" s="173">
        <f>SUM(Z843:AD843)</f>
        <v>17995.11587745338</v>
      </c>
      <c r="Z843" s="174">
        <f>T843*$D$58/100</f>
        <v>7915.8547657852969</v>
      </c>
      <c r="AA843" s="174">
        <f>U843*AI843/100</f>
        <v>10079.261111668084</v>
      </c>
      <c r="AB843" s="174">
        <f>V843*AI843/100</f>
        <v>0</v>
      </c>
      <c r="AC843" s="174"/>
      <c r="AD843" s="175"/>
      <c r="AE843" s="173">
        <f>AO843*(1-$D$20/100)*(1-$D$17/100)-AW843</f>
        <v>18.544609268784001</v>
      </c>
      <c r="AF843" s="174">
        <f>AP843</f>
        <v>36</v>
      </c>
      <c r="AG843" s="174">
        <f>IF($D$57&gt;100,100,$D$57)</f>
        <v>25.143699999999999</v>
      </c>
      <c r="AH843" s="174">
        <f>IF(AX843=1,AQ843,AQ843*1.4)</f>
        <v>363</v>
      </c>
      <c r="AI843" s="174">
        <f>$D$58</f>
        <v>215</v>
      </c>
      <c r="AJ843" s="174">
        <f>10/6/AX843</f>
        <v>1.6666666666666667</v>
      </c>
      <c r="AK843" s="174">
        <f>SUM(AL843:AN843)</f>
        <v>5579.8808922336066</v>
      </c>
      <c r="AL843" s="174">
        <f>(IF(H843="근접",$D$61*(VLOOKUP(C843,$B$36:$AG$39,9,FALSE)+VLOOKUP(C843,$B$40:$AG$43,9,FALSE)*$D$54),$D$60*(VLOOKUP(C843,$B$36:$AG$39,9,FALSE)+VLOOKUP(C843,$B$40:$AG$43,9,FALSE)*$D$54)))*$D$59/100</f>
        <v>2454.5286095458282</v>
      </c>
      <c r="AM843" s="174">
        <f>(IF(H843="근접",$D$61*(VLOOKUP(C843,$B$36:$AG$39,10,FALSE)+VLOOKUP(C843,$B$40:$AG$43,10,FALSE)*$D$54),$D$60*(VLOOKUP(C843,$B$36:$AG$39,10,FALSE)+VLOOKUP(C843,$B$40:$AG$43,10,FALSE)*$D$54)))*$D$59/100</f>
        <v>3125.3522826877779</v>
      </c>
      <c r="AN843" s="174"/>
      <c r="AO843" s="176">
        <v>24</v>
      </c>
      <c r="AP843" s="174">
        <v>36</v>
      </c>
      <c r="AQ843" s="175">
        <f>VLOOKUP(C843,$B$45:$AA$48,9,FALSE)</f>
        <v>363</v>
      </c>
      <c r="AR843" s="31">
        <f>IF(LEFT(E843,1)*1=1,$S$58,$R$58)</f>
        <v>1.2</v>
      </c>
      <c r="AS843" s="2">
        <f>IF(LEFT(E843,1)*1=2,$U$58,$T$58)</f>
        <v>0</v>
      </c>
      <c r="AT843" s="33">
        <f>IF(LEFT(E843,1)*1=3,$W$58,$V$58)</f>
        <v>0</v>
      </c>
      <c r="AU843" s="31">
        <f>IF(MID(E843,3,1)*1=1,$Y$58,$X$58)</f>
        <v>1.25</v>
      </c>
      <c r="AV843" s="2">
        <f>IF(MID(E843,3,1)*1=2,$AA$58,$Z$58)</f>
        <v>0</v>
      </c>
      <c r="AW843" s="33">
        <f>IF(MID(E843,3,1)*1=3,$AC$58,$AB$58)</f>
        <v>0</v>
      </c>
      <c r="AX843" s="31">
        <f>IF(MID(E843,5,1)*1=1,$AE$58,$AD$58)</f>
        <v>1</v>
      </c>
      <c r="AY843" s="33">
        <f>IF(MID(E843,5,1)*1=2,$AG$58,$AF$58)</f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customHeight="1">
      <c r="A844" s="2"/>
      <c r="B844" s="107">
        <v>248</v>
      </c>
      <c r="C844" s="31">
        <v>1</v>
      </c>
      <c r="D844" s="106" t="s">
        <v>13</v>
      </c>
      <c r="E844" s="2" t="s">
        <v>67</v>
      </c>
      <c r="F844" s="2"/>
      <c r="G844" s="2"/>
      <c r="H844" s="33"/>
      <c r="I844" s="173">
        <f>M844/AE844</f>
        <v>623.3446036798797</v>
      </c>
      <c r="J844" s="174">
        <f>AH844/AE844</f>
        <v>4.2183815181094699</v>
      </c>
      <c r="K844" s="189">
        <f>RANK(I844,$I$76:$I$999)</f>
        <v>769</v>
      </c>
      <c r="L844" s="190" t="e">
        <f>RANK(I844,$I$76:$I$460)</f>
        <v>#N/A</v>
      </c>
      <c r="M844" s="173">
        <f>SUM(N844:R844)</f>
        <v>14924.635124013941</v>
      </c>
      <c r="N844" s="174">
        <f>T844*(1+(IF((AG844+IF($D$62=1,15,0)+IF(F844="백어택",8,0))&gt;100,100,(AG844+IF($D$62=1,15,0)+IF(F844="백어택",8,0)))/100)*((AI844/100-1)))</f>
        <v>9973.1754135582651</v>
      </c>
      <c r="O844" s="174">
        <f>U844*(1+IF($D$57+IF($D$62=1,15,0)&gt;100,100,$D$57+IF($D$62=1,15,0))/100*($D$58/100-1))</f>
        <v>4951.4597104556769</v>
      </c>
      <c r="P844" s="174"/>
      <c r="Q844" s="174"/>
      <c r="R844" s="175">
        <f>X844*(1+IF($D$57+IF($D$62=1,15,0)&gt;100,100,$D$57+IF($D$62=1,15,0))/100*($D$58/100-1))</f>
        <v>0</v>
      </c>
      <c r="S844" s="173">
        <f>SUM(T844:X844)</f>
        <v>10672.849912614403</v>
      </c>
      <c r="T844" s="174">
        <f>AL844*AY844</f>
        <v>6831.9858422949692</v>
      </c>
      <c r="U844" s="174">
        <f>AM844*AU844*AW844</f>
        <v>3840.8640703194337</v>
      </c>
      <c r="V844" s="174"/>
      <c r="W844" s="174"/>
      <c r="X844" s="175">
        <f>IF(AU844=1,0,U844*0.625)</f>
        <v>0</v>
      </c>
      <c r="Y844" s="173">
        <f>SUM(Z844:AD844)</f>
        <v>22946.627312120967</v>
      </c>
      <c r="Z844" s="174">
        <f>T844*$D$58/100</f>
        <v>14688.769560934184</v>
      </c>
      <c r="AA844" s="174">
        <f>U844*$D$58/100</f>
        <v>8257.8577511867825</v>
      </c>
      <c r="AB844" s="174"/>
      <c r="AC844" s="174"/>
      <c r="AD844" s="175">
        <f>X844*$D$58/100</f>
        <v>0</v>
      </c>
      <c r="AE844" s="173">
        <f>AO844*(1-$D$17/100)</f>
        <v>23.942831999999999</v>
      </c>
      <c r="AF844" s="174">
        <f>AP844</f>
        <v>36</v>
      </c>
      <c r="AG844" s="174">
        <f>IF($D$57+AT844&gt;100,100,$D$57+AT844)</f>
        <v>25.143699999999999</v>
      </c>
      <c r="AH844" s="174">
        <f>AQ844</f>
        <v>101</v>
      </c>
      <c r="AI844" s="174">
        <f>$D$58+$D$19</f>
        <v>282.85969999999998</v>
      </c>
      <c r="AJ844" s="174">
        <f>10/IF(AY844=1,2.5,2)</f>
        <v>4</v>
      </c>
      <c r="AK844" s="174">
        <f>SUM(AL844:AN844)</f>
        <v>10672.849912614403</v>
      </c>
      <c r="AL844" s="174">
        <f>(VLOOKUP(C844,$B$36:$AG$39,17,FALSE)+VLOOKUP(C844,$B$40:$AG$43,17,FALSE)*$D$54)*$D$59/100</f>
        <v>6831.9858422949692</v>
      </c>
      <c r="AM844" s="174">
        <f>(VLOOKUP(C844,$B$36:$AG$39,18,FALSE)+VLOOKUP(C844,$B$40:$AG$43,18,FALSE)*$D$54)*$D$59/100</f>
        <v>3840.8640703194337</v>
      </c>
      <c r="AN844" s="174"/>
      <c r="AO844" s="176">
        <v>24</v>
      </c>
      <c r="AP844" s="174">
        <v>36</v>
      </c>
      <c r="AQ844" s="175">
        <f>VLOOKUP(C844,$B$45:$AA$48,17,FALSE)</f>
        <v>101</v>
      </c>
      <c r="AR844" s="31">
        <f>IF(LEFT(E844,1)*1=1,$S$63,$R$63)</f>
        <v>0</v>
      </c>
      <c r="AS844" s="2">
        <f>IF(LEFT(E844,1)*1=2,$U$63,$T$63)</f>
        <v>0</v>
      </c>
      <c r="AT844" s="33">
        <f>IF(LEFT(E844,1)*1=3,$W$63,$V$63)</f>
        <v>0</v>
      </c>
      <c r="AU844" s="31">
        <f>IF(MID(E844,3,1)*1=1,$Y$63,$X$63)</f>
        <v>1</v>
      </c>
      <c r="AV844" s="2">
        <f>IF(MID(E844,3,1)*1=2,$AA$63,$Z$63)</f>
        <v>0</v>
      </c>
      <c r="AW844" s="33">
        <f>IF(MID(E844,3,1)*1=3,$AC$63,$AB$63)</f>
        <v>1</v>
      </c>
      <c r="AX844" s="31">
        <f>IF(MID(E844,5,1)*1=1,$AE$63,$AD$63)</f>
        <v>0</v>
      </c>
      <c r="AY844" s="33">
        <f>IF(MID(E844,5,1)*1=2,$AG$63,$AF$63)</f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customHeight="1">
      <c r="A845" s="2"/>
      <c r="B845" s="107">
        <v>503</v>
      </c>
      <c r="C845" s="31">
        <v>1</v>
      </c>
      <c r="D845" s="111" t="s">
        <v>11</v>
      </c>
      <c r="E845" s="2" t="s">
        <v>67</v>
      </c>
      <c r="F845" s="2"/>
      <c r="G845" s="2"/>
      <c r="H845" s="33">
        <f>IF(AX845=1,5,1)</f>
        <v>5</v>
      </c>
      <c r="I845" s="173">
        <f>M845/AE845</f>
        <v>621.08992381053019</v>
      </c>
      <c r="J845" s="174">
        <f>AH845/AE845</f>
        <v>4.9178712087245895</v>
      </c>
      <c r="K845" s="189">
        <f>RANK(I845,$I$76:$I$999)</f>
        <v>770</v>
      </c>
      <c r="L845" s="190">
        <f>RANK(I845,$I$461:$I$888)</f>
        <v>385</v>
      </c>
      <c r="M845" s="173">
        <f>SUM(N845:R845)</f>
        <v>14397.337447306383</v>
      </c>
      <c r="N845" s="174">
        <f>T845*(1+(IF((AG845+IF($D$62=1,15,0)+IF(F845="백어택",8,0))&gt;100,100,AG845+IF($D$62=1,15,0)+IF(F845="백어택",8,0))/100)*($D$58/100-1))</f>
        <v>13330.273200060692</v>
      </c>
      <c r="O845" s="174">
        <f>U845*(1+((IF(AG845+IF($D$62=1,15,0)+IF(F845="백어택",8,0)&gt;100,100,AG845+IF($D$62=1,15,0)+IF(F845="백어택",8,0))/100)*(AI845/100-1)))</f>
        <v>1067.0642472456916</v>
      </c>
      <c r="P845" s="174"/>
      <c r="Q845" s="174"/>
      <c r="R845" s="175"/>
      <c r="S845" s="173">
        <f>T845</f>
        <v>10340.338077181552</v>
      </c>
      <c r="T845" s="174">
        <f>H845*AL845*AS845*AX845*AY845</f>
        <v>10340.338077181552</v>
      </c>
      <c r="U845" s="174">
        <f>AM845*AS845*AV845*AY845</f>
        <v>827.72535123612147</v>
      </c>
      <c r="V845" s="174"/>
      <c r="W845" s="174"/>
      <c r="X845" s="175"/>
      <c r="Y845" s="173">
        <f>SUM(Z845:AD845)</f>
        <v>24011.336371097994</v>
      </c>
      <c r="Z845" s="174">
        <f>T845*$D$58/100</f>
        <v>22231.726865940334</v>
      </c>
      <c r="AA845" s="174">
        <f>U845*$D$58/100</f>
        <v>1779.609505157661</v>
      </c>
      <c r="AB845" s="174"/>
      <c r="AC845" s="174"/>
      <c r="AD845" s="175"/>
      <c r="AE845" s="173">
        <f>AO845*(1-$D$20/100)*(1-$D$17/100)-AR845</f>
        <v>23.180761585980001</v>
      </c>
      <c r="AF845" s="174">
        <f>AP845</f>
        <v>36</v>
      </c>
      <c r="AG845" s="174">
        <f>IF($D$57&gt;100,100,$D$57)</f>
        <v>25.143699999999999</v>
      </c>
      <c r="AH845" s="174">
        <f>AQ845</f>
        <v>114</v>
      </c>
      <c r="AI845" s="174">
        <f>$D$58</f>
        <v>215</v>
      </c>
      <c r="AJ845" s="174">
        <f>10/IF(AX845=1,7,6)</f>
        <v>1.4285714285714286</v>
      </c>
      <c r="AK845" s="174">
        <f>SUM(AL845:AN845)</f>
        <v>2895.7929666724322</v>
      </c>
      <c r="AL845" s="174">
        <f>(VLOOKUP(C845,$B$36:$AG$39,14,FALSE)+VLOOKUP(C845,$B$40:$AG$43,14,FALSE)*$D$54)*$D$59/100</f>
        <v>2068.0676154363105</v>
      </c>
      <c r="AM845" s="174">
        <f>(VLOOKUP(C845,$B$36:$AG$39,15,FALSE)+VLOOKUP(C845,$B$40:$AG$43,15,FALSE)*$D$54)*$D$59/100</f>
        <v>827.72535123612147</v>
      </c>
      <c r="AN845" s="174"/>
      <c r="AO845" s="176">
        <v>30</v>
      </c>
      <c r="AP845" s="174">
        <v>36</v>
      </c>
      <c r="AQ845" s="175">
        <f>VLOOKUP(C845,$B$45:$AA$48,14,FALSE)</f>
        <v>114</v>
      </c>
      <c r="AR845" s="31">
        <f>IF(LEFT(E845,1)*1=1,$S$61,$R$61)</f>
        <v>0</v>
      </c>
      <c r="AS845" s="2">
        <f>IF(LEFT(E845,1)*1=2,$U$61,$T$61)</f>
        <v>1</v>
      </c>
      <c r="AT845" s="33">
        <f>IF(LEFT(E845,1)*1=3,$W$61,$V$61)</f>
        <v>0</v>
      </c>
      <c r="AU845" s="31">
        <f>IF(MID(E845,3,1)*1=1,$Y$61,$X$61)</f>
        <v>0</v>
      </c>
      <c r="AV845" s="2">
        <f>IF(MID(E845,3,1)*1=2,$AA$61,$Z$61)</f>
        <v>1</v>
      </c>
      <c r="AW845" s="33">
        <f>IF(MID(E845,3,1)*1=3,$AC$61,$AB$61)</f>
        <v>0</v>
      </c>
      <c r="AX845" s="31">
        <f>IF(MID(E845,5,1)*1=1,$AE$61,$AD$61)</f>
        <v>1</v>
      </c>
      <c r="AY845" s="33">
        <f>IF(MID(E845,5,1)*1=2,$AG$61,$AF$61)</f>
        <v>1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customHeight="1">
      <c r="A846" s="2"/>
      <c r="B846" s="107">
        <v>901</v>
      </c>
      <c r="C846" s="31">
        <v>4</v>
      </c>
      <c r="D846" s="113" t="s">
        <v>19</v>
      </c>
      <c r="E846" s="2" t="s">
        <v>67</v>
      </c>
      <c r="F846" s="2"/>
      <c r="G846" s="2"/>
      <c r="H846" s="33">
        <f>IF(AY846=1,4,6)</f>
        <v>4</v>
      </c>
      <c r="I846" s="173">
        <f>M846/AE846</f>
        <v>620.01860938941923</v>
      </c>
      <c r="J846" s="174">
        <f>AH846/AE846</f>
        <v>8.3114645752849956</v>
      </c>
      <c r="K846" s="189">
        <f>RANK(I846,$I$76:$I$999)</f>
        <v>771</v>
      </c>
      <c r="L846" s="190" t="e">
        <f>RANK(I846,$I$889:$I$999)</f>
        <v>#N/A</v>
      </c>
      <c r="M846" s="173">
        <f>SUM(N846:R846)*(1+$D$22/100)</f>
        <v>14845.001401484486</v>
      </c>
      <c r="N846" s="174">
        <f>T846*(1+(IF(($D$57+IF($D$62=1,15,0)+IF(F845="백어택",8,0))&gt;100,100,$D$57+IF($D$62=1,15,0)+IF(F845="백어택",8,0))/100)*(AI845/100-1))</f>
        <v>8570.3903086487317</v>
      </c>
      <c r="O846" s="174">
        <f>U846*(1+(AG846/100)*(AI846/100-1))</f>
        <v>4819.5116961152453</v>
      </c>
      <c r="P846" s="174"/>
      <c r="Q846" s="174"/>
      <c r="R846" s="175"/>
      <c r="S846" s="173">
        <f>SUM(T846:X846)</f>
        <v>10386.59234298065</v>
      </c>
      <c r="T846" s="174">
        <f>AL846*AU846</f>
        <v>6648.080794354968</v>
      </c>
      <c r="U846" s="174">
        <f>AM846*AU846</f>
        <v>3738.5115486256814</v>
      </c>
      <c r="V846" s="174"/>
      <c r="W846" s="174"/>
      <c r="X846" s="175"/>
      <c r="Y846" s="173">
        <f>SUM(Z846:AD846)</f>
        <v>22331.173537408395</v>
      </c>
      <c r="Z846" s="174">
        <f>T846*$D$58/100</f>
        <v>14293.37370786318</v>
      </c>
      <c r="AA846" s="174">
        <f>U846*$D$58/100</f>
        <v>8037.7998295452153</v>
      </c>
      <c r="AB846" s="174"/>
      <c r="AC846" s="174"/>
      <c r="AD846" s="175"/>
      <c r="AE846" s="173">
        <f>AO846*(1-$D$17/100)</f>
        <v>23.942831999999999</v>
      </c>
      <c r="AF846" s="174">
        <f>AP846</f>
        <v>36</v>
      </c>
      <c r="AG846" s="174">
        <f>IF($D$57+AT846+IF($D$62=1,15,0)&gt;100,100,$D$57+AT846+IF($D$62=1,15,0))</f>
        <v>25.143699999999999</v>
      </c>
      <c r="AH846" s="174">
        <f>AQ846</f>
        <v>199</v>
      </c>
      <c r="AI846" s="174">
        <f>$D$58</f>
        <v>215</v>
      </c>
      <c r="AJ846" s="174">
        <f>10/IF(AY846=1,(2.5+AX846),2)</f>
        <v>4</v>
      </c>
      <c r="AK846" s="174">
        <f>SUM(AL846:AN846)</f>
        <v>10386.59234298065</v>
      </c>
      <c r="AL846" s="174">
        <f>(H846-1)*(VLOOKUP(C846,$B$36:$AG$39,27,FALSE)+VLOOKUP(C846,$B$40:$AG$43,27,FALSE)*$D$54)*$D$59/100</f>
        <v>6648.080794354968</v>
      </c>
      <c r="AM846" s="174">
        <f>(VLOOKUP(C846,$B$36:$AG$39,28,FALSE)+VLOOKUP(C846,$B$40:$AG$43,28,FALSE)*$D$54)*$D$59/100</f>
        <v>3738.5115486256814</v>
      </c>
      <c r="AN846" s="174"/>
      <c r="AO846" s="176">
        <v>24</v>
      </c>
      <c r="AP846" s="174">
        <v>36</v>
      </c>
      <c r="AQ846" s="175">
        <f>VLOOKUP(C846,$B$45:$AG$48,27,FALSE)</f>
        <v>199</v>
      </c>
      <c r="AR846" s="31">
        <f>IF(LEFT(E846,1)*1=1,$S$69,$R$69)</f>
        <v>0</v>
      </c>
      <c r="AS846" s="2">
        <f>IF(LEFT(E846,1)*1=2,$U$69,$T$69)</f>
        <v>0</v>
      </c>
      <c r="AT846" s="33">
        <f>IF(LEFT(E846,1)*1=3,$W$69,$V$69)</f>
        <v>0</v>
      </c>
      <c r="AU846" s="31">
        <f>IF(MID(E846,3,1)*1=1,$Y$69,$X$69)</f>
        <v>1</v>
      </c>
      <c r="AV846" s="2">
        <f>IF(MID(E846,3,1)*1=2,$AA$69,$Z$69)</f>
        <v>0</v>
      </c>
      <c r="AW846" s="33">
        <f>IF(MID(E846,3,1)*1=3,$AC$69,$AB$69)</f>
        <v>0</v>
      </c>
      <c r="AX846" s="31">
        <f>IF(MID(E846,5,1)*1=1,$AE$69,$AD$69)</f>
        <v>0</v>
      </c>
      <c r="AY846" s="33">
        <f>IF(MID(E846,5,1)*1=2,$AG$69,$AF$69)</f>
        <v>1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customHeight="1">
      <c r="A847" s="2"/>
      <c r="B847" s="107">
        <v>354</v>
      </c>
      <c r="C847" s="31">
        <v>1</v>
      </c>
      <c r="D847" s="106" t="s">
        <v>20</v>
      </c>
      <c r="E847" s="2" t="s">
        <v>67</v>
      </c>
      <c r="F847" s="2" t="s">
        <v>149</v>
      </c>
      <c r="G847" s="2"/>
      <c r="H847" s="33"/>
      <c r="I847" s="173">
        <f>M847/AE847</f>
        <v>617.4040451974779</v>
      </c>
      <c r="J847" s="174">
        <f>AH847/AE847</f>
        <v>4.7334974130601317</v>
      </c>
      <c r="K847" s="189">
        <f>RANK(I847,$I$76:$I$999)</f>
        <v>772</v>
      </c>
      <c r="L847" s="190" t="e">
        <f>RANK(I847,$I$76:$I$460)</f>
        <v>#N/A</v>
      </c>
      <c r="M847" s="173">
        <f>SUM(N847:R847)</f>
        <v>11086.800997712715</v>
      </c>
      <c r="N847" s="174">
        <f>T847*(1+(IF((AG847+IF($D$62=1,15,0)+IF(F847="백어택",8,0))&gt;100,100,(AG847+IF($D$62=1,15,0)+IF(F847="백어택",8,0)))/100)*((AI847/100-1)))</f>
        <v>5961.1280311327582</v>
      </c>
      <c r="O847" s="174">
        <f>U847*(1+(IF(($D$57+IF($D$62=1,15,0)+IF(F847="백어택",8,0))&gt;100,100,$D$57+IF($D$62=1,15,0)+IF(F847="백어택",8,0))/100)*($D$58/100-1))</f>
        <v>5125.6729665799576</v>
      </c>
      <c r="P847" s="174"/>
      <c r="Q847" s="174"/>
      <c r="R847" s="175"/>
      <c r="S847" s="173">
        <f>SUM(T847:X847)</f>
        <v>7422.7925701501372</v>
      </c>
      <c r="T847" s="174">
        <f>AL847*AV847*IF(F847="백어택",1.2,1)</f>
        <v>3711.6362850750688</v>
      </c>
      <c r="U847" s="174">
        <f>AM847*AX847*AY847*IF(F847="백어택",1.2,1)</f>
        <v>3711.1562850750688</v>
      </c>
      <c r="V847" s="174"/>
      <c r="W847" s="174"/>
      <c r="X847" s="175"/>
      <c r="Y847" s="173">
        <f>SUM(Z847:AD847)</f>
        <v>15959.004025822796</v>
      </c>
      <c r="Z847" s="174">
        <f>T847*$D$58/100</f>
        <v>7980.0180129113978</v>
      </c>
      <c r="AA847" s="174">
        <f>U847*$D$58/100</f>
        <v>7978.9860129113986</v>
      </c>
      <c r="AB847" s="174"/>
      <c r="AC847" s="174"/>
      <c r="AD847" s="175"/>
      <c r="AE847" s="173">
        <f>AO847*(1-$D$17/100)-AR847</f>
        <v>17.957124</v>
      </c>
      <c r="AF847" s="174">
        <f>AP847</f>
        <v>36</v>
      </c>
      <c r="AG847" s="174">
        <f>IF($D$57+AU847&gt;100,100,$D$57+AU847)</f>
        <v>25.143699999999999</v>
      </c>
      <c r="AH847" s="174">
        <f>AQ847*AS847</f>
        <v>85</v>
      </c>
      <c r="AI847" s="174">
        <f>$D$58+$D$19</f>
        <v>282.85969999999998</v>
      </c>
      <c r="AJ847" s="174">
        <f>10*IF(AV847=1,1,5/4.5)/IF(AX847=1,5,3.5)</f>
        <v>2</v>
      </c>
      <c r="AK847" s="174">
        <f>SUM(AL847:AN847)</f>
        <v>6185.6604751251143</v>
      </c>
      <c r="AL847" s="174">
        <f>(VLOOKUP(C847,$B$36:$AG$39,29,FALSE)+VLOOKUP(C847,$B$40:$AG$43,29,FALSE)*$D$54)*$D$59/100</f>
        <v>3093.0302375625574</v>
      </c>
      <c r="AM847" s="174">
        <f>(VLOOKUP(C847,$B$36:$AG$39,30,FALSE)+VLOOKUP(C847,$B$40:$AG$43,30,FALSE)*$D$54)*$D$59/100</f>
        <v>3092.6302375625573</v>
      </c>
      <c r="AN847" s="174"/>
      <c r="AO847" s="176">
        <v>18</v>
      </c>
      <c r="AP847" s="174">
        <v>36</v>
      </c>
      <c r="AQ847" s="175">
        <f>VLOOKUP(C847,$B$45:$AG$48,29,FALSE)</f>
        <v>85</v>
      </c>
      <c r="AR847" s="31">
        <f>IF(LEFT(E847,1)*1=1,$S$70,$R$70)</f>
        <v>0</v>
      </c>
      <c r="AS847" s="2">
        <f>IF(LEFT(E847,1)*1=2,$U$70,$T$70)</f>
        <v>1</v>
      </c>
      <c r="AT847" s="33">
        <f>IF(LEFT(E847,1)*1=3,$W$70,$V$70)</f>
        <v>0</v>
      </c>
      <c r="AU847" s="31">
        <f>IF(MID(E847,3,1)*1=1,$Y$70,$X$70)</f>
        <v>0</v>
      </c>
      <c r="AV847" s="2">
        <f>IF(MID(E847,3,1)*1=2,$AA$70,$Z$70)</f>
        <v>1</v>
      </c>
      <c r="AW847" s="33">
        <f>IF(MID(E847,3,1)*1=3,$AC$70,$AB$70)</f>
        <v>0</v>
      </c>
      <c r="AX847" s="31">
        <f>IF(MID(E847,5,1)*1=1,$AE$70,$AD$70)</f>
        <v>1</v>
      </c>
      <c r="AY847" s="33">
        <f>IF(MID(E847,5,1)*1=2,$AG$70,$AF$70)</f>
        <v>1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customHeight="1">
      <c r="A848" s="2"/>
      <c r="B848" s="107">
        <v>770</v>
      </c>
      <c r="C848" s="31">
        <v>7</v>
      </c>
      <c r="D848" s="111" t="s">
        <v>21</v>
      </c>
      <c r="E848" s="2" t="s">
        <v>67</v>
      </c>
      <c r="F848" s="2"/>
      <c r="G848" s="2"/>
      <c r="H848" s="33"/>
      <c r="I848" s="173">
        <f>M848/AE848</f>
        <v>614.78479122143403</v>
      </c>
      <c r="J848" s="174">
        <f>AH848/AE848</f>
        <v>16.4648027309639</v>
      </c>
      <c r="K848" s="189">
        <f>RANK(I848,$I$76:$I$999)</f>
        <v>773</v>
      </c>
      <c r="L848" s="190">
        <f>RANK(I848,$I$461:$I$888)</f>
        <v>388</v>
      </c>
      <c r="M848" s="173">
        <f>SUM(N848:R848)</f>
        <v>17101.415606388666</v>
      </c>
      <c r="N848" s="174">
        <f>T848*(1+(IF((AG848+IF($D$62=1,15,0)+IF(F848="백어택",8,0))&gt;100,100,AG848+IF($D$62=1,15,0)+IF(F848="백어택",8,0))/100)*(AI848/100-1))</f>
        <v>17101.415606388666</v>
      </c>
      <c r="O848" s="174"/>
      <c r="P848" s="174"/>
      <c r="Q848" s="174"/>
      <c r="R848" s="175">
        <f>X848*(1+(IF((AG848+IF($D$62=1,15,0))&gt;100,100,AG848+IF($D$62=1,15,0))/100)*(AI848/100-1))</f>
        <v>0</v>
      </c>
      <c r="S848" s="173">
        <f>SUM(T848:X848)</f>
        <v>13265.626016400207</v>
      </c>
      <c r="T848" s="174">
        <f>AL848*AW848*AX848*AY848*IF(F848="백어택",1.2,1)</f>
        <v>13265.626016400207</v>
      </c>
      <c r="U848" s="174"/>
      <c r="V848" s="174"/>
      <c r="W848" s="174"/>
      <c r="X848" s="175">
        <f>AL848*AS848+IF(AX848=1,AL848*AU848,AL848*AU848*2)</f>
        <v>0</v>
      </c>
      <c r="Y848" s="173">
        <f>SUM(Z848:AD848)</f>
        <v>28521.095935260444</v>
      </c>
      <c r="Z848" s="174">
        <f>T848*$D$58/100</f>
        <v>28521.095935260444</v>
      </c>
      <c r="AA848" s="174"/>
      <c r="AB848" s="174"/>
      <c r="AC848" s="174"/>
      <c r="AD848" s="175">
        <f>X848*$D$58/100</f>
        <v>0</v>
      </c>
      <c r="AE848" s="173">
        <f>AO848*(1-$D$20/100)*(1-$D$17/100)-AR848</f>
        <v>27.816913903176005</v>
      </c>
      <c r="AF848" s="174">
        <f>AP848</f>
        <v>36</v>
      </c>
      <c r="AG848" s="174">
        <f>IF($D$57&gt;100,100,$D$57)</f>
        <v>25.143699999999999</v>
      </c>
      <c r="AH848" s="174">
        <f>AQ848</f>
        <v>458</v>
      </c>
      <c r="AI848" s="174">
        <f>$D$58</f>
        <v>215</v>
      </c>
      <c r="AJ848" s="174">
        <f>10/6</f>
        <v>1.6666666666666667</v>
      </c>
      <c r="AK848" s="174">
        <f>SUM(AL848:AN848)</f>
        <v>13265.626016400207</v>
      </c>
      <c r="AL848" s="174">
        <f>(VLOOKUP(C848,$B$36:$AG$39,31,FALSE)+VLOOKUP(C848,$B$40:$AG$43,31,FALSE)*$D$54)*$D$59/100</f>
        <v>13265.626016400207</v>
      </c>
      <c r="AM848" s="174"/>
      <c r="AN848" s="174"/>
      <c r="AO848" s="176">
        <v>36</v>
      </c>
      <c r="AP848" s="174">
        <v>36</v>
      </c>
      <c r="AQ848" s="175">
        <f>VLOOKUP(C848,$B$45:$AG$48,31,FALSE)</f>
        <v>458</v>
      </c>
      <c r="AR848" s="31">
        <f>IF(LEFT(E848,1)*1=1,$S$71,$R$71)</f>
        <v>0</v>
      </c>
      <c r="AS848" s="2">
        <f>IF(LEFT(E848,1)*1=2,$U$71,$T$71)</f>
        <v>0</v>
      </c>
      <c r="AT848" s="33">
        <f>IF(LEFT(E848,1)*1=3,$W$71,$V$71)</f>
        <v>0</v>
      </c>
      <c r="AU848" s="31">
        <f>IF(MID(E848,3,1)*1=1,$Y$71,$X$71)</f>
        <v>0</v>
      </c>
      <c r="AV848" s="2">
        <f>IF(MID(E848,3,1)*1=2,$AA$71,$Z$71)</f>
        <v>0</v>
      </c>
      <c r="AW848" s="33">
        <f>IF(MID(E848,3,1)*1=3,$AC$71,$AB$71)</f>
        <v>1</v>
      </c>
      <c r="AX848" s="31">
        <f>IF(MID(E848,5,1)*1=1,$AE$71,$AD$71)</f>
        <v>1</v>
      </c>
      <c r="AY848" s="33">
        <f>IF(MID(E848,5,1)*1=2,$AG$71,$AF$71)</f>
        <v>1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customHeight="1">
      <c r="A849" s="2"/>
      <c r="B849" s="107">
        <v>407</v>
      </c>
      <c r="C849" s="31">
        <v>10</v>
      </c>
      <c r="D849" s="111" t="s">
        <v>8</v>
      </c>
      <c r="E849" s="2" t="s">
        <v>144</v>
      </c>
      <c r="F849" s="2"/>
      <c r="G849" s="2"/>
      <c r="H849" s="33" t="s">
        <v>80</v>
      </c>
      <c r="I849" s="173">
        <f>M849/AE849</f>
        <v>611.40991330306463</v>
      </c>
      <c r="J849" s="174">
        <f>AH849/AE849</f>
        <v>39.332184864514424</v>
      </c>
      <c r="K849" s="189">
        <f>RANK(I849,$I$76:$I$999)</f>
        <v>774</v>
      </c>
      <c r="L849" s="190">
        <f>RANK(I849,$I$461:$I$888)</f>
        <v>389</v>
      </c>
      <c r="M849" s="173">
        <f>SUM(N849:R849)</f>
        <v>11338.357945266434</v>
      </c>
      <c r="N849" s="174">
        <f>T849*(1+(IF((AG849+IF($D$62=1,15,0)+IF(F849="백어택",8,0))&gt;100,100,AG849+IF($D$62=1,15,0)+IF(F849="백어택",8,0))/100)*($D$58/100-1))</f>
        <v>3196.7091302758977</v>
      </c>
      <c r="O849" s="174">
        <f>U849*(1+((IF(AG849+IF($D$62=1,15,0)+IF(F849="백어택",8,0)&gt;100,100,AG849+IF($D$62=1,15,0)+IF(F849="백어택",8,0))/100)*(AI849/100-1)))</f>
        <v>4070.8244074952686</v>
      </c>
      <c r="P849" s="174">
        <f>V849*(1+(IF(AG849+IF($D$62=1,15,0)+IF(F849="백어택",8,0)&gt;100,100,AG849+IF($D$62=1,15,0)+IF(F849="백어택",8,0))/100)*(AI849/100-1))</f>
        <v>4070.8244074952686</v>
      </c>
      <c r="Q849" s="174"/>
      <c r="R849" s="175"/>
      <c r="S849" s="173">
        <f>SUM(T849:X849)</f>
        <v>8795.2026664853875</v>
      </c>
      <c r="T849" s="174">
        <f>AL849*IF(H849="근접",AR849,1)*AU849*AY849*IF(F849="백어택",1.2,1)</f>
        <v>2479.6981011098324</v>
      </c>
      <c r="U849" s="174">
        <f>AM849*IF(H849="근접",AR849,1)*AU849*AY849*IF(F849="백어택",1.2,1)</f>
        <v>3157.7522826877776</v>
      </c>
      <c r="V849" s="174">
        <f>IF(AX849=1,0,AM849*IF(H849="근접",AR849,1)*AU849*AY849)*IF(F849="백어택",1.2,1)</f>
        <v>3157.7522826877776</v>
      </c>
      <c r="W849" s="174"/>
      <c r="X849" s="175"/>
      <c r="Y849" s="173">
        <f>SUM(Z849:AD849)</f>
        <v>18909.685732943581</v>
      </c>
      <c r="Z849" s="174">
        <f>T849*$D$58/100</f>
        <v>5331.3509173861394</v>
      </c>
      <c r="AA849" s="174">
        <f>U849*AI849/100</f>
        <v>6789.1674077787211</v>
      </c>
      <c r="AB849" s="174">
        <f>V849*AI849/100</f>
        <v>6789.1674077787211</v>
      </c>
      <c r="AC849" s="174"/>
      <c r="AD849" s="175"/>
      <c r="AE849" s="173">
        <f>AO849*(1-$D$20/100)*(1-$D$17/100)-AW849</f>
        <v>18.544609268784001</v>
      </c>
      <c r="AF849" s="174">
        <f>AP849</f>
        <v>36</v>
      </c>
      <c r="AG849" s="174">
        <f>IF($D$57&gt;100,100,$D$57)</f>
        <v>25.143699999999999</v>
      </c>
      <c r="AH849" s="174">
        <f>IF(AX849=1,AQ849,AQ849*1.4)</f>
        <v>729.4</v>
      </c>
      <c r="AI849" s="174">
        <f>$D$58</f>
        <v>215</v>
      </c>
      <c r="AJ849" s="174">
        <f>10/6/AX849</f>
        <v>1.1111111111111112</v>
      </c>
      <c r="AK849" s="174">
        <f>SUM(AL849:AN849)</f>
        <v>5637.4503837976099</v>
      </c>
      <c r="AL849" s="174">
        <f>(IF(H849="근접",$D$61*(VLOOKUP(C849,$B$36:$AG$39,9,FALSE)+VLOOKUP(C849,$B$40:$AG$43,9,FALSE)*$D$54),$D$60*(VLOOKUP(C849,$B$36:$AG$39,9,FALSE)+VLOOKUP(C849,$B$40:$AG$43,9,FALSE)*$D$54)))*$D$59/100</f>
        <v>2479.6981011098324</v>
      </c>
      <c r="AM849" s="174">
        <f>(IF(H849="근접",$D$61*(VLOOKUP(C849,$B$36:$AG$39,10,FALSE)+VLOOKUP(C849,$B$40:$AG$43,10,FALSE)*$D$54),$D$60*(VLOOKUP(C849,$B$36:$AG$39,10,FALSE)+VLOOKUP(C849,$B$40:$AG$43,10,FALSE)*$D$54)))*$D$59/100</f>
        <v>3157.7522826877776</v>
      </c>
      <c r="AN849" s="174"/>
      <c r="AO849" s="176">
        <v>24</v>
      </c>
      <c r="AP849" s="174">
        <v>36</v>
      </c>
      <c r="AQ849" s="175">
        <f>VLOOKUP(C849,$B$45:$AA$48,9,FALSE)</f>
        <v>521</v>
      </c>
      <c r="AR849" s="31">
        <f>IF(LEFT(E849,1)*1=1,$S$58,$R$58)</f>
        <v>1</v>
      </c>
      <c r="AS849" s="2">
        <f>IF(LEFT(E849,1)*1=2,$U$58,$T$58)</f>
        <v>0</v>
      </c>
      <c r="AT849" s="33">
        <f>IF(LEFT(E849,1)*1=3,$W$58,$V$58)</f>
        <v>0</v>
      </c>
      <c r="AU849" s="31">
        <f>IF(MID(E849,3,1)*1=1,$Y$58,$X$58)</f>
        <v>1</v>
      </c>
      <c r="AV849" s="2">
        <f>IF(MID(E849,3,1)*1=2,$AA$58,$Z$58)</f>
        <v>0</v>
      </c>
      <c r="AW849" s="33">
        <f>IF(MID(E849,3,1)*1=3,$AC$58,$AB$58)</f>
        <v>0</v>
      </c>
      <c r="AX849" s="31">
        <f>IF(MID(E849,5,1)*1=1,$AE$58,$AD$58)</f>
        <v>1.5</v>
      </c>
      <c r="AY849" s="33">
        <f>IF(MID(E849,5,1)*1=2,$AG$58,$AF$58)</f>
        <v>1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customHeight="1">
      <c r="A850" s="2"/>
      <c r="B850" s="107">
        <v>410</v>
      </c>
      <c r="C850" s="31">
        <v>10</v>
      </c>
      <c r="D850" s="111" t="s">
        <v>8</v>
      </c>
      <c r="E850" s="2" t="s">
        <v>150</v>
      </c>
      <c r="F850" s="2"/>
      <c r="G850" s="2"/>
      <c r="H850" s="33" t="s">
        <v>80</v>
      </c>
      <c r="I850" s="173">
        <f>M850/AE850</f>
        <v>611.40991330306463</v>
      </c>
      <c r="J850" s="174">
        <f>AH850/AE850</f>
        <v>39.332184864514424</v>
      </c>
      <c r="K850" s="189">
        <f>RANK(I850,$I$76:$I$999)</f>
        <v>774</v>
      </c>
      <c r="L850" s="190">
        <f>RANK(I850,$I$461:$I$888)</f>
        <v>389</v>
      </c>
      <c r="M850" s="173">
        <f>SUM(N850:R850)</f>
        <v>11338.357945266434</v>
      </c>
      <c r="N850" s="174">
        <f>T850*(1+(IF((AG850+IF($D$62=1,15,0)+IF(F850="백어택",8,0))&gt;100,100,AG850+IF($D$62=1,15,0)+IF(F850="백어택",8,0))/100)*($D$58/100-1))</f>
        <v>3196.7091302758977</v>
      </c>
      <c r="O850" s="174">
        <f>U850*(1+((IF(AG850+IF($D$62=1,15,0)+IF(F850="백어택",8,0)&gt;100,100,AG850+IF($D$62=1,15,0)+IF(F850="백어택",8,0))/100)*(AI850/100-1)))</f>
        <v>4070.8244074952686</v>
      </c>
      <c r="P850" s="174">
        <f>V850*(1+(IF(AG850+IF($D$62=1,15,0)+IF(F850="백어택",8,0)&gt;100,100,AG850+IF($D$62=1,15,0)+IF(F850="백어택",8,0))/100)*(AI850/100-1))</f>
        <v>4070.8244074952686</v>
      </c>
      <c r="Q850" s="174"/>
      <c r="R850" s="175"/>
      <c r="S850" s="173">
        <f>SUM(T850:X850)</f>
        <v>8795.2026664853875</v>
      </c>
      <c r="T850" s="174">
        <f>AL850*IF(H850="근접",AR850,1)*AU850*AY850*IF(F850="백어택",1.2,1)</f>
        <v>2479.6981011098324</v>
      </c>
      <c r="U850" s="174">
        <f>AM850*IF(H850="근접",AR850,1)*AU850*AY850*IF(F850="백어택",1.2,1)</f>
        <v>3157.7522826877776</v>
      </c>
      <c r="V850" s="174">
        <f>IF(AX850=1,0,AM850*IF(H850="근접",AR850,1)*AU850*AY850)*IF(F850="백어택",1.2,1)</f>
        <v>3157.7522826877776</v>
      </c>
      <c r="W850" s="174"/>
      <c r="X850" s="175"/>
      <c r="Y850" s="173">
        <f>SUM(Z850:AD850)</f>
        <v>18909.685732943581</v>
      </c>
      <c r="Z850" s="174">
        <f>T850*$D$58/100</f>
        <v>5331.3509173861394</v>
      </c>
      <c r="AA850" s="174">
        <f>U850*AI850/100</f>
        <v>6789.1674077787211</v>
      </c>
      <c r="AB850" s="174">
        <f>V850*AI850/100</f>
        <v>6789.1674077787211</v>
      </c>
      <c r="AC850" s="174"/>
      <c r="AD850" s="175"/>
      <c r="AE850" s="173">
        <f>AO850*(1-$D$20/100)*(1-$D$17/100)-AW850</f>
        <v>18.544609268784001</v>
      </c>
      <c r="AF850" s="174">
        <f>AP850</f>
        <v>36</v>
      </c>
      <c r="AG850" s="174">
        <f>IF($D$57&gt;100,100,$D$57)</f>
        <v>25.143699999999999</v>
      </c>
      <c r="AH850" s="174">
        <f>IF(AX850=1,AQ850,AQ850*1.4)</f>
        <v>729.4</v>
      </c>
      <c r="AI850" s="174">
        <f>$D$58</f>
        <v>215</v>
      </c>
      <c r="AJ850" s="174">
        <f>10/6/AX850</f>
        <v>1.1111111111111112</v>
      </c>
      <c r="AK850" s="174">
        <f>SUM(AL850:AN850)</f>
        <v>5637.4503837976099</v>
      </c>
      <c r="AL850" s="174">
        <f>(IF(H850="근접",$D$61*(VLOOKUP(C850,$B$36:$AG$39,9,FALSE)+VLOOKUP(C850,$B$40:$AG$43,9,FALSE)*$D$54),$D$60*(VLOOKUP(C850,$B$36:$AG$39,9,FALSE)+VLOOKUP(C850,$B$40:$AG$43,9,FALSE)*$D$54)))*$D$59/100</f>
        <v>2479.6981011098324</v>
      </c>
      <c r="AM850" s="174">
        <f>(IF(H850="근접",$D$61*(VLOOKUP(C850,$B$36:$AG$39,10,FALSE)+VLOOKUP(C850,$B$40:$AG$43,10,FALSE)*$D$54),$D$60*(VLOOKUP(C850,$B$36:$AG$39,10,FALSE)+VLOOKUP(C850,$B$40:$AG$43,10,FALSE)*$D$54)))*$D$59/100</f>
        <v>3157.7522826877776</v>
      </c>
      <c r="AN850" s="174"/>
      <c r="AO850" s="176">
        <v>24</v>
      </c>
      <c r="AP850" s="174">
        <v>36</v>
      </c>
      <c r="AQ850" s="175">
        <f>VLOOKUP(C850,$B$45:$AA$48,9,FALSE)</f>
        <v>521</v>
      </c>
      <c r="AR850" s="31">
        <f>IF(LEFT(E850,1)*1=1,$S$58,$R$58)</f>
        <v>1.2</v>
      </c>
      <c r="AS850" s="2">
        <f>IF(LEFT(E850,1)*1=2,$U$58,$T$58)</f>
        <v>0</v>
      </c>
      <c r="AT850" s="33">
        <f>IF(LEFT(E850,1)*1=3,$W$58,$V$58)</f>
        <v>0</v>
      </c>
      <c r="AU850" s="31">
        <f>IF(MID(E850,3,1)*1=1,$Y$58,$X$58)</f>
        <v>1</v>
      </c>
      <c r="AV850" s="2">
        <f>IF(MID(E850,3,1)*1=2,$AA$58,$Z$58)</f>
        <v>0</v>
      </c>
      <c r="AW850" s="33">
        <f>IF(MID(E850,3,1)*1=3,$AC$58,$AB$58)</f>
        <v>0</v>
      </c>
      <c r="AX850" s="31">
        <f>IF(MID(E850,5,1)*1=1,$AE$58,$AD$58)</f>
        <v>1.5</v>
      </c>
      <c r="AY850" s="33">
        <f>IF(MID(E850,5,1)*1=2,$AG$58,$AF$58)</f>
        <v>1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customHeight="1">
      <c r="A851" s="2"/>
      <c r="B851" s="107">
        <v>262</v>
      </c>
      <c r="C851" s="31">
        <v>7</v>
      </c>
      <c r="D851" s="106" t="s">
        <v>16</v>
      </c>
      <c r="E851" s="2" t="s">
        <v>163</v>
      </c>
      <c r="F851" s="2" t="s">
        <v>149</v>
      </c>
      <c r="G851" s="2"/>
      <c r="H851" s="33">
        <f>AX851*2</f>
        <v>2</v>
      </c>
      <c r="I851" s="173">
        <f>M851/AE851</f>
        <v>610.77900525030373</v>
      </c>
      <c r="J851" s="174">
        <f>AH851/AE851</f>
        <v>13.61576608815532</v>
      </c>
      <c r="K851" s="189">
        <f>RANK(I851,$I$76:$I$999)</f>
        <v>776</v>
      </c>
      <c r="L851" s="190" t="e">
        <f>RANK(I851,$I$76:$I$460)</f>
        <v>#N/A</v>
      </c>
      <c r="M851" s="173">
        <f>SUM(N851:R851)</f>
        <v>3655.9447779587849</v>
      </c>
      <c r="N851" s="174">
        <f>T851*(1+(IF((AG851+IF($D$62=1,15,0)+IF(F851="백어택",8,0))&gt;100,100,(AG851+IF($D$62=1,15,0)+IF(F851="백어택",8,0)))/100)*((AI851/100-1)))</f>
        <v>3655.9447779587849</v>
      </c>
      <c r="O851" s="174"/>
      <c r="P851" s="174"/>
      <c r="Q851" s="174"/>
      <c r="R851" s="175"/>
      <c r="S851" s="173">
        <f>SUM(T851:X851)*H851</f>
        <v>4552.6743338622782</v>
      </c>
      <c r="T851" s="174">
        <f>AL851*AU851*AY851*IF(F851="백어택",1.2,1)</f>
        <v>2276.3371669311391</v>
      </c>
      <c r="U851" s="174"/>
      <c r="V851" s="174"/>
      <c r="W851" s="174"/>
      <c r="X851" s="175"/>
      <c r="Y851" s="173">
        <f>SUM(Z851:AD851)</f>
        <v>4894.1249089019493</v>
      </c>
      <c r="Z851" s="174">
        <f>T851*$D$58/100</f>
        <v>4894.1249089019493</v>
      </c>
      <c r="AA851" s="174"/>
      <c r="AB851" s="174"/>
      <c r="AC851" s="174"/>
      <c r="AD851" s="175"/>
      <c r="AE851" s="173">
        <f>AO851*(1-$D$17/100)</f>
        <v>5.9857079999999998</v>
      </c>
      <c r="AF851" s="174">
        <f>AP851</f>
        <v>36</v>
      </c>
      <c r="AG851" s="174">
        <f>IF($D$57+AT851&gt;100,100,$D$57+AT851)</f>
        <v>25.143699999999999</v>
      </c>
      <c r="AH851" s="174">
        <f>AQ851*AR851</f>
        <v>81.5</v>
      </c>
      <c r="AI851" s="174">
        <f>$D$58+$D$19</f>
        <v>282.85969999999998</v>
      </c>
      <c r="AJ851" s="174">
        <f>10*AS851/IF(AX851=1,5,3.5)</f>
        <v>2</v>
      </c>
      <c r="AK851" s="174">
        <f>SUM(AL851:AN851)</f>
        <v>1354.9625993637735</v>
      </c>
      <c r="AL851" s="174">
        <f>((VLOOKUP(C851,$B$36:$AG$39,23,FALSE)+VLOOKUP(C851,$B$40:$AG$43,23,FALSE)*$D$54))*$D$59/100</f>
        <v>1354.9625993637735</v>
      </c>
      <c r="AM851" s="174"/>
      <c r="AN851" s="174"/>
      <c r="AO851" s="176">
        <v>6</v>
      </c>
      <c r="AP851" s="174">
        <v>36</v>
      </c>
      <c r="AQ851" s="175">
        <f>VLOOKUP(C851,$B$45:$AA$48,23,FALSE)</f>
        <v>163</v>
      </c>
      <c r="AR851" s="31">
        <f>IF(LEFT(E851,1)*1=1,$S$66,$R$66)</f>
        <v>0.5</v>
      </c>
      <c r="AS851" s="2">
        <f>IF(LEFT(E851,1)*1=2,$U$66,$T$66)</f>
        <v>1</v>
      </c>
      <c r="AT851" s="33">
        <f>IF(LEFT(E851,1)*1=3,$W$66,$V$66)</f>
        <v>0</v>
      </c>
      <c r="AU851" s="31">
        <f>IF(MID(E851,3,1)*1=1,$Y$66,$X$66)</f>
        <v>1.4</v>
      </c>
      <c r="AV851" s="2">
        <f>IF(MID(E851,3,1)*1=2,$AA$66,$Z$66)</f>
        <v>0</v>
      </c>
      <c r="AW851" s="33">
        <f>IF(MID(E851,3,1)*1=3,$AC$66,$AB$66)</f>
        <v>0</v>
      </c>
      <c r="AX851" s="31">
        <f>IF(MID(E851,5,1)*1=1,$AE$66,$AD$66)</f>
        <v>1</v>
      </c>
      <c r="AY851" s="33">
        <f>IF(MID(E851,5,1)*1=2,$AG$66,$AF$66)</f>
        <v>1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customHeight="1">
      <c r="A852" s="2"/>
      <c r="B852" s="107">
        <v>264</v>
      </c>
      <c r="C852" s="31">
        <v>7</v>
      </c>
      <c r="D852" s="106" t="s">
        <v>16</v>
      </c>
      <c r="E852" s="2" t="s">
        <v>168</v>
      </c>
      <c r="F852" s="2" t="s">
        <v>149</v>
      </c>
      <c r="G852" s="2"/>
      <c r="H852" s="33">
        <f>AX852*2</f>
        <v>2</v>
      </c>
      <c r="I852" s="173">
        <f>M852/AE852</f>
        <v>610.77900525030373</v>
      </c>
      <c r="J852" s="174">
        <f>AH852/AE852</f>
        <v>27.23153217631064</v>
      </c>
      <c r="K852" s="189">
        <f>RANK(I852,$I$76:$I$999)</f>
        <v>776</v>
      </c>
      <c r="L852" s="190" t="e">
        <f>RANK(I852,$I$76:$I$460)</f>
        <v>#N/A</v>
      </c>
      <c r="M852" s="173">
        <f>SUM(N852:R852)</f>
        <v>3655.9447779587849</v>
      </c>
      <c r="N852" s="174">
        <f>T852*(1+(IF((AG852+IF($D$62=1,15,0)+IF(F852="백어택",8,0))&gt;100,100,(AG852+IF($D$62=1,15,0)+IF(F852="백어택",8,0)))/100)*((AI852/100-1)))</f>
        <v>3655.9447779587849</v>
      </c>
      <c r="O852" s="174"/>
      <c r="P852" s="174"/>
      <c r="Q852" s="174"/>
      <c r="R852" s="175"/>
      <c r="S852" s="173">
        <f>SUM(T852:X852)*H852</f>
        <v>4552.6743338622782</v>
      </c>
      <c r="T852" s="174">
        <f>AL852*AU852*AY852*IF(F852="백어택",1.2,1)</f>
        <v>2276.3371669311391</v>
      </c>
      <c r="U852" s="174"/>
      <c r="V852" s="174"/>
      <c r="W852" s="174"/>
      <c r="X852" s="175"/>
      <c r="Y852" s="173">
        <f>SUM(Z852:AD852)</f>
        <v>4894.1249089019493</v>
      </c>
      <c r="Z852" s="174">
        <f>T852*$D$58/100</f>
        <v>4894.1249089019493</v>
      </c>
      <c r="AA852" s="174"/>
      <c r="AB852" s="174"/>
      <c r="AC852" s="174"/>
      <c r="AD852" s="175"/>
      <c r="AE852" s="173">
        <f>AO852*(1-$D$17/100)</f>
        <v>5.9857079999999998</v>
      </c>
      <c r="AF852" s="174">
        <f>AP852</f>
        <v>36</v>
      </c>
      <c r="AG852" s="174">
        <f>IF($D$57+AT852&gt;100,100,$D$57+AT852)</f>
        <v>25.143699999999999</v>
      </c>
      <c r="AH852" s="174">
        <f>AQ852*AR852</f>
        <v>163</v>
      </c>
      <c r="AI852" s="174">
        <f>$D$58+$D$19</f>
        <v>282.85969999999998</v>
      </c>
      <c r="AJ852" s="174">
        <f>10*AS852/IF(AX852=1,5,3.5)</f>
        <v>1.8</v>
      </c>
      <c r="AK852" s="174">
        <f>SUM(AL852:AN852)</f>
        <v>1354.9625993637735</v>
      </c>
      <c r="AL852" s="174">
        <f>((VLOOKUP(C852,$B$36:$AG$39,23,FALSE)+VLOOKUP(C852,$B$40:$AG$43,23,FALSE)*$D$54))*$D$59/100</f>
        <v>1354.9625993637735</v>
      </c>
      <c r="AM852" s="174"/>
      <c r="AN852" s="174"/>
      <c r="AO852" s="176">
        <v>6</v>
      </c>
      <c r="AP852" s="174">
        <v>36</v>
      </c>
      <c r="AQ852" s="175">
        <f>VLOOKUP(C852,$B$45:$AA$48,23,FALSE)</f>
        <v>163</v>
      </c>
      <c r="AR852" s="31">
        <f>IF(LEFT(E852,1)*1=1,$S$66,$R$66)</f>
        <v>1</v>
      </c>
      <c r="AS852" s="2">
        <f>IF(LEFT(E852,1)*1=2,$U$66,$T$66)</f>
        <v>0.9</v>
      </c>
      <c r="AT852" s="33">
        <f>IF(LEFT(E852,1)*1=3,$W$66,$V$66)</f>
        <v>0</v>
      </c>
      <c r="AU852" s="31">
        <f>IF(MID(E852,3,1)*1=1,$Y$66,$X$66)</f>
        <v>1.4</v>
      </c>
      <c r="AV852" s="2">
        <f>IF(MID(E852,3,1)*1=2,$AA$66,$Z$66)</f>
        <v>0</v>
      </c>
      <c r="AW852" s="33">
        <f>IF(MID(E852,3,1)*1=3,$AC$66,$AB$66)</f>
        <v>0</v>
      </c>
      <c r="AX852" s="31">
        <f>IF(MID(E852,5,1)*1=1,$AE$66,$AD$66)</f>
        <v>1</v>
      </c>
      <c r="AY852" s="33">
        <f>IF(MID(E852,5,1)*1=2,$AG$66,$AF$66)</f>
        <v>1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customHeight="1">
      <c r="A853" s="2"/>
      <c r="B853" s="107">
        <v>779</v>
      </c>
      <c r="C853" s="31">
        <v>4</v>
      </c>
      <c r="D853" s="111" t="s">
        <v>21</v>
      </c>
      <c r="E853" s="2" t="s">
        <v>67</v>
      </c>
      <c r="F853" s="2"/>
      <c r="G853" s="2"/>
      <c r="H853" s="33"/>
      <c r="I853" s="173">
        <f>M853/AE853</f>
        <v>604.71741764926776</v>
      </c>
      <c r="J853" s="174">
        <f>AH853/AE853</f>
        <v>9.0592364371242429</v>
      </c>
      <c r="K853" s="189">
        <f>RANK(I853,$I$76:$I$999)</f>
        <v>778</v>
      </c>
      <c r="L853" s="190">
        <f>RANK(I853,$I$461:$I$888)</f>
        <v>393</v>
      </c>
      <c r="M853" s="173">
        <f>SUM(N853:R853)</f>
        <v>16821.372342500606</v>
      </c>
      <c r="N853" s="174">
        <f>T853*(1+(IF((AG853+IF($D$62=1,15,0)+IF(F853="백어택",8,0))&gt;100,100,AG853+IF($D$62=1,15,0)+IF(F853="백어택",8,0))/100)*(AI853/100-1))</f>
        <v>16821.372342500606</v>
      </c>
      <c r="O853" s="174"/>
      <c r="P853" s="174"/>
      <c r="Q853" s="174"/>
      <c r="R853" s="175">
        <f>X853*(1+(IF((AG853+IF($D$62=1,15,0))&gt;100,100,AG853+IF($D$62=1,15,0))/100)*(AI853/100-1))</f>
        <v>0</v>
      </c>
      <c r="S853" s="173">
        <f>SUM(T853:X853)</f>
        <v>13048.395507964213</v>
      </c>
      <c r="T853" s="174">
        <f>AL853*AW853*AX853*AY853*IF(F853="백어택",1.2,1)</f>
        <v>13048.395507964213</v>
      </c>
      <c r="U853" s="174"/>
      <c r="V853" s="174"/>
      <c r="W853" s="174"/>
      <c r="X853" s="175">
        <f>AL853*AS853+IF(AX853=1,AL853*AU853,AL853*AU853*2)</f>
        <v>0</v>
      </c>
      <c r="Y853" s="173">
        <f>SUM(Z853:AD853)</f>
        <v>28054.050342123057</v>
      </c>
      <c r="Z853" s="174">
        <f>T853*$D$58/100</f>
        <v>28054.050342123057</v>
      </c>
      <c r="AA853" s="174"/>
      <c r="AB853" s="174"/>
      <c r="AC853" s="174"/>
      <c r="AD853" s="175">
        <f>X853*$D$58/100</f>
        <v>0</v>
      </c>
      <c r="AE853" s="173">
        <f>AO853*(1-$D$20/100)*(1-$D$17/100)-AR853</f>
        <v>27.816913903176005</v>
      </c>
      <c r="AF853" s="174">
        <f>AP853</f>
        <v>36</v>
      </c>
      <c r="AG853" s="174">
        <f>IF($D$57&gt;100,100,$D$57)</f>
        <v>25.143699999999999</v>
      </c>
      <c r="AH853" s="174">
        <f>AQ853</f>
        <v>252</v>
      </c>
      <c r="AI853" s="174">
        <f>$D$58</f>
        <v>215</v>
      </c>
      <c r="AJ853" s="174">
        <f>10/6</f>
        <v>1.6666666666666667</v>
      </c>
      <c r="AK853" s="174">
        <f>SUM(AL853:AN853)</f>
        <v>13048.395507964213</v>
      </c>
      <c r="AL853" s="174">
        <f>(VLOOKUP(C853,$B$36:$AG$39,31,FALSE)+VLOOKUP(C853,$B$40:$AG$43,31,FALSE)*$D$54)*$D$59/100</f>
        <v>13048.395507964213</v>
      </c>
      <c r="AM853" s="174"/>
      <c r="AN853" s="174"/>
      <c r="AO853" s="176">
        <v>36</v>
      </c>
      <c r="AP853" s="174">
        <v>36</v>
      </c>
      <c r="AQ853" s="175">
        <f>VLOOKUP(C853,$B$45:$AG$48,31,FALSE)</f>
        <v>252</v>
      </c>
      <c r="AR853" s="31">
        <f>IF(LEFT(E853,1)*1=1,$S$71,$R$71)</f>
        <v>0</v>
      </c>
      <c r="AS853" s="2">
        <f>IF(LEFT(E853,1)*1=2,$U$71,$T$71)</f>
        <v>0</v>
      </c>
      <c r="AT853" s="33">
        <f>IF(LEFT(E853,1)*1=3,$W$71,$V$71)</f>
        <v>0</v>
      </c>
      <c r="AU853" s="31">
        <f>IF(MID(E853,3,1)*1=1,$Y$71,$X$71)</f>
        <v>0</v>
      </c>
      <c r="AV853" s="2">
        <f>IF(MID(E853,3,1)*1=2,$AA$71,$Z$71)</f>
        <v>0</v>
      </c>
      <c r="AW853" s="33">
        <f>IF(MID(E853,3,1)*1=3,$AC$71,$AB$71)</f>
        <v>1</v>
      </c>
      <c r="AX853" s="31">
        <f>IF(MID(E853,5,1)*1=1,$AE$71,$AD$71)</f>
        <v>1</v>
      </c>
      <c r="AY853" s="33">
        <f>IF(MID(E853,5,1)*1=2,$AG$71,$AF$71)</f>
        <v>1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customHeight="1">
      <c r="A854" s="2"/>
      <c r="B854" s="107">
        <v>680</v>
      </c>
      <c r="C854" s="31">
        <v>7</v>
      </c>
      <c r="D854" s="111" t="s">
        <v>18</v>
      </c>
      <c r="E854" s="2" t="s">
        <v>168</v>
      </c>
      <c r="F854" s="2"/>
      <c r="G854" s="2" t="s">
        <v>231</v>
      </c>
      <c r="H854" s="33" t="s">
        <v>80</v>
      </c>
      <c r="I854" s="173">
        <f>M854/AE854</f>
        <v>600.92874137286378</v>
      </c>
      <c r="J854" s="174">
        <f>AH854/AE854</f>
        <v>19.57442158735774</v>
      </c>
      <c r="K854" s="189">
        <f>RANK(I854,$I$76:$I$999)</f>
        <v>779</v>
      </c>
      <c r="L854" s="190">
        <f>RANK(I854,$I$461:$I$888)</f>
        <v>394</v>
      </c>
      <c r="M854" s="173">
        <f>SUM(N854:R854)</f>
        <v>11143.988707141914</v>
      </c>
      <c r="N854" s="174">
        <f>T854*(1+(IF((AG854+IF($D$62=1,15,0)+IF(F854="백어택",8,0))&gt;100,100,AG854+IF($D$62=1,15,0)+IF(F854="백어택",8,0))/100)*(AI854/100-1))</f>
        <v>6685.5489385872625</v>
      </c>
      <c r="O854" s="174">
        <f>U854*(1+(IF(($D$57+IF($D$62=1,15,0)+IF(F854="백어택",8,0))&gt;100,100,$D$57+IF($D$62=1,15,0)+IF(F854="백어택",8,0))/100)*(AI854/100-1))</f>
        <v>4458.439768554651</v>
      </c>
      <c r="P854" s="174"/>
      <c r="Q854" s="174"/>
      <c r="R854" s="175"/>
      <c r="S854" s="173">
        <f>SUM(T854:X854)</f>
        <v>8644.4297900523216</v>
      </c>
      <c r="T854" s="174">
        <f>AL854*IF(H854="근접",AT854,IF(AV854=1,AT854,1))*AU854*AX854*IF(F854="백어택",1.2,1)</f>
        <v>5186.0029587555509</v>
      </c>
      <c r="U854" s="174">
        <f>IF(AX854=1,AM854*IF(H854="근접",AT854,IF(AV854=1,AT854,1)),0)*AU854*AY854*IF(AX854=1,1,0)*IF(F854="백어택",1.2,1)</f>
        <v>3458.4268312967706</v>
      </c>
      <c r="V854" s="174"/>
      <c r="W854" s="174"/>
      <c r="X854" s="175"/>
      <c r="Y854" s="173">
        <f>SUM(Z854:AD854)</f>
        <v>18585.524048612493</v>
      </c>
      <c r="Z854" s="174">
        <f>T854*$D$58/100</f>
        <v>11149.906361324436</v>
      </c>
      <c r="AA854" s="174">
        <f>U854*$D$58/100</f>
        <v>7435.6176872880569</v>
      </c>
      <c r="AB854" s="174"/>
      <c r="AC854" s="174"/>
      <c r="AD854" s="175"/>
      <c r="AE854" s="173">
        <f>(AO854*(1-$D$20/100)*(1-$D$17/100)-AR854)*IF(AW854="보스대상",1,POWER(0.85,AW854))</f>
        <v>18.544609268784001</v>
      </c>
      <c r="AF854" s="174">
        <f>AP854</f>
        <v>36</v>
      </c>
      <c r="AG854" s="174">
        <f>IF($D$57&gt;100,100,$D$57)</f>
        <v>25.143699999999999</v>
      </c>
      <c r="AH854" s="174">
        <f>AQ854</f>
        <v>363</v>
      </c>
      <c r="AI854" s="174">
        <f>$D$58</f>
        <v>215</v>
      </c>
      <c r="AJ854" s="174">
        <f>10*AS854/IF(AX854=1,IF(AY854=1,4.5,4),4)</f>
        <v>1.7777777777777777</v>
      </c>
      <c r="AK854" s="174">
        <f>SUM(AL854:AN854)</f>
        <v>6174.5927071802298</v>
      </c>
      <c r="AL854" s="174">
        <f>IF(AV854=1,$D$61*(VLOOKUP(C854,$B$36:$AG$39,25,FALSE)+VLOOKUP(C854,$B$40:$AG$43,25,FALSE)*$D$54),(IF(H854="근접",$D$61*(VLOOKUP(C854,$B$36:$AG$39,25,FALSE)+VLOOKUP(C854,$B$40:$AG$43,25,FALSE)*$D$54),$D$60*(VLOOKUP(C854,$B$36:$AG$39,25,FALSE)+VLOOKUP(C854,$B$40:$AG$43,25,FALSE)*$D$54))))*$D$59/100</f>
        <v>3704.2878276825363</v>
      </c>
      <c r="AM854" s="174">
        <f>(IF(AV854=1,$D$61*(VLOOKUP(C854,$B$36:$AG$39,26,FALSE)+VLOOKUP(C854,$B$40:$AG$43,26,FALSE)*$D$54),IF(H854="근접",$D$61*(VLOOKUP(C854,$B$36:$AG$39,26,FALSE)+VLOOKUP(C854,$B$40:$AG$43,26,FALSE)*$D$54),$D$60*(VLOOKUP(C854,$B$36:$AG$39,26,FALSE)+VLOOKUP(C854,$B$40:$AG$43,26,FALSE)*$D$54))))*$D$59/100</f>
        <v>2470.3048794976935</v>
      </c>
      <c r="AN854" s="174"/>
      <c r="AO854" s="176">
        <v>24</v>
      </c>
      <c r="AP854" s="174">
        <v>36</v>
      </c>
      <c r="AQ854" s="175">
        <f>VLOOKUP(C854,$B$45:$AA$48,25,FALSE)</f>
        <v>363</v>
      </c>
      <c r="AR854" s="31">
        <f>IF(LEFT(E854,1)*1=1,$S$68,$R$68)</f>
        <v>0</v>
      </c>
      <c r="AS854" s="2">
        <f>IF(LEFT(E854,1)*1=2,$U$68,$T$68)</f>
        <v>0.8</v>
      </c>
      <c r="AT854" s="33">
        <f>IF(LEFT(E854,1)*1=3,$W$68,$V$68)</f>
        <v>1</v>
      </c>
      <c r="AU854" s="31">
        <f>IF(MID(E854,3,1)*1=1,$Y$68,$X$68)</f>
        <v>1.4</v>
      </c>
      <c r="AV854" s="2">
        <f>IF(MID(E854,3,1)*1=2,$AA$68,$Z$68)</f>
        <v>0</v>
      </c>
      <c r="AW854" s="33" t="str">
        <f>IF(MID(E854,3,1)*1=3,$AC$68,$AB$68)</f>
        <v>보스대상</v>
      </c>
      <c r="AX854" s="31">
        <f>IF(MID(E854,5,1)*1=1,$AE$68,$AD$68)</f>
        <v>1</v>
      </c>
      <c r="AY854" s="33">
        <f>IF(MID(E854,5,1)*1=2,$AG$68,$AF$68)</f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customHeight="1">
      <c r="A855" s="2"/>
      <c r="B855" s="107">
        <v>683</v>
      </c>
      <c r="C855" s="31">
        <v>7</v>
      </c>
      <c r="D855" s="111" t="s">
        <v>18</v>
      </c>
      <c r="E855" s="2" t="s">
        <v>179</v>
      </c>
      <c r="F855" s="2"/>
      <c r="G855" s="2" t="s">
        <v>231</v>
      </c>
      <c r="H855" s="33" t="s">
        <v>80</v>
      </c>
      <c r="I855" s="173">
        <f>M855/AE855</f>
        <v>600.92874137286378</v>
      </c>
      <c r="J855" s="174">
        <f>AH855/AE855</f>
        <v>19.57442158735774</v>
      </c>
      <c r="K855" s="189">
        <f>RANK(I855,$I$76:$I$999)</f>
        <v>779</v>
      </c>
      <c r="L855" s="190">
        <f>RANK(I855,$I$461:$I$888)</f>
        <v>394</v>
      </c>
      <c r="M855" s="173">
        <f>SUM(N855:R855)</f>
        <v>11143.988707141914</v>
      </c>
      <c r="N855" s="174">
        <f>T855*(1+(IF((AG855+IF($D$62=1,15,0)+IF(F855="백어택",8,0))&gt;100,100,AG855+IF($D$62=1,15,0)+IF(F855="백어택",8,0))/100)*(AI855/100-1))</f>
        <v>6685.5489385872625</v>
      </c>
      <c r="O855" s="174">
        <f>U855*(1+(IF(($D$57+IF($D$62=1,15,0)+IF(F855="백어택",8,0))&gt;100,100,$D$57+IF($D$62=1,15,0)+IF(F855="백어택",8,0))/100)*(AI855/100-1))</f>
        <v>4458.439768554651</v>
      </c>
      <c r="P855" s="174"/>
      <c r="Q855" s="174"/>
      <c r="R855" s="175"/>
      <c r="S855" s="173">
        <f>SUM(T855:X855)</f>
        <v>8644.4297900523216</v>
      </c>
      <c r="T855" s="174">
        <f>AL855*IF(H855="근접",AT855,IF(AV855=1,AT855,1))*AU855*AX855*IF(F855="백어택",1.2,1)</f>
        <v>5186.0029587555509</v>
      </c>
      <c r="U855" s="174">
        <f>IF(AX855=1,AM855*IF(H855="근접",AT855,IF(AV855=1,AT855,1)),0)*AU855*AY855*IF(AX855=1,1,0)*IF(F855="백어택",1.2,1)</f>
        <v>3458.4268312967706</v>
      </c>
      <c r="V855" s="174"/>
      <c r="W855" s="174"/>
      <c r="X855" s="175"/>
      <c r="Y855" s="173">
        <f>SUM(Z855:AD855)</f>
        <v>18585.524048612493</v>
      </c>
      <c r="Z855" s="174">
        <f>T855*$D$58/100</f>
        <v>11149.906361324436</v>
      </c>
      <c r="AA855" s="174">
        <f>U855*$D$58/100</f>
        <v>7435.6176872880569</v>
      </c>
      <c r="AB855" s="174"/>
      <c r="AC855" s="174"/>
      <c r="AD855" s="175"/>
      <c r="AE855" s="173">
        <f>(AO855*(1-$D$20/100)*(1-$D$17/100)-AR855)*IF(AW855="보스대상",1,POWER(0.85,AW855))</f>
        <v>18.544609268784001</v>
      </c>
      <c r="AF855" s="174">
        <f>AP855</f>
        <v>36</v>
      </c>
      <c r="AG855" s="174">
        <f>IF($D$57&gt;100,100,$D$57)</f>
        <v>25.143699999999999</v>
      </c>
      <c r="AH855" s="174">
        <f>AQ855</f>
        <v>363</v>
      </c>
      <c r="AI855" s="174">
        <f>$D$58</f>
        <v>215</v>
      </c>
      <c r="AJ855" s="174">
        <f>10*AS855/IF(AX855=1,IF(AY855=1,4.5,4),4)</f>
        <v>2.2222222222222223</v>
      </c>
      <c r="AK855" s="174">
        <f>SUM(AL855:AN855)</f>
        <v>6174.5927071802298</v>
      </c>
      <c r="AL855" s="174">
        <f>IF(AV855=1,$D$61*(VLOOKUP(C855,$B$36:$AG$39,25,FALSE)+VLOOKUP(C855,$B$40:$AG$43,25,FALSE)*$D$54),(IF(H855="근접",$D$61*(VLOOKUP(C855,$B$36:$AG$39,25,FALSE)+VLOOKUP(C855,$B$40:$AG$43,25,FALSE)*$D$54),$D$60*(VLOOKUP(C855,$B$36:$AG$39,25,FALSE)+VLOOKUP(C855,$B$40:$AG$43,25,FALSE)*$D$54))))*$D$59/100</f>
        <v>3704.2878276825363</v>
      </c>
      <c r="AM855" s="174">
        <f>(IF(AV855=1,$D$61*(VLOOKUP(C855,$B$36:$AG$39,26,FALSE)+VLOOKUP(C855,$B$40:$AG$43,26,FALSE)*$D$54),IF(H855="근접",$D$61*(VLOOKUP(C855,$B$36:$AG$39,26,FALSE)+VLOOKUP(C855,$B$40:$AG$43,26,FALSE)*$D$54),$D$60*(VLOOKUP(C855,$B$36:$AG$39,26,FALSE)+VLOOKUP(C855,$B$40:$AG$43,26,FALSE)*$D$54))))*$D$59/100</f>
        <v>2470.3048794976935</v>
      </c>
      <c r="AN855" s="174"/>
      <c r="AO855" s="176">
        <v>24</v>
      </c>
      <c r="AP855" s="174">
        <v>36</v>
      </c>
      <c r="AQ855" s="175">
        <f>VLOOKUP(C855,$B$45:$AA$48,25,FALSE)</f>
        <v>363</v>
      </c>
      <c r="AR855" s="31">
        <f>IF(LEFT(E855,1)*1=1,$S$68,$R$68)</f>
        <v>0</v>
      </c>
      <c r="AS855" s="2">
        <f>IF(LEFT(E855,1)*1=2,$U$68,$T$68)</f>
        <v>1</v>
      </c>
      <c r="AT855" s="33">
        <f>IF(LEFT(E855,1)*1=3,$W$68,$V$68)</f>
        <v>1.2</v>
      </c>
      <c r="AU855" s="31">
        <f>IF(MID(E855,3,1)*1=1,$Y$68,$X$68)</f>
        <v>1.4</v>
      </c>
      <c r="AV855" s="2">
        <f>IF(MID(E855,3,1)*1=2,$AA$68,$Z$68)</f>
        <v>0</v>
      </c>
      <c r="AW855" s="33" t="str">
        <f>IF(MID(E855,3,1)*1=3,$AC$68,$AB$68)</f>
        <v>보스대상</v>
      </c>
      <c r="AX855" s="31">
        <f>IF(MID(E855,5,1)*1=1,$AE$68,$AD$68)</f>
        <v>1</v>
      </c>
      <c r="AY855" s="33">
        <f>IF(MID(E855,5,1)*1=2,$AG$68,$AF$68)</f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customHeight="1">
      <c r="A856" s="2"/>
      <c r="B856" s="107">
        <v>376</v>
      </c>
      <c r="C856" s="31">
        <v>7</v>
      </c>
      <c r="D856" s="106" t="s">
        <v>20</v>
      </c>
      <c r="E856" s="2" t="s">
        <v>148</v>
      </c>
      <c r="F856" s="2"/>
      <c r="G856" s="2"/>
      <c r="H856" s="33"/>
      <c r="I856" s="173">
        <f>M856/AE856</f>
        <v>599.30147931377485</v>
      </c>
      <c r="J856" s="174">
        <f>AH856/AE856</f>
        <v>20.525336287912033</v>
      </c>
      <c r="K856" s="189">
        <f>RANK(I856,$I$76:$I$999)</f>
        <v>781</v>
      </c>
      <c r="L856" s="190" t="e">
        <f>RANK(I856,$I$76:$I$460)</f>
        <v>#N/A</v>
      </c>
      <c r="M856" s="173">
        <f>SUM(N856:R856)</f>
        <v>8963.8265394795653</v>
      </c>
      <c r="N856" s="174">
        <f>T856*(1+(IF((AG856+IF($D$62=1,15,0)+IF(F856="백어택",8,0))&gt;100,100,(AG856+IF($D$62=1,15,0)+IF(F856="백어택",8,0)))/100)*((AI856/100-1)))</f>
        <v>4760.376754118689</v>
      </c>
      <c r="O856" s="174">
        <f>U856*(1+(IF(($D$57+IF($D$62=1,15,0)+IF(F856="백어택",8,0))&gt;100,100,$D$57+IF($D$62=1,15,0)+IF(F856="백어택",8,0))/100)*($D$58/100-1))</f>
        <v>4203.4497853608764</v>
      </c>
      <c r="P856" s="174"/>
      <c r="Q856" s="174"/>
      <c r="R856" s="175"/>
      <c r="S856" s="173">
        <f>SUM(T856:X856)</f>
        <v>6521.6604751251143</v>
      </c>
      <c r="T856" s="174">
        <f>AL856*AV856*IF(F856="백어택",1.2,1)</f>
        <v>3261.0302375625574</v>
      </c>
      <c r="U856" s="174">
        <f>AM856*AX856*AY856*IF(F856="백어택",1.2,1)</f>
        <v>3260.6302375625573</v>
      </c>
      <c r="V856" s="174"/>
      <c r="W856" s="174"/>
      <c r="X856" s="175"/>
      <c r="Y856" s="173">
        <f>SUM(Z856:AD856)</f>
        <v>14021.570021518997</v>
      </c>
      <c r="Z856" s="174">
        <f>T856*$D$58/100</f>
        <v>7011.2150107594989</v>
      </c>
      <c r="AA856" s="174">
        <f>U856*$D$58/100</f>
        <v>7010.3550107594983</v>
      </c>
      <c r="AB856" s="174"/>
      <c r="AC856" s="174"/>
      <c r="AD856" s="175"/>
      <c r="AE856" s="173">
        <f>AO856*(1-$D$17/100)-AR856</f>
        <v>14.957124</v>
      </c>
      <c r="AF856" s="174">
        <f>AP856</f>
        <v>36</v>
      </c>
      <c r="AG856" s="174">
        <f>IF($D$57+AU856&gt;100,100,$D$57+AU856)</f>
        <v>25.143699999999999</v>
      </c>
      <c r="AH856" s="174">
        <f>AQ856*AS856</f>
        <v>307</v>
      </c>
      <c r="AI856" s="174">
        <f>$D$58+$D$19</f>
        <v>282.85969999999998</v>
      </c>
      <c r="AJ856" s="174">
        <f>10*IF(AV856=1,1,5/4.5)/IF(AX856=1,5,3.5)</f>
        <v>2</v>
      </c>
      <c r="AK856" s="174">
        <f>SUM(AL856:AN856)</f>
        <v>6521.6604751251143</v>
      </c>
      <c r="AL856" s="174">
        <f>(VLOOKUP(C856,$B$36:$AG$39,29,FALSE)+VLOOKUP(C856,$B$40:$AG$43,29,FALSE)*$D$54)*$D$59/100</f>
        <v>3261.0302375625574</v>
      </c>
      <c r="AM856" s="174">
        <f>(VLOOKUP(C856,$B$36:$AG$39,30,FALSE)+VLOOKUP(C856,$B$40:$AG$43,30,FALSE)*$D$54)*$D$59/100</f>
        <v>3260.6302375625573</v>
      </c>
      <c r="AN856" s="174"/>
      <c r="AO856" s="176">
        <v>18</v>
      </c>
      <c r="AP856" s="174">
        <v>36</v>
      </c>
      <c r="AQ856" s="175">
        <f>VLOOKUP(C856,$B$45:$AG$48,29,FALSE)</f>
        <v>307</v>
      </c>
      <c r="AR856" s="31">
        <f>IF(LEFT(E856,1)*1=1,$S$70,$R$70)</f>
        <v>3</v>
      </c>
      <c r="AS856" s="2">
        <f>IF(LEFT(E856,1)*1=2,$U$70,$T$70)</f>
        <v>1</v>
      </c>
      <c r="AT856" s="33">
        <f>IF(LEFT(E856,1)*1=3,$W$70,$V$70)</f>
        <v>0</v>
      </c>
      <c r="AU856" s="31">
        <f>IF(MID(E856,3,1)*1=1,$Y$70,$X$70)</f>
        <v>0</v>
      </c>
      <c r="AV856" s="2">
        <f>IF(MID(E856,3,1)*1=2,$AA$70,$Z$70)</f>
        <v>1</v>
      </c>
      <c r="AW856" s="33">
        <f>IF(MID(E856,3,1)*1=3,$AC$70,$AB$70)</f>
        <v>0</v>
      </c>
      <c r="AX856" s="31">
        <f>IF(MID(E856,5,1)*1=1,$AE$70,$AD$70)</f>
        <v>1</v>
      </c>
      <c r="AY856" s="33">
        <f>IF(MID(E856,5,1)*1=2,$AG$70,$AF$70)</f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customHeight="1">
      <c r="A857" s="2"/>
      <c r="B857" s="107">
        <v>275</v>
      </c>
      <c r="C857" s="31">
        <v>10</v>
      </c>
      <c r="D857" s="106" t="s">
        <v>16</v>
      </c>
      <c r="E857" s="2" t="s">
        <v>146</v>
      </c>
      <c r="F857" s="2"/>
      <c r="G857" s="2"/>
      <c r="H857" s="33">
        <f>AX857*2</f>
        <v>3</v>
      </c>
      <c r="I857" s="173">
        <f>M857/AE857</f>
        <v>594.88505994877551</v>
      </c>
      <c r="J857" s="174">
        <f>AH857/AE857</f>
        <v>39.260184425969328</v>
      </c>
      <c r="K857" s="189">
        <f>RANK(I857,$I$76:$I$999)</f>
        <v>782</v>
      </c>
      <c r="L857" s="190" t="e">
        <f>RANK(I857,$I$76:$I$460)</f>
        <v>#N/A</v>
      </c>
      <c r="M857" s="173">
        <f>SUM(N857:R857)</f>
        <v>3560.8082624158651</v>
      </c>
      <c r="N857" s="174">
        <f>T857*(1+(IF((AG857+IF($D$62=1,15,0)+IF(F857="백어택",8,0))&gt;100,100,(AG857+IF($D$62=1,15,0)+IF(F857="백어택",8,0)))/100)*((AI857/100-1)))</f>
        <v>3560.8082624158651</v>
      </c>
      <c r="O857" s="174"/>
      <c r="P857" s="174"/>
      <c r="Q857" s="174"/>
      <c r="R857" s="175"/>
      <c r="S857" s="173">
        <f>SUM(T857:X857)*H857</f>
        <v>6160.3316971369804</v>
      </c>
      <c r="T857" s="174">
        <f>AL857*AU857*AX857*IF(F857="백어택",1.2,1)</f>
        <v>2053.4438990456601</v>
      </c>
      <c r="U857" s="174"/>
      <c r="V857" s="174"/>
      <c r="W857" s="174"/>
      <c r="X857" s="175"/>
      <c r="Y857" s="173">
        <f>SUM(Z857:AD857)</f>
        <v>4414.9043829481698</v>
      </c>
      <c r="Z857" s="174">
        <f>T857*$D$58/100</f>
        <v>4414.9043829481698</v>
      </c>
      <c r="AA857" s="174"/>
      <c r="AB857" s="174"/>
      <c r="AC857" s="174"/>
      <c r="AD857" s="175"/>
      <c r="AE857" s="173">
        <f>AO857*(1-$D$17/100)</f>
        <v>5.9857079999999998</v>
      </c>
      <c r="AF857" s="174">
        <f>AP857</f>
        <v>36</v>
      </c>
      <c r="AG857" s="174">
        <f>IF($D$57+AT857&gt;100,100,$D$57+AT857)</f>
        <v>40.143699999999995</v>
      </c>
      <c r="AH857" s="174">
        <f>AQ857*AR857</f>
        <v>235</v>
      </c>
      <c r="AI857" s="174">
        <f>$D$58+$D$19</f>
        <v>282.85969999999998</v>
      </c>
      <c r="AJ857" s="174">
        <f>10*AS857/IF(AX857=1,5,3.5)</f>
        <v>2.8571428571428572</v>
      </c>
      <c r="AK857" s="174">
        <f>SUM(AL857:AN857)</f>
        <v>1368.9625993637735</v>
      </c>
      <c r="AL857" s="174">
        <f>((VLOOKUP(C857,$B$36:$AG$39,23,FALSE)+VLOOKUP(C857,$B$40:$AG$43,23,FALSE)*$D$54))*$D$59/100</f>
        <v>1368.9625993637735</v>
      </c>
      <c r="AM857" s="174"/>
      <c r="AN857" s="174"/>
      <c r="AO857" s="176">
        <v>6</v>
      </c>
      <c r="AP857" s="174">
        <v>36</v>
      </c>
      <c r="AQ857" s="175">
        <f>VLOOKUP(C857,$B$45:$AA$48,23,FALSE)</f>
        <v>235</v>
      </c>
      <c r="AR857" s="31">
        <f>IF(LEFT(E857,1)*1=1,$S$66,$R$66)</f>
        <v>1</v>
      </c>
      <c r="AS857" s="2">
        <f>IF(LEFT(E857,1)*1=2,$U$66,$T$66)</f>
        <v>1</v>
      </c>
      <c r="AT857" s="33">
        <f>IF(LEFT(E857,1)*1=3,$W$66,$V$66)</f>
        <v>15</v>
      </c>
      <c r="AU857" s="31">
        <f>IF(MID(E857,3,1)*1=1,$Y$66,$X$66)</f>
        <v>1</v>
      </c>
      <c r="AV857" s="2">
        <f>IF(MID(E857,3,1)*1=2,$AA$66,$Z$66)</f>
        <v>0</v>
      </c>
      <c r="AW857" s="33">
        <f>IF(MID(E857,3,1)*1=3,$AC$66,$AB$66)</f>
        <v>0</v>
      </c>
      <c r="AX857" s="31">
        <f>IF(MID(E857,5,1)*1=1,$AE$66,$AD$66)</f>
        <v>1.5</v>
      </c>
      <c r="AY857" s="33">
        <f>IF(MID(E857,5,1)*1=2,$AG$66,$AF$66)</f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customHeight="1">
      <c r="A858" s="2"/>
      <c r="B858" s="107">
        <v>281</v>
      </c>
      <c r="C858" s="31">
        <v>10</v>
      </c>
      <c r="D858" s="106" t="s">
        <v>16</v>
      </c>
      <c r="E858" s="2" t="s">
        <v>111</v>
      </c>
      <c r="F858" s="2"/>
      <c r="G858" s="2"/>
      <c r="H858" s="33">
        <f>AX858*2</f>
        <v>2</v>
      </c>
      <c r="I858" s="173">
        <f>M858/AE858</f>
        <v>594.88505994877551</v>
      </c>
      <c r="J858" s="174">
        <f>AH858/AE858</f>
        <v>39.260184425969328</v>
      </c>
      <c r="K858" s="189">
        <f>RANK(I858,$I$76:$I$999)</f>
        <v>782</v>
      </c>
      <c r="L858" s="190" t="e">
        <f>RANK(I858,$I$76:$I$460)</f>
        <v>#N/A</v>
      </c>
      <c r="M858" s="173">
        <f>SUM(N858:R858)</f>
        <v>3560.8082624158651</v>
      </c>
      <c r="N858" s="174">
        <f>T858*(1+(IF((AG858+IF($D$62=1,15,0)+IF(F858="백어택",8,0))&gt;100,100,(AG858+IF($D$62=1,15,0)+IF(F858="백어택",8,0)))/100)*((AI858/100-1)))</f>
        <v>3560.8082624158651</v>
      </c>
      <c r="O858" s="174"/>
      <c r="P858" s="174"/>
      <c r="Q858" s="174"/>
      <c r="R858" s="175"/>
      <c r="S858" s="173">
        <f>SUM(T858:X858)*H858</f>
        <v>4106.8877980913203</v>
      </c>
      <c r="T858" s="174">
        <f>AL858*AU858*AY858*IF(F858="백어택",1.2,1)</f>
        <v>2053.4438990456601</v>
      </c>
      <c r="U858" s="174"/>
      <c r="V858" s="174"/>
      <c r="W858" s="174"/>
      <c r="X858" s="175"/>
      <c r="Y858" s="173">
        <f>SUM(Z858:AD858)</f>
        <v>4414.9043829481698</v>
      </c>
      <c r="Z858" s="174">
        <f>T858*$D$58/100</f>
        <v>4414.9043829481698</v>
      </c>
      <c r="AA858" s="174"/>
      <c r="AB858" s="174"/>
      <c r="AC858" s="174"/>
      <c r="AD858" s="175"/>
      <c r="AE858" s="173">
        <f>AO858*(1-$D$17/100)</f>
        <v>5.9857079999999998</v>
      </c>
      <c r="AF858" s="174">
        <f>AP858</f>
        <v>36</v>
      </c>
      <c r="AG858" s="174">
        <f>IF($D$57+AT858&gt;100,100,$D$57+AT858)</f>
        <v>40.143699999999995</v>
      </c>
      <c r="AH858" s="174">
        <f>AQ858*AR858</f>
        <v>235</v>
      </c>
      <c r="AI858" s="174">
        <f>$D$58+$D$19</f>
        <v>282.85969999999998</v>
      </c>
      <c r="AJ858" s="174">
        <f>10*AS858/IF(AX858=1,5,3.5)</f>
        <v>2</v>
      </c>
      <c r="AK858" s="174">
        <f>SUM(AL858:AN858)</f>
        <v>1368.9625993637735</v>
      </c>
      <c r="AL858" s="174">
        <f>((VLOOKUP(C858,$B$36:$AG$39,23,FALSE)+VLOOKUP(C858,$B$40:$AG$43,23,FALSE)*$D$54))*$D$59/100</f>
        <v>1368.9625993637735</v>
      </c>
      <c r="AM858" s="174"/>
      <c r="AN858" s="174"/>
      <c r="AO858" s="176">
        <v>6</v>
      </c>
      <c r="AP858" s="174">
        <v>36</v>
      </c>
      <c r="AQ858" s="175">
        <f>VLOOKUP(C858,$B$45:$AA$48,23,FALSE)</f>
        <v>235</v>
      </c>
      <c r="AR858" s="31">
        <f>IF(LEFT(E858,1)*1=1,$S$66,$R$66)</f>
        <v>1</v>
      </c>
      <c r="AS858" s="2">
        <f>IF(LEFT(E858,1)*1=2,$U$66,$T$66)</f>
        <v>1</v>
      </c>
      <c r="AT858" s="33">
        <f>IF(LEFT(E858,1)*1=3,$W$66,$V$66)</f>
        <v>15</v>
      </c>
      <c r="AU858" s="31">
        <f>IF(MID(E858,3,1)*1=1,$Y$66,$X$66)</f>
        <v>1</v>
      </c>
      <c r="AV858" s="2">
        <f>IF(MID(E858,3,1)*1=2,$AA$66,$Z$66)</f>
        <v>0</v>
      </c>
      <c r="AW858" s="33">
        <f>IF(MID(E858,3,1)*1=3,$AC$66,$AB$66)</f>
        <v>0</v>
      </c>
      <c r="AX858" s="31">
        <f>IF(MID(E858,5,1)*1=1,$AE$66,$AD$66)</f>
        <v>1</v>
      </c>
      <c r="AY858" s="33">
        <f>IF(MID(E858,5,1)*1=2,$AG$66,$AF$66)</f>
        <v>1.5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customHeight="1">
      <c r="A859" s="2"/>
      <c r="B859" s="107">
        <v>61</v>
      </c>
      <c r="C859" s="31">
        <v>7</v>
      </c>
      <c r="D859" s="106" t="s">
        <v>4</v>
      </c>
      <c r="E859" s="2" t="s">
        <v>67</v>
      </c>
      <c r="F859" s="2" t="s">
        <v>149</v>
      </c>
      <c r="G859" s="2"/>
      <c r="H859" s="33"/>
      <c r="I859" s="173">
        <f>M859/AE859</f>
        <v>592.1651852438988</v>
      </c>
      <c r="J859" s="174">
        <f>AH859/AE859</f>
        <v>20.298350671299033</v>
      </c>
      <c r="K859" s="189">
        <f>RANK(I859,$I$76:$I$999)</f>
        <v>784</v>
      </c>
      <c r="L859" s="190" t="e">
        <f>RANK(I859,$I$76:$I$460)</f>
        <v>#N/A</v>
      </c>
      <c r="M859" s="173">
        <f>SUM(N859:R859)</f>
        <v>7089.0557732717734</v>
      </c>
      <c r="N859" s="174">
        <f>T859*(1+(IF((AG859+IF($D$62=1,15,0)+AT859+IF(F859="백어택",8,0))&gt;100,100,(AG859+IF($D$62=1,15,0)+AT859+IF(F859="백어택",8,0)))/100)*((AI859/100-1)))</f>
        <v>1417.5027902312079</v>
      </c>
      <c r="O859" s="174">
        <f>U859*(1+(IF((AG859+IF($D$62=1,15,0)+AX859+IF(F859="백어택",8,0))&gt;100,100,(AG859+IF($D$62=1,15,0)+AX859+IF(F859="백어택",8,0)))/100)*(AI859/100-1))</f>
        <v>5671.5529830405658</v>
      </c>
      <c r="P859" s="174"/>
      <c r="Q859" s="174"/>
      <c r="R859" s="175"/>
      <c r="S859" s="173">
        <f>SUM(T859:X859)</f>
        <v>4413.9291250881761</v>
      </c>
      <c r="T859" s="174">
        <f>AL859*IF(F859="백어택",1.2,1)</f>
        <v>882.59382501763514</v>
      </c>
      <c r="U859" s="174">
        <f>AM859*AW859*AY859*IF(F859="백어택",1.2,1)</f>
        <v>3531.3353000705406</v>
      </c>
      <c r="V859" s="174"/>
      <c r="W859" s="174"/>
      <c r="X859" s="175"/>
      <c r="Y859" s="173">
        <f>SUM(Z859:AD859)</f>
        <v>9489.9476189395791</v>
      </c>
      <c r="Z859" s="174">
        <f>T859*$D$58/100</f>
        <v>1897.5767237879156</v>
      </c>
      <c r="AA859" s="174">
        <f>U859*$D$58/100</f>
        <v>7592.3708951516628</v>
      </c>
      <c r="AB859" s="174"/>
      <c r="AC859" s="174"/>
      <c r="AD859" s="175"/>
      <c r="AE859" s="173">
        <f>AO859*(1-$D$17/100)</f>
        <v>11.971416</v>
      </c>
      <c r="AF859" s="174">
        <f>AP859</f>
        <v>36</v>
      </c>
      <c r="AG859" s="174">
        <f>IF($D$57&gt;100,100,$D$57)</f>
        <v>25.143699999999999</v>
      </c>
      <c r="AH859" s="174">
        <f>AQ859</f>
        <v>243</v>
      </c>
      <c r="AI859" s="174">
        <f>$D$58+$D$19</f>
        <v>282.85969999999998</v>
      </c>
      <c r="AJ859" s="174">
        <f>10/IF(AY859=1,5,4)</f>
        <v>2</v>
      </c>
      <c r="AK859" s="174">
        <f>SUM(AL859:AN859)</f>
        <v>3678.2742709068134</v>
      </c>
      <c r="AL859" s="174">
        <f>(VLOOKUP(C859,$B$36:$AG$39,4,FALSE)+VLOOKUP(C859,$B$40:$AG$43,4,FALSE)*$D$54)*$D$59/100</f>
        <v>735.4948541813626</v>
      </c>
      <c r="AM859" s="174">
        <f>(VLOOKUP(C859,$B$36:$AG$39,5,FALSE)+VLOOKUP(C859,$B$40:$AG$43,5,FALSE)*$D$54)*$D$59/100</f>
        <v>2942.7794167254506</v>
      </c>
      <c r="AN859" s="174"/>
      <c r="AO859" s="176">
        <v>12</v>
      </c>
      <c r="AP859" s="174">
        <v>36</v>
      </c>
      <c r="AQ859" s="175">
        <f>VLOOKUP(C859,$B$45:$AA$48,4,FALSE)</f>
        <v>243</v>
      </c>
      <c r="AR859" s="31">
        <f>IF(LEFT(E859,1)*1=1,$S$54,$R$54)</f>
        <v>0</v>
      </c>
      <c r="AS859" s="2">
        <f>IF(LEFT(E859,1)*1=2,$U$54,$T$54)</f>
        <v>0</v>
      </c>
      <c r="AT859" s="33">
        <f>IF(LEFT(E859,1)*1=3,$W$54,$V$54)</f>
        <v>0</v>
      </c>
      <c r="AU859" s="31">
        <f>IF(MID(E859,3,1)*1=1,$Y$54,$X$54)</f>
        <v>0</v>
      </c>
      <c r="AV859" s="2">
        <f>IF(MID(E859,3,1)*1=2,$AA$54,$Z$54)</f>
        <v>0</v>
      </c>
      <c r="AW859" s="33">
        <f>IF(MID(E859,3,1)*1=3,$AC$54,$AB$54)</f>
        <v>1</v>
      </c>
      <c r="AX859" s="31">
        <f>IF(MID(E859,5,1)*1=1,$AE$54,$AD$54)</f>
        <v>0</v>
      </c>
      <c r="AY859" s="33">
        <f>IF(MID(E859,5,1)*1=2,$AG$54,$AF$54)</f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customHeight="1">
      <c r="A860" s="2"/>
      <c r="B860" s="107">
        <v>77</v>
      </c>
      <c r="C860" s="31">
        <v>7</v>
      </c>
      <c r="D860" s="106" t="s">
        <v>4</v>
      </c>
      <c r="E860" s="2" t="s">
        <v>91</v>
      </c>
      <c r="F860" s="2"/>
      <c r="G860" s="2" t="s">
        <v>143</v>
      </c>
      <c r="H860" s="33"/>
      <c r="I860" s="173">
        <f>M860/AE860</f>
        <v>592.05866635698396</v>
      </c>
      <c r="J860" s="174">
        <f>AH860/AE860</f>
        <v>20.298350671299033</v>
      </c>
      <c r="K860" s="189">
        <f>RANK(I860,$I$76:$I$999)</f>
        <v>785</v>
      </c>
      <c r="L860" s="190" t="e">
        <f>RANK(I860,$I$76:$I$460)</f>
        <v>#N/A</v>
      </c>
      <c r="M860" s="173">
        <f>SUM(N860:R860)</f>
        <v>7087.7805913646589</v>
      </c>
      <c r="N860" s="174">
        <f>T860*(1+(IF((AG860+IF($D$62=1,15,0)+AT860+IF(F860="백어택",8,0))&gt;100,100,(AG860+IF($D$62=1,15,0)+AT860+IF(F860="백어택",8,0)))/100)*((AI860/100-1)))</f>
        <v>1073.6584304829551</v>
      </c>
      <c r="O860" s="174">
        <f>U860*(1+(IF((AG860+IF($D$62=1,15,0)+AX860+IF(F860="백어택",8,0))&gt;100,100,(AG860+IF($D$62=1,15,0)+AX860+IF(F860="백어택",8,0)))/100)*(AI860/100-1))</f>
        <v>6014.1221608817041</v>
      </c>
      <c r="P860" s="174"/>
      <c r="Q860" s="174"/>
      <c r="R860" s="175"/>
      <c r="S860" s="173">
        <f>SUM(T860:X860)</f>
        <v>4855.3860375969934</v>
      </c>
      <c r="T860" s="174">
        <f>AL860*IF(F860="백어택",1.2,1)</f>
        <v>735.4948541813626</v>
      </c>
      <c r="U860" s="174">
        <f>AM860*AW860*AY860*IF(F860="백어택",1.2,1)</f>
        <v>4119.8911834156306</v>
      </c>
      <c r="V860" s="174"/>
      <c r="W860" s="174"/>
      <c r="X860" s="175"/>
      <c r="Y860" s="173">
        <f>SUM(Z860:AD860)</f>
        <v>10439.079980833536</v>
      </c>
      <c r="Z860" s="174">
        <f>T860*$D$58/100</f>
        <v>1581.3139364899296</v>
      </c>
      <c r="AA860" s="174">
        <f>U860*$D$58/100</f>
        <v>8857.7660443436071</v>
      </c>
      <c r="AB860" s="174"/>
      <c r="AC860" s="174"/>
      <c r="AD860" s="175"/>
      <c r="AE860" s="173">
        <f>AO860*(1-$D$17/100)</f>
        <v>11.971416</v>
      </c>
      <c r="AF860" s="174">
        <f>AP860</f>
        <v>36</v>
      </c>
      <c r="AG860" s="174">
        <f>IF($D$57&gt;100,100,$D$57)</f>
        <v>25.143699999999999</v>
      </c>
      <c r="AH860" s="174">
        <f>AQ860</f>
        <v>243</v>
      </c>
      <c r="AI860" s="174">
        <f>$D$58+$D$19</f>
        <v>282.85969999999998</v>
      </c>
      <c r="AJ860" s="174">
        <f>10/IF(AY860=1,5,4)</f>
        <v>2</v>
      </c>
      <c r="AK860" s="174">
        <f>SUM(AL860:AN860)</f>
        <v>3678.2742709068134</v>
      </c>
      <c r="AL860" s="174">
        <f>(VLOOKUP(C860,$B$36:$AG$39,4,FALSE)+VLOOKUP(C860,$B$40:$AG$43,4,FALSE)*$D$54)*$D$59/100</f>
        <v>735.4948541813626</v>
      </c>
      <c r="AM860" s="174">
        <f>(VLOOKUP(C860,$B$36:$AG$39,5,FALSE)+VLOOKUP(C860,$B$40:$AG$43,5,FALSE)*$D$54)*$D$59/100</f>
        <v>2942.7794167254506</v>
      </c>
      <c r="AN860" s="174"/>
      <c r="AO860" s="176">
        <v>12</v>
      </c>
      <c r="AP860" s="174">
        <v>36</v>
      </c>
      <c r="AQ860" s="175">
        <f>VLOOKUP(C860,$B$45:$AA$48,4,FALSE)</f>
        <v>243</v>
      </c>
      <c r="AR860" s="31">
        <f>IF(LEFT(E860,1)*1=1,$S$54,$R$54)</f>
        <v>0</v>
      </c>
      <c r="AS860" s="2">
        <f>IF(LEFT(E860,1)*1=2,$U$54,$T$54)</f>
        <v>0</v>
      </c>
      <c r="AT860" s="33">
        <f>IF(LEFT(E860,1)*1=3,$W$54,$V$54)</f>
        <v>0</v>
      </c>
      <c r="AU860" s="31">
        <f>IF(MID(E860,3,1)*1=1,$Y$54,$X$54)</f>
        <v>0</v>
      </c>
      <c r="AV860" s="2">
        <f>IF(MID(E860,3,1)*1=2,$AA$54,$Z$54)</f>
        <v>0</v>
      </c>
      <c r="AW860" s="33">
        <f>IF(MID(E860,3,1)*1=3,$AC$54,$AB$54)</f>
        <v>1.4</v>
      </c>
      <c r="AX860" s="31">
        <f>IF(MID(E860,5,1)*1=1,$AE$54,$AD$54)</f>
        <v>0</v>
      </c>
      <c r="AY860" s="33">
        <f>IF(MID(E860,5,1)*1=2,$AG$54,$AF$54)</f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customHeight="1">
      <c r="A861" s="2"/>
      <c r="B861" s="107">
        <v>383</v>
      </c>
      <c r="C861" s="31">
        <v>4</v>
      </c>
      <c r="D861" s="106" t="s">
        <v>20</v>
      </c>
      <c r="E861" s="2" t="s">
        <v>148</v>
      </c>
      <c r="F861" s="2"/>
      <c r="G861" s="2"/>
      <c r="H861" s="33"/>
      <c r="I861" s="173">
        <f>M861/AE861</f>
        <v>589.48688928142928</v>
      </c>
      <c r="J861" s="174">
        <f>AH861/AE861</f>
        <v>11.298963624290337</v>
      </c>
      <c r="K861" s="189">
        <f>RANK(I861,$I$76:$I$999)</f>
        <v>786</v>
      </c>
      <c r="L861" s="190" t="e">
        <f>RANK(I861,$I$76:$I$460)</f>
        <v>#N/A</v>
      </c>
      <c r="M861" s="173">
        <f>SUM(N861:R861)</f>
        <v>8817.0284993566092</v>
      </c>
      <c r="N861" s="174">
        <f>T861*(1+(IF((AG861+IF($D$62=1,15,0)+IF(F861="백어택",8,0))&gt;100,100,(AG861+IF($D$62=1,15,0)+IF(F861="백어택",8,0)))/100)*((AI861/100-1)))</f>
        <v>4682.7166207037944</v>
      </c>
      <c r="O861" s="174">
        <f>U861*(1+(IF(($D$57+IF($D$62=1,15,0)+IF(F861="백어택",8,0))&gt;100,100,$D$57+IF($D$62=1,15,0)+IF(F861="백어택",8,0))/100)*($D$58/100-1))</f>
        <v>4134.3118786528157</v>
      </c>
      <c r="P861" s="174"/>
      <c r="Q861" s="174"/>
      <c r="R861" s="175"/>
      <c r="S861" s="173">
        <f>SUM(T861:X861)</f>
        <v>6414.8299666891189</v>
      </c>
      <c r="T861" s="174">
        <f>AL861*AV861*IF(F861="백어택",1.2,1)</f>
        <v>3207.8302375625576</v>
      </c>
      <c r="U861" s="174">
        <f>AM861*AX861*AY861*IF(F861="백어택",1.2,1)</f>
        <v>3206.9997291265613</v>
      </c>
      <c r="V861" s="174"/>
      <c r="W861" s="174"/>
      <c r="X861" s="175"/>
      <c r="Y861" s="173">
        <f>SUM(Z861:AD861)</f>
        <v>13791.884428381607</v>
      </c>
      <c r="Z861" s="174">
        <f>T861*$D$58/100</f>
        <v>6896.8350107594988</v>
      </c>
      <c r="AA861" s="174">
        <f>U861*$D$58/100</f>
        <v>6895.0494176221073</v>
      </c>
      <c r="AB861" s="174"/>
      <c r="AC861" s="174"/>
      <c r="AD861" s="175"/>
      <c r="AE861" s="173">
        <f>AO861*(1-$D$17/100)-AR861</f>
        <v>14.957124</v>
      </c>
      <c r="AF861" s="174">
        <f>AP861</f>
        <v>36</v>
      </c>
      <c r="AG861" s="174">
        <f>IF($D$57+AU861&gt;100,100,$D$57+AU861)</f>
        <v>25.143699999999999</v>
      </c>
      <c r="AH861" s="174">
        <f>AQ861*AS861</f>
        <v>169</v>
      </c>
      <c r="AI861" s="174">
        <f>$D$58+$D$19</f>
        <v>282.85969999999998</v>
      </c>
      <c r="AJ861" s="174">
        <f>10*IF(AV861=1,1,5/4.5)/IF(AX861=1,5,3.5)</f>
        <v>2</v>
      </c>
      <c r="AK861" s="174">
        <f>SUM(AL861:AN861)</f>
        <v>6414.8299666891189</v>
      </c>
      <c r="AL861" s="174">
        <f>(VLOOKUP(C861,$B$36:$AG$39,29,FALSE)+VLOOKUP(C861,$B$40:$AG$43,29,FALSE)*$D$54)*$D$59/100</f>
        <v>3207.8302375625576</v>
      </c>
      <c r="AM861" s="174">
        <f>(VLOOKUP(C861,$B$36:$AG$39,30,FALSE)+VLOOKUP(C861,$B$40:$AG$43,30,FALSE)*$D$54)*$D$59/100</f>
        <v>3206.9997291265613</v>
      </c>
      <c r="AN861" s="174"/>
      <c r="AO861" s="176">
        <v>18</v>
      </c>
      <c r="AP861" s="174">
        <v>36</v>
      </c>
      <c r="AQ861" s="175">
        <f>VLOOKUP(C861,$B$45:$AG$48,29,FALSE)</f>
        <v>169</v>
      </c>
      <c r="AR861" s="31">
        <f>IF(LEFT(E861,1)*1=1,$S$70,$R$70)</f>
        <v>3</v>
      </c>
      <c r="AS861" s="2">
        <f>IF(LEFT(E861,1)*1=2,$U$70,$T$70)</f>
        <v>1</v>
      </c>
      <c r="AT861" s="33">
        <f>IF(LEFT(E861,1)*1=3,$W$70,$V$70)</f>
        <v>0</v>
      </c>
      <c r="AU861" s="31">
        <f>IF(MID(E861,3,1)*1=1,$Y$70,$X$70)</f>
        <v>0</v>
      </c>
      <c r="AV861" s="2">
        <f>IF(MID(E861,3,1)*1=2,$AA$70,$Z$70)</f>
        <v>1</v>
      </c>
      <c r="AW861" s="33">
        <f>IF(MID(E861,3,1)*1=3,$AC$70,$AB$70)</f>
        <v>0</v>
      </c>
      <c r="AX861" s="31">
        <f>IF(MID(E861,5,1)*1=1,$AE$70,$AD$70)</f>
        <v>1</v>
      </c>
      <c r="AY861" s="33">
        <f>IF(MID(E861,5,1)*1=2,$AG$70,$AF$70)</f>
        <v>1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customHeight="1">
      <c r="A862" s="2"/>
      <c r="B862" s="107">
        <v>144</v>
      </c>
      <c r="C862" s="31">
        <v>10</v>
      </c>
      <c r="D862" s="106" t="s">
        <v>7</v>
      </c>
      <c r="E862" s="2" t="s">
        <v>92</v>
      </c>
      <c r="F862" s="2"/>
      <c r="G862" s="2"/>
      <c r="H862" s="33"/>
      <c r="I862" s="173">
        <f>M862/AE862</f>
        <v>583.19368845356917</v>
      </c>
      <c r="J862" s="174">
        <f>AH862/AE862</f>
        <v>49.51023339726175</v>
      </c>
      <c r="K862" s="189">
        <f>RANK(I862,$I$76:$I$999)</f>
        <v>787</v>
      </c>
      <c r="L862" s="190" t="e">
        <f>RANK(I862,$I$76:$I$460)</f>
        <v>#N/A</v>
      </c>
      <c r="M862" s="173">
        <f>N862+R862/2</f>
        <v>3486.6596244283478</v>
      </c>
      <c r="N862" s="174">
        <f>T862*(1+(IF((AG862+IF($D$62=1,15,0)+AV862+IF(F862="백어택",8,0))&gt;100,100,(AG862+IF($D$62=1,15,0)+AV862+IF(F862="백어택",8,0)))/100)*((AI862/100-1)))</f>
        <v>3486.6596244283478</v>
      </c>
      <c r="O862" s="174"/>
      <c r="P862" s="174"/>
      <c r="Q862" s="174"/>
      <c r="R862" s="175">
        <f>X862*(1+(IF(AG862+IF($D$62=1,15,0)&gt;100,100,AG862+IF($D$62=1,15,0)))/100*(AI862/100-1))</f>
        <v>0</v>
      </c>
      <c r="S862" s="173">
        <f>SUM(T862:X862)</f>
        <v>2388.4879392186581</v>
      </c>
      <c r="T862" s="174">
        <f>AL862*AX862</f>
        <v>2388.4879392186581</v>
      </c>
      <c r="U862" s="174"/>
      <c r="V862" s="174"/>
      <c r="W862" s="174"/>
      <c r="X862" s="175">
        <f>AS862*AL862</f>
        <v>0</v>
      </c>
      <c r="Y862" s="173">
        <f>SUM(Z862:AD862)</f>
        <v>5135.2490693201144</v>
      </c>
      <c r="Z862" s="174">
        <f>T862*$D$58/100</f>
        <v>5135.2490693201144</v>
      </c>
      <c r="AA862" s="174"/>
      <c r="AB862" s="174"/>
      <c r="AC862" s="174"/>
      <c r="AD862" s="175">
        <f>X862*$D$58/100</f>
        <v>0</v>
      </c>
      <c r="AE862" s="173">
        <f>AO862*(1-$D$17/100)-AY862</f>
        <v>5.9785620000000002</v>
      </c>
      <c r="AF862" s="174">
        <f>AP862</f>
        <v>36</v>
      </c>
      <c r="AG862" s="174">
        <f>IF($D$57&gt;100,100,$D$57)</f>
        <v>25.143699999999999</v>
      </c>
      <c r="AH862" s="174">
        <f>AQ862*AR862</f>
        <v>296</v>
      </c>
      <c r="AI862" s="174">
        <f>$D$58+$D$19</f>
        <v>282.85969999999998</v>
      </c>
      <c r="AJ862" s="174">
        <f>10*AX862*AU862/9</f>
        <v>1.1111111111111112</v>
      </c>
      <c r="AK862" s="174">
        <f>SUM(AL862:AN862)</f>
        <v>2388.4879392186581</v>
      </c>
      <c r="AL862" s="174">
        <f>(VLOOKUP(C862,$B$36:$AG$39,8,FALSE)+VLOOKUP(C862,$B$40:$AG$43,8,FALSE)*$D$54)*$D$59/100</f>
        <v>2388.4879392186581</v>
      </c>
      <c r="AM862" s="174"/>
      <c r="AN862" s="174"/>
      <c r="AO862" s="176">
        <v>9</v>
      </c>
      <c r="AP862" s="174">
        <v>36</v>
      </c>
      <c r="AQ862" s="175">
        <f>VLOOKUP(C862,$B$45:$AA$48,8,FALSE)</f>
        <v>296</v>
      </c>
      <c r="AR862" s="31">
        <f>IF(LEFT(E862,1)*1=1,$S$57,$R$57)</f>
        <v>1</v>
      </c>
      <c r="AS862" s="2">
        <f>IF(LEFT(E862,1)*1=2,$U$57,$T$57)</f>
        <v>0</v>
      </c>
      <c r="AT862" s="33">
        <f>IF(LEFT(E862,1)*1=3,$W$57,$V$57)</f>
        <v>0</v>
      </c>
      <c r="AU862" s="31">
        <f>IF(MID(E862,3,1)*1=1,$Y$57,$X$57)</f>
        <v>1</v>
      </c>
      <c r="AV862" s="2">
        <f>IF(MID(E862,3,1)*1=2,$AA$57,$Z$57)</f>
        <v>0</v>
      </c>
      <c r="AW862" s="33">
        <f>IF(MID(E862,3,1)*1=3,$AC$57,$AB$57)</f>
        <v>0</v>
      </c>
      <c r="AX862" s="31">
        <f>IF(MID(E862,5,1)*1=1,$AE$57,$AD$57)</f>
        <v>1</v>
      </c>
      <c r="AY862" s="33">
        <f>IF(MID(E862,5,1)*1=2,$AG$57,$AF$57)</f>
        <v>3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customHeight="1">
      <c r="A863" s="2"/>
      <c r="B863" s="107">
        <v>145</v>
      </c>
      <c r="C863" s="31">
        <v>10</v>
      </c>
      <c r="D863" s="106" t="s">
        <v>7</v>
      </c>
      <c r="E863" s="2" t="s">
        <v>139</v>
      </c>
      <c r="F863" s="2"/>
      <c r="G863" s="2"/>
      <c r="H863" s="33"/>
      <c r="I863" s="173">
        <f>M863/AE863</f>
        <v>583.19368845356917</v>
      </c>
      <c r="J863" s="174">
        <f>AH863/AE863</f>
        <v>49.51023339726175</v>
      </c>
      <c r="K863" s="189">
        <f>RANK(I863,$I$76:$I$999)</f>
        <v>787</v>
      </c>
      <c r="L863" s="190" t="e">
        <f>RANK(I863,$I$76:$I$460)</f>
        <v>#N/A</v>
      </c>
      <c r="M863" s="173">
        <f>N863+R863/2</f>
        <v>3486.6596244283478</v>
      </c>
      <c r="N863" s="174">
        <f>T863*(1+(IF((AG863+IF($D$62=1,15,0)+AV863+IF(F863="백어택",8,0))&gt;100,100,(AG863+IF($D$62=1,15,0)+AV863+IF(F863="백어택",8,0)))/100)*((AI863/100-1)))</f>
        <v>3486.6596244283478</v>
      </c>
      <c r="O863" s="174"/>
      <c r="P863" s="174"/>
      <c r="Q863" s="174"/>
      <c r="R863" s="175">
        <f>X863*(1+(IF(AG863+IF($D$62=1,15,0)&gt;100,100,AG863+IF($D$62=1,15,0)))/100*(AI863/100-1))</f>
        <v>0</v>
      </c>
      <c r="S863" s="173">
        <f>SUM(T863:X863)</f>
        <v>2388.4879392186581</v>
      </c>
      <c r="T863" s="174">
        <f>AL863*AX863</f>
        <v>2388.4879392186581</v>
      </c>
      <c r="U863" s="174"/>
      <c r="V863" s="174"/>
      <c r="W863" s="174"/>
      <c r="X863" s="175">
        <f>AS863*AL863</f>
        <v>0</v>
      </c>
      <c r="Y863" s="173">
        <f>SUM(Z863:AD863)</f>
        <v>5135.2490693201144</v>
      </c>
      <c r="Z863" s="174">
        <f>T863*$D$58/100</f>
        <v>5135.2490693201144</v>
      </c>
      <c r="AA863" s="174"/>
      <c r="AB863" s="174"/>
      <c r="AC863" s="174"/>
      <c r="AD863" s="175">
        <f>X863*$D$58/100</f>
        <v>0</v>
      </c>
      <c r="AE863" s="173">
        <f>AO863*(1-$D$17/100)-AY863</f>
        <v>5.9785620000000002</v>
      </c>
      <c r="AF863" s="174">
        <f>AP863</f>
        <v>36</v>
      </c>
      <c r="AG863" s="174">
        <f>IF($D$57&gt;100,100,$D$57)</f>
        <v>25.143699999999999</v>
      </c>
      <c r="AH863" s="174">
        <f>AQ863*AR863</f>
        <v>296</v>
      </c>
      <c r="AI863" s="174">
        <f>$D$58+$D$19</f>
        <v>282.85969999999998</v>
      </c>
      <c r="AJ863" s="174">
        <f>10*AX863*AU863/9</f>
        <v>0.88888888888888884</v>
      </c>
      <c r="AK863" s="174">
        <f>SUM(AL863:AN863)</f>
        <v>2388.4879392186581</v>
      </c>
      <c r="AL863" s="174">
        <f>(VLOOKUP(C863,$B$36:$AG$39,8,FALSE)+VLOOKUP(C863,$B$40:$AG$43,8,FALSE)*$D$54)*$D$59/100</f>
        <v>2388.4879392186581</v>
      </c>
      <c r="AM863" s="174"/>
      <c r="AN863" s="174"/>
      <c r="AO863" s="176">
        <v>9</v>
      </c>
      <c r="AP863" s="174">
        <v>36</v>
      </c>
      <c r="AQ863" s="175">
        <f>VLOOKUP(C863,$B$45:$AA$48,8,FALSE)</f>
        <v>296</v>
      </c>
      <c r="AR863" s="31">
        <f>IF(LEFT(E863,1)*1=1,$S$57,$R$57)</f>
        <v>1</v>
      </c>
      <c r="AS863" s="2">
        <f>IF(LEFT(E863,1)*1=2,$U$57,$T$57)</f>
        <v>0</v>
      </c>
      <c r="AT863" s="33">
        <f>IF(LEFT(E863,1)*1=3,$W$57,$V$57)</f>
        <v>0</v>
      </c>
      <c r="AU863" s="31">
        <f>IF(MID(E863,3,1)*1=1,$Y$57,$X$57)</f>
        <v>0.8</v>
      </c>
      <c r="AV863" s="2">
        <f>IF(MID(E863,3,1)*1=2,$AA$57,$Z$57)</f>
        <v>0</v>
      </c>
      <c r="AW863" s="33">
        <f>IF(MID(E863,3,1)*1=3,$AC$57,$AB$57)</f>
        <v>0</v>
      </c>
      <c r="AX863" s="31">
        <f>IF(MID(E863,5,1)*1=1,$AE$57,$AD$57)</f>
        <v>1</v>
      </c>
      <c r="AY863" s="33">
        <f>IF(MID(E863,5,1)*1=2,$AG$57,$AF$57)</f>
        <v>3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customHeight="1">
      <c r="A864" s="2"/>
      <c r="B864" s="107">
        <v>147</v>
      </c>
      <c r="C864" s="31">
        <v>10</v>
      </c>
      <c r="D864" s="106" t="s">
        <v>7</v>
      </c>
      <c r="E864" s="2" t="s">
        <v>151</v>
      </c>
      <c r="F864" s="2"/>
      <c r="G864" s="2"/>
      <c r="H864" s="33"/>
      <c r="I864" s="173">
        <f>M864/AE864</f>
        <v>583.19368845356917</v>
      </c>
      <c r="J864" s="174">
        <f>AH864/AE864</f>
        <v>24.755116698630875</v>
      </c>
      <c r="K864" s="189">
        <f>RANK(I864,$I$76:$I$999)</f>
        <v>787</v>
      </c>
      <c r="L864" s="190" t="e">
        <f>RANK(I864,$I$76:$I$460)</f>
        <v>#N/A</v>
      </c>
      <c r="M864" s="173">
        <f>N864+R864/2</f>
        <v>3486.6596244283478</v>
      </c>
      <c r="N864" s="174">
        <f>T864*(1+(IF((AG864+IF($D$62=1,15,0)+AV864+IF(F864="백어택",8,0))&gt;100,100,(AG864+IF($D$62=1,15,0)+AV864+IF(F864="백어택",8,0)))/100)*((AI864/100-1)))</f>
        <v>3486.6596244283478</v>
      </c>
      <c r="O864" s="174"/>
      <c r="P864" s="174"/>
      <c r="Q864" s="174"/>
      <c r="R864" s="175">
        <f>X864*(1+(IF(AG864+IF($D$62=1,15,0)&gt;100,100,AG864+IF($D$62=1,15,0)))/100*(AI864/100-1))</f>
        <v>0</v>
      </c>
      <c r="S864" s="173">
        <f>SUM(T864:X864)</f>
        <v>2388.4879392186581</v>
      </c>
      <c r="T864" s="174">
        <f>AL864*AX864</f>
        <v>2388.4879392186581</v>
      </c>
      <c r="U864" s="174"/>
      <c r="V864" s="174"/>
      <c r="W864" s="174"/>
      <c r="X864" s="175">
        <f>AS864*AL864</f>
        <v>0</v>
      </c>
      <c r="Y864" s="173">
        <f>SUM(Z864:AD864)</f>
        <v>5135.2490693201144</v>
      </c>
      <c r="Z864" s="174">
        <f>T864*$D$58/100</f>
        <v>5135.2490693201144</v>
      </c>
      <c r="AA864" s="174"/>
      <c r="AB864" s="174"/>
      <c r="AC864" s="174"/>
      <c r="AD864" s="175">
        <f>X864*$D$58/100</f>
        <v>0</v>
      </c>
      <c r="AE864" s="173">
        <f>AO864*(1-$D$17/100)-AY864</f>
        <v>5.9785620000000002</v>
      </c>
      <c r="AF864" s="174">
        <f>AP864</f>
        <v>36</v>
      </c>
      <c r="AG864" s="174">
        <f>IF($D$57&gt;100,100,$D$57)</f>
        <v>25.143699999999999</v>
      </c>
      <c r="AH864" s="174">
        <f>AQ864*AR864</f>
        <v>148</v>
      </c>
      <c r="AI864" s="174">
        <f>$D$58+$D$19</f>
        <v>282.85969999999998</v>
      </c>
      <c r="AJ864" s="174">
        <f>10*AX864*AU864/9</f>
        <v>1.1111111111111112</v>
      </c>
      <c r="AK864" s="174">
        <f>SUM(AL864:AN864)</f>
        <v>2388.4879392186581</v>
      </c>
      <c r="AL864" s="174">
        <f>(VLOOKUP(C864,$B$36:$AG$39,8,FALSE)+VLOOKUP(C864,$B$40:$AG$43,8,FALSE)*$D$54)*$D$59/100</f>
        <v>2388.4879392186581</v>
      </c>
      <c r="AM864" s="174"/>
      <c r="AN864" s="174"/>
      <c r="AO864" s="176">
        <v>9</v>
      </c>
      <c r="AP864" s="174">
        <v>36</v>
      </c>
      <c r="AQ864" s="175">
        <f>VLOOKUP(C864,$B$45:$AA$48,8,FALSE)</f>
        <v>296</v>
      </c>
      <c r="AR864" s="31">
        <f>IF(LEFT(E864,1)*1=1,$S$57,$R$57)</f>
        <v>0.5</v>
      </c>
      <c r="AS864" s="2">
        <f>IF(LEFT(E864,1)*1=2,$U$57,$T$57)</f>
        <v>0</v>
      </c>
      <c r="AT864" s="33">
        <f>IF(LEFT(E864,1)*1=3,$W$57,$V$57)</f>
        <v>0</v>
      </c>
      <c r="AU864" s="31">
        <f>IF(MID(E864,3,1)*1=1,$Y$57,$X$57)</f>
        <v>1</v>
      </c>
      <c r="AV864" s="2">
        <f>IF(MID(E864,3,1)*1=2,$AA$57,$Z$57)</f>
        <v>0</v>
      </c>
      <c r="AW864" s="33">
        <f>IF(MID(E864,3,1)*1=3,$AC$57,$AB$57)</f>
        <v>0</v>
      </c>
      <c r="AX864" s="31">
        <f>IF(MID(E864,5,1)*1=1,$AE$57,$AD$57)</f>
        <v>1</v>
      </c>
      <c r="AY864" s="33">
        <f>IF(MID(E864,5,1)*1=2,$AG$57,$AF$57)</f>
        <v>3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customHeight="1">
      <c r="A865" s="2"/>
      <c r="B865" s="107">
        <v>148</v>
      </c>
      <c r="C865" s="31">
        <v>10</v>
      </c>
      <c r="D865" s="106" t="s">
        <v>7</v>
      </c>
      <c r="E865" s="2" t="s">
        <v>165</v>
      </c>
      <c r="F865" s="2"/>
      <c r="G865" s="2"/>
      <c r="H865" s="33"/>
      <c r="I865" s="173">
        <f>M865/AE865</f>
        <v>583.19368845356917</v>
      </c>
      <c r="J865" s="174">
        <f>AH865/AE865</f>
        <v>24.755116698630875</v>
      </c>
      <c r="K865" s="189">
        <f>RANK(I865,$I$76:$I$999)</f>
        <v>787</v>
      </c>
      <c r="L865" s="190" t="e">
        <f>RANK(I865,$I$76:$I$460)</f>
        <v>#N/A</v>
      </c>
      <c r="M865" s="173">
        <f>N865+R865/2</f>
        <v>3486.6596244283478</v>
      </c>
      <c r="N865" s="174">
        <f>T865*(1+(IF((AG865+IF($D$62=1,15,0)+AV865+IF(F865="백어택",8,0))&gt;100,100,(AG865+IF($D$62=1,15,0)+AV865+IF(F865="백어택",8,0)))/100)*((AI865/100-1)))</f>
        <v>3486.6596244283478</v>
      </c>
      <c r="O865" s="174"/>
      <c r="P865" s="174"/>
      <c r="Q865" s="174"/>
      <c r="R865" s="175">
        <f>X865*(1+(IF(AG865+IF($D$62=1,15,0)&gt;100,100,AG865+IF($D$62=1,15,0)))/100*(AI865/100-1))</f>
        <v>0</v>
      </c>
      <c r="S865" s="173">
        <f>SUM(T865:X865)</f>
        <v>2388.4879392186581</v>
      </c>
      <c r="T865" s="174">
        <f>AL865*AX865</f>
        <v>2388.4879392186581</v>
      </c>
      <c r="U865" s="174"/>
      <c r="V865" s="174"/>
      <c r="W865" s="174"/>
      <c r="X865" s="175">
        <f>AS865*AL865</f>
        <v>0</v>
      </c>
      <c r="Y865" s="173">
        <f>SUM(Z865:AD865)</f>
        <v>5135.2490693201144</v>
      </c>
      <c r="Z865" s="174">
        <f>T865*$D$58/100</f>
        <v>5135.2490693201144</v>
      </c>
      <c r="AA865" s="174"/>
      <c r="AB865" s="174"/>
      <c r="AC865" s="174"/>
      <c r="AD865" s="175">
        <f>X865*$D$58/100</f>
        <v>0</v>
      </c>
      <c r="AE865" s="173">
        <f>AO865*(1-$D$17/100)-AY865</f>
        <v>5.9785620000000002</v>
      </c>
      <c r="AF865" s="174">
        <f>AP865</f>
        <v>36</v>
      </c>
      <c r="AG865" s="174">
        <f>IF($D$57&gt;100,100,$D$57)</f>
        <v>25.143699999999999</v>
      </c>
      <c r="AH865" s="174">
        <f>AQ865*AR865</f>
        <v>148</v>
      </c>
      <c r="AI865" s="174">
        <f>$D$58+$D$19</f>
        <v>282.85969999999998</v>
      </c>
      <c r="AJ865" s="174">
        <f>10*AX865*AU865/9</f>
        <v>0.88888888888888884</v>
      </c>
      <c r="AK865" s="174">
        <f>SUM(AL865:AN865)</f>
        <v>2388.4879392186581</v>
      </c>
      <c r="AL865" s="174">
        <f>(VLOOKUP(C865,$B$36:$AG$39,8,FALSE)+VLOOKUP(C865,$B$40:$AG$43,8,FALSE)*$D$54)*$D$59/100</f>
        <v>2388.4879392186581</v>
      </c>
      <c r="AM865" s="174"/>
      <c r="AN865" s="174"/>
      <c r="AO865" s="176">
        <v>9</v>
      </c>
      <c r="AP865" s="174">
        <v>36</v>
      </c>
      <c r="AQ865" s="175">
        <f>VLOOKUP(C865,$B$45:$AA$48,8,FALSE)</f>
        <v>296</v>
      </c>
      <c r="AR865" s="31">
        <f>IF(LEFT(E865,1)*1=1,$S$57,$R$57)</f>
        <v>0.5</v>
      </c>
      <c r="AS865" s="2">
        <f>IF(LEFT(E865,1)*1=2,$U$57,$T$57)</f>
        <v>0</v>
      </c>
      <c r="AT865" s="33">
        <f>IF(LEFT(E865,1)*1=3,$W$57,$V$57)</f>
        <v>0</v>
      </c>
      <c r="AU865" s="31">
        <f>IF(MID(E865,3,1)*1=1,$Y$57,$X$57)</f>
        <v>0.8</v>
      </c>
      <c r="AV865" s="2">
        <f>IF(MID(E865,3,1)*1=2,$AA$57,$Z$57)</f>
        <v>0</v>
      </c>
      <c r="AW865" s="33">
        <f>IF(MID(E865,3,1)*1=3,$AC$57,$AB$57)</f>
        <v>0</v>
      </c>
      <c r="AX865" s="31">
        <f>IF(MID(E865,5,1)*1=1,$AE$57,$AD$57)</f>
        <v>1</v>
      </c>
      <c r="AY865" s="33">
        <f>IF(MID(E865,5,1)*1=2,$AG$57,$AF$57)</f>
        <v>3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customHeight="1">
      <c r="A866" s="2"/>
      <c r="B866" s="107">
        <v>782</v>
      </c>
      <c r="C866" s="31">
        <v>1</v>
      </c>
      <c r="D866" s="111" t="s">
        <v>21</v>
      </c>
      <c r="E866" s="2" t="s">
        <v>67</v>
      </c>
      <c r="F866" s="2"/>
      <c r="G866" s="2"/>
      <c r="H866" s="33"/>
      <c r="I866" s="173">
        <f>M866/AE866</f>
        <v>583.14097321186341</v>
      </c>
      <c r="J866" s="174">
        <f>AH866/AE866</f>
        <v>4.5655675695030906</v>
      </c>
      <c r="K866" s="189">
        <f>RANK(I866,$I$76:$I$999)</f>
        <v>791</v>
      </c>
      <c r="L866" s="190">
        <f>RANK(I866,$I$461:$I$888)</f>
        <v>406</v>
      </c>
      <c r="M866" s="173">
        <f>SUM(N866:R866)</f>
        <v>16221.18224524867</v>
      </c>
      <c r="N866" s="174">
        <f>T866*(1+(IF((AG866+IF($D$62=1,15,0)+IF(F866="백어택",8,0))&gt;100,100,AG866+IF($D$62=1,15,0)+IF(F866="백어택",8,0))/100)*(AI866/100-1))</f>
        <v>16221.18224524867</v>
      </c>
      <c r="O866" s="174"/>
      <c r="P866" s="174"/>
      <c r="Q866" s="174"/>
      <c r="R866" s="175">
        <f>X866*(1+(IF((AG866+IF($D$62=1,15,0))&gt;100,100,AG866+IF($D$62=1,15,0))/100)*(AI866/100-1))</f>
        <v>0</v>
      </c>
      <c r="S866" s="173">
        <f>SUM(T866:X866)</f>
        <v>12582.826016400209</v>
      </c>
      <c r="T866" s="174">
        <f>AL866*AW866*AX866*AY866*IF(F866="백어택",1.2,1)</f>
        <v>12582.826016400209</v>
      </c>
      <c r="U866" s="174"/>
      <c r="V866" s="174"/>
      <c r="W866" s="174"/>
      <c r="X866" s="175">
        <f>AL866*AS866+IF(AX866=1,AL866*AU866,AL866*AU866*2)</f>
        <v>0</v>
      </c>
      <c r="Y866" s="173">
        <f>SUM(Z866:AD866)</f>
        <v>27053.075935260447</v>
      </c>
      <c r="Z866" s="174">
        <f>T866*$D$58/100</f>
        <v>27053.075935260447</v>
      </c>
      <c r="AA866" s="174"/>
      <c r="AB866" s="174"/>
      <c r="AC866" s="174"/>
      <c r="AD866" s="175">
        <f>X866*$D$58/100</f>
        <v>0</v>
      </c>
      <c r="AE866" s="173">
        <f>AO866*(1-$D$20/100)*(1-$D$17/100)-AR866</f>
        <v>27.816913903176005</v>
      </c>
      <c r="AF866" s="174">
        <f>AP866</f>
        <v>36</v>
      </c>
      <c r="AG866" s="174">
        <f>IF($D$57&gt;100,100,$D$57)</f>
        <v>25.143699999999999</v>
      </c>
      <c r="AH866" s="174">
        <f>AQ866</f>
        <v>127</v>
      </c>
      <c r="AI866" s="174">
        <f>$D$58</f>
        <v>215</v>
      </c>
      <c r="AJ866" s="174">
        <f>10/6</f>
        <v>1.6666666666666667</v>
      </c>
      <c r="AK866" s="174">
        <f>SUM(AL866:AN866)</f>
        <v>12582.826016400209</v>
      </c>
      <c r="AL866" s="174">
        <f>(VLOOKUP(C866,$B$36:$AG$39,31,FALSE)+VLOOKUP(C866,$B$40:$AG$43,31,FALSE)*$D$54)*$D$59/100</f>
        <v>12582.826016400209</v>
      </c>
      <c r="AM866" s="174"/>
      <c r="AN866" s="174"/>
      <c r="AO866" s="176">
        <v>36</v>
      </c>
      <c r="AP866" s="174">
        <v>36</v>
      </c>
      <c r="AQ866" s="175">
        <f>VLOOKUP(C866,$B$45:$AG$48,31,FALSE)</f>
        <v>127</v>
      </c>
      <c r="AR866" s="31">
        <f>IF(LEFT(E866,1)*1=1,$S$71,$R$71)</f>
        <v>0</v>
      </c>
      <c r="AS866" s="2">
        <f>IF(LEFT(E866,1)*1=2,$U$71,$T$71)</f>
        <v>0</v>
      </c>
      <c r="AT866" s="33">
        <f>IF(LEFT(E866,1)*1=3,$W$71,$V$71)</f>
        <v>0</v>
      </c>
      <c r="AU866" s="31">
        <f>IF(MID(E866,3,1)*1=1,$Y$71,$X$71)</f>
        <v>0</v>
      </c>
      <c r="AV866" s="2">
        <f>IF(MID(E866,3,1)*1=2,$AA$71,$Z$71)</f>
        <v>0</v>
      </c>
      <c r="AW866" s="33">
        <f>IF(MID(E866,3,1)*1=3,$AC$71,$AB$71)</f>
        <v>1</v>
      </c>
      <c r="AX866" s="31">
        <f>IF(MID(E866,5,1)*1=1,$AE$71,$AD$71)</f>
        <v>1</v>
      </c>
      <c r="AY866" s="33">
        <f>IF(MID(E866,5,1)*1=2,$AG$71,$AF$71)</f>
        <v>1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customHeight="1">
      <c r="A867" s="2"/>
      <c r="B867" s="107">
        <v>65</v>
      </c>
      <c r="C867" s="31">
        <v>4</v>
      </c>
      <c r="D867" s="106" t="s">
        <v>4</v>
      </c>
      <c r="E867" s="2" t="s">
        <v>67</v>
      </c>
      <c r="F867" s="2" t="s">
        <v>149</v>
      </c>
      <c r="G867" s="2"/>
      <c r="H867" s="33"/>
      <c r="I867" s="173">
        <f>M867/AE867</f>
        <v>582.18380844024057</v>
      </c>
      <c r="J867" s="174">
        <f>AH867/AE867</f>
        <v>11.193329176765722</v>
      </c>
      <c r="K867" s="189">
        <f>RANK(I867,$I$76:$I$999)</f>
        <v>792</v>
      </c>
      <c r="L867" s="190" t="e">
        <f>RANK(I867,$I$76:$I$460)</f>
        <v>#N/A</v>
      </c>
      <c r="M867" s="173">
        <f>SUM(N867:R867)</f>
        <v>6969.564559302431</v>
      </c>
      <c r="N867" s="174">
        <f>T867*(1+(IF((AG867+IF($D$62=1,15,0)+AT867+IF(F867="백어택",8,0))&gt;100,100,(AG867+IF($D$62=1,15,0)+AT867+IF(F867="백어택",8,0)))/100)*((AI867/100-1)))</f>
        <v>1393.6045474373398</v>
      </c>
      <c r="O867" s="174">
        <f>U867*(1+(IF((AG867+IF($D$62=1,15,0)+AX867+IF(F867="백어택",8,0))&gt;100,100,(AG867+IF($D$62=1,15,0)+AX867+IF(F867="백어택",8,0)))/100)*(AI867/100-1))</f>
        <v>5575.9600118650915</v>
      </c>
      <c r="P867" s="174"/>
      <c r="Q867" s="174"/>
      <c r="R867" s="175"/>
      <c r="S867" s="173">
        <f>SUM(T867:X867)</f>
        <v>4339.5291250881755</v>
      </c>
      <c r="T867" s="174">
        <f>AL867*IF(F867="백어택",1.2,1)</f>
        <v>867.71382501763514</v>
      </c>
      <c r="U867" s="174">
        <f>AM867*AW867*AY867*IF(F867="백어택",1.2,1)</f>
        <v>3471.8153000705402</v>
      </c>
      <c r="V867" s="174"/>
      <c r="W867" s="174"/>
      <c r="X867" s="175"/>
      <c r="Y867" s="173">
        <f>SUM(Z867:AD867)</f>
        <v>9329.9876189395764</v>
      </c>
      <c r="Z867" s="174">
        <f>T867*$D$58/100</f>
        <v>1865.5847237879154</v>
      </c>
      <c r="AA867" s="174">
        <f>U867*$D$58/100</f>
        <v>7464.4028951516611</v>
      </c>
      <c r="AB867" s="174"/>
      <c r="AC867" s="174"/>
      <c r="AD867" s="175"/>
      <c r="AE867" s="173">
        <f>AO867*(1-$D$17/100)</f>
        <v>11.971416</v>
      </c>
      <c r="AF867" s="174">
        <f>AP867</f>
        <v>36</v>
      </c>
      <c r="AG867" s="174">
        <f>IF($D$57&gt;100,100,$D$57)</f>
        <v>25.143699999999999</v>
      </c>
      <c r="AH867" s="174">
        <f>AQ867</f>
        <v>134</v>
      </c>
      <c r="AI867" s="174">
        <f>$D$58+$D$19</f>
        <v>282.85969999999998</v>
      </c>
      <c r="AJ867" s="174">
        <f>10/IF(AY867=1,5,4)</f>
        <v>2</v>
      </c>
      <c r="AK867" s="174">
        <f>SUM(AL867:AN867)</f>
        <v>3616.2742709068129</v>
      </c>
      <c r="AL867" s="174">
        <f>(VLOOKUP(C867,$B$36:$AG$39,4,FALSE)+VLOOKUP(C867,$B$40:$AG$43,4,FALSE)*$D$54)*$D$59/100</f>
        <v>723.09485418136262</v>
      </c>
      <c r="AM867" s="174">
        <f>(VLOOKUP(C867,$B$36:$AG$39,5,FALSE)+VLOOKUP(C867,$B$40:$AG$43,5,FALSE)*$D$54)*$D$59/100</f>
        <v>2893.1794167254502</v>
      </c>
      <c r="AN867" s="174"/>
      <c r="AO867" s="176">
        <v>12</v>
      </c>
      <c r="AP867" s="174">
        <v>36</v>
      </c>
      <c r="AQ867" s="175">
        <f>VLOOKUP(C867,$B$45:$AA$48,4,FALSE)</f>
        <v>134</v>
      </c>
      <c r="AR867" s="31">
        <f>IF(LEFT(E867,1)*1=1,$S$54,$R$54)</f>
        <v>0</v>
      </c>
      <c r="AS867" s="2">
        <f>IF(LEFT(E867,1)*1=2,$U$54,$T$54)</f>
        <v>0</v>
      </c>
      <c r="AT867" s="33">
        <f>IF(LEFT(E867,1)*1=3,$W$54,$V$54)</f>
        <v>0</v>
      </c>
      <c r="AU867" s="31">
        <f>IF(MID(E867,3,1)*1=1,$Y$54,$X$54)</f>
        <v>0</v>
      </c>
      <c r="AV867" s="2">
        <f>IF(MID(E867,3,1)*1=2,$AA$54,$Z$54)</f>
        <v>0</v>
      </c>
      <c r="AW867" s="33">
        <f>IF(MID(E867,3,1)*1=3,$AC$54,$AB$54)</f>
        <v>1</v>
      </c>
      <c r="AX867" s="31">
        <f>IF(MID(E867,5,1)*1=1,$AE$54,$AD$54)</f>
        <v>0</v>
      </c>
      <c r="AY867" s="33">
        <f>IF(MID(E867,5,1)*1=2,$AG$54,$AF$54)</f>
        <v>1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customHeight="1">
      <c r="A868" s="2"/>
      <c r="B868" s="107">
        <v>823</v>
      </c>
      <c r="C868" s="31">
        <v>10</v>
      </c>
      <c r="D868" s="113" t="s">
        <v>9</v>
      </c>
      <c r="E868" s="2" t="s">
        <v>92</v>
      </c>
      <c r="F868" s="2"/>
      <c r="G868" s="2"/>
      <c r="H868" s="33"/>
      <c r="I868" s="173">
        <f>M868/AE868</f>
        <v>573.63395407388487</v>
      </c>
      <c r="J868" s="174">
        <f>AH868/AE868</f>
        <v>18.293575296355918</v>
      </c>
      <c r="K868" s="189">
        <f>RANK(I868,$I$76:$I$999)</f>
        <v>793</v>
      </c>
      <c r="L868" s="190" t="e">
        <f>RANK(I868,$I$889:$I$999)</f>
        <v>#N/A</v>
      </c>
      <c r="M868" s="173">
        <f>SUM(N868:R868)*(1+$D$22/100)</f>
        <v>20601.632087830112</v>
      </c>
      <c r="N868" s="174">
        <f>T868*(1+(IF((AG868+IF($D$62=1,15,0)+IF(F868="백어택",8,0))&gt;100,100,AG868+IF($D$62=1,15,0)+IF(F868="백어택",8,0))/100)*(AI868/100-1))</f>
        <v>15587.193766392926</v>
      </c>
      <c r="O868" s="174">
        <f>U868*(1+(IF(($D$57+IF($D$62=1,15,0)+IF(F868="백어택",8,0))&gt;100,100,$D$57+IF($D$62=1,15,0)+IF(F868="백어택",8,0))/100)*(AI868/100-1))</f>
        <v>2995.0769477520516</v>
      </c>
      <c r="P868" s="174"/>
      <c r="Q868" s="174"/>
      <c r="R868" s="175">
        <f>X868*(1+(IF(($D$57+IF($D$62=1,15,0)+IF(F868="백어택",8,0))&gt;100,100,$D$57+IF($D$62=1,15,0)+IF(F868="백어택",8,0))/100)*(AI868/100-1))</f>
        <v>0</v>
      </c>
      <c r="S868" s="173">
        <f>SUM(T868:X868)</f>
        <v>14414.330339838352</v>
      </c>
      <c r="T868" s="174">
        <f>AL868*AU868*AY868</f>
        <v>12091.039005735145</v>
      </c>
      <c r="U868" s="174">
        <f>AM868*AX868</f>
        <v>2323.2913341032076</v>
      </c>
      <c r="V868" s="174"/>
      <c r="W868" s="174"/>
      <c r="X868" s="175">
        <f>AM868*AS868</f>
        <v>0</v>
      </c>
      <c r="Y868" s="173">
        <f>SUM(Z868:AD868)</f>
        <v>30990.810230652463</v>
      </c>
      <c r="Z868" s="174">
        <f>T868*$D$58/100</f>
        <v>25995.733862330566</v>
      </c>
      <c r="AA868" s="174">
        <f>U868*$D$58/100</f>
        <v>4995.0763683218966</v>
      </c>
      <c r="AB868" s="174"/>
      <c r="AC868" s="174"/>
      <c r="AD868" s="175">
        <f>X868*$D$58/100</f>
        <v>0</v>
      </c>
      <c r="AE868" s="173">
        <f>AO868*(1-$D$17/100)</f>
        <v>35.914248000000001</v>
      </c>
      <c r="AF868" s="174">
        <f>AP868</f>
        <v>36</v>
      </c>
      <c r="AG868" s="174">
        <f>IF($D$57+AW868&gt;100,100,$D$57+AW868)</f>
        <v>25.143699999999999</v>
      </c>
      <c r="AH868" s="174">
        <f>AQ868</f>
        <v>657</v>
      </c>
      <c r="AI868" s="174">
        <f>$D$58</f>
        <v>215</v>
      </c>
      <c r="AJ868" s="174">
        <f>10/(6+AT868)</f>
        <v>1.6666666666666667</v>
      </c>
      <c r="AK868" s="174">
        <f>SUM(AL868:AN868)</f>
        <v>11624.090569284088</v>
      </c>
      <c r="AL868" s="174">
        <f>(VLOOKUP(C868,$B$36:$AG$39,11,FALSE)+VLOOKUP(C868,$B$40:$AG$43,11,FALSE)*$D$54)*$D$59/100</f>
        <v>9300.7992351808807</v>
      </c>
      <c r="AM868" s="174">
        <f>(3*(VLOOKUP(C868,$B$36:$AG$39,12,FALSE)+VLOOKUP(C868,$B$40:$AG$43,12,FALSE)*$D$54))*$D$59/100</f>
        <v>2323.2913341032076</v>
      </c>
      <c r="AN868" s="174"/>
      <c r="AO868" s="176">
        <v>36</v>
      </c>
      <c r="AP868" s="174">
        <v>36</v>
      </c>
      <c r="AQ868" s="175">
        <f>VLOOKUP(C868,$B$45:$AA$48,11,FALSE)</f>
        <v>657</v>
      </c>
      <c r="AR868" s="31">
        <f>IF(LEFT(E868,1)*1=1,$S$59,$R$59)</f>
        <v>0</v>
      </c>
      <c r="AS868" s="2">
        <f>IF(LEFT(E868,1)*1=2,$U$59,$T$59)</f>
        <v>0</v>
      </c>
      <c r="AT868" s="33">
        <f>IF(LEFT(E868,1)*1=3,$W$59,$V$59)</f>
        <v>0</v>
      </c>
      <c r="AU868" s="31">
        <f>IF(MID(E868,3,1)*1=1,$Y$59,$X$59)</f>
        <v>1</v>
      </c>
      <c r="AV868" s="2">
        <f>IF(MID(E868,3,1)*1=2,$AA$59,$Z$59)</f>
        <v>0</v>
      </c>
      <c r="AW868" s="33">
        <f>IF(MID(E868,3,1)*1=3,$AC$59,$AB$59)</f>
        <v>0</v>
      </c>
      <c r="AX868" s="31">
        <f>IF(MID(E868,5,1)*1=1,$AE$59,$AD$59)</f>
        <v>1</v>
      </c>
      <c r="AY868" s="33">
        <f>IF(MID(E868,5,1)*1=2,$AG$59,$AF$59)</f>
        <v>1.3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customHeight="1">
      <c r="A869" s="2"/>
      <c r="B869" s="107">
        <v>829</v>
      </c>
      <c r="C869" s="31">
        <v>10</v>
      </c>
      <c r="D869" s="113" t="s">
        <v>9</v>
      </c>
      <c r="E869" s="2" t="s">
        <v>111</v>
      </c>
      <c r="F869" s="2"/>
      <c r="G869" s="2"/>
      <c r="H869" s="33"/>
      <c r="I869" s="173">
        <f>M869/AE869</f>
        <v>573.63395407388487</v>
      </c>
      <c r="J869" s="174">
        <f>AH869/AE869</f>
        <v>18.293575296355918</v>
      </c>
      <c r="K869" s="189">
        <f>RANK(I869,$I$76:$I$999)</f>
        <v>793</v>
      </c>
      <c r="L869" s="190" t="e">
        <f>RANK(I869,$I$889:$I$999)</f>
        <v>#N/A</v>
      </c>
      <c r="M869" s="173">
        <f>SUM(N869:R869)*(1+$D$22/100)</f>
        <v>20601.632087830112</v>
      </c>
      <c r="N869" s="174">
        <f>T869*(1+(IF((AG869+IF($D$62=1,15,0)+IF(F869="백어택",8,0))&gt;100,100,AG869+IF($D$62=1,15,0)+IF(F869="백어택",8,0))/100)*(AI869/100-1))</f>
        <v>15587.193766392926</v>
      </c>
      <c r="O869" s="174">
        <f>U869*(1+(IF(($D$57+IF($D$62=1,15,0)+IF(F869="백어택",8,0))&gt;100,100,$D$57+IF($D$62=1,15,0)+IF(F869="백어택",8,0))/100)*(AI869/100-1))</f>
        <v>2995.0769477520516</v>
      </c>
      <c r="P869" s="174"/>
      <c r="Q869" s="174"/>
      <c r="R869" s="175">
        <f>X869*(1+(IF(($D$57+IF($D$62=1,15,0)+IF(F869="백어택",8,0))&gt;100,100,$D$57+IF($D$62=1,15,0)+IF(F869="백어택",8,0))/100)*(AI869/100-1))</f>
        <v>0</v>
      </c>
      <c r="S869" s="173">
        <f>SUM(T869:X869)</f>
        <v>14414.330339838352</v>
      </c>
      <c r="T869" s="174">
        <f>AL869*AU869*AY869</f>
        <v>12091.039005735145</v>
      </c>
      <c r="U869" s="174">
        <f>AM869*AX869</f>
        <v>2323.2913341032076</v>
      </c>
      <c r="V869" s="174"/>
      <c r="W869" s="174"/>
      <c r="X869" s="175">
        <f>AM869*AS869</f>
        <v>0</v>
      </c>
      <c r="Y869" s="173">
        <f>SUM(Z869:AD869)</f>
        <v>30990.810230652463</v>
      </c>
      <c r="Z869" s="174">
        <f>T869*$D$58/100</f>
        <v>25995.733862330566</v>
      </c>
      <c r="AA869" s="174">
        <f>U869*$D$58/100</f>
        <v>4995.0763683218966</v>
      </c>
      <c r="AB869" s="174"/>
      <c r="AC869" s="174"/>
      <c r="AD869" s="175">
        <f>X869*$D$58/100</f>
        <v>0</v>
      </c>
      <c r="AE869" s="173">
        <f>AO869*(1-$D$17/100)</f>
        <v>35.914248000000001</v>
      </c>
      <c r="AF869" s="174">
        <f>AP869</f>
        <v>36</v>
      </c>
      <c r="AG869" s="174">
        <f>IF($D$57+AW869&gt;100,100,$D$57+AW869)</f>
        <v>25.143699999999999</v>
      </c>
      <c r="AH869" s="174">
        <f>AQ869</f>
        <v>657</v>
      </c>
      <c r="AI869" s="174">
        <f>$D$58</f>
        <v>215</v>
      </c>
      <c r="AJ869" s="174">
        <f>10/(6+AT869)</f>
        <v>1.4285714285714286</v>
      </c>
      <c r="AK869" s="174">
        <f>SUM(AL869:AN869)</f>
        <v>11624.090569284088</v>
      </c>
      <c r="AL869" s="174">
        <f>(VLOOKUP(C869,$B$36:$AG$39,11,FALSE)+VLOOKUP(C869,$B$40:$AG$43,11,FALSE)*$D$54)*$D$59/100</f>
        <v>9300.7992351808807</v>
      </c>
      <c r="AM869" s="174">
        <f>(3*(VLOOKUP(C869,$B$36:$AG$39,12,FALSE)+VLOOKUP(C869,$B$40:$AG$43,12,FALSE)*$D$54))*$D$59/100</f>
        <v>2323.2913341032076</v>
      </c>
      <c r="AN869" s="174"/>
      <c r="AO869" s="176">
        <v>36</v>
      </c>
      <c r="AP869" s="174">
        <v>36</v>
      </c>
      <c r="AQ869" s="175">
        <f>VLOOKUP(C869,$B$45:$AA$48,11,FALSE)</f>
        <v>657</v>
      </c>
      <c r="AR869" s="31">
        <f>IF(LEFT(E869,1)*1=1,$S$59,$R$59)</f>
        <v>0</v>
      </c>
      <c r="AS869" s="2">
        <f>IF(LEFT(E869,1)*1=2,$U$59,$T$59)</f>
        <v>0</v>
      </c>
      <c r="AT869" s="33">
        <f>IF(LEFT(E869,1)*1=3,$W$59,$V$59)</f>
        <v>1</v>
      </c>
      <c r="AU869" s="31">
        <f>IF(MID(E869,3,1)*1=1,$Y$59,$X$59)</f>
        <v>1</v>
      </c>
      <c r="AV869" s="2">
        <f>IF(MID(E869,3,1)*1=2,$AA$59,$Z$59)</f>
        <v>0</v>
      </c>
      <c r="AW869" s="33">
        <f>IF(MID(E869,3,1)*1=3,$AC$59,$AB$59)</f>
        <v>0</v>
      </c>
      <c r="AX869" s="31">
        <f>IF(MID(E869,5,1)*1=1,$AE$59,$AD$59)</f>
        <v>1</v>
      </c>
      <c r="AY869" s="33">
        <f>IF(MID(E869,5,1)*1=2,$AG$59,$AF$59)</f>
        <v>1.3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customHeight="1">
      <c r="A870" s="2"/>
      <c r="B870" s="107">
        <v>312</v>
      </c>
      <c r="C870" s="31">
        <v>7</v>
      </c>
      <c r="D870" s="106" t="s">
        <v>17</v>
      </c>
      <c r="E870" s="2" t="s">
        <v>89</v>
      </c>
      <c r="F870" s="2"/>
      <c r="G870" s="2"/>
      <c r="H870" s="33">
        <f>IF(AY870=1,3,2)</f>
        <v>2</v>
      </c>
      <c r="I870" s="173">
        <f>M870/AE870</f>
        <v>571.84260207934722</v>
      </c>
      <c r="J870" s="174">
        <f>AH870/AE870</f>
        <v>24.18260296025132</v>
      </c>
      <c r="K870" s="189">
        <f>RANK(I870,$I$76:$I$999)</f>
        <v>795</v>
      </c>
      <c r="L870" s="190" t="e">
        <f>RANK(I870,$I$76:$I$460)</f>
        <v>#N/A</v>
      </c>
      <c r="M870" s="173">
        <f>SUM(N870:R870)</f>
        <v>4563.8437840095539</v>
      </c>
      <c r="N870" s="174">
        <f>T870*(1+(IF((AG870+IF($D$62=1,15,0)+IF(F870="백어택",8,0))&gt;100,100,(AG870+IF($D$62=1,15,0)+IF(F870="백어택",8,0)))/100)*((AI870/100-1)))</f>
        <v>2738.3062704057324</v>
      </c>
      <c r="O870" s="174">
        <f>U870*(1+(IF((AG870+IF($D$62=1,15,0)+IF(F870="백어택",8,0))&gt;100,100,(AG870+IF($D$62=1,15,0)+IF(F870="백어택",8,0)))/100)*((AI870/100-1)))</f>
        <v>1825.5375136038217</v>
      </c>
      <c r="P870" s="174">
        <f>V870*(1+(IF((AG870+IF($D$62=1,15,0)+IF(F870="백어택",8,0))&gt;100,100,(AG870+IF($D$62=1,15,0)+IF(F870="백어택",8,0)))/100)*((AI870/100-1)))</f>
        <v>0</v>
      </c>
      <c r="Q870" s="174"/>
      <c r="R870" s="175"/>
      <c r="S870" s="173">
        <f>SUM(T870:X870)</f>
        <v>3126.3980453417716</v>
      </c>
      <c r="T870" s="174">
        <f>AL870*AV870</f>
        <v>1875.8388272050631</v>
      </c>
      <c r="U870" s="174">
        <f>AL870*AW870</f>
        <v>1250.5592181367088</v>
      </c>
      <c r="V870" s="174">
        <f>IF(H870=3,AL870,0)*(1+AW870-1+AW870-1)</f>
        <v>0</v>
      </c>
      <c r="W870" s="174"/>
      <c r="X870" s="175"/>
      <c r="Y870" s="173">
        <f>SUM(Z870:AD870)</f>
        <v>8843.3201318595984</v>
      </c>
      <c r="Z870" s="174">
        <f>T870*AI870/100</f>
        <v>5305.9920791157592</v>
      </c>
      <c r="AA870" s="174">
        <f>U870*AI870/100</f>
        <v>3537.3280527438396</v>
      </c>
      <c r="AB870" s="174">
        <f>V870*AI870/100</f>
        <v>0</v>
      </c>
      <c r="AC870" s="174"/>
      <c r="AD870" s="175"/>
      <c r="AE870" s="173">
        <f>AO870*(1-$D$17/100)</f>
        <v>7.980944</v>
      </c>
      <c r="AF870" s="174">
        <f>AP870</f>
        <v>36</v>
      </c>
      <c r="AG870" s="174">
        <f>IF($D$57+AX870&gt;100,100,$D$57+AX870)</f>
        <v>25.143699999999999</v>
      </c>
      <c r="AH870" s="174">
        <f>AQ870</f>
        <v>193</v>
      </c>
      <c r="AI870" s="174">
        <f>$D$58+$D$19</f>
        <v>282.85969999999998</v>
      </c>
      <c r="AJ870" s="174">
        <f>10*AR870/IF(AT870=0,IF(AY870=0,8,5),5)</f>
        <v>1.25</v>
      </c>
      <c r="AK870" s="174">
        <f>H870*SUM(AL870:AN870)</f>
        <v>2501.1184362734175</v>
      </c>
      <c r="AL870" s="174">
        <f>((VLOOKUP(C870,$B$36:$AG$39,24,FALSE)+VLOOKUP(C870,$B$40:$AG$43,24,FALSE)*$D$54))*$D$59/100</f>
        <v>1250.5592181367088</v>
      </c>
      <c r="AM870" s="174"/>
      <c r="AN870" s="174"/>
      <c r="AO870" s="176">
        <v>8</v>
      </c>
      <c r="AP870" s="174">
        <v>36</v>
      </c>
      <c r="AQ870" s="175">
        <f>VLOOKUP(C870,$B$45:$AA$48,24,FALSE)</f>
        <v>193</v>
      </c>
      <c r="AR870" s="31">
        <f>IF(LEFT(E870,1)*1=1,$S$67,$R$67)</f>
        <v>1</v>
      </c>
      <c r="AS870" s="2">
        <f>IF(LEFT(E870,1)*1=2,$U$67,$T$67)</f>
        <v>0</v>
      </c>
      <c r="AT870" s="33">
        <f>IF(LEFT(E870,1)*1=3,$W$67,$V$67)</f>
        <v>0</v>
      </c>
      <c r="AU870" s="31">
        <f>IF(MID(E870,3,1)*1=1,$Y$67,$X$67)</f>
        <v>0</v>
      </c>
      <c r="AV870" s="2">
        <f>IF(MID(E870,3,1)*1=2,$AA$67,$Z$67)</f>
        <v>1.5</v>
      </c>
      <c r="AW870" s="33">
        <f>IF(MID(E870,3,1)*1=3,$AC$67,$AB$67)</f>
        <v>1</v>
      </c>
      <c r="AX870" s="31">
        <f>IF(MID(E870,5,1)*1=1,$AE$67,$AD$67)</f>
        <v>0</v>
      </c>
      <c r="AY870" s="33">
        <f>IF(MID(E870,5,1)*1=2,$AG$67,$AF$67)</f>
        <v>0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customHeight="1">
      <c r="A871" s="2"/>
      <c r="B871" s="107">
        <v>315</v>
      </c>
      <c r="C871" s="31">
        <v>7</v>
      </c>
      <c r="D871" s="106" t="s">
        <v>17</v>
      </c>
      <c r="E871" s="2" t="s">
        <v>152</v>
      </c>
      <c r="F871" s="2"/>
      <c r="G871" s="2"/>
      <c r="H871" s="33">
        <f>IF(AY871=1,3,2)</f>
        <v>2</v>
      </c>
      <c r="I871" s="173">
        <f>M871/AE871</f>
        <v>571.84260207934722</v>
      </c>
      <c r="J871" s="174">
        <f>AH871/AE871</f>
        <v>24.18260296025132</v>
      </c>
      <c r="K871" s="189">
        <f>RANK(I871,$I$76:$I$999)</f>
        <v>795</v>
      </c>
      <c r="L871" s="190" t="e">
        <f>RANK(I871,$I$76:$I$460)</f>
        <v>#N/A</v>
      </c>
      <c r="M871" s="173">
        <f>SUM(N871:R871)</f>
        <v>4563.8437840095539</v>
      </c>
      <c r="N871" s="174">
        <f>T871*(1+(IF((AG871+IF($D$62=1,15,0)+IF(F871="백어택",8,0))&gt;100,100,(AG871+IF($D$62=1,15,0)+IF(F871="백어택",8,0)))/100)*((AI871/100-1)))</f>
        <v>2738.3062704057324</v>
      </c>
      <c r="O871" s="174">
        <f>U871*(1+(IF((AG871+IF($D$62=1,15,0)+IF(F871="백어택",8,0))&gt;100,100,(AG871+IF($D$62=1,15,0)+IF(F871="백어택",8,0)))/100)*((AI871/100-1)))</f>
        <v>1825.5375136038217</v>
      </c>
      <c r="P871" s="174">
        <f>V871*(1+(IF((AG871+IF($D$62=1,15,0)+IF(F871="백어택",8,0))&gt;100,100,(AG871+IF($D$62=1,15,0)+IF(F871="백어택",8,0)))/100)*((AI871/100-1)))</f>
        <v>0</v>
      </c>
      <c r="Q871" s="174"/>
      <c r="R871" s="175"/>
      <c r="S871" s="173">
        <f>SUM(T871:X871)</f>
        <v>3126.3980453417716</v>
      </c>
      <c r="T871" s="174">
        <f>AL871*AV871</f>
        <v>1875.8388272050631</v>
      </c>
      <c r="U871" s="174">
        <f>AL871*AW871</f>
        <v>1250.5592181367088</v>
      </c>
      <c r="V871" s="174">
        <f>IF(H871=3,AL871,0)*(1+AW871-1+AW871-1)</f>
        <v>0</v>
      </c>
      <c r="W871" s="174"/>
      <c r="X871" s="175"/>
      <c r="Y871" s="173">
        <f>SUM(Z871:AD871)</f>
        <v>8843.3201318595984</v>
      </c>
      <c r="Z871" s="174">
        <f>T871*AI871/100</f>
        <v>5305.9920791157592</v>
      </c>
      <c r="AA871" s="174">
        <f>U871*AI871/100</f>
        <v>3537.3280527438396</v>
      </c>
      <c r="AB871" s="174">
        <f>V871*AI871/100</f>
        <v>0</v>
      </c>
      <c r="AC871" s="174"/>
      <c r="AD871" s="175"/>
      <c r="AE871" s="173">
        <f>AO871*(1-$D$17/100)</f>
        <v>7.980944</v>
      </c>
      <c r="AF871" s="174">
        <f>AP871</f>
        <v>36</v>
      </c>
      <c r="AG871" s="174">
        <f>IF($D$57+AX871&gt;100,100,$D$57+AX871)</f>
        <v>25.143699999999999</v>
      </c>
      <c r="AH871" s="174">
        <f>AQ871</f>
        <v>193</v>
      </c>
      <c r="AI871" s="174">
        <f>$D$58+$D$19</f>
        <v>282.85969999999998</v>
      </c>
      <c r="AJ871" s="174">
        <f>10*AR871/IF(AT871=0,IF(AY871=0,8,5),5)</f>
        <v>1</v>
      </c>
      <c r="AK871" s="174">
        <f>H871*SUM(AL871:AN871)</f>
        <v>2501.1184362734175</v>
      </c>
      <c r="AL871" s="174">
        <f>((VLOOKUP(C871,$B$36:$AG$39,24,FALSE)+VLOOKUP(C871,$B$40:$AG$43,24,FALSE)*$D$54))*$D$59/100</f>
        <v>1250.5592181367088</v>
      </c>
      <c r="AM871" s="174"/>
      <c r="AN871" s="174"/>
      <c r="AO871" s="176">
        <v>8</v>
      </c>
      <c r="AP871" s="174">
        <v>36</v>
      </c>
      <c r="AQ871" s="175">
        <f>VLOOKUP(C871,$B$45:$AA$48,24,FALSE)</f>
        <v>193</v>
      </c>
      <c r="AR871" s="31">
        <f>IF(LEFT(E871,1)*1=1,$S$67,$R$67)</f>
        <v>0.8</v>
      </c>
      <c r="AS871" s="2">
        <f>IF(LEFT(E871,1)*1=2,$U$67,$T$67)</f>
        <v>0</v>
      </c>
      <c r="AT871" s="33">
        <f>IF(LEFT(E871,1)*1=3,$W$67,$V$67)</f>
        <v>0</v>
      </c>
      <c r="AU871" s="31">
        <f>IF(MID(E871,3,1)*1=1,$Y$67,$X$67)</f>
        <v>0</v>
      </c>
      <c r="AV871" s="2">
        <f>IF(MID(E871,3,1)*1=2,$AA$67,$Z$67)</f>
        <v>1.5</v>
      </c>
      <c r="AW871" s="33">
        <f>IF(MID(E871,3,1)*1=3,$AC$67,$AB$67)</f>
        <v>1</v>
      </c>
      <c r="AX871" s="31">
        <f>IF(MID(E871,5,1)*1=1,$AE$67,$AD$67)</f>
        <v>0</v>
      </c>
      <c r="AY871" s="33">
        <f>IF(MID(E871,5,1)*1=2,$AG$67,$AF$67)</f>
        <v>0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customHeight="1">
      <c r="A872" s="2"/>
      <c r="B872" s="107">
        <v>318</v>
      </c>
      <c r="C872" s="31">
        <v>7</v>
      </c>
      <c r="D872" s="106" t="s">
        <v>17</v>
      </c>
      <c r="E872" s="2" t="s">
        <v>117</v>
      </c>
      <c r="F872" s="2"/>
      <c r="G872" s="2"/>
      <c r="H872" s="33">
        <f>IF(AY872=1,3,2)</f>
        <v>2</v>
      </c>
      <c r="I872" s="173">
        <f>M872/AE872</f>
        <v>571.84260207934722</v>
      </c>
      <c r="J872" s="174">
        <f>AH872/AE872</f>
        <v>24.18260296025132</v>
      </c>
      <c r="K872" s="189">
        <f>RANK(I872,$I$76:$I$999)</f>
        <v>795</v>
      </c>
      <c r="L872" s="190" t="e">
        <f>RANK(I872,$I$76:$I$460)</f>
        <v>#N/A</v>
      </c>
      <c r="M872" s="173">
        <f>SUM(N872:R872)</f>
        <v>4563.8437840095539</v>
      </c>
      <c r="N872" s="174">
        <f>T872*(1+(IF((AG872+IF($D$62=1,15,0)+IF(F872="백어택",8,0))&gt;100,100,(AG872+IF($D$62=1,15,0)+IF(F872="백어택",8,0)))/100)*((AI872/100-1)))</f>
        <v>2738.3062704057324</v>
      </c>
      <c r="O872" s="174">
        <f>U872*(1+(IF((AG872+IF($D$62=1,15,0)+IF(F872="백어택",8,0))&gt;100,100,(AG872+IF($D$62=1,15,0)+IF(F872="백어택",8,0)))/100)*((AI872/100-1)))</f>
        <v>1825.5375136038217</v>
      </c>
      <c r="P872" s="174">
        <f>V872*(1+(IF((AG872+IF($D$62=1,15,0)+IF(F872="백어택",8,0))&gt;100,100,(AG872+IF($D$62=1,15,0)+IF(F872="백어택",8,0)))/100)*((AI872/100-1)))</f>
        <v>0</v>
      </c>
      <c r="Q872" s="174"/>
      <c r="R872" s="175"/>
      <c r="S872" s="173">
        <f>SUM(T872:X872)</f>
        <v>3126.3980453417716</v>
      </c>
      <c r="T872" s="174">
        <f>AL872*AV872</f>
        <v>1875.8388272050631</v>
      </c>
      <c r="U872" s="174">
        <f>AL872*AW872</f>
        <v>1250.5592181367088</v>
      </c>
      <c r="V872" s="174">
        <f>IF(H872=3,AL872,0)*(1+AW872-1+AW872-1)</f>
        <v>0</v>
      </c>
      <c r="W872" s="174"/>
      <c r="X872" s="175"/>
      <c r="Y872" s="173">
        <f>SUM(Z872:AD872)</f>
        <v>8843.3201318595984</v>
      </c>
      <c r="Z872" s="174">
        <f>T872*AI872/100</f>
        <v>5305.9920791157592</v>
      </c>
      <c r="AA872" s="174">
        <f>U872*AI872/100</f>
        <v>3537.3280527438396</v>
      </c>
      <c r="AB872" s="174">
        <f>V872*AI872/100</f>
        <v>0</v>
      </c>
      <c r="AC872" s="174"/>
      <c r="AD872" s="175"/>
      <c r="AE872" s="173">
        <f>AO872*(1-$D$17/100)</f>
        <v>7.980944</v>
      </c>
      <c r="AF872" s="174">
        <f>AP872</f>
        <v>36</v>
      </c>
      <c r="AG872" s="174">
        <f>IF($D$57+AX872&gt;100,100,$D$57+AX872)</f>
        <v>25.143699999999999</v>
      </c>
      <c r="AH872" s="174">
        <f>AQ872</f>
        <v>193</v>
      </c>
      <c r="AI872" s="174">
        <f>$D$58+$D$19</f>
        <v>282.85969999999998</v>
      </c>
      <c r="AJ872" s="174">
        <f>10*AR872/IF(AT872=0,IF(AY872=0,8,5),5)</f>
        <v>2</v>
      </c>
      <c r="AK872" s="174">
        <f>H872*SUM(AL872:AN872)</f>
        <v>2501.1184362734175</v>
      </c>
      <c r="AL872" s="174">
        <f>((VLOOKUP(C872,$B$36:$AG$39,24,FALSE)+VLOOKUP(C872,$B$40:$AG$43,24,FALSE)*$D$54))*$D$59/100</f>
        <v>1250.5592181367088</v>
      </c>
      <c r="AM872" s="174"/>
      <c r="AN872" s="174"/>
      <c r="AO872" s="176">
        <v>8</v>
      </c>
      <c r="AP872" s="174">
        <v>36</v>
      </c>
      <c r="AQ872" s="175">
        <f>VLOOKUP(C872,$B$45:$AA$48,24,FALSE)</f>
        <v>193</v>
      </c>
      <c r="AR872" s="31">
        <f>IF(LEFT(E872,1)*1=1,$S$67,$R$67)</f>
        <v>1</v>
      </c>
      <c r="AS872" s="2">
        <f>IF(LEFT(E872,1)*1=2,$U$67,$T$67)</f>
        <v>0</v>
      </c>
      <c r="AT872" s="33">
        <f>IF(LEFT(E872,1)*1=3,$W$67,$V$67)</f>
        <v>1</v>
      </c>
      <c r="AU872" s="31">
        <f>IF(MID(E872,3,1)*1=1,$Y$67,$X$67)</f>
        <v>0</v>
      </c>
      <c r="AV872" s="2">
        <f>IF(MID(E872,3,1)*1=2,$AA$67,$Z$67)</f>
        <v>1.5</v>
      </c>
      <c r="AW872" s="33">
        <f>IF(MID(E872,3,1)*1=3,$AC$67,$AB$67)</f>
        <v>1</v>
      </c>
      <c r="AX872" s="31">
        <f>IF(MID(E872,5,1)*1=1,$AE$67,$AD$67)</f>
        <v>0</v>
      </c>
      <c r="AY872" s="33">
        <f>IF(MID(E872,5,1)*1=2,$AG$67,$AF$67)</f>
        <v>0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customHeight="1">
      <c r="A873" s="2"/>
      <c r="B873" s="107">
        <v>67</v>
      </c>
      <c r="C873" s="31">
        <v>1</v>
      </c>
      <c r="D873" s="106" t="s">
        <v>4</v>
      </c>
      <c r="E873" s="2" t="s">
        <v>67</v>
      </c>
      <c r="F873" s="2" t="s">
        <v>149</v>
      </c>
      <c r="G873" s="2"/>
      <c r="H873" s="33"/>
      <c r="I873" s="173">
        <f>M873/AE873</f>
        <v>561.4483030803832</v>
      </c>
      <c r="J873" s="174">
        <f>AH873/AE873</f>
        <v>5.5966645883828612</v>
      </c>
      <c r="K873" s="189">
        <f>RANK(I873,$I$76:$I$999)</f>
        <v>798</v>
      </c>
      <c r="L873" s="190" t="e">
        <f>RANK(I873,$I$76:$I$460)</f>
        <v>#N/A</v>
      </c>
      <c r="M873" s="173">
        <f>SUM(N873:R873)</f>
        <v>6721.3311986693479</v>
      </c>
      <c r="N873" s="174">
        <f>T873*(1+(IF((AG873+IF($D$62=1,15,0)+AT873+IF(F873="백어택",8,0))&gt;100,100,(AG873+IF($D$62=1,15,0)+AT873+IF(F873="백어택",8,0)))/100)*((AI873/100-1)))</f>
        <v>1344.2662397338695</v>
      </c>
      <c r="O873" s="174">
        <f>U873*(1+(IF((AG873+IF($D$62=1,15,0)+AX873+IF(F873="백어택",8,0))&gt;100,100,(AG873+IF($D$62=1,15,0)+AX873+IF(F873="백어택",8,0)))/100)*(AI873/100-1))</f>
        <v>5377.064958935478</v>
      </c>
      <c r="P873" s="174"/>
      <c r="Q873" s="174"/>
      <c r="R873" s="175"/>
      <c r="S873" s="173">
        <f>SUM(T873:X873)</f>
        <v>4184.9691250881751</v>
      </c>
      <c r="T873" s="174">
        <f>AL873*IF(F873="백어택",1.2,1)</f>
        <v>836.99382501763512</v>
      </c>
      <c r="U873" s="174">
        <f>AM873*AW873*AY873*IF(F873="백어택",1.2,1)</f>
        <v>3347.9753000705405</v>
      </c>
      <c r="V873" s="174"/>
      <c r="W873" s="174"/>
      <c r="X873" s="175"/>
      <c r="Y873" s="173">
        <f>SUM(Z873:AD873)</f>
        <v>8997.6836189395763</v>
      </c>
      <c r="Z873" s="174">
        <f>T873*$D$58/100</f>
        <v>1799.5367237879154</v>
      </c>
      <c r="AA873" s="174">
        <f>U873*$D$58/100</f>
        <v>7198.1468951516617</v>
      </c>
      <c r="AB873" s="174"/>
      <c r="AC873" s="174"/>
      <c r="AD873" s="175"/>
      <c r="AE873" s="173">
        <f>AO873*(1-$D$17/100)</f>
        <v>11.971416</v>
      </c>
      <c r="AF873" s="174">
        <f>AP873</f>
        <v>36</v>
      </c>
      <c r="AG873" s="174">
        <f>IF($D$57&gt;100,100,$D$57)</f>
        <v>25.143699999999999</v>
      </c>
      <c r="AH873" s="174">
        <f>AQ873</f>
        <v>67</v>
      </c>
      <c r="AI873" s="174">
        <f>$D$58+$D$19</f>
        <v>282.85969999999998</v>
      </c>
      <c r="AJ873" s="174">
        <f>10/IF(AY873=1,5,4)</f>
        <v>2</v>
      </c>
      <c r="AK873" s="174">
        <f>SUM(AL873:AN873)</f>
        <v>3487.4742709068132</v>
      </c>
      <c r="AL873" s="174">
        <f>(VLOOKUP(C873,$B$36:$AG$39,4,FALSE)+VLOOKUP(C873,$B$40:$AG$43,4,FALSE)*$D$54)*$D$59/100</f>
        <v>697.4948541813626</v>
      </c>
      <c r="AM873" s="174">
        <f>(VLOOKUP(C873,$B$36:$AG$39,5,FALSE)+VLOOKUP(C873,$B$40:$AG$43,5,FALSE)*$D$54)*$D$59/100</f>
        <v>2789.9794167254504</v>
      </c>
      <c r="AN873" s="174"/>
      <c r="AO873" s="176">
        <v>12</v>
      </c>
      <c r="AP873" s="174">
        <v>36</v>
      </c>
      <c r="AQ873" s="175">
        <f>VLOOKUP(C873,$B$45:$AA$48,4,FALSE)</f>
        <v>67</v>
      </c>
      <c r="AR873" s="31">
        <f>IF(LEFT(E873,1)*1=1,$S$54,$R$54)</f>
        <v>0</v>
      </c>
      <c r="AS873" s="2">
        <f>IF(LEFT(E873,1)*1=2,$U$54,$T$54)</f>
        <v>0</v>
      </c>
      <c r="AT873" s="33">
        <f>IF(LEFT(E873,1)*1=3,$W$54,$V$54)</f>
        <v>0</v>
      </c>
      <c r="AU873" s="31">
        <f>IF(MID(E873,3,1)*1=1,$Y$54,$X$54)</f>
        <v>0</v>
      </c>
      <c r="AV873" s="2">
        <f>IF(MID(E873,3,1)*1=2,$AA$54,$Z$54)</f>
        <v>0</v>
      </c>
      <c r="AW873" s="33">
        <f>IF(MID(E873,3,1)*1=3,$AC$54,$AB$54)</f>
        <v>1</v>
      </c>
      <c r="AX873" s="31">
        <f>IF(MID(E873,5,1)*1=1,$AE$54,$AD$54)</f>
        <v>0</v>
      </c>
      <c r="AY873" s="33">
        <f>IF(MID(E873,5,1)*1=2,$AG$54,$AF$54)</f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customHeight="1">
      <c r="A874" s="2"/>
      <c r="B874" s="107">
        <v>122</v>
      </c>
      <c r="C874" s="31">
        <v>7</v>
      </c>
      <c r="D874" s="106" t="s">
        <v>6</v>
      </c>
      <c r="E874" s="2" t="s">
        <v>67</v>
      </c>
      <c r="F874" s="2"/>
      <c r="G874" s="2"/>
      <c r="H874" s="33"/>
      <c r="I874" s="173">
        <f>M874/AE874</f>
        <v>555.27307845175676</v>
      </c>
      <c r="J874" s="174">
        <f>AH874/AE874</f>
        <v>16.338919305786384</v>
      </c>
      <c r="K874" s="189">
        <f>RANK(I874,$I$76:$I$999)</f>
        <v>799</v>
      </c>
      <c r="L874" s="190" t="e">
        <f>RANK(I874,$I$76:$I$460)</f>
        <v>#N/A</v>
      </c>
      <c r="M874" s="173">
        <f>SUM(N874:R874)</f>
        <v>11079.008359577692</v>
      </c>
      <c r="N874" s="174">
        <f>T874*(1+(IF((AG874+IF($D$62=1,15,0)+IF(F874="백어택",8,0))&gt;100,100,(AG874+IF($D$62=1,15,0)+IF(F874="백어택",8,0)))/100)*((AI874/100-1)))</f>
        <v>11079.008359577692</v>
      </c>
      <c r="O874" s="174"/>
      <c r="P874" s="174"/>
      <c r="Q874" s="174"/>
      <c r="R874" s="175"/>
      <c r="S874" s="173">
        <f>SUM(T874:X874)</f>
        <v>7589.521403223458</v>
      </c>
      <c r="T874" s="174">
        <f>AL874*AW874*AT874*AX874*AY874</f>
        <v>7589.521403223458</v>
      </c>
      <c r="U874" s="174"/>
      <c r="V874" s="174"/>
      <c r="W874" s="174"/>
      <c r="X874" s="175"/>
      <c r="Y874" s="173">
        <f>SUM(Z874:AD874)</f>
        <v>16317.471016930434</v>
      </c>
      <c r="Z874" s="174">
        <f>T874*$D$58/100</f>
        <v>16317.471016930434</v>
      </c>
      <c r="AA874" s="174"/>
      <c r="AB874" s="174"/>
      <c r="AC874" s="174"/>
      <c r="AD874" s="175"/>
      <c r="AE874" s="173">
        <f>AO874*(1-$D$17/100)</f>
        <v>19.952359999999999</v>
      </c>
      <c r="AF874" s="174">
        <f>AP874</f>
        <v>36</v>
      </c>
      <c r="AG874" s="174">
        <f>IF($D$57+AV874&gt;100,100,$D$57+AV874)</f>
        <v>25.143699999999999</v>
      </c>
      <c r="AH874" s="174">
        <f>AQ874*AR874</f>
        <v>326</v>
      </c>
      <c r="AI874" s="174">
        <f>$D$58+$D$19</f>
        <v>282.85969999999998</v>
      </c>
      <c r="AJ874" s="174">
        <f>10/IF(AX874=1,IF(AY874=1,5,6),4)</f>
        <v>2</v>
      </c>
      <c r="AK874" s="174">
        <f>SUM(AL874:AN874)</f>
        <v>7589.521403223458</v>
      </c>
      <c r="AL874" s="174">
        <f>(VLOOKUP(C874,$B$36:$AG$39,7,FALSE)+VLOOKUP(C874,$B$40:$AG$43,7,FALSE)*$D$54)*$D$59/100</f>
        <v>7589.521403223458</v>
      </c>
      <c r="AM874" s="174"/>
      <c r="AN874" s="174"/>
      <c r="AO874" s="176">
        <v>20</v>
      </c>
      <c r="AP874" s="174">
        <v>36</v>
      </c>
      <c r="AQ874" s="175">
        <f>VLOOKUP(C874,$B$45:$AA$48,7,FALSE)</f>
        <v>326</v>
      </c>
      <c r="AR874" s="31">
        <f>IF(LEFT(E874,1)*1=1,$S$56,$R$56)</f>
        <v>1</v>
      </c>
      <c r="AS874" s="2">
        <f>IF(LEFT(E874,1)*1=2,$U$56,$T$56)</f>
        <v>0</v>
      </c>
      <c r="AT874" s="33">
        <f>IF(LEFT(E874,1)*1=3,$W$56,$V$56)</f>
        <v>1</v>
      </c>
      <c r="AU874" s="31">
        <f>IF(MID(E874,3,1)*1=1,$Y$56,$X$56)</f>
        <v>0</v>
      </c>
      <c r="AV874" s="2">
        <f>IF(MID(E874,3,1)*1=2,$AA$56,$Z$56)</f>
        <v>0</v>
      </c>
      <c r="AW874" s="33">
        <f>IF(MID(E874,3,1)*1=3,$AC$56,$AB$56)</f>
        <v>1</v>
      </c>
      <c r="AX874" s="31">
        <f>IF(MID(E874,5,1)*1=1,$AE$56,$AD$56)</f>
        <v>1</v>
      </c>
      <c r="AY874" s="33">
        <f>IF(MID(E874,5,1)*1=2,$AG$56,$AF$56)</f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customHeight="1">
      <c r="A875" s="2"/>
      <c r="B875" s="107">
        <v>125</v>
      </c>
      <c r="C875" s="31">
        <v>7</v>
      </c>
      <c r="D875" s="106" t="s">
        <v>6</v>
      </c>
      <c r="E875" s="2" t="s">
        <v>148</v>
      </c>
      <c r="F875" s="2"/>
      <c r="G875" s="2"/>
      <c r="H875" s="33"/>
      <c r="I875" s="173">
        <f>M875/AE875</f>
        <v>555.27307845175676</v>
      </c>
      <c r="J875" s="174">
        <f>AH875/AE875</f>
        <v>8.1694596528931918</v>
      </c>
      <c r="K875" s="189">
        <f>RANK(I875,$I$76:$I$999)</f>
        <v>799</v>
      </c>
      <c r="L875" s="190" t="e">
        <f>RANK(I875,$I$76:$I$460)</f>
        <v>#N/A</v>
      </c>
      <c r="M875" s="173">
        <f>SUM(N875:R875)</f>
        <v>11079.008359577692</v>
      </c>
      <c r="N875" s="174">
        <f>T875*(1+(IF((AG875+IF($D$62=1,15,0)+IF(F875="백어택",8,0))&gt;100,100,(AG875+IF($D$62=1,15,0)+IF(F875="백어택",8,0)))/100)*((AI875/100-1)))</f>
        <v>11079.008359577692</v>
      </c>
      <c r="O875" s="174"/>
      <c r="P875" s="174"/>
      <c r="Q875" s="174"/>
      <c r="R875" s="175"/>
      <c r="S875" s="173">
        <f>SUM(T875:X875)</f>
        <v>7589.521403223458</v>
      </c>
      <c r="T875" s="174">
        <f>AL875*AW875*AT875*AX875*AY875</f>
        <v>7589.521403223458</v>
      </c>
      <c r="U875" s="174"/>
      <c r="V875" s="174"/>
      <c r="W875" s="174"/>
      <c r="X875" s="175"/>
      <c r="Y875" s="173">
        <f>SUM(Z875:AD875)</f>
        <v>16317.471016930434</v>
      </c>
      <c r="Z875" s="174">
        <f>T875*$D$58/100</f>
        <v>16317.471016930434</v>
      </c>
      <c r="AA875" s="174"/>
      <c r="AB875" s="174"/>
      <c r="AC875" s="174"/>
      <c r="AD875" s="175"/>
      <c r="AE875" s="173">
        <f>AO875*(1-$D$17/100)</f>
        <v>19.952359999999999</v>
      </c>
      <c r="AF875" s="174">
        <f>AP875</f>
        <v>36</v>
      </c>
      <c r="AG875" s="174">
        <f>IF($D$57+AV875&gt;100,100,$D$57+AV875)</f>
        <v>25.143699999999999</v>
      </c>
      <c r="AH875" s="174">
        <f>AQ875*AR875</f>
        <v>163</v>
      </c>
      <c r="AI875" s="174">
        <f>$D$58+$D$19</f>
        <v>282.85969999999998</v>
      </c>
      <c r="AJ875" s="174">
        <f>10/IF(AX875=1,IF(AY875=1,5,6),4)</f>
        <v>2</v>
      </c>
      <c r="AK875" s="174">
        <f>SUM(AL875:AN875)</f>
        <v>7589.521403223458</v>
      </c>
      <c r="AL875" s="174">
        <f>(VLOOKUP(C875,$B$36:$AG$39,7,FALSE)+VLOOKUP(C875,$B$40:$AG$43,7,FALSE)*$D$54)*$D$59/100</f>
        <v>7589.521403223458</v>
      </c>
      <c r="AM875" s="174"/>
      <c r="AN875" s="174"/>
      <c r="AO875" s="176">
        <v>20</v>
      </c>
      <c r="AP875" s="174">
        <v>36</v>
      </c>
      <c r="AQ875" s="175">
        <f>VLOOKUP(C875,$B$45:$AA$48,7,FALSE)</f>
        <v>326</v>
      </c>
      <c r="AR875" s="31">
        <f>IF(LEFT(E875,1)*1=1,$S$56,$R$56)</f>
        <v>0.5</v>
      </c>
      <c r="AS875" s="2">
        <f>IF(LEFT(E875,1)*1=2,$U$56,$T$56)</f>
        <v>0</v>
      </c>
      <c r="AT875" s="33">
        <f>IF(LEFT(E875,1)*1=3,$W$56,$V$56)</f>
        <v>1</v>
      </c>
      <c r="AU875" s="31">
        <f>IF(MID(E875,3,1)*1=1,$Y$56,$X$56)</f>
        <v>0</v>
      </c>
      <c r="AV875" s="2">
        <f>IF(MID(E875,3,1)*1=2,$AA$56,$Z$56)</f>
        <v>0</v>
      </c>
      <c r="AW875" s="33">
        <f>IF(MID(E875,3,1)*1=3,$AC$56,$AB$56)</f>
        <v>1</v>
      </c>
      <c r="AX875" s="31">
        <f>IF(MID(E875,5,1)*1=1,$AE$56,$AD$56)</f>
        <v>1</v>
      </c>
      <c r="AY875" s="33">
        <f>IF(MID(E875,5,1)*1=2,$AG$56,$AF$56)</f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customHeight="1">
      <c r="A876" s="2"/>
      <c r="B876" s="107">
        <v>50</v>
      </c>
      <c r="C876" s="31">
        <v>4</v>
      </c>
      <c r="D876" s="106" t="s">
        <v>3</v>
      </c>
      <c r="E876" s="2" t="s">
        <v>67</v>
      </c>
      <c r="F876" s="2"/>
      <c r="G876" s="2"/>
      <c r="H876" s="33"/>
      <c r="I876" s="173">
        <f>M876/AE876</f>
        <v>554.44745052827955</v>
      </c>
      <c r="J876" s="174">
        <f>AH876/AE876</f>
        <v>15.035815312073359</v>
      </c>
      <c r="K876" s="189">
        <f>RANK(I876,$I$76:$I$999)</f>
        <v>801</v>
      </c>
      <c r="L876" s="190" t="e">
        <f>RANK(I876,$I$76:$I$460)</f>
        <v>#N/A</v>
      </c>
      <c r="M876" s="173">
        <f>SUM(N876:R876)</f>
        <v>3318.760540206727</v>
      </c>
      <c r="N876" s="174">
        <f>T876*(1+(IF((AG876+IF($D$62=1,15,0)+IF(F876="백어택",8,0))&gt;100,100,(AG876+IF($D$62=1,15,0)+IF(F876="백어택",8,0)))/100)*((AI876/100-1)))</f>
        <v>3318.760540206727</v>
      </c>
      <c r="O876" s="174"/>
      <c r="P876" s="174"/>
      <c r="Q876" s="174"/>
      <c r="R876" s="175">
        <f>X876*(1+(IF(($AG876+IF($D$62=1,IF($AT876=15,0,15),0)+$AT876+IF($F876="백어택",8,0))&gt;100,100,($AG876+IF($D$62=1,IF($AT876=15,0,15),0)+$AT876+IF($F876="백어택",8,0)))/100)*(($AI876/100-1)))</f>
        <v>0</v>
      </c>
      <c r="S876" s="173">
        <f>SUM(T876:X876)</f>
        <v>2273.470994387128</v>
      </c>
      <c r="T876" s="174">
        <f>AL876*AU876*AV876*AW876*AX876</f>
        <v>2273.470994387128</v>
      </c>
      <c r="U876" s="174"/>
      <c r="V876" s="174"/>
      <c r="W876" s="174"/>
      <c r="X876" s="175">
        <f>AL876*AU876*AV876*IF(AW876=1,1,0.25)*AX876*AY876</f>
        <v>0</v>
      </c>
      <c r="Y876" s="173">
        <f>SUM(Z876:AD876)</f>
        <v>4887.9626379323254</v>
      </c>
      <c r="Z876" s="174">
        <f>T876*$D$58/100</f>
        <v>4887.9626379323254</v>
      </c>
      <c r="AA876" s="174"/>
      <c r="AB876" s="174"/>
      <c r="AC876" s="174"/>
      <c r="AD876" s="175">
        <f>X876*$D$58/100</f>
        <v>0</v>
      </c>
      <c r="AE876" s="173">
        <f>IF(AV876=1,AO876*(1-$D$17/100),AO876*(1-$D$17/100)+6)</f>
        <v>5.9857079999999998</v>
      </c>
      <c r="AF876" s="174">
        <f>AP876</f>
        <v>36</v>
      </c>
      <c r="AG876" s="174">
        <f>IF($D$57&gt;100,100,$D$57)</f>
        <v>25.143699999999999</v>
      </c>
      <c r="AH876" s="174">
        <f>AQ876</f>
        <v>90</v>
      </c>
      <c r="AI876" s="174">
        <f>$D$58+$D$19</f>
        <v>282.85969999999998</v>
      </c>
      <c r="AJ876" s="174">
        <f>10/13</f>
        <v>0.76923076923076927</v>
      </c>
      <c r="AK876" s="174">
        <f>SUM(AL876:AN876)</f>
        <v>2273.470994387128</v>
      </c>
      <c r="AL876" s="174">
        <f>(VLOOKUP(C876,$B$36:$AG$39,3,FALSE)+VLOOKUP(C876,$B$40:$AG$43,3,FALSE)*$D$54)*$D$59/100</f>
        <v>2273.470994387128</v>
      </c>
      <c r="AM876" s="174"/>
      <c r="AN876" s="174"/>
      <c r="AO876" s="176">
        <v>6</v>
      </c>
      <c r="AP876" s="174">
        <v>36</v>
      </c>
      <c r="AQ876" s="175">
        <f>VLOOKUP(C876,$B$45:$AA$48,3,FALSE)</f>
        <v>90</v>
      </c>
      <c r="AR876" s="31">
        <f>IF(LEFT(E876,1)*1=1,$S$53,$R$53)</f>
        <v>0</v>
      </c>
      <c r="AS876" s="2">
        <f>IF(LEFT(E876,1)*1=2,$U$53,$T$53)</f>
        <v>0</v>
      </c>
      <c r="AT876" s="33">
        <f>IF(LEFT(E876,1)*1=3,$W$53,$V$53)</f>
        <v>0</v>
      </c>
      <c r="AU876" s="31">
        <f>IF(MID(E876,3,1)*1=1,$Y$53,$X$53)</f>
        <v>1</v>
      </c>
      <c r="AV876" s="2">
        <f>IF(MID(E876,3,1)*1=2,$AA$53,$Z$53)</f>
        <v>1</v>
      </c>
      <c r="AW876" s="33">
        <f>IF(MID(E876,3,1)*1=3,$AC$53,$AB$53)</f>
        <v>1</v>
      </c>
      <c r="AX876" s="31">
        <f>IF(MID(E876,5,1)*1=1,$AE$53,$AD$53)</f>
        <v>1</v>
      </c>
      <c r="AY876" s="33">
        <f>IF(MID(E876,5,1)*1=2,$AG$53,$AF$53)</f>
        <v>0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customHeight="1">
      <c r="A877" s="2"/>
      <c r="B877" s="107">
        <v>51</v>
      </c>
      <c r="C877" s="31">
        <v>4</v>
      </c>
      <c r="D877" s="106" t="s">
        <v>3</v>
      </c>
      <c r="E877" s="2" t="s">
        <v>229</v>
      </c>
      <c r="F877" s="2"/>
      <c r="G877" s="2"/>
      <c r="H877" s="33"/>
      <c r="I877" s="173">
        <f>M877/AE877</f>
        <v>554.44745052827955</v>
      </c>
      <c r="J877" s="174">
        <f>AH877/AE877</f>
        <v>15.035815312073359</v>
      </c>
      <c r="K877" s="189">
        <f>RANK(I877,$I$76:$I$999)</f>
        <v>801</v>
      </c>
      <c r="L877" s="190" t="e">
        <f>RANK(I877,$I$76:$I$460)</f>
        <v>#N/A</v>
      </c>
      <c r="M877" s="173">
        <f>SUM(N877:R877)</f>
        <v>3318.760540206727</v>
      </c>
      <c r="N877" s="174">
        <f>T877*(1+(IF((AG877+IF($D$62=1,15,0)+IF(F877="백어택",8,0))&gt;100,100,(AG877+IF($D$62=1,15,0)+IF(F877="백어택",8,0)))/100)*((AI877/100-1)))</f>
        <v>3318.760540206727</v>
      </c>
      <c r="O877" s="174"/>
      <c r="P877" s="174"/>
      <c r="Q877" s="174"/>
      <c r="R877" s="175">
        <f>X877*(1+(IF(($AG877+IF($D$62=1,IF($AT877=15,0,15),0)+$AT877+IF($F877="백어택",8,0))&gt;100,100,($AG877+IF($D$62=1,IF($AT877=15,0,15),0)+$AT877+IF($F877="백어택",8,0)))/100)*(($AI877/100-1)))</f>
        <v>0</v>
      </c>
      <c r="S877" s="173">
        <f>SUM(T877:X877)</f>
        <v>2273.470994387128</v>
      </c>
      <c r="T877" s="174">
        <f>AL877*AU877*AV877*AW877*AX877</f>
        <v>2273.470994387128</v>
      </c>
      <c r="U877" s="174"/>
      <c r="V877" s="174"/>
      <c r="W877" s="174"/>
      <c r="X877" s="175">
        <f>AL877*AU877*AV877*IF(AW877=1,1,0.25)*AX877*AY877</f>
        <v>0</v>
      </c>
      <c r="Y877" s="173">
        <f>SUM(Z877:AD877)</f>
        <v>4887.9626379323254</v>
      </c>
      <c r="Z877" s="174">
        <f>T877*$D$58/100</f>
        <v>4887.9626379323254</v>
      </c>
      <c r="AA877" s="174"/>
      <c r="AB877" s="174"/>
      <c r="AC877" s="174"/>
      <c r="AD877" s="175">
        <f>X877*$D$58/100</f>
        <v>0</v>
      </c>
      <c r="AE877" s="173">
        <f>IF(AV877=1,AO877*(1-$D$17/100),AO877*(1-$D$17/100)+6)</f>
        <v>5.9857079999999998</v>
      </c>
      <c r="AF877" s="174">
        <f>AP877</f>
        <v>36</v>
      </c>
      <c r="AG877" s="174">
        <f>IF($D$57&gt;100,100,$D$57)</f>
        <v>25.143699999999999</v>
      </c>
      <c r="AH877" s="174">
        <f>AQ877</f>
        <v>90</v>
      </c>
      <c r="AI877" s="174">
        <f>$D$58+$D$19</f>
        <v>282.85969999999998</v>
      </c>
      <c r="AJ877" s="174">
        <f>10/13</f>
        <v>0.76923076923076927</v>
      </c>
      <c r="AK877" s="174">
        <f>SUM(AL877:AN877)</f>
        <v>2273.470994387128</v>
      </c>
      <c r="AL877" s="174">
        <f>(VLOOKUP(C877,$B$36:$AG$39,3,FALSE)+VLOOKUP(C877,$B$40:$AG$43,3,FALSE)*$D$54)*$D$59/100</f>
        <v>2273.470994387128</v>
      </c>
      <c r="AM877" s="174"/>
      <c r="AN877" s="174"/>
      <c r="AO877" s="176">
        <v>6</v>
      </c>
      <c r="AP877" s="174">
        <v>36</v>
      </c>
      <c r="AQ877" s="175">
        <f>VLOOKUP(C877,$B$45:$AA$48,3,FALSE)</f>
        <v>90</v>
      </c>
      <c r="AR877" s="31">
        <f>IF(LEFT(E877,1)*1=1,$S$53,$R$53)</f>
        <v>0</v>
      </c>
      <c r="AS877" s="2">
        <f>IF(LEFT(E877,1)*1=2,$U$53,$T$53)</f>
        <v>0</v>
      </c>
      <c r="AT877" s="33">
        <f>IF(LEFT(E877,1)*1=3,$W$53,$V$53)</f>
        <v>15</v>
      </c>
      <c r="AU877" s="31">
        <f>IF(MID(E877,3,1)*1=1,$Y$53,$X$53)</f>
        <v>1</v>
      </c>
      <c r="AV877" s="2">
        <f>IF(MID(E877,3,1)*1=2,$AA$53,$Z$53)</f>
        <v>1</v>
      </c>
      <c r="AW877" s="33">
        <f>IF(MID(E877,3,1)*1=3,$AC$53,$AB$53)</f>
        <v>1</v>
      </c>
      <c r="AX877" s="31">
        <f>IF(MID(E877,5,1)*1=1,$AE$53,$AD$53)</f>
        <v>1</v>
      </c>
      <c r="AY877" s="33">
        <f>IF(MID(E877,5,1)*1=2,$AG$53,$AF$53)</f>
        <v>0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customHeight="1">
      <c r="A878" s="2"/>
      <c r="B878" s="107">
        <v>288</v>
      </c>
      <c r="C878" s="31">
        <v>7</v>
      </c>
      <c r="D878" s="106" t="s">
        <v>16</v>
      </c>
      <c r="E878" s="2" t="s">
        <v>179</v>
      </c>
      <c r="F878" s="2"/>
      <c r="G878" s="2"/>
      <c r="H878" s="33">
        <f>AX878*2</f>
        <v>2</v>
      </c>
      <c r="I878" s="173">
        <f>M878/AE878</f>
        <v>549.54791340326824</v>
      </c>
      <c r="J878" s="174">
        <f>AH878/AE878</f>
        <v>27.23153217631064</v>
      </c>
      <c r="K878" s="189">
        <f>RANK(I878,$I$76:$I$999)</f>
        <v>803</v>
      </c>
      <c r="L878" s="190" t="e">
        <f>RANK(I878,$I$76:$I$460)</f>
        <v>#N/A</v>
      </c>
      <c r="M878" s="173">
        <f>SUM(N878:R878)</f>
        <v>3289.4333416412496</v>
      </c>
      <c r="N878" s="174">
        <f>T878*(1+(IF((AG878+IF($D$62=1,15,0)+IF(F878="백어택",8,0))&gt;100,100,(AG878+IF($D$62=1,15,0)+IF(F878="백어택",8,0)))/100)*((AI878/100-1)))</f>
        <v>3289.4333416412496</v>
      </c>
      <c r="O878" s="174"/>
      <c r="P878" s="174"/>
      <c r="Q878" s="174"/>
      <c r="R878" s="175"/>
      <c r="S878" s="173">
        <f>SUM(T878:X878)*H878</f>
        <v>3793.8952782185656</v>
      </c>
      <c r="T878" s="174">
        <f>AL878*AU878*AY878*IF(F878="백어택",1.2,1)</f>
        <v>1896.9476391092828</v>
      </c>
      <c r="U878" s="174"/>
      <c r="V878" s="174"/>
      <c r="W878" s="174"/>
      <c r="X878" s="175"/>
      <c r="Y878" s="173">
        <f>SUM(Z878:AD878)</f>
        <v>4078.4374240849579</v>
      </c>
      <c r="Z878" s="174">
        <f>T878*$D$58/100</f>
        <v>4078.4374240849579</v>
      </c>
      <c r="AA878" s="174"/>
      <c r="AB878" s="174"/>
      <c r="AC878" s="174"/>
      <c r="AD878" s="175"/>
      <c r="AE878" s="173">
        <f>AO878*(1-$D$17/100)</f>
        <v>5.9857079999999998</v>
      </c>
      <c r="AF878" s="174">
        <f>AP878</f>
        <v>36</v>
      </c>
      <c r="AG878" s="174">
        <f>IF($D$57+AT878&gt;100,100,$D$57+AT878)</f>
        <v>40.143699999999995</v>
      </c>
      <c r="AH878" s="174">
        <f>AQ878*AR878</f>
        <v>163</v>
      </c>
      <c r="AI878" s="174">
        <f>$D$58+$D$19</f>
        <v>282.85969999999998</v>
      </c>
      <c r="AJ878" s="174">
        <f>10*AS878/IF(AX878=1,5,3.5)</f>
        <v>2</v>
      </c>
      <c r="AK878" s="174">
        <f>SUM(AL878:AN878)</f>
        <v>1354.9625993637735</v>
      </c>
      <c r="AL878" s="174">
        <f>((VLOOKUP(C878,$B$36:$AG$39,23,FALSE)+VLOOKUP(C878,$B$40:$AG$43,23,FALSE)*$D$54))*$D$59/100</f>
        <v>1354.9625993637735</v>
      </c>
      <c r="AM878" s="174"/>
      <c r="AN878" s="174"/>
      <c r="AO878" s="176">
        <v>6</v>
      </c>
      <c r="AP878" s="174">
        <v>36</v>
      </c>
      <c r="AQ878" s="175">
        <f>VLOOKUP(C878,$B$45:$AA$48,23,FALSE)</f>
        <v>163</v>
      </c>
      <c r="AR878" s="31">
        <f>IF(LEFT(E878,1)*1=1,$S$66,$R$66)</f>
        <v>1</v>
      </c>
      <c r="AS878" s="2">
        <f>IF(LEFT(E878,1)*1=2,$U$66,$T$66)</f>
        <v>1</v>
      </c>
      <c r="AT878" s="33">
        <f>IF(LEFT(E878,1)*1=3,$W$66,$V$66)</f>
        <v>15</v>
      </c>
      <c r="AU878" s="31">
        <f>IF(MID(E878,3,1)*1=1,$Y$66,$X$66)</f>
        <v>1.4</v>
      </c>
      <c r="AV878" s="2">
        <f>IF(MID(E878,3,1)*1=2,$AA$66,$Z$66)</f>
        <v>0</v>
      </c>
      <c r="AW878" s="33">
        <f>IF(MID(E878,3,1)*1=3,$AC$66,$AB$66)</f>
        <v>0</v>
      </c>
      <c r="AX878" s="31">
        <f>IF(MID(E878,5,1)*1=1,$AE$66,$AD$66)</f>
        <v>1</v>
      </c>
      <c r="AY878" s="33">
        <f>IF(MID(E878,5,1)*1=2,$AG$66,$AF$66)</f>
        <v>1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customHeight="1">
      <c r="A879" s="2"/>
      <c r="B879" s="107">
        <v>835</v>
      </c>
      <c r="C879" s="31">
        <v>7</v>
      </c>
      <c r="D879" s="113" t="s">
        <v>9</v>
      </c>
      <c r="E879" s="2" t="s">
        <v>79</v>
      </c>
      <c r="F879" s="2"/>
      <c r="G879" s="2"/>
      <c r="H879" s="33"/>
      <c r="I879" s="173">
        <f>M879/AE879</f>
        <v>549.40882244009345</v>
      </c>
      <c r="J879" s="174">
        <f>AH879/AE879</f>
        <v>12.752598912832589</v>
      </c>
      <c r="K879" s="189">
        <f>RANK(I879,$I$76:$I$999)</f>
        <v>804</v>
      </c>
      <c r="L879" s="190" t="e">
        <f>RANK(I879,$I$889:$I$999)</f>
        <v>#N/A</v>
      </c>
      <c r="M879" s="173">
        <f>SUM(N879:R879)*(1+$D$22/100)</f>
        <v>19731.604702501481</v>
      </c>
      <c r="N879" s="174">
        <f>T879*(1+(IF((AG879+IF($D$62=1,15,0)+IF(F879="백어택",8,0))&gt;100,100,AG879+IF($D$62=1,15,0)+IF(F879="백어택",8,0))/100)*(AI879/100-1))</f>
        <v>11866.390406271481</v>
      </c>
      <c r="O879" s="174">
        <f>U879*(1+(IF(($D$57+IF($D$62=1,15,0)+IF(F879="백어택",8,0))&gt;100,100,$D$57+IF($D$62=1,15,0)+IF(F879="백어택",8,0))/100)*(AI879/100-1))</f>
        <v>2965.5662795278699</v>
      </c>
      <c r="P879" s="174"/>
      <c r="Q879" s="174"/>
      <c r="R879" s="175">
        <f>X879*(1+(IF(($D$57+IF($D$62=1,15,0)+IF(F879="백어택",8,0))&gt;100,100,$D$57+IF($D$62=1,15,0)+IF(F879="백어택",8,0))/100)*(AI879/100-1))</f>
        <v>2965.5662795278699</v>
      </c>
      <c r="S879" s="173">
        <f>SUM(T879:X879)</f>
        <v>13805.598852771322</v>
      </c>
      <c r="T879" s="174">
        <f>AL879*AU879*AY879</f>
        <v>9204.7992351808807</v>
      </c>
      <c r="U879" s="174">
        <f>AM879*AX879</f>
        <v>2300.39980879522</v>
      </c>
      <c r="V879" s="174"/>
      <c r="W879" s="174"/>
      <c r="X879" s="175">
        <f>AM879*AS879</f>
        <v>2300.39980879522</v>
      </c>
      <c r="Y879" s="173">
        <f>SUM(Z879:AD879)</f>
        <v>29682.03753345834</v>
      </c>
      <c r="Z879" s="174">
        <f>T879*$D$58/100</f>
        <v>19790.318355638894</v>
      </c>
      <c r="AA879" s="174">
        <f>U879*$D$58/100</f>
        <v>4945.8595889097232</v>
      </c>
      <c r="AB879" s="174"/>
      <c r="AC879" s="174"/>
      <c r="AD879" s="175">
        <f>X879*$D$58/100</f>
        <v>4945.8595889097232</v>
      </c>
      <c r="AE879" s="173">
        <f>AO879*(1-$D$17/100)</f>
        <v>35.914248000000001</v>
      </c>
      <c r="AF879" s="174">
        <f>AP879</f>
        <v>36</v>
      </c>
      <c r="AG879" s="174">
        <f>IF($D$57+AW879&gt;100,100,$D$57+AW879)</f>
        <v>25.143699999999999</v>
      </c>
      <c r="AH879" s="174">
        <f>AQ879</f>
        <v>458</v>
      </c>
      <c r="AI879" s="174">
        <f>$D$58</f>
        <v>215</v>
      </c>
      <c r="AJ879" s="174">
        <f>10/(6+AT879)</f>
        <v>1.6666666666666667</v>
      </c>
      <c r="AK879" s="174">
        <f>SUM(AL879:AN879)</f>
        <v>11505.199043976101</v>
      </c>
      <c r="AL879" s="174">
        <f>(VLOOKUP(C879,$B$36:$AG$39,11,FALSE)+VLOOKUP(C879,$B$40:$AG$43,11,FALSE)*$D$54)*$D$59/100</f>
        <v>9204.7992351808807</v>
      </c>
      <c r="AM879" s="174">
        <f>(3*(VLOOKUP(C879,$B$36:$AG$39,12,FALSE)+VLOOKUP(C879,$B$40:$AG$43,12,FALSE)*$D$54))*$D$59/100</f>
        <v>2300.39980879522</v>
      </c>
      <c r="AN879" s="174"/>
      <c r="AO879" s="176">
        <v>36</v>
      </c>
      <c r="AP879" s="174">
        <v>36</v>
      </c>
      <c r="AQ879" s="175">
        <f>VLOOKUP(C879,$B$45:$AA$48,11,FALSE)</f>
        <v>458</v>
      </c>
      <c r="AR879" s="31">
        <f>IF(LEFT(E879,1)*1=1,$S$59,$R$59)</f>
        <v>0</v>
      </c>
      <c r="AS879" s="2">
        <f>IF(LEFT(E879,1)*1=2,$U$59,$T$59)</f>
        <v>1</v>
      </c>
      <c r="AT879" s="33">
        <f>IF(LEFT(E879,1)*1=3,$W$59,$V$59)</f>
        <v>0</v>
      </c>
      <c r="AU879" s="31">
        <f>IF(MID(E879,3,1)*1=1,$Y$59,$X$59)</f>
        <v>1</v>
      </c>
      <c r="AV879" s="2">
        <f>IF(MID(E879,3,1)*1=2,$AA$59,$Z$59)</f>
        <v>0</v>
      </c>
      <c r="AW879" s="33">
        <f>IF(MID(E879,3,1)*1=3,$AC$59,$AB$59)</f>
        <v>0</v>
      </c>
      <c r="AX879" s="31">
        <f>IF(MID(E879,5,1)*1=1,$AE$59,$AD$59)</f>
        <v>1</v>
      </c>
      <c r="AY879" s="33">
        <f>IF(MID(E879,5,1)*1=2,$AG$59,$AF$59)</f>
        <v>1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customHeight="1">
      <c r="A880" s="2"/>
      <c r="B880" s="107">
        <v>313</v>
      </c>
      <c r="C880" s="31">
        <v>7</v>
      </c>
      <c r="D880" s="106" t="s">
        <v>17</v>
      </c>
      <c r="E880" s="2" t="s">
        <v>91</v>
      </c>
      <c r="F880" s="2"/>
      <c r="G880" s="2"/>
      <c r="H880" s="33">
        <f>IF(AY880=1,3,2)</f>
        <v>2</v>
      </c>
      <c r="I880" s="173">
        <f>M880/AE880</f>
        <v>548.96889799617338</v>
      </c>
      <c r="J880" s="174">
        <f>AH880/AE880</f>
        <v>24.18260296025132</v>
      </c>
      <c r="K880" s="189">
        <f>RANK(I880,$I$76:$I$999)</f>
        <v>805</v>
      </c>
      <c r="L880" s="190" t="e">
        <f>RANK(I880,$I$76:$I$460)</f>
        <v>#N/A</v>
      </c>
      <c r="M880" s="173">
        <f>SUM(N880:R880)</f>
        <v>4381.2900326491717</v>
      </c>
      <c r="N880" s="174">
        <f>T880*(1+(IF((AG880+IF($D$62=1,15,0)+IF(F880="백어택",8,0))&gt;100,100,(AG880+IF($D$62=1,15,0)+IF(F880="백어택",8,0)))/100)*((AI880/100-1)))</f>
        <v>1825.5375136038217</v>
      </c>
      <c r="O880" s="174">
        <f>U880*(1+(IF((AG880+IF($D$62=1,15,0)+IF(F880="백어택",8,0))&gt;100,100,(AG880+IF($D$62=1,15,0)+IF(F880="백어택",8,0)))/100)*((AI880/100-1)))</f>
        <v>2555.7525190453503</v>
      </c>
      <c r="P880" s="174">
        <f>V880*(1+(IF((AG880+IF($D$62=1,15,0)+IF(F880="백어택",8,0))&gt;100,100,(AG880+IF($D$62=1,15,0)+IF(F880="백어택",8,0)))/100)*((AI880/100-1)))</f>
        <v>0</v>
      </c>
      <c r="Q880" s="174"/>
      <c r="R880" s="175"/>
      <c r="S880" s="173">
        <f>SUM(T880:X880)</f>
        <v>3001.3421235281012</v>
      </c>
      <c r="T880" s="174">
        <f>AL880*AV880</f>
        <v>1250.5592181367088</v>
      </c>
      <c r="U880" s="174">
        <f>AL880*AW880</f>
        <v>1750.7829053913922</v>
      </c>
      <c r="V880" s="174">
        <f>IF(H880=3,AL880,0)*(1+AW880-1+AW880-1)</f>
        <v>0</v>
      </c>
      <c r="W880" s="174"/>
      <c r="X880" s="175"/>
      <c r="Y880" s="173">
        <f>SUM(Z880:AD880)</f>
        <v>8489.5873265852151</v>
      </c>
      <c r="Z880" s="174">
        <f>T880*AI880/100</f>
        <v>3537.3280527438396</v>
      </c>
      <c r="AA880" s="174">
        <f>U880*AI880/100</f>
        <v>4952.259273841375</v>
      </c>
      <c r="AB880" s="174">
        <f>V880*AI880/100</f>
        <v>0</v>
      </c>
      <c r="AC880" s="174"/>
      <c r="AD880" s="175"/>
      <c r="AE880" s="173">
        <f>AO880*(1-$D$17/100)</f>
        <v>7.980944</v>
      </c>
      <c r="AF880" s="174">
        <f>AP880</f>
        <v>36</v>
      </c>
      <c r="AG880" s="174">
        <f>IF($D$57+AX880&gt;100,100,$D$57+AX880)</f>
        <v>25.143699999999999</v>
      </c>
      <c r="AH880" s="174">
        <f>AQ880</f>
        <v>193</v>
      </c>
      <c r="AI880" s="174">
        <f>$D$58+$D$19</f>
        <v>282.85969999999998</v>
      </c>
      <c r="AJ880" s="174">
        <f>10*AR880/IF(AT880=0,IF(AY880=0,8,5),5)</f>
        <v>1.25</v>
      </c>
      <c r="AK880" s="174">
        <f>H880*SUM(AL880:AN880)</f>
        <v>2501.1184362734175</v>
      </c>
      <c r="AL880" s="174">
        <f>((VLOOKUP(C880,$B$36:$AG$39,24,FALSE)+VLOOKUP(C880,$B$40:$AG$43,24,FALSE)*$D$54))*$D$59/100</f>
        <v>1250.5592181367088</v>
      </c>
      <c r="AM880" s="174"/>
      <c r="AN880" s="174"/>
      <c r="AO880" s="176">
        <v>8</v>
      </c>
      <c r="AP880" s="174">
        <v>36</v>
      </c>
      <c r="AQ880" s="175">
        <f>VLOOKUP(C880,$B$45:$AA$48,24,FALSE)</f>
        <v>193</v>
      </c>
      <c r="AR880" s="31">
        <f>IF(LEFT(E880,1)*1=1,$S$67,$R$67)</f>
        <v>1</v>
      </c>
      <c r="AS880" s="2">
        <f>IF(LEFT(E880,1)*1=2,$U$67,$T$67)</f>
        <v>0</v>
      </c>
      <c r="AT880" s="33">
        <f>IF(LEFT(E880,1)*1=3,$W$67,$V$67)</f>
        <v>0</v>
      </c>
      <c r="AU880" s="31">
        <f>IF(MID(E880,3,1)*1=1,$Y$67,$X$67)</f>
        <v>0</v>
      </c>
      <c r="AV880" s="2">
        <f>IF(MID(E880,3,1)*1=2,$AA$67,$Z$67)</f>
        <v>1</v>
      </c>
      <c r="AW880" s="33">
        <f>IF(MID(E880,3,1)*1=3,$AC$67,$AB$67)</f>
        <v>1.4</v>
      </c>
      <c r="AX880" s="31">
        <f>IF(MID(E880,5,1)*1=1,$AE$67,$AD$67)</f>
        <v>0</v>
      </c>
      <c r="AY880" s="33">
        <f>IF(MID(E880,5,1)*1=2,$AG$67,$AF$67)</f>
        <v>0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customHeight="1">
      <c r="A881" s="2"/>
      <c r="B881" s="107">
        <v>316</v>
      </c>
      <c r="C881" s="31">
        <v>7</v>
      </c>
      <c r="D881" s="106" t="s">
        <v>17</v>
      </c>
      <c r="E881" s="2" t="s">
        <v>155</v>
      </c>
      <c r="F881" s="2"/>
      <c r="G881" s="2"/>
      <c r="H881" s="33">
        <f>IF(AY881=1,3,2)</f>
        <v>2</v>
      </c>
      <c r="I881" s="173">
        <f>M881/AE881</f>
        <v>548.96889799617338</v>
      </c>
      <c r="J881" s="174">
        <f>AH881/AE881</f>
        <v>24.18260296025132</v>
      </c>
      <c r="K881" s="189">
        <f>RANK(I881,$I$76:$I$999)</f>
        <v>805</v>
      </c>
      <c r="L881" s="190" t="e">
        <f>RANK(I881,$I$76:$I$460)</f>
        <v>#N/A</v>
      </c>
      <c r="M881" s="173">
        <f>SUM(N881:R881)</f>
        <v>4381.2900326491717</v>
      </c>
      <c r="N881" s="174">
        <f>T881*(1+(IF((AG881+IF($D$62=1,15,0)+IF(F881="백어택",8,0))&gt;100,100,(AG881+IF($D$62=1,15,0)+IF(F881="백어택",8,0)))/100)*((AI881/100-1)))</f>
        <v>1825.5375136038217</v>
      </c>
      <c r="O881" s="174">
        <f>U881*(1+(IF((AG881+IF($D$62=1,15,0)+IF(F881="백어택",8,0))&gt;100,100,(AG881+IF($D$62=1,15,0)+IF(F881="백어택",8,0)))/100)*((AI881/100-1)))</f>
        <v>2555.7525190453503</v>
      </c>
      <c r="P881" s="174">
        <f>V881*(1+(IF((AG881+IF($D$62=1,15,0)+IF(F881="백어택",8,0))&gt;100,100,(AG881+IF($D$62=1,15,0)+IF(F881="백어택",8,0)))/100)*((AI881/100-1)))</f>
        <v>0</v>
      </c>
      <c r="Q881" s="174"/>
      <c r="R881" s="175"/>
      <c r="S881" s="173">
        <f>SUM(T881:X881)</f>
        <v>3001.3421235281012</v>
      </c>
      <c r="T881" s="174">
        <f>AL881*AV881</f>
        <v>1250.5592181367088</v>
      </c>
      <c r="U881" s="174">
        <f>AL881*AW881</f>
        <v>1750.7829053913922</v>
      </c>
      <c r="V881" s="174">
        <f>IF(H881=3,AL881,0)*(1+AW881-1+AW881-1)</f>
        <v>0</v>
      </c>
      <c r="W881" s="174"/>
      <c r="X881" s="175"/>
      <c r="Y881" s="173">
        <f>SUM(Z881:AD881)</f>
        <v>8489.5873265852151</v>
      </c>
      <c r="Z881" s="174">
        <f>T881*AI881/100</f>
        <v>3537.3280527438396</v>
      </c>
      <c r="AA881" s="174">
        <f>U881*AI881/100</f>
        <v>4952.259273841375</v>
      </c>
      <c r="AB881" s="174">
        <f>V881*AI881/100</f>
        <v>0</v>
      </c>
      <c r="AC881" s="174"/>
      <c r="AD881" s="175"/>
      <c r="AE881" s="173">
        <f>AO881*(1-$D$17/100)</f>
        <v>7.980944</v>
      </c>
      <c r="AF881" s="174">
        <f>AP881</f>
        <v>36</v>
      </c>
      <c r="AG881" s="174">
        <f>IF($D$57+AX881&gt;100,100,$D$57+AX881)</f>
        <v>25.143699999999999</v>
      </c>
      <c r="AH881" s="174">
        <f>AQ881</f>
        <v>193</v>
      </c>
      <c r="AI881" s="174">
        <f>$D$58+$D$19</f>
        <v>282.85969999999998</v>
      </c>
      <c r="AJ881" s="174">
        <f>10*AR881/IF(AT881=0,IF(AY881=0,8,5),5)</f>
        <v>1</v>
      </c>
      <c r="AK881" s="174">
        <f>H881*SUM(AL881:AN881)</f>
        <v>2501.1184362734175</v>
      </c>
      <c r="AL881" s="174">
        <f>((VLOOKUP(C881,$B$36:$AG$39,24,FALSE)+VLOOKUP(C881,$B$40:$AG$43,24,FALSE)*$D$54))*$D$59/100</f>
        <v>1250.5592181367088</v>
      </c>
      <c r="AM881" s="174"/>
      <c r="AN881" s="174"/>
      <c r="AO881" s="176">
        <v>8</v>
      </c>
      <c r="AP881" s="174">
        <v>36</v>
      </c>
      <c r="AQ881" s="175">
        <f>VLOOKUP(C881,$B$45:$AA$48,24,FALSE)</f>
        <v>193</v>
      </c>
      <c r="AR881" s="31">
        <f>IF(LEFT(E881,1)*1=1,$S$67,$R$67)</f>
        <v>0.8</v>
      </c>
      <c r="AS881" s="2">
        <f>IF(LEFT(E881,1)*1=2,$U$67,$T$67)</f>
        <v>0</v>
      </c>
      <c r="AT881" s="33">
        <f>IF(LEFT(E881,1)*1=3,$W$67,$V$67)</f>
        <v>0</v>
      </c>
      <c r="AU881" s="31">
        <f>IF(MID(E881,3,1)*1=1,$Y$67,$X$67)</f>
        <v>0</v>
      </c>
      <c r="AV881" s="2">
        <f>IF(MID(E881,3,1)*1=2,$AA$67,$Z$67)</f>
        <v>1</v>
      </c>
      <c r="AW881" s="33">
        <f>IF(MID(E881,3,1)*1=3,$AC$67,$AB$67)</f>
        <v>1.4</v>
      </c>
      <c r="AX881" s="31">
        <f>IF(MID(E881,5,1)*1=1,$AE$67,$AD$67)</f>
        <v>0</v>
      </c>
      <c r="AY881" s="33">
        <f>IF(MID(E881,5,1)*1=2,$AG$67,$AF$67)</f>
        <v>0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customHeight="1">
      <c r="A882" s="2"/>
      <c r="B882" s="107">
        <v>319</v>
      </c>
      <c r="C882" s="31">
        <v>7</v>
      </c>
      <c r="D882" s="106" t="s">
        <v>17</v>
      </c>
      <c r="E882" s="2" t="s">
        <v>134</v>
      </c>
      <c r="F882" s="2"/>
      <c r="G882" s="2"/>
      <c r="H882" s="33">
        <f>IF(AY882=1,3,2)</f>
        <v>2</v>
      </c>
      <c r="I882" s="173">
        <f>M882/AE882</f>
        <v>548.96889799617338</v>
      </c>
      <c r="J882" s="174">
        <f>AH882/AE882</f>
        <v>24.18260296025132</v>
      </c>
      <c r="K882" s="189">
        <f>RANK(I882,$I$76:$I$999)</f>
        <v>805</v>
      </c>
      <c r="L882" s="190" t="e">
        <f>RANK(I882,$I$76:$I$460)</f>
        <v>#N/A</v>
      </c>
      <c r="M882" s="173">
        <f>SUM(N882:R882)</f>
        <v>4381.2900326491717</v>
      </c>
      <c r="N882" s="174">
        <f>T882*(1+(IF((AG882+IF($D$62=1,15,0)+IF(F882="백어택",8,0))&gt;100,100,(AG882+IF($D$62=1,15,0)+IF(F882="백어택",8,0)))/100)*((AI882/100-1)))</f>
        <v>1825.5375136038217</v>
      </c>
      <c r="O882" s="174">
        <f>U882*(1+(IF((AG882+IF($D$62=1,15,0)+IF(F882="백어택",8,0))&gt;100,100,(AG882+IF($D$62=1,15,0)+IF(F882="백어택",8,0)))/100)*((AI882/100-1)))</f>
        <v>2555.7525190453503</v>
      </c>
      <c r="P882" s="174">
        <f>V882*(1+(IF((AG882+IF($D$62=1,15,0)+IF(F882="백어택",8,0))&gt;100,100,(AG882+IF($D$62=1,15,0)+IF(F882="백어택",8,0)))/100)*((AI882/100-1)))</f>
        <v>0</v>
      </c>
      <c r="Q882" s="174"/>
      <c r="R882" s="175"/>
      <c r="S882" s="173">
        <f>SUM(T882:X882)</f>
        <v>3001.3421235281012</v>
      </c>
      <c r="T882" s="174">
        <f>AL882*AV882</f>
        <v>1250.5592181367088</v>
      </c>
      <c r="U882" s="174">
        <f>AL882*AW882</f>
        <v>1750.7829053913922</v>
      </c>
      <c r="V882" s="174">
        <f>IF(H882=3,AL882,0)*(1+AW882-1+AW882-1)</f>
        <v>0</v>
      </c>
      <c r="W882" s="174"/>
      <c r="X882" s="175"/>
      <c r="Y882" s="173">
        <f>SUM(Z882:AD882)</f>
        <v>8489.5873265852151</v>
      </c>
      <c r="Z882" s="174">
        <f>T882*AI882/100</f>
        <v>3537.3280527438396</v>
      </c>
      <c r="AA882" s="174">
        <f>U882*AI882/100</f>
        <v>4952.259273841375</v>
      </c>
      <c r="AB882" s="174">
        <f>V882*AI882/100</f>
        <v>0</v>
      </c>
      <c r="AC882" s="174"/>
      <c r="AD882" s="175"/>
      <c r="AE882" s="173">
        <f>AO882*(1-$D$17/100)</f>
        <v>7.980944</v>
      </c>
      <c r="AF882" s="174">
        <f>AP882</f>
        <v>36</v>
      </c>
      <c r="AG882" s="174">
        <f>IF($D$57+AX882&gt;100,100,$D$57+AX882)</f>
        <v>25.143699999999999</v>
      </c>
      <c r="AH882" s="174">
        <f>AQ882</f>
        <v>193</v>
      </c>
      <c r="AI882" s="174">
        <f>$D$58+$D$19</f>
        <v>282.85969999999998</v>
      </c>
      <c r="AJ882" s="174">
        <f>10*AR882/IF(AT882=0,IF(AY882=0,8,5),5)</f>
        <v>2</v>
      </c>
      <c r="AK882" s="174">
        <f>H882*SUM(AL882:AN882)</f>
        <v>2501.1184362734175</v>
      </c>
      <c r="AL882" s="174">
        <f>((VLOOKUP(C882,$B$36:$AG$39,24,FALSE)+VLOOKUP(C882,$B$40:$AG$43,24,FALSE)*$D$54))*$D$59/100</f>
        <v>1250.5592181367088</v>
      </c>
      <c r="AM882" s="174"/>
      <c r="AN882" s="174"/>
      <c r="AO882" s="176">
        <v>8</v>
      </c>
      <c r="AP882" s="174">
        <v>36</v>
      </c>
      <c r="AQ882" s="175">
        <f>VLOOKUP(C882,$B$45:$AA$48,24,FALSE)</f>
        <v>193</v>
      </c>
      <c r="AR882" s="31">
        <f>IF(LEFT(E882,1)*1=1,$S$67,$R$67)</f>
        <v>1</v>
      </c>
      <c r="AS882" s="2">
        <f>IF(LEFT(E882,1)*1=2,$U$67,$T$67)</f>
        <v>0</v>
      </c>
      <c r="AT882" s="33">
        <f>IF(LEFT(E882,1)*1=3,$W$67,$V$67)</f>
        <v>1</v>
      </c>
      <c r="AU882" s="31">
        <f>IF(MID(E882,3,1)*1=1,$Y$67,$X$67)</f>
        <v>0</v>
      </c>
      <c r="AV882" s="2">
        <f>IF(MID(E882,3,1)*1=2,$AA$67,$Z$67)</f>
        <v>1</v>
      </c>
      <c r="AW882" s="33">
        <f>IF(MID(E882,3,1)*1=3,$AC$67,$AB$67)</f>
        <v>1.4</v>
      </c>
      <c r="AX882" s="31">
        <f>IF(MID(E882,5,1)*1=1,$AE$67,$AD$67)</f>
        <v>0</v>
      </c>
      <c r="AY882" s="33">
        <f>IF(MID(E882,5,1)*1=2,$AG$67,$AF$67)</f>
        <v>0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customHeight="1">
      <c r="A883" s="2"/>
      <c r="B883" s="107">
        <v>95</v>
      </c>
      <c r="C883" s="31">
        <v>7</v>
      </c>
      <c r="D883" s="106" t="s">
        <v>5</v>
      </c>
      <c r="E883" s="2" t="s">
        <v>67</v>
      </c>
      <c r="F883" s="2"/>
      <c r="G883" s="2"/>
      <c r="H883" s="33">
        <v>9</v>
      </c>
      <c r="I883" s="173">
        <f>M883/AE883</f>
        <v>548.29740941683144</v>
      </c>
      <c r="J883" s="174">
        <f>AH883/AE883</f>
        <v>24.18260296025132</v>
      </c>
      <c r="K883" s="189">
        <f>RANK(I883,$I$76:$I$999)</f>
        <v>808</v>
      </c>
      <c r="L883" s="190" t="e">
        <f>RANK(I883,$I$76:$I$460)</f>
        <v>#N/A</v>
      </c>
      <c r="M883" s="173">
        <f>SUM(N883:R883)</f>
        <v>4375.9309199008048</v>
      </c>
      <c r="N883" s="174">
        <f>T883*(1+(IF((AG883+IF($D$62=1,15,0)+AW883+IF(F883="백어택",8,0))&gt;100,100,(AG883+IF($D$62=1,15,0)+AW883+IF(F883="백어택",8,0)))/100)*((AI883/100-1)))</f>
        <v>4375.9309199008048</v>
      </c>
      <c r="O883" s="174"/>
      <c r="P883" s="174"/>
      <c r="Q883" s="174"/>
      <c r="R883" s="175"/>
      <c r="S883" s="173">
        <f>SUM(T883:X883)</f>
        <v>2997.6709374809434</v>
      </c>
      <c r="T883" s="174">
        <f>AL883*AU883*AX883*AY883</f>
        <v>2997.6709374809434</v>
      </c>
      <c r="U883" s="174"/>
      <c r="V883" s="174"/>
      <c r="W883" s="174"/>
      <c r="X883" s="175"/>
      <c r="Y883" s="173">
        <f>SUM(Z883:AD883)</f>
        <v>6444.9925155840283</v>
      </c>
      <c r="Z883" s="174">
        <f>T883*$D$58/100</f>
        <v>6444.9925155840283</v>
      </c>
      <c r="AA883" s="174"/>
      <c r="AB883" s="174"/>
      <c r="AC883" s="174"/>
      <c r="AD883" s="175"/>
      <c r="AE883" s="173">
        <f>AO883*(1-$D$17/100)</f>
        <v>7.980944</v>
      </c>
      <c r="AF883" s="174">
        <f>AP883</f>
        <v>36</v>
      </c>
      <c r="AG883" s="174">
        <f>IF($D$57&gt;100,100,$D$57)</f>
        <v>25.143699999999999</v>
      </c>
      <c r="AH883" s="174">
        <f>AQ883</f>
        <v>193</v>
      </c>
      <c r="AI883" s="174">
        <f>$D$58+$D$19</f>
        <v>282.85969999999998</v>
      </c>
      <c r="AJ883" s="174">
        <f>1*AS883</f>
        <v>1</v>
      </c>
      <c r="AK883" s="174">
        <f>SUM(AL883:AN883)</f>
        <v>2997.6709374809434</v>
      </c>
      <c r="AL883" s="174">
        <f>(H883*(VLOOKUP(C883,$B$36:$AG$39,6,FALSE)+VLOOKUP(C883,$B$40:$AG$43,6,FALSE)*$D$54))*$D$59/100</f>
        <v>2997.6709374809434</v>
      </c>
      <c r="AM883" s="174"/>
      <c r="AN883" s="174"/>
      <c r="AO883" s="176">
        <v>8</v>
      </c>
      <c r="AP883" s="174">
        <v>36</v>
      </c>
      <c r="AQ883" s="175">
        <f>VLOOKUP(C883,$B$45:$AA$48,6,FALSE)</f>
        <v>193</v>
      </c>
      <c r="AR883" s="31">
        <f>IF(LEFT(E883,1)*1=1,$S$55,$R$55)</f>
        <v>0</v>
      </c>
      <c r="AS883" s="2">
        <f>IF(LEFT(E883,1)*1=2,$U$55,$T$55)</f>
        <v>1</v>
      </c>
      <c r="AT883" s="33">
        <f>IF(LEFT(E883,1)*1=3,$W$55,$V$55)</f>
        <v>0</v>
      </c>
      <c r="AU883" s="31">
        <f>IF(MID(E883,3,1)*1=1,$Y$55,$X$55)</f>
        <v>1</v>
      </c>
      <c r="AV883" s="2">
        <f>IF(MID(E883,3,1)*1=2,$AA$55,$Z$55)</f>
        <v>0</v>
      </c>
      <c r="AW883" s="205">
        <f>IF(MID(E883,3,1)*1=3,$AC$55,$AB$55)</f>
        <v>0</v>
      </c>
      <c r="AX883" s="31">
        <f>IF(MID(E883,5,1)*1=1,$AE$55,$AD$55)</f>
        <v>1</v>
      </c>
      <c r="AY883" s="33">
        <f>IF(MID(E883,5,1)*1=2,$AG$55,$AF$55)</f>
        <v>1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customHeight="1">
      <c r="A884" s="2"/>
      <c r="B884" s="107">
        <v>96</v>
      </c>
      <c r="C884" s="31">
        <v>7</v>
      </c>
      <c r="D884" s="106" t="s">
        <v>5</v>
      </c>
      <c r="E884" s="2" t="s">
        <v>136</v>
      </c>
      <c r="F884" s="2"/>
      <c r="G884" s="2"/>
      <c r="H884" s="33">
        <v>9</v>
      </c>
      <c r="I884" s="173">
        <f>M884/AE884</f>
        <v>548.29740941683144</v>
      </c>
      <c r="J884" s="174">
        <f>AH884/AE884</f>
        <v>24.18260296025132</v>
      </c>
      <c r="K884" s="189">
        <f>RANK(I884,$I$76:$I$999)</f>
        <v>808</v>
      </c>
      <c r="L884" s="190" t="e">
        <f>RANK(I884,$I$76:$I$460)</f>
        <v>#N/A</v>
      </c>
      <c r="M884" s="173">
        <f>SUM(N884:R884)</f>
        <v>4375.9309199008048</v>
      </c>
      <c r="N884" s="174">
        <f>T884*(1+(IF((AG884+IF($D$62=1,15,0)+AW884+IF(F884="백어택",8,0))&gt;100,100,(AG884+IF($D$62=1,15,0)+AW884+IF(F884="백어택",8,0)))/100)*((AI884/100-1)))</f>
        <v>4375.9309199008048</v>
      </c>
      <c r="O884" s="174"/>
      <c r="P884" s="174"/>
      <c r="Q884" s="174"/>
      <c r="R884" s="175"/>
      <c r="S884" s="173">
        <f>SUM(T884:X884)</f>
        <v>2997.6709374809434</v>
      </c>
      <c r="T884" s="174">
        <f>AL884*AU884*AX884*AY884</f>
        <v>2997.6709374809434</v>
      </c>
      <c r="U884" s="174"/>
      <c r="V884" s="174"/>
      <c r="W884" s="174"/>
      <c r="X884" s="175"/>
      <c r="Y884" s="173">
        <f>SUM(Z884:AD884)</f>
        <v>6444.9925155840283</v>
      </c>
      <c r="Z884" s="174">
        <f>T884*$D$58/100</f>
        <v>6444.9925155840283</v>
      </c>
      <c r="AA884" s="174"/>
      <c r="AB884" s="174"/>
      <c r="AC884" s="174"/>
      <c r="AD884" s="175"/>
      <c r="AE884" s="173">
        <f>AO884*(1-$D$17/100)</f>
        <v>7.980944</v>
      </c>
      <c r="AF884" s="174">
        <f>AP884</f>
        <v>36</v>
      </c>
      <c r="AG884" s="174">
        <f>IF($D$57&gt;100,100,$D$57)</f>
        <v>25.143699999999999</v>
      </c>
      <c r="AH884" s="174">
        <f>AQ884</f>
        <v>193</v>
      </c>
      <c r="AI884" s="174">
        <f>$D$58+$D$19</f>
        <v>282.85969999999998</v>
      </c>
      <c r="AJ884" s="174">
        <f>1*AS884</f>
        <v>1</v>
      </c>
      <c r="AK884" s="174">
        <f>SUM(AL884:AN884)</f>
        <v>2997.6709374809434</v>
      </c>
      <c r="AL884" s="174">
        <f>(H884*(VLOOKUP(C884,$B$36:$AG$39,6,FALSE)+VLOOKUP(C884,$B$40:$AG$43,6,FALSE)*$D$54))*$D$59/100</f>
        <v>2997.6709374809434</v>
      </c>
      <c r="AM884" s="174"/>
      <c r="AN884" s="174"/>
      <c r="AO884" s="176">
        <v>8</v>
      </c>
      <c r="AP884" s="174">
        <v>36</v>
      </c>
      <c r="AQ884" s="175">
        <f>VLOOKUP(C884,$B$45:$AA$48,6,FALSE)</f>
        <v>193</v>
      </c>
      <c r="AR884" s="31">
        <f>IF(LEFT(E884,1)*1=1,$S$55,$R$55)</f>
        <v>0</v>
      </c>
      <c r="AS884" s="2">
        <f>IF(LEFT(E884,1)*1=2,$U$55,$T$55)</f>
        <v>1</v>
      </c>
      <c r="AT884" s="33">
        <f>IF(LEFT(E884,1)*1=3,$W$55,$V$55)</f>
        <v>0</v>
      </c>
      <c r="AU884" s="31">
        <f>IF(MID(E884,3,1)*1=1,$Y$55,$X$55)</f>
        <v>1</v>
      </c>
      <c r="AV884" s="2">
        <f>IF(MID(E884,3,1)*1=2,$AA$55,$Z$55)</f>
        <v>0</v>
      </c>
      <c r="AW884" s="205">
        <f>IF(MID(E884,3,1)*1=3,$AC$55,$AB$55)</f>
        <v>0</v>
      </c>
      <c r="AX884" s="31">
        <f>IF(MID(E884,5,1)*1=1,$AE$55,$AD$55)</f>
        <v>1</v>
      </c>
      <c r="AY884" s="33">
        <f>IF(MID(E884,5,1)*1=2,$AG$55,$AF$55)</f>
        <v>1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customHeight="1">
      <c r="A885" s="2"/>
      <c r="B885" s="107">
        <v>98</v>
      </c>
      <c r="C885" s="31">
        <v>7</v>
      </c>
      <c r="D885" s="106" t="s">
        <v>5</v>
      </c>
      <c r="E885" s="2" t="s">
        <v>79</v>
      </c>
      <c r="F885" s="2"/>
      <c r="G885" s="2"/>
      <c r="H885" s="33">
        <v>9</v>
      </c>
      <c r="I885" s="173">
        <f>M885/AE885</f>
        <v>548.29740941683144</v>
      </c>
      <c r="J885" s="174">
        <f>AH885/AE885</f>
        <v>24.18260296025132</v>
      </c>
      <c r="K885" s="189">
        <f>RANK(I885,$I$76:$I$999)</f>
        <v>808</v>
      </c>
      <c r="L885" s="190" t="e">
        <f>RANK(I885,$I$76:$I$460)</f>
        <v>#N/A</v>
      </c>
      <c r="M885" s="173">
        <f>SUM(N885:R885)</f>
        <v>4375.9309199008048</v>
      </c>
      <c r="N885" s="174">
        <f>T885*(1+(IF((AG885+IF($D$62=1,15,0)+AW885+IF(F885="백어택",8,0))&gt;100,100,(AG885+IF($D$62=1,15,0)+AW885+IF(F885="백어택",8,0)))/100)*((AI885/100-1)))</f>
        <v>4375.9309199008048</v>
      </c>
      <c r="O885" s="174"/>
      <c r="P885" s="174"/>
      <c r="Q885" s="174"/>
      <c r="R885" s="175"/>
      <c r="S885" s="173">
        <f>SUM(T885:X885)</f>
        <v>2997.6709374809434</v>
      </c>
      <c r="T885" s="174">
        <f>AL885*AU885*AX885*AY885</f>
        <v>2997.6709374809434</v>
      </c>
      <c r="U885" s="174"/>
      <c r="V885" s="174"/>
      <c r="W885" s="174"/>
      <c r="X885" s="175"/>
      <c r="Y885" s="173">
        <f>SUM(Z885:AD885)</f>
        <v>6444.9925155840283</v>
      </c>
      <c r="Z885" s="174">
        <f>T885*$D$58/100</f>
        <v>6444.9925155840283</v>
      </c>
      <c r="AA885" s="174"/>
      <c r="AB885" s="174"/>
      <c r="AC885" s="174"/>
      <c r="AD885" s="175"/>
      <c r="AE885" s="173">
        <f>AO885*(1-$D$17/100)</f>
        <v>7.980944</v>
      </c>
      <c r="AF885" s="174">
        <f>AP885</f>
        <v>36</v>
      </c>
      <c r="AG885" s="174">
        <f>IF($D$57&gt;100,100,$D$57)</f>
        <v>25.143699999999999</v>
      </c>
      <c r="AH885" s="174">
        <f>AQ885</f>
        <v>193</v>
      </c>
      <c r="AI885" s="174">
        <f>$D$58+$D$19</f>
        <v>282.85969999999998</v>
      </c>
      <c r="AJ885" s="174">
        <f>1*AS885</f>
        <v>0.8</v>
      </c>
      <c r="AK885" s="174">
        <f>SUM(AL885:AN885)</f>
        <v>2997.6709374809434</v>
      </c>
      <c r="AL885" s="174">
        <f>(H885*(VLOOKUP(C885,$B$36:$AG$39,6,FALSE)+VLOOKUP(C885,$B$40:$AG$43,6,FALSE)*$D$54))*$D$59/100</f>
        <v>2997.6709374809434</v>
      </c>
      <c r="AM885" s="174"/>
      <c r="AN885" s="174"/>
      <c r="AO885" s="176">
        <v>8</v>
      </c>
      <c r="AP885" s="174">
        <v>36</v>
      </c>
      <c r="AQ885" s="175">
        <f>VLOOKUP(C885,$B$45:$AA$48,6,FALSE)</f>
        <v>193</v>
      </c>
      <c r="AR885" s="31">
        <f>IF(LEFT(E885,1)*1=1,$S$55,$R$55)</f>
        <v>0</v>
      </c>
      <c r="AS885" s="2">
        <f>IF(LEFT(E885,1)*1=2,$U$55,$T$55)</f>
        <v>0.8</v>
      </c>
      <c r="AT885" s="33">
        <f>IF(LEFT(E885,1)*1=3,$W$55,$V$55)</f>
        <v>0</v>
      </c>
      <c r="AU885" s="31">
        <f>IF(MID(E885,3,1)*1=1,$Y$55,$X$55)</f>
        <v>1</v>
      </c>
      <c r="AV885" s="2">
        <f>IF(MID(E885,3,1)*1=2,$AA$55,$Z$55)</f>
        <v>0</v>
      </c>
      <c r="AW885" s="205">
        <f>IF(MID(E885,3,1)*1=3,$AC$55,$AB$55)</f>
        <v>0</v>
      </c>
      <c r="AX885" s="31">
        <f>IF(MID(E885,5,1)*1=1,$AE$55,$AD$55)</f>
        <v>1</v>
      </c>
      <c r="AY885" s="33">
        <f>IF(MID(E885,5,1)*1=2,$AG$55,$AF$55)</f>
        <v>1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customHeight="1">
      <c r="A886" s="2"/>
      <c r="B886" s="107">
        <v>99</v>
      </c>
      <c r="C886" s="31">
        <v>7</v>
      </c>
      <c r="D886" s="106" t="s">
        <v>5</v>
      </c>
      <c r="E886" s="2" t="s">
        <v>168</v>
      </c>
      <c r="F886" s="2"/>
      <c r="G886" s="2"/>
      <c r="H886" s="33">
        <v>9</v>
      </c>
      <c r="I886" s="173">
        <f>M886/AE886</f>
        <v>548.29740941683144</v>
      </c>
      <c r="J886" s="174">
        <f>AH886/AE886</f>
        <v>24.18260296025132</v>
      </c>
      <c r="K886" s="189">
        <f>RANK(I886,$I$76:$I$999)</f>
        <v>808</v>
      </c>
      <c r="L886" s="190" t="e">
        <f>RANK(I886,$I$76:$I$460)</f>
        <v>#N/A</v>
      </c>
      <c r="M886" s="173">
        <f>SUM(N886:R886)</f>
        <v>4375.9309199008048</v>
      </c>
      <c r="N886" s="174">
        <f>T886*(1+(IF((AG886+IF($D$62=1,15,0)+AW886+IF(F886="백어택",8,0))&gt;100,100,(AG886+IF($D$62=1,15,0)+AW886+IF(F886="백어택",8,0)))/100)*((AI886/100-1)))</f>
        <v>4375.9309199008048</v>
      </c>
      <c r="O886" s="174"/>
      <c r="P886" s="174"/>
      <c r="Q886" s="174"/>
      <c r="R886" s="175"/>
      <c r="S886" s="173">
        <f>SUM(T886:X886)</f>
        <v>2997.6709374809434</v>
      </c>
      <c r="T886" s="174">
        <f>AL886*AU886*AX886*AY886</f>
        <v>2997.6709374809434</v>
      </c>
      <c r="U886" s="174"/>
      <c r="V886" s="174"/>
      <c r="W886" s="174"/>
      <c r="X886" s="175"/>
      <c r="Y886" s="173">
        <f>SUM(Z886:AD886)</f>
        <v>6444.9925155840283</v>
      </c>
      <c r="Z886" s="174">
        <f>T886*$D$58/100</f>
        <v>6444.9925155840283</v>
      </c>
      <c r="AA886" s="174"/>
      <c r="AB886" s="174"/>
      <c r="AC886" s="174"/>
      <c r="AD886" s="175"/>
      <c r="AE886" s="173">
        <f>AO886*(1-$D$17/100)</f>
        <v>7.980944</v>
      </c>
      <c r="AF886" s="174">
        <f>AP886</f>
        <v>36</v>
      </c>
      <c r="AG886" s="174">
        <f>IF($D$57&gt;100,100,$D$57)</f>
        <v>25.143699999999999</v>
      </c>
      <c r="AH886" s="174">
        <f>AQ886</f>
        <v>193</v>
      </c>
      <c r="AI886" s="174">
        <f>$D$58+$D$19</f>
        <v>282.85969999999998</v>
      </c>
      <c r="AJ886" s="174">
        <f>1*AS886</f>
        <v>0.8</v>
      </c>
      <c r="AK886" s="174">
        <f>SUM(AL886:AN886)</f>
        <v>2997.6709374809434</v>
      </c>
      <c r="AL886" s="174">
        <f>(H886*(VLOOKUP(C886,$B$36:$AG$39,6,FALSE)+VLOOKUP(C886,$B$40:$AG$43,6,FALSE)*$D$54))*$D$59/100</f>
        <v>2997.6709374809434</v>
      </c>
      <c r="AM886" s="174"/>
      <c r="AN886" s="174"/>
      <c r="AO886" s="176">
        <v>8</v>
      </c>
      <c r="AP886" s="174">
        <v>36</v>
      </c>
      <c r="AQ886" s="175">
        <f>VLOOKUP(C886,$B$45:$AA$48,6,FALSE)</f>
        <v>193</v>
      </c>
      <c r="AR886" s="31">
        <f>IF(LEFT(E886,1)*1=1,$S$55,$R$55)</f>
        <v>0</v>
      </c>
      <c r="AS886" s="2">
        <f>IF(LEFT(E886,1)*1=2,$U$55,$T$55)</f>
        <v>0.8</v>
      </c>
      <c r="AT886" s="33">
        <f>IF(LEFT(E886,1)*1=3,$W$55,$V$55)</f>
        <v>0</v>
      </c>
      <c r="AU886" s="31">
        <f>IF(MID(E886,3,1)*1=1,$Y$55,$X$55)</f>
        <v>1</v>
      </c>
      <c r="AV886" s="2">
        <f>IF(MID(E886,3,1)*1=2,$AA$55,$Z$55)</f>
        <v>0</v>
      </c>
      <c r="AW886" s="205">
        <f>IF(MID(E886,3,1)*1=3,$AC$55,$AB$55)</f>
        <v>0</v>
      </c>
      <c r="AX886" s="31">
        <f>IF(MID(E886,5,1)*1=1,$AE$55,$AD$55)</f>
        <v>1</v>
      </c>
      <c r="AY886" s="33">
        <f>IF(MID(E886,5,1)*1=2,$AG$55,$AF$55)</f>
        <v>1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customHeight="1">
      <c r="A887" s="2"/>
      <c r="B887" s="107">
        <v>131</v>
      </c>
      <c r="C887" s="31">
        <v>4</v>
      </c>
      <c r="D887" s="106" t="s">
        <v>6</v>
      </c>
      <c r="E887" s="2" t="s">
        <v>67</v>
      </c>
      <c r="F887" s="2"/>
      <c r="G887" s="2"/>
      <c r="H887" s="33"/>
      <c r="I887" s="173">
        <f>M887/AE887</f>
        <v>546.20085135469981</v>
      </c>
      <c r="J887" s="174">
        <f>AH887/AE887</f>
        <v>8.9713698028704378</v>
      </c>
      <c r="K887" s="189">
        <f>RANK(I887,$I$76:$I$999)</f>
        <v>812</v>
      </c>
      <c r="L887" s="190" t="e">
        <f>RANK(I887,$I$76:$I$460)</f>
        <v>#N/A</v>
      </c>
      <c r="M887" s="173">
        <f>SUM(N887:R887)</f>
        <v>10897.996018535458</v>
      </c>
      <c r="N887" s="174">
        <f>T887*(1+(IF((AG887+IF($D$62=1,15,0)+IF(F887="백어택",8,0))&gt;100,100,(AG887+IF($D$62=1,15,0)+IF(F887="백어택",8,0)))/100)*((AI887/100-1)))</f>
        <v>10897.996018535458</v>
      </c>
      <c r="O887" s="174"/>
      <c r="P887" s="174"/>
      <c r="Q887" s="174"/>
      <c r="R887" s="175"/>
      <c r="S887" s="173">
        <f>SUM(T887:X887)</f>
        <v>7465.521403223458</v>
      </c>
      <c r="T887" s="174">
        <f>AL887*AW887*AT887*AX887*AY887</f>
        <v>7465.521403223458</v>
      </c>
      <c r="U887" s="174"/>
      <c r="V887" s="174"/>
      <c r="W887" s="174"/>
      <c r="X887" s="175"/>
      <c r="Y887" s="173">
        <f>SUM(Z887:AD887)</f>
        <v>16050.871016930434</v>
      </c>
      <c r="Z887" s="174">
        <f>T887*$D$58/100</f>
        <v>16050.871016930434</v>
      </c>
      <c r="AA887" s="174"/>
      <c r="AB887" s="174"/>
      <c r="AC887" s="174"/>
      <c r="AD887" s="175"/>
      <c r="AE887" s="173">
        <f>AO887*(1-$D$17/100)</f>
        <v>19.952359999999999</v>
      </c>
      <c r="AF887" s="174">
        <f>AP887</f>
        <v>36</v>
      </c>
      <c r="AG887" s="174">
        <f>IF($D$57+AV887&gt;100,100,$D$57+AV887)</f>
        <v>25.143699999999999</v>
      </c>
      <c r="AH887" s="174">
        <f>AQ887*AR887</f>
        <v>179</v>
      </c>
      <c r="AI887" s="174">
        <f>$D$58+$D$19</f>
        <v>282.85969999999998</v>
      </c>
      <c r="AJ887" s="174">
        <f>10/IF(AX887=1,IF(AY887=1,5,6),4)</f>
        <v>2</v>
      </c>
      <c r="AK887" s="174">
        <f>SUM(AL887:AN887)</f>
        <v>7465.521403223458</v>
      </c>
      <c r="AL887" s="174">
        <f>(VLOOKUP(C887,$B$36:$AG$39,7,FALSE)+VLOOKUP(C887,$B$40:$AG$43,7,FALSE)*$D$54)*$D$59/100</f>
        <v>7465.521403223458</v>
      </c>
      <c r="AM887" s="174"/>
      <c r="AN887" s="174"/>
      <c r="AO887" s="176">
        <v>20</v>
      </c>
      <c r="AP887" s="174">
        <v>36</v>
      </c>
      <c r="AQ887" s="175">
        <f>VLOOKUP(C887,$B$45:$AA$48,7,FALSE)</f>
        <v>179</v>
      </c>
      <c r="AR887" s="31">
        <f>IF(LEFT(E887,1)*1=1,$S$56,$R$56)</f>
        <v>1</v>
      </c>
      <c r="AS887" s="2">
        <f>IF(LEFT(E887,1)*1=2,$U$56,$T$56)</f>
        <v>0</v>
      </c>
      <c r="AT887" s="33">
        <f>IF(LEFT(E887,1)*1=3,$W$56,$V$56)</f>
        <v>1</v>
      </c>
      <c r="AU887" s="31">
        <f>IF(MID(E887,3,1)*1=1,$Y$56,$X$56)</f>
        <v>0</v>
      </c>
      <c r="AV887" s="2">
        <f>IF(MID(E887,3,1)*1=2,$AA$56,$Z$56)</f>
        <v>0</v>
      </c>
      <c r="AW887" s="33">
        <f>IF(MID(E887,3,1)*1=3,$AC$56,$AB$56)</f>
        <v>1</v>
      </c>
      <c r="AX887" s="31">
        <f>IF(MID(E887,5,1)*1=1,$AE$56,$AD$56)</f>
        <v>1</v>
      </c>
      <c r="AY887" s="33">
        <f>IF(MID(E887,5,1)*1=2,$AG$56,$AF$56)</f>
        <v>1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customHeight="1">
      <c r="A888" s="2"/>
      <c r="B888" s="107">
        <v>132</v>
      </c>
      <c r="C888" s="31">
        <v>4</v>
      </c>
      <c r="D888" s="106" t="s">
        <v>6</v>
      </c>
      <c r="E888" s="2" t="s">
        <v>148</v>
      </c>
      <c r="F888" s="2"/>
      <c r="G888" s="2"/>
      <c r="H888" s="33"/>
      <c r="I888" s="173">
        <f>M888/AE888</f>
        <v>546.20085135469981</v>
      </c>
      <c r="J888" s="174">
        <f>AH888/AE888</f>
        <v>4.4856849014352189</v>
      </c>
      <c r="K888" s="189">
        <f>RANK(I888,$I$76:$I$999)</f>
        <v>812</v>
      </c>
      <c r="L888" s="190" t="e">
        <f>RANK(I888,$I$76:$I$460)</f>
        <v>#N/A</v>
      </c>
      <c r="M888" s="173">
        <f>SUM(N888:R888)</f>
        <v>10897.996018535458</v>
      </c>
      <c r="N888" s="174">
        <f>T888*(1+(IF((AG888+IF($D$62=1,15,0)+IF(F888="백어택",8,0))&gt;100,100,(AG888+IF($D$62=1,15,0)+IF(F888="백어택",8,0)))/100)*((AI888/100-1)))</f>
        <v>10897.996018535458</v>
      </c>
      <c r="O888" s="174"/>
      <c r="P888" s="174"/>
      <c r="Q888" s="174"/>
      <c r="R888" s="175"/>
      <c r="S888" s="173">
        <f>SUM(T888:X888)</f>
        <v>7465.521403223458</v>
      </c>
      <c r="T888" s="174">
        <f>AL888*AW888*AT888*AX888*AY888</f>
        <v>7465.521403223458</v>
      </c>
      <c r="U888" s="174"/>
      <c r="V888" s="174"/>
      <c r="W888" s="174"/>
      <c r="X888" s="175"/>
      <c r="Y888" s="173">
        <f>SUM(Z888:AD888)</f>
        <v>16050.871016930434</v>
      </c>
      <c r="Z888" s="174">
        <f>T888*$D$58/100</f>
        <v>16050.871016930434</v>
      </c>
      <c r="AA888" s="174"/>
      <c r="AB888" s="174"/>
      <c r="AC888" s="174"/>
      <c r="AD888" s="175"/>
      <c r="AE888" s="173">
        <f>AO888*(1-$D$17/100)</f>
        <v>19.952359999999999</v>
      </c>
      <c r="AF888" s="174">
        <f>AP888</f>
        <v>36</v>
      </c>
      <c r="AG888" s="174">
        <f>IF($D$57+AV888&gt;100,100,$D$57+AV888)</f>
        <v>25.143699999999999</v>
      </c>
      <c r="AH888" s="174">
        <f>AQ888*AR888</f>
        <v>89.5</v>
      </c>
      <c r="AI888" s="174">
        <f>$D$58+$D$19</f>
        <v>282.85969999999998</v>
      </c>
      <c r="AJ888" s="174">
        <f>10/IF(AX888=1,IF(AY888=1,5,6),4)</f>
        <v>2</v>
      </c>
      <c r="AK888" s="174">
        <f>SUM(AL888:AN888)</f>
        <v>7465.521403223458</v>
      </c>
      <c r="AL888" s="174">
        <f>(VLOOKUP(C888,$B$36:$AG$39,7,FALSE)+VLOOKUP(C888,$B$40:$AG$43,7,FALSE)*$D$54)*$D$59/100</f>
        <v>7465.521403223458</v>
      </c>
      <c r="AM888" s="174"/>
      <c r="AN888" s="174"/>
      <c r="AO888" s="176">
        <v>20</v>
      </c>
      <c r="AP888" s="174">
        <v>36</v>
      </c>
      <c r="AQ888" s="175">
        <f>VLOOKUP(C888,$B$45:$AA$48,7,FALSE)</f>
        <v>179</v>
      </c>
      <c r="AR888" s="31">
        <f>IF(LEFT(E888,1)*1=1,$S$56,$R$56)</f>
        <v>0.5</v>
      </c>
      <c r="AS888" s="2">
        <f>IF(LEFT(E888,1)*1=2,$U$56,$T$56)</f>
        <v>0</v>
      </c>
      <c r="AT888" s="33">
        <f>IF(LEFT(E888,1)*1=3,$W$56,$V$56)</f>
        <v>1</v>
      </c>
      <c r="AU888" s="31">
        <f>IF(MID(E888,3,1)*1=1,$Y$56,$X$56)</f>
        <v>0</v>
      </c>
      <c r="AV888" s="2">
        <f>IF(MID(E888,3,1)*1=2,$AA$56,$Z$56)</f>
        <v>0</v>
      </c>
      <c r="AW888" s="33">
        <f>IF(MID(E888,3,1)*1=3,$AC$56,$AB$56)</f>
        <v>1</v>
      </c>
      <c r="AX888" s="31">
        <f>IF(MID(E888,5,1)*1=1,$AE$56,$AD$56)</f>
        <v>1</v>
      </c>
      <c r="AY888" s="33">
        <f>IF(MID(E888,5,1)*1=2,$AG$56,$AF$56)</f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customHeight="1">
      <c r="A889" s="2"/>
      <c r="B889" s="107">
        <v>615</v>
      </c>
      <c r="C889" s="31">
        <v>7</v>
      </c>
      <c r="D889" s="111" t="s">
        <v>14</v>
      </c>
      <c r="E889" s="2" t="s">
        <v>67</v>
      </c>
      <c r="F889" s="2" t="s">
        <v>149</v>
      </c>
      <c r="G889" s="1"/>
      <c r="H889" s="33" t="s">
        <v>80</v>
      </c>
      <c r="I889" s="173">
        <f>M889/AE889</f>
        <v>544.83674707097794</v>
      </c>
      <c r="J889" s="174">
        <f>AH889/AE889</f>
        <v>16.4648027309639</v>
      </c>
      <c r="K889" s="189">
        <f>RANK(I889,$I$76:$I$999)</f>
        <v>814</v>
      </c>
      <c r="L889" s="190" t="e">
        <f>RANK(I889,$I$461:$I$888)</f>
        <v>#N/A</v>
      </c>
      <c r="M889" s="173">
        <f>SUM(N889:R889)</f>
        <v>15155.676884559874</v>
      </c>
      <c r="N889" s="174">
        <f>T889*(1+(IF((AG889+IF($D$62=1,15,0)+IF(F889="백어택",8,0))&gt;100,100,AG889+IF($D$62=1,15,0)+IF(F889="백어택",8,0))/100)*(AI889/100-1))</f>
        <v>4546.9373462506665</v>
      </c>
      <c r="O889" s="174">
        <f>U889*(1+((IF((AG889+IF($D$62=1,15,0)+IF(F889="백어택",8,0))&gt;100,100,AG889+IF($D$62=1,15,0)+IF(F889="백어택",8,0))/100)*(AI889/100-1)))</f>
        <v>4546.9373462506665</v>
      </c>
      <c r="P889" s="174">
        <f>V889*(1+(IF((AG889+IF($D$62=1,15,0)+IF(F889="백어택",8,0))&gt;100,100,AG889+IF($D$62=1,15,0)+IF(F889="백어택",8,0))/100)*(AI889/100-1))</f>
        <v>6061.8021920585406</v>
      </c>
      <c r="Q889" s="174">
        <f>W889*(1+(IF((AG889+IF($D$62=1,15,0)+IF(F889="백어택",8,0))&gt;100,100,AG889+IF($D$62=1,15,0)+IF(F889="백어택",8,0))/100)*(AI889/100-1))</f>
        <v>0</v>
      </c>
      <c r="R889" s="175"/>
      <c r="S889" s="173">
        <f>SUM(T889:X889)</f>
        <v>10973.209935832125</v>
      </c>
      <c r="T889" s="174">
        <f>AL889*IF(H889="근접",AR889,1)*AU889*AY889*IF(F889="백어택",1.2,1)</f>
        <v>3292.1326078358738</v>
      </c>
      <c r="U889" s="174">
        <f>AM889*IF(H889="근접",AR889,1)*AU889*AY889*IF(F889="백어택",1.2,1)</f>
        <v>3292.1326078358738</v>
      </c>
      <c r="V889" s="174">
        <f>AN889*IF(H889="근접",AR889,1)*AU889*AY889*IF(F889="백어택",1.2,1)</f>
        <v>4388.9447201603771</v>
      </c>
      <c r="W889" s="174">
        <f>(AL889+AM889+AN889)*IF(H889="근접",AR889,1)*AU889*IF(AX889=1,0,0.6)*IF(F889="백어택",1.2,1)</f>
        <v>0</v>
      </c>
      <c r="X889" s="175"/>
      <c r="Y889" s="173">
        <f>SUM(Z889:AD889)</f>
        <v>23592.401362039069</v>
      </c>
      <c r="Z889" s="174">
        <f>T889*AI889/100</f>
        <v>7078.0851068471293</v>
      </c>
      <c r="AA889" s="174">
        <f>U889*AI889/100</f>
        <v>7078.0851068471293</v>
      </c>
      <c r="AB889" s="174">
        <f>V889*AI889/100</f>
        <v>9436.2311483448102</v>
      </c>
      <c r="AC889" s="174">
        <f>W889*AI889/100</f>
        <v>0</v>
      </c>
      <c r="AD889" s="175"/>
      <c r="AE889" s="173">
        <f>AO889*(1-$D$20/100)*(1-$D$17/100)-AW889</f>
        <v>27.816913903176005</v>
      </c>
      <c r="AF889" s="174">
        <f>AP889</f>
        <v>36</v>
      </c>
      <c r="AG889" s="174">
        <f>IF($D$57&gt;100,100,$D$57)</f>
        <v>25.143699999999999</v>
      </c>
      <c r="AH889" s="174">
        <f>AQ889*AS889</f>
        <v>458</v>
      </c>
      <c r="AI889" s="174">
        <f>$D$58</f>
        <v>215</v>
      </c>
      <c r="AJ889" s="174">
        <f>10/3</f>
        <v>3.3333333333333335</v>
      </c>
      <c r="AK889" s="174">
        <f>SUM(AL889:AN889)</f>
        <v>9144.3416131934373</v>
      </c>
      <c r="AL889" s="174">
        <f>(IF(H889="근접",$D$61*(VLOOKUP(C889,$B$36:$AG$39,19,FALSE)+VLOOKUP(C889,$B$40:$AG$43,19,FALSE)*$D$54),$D$60*(VLOOKUP(C889,$B$36:$AG$39,19,FALSE)+VLOOKUP(C889,$B$40:$AG$43,19,FALSE)*$D$54)))*$D$59/100</f>
        <v>2743.4438398632283</v>
      </c>
      <c r="AM889" s="174">
        <f>(IF(H889="근접",$D$61*(VLOOKUP(C889,$B$36:$AG$39,20,FALSE)+VLOOKUP(C889,$B$40:$AG$43,20,FALSE)*$D$54),$D$60*(VLOOKUP(C889,$B$36:$AG$39,20,FALSE)+VLOOKUP(C889,$B$40:$AG$43,20,FALSE)*$D$54)))*$D$59/100</f>
        <v>2743.4438398632283</v>
      </c>
      <c r="AN889" s="174">
        <f>(IF(H889="근접",$D$61*(VLOOKUP(C889,$B$36:$AG$39,21,FALSE)+VLOOKUP(C889,$B$40:$AG$43,21,FALSE)*$D$54),$D$60*(VLOOKUP(C889,$B$36:$AG$39,21,FALSE)+VLOOKUP(C889,$B$40:$AG$43,21,FALSE)*$D$54)))*$D$59/100</f>
        <v>3657.4539334669812</v>
      </c>
      <c r="AO889" s="176">
        <v>36</v>
      </c>
      <c r="AP889" s="174">
        <v>36</v>
      </c>
      <c r="AQ889" s="175">
        <f>VLOOKUP(C889,$B$45:$AA$48,19,FALSE)</f>
        <v>458</v>
      </c>
      <c r="AR889" s="31">
        <f>IF(LEFT(E889,1)*1=1,$S$64,$R$64)</f>
        <v>1</v>
      </c>
      <c r="AS889" s="2">
        <f>IF(LEFT(E889,1)*1=2,$U$64,$T$64)</f>
        <v>1</v>
      </c>
      <c r="AT889" s="33">
        <f>IF(LEFT(E889,1)*1=3,$W$64,$V$64)</f>
        <v>0</v>
      </c>
      <c r="AU889" s="31">
        <f>IF(MID(E889,3,1)*1=1,$Y$64,$X$64)</f>
        <v>1</v>
      </c>
      <c r="AV889" s="2">
        <f>IF(MID(E889,3,1)*1=2,$AA$64,$Z$64)</f>
        <v>0</v>
      </c>
      <c r="AW889" s="33">
        <f>IF(MID(E889,3,1)*1=3,$AC$64,$AB$64)</f>
        <v>0</v>
      </c>
      <c r="AX889" s="31">
        <f>IF(MID(E889,5,1)*1=1,$AE$64,$AD$64)</f>
        <v>1</v>
      </c>
      <c r="AY889" s="33">
        <f>IF(MID(E889,5,1)*1=2,$AG$64,$AF$64)</f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customHeight="1">
      <c r="A890" s="2"/>
      <c r="B890" s="107">
        <v>618</v>
      </c>
      <c r="C890" s="31">
        <v>7</v>
      </c>
      <c r="D890" s="111" t="s">
        <v>14</v>
      </c>
      <c r="E890" s="2" t="s">
        <v>148</v>
      </c>
      <c r="F890" s="2" t="s">
        <v>149</v>
      </c>
      <c r="G890" s="2"/>
      <c r="H890" s="33" t="s">
        <v>80</v>
      </c>
      <c r="I890" s="173">
        <f>M890/AE890</f>
        <v>544.83674707097794</v>
      </c>
      <c r="J890" s="174">
        <f>AH890/AE890</f>
        <v>16.4648027309639</v>
      </c>
      <c r="K890" s="189">
        <f>RANK(I890,$I$76:$I$999)</f>
        <v>814</v>
      </c>
      <c r="L890" s="190" t="e">
        <f>RANK(I890,$I$461:$I$888)</f>
        <v>#N/A</v>
      </c>
      <c r="M890" s="173">
        <f>SUM(N890:R890)</f>
        <v>15155.676884559874</v>
      </c>
      <c r="N890" s="174">
        <f>T890*(1+(IF((AG890+IF($D$62=1,15,0)+IF(F890="백어택",8,0))&gt;100,100,AG890+IF($D$62=1,15,0)+IF(F890="백어택",8,0))/100)*(AI890/100-1))</f>
        <v>4546.9373462506665</v>
      </c>
      <c r="O890" s="174">
        <f>U890*(1+((IF((AG890+IF($D$62=1,15,0)+IF(F890="백어택",8,0))&gt;100,100,AG890+IF($D$62=1,15,0)+IF(F890="백어택",8,0))/100)*(AI890/100-1)))</f>
        <v>4546.9373462506665</v>
      </c>
      <c r="P890" s="174">
        <f>V890*(1+(IF((AG890+IF($D$62=1,15,0)+IF(F890="백어택",8,0))&gt;100,100,AG890+IF($D$62=1,15,0)+IF(F890="백어택",8,0))/100)*(AI890/100-1))</f>
        <v>6061.8021920585406</v>
      </c>
      <c r="Q890" s="174">
        <f>W890*(1+(IF((AG890+IF($D$62=1,15,0)+IF(F890="백어택",8,0))&gt;100,100,AG890+IF($D$62=1,15,0)+IF(F890="백어택",8,0))/100)*(AI890/100-1))</f>
        <v>0</v>
      </c>
      <c r="R890" s="175"/>
      <c r="S890" s="173">
        <f>SUM(T890:X890)</f>
        <v>10973.209935832125</v>
      </c>
      <c r="T890" s="174">
        <f>AL890*IF(H890="근접",AR890,1)*AU890*AY890*IF(F890="백어택",1.2,1)</f>
        <v>3292.1326078358738</v>
      </c>
      <c r="U890" s="174">
        <f>AM890*IF(H890="근접",AR890,1)*AU890*AY890*IF(F890="백어택",1.2,1)</f>
        <v>3292.1326078358738</v>
      </c>
      <c r="V890" s="174">
        <f>AN890*IF(H890="근접",AR890,1)*AU890*AY890*IF(F890="백어택",1.2,1)</f>
        <v>4388.9447201603771</v>
      </c>
      <c r="W890" s="174">
        <f>(AL890+AM890+AN890)*IF(H890="근접",AR890,1)*AU890*IF(AX890=1,0,0.6)*IF(F890="백어택",1.2,1)</f>
        <v>0</v>
      </c>
      <c r="X890" s="175"/>
      <c r="Y890" s="173">
        <f>SUM(Z890:AD890)</f>
        <v>23592.401362039069</v>
      </c>
      <c r="Z890" s="174">
        <f>T890*AI890/100</f>
        <v>7078.0851068471293</v>
      </c>
      <c r="AA890" s="174">
        <f>U890*AI890/100</f>
        <v>7078.0851068471293</v>
      </c>
      <c r="AB890" s="174">
        <f>V890*AI890/100</f>
        <v>9436.2311483448102</v>
      </c>
      <c r="AC890" s="174">
        <f>W890*AI890/100</f>
        <v>0</v>
      </c>
      <c r="AD890" s="175"/>
      <c r="AE890" s="173">
        <f>AO890*(1-$D$20/100)*(1-$D$17/100)-AW890</f>
        <v>27.816913903176005</v>
      </c>
      <c r="AF890" s="174">
        <f>AP890</f>
        <v>36</v>
      </c>
      <c r="AG890" s="174">
        <f>IF($D$57&gt;100,100,$D$57)</f>
        <v>25.143699999999999</v>
      </c>
      <c r="AH890" s="174">
        <f>AQ890*AS890</f>
        <v>458</v>
      </c>
      <c r="AI890" s="174">
        <f>$D$58</f>
        <v>215</v>
      </c>
      <c r="AJ890" s="174">
        <f>10/3</f>
        <v>3.3333333333333335</v>
      </c>
      <c r="AK890" s="174">
        <f>SUM(AL890:AN890)</f>
        <v>9144.3416131934373</v>
      </c>
      <c r="AL890" s="174">
        <f>(IF(H890="근접",$D$61*(VLOOKUP(C890,$B$36:$AG$39,19,FALSE)+VLOOKUP(C890,$B$40:$AG$43,19,FALSE)*$D$54),$D$60*(VLOOKUP(C890,$B$36:$AG$39,19,FALSE)+VLOOKUP(C890,$B$40:$AG$43,19,FALSE)*$D$54)))*$D$59/100</f>
        <v>2743.4438398632283</v>
      </c>
      <c r="AM890" s="174">
        <f>(IF(H890="근접",$D$61*(VLOOKUP(C890,$B$36:$AG$39,20,FALSE)+VLOOKUP(C890,$B$40:$AG$43,20,FALSE)*$D$54),$D$60*(VLOOKUP(C890,$B$36:$AG$39,20,FALSE)+VLOOKUP(C890,$B$40:$AG$43,20,FALSE)*$D$54)))*$D$59/100</f>
        <v>2743.4438398632283</v>
      </c>
      <c r="AN890" s="174">
        <f>(IF(H890="근접",$D$61*(VLOOKUP(C890,$B$36:$AG$39,21,FALSE)+VLOOKUP(C890,$B$40:$AG$43,21,FALSE)*$D$54),$D$60*(VLOOKUP(C890,$B$36:$AG$39,21,FALSE)+VLOOKUP(C890,$B$40:$AG$43,21,FALSE)*$D$54)))*$D$59/100</f>
        <v>3657.4539334669812</v>
      </c>
      <c r="AO890" s="176">
        <v>36</v>
      </c>
      <c r="AP890" s="174">
        <v>36</v>
      </c>
      <c r="AQ890" s="175">
        <f>VLOOKUP(C890,$B$45:$AA$48,19,FALSE)</f>
        <v>458</v>
      </c>
      <c r="AR890" s="31">
        <f>IF(LEFT(E890,1)*1=1,$S$64,$R$64)</f>
        <v>1.2</v>
      </c>
      <c r="AS890" s="2">
        <f>IF(LEFT(E890,1)*1=2,$U$64,$T$64)</f>
        <v>1</v>
      </c>
      <c r="AT890" s="33">
        <f>IF(LEFT(E890,1)*1=3,$W$64,$V$64)</f>
        <v>0</v>
      </c>
      <c r="AU890" s="31">
        <f>IF(MID(E890,3,1)*1=1,$Y$64,$X$64)</f>
        <v>1</v>
      </c>
      <c r="AV890" s="2">
        <f>IF(MID(E890,3,1)*1=2,$AA$64,$Z$64)</f>
        <v>0</v>
      </c>
      <c r="AW890" s="33">
        <f>IF(MID(E890,3,1)*1=3,$AC$64,$AB$64)</f>
        <v>0</v>
      </c>
      <c r="AX890" s="31">
        <f>IF(MID(E890,5,1)*1=1,$AE$64,$AD$64)</f>
        <v>1</v>
      </c>
      <c r="AY890" s="33">
        <f>IF(MID(E890,5,1)*1=2,$AG$64,$AF$64)</f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customHeight="1">
      <c r="A891" s="2"/>
      <c r="B891" s="107">
        <v>621</v>
      </c>
      <c r="C891" s="31">
        <v>7</v>
      </c>
      <c r="D891" s="111" t="s">
        <v>14</v>
      </c>
      <c r="E891" s="2" t="s">
        <v>79</v>
      </c>
      <c r="F891" s="2" t="s">
        <v>149</v>
      </c>
      <c r="G891" s="2"/>
      <c r="H891" s="33" t="s">
        <v>80</v>
      </c>
      <c r="I891" s="173">
        <f>M891/AE891</f>
        <v>544.83674707097794</v>
      </c>
      <c r="J891" s="174">
        <f>AH891/AE891</f>
        <v>8.2324013654819499</v>
      </c>
      <c r="K891" s="189">
        <f>RANK(I891,$I$76:$I$999)</f>
        <v>814</v>
      </c>
      <c r="L891" s="190" t="e">
        <f>RANK(I891,$I$461:$I$888)</f>
        <v>#N/A</v>
      </c>
      <c r="M891" s="173">
        <f>SUM(N891:R891)</f>
        <v>15155.676884559874</v>
      </c>
      <c r="N891" s="174">
        <f>T891*(1+(IF((AG891+IF($D$62=1,15,0)+IF(F891="백어택",8,0))&gt;100,100,AG891+IF($D$62=1,15,0)+IF(F891="백어택",8,0))/100)*(AI891/100-1))</f>
        <v>4546.9373462506665</v>
      </c>
      <c r="O891" s="174">
        <f>U891*(1+((IF((AG891+IF($D$62=1,15,0)+IF(F891="백어택",8,0))&gt;100,100,AG891+IF($D$62=1,15,0)+IF(F891="백어택",8,0))/100)*(AI891/100-1)))</f>
        <v>4546.9373462506665</v>
      </c>
      <c r="P891" s="174">
        <f>V891*(1+(IF((AG891+IF($D$62=1,15,0)+IF(F891="백어택",8,0))&gt;100,100,AG891+IF($D$62=1,15,0)+IF(F891="백어택",8,0))/100)*(AI891/100-1))</f>
        <v>6061.8021920585406</v>
      </c>
      <c r="Q891" s="174">
        <f>W891*(1+(IF((AG891+IF($D$62=1,15,0)+IF(F891="백어택",8,0))&gt;100,100,AG891+IF($D$62=1,15,0)+IF(F891="백어택",8,0))/100)*(AI891/100-1))</f>
        <v>0</v>
      </c>
      <c r="R891" s="175"/>
      <c r="S891" s="173">
        <f>SUM(T891:X891)</f>
        <v>10973.209935832125</v>
      </c>
      <c r="T891" s="174">
        <f>AL891*IF(H891="근접",AR891,1)*AU891*AY891*IF(F891="백어택",1.2,1)</f>
        <v>3292.1326078358738</v>
      </c>
      <c r="U891" s="174">
        <f>AM891*IF(H891="근접",AR891,1)*AU891*AY891*IF(F891="백어택",1.2,1)</f>
        <v>3292.1326078358738</v>
      </c>
      <c r="V891" s="174">
        <f>AN891*IF(H891="근접",AR891,1)*AU891*AY891*IF(F891="백어택",1.2,1)</f>
        <v>4388.9447201603771</v>
      </c>
      <c r="W891" s="174">
        <f>(AL891+AM891+AN891)*IF(H891="근접",AR891,1)*AU891*IF(AX891=1,0,0.6)*IF(F891="백어택",1.2,1)</f>
        <v>0</v>
      </c>
      <c r="X891" s="175"/>
      <c r="Y891" s="173">
        <f>SUM(Z891:AD891)</f>
        <v>23592.401362039069</v>
      </c>
      <c r="Z891" s="174">
        <f>T891*AI891/100</f>
        <v>7078.0851068471293</v>
      </c>
      <c r="AA891" s="174">
        <f>U891*AI891/100</f>
        <v>7078.0851068471293</v>
      </c>
      <c r="AB891" s="174">
        <f>V891*AI891/100</f>
        <v>9436.2311483448102</v>
      </c>
      <c r="AC891" s="174">
        <f>W891*AI891/100</f>
        <v>0</v>
      </c>
      <c r="AD891" s="175"/>
      <c r="AE891" s="173">
        <f>AO891*(1-$D$20/100)*(1-$D$17/100)-AW891</f>
        <v>27.816913903176005</v>
      </c>
      <c r="AF891" s="174">
        <f>AP891</f>
        <v>36</v>
      </c>
      <c r="AG891" s="174">
        <f>IF($D$57&gt;100,100,$D$57)</f>
        <v>25.143699999999999</v>
      </c>
      <c r="AH891" s="174">
        <f>AQ891*AS891</f>
        <v>229</v>
      </c>
      <c r="AI891" s="174">
        <f>$D$58</f>
        <v>215</v>
      </c>
      <c r="AJ891" s="174">
        <f>10/3</f>
        <v>3.3333333333333335</v>
      </c>
      <c r="AK891" s="174">
        <f>SUM(AL891:AN891)</f>
        <v>9144.3416131934373</v>
      </c>
      <c r="AL891" s="174">
        <f>(IF(H891="근접",$D$61*(VLOOKUP(C891,$B$36:$AG$39,19,FALSE)+VLOOKUP(C891,$B$40:$AG$43,19,FALSE)*$D$54),$D$60*(VLOOKUP(C891,$B$36:$AG$39,19,FALSE)+VLOOKUP(C891,$B$40:$AG$43,19,FALSE)*$D$54)))*$D$59/100</f>
        <v>2743.4438398632283</v>
      </c>
      <c r="AM891" s="174">
        <f>(IF(H891="근접",$D$61*(VLOOKUP(C891,$B$36:$AG$39,20,FALSE)+VLOOKUP(C891,$B$40:$AG$43,20,FALSE)*$D$54),$D$60*(VLOOKUP(C891,$B$36:$AG$39,20,FALSE)+VLOOKUP(C891,$B$40:$AG$43,20,FALSE)*$D$54)))*$D$59/100</f>
        <v>2743.4438398632283</v>
      </c>
      <c r="AN891" s="174">
        <f>(IF(H891="근접",$D$61*(VLOOKUP(C891,$B$36:$AG$39,21,FALSE)+VLOOKUP(C891,$B$40:$AG$43,21,FALSE)*$D$54),$D$60*(VLOOKUP(C891,$B$36:$AG$39,21,FALSE)+VLOOKUP(C891,$B$40:$AG$43,21,FALSE)*$D$54)))*$D$59/100</f>
        <v>3657.4539334669812</v>
      </c>
      <c r="AO891" s="176">
        <v>36</v>
      </c>
      <c r="AP891" s="174">
        <v>36</v>
      </c>
      <c r="AQ891" s="175">
        <f>VLOOKUP(C891,$B$45:$AA$48,19,FALSE)</f>
        <v>458</v>
      </c>
      <c r="AR891" s="31">
        <f>IF(LEFT(E891,1)*1=1,$S$64,$R$64)</f>
        <v>1</v>
      </c>
      <c r="AS891" s="2">
        <f>IF(LEFT(E891,1)*1=2,$U$64,$T$64)</f>
        <v>0.5</v>
      </c>
      <c r="AT891" s="33">
        <f>IF(LEFT(E891,1)*1=3,$W$64,$V$64)</f>
        <v>0</v>
      </c>
      <c r="AU891" s="31">
        <f>IF(MID(E891,3,1)*1=1,$Y$64,$X$64)</f>
        <v>1</v>
      </c>
      <c r="AV891" s="2">
        <f>IF(MID(E891,3,1)*1=2,$AA$64,$Z$64)</f>
        <v>0</v>
      </c>
      <c r="AW891" s="33">
        <f>IF(MID(E891,3,1)*1=3,$AC$64,$AB$64)</f>
        <v>0</v>
      </c>
      <c r="AX891" s="31">
        <f>IF(MID(E891,5,1)*1=1,$AE$64,$AD$64)</f>
        <v>1</v>
      </c>
      <c r="AY891" s="33">
        <f>IF(MID(E891,5,1)*1=2,$AG$64,$AF$64)</f>
        <v>1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customHeight="1">
      <c r="A892" s="2"/>
      <c r="B892" s="107">
        <v>749</v>
      </c>
      <c r="C892" s="31">
        <v>4</v>
      </c>
      <c r="D892" s="111" t="s">
        <v>18</v>
      </c>
      <c r="E892" s="2" t="s">
        <v>79</v>
      </c>
      <c r="F892" s="2" t="s">
        <v>149</v>
      </c>
      <c r="G892" s="2"/>
      <c r="H892" s="33" t="s">
        <v>80</v>
      </c>
      <c r="I892" s="173">
        <f>M892/AE892</f>
        <v>542.86741500680751</v>
      </c>
      <c r="J892" s="174">
        <f>AH892/AE892</f>
        <v>10.730881255879313</v>
      </c>
      <c r="K892" s="189">
        <f>RANK(I892,$I$76:$I$999)</f>
        <v>817</v>
      </c>
      <c r="L892" s="190" t="e">
        <f>RANK(I892,$I$461:$I$888)</f>
        <v>#N/A</v>
      </c>
      <c r="M892" s="173">
        <f>SUM(N892:R892)</f>
        <v>10067.264096056053</v>
      </c>
      <c r="N892" s="174">
        <f>T892*(1+(IF((AG892+IF($D$62=1,15,0)+IF(F892="백어택",8,0))&gt;100,100,AG892+IF($D$62=1,15,0)+IF(F892="백어택",8,0))/100)*(AI892/100-1))</f>
        <v>6039.9809113652345</v>
      </c>
      <c r="O892" s="174">
        <f>U892*(1+(IF(($D$57+IF($D$62=1,15,0)+IF(F892="백어택",8,0))&gt;100,100,$D$57+IF($D$62=1,15,0)+IF(F892="백어택",8,0))/100)*(AI892/100-1))</f>
        <v>4027.283184690818</v>
      </c>
      <c r="P892" s="174"/>
      <c r="Q892" s="174"/>
      <c r="R892" s="175"/>
      <c r="S892" s="173">
        <f>SUM(T892:X892)</f>
        <v>7289.0312486162748</v>
      </c>
      <c r="T892" s="174">
        <f>AL892*IF(H892="근접",AT892,IF(AV892=1,AT892,1))*AU892*AX892*IF(F892="백어택",1.2,1)</f>
        <v>4373.1453932190434</v>
      </c>
      <c r="U892" s="174">
        <f>IF(AX892=1,AM892*IF(H892="근접",AT892,IF(AV892=1,AT892,1)),0)*AU892*AY892*IF(AX892=1,1,0)*IF(F892="백어택",1.2,1)</f>
        <v>2915.8858553972318</v>
      </c>
      <c r="V892" s="174"/>
      <c r="W892" s="174"/>
      <c r="X892" s="175"/>
      <c r="Y892" s="173">
        <f>SUM(Z892:AD892)</f>
        <v>15671.417184524991</v>
      </c>
      <c r="Z892" s="174">
        <f>T892*$D$58/100</f>
        <v>9402.2625954209434</v>
      </c>
      <c r="AA892" s="174">
        <f>U892*$D$58/100</f>
        <v>6269.1545891040478</v>
      </c>
      <c r="AB892" s="174"/>
      <c r="AC892" s="174"/>
      <c r="AD892" s="175"/>
      <c r="AE892" s="173">
        <f>(AO892*(1-$D$20/100)*(1-$D$17/100)-AR892)*IF(AW892="보스대상",1,POWER(0.85,AW892))</f>
        <v>18.544609268784001</v>
      </c>
      <c r="AF892" s="174">
        <f>AP892</f>
        <v>36</v>
      </c>
      <c r="AG892" s="174">
        <f>IF($D$57&gt;100,100,$D$57)</f>
        <v>25.143699999999999</v>
      </c>
      <c r="AH892" s="174">
        <f>AQ892</f>
        <v>199</v>
      </c>
      <c r="AI892" s="174">
        <f>$D$58</f>
        <v>215</v>
      </c>
      <c r="AJ892" s="174">
        <f>10*AS892/IF(AX892=1,IF(AY892=1,4.5,4),4)</f>
        <v>1.7777777777777777</v>
      </c>
      <c r="AK892" s="174">
        <f>SUM(AL892:AN892)</f>
        <v>6074.1927071802293</v>
      </c>
      <c r="AL892" s="174">
        <f>IF(AV892=1,$D$61*(VLOOKUP(C892,$B$36:$AG$39,25,FALSE)+VLOOKUP(C892,$B$40:$AG$43,25,FALSE)*$D$54),(IF(H892="근접",$D$61*(VLOOKUP(C892,$B$36:$AG$39,25,FALSE)+VLOOKUP(C892,$B$40:$AG$43,25,FALSE)*$D$54),$D$60*(VLOOKUP(C892,$B$36:$AG$39,25,FALSE)+VLOOKUP(C892,$B$40:$AG$43,25,FALSE)*$D$54))))*$D$59/100</f>
        <v>3644.2878276825363</v>
      </c>
      <c r="AM892" s="174">
        <f>(IF(AV892=1,$D$61*(VLOOKUP(C892,$B$36:$AG$39,26,FALSE)+VLOOKUP(C892,$B$40:$AG$43,26,FALSE)*$D$54),IF(H892="근접",$D$61*(VLOOKUP(C892,$B$36:$AG$39,26,FALSE)+VLOOKUP(C892,$B$40:$AG$43,26,FALSE)*$D$54),$D$60*(VLOOKUP(C892,$B$36:$AG$39,26,FALSE)+VLOOKUP(C892,$B$40:$AG$43,26,FALSE)*$D$54))))*$D$59/100</f>
        <v>2429.9048794976934</v>
      </c>
      <c r="AN892" s="174"/>
      <c r="AO892" s="176">
        <v>24</v>
      </c>
      <c r="AP892" s="174">
        <v>36</v>
      </c>
      <c r="AQ892" s="175">
        <f>VLOOKUP(C892,$B$45:$AA$48,25,FALSE)</f>
        <v>199</v>
      </c>
      <c r="AR892" s="31">
        <f>IF(LEFT(E892,1)*1=1,$S$68,$R$68)</f>
        <v>0</v>
      </c>
      <c r="AS892" s="2">
        <f>IF(LEFT(E892,1)*1=2,$U$68,$T$68)</f>
        <v>0.8</v>
      </c>
      <c r="AT892" s="33">
        <f>IF(LEFT(E892,1)*1=3,$W$68,$V$68)</f>
        <v>1</v>
      </c>
      <c r="AU892" s="31">
        <f>IF(MID(E892,3,1)*1=1,$Y$68,$X$68)</f>
        <v>1</v>
      </c>
      <c r="AV892" s="2">
        <f>IF(MID(E892,3,1)*1=2,$AA$68,$Z$68)</f>
        <v>0</v>
      </c>
      <c r="AW892" s="33" t="str">
        <f>IF(MID(E892,3,1)*1=3,$AC$68,$AB$68)</f>
        <v>보스대상</v>
      </c>
      <c r="AX892" s="31">
        <f>IF(MID(E892,5,1)*1=1,$AE$68,$AD$68)</f>
        <v>1</v>
      </c>
      <c r="AY892" s="33">
        <f>IF(MID(E892,5,1)*1=2,$AG$68,$AF$68)</f>
        <v>1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customHeight="1">
      <c r="A893" s="2"/>
      <c r="B893" s="107">
        <v>750</v>
      </c>
      <c r="C893" s="31">
        <v>4</v>
      </c>
      <c r="D893" s="111" t="s">
        <v>18</v>
      </c>
      <c r="E893" s="2" t="s">
        <v>87</v>
      </c>
      <c r="F893" s="2" t="s">
        <v>149</v>
      </c>
      <c r="G893" s="2"/>
      <c r="H893" s="33" t="s">
        <v>80</v>
      </c>
      <c r="I893" s="173">
        <f>M893/AE893</f>
        <v>542.86741500680751</v>
      </c>
      <c r="J893" s="174">
        <f>AH893/AE893</f>
        <v>10.730881255879313</v>
      </c>
      <c r="K893" s="189">
        <f>RANK(I893,$I$76:$I$999)</f>
        <v>817</v>
      </c>
      <c r="L893" s="190" t="e">
        <f>RANK(I893,$I$461:$I$888)</f>
        <v>#N/A</v>
      </c>
      <c r="M893" s="173">
        <f>SUM(N893:R893)</f>
        <v>10067.264096056053</v>
      </c>
      <c r="N893" s="174">
        <f>T893*(1+(IF((AG893+IF($D$62=1,15,0)+IF(F893="백어택",8,0))&gt;100,100,AG893+IF($D$62=1,15,0)+IF(F893="백어택",8,0))/100)*(AI893/100-1))</f>
        <v>6039.9809113652345</v>
      </c>
      <c r="O893" s="174">
        <f>U893*(1+(IF(($D$57+IF($D$62=1,15,0)+IF(F893="백어택",8,0))&gt;100,100,$D$57+IF($D$62=1,15,0)+IF(F893="백어택",8,0))/100)*(AI893/100-1))</f>
        <v>4027.283184690818</v>
      </c>
      <c r="P893" s="174"/>
      <c r="Q893" s="174"/>
      <c r="R893" s="175"/>
      <c r="S893" s="173">
        <f>SUM(T893:X893)</f>
        <v>7289.0312486162748</v>
      </c>
      <c r="T893" s="174">
        <f>AL893*IF(H893="근접",AT893,IF(AV893=1,AT893,1))*AU893*AX893*IF(F893="백어택",1.2,1)</f>
        <v>4373.1453932190434</v>
      </c>
      <c r="U893" s="174">
        <f>IF(AX893=1,AM893*IF(H893="근접",AT893,IF(AV893=1,AT893,1)),0)*AU893*AY893*IF(AX893=1,1,0)*IF(F893="백어택",1.2,1)</f>
        <v>2915.8858553972318</v>
      </c>
      <c r="V893" s="174"/>
      <c r="W893" s="174"/>
      <c r="X893" s="175"/>
      <c r="Y893" s="173">
        <f>SUM(Z893:AD893)</f>
        <v>15671.417184524991</v>
      </c>
      <c r="Z893" s="174">
        <f>T893*$D$58/100</f>
        <v>9402.2625954209434</v>
      </c>
      <c r="AA893" s="174">
        <f>U893*$D$58/100</f>
        <v>6269.1545891040478</v>
      </c>
      <c r="AB893" s="174"/>
      <c r="AC893" s="174"/>
      <c r="AD893" s="175"/>
      <c r="AE893" s="173">
        <f>(AO893*(1-$D$20/100)*(1-$D$17/100)-AR893)*IF(AW893="보스대상",1,POWER(0.85,AW893))</f>
        <v>18.544609268784001</v>
      </c>
      <c r="AF893" s="174">
        <f>AP893</f>
        <v>36</v>
      </c>
      <c r="AG893" s="174">
        <f>IF($D$57&gt;100,100,$D$57)</f>
        <v>25.143699999999999</v>
      </c>
      <c r="AH893" s="174">
        <f>AQ893</f>
        <v>199</v>
      </c>
      <c r="AI893" s="174">
        <f>$D$58</f>
        <v>215</v>
      </c>
      <c r="AJ893" s="174">
        <f>10*AS893/IF(AX893=1,IF(AY893=1,4.5,4),4)</f>
        <v>2.2222222222222223</v>
      </c>
      <c r="AK893" s="174">
        <f>SUM(AL893:AN893)</f>
        <v>6074.1927071802293</v>
      </c>
      <c r="AL893" s="174">
        <f>IF(AV893=1,$D$61*(VLOOKUP(C893,$B$36:$AG$39,25,FALSE)+VLOOKUP(C893,$B$40:$AG$43,25,FALSE)*$D$54),(IF(H893="근접",$D$61*(VLOOKUP(C893,$B$36:$AG$39,25,FALSE)+VLOOKUP(C893,$B$40:$AG$43,25,FALSE)*$D$54),$D$60*(VLOOKUP(C893,$B$36:$AG$39,25,FALSE)+VLOOKUP(C893,$B$40:$AG$43,25,FALSE)*$D$54))))*$D$59/100</f>
        <v>3644.2878276825363</v>
      </c>
      <c r="AM893" s="174">
        <f>(IF(AV893=1,$D$61*(VLOOKUP(C893,$B$36:$AG$39,26,FALSE)+VLOOKUP(C893,$B$40:$AG$43,26,FALSE)*$D$54),IF(H893="근접",$D$61*(VLOOKUP(C893,$B$36:$AG$39,26,FALSE)+VLOOKUP(C893,$B$40:$AG$43,26,FALSE)*$D$54),$D$60*(VLOOKUP(C893,$B$36:$AG$39,26,FALSE)+VLOOKUP(C893,$B$40:$AG$43,26,FALSE)*$D$54))))*$D$59/100</f>
        <v>2429.9048794976934</v>
      </c>
      <c r="AN893" s="174"/>
      <c r="AO893" s="176">
        <v>24</v>
      </c>
      <c r="AP893" s="174">
        <v>36</v>
      </c>
      <c r="AQ893" s="175">
        <f>VLOOKUP(C893,$B$45:$AA$48,25,FALSE)</f>
        <v>199</v>
      </c>
      <c r="AR893" s="31">
        <f>IF(LEFT(E893,1)*1=1,$S$68,$R$68)</f>
        <v>0</v>
      </c>
      <c r="AS893" s="2">
        <f>IF(LEFT(E893,1)*1=2,$U$68,$T$68)</f>
        <v>1</v>
      </c>
      <c r="AT893" s="33">
        <f>IF(LEFT(E893,1)*1=3,$W$68,$V$68)</f>
        <v>1.2</v>
      </c>
      <c r="AU893" s="31">
        <f>IF(MID(E893,3,1)*1=1,$Y$68,$X$68)</f>
        <v>1</v>
      </c>
      <c r="AV893" s="2">
        <f>IF(MID(E893,3,1)*1=2,$AA$68,$Z$68)</f>
        <v>0</v>
      </c>
      <c r="AW893" s="33" t="str">
        <f>IF(MID(E893,3,1)*1=3,$AC$68,$AB$68)</f>
        <v>보스대상</v>
      </c>
      <c r="AX893" s="31">
        <f>IF(MID(E893,5,1)*1=1,$AE$68,$AD$68)</f>
        <v>1</v>
      </c>
      <c r="AY893" s="33">
        <f>IF(MID(E893,5,1)*1=2,$AG$68,$AF$68)</f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customHeight="1">
      <c r="A894" s="2"/>
      <c r="B894" s="107">
        <v>842</v>
      </c>
      <c r="C894" s="31">
        <v>4</v>
      </c>
      <c r="D894" s="113" t="s">
        <v>9</v>
      </c>
      <c r="E894" s="2" t="s">
        <v>79</v>
      </c>
      <c r="F894" s="2"/>
      <c r="G894" s="2"/>
      <c r="H894" s="33"/>
      <c r="I894" s="173">
        <f>M894/AE894</f>
        <v>540.47116074405631</v>
      </c>
      <c r="J894" s="174">
        <f>AH894/AE894</f>
        <v>7.0167138123009005</v>
      </c>
      <c r="K894" s="189">
        <f>RANK(I894,$I$76:$I$999)</f>
        <v>819</v>
      </c>
      <c r="L894" s="190">
        <f>RANK(I894,$I$889:$I$999)</f>
        <v>6</v>
      </c>
      <c r="M894" s="173">
        <f>SUM(N894:R894)*(1+$D$22/100)</f>
        <v>19410.615303809904</v>
      </c>
      <c r="N894" s="174">
        <f>T894*(1+(IF((AG894+IF($D$62=1,15,0)+IF(F894="백어택",8,0))&gt;100,100,AG894+IF($D$62=1,15,0)+IF(F894="백어택",8,0))/100)*(AI894/100-1))</f>
        <v>11672.541192779541</v>
      </c>
      <c r="O894" s="174">
        <f>U894*(1+(IF(($D$57+IF($D$62=1,15,0)+IF(F894="백어택",8,0))&gt;100,100,$D$57+IF($D$62=1,15,0)+IF(F894="백어택",8,0))/100)*(AI894/100-1))</f>
        <v>2917.7277947520515</v>
      </c>
      <c r="P894" s="174"/>
      <c r="Q894" s="174"/>
      <c r="R894" s="175">
        <f>X894*(1+(IF(($D$57+IF($D$62=1,15,0)+IF(F894="백어택",8,0))&gt;100,100,$D$57+IF($D$62=1,15,0)+IF(F894="백어택",8,0))/100)*(AI894/100-1))</f>
        <v>2917.7277947520515</v>
      </c>
      <c r="S894" s="173">
        <f>SUM(T894:X894)</f>
        <v>13581.012411823291</v>
      </c>
      <c r="T894" s="174">
        <f>AL894*AU894*AY894</f>
        <v>9054.4297436168763</v>
      </c>
      <c r="U894" s="174">
        <f>AM894*AX894</f>
        <v>2263.2913341032076</v>
      </c>
      <c r="V894" s="174"/>
      <c r="W894" s="174"/>
      <c r="X894" s="175">
        <f>AM894*AS894</f>
        <v>2263.2913341032076</v>
      </c>
      <c r="Y894" s="173">
        <f>SUM(Z894:AD894)</f>
        <v>29199.17668542008</v>
      </c>
      <c r="Z894" s="174">
        <f>T894*$D$58/100</f>
        <v>19467.023948776285</v>
      </c>
      <c r="AA894" s="174">
        <f>U894*$D$58/100</f>
        <v>4866.0763683218966</v>
      </c>
      <c r="AB894" s="174"/>
      <c r="AC894" s="174"/>
      <c r="AD894" s="175">
        <f>X894*$D$58/100</f>
        <v>4866.0763683218966</v>
      </c>
      <c r="AE894" s="173">
        <f>AO894*(1-$D$17/100)</f>
        <v>35.914248000000001</v>
      </c>
      <c r="AF894" s="174">
        <f>AP894</f>
        <v>36</v>
      </c>
      <c r="AG894" s="174">
        <f>IF($D$57+AW894&gt;100,100,$D$57+AW894)</f>
        <v>25.143699999999999</v>
      </c>
      <c r="AH894" s="174">
        <f>AQ894</f>
        <v>252</v>
      </c>
      <c r="AI894" s="174">
        <f>$D$58</f>
        <v>215</v>
      </c>
      <c r="AJ894" s="174">
        <f>10/(6+AT894)</f>
        <v>1.6666666666666667</v>
      </c>
      <c r="AK894" s="174">
        <f>SUM(AL894:AN894)</f>
        <v>11317.721077720083</v>
      </c>
      <c r="AL894" s="174">
        <f>(VLOOKUP(C894,$B$36:$AG$39,11,FALSE)+VLOOKUP(C894,$B$40:$AG$43,11,FALSE)*$D$54)*$D$59/100</f>
        <v>9054.4297436168763</v>
      </c>
      <c r="AM894" s="174">
        <f>(3*(VLOOKUP(C894,$B$36:$AG$39,12,FALSE)+VLOOKUP(C894,$B$40:$AG$43,12,FALSE)*$D$54))*$D$59/100</f>
        <v>2263.2913341032076</v>
      </c>
      <c r="AN894" s="174"/>
      <c r="AO894" s="176">
        <v>36</v>
      </c>
      <c r="AP894" s="174">
        <v>36</v>
      </c>
      <c r="AQ894" s="175">
        <f>VLOOKUP(C894,$B$45:$AA$48,11,FALSE)</f>
        <v>252</v>
      </c>
      <c r="AR894" s="31">
        <f>IF(LEFT(E894,1)*1=1,$S$59,$R$59)</f>
        <v>0</v>
      </c>
      <c r="AS894" s="2">
        <f>IF(LEFT(E894,1)*1=2,$U$59,$T$59)</f>
        <v>1</v>
      </c>
      <c r="AT894" s="33">
        <f>IF(LEFT(E894,1)*1=3,$W$59,$V$59)</f>
        <v>0</v>
      </c>
      <c r="AU894" s="31">
        <f>IF(MID(E894,3,1)*1=1,$Y$59,$X$59)</f>
        <v>1</v>
      </c>
      <c r="AV894" s="2">
        <f>IF(MID(E894,3,1)*1=2,$AA$59,$Z$59)</f>
        <v>0</v>
      </c>
      <c r="AW894" s="33">
        <f>IF(MID(E894,3,1)*1=3,$AC$59,$AB$59)</f>
        <v>0</v>
      </c>
      <c r="AX894" s="31">
        <f>IF(MID(E894,5,1)*1=1,$AE$59,$AD$59)</f>
        <v>1</v>
      </c>
      <c r="AY894" s="33">
        <f>IF(MID(E894,5,1)*1=2,$AG$59,$AF$59)</f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customHeight="1">
      <c r="A895" s="2"/>
      <c r="B895" s="107">
        <v>555</v>
      </c>
      <c r="C895" s="31">
        <v>7</v>
      </c>
      <c r="D895" s="111" t="s">
        <v>14</v>
      </c>
      <c r="E895" s="2" t="s">
        <v>91</v>
      </c>
      <c r="F895" s="2"/>
      <c r="G895" s="2"/>
      <c r="H895" s="33" t="s">
        <v>80</v>
      </c>
      <c r="I895" s="173">
        <f>M895/AE895</f>
        <v>540.33541870481156</v>
      </c>
      <c r="J895" s="174">
        <f>AH895/AE895</f>
        <v>20.992886621481624</v>
      </c>
      <c r="K895" s="189">
        <f>RANK(I895,$I$76:$I$999)</f>
        <v>820</v>
      </c>
      <c r="L895" s="190" t="e">
        <f>RANK(I895,$I$461:$I$888)</f>
        <v>#N/A</v>
      </c>
      <c r="M895" s="173">
        <f>SUM(N895:R895)</f>
        <v>11788.451308719432</v>
      </c>
      <c r="N895" s="174">
        <f>T895*(1+(IF((AG895+IF($D$62=1,15,0)+IF(F895="백어택",8,0))&gt;100,100,AG895+IF($D$62=1,15,0)+IF(F895="백어택",8,0))/100)*(AI895/100-1))</f>
        <v>3536.7176219414719</v>
      </c>
      <c r="O895" s="174">
        <f>U895*(1+((IF((AG895+IF($D$62=1,15,0)+IF(F895="백어택",8,0))&gt;100,100,AG895+IF($D$62=1,15,0)+IF(F895="백어택",8,0))/100)*(AI895/100-1)))</f>
        <v>3536.7176219414719</v>
      </c>
      <c r="P895" s="174">
        <f>V895*(1+(IF((AG895+IF($D$62=1,15,0)+IF(F895="백어택",8,0))&gt;100,100,AG895+IF($D$62=1,15,0)+IF(F895="백어택",8,0))/100)*(AI895/100-1))</f>
        <v>4715.016064836489</v>
      </c>
      <c r="Q895" s="174">
        <f>W895*(1+(IF((AG895+IF($D$62=1,15,0)+IF(F895="백어택",8,0))&gt;100,100,AG895+IF($D$62=1,15,0)+IF(F895="백어택",8,0))/100)*(AI895/100-1))</f>
        <v>0</v>
      </c>
      <c r="R895" s="175"/>
      <c r="S895" s="173">
        <f>SUM(T895:X895)</f>
        <v>9144.3416131934373</v>
      </c>
      <c r="T895" s="174">
        <f>AL895*IF(H895="근접",AR895,1)*AU895*AY895*IF(F895="백어택",1.2,1)</f>
        <v>2743.4438398632283</v>
      </c>
      <c r="U895" s="174">
        <f>AM895*IF(H895="근접",AR895,1)*AU895*AY895*IF(F895="백어택",1.2,1)</f>
        <v>2743.4438398632283</v>
      </c>
      <c r="V895" s="174">
        <f>AN895*IF(H895="근접",AR895,1)*AU895*AY895*IF(F895="백어택",1.2,1)</f>
        <v>3657.4539334669812</v>
      </c>
      <c r="W895" s="174">
        <f>(AL895+AM895+AN895)*IF(H895="근접",AR895,1)*AU895*IF(AX895=1,0,0.6)*IF(F895="백어택",1.2,1)</f>
        <v>0</v>
      </c>
      <c r="X895" s="175"/>
      <c r="Y895" s="173">
        <f>SUM(Z895:AD895)</f>
        <v>19660.334468365891</v>
      </c>
      <c r="Z895" s="174">
        <f>T895*AI895/100</f>
        <v>5898.4042557059402</v>
      </c>
      <c r="AA895" s="174">
        <f>U895*AI895/100</f>
        <v>5898.4042557059402</v>
      </c>
      <c r="AB895" s="174">
        <f>V895*AI895/100</f>
        <v>7863.5259569540094</v>
      </c>
      <c r="AC895" s="174">
        <f>W895*AI895/100</f>
        <v>0</v>
      </c>
      <c r="AD895" s="175"/>
      <c r="AE895" s="173">
        <f>AO895*(1-$D$20/100)*(1-$D$17/100)-AW895</f>
        <v>21.816913903176005</v>
      </c>
      <c r="AF895" s="174">
        <f>AP895</f>
        <v>36</v>
      </c>
      <c r="AG895" s="174">
        <f>IF($D$57&gt;100,100,$D$57)</f>
        <v>25.143699999999999</v>
      </c>
      <c r="AH895" s="174">
        <f>AQ895*AS895</f>
        <v>458</v>
      </c>
      <c r="AI895" s="174">
        <f>$D$58</f>
        <v>215</v>
      </c>
      <c r="AJ895" s="174">
        <f>10/3</f>
        <v>3.3333333333333335</v>
      </c>
      <c r="AK895" s="174">
        <f>SUM(AL895:AN895)</f>
        <v>9144.3416131934373</v>
      </c>
      <c r="AL895" s="174">
        <f>(IF(H895="근접",$D$61*(VLOOKUP(C895,$B$36:$AG$39,19,FALSE)+VLOOKUP(C895,$B$40:$AG$43,19,FALSE)*$D$54),$D$60*(VLOOKUP(C895,$B$36:$AG$39,19,FALSE)+VLOOKUP(C895,$B$40:$AG$43,19,FALSE)*$D$54)))*$D$59/100</f>
        <v>2743.4438398632283</v>
      </c>
      <c r="AM895" s="174">
        <f>(IF(H895="근접",$D$61*(VLOOKUP(C895,$B$36:$AG$39,20,FALSE)+VLOOKUP(C895,$B$40:$AG$43,20,FALSE)*$D$54),$D$60*(VLOOKUP(C895,$B$36:$AG$39,20,FALSE)+VLOOKUP(C895,$B$40:$AG$43,20,FALSE)*$D$54)))*$D$59/100</f>
        <v>2743.4438398632283</v>
      </c>
      <c r="AN895" s="174">
        <f>(IF(H895="근접",$D$61*(VLOOKUP(C895,$B$36:$AG$39,21,FALSE)+VLOOKUP(C895,$B$40:$AG$43,21,FALSE)*$D$54),$D$60*(VLOOKUP(C895,$B$36:$AG$39,21,FALSE)+VLOOKUP(C895,$B$40:$AG$43,21,FALSE)*$D$54)))*$D$59/100</f>
        <v>3657.4539334669812</v>
      </c>
      <c r="AO895" s="176">
        <v>36</v>
      </c>
      <c r="AP895" s="174">
        <v>36</v>
      </c>
      <c r="AQ895" s="175">
        <f>VLOOKUP(C895,$B$45:$AA$48,19,FALSE)</f>
        <v>458</v>
      </c>
      <c r="AR895" s="31">
        <f>IF(LEFT(E895,1)*1=1,$S$64,$R$64)</f>
        <v>1</v>
      </c>
      <c r="AS895" s="2">
        <f>IF(LEFT(E895,1)*1=2,$U$64,$T$64)</f>
        <v>1</v>
      </c>
      <c r="AT895" s="33">
        <f>IF(LEFT(E895,1)*1=3,$W$64,$V$64)</f>
        <v>0</v>
      </c>
      <c r="AU895" s="31">
        <f>IF(MID(E895,3,1)*1=1,$Y$64,$X$64)</f>
        <v>1</v>
      </c>
      <c r="AV895" s="2">
        <f>IF(MID(E895,3,1)*1=2,$AA$64,$Z$64)</f>
        <v>0</v>
      </c>
      <c r="AW895" s="33">
        <f>IF(MID(E895,3,1)*1=3,$AC$64,$AB$64)</f>
        <v>6</v>
      </c>
      <c r="AX895" s="31">
        <f>IF(MID(E895,5,1)*1=1,$AE$64,$AD$64)</f>
        <v>1</v>
      </c>
      <c r="AY895" s="33">
        <f>IF(MID(E895,5,1)*1=2,$AG$64,$AF$64)</f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customHeight="1">
      <c r="A896" s="2"/>
      <c r="B896" s="107">
        <v>558</v>
      </c>
      <c r="C896" s="31">
        <v>7</v>
      </c>
      <c r="D896" s="111" t="s">
        <v>14</v>
      </c>
      <c r="E896" s="2" t="s">
        <v>155</v>
      </c>
      <c r="F896" s="2"/>
      <c r="G896" s="2"/>
      <c r="H896" s="33" t="s">
        <v>80</v>
      </c>
      <c r="I896" s="173">
        <f>M896/AE896</f>
        <v>540.33541870481156</v>
      </c>
      <c r="J896" s="174">
        <f>AH896/AE896</f>
        <v>20.992886621481624</v>
      </c>
      <c r="K896" s="189">
        <f>RANK(I896,$I$76:$I$999)</f>
        <v>820</v>
      </c>
      <c r="L896" s="190" t="e">
        <f>RANK(I896,$I$461:$I$888)</f>
        <v>#N/A</v>
      </c>
      <c r="M896" s="173">
        <f>SUM(N896:R896)</f>
        <v>11788.451308719432</v>
      </c>
      <c r="N896" s="174">
        <f>T896*(1+(IF((AG896+IF($D$62=1,15,0)+IF(F896="백어택",8,0))&gt;100,100,AG896+IF($D$62=1,15,0)+IF(F896="백어택",8,0))/100)*(AI896/100-1))</f>
        <v>3536.7176219414719</v>
      </c>
      <c r="O896" s="174">
        <f>U896*(1+((IF((AG896+IF($D$62=1,15,0)+IF(F896="백어택",8,0))&gt;100,100,AG896+IF($D$62=1,15,0)+IF(F896="백어택",8,0))/100)*(AI896/100-1)))</f>
        <v>3536.7176219414719</v>
      </c>
      <c r="P896" s="174">
        <f>V896*(1+(IF((AG896+IF($D$62=1,15,0)+IF(F896="백어택",8,0))&gt;100,100,AG896+IF($D$62=1,15,0)+IF(F896="백어택",8,0))/100)*(AI896/100-1))</f>
        <v>4715.016064836489</v>
      </c>
      <c r="Q896" s="174">
        <f>W896*(1+(IF((AG896+IF($D$62=1,15,0)+IF(F896="백어택",8,0))&gt;100,100,AG896+IF($D$62=1,15,0)+IF(F896="백어택",8,0))/100)*(AI896/100-1))</f>
        <v>0</v>
      </c>
      <c r="R896" s="175"/>
      <c r="S896" s="173">
        <f>SUM(T896:X896)</f>
        <v>9144.3416131934373</v>
      </c>
      <c r="T896" s="174">
        <f>AL896*IF(H896="근접",AR896,1)*AU896*AY896*IF(F896="백어택",1.2,1)</f>
        <v>2743.4438398632283</v>
      </c>
      <c r="U896" s="174">
        <f>AM896*IF(H896="근접",AR896,1)*AU896*AY896*IF(F896="백어택",1.2,1)</f>
        <v>2743.4438398632283</v>
      </c>
      <c r="V896" s="174">
        <f>AN896*IF(H896="근접",AR896,1)*AU896*AY896*IF(F896="백어택",1.2,1)</f>
        <v>3657.4539334669812</v>
      </c>
      <c r="W896" s="174">
        <f>(AL896+AM896+AN896)*IF(H896="근접",AR896,1)*AU896*IF(AX896=1,0,0.6)*IF(F896="백어택",1.2,1)</f>
        <v>0</v>
      </c>
      <c r="X896" s="175"/>
      <c r="Y896" s="173">
        <f>SUM(Z896:AD896)</f>
        <v>19660.334468365891</v>
      </c>
      <c r="Z896" s="174">
        <f>T896*AI896/100</f>
        <v>5898.4042557059402</v>
      </c>
      <c r="AA896" s="174">
        <f>U896*AI896/100</f>
        <v>5898.4042557059402</v>
      </c>
      <c r="AB896" s="174">
        <f>V896*AI896/100</f>
        <v>7863.5259569540094</v>
      </c>
      <c r="AC896" s="174">
        <f>W896*AI896/100</f>
        <v>0</v>
      </c>
      <c r="AD896" s="175"/>
      <c r="AE896" s="173">
        <f>AO896*(1-$D$20/100)*(1-$D$17/100)-AW896</f>
        <v>21.816913903176005</v>
      </c>
      <c r="AF896" s="174">
        <f>AP896</f>
        <v>36</v>
      </c>
      <c r="AG896" s="174">
        <f>IF($D$57&gt;100,100,$D$57)</f>
        <v>25.143699999999999</v>
      </c>
      <c r="AH896" s="174">
        <f>AQ896*AS896</f>
        <v>458</v>
      </c>
      <c r="AI896" s="174">
        <f>$D$58</f>
        <v>215</v>
      </c>
      <c r="AJ896" s="174">
        <f>10/3</f>
        <v>3.3333333333333335</v>
      </c>
      <c r="AK896" s="174">
        <f>SUM(AL896:AN896)</f>
        <v>9144.3416131934373</v>
      </c>
      <c r="AL896" s="174">
        <f>(IF(H896="근접",$D$61*(VLOOKUP(C896,$B$36:$AG$39,19,FALSE)+VLOOKUP(C896,$B$40:$AG$43,19,FALSE)*$D$54),$D$60*(VLOOKUP(C896,$B$36:$AG$39,19,FALSE)+VLOOKUP(C896,$B$40:$AG$43,19,FALSE)*$D$54)))*$D$59/100</f>
        <v>2743.4438398632283</v>
      </c>
      <c r="AM896" s="174">
        <f>(IF(H896="근접",$D$61*(VLOOKUP(C896,$B$36:$AG$39,20,FALSE)+VLOOKUP(C896,$B$40:$AG$43,20,FALSE)*$D$54),$D$60*(VLOOKUP(C896,$B$36:$AG$39,20,FALSE)+VLOOKUP(C896,$B$40:$AG$43,20,FALSE)*$D$54)))*$D$59/100</f>
        <v>2743.4438398632283</v>
      </c>
      <c r="AN896" s="174">
        <f>(IF(H896="근접",$D$61*(VLOOKUP(C896,$B$36:$AG$39,21,FALSE)+VLOOKUP(C896,$B$40:$AG$43,21,FALSE)*$D$54),$D$60*(VLOOKUP(C896,$B$36:$AG$39,21,FALSE)+VLOOKUP(C896,$B$40:$AG$43,21,FALSE)*$D$54)))*$D$59/100</f>
        <v>3657.4539334669812</v>
      </c>
      <c r="AO896" s="176">
        <v>36</v>
      </c>
      <c r="AP896" s="174">
        <v>36</v>
      </c>
      <c r="AQ896" s="175">
        <f>VLOOKUP(C896,$B$45:$AA$48,19,FALSE)</f>
        <v>458</v>
      </c>
      <c r="AR896" s="31">
        <f>IF(LEFT(E896,1)*1=1,$S$64,$R$64)</f>
        <v>1.2</v>
      </c>
      <c r="AS896" s="2">
        <f>IF(LEFT(E896,1)*1=2,$U$64,$T$64)</f>
        <v>1</v>
      </c>
      <c r="AT896" s="33">
        <f>IF(LEFT(E896,1)*1=3,$W$64,$V$64)</f>
        <v>0</v>
      </c>
      <c r="AU896" s="31">
        <f>IF(MID(E896,3,1)*1=1,$Y$64,$X$64)</f>
        <v>1</v>
      </c>
      <c r="AV896" s="2">
        <f>IF(MID(E896,3,1)*1=2,$AA$64,$Z$64)</f>
        <v>0</v>
      </c>
      <c r="AW896" s="33">
        <f>IF(MID(E896,3,1)*1=3,$AC$64,$AB$64)</f>
        <v>6</v>
      </c>
      <c r="AX896" s="31">
        <f>IF(MID(E896,5,1)*1=1,$AE$64,$AD$64)</f>
        <v>1</v>
      </c>
      <c r="AY896" s="33">
        <f>IF(MID(E896,5,1)*1=2,$AG$64,$AF$64)</f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customHeight="1">
      <c r="A897" s="2"/>
      <c r="B897" s="107">
        <v>561</v>
      </c>
      <c r="C897" s="31">
        <v>7</v>
      </c>
      <c r="D897" s="111" t="s">
        <v>14</v>
      </c>
      <c r="E897" s="2" t="s">
        <v>103</v>
      </c>
      <c r="F897" s="2"/>
      <c r="G897" s="2"/>
      <c r="H897" s="33" t="s">
        <v>80</v>
      </c>
      <c r="I897" s="173">
        <f>M897/AE897</f>
        <v>540.33541870481156</v>
      </c>
      <c r="J897" s="174">
        <f>AH897/AE897</f>
        <v>10.496443310740812</v>
      </c>
      <c r="K897" s="189">
        <f>RANK(I897,$I$76:$I$999)</f>
        <v>820</v>
      </c>
      <c r="L897" s="190" t="e">
        <f>RANK(I897,$I$461:$I$888)</f>
        <v>#N/A</v>
      </c>
      <c r="M897" s="173">
        <f>SUM(N897:R897)</f>
        <v>11788.451308719432</v>
      </c>
      <c r="N897" s="174">
        <f>T897*(1+(IF((AG897+IF($D$62=1,15,0)+IF(F897="백어택",8,0))&gt;100,100,AG897+IF($D$62=1,15,0)+IF(F897="백어택",8,0))/100)*(AI897/100-1))</f>
        <v>3536.7176219414719</v>
      </c>
      <c r="O897" s="174">
        <f>U897*(1+((IF((AG897+IF($D$62=1,15,0)+IF(F897="백어택",8,0))&gt;100,100,AG897+IF($D$62=1,15,0)+IF(F897="백어택",8,0))/100)*(AI897/100-1)))</f>
        <v>3536.7176219414719</v>
      </c>
      <c r="P897" s="174">
        <f>V897*(1+(IF((AG897+IF($D$62=1,15,0)+IF(F897="백어택",8,0))&gt;100,100,AG897+IF($D$62=1,15,0)+IF(F897="백어택",8,0))/100)*(AI897/100-1))</f>
        <v>4715.016064836489</v>
      </c>
      <c r="Q897" s="174">
        <f>W897*(1+(IF((AG897+IF($D$62=1,15,0)+IF(F897="백어택",8,0))&gt;100,100,AG897+IF($D$62=1,15,0)+IF(F897="백어택",8,0))/100)*(AI897/100-1))</f>
        <v>0</v>
      </c>
      <c r="R897" s="175"/>
      <c r="S897" s="173">
        <f>SUM(T897:X897)</f>
        <v>9144.3416131934373</v>
      </c>
      <c r="T897" s="174">
        <f>AL897*IF(H897="근접",AR897,1)*AU897*AY897*IF(F897="백어택",1.2,1)</f>
        <v>2743.4438398632283</v>
      </c>
      <c r="U897" s="174">
        <f>AM897*IF(H897="근접",AR897,1)*AU897*AY897*IF(F897="백어택",1.2,1)</f>
        <v>2743.4438398632283</v>
      </c>
      <c r="V897" s="174">
        <f>AN897*IF(H897="근접",AR897,1)*AU897*AY897*IF(F897="백어택",1.2,1)</f>
        <v>3657.4539334669812</v>
      </c>
      <c r="W897" s="174">
        <f>(AL897+AM897+AN897)*IF(H897="근접",AR897,1)*AU897*IF(AX897=1,0,0.6)*IF(F897="백어택",1.2,1)</f>
        <v>0</v>
      </c>
      <c r="X897" s="175"/>
      <c r="Y897" s="173">
        <f>SUM(Z897:AD897)</f>
        <v>19660.334468365891</v>
      </c>
      <c r="Z897" s="174">
        <f>T897*AI897/100</f>
        <v>5898.4042557059402</v>
      </c>
      <c r="AA897" s="174">
        <f>U897*AI897/100</f>
        <v>5898.4042557059402</v>
      </c>
      <c r="AB897" s="174">
        <f>V897*AI897/100</f>
        <v>7863.5259569540094</v>
      </c>
      <c r="AC897" s="174">
        <f>W897*AI897/100</f>
        <v>0</v>
      </c>
      <c r="AD897" s="175"/>
      <c r="AE897" s="173">
        <f>AO897*(1-$D$20/100)*(1-$D$17/100)-AW897</f>
        <v>21.816913903176005</v>
      </c>
      <c r="AF897" s="174">
        <f>AP897</f>
        <v>36</v>
      </c>
      <c r="AG897" s="174">
        <f>IF($D$57&gt;100,100,$D$57)</f>
        <v>25.143699999999999</v>
      </c>
      <c r="AH897" s="174">
        <f>AQ897*AS897</f>
        <v>229</v>
      </c>
      <c r="AI897" s="174">
        <f>$D$58</f>
        <v>215</v>
      </c>
      <c r="AJ897" s="174">
        <f>10/3</f>
        <v>3.3333333333333335</v>
      </c>
      <c r="AK897" s="174">
        <f>SUM(AL897:AN897)</f>
        <v>9144.3416131934373</v>
      </c>
      <c r="AL897" s="174">
        <f>(IF(H897="근접",$D$61*(VLOOKUP(C897,$B$36:$AG$39,19,FALSE)+VLOOKUP(C897,$B$40:$AG$43,19,FALSE)*$D$54),$D$60*(VLOOKUP(C897,$B$36:$AG$39,19,FALSE)+VLOOKUP(C897,$B$40:$AG$43,19,FALSE)*$D$54)))*$D$59/100</f>
        <v>2743.4438398632283</v>
      </c>
      <c r="AM897" s="174">
        <f>(IF(H897="근접",$D$61*(VLOOKUP(C897,$B$36:$AG$39,20,FALSE)+VLOOKUP(C897,$B$40:$AG$43,20,FALSE)*$D$54),$D$60*(VLOOKUP(C897,$B$36:$AG$39,20,FALSE)+VLOOKUP(C897,$B$40:$AG$43,20,FALSE)*$D$54)))*$D$59/100</f>
        <v>2743.4438398632283</v>
      </c>
      <c r="AN897" s="174">
        <f>(IF(H897="근접",$D$61*(VLOOKUP(C897,$B$36:$AG$39,21,FALSE)+VLOOKUP(C897,$B$40:$AG$43,21,FALSE)*$D$54),$D$60*(VLOOKUP(C897,$B$36:$AG$39,21,FALSE)+VLOOKUP(C897,$B$40:$AG$43,21,FALSE)*$D$54)))*$D$59/100</f>
        <v>3657.4539334669812</v>
      </c>
      <c r="AO897" s="176">
        <v>36</v>
      </c>
      <c r="AP897" s="174">
        <v>36</v>
      </c>
      <c r="AQ897" s="175">
        <f>VLOOKUP(C897,$B$45:$AA$48,19,FALSE)</f>
        <v>458</v>
      </c>
      <c r="AR897" s="31">
        <f>IF(LEFT(E897,1)*1=1,$S$64,$R$64)</f>
        <v>1</v>
      </c>
      <c r="AS897" s="2">
        <f>IF(LEFT(E897,1)*1=2,$U$64,$T$64)</f>
        <v>0.5</v>
      </c>
      <c r="AT897" s="33">
        <f>IF(LEFT(E897,1)*1=3,$W$64,$V$64)</f>
        <v>0</v>
      </c>
      <c r="AU897" s="31">
        <f>IF(MID(E897,3,1)*1=1,$Y$64,$X$64)</f>
        <v>1</v>
      </c>
      <c r="AV897" s="2">
        <f>IF(MID(E897,3,1)*1=2,$AA$64,$Z$64)</f>
        <v>0</v>
      </c>
      <c r="AW897" s="33">
        <f>IF(MID(E897,3,1)*1=3,$AC$64,$AB$64)</f>
        <v>6</v>
      </c>
      <c r="AX897" s="31">
        <f>IF(MID(E897,5,1)*1=1,$AE$64,$AD$64)</f>
        <v>1</v>
      </c>
      <c r="AY897" s="33">
        <f>IF(MID(E897,5,1)*1=2,$AG$64,$AF$64)</f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customHeight="1">
      <c r="A898" s="2"/>
      <c r="B898" s="107">
        <v>101</v>
      </c>
      <c r="C898" s="31">
        <v>4</v>
      </c>
      <c r="D898" s="106" t="s">
        <v>5</v>
      </c>
      <c r="E898" s="2" t="s">
        <v>67</v>
      </c>
      <c r="F898" s="2"/>
      <c r="G898" s="2"/>
      <c r="H898" s="33">
        <v>9</v>
      </c>
      <c r="I898" s="173">
        <f>M898/AE898</f>
        <v>539.73732417202768</v>
      </c>
      <c r="J898" s="174">
        <f>AH898/AE898</f>
        <v>13.281636858998134</v>
      </c>
      <c r="K898" s="189">
        <f>RANK(I898,$I$76:$I$999)</f>
        <v>823</v>
      </c>
      <c r="L898" s="190" t="e">
        <f>RANK(I898,$I$76:$I$460)</f>
        <v>#N/A</v>
      </c>
      <c r="M898" s="173">
        <f>SUM(N898:R898)</f>
        <v>4307.6133589267993</v>
      </c>
      <c r="N898" s="174">
        <f>T898*(1+(IF((AG898+IF($D$62=1,15,0)+AW898+IF(F898="백어택",8,0))&gt;100,100,(AG898+IF($D$62=1,15,0)+AW898+IF(F898="백어택",8,0)))/100)*((AI898/100-1)))</f>
        <v>4307.6133589267993</v>
      </c>
      <c r="O898" s="174"/>
      <c r="P898" s="174"/>
      <c r="Q898" s="174"/>
      <c r="R898" s="175"/>
      <c r="S898" s="173">
        <f>SUM(T898:X898)</f>
        <v>2950.8709374809432</v>
      </c>
      <c r="T898" s="174">
        <f>AL898*AU898*AX898*AY898</f>
        <v>2950.8709374809432</v>
      </c>
      <c r="U898" s="174"/>
      <c r="V898" s="174"/>
      <c r="W898" s="174"/>
      <c r="X898" s="175"/>
      <c r="Y898" s="173">
        <f>SUM(Z898:AD898)</f>
        <v>6344.3725155840275</v>
      </c>
      <c r="Z898" s="174">
        <f>T898*$D$58/100</f>
        <v>6344.3725155840275</v>
      </c>
      <c r="AA898" s="174"/>
      <c r="AB898" s="174"/>
      <c r="AC898" s="174"/>
      <c r="AD898" s="175"/>
      <c r="AE898" s="173">
        <f>AO898*(1-$D$17/100)</f>
        <v>7.980944</v>
      </c>
      <c r="AF898" s="174">
        <f>AP898</f>
        <v>36</v>
      </c>
      <c r="AG898" s="174">
        <f>IF($D$57&gt;100,100,$D$57)</f>
        <v>25.143699999999999</v>
      </c>
      <c r="AH898" s="174">
        <f>AQ898</f>
        <v>106</v>
      </c>
      <c r="AI898" s="174">
        <f>$D$58+$D$19</f>
        <v>282.85969999999998</v>
      </c>
      <c r="AJ898" s="174">
        <f>1*AS898</f>
        <v>1</v>
      </c>
      <c r="AK898" s="174">
        <f>SUM(AL898:AN898)</f>
        <v>2950.8709374809432</v>
      </c>
      <c r="AL898" s="174">
        <f>(H898*(VLOOKUP(C898,$B$36:$AG$39,6,FALSE)+VLOOKUP(C898,$B$40:$AG$43,6,FALSE)*$D$54))*$D$59/100</f>
        <v>2950.8709374809432</v>
      </c>
      <c r="AM898" s="174"/>
      <c r="AN898" s="174"/>
      <c r="AO898" s="176">
        <v>8</v>
      </c>
      <c r="AP898" s="174">
        <v>36</v>
      </c>
      <c r="AQ898" s="175">
        <f>VLOOKUP(C898,$B$45:$AA$48,6,FALSE)</f>
        <v>106</v>
      </c>
      <c r="AR898" s="31">
        <f>IF(LEFT(E898,1)*1=1,$S$55,$R$55)</f>
        <v>0</v>
      </c>
      <c r="AS898" s="2">
        <f>IF(LEFT(E898,1)*1=2,$U$55,$T$55)</f>
        <v>1</v>
      </c>
      <c r="AT898" s="33">
        <f>IF(LEFT(E898,1)*1=3,$W$55,$V$55)</f>
        <v>0</v>
      </c>
      <c r="AU898" s="31">
        <f>IF(MID(E898,3,1)*1=1,$Y$55,$X$55)</f>
        <v>1</v>
      </c>
      <c r="AV898" s="2">
        <f>IF(MID(E898,3,1)*1=2,$AA$55,$Z$55)</f>
        <v>0</v>
      </c>
      <c r="AW898" s="205">
        <f>IF(MID(E898,3,1)*1=3,$AC$55,$AB$55)</f>
        <v>0</v>
      </c>
      <c r="AX898" s="31">
        <f>IF(MID(E898,5,1)*1=1,$AE$55,$AD$55)</f>
        <v>1</v>
      </c>
      <c r="AY898" s="33">
        <f>IF(MID(E898,5,1)*1=2,$AG$55,$AF$55)</f>
        <v>1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customHeight="1">
      <c r="A899" s="2"/>
      <c r="B899" s="107">
        <v>102</v>
      </c>
      <c r="C899" s="31">
        <v>4</v>
      </c>
      <c r="D899" s="106" t="s">
        <v>5</v>
      </c>
      <c r="E899" s="2" t="s">
        <v>79</v>
      </c>
      <c r="F899" s="2"/>
      <c r="G899" s="2"/>
      <c r="H899" s="33">
        <v>9</v>
      </c>
      <c r="I899" s="173">
        <f>M899/AE899</f>
        <v>539.73732417202768</v>
      </c>
      <c r="J899" s="174">
        <f>AH899/AE899</f>
        <v>13.281636858998134</v>
      </c>
      <c r="K899" s="189">
        <f>RANK(I899,$I$76:$I$999)</f>
        <v>823</v>
      </c>
      <c r="L899" s="190" t="e">
        <f>RANK(I899,$I$76:$I$460)</f>
        <v>#N/A</v>
      </c>
      <c r="M899" s="173">
        <f>SUM(N899:R899)</f>
        <v>4307.6133589267993</v>
      </c>
      <c r="N899" s="174">
        <f>T899*(1+(IF((AG899+IF($D$62=1,15,0)+AW899+IF(F899="백어택",8,0))&gt;100,100,(AG899+IF($D$62=1,15,0)+AW899+IF(F899="백어택",8,0)))/100)*((AI899/100-1)))</f>
        <v>4307.6133589267993</v>
      </c>
      <c r="O899" s="174"/>
      <c r="P899" s="174"/>
      <c r="Q899" s="174"/>
      <c r="R899" s="175"/>
      <c r="S899" s="173">
        <f>SUM(T899:X899)</f>
        <v>2950.8709374809432</v>
      </c>
      <c r="T899" s="174">
        <f>AL899*AU899*AX899*AY899</f>
        <v>2950.8709374809432</v>
      </c>
      <c r="U899" s="174"/>
      <c r="V899" s="174"/>
      <c r="W899" s="174"/>
      <c r="X899" s="175"/>
      <c r="Y899" s="173">
        <f>SUM(Z899:AD899)</f>
        <v>6344.3725155840275</v>
      </c>
      <c r="Z899" s="174">
        <f>T899*$D$58/100</f>
        <v>6344.3725155840275</v>
      </c>
      <c r="AA899" s="174"/>
      <c r="AB899" s="174"/>
      <c r="AC899" s="174"/>
      <c r="AD899" s="175"/>
      <c r="AE899" s="173">
        <f>AO899*(1-$D$17/100)</f>
        <v>7.980944</v>
      </c>
      <c r="AF899" s="174">
        <f>AP899</f>
        <v>36</v>
      </c>
      <c r="AG899" s="174">
        <f>IF($D$57&gt;100,100,$D$57)</f>
        <v>25.143699999999999</v>
      </c>
      <c r="AH899" s="174">
        <f>AQ899</f>
        <v>106</v>
      </c>
      <c r="AI899" s="174">
        <f>$D$58+$D$19</f>
        <v>282.85969999999998</v>
      </c>
      <c r="AJ899" s="174">
        <f>1*AS899</f>
        <v>0.8</v>
      </c>
      <c r="AK899" s="174">
        <f>SUM(AL899:AN899)</f>
        <v>2950.8709374809432</v>
      </c>
      <c r="AL899" s="174">
        <f>(H899*(VLOOKUP(C899,$B$36:$AG$39,6,FALSE)+VLOOKUP(C899,$B$40:$AG$43,6,FALSE)*$D$54))*$D$59/100</f>
        <v>2950.8709374809432</v>
      </c>
      <c r="AM899" s="174"/>
      <c r="AN899" s="174"/>
      <c r="AO899" s="176">
        <v>8</v>
      </c>
      <c r="AP899" s="174">
        <v>36</v>
      </c>
      <c r="AQ899" s="175">
        <f>VLOOKUP(C899,$B$45:$AA$48,6,FALSE)</f>
        <v>106</v>
      </c>
      <c r="AR899" s="31">
        <f>IF(LEFT(E899,1)*1=1,$S$55,$R$55)</f>
        <v>0</v>
      </c>
      <c r="AS899" s="2">
        <f>IF(LEFT(E899,1)*1=2,$U$55,$T$55)</f>
        <v>0.8</v>
      </c>
      <c r="AT899" s="33">
        <f>IF(LEFT(E899,1)*1=3,$W$55,$V$55)</f>
        <v>0</v>
      </c>
      <c r="AU899" s="31">
        <f>IF(MID(E899,3,1)*1=1,$Y$55,$X$55)</f>
        <v>1</v>
      </c>
      <c r="AV899" s="2">
        <f>IF(MID(E899,3,1)*1=2,$AA$55,$Z$55)</f>
        <v>0</v>
      </c>
      <c r="AW899" s="205">
        <f>IF(MID(E899,3,1)*1=3,$AC$55,$AB$55)</f>
        <v>0</v>
      </c>
      <c r="AX899" s="31">
        <f>IF(MID(E899,5,1)*1=1,$AE$55,$AD$55)</f>
        <v>1</v>
      </c>
      <c r="AY899" s="33">
        <f>IF(MID(E899,5,1)*1=2,$AG$55,$AF$55)</f>
        <v>1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customHeight="1">
      <c r="A900" s="2"/>
      <c r="B900" s="107">
        <v>686</v>
      </c>
      <c r="C900" s="31">
        <v>4</v>
      </c>
      <c r="D900" s="111" t="s">
        <v>18</v>
      </c>
      <c r="E900" s="2" t="s">
        <v>148</v>
      </c>
      <c r="F900" s="2"/>
      <c r="G900" s="2"/>
      <c r="H900" s="33" t="s">
        <v>80</v>
      </c>
      <c r="I900" s="173">
        <f>M900/AE900</f>
        <v>538.38235685429777</v>
      </c>
      <c r="J900" s="174">
        <f>AH900/AE900</f>
        <v>13.682045101555167</v>
      </c>
      <c r="K900" s="189">
        <f>RANK(I900,$I$76:$I$999)</f>
        <v>825</v>
      </c>
      <c r="L900" s="190" t="e">
        <f>RANK(I900,$I$461:$I$888)</f>
        <v>#N/A</v>
      </c>
      <c r="M900" s="173">
        <f>SUM(N900:R900)</f>
        <v>7830.5610176527953</v>
      </c>
      <c r="N900" s="174">
        <f>T900*(1+(IF((AG900+IF($D$62=1,15,0)+IF(F900="백어택",8,0))&gt;100,100,AG900+IF($D$62=1,15,0)+IF(F900="백어택",8,0))/100)*(AI900/100-1))</f>
        <v>4698.0429459909019</v>
      </c>
      <c r="O900" s="174">
        <f>U900*(1+(IF(($D$57+IF($D$62=1,15,0)+IF(F900="백어택",8,0))&gt;100,100,$D$57+IF($D$62=1,15,0)+IF(F900="백어택",8,0))/100)*(AI900/100-1))</f>
        <v>3132.5180716618938</v>
      </c>
      <c r="P900" s="174"/>
      <c r="Q900" s="174"/>
      <c r="R900" s="175"/>
      <c r="S900" s="173">
        <f>SUM(T900:X900)</f>
        <v>6074.1927071802293</v>
      </c>
      <c r="T900" s="174">
        <f>AL900*IF(H900="근접",AT900,IF(AV900=1,AT900,1))*AU900*AX900*IF(F900="백어택",1.2,1)</f>
        <v>3644.2878276825363</v>
      </c>
      <c r="U900" s="174">
        <f>IF(AX900=1,AM900*IF(H900="근접",AT900,IF(AV900=1,AT900,1)),0)*AU900*AY900*IF(AX900=1,1,0)*IF(F900="백어택",1.2,1)</f>
        <v>2429.9048794976934</v>
      </c>
      <c r="V900" s="174"/>
      <c r="W900" s="174"/>
      <c r="X900" s="175"/>
      <c r="Y900" s="173">
        <f>SUM(Z900:AD900)</f>
        <v>13059.514320437494</v>
      </c>
      <c r="Z900" s="174">
        <f>T900*$D$58/100</f>
        <v>7835.2188295174528</v>
      </c>
      <c r="AA900" s="174">
        <f>U900*$D$58/100</f>
        <v>5224.2954909200407</v>
      </c>
      <c r="AB900" s="174"/>
      <c r="AC900" s="174"/>
      <c r="AD900" s="175"/>
      <c r="AE900" s="173">
        <f>(AO900*(1-$D$20/100)*(1-$D$17/100)-AR900)*IF(AW900="보스대상",1,POWER(0.85,AW900))</f>
        <v>14.544609268784001</v>
      </c>
      <c r="AF900" s="174">
        <f>AP900</f>
        <v>36</v>
      </c>
      <c r="AG900" s="174">
        <f>IF($D$57&gt;100,100,$D$57)</f>
        <v>25.143699999999999</v>
      </c>
      <c r="AH900" s="174">
        <f>AQ900</f>
        <v>199</v>
      </c>
      <c r="AI900" s="174">
        <f>$D$58</f>
        <v>215</v>
      </c>
      <c r="AJ900" s="174">
        <f>10*AS900/IF(AX900=1,IF(AY900=1,4.5,4),4)</f>
        <v>2.2222222222222223</v>
      </c>
      <c r="AK900" s="174">
        <f>SUM(AL900:AN900)</f>
        <v>6074.1927071802293</v>
      </c>
      <c r="AL900" s="174">
        <f>IF(AV900=1,$D$61*(VLOOKUP(C900,$B$36:$AG$39,25,FALSE)+VLOOKUP(C900,$B$40:$AG$43,25,FALSE)*$D$54),(IF(H900="근접",$D$61*(VLOOKUP(C900,$B$36:$AG$39,25,FALSE)+VLOOKUP(C900,$B$40:$AG$43,25,FALSE)*$D$54),$D$60*(VLOOKUP(C900,$B$36:$AG$39,25,FALSE)+VLOOKUP(C900,$B$40:$AG$43,25,FALSE)*$D$54))))*$D$59/100</f>
        <v>3644.2878276825363</v>
      </c>
      <c r="AM900" s="174">
        <f>(IF(AV900=1,$D$61*(VLOOKUP(C900,$B$36:$AG$39,26,FALSE)+VLOOKUP(C900,$B$40:$AG$43,26,FALSE)*$D$54),IF(H900="근접",$D$61*(VLOOKUP(C900,$B$36:$AG$39,26,FALSE)+VLOOKUP(C900,$B$40:$AG$43,26,FALSE)*$D$54),$D$60*(VLOOKUP(C900,$B$36:$AG$39,26,FALSE)+VLOOKUP(C900,$B$40:$AG$43,26,FALSE)*$D$54))))*$D$59/100</f>
        <v>2429.9048794976934</v>
      </c>
      <c r="AN900" s="174"/>
      <c r="AO900" s="176">
        <v>24</v>
      </c>
      <c r="AP900" s="174">
        <v>36</v>
      </c>
      <c r="AQ900" s="175">
        <f>VLOOKUP(C900,$B$45:$AA$48,25,FALSE)</f>
        <v>199</v>
      </c>
      <c r="AR900" s="31">
        <f>IF(LEFT(E900,1)*1=1,$S$68,$R$68)</f>
        <v>4</v>
      </c>
      <c r="AS900" s="2">
        <f>IF(LEFT(E900,1)*1=2,$U$68,$T$68)</f>
        <v>1</v>
      </c>
      <c r="AT900" s="33">
        <f>IF(LEFT(E900,1)*1=3,$W$68,$V$68)</f>
        <v>1</v>
      </c>
      <c r="AU900" s="31">
        <f>IF(MID(E900,3,1)*1=1,$Y$68,$X$68)</f>
        <v>1</v>
      </c>
      <c r="AV900" s="2">
        <f>IF(MID(E900,3,1)*1=2,$AA$68,$Z$68)</f>
        <v>0</v>
      </c>
      <c r="AW900" s="33" t="str">
        <f>IF(MID(E900,3,1)*1=3,$AC$68,$AB$68)</f>
        <v>보스대상</v>
      </c>
      <c r="AX900" s="31">
        <f>IF(MID(E900,5,1)*1=1,$AE$68,$AD$68)</f>
        <v>1</v>
      </c>
      <c r="AY900" s="33">
        <f>IF(MID(E900,5,1)*1=2,$AG$68,$AF$68)</f>
        <v>1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customHeight="1">
      <c r="A901" s="2"/>
      <c r="B901" s="107">
        <v>624</v>
      </c>
      <c r="C901" s="31">
        <v>4</v>
      </c>
      <c r="D901" s="111" t="s">
        <v>14</v>
      </c>
      <c r="E901" s="2" t="s">
        <v>67</v>
      </c>
      <c r="F901" s="2" t="s">
        <v>149</v>
      </c>
      <c r="G901" s="1"/>
      <c r="H901" s="33" t="s">
        <v>80</v>
      </c>
      <c r="I901" s="173">
        <f>M901/AE901</f>
        <v>535.9233030189514</v>
      </c>
      <c r="J901" s="174">
        <f>AH901/AE901</f>
        <v>9.0592364371242429</v>
      </c>
      <c r="K901" s="189">
        <f>RANK(I901,$I$76:$I$999)</f>
        <v>826</v>
      </c>
      <c r="L901" s="190" t="e">
        <f>RANK(I901,$I$461:$I$888)</f>
        <v>#N/A</v>
      </c>
      <c r="M901" s="173">
        <f>SUM(N901:R901)</f>
        <v>14907.732378783876</v>
      </c>
      <c r="N901" s="174">
        <f>T901*(1+(IF((AG901+IF($D$62=1,15,0)+IF(F901="백어택",8,0))&gt;100,100,AG901+IF($D$62=1,15,0)+IF(F901="백어택",8,0))/100)*(AI901/100-1))</f>
        <v>4472.6865851626671</v>
      </c>
      <c r="O901" s="174">
        <f>U901*(1+((IF((AG901+IF($D$62=1,15,0)+IF(F901="백어택",8,0))&gt;100,100,AG901+IF($D$62=1,15,0)+IF(F901="백어택",8,0))/100)*(AI901/100-1)))</f>
        <v>4472.6865851626671</v>
      </c>
      <c r="P901" s="174">
        <f>V901*(1+(IF((AG901+IF($D$62=1,15,0)+IF(F901="백어택",8,0))&gt;100,100,AG901+IF($D$62=1,15,0)+IF(F901="백어택",8,0))/100)*(AI901/100-1))</f>
        <v>5962.3592084585407</v>
      </c>
      <c r="Q901" s="174">
        <f>W901*(1+(IF((AG901+IF($D$62=1,15,0)+IF(F901="백어택",8,0))&gt;100,100,AG901+IF($D$62=1,15,0)+IF(F901="백어택",8,0))/100)*(AI901/100-1))</f>
        <v>0</v>
      </c>
      <c r="R901" s="175"/>
      <c r="S901" s="173">
        <f>SUM(T901:X901)</f>
        <v>10793.689935832124</v>
      </c>
      <c r="T901" s="174">
        <f>AL901*IF(H901="근접",AR901,1)*AU901*AY901*IF(F901="백어택",1.2,1)</f>
        <v>3238.3726078358741</v>
      </c>
      <c r="U901" s="174">
        <f>AM901*IF(H901="근접",AR901,1)*AU901*AY901*IF(F901="백어택",1.2,1)</f>
        <v>3238.3726078358741</v>
      </c>
      <c r="V901" s="174">
        <f>AN901*IF(H901="근접",AR901,1)*AU901*AY901*IF(F901="백어택",1.2,1)</f>
        <v>4316.9447201603771</v>
      </c>
      <c r="W901" s="174">
        <f>(AL901+AM901+AN901)*IF(H901="근접",AR901,1)*AU901*IF(AX901=1,0,0.6)*IF(F901="백어택",1.2,1)</f>
        <v>0</v>
      </c>
      <c r="X901" s="175"/>
      <c r="Y901" s="173">
        <f>SUM(Z901:AD901)</f>
        <v>23206.433362039068</v>
      </c>
      <c r="Z901" s="174">
        <f>T901*AI901/100</f>
        <v>6962.5011068471285</v>
      </c>
      <c r="AA901" s="174">
        <f>U901*AI901/100</f>
        <v>6962.5011068471285</v>
      </c>
      <c r="AB901" s="174">
        <f>V901*AI901/100</f>
        <v>9281.4311483448109</v>
      </c>
      <c r="AC901" s="174">
        <f>W901*AI901/100</f>
        <v>0</v>
      </c>
      <c r="AD901" s="175"/>
      <c r="AE901" s="173">
        <f>AO901*(1-$D$20/100)*(1-$D$17/100)-AW901</f>
        <v>27.816913903176005</v>
      </c>
      <c r="AF901" s="174">
        <f>AP901</f>
        <v>36</v>
      </c>
      <c r="AG901" s="174">
        <f>IF($D$57&gt;100,100,$D$57)</f>
        <v>25.143699999999999</v>
      </c>
      <c r="AH901" s="174">
        <f>AQ901*AS901</f>
        <v>252</v>
      </c>
      <c r="AI901" s="174">
        <f>$D$58</f>
        <v>215</v>
      </c>
      <c r="AJ901" s="174">
        <f>10/3</f>
        <v>3.3333333333333335</v>
      </c>
      <c r="AK901" s="174">
        <f>SUM(AL901:AN901)</f>
        <v>8994.7416131934388</v>
      </c>
      <c r="AL901" s="174">
        <f>(IF(H901="근접",$D$61*(VLOOKUP(C901,$B$36:$AG$39,19,FALSE)+VLOOKUP(C901,$B$40:$AG$43,19,FALSE)*$D$54),$D$60*(VLOOKUP(C901,$B$36:$AG$39,19,FALSE)+VLOOKUP(C901,$B$40:$AG$43,19,FALSE)*$D$54)))*$D$59/100</f>
        <v>2698.6438398632285</v>
      </c>
      <c r="AM901" s="174">
        <f>(IF(H901="근접",$D$61*(VLOOKUP(C901,$B$36:$AG$39,20,FALSE)+VLOOKUP(C901,$B$40:$AG$43,20,FALSE)*$D$54),$D$60*(VLOOKUP(C901,$B$36:$AG$39,20,FALSE)+VLOOKUP(C901,$B$40:$AG$43,20,FALSE)*$D$54)))*$D$59/100</f>
        <v>2698.6438398632285</v>
      </c>
      <c r="AN901" s="174">
        <f>(IF(H901="근접",$D$61*(VLOOKUP(C901,$B$36:$AG$39,21,FALSE)+VLOOKUP(C901,$B$40:$AG$43,21,FALSE)*$D$54),$D$60*(VLOOKUP(C901,$B$36:$AG$39,21,FALSE)+VLOOKUP(C901,$B$40:$AG$43,21,FALSE)*$D$54)))*$D$59/100</f>
        <v>3597.4539334669812</v>
      </c>
      <c r="AO901" s="176">
        <v>36</v>
      </c>
      <c r="AP901" s="174">
        <v>36</v>
      </c>
      <c r="AQ901" s="175">
        <f>VLOOKUP(C901,$B$45:$AA$48,19,FALSE)</f>
        <v>252</v>
      </c>
      <c r="AR901" s="31">
        <f>IF(LEFT(E901,1)*1=1,$S$64,$R$64)</f>
        <v>1</v>
      </c>
      <c r="AS901" s="2">
        <f>IF(LEFT(E901,1)*1=2,$U$64,$T$64)</f>
        <v>1</v>
      </c>
      <c r="AT901" s="33">
        <f>IF(LEFT(E901,1)*1=3,$W$64,$V$64)</f>
        <v>0</v>
      </c>
      <c r="AU901" s="31">
        <f>IF(MID(E901,3,1)*1=1,$Y$64,$X$64)</f>
        <v>1</v>
      </c>
      <c r="AV901" s="2">
        <f>IF(MID(E901,3,1)*1=2,$AA$64,$Z$64)</f>
        <v>0</v>
      </c>
      <c r="AW901" s="33">
        <f>IF(MID(E901,3,1)*1=3,$AC$64,$AB$64)</f>
        <v>0</v>
      </c>
      <c r="AX901" s="31">
        <f>IF(MID(E901,5,1)*1=1,$AE$64,$AD$64)</f>
        <v>1</v>
      </c>
      <c r="AY901" s="33">
        <f>IF(MID(E901,5,1)*1=2,$AG$64,$AF$64)</f>
        <v>1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customHeight="1">
      <c r="A902" s="2"/>
      <c r="B902" s="107">
        <v>625</v>
      </c>
      <c r="C902" s="31">
        <v>4</v>
      </c>
      <c r="D902" s="111" t="s">
        <v>14</v>
      </c>
      <c r="E902" s="2" t="s">
        <v>148</v>
      </c>
      <c r="F902" s="2" t="s">
        <v>149</v>
      </c>
      <c r="G902" s="2"/>
      <c r="H902" s="33" t="s">
        <v>80</v>
      </c>
      <c r="I902" s="173">
        <f>M902/AE902</f>
        <v>535.9233030189514</v>
      </c>
      <c r="J902" s="174">
        <f>AH902/AE902</f>
        <v>9.0592364371242429</v>
      </c>
      <c r="K902" s="189">
        <f>RANK(I902,$I$76:$I$999)</f>
        <v>826</v>
      </c>
      <c r="L902" s="190" t="e">
        <f>RANK(I902,$I$461:$I$888)</f>
        <v>#N/A</v>
      </c>
      <c r="M902" s="173">
        <f>SUM(N902:R902)</f>
        <v>14907.732378783876</v>
      </c>
      <c r="N902" s="174">
        <f>T902*(1+(IF((AG902+IF($D$62=1,15,0)+IF(F902="백어택",8,0))&gt;100,100,AG902+IF($D$62=1,15,0)+IF(F902="백어택",8,0))/100)*(AI902/100-1))</f>
        <v>4472.6865851626671</v>
      </c>
      <c r="O902" s="174">
        <f>U902*(1+((IF((AG902+IF($D$62=1,15,0)+IF(F902="백어택",8,0))&gt;100,100,AG902+IF($D$62=1,15,0)+IF(F902="백어택",8,0))/100)*(AI902/100-1)))</f>
        <v>4472.6865851626671</v>
      </c>
      <c r="P902" s="174">
        <f>V902*(1+(IF((AG902+IF($D$62=1,15,0)+IF(F902="백어택",8,0))&gt;100,100,AG902+IF($D$62=1,15,0)+IF(F902="백어택",8,0))/100)*(AI902/100-1))</f>
        <v>5962.3592084585407</v>
      </c>
      <c r="Q902" s="174">
        <f>W902*(1+(IF((AG902+IF($D$62=1,15,0)+IF(F902="백어택",8,0))&gt;100,100,AG902+IF($D$62=1,15,0)+IF(F902="백어택",8,0))/100)*(AI902/100-1))</f>
        <v>0</v>
      </c>
      <c r="R902" s="175"/>
      <c r="S902" s="173">
        <f>SUM(T902:X902)</f>
        <v>10793.689935832124</v>
      </c>
      <c r="T902" s="174">
        <f>AL902*IF(H902="근접",AR902,1)*AU902*AY902*IF(F902="백어택",1.2,1)</f>
        <v>3238.3726078358741</v>
      </c>
      <c r="U902" s="174">
        <f>AM902*IF(H902="근접",AR902,1)*AU902*AY902*IF(F902="백어택",1.2,1)</f>
        <v>3238.3726078358741</v>
      </c>
      <c r="V902" s="174">
        <f>AN902*IF(H902="근접",AR902,1)*AU902*AY902*IF(F902="백어택",1.2,1)</f>
        <v>4316.9447201603771</v>
      </c>
      <c r="W902" s="174">
        <f>(AL902+AM902+AN902)*IF(H902="근접",AR902,1)*AU902*IF(AX902=1,0,0.6)*IF(F902="백어택",1.2,1)</f>
        <v>0</v>
      </c>
      <c r="X902" s="175"/>
      <c r="Y902" s="173">
        <f>SUM(Z902:AD902)</f>
        <v>23206.433362039068</v>
      </c>
      <c r="Z902" s="174">
        <f>T902*AI902/100</f>
        <v>6962.5011068471285</v>
      </c>
      <c r="AA902" s="174">
        <f>U902*AI902/100</f>
        <v>6962.5011068471285</v>
      </c>
      <c r="AB902" s="174">
        <f>V902*AI902/100</f>
        <v>9281.4311483448109</v>
      </c>
      <c r="AC902" s="174">
        <f>W902*AI902/100</f>
        <v>0</v>
      </c>
      <c r="AD902" s="175"/>
      <c r="AE902" s="173">
        <f>AO902*(1-$D$20/100)*(1-$D$17/100)-AW902</f>
        <v>27.816913903176005</v>
      </c>
      <c r="AF902" s="174">
        <f>AP902</f>
        <v>36</v>
      </c>
      <c r="AG902" s="174">
        <f>IF($D$57&gt;100,100,$D$57)</f>
        <v>25.143699999999999</v>
      </c>
      <c r="AH902" s="174">
        <f>AQ902*AS902</f>
        <v>252</v>
      </c>
      <c r="AI902" s="174">
        <f>$D$58</f>
        <v>215</v>
      </c>
      <c r="AJ902" s="174">
        <f>10/3</f>
        <v>3.3333333333333335</v>
      </c>
      <c r="AK902" s="174">
        <f>SUM(AL902:AN902)</f>
        <v>8994.7416131934388</v>
      </c>
      <c r="AL902" s="174">
        <f>(IF(H902="근접",$D$61*(VLOOKUP(C902,$B$36:$AG$39,19,FALSE)+VLOOKUP(C902,$B$40:$AG$43,19,FALSE)*$D$54),$D$60*(VLOOKUP(C902,$B$36:$AG$39,19,FALSE)+VLOOKUP(C902,$B$40:$AG$43,19,FALSE)*$D$54)))*$D$59/100</f>
        <v>2698.6438398632285</v>
      </c>
      <c r="AM902" s="174">
        <f>(IF(H902="근접",$D$61*(VLOOKUP(C902,$B$36:$AG$39,20,FALSE)+VLOOKUP(C902,$B$40:$AG$43,20,FALSE)*$D$54),$D$60*(VLOOKUP(C902,$B$36:$AG$39,20,FALSE)+VLOOKUP(C902,$B$40:$AG$43,20,FALSE)*$D$54)))*$D$59/100</f>
        <v>2698.6438398632285</v>
      </c>
      <c r="AN902" s="174">
        <f>(IF(H902="근접",$D$61*(VLOOKUP(C902,$B$36:$AG$39,21,FALSE)+VLOOKUP(C902,$B$40:$AG$43,21,FALSE)*$D$54),$D$60*(VLOOKUP(C902,$B$36:$AG$39,21,FALSE)+VLOOKUP(C902,$B$40:$AG$43,21,FALSE)*$D$54)))*$D$59/100</f>
        <v>3597.4539334669812</v>
      </c>
      <c r="AO902" s="176">
        <v>36</v>
      </c>
      <c r="AP902" s="174">
        <v>36</v>
      </c>
      <c r="AQ902" s="175">
        <f>VLOOKUP(C902,$B$45:$AA$48,19,FALSE)</f>
        <v>252</v>
      </c>
      <c r="AR902" s="31">
        <f>IF(LEFT(E902,1)*1=1,$S$64,$R$64)</f>
        <v>1.2</v>
      </c>
      <c r="AS902" s="2">
        <f>IF(LEFT(E902,1)*1=2,$U$64,$T$64)</f>
        <v>1</v>
      </c>
      <c r="AT902" s="33">
        <f>IF(LEFT(E902,1)*1=3,$W$64,$V$64)</f>
        <v>0</v>
      </c>
      <c r="AU902" s="31">
        <f>IF(MID(E902,3,1)*1=1,$Y$64,$X$64)</f>
        <v>1</v>
      </c>
      <c r="AV902" s="2">
        <f>IF(MID(E902,3,1)*1=2,$AA$64,$Z$64)</f>
        <v>0</v>
      </c>
      <c r="AW902" s="33">
        <f>IF(MID(E902,3,1)*1=3,$AC$64,$AB$64)</f>
        <v>0</v>
      </c>
      <c r="AX902" s="31">
        <f>IF(MID(E902,5,1)*1=1,$AE$64,$AD$64)</f>
        <v>1</v>
      </c>
      <c r="AY902" s="33">
        <f>IF(MID(E902,5,1)*1=2,$AG$64,$AF$64)</f>
        <v>1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customHeight="1">
      <c r="A903" s="2"/>
      <c r="B903" s="107">
        <v>626</v>
      </c>
      <c r="C903" s="31">
        <v>4</v>
      </c>
      <c r="D903" s="111" t="s">
        <v>14</v>
      </c>
      <c r="E903" s="2" t="s">
        <v>79</v>
      </c>
      <c r="F903" s="2" t="s">
        <v>149</v>
      </c>
      <c r="G903" s="2"/>
      <c r="H903" s="33" t="s">
        <v>80</v>
      </c>
      <c r="I903" s="173">
        <f>M903/AE903</f>
        <v>535.9233030189514</v>
      </c>
      <c r="J903" s="174">
        <f>AH903/AE903</f>
        <v>4.5296182185621214</v>
      </c>
      <c r="K903" s="189">
        <f>RANK(I903,$I$76:$I$999)</f>
        <v>826</v>
      </c>
      <c r="L903" s="190" t="e">
        <f>RANK(I903,$I$461:$I$888)</f>
        <v>#N/A</v>
      </c>
      <c r="M903" s="173">
        <f>SUM(N903:R903)</f>
        <v>14907.732378783876</v>
      </c>
      <c r="N903" s="174">
        <f>T903*(1+(IF((AG903+IF($D$62=1,15,0)+IF(F903="백어택",8,0))&gt;100,100,AG903+IF($D$62=1,15,0)+IF(F903="백어택",8,0))/100)*(AI903/100-1))</f>
        <v>4472.6865851626671</v>
      </c>
      <c r="O903" s="174">
        <f>U903*(1+((IF((AG903+IF($D$62=1,15,0)+IF(F903="백어택",8,0))&gt;100,100,AG903+IF($D$62=1,15,0)+IF(F903="백어택",8,0))/100)*(AI903/100-1)))</f>
        <v>4472.6865851626671</v>
      </c>
      <c r="P903" s="174">
        <f>V903*(1+(IF((AG903+IF($D$62=1,15,0)+IF(F903="백어택",8,0))&gt;100,100,AG903+IF($D$62=1,15,0)+IF(F903="백어택",8,0))/100)*(AI903/100-1))</f>
        <v>5962.3592084585407</v>
      </c>
      <c r="Q903" s="174">
        <f>W903*(1+(IF((AG903+IF($D$62=1,15,0)+IF(F903="백어택",8,0))&gt;100,100,AG903+IF($D$62=1,15,0)+IF(F903="백어택",8,0))/100)*(AI903/100-1))</f>
        <v>0</v>
      </c>
      <c r="R903" s="175"/>
      <c r="S903" s="173">
        <f>SUM(T903:X903)</f>
        <v>10793.689935832124</v>
      </c>
      <c r="T903" s="174">
        <f>AL903*IF(H903="근접",AR903,1)*AU903*AY903*IF(F903="백어택",1.2,1)</f>
        <v>3238.3726078358741</v>
      </c>
      <c r="U903" s="174">
        <f>AM903*IF(H903="근접",AR903,1)*AU903*AY903*IF(F903="백어택",1.2,1)</f>
        <v>3238.3726078358741</v>
      </c>
      <c r="V903" s="174">
        <f>AN903*IF(H903="근접",AR903,1)*AU903*AY903*IF(F903="백어택",1.2,1)</f>
        <v>4316.9447201603771</v>
      </c>
      <c r="W903" s="174">
        <f>(AL903+AM903+AN903)*IF(H903="근접",AR903,1)*AU903*IF(AX903=1,0,0.6)*IF(F903="백어택",1.2,1)</f>
        <v>0</v>
      </c>
      <c r="X903" s="175"/>
      <c r="Y903" s="173">
        <f>SUM(Z903:AD903)</f>
        <v>23206.433362039068</v>
      </c>
      <c r="Z903" s="174">
        <f>T903*AI903/100</f>
        <v>6962.5011068471285</v>
      </c>
      <c r="AA903" s="174">
        <f>U903*AI903/100</f>
        <v>6962.5011068471285</v>
      </c>
      <c r="AB903" s="174">
        <f>V903*AI903/100</f>
        <v>9281.4311483448109</v>
      </c>
      <c r="AC903" s="174">
        <f>W903*AI903/100</f>
        <v>0</v>
      </c>
      <c r="AD903" s="175"/>
      <c r="AE903" s="173">
        <f>AO903*(1-$D$20/100)*(1-$D$17/100)-AW903</f>
        <v>27.816913903176005</v>
      </c>
      <c r="AF903" s="174">
        <f>AP903</f>
        <v>36</v>
      </c>
      <c r="AG903" s="174">
        <f>IF($D$57&gt;100,100,$D$57)</f>
        <v>25.143699999999999</v>
      </c>
      <c r="AH903" s="174">
        <f>AQ903*AS903</f>
        <v>126</v>
      </c>
      <c r="AI903" s="174">
        <f>$D$58</f>
        <v>215</v>
      </c>
      <c r="AJ903" s="174">
        <f>10/3</f>
        <v>3.3333333333333335</v>
      </c>
      <c r="AK903" s="174">
        <f>SUM(AL903:AN903)</f>
        <v>8994.7416131934388</v>
      </c>
      <c r="AL903" s="174">
        <f>(IF(H903="근접",$D$61*(VLOOKUP(C903,$B$36:$AG$39,19,FALSE)+VLOOKUP(C903,$B$40:$AG$43,19,FALSE)*$D$54),$D$60*(VLOOKUP(C903,$B$36:$AG$39,19,FALSE)+VLOOKUP(C903,$B$40:$AG$43,19,FALSE)*$D$54)))*$D$59/100</f>
        <v>2698.6438398632285</v>
      </c>
      <c r="AM903" s="174">
        <f>(IF(H903="근접",$D$61*(VLOOKUP(C903,$B$36:$AG$39,20,FALSE)+VLOOKUP(C903,$B$40:$AG$43,20,FALSE)*$D$54),$D$60*(VLOOKUP(C903,$B$36:$AG$39,20,FALSE)+VLOOKUP(C903,$B$40:$AG$43,20,FALSE)*$D$54)))*$D$59/100</f>
        <v>2698.6438398632285</v>
      </c>
      <c r="AN903" s="174">
        <f>(IF(H903="근접",$D$61*(VLOOKUP(C903,$B$36:$AG$39,21,FALSE)+VLOOKUP(C903,$B$40:$AG$43,21,FALSE)*$D$54),$D$60*(VLOOKUP(C903,$B$36:$AG$39,21,FALSE)+VLOOKUP(C903,$B$40:$AG$43,21,FALSE)*$D$54)))*$D$59/100</f>
        <v>3597.4539334669812</v>
      </c>
      <c r="AO903" s="176">
        <v>36</v>
      </c>
      <c r="AP903" s="174">
        <v>36</v>
      </c>
      <c r="AQ903" s="175">
        <f>VLOOKUP(C903,$B$45:$AA$48,19,FALSE)</f>
        <v>252</v>
      </c>
      <c r="AR903" s="31">
        <f>IF(LEFT(E903,1)*1=1,$S$64,$R$64)</f>
        <v>1</v>
      </c>
      <c r="AS903" s="2">
        <f>IF(LEFT(E903,1)*1=2,$U$64,$T$64)</f>
        <v>0.5</v>
      </c>
      <c r="AT903" s="33">
        <f>IF(LEFT(E903,1)*1=3,$W$64,$V$64)</f>
        <v>0</v>
      </c>
      <c r="AU903" s="31">
        <f>IF(MID(E903,3,1)*1=1,$Y$64,$X$64)</f>
        <v>1</v>
      </c>
      <c r="AV903" s="2">
        <f>IF(MID(E903,3,1)*1=2,$AA$64,$Z$64)</f>
        <v>0</v>
      </c>
      <c r="AW903" s="33">
        <f>IF(MID(E903,3,1)*1=3,$AC$64,$AB$64)</f>
        <v>0</v>
      </c>
      <c r="AX903" s="31">
        <f>IF(MID(E903,5,1)*1=1,$AE$64,$AD$64)</f>
        <v>1</v>
      </c>
      <c r="AY903" s="33">
        <f>IF(MID(E903,5,1)*1=2,$AG$64,$AF$64)</f>
        <v>1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customHeight="1">
      <c r="A904" s="2"/>
      <c r="B904" s="107">
        <v>52</v>
      </c>
      <c r="C904" s="31">
        <v>1</v>
      </c>
      <c r="D904" s="106" t="s">
        <v>3</v>
      </c>
      <c r="E904" s="2" t="s">
        <v>67</v>
      </c>
      <c r="F904" s="2"/>
      <c r="G904" s="2"/>
      <c r="H904" s="33"/>
      <c r="I904" s="173">
        <f>M904/AE904</f>
        <v>534.74218307015576</v>
      </c>
      <c r="J904" s="174">
        <f>AH904/AE904</f>
        <v>7.5179076560366793</v>
      </c>
      <c r="K904" s="189">
        <f>RANK(I904,$I$76:$I$999)</f>
        <v>829</v>
      </c>
      <c r="L904" s="190" t="e">
        <f>RANK(I904,$I$76:$I$460)</f>
        <v>#N/A</v>
      </c>
      <c r="M904" s="173">
        <f>SUM(N904:R904)</f>
        <v>3200.8105631404956</v>
      </c>
      <c r="N904" s="174">
        <f>T904*(1+(IF((AG904+IF($D$62=1,15,0)+IF(F904="백어택",8,0))&gt;100,100,(AG904+IF($D$62=1,15,0)+IF(F904="백어택",8,0)))/100)*((AI904/100-1)))</f>
        <v>3200.8105631404956</v>
      </c>
      <c r="O904" s="174"/>
      <c r="P904" s="174"/>
      <c r="Q904" s="174"/>
      <c r="R904" s="175">
        <f>X904*(1+(IF(($AG904+IF($D$62=1,IF($AT904=15,0,15),0)+$AT904+IF($F904="백어택",8,0))&gt;100,100,($AG904+IF($D$62=1,IF($AT904=15,0,15),0)+$AT904+IF($F904="백어택",8,0)))/100)*(($AI904/100-1)))</f>
        <v>0</v>
      </c>
      <c r="S904" s="173">
        <f>SUM(T904:X904)</f>
        <v>2192.6709943871278</v>
      </c>
      <c r="T904" s="174">
        <f>AL904*AU904*AV904*AW904*AX904</f>
        <v>2192.6709943871278</v>
      </c>
      <c r="U904" s="174"/>
      <c r="V904" s="174"/>
      <c r="W904" s="174"/>
      <c r="X904" s="175">
        <f>AL904*AU904*AV904*IF(AW904=1,1,0.25)*AX904*AY904</f>
        <v>0</v>
      </c>
      <c r="Y904" s="173">
        <f>SUM(Z904:AD904)</f>
        <v>4714.2426379323251</v>
      </c>
      <c r="Z904" s="174">
        <f>T904*$D$58/100</f>
        <v>4714.2426379323251</v>
      </c>
      <c r="AA904" s="174"/>
      <c r="AB904" s="174"/>
      <c r="AC904" s="174"/>
      <c r="AD904" s="175">
        <f>X904*$D$58/100</f>
        <v>0</v>
      </c>
      <c r="AE904" s="173">
        <f>IF(AV904=1,AO904*(1-$D$17/100),AO904*(1-$D$17/100)+6)</f>
        <v>5.9857079999999998</v>
      </c>
      <c r="AF904" s="174">
        <f>AP904</f>
        <v>36</v>
      </c>
      <c r="AG904" s="174">
        <f>IF($D$57&gt;100,100,$D$57)</f>
        <v>25.143699999999999</v>
      </c>
      <c r="AH904" s="174">
        <f>AQ904</f>
        <v>45</v>
      </c>
      <c r="AI904" s="174">
        <f>$D$58+$D$19</f>
        <v>282.85969999999998</v>
      </c>
      <c r="AJ904" s="174">
        <f>10/13</f>
        <v>0.76923076923076927</v>
      </c>
      <c r="AK904" s="174">
        <f>SUM(AL904:AN904)</f>
        <v>2192.6709943871278</v>
      </c>
      <c r="AL904" s="174">
        <f>(VLOOKUP(C904,$B$36:$AG$39,3,FALSE)+VLOOKUP(C904,$B$40:$AG$43,3,FALSE)*$D$54)*$D$59/100</f>
        <v>2192.6709943871278</v>
      </c>
      <c r="AM904" s="174"/>
      <c r="AN904" s="174"/>
      <c r="AO904" s="176">
        <v>6</v>
      </c>
      <c r="AP904" s="174">
        <v>36</v>
      </c>
      <c r="AQ904" s="175">
        <f>VLOOKUP(C904,$B$45:$AA$48,3,FALSE)</f>
        <v>45</v>
      </c>
      <c r="AR904" s="31">
        <f>IF(LEFT(E904,1)*1=1,$S$53,$R$53)</f>
        <v>0</v>
      </c>
      <c r="AS904" s="2">
        <f>IF(LEFT(E904,1)*1=2,$U$53,$T$53)</f>
        <v>0</v>
      </c>
      <c r="AT904" s="33">
        <f>IF(LEFT(E904,1)*1=3,$W$53,$V$53)</f>
        <v>0</v>
      </c>
      <c r="AU904" s="31">
        <f>IF(MID(E904,3,1)*1=1,$Y$53,$X$53)</f>
        <v>1</v>
      </c>
      <c r="AV904" s="2">
        <f>IF(MID(E904,3,1)*1=2,$AA$53,$Z$53)</f>
        <v>1</v>
      </c>
      <c r="AW904" s="33">
        <f>IF(MID(E904,3,1)*1=3,$AC$53,$AB$53)</f>
        <v>1</v>
      </c>
      <c r="AX904" s="31">
        <f>IF(MID(E904,5,1)*1=1,$AE$53,$AD$53)</f>
        <v>1</v>
      </c>
      <c r="AY904" s="33">
        <f>IF(MID(E904,5,1)*1=2,$AG$53,$AF$53)</f>
        <v>0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customHeight="1">
      <c r="A905" s="2"/>
      <c r="B905" s="107">
        <v>78</v>
      </c>
      <c r="C905" s="31">
        <v>7</v>
      </c>
      <c r="D905" s="106" t="s">
        <v>4</v>
      </c>
      <c r="E905" s="2" t="s">
        <v>87</v>
      </c>
      <c r="F905" s="2"/>
      <c r="G905" s="2"/>
      <c r="H905" s="33"/>
      <c r="I905" s="173">
        <f>M905/AE905</f>
        <v>532.62037519536295</v>
      </c>
      <c r="J905" s="174">
        <f>AH905/AE905</f>
        <v>20.298350671299033</v>
      </c>
      <c r="K905" s="189">
        <f>RANK(I905,$I$76:$I$999)</f>
        <v>830</v>
      </c>
      <c r="L905" s="190" t="e">
        <f>RANK(I905,$I$76:$I$460)</f>
        <v>#N/A</v>
      </c>
      <c r="M905" s="173">
        <f>SUM(N905:R905)</f>
        <v>6376.2200815397709</v>
      </c>
      <c r="N905" s="174">
        <f>T905*(1+(IF((AG905+IF($D$62=1,15,0)+AT905+IF(F905="백어택",8,0))&gt;100,100,(AG905+IF($D$62=1,15,0)+AT905+IF(F905="백어택",8,0)))/100)*((AI905/100-1)))</f>
        <v>2080.4185380528397</v>
      </c>
      <c r="O905" s="174">
        <f>U905*(1+(IF((AG905+IF($D$62=1,15,0)+AX905+IF(F905="백어택",8,0))&gt;100,100,(AG905+IF($D$62=1,15,0)+AX905+IF(F905="백어택",8,0)))/100)*(AI905/100-1))</f>
        <v>4295.8015434869312</v>
      </c>
      <c r="P905" s="174"/>
      <c r="Q905" s="174"/>
      <c r="R905" s="175"/>
      <c r="S905" s="173">
        <f>SUM(T905:X905)</f>
        <v>3678.2742709068134</v>
      </c>
      <c r="T905" s="174">
        <f>AL905*IF(F905="백어택",1.2,1)</f>
        <v>735.4948541813626</v>
      </c>
      <c r="U905" s="174">
        <f>AM905*AW905*AY905*IF(F905="백어택",1.2,1)</f>
        <v>2942.7794167254506</v>
      </c>
      <c r="V905" s="174"/>
      <c r="W905" s="174"/>
      <c r="X905" s="175"/>
      <c r="Y905" s="173">
        <f>SUM(Z905:AD905)</f>
        <v>7908.2896824496484</v>
      </c>
      <c r="Z905" s="174">
        <f>T905*$D$58/100</f>
        <v>1581.3139364899296</v>
      </c>
      <c r="AA905" s="174">
        <f>U905*$D$58/100</f>
        <v>6326.9757459597186</v>
      </c>
      <c r="AB905" s="174"/>
      <c r="AC905" s="174"/>
      <c r="AD905" s="175"/>
      <c r="AE905" s="173">
        <f>AO905*(1-$D$17/100)</f>
        <v>11.971416</v>
      </c>
      <c r="AF905" s="174">
        <f>AP905</f>
        <v>36</v>
      </c>
      <c r="AG905" s="174">
        <f>IF($D$57&gt;100,100,$D$57)</f>
        <v>25.143699999999999</v>
      </c>
      <c r="AH905" s="174">
        <f>AQ905</f>
        <v>243</v>
      </c>
      <c r="AI905" s="174">
        <f>$D$58+$D$19</f>
        <v>282.85969999999998</v>
      </c>
      <c r="AJ905" s="174">
        <f>10/IF(AY905=1,5,4)</f>
        <v>2</v>
      </c>
      <c r="AK905" s="174">
        <f>SUM(AL905:AN905)</f>
        <v>3678.2742709068134</v>
      </c>
      <c r="AL905" s="174">
        <f>(VLOOKUP(C905,$B$36:$AG$39,4,FALSE)+VLOOKUP(C905,$B$40:$AG$43,4,FALSE)*$D$54)*$D$59/100</f>
        <v>735.4948541813626</v>
      </c>
      <c r="AM905" s="174">
        <f>(VLOOKUP(C905,$B$36:$AG$39,5,FALSE)+VLOOKUP(C905,$B$40:$AG$43,5,FALSE)*$D$54)*$D$59/100</f>
        <v>2942.7794167254506</v>
      </c>
      <c r="AN905" s="174"/>
      <c r="AO905" s="176">
        <v>12</v>
      </c>
      <c r="AP905" s="174">
        <v>36</v>
      </c>
      <c r="AQ905" s="175">
        <f>VLOOKUP(C905,$B$45:$AA$48,4,FALSE)</f>
        <v>243</v>
      </c>
      <c r="AR905" s="31">
        <f>IF(LEFT(E905,1)*1=1,$S$54,$R$54)</f>
        <v>0</v>
      </c>
      <c r="AS905" s="2">
        <f>IF(LEFT(E905,1)*1=2,$U$54,$T$54)</f>
        <v>0</v>
      </c>
      <c r="AT905" s="33">
        <f>IF(LEFT(E905,1)*1=3,$W$54,$V$54)</f>
        <v>100</v>
      </c>
      <c r="AU905" s="31">
        <f>IF(MID(E905,3,1)*1=1,$Y$54,$X$54)</f>
        <v>0</v>
      </c>
      <c r="AV905" s="2">
        <f>IF(MID(E905,3,1)*1=2,$AA$54,$Z$54)</f>
        <v>0</v>
      </c>
      <c r="AW905" s="33">
        <f>IF(MID(E905,3,1)*1=3,$AC$54,$AB$54)</f>
        <v>1</v>
      </c>
      <c r="AX905" s="31">
        <f>IF(MID(E905,5,1)*1=1,$AE$54,$AD$54)</f>
        <v>0</v>
      </c>
      <c r="AY905" s="33">
        <f>IF(MID(E905,5,1)*1=2,$AG$54,$AF$54)</f>
        <v>1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customHeight="1">
      <c r="A906" s="2"/>
      <c r="B906" s="107">
        <v>554</v>
      </c>
      <c r="C906" s="31">
        <v>7</v>
      </c>
      <c r="D906" s="111" t="s">
        <v>14</v>
      </c>
      <c r="E906" s="2" t="s">
        <v>136</v>
      </c>
      <c r="F906" s="2"/>
      <c r="G906" s="2"/>
      <c r="H906" s="33" t="s">
        <v>80</v>
      </c>
      <c r="I906" s="173">
        <f>M906/AE906</f>
        <v>529.73396643460342</v>
      </c>
      <c r="J906" s="174">
        <f>AH906/AE906</f>
        <v>16.4648027309639</v>
      </c>
      <c r="K906" s="189">
        <f>RANK(I906,$I$76:$I$999)</f>
        <v>831</v>
      </c>
      <c r="L906" s="190" t="e">
        <f>RANK(I906,$I$461:$I$888)</f>
        <v>#N/A</v>
      </c>
      <c r="M906" s="173">
        <f>SUM(N906:R906)</f>
        <v>14735.564135899291</v>
      </c>
      <c r="N906" s="174">
        <f>T906*(1+(IF((AG906+IF($D$62=1,15,0)+IF(F906="백어택",8,0))&gt;100,100,AG906+IF($D$62=1,15,0)+IF(F906="백어택",8,0))/100)*(AI906/100-1))</f>
        <v>4420.8970274268395</v>
      </c>
      <c r="O906" s="174">
        <f>U906*(1+((IF((AG906+IF($D$62=1,15,0)+IF(F906="백어택",8,0))&gt;100,100,AG906+IF($D$62=1,15,0)+IF(F906="백어택",8,0))/100)*(AI906/100-1)))</f>
        <v>4420.8970274268395</v>
      </c>
      <c r="P906" s="174">
        <f>V906*(1+(IF((AG906+IF($D$62=1,15,0)+IF(F906="백어택",8,0))&gt;100,100,AG906+IF($D$62=1,15,0)+IF(F906="백어택",8,0))/100)*(AI906/100-1))</f>
        <v>5893.7700810456108</v>
      </c>
      <c r="Q906" s="174">
        <f>W906*(1+(IF((AG906+IF($D$62=1,15,0)+IF(F906="백어택",8,0))&gt;100,100,AG906+IF($D$62=1,15,0)+IF(F906="백어택",8,0))/100)*(AI906/100-1))</f>
        <v>0</v>
      </c>
      <c r="R906" s="175"/>
      <c r="S906" s="173">
        <f>SUM(T906:X906)</f>
        <v>11430.427016491798</v>
      </c>
      <c r="T906" s="174">
        <f>AL906*IF(H906="근접",AR906,1)*AU906*AY906*IF(F906="백어택",1.2,1)</f>
        <v>3429.3047998290353</v>
      </c>
      <c r="U906" s="174">
        <f>AM906*IF(H906="근접",AR906,1)*AU906*AY906*IF(F906="백어택",1.2,1)</f>
        <v>3429.3047998290353</v>
      </c>
      <c r="V906" s="174">
        <f>AN906*IF(H906="근접",AR906,1)*AU906*AY906*IF(F906="백어택",1.2,1)</f>
        <v>4571.8174168337264</v>
      </c>
      <c r="W906" s="174">
        <f>(AL906+AM906+AN906)*IF(H906="근접",AR906,1)*AU906*IF(AX906=1,0,0.6)*IF(F906="백어택",1.2,1)</f>
        <v>0</v>
      </c>
      <c r="X906" s="175"/>
      <c r="Y906" s="173">
        <f>SUM(Z906:AD906)</f>
        <v>24575.418085457364</v>
      </c>
      <c r="Z906" s="174">
        <f>T906*AI906/100</f>
        <v>7373.0053196324261</v>
      </c>
      <c r="AA906" s="174">
        <f>U906*AI906/100</f>
        <v>7373.0053196324261</v>
      </c>
      <c r="AB906" s="174">
        <f>V906*AI906/100</f>
        <v>9829.407446192512</v>
      </c>
      <c r="AC906" s="174">
        <f>W906*AI906/100</f>
        <v>0</v>
      </c>
      <c r="AD906" s="175"/>
      <c r="AE906" s="173">
        <f>AO906*(1-$D$20/100)*(1-$D$17/100)-AW906</f>
        <v>27.816913903176005</v>
      </c>
      <c r="AF906" s="174">
        <f>AP906</f>
        <v>36</v>
      </c>
      <c r="AG906" s="174">
        <f>IF($D$57&gt;100,100,$D$57)</f>
        <v>25.143699999999999</v>
      </c>
      <c r="AH906" s="174">
        <f>AQ906*AS906</f>
        <v>458</v>
      </c>
      <c r="AI906" s="174">
        <f>$D$58</f>
        <v>215</v>
      </c>
      <c r="AJ906" s="174">
        <f>10/3</f>
        <v>3.3333333333333335</v>
      </c>
      <c r="AK906" s="174">
        <f>SUM(AL906:AN906)</f>
        <v>9144.3416131934373</v>
      </c>
      <c r="AL906" s="174">
        <f>(IF(H906="근접",$D$61*(VLOOKUP(C906,$B$36:$AG$39,19,FALSE)+VLOOKUP(C906,$B$40:$AG$43,19,FALSE)*$D$54),$D$60*(VLOOKUP(C906,$B$36:$AG$39,19,FALSE)+VLOOKUP(C906,$B$40:$AG$43,19,FALSE)*$D$54)))*$D$59/100</f>
        <v>2743.4438398632283</v>
      </c>
      <c r="AM906" s="174">
        <f>(IF(H906="근접",$D$61*(VLOOKUP(C906,$B$36:$AG$39,20,FALSE)+VLOOKUP(C906,$B$40:$AG$43,20,FALSE)*$D$54),$D$60*(VLOOKUP(C906,$B$36:$AG$39,20,FALSE)+VLOOKUP(C906,$B$40:$AG$43,20,FALSE)*$D$54)))*$D$59/100</f>
        <v>2743.4438398632283</v>
      </c>
      <c r="AN906" s="174">
        <f>(IF(H906="근접",$D$61*(VLOOKUP(C906,$B$36:$AG$39,21,FALSE)+VLOOKUP(C906,$B$40:$AG$43,21,FALSE)*$D$54),$D$60*(VLOOKUP(C906,$B$36:$AG$39,21,FALSE)+VLOOKUP(C906,$B$40:$AG$43,21,FALSE)*$D$54)))*$D$59/100</f>
        <v>3657.4539334669812</v>
      </c>
      <c r="AO906" s="176">
        <v>36</v>
      </c>
      <c r="AP906" s="174">
        <v>36</v>
      </c>
      <c r="AQ906" s="175">
        <f>VLOOKUP(C906,$B$45:$AA$48,19,FALSE)</f>
        <v>458</v>
      </c>
      <c r="AR906" s="31">
        <f>IF(LEFT(E906,1)*1=1,$S$64,$R$64)</f>
        <v>1</v>
      </c>
      <c r="AS906" s="2">
        <f>IF(LEFT(E906,1)*1=2,$U$64,$T$64)</f>
        <v>1</v>
      </c>
      <c r="AT906" s="33">
        <f>IF(LEFT(E906,1)*1=3,$W$64,$V$64)</f>
        <v>0</v>
      </c>
      <c r="AU906" s="31">
        <f>IF(MID(E906,3,1)*1=1,$Y$64,$X$64)</f>
        <v>1.25</v>
      </c>
      <c r="AV906" s="2">
        <f>IF(MID(E906,3,1)*1=2,$AA$64,$Z$64)</f>
        <v>0</v>
      </c>
      <c r="AW906" s="33">
        <f>IF(MID(E906,3,1)*1=3,$AC$64,$AB$64)</f>
        <v>0</v>
      </c>
      <c r="AX906" s="31">
        <f>IF(MID(E906,5,1)*1=1,$AE$64,$AD$64)</f>
        <v>1</v>
      </c>
      <c r="AY906" s="33">
        <f>IF(MID(E906,5,1)*1=2,$AG$64,$AF$64)</f>
        <v>1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customHeight="1">
      <c r="A907" s="2"/>
      <c r="B907" s="107">
        <v>557</v>
      </c>
      <c r="C907" s="31">
        <v>7</v>
      </c>
      <c r="D907" s="111" t="s">
        <v>14</v>
      </c>
      <c r="E907" s="2" t="s">
        <v>163</v>
      </c>
      <c r="F907" s="2"/>
      <c r="G907" s="2"/>
      <c r="H907" s="33" t="s">
        <v>80</v>
      </c>
      <c r="I907" s="173">
        <f>M907/AE907</f>
        <v>529.73396643460342</v>
      </c>
      <c r="J907" s="174">
        <f>AH907/AE907</f>
        <v>16.4648027309639</v>
      </c>
      <c r="K907" s="189">
        <f>RANK(I907,$I$76:$I$999)</f>
        <v>831</v>
      </c>
      <c r="L907" s="190" t="e">
        <f>RANK(I907,$I$461:$I$888)</f>
        <v>#N/A</v>
      </c>
      <c r="M907" s="173">
        <f>SUM(N907:R907)</f>
        <v>14735.564135899291</v>
      </c>
      <c r="N907" s="174">
        <f>T907*(1+(IF((AG907+IF($D$62=1,15,0)+IF(F907="백어택",8,0))&gt;100,100,AG907+IF($D$62=1,15,0)+IF(F907="백어택",8,0))/100)*(AI907/100-1))</f>
        <v>4420.8970274268395</v>
      </c>
      <c r="O907" s="174">
        <f>U907*(1+((IF((AG907+IF($D$62=1,15,0)+IF(F907="백어택",8,0))&gt;100,100,AG907+IF($D$62=1,15,0)+IF(F907="백어택",8,0))/100)*(AI907/100-1)))</f>
        <v>4420.8970274268395</v>
      </c>
      <c r="P907" s="174">
        <f>V907*(1+(IF((AG907+IF($D$62=1,15,0)+IF(F907="백어택",8,0))&gt;100,100,AG907+IF($D$62=1,15,0)+IF(F907="백어택",8,0))/100)*(AI907/100-1))</f>
        <v>5893.7700810456108</v>
      </c>
      <c r="Q907" s="174">
        <f>W907*(1+(IF((AG907+IF($D$62=1,15,0)+IF(F907="백어택",8,0))&gt;100,100,AG907+IF($D$62=1,15,0)+IF(F907="백어택",8,0))/100)*(AI907/100-1))</f>
        <v>0</v>
      </c>
      <c r="R907" s="175"/>
      <c r="S907" s="173">
        <f>SUM(T907:X907)</f>
        <v>11430.427016491798</v>
      </c>
      <c r="T907" s="174">
        <f>AL907*IF(H907="근접",AR907,1)*AU907*AY907*IF(F907="백어택",1.2,1)</f>
        <v>3429.3047998290353</v>
      </c>
      <c r="U907" s="174">
        <f>AM907*IF(H907="근접",AR907,1)*AU907*AY907*IF(F907="백어택",1.2,1)</f>
        <v>3429.3047998290353</v>
      </c>
      <c r="V907" s="174">
        <f>AN907*IF(H907="근접",AR907,1)*AU907*AY907*IF(F907="백어택",1.2,1)</f>
        <v>4571.8174168337264</v>
      </c>
      <c r="W907" s="174">
        <f>(AL907+AM907+AN907)*IF(H907="근접",AR907,1)*AU907*IF(AX907=1,0,0.6)*IF(F907="백어택",1.2,1)</f>
        <v>0</v>
      </c>
      <c r="X907" s="175"/>
      <c r="Y907" s="173">
        <f>SUM(Z907:AD907)</f>
        <v>24575.418085457364</v>
      </c>
      <c r="Z907" s="174">
        <f>T907*AI907/100</f>
        <v>7373.0053196324261</v>
      </c>
      <c r="AA907" s="174">
        <f>U907*AI907/100</f>
        <v>7373.0053196324261</v>
      </c>
      <c r="AB907" s="174">
        <f>V907*AI907/100</f>
        <v>9829.407446192512</v>
      </c>
      <c r="AC907" s="174">
        <f>W907*AI907/100</f>
        <v>0</v>
      </c>
      <c r="AD907" s="175"/>
      <c r="AE907" s="173">
        <f>AO907*(1-$D$20/100)*(1-$D$17/100)-AW907</f>
        <v>27.816913903176005</v>
      </c>
      <c r="AF907" s="174">
        <f>AP907</f>
        <v>36</v>
      </c>
      <c r="AG907" s="174">
        <f>IF($D$57&gt;100,100,$D$57)</f>
        <v>25.143699999999999</v>
      </c>
      <c r="AH907" s="174">
        <f>AQ907*AS907</f>
        <v>458</v>
      </c>
      <c r="AI907" s="174">
        <f>$D$58</f>
        <v>215</v>
      </c>
      <c r="AJ907" s="174">
        <f>10/3</f>
        <v>3.3333333333333335</v>
      </c>
      <c r="AK907" s="174">
        <f>SUM(AL907:AN907)</f>
        <v>9144.3416131934373</v>
      </c>
      <c r="AL907" s="174">
        <f>(IF(H907="근접",$D$61*(VLOOKUP(C907,$B$36:$AG$39,19,FALSE)+VLOOKUP(C907,$B$40:$AG$43,19,FALSE)*$D$54),$D$60*(VLOOKUP(C907,$B$36:$AG$39,19,FALSE)+VLOOKUP(C907,$B$40:$AG$43,19,FALSE)*$D$54)))*$D$59/100</f>
        <v>2743.4438398632283</v>
      </c>
      <c r="AM907" s="174">
        <f>(IF(H907="근접",$D$61*(VLOOKUP(C907,$B$36:$AG$39,20,FALSE)+VLOOKUP(C907,$B$40:$AG$43,20,FALSE)*$D$54),$D$60*(VLOOKUP(C907,$B$36:$AG$39,20,FALSE)+VLOOKUP(C907,$B$40:$AG$43,20,FALSE)*$D$54)))*$D$59/100</f>
        <v>2743.4438398632283</v>
      </c>
      <c r="AN907" s="174">
        <f>(IF(H907="근접",$D$61*(VLOOKUP(C907,$B$36:$AG$39,21,FALSE)+VLOOKUP(C907,$B$40:$AG$43,21,FALSE)*$D$54),$D$60*(VLOOKUP(C907,$B$36:$AG$39,21,FALSE)+VLOOKUP(C907,$B$40:$AG$43,21,FALSE)*$D$54)))*$D$59/100</f>
        <v>3657.4539334669812</v>
      </c>
      <c r="AO907" s="176">
        <v>36</v>
      </c>
      <c r="AP907" s="174">
        <v>36</v>
      </c>
      <c r="AQ907" s="175">
        <f>VLOOKUP(C907,$B$45:$AA$48,19,FALSE)</f>
        <v>458</v>
      </c>
      <c r="AR907" s="31">
        <f>IF(LEFT(E907,1)*1=1,$S$64,$R$64)</f>
        <v>1.2</v>
      </c>
      <c r="AS907" s="2">
        <f>IF(LEFT(E907,1)*1=2,$U$64,$T$64)</f>
        <v>1</v>
      </c>
      <c r="AT907" s="33">
        <f>IF(LEFT(E907,1)*1=3,$W$64,$V$64)</f>
        <v>0</v>
      </c>
      <c r="AU907" s="31">
        <f>IF(MID(E907,3,1)*1=1,$Y$64,$X$64)</f>
        <v>1.25</v>
      </c>
      <c r="AV907" s="2">
        <f>IF(MID(E907,3,1)*1=2,$AA$64,$Z$64)</f>
        <v>0</v>
      </c>
      <c r="AW907" s="33">
        <f>IF(MID(E907,3,1)*1=3,$AC$64,$AB$64)</f>
        <v>0</v>
      </c>
      <c r="AX907" s="31">
        <f>IF(MID(E907,5,1)*1=1,$AE$64,$AD$64)</f>
        <v>1</v>
      </c>
      <c r="AY907" s="33">
        <f>IF(MID(E907,5,1)*1=2,$AG$64,$AF$64)</f>
        <v>1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customHeight="1">
      <c r="A908" s="2"/>
      <c r="B908" s="107">
        <v>560</v>
      </c>
      <c r="C908" s="31">
        <v>7</v>
      </c>
      <c r="D908" s="111" t="s">
        <v>14</v>
      </c>
      <c r="E908" s="2" t="s">
        <v>168</v>
      </c>
      <c r="F908" s="2"/>
      <c r="G908" s="2"/>
      <c r="H908" s="33" t="s">
        <v>80</v>
      </c>
      <c r="I908" s="173">
        <f>M908/AE908</f>
        <v>529.73396643460342</v>
      </c>
      <c r="J908" s="174">
        <f>AH908/AE908</f>
        <v>8.2324013654819499</v>
      </c>
      <c r="K908" s="189">
        <f>RANK(I908,$I$76:$I$999)</f>
        <v>831</v>
      </c>
      <c r="L908" s="190" t="e">
        <f>RANK(I908,$I$461:$I$888)</f>
        <v>#N/A</v>
      </c>
      <c r="M908" s="173">
        <f>SUM(N908:R908)</f>
        <v>14735.564135899291</v>
      </c>
      <c r="N908" s="174">
        <f>T908*(1+(IF((AG908+IF($D$62=1,15,0)+IF(F908="백어택",8,0))&gt;100,100,AG908+IF($D$62=1,15,0)+IF(F908="백어택",8,0))/100)*(AI908/100-1))</f>
        <v>4420.8970274268395</v>
      </c>
      <c r="O908" s="174">
        <f>U908*(1+((IF((AG908+IF($D$62=1,15,0)+IF(F908="백어택",8,0))&gt;100,100,AG908+IF($D$62=1,15,0)+IF(F908="백어택",8,0))/100)*(AI908/100-1)))</f>
        <v>4420.8970274268395</v>
      </c>
      <c r="P908" s="174">
        <f>V908*(1+(IF((AG908+IF($D$62=1,15,0)+IF(F908="백어택",8,0))&gt;100,100,AG908+IF($D$62=1,15,0)+IF(F908="백어택",8,0))/100)*(AI908/100-1))</f>
        <v>5893.7700810456108</v>
      </c>
      <c r="Q908" s="174">
        <f>W908*(1+(IF((AG908+IF($D$62=1,15,0)+IF(F908="백어택",8,0))&gt;100,100,AG908+IF($D$62=1,15,0)+IF(F908="백어택",8,0))/100)*(AI908/100-1))</f>
        <v>0</v>
      </c>
      <c r="R908" s="175"/>
      <c r="S908" s="173">
        <f>SUM(T908:X908)</f>
        <v>11430.427016491798</v>
      </c>
      <c r="T908" s="174">
        <f>AL908*IF(H908="근접",AR908,1)*AU908*AY908*IF(F908="백어택",1.2,1)</f>
        <v>3429.3047998290353</v>
      </c>
      <c r="U908" s="174">
        <f>AM908*IF(H908="근접",AR908,1)*AU908*AY908*IF(F908="백어택",1.2,1)</f>
        <v>3429.3047998290353</v>
      </c>
      <c r="V908" s="174">
        <f>AN908*IF(H908="근접",AR908,1)*AU908*AY908*IF(F908="백어택",1.2,1)</f>
        <v>4571.8174168337264</v>
      </c>
      <c r="W908" s="174">
        <f>(AL908+AM908+AN908)*IF(H908="근접",AR908,1)*AU908*IF(AX908=1,0,0.6)*IF(F908="백어택",1.2,1)</f>
        <v>0</v>
      </c>
      <c r="X908" s="175"/>
      <c r="Y908" s="173">
        <f>SUM(Z908:AD908)</f>
        <v>24575.418085457364</v>
      </c>
      <c r="Z908" s="174">
        <f>T908*AI908/100</f>
        <v>7373.0053196324261</v>
      </c>
      <c r="AA908" s="174">
        <f>U908*AI908/100</f>
        <v>7373.0053196324261</v>
      </c>
      <c r="AB908" s="174">
        <f>V908*AI908/100</f>
        <v>9829.407446192512</v>
      </c>
      <c r="AC908" s="174">
        <f>W908*AI908/100</f>
        <v>0</v>
      </c>
      <c r="AD908" s="175"/>
      <c r="AE908" s="173">
        <f>AO908*(1-$D$20/100)*(1-$D$17/100)-AW908</f>
        <v>27.816913903176005</v>
      </c>
      <c r="AF908" s="174">
        <f>AP908</f>
        <v>36</v>
      </c>
      <c r="AG908" s="174">
        <f>IF($D$57&gt;100,100,$D$57)</f>
        <v>25.143699999999999</v>
      </c>
      <c r="AH908" s="174">
        <f>AQ908*AS908</f>
        <v>229</v>
      </c>
      <c r="AI908" s="174">
        <f>$D$58</f>
        <v>215</v>
      </c>
      <c r="AJ908" s="174">
        <f>10/3</f>
        <v>3.3333333333333335</v>
      </c>
      <c r="AK908" s="174">
        <f>SUM(AL908:AN908)</f>
        <v>9144.3416131934373</v>
      </c>
      <c r="AL908" s="174">
        <f>(IF(H908="근접",$D$61*(VLOOKUP(C908,$B$36:$AG$39,19,FALSE)+VLOOKUP(C908,$B$40:$AG$43,19,FALSE)*$D$54),$D$60*(VLOOKUP(C908,$B$36:$AG$39,19,FALSE)+VLOOKUP(C908,$B$40:$AG$43,19,FALSE)*$D$54)))*$D$59/100</f>
        <v>2743.4438398632283</v>
      </c>
      <c r="AM908" s="174">
        <f>(IF(H908="근접",$D$61*(VLOOKUP(C908,$B$36:$AG$39,20,FALSE)+VLOOKUP(C908,$B$40:$AG$43,20,FALSE)*$D$54),$D$60*(VLOOKUP(C908,$B$36:$AG$39,20,FALSE)+VLOOKUP(C908,$B$40:$AG$43,20,FALSE)*$D$54)))*$D$59/100</f>
        <v>2743.4438398632283</v>
      </c>
      <c r="AN908" s="174">
        <f>(IF(H908="근접",$D$61*(VLOOKUP(C908,$B$36:$AG$39,21,FALSE)+VLOOKUP(C908,$B$40:$AG$43,21,FALSE)*$D$54),$D$60*(VLOOKUP(C908,$B$36:$AG$39,21,FALSE)+VLOOKUP(C908,$B$40:$AG$43,21,FALSE)*$D$54)))*$D$59/100</f>
        <v>3657.4539334669812</v>
      </c>
      <c r="AO908" s="176">
        <v>36</v>
      </c>
      <c r="AP908" s="174">
        <v>36</v>
      </c>
      <c r="AQ908" s="175">
        <f>VLOOKUP(C908,$B$45:$AA$48,19,FALSE)</f>
        <v>458</v>
      </c>
      <c r="AR908" s="31">
        <f>IF(LEFT(E908,1)*1=1,$S$64,$R$64)</f>
        <v>1</v>
      </c>
      <c r="AS908" s="2">
        <f>IF(LEFT(E908,1)*1=2,$U$64,$T$64)</f>
        <v>0.5</v>
      </c>
      <c r="AT908" s="33">
        <f>IF(LEFT(E908,1)*1=3,$W$64,$V$64)</f>
        <v>0</v>
      </c>
      <c r="AU908" s="31">
        <f>IF(MID(E908,3,1)*1=1,$Y$64,$X$64)</f>
        <v>1.25</v>
      </c>
      <c r="AV908" s="2">
        <f>IF(MID(E908,3,1)*1=2,$AA$64,$Z$64)</f>
        <v>0</v>
      </c>
      <c r="AW908" s="33">
        <f>IF(MID(E908,3,1)*1=3,$AC$64,$AB$64)</f>
        <v>0</v>
      </c>
      <c r="AX908" s="31">
        <f>IF(MID(E908,5,1)*1=1,$AE$64,$AD$64)</f>
        <v>1</v>
      </c>
      <c r="AY908" s="33">
        <f>IF(MID(E908,5,1)*1=2,$AG$64,$AF$64)</f>
        <v>1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customHeight="1">
      <c r="A909" s="2"/>
      <c r="B909" s="107">
        <v>134</v>
      </c>
      <c r="C909" s="31">
        <v>1</v>
      </c>
      <c r="D909" s="106" t="s">
        <v>6</v>
      </c>
      <c r="E909" s="2" t="s">
        <v>67</v>
      </c>
      <c r="F909" s="2"/>
      <c r="G909" s="2"/>
      <c r="H909" s="33"/>
      <c r="I909" s="173">
        <f>M909/AE909</f>
        <v>526.73946096907753</v>
      </c>
      <c r="J909" s="174">
        <f>AH909/AE909</f>
        <v>4.5608639779955862</v>
      </c>
      <c r="K909" s="189">
        <f>RANK(I909,$I$76:$I$999)</f>
        <v>834</v>
      </c>
      <c r="L909" s="190" t="e">
        <f>RANK(I909,$I$76:$I$460)</f>
        <v>#N/A</v>
      </c>
      <c r="M909" s="173">
        <f>SUM(N909:R909)</f>
        <v>10509.695351460983</v>
      </c>
      <c r="N909" s="174">
        <f>T909*(1+(IF((AG909+IF($D$62=1,15,0)+IF(F909="백어택",8,0))&gt;100,100,(AG909+IF($D$62=1,15,0)+IF(F909="백어택",8,0)))/100)*((AI909/100-1)))</f>
        <v>10509.695351460983</v>
      </c>
      <c r="O909" s="174"/>
      <c r="P909" s="174"/>
      <c r="Q909" s="174"/>
      <c r="R909" s="175"/>
      <c r="S909" s="173">
        <f>SUM(T909:X909)</f>
        <v>7199.521403223458</v>
      </c>
      <c r="T909" s="174">
        <f>AL909*AW909*AT909*AX909*AY909</f>
        <v>7199.521403223458</v>
      </c>
      <c r="U909" s="174"/>
      <c r="V909" s="174"/>
      <c r="W909" s="174"/>
      <c r="X909" s="175"/>
      <c r="Y909" s="173">
        <f>SUM(Z909:AD909)</f>
        <v>15478.971016930434</v>
      </c>
      <c r="Z909" s="174">
        <f>T909*$D$58/100</f>
        <v>15478.971016930434</v>
      </c>
      <c r="AA909" s="174"/>
      <c r="AB909" s="174"/>
      <c r="AC909" s="174"/>
      <c r="AD909" s="175"/>
      <c r="AE909" s="173">
        <f>AO909*(1-$D$17/100)</f>
        <v>19.952359999999999</v>
      </c>
      <c r="AF909" s="174">
        <f>AP909</f>
        <v>36</v>
      </c>
      <c r="AG909" s="174">
        <f>IF($D$57+AV909&gt;100,100,$D$57+AV909)</f>
        <v>25.143699999999999</v>
      </c>
      <c r="AH909" s="174">
        <f>AQ909*AR909</f>
        <v>91</v>
      </c>
      <c r="AI909" s="174">
        <f>$D$58+$D$19</f>
        <v>282.85969999999998</v>
      </c>
      <c r="AJ909" s="174">
        <f>10/IF(AX909=1,IF(AY909=1,5,6),4)</f>
        <v>2</v>
      </c>
      <c r="AK909" s="174">
        <f>SUM(AL909:AN909)</f>
        <v>7199.521403223458</v>
      </c>
      <c r="AL909" s="174">
        <f>(VLOOKUP(C909,$B$36:$AG$39,7,FALSE)+VLOOKUP(C909,$B$40:$AG$43,7,FALSE)*$D$54)*$D$59/100</f>
        <v>7199.521403223458</v>
      </c>
      <c r="AM909" s="174"/>
      <c r="AN909" s="174"/>
      <c r="AO909" s="176">
        <v>20</v>
      </c>
      <c r="AP909" s="174">
        <v>36</v>
      </c>
      <c r="AQ909" s="175">
        <f>VLOOKUP(C909,$B$45:$AA$48,7,FALSE)</f>
        <v>91</v>
      </c>
      <c r="AR909" s="31">
        <f>IF(LEFT(E909,1)*1=1,$S$56,$R$56)</f>
        <v>1</v>
      </c>
      <c r="AS909" s="2">
        <f>IF(LEFT(E909,1)*1=2,$U$56,$T$56)</f>
        <v>0</v>
      </c>
      <c r="AT909" s="33">
        <f>IF(LEFT(E909,1)*1=3,$W$56,$V$56)</f>
        <v>1</v>
      </c>
      <c r="AU909" s="31">
        <f>IF(MID(E909,3,1)*1=1,$Y$56,$X$56)</f>
        <v>0</v>
      </c>
      <c r="AV909" s="2">
        <f>IF(MID(E909,3,1)*1=2,$AA$56,$Z$56)</f>
        <v>0</v>
      </c>
      <c r="AW909" s="33">
        <f>IF(MID(E909,3,1)*1=3,$AC$56,$AB$56)</f>
        <v>1</v>
      </c>
      <c r="AX909" s="31">
        <f>IF(MID(E909,5,1)*1=1,$AE$56,$AD$56)</f>
        <v>1</v>
      </c>
      <c r="AY909" s="33">
        <f>IF(MID(E909,5,1)*1=2,$AG$56,$AF$56)</f>
        <v>1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customHeight="1">
      <c r="A910" s="2"/>
      <c r="B910" s="107">
        <v>81</v>
      </c>
      <c r="C910" s="31">
        <v>4</v>
      </c>
      <c r="D910" s="106" t="s">
        <v>4</v>
      </c>
      <c r="E910" s="2" t="s">
        <v>87</v>
      </c>
      <c r="F910" s="2"/>
      <c r="G910" s="2"/>
      <c r="H910" s="33"/>
      <c r="I910" s="173">
        <f>M910/AE910</f>
        <v>523.64236129818539</v>
      </c>
      <c r="J910" s="174">
        <f>AH910/AE910</f>
        <v>11.193329176765722</v>
      </c>
      <c r="K910" s="189">
        <f>RANK(I910,$I$76:$I$999)</f>
        <v>835</v>
      </c>
      <c r="L910" s="190" t="e">
        <f>RANK(I910,$I$76:$I$460)</f>
        <v>#N/A</v>
      </c>
      <c r="M910" s="173">
        <f>SUM(N910:R910)</f>
        <v>6268.7405423228765</v>
      </c>
      <c r="N910" s="174">
        <f>T910*(1+(IF((AG910+IF($D$62=1,15,0)+AT910+IF(F910="백어택",8,0))&gt;100,100,(AG910+IF($D$62=1,15,0)+AT910+IF(F910="백어택",8,0)))/100)*((AI910/100-1)))</f>
        <v>2045.3439352528396</v>
      </c>
      <c r="O910" s="174">
        <f>U910*(1+(IF((AG910+IF($D$62=1,15,0)+AX910+IF(F910="백어택",8,0))&gt;100,100,(AG910+IF($D$62=1,15,0)+AX910+IF(F910="백어택",8,0)))/100)*(AI910/100-1))</f>
        <v>4223.3966070700371</v>
      </c>
      <c r="P910" s="174"/>
      <c r="Q910" s="174"/>
      <c r="R910" s="175"/>
      <c r="S910" s="173">
        <f>SUM(T910:X910)</f>
        <v>3616.2742709068129</v>
      </c>
      <c r="T910" s="174">
        <f>AL910*IF(F910="백어택",1.2,1)</f>
        <v>723.09485418136262</v>
      </c>
      <c r="U910" s="174">
        <f>AM910*AW910*AY910*IF(F910="백어택",1.2,1)</f>
        <v>2893.1794167254502</v>
      </c>
      <c r="V910" s="174"/>
      <c r="W910" s="174"/>
      <c r="X910" s="175"/>
      <c r="Y910" s="173">
        <f>SUM(Z910:AD910)</f>
        <v>7774.9896824496482</v>
      </c>
      <c r="Z910" s="174">
        <f>T910*$D$58/100</f>
        <v>1554.6539364899297</v>
      </c>
      <c r="AA910" s="174">
        <f>U910*$D$58/100</f>
        <v>6220.3357459597182</v>
      </c>
      <c r="AB910" s="174"/>
      <c r="AC910" s="174"/>
      <c r="AD910" s="175"/>
      <c r="AE910" s="173">
        <f>AO910*(1-$D$17/100)</f>
        <v>11.971416</v>
      </c>
      <c r="AF910" s="174">
        <f>AP910</f>
        <v>36</v>
      </c>
      <c r="AG910" s="174">
        <f>IF($D$57&gt;100,100,$D$57)</f>
        <v>25.143699999999999</v>
      </c>
      <c r="AH910" s="174">
        <f>AQ910</f>
        <v>134</v>
      </c>
      <c r="AI910" s="174">
        <f>$D$58+$D$19</f>
        <v>282.85969999999998</v>
      </c>
      <c r="AJ910" s="174">
        <f>10/IF(AY910=1,5,4)</f>
        <v>2</v>
      </c>
      <c r="AK910" s="174">
        <f>SUM(AL910:AN910)</f>
        <v>3616.2742709068129</v>
      </c>
      <c r="AL910" s="174">
        <f>(VLOOKUP(C910,$B$36:$AG$39,4,FALSE)+VLOOKUP(C910,$B$40:$AG$43,4,FALSE)*$D$54)*$D$59/100</f>
        <v>723.09485418136262</v>
      </c>
      <c r="AM910" s="174">
        <f>(VLOOKUP(C910,$B$36:$AG$39,5,FALSE)+VLOOKUP(C910,$B$40:$AG$43,5,FALSE)*$D$54)*$D$59/100</f>
        <v>2893.1794167254502</v>
      </c>
      <c r="AN910" s="174"/>
      <c r="AO910" s="176">
        <v>12</v>
      </c>
      <c r="AP910" s="174">
        <v>36</v>
      </c>
      <c r="AQ910" s="175">
        <f>VLOOKUP(C910,$B$45:$AA$48,4,FALSE)</f>
        <v>134</v>
      </c>
      <c r="AR910" s="31">
        <f>IF(LEFT(E910,1)*1=1,$S$54,$R$54)</f>
        <v>0</v>
      </c>
      <c r="AS910" s="2">
        <f>IF(LEFT(E910,1)*1=2,$U$54,$T$54)</f>
        <v>0</v>
      </c>
      <c r="AT910" s="33">
        <f>IF(LEFT(E910,1)*1=3,$W$54,$V$54)</f>
        <v>100</v>
      </c>
      <c r="AU910" s="31">
        <f>IF(MID(E910,3,1)*1=1,$Y$54,$X$54)</f>
        <v>0</v>
      </c>
      <c r="AV910" s="2">
        <f>IF(MID(E910,3,1)*1=2,$AA$54,$Z$54)</f>
        <v>0</v>
      </c>
      <c r="AW910" s="33">
        <f>IF(MID(E910,3,1)*1=3,$AC$54,$AB$54)</f>
        <v>1</v>
      </c>
      <c r="AX910" s="31">
        <f>IF(MID(E910,5,1)*1=1,$AE$54,$AD$54)</f>
        <v>0</v>
      </c>
      <c r="AY910" s="33">
        <f>IF(MID(E910,5,1)*1=2,$AG$54,$AF$54)</f>
        <v>1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customHeight="1">
      <c r="A911" s="2"/>
      <c r="B911" s="107">
        <v>751</v>
      </c>
      <c r="C911" s="31">
        <v>1</v>
      </c>
      <c r="D911" s="111" t="s">
        <v>18</v>
      </c>
      <c r="E911" s="2" t="s">
        <v>67</v>
      </c>
      <c r="F911" s="2" t="s">
        <v>149</v>
      </c>
      <c r="G911" s="1"/>
      <c r="H911" s="33" t="s">
        <v>80</v>
      </c>
      <c r="I911" s="173">
        <f>M911/AE911</f>
        <v>523.56562376348813</v>
      </c>
      <c r="J911" s="174">
        <f>AH911/AE911</f>
        <v>5.4463266675568374</v>
      </c>
      <c r="K911" s="189">
        <f>RANK(I911,$I$76:$I$999)</f>
        <v>836</v>
      </c>
      <c r="L911" s="190" t="e">
        <f>RANK(I911,$I$461:$I$888)</f>
        <v>#N/A</v>
      </c>
      <c r="M911" s="173">
        <f>SUM(N911:R911)</f>
        <v>9709.3199192610591</v>
      </c>
      <c r="N911" s="174">
        <f>T911*(1+(IF((AG911+IF($D$62=1,15,0)+IF(F911="백어택",8,0))&gt;100,100,AG911+IF($D$62=1,15,0)+IF(F911="백어택",8,0))/100)*(AI911/100-1))</f>
        <v>5825.1840667892347</v>
      </c>
      <c r="O911" s="174">
        <f>U911*(1+(IF(($D$57+IF($D$62=1,15,0)+IF(F911="백어택",8,0))&gt;100,100,$D$57+IF($D$62=1,15,0)+IF(F911="백어택",8,0))/100)*(AI911/100-1))</f>
        <v>3884.1358524718248</v>
      </c>
      <c r="P911" s="174"/>
      <c r="Q911" s="174"/>
      <c r="R911" s="175"/>
      <c r="S911" s="173">
        <f>SUM(T911:X911)</f>
        <v>7029.8678587394716</v>
      </c>
      <c r="T911" s="174">
        <f>AL911*IF(H911="근접",AT911,IF(AV911=1,AT911,1))*AU911*AX911*IF(F911="백어택",1.2,1)</f>
        <v>4217.6253932190439</v>
      </c>
      <c r="U911" s="174">
        <f>IF(AX911=1,AM911*IF(H911="근접",AT911,IF(AV911=1,AT911,1)),0)*AU911*AY911*IF(AX911=1,1,0)*IF(F911="백어택",1.2,1)</f>
        <v>2812.2424655204272</v>
      </c>
      <c r="V911" s="174"/>
      <c r="W911" s="174"/>
      <c r="X911" s="175"/>
      <c r="Y911" s="173">
        <f>SUM(Z911:AD911)</f>
        <v>15114.215896289861</v>
      </c>
      <c r="Z911" s="174">
        <f>T911*$D$58/100</f>
        <v>9067.894595420943</v>
      </c>
      <c r="AA911" s="174">
        <f>U911*$D$58/100</f>
        <v>6046.3213008689181</v>
      </c>
      <c r="AB911" s="174"/>
      <c r="AC911" s="174"/>
      <c r="AD911" s="175"/>
      <c r="AE911" s="173">
        <f>(AO911*(1-$D$20/100)*(1-$D$17/100)-AR911)*IF(AW911="보스대상",1,POWER(0.85,AW911))</f>
        <v>18.544609268784001</v>
      </c>
      <c r="AF911" s="174">
        <f>AP911</f>
        <v>36</v>
      </c>
      <c r="AG911" s="174">
        <f>IF($D$57&gt;100,100,$D$57)</f>
        <v>25.143699999999999</v>
      </c>
      <c r="AH911" s="174">
        <f>AQ911</f>
        <v>101</v>
      </c>
      <c r="AI911" s="174">
        <f>$D$58</f>
        <v>215</v>
      </c>
      <c r="AJ911" s="174">
        <f>10*AS911/IF(AX911=1,IF(AY911=1,4.5,4),4)</f>
        <v>2.2222222222222223</v>
      </c>
      <c r="AK911" s="174">
        <f>SUM(AL911:AN911)</f>
        <v>5858.2232156162263</v>
      </c>
      <c r="AL911" s="174">
        <f>IF(AV911=1,$D$61*(VLOOKUP(C911,$B$36:$AG$39,25,FALSE)+VLOOKUP(C911,$B$40:$AG$43,25,FALSE)*$D$54),(IF(H911="근접",$D$61*(VLOOKUP(C911,$B$36:$AG$39,25,FALSE)+VLOOKUP(C911,$B$40:$AG$43,25,FALSE)*$D$54),$D$60*(VLOOKUP(C911,$B$36:$AG$39,25,FALSE)+VLOOKUP(C911,$B$40:$AG$43,25,FALSE)*$D$54))))*$D$59/100</f>
        <v>3514.6878276825364</v>
      </c>
      <c r="AM911" s="174">
        <f>(IF(AV911=1,$D$61*(VLOOKUP(C911,$B$36:$AG$39,26,FALSE)+VLOOKUP(C911,$B$40:$AG$43,26,FALSE)*$D$54),IF(H911="근접",$D$61*(VLOOKUP(C911,$B$36:$AG$39,26,FALSE)+VLOOKUP(C911,$B$40:$AG$43,26,FALSE)*$D$54),$D$60*(VLOOKUP(C911,$B$36:$AG$39,26,FALSE)+VLOOKUP(C911,$B$40:$AG$43,26,FALSE)*$D$54))))*$D$59/100</f>
        <v>2343.5353879336894</v>
      </c>
      <c r="AN911" s="174"/>
      <c r="AO911" s="176">
        <v>24</v>
      </c>
      <c r="AP911" s="174">
        <v>36</v>
      </c>
      <c r="AQ911" s="175">
        <f>VLOOKUP(C911,$B$45:$AA$48,25,FALSE)</f>
        <v>101</v>
      </c>
      <c r="AR911" s="31">
        <f>IF(LEFT(E911,1)*1=1,$S$68,$R$68)</f>
        <v>0</v>
      </c>
      <c r="AS911" s="2">
        <f>IF(LEFT(E911,1)*1=2,$U$68,$T$68)</f>
        <v>1</v>
      </c>
      <c r="AT911" s="33">
        <f>IF(LEFT(E911,1)*1=3,$W$68,$V$68)</f>
        <v>1</v>
      </c>
      <c r="AU911" s="31">
        <f>IF(MID(E911,3,1)*1=1,$Y$68,$X$68)</f>
        <v>1</v>
      </c>
      <c r="AV911" s="2">
        <f>IF(MID(E911,3,1)*1=2,$AA$68,$Z$68)</f>
        <v>0</v>
      </c>
      <c r="AW911" s="33" t="str">
        <f>IF(MID(E911,3,1)*1=3,$AC$68,$AB$68)</f>
        <v>보스대상</v>
      </c>
      <c r="AX911" s="31">
        <f>IF(MID(E911,5,1)*1=1,$AE$68,$AD$68)</f>
        <v>1</v>
      </c>
      <c r="AY911" s="33">
        <f>IF(MID(E911,5,1)*1=2,$AG$68,$AF$68)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customHeight="1">
      <c r="A912" s="2"/>
      <c r="B912" s="107">
        <v>103</v>
      </c>
      <c r="C912" s="31">
        <v>1</v>
      </c>
      <c r="D912" s="106" t="s">
        <v>5</v>
      </c>
      <c r="E912" s="2" t="s">
        <v>67</v>
      </c>
      <c r="F912" s="2"/>
      <c r="G912" s="2"/>
      <c r="H912" s="33">
        <v>9</v>
      </c>
      <c r="I912" s="173">
        <f>M912/AE912</f>
        <v>519.98328129940364</v>
      </c>
      <c r="J912" s="174">
        <f>AH912/AE912</f>
        <v>6.6408184294990669</v>
      </c>
      <c r="K912" s="189">
        <f>RANK(I912,$I$76:$I$999)</f>
        <v>837</v>
      </c>
      <c r="L912" s="190" t="e">
        <f>RANK(I912,$I$76:$I$460)</f>
        <v>#N/A</v>
      </c>
      <c r="M912" s="173">
        <f>SUM(N912:R912)</f>
        <v>4149.9574489867873</v>
      </c>
      <c r="N912" s="174">
        <f>T912*(1+(IF((AG912+IF($D$62=1,15,0)+AW912+IF(F912="백어택",8,0))&gt;100,100,(AG912+IF($D$62=1,15,0)+AW912+IF(F912="백어택",8,0)))/100)*((AI912/100-1)))</f>
        <v>4149.9574489867873</v>
      </c>
      <c r="O912" s="174"/>
      <c r="P912" s="174"/>
      <c r="Q912" s="174"/>
      <c r="R912" s="175"/>
      <c r="S912" s="173">
        <f>SUM(T912:X912)</f>
        <v>2842.8709374809432</v>
      </c>
      <c r="T912" s="174">
        <f>AL912*AU912*AX912*AY912</f>
        <v>2842.8709374809432</v>
      </c>
      <c r="U912" s="174"/>
      <c r="V912" s="174"/>
      <c r="W912" s="174"/>
      <c r="X912" s="175"/>
      <c r="Y912" s="173">
        <f>SUM(Z912:AD912)</f>
        <v>6112.1725155840277</v>
      </c>
      <c r="Z912" s="174">
        <f>T912*$D$58/100</f>
        <v>6112.1725155840277</v>
      </c>
      <c r="AA912" s="174"/>
      <c r="AB912" s="174"/>
      <c r="AC912" s="174"/>
      <c r="AD912" s="175"/>
      <c r="AE912" s="173">
        <f>AO912*(1-$D$17/100)</f>
        <v>7.980944</v>
      </c>
      <c r="AF912" s="174">
        <f>AP912</f>
        <v>36</v>
      </c>
      <c r="AG912" s="174">
        <f>IF($D$57&gt;100,100,$D$57)</f>
        <v>25.143699999999999</v>
      </c>
      <c r="AH912" s="174">
        <f>AQ912</f>
        <v>53</v>
      </c>
      <c r="AI912" s="174">
        <f>$D$58+$D$19</f>
        <v>282.85969999999998</v>
      </c>
      <c r="AJ912" s="174">
        <f>1*AS912</f>
        <v>1</v>
      </c>
      <c r="AK912" s="174">
        <f>SUM(AL912:AN912)</f>
        <v>2842.8709374809432</v>
      </c>
      <c r="AL912" s="174">
        <f>(H912*(VLOOKUP(C912,$B$36:$AG$39,6,FALSE)+VLOOKUP(C912,$B$40:$AG$43,6,FALSE)*$D$54))*$D$59/100</f>
        <v>2842.8709374809432</v>
      </c>
      <c r="AM912" s="174"/>
      <c r="AN912" s="174"/>
      <c r="AO912" s="176">
        <v>8</v>
      </c>
      <c r="AP912" s="174">
        <v>36</v>
      </c>
      <c r="AQ912" s="175">
        <f>VLOOKUP(C912,$B$45:$AA$48,6,FALSE)</f>
        <v>53</v>
      </c>
      <c r="AR912" s="31">
        <f>IF(LEFT(E912,1)*1=1,$S$55,$R$55)</f>
        <v>0</v>
      </c>
      <c r="AS912" s="2">
        <f>IF(LEFT(E912,1)*1=2,$U$55,$T$55)</f>
        <v>1</v>
      </c>
      <c r="AT912" s="33">
        <f>IF(LEFT(E912,1)*1=3,$W$55,$V$55)</f>
        <v>0</v>
      </c>
      <c r="AU912" s="31">
        <f>IF(MID(E912,3,1)*1=1,$Y$55,$X$55)</f>
        <v>1</v>
      </c>
      <c r="AV912" s="2">
        <f>IF(MID(E912,3,1)*1=2,$AA$55,$Z$55)</f>
        <v>0</v>
      </c>
      <c r="AW912" s="205">
        <f>IF(MID(E912,3,1)*1=3,$AC$55,$AB$55)</f>
        <v>0</v>
      </c>
      <c r="AX912" s="31">
        <f>IF(MID(E912,5,1)*1=1,$AE$55,$AD$55)</f>
        <v>1</v>
      </c>
      <c r="AY912" s="33">
        <f>IF(MID(E912,5,1)*1=2,$AG$55,$AF$55)</f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customHeight="1">
      <c r="A913" s="2"/>
      <c r="B913" s="107">
        <v>627</v>
      </c>
      <c r="C913" s="31">
        <v>1</v>
      </c>
      <c r="D913" s="111" t="s">
        <v>14</v>
      </c>
      <c r="E913" s="2" t="s">
        <v>67</v>
      </c>
      <c r="F913" s="2" t="s">
        <v>149</v>
      </c>
      <c r="G913" s="1"/>
      <c r="H913" s="33" t="s">
        <v>80</v>
      </c>
      <c r="I913" s="173">
        <f>M913/AE913</f>
        <v>516.76178158090488</v>
      </c>
      <c r="J913" s="174">
        <f>AH913/AE913</f>
        <v>4.5655675695030906</v>
      </c>
      <c r="K913" s="189">
        <f>RANK(I913,$I$76:$I$999)</f>
        <v>838</v>
      </c>
      <c r="L913" s="190" t="e">
        <f>RANK(I913,$I$461:$I$888)</f>
        <v>#N/A</v>
      </c>
      <c r="M913" s="173">
        <f>SUM(N913:R913)</f>
        <v>14374.717986687876</v>
      </c>
      <c r="N913" s="174">
        <f>T913*(1+(IF((AG913+IF($D$62=1,15,0)+IF(F913="백어택",8,0))&gt;100,100,AG913+IF($D$62=1,15,0)+IF(F913="백어택",8,0))/100)*(AI913/100-1))</f>
        <v>4312.9148581786676</v>
      </c>
      <c r="O913" s="174">
        <f>U913*(1+((IF((AG913+IF($D$62=1,15,0)+IF(F913="백어택",8,0))&gt;100,100,AG913+IF($D$62=1,15,0)+IF(F913="백어택",8,0))/100)*(AI913/100-1)))</f>
        <v>4312.9148581786676</v>
      </c>
      <c r="P913" s="174">
        <f>V913*(1+(IF((AG913+IF($D$62=1,15,0)+IF(F913="백어택",8,0))&gt;100,100,AG913+IF($D$62=1,15,0)+IF(F913="백어택",8,0))/100)*(AI913/100-1))</f>
        <v>5748.8882703305417</v>
      </c>
      <c r="Q913" s="174">
        <f>W913*(1+(IF((AG913+IF($D$62=1,15,0)+IF(F913="백어택",8,0))&gt;100,100,AG913+IF($D$62=1,15,0)+IF(F913="백어택",8,0))/100)*(AI913/100-1))</f>
        <v>0</v>
      </c>
      <c r="R913" s="175"/>
      <c r="S913" s="173">
        <f>SUM(T913:X913)</f>
        <v>10407.769935832126</v>
      </c>
      <c r="T913" s="174">
        <f>AL913*IF(H913="근접",AR913,1)*AU913*AY913*IF(F913="백어택",1.2,1)</f>
        <v>3122.6926078358742</v>
      </c>
      <c r="U913" s="174">
        <f>AM913*IF(H913="근접",AR913,1)*AU913*AY913*IF(F913="백어택",1.2,1)</f>
        <v>3122.6926078358742</v>
      </c>
      <c r="V913" s="174">
        <f>AN913*IF(H913="근접",AR913,1)*AU913*AY913*IF(F913="백어택",1.2,1)</f>
        <v>4162.3847201603776</v>
      </c>
      <c r="W913" s="174">
        <f>(AL913+AM913+AN913)*IF(H913="근접",AR913,1)*AU913*IF(AX913=1,0,0.6)*IF(F913="백어택",1.2,1)</f>
        <v>0</v>
      </c>
      <c r="X913" s="175"/>
      <c r="Y913" s="173">
        <f>SUM(Z913:AD913)</f>
        <v>22376.705362039069</v>
      </c>
      <c r="Z913" s="174">
        <f>T913*AI913/100</f>
        <v>6713.789106847129</v>
      </c>
      <c r="AA913" s="174">
        <f>U913*AI913/100</f>
        <v>6713.789106847129</v>
      </c>
      <c r="AB913" s="174">
        <f>V913*AI913/100</f>
        <v>8949.1271483448108</v>
      </c>
      <c r="AC913" s="174">
        <f>W913*AI913/100</f>
        <v>0</v>
      </c>
      <c r="AD913" s="175"/>
      <c r="AE913" s="173">
        <f>AO913*(1-$D$20/100)*(1-$D$17/100)-AW913</f>
        <v>27.816913903176005</v>
      </c>
      <c r="AF913" s="174">
        <f>AP913</f>
        <v>36</v>
      </c>
      <c r="AG913" s="174">
        <f>IF($D$57&gt;100,100,$D$57)</f>
        <v>25.143699999999999</v>
      </c>
      <c r="AH913" s="174">
        <f>AQ913*AS913</f>
        <v>127</v>
      </c>
      <c r="AI913" s="174">
        <f>$D$58</f>
        <v>215</v>
      </c>
      <c r="AJ913" s="174">
        <f>10/3</f>
        <v>3.3333333333333335</v>
      </c>
      <c r="AK913" s="174">
        <f>SUM(AL913:AN913)</f>
        <v>8673.1416131934384</v>
      </c>
      <c r="AL913" s="174">
        <f>(IF(H913="근접",$D$61*(VLOOKUP(C913,$B$36:$AG$39,19,FALSE)+VLOOKUP(C913,$B$40:$AG$43,19,FALSE)*$D$54),$D$60*(VLOOKUP(C913,$B$36:$AG$39,19,FALSE)+VLOOKUP(C913,$B$40:$AG$43,19,FALSE)*$D$54)))*$D$59/100</f>
        <v>2602.2438398632285</v>
      </c>
      <c r="AM913" s="174">
        <f>(IF(H913="근접",$D$61*(VLOOKUP(C913,$B$36:$AG$39,20,FALSE)+VLOOKUP(C913,$B$40:$AG$43,20,FALSE)*$D$54),$D$60*(VLOOKUP(C913,$B$36:$AG$39,20,FALSE)+VLOOKUP(C913,$B$40:$AG$43,20,FALSE)*$D$54)))*$D$59/100</f>
        <v>2602.2438398632285</v>
      </c>
      <c r="AN913" s="174">
        <f>(IF(H913="근접",$D$61*(VLOOKUP(C913,$B$36:$AG$39,21,FALSE)+VLOOKUP(C913,$B$40:$AG$43,21,FALSE)*$D$54),$D$60*(VLOOKUP(C913,$B$36:$AG$39,21,FALSE)+VLOOKUP(C913,$B$40:$AG$43,21,FALSE)*$D$54)))*$D$59/100</f>
        <v>3468.6539334669815</v>
      </c>
      <c r="AO913" s="176">
        <v>36</v>
      </c>
      <c r="AP913" s="174">
        <v>36</v>
      </c>
      <c r="AQ913" s="175">
        <f>VLOOKUP(C913,$B$45:$AA$48,19,FALSE)</f>
        <v>127</v>
      </c>
      <c r="AR913" s="31">
        <f>IF(LEFT(E913,1)*1=1,$S$64,$R$64)</f>
        <v>1</v>
      </c>
      <c r="AS913" s="2">
        <f>IF(LEFT(E913,1)*1=2,$U$64,$T$64)</f>
        <v>1</v>
      </c>
      <c r="AT913" s="33">
        <f>IF(LEFT(E913,1)*1=3,$W$64,$V$64)</f>
        <v>0</v>
      </c>
      <c r="AU913" s="31">
        <f>IF(MID(E913,3,1)*1=1,$Y$64,$X$64)</f>
        <v>1</v>
      </c>
      <c r="AV913" s="2">
        <f>IF(MID(E913,3,1)*1=2,$AA$64,$Z$64)</f>
        <v>0</v>
      </c>
      <c r="AW913" s="33">
        <f>IF(MID(E913,3,1)*1=3,$AC$64,$AB$64)</f>
        <v>0</v>
      </c>
      <c r="AX913" s="31">
        <f>IF(MID(E913,5,1)*1=1,$AE$64,$AD$64)</f>
        <v>1</v>
      </c>
      <c r="AY913" s="33">
        <f>IF(MID(E913,5,1)*1=2,$AG$64,$AF$64)</f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customHeight="1">
      <c r="A914" s="2"/>
      <c r="B914" s="107">
        <v>265</v>
      </c>
      <c r="C914" s="31">
        <v>7</v>
      </c>
      <c r="D914" s="106" t="s">
        <v>16</v>
      </c>
      <c r="E914" s="2" t="s">
        <v>87</v>
      </c>
      <c r="F914" s="2" t="s">
        <v>149</v>
      </c>
      <c r="G914" s="2"/>
      <c r="H914" s="33">
        <f>AX914*2</f>
        <v>2</v>
      </c>
      <c r="I914" s="173">
        <f>M914/AE914</f>
        <v>510.77861216902022</v>
      </c>
      <c r="J914" s="174">
        <f>AH914/AE914</f>
        <v>27.23153217631064</v>
      </c>
      <c r="K914" s="189">
        <f>RANK(I914,$I$76:$I$999)</f>
        <v>839</v>
      </c>
      <c r="L914" s="190" t="e">
        <f>RANK(I914,$I$76:$I$460)</f>
        <v>#N/A</v>
      </c>
      <c r="M914" s="173">
        <f>SUM(N914:R914)</f>
        <v>3057.3716250890016</v>
      </c>
      <c r="N914" s="174">
        <f>T914*(1+(IF((AG914+IF($D$62=1,15,0)+IF(F914="백어택",8,0))&gt;100,100,(AG914+IF($D$62=1,15,0)+IF(F914="백어택",8,0)))/100)*((AI914/100-1)))</f>
        <v>3057.3716250890016</v>
      </c>
      <c r="O914" s="174"/>
      <c r="P914" s="174"/>
      <c r="Q914" s="174"/>
      <c r="R914" s="175"/>
      <c r="S914" s="173">
        <f>SUM(T914:X914)*H914</f>
        <v>3251.9102384730563</v>
      </c>
      <c r="T914" s="174">
        <f>AL914*AU914*AY914*IF(F914="백어택",1.2,1)</f>
        <v>1625.9551192365282</v>
      </c>
      <c r="U914" s="174"/>
      <c r="V914" s="174"/>
      <c r="W914" s="174"/>
      <c r="X914" s="175"/>
      <c r="Y914" s="173">
        <f>SUM(Z914:AD914)</f>
        <v>3495.8035063585353</v>
      </c>
      <c r="Z914" s="174">
        <f>T914*$D$58/100</f>
        <v>3495.8035063585353</v>
      </c>
      <c r="AA914" s="174"/>
      <c r="AB914" s="174"/>
      <c r="AC914" s="174"/>
      <c r="AD914" s="175"/>
      <c r="AE914" s="173">
        <f>AO914*(1-$D$17/100)</f>
        <v>5.9857079999999998</v>
      </c>
      <c r="AF914" s="174">
        <f>AP914</f>
        <v>36</v>
      </c>
      <c r="AG914" s="174">
        <f>IF($D$57+AT914&gt;100,100,$D$57+AT914)</f>
        <v>40.143699999999995</v>
      </c>
      <c r="AH914" s="174">
        <f>AQ914*AR914</f>
        <v>163</v>
      </c>
      <c r="AI914" s="174">
        <f>$D$58+$D$19</f>
        <v>282.85969999999998</v>
      </c>
      <c r="AJ914" s="174">
        <f>10*AS914/IF(AX914=1,5,3.5)</f>
        <v>2</v>
      </c>
      <c r="AK914" s="174">
        <f>SUM(AL914:AN914)</f>
        <v>1354.9625993637735</v>
      </c>
      <c r="AL914" s="174">
        <f>((VLOOKUP(C914,$B$36:$AG$39,23,FALSE)+VLOOKUP(C914,$B$40:$AG$43,23,FALSE)*$D$54))*$D$59/100</f>
        <v>1354.9625993637735</v>
      </c>
      <c r="AM914" s="174"/>
      <c r="AN914" s="174"/>
      <c r="AO914" s="176">
        <v>6</v>
      </c>
      <c r="AP914" s="174">
        <v>36</v>
      </c>
      <c r="AQ914" s="175">
        <f>VLOOKUP(C914,$B$45:$AA$48,23,FALSE)</f>
        <v>163</v>
      </c>
      <c r="AR914" s="31">
        <f>IF(LEFT(E914,1)*1=1,$S$66,$R$66)</f>
        <v>1</v>
      </c>
      <c r="AS914" s="2">
        <f>IF(LEFT(E914,1)*1=2,$U$66,$T$66)</f>
        <v>1</v>
      </c>
      <c r="AT914" s="33">
        <f>IF(LEFT(E914,1)*1=3,$W$66,$V$66)</f>
        <v>15</v>
      </c>
      <c r="AU914" s="31">
        <f>IF(MID(E914,3,1)*1=1,$Y$66,$X$66)</f>
        <v>1</v>
      </c>
      <c r="AV914" s="2">
        <f>IF(MID(E914,3,1)*1=2,$AA$66,$Z$66)</f>
        <v>0</v>
      </c>
      <c r="AW914" s="33">
        <f>IF(MID(E914,3,1)*1=3,$AC$66,$AB$66)</f>
        <v>0</v>
      </c>
      <c r="AX914" s="31">
        <f>IF(MID(E914,5,1)*1=1,$AE$66,$AD$66)</f>
        <v>1</v>
      </c>
      <c r="AY914" s="33">
        <f>IF(MID(E914,5,1)*1=2,$AG$66,$AF$66)</f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customHeight="1">
      <c r="A915" s="2"/>
      <c r="B915" s="107">
        <v>159</v>
      </c>
      <c r="C915" s="31">
        <v>7</v>
      </c>
      <c r="D915" s="106" t="s">
        <v>7</v>
      </c>
      <c r="E915" s="2" t="s">
        <v>79</v>
      </c>
      <c r="F915" s="2"/>
      <c r="G915" s="2" t="s">
        <v>184</v>
      </c>
      <c r="H915" s="33"/>
      <c r="I915" s="173">
        <f>M915/AE915</f>
        <v>504.39313305834719</v>
      </c>
      <c r="J915" s="174">
        <f>AH915/AE915</f>
        <v>22.943540402126754</v>
      </c>
      <c r="K915" s="189">
        <f>RANK(I915,$I$76:$I$999)</f>
        <v>840</v>
      </c>
      <c r="L915" s="190" t="e">
        <f>RANK(I915,$I$76:$I$460)</f>
        <v>#N/A</v>
      </c>
      <c r="M915" s="173">
        <f>N915+R915/2</f>
        <v>4528.7250175386198</v>
      </c>
      <c r="N915" s="174">
        <f>T915*(1+(IF((AG915+IF($D$62=1,15,0)+AV915+IF(F915="백어택",8,0))&gt;100,100,(AG915+IF($D$62=1,15,0)+AV915+IF(F915="백어택",8,0)))/100)*((AI915/100-1)))</f>
        <v>3450.4571562199012</v>
      </c>
      <c r="O915" s="174"/>
      <c r="P915" s="174"/>
      <c r="Q915" s="174"/>
      <c r="R915" s="175">
        <f>X915*(1+(IF(AG915+IF($D$62=1,15,0)&gt;100,100,AG915+IF($D$62=1,15,0)))/100*(AI915/100-1))</f>
        <v>2156.5357226374381</v>
      </c>
      <c r="S915" s="173">
        <f>SUM(T915:X915)</f>
        <v>3840.9929012303201</v>
      </c>
      <c r="T915" s="174">
        <f>AL915*AX915</f>
        <v>2363.6879392186584</v>
      </c>
      <c r="U915" s="174"/>
      <c r="V915" s="174"/>
      <c r="W915" s="174"/>
      <c r="X915" s="175">
        <f>AS915*AL915</f>
        <v>1477.3049620116615</v>
      </c>
      <c r="Y915" s="173">
        <f>SUM(Z915:AD915)</f>
        <v>8258.1347376451886</v>
      </c>
      <c r="Z915" s="174">
        <f>T915*$D$58/100</f>
        <v>5081.9290693201156</v>
      </c>
      <c r="AA915" s="174"/>
      <c r="AB915" s="174"/>
      <c r="AC915" s="174"/>
      <c r="AD915" s="175">
        <f>X915*$D$58/100</f>
        <v>3176.2056683250721</v>
      </c>
      <c r="AE915" s="173">
        <f>AO915*(1-$D$17/100)-AY915</f>
        <v>8.9785620000000002</v>
      </c>
      <c r="AF915" s="174">
        <f>AP915</f>
        <v>36</v>
      </c>
      <c r="AG915" s="174">
        <f>IF($D$57&gt;100,100,$D$57)</f>
        <v>25.143699999999999</v>
      </c>
      <c r="AH915" s="174">
        <f>AQ915*AR915</f>
        <v>206</v>
      </c>
      <c r="AI915" s="174">
        <f>$D$58+$D$19</f>
        <v>282.85969999999998</v>
      </c>
      <c r="AJ915" s="174">
        <f>10*AX915*AU915/9</f>
        <v>1.1111111111111112</v>
      </c>
      <c r="AK915" s="174">
        <f>SUM(AL915:AN915)</f>
        <v>2363.6879392186584</v>
      </c>
      <c r="AL915" s="174">
        <f>(VLOOKUP(C915,$B$36:$AG$39,8,FALSE)+VLOOKUP(C915,$B$40:$AG$43,8,FALSE)*$D$54)*$D$59/100</f>
        <v>2363.6879392186584</v>
      </c>
      <c r="AM915" s="174"/>
      <c r="AN915" s="174"/>
      <c r="AO915" s="176">
        <v>9</v>
      </c>
      <c r="AP915" s="174">
        <v>36</v>
      </c>
      <c r="AQ915" s="175">
        <f>VLOOKUP(C915,$B$45:$AA$48,8,FALSE)</f>
        <v>206</v>
      </c>
      <c r="AR915" s="31">
        <f>IF(LEFT(E915,1)*1=1,$S$57,$R$57)</f>
        <v>1</v>
      </c>
      <c r="AS915" s="2">
        <f>IF(LEFT(E915,1)*1=2,$U$57,$T$57)</f>
        <v>0.625</v>
      </c>
      <c r="AT915" s="33">
        <f>IF(LEFT(E915,1)*1=3,$W$57,$V$57)</f>
        <v>0</v>
      </c>
      <c r="AU915" s="31">
        <f>IF(MID(E915,3,1)*1=1,$Y$57,$X$57)</f>
        <v>1</v>
      </c>
      <c r="AV915" s="2">
        <f>IF(MID(E915,3,1)*1=2,$AA$57,$Z$57)</f>
        <v>0</v>
      </c>
      <c r="AW915" s="33">
        <f>IF(MID(E915,3,1)*1=3,$AC$57,$AB$57)</f>
        <v>0</v>
      </c>
      <c r="AX915" s="31">
        <f>IF(MID(E915,5,1)*1=1,$AE$57,$AD$57)</f>
        <v>1</v>
      </c>
      <c r="AY915" s="33">
        <f>IF(MID(E915,5,1)*1=2,$AG$57,$AF$57)</f>
        <v>0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customHeight="1">
      <c r="A916" s="2"/>
      <c r="B916" s="107">
        <v>160</v>
      </c>
      <c r="C916" s="31">
        <v>7</v>
      </c>
      <c r="D916" s="106" t="s">
        <v>7</v>
      </c>
      <c r="E916" s="2" t="s">
        <v>168</v>
      </c>
      <c r="F916" s="2"/>
      <c r="G916" s="2" t="s">
        <v>184</v>
      </c>
      <c r="H916" s="33"/>
      <c r="I916" s="173">
        <f>M916/AE916</f>
        <v>504.39313305834719</v>
      </c>
      <c r="J916" s="174">
        <f>AH916/AE916</f>
        <v>22.943540402126754</v>
      </c>
      <c r="K916" s="189">
        <f>RANK(I916,$I$76:$I$999)</f>
        <v>840</v>
      </c>
      <c r="L916" s="190" t="e">
        <f>RANK(I916,$I$76:$I$460)</f>
        <v>#N/A</v>
      </c>
      <c r="M916" s="173">
        <f>N916+R916/2</f>
        <v>4528.7250175386198</v>
      </c>
      <c r="N916" s="174">
        <f>T916*(1+(IF((AG916+IF($D$62=1,15,0)+AV916+IF(F916="백어택",8,0))&gt;100,100,(AG916+IF($D$62=1,15,0)+AV916+IF(F916="백어택",8,0)))/100)*((AI916/100-1)))</f>
        <v>3450.4571562199012</v>
      </c>
      <c r="O916" s="174"/>
      <c r="P916" s="174"/>
      <c r="Q916" s="174"/>
      <c r="R916" s="175">
        <f>X916*(1+(IF(AG916+IF($D$62=1,15,0)&gt;100,100,AG916+IF($D$62=1,15,0)))/100*(AI916/100-1))</f>
        <v>2156.5357226374381</v>
      </c>
      <c r="S916" s="173">
        <f>SUM(T916:X916)</f>
        <v>3840.9929012303201</v>
      </c>
      <c r="T916" s="174">
        <f>AL916*AX916</f>
        <v>2363.6879392186584</v>
      </c>
      <c r="U916" s="174"/>
      <c r="V916" s="174"/>
      <c r="W916" s="174"/>
      <c r="X916" s="175">
        <f>AS916*AL916</f>
        <v>1477.3049620116615</v>
      </c>
      <c r="Y916" s="173">
        <f>SUM(Z916:AD916)</f>
        <v>8258.1347376451886</v>
      </c>
      <c r="Z916" s="174">
        <f>T916*$D$58/100</f>
        <v>5081.9290693201156</v>
      </c>
      <c r="AA916" s="174"/>
      <c r="AB916" s="174"/>
      <c r="AC916" s="174"/>
      <c r="AD916" s="175">
        <f>X916*$D$58/100</f>
        <v>3176.2056683250721</v>
      </c>
      <c r="AE916" s="173">
        <f>AO916*(1-$D$17/100)-AY916</f>
        <v>8.9785620000000002</v>
      </c>
      <c r="AF916" s="174">
        <f>AP916</f>
        <v>36</v>
      </c>
      <c r="AG916" s="174">
        <f>IF($D$57&gt;100,100,$D$57)</f>
        <v>25.143699999999999</v>
      </c>
      <c r="AH916" s="174">
        <f>AQ916*AR916</f>
        <v>206</v>
      </c>
      <c r="AI916" s="174">
        <f>$D$58+$D$19</f>
        <v>282.85969999999998</v>
      </c>
      <c r="AJ916" s="174">
        <f>10*AX916*AU916/9</f>
        <v>0.88888888888888884</v>
      </c>
      <c r="AK916" s="174">
        <f>SUM(AL916:AN916)</f>
        <v>2363.6879392186584</v>
      </c>
      <c r="AL916" s="174">
        <f>(VLOOKUP(C916,$B$36:$AG$39,8,FALSE)+VLOOKUP(C916,$B$40:$AG$43,8,FALSE)*$D$54)*$D$59/100</f>
        <v>2363.6879392186584</v>
      </c>
      <c r="AM916" s="174"/>
      <c r="AN916" s="174"/>
      <c r="AO916" s="176">
        <v>9</v>
      </c>
      <c r="AP916" s="174">
        <v>36</v>
      </c>
      <c r="AQ916" s="175">
        <f>VLOOKUP(C916,$B$45:$AA$48,8,FALSE)</f>
        <v>206</v>
      </c>
      <c r="AR916" s="31">
        <f>IF(LEFT(E916,1)*1=1,$S$57,$R$57)</f>
        <v>1</v>
      </c>
      <c r="AS916" s="2">
        <f>IF(LEFT(E916,1)*1=2,$U$57,$T$57)</f>
        <v>0.625</v>
      </c>
      <c r="AT916" s="33">
        <f>IF(LEFT(E916,1)*1=3,$W$57,$V$57)</f>
        <v>0</v>
      </c>
      <c r="AU916" s="31">
        <f>IF(MID(E916,3,1)*1=1,$Y$57,$X$57)</f>
        <v>0.8</v>
      </c>
      <c r="AV916" s="2">
        <f>IF(MID(E916,3,1)*1=2,$AA$57,$Z$57)</f>
        <v>0</v>
      </c>
      <c r="AW916" s="33">
        <f>IF(MID(E916,3,1)*1=3,$AC$57,$AB$57)</f>
        <v>0</v>
      </c>
      <c r="AX916" s="31">
        <f>IF(MID(E916,5,1)*1=1,$AE$57,$AD$57)</f>
        <v>1</v>
      </c>
      <c r="AY916" s="33">
        <f>IF(MID(E916,5,1)*1=2,$AG$57,$AF$57)</f>
        <v>0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customHeight="1">
      <c r="A917" s="2"/>
      <c r="B917" s="107">
        <v>269</v>
      </c>
      <c r="C917" s="31">
        <v>4</v>
      </c>
      <c r="D917" s="106" t="s">
        <v>16</v>
      </c>
      <c r="E917" s="2" t="s">
        <v>87</v>
      </c>
      <c r="F917" s="2" t="s">
        <v>149</v>
      </c>
      <c r="G917" s="2"/>
      <c r="H917" s="33">
        <f>AX917*2</f>
        <v>2</v>
      </c>
      <c r="I917" s="173">
        <f>M917/AE917</f>
        <v>502.3345112632399</v>
      </c>
      <c r="J917" s="174">
        <f>AH917/AE917</f>
        <v>15.035815312073359</v>
      </c>
      <c r="K917" s="189">
        <f>RANK(I917,$I$76:$I$999)</f>
        <v>842</v>
      </c>
      <c r="L917" s="190" t="e">
        <f>RANK(I917,$I$76:$I$460)</f>
        <v>#N/A</v>
      </c>
      <c r="M917" s="173">
        <f>SUM(N917:R917)</f>
        <v>3006.8277027444651</v>
      </c>
      <c r="N917" s="174">
        <f>T917*(1+(IF((AG917+IF($D$62=1,15,0)+IF(F917="백어택",8,0))&gt;100,100,(AG917+IF($D$62=1,15,0)+IF(F917="백어택",8,0)))/100)*((AI917/100-1)))</f>
        <v>3006.8277027444651</v>
      </c>
      <c r="O917" s="174"/>
      <c r="P917" s="174"/>
      <c r="Q917" s="174"/>
      <c r="R917" s="175"/>
      <c r="S917" s="173">
        <f>SUM(T917:X917)*H917</f>
        <v>3198.1502384730561</v>
      </c>
      <c r="T917" s="174">
        <f>AL917*AU917*AY917*IF(F917="백어택",1.2,1)</f>
        <v>1599.0751192365281</v>
      </c>
      <c r="U917" s="174"/>
      <c r="V917" s="174"/>
      <c r="W917" s="174"/>
      <c r="X917" s="175"/>
      <c r="Y917" s="173">
        <f>SUM(Z917:AD917)</f>
        <v>3438.0115063585354</v>
      </c>
      <c r="Z917" s="174">
        <f>T917*$D$58/100</f>
        <v>3438.0115063585354</v>
      </c>
      <c r="AA917" s="174"/>
      <c r="AB917" s="174"/>
      <c r="AC917" s="174"/>
      <c r="AD917" s="175"/>
      <c r="AE917" s="173">
        <f>AO917*(1-$D$17/100)</f>
        <v>5.9857079999999998</v>
      </c>
      <c r="AF917" s="174">
        <f>AP917</f>
        <v>36</v>
      </c>
      <c r="AG917" s="174">
        <f>IF($D$57+AT917&gt;100,100,$D$57+AT917)</f>
        <v>40.143699999999995</v>
      </c>
      <c r="AH917" s="174">
        <f>AQ917*AR917</f>
        <v>90</v>
      </c>
      <c r="AI917" s="174">
        <f>$D$58+$D$19</f>
        <v>282.85969999999998</v>
      </c>
      <c r="AJ917" s="174">
        <f>10*AS917/IF(AX917=1,5,3.5)</f>
        <v>2</v>
      </c>
      <c r="AK917" s="174">
        <f>SUM(AL917:AN917)</f>
        <v>1332.5625993637734</v>
      </c>
      <c r="AL917" s="174">
        <f>((VLOOKUP(C917,$B$36:$AG$39,23,FALSE)+VLOOKUP(C917,$B$40:$AG$43,23,FALSE)*$D$54))*$D$59/100</f>
        <v>1332.5625993637734</v>
      </c>
      <c r="AM917" s="174"/>
      <c r="AN917" s="174"/>
      <c r="AO917" s="176">
        <v>6</v>
      </c>
      <c r="AP917" s="174">
        <v>36</v>
      </c>
      <c r="AQ917" s="175">
        <f>VLOOKUP(C917,$B$45:$AA$48,23,FALSE)</f>
        <v>90</v>
      </c>
      <c r="AR917" s="31">
        <f>IF(LEFT(E917,1)*1=1,$S$66,$R$66)</f>
        <v>1</v>
      </c>
      <c r="AS917" s="2">
        <f>IF(LEFT(E917,1)*1=2,$U$66,$T$66)</f>
        <v>1</v>
      </c>
      <c r="AT917" s="33">
        <f>IF(LEFT(E917,1)*1=3,$W$66,$V$66)</f>
        <v>15</v>
      </c>
      <c r="AU917" s="31">
        <f>IF(MID(E917,3,1)*1=1,$Y$66,$X$66)</f>
        <v>1</v>
      </c>
      <c r="AV917" s="2">
        <f>IF(MID(E917,3,1)*1=2,$AA$66,$Z$66)</f>
        <v>0</v>
      </c>
      <c r="AW917" s="33">
        <f>IF(MID(E917,3,1)*1=3,$AC$66,$AB$66)</f>
        <v>0</v>
      </c>
      <c r="AX917" s="31">
        <f>IF(MID(E917,5,1)*1=1,$AE$66,$AD$66)</f>
        <v>1</v>
      </c>
      <c r="AY917" s="33">
        <f>IF(MID(E917,5,1)*1=2,$AG$66,$AF$66)</f>
        <v>1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customHeight="1">
      <c r="A918" s="2"/>
      <c r="B918" s="107">
        <v>271</v>
      </c>
      <c r="C918" s="31">
        <v>10</v>
      </c>
      <c r="D918" s="106" t="s">
        <v>16</v>
      </c>
      <c r="E918" s="2" t="s">
        <v>150</v>
      </c>
      <c r="F918" s="2"/>
      <c r="G918" s="2"/>
      <c r="H918" s="33">
        <f>AX918*2</f>
        <v>3</v>
      </c>
      <c r="I918" s="173">
        <f>M918/AE918</f>
        <v>500.78788664538695</v>
      </c>
      <c r="J918" s="174">
        <f>AH918/AE918</f>
        <v>19.630092212984664</v>
      </c>
      <c r="K918" s="189">
        <f>RANK(I918,$I$76:$I$999)</f>
        <v>843</v>
      </c>
      <c r="L918" s="190" t="e">
        <f>RANK(I918,$I$76:$I$460)</f>
        <v>#N/A</v>
      </c>
      <c r="M918" s="173">
        <f>SUM(N918:R918)</f>
        <v>2997.5700593963857</v>
      </c>
      <c r="N918" s="174">
        <f>T918*(1+(IF((AG918+IF($D$62=1,15,0)+IF(F918="백어택",8,0))&gt;100,100,(AG918+IF($D$62=1,15,0)+IF(F918="백어택",8,0)))/100)*((AI918/100-1)))</f>
        <v>2997.5700593963857</v>
      </c>
      <c r="O918" s="174"/>
      <c r="P918" s="174"/>
      <c r="Q918" s="174"/>
      <c r="R918" s="175"/>
      <c r="S918" s="173">
        <f>SUM(T918:X918)*H918</f>
        <v>6160.3316971369804</v>
      </c>
      <c r="T918" s="174">
        <f>AL918*AU918*AX918*IF(F918="백어택",1.2,1)</f>
        <v>2053.4438990456601</v>
      </c>
      <c r="U918" s="174"/>
      <c r="V918" s="174"/>
      <c r="W918" s="174"/>
      <c r="X918" s="175"/>
      <c r="Y918" s="173">
        <f>SUM(Z918:AD918)</f>
        <v>4414.9043829481698</v>
      </c>
      <c r="Z918" s="174">
        <f>T918*$D$58/100</f>
        <v>4414.9043829481698</v>
      </c>
      <c r="AA918" s="174"/>
      <c r="AB918" s="174"/>
      <c r="AC918" s="174"/>
      <c r="AD918" s="175"/>
      <c r="AE918" s="173">
        <f>AO918*(1-$D$17/100)</f>
        <v>5.9857079999999998</v>
      </c>
      <c r="AF918" s="174">
        <f>AP918</f>
        <v>36</v>
      </c>
      <c r="AG918" s="174">
        <f>IF($D$57+AT918&gt;100,100,$D$57+AT918)</f>
        <v>25.143699999999999</v>
      </c>
      <c r="AH918" s="174">
        <f>AQ918*AR918</f>
        <v>117.5</v>
      </c>
      <c r="AI918" s="174">
        <f>$D$58+$D$19</f>
        <v>282.85969999999998</v>
      </c>
      <c r="AJ918" s="174">
        <f>10*AS918/IF(AX918=1,5,3.5)</f>
        <v>2.8571428571428572</v>
      </c>
      <c r="AK918" s="174">
        <f>SUM(AL918:AN918)</f>
        <v>1368.9625993637735</v>
      </c>
      <c r="AL918" s="174">
        <f>((VLOOKUP(C918,$B$36:$AG$39,23,FALSE)+VLOOKUP(C918,$B$40:$AG$43,23,FALSE)*$D$54))*$D$59/100</f>
        <v>1368.9625993637735</v>
      </c>
      <c r="AM918" s="174"/>
      <c r="AN918" s="174"/>
      <c r="AO918" s="176">
        <v>6</v>
      </c>
      <c r="AP918" s="174">
        <v>36</v>
      </c>
      <c r="AQ918" s="175">
        <f>VLOOKUP(C918,$B$45:$AA$48,23,FALSE)</f>
        <v>235</v>
      </c>
      <c r="AR918" s="31">
        <f>IF(LEFT(E918,1)*1=1,$S$66,$R$66)</f>
        <v>0.5</v>
      </c>
      <c r="AS918" s="2">
        <f>IF(LEFT(E918,1)*1=2,$U$66,$T$66)</f>
        <v>1</v>
      </c>
      <c r="AT918" s="33">
        <f>IF(LEFT(E918,1)*1=3,$W$66,$V$66)</f>
        <v>0</v>
      </c>
      <c r="AU918" s="31">
        <f>IF(MID(E918,3,1)*1=1,$Y$66,$X$66)</f>
        <v>1</v>
      </c>
      <c r="AV918" s="2">
        <f>IF(MID(E918,3,1)*1=2,$AA$66,$Z$66)</f>
        <v>0</v>
      </c>
      <c r="AW918" s="33">
        <f>IF(MID(E918,3,1)*1=3,$AC$66,$AB$66)</f>
        <v>0</v>
      </c>
      <c r="AX918" s="31">
        <f>IF(MID(E918,5,1)*1=1,$AE$66,$AD$66)</f>
        <v>1.5</v>
      </c>
      <c r="AY918" s="33">
        <f>IF(MID(E918,5,1)*1=2,$AG$66,$AF$66)</f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customHeight="1">
      <c r="A919" s="2"/>
      <c r="B919" s="107">
        <v>273</v>
      </c>
      <c r="C919" s="31">
        <v>10</v>
      </c>
      <c r="D919" s="106" t="s">
        <v>16</v>
      </c>
      <c r="E919" s="2" t="s">
        <v>161</v>
      </c>
      <c r="F919" s="2"/>
      <c r="G919" s="2"/>
      <c r="H919" s="33">
        <f>AX919*2</f>
        <v>3</v>
      </c>
      <c r="I919" s="173">
        <f>M919/AE919</f>
        <v>500.78788664538695</v>
      </c>
      <c r="J919" s="174">
        <f>AH919/AE919</f>
        <v>39.260184425969328</v>
      </c>
      <c r="K919" s="189">
        <f>RANK(I919,$I$76:$I$999)</f>
        <v>843</v>
      </c>
      <c r="L919" s="190" t="e">
        <f>RANK(I919,$I$76:$I$460)</f>
        <v>#N/A</v>
      </c>
      <c r="M919" s="173">
        <f>SUM(N919:R919)</f>
        <v>2997.5700593963857</v>
      </c>
      <c r="N919" s="174">
        <f>T919*(1+(IF((AG919+IF($D$62=1,15,0)+IF(F919="백어택",8,0))&gt;100,100,(AG919+IF($D$62=1,15,0)+IF(F919="백어택",8,0)))/100)*((AI919/100-1)))</f>
        <v>2997.5700593963857</v>
      </c>
      <c r="O919" s="174"/>
      <c r="P919" s="174"/>
      <c r="Q919" s="174"/>
      <c r="R919" s="175"/>
      <c r="S919" s="173">
        <f>SUM(T919:X919)*H919</f>
        <v>6160.3316971369804</v>
      </c>
      <c r="T919" s="174">
        <f>AL919*AU919*AX919*IF(F919="백어택",1.2,1)</f>
        <v>2053.4438990456601</v>
      </c>
      <c r="U919" s="174"/>
      <c r="V919" s="174"/>
      <c r="W919" s="174"/>
      <c r="X919" s="175"/>
      <c r="Y919" s="173">
        <f>SUM(Z919:AD919)</f>
        <v>4414.9043829481698</v>
      </c>
      <c r="Z919" s="174">
        <f>T919*$D$58/100</f>
        <v>4414.9043829481698</v>
      </c>
      <c r="AA919" s="174"/>
      <c r="AB919" s="174"/>
      <c r="AC919" s="174"/>
      <c r="AD919" s="175"/>
      <c r="AE919" s="173">
        <f>AO919*(1-$D$17/100)</f>
        <v>5.9857079999999998</v>
      </c>
      <c r="AF919" s="174">
        <f>AP919</f>
        <v>36</v>
      </c>
      <c r="AG919" s="174">
        <f>IF($D$57+AT919&gt;100,100,$D$57+AT919)</f>
        <v>25.143699999999999</v>
      </c>
      <c r="AH919" s="174">
        <f>AQ919*AR919</f>
        <v>235</v>
      </c>
      <c r="AI919" s="174">
        <f>$D$58+$D$19</f>
        <v>282.85969999999998</v>
      </c>
      <c r="AJ919" s="174">
        <f>10*AS919/IF(AX919=1,5,3.5)</f>
        <v>2.5714285714285716</v>
      </c>
      <c r="AK919" s="174">
        <f>SUM(AL919:AN919)</f>
        <v>1368.9625993637735</v>
      </c>
      <c r="AL919" s="174">
        <f>((VLOOKUP(C919,$B$36:$AG$39,23,FALSE)+VLOOKUP(C919,$B$40:$AG$43,23,FALSE)*$D$54))*$D$59/100</f>
        <v>1368.9625993637735</v>
      </c>
      <c r="AM919" s="174"/>
      <c r="AN919" s="174"/>
      <c r="AO919" s="176">
        <v>6</v>
      </c>
      <c r="AP919" s="174">
        <v>36</v>
      </c>
      <c r="AQ919" s="175">
        <f>VLOOKUP(C919,$B$45:$AA$48,23,FALSE)</f>
        <v>235</v>
      </c>
      <c r="AR919" s="31">
        <f>IF(LEFT(E919,1)*1=1,$S$66,$R$66)</f>
        <v>1</v>
      </c>
      <c r="AS919" s="2">
        <f>IF(LEFT(E919,1)*1=2,$U$66,$T$66)</f>
        <v>0.9</v>
      </c>
      <c r="AT919" s="33">
        <f>IF(LEFT(E919,1)*1=3,$W$66,$V$66)</f>
        <v>0</v>
      </c>
      <c r="AU919" s="31">
        <f>IF(MID(E919,3,1)*1=1,$Y$66,$X$66)</f>
        <v>1</v>
      </c>
      <c r="AV919" s="2">
        <f>IF(MID(E919,3,1)*1=2,$AA$66,$Z$66)</f>
        <v>0</v>
      </c>
      <c r="AW919" s="33">
        <f>IF(MID(E919,3,1)*1=3,$AC$66,$AB$66)</f>
        <v>0</v>
      </c>
      <c r="AX919" s="31">
        <f>IF(MID(E919,5,1)*1=1,$AE$66,$AD$66)</f>
        <v>1.5</v>
      </c>
      <c r="AY919" s="33">
        <f>IF(MID(E919,5,1)*1=2,$AG$66,$AF$66)</f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customHeight="1">
      <c r="A920" s="2"/>
      <c r="B920" s="107">
        <v>277</v>
      </c>
      <c r="C920" s="31">
        <v>10</v>
      </c>
      <c r="D920" s="106" t="s">
        <v>16</v>
      </c>
      <c r="E920" s="2" t="s">
        <v>151</v>
      </c>
      <c r="F920" s="2"/>
      <c r="G920" s="2"/>
      <c r="H920" s="33">
        <f>AX920*2</f>
        <v>2</v>
      </c>
      <c r="I920" s="173">
        <f>M920/AE920</f>
        <v>500.78788664538695</v>
      </c>
      <c r="J920" s="174">
        <f>AH920/AE920</f>
        <v>19.630092212984664</v>
      </c>
      <c r="K920" s="189">
        <f>RANK(I920,$I$76:$I$999)</f>
        <v>843</v>
      </c>
      <c r="L920" s="190" t="e">
        <f>RANK(I920,$I$76:$I$460)</f>
        <v>#N/A</v>
      </c>
      <c r="M920" s="173">
        <f>SUM(N920:R920)</f>
        <v>2997.5700593963857</v>
      </c>
      <c r="N920" s="174">
        <f>T920*(1+(IF((AG920+IF($D$62=1,15,0)+IF(F920="백어택",8,0))&gt;100,100,(AG920+IF($D$62=1,15,0)+IF(F920="백어택",8,0)))/100)*((AI920/100-1)))</f>
        <v>2997.5700593963857</v>
      </c>
      <c r="O920" s="174"/>
      <c r="P920" s="174"/>
      <c r="Q920" s="174"/>
      <c r="R920" s="175"/>
      <c r="S920" s="173">
        <f>SUM(T920:X920)*H920</f>
        <v>4106.8877980913203</v>
      </c>
      <c r="T920" s="174">
        <f>AL920*AU920*AY920*IF(F920="백어택",1.2,1)</f>
        <v>2053.4438990456601</v>
      </c>
      <c r="U920" s="174"/>
      <c r="V920" s="174"/>
      <c r="W920" s="174"/>
      <c r="X920" s="175"/>
      <c r="Y920" s="173">
        <f>SUM(Z920:AD920)</f>
        <v>4414.9043829481698</v>
      </c>
      <c r="Z920" s="174">
        <f>T920*$D$58/100</f>
        <v>4414.9043829481698</v>
      </c>
      <c r="AA920" s="174"/>
      <c r="AB920" s="174"/>
      <c r="AC920" s="174"/>
      <c r="AD920" s="175"/>
      <c r="AE920" s="173">
        <f>AO920*(1-$D$17/100)</f>
        <v>5.9857079999999998</v>
      </c>
      <c r="AF920" s="174">
        <f>AP920</f>
        <v>36</v>
      </c>
      <c r="AG920" s="174">
        <f>IF($D$57+AT920&gt;100,100,$D$57+AT920)</f>
        <v>25.143699999999999</v>
      </c>
      <c r="AH920" s="174">
        <f>AQ920*AR920</f>
        <v>117.5</v>
      </c>
      <c r="AI920" s="174">
        <f>$D$58+$D$19</f>
        <v>282.85969999999998</v>
      </c>
      <c r="AJ920" s="174">
        <f>10*AS920/IF(AX920=1,5,3.5)</f>
        <v>2</v>
      </c>
      <c r="AK920" s="174">
        <f>SUM(AL920:AN920)</f>
        <v>1368.9625993637735</v>
      </c>
      <c r="AL920" s="174">
        <f>((VLOOKUP(C920,$B$36:$AG$39,23,FALSE)+VLOOKUP(C920,$B$40:$AG$43,23,FALSE)*$D$54))*$D$59/100</f>
        <v>1368.9625993637735</v>
      </c>
      <c r="AM920" s="174"/>
      <c r="AN920" s="174"/>
      <c r="AO920" s="176">
        <v>6</v>
      </c>
      <c r="AP920" s="174">
        <v>36</v>
      </c>
      <c r="AQ920" s="175">
        <f>VLOOKUP(C920,$B$45:$AA$48,23,FALSE)</f>
        <v>235</v>
      </c>
      <c r="AR920" s="31">
        <f>IF(LEFT(E920,1)*1=1,$S$66,$R$66)</f>
        <v>0.5</v>
      </c>
      <c r="AS920" s="2">
        <f>IF(LEFT(E920,1)*1=2,$U$66,$T$66)</f>
        <v>1</v>
      </c>
      <c r="AT920" s="33">
        <f>IF(LEFT(E920,1)*1=3,$W$66,$V$66)</f>
        <v>0</v>
      </c>
      <c r="AU920" s="31">
        <f>IF(MID(E920,3,1)*1=1,$Y$66,$X$66)</f>
        <v>1</v>
      </c>
      <c r="AV920" s="2">
        <f>IF(MID(E920,3,1)*1=2,$AA$66,$Z$66)</f>
        <v>0</v>
      </c>
      <c r="AW920" s="33">
        <f>IF(MID(E920,3,1)*1=3,$AC$66,$AB$66)</f>
        <v>0</v>
      </c>
      <c r="AX920" s="31">
        <f>IF(MID(E920,5,1)*1=1,$AE$66,$AD$66)</f>
        <v>1</v>
      </c>
      <c r="AY920" s="33">
        <f>IF(MID(E920,5,1)*1=2,$AG$66,$AF$66)</f>
        <v>1.5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customHeight="1">
      <c r="A921" s="2"/>
      <c r="B921" s="107">
        <v>279</v>
      </c>
      <c r="C921" s="31">
        <v>10</v>
      </c>
      <c r="D921" s="106" t="s">
        <v>16</v>
      </c>
      <c r="E921" s="2" t="s">
        <v>99</v>
      </c>
      <c r="F921" s="2"/>
      <c r="G921" s="2"/>
      <c r="H921" s="33">
        <f>AX921*2</f>
        <v>2</v>
      </c>
      <c r="I921" s="173">
        <f>M921/AE921</f>
        <v>500.78788664538695</v>
      </c>
      <c r="J921" s="174">
        <f>AH921/AE921</f>
        <v>39.260184425969328</v>
      </c>
      <c r="K921" s="189">
        <f>RANK(I921,$I$76:$I$999)</f>
        <v>843</v>
      </c>
      <c r="L921" s="190" t="e">
        <f>RANK(I921,$I$76:$I$460)</f>
        <v>#N/A</v>
      </c>
      <c r="M921" s="173">
        <f>SUM(N921:R921)</f>
        <v>2997.5700593963857</v>
      </c>
      <c r="N921" s="174">
        <f>T921*(1+(IF((AG921+IF($D$62=1,15,0)+IF(F921="백어택",8,0))&gt;100,100,(AG921+IF($D$62=1,15,0)+IF(F921="백어택",8,0)))/100)*((AI921/100-1)))</f>
        <v>2997.5700593963857</v>
      </c>
      <c r="O921" s="174"/>
      <c r="P921" s="174"/>
      <c r="Q921" s="174"/>
      <c r="R921" s="175"/>
      <c r="S921" s="173">
        <f>SUM(T921:X921)*H921</f>
        <v>4106.8877980913203</v>
      </c>
      <c r="T921" s="174">
        <f>AL921*AU921*AY921*IF(F921="백어택",1.2,1)</f>
        <v>2053.4438990456601</v>
      </c>
      <c r="U921" s="174"/>
      <c r="V921" s="174"/>
      <c r="W921" s="174"/>
      <c r="X921" s="175"/>
      <c r="Y921" s="173">
        <f>SUM(Z921:AD921)</f>
        <v>4414.9043829481698</v>
      </c>
      <c r="Z921" s="174">
        <f>T921*$D$58/100</f>
        <v>4414.9043829481698</v>
      </c>
      <c r="AA921" s="174"/>
      <c r="AB921" s="174"/>
      <c r="AC921" s="174"/>
      <c r="AD921" s="175"/>
      <c r="AE921" s="173">
        <f>AO921*(1-$D$17/100)</f>
        <v>5.9857079999999998</v>
      </c>
      <c r="AF921" s="174">
        <f>AP921</f>
        <v>36</v>
      </c>
      <c r="AG921" s="174">
        <f>IF($D$57+AT921&gt;100,100,$D$57+AT921)</f>
        <v>25.143699999999999</v>
      </c>
      <c r="AH921" s="174">
        <f>AQ921*AR921</f>
        <v>235</v>
      </c>
      <c r="AI921" s="174">
        <f>$D$58+$D$19</f>
        <v>282.85969999999998</v>
      </c>
      <c r="AJ921" s="174">
        <f>10*AS921/IF(AX921=1,5,3.5)</f>
        <v>1.8</v>
      </c>
      <c r="AK921" s="174">
        <f>SUM(AL921:AN921)</f>
        <v>1368.9625993637735</v>
      </c>
      <c r="AL921" s="174">
        <f>((VLOOKUP(C921,$B$36:$AG$39,23,FALSE)+VLOOKUP(C921,$B$40:$AG$43,23,FALSE)*$D$54))*$D$59/100</f>
        <v>1368.9625993637735</v>
      </c>
      <c r="AM921" s="174"/>
      <c r="AN921" s="174"/>
      <c r="AO921" s="176">
        <v>6</v>
      </c>
      <c r="AP921" s="174">
        <v>36</v>
      </c>
      <c r="AQ921" s="175">
        <f>VLOOKUP(C921,$B$45:$AA$48,23,FALSE)</f>
        <v>235</v>
      </c>
      <c r="AR921" s="31">
        <f>IF(LEFT(E921,1)*1=1,$S$66,$R$66)</f>
        <v>1</v>
      </c>
      <c r="AS921" s="2">
        <f>IF(LEFT(E921,1)*1=2,$U$66,$T$66)</f>
        <v>0.9</v>
      </c>
      <c r="AT921" s="33">
        <f>IF(LEFT(E921,1)*1=3,$W$66,$V$66)</f>
        <v>0</v>
      </c>
      <c r="AU921" s="31">
        <f>IF(MID(E921,3,1)*1=1,$Y$66,$X$66)</f>
        <v>1</v>
      </c>
      <c r="AV921" s="2">
        <f>IF(MID(E921,3,1)*1=2,$AA$66,$Z$66)</f>
        <v>0</v>
      </c>
      <c r="AW921" s="33">
        <f>IF(MID(E921,3,1)*1=3,$AC$66,$AB$66)</f>
        <v>0</v>
      </c>
      <c r="AX921" s="31">
        <f>IF(MID(E921,5,1)*1=1,$AE$66,$AD$66)</f>
        <v>1</v>
      </c>
      <c r="AY921" s="33">
        <f>IF(MID(E921,5,1)*1=2,$AG$66,$AF$66)</f>
        <v>1.5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customHeight="1">
      <c r="A922" s="2"/>
      <c r="B922" s="107">
        <v>373</v>
      </c>
      <c r="C922" s="31">
        <v>7</v>
      </c>
      <c r="D922" s="106" t="s">
        <v>20</v>
      </c>
      <c r="E922" s="2" t="s">
        <v>67</v>
      </c>
      <c r="F922" s="2"/>
      <c r="G922" s="2"/>
      <c r="H922" s="33"/>
      <c r="I922" s="173">
        <f>M922/AE922</f>
        <v>499.17940865583847</v>
      </c>
      <c r="J922" s="174">
        <f>AH922/AE922</f>
        <v>17.096278891876004</v>
      </c>
      <c r="K922" s="189">
        <f>RANK(I922,$I$76:$I$999)</f>
        <v>847</v>
      </c>
      <c r="L922" s="190" t="e">
        <f>RANK(I922,$I$76:$I$460)</f>
        <v>#N/A</v>
      </c>
      <c r="M922" s="173">
        <f>SUM(N922:R922)</f>
        <v>8963.8265394795653</v>
      </c>
      <c r="N922" s="174">
        <f>T922*(1+(IF((AG922+IF($D$62=1,15,0)+IF(F922="백어택",8,0))&gt;100,100,(AG922+IF($D$62=1,15,0)+IF(F922="백어택",8,0)))/100)*((AI922/100-1)))</f>
        <v>4760.376754118689</v>
      </c>
      <c r="O922" s="174">
        <f>U922*(1+(IF(($D$57+IF($D$62=1,15,0)+IF(F922="백어택",8,0))&gt;100,100,$D$57+IF($D$62=1,15,0)+IF(F922="백어택",8,0))/100)*($D$58/100-1))</f>
        <v>4203.4497853608764</v>
      </c>
      <c r="P922" s="174"/>
      <c r="Q922" s="174"/>
      <c r="R922" s="175"/>
      <c r="S922" s="173">
        <f>SUM(T922:X922)</f>
        <v>6521.6604751251143</v>
      </c>
      <c r="T922" s="174">
        <f>AL922*AV922*IF(F922="백어택",1.2,1)</f>
        <v>3261.0302375625574</v>
      </c>
      <c r="U922" s="174">
        <f>AM922*AX922*AY922*IF(F922="백어택",1.2,1)</f>
        <v>3260.6302375625573</v>
      </c>
      <c r="V922" s="174"/>
      <c r="W922" s="174"/>
      <c r="X922" s="175"/>
      <c r="Y922" s="173">
        <f>SUM(Z922:AD922)</f>
        <v>14021.570021518997</v>
      </c>
      <c r="Z922" s="174">
        <f>T922*$D$58/100</f>
        <v>7011.2150107594989</v>
      </c>
      <c r="AA922" s="174">
        <f>U922*$D$58/100</f>
        <v>7010.3550107594983</v>
      </c>
      <c r="AB922" s="174"/>
      <c r="AC922" s="174"/>
      <c r="AD922" s="175"/>
      <c r="AE922" s="173">
        <f>AO922*(1-$D$17/100)-AR922</f>
        <v>17.957124</v>
      </c>
      <c r="AF922" s="174">
        <f>AP922</f>
        <v>36</v>
      </c>
      <c r="AG922" s="174">
        <f>IF($D$57+AU922&gt;100,100,$D$57+AU922)</f>
        <v>25.143699999999999</v>
      </c>
      <c r="AH922" s="174">
        <f>AQ922*AS922</f>
        <v>307</v>
      </c>
      <c r="AI922" s="174">
        <f>$D$58+$D$19</f>
        <v>282.85969999999998</v>
      </c>
      <c r="AJ922" s="174">
        <f>10*IF(AV922=1,1,5/4.5)/IF(AX922=1,5,3.5)</f>
        <v>2</v>
      </c>
      <c r="AK922" s="174">
        <f>SUM(AL922:AN922)</f>
        <v>6521.6604751251143</v>
      </c>
      <c r="AL922" s="174">
        <f>(VLOOKUP(C922,$B$36:$AG$39,29,FALSE)+VLOOKUP(C922,$B$40:$AG$43,29,FALSE)*$D$54)*$D$59/100</f>
        <v>3261.0302375625574</v>
      </c>
      <c r="AM922" s="174">
        <f>(VLOOKUP(C922,$B$36:$AG$39,30,FALSE)+VLOOKUP(C922,$B$40:$AG$43,30,FALSE)*$D$54)*$D$59/100</f>
        <v>3260.6302375625573</v>
      </c>
      <c r="AN922" s="174"/>
      <c r="AO922" s="176">
        <v>18</v>
      </c>
      <c r="AP922" s="174">
        <v>36</v>
      </c>
      <c r="AQ922" s="175">
        <f>VLOOKUP(C922,$B$45:$AG$48,29,FALSE)</f>
        <v>307</v>
      </c>
      <c r="AR922" s="31">
        <f>IF(LEFT(E922,1)*1=1,$S$70,$R$70)</f>
        <v>0</v>
      </c>
      <c r="AS922" s="2">
        <f>IF(LEFT(E922,1)*1=2,$U$70,$T$70)</f>
        <v>1</v>
      </c>
      <c r="AT922" s="33">
        <f>IF(LEFT(E922,1)*1=3,$W$70,$V$70)</f>
        <v>0</v>
      </c>
      <c r="AU922" s="31">
        <f>IF(MID(E922,3,1)*1=1,$Y$70,$X$70)</f>
        <v>0</v>
      </c>
      <c r="AV922" s="2">
        <f>IF(MID(E922,3,1)*1=2,$AA$70,$Z$70)</f>
        <v>1</v>
      </c>
      <c r="AW922" s="33">
        <f>IF(MID(E922,3,1)*1=3,$AC$70,$AB$70)</f>
        <v>0</v>
      </c>
      <c r="AX922" s="31">
        <f>IF(MID(E922,5,1)*1=1,$AE$70,$AD$70)</f>
        <v>1</v>
      </c>
      <c r="AY922" s="33">
        <f>IF(MID(E922,5,1)*1=2,$AG$70,$AF$70)</f>
        <v>1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customHeight="1">
      <c r="A923" s="2"/>
      <c r="B923" s="107">
        <v>379</v>
      </c>
      <c r="C923" s="31">
        <v>7</v>
      </c>
      <c r="D923" s="106" t="s">
        <v>20</v>
      </c>
      <c r="E923" s="2" t="s">
        <v>79</v>
      </c>
      <c r="F923" s="2"/>
      <c r="G923" s="2"/>
      <c r="H923" s="33"/>
      <c r="I923" s="173">
        <f>M923/AE923</f>
        <v>499.17940865583847</v>
      </c>
      <c r="J923" s="174">
        <f>AH923/AE923</f>
        <v>8.548139445938002</v>
      </c>
      <c r="K923" s="189">
        <f>RANK(I923,$I$76:$I$999)</f>
        <v>847</v>
      </c>
      <c r="L923" s="190" t="e">
        <f>RANK(I923,$I$76:$I$460)</f>
        <v>#N/A</v>
      </c>
      <c r="M923" s="173">
        <f>SUM(N923:R923)</f>
        <v>8963.8265394795653</v>
      </c>
      <c r="N923" s="174">
        <f>T923*(1+(IF((AG923+IF($D$62=1,15,0)+IF(F923="백어택",8,0))&gt;100,100,(AG923+IF($D$62=1,15,0)+IF(F923="백어택",8,0)))/100)*((AI923/100-1)))</f>
        <v>4760.376754118689</v>
      </c>
      <c r="O923" s="174">
        <f>U923*(1+(IF(($D$57+IF($D$62=1,15,0)+IF(F923="백어택",8,0))&gt;100,100,$D$57+IF($D$62=1,15,0)+IF(F923="백어택",8,0))/100)*($D$58/100-1))</f>
        <v>4203.4497853608764</v>
      </c>
      <c r="P923" s="174"/>
      <c r="Q923" s="174"/>
      <c r="R923" s="175"/>
      <c r="S923" s="173">
        <f>SUM(T923:X923)</f>
        <v>6521.6604751251143</v>
      </c>
      <c r="T923" s="174">
        <f>AL923*AV923*IF(F923="백어택",1.2,1)</f>
        <v>3261.0302375625574</v>
      </c>
      <c r="U923" s="174">
        <f>AM923*AX923*AY923*IF(F923="백어택",1.2,1)</f>
        <v>3260.6302375625573</v>
      </c>
      <c r="V923" s="174"/>
      <c r="W923" s="174"/>
      <c r="X923" s="175"/>
      <c r="Y923" s="173">
        <f>SUM(Z923:AD923)</f>
        <v>14021.570021518997</v>
      </c>
      <c r="Z923" s="174">
        <f>T923*$D$58/100</f>
        <v>7011.2150107594989</v>
      </c>
      <c r="AA923" s="174">
        <f>U923*$D$58/100</f>
        <v>7010.3550107594983</v>
      </c>
      <c r="AB923" s="174"/>
      <c r="AC923" s="174"/>
      <c r="AD923" s="175"/>
      <c r="AE923" s="173">
        <f>AO923*(1-$D$17/100)-AR923</f>
        <v>17.957124</v>
      </c>
      <c r="AF923" s="174">
        <f>AP923</f>
        <v>36</v>
      </c>
      <c r="AG923" s="174">
        <f>IF($D$57+AU923&gt;100,100,$D$57+AU923)</f>
        <v>25.143699999999999</v>
      </c>
      <c r="AH923" s="174">
        <f>AQ923*AS923</f>
        <v>153.5</v>
      </c>
      <c r="AI923" s="174">
        <f>$D$58+$D$19</f>
        <v>282.85969999999998</v>
      </c>
      <c r="AJ923" s="174">
        <f>10*IF(AV923=1,1,5/4.5)/IF(AX923=1,5,3.5)</f>
        <v>2</v>
      </c>
      <c r="AK923" s="174">
        <f>SUM(AL923:AN923)</f>
        <v>6521.6604751251143</v>
      </c>
      <c r="AL923" s="174">
        <f>(VLOOKUP(C923,$B$36:$AG$39,29,FALSE)+VLOOKUP(C923,$B$40:$AG$43,29,FALSE)*$D$54)*$D$59/100</f>
        <v>3261.0302375625574</v>
      </c>
      <c r="AM923" s="174">
        <f>(VLOOKUP(C923,$B$36:$AG$39,30,FALSE)+VLOOKUP(C923,$B$40:$AG$43,30,FALSE)*$D$54)*$D$59/100</f>
        <v>3260.6302375625573</v>
      </c>
      <c r="AN923" s="174"/>
      <c r="AO923" s="176">
        <v>18</v>
      </c>
      <c r="AP923" s="174">
        <v>36</v>
      </c>
      <c r="AQ923" s="175">
        <f>VLOOKUP(C923,$B$45:$AG$48,29,FALSE)</f>
        <v>307</v>
      </c>
      <c r="AR923" s="31">
        <f>IF(LEFT(E923,1)*1=1,$S$70,$R$70)</f>
        <v>0</v>
      </c>
      <c r="AS923" s="2">
        <f>IF(LEFT(E923,1)*1=2,$U$70,$T$70)</f>
        <v>0.5</v>
      </c>
      <c r="AT923" s="33">
        <f>IF(LEFT(E923,1)*1=3,$W$70,$V$70)</f>
        <v>0</v>
      </c>
      <c r="AU923" s="31">
        <f>IF(MID(E923,3,1)*1=1,$Y$70,$X$70)</f>
        <v>0</v>
      </c>
      <c r="AV923" s="2">
        <f>IF(MID(E923,3,1)*1=2,$AA$70,$Z$70)</f>
        <v>1</v>
      </c>
      <c r="AW923" s="33">
        <f>IF(MID(E923,3,1)*1=3,$AC$70,$AB$70)</f>
        <v>0</v>
      </c>
      <c r="AX923" s="31">
        <f>IF(MID(E923,5,1)*1=1,$AE$70,$AD$70)</f>
        <v>1</v>
      </c>
      <c r="AY923" s="33">
        <f>IF(MID(E923,5,1)*1=2,$AG$70,$AF$70)</f>
        <v>1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customHeight="1">
      <c r="A924" s="2"/>
      <c r="B924" s="107">
        <v>461</v>
      </c>
      <c r="C924" s="31">
        <v>7</v>
      </c>
      <c r="D924" s="111" t="s">
        <v>8</v>
      </c>
      <c r="E924" s="2" t="s">
        <v>67</v>
      </c>
      <c r="F924" s="2" t="s">
        <v>149</v>
      </c>
      <c r="G924" s="2"/>
      <c r="H924" s="33" t="s">
        <v>80</v>
      </c>
      <c r="I924" s="173">
        <f>M924/AE924</f>
        <v>498.68939989869455</v>
      </c>
      <c r="J924" s="174">
        <f>AH924/AE924</f>
        <v>19.57442158735774</v>
      </c>
      <c r="K924" s="189">
        <f>RANK(I924,$I$76:$I$999)</f>
        <v>849</v>
      </c>
      <c r="L924" s="190" t="e">
        <f>RANK(I924,$I$461:$I$888)</f>
        <v>#N/A</v>
      </c>
      <c r="M924" s="173">
        <f>SUM(N924:R924)</f>
        <v>9248.0000676056625</v>
      </c>
      <c r="N924" s="174">
        <f>T924*(1+(IF((AG924+IF($D$62=1,15,0)+IF(F924="백어택",8,0))&gt;100,100,AG924+IF($D$62=1,15,0)+IF(F924="백어택",8,0))/100)*($D$58/100-1))</f>
        <v>4068.0941377466097</v>
      </c>
      <c r="O924" s="174">
        <f>U924*(1+((IF(AG924+IF($D$62=1,15,0)+IF(F924="백어택",8,0)&gt;100,100,AG924+IF($D$62=1,15,0)+IF(F924="백어택",8,0))/100)*(AI924/100-1)))</f>
        <v>5179.9059298590537</v>
      </c>
      <c r="P924" s="174">
        <f>V924*(1+(IF(AG924+IF($D$62=1,15,0)+IF(F924="백어택",8,0)&gt;100,100,AG924+IF($D$62=1,15,0)+IF(F924="백어택",8,0))/100)*(AI924/100-1))</f>
        <v>0</v>
      </c>
      <c r="Q924" s="174"/>
      <c r="R924" s="175"/>
      <c r="S924" s="173">
        <f>SUM(T924:X924)</f>
        <v>6695.8570706803275</v>
      </c>
      <c r="T924" s="174">
        <f>AL924*IF(H924="근접",AR924,1)*AU924*AY924*IF(F924="백어택",1.2,1)</f>
        <v>2945.4343314549938</v>
      </c>
      <c r="U924" s="174">
        <f>AM924*IF(H924="근접",AR924,1)*AU924*AY924*IF(F924="백어택",1.2,1)</f>
        <v>3750.4227392253333</v>
      </c>
      <c r="V924" s="174">
        <f>IF(AX924=1,0,AM924*IF(H924="근접",AR924,1)*AU924*AY924)*IF(F924="백어택",1.2,1)</f>
        <v>0</v>
      </c>
      <c r="W924" s="174"/>
      <c r="X924" s="175"/>
      <c r="Y924" s="173">
        <f>SUM(Z924:AD924)</f>
        <v>14396.092701962703</v>
      </c>
      <c r="Z924" s="174">
        <f>T924*$D$58/100</f>
        <v>6332.6838126282373</v>
      </c>
      <c r="AA924" s="174">
        <f>U924*AI924/100</f>
        <v>8063.408889334466</v>
      </c>
      <c r="AB924" s="174">
        <f>V924*AI924/100</f>
        <v>0</v>
      </c>
      <c r="AC924" s="174"/>
      <c r="AD924" s="175"/>
      <c r="AE924" s="173">
        <f>AO924*(1-$D$20/100)*(1-$D$17/100)-AW924</f>
        <v>18.544609268784001</v>
      </c>
      <c r="AF924" s="174">
        <f>AP924</f>
        <v>36</v>
      </c>
      <c r="AG924" s="174">
        <f>IF($D$57&gt;100,100,$D$57)</f>
        <v>25.143699999999999</v>
      </c>
      <c r="AH924" s="174">
        <f>IF(AX924=1,AQ924,AQ924*1.4)</f>
        <v>363</v>
      </c>
      <c r="AI924" s="174">
        <f>$D$58</f>
        <v>215</v>
      </c>
      <c r="AJ924" s="174">
        <f>10/6/AX924</f>
        <v>1.6666666666666667</v>
      </c>
      <c r="AK924" s="174">
        <f>SUM(AL924:AN924)</f>
        <v>5579.8808922336066</v>
      </c>
      <c r="AL924" s="174">
        <f>(IF(H924="근접",$D$61*(VLOOKUP(C924,$B$36:$AG$39,9,FALSE)+VLOOKUP(C924,$B$40:$AG$43,9,FALSE)*$D$54),$D$60*(VLOOKUP(C924,$B$36:$AG$39,9,FALSE)+VLOOKUP(C924,$B$40:$AG$43,9,FALSE)*$D$54)))*$D$59/100</f>
        <v>2454.5286095458282</v>
      </c>
      <c r="AM924" s="174">
        <f>(IF(H924="근접",$D$61*(VLOOKUP(C924,$B$36:$AG$39,10,FALSE)+VLOOKUP(C924,$B$40:$AG$43,10,FALSE)*$D$54),$D$60*(VLOOKUP(C924,$B$36:$AG$39,10,FALSE)+VLOOKUP(C924,$B$40:$AG$43,10,FALSE)*$D$54)))*$D$59/100</f>
        <v>3125.3522826877779</v>
      </c>
      <c r="AN924" s="174"/>
      <c r="AO924" s="176">
        <v>24</v>
      </c>
      <c r="AP924" s="174">
        <v>36</v>
      </c>
      <c r="AQ924" s="175">
        <f>VLOOKUP(C924,$B$45:$AA$48,9,FALSE)</f>
        <v>363</v>
      </c>
      <c r="AR924" s="31">
        <f>IF(LEFT(E924,1)*1=1,$S$58,$R$58)</f>
        <v>1</v>
      </c>
      <c r="AS924" s="2">
        <f>IF(LEFT(E924,1)*1=2,$U$58,$T$58)</f>
        <v>0</v>
      </c>
      <c r="AT924" s="33">
        <f>IF(LEFT(E924,1)*1=3,$W$58,$V$58)</f>
        <v>0</v>
      </c>
      <c r="AU924" s="31">
        <f>IF(MID(E924,3,1)*1=1,$Y$58,$X$58)</f>
        <v>1</v>
      </c>
      <c r="AV924" s="2">
        <f>IF(MID(E924,3,1)*1=2,$AA$58,$Z$58)</f>
        <v>0</v>
      </c>
      <c r="AW924" s="33">
        <f>IF(MID(E924,3,1)*1=3,$AC$58,$AB$58)</f>
        <v>0</v>
      </c>
      <c r="AX924" s="31">
        <f>IF(MID(E924,5,1)*1=1,$AE$58,$AD$58)</f>
        <v>1</v>
      </c>
      <c r="AY924" s="33">
        <f>IF(MID(E924,5,1)*1=2,$AG$58,$AF$58)</f>
        <v>1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customHeight="1">
      <c r="A925" s="2"/>
      <c r="B925" s="107">
        <v>464</v>
      </c>
      <c r="C925" s="31">
        <v>7</v>
      </c>
      <c r="D925" s="111" t="s">
        <v>8</v>
      </c>
      <c r="E925" s="2" t="s">
        <v>148</v>
      </c>
      <c r="F925" s="2" t="s">
        <v>149</v>
      </c>
      <c r="G925" s="2"/>
      <c r="H925" s="33" t="s">
        <v>80</v>
      </c>
      <c r="I925" s="173">
        <f>M925/AE925</f>
        <v>498.68939989869455</v>
      </c>
      <c r="J925" s="174">
        <f>AH925/AE925</f>
        <v>19.57442158735774</v>
      </c>
      <c r="K925" s="189">
        <f>RANK(I925,$I$76:$I$999)</f>
        <v>849</v>
      </c>
      <c r="L925" s="190" t="e">
        <f>RANK(I925,$I$461:$I$888)</f>
        <v>#N/A</v>
      </c>
      <c r="M925" s="173">
        <f>SUM(N925:R925)</f>
        <v>9248.0000676056625</v>
      </c>
      <c r="N925" s="174">
        <f>T925*(1+(IF((AG925+IF($D$62=1,15,0)+IF(F925="백어택",8,0))&gt;100,100,AG925+IF($D$62=1,15,0)+IF(F925="백어택",8,0))/100)*($D$58/100-1))</f>
        <v>4068.0941377466097</v>
      </c>
      <c r="O925" s="174">
        <f>U925*(1+((IF(AG925+IF($D$62=1,15,0)+IF(F925="백어택",8,0)&gt;100,100,AG925+IF($D$62=1,15,0)+IF(F925="백어택",8,0))/100)*(AI925/100-1)))</f>
        <v>5179.9059298590537</v>
      </c>
      <c r="P925" s="174">
        <f>V925*(1+(IF(AG925+IF($D$62=1,15,0)+IF(F925="백어택",8,0)&gt;100,100,AG925+IF($D$62=1,15,0)+IF(F925="백어택",8,0))/100)*(AI925/100-1))</f>
        <v>0</v>
      </c>
      <c r="Q925" s="174"/>
      <c r="R925" s="175"/>
      <c r="S925" s="173">
        <f>SUM(T925:X925)</f>
        <v>6695.8570706803275</v>
      </c>
      <c r="T925" s="174">
        <f>AL925*IF(H925="근접",AR925,1)*AU925*AY925*IF(F925="백어택",1.2,1)</f>
        <v>2945.4343314549938</v>
      </c>
      <c r="U925" s="174">
        <f>AM925*IF(H925="근접",AR925,1)*AU925*AY925*IF(F925="백어택",1.2,1)</f>
        <v>3750.4227392253333</v>
      </c>
      <c r="V925" s="174">
        <f>IF(AX925=1,0,AM925*IF(H925="근접",AR925,1)*AU925*AY925)*IF(F925="백어택",1.2,1)</f>
        <v>0</v>
      </c>
      <c r="W925" s="174"/>
      <c r="X925" s="175"/>
      <c r="Y925" s="173">
        <f>SUM(Z925:AD925)</f>
        <v>14396.092701962703</v>
      </c>
      <c r="Z925" s="174">
        <f>T925*$D$58/100</f>
        <v>6332.6838126282373</v>
      </c>
      <c r="AA925" s="174">
        <f>U925*AI925/100</f>
        <v>8063.408889334466</v>
      </c>
      <c r="AB925" s="174">
        <f>V925*AI925/100</f>
        <v>0</v>
      </c>
      <c r="AC925" s="174"/>
      <c r="AD925" s="175"/>
      <c r="AE925" s="173">
        <f>AO925*(1-$D$20/100)*(1-$D$17/100)-AW925</f>
        <v>18.544609268784001</v>
      </c>
      <c r="AF925" s="174">
        <f>AP925</f>
        <v>36</v>
      </c>
      <c r="AG925" s="174">
        <f>IF($D$57&gt;100,100,$D$57)</f>
        <v>25.143699999999999</v>
      </c>
      <c r="AH925" s="174">
        <f>IF(AX925=1,AQ925,AQ925*1.4)</f>
        <v>363</v>
      </c>
      <c r="AI925" s="174">
        <f>$D$58</f>
        <v>215</v>
      </c>
      <c r="AJ925" s="174">
        <f>10/6/AX925</f>
        <v>1.6666666666666667</v>
      </c>
      <c r="AK925" s="174">
        <f>SUM(AL925:AN925)</f>
        <v>5579.8808922336066</v>
      </c>
      <c r="AL925" s="174">
        <f>(IF(H925="근접",$D$61*(VLOOKUP(C925,$B$36:$AG$39,9,FALSE)+VLOOKUP(C925,$B$40:$AG$43,9,FALSE)*$D$54),$D$60*(VLOOKUP(C925,$B$36:$AG$39,9,FALSE)+VLOOKUP(C925,$B$40:$AG$43,9,FALSE)*$D$54)))*$D$59/100</f>
        <v>2454.5286095458282</v>
      </c>
      <c r="AM925" s="174">
        <f>(IF(H925="근접",$D$61*(VLOOKUP(C925,$B$36:$AG$39,10,FALSE)+VLOOKUP(C925,$B$40:$AG$43,10,FALSE)*$D$54),$D$60*(VLOOKUP(C925,$B$36:$AG$39,10,FALSE)+VLOOKUP(C925,$B$40:$AG$43,10,FALSE)*$D$54)))*$D$59/100</f>
        <v>3125.3522826877779</v>
      </c>
      <c r="AN925" s="174"/>
      <c r="AO925" s="176">
        <v>24</v>
      </c>
      <c r="AP925" s="174">
        <v>36</v>
      </c>
      <c r="AQ925" s="175">
        <f>VLOOKUP(C925,$B$45:$AA$48,9,FALSE)</f>
        <v>363</v>
      </c>
      <c r="AR925" s="31">
        <f>IF(LEFT(E925,1)*1=1,$S$58,$R$58)</f>
        <v>1.2</v>
      </c>
      <c r="AS925" s="2">
        <f>IF(LEFT(E925,1)*1=2,$U$58,$T$58)</f>
        <v>0</v>
      </c>
      <c r="AT925" s="33">
        <f>IF(LEFT(E925,1)*1=3,$W$58,$V$58)</f>
        <v>0</v>
      </c>
      <c r="AU925" s="31">
        <f>IF(MID(E925,3,1)*1=1,$Y$58,$X$58)</f>
        <v>1</v>
      </c>
      <c r="AV925" s="2">
        <f>IF(MID(E925,3,1)*1=2,$AA$58,$Z$58)</f>
        <v>0</v>
      </c>
      <c r="AW925" s="33">
        <f>IF(MID(E925,3,1)*1=3,$AC$58,$AB$58)</f>
        <v>0</v>
      </c>
      <c r="AX925" s="31">
        <f>IF(MID(E925,5,1)*1=1,$AE$58,$AD$58)</f>
        <v>1</v>
      </c>
      <c r="AY925" s="33">
        <f>IF(MID(E925,5,1)*1=2,$AG$58,$AF$58)</f>
        <v>1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customHeight="1">
      <c r="A926" s="2"/>
      <c r="B926" s="107">
        <v>164</v>
      </c>
      <c r="C926" s="31">
        <v>4</v>
      </c>
      <c r="D926" s="106" t="s">
        <v>7</v>
      </c>
      <c r="E926" s="2" t="s">
        <v>79</v>
      </c>
      <c r="F926" s="2"/>
      <c r="G926" s="2" t="s">
        <v>184</v>
      </c>
      <c r="H926" s="33"/>
      <c r="I926" s="173">
        <f>M926/AE926</f>
        <v>496.11350644692021</v>
      </c>
      <c r="J926" s="174">
        <f>AH926/AE926</f>
        <v>12.585534298253997</v>
      </c>
      <c r="K926" s="189">
        <f>RANK(I926,$I$76:$I$999)</f>
        <v>851</v>
      </c>
      <c r="L926" s="190" t="e">
        <f>RANK(I926,$I$76:$I$460)</f>
        <v>#N/A</v>
      </c>
      <c r="M926" s="173">
        <f>N926+R926/2</f>
        <v>4454.3858766710728</v>
      </c>
      <c r="N926" s="174">
        <f>T926*(1+(IF((AG926+IF($D$62=1,15,0)+AV926+IF(F926="백어택",8,0))&gt;100,100,(AG926+IF($D$62=1,15,0)+AV926+IF(F926="백어택",8,0)))/100)*((AI926/100-1)))</f>
        <v>3393.8178107970075</v>
      </c>
      <c r="O926" s="174"/>
      <c r="P926" s="174"/>
      <c r="Q926" s="174"/>
      <c r="R926" s="175">
        <f>X926*(1+(IF(AG926+IF($D$62=1,15,0)&gt;100,100,AG926+IF($D$62=1,15,0)))/100*(AI926/100-1))</f>
        <v>2121.1361317481296</v>
      </c>
      <c r="S926" s="173">
        <f>SUM(T926:X926)</f>
        <v>3777.9429012303194</v>
      </c>
      <c r="T926" s="174">
        <f>AL926*AX926</f>
        <v>2324.8879392186582</v>
      </c>
      <c r="U926" s="174"/>
      <c r="V926" s="174"/>
      <c r="W926" s="174"/>
      <c r="X926" s="175">
        <f>AS926*AL926</f>
        <v>1453.0549620116612</v>
      </c>
      <c r="Y926" s="173">
        <f>SUM(Z926:AD926)</f>
        <v>8122.577237645186</v>
      </c>
      <c r="Z926" s="174">
        <f>T926*$D$58/100</f>
        <v>4998.5090693201146</v>
      </c>
      <c r="AA926" s="174"/>
      <c r="AB926" s="174"/>
      <c r="AC926" s="174"/>
      <c r="AD926" s="175">
        <f>X926*$D$58/100</f>
        <v>3124.0681683250714</v>
      </c>
      <c r="AE926" s="173">
        <f>AO926*(1-$D$17/100)-AY926</f>
        <v>8.9785620000000002</v>
      </c>
      <c r="AF926" s="174">
        <f>AP926</f>
        <v>36</v>
      </c>
      <c r="AG926" s="174">
        <f>IF($D$57&gt;100,100,$D$57)</f>
        <v>25.143699999999999</v>
      </c>
      <c r="AH926" s="174">
        <f>AQ926*AR926</f>
        <v>113</v>
      </c>
      <c r="AI926" s="174">
        <f>$D$58+$D$19</f>
        <v>282.85969999999998</v>
      </c>
      <c r="AJ926" s="174">
        <f>10*AX926*AU926/9</f>
        <v>1.1111111111111112</v>
      </c>
      <c r="AK926" s="174">
        <f>SUM(AL926:AN926)</f>
        <v>2324.8879392186582</v>
      </c>
      <c r="AL926" s="174">
        <f>(VLOOKUP(C926,$B$36:$AG$39,8,FALSE)+VLOOKUP(C926,$B$40:$AG$43,8,FALSE)*$D$54)*$D$59/100</f>
        <v>2324.8879392186582</v>
      </c>
      <c r="AM926" s="174"/>
      <c r="AN926" s="174"/>
      <c r="AO926" s="176">
        <v>9</v>
      </c>
      <c r="AP926" s="174">
        <v>36</v>
      </c>
      <c r="AQ926" s="175">
        <f>VLOOKUP(C926,$B$45:$AA$48,8,FALSE)</f>
        <v>113</v>
      </c>
      <c r="AR926" s="31">
        <f>IF(LEFT(E926,1)*1=1,$S$57,$R$57)</f>
        <v>1</v>
      </c>
      <c r="AS926" s="2">
        <f>IF(LEFT(E926,1)*1=2,$U$57,$T$57)</f>
        <v>0.625</v>
      </c>
      <c r="AT926" s="33">
        <f>IF(LEFT(E926,1)*1=3,$W$57,$V$57)</f>
        <v>0</v>
      </c>
      <c r="AU926" s="31">
        <f>IF(MID(E926,3,1)*1=1,$Y$57,$X$57)</f>
        <v>1</v>
      </c>
      <c r="AV926" s="2">
        <f>IF(MID(E926,3,1)*1=2,$AA$57,$Z$57)</f>
        <v>0</v>
      </c>
      <c r="AW926" s="33">
        <f>IF(MID(E926,3,1)*1=3,$AC$57,$AB$57)</f>
        <v>0</v>
      </c>
      <c r="AX926" s="31">
        <f>IF(MID(E926,5,1)*1=1,$AE$57,$AD$57)</f>
        <v>1</v>
      </c>
      <c r="AY926" s="33">
        <f>IF(MID(E926,5,1)*1=2,$AG$57,$AF$57)</f>
        <v>0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customHeight="1">
      <c r="A927" s="2"/>
      <c r="B927" s="107">
        <v>421</v>
      </c>
      <c r="C927" s="31">
        <v>7</v>
      </c>
      <c r="D927" s="111" t="s">
        <v>8</v>
      </c>
      <c r="E927" s="2" t="s">
        <v>91</v>
      </c>
      <c r="F927" s="2"/>
      <c r="G927" s="2"/>
      <c r="H927" s="33" t="s">
        <v>80</v>
      </c>
      <c r="I927" s="173">
        <f>M927/AE927</f>
        <v>494.56933135754315</v>
      </c>
      <c r="J927" s="174">
        <f>AH927/AE927</f>
        <v>24.957700361128268</v>
      </c>
      <c r="K927" s="189">
        <f>RANK(I927,$I$76:$I$999)</f>
        <v>852</v>
      </c>
      <c r="L927" s="190" t="e">
        <f>RANK(I927,$I$461:$I$888)</f>
        <v>#N/A</v>
      </c>
      <c r="M927" s="173">
        <f>SUM(N927:R927)</f>
        <v>7193.3176809192282</v>
      </c>
      <c r="N927" s="174">
        <f>T927*(1+(IF((AG927+IF($D$62=1,15,0)+IF(F927="백어택",8,0))&gt;100,100,AG927+IF($D$62=1,15,0)+IF(F927="백어택",8,0))/100)*($D$58/100-1))</f>
        <v>3164.2618160439583</v>
      </c>
      <c r="O927" s="174">
        <f>U927*(1+((IF(AG927+IF($D$62=1,15,0)+IF(F927="백어택",8,0)&gt;100,100,AG927+IF($D$62=1,15,0)+IF(F927="백어택",8,0))/100)*(AI927/100-1)))</f>
        <v>4029.0558648752694</v>
      </c>
      <c r="P927" s="174">
        <f>V927*(1+(IF(AG927+IF($D$62=1,15,0)+IF(F927="백어택",8,0)&gt;100,100,AG927+IF($D$62=1,15,0)+IF(F927="백어택",8,0))/100)*(AI927/100-1))</f>
        <v>0</v>
      </c>
      <c r="Q927" s="174"/>
      <c r="R927" s="175"/>
      <c r="S927" s="173">
        <f>SUM(T927:X927)</f>
        <v>5579.8808922336066</v>
      </c>
      <c r="T927" s="174">
        <f>AL927*IF(H927="근접",AR927,1)*AU927*AY927*IF(F927="백어택",1.2,1)</f>
        <v>2454.5286095458282</v>
      </c>
      <c r="U927" s="174">
        <f>AM927*IF(H927="근접",AR927,1)*AU927*AY927*IF(F927="백어택",1.2,1)</f>
        <v>3125.3522826877779</v>
      </c>
      <c r="V927" s="174">
        <f>IF(AX927=1,0,AM927*IF(H927="근접",AR927,1)*AU927*AY927)*IF(F927="백어택",1.2,1)</f>
        <v>0</v>
      </c>
      <c r="W927" s="174"/>
      <c r="X927" s="175"/>
      <c r="Y927" s="173">
        <f>SUM(Z927:AD927)</f>
        <v>11996.743918302254</v>
      </c>
      <c r="Z927" s="174">
        <f>T927*$D$58/100</f>
        <v>5277.2365105235313</v>
      </c>
      <c r="AA927" s="174">
        <f>U927*AI927/100</f>
        <v>6719.5074077787231</v>
      </c>
      <c r="AB927" s="174">
        <f>V927*AI927/100</f>
        <v>0</v>
      </c>
      <c r="AC927" s="174"/>
      <c r="AD927" s="175"/>
      <c r="AE927" s="173">
        <f>AO927*(1-$D$20/100)*(1-$D$17/100)-AW927</f>
        <v>14.544609268784001</v>
      </c>
      <c r="AF927" s="174">
        <f>AP927</f>
        <v>36</v>
      </c>
      <c r="AG927" s="174">
        <f>IF($D$57&gt;100,100,$D$57)</f>
        <v>25.143699999999999</v>
      </c>
      <c r="AH927" s="174">
        <f>IF(AX927=1,AQ927,AQ927*1.4)</f>
        <v>363</v>
      </c>
      <c r="AI927" s="174">
        <f>$D$58</f>
        <v>215</v>
      </c>
      <c r="AJ927" s="174">
        <f>10/6/AX927</f>
        <v>1.6666666666666667</v>
      </c>
      <c r="AK927" s="174">
        <f>SUM(AL927:AN927)</f>
        <v>5579.8808922336066</v>
      </c>
      <c r="AL927" s="174">
        <f>(IF(H927="근접",$D$61*(VLOOKUP(C927,$B$36:$AG$39,9,FALSE)+VLOOKUP(C927,$B$40:$AG$43,9,FALSE)*$D$54),$D$60*(VLOOKUP(C927,$B$36:$AG$39,9,FALSE)+VLOOKUP(C927,$B$40:$AG$43,9,FALSE)*$D$54)))*$D$59/100</f>
        <v>2454.5286095458282</v>
      </c>
      <c r="AM927" s="174">
        <f>(IF(H927="근접",$D$61*(VLOOKUP(C927,$B$36:$AG$39,10,FALSE)+VLOOKUP(C927,$B$40:$AG$43,10,FALSE)*$D$54),$D$60*(VLOOKUP(C927,$B$36:$AG$39,10,FALSE)+VLOOKUP(C927,$B$40:$AG$43,10,FALSE)*$D$54)))*$D$59/100</f>
        <v>3125.3522826877779</v>
      </c>
      <c r="AN927" s="174"/>
      <c r="AO927" s="176">
        <v>24</v>
      </c>
      <c r="AP927" s="174">
        <v>36</v>
      </c>
      <c r="AQ927" s="175">
        <f>VLOOKUP(C927,$B$45:$AA$48,9,FALSE)</f>
        <v>363</v>
      </c>
      <c r="AR927" s="31">
        <f>IF(LEFT(E927,1)*1=1,$S$58,$R$58)</f>
        <v>1</v>
      </c>
      <c r="AS927" s="2">
        <f>IF(LEFT(E927,1)*1=2,$U$58,$T$58)</f>
        <v>0</v>
      </c>
      <c r="AT927" s="33">
        <f>IF(LEFT(E927,1)*1=3,$W$58,$V$58)</f>
        <v>0</v>
      </c>
      <c r="AU927" s="31">
        <f>IF(MID(E927,3,1)*1=1,$Y$58,$X$58)</f>
        <v>1</v>
      </c>
      <c r="AV927" s="2">
        <f>IF(MID(E927,3,1)*1=2,$AA$58,$Z$58)</f>
        <v>0</v>
      </c>
      <c r="AW927" s="33">
        <f>IF(MID(E927,3,1)*1=3,$AC$58,$AB$58)</f>
        <v>4</v>
      </c>
      <c r="AX927" s="31">
        <f>IF(MID(E927,5,1)*1=1,$AE$58,$AD$58)</f>
        <v>1</v>
      </c>
      <c r="AY927" s="33">
        <f>IF(MID(E927,5,1)*1=2,$AG$58,$AF$58)</f>
        <v>1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customHeight="1">
      <c r="A928" s="2"/>
      <c r="B928" s="107">
        <v>424</v>
      </c>
      <c r="C928" s="31">
        <v>7</v>
      </c>
      <c r="D928" s="111" t="s">
        <v>8</v>
      </c>
      <c r="E928" s="2" t="s">
        <v>155</v>
      </c>
      <c r="F928" s="2"/>
      <c r="G928" s="2"/>
      <c r="H928" s="33" t="s">
        <v>80</v>
      </c>
      <c r="I928" s="173">
        <f>M928/AE928</f>
        <v>494.56933135754315</v>
      </c>
      <c r="J928" s="174">
        <f>AH928/AE928</f>
        <v>24.957700361128268</v>
      </c>
      <c r="K928" s="189">
        <f>RANK(I928,$I$76:$I$999)</f>
        <v>852</v>
      </c>
      <c r="L928" s="190" t="e">
        <f>RANK(I928,$I$461:$I$888)</f>
        <v>#N/A</v>
      </c>
      <c r="M928" s="173">
        <f>SUM(N928:R928)</f>
        <v>7193.3176809192282</v>
      </c>
      <c r="N928" s="174">
        <f>T928*(1+(IF((AG928+IF($D$62=1,15,0)+IF(F928="백어택",8,0))&gt;100,100,AG928+IF($D$62=1,15,0)+IF(F928="백어택",8,0))/100)*($D$58/100-1))</f>
        <v>3164.2618160439583</v>
      </c>
      <c r="O928" s="174">
        <f>U928*(1+((IF(AG928+IF($D$62=1,15,0)+IF(F928="백어택",8,0)&gt;100,100,AG928+IF($D$62=1,15,0)+IF(F928="백어택",8,0))/100)*(AI928/100-1)))</f>
        <v>4029.0558648752694</v>
      </c>
      <c r="P928" s="174">
        <f>V928*(1+(IF(AG928+IF($D$62=1,15,0)+IF(F928="백어택",8,0)&gt;100,100,AG928+IF($D$62=1,15,0)+IF(F928="백어택",8,0))/100)*(AI928/100-1))</f>
        <v>0</v>
      </c>
      <c r="Q928" s="174"/>
      <c r="R928" s="175"/>
      <c r="S928" s="173">
        <f>SUM(T928:X928)</f>
        <v>5579.8808922336066</v>
      </c>
      <c r="T928" s="174">
        <f>AL928*IF(H928="근접",AR928,1)*AU928*AY928*IF(F928="백어택",1.2,1)</f>
        <v>2454.5286095458282</v>
      </c>
      <c r="U928" s="174">
        <f>AM928*IF(H928="근접",AR928,1)*AU928*AY928*IF(F928="백어택",1.2,1)</f>
        <v>3125.3522826877779</v>
      </c>
      <c r="V928" s="174">
        <f>IF(AX928=1,0,AM928*IF(H928="근접",AR928,1)*AU928*AY928)*IF(F928="백어택",1.2,1)</f>
        <v>0</v>
      </c>
      <c r="W928" s="174"/>
      <c r="X928" s="175"/>
      <c r="Y928" s="173">
        <f>SUM(Z928:AD928)</f>
        <v>11996.743918302254</v>
      </c>
      <c r="Z928" s="174">
        <f>T928*$D$58/100</f>
        <v>5277.2365105235313</v>
      </c>
      <c r="AA928" s="174">
        <f>U928*AI928/100</f>
        <v>6719.5074077787231</v>
      </c>
      <c r="AB928" s="174">
        <f>V928*AI928/100</f>
        <v>0</v>
      </c>
      <c r="AC928" s="174"/>
      <c r="AD928" s="175"/>
      <c r="AE928" s="173">
        <f>AO928*(1-$D$20/100)*(1-$D$17/100)-AW928</f>
        <v>14.544609268784001</v>
      </c>
      <c r="AF928" s="174">
        <f>AP928</f>
        <v>36</v>
      </c>
      <c r="AG928" s="174">
        <f>IF($D$57&gt;100,100,$D$57)</f>
        <v>25.143699999999999</v>
      </c>
      <c r="AH928" s="174">
        <f>IF(AX928=1,AQ928,AQ928*1.4)</f>
        <v>363</v>
      </c>
      <c r="AI928" s="174">
        <f>$D$58</f>
        <v>215</v>
      </c>
      <c r="AJ928" s="174">
        <f>10/6/AX928</f>
        <v>1.6666666666666667</v>
      </c>
      <c r="AK928" s="174">
        <f>SUM(AL928:AN928)</f>
        <v>5579.8808922336066</v>
      </c>
      <c r="AL928" s="174">
        <f>(IF(H928="근접",$D$61*(VLOOKUP(C928,$B$36:$AG$39,9,FALSE)+VLOOKUP(C928,$B$40:$AG$43,9,FALSE)*$D$54),$D$60*(VLOOKUP(C928,$B$36:$AG$39,9,FALSE)+VLOOKUP(C928,$B$40:$AG$43,9,FALSE)*$D$54)))*$D$59/100</f>
        <v>2454.5286095458282</v>
      </c>
      <c r="AM928" s="174">
        <f>(IF(H928="근접",$D$61*(VLOOKUP(C928,$B$36:$AG$39,10,FALSE)+VLOOKUP(C928,$B$40:$AG$43,10,FALSE)*$D$54),$D$60*(VLOOKUP(C928,$B$36:$AG$39,10,FALSE)+VLOOKUP(C928,$B$40:$AG$43,10,FALSE)*$D$54)))*$D$59/100</f>
        <v>3125.3522826877779</v>
      </c>
      <c r="AN928" s="174"/>
      <c r="AO928" s="176">
        <v>24</v>
      </c>
      <c r="AP928" s="174">
        <v>36</v>
      </c>
      <c r="AQ928" s="175">
        <f>VLOOKUP(C928,$B$45:$AA$48,9,FALSE)</f>
        <v>363</v>
      </c>
      <c r="AR928" s="31">
        <f>IF(LEFT(E928,1)*1=1,$S$58,$R$58)</f>
        <v>1.2</v>
      </c>
      <c r="AS928" s="2">
        <f>IF(LEFT(E928,1)*1=2,$U$58,$T$58)</f>
        <v>0</v>
      </c>
      <c r="AT928" s="33">
        <f>IF(LEFT(E928,1)*1=3,$W$58,$V$58)</f>
        <v>0</v>
      </c>
      <c r="AU928" s="31">
        <f>IF(MID(E928,3,1)*1=1,$Y$58,$X$58)</f>
        <v>1</v>
      </c>
      <c r="AV928" s="2">
        <f>IF(MID(E928,3,1)*1=2,$AA$58,$Z$58)</f>
        <v>0</v>
      </c>
      <c r="AW928" s="33">
        <f>IF(MID(E928,3,1)*1=3,$AC$58,$AB$58)</f>
        <v>4</v>
      </c>
      <c r="AX928" s="31">
        <f>IF(MID(E928,5,1)*1=1,$AE$58,$AD$58)</f>
        <v>1</v>
      </c>
      <c r="AY928" s="33">
        <f>IF(MID(E928,5,1)*1=2,$AG$58,$AF$58)</f>
        <v>1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customHeight="1">
      <c r="A929" s="2"/>
      <c r="B929" s="107">
        <v>382</v>
      </c>
      <c r="C929" s="31">
        <v>4</v>
      </c>
      <c r="D929" s="106" t="s">
        <v>20</v>
      </c>
      <c r="E929" s="2" t="s">
        <v>67</v>
      </c>
      <c r="F929" s="2"/>
      <c r="G929" s="2"/>
      <c r="H929" s="33"/>
      <c r="I929" s="173">
        <f>M929/AE929</f>
        <v>491.00448932449365</v>
      </c>
      <c r="J929" s="174">
        <f>AH929/AE929</f>
        <v>9.4113066212607315</v>
      </c>
      <c r="K929" s="189">
        <f>RANK(I929,$I$76:$I$999)</f>
        <v>854</v>
      </c>
      <c r="L929" s="190" t="e">
        <f>RANK(I929,$I$76:$I$460)</f>
        <v>#N/A</v>
      </c>
      <c r="M929" s="173">
        <f>SUM(N929:R929)</f>
        <v>8817.0284993566092</v>
      </c>
      <c r="N929" s="174">
        <f>T929*(1+(IF((AG929+IF($D$62=1,15,0)+IF(F929="백어택",8,0))&gt;100,100,(AG929+IF($D$62=1,15,0)+IF(F929="백어택",8,0)))/100)*((AI929/100-1)))</f>
        <v>4682.7166207037944</v>
      </c>
      <c r="O929" s="174">
        <f>U929*(1+(IF(($D$57+IF($D$62=1,15,0)+IF(F929="백어택",8,0))&gt;100,100,$D$57+IF($D$62=1,15,0)+IF(F929="백어택",8,0))/100)*($D$58/100-1))</f>
        <v>4134.3118786528157</v>
      </c>
      <c r="P929" s="174"/>
      <c r="Q929" s="174"/>
      <c r="R929" s="175"/>
      <c r="S929" s="173">
        <f>SUM(T929:X929)</f>
        <v>6414.8299666891189</v>
      </c>
      <c r="T929" s="174">
        <f>AL929*AV929*IF(F929="백어택",1.2,1)</f>
        <v>3207.8302375625576</v>
      </c>
      <c r="U929" s="174">
        <f>AM929*AX929*AY929*IF(F929="백어택",1.2,1)</f>
        <v>3206.9997291265613</v>
      </c>
      <c r="V929" s="174"/>
      <c r="W929" s="174"/>
      <c r="X929" s="175"/>
      <c r="Y929" s="173">
        <f>SUM(Z929:AD929)</f>
        <v>13791.884428381607</v>
      </c>
      <c r="Z929" s="174">
        <f>T929*$D$58/100</f>
        <v>6896.8350107594988</v>
      </c>
      <c r="AA929" s="174">
        <f>U929*$D$58/100</f>
        <v>6895.0494176221073</v>
      </c>
      <c r="AB929" s="174"/>
      <c r="AC929" s="174"/>
      <c r="AD929" s="175"/>
      <c r="AE929" s="173">
        <f>AO929*(1-$D$17/100)-AR929</f>
        <v>17.957124</v>
      </c>
      <c r="AF929" s="174">
        <f>AP929</f>
        <v>36</v>
      </c>
      <c r="AG929" s="174">
        <f>IF($D$57+AU929&gt;100,100,$D$57+AU929)</f>
        <v>25.143699999999999</v>
      </c>
      <c r="AH929" s="174">
        <f>AQ929*AS929</f>
        <v>169</v>
      </c>
      <c r="AI929" s="174">
        <f>$D$58+$D$19</f>
        <v>282.85969999999998</v>
      </c>
      <c r="AJ929" s="174">
        <f>10*IF(AV929=1,1,5/4.5)/IF(AX929=1,5,3.5)</f>
        <v>2</v>
      </c>
      <c r="AK929" s="174">
        <f>SUM(AL929:AN929)</f>
        <v>6414.8299666891189</v>
      </c>
      <c r="AL929" s="174">
        <f>(VLOOKUP(C929,$B$36:$AG$39,29,FALSE)+VLOOKUP(C929,$B$40:$AG$43,29,FALSE)*$D$54)*$D$59/100</f>
        <v>3207.8302375625576</v>
      </c>
      <c r="AM929" s="174">
        <f>(VLOOKUP(C929,$B$36:$AG$39,30,FALSE)+VLOOKUP(C929,$B$40:$AG$43,30,FALSE)*$D$54)*$D$59/100</f>
        <v>3206.9997291265613</v>
      </c>
      <c r="AN929" s="174"/>
      <c r="AO929" s="176">
        <v>18</v>
      </c>
      <c r="AP929" s="174">
        <v>36</v>
      </c>
      <c r="AQ929" s="175">
        <f>VLOOKUP(C929,$B$45:$AG$48,29,FALSE)</f>
        <v>169</v>
      </c>
      <c r="AR929" s="31">
        <f>IF(LEFT(E929,1)*1=1,$S$70,$R$70)</f>
        <v>0</v>
      </c>
      <c r="AS929" s="2">
        <f>IF(LEFT(E929,1)*1=2,$U$70,$T$70)</f>
        <v>1</v>
      </c>
      <c r="AT929" s="33">
        <f>IF(LEFT(E929,1)*1=3,$W$70,$V$70)</f>
        <v>0</v>
      </c>
      <c r="AU929" s="31">
        <f>IF(MID(E929,3,1)*1=1,$Y$70,$X$70)</f>
        <v>0</v>
      </c>
      <c r="AV929" s="2">
        <f>IF(MID(E929,3,1)*1=2,$AA$70,$Z$70)</f>
        <v>1</v>
      </c>
      <c r="AW929" s="33">
        <f>IF(MID(E929,3,1)*1=3,$AC$70,$AB$70)</f>
        <v>0</v>
      </c>
      <c r="AX929" s="31">
        <f>IF(MID(E929,5,1)*1=1,$AE$70,$AD$70)</f>
        <v>1</v>
      </c>
      <c r="AY929" s="33">
        <f>IF(MID(E929,5,1)*1=2,$AG$70,$AF$70)</f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customHeight="1">
      <c r="A930" s="2"/>
      <c r="B930" s="107">
        <v>384</v>
      </c>
      <c r="C930" s="31">
        <v>4</v>
      </c>
      <c r="D930" s="106" t="s">
        <v>20</v>
      </c>
      <c r="E930" s="2" t="s">
        <v>79</v>
      </c>
      <c r="F930" s="2"/>
      <c r="G930" s="2"/>
      <c r="H930" s="33"/>
      <c r="I930" s="173">
        <f>M930/AE930</f>
        <v>491.00448932449365</v>
      </c>
      <c r="J930" s="174">
        <f>AH930/AE930</f>
        <v>4.7056533106303657</v>
      </c>
      <c r="K930" s="189">
        <f>RANK(I930,$I$76:$I$999)</f>
        <v>854</v>
      </c>
      <c r="L930" s="190" t="e">
        <f>RANK(I930,$I$76:$I$460)</f>
        <v>#N/A</v>
      </c>
      <c r="M930" s="173">
        <f>SUM(N930:R930)</f>
        <v>8817.0284993566092</v>
      </c>
      <c r="N930" s="174">
        <f>T930*(1+(IF((AG930+IF($D$62=1,15,0)+IF(F930="백어택",8,0))&gt;100,100,(AG930+IF($D$62=1,15,0)+IF(F930="백어택",8,0)))/100)*((AI930/100-1)))</f>
        <v>4682.7166207037944</v>
      </c>
      <c r="O930" s="174">
        <f>U930*(1+(IF(($D$57+IF($D$62=1,15,0)+IF(F930="백어택",8,0))&gt;100,100,$D$57+IF($D$62=1,15,0)+IF(F930="백어택",8,0))/100)*($D$58/100-1))</f>
        <v>4134.3118786528157</v>
      </c>
      <c r="P930" s="174"/>
      <c r="Q930" s="174"/>
      <c r="R930" s="175"/>
      <c r="S930" s="173">
        <f>SUM(T930:X930)</f>
        <v>6414.8299666891189</v>
      </c>
      <c r="T930" s="174">
        <f>AL930*AV930*IF(F930="백어택",1.2,1)</f>
        <v>3207.8302375625576</v>
      </c>
      <c r="U930" s="174">
        <f>AM930*AX930*AY930*IF(F930="백어택",1.2,1)</f>
        <v>3206.9997291265613</v>
      </c>
      <c r="V930" s="174"/>
      <c r="W930" s="174"/>
      <c r="X930" s="175"/>
      <c r="Y930" s="173">
        <f>SUM(Z930:AD930)</f>
        <v>13791.884428381607</v>
      </c>
      <c r="Z930" s="174">
        <f>T930*$D$58/100</f>
        <v>6896.8350107594988</v>
      </c>
      <c r="AA930" s="174">
        <f>U930*$D$58/100</f>
        <v>6895.0494176221073</v>
      </c>
      <c r="AB930" s="174"/>
      <c r="AC930" s="174"/>
      <c r="AD930" s="175"/>
      <c r="AE930" s="173">
        <f>AO930*(1-$D$17/100)-AR930</f>
        <v>17.957124</v>
      </c>
      <c r="AF930" s="174">
        <f>AP930</f>
        <v>36</v>
      </c>
      <c r="AG930" s="174">
        <f>IF($D$57+AU930&gt;100,100,$D$57+AU930)</f>
        <v>25.143699999999999</v>
      </c>
      <c r="AH930" s="174">
        <f>AQ930*AS930</f>
        <v>84.5</v>
      </c>
      <c r="AI930" s="174">
        <f>$D$58+$D$19</f>
        <v>282.85969999999998</v>
      </c>
      <c r="AJ930" s="174">
        <f>10*IF(AV930=1,1,5/4.5)/IF(AX930=1,5,3.5)</f>
        <v>2</v>
      </c>
      <c r="AK930" s="174">
        <f>SUM(AL930:AN930)</f>
        <v>6414.8299666891189</v>
      </c>
      <c r="AL930" s="174">
        <f>(VLOOKUP(C930,$B$36:$AG$39,29,FALSE)+VLOOKUP(C930,$B$40:$AG$43,29,FALSE)*$D$54)*$D$59/100</f>
        <v>3207.8302375625576</v>
      </c>
      <c r="AM930" s="174">
        <f>(VLOOKUP(C930,$B$36:$AG$39,30,FALSE)+VLOOKUP(C930,$B$40:$AG$43,30,FALSE)*$D$54)*$D$59/100</f>
        <v>3206.9997291265613</v>
      </c>
      <c r="AN930" s="174"/>
      <c r="AO930" s="176">
        <v>18</v>
      </c>
      <c r="AP930" s="174">
        <v>36</v>
      </c>
      <c r="AQ930" s="175">
        <f>VLOOKUP(C930,$B$45:$AG$48,29,FALSE)</f>
        <v>169</v>
      </c>
      <c r="AR930" s="31">
        <f>IF(LEFT(E930,1)*1=1,$S$70,$R$70)</f>
        <v>0</v>
      </c>
      <c r="AS930" s="2">
        <f>IF(LEFT(E930,1)*1=2,$U$70,$T$70)</f>
        <v>0.5</v>
      </c>
      <c r="AT930" s="33">
        <f>IF(LEFT(E930,1)*1=3,$W$70,$V$70)</f>
        <v>0</v>
      </c>
      <c r="AU930" s="31">
        <f>IF(MID(E930,3,1)*1=1,$Y$70,$X$70)</f>
        <v>0</v>
      </c>
      <c r="AV930" s="2">
        <f>IF(MID(E930,3,1)*1=2,$AA$70,$Z$70)</f>
        <v>1</v>
      </c>
      <c r="AW930" s="33">
        <f>IF(MID(E930,3,1)*1=3,$AC$70,$AB$70)</f>
        <v>0</v>
      </c>
      <c r="AX930" s="31">
        <f>IF(MID(E930,5,1)*1=1,$AE$70,$AD$70)</f>
        <v>1</v>
      </c>
      <c r="AY930" s="33">
        <f>IF(MID(E930,5,1)*1=2,$AG$70,$AF$70)</f>
        <v>1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customHeight="1">
      <c r="A931" s="2"/>
      <c r="B931" s="107">
        <v>467</v>
      </c>
      <c r="C931" s="31">
        <v>4</v>
      </c>
      <c r="D931" s="111" t="s">
        <v>8</v>
      </c>
      <c r="E931" s="2" t="s">
        <v>67</v>
      </c>
      <c r="F931" s="2" t="s">
        <v>149</v>
      </c>
      <c r="G931" s="2"/>
      <c r="H931" s="33" t="s">
        <v>80</v>
      </c>
      <c r="I931" s="173">
        <f>M931/AE931</f>
        <v>490.53587684272338</v>
      </c>
      <c r="J931" s="174">
        <f>AH931/AE931</f>
        <v>10.730881255879313</v>
      </c>
      <c r="K931" s="189">
        <f>RANK(I931,$I$76:$I$999)</f>
        <v>856</v>
      </c>
      <c r="L931" s="190" t="e">
        <f>RANK(I931,$I$461:$I$888)</f>
        <v>#N/A</v>
      </c>
      <c r="M931" s="173">
        <f>SUM(N931:R931)</f>
        <v>9096.7961683686553</v>
      </c>
      <c r="N931" s="174">
        <f>T931*(1+(IF((AG931+IF($D$62=1,15,0)+IF(F931="백어택",8,0))&gt;100,100,AG931+IF($D$62=1,15,0)+IF(F931="백어택",8,0))/100)*($D$58/100-1))</f>
        <v>4001.7988153466094</v>
      </c>
      <c r="O931" s="174">
        <f>U931*(1+((IF(AG931+IF($D$62=1,15,0)+IF(F931="백어택",8,0)&gt;100,100,AG931+IF($D$62=1,15,0)+IF(F931="백어택",8,0))/100)*(AI931/100-1)))</f>
        <v>5094.9973530220468</v>
      </c>
      <c r="P931" s="174">
        <f>V931*(1+(IF(AG931+IF($D$62=1,15,0)+IF(F931="백어택",8,0)&gt;100,100,AG931+IF($D$62=1,15,0)+IF(F931="백어택",8,0))/100)*(AI931/100-1))</f>
        <v>0</v>
      </c>
      <c r="Q931" s="174"/>
      <c r="R931" s="175"/>
      <c r="S931" s="173">
        <f>SUM(T931:X931)</f>
        <v>6586.3804605571313</v>
      </c>
      <c r="T931" s="174">
        <f>AL931*IF(H931="근접",AR931,1)*AU931*AY931*IF(F931="백어택",1.2,1)</f>
        <v>2897.4343314549938</v>
      </c>
      <c r="U931" s="174">
        <f>AM931*IF(H931="근접",AR931,1)*AU931*AY931*IF(F931="백어택",1.2,1)</f>
        <v>3688.946129102138</v>
      </c>
      <c r="V931" s="174">
        <f>IF(AX931=1,0,AM931*IF(H931="근접",AR931,1)*AU931*AY931)*IF(F931="백어택",1.2,1)</f>
        <v>0</v>
      </c>
      <c r="W931" s="174"/>
      <c r="X931" s="175"/>
      <c r="Y931" s="173">
        <f>SUM(Z931:AD931)</f>
        <v>14160.717990197834</v>
      </c>
      <c r="Z931" s="174">
        <f>T931*$D$58/100</f>
        <v>6229.4838126282375</v>
      </c>
      <c r="AA931" s="174">
        <f>U931*AI931/100</f>
        <v>7931.2341775695968</v>
      </c>
      <c r="AB931" s="174">
        <f>V931*AI931/100</f>
        <v>0</v>
      </c>
      <c r="AC931" s="174"/>
      <c r="AD931" s="175"/>
      <c r="AE931" s="173">
        <f>AO931*(1-$D$20/100)*(1-$D$17/100)-AW931</f>
        <v>18.544609268784001</v>
      </c>
      <c r="AF931" s="174">
        <f>AP931</f>
        <v>36</v>
      </c>
      <c r="AG931" s="174">
        <f>IF($D$57&gt;100,100,$D$57)</f>
        <v>25.143699999999999</v>
      </c>
      <c r="AH931" s="174">
        <f>IF(AX931=1,AQ931,AQ931*1.4)</f>
        <v>199</v>
      </c>
      <c r="AI931" s="174">
        <f>$D$58</f>
        <v>215</v>
      </c>
      <c r="AJ931" s="174">
        <f>10/6/AX931</f>
        <v>1.6666666666666667</v>
      </c>
      <c r="AK931" s="174">
        <f>SUM(AL931:AN931)</f>
        <v>5488.6503837976106</v>
      </c>
      <c r="AL931" s="174">
        <f>(IF(H931="근접",$D$61*(VLOOKUP(C931,$B$36:$AG$39,9,FALSE)+VLOOKUP(C931,$B$40:$AG$43,9,FALSE)*$D$54),$D$60*(VLOOKUP(C931,$B$36:$AG$39,9,FALSE)+VLOOKUP(C931,$B$40:$AG$43,9,FALSE)*$D$54)))*$D$59/100</f>
        <v>2414.5286095458282</v>
      </c>
      <c r="AM931" s="174">
        <f>(IF(H931="근접",$D$61*(VLOOKUP(C931,$B$36:$AG$39,10,FALSE)+VLOOKUP(C931,$B$40:$AG$43,10,FALSE)*$D$54),$D$60*(VLOOKUP(C931,$B$36:$AG$39,10,FALSE)+VLOOKUP(C931,$B$40:$AG$43,10,FALSE)*$D$54)))*$D$59/100</f>
        <v>3074.121774251782</v>
      </c>
      <c r="AN931" s="174"/>
      <c r="AO931" s="176">
        <v>24</v>
      </c>
      <c r="AP931" s="174">
        <v>36</v>
      </c>
      <c r="AQ931" s="175">
        <f>VLOOKUP(C931,$B$45:$AA$48,9,FALSE)</f>
        <v>199</v>
      </c>
      <c r="AR931" s="31">
        <f>IF(LEFT(E931,1)*1=1,$S$58,$R$58)</f>
        <v>1</v>
      </c>
      <c r="AS931" s="2">
        <f>IF(LEFT(E931,1)*1=2,$U$58,$T$58)</f>
        <v>0</v>
      </c>
      <c r="AT931" s="33">
        <f>IF(LEFT(E931,1)*1=3,$W$58,$V$58)</f>
        <v>0</v>
      </c>
      <c r="AU931" s="31">
        <f>IF(MID(E931,3,1)*1=1,$Y$58,$X$58)</f>
        <v>1</v>
      </c>
      <c r="AV931" s="2">
        <f>IF(MID(E931,3,1)*1=2,$AA$58,$Z$58)</f>
        <v>0</v>
      </c>
      <c r="AW931" s="33">
        <f>IF(MID(E931,3,1)*1=3,$AC$58,$AB$58)</f>
        <v>0</v>
      </c>
      <c r="AX931" s="31">
        <f>IF(MID(E931,5,1)*1=1,$AE$58,$AD$58)</f>
        <v>1</v>
      </c>
      <c r="AY931" s="33">
        <f>IF(MID(E931,5,1)*1=2,$AG$58,$AF$58)</f>
        <v>1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customHeight="1">
      <c r="A932" s="2"/>
      <c r="B932" s="107">
        <v>468</v>
      </c>
      <c r="C932" s="31">
        <v>4</v>
      </c>
      <c r="D932" s="111" t="s">
        <v>8</v>
      </c>
      <c r="E932" s="2" t="s">
        <v>148</v>
      </c>
      <c r="F932" s="2" t="s">
        <v>149</v>
      </c>
      <c r="G932" s="2"/>
      <c r="H932" s="33" t="s">
        <v>80</v>
      </c>
      <c r="I932" s="173">
        <f>M932/AE932</f>
        <v>490.53587684272338</v>
      </c>
      <c r="J932" s="174">
        <f>AH932/AE932</f>
        <v>10.730881255879313</v>
      </c>
      <c r="K932" s="189">
        <f>RANK(I932,$I$76:$I$999)</f>
        <v>856</v>
      </c>
      <c r="L932" s="190" t="e">
        <f>RANK(I932,$I$461:$I$888)</f>
        <v>#N/A</v>
      </c>
      <c r="M932" s="173">
        <f>SUM(N932:R932)</f>
        <v>9096.7961683686553</v>
      </c>
      <c r="N932" s="174">
        <f>T932*(1+(IF((AG932+IF($D$62=1,15,0)+IF(F932="백어택",8,0))&gt;100,100,AG932+IF($D$62=1,15,0)+IF(F932="백어택",8,0))/100)*($D$58/100-1))</f>
        <v>4001.7988153466094</v>
      </c>
      <c r="O932" s="174">
        <f>U932*(1+((IF(AG932+IF($D$62=1,15,0)+IF(F932="백어택",8,0)&gt;100,100,AG932+IF($D$62=1,15,0)+IF(F932="백어택",8,0))/100)*(AI932/100-1)))</f>
        <v>5094.9973530220468</v>
      </c>
      <c r="P932" s="174">
        <f>V932*(1+(IF(AG932+IF($D$62=1,15,0)+IF(F932="백어택",8,0)&gt;100,100,AG932+IF($D$62=1,15,0)+IF(F932="백어택",8,0))/100)*(AI932/100-1))</f>
        <v>0</v>
      </c>
      <c r="Q932" s="174"/>
      <c r="R932" s="175"/>
      <c r="S932" s="173">
        <f>SUM(T932:X932)</f>
        <v>6586.3804605571313</v>
      </c>
      <c r="T932" s="174">
        <f>AL932*IF(H932="근접",AR932,1)*AU932*AY932*IF(F932="백어택",1.2,1)</f>
        <v>2897.4343314549938</v>
      </c>
      <c r="U932" s="174">
        <f>AM932*IF(H932="근접",AR932,1)*AU932*AY932*IF(F932="백어택",1.2,1)</f>
        <v>3688.946129102138</v>
      </c>
      <c r="V932" s="174">
        <f>IF(AX932=1,0,AM932*IF(H932="근접",AR932,1)*AU932*AY932)*IF(F932="백어택",1.2,1)</f>
        <v>0</v>
      </c>
      <c r="W932" s="174"/>
      <c r="X932" s="175"/>
      <c r="Y932" s="173">
        <f>SUM(Z932:AD932)</f>
        <v>14160.717990197834</v>
      </c>
      <c r="Z932" s="174">
        <f>T932*$D$58/100</f>
        <v>6229.4838126282375</v>
      </c>
      <c r="AA932" s="174">
        <f>U932*AI932/100</f>
        <v>7931.2341775695968</v>
      </c>
      <c r="AB932" s="174">
        <f>V932*AI932/100</f>
        <v>0</v>
      </c>
      <c r="AC932" s="174"/>
      <c r="AD932" s="175"/>
      <c r="AE932" s="173">
        <f>AO932*(1-$D$20/100)*(1-$D$17/100)-AW932</f>
        <v>18.544609268784001</v>
      </c>
      <c r="AF932" s="174">
        <f>AP932</f>
        <v>36</v>
      </c>
      <c r="AG932" s="174">
        <f>IF($D$57&gt;100,100,$D$57)</f>
        <v>25.143699999999999</v>
      </c>
      <c r="AH932" s="174">
        <f>IF(AX932=1,AQ932,AQ932*1.4)</f>
        <v>199</v>
      </c>
      <c r="AI932" s="174">
        <f>$D$58</f>
        <v>215</v>
      </c>
      <c r="AJ932" s="174">
        <f>10/6/AX932</f>
        <v>1.6666666666666667</v>
      </c>
      <c r="AK932" s="174">
        <f>SUM(AL932:AN932)</f>
        <v>5488.6503837976106</v>
      </c>
      <c r="AL932" s="174">
        <f>(IF(H932="근접",$D$61*(VLOOKUP(C932,$B$36:$AG$39,9,FALSE)+VLOOKUP(C932,$B$40:$AG$43,9,FALSE)*$D$54),$D$60*(VLOOKUP(C932,$B$36:$AG$39,9,FALSE)+VLOOKUP(C932,$B$40:$AG$43,9,FALSE)*$D$54)))*$D$59/100</f>
        <v>2414.5286095458282</v>
      </c>
      <c r="AM932" s="174">
        <f>(IF(H932="근접",$D$61*(VLOOKUP(C932,$B$36:$AG$39,10,FALSE)+VLOOKUP(C932,$B$40:$AG$43,10,FALSE)*$D$54),$D$60*(VLOOKUP(C932,$B$36:$AG$39,10,FALSE)+VLOOKUP(C932,$B$40:$AG$43,10,FALSE)*$D$54)))*$D$59/100</f>
        <v>3074.121774251782</v>
      </c>
      <c r="AN932" s="174"/>
      <c r="AO932" s="176">
        <v>24</v>
      </c>
      <c r="AP932" s="174">
        <v>36</v>
      </c>
      <c r="AQ932" s="175">
        <f>VLOOKUP(C932,$B$45:$AA$48,9,FALSE)</f>
        <v>199</v>
      </c>
      <c r="AR932" s="31">
        <f>IF(LEFT(E932,1)*1=1,$S$58,$R$58)</f>
        <v>1.2</v>
      </c>
      <c r="AS932" s="2">
        <f>IF(LEFT(E932,1)*1=2,$U$58,$T$58)</f>
        <v>0</v>
      </c>
      <c r="AT932" s="33">
        <f>IF(LEFT(E932,1)*1=3,$W$58,$V$58)</f>
        <v>0</v>
      </c>
      <c r="AU932" s="31">
        <f>IF(MID(E932,3,1)*1=1,$Y$58,$X$58)</f>
        <v>1</v>
      </c>
      <c r="AV932" s="2">
        <f>IF(MID(E932,3,1)*1=2,$AA$58,$Z$58)</f>
        <v>0</v>
      </c>
      <c r="AW932" s="33">
        <f>IF(MID(E932,3,1)*1=3,$AC$58,$AB$58)</f>
        <v>0</v>
      </c>
      <c r="AX932" s="31">
        <f>IF(MID(E932,5,1)*1=1,$AE$58,$AD$58)</f>
        <v>1</v>
      </c>
      <c r="AY932" s="33">
        <f>IF(MID(E932,5,1)*1=2,$AG$58,$AF$58)</f>
        <v>1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customHeight="1">
      <c r="A933" s="2"/>
      <c r="B933" s="107">
        <v>420</v>
      </c>
      <c r="C933" s="31">
        <v>7</v>
      </c>
      <c r="D933" s="111" t="s">
        <v>8</v>
      </c>
      <c r="E933" s="2" t="s">
        <v>136</v>
      </c>
      <c r="F933" s="2"/>
      <c r="G933" s="2"/>
      <c r="H933" s="33" t="s">
        <v>80</v>
      </c>
      <c r="I933" s="173">
        <f>M933/AE933</f>
        <v>484.86581576483292</v>
      </c>
      <c r="J933" s="174">
        <f>AH933/AE933</f>
        <v>19.57442158735774</v>
      </c>
      <c r="K933" s="189">
        <f>RANK(I933,$I$76:$I$999)</f>
        <v>858</v>
      </c>
      <c r="L933" s="190" t="e">
        <f>RANK(I933,$I$461:$I$888)</f>
        <v>#N/A</v>
      </c>
      <c r="M933" s="173">
        <f>SUM(N933:R933)</f>
        <v>8991.6471011490357</v>
      </c>
      <c r="N933" s="174">
        <f>T933*(1+(IF((AG933+IF($D$62=1,15,0)+IF(F933="백어택",8,0))&gt;100,100,AG933+IF($D$62=1,15,0)+IF(F933="백어택",8,0))/100)*($D$58/100-1))</f>
        <v>3955.3272700549483</v>
      </c>
      <c r="O933" s="174">
        <f>U933*(1+((IF(AG933+IF($D$62=1,15,0)+IF(F933="백어택",8,0)&gt;100,100,AG933+IF($D$62=1,15,0)+IF(F933="백어택",8,0))/100)*(AI933/100-1)))</f>
        <v>5036.319831094087</v>
      </c>
      <c r="P933" s="174">
        <f>V933*(1+(IF(AG933+IF($D$62=1,15,0)+IF(F933="백어택",8,0)&gt;100,100,AG933+IF($D$62=1,15,0)+IF(F933="백어택",8,0))/100)*(AI933/100-1))</f>
        <v>0</v>
      </c>
      <c r="Q933" s="174"/>
      <c r="R933" s="175"/>
      <c r="S933" s="173">
        <f>SUM(T933:X933)</f>
        <v>6974.8511152920073</v>
      </c>
      <c r="T933" s="174">
        <f>AL933*IF(H933="근접",AR933,1)*AU933*AY933*IF(F933="백어택",1.2,1)</f>
        <v>3068.1607619322854</v>
      </c>
      <c r="U933" s="174">
        <f>AM933*IF(H933="근접",AR933,1)*AU933*AY933*IF(F933="백어택",1.2,1)</f>
        <v>3906.6903533597224</v>
      </c>
      <c r="V933" s="174">
        <f>IF(AX933=1,0,AM933*IF(H933="근접",AR933,1)*AU933*AY933)*IF(F933="백어택",1.2,1)</f>
        <v>0</v>
      </c>
      <c r="W933" s="174"/>
      <c r="X933" s="175"/>
      <c r="Y933" s="173">
        <f>SUM(Z933:AD933)</f>
        <v>14995.929897877817</v>
      </c>
      <c r="Z933" s="174">
        <f>T933*$D$58/100</f>
        <v>6596.5456381544136</v>
      </c>
      <c r="AA933" s="174">
        <f>U933*AI933/100</f>
        <v>8399.3842597234034</v>
      </c>
      <c r="AB933" s="174">
        <f>V933*AI933/100</f>
        <v>0</v>
      </c>
      <c r="AC933" s="174"/>
      <c r="AD933" s="175"/>
      <c r="AE933" s="173">
        <f>AO933*(1-$D$20/100)*(1-$D$17/100)-AW933</f>
        <v>18.544609268784001</v>
      </c>
      <c r="AF933" s="174">
        <f>AP933</f>
        <v>36</v>
      </c>
      <c r="AG933" s="174">
        <f>IF($D$57&gt;100,100,$D$57)</f>
        <v>25.143699999999999</v>
      </c>
      <c r="AH933" s="174">
        <f>IF(AX933=1,AQ933,AQ933*1.4)</f>
        <v>363</v>
      </c>
      <c r="AI933" s="174">
        <f>$D$58</f>
        <v>215</v>
      </c>
      <c r="AJ933" s="174">
        <f>10/6/AX933</f>
        <v>1.6666666666666667</v>
      </c>
      <c r="AK933" s="174">
        <f>SUM(AL933:AN933)</f>
        <v>5579.8808922336066</v>
      </c>
      <c r="AL933" s="174">
        <f>(IF(H933="근접",$D$61*(VLOOKUP(C933,$B$36:$AG$39,9,FALSE)+VLOOKUP(C933,$B$40:$AG$43,9,FALSE)*$D$54),$D$60*(VLOOKUP(C933,$B$36:$AG$39,9,FALSE)+VLOOKUP(C933,$B$40:$AG$43,9,FALSE)*$D$54)))*$D$59/100</f>
        <v>2454.5286095458282</v>
      </c>
      <c r="AM933" s="174">
        <f>(IF(H933="근접",$D$61*(VLOOKUP(C933,$B$36:$AG$39,10,FALSE)+VLOOKUP(C933,$B$40:$AG$43,10,FALSE)*$D$54),$D$60*(VLOOKUP(C933,$B$36:$AG$39,10,FALSE)+VLOOKUP(C933,$B$40:$AG$43,10,FALSE)*$D$54)))*$D$59/100</f>
        <v>3125.3522826877779</v>
      </c>
      <c r="AN933" s="174"/>
      <c r="AO933" s="176">
        <v>24</v>
      </c>
      <c r="AP933" s="174">
        <v>36</v>
      </c>
      <c r="AQ933" s="175">
        <f>VLOOKUP(C933,$B$45:$AA$48,9,FALSE)</f>
        <v>363</v>
      </c>
      <c r="AR933" s="31">
        <f>IF(LEFT(E933,1)*1=1,$S$58,$R$58)</f>
        <v>1</v>
      </c>
      <c r="AS933" s="2">
        <f>IF(LEFT(E933,1)*1=2,$U$58,$T$58)</f>
        <v>0</v>
      </c>
      <c r="AT933" s="33">
        <f>IF(LEFT(E933,1)*1=3,$W$58,$V$58)</f>
        <v>0</v>
      </c>
      <c r="AU933" s="31">
        <f>IF(MID(E933,3,1)*1=1,$Y$58,$X$58)</f>
        <v>1.25</v>
      </c>
      <c r="AV933" s="2">
        <f>IF(MID(E933,3,1)*1=2,$AA$58,$Z$58)</f>
        <v>0</v>
      </c>
      <c r="AW933" s="33">
        <f>IF(MID(E933,3,1)*1=3,$AC$58,$AB$58)</f>
        <v>0</v>
      </c>
      <c r="AX933" s="31">
        <f>IF(MID(E933,5,1)*1=1,$AE$58,$AD$58)</f>
        <v>1</v>
      </c>
      <c r="AY933" s="33">
        <f>IF(MID(E933,5,1)*1=2,$AG$58,$AF$58)</f>
        <v>1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customHeight="1">
      <c r="A934" s="2"/>
      <c r="B934" s="107">
        <v>423</v>
      </c>
      <c r="C934" s="31">
        <v>7</v>
      </c>
      <c r="D934" s="111" t="s">
        <v>8</v>
      </c>
      <c r="E934" s="2" t="s">
        <v>163</v>
      </c>
      <c r="F934" s="2"/>
      <c r="G934" s="2"/>
      <c r="H934" s="33" t="s">
        <v>80</v>
      </c>
      <c r="I934" s="173">
        <f>M934/AE934</f>
        <v>484.86581576483292</v>
      </c>
      <c r="J934" s="174">
        <f>AH934/AE934</f>
        <v>19.57442158735774</v>
      </c>
      <c r="K934" s="189">
        <f>RANK(I934,$I$76:$I$999)</f>
        <v>858</v>
      </c>
      <c r="L934" s="190" t="e">
        <f>RANK(I934,$I$461:$I$888)</f>
        <v>#N/A</v>
      </c>
      <c r="M934" s="173">
        <f>SUM(N934:R934)</f>
        <v>8991.6471011490357</v>
      </c>
      <c r="N934" s="174">
        <f>T934*(1+(IF((AG934+IF($D$62=1,15,0)+IF(F934="백어택",8,0))&gt;100,100,AG934+IF($D$62=1,15,0)+IF(F934="백어택",8,0))/100)*($D$58/100-1))</f>
        <v>3955.3272700549483</v>
      </c>
      <c r="O934" s="174">
        <f>U934*(1+((IF(AG934+IF($D$62=1,15,0)+IF(F934="백어택",8,0)&gt;100,100,AG934+IF($D$62=1,15,0)+IF(F934="백어택",8,0))/100)*(AI934/100-1)))</f>
        <v>5036.319831094087</v>
      </c>
      <c r="P934" s="174">
        <f>V934*(1+(IF(AG934+IF($D$62=1,15,0)+IF(F934="백어택",8,0)&gt;100,100,AG934+IF($D$62=1,15,0)+IF(F934="백어택",8,0))/100)*(AI934/100-1))</f>
        <v>0</v>
      </c>
      <c r="Q934" s="174"/>
      <c r="R934" s="175"/>
      <c r="S934" s="173">
        <f>SUM(T934:X934)</f>
        <v>6974.8511152920073</v>
      </c>
      <c r="T934" s="174">
        <f>AL934*IF(H934="근접",AR934,1)*AU934*AY934*IF(F934="백어택",1.2,1)</f>
        <v>3068.1607619322854</v>
      </c>
      <c r="U934" s="174">
        <f>AM934*IF(H934="근접",AR934,1)*AU934*AY934*IF(F934="백어택",1.2,1)</f>
        <v>3906.6903533597224</v>
      </c>
      <c r="V934" s="174">
        <f>IF(AX934=1,0,AM934*IF(H934="근접",AR934,1)*AU934*AY934)*IF(F934="백어택",1.2,1)</f>
        <v>0</v>
      </c>
      <c r="W934" s="174"/>
      <c r="X934" s="175"/>
      <c r="Y934" s="173">
        <f>SUM(Z934:AD934)</f>
        <v>14995.929897877817</v>
      </c>
      <c r="Z934" s="174">
        <f>T934*$D$58/100</f>
        <v>6596.5456381544136</v>
      </c>
      <c r="AA934" s="174">
        <f>U934*AI934/100</f>
        <v>8399.3842597234034</v>
      </c>
      <c r="AB934" s="174">
        <f>V934*AI934/100</f>
        <v>0</v>
      </c>
      <c r="AC934" s="174"/>
      <c r="AD934" s="175"/>
      <c r="AE934" s="173">
        <f>AO934*(1-$D$20/100)*(1-$D$17/100)-AW934</f>
        <v>18.544609268784001</v>
      </c>
      <c r="AF934" s="174">
        <f>AP934</f>
        <v>36</v>
      </c>
      <c r="AG934" s="174">
        <f>IF($D$57&gt;100,100,$D$57)</f>
        <v>25.143699999999999</v>
      </c>
      <c r="AH934" s="174">
        <f>IF(AX934=1,AQ934,AQ934*1.4)</f>
        <v>363</v>
      </c>
      <c r="AI934" s="174">
        <f>$D$58</f>
        <v>215</v>
      </c>
      <c r="AJ934" s="174">
        <f>10/6/AX934</f>
        <v>1.6666666666666667</v>
      </c>
      <c r="AK934" s="174">
        <f>SUM(AL934:AN934)</f>
        <v>5579.8808922336066</v>
      </c>
      <c r="AL934" s="174">
        <f>(IF(H934="근접",$D$61*(VLOOKUP(C934,$B$36:$AG$39,9,FALSE)+VLOOKUP(C934,$B$40:$AG$43,9,FALSE)*$D$54),$D$60*(VLOOKUP(C934,$B$36:$AG$39,9,FALSE)+VLOOKUP(C934,$B$40:$AG$43,9,FALSE)*$D$54)))*$D$59/100</f>
        <v>2454.5286095458282</v>
      </c>
      <c r="AM934" s="174">
        <f>(IF(H934="근접",$D$61*(VLOOKUP(C934,$B$36:$AG$39,10,FALSE)+VLOOKUP(C934,$B$40:$AG$43,10,FALSE)*$D$54),$D$60*(VLOOKUP(C934,$B$36:$AG$39,10,FALSE)+VLOOKUP(C934,$B$40:$AG$43,10,FALSE)*$D$54)))*$D$59/100</f>
        <v>3125.3522826877779</v>
      </c>
      <c r="AN934" s="174"/>
      <c r="AO934" s="176">
        <v>24</v>
      </c>
      <c r="AP934" s="174">
        <v>36</v>
      </c>
      <c r="AQ934" s="175">
        <f>VLOOKUP(C934,$B$45:$AA$48,9,FALSE)</f>
        <v>363</v>
      </c>
      <c r="AR934" s="31">
        <f>IF(LEFT(E934,1)*1=1,$S$58,$R$58)</f>
        <v>1.2</v>
      </c>
      <c r="AS934" s="2">
        <f>IF(LEFT(E934,1)*1=2,$U$58,$T$58)</f>
        <v>0</v>
      </c>
      <c r="AT934" s="33">
        <f>IF(LEFT(E934,1)*1=3,$W$58,$V$58)</f>
        <v>0</v>
      </c>
      <c r="AU934" s="31">
        <f>IF(MID(E934,3,1)*1=1,$Y$58,$X$58)</f>
        <v>1.25</v>
      </c>
      <c r="AV934" s="2">
        <f>IF(MID(E934,3,1)*1=2,$AA$58,$Z$58)</f>
        <v>0</v>
      </c>
      <c r="AW934" s="33">
        <f>IF(MID(E934,3,1)*1=3,$AC$58,$AB$58)</f>
        <v>0</v>
      </c>
      <c r="AX934" s="31">
        <f>IF(MID(E934,5,1)*1=1,$AE$58,$AD$58)</f>
        <v>1</v>
      </c>
      <c r="AY934" s="33">
        <f>IF(MID(E934,5,1)*1=2,$AG$58,$AF$58)</f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customHeight="1">
      <c r="A935" s="2"/>
      <c r="B935" s="107">
        <v>385</v>
      </c>
      <c r="C935" s="31">
        <v>1</v>
      </c>
      <c r="D935" s="106" t="s">
        <v>20</v>
      </c>
      <c r="E935" s="2" t="s">
        <v>67</v>
      </c>
      <c r="F935" s="2"/>
      <c r="G935" s="2"/>
      <c r="H935" s="33"/>
      <c r="I935" s="173">
        <f>M935/AE935</f>
        <v>473.4614732574222</v>
      </c>
      <c r="J935" s="174">
        <f>AH935/AE935</f>
        <v>4.7334974130601317</v>
      </c>
      <c r="K935" s="189">
        <f>RANK(I935,$I$76:$I$999)</f>
        <v>860</v>
      </c>
      <c r="L935" s="190" t="e">
        <f>RANK(I935,$I$76:$I$460)</f>
        <v>#N/A</v>
      </c>
      <c r="M935" s="173">
        <f>SUM(N935:R935)</f>
        <v>8502.0063845062141</v>
      </c>
      <c r="N935" s="174">
        <f>T935*(1+(IF((AG935+IF($D$62=1,15,0)+IF(F935="백어택",8,0))&gt;100,100,(AG935+IF($D$62=1,15,0)+IF(F935="백어택",8,0)))/100)*((AI935/100-1)))</f>
        <v>4515.1342275453371</v>
      </c>
      <c r="O935" s="174">
        <f>U935*(1+(IF(($D$57+IF($D$62=1,15,0)+IF(F935="백어택",8,0))&gt;100,100,$D$57+IF($D$62=1,15,0)+IF(F935="백어택",8,0))/100)*($D$58/100-1))</f>
        <v>3986.8721569608761</v>
      </c>
      <c r="P935" s="174"/>
      <c r="Q935" s="174"/>
      <c r="R935" s="175"/>
      <c r="S935" s="173">
        <f>SUM(T935:X935)</f>
        <v>6185.6604751251143</v>
      </c>
      <c r="T935" s="174">
        <f>AL935*AV935*IF(F935="백어택",1.2,1)</f>
        <v>3093.0302375625574</v>
      </c>
      <c r="U935" s="174">
        <f>AM935*AX935*AY935*IF(F935="백어택",1.2,1)</f>
        <v>3092.6302375625573</v>
      </c>
      <c r="V935" s="174"/>
      <c r="W935" s="174"/>
      <c r="X935" s="175"/>
      <c r="Y935" s="173">
        <f>SUM(Z935:AD935)</f>
        <v>13299.170021518998</v>
      </c>
      <c r="Z935" s="174">
        <f>T935*$D$58/100</f>
        <v>6650.0150107594991</v>
      </c>
      <c r="AA935" s="174">
        <f>U935*$D$58/100</f>
        <v>6649.1550107594985</v>
      </c>
      <c r="AB935" s="174"/>
      <c r="AC935" s="174"/>
      <c r="AD935" s="175"/>
      <c r="AE935" s="173">
        <f>AO935*(1-$D$17/100)-AR935</f>
        <v>17.957124</v>
      </c>
      <c r="AF935" s="174">
        <f>AP935</f>
        <v>36</v>
      </c>
      <c r="AG935" s="174">
        <f>IF($D$57+AU935&gt;100,100,$D$57+AU935)</f>
        <v>25.143699999999999</v>
      </c>
      <c r="AH935" s="174">
        <f>AQ935*AS935</f>
        <v>85</v>
      </c>
      <c r="AI935" s="174">
        <f>$D$58+$D$19</f>
        <v>282.85969999999998</v>
      </c>
      <c r="AJ935" s="174">
        <f>10*IF(AV935=1,1,5/4.5)/IF(AX935=1,5,3.5)</f>
        <v>2</v>
      </c>
      <c r="AK935" s="174">
        <f>SUM(AL935:AN935)</f>
        <v>6185.6604751251143</v>
      </c>
      <c r="AL935" s="174">
        <f>(VLOOKUP(C935,$B$36:$AG$39,29,FALSE)+VLOOKUP(C935,$B$40:$AG$43,29,FALSE)*$D$54)*$D$59/100</f>
        <v>3093.0302375625574</v>
      </c>
      <c r="AM935" s="174">
        <f>(VLOOKUP(C935,$B$36:$AG$39,30,FALSE)+VLOOKUP(C935,$B$40:$AG$43,30,FALSE)*$D$54)*$D$59/100</f>
        <v>3092.6302375625573</v>
      </c>
      <c r="AN935" s="174"/>
      <c r="AO935" s="176">
        <v>18</v>
      </c>
      <c r="AP935" s="174">
        <v>36</v>
      </c>
      <c r="AQ935" s="175">
        <f>VLOOKUP(C935,$B$45:$AG$48,29,FALSE)</f>
        <v>85</v>
      </c>
      <c r="AR935" s="31">
        <f>IF(LEFT(E935,1)*1=1,$S$70,$R$70)</f>
        <v>0</v>
      </c>
      <c r="AS935" s="2">
        <f>IF(LEFT(E935,1)*1=2,$U$70,$T$70)</f>
        <v>1</v>
      </c>
      <c r="AT935" s="33">
        <f>IF(LEFT(E935,1)*1=3,$W$70,$V$70)</f>
        <v>0</v>
      </c>
      <c r="AU935" s="31">
        <f>IF(MID(E935,3,1)*1=1,$Y$70,$X$70)</f>
        <v>0</v>
      </c>
      <c r="AV935" s="2">
        <f>IF(MID(E935,3,1)*1=2,$AA$70,$Z$70)</f>
        <v>1</v>
      </c>
      <c r="AW935" s="33">
        <f>IF(MID(E935,3,1)*1=3,$AC$70,$AB$70)</f>
        <v>0</v>
      </c>
      <c r="AX935" s="31">
        <f>IF(MID(E935,5,1)*1=1,$AE$70,$AD$70)</f>
        <v>1</v>
      </c>
      <c r="AY935" s="33">
        <f>IF(MID(E935,5,1)*1=2,$AG$70,$AF$70)</f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customHeight="1">
      <c r="A936" s="2"/>
      <c r="B936" s="107">
        <v>469</v>
      </c>
      <c r="C936" s="31">
        <v>1</v>
      </c>
      <c r="D936" s="111" t="s">
        <v>8</v>
      </c>
      <c r="E936" s="2" t="s">
        <v>67</v>
      </c>
      <c r="F936" s="2" t="s">
        <v>149</v>
      </c>
      <c r="G936" s="2"/>
      <c r="H936" s="33" t="s">
        <v>80</v>
      </c>
      <c r="I936" s="173">
        <f>M936/AE936</f>
        <v>473.09303917175191</v>
      </c>
      <c r="J936" s="174">
        <f>AH936/AE936</f>
        <v>5.4463266675568374</v>
      </c>
      <c r="K936" s="189">
        <f>RANK(I936,$I$76:$I$999)</f>
        <v>861</v>
      </c>
      <c r="L936" s="190" t="e">
        <f>RANK(I936,$I$461:$I$888)</f>
        <v>#N/A</v>
      </c>
      <c r="M936" s="173">
        <f>SUM(N936:R936)</f>
        <v>8773.3255592216628</v>
      </c>
      <c r="N936" s="174">
        <f>T936*(1+(IF((AG936+IF($D$62=1,15,0)+IF(F936="백어택",8,0))&gt;100,100,AG936+IF($D$62=1,15,0)+IF(F936="백어택",8,0))/100)*($D$58/100-1))</f>
        <v>3859.92682541061</v>
      </c>
      <c r="O936" s="174">
        <f>U936*(1+((IF(AG936+IF($D$62=1,15,0)+IF(F936="백어택",8,0)&gt;100,100,AG936+IF($D$62=1,15,0)+IF(F936="백어택",8,0))/100)*(AI936/100-1)))</f>
        <v>4913.3987338110537</v>
      </c>
      <c r="P936" s="174">
        <f>V936*(1+(IF(AG936+IF($D$62=1,15,0)+IF(F936="백어택",8,0)&gt;100,100,AG936+IF($D$62=1,15,0)+IF(F936="백어택",8,0))/100)*(AI936/100-1))</f>
        <v>0</v>
      </c>
      <c r="Q936" s="174"/>
      <c r="R936" s="175"/>
      <c r="S936" s="173">
        <f>SUM(T936:X936)</f>
        <v>6352.1770706803272</v>
      </c>
      <c r="T936" s="174">
        <f>AL936*IF(H936="근접",AR936,1)*AU936*AY936*IF(F936="백어택",1.2,1)</f>
        <v>2794.714331454994</v>
      </c>
      <c r="U936" s="174">
        <f>AM936*IF(H936="근접",AR936,1)*AU936*AY936*IF(F936="백어택",1.2,1)</f>
        <v>3557.4627392253333</v>
      </c>
      <c r="V936" s="174">
        <f>IF(AX936=1,0,AM936*IF(H936="근접",AR936,1)*AU936*AY936)*IF(F936="백어택",1.2,1)</f>
        <v>0</v>
      </c>
      <c r="W936" s="174"/>
      <c r="X936" s="175"/>
      <c r="Y936" s="173">
        <f>SUM(Z936:AD936)</f>
        <v>13657.180701962705</v>
      </c>
      <c r="Z936" s="174">
        <f>T936*$D$58/100</f>
        <v>6008.6358126282366</v>
      </c>
      <c r="AA936" s="174">
        <f>U936*AI936/100</f>
        <v>7648.5448893344674</v>
      </c>
      <c r="AB936" s="174">
        <f>V936*AI936/100</f>
        <v>0</v>
      </c>
      <c r="AC936" s="174"/>
      <c r="AD936" s="175"/>
      <c r="AE936" s="173">
        <f>AO936*(1-$D$20/100)*(1-$D$17/100)-AW936</f>
        <v>18.544609268784001</v>
      </c>
      <c r="AF936" s="174">
        <f>AP936</f>
        <v>36</v>
      </c>
      <c r="AG936" s="174">
        <f>IF($D$57&gt;100,100,$D$57)</f>
        <v>25.143699999999999</v>
      </c>
      <c r="AH936" s="174">
        <f>IF(AX936=1,AQ936,AQ936*1.4)</f>
        <v>101</v>
      </c>
      <c r="AI936" s="174">
        <f>$D$58</f>
        <v>215</v>
      </c>
      <c r="AJ936" s="174">
        <f>10/6/AX936</f>
        <v>1.6666666666666667</v>
      </c>
      <c r="AK936" s="174">
        <f>SUM(AL936:AN936)</f>
        <v>5293.480892233606</v>
      </c>
      <c r="AL936" s="174">
        <f>(IF(H936="근접",$D$61*(VLOOKUP(C936,$B$36:$AG$39,9,FALSE)+VLOOKUP(C936,$B$40:$AG$43,9,FALSE)*$D$54),$D$60*(VLOOKUP(C936,$B$36:$AG$39,9,FALSE)+VLOOKUP(C936,$B$40:$AG$43,9,FALSE)*$D$54)))*$D$59/100</f>
        <v>2328.9286095458283</v>
      </c>
      <c r="AM936" s="174">
        <f>(IF(H936="근접",$D$61*(VLOOKUP(C936,$B$36:$AG$39,10,FALSE)+VLOOKUP(C936,$B$40:$AG$43,10,FALSE)*$D$54),$D$60*(VLOOKUP(C936,$B$36:$AG$39,10,FALSE)+VLOOKUP(C936,$B$40:$AG$43,10,FALSE)*$D$54)))*$D$59/100</f>
        <v>2964.5522826877777</v>
      </c>
      <c r="AN936" s="174"/>
      <c r="AO936" s="176">
        <v>24</v>
      </c>
      <c r="AP936" s="174">
        <v>36</v>
      </c>
      <c r="AQ936" s="175">
        <f>VLOOKUP(C936,$B$45:$AA$48,9,FALSE)</f>
        <v>101</v>
      </c>
      <c r="AR936" s="31">
        <f>IF(LEFT(E936,1)*1=1,$S$58,$R$58)</f>
        <v>1</v>
      </c>
      <c r="AS936" s="2">
        <f>IF(LEFT(E936,1)*1=2,$U$58,$T$58)</f>
        <v>0</v>
      </c>
      <c r="AT936" s="33">
        <f>IF(LEFT(E936,1)*1=3,$W$58,$V$58)</f>
        <v>0</v>
      </c>
      <c r="AU936" s="31">
        <f>IF(MID(E936,3,1)*1=1,$Y$58,$X$58)</f>
        <v>1</v>
      </c>
      <c r="AV936" s="2">
        <f>IF(MID(E936,3,1)*1=2,$AA$58,$Z$58)</f>
        <v>0</v>
      </c>
      <c r="AW936" s="33">
        <f>IF(MID(E936,3,1)*1=3,$AC$58,$AB$58)</f>
        <v>0</v>
      </c>
      <c r="AX936" s="31">
        <f>IF(MID(E936,5,1)*1=1,$AE$58,$AD$58)</f>
        <v>1</v>
      </c>
      <c r="AY936" s="33">
        <f>IF(MID(E936,5,1)*1=2,$AG$58,$AF$58)</f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customHeight="1">
      <c r="A937" s="2"/>
      <c r="B937" s="107">
        <v>284</v>
      </c>
      <c r="C937" s="31">
        <v>7</v>
      </c>
      <c r="D937" s="106" t="s">
        <v>16</v>
      </c>
      <c r="E937" s="2" t="s">
        <v>163</v>
      </c>
      <c r="F937" s="2"/>
      <c r="G937" s="2"/>
      <c r="H937" s="33">
        <f>AX937*2</f>
        <v>2</v>
      </c>
      <c r="I937" s="173">
        <f>M937/AE937</f>
        <v>462.62203691466448</v>
      </c>
      <c r="J937" s="174">
        <f>AH937/AE937</f>
        <v>13.61576608815532</v>
      </c>
      <c r="K937" s="189">
        <f>RANK(I937,$I$76:$I$999)</f>
        <v>862</v>
      </c>
      <c r="L937" s="190" t="e">
        <f>RANK(I937,$I$76:$I$460)</f>
        <v>#N/A</v>
      </c>
      <c r="M937" s="173">
        <f>SUM(N937:R937)</f>
        <v>2769.1204273364024</v>
      </c>
      <c r="N937" s="174">
        <f>T937*(1+(IF((AG937+IF($D$62=1,15,0)+IF(F937="백어택",8,0))&gt;100,100,(AG937+IF($D$62=1,15,0)+IF(F937="백어택",8,0)))/100)*((AI937/100-1)))</f>
        <v>2769.1204273364024</v>
      </c>
      <c r="O937" s="174"/>
      <c r="P937" s="174"/>
      <c r="Q937" s="174"/>
      <c r="R937" s="175"/>
      <c r="S937" s="173">
        <f>SUM(T937:X937)*H937</f>
        <v>3793.8952782185656</v>
      </c>
      <c r="T937" s="174">
        <f>AL937*AU937*AY937*IF(F937="백어택",1.2,1)</f>
        <v>1896.9476391092828</v>
      </c>
      <c r="U937" s="174"/>
      <c r="V937" s="174"/>
      <c r="W937" s="174"/>
      <c r="X937" s="175"/>
      <c r="Y937" s="173">
        <f>SUM(Z937:AD937)</f>
        <v>4078.4374240849579</v>
      </c>
      <c r="Z937" s="174">
        <f>T937*$D$58/100</f>
        <v>4078.4374240849579</v>
      </c>
      <c r="AA937" s="174"/>
      <c r="AB937" s="174"/>
      <c r="AC937" s="174"/>
      <c r="AD937" s="175"/>
      <c r="AE937" s="173">
        <f>AO937*(1-$D$17/100)</f>
        <v>5.9857079999999998</v>
      </c>
      <c r="AF937" s="174">
        <f>AP937</f>
        <v>36</v>
      </c>
      <c r="AG937" s="174">
        <f>IF($D$57+AT937&gt;100,100,$D$57+AT937)</f>
        <v>25.143699999999999</v>
      </c>
      <c r="AH937" s="174">
        <f>AQ937*AR937</f>
        <v>81.5</v>
      </c>
      <c r="AI937" s="174">
        <f>$D$58+$D$19</f>
        <v>282.85969999999998</v>
      </c>
      <c r="AJ937" s="174">
        <f>10*AS937/IF(AX937=1,5,3.5)</f>
        <v>2</v>
      </c>
      <c r="AK937" s="174">
        <f>SUM(AL937:AN937)</f>
        <v>1354.9625993637735</v>
      </c>
      <c r="AL937" s="174">
        <f>((VLOOKUP(C937,$B$36:$AG$39,23,FALSE)+VLOOKUP(C937,$B$40:$AG$43,23,FALSE)*$D$54))*$D$59/100</f>
        <v>1354.9625993637735</v>
      </c>
      <c r="AM937" s="174"/>
      <c r="AN937" s="174"/>
      <c r="AO937" s="176">
        <v>6</v>
      </c>
      <c r="AP937" s="174">
        <v>36</v>
      </c>
      <c r="AQ937" s="175">
        <f>VLOOKUP(C937,$B$45:$AA$48,23,FALSE)</f>
        <v>163</v>
      </c>
      <c r="AR937" s="31">
        <f>IF(LEFT(E937,1)*1=1,$S$66,$R$66)</f>
        <v>0.5</v>
      </c>
      <c r="AS937" s="2">
        <f>IF(LEFT(E937,1)*1=2,$U$66,$T$66)</f>
        <v>1</v>
      </c>
      <c r="AT937" s="33">
        <f>IF(LEFT(E937,1)*1=3,$W$66,$V$66)</f>
        <v>0</v>
      </c>
      <c r="AU937" s="31">
        <f>IF(MID(E937,3,1)*1=1,$Y$66,$X$66)</f>
        <v>1.4</v>
      </c>
      <c r="AV937" s="2">
        <f>IF(MID(E937,3,1)*1=2,$AA$66,$Z$66)</f>
        <v>0</v>
      </c>
      <c r="AW937" s="33">
        <f>IF(MID(E937,3,1)*1=3,$AC$66,$AB$66)</f>
        <v>0</v>
      </c>
      <c r="AX937" s="31">
        <f>IF(MID(E937,5,1)*1=1,$AE$66,$AD$66)</f>
        <v>1</v>
      </c>
      <c r="AY937" s="33">
        <f>IF(MID(E937,5,1)*1=2,$AG$66,$AF$66)</f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customHeight="1">
      <c r="A938" s="2"/>
      <c r="B938" s="107">
        <v>286</v>
      </c>
      <c r="C938" s="31">
        <v>7</v>
      </c>
      <c r="D938" s="106" t="s">
        <v>16</v>
      </c>
      <c r="E938" s="2" t="s">
        <v>168</v>
      </c>
      <c r="F938" s="2"/>
      <c r="G938" s="2"/>
      <c r="H938" s="33">
        <f>AX938*2</f>
        <v>2</v>
      </c>
      <c r="I938" s="173">
        <f>M938/AE938</f>
        <v>462.62203691466448</v>
      </c>
      <c r="J938" s="174">
        <f>AH938/AE938</f>
        <v>27.23153217631064</v>
      </c>
      <c r="K938" s="189">
        <f>RANK(I938,$I$76:$I$999)</f>
        <v>862</v>
      </c>
      <c r="L938" s="190" t="e">
        <f>RANK(I938,$I$76:$I$460)</f>
        <v>#N/A</v>
      </c>
      <c r="M938" s="173">
        <f>SUM(N938:R938)</f>
        <v>2769.1204273364024</v>
      </c>
      <c r="N938" s="174">
        <f>T938*(1+(IF((AG938+IF($D$62=1,15,0)+IF(F938="백어택",8,0))&gt;100,100,(AG938+IF($D$62=1,15,0)+IF(F938="백어택",8,0)))/100)*((AI938/100-1)))</f>
        <v>2769.1204273364024</v>
      </c>
      <c r="O938" s="174"/>
      <c r="P938" s="174"/>
      <c r="Q938" s="174"/>
      <c r="R938" s="175"/>
      <c r="S938" s="173">
        <f>SUM(T938:X938)*H938</f>
        <v>3793.8952782185656</v>
      </c>
      <c r="T938" s="174">
        <f>AL938*AU938*AY938*IF(F938="백어택",1.2,1)</f>
        <v>1896.9476391092828</v>
      </c>
      <c r="U938" s="174"/>
      <c r="V938" s="174"/>
      <c r="W938" s="174"/>
      <c r="X938" s="175"/>
      <c r="Y938" s="173">
        <f>SUM(Z938:AD938)</f>
        <v>4078.4374240849579</v>
      </c>
      <c r="Z938" s="174">
        <f>T938*$D$58/100</f>
        <v>4078.4374240849579</v>
      </c>
      <c r="AA938" s="174"/>
      <c r="AB938" s="174"/>
      <c r="AC938" s="174"/>
      <c r="AD938" s="175"/>
      <c r="AE938" s="173">
        <f>AO938*(1-$D$17/100)</f>
        <v>5.9857079999999998</v>
      </c>
      <c r="AF938" s="174">
        <f>AP938</f>
        <v>36</v>
      </c>
      <c r="AG938" s="174">
        <f>IF($D$57+AT938&gt;100,100,$D$57+AT938)</f>
        <v>25.143699999999999</v>
      </c>
      <c r="AH938" s="174">
        <f>AQ938*AR938</f>
        <v>163</v>
      </c>
      <c r="AI938" s="174">
        <f>$D$58+$D$19</f>
        <v>282.85969999999998</v>
      </c>
      <c r="AJ938" s="174">
        <f>10*AS938/IF(AX938=1,5,3.5)</f>
        <v>1.8</v>
      </c>
      <c r="AK938" s="174">
        <f>SUM(AL938:AN938)</f>
        <v>1354.9625993637735</v>
      </c>
      <c r="AL938" s="174">
        <f>((VLOOKUP(C938,$B$36:$AG$39,23,FALSE)+VLOOKUP(C938,$B$40:$AG$43,23,FALSE)*$D$54))*$D$59/100</f>
        <v>1354.9625993637735</v>
      </c>
      <c r="AM938" s="174"/>
      <c r="AN938" s="174"/>
      <c r="AO938" s="176">
        <v>6</v>
      </c>
      <c r="AP938" s="174">
        <v>36</v>
      </c>
      <c r="AQ938" s="175">
        <f>VLOOKUP(C938,$B$45:$AA$48,23,FALSE)</f>
        <v>163</v>
      </c>
      <c r="AR938" s="31">
        <f>IF(LEFT(E938,1)*1=1,$S$66,$R$66)</f>
        <v>1</v>
      </c>
      <c r="AS938" s="2">
        <f>IF(LEFT(E938,1)*1=2,$U$66,$T$66)</f>
        <v>0.9</v>
      </c>
      <c r="AT938" s="33">
        <f>IF(LEFT(E938,1)*1=3,$W$66,$V$66)</f>
        <v>0</v>
      </c>
      <c r="AU938" s="31">
        <f>IF(MID(E938,3,1)*1=1,$Y$66,$X$66)</f>
        <v>1.4</v>
      </c>
      <c r="AV938" s="2">
        <f>IF(MID(E938,3,1)*1=2,$AA$66,$Z$66)</f>
        <v>0</v>
      </c>
      <c r="AW938" s="33">
        <f>IF(MID(E938,3,1)*1=3,$AC$66,$AB$66)</f>
        <v>0</v>
      </c>
      <c r="AX938" s="31">
        <f>IF(MID(E938,5,1)*1=1,$AE$66,$AD$66)</f>
        <v>1</v>
      </c>
      <c r="AY938" s="33">
        <f>IF(MID(E938,5,1)*1=2,$AG$66,$AF$66)</f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customHeight="1">
      <c r="A939" s="2"/>
      <c r="B939" s="107">
        <v>832</v>
      </c>
      <c r="C939" s="31">
        <v>7</v>
      </c>
      <c r="D939" s="113" t="s">
        <v>9</v>
      </c>
      <c r="E939" s="2" t="s">
        <v>67</v>
      </c>
      <c r="F939" s="2"/>
      <c r="G939" s="2"/>
      <c r="H939" s="33"/>
      <c r="I939" s="173">
        <f>M939/AE939</f>
        <v>457.86190994684125</v>
      </c>
      <c r="J939" s="174">
        <f>AH939/AE939</f>
        <v>12.752598912832589</v>
      </c>
      <c r="K939" s="189">
        <f>RANK(I939,$I$76:$I$999)</f>
        <v>864</v>
      </c>
      <c r="L939" s="190">
        <f>RANK(I939,$I$889:$I$999)</f>
        <v>51</v>
      </c>
      <c r="M939" s="173">
        <f>SUM(N939:R939)*(1+$D$22/100)</f>
        <v>16443.766183584525</v>
      </c>
      <c r="N939" s="174">
        <f>T939*(1+(IF((AG939+IF($D$62=1,15,0)+IF(F939="백어택",8,0))&gt;100,100,AG939+IF($D$62=1,15,0)+IF(F939="백어택",8,0))/100)*(AI939/100-1))</f>
        <v>11866.390406271481</v>
      </c>
      <c r="O939" s="174">
        <f>U939*(1+(IF(($D$57+IF($D$62=1,15,0)+IF(F939="백어택",8,0))&gt;100,100,$D$57+IF($D$62=1,15,0)+IF(F939="백어택",8,0))/100)*(AI939/100-1))</f>
        <v>2965.5662795278699</v>
      </c>
      <c r="P939" s="174"/>
      <c r="Q939" s="174"/>
      <c r="R939" s="175">
        <f>X939*(1+(IF(($D$57+IF($D$62=1,15,0)+IF(F939="백어택",8,0))&gt;100,100,$D$57+IF($D$62=1,15,0)+IF(F939="백어택",8,0))/100)*(AI939/100-1))</f>
        <v>0</v>
      </c>
      <c r="S939" s="173">
        <f>SUM(T939:X939)</f>
        <v>11505.199043976101</v>
      </c>
      <c r="T939" s="174">
        <f>AL939*AU939*AY939</f>
        <v>9204.7992351808807</v>
      </c>
      <c r="U939" s="174">
        <f>AM939*AX939</f>
        <v>2300.39980879522</v>
      </c>
      <c r="V939" s="174"/>
      <c r="W939" s="174"/>
      <c r="X939" s="175">
        <f>AM939*AS939</f>
        <v>0</v>
      </c>
      <c r="Y939" s="173">
        <f>SUM(Z939:AD939)</f>
        <v>24736.177944548617</v>
      </c>
      <c r="Z939" s="174">
        <f>T939*$D$58/100</f>
        <v>19790.318355638894</v>
      </c>
      <c r="AA939" s="174">
        <f>U939*$D$58/100</f>
        <v>4945.8595889097232</v>
      </c>
      <c r="AB939" s="174"/>
      <c r="AC939" s="174"/>
      <c r="AD939" s="175">
        <f>X939*$D$58/100</f>
        <v>0</v>
      </c>
      <c r="AE939" s="173">
        <f>AO939*(1-$D$17/100)</f>
        <v>35.914248000000001</v>
      </c>
      <c r="AF939" s="174">
        <f>AP939</f>
        <v>36</v>
      </c>
      <c r="AG939" s="174">
        <f>IF($D$57+AW939&gt;100,100,$D$57+AW939)</f>
        <v>25.143699999999999</v>
      </c>
      <c r="AH939" s="174">
        <f>AQ939</f>
        <v>458</v>
      </c>
      <c r="AI939" s="174">
        <f>$D$58</f>
        <v>215</v>
      </c>
      <c r="AJ939" s="174">
        <f>10/(6+AT939)</f>
        <v>1.6666666666666667</v>
      </c>
      <c r="AK939" s="174">
        <f>SUM(AL939:AN939)</f>
        <v>11505.199043976101</v>
      </c>
      <c r="AL939" s="174">
        <f>(VLOOKUP(C939,$B$36:$AG$39,11,FALSE)+VLOOKUP(C939,$B$40:$AG$43,11,FALSE)*$D$54)*$D$59/100</f>
        <v>9204.7992351808807</v>
      </c>
      <c r="AM939" s="174">
        <f>(3*(VLOOKUP(C939,$B$36:$AG$39,12,FALSE)+VLOOKUP(C939,$B$40:$AG$43,12,FALSE)*$D$54))*$D$59/100</f>
        <v>2300.39980879522</v>
      </c>
      <c r="AN939" s="174"/>
      <c r="AO939" s="176">
        <v>36</v>
      </c>
      <c r="AP939" s="174">
        <v>36</v>
      </c>
      <c r="AQ939" s="175">
        <f>VLOOKUP(C939,$B$45:$AA$48,11,FALSE)</f>
        <v>458</v>
      </c>
      <c r="AR939" s="31">
        <f>IF(LEFT(E939,1)*1=1,$S$59,$R$59)</f>
        <v>0</v>
      </c>
      <c r="AS939" s="2">
        <f>IF(LEFT(E939,1)*1=2,$U$59,$T$59)</f>
        <v>0</v>
      </c>
      <c r="AT939" s="33">
        <f>IF(LEFT(E939,1)*1=3,$W$59,$V$59)</f>
        <v>0</v>
      </c>
      <c r="AU939" s="31">
        <f>IF(MID(E939,3,1)*1=1,$Y$59,$X$59)</f>
        <v>1</v>
      </c>
      <c r="AV939" s="2">
        <f>IF(MID(E939,3,1)*1=2,$AA$59,$Z$59)</f>
        <v>0</v>
      </c>
      <c r="AW939" s="33">
        <f>IF(MID(E939,3,1)*1=3,$AC$59,$AB$59)</f>
        <v>0</v>
      </c>
      <c r="AX939" s="31">
        <f>IF(MID(E939,5,1)*1=1,$AE$59,$AD$59)</f>
        <v>1</v>
      </c>
      <c r="AY939" s="33">
        <f>IF(MID(E939,5,1)*1=2,$AG$59,$AF$59)</f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customHeight="1">
      <c r="A940" s="2"/>
      <c r="B940" s="107">
        <v>838</v>
      </c>
      <c r="C940" s="31">
        <v>7</v>
      </c>
      <c r="D940" s="113" t="s">
        <v>9</v>
      </c>
      <c r="E940" s="2" t="s">
        <v>87</v>
      </c>
      <c r="F940" s="2"/>
      <c r="G940" s="2"/>
      <c r="H940" s="33"/>
      <c r="I940" s="173">
        <f>M940/AE940</f>
        <v>457.86190994684125</v>
      </c>
      <c r="J940" s="174">
        <f>AH940/AE940</f>
        <v>12.752598912832589</v>
      </c>
      <c r="K940" s="189">
        <f>RANK(I940,$I$76:$I$999)</f>
        <v>864</v>
      </c>
      <c r="L940" s="190">
        <f>RANK(I940,$I$889:$I$999)</f>
        <v>51</v>
      </c>
      <c r="M940" s="173">
        <f>SUM(N940:R940)*(1+$D$22/100)</f>
        <v>16443.766183584525</v>
      </c>
      <c r="N940" s="174">
        <f>T940*(1+(IF((AG940+IF($D$62=1,15,0)+IF(F940="백어택",8,0))&gt;100,100,AG940+IF($D$62=1,15,0)+IF(F940="백어택",8,0))/100)*(AI940/100-1))</f>
        <v>11866.390406271481</v>
      </c>
      <c r="O940" s="174">
        <f>U940*(1+(IF(($D$57+IF($D$62=1,15,0)+IF(F940="백어택",8,0))&gt;100,100,$D$57+IF($D$62=1,15,0)+IF(F940="백어택",8,0))/100)*(AI940/100-1))</f>
        <v>2965.5662795278699</v>
      </c>
      <c r="P940" s="174"/>
      <c r="Q940" s="174"/>
      <c r="R940" s="175">
        <f>X940*(1+(IF(($D$57+IF($D$62=1,15,0)+IF(F940="백어택",8,0))&gt;100,100,$D$57+IF($D$62=1,15,0)+IF(F940="백어택",8,0))/100)*(AI940/100-1))</f>
        <v>0</v>
      </c>
      <c r="S940" s="173">
        <f>SUM(T940:X940)</f>
        <v>11505.199043976101</v>
      </c>
      <c r="T940" s="174">
        <f>AL940*AU940*AY940</f>
        <v>9204.7992351808807</v>
      </c>
      <c r="U940" s="174">
        <f>AM940*AX940</f>
        <v>2300.39980879522</v>
      </c>
      <c r="V940" s="174"/>
      <c r="W940" s="174"/>
      <c r="X940" s="175">
        <f>AM940*AS940</f>
        <v>0</v>
      </c>
      <c r="Y940" s="173">
        <f>SUM(Z940:AD940)</f>
        <v>24736.177944548617</v>
      </c>
      <c r="Z940" s="174">
        <f>T940*$D$58/100</f>
        <v>19790.318355638894</v>
      </c>
      <c r="AA940" s="174">
        <f>U940*$D$58/100</f>
        <v>4945.8595889097232</v>
      </c>
      <c r="AB940" s="174"/>
      <c r="AC940" s="174"/>
      <c r="AD940" s="175">
        <f>X940*$D$58/100</f>
        <v>0</v>
      </c>
      <c r="AE940" s="173">
        <f>AO940*(1-$D$17/100)</f>
        <v>35.914248000000001</v>
      </c>
      <c r="AF940" s="174">
        <f>AP940</f>
        <v>36</v>
      </c>
      <c r="AG940" s="174">
        <f>IF($D$57+AW940&gt;100,100,$D$57+AW940)</f>
        <v>25.143699999999999</v>
      </c>
      <c r="AH940" s="174">
        <f>AQ940</f>
        <v>458</v>
      </c>
      <c r="AI940" s="174">
        <f>$D$58</f>
        <v>215</v>
      </c>
      <c r="AJ940" s="174">
        <f>10/(6+AT940)</f>
        <v>1.4285714285714286</v>
      </c>
      <c r="AK940" s="174">
        <f>SUM(AL940:AN940)</f>
        <v>11505.199043976101</v>
      </c>
      <c r="AL940" s="174">
        <f>(VLOOKUP(C940,$B$36:$AG$39,11,FALSE)+VLOOKUP(C940,$B$40:$AG$43,11,FALSE)*$D$54)*$D$59/100</f>
        <v>9204.7992351808807</v>
      </c>
      <c r="AM940" s="174">
        <f>(3*(VLOOKUP(C940,$B$36:$AG$39,12,FALSE)+VLOOKUP(C940,$B$40:$AG$43,12,FALSE)*$D$54))*$D$59/100</f>
        <v>2300.39980879522</v>
      </c>
      <c r="AN940" s="174"/>
      <c r="AO940" s="176">
        <v>36</v>
      </c>
      <c r="AP940" s="174">
        <v>36</v>
      </c>
      <c r="AQ940" s="175">
        <f>VLOOKUP(C940,$B$45:$AA$48,11,FALSE)</f>
        <v>458</v>
      </c>
      <c r="AR940" s="31">
        <f>IF(LEFT(E940,1)*1=1,$S$59,$R$59)</f>
        <v>0</v>
      </c>
      <c r="AS940" s="2">
        <f>IF(LEFT(E940,1)*1=2,$U$59,$T$59)</f>
        <v>0</v>
      </c>
      <c r="AT940" s="33">
        <f>IF(LEFT(E940,1)*1=3,$W$59,$V$59)</f>
        <v>1</v>
      </c>
      <c r="AU940" s="31">
        <f>IF(MID(E940,3,1)*1=1,$Y$59,$X$59)</f>
        <v>1</v>
      </c>
      <c r="AV940" s="2">
        <f>IF(MID(E940,3,1)*1=2,$AA$59,$Z$59)</f>
        <v>0</v>
      </c>
      <c r="AW940" s="33">
        <f>IF(MID(E940,3,1)*1=3,$AC$59,$AB$59)</f>
        <v>0</v>
      </c>
      <c r="AX940" s="31">
        <f>IF(MID(E940,5,1)*1=1,$AE$59,$AD$59)</f>
        <v>1</v>
      </c>
      <c r="AY940" s="33">
        <f>IF(MID(E940,5,1)*1=2,$AG$59,$AF$59)</f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customHeight="1">
      <c r="A941" s="2"/>
      <c r="B941" s="107">
        <v>311</v>
      </c>
      <c r="C941" s="31">
        <v>7</v>
      </c>
      <c r="D941" s="106" t="s">
        <v>17</v>
      </c>
      <c r="E941" s="2" t="s">
        <v>67</v>
      </c>
      <c r="F941" s="2"/>
      <c r="G941" s="2"/>
      <c r="H941" s="33">
        <f>IF(AY941=1,3,2)</f>
        <v>2</v>
      </c>
      <c r="I941" s="173">
        <f>M941/AE941</f>
        <v>457.47408166347782</v>
      </c>
      <c r="J941" s="174">
        <f>AH941/AE941</f>
        <v>24.18260296025132</v>
      </c>
      <c r="K941" s="189">
        <f>RANK(I941,$I$76:$I$999)</f>
        <v>866</v>
      </c>
      <c r="L941" s="190" t="e">
        <f>RANK(I941,$I$76:$I$460)</f>
        <v>#N/A</v>
      </c>
      <c r="M941" s="173">
        <f>SUM(N941:R941)</f>
        <v>3651.0750272076434</v>
      </c>
      <c r="N941" s="174">
        <f>T941*(1+(IF((AG941+IF($D$62=1,15,0)+IF(F941="백어택",8,0))&gt;100,100,(AG941+IF($D$62=1,15,0)+IF(F941="백어택",8,0)))/100)*((AI941/100-1)))</f>
        <v>1825.5375136038217</v>
      </c>
      <c r="O941" s="174">
        <f>U941*(1+(IF((AG941+IF($D$62=1,15,0)+IF(F941="백어택",8,0))&gt;100,100,(AG941+IF($D$62=1,15,0)+IF(F941="백어택",8,0)))/100)*((AI941/100-1)))</f>
        <v>1825.5375136038217</v>
      </c>
      <c r="P941" s="174">
        <f>V941*(1+(IF((AG941+IF($D$62=1,15,0)+IF(F941="백어택",8,0))&gt;100,100,(AG941+IF($D$62=1,15,0)+IF(F941="백어택",8,0)))/100)*((AI941/100-1)))</f>
        <v>0</v>
      </c>
      <c r="Q941" s="174"/>
      <c r="R941" s="175"/>
      <c r="S941" s="173">
        <f>SUM(T941:X941)</f>
        <v>2501.1184362734175</v>
      </c>
      <c r="T941" s="174">
        <f>AL941*AV941</f>
        <v>1250.5592181367088</v>
      </c>
      <c r="U941" s="174">
        <f>AL941*AW941</f>
        <v>1250.5592181367088</v>
      </c>
      <c r="V941" s="174">
        <f>IF(H941=3,AL941,0)*(1+AW941-1+AW941-1)</f>
        <v>0</v>
      </c>
      <c r="W941" s="174"/>
      <c r="X941" s="175"/>
      <c r="Y941" s="173">
        <f>SUM(Z941:AD941)</f>
        <v>7074.6561054876793</v>
      </c>
      <c r="Z941" s="174">
        <f>T941*AI941/100</f>
        <v>3537.3280527438396</v>
      </c>
      <c r="AA941" s="174">
        <f>U941*AI941/100</f>
        <v>3537.3280527438396</v>
      </c>
      <c r="AB941" s="174">
        <f>V941*AI941/100</f>
        <v>0</v>
      </c>
      <c r="AC941" s="174"/>
      <c r="AD941" s="175"/>
      <c r="AE941" s="173">
        <f>AO941*(1-$D$17/100)</f>
        <v>7.980944</v>
      </c>
      <c r="AF941" s="174">
        <f>AP941</f>
        <v>36</v>
      </c>
      <c r="AG941" s="174">
        <f>IF($D$57+AX941&gt;100,100,$D$57+AX941)</f>
        <v>25.143699999999999</v>
      </c>
      <c r="AH941" s="174">
        <f>AQ941</f>
        <v>193</v>
      </c>
      <c r="AI941" s="174">
        <f>$D$58+$D$19</f>
        <v>282.85969999999998</v>
      </c>
      <c r="AJ941" s="174">
        <f>10*AR941/IF(AT941=0,IF(AY941=0,8,5),5)</f>
        <v>1.25</v>
      </c>
      <c r="AK941" s="174">
        <f>H941*SUM(AL941:AN941)</f>
        <v>2501.1184362734175</v>
      </c>
      <c r="AL941" s="174">
        <f>((VLOOKUP(C941,$B$36:$AG$39,24,FALSE)+VLOOKUP(C941,$B$40:$AG$43,24,FALSE)*$D$54))*$D$59/100</f>
        <v>1250.5592181367088</v>
      </c>
      <c r="AM941" s="174"/>
      <c r="AN941" s="174"/>
      <c r="AO941" s="176">
        <v>8</v>
      </c>
      <c r="AP941" s="174">
        <v>36</v>
      </c>
      <c r="AQ941" s="175">
        <f>VLOOKUP(C941,$B$45:$AA$48,24,FALSE)</f>
        <v>193</v>
      </c>
      <c r="AR941" s="31">
        <f>IF(LEFT(E941,1)*1=1,$S$67,$R$67)</f>
        <v>1</v>
      </c>
      <c r="AS941" s="2">
        <f>IF(LEFT(E941,1)*1=2,$U$67,$T$67)</f>
        <v>0</v>
      </c>
      <c r="AT941" s="33">
        <f>IF(LEFT(E941,1)*1=3,$W$67,$V$67)</f>
        <v>0</v>
      </c>
      <c r="AU941" s="31">
        <f>IF(MID(E941,3,1)*1=1,$Y$67,$X$67)</f>
        <v>0</v>
      </c>
      <c r="AV941" s="2">
        <f>IF(MID(E941,3,1)*1=2,$AA$67,$Z$67)</f>
        <v>1</v>
      </c>
      <c r="AW941" s="33">
        <f>IF(MID(E941,3,1)*1=3,$AC$67,$AB$67)</f>
        <v>1</v>
      </c>
      <c r="AX941" s="31">
        <f>IF(MID(E941,5,1)*1=1,$AE$67,$AD$67)</f>
        <v>0</v>
      </c>
      <c r="AY941" s="33">
        <f>IF(MID(E941,5,1)*1=2,$AG$67,$AF$67)</f>
        <v>0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customHeight="1">
      <c r="A942" s="2"/>
      <c r="B942" s="107">
        <v>314</v>
      </c>
      <c r="C942" s="31">
        <v>7</v>
      </c>
      <c r="D942" s="106" t="s">
        <v>17</v>
      </c>
      <c r="E942" s="2" t="s">
        <v>148</v>
      </c>
      <c r="F942" s="2"/>
      <c r="G942" s="2"/>
      <c r="H942" s="33">
        <f>IF(AY942=1,3,2)</f>
        <v>2</v>
      </c>
      <c r="I942" s="173">
        <f>M942/AE942</f>
        <v>457.47408166347782</v>
      </c>
      <c r="J942" s="174">
        <f>AH942/AE942</f>
        <v>24.18260296025132</v>
      </c>
      <c r="K942" s="189">
        <f>RANK(I942,$I$76:$I$999)</f>
        <v>866</v>
      </c>
      <c r="L942" s="190" t="e">
        <f>RANK(I942,$I$76:$I$460)</f>
        <v>#N/A</v>
      </c>
      <c r="M942" s="173">
        <f>SUM(N942:R942)</f>
        <v>3651.0750272076434</v>
      </c>
      <c r="N942" s="174">
        <f>T942*(1+(IF((AG942+IF($D$62=1,15,0)+IF(F942="백어택",8,0))&gt;100,100,(AG942+IF($D$62=1,15,0)+IF(F942="백어택",8,0)))/100)*((AI942/100-1)))</f>
        <v>1825.5375136038217</v>
      </c>
      <c r="O942" s="174">
        <f>U942*(1+(IF((AG942+IF($D$62=1,15,0)+IF(F942="백어택",8,0))&gt;100,100,(AG942+IF($D$62=1,15,0)+IF(F942="백어택",8,0)))/100)*((AI942/100-1)))</f>
        <v>1825.5375136038217</v>
      </c>
      <c r="P942" s="174">
        <f>V942*(1+(IF((AG942+IF($D$62=1,15,0)+IF(F942="백어택",8,0))&gt;100,100,(AG942+IF($D$62=1,15,0)+IF(F942="백어택",8,0)))/100)*((AI942/100-1)))</f>
        <v>0</v>
      </c>
      <c r="Q942" s="174"/>
      <c r="R942" s="175"/>
      <c r="S942" s="173">
        <f>SUM(T942:X942)</f>
        <v>2501.1184362734175</v>
      </c>
      <c r="T942" s="174">
        <f>AL942*AV942</f>
        <v>1250.5592181367088</v>
      </c>
      <c r="U942" s="174">
        <f>AL942*AW942</f>
        <v>1250.5592181367088</v>
      </c>
      <c r="V942" s="174">
        <f>IF(H942=3,AL942,0)*(1+AW942-1+AW942-1)</f>
        <v>0</v>
      </c>
      <c r="W942" s="174"/>
      <c r="X942" s="175"/>
      <c r="Y942" s="173">
        <f>SUM(Z942:AD942)</f>
        <v>7074.6561054876793</v>
      </c>
      <c r="Z942" s="174">
        <f>T942*AI942/100</f>
        <v>3537.3280527438396</v>
      </c>
      <c r="AA942" s="174">
        <f>U942*AI942/100</f>
        <v>3537.3280527438396</v>
      </c>
      <c r="AB942" s="174">
        <f>V942*AI942/100</f>
        <v>0</v>
      </c>
      <c r="AC942" s="174"/>
      <c r="AD942" s="175"/>
      <c r="AE942" s="173">
        <f>AO942*(1-$D$17/100)</f>
        <v>7.980944</v>
      </c>
      <c r="AF942" s="174">
        <f>AP942</f>
        <v>36</v>
      </c>
      <c r="AG942" s="174">
        <f>IF($D$57+AX942&gt;100,100,$D$57+AX942)</f>
        <v>25.143699999999999</v>
      </c>
      <c r="AH942" s="174">
        <f>AQ942</f>
        <v>193</v>
      </c>
      <c r="AI942" s="174">
        <f>$D$58+$D$19</f>
        <v>282.85969999999998</v>
      </c>
      <c r="AJ942" s="174">
        <f>10*AR942/IF(AT942=0,IF(AY942=0,8,5),5)</f>
        <v>1</v>
      </c>
      <c r="AK942" s="174">
        <f>H942*SUM(AL942:AN942)</f>
        <v>2501.1184362734175</v>
      </c>
      <c r="AL942" s="174">
        <f>((VLOOKUP(C942,$B$36:$AG$39,24,FALSE)+VLOOKUP(C942,$B$40:$AG$43,24,FALSE)*$D$54))*$D$59/100</f>
        <v>1250.5592181367088</v>
      </c>
      <c r="AM942" s="174"/>
      <c r="AN942" s="174"/>
      <c r="AO942" s="176">
        <v>8</v>
      </c>
      <c r="AP942" s="174">
        <v>36</v>
      </c>
      <c r="AQ942" s="175">
        <f>VLOOKUP(C942,$B$45:$AA$48,24,FALSE)</f>
        <v>193</v>
      </c>
      <c r="AR942" s="31">
        <f>IF(LEFT(E942,1)*1=1,$S$67,$R$67)</f>
        <v>0.8</v>
      </c>
      <c r="AS942" s="2">
        <f>IF(LEFT(E942,1)*1=2,$U$67,$T$67)</f>
        <v>0</v>
      </c>
      <c r="AT942" s="33">
        <f>IF(LEFT(E942,1)*1=3,$W$67,$V$67)</f>
        <v>0</v>
      </c>
      <c r="AU942" s="31">
        <f>IF(MID(E942,3,1)*1=1,$Y$67,$X$67)</f>
        <v>0</v>
      </c>
      <c r="AV942" s="2">
        <f>IF(MID(E942,3,1)*1=2,$AA$67,$Z$67)</f>
        <v>1</v>
      </c>
      <c r="AW942" s="33">
        <f>IF(MID(E942,3,1)*1=3,$AC$67,$AB$67)</f>
        <v>1</v>
      </c>
      <c r="AX942" s="31">
        <f>IF(MID(E942,5,1)*1=1,$AE$67,$AD$67)</f>
        <v>0</v>
      </c>
      <c r="AY942" s="33">
        <f>IF(MID(E942,5,1)*1=2,$AG$67,$AF$67)</f>
        <v>0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customHeight="1">
      <c r="A943" s="2"/>
      <c r="B943" s="107">
        <v>317</v>
      </c>
      <c r="C943" s="31">
        <v>7</v>
      </c>
      <c r="D943" s="106" t="s">
        <v>17</v>
      </c>
      <c r="E943" s="2" t="s">
        <v>87</v>
      </c>
      <c r="F943" s="2"/>
      <c r="G943" s="2"/>
      <c r="H943" s="33">
        <f>IF(AY943=1,3,2)</f>
        <v>2</v>
      </c>
      <c r="I943" s="173">
        <f>M943/AE943</f>
        <v>457.47408166347782</v>
      </c>
      <c r="J943" s="174">
        <f>AH943/AE943</f>
        <v>24.18260296025132</v>
      </c>
      <c r="K943" s="189">
        <f>RANK(I943,$I$76:$I$999)</f>
        <v>866</v>
      </c>
      <c r="L943" s="190" t="e">
        <f>RANK(I943,$I$76:$I$460)</f>
        <v>#N/A</v>
      </c>
      <c r="M943" s="173">
        <f>SUM(N943:R943)</f>
        <v>3651.0750272076434</v>
      </c>
      <c r="N943" s="174">
        <f>T943*(1+(IF((AG943+IF($D$62=1,15,0)+IF(F943="백어택",8,0))&gt;100,100,(AG943+IF($D$62=1,15,0)+IF(F943="백어택",8,0)))/100)*((AI943/100-1)))</f>
        <v>1825.5375136038217</v>
      </c>
      <c r="O943" s="174">
        <f>U943*(1+(IF((AG943+IF($D$62=1,15,0)+IF(F943="백어택",8,0))&gt;100,100,(AG943+IF($D$62=1,15,0)+IF(F943="백어택",8,0)))/100)*((AI943/100-1)))</f>
        <v>1825.5375136038217</v>
      </c>
      <c r="P943" s="174">
        <f>V943*(1+(IF((AG943+IF($D$62=1,15,0)+IF(F943="백어택",8,0))&gt;100,100,(AG943+IF($D$62=1,15,0)+IF(F943="백어택",8,0)))/100)*((AI943/100-1)))</f>
        <v>0</v>
      </c>
      <c r="Q943" s="174"/>
      <c r="R943" s="175"/>
      <c r="S943" s="173">
        <f>SUM(T943:X943)</f>
        <v>2501.1184362734175</v>
      </c>
      <c r="T943" s="174">
        <f>AL943*AV943</f>
        <v>1250.5592181367088</v>
      </c>
      <c r="U943" s="174">
        <f>AL943*AW943</f>
        <v>1250.5592181367088</v>
      </c>
      <c r="V943" s="174">
        <f>IF(H943=3,AL943,0)*(1+AW943-1+AW943-1)</f>
        <v>0</v>
      </c>
      <c r="W943" s="174"/>
      <c r="X943" s="175"/>
      <c r="Y943" s="173">
        <f>SUM(Z943:AD943)</f>
        <v>7074.6561054876793</v>
      </c>
      <c r="Z943" s="174">
        <f>T943*AI943/100</f>
        <v>3537.3280527438396</v>
      </c>
      <c r="AA943" s="174">
        <f>U943*AI943/100</f>
        <v>3537.3280527438396</v>
      </c>
      <c r="AB943" s="174">
        <f>V943*AI943/100</f>
        <v>0</v>
      </c>
      <c r="AC943" s="174"/>
      <c r="AD943" s="175"/>
      <c r="AE943" s="173">
        <f>AO943*(1-$D$17/100)</f>
        <v>7.980944</v>
      </c>
      <c r="AF943" s="174">
        <f>AP943</f>
        <v>36</v>
      </c>
      <c r="AG943" s="174">
        <f>IF($D$57+AX943&gt;100,100,$D$57+AX943)</f>
        <v>25.143699999999999</v>
      </c>
      <c r="AH943" s="174">
        <f>AQ943</f>
        <v>193</v>
      </c>
      <c r="AI943" s="174">
        <f>$D$58+$D$19</f>
        <v>282.85969999999998</v>
      </c>
      <c r="AJ943" s="174">
        <f>10*AR943/IF(AT943=0,IF(AY943=0,8,5),5)</f>
        <v>2</v>
      </c>
      <c r="AK943" s="174">
        <f>H943*SUM(AL943:AN943)</f>
        <v>2501.1184362734175</v>
      </c>
      <c r="AL943" s="174">
        <f>((VLOOKUP(C943,$B$36:$AG$39,24,FALSE)+VLOOKUP(C943,$B$40:$AG$43,24,FALSE)*$D$54))*$D$59/100</f>
        <v>1250.5592181367088</v>
      </c>
      <c r="AM943" s="174"/>
      <c r="AN943" s="174"/>
      <c r="AO943" s="176">
        <v>8</v>
      </c>
      <c r="AP943" s="174">
        <v>36</v>
      </c>
      <c r="AQ943" s="175">
        <f>VLOOKUP(C943,$B$45:$AA$48,24,FALSE)</f>
        <v>193</v>
      </c>
      <c r="AR943" s="31">
        <f>IF(LEFT(E943,1)*1=1,$S$67,$R$67)</f>
        <v>1</v>
      </c>
      <c r="AS943" s="2">
        <f>IF(LEFT(E943,1)*1=2,$U$67,$T$67)</f>
        <v>0</v>
      </c>
      <c r="AT943" s="33">
        <f>IF(LEFT(E943,1)*1=3,$W$67,$V$67)</f>
        <v>1</v>
      </c>
      <c r="AU943" s="31">
        <f>IF(MID(E943,3,1)*1=1,$Y$67,$X$67)</f>
        <v>0</v>
      </c>
      <c r="AV943" s="2">
        <f>IF(MID(E943,3,1)*1=2,$AA$67,$Z$67)</f>
        <v>1</v>
      </c>
      <c r="AW943" s="33">
        <f>IF(MID(E943,3,1)*1=3,$AC$67,$AB$67)</f>
        <v>1</v>
      </c>
      <c r="AX943" s="31">
        <f>IF(MID(E943,5,1)*1=1,$AE$67,$AD$67)</f>
        <v>0</v>
      </c>
      <c r="AY943" s="33">
        <f>IF(MID(E943,5,1)*1=2,$AG$67,$AF$67)</f>
        <v>0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customHeight="1">
      <c r="A944" s="2"/>
      <c r="B944" s="107">
        <v>841</v>
      </c>
      <c r="C944" s="31">
        <v>4</v>
      </c>
      <c r="D944" s="113" t="s">
        <v>9</v>
      </c>
      <c r="E944" s="2" t="s">
        <v>67</v>
      </c>
      <c r="F944" s="2"/>
      <c r="G944" s="2"/>
      <c r="H944" s="33"/>
      <c r="I944" s="173">
        <f>M944/AE944</f>
        <v>450.40102036337311</v>
      </c>
      <c r="J944" s="174">
        <f>AH944/AE944</f>
        <v>7.0167138123009005</v>
      </c>
      <c r="K944" s="189">
        <f>RANK(I944,$I$76:$I$999)</f>
        <v>869</v>
      </c>
      <c r="L944" s="190">
        <f>RANK(I944,$I$889:$I$999)</f>
        <v>56</v>
      </c>
      <c r="M944" s="173">
        <f>SUM(N944:R944)*(1+$D$22/100)</f>
        <v>16175.813944783233</v>
      </c>
      <c r="N944" s="174">
        <f>T944*(1+(IF((AG944+IF($D$62=1,15,0)+IF(F944="백어택",8,0))&gt;100,100,AG944+IF($D$62=1,15,0)+IF(F944="백어택",8,0))/100)*(AI944/100-1))</f>
        <v>11672.541192779541</v>
      </c>
      <c r="O944" s="174">
        <f>U944*(1+(IF(($D$57+IF($D$62=1,15,0)+IF(F944="백어택",8,0))&gt;100,100,$D$57+IF($D$62=1,15,0)+IF(F944="백어택",8,0))/100)*(AI944/100-1))</f>
        <v>2917.7277947520515</v>
      </c>
      <c r="P944" s="174"/>
      <c r="Q944" s="174"/>
      <c r="R944" s="175">
        <f>X944*(1+(IF(($D$57+IF($D$62=1,15,0)+IF(F944="백어택",8,0))&gt;100,100,$D$57+IF($D$62=1,15,0)+IF(F944="백어택",8,0))/100)*(AI944/100-1))</f>
        <v>0</v>
      </c>
      <c r="S944" s="173">
        <f>SUM(T944:X944)</f>
        <v>11317.721077720083</v>
      </c>
      <c r="T944" s="174">
        <f>AL944*AU944*AY944</f>
        <v>9054.4297436168763</v>
      </c>
      <c r="U944" s="174">
        <f>AM944*AX944</f>
        <v>2263.2913341032076</v>
      </c>
      <c r="V944" s="174"/>
      <c r="W944" s="174"/>
      <c r="X944" s="175">
        <f>AM944*AS944</f>
        <v>0</v>
      </c>
      <c r="Y944" s="173">
        <f>SUM(Z944:AD944)</f>
        <v>24333.100317098182</v>
      </c>
      <c r="Z944" s="174">
        <f>T944*$D$58/100</f>
        <v>19467.023948776285</v>
      </c>
      <c r="AA944" s="174">
        <f>U944*$D$58/100</f>
        <v>4866.0763683218966</v>
      </c>
      <c r="AB944" s="174"/>
      <c r="AC944" s="174"/>
      <c r="AD944" s="175">
        <f>X944*$D$58/100</f>
        <v>0</v>
      </c>
      <c r="AE944" s="173">
        <f>AO944*(1-$D$17/100)</f>
        <v>35.914248000000001</v>
      </c>
      <c r="AF944" s="174">
        <f>AP944</f>
        <v>36</v>
      </c>
      <c r="AG944" s="174">
        <f>IF($D$57+AW944&gt;100,100,$D$57+AW944)</f>
        <v>25.143699999999999</v>
      </c>
      <c r="AH944" s="174">
        <f>AQ944</f>
        <v>252</v>
      </c>
      <c r="AI944" s="174">
        <f>$D$58</f>
        <v>215</v>
      </c>
      <c r="AJ944" s="174">
        <f>10/(6+AT944)</f>
        <v>1.6666666666666667</v>
      </c>
      <c r="AK944" s="174">
        <f>SUM(AL944:AN944)</f>
        <v>11317.721077720083</v>
      </c>
      <c r="AL944" s="174">
        <f>(VLOOKUP(C944,$B$36:$AG$39,11,FALSE)+VLOOKUP(C944,$B$40:$AG$43,11,FALSE)*$D$54)*$D$59/100</f>
        <v>9054.4297436168763</v>
      </c>
      <c r="AM944" s="174">
        <f>(3*(VLOOKUP(C944,$B$36:$AG$39,12,FALSE)+VLOOKUP(C944,$B$40:$AG$43,12,FALSE)*$D$54))*$D$59/100</f>
        <v>2263.2913341032076</v>
      </c>
      <c r="AN944" s="174"/>
      <c r="AO944" s="176">
        <v>36</v>
      </c>
      <c r="AP944" s="174">
        <v>36</v>
      </c>
      <c r="AQ944" s="175">
        <f>VLOOKUP(C944,$B$45:$AA$48,11,FALSE)</f>
        <v>252</v>
      </c>
      <c r="AR944" s="31">
        <f>IF(LEFT(E944,1)*1=1,$S$59,$R$59)</f>
        <v>0</v>
      </c>
      <c r="AS944" s="2">
        <f>IF(LEFT(E944,1)*1=2,$U$59,$T$59)</f>
        <v>0</v>
      </c>
      <c r="AT944" s="33">
        <f>IF(LEFT(E944,1)*1=3,$W$59,$V$59)</f>
        <v>0</v>
      </c>
      <c r="AU944" s="31">
        <f>IF(MID(E944,3,1)*1=1,$Y$59,$X$59)</f>
        <v>1</v>
      </c>
      <c r="AV944" s="2">
        <f>IF(MID(E944,3,1)*1=2,$AA$59,$Z$59)</f>
        <v>0</v>
      </c>
      <c r="AW944" s="33">
        <f>IF(MID(E944,3,1)*1=3,$AC$59,$AB$59)</f>
        <v>0</v>
      </c>
      <c r="AX944" s="31">
        <f>IF(MID(E944,5,1)*1=1,$AE$59,$AD$59)</f>
        <v>1</v>
      </c>
      <c r="AY944" s="33">
        <f>IF(MID(E944,5,1)*1=2,$AG$59,$AF$59)</f>
        <v>1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customHeight="1">
      <c r="A945" s="2"/>
      <c r="B945" s="107">
        <v>843</v>
      </c>
      <c r="C945" s="31">
        <v>4</v>
      </c>
      <c r="D945" s="113" t="s">
        <v>9</v>
      </c>
      <c r="E945" s="2" t="s">
        <v>87</v>
      </c>
      <c r="F945" s="2"/>
      <c r="G945" s="2"/>
      <c r="H945" s="33"/>
      <c r="I945" s="173">
        <f>M945/AE945</f>
        <v>450.40102036337311</v>
      </c>
      <c r="J945" s="174">
        <f>AH945/AE945</f>
        <v>7.0167138123009005</v>
      </c>
      <c r="K945" s="189">
        <f>RANK(I945,$I$76:$I$999)</f>
        <v>869</v>
      </c>
      <c r="L945" s="190">
        <f>RANK(I945,$I$889:$I$999)</f>
        <v>56</v>
      </c>
      <c r="M945" s="173">
        <f>SUM(N945:R945)*(1+$D$22/100)</f>
        <v>16175.813944783233</v>
      </c>
      <c r="N945" s="174">
        <f>T945*(1+(IF((AG945+IF($D$62=1,15,0)+IF(F945="백어택",8,0))&gt;100,100,AG945+IF($D$62=1,15,0)+IF(F945="백어택",8,0))/100)*(AI945/100-1))</f>
        <v>11672.541192779541</v>
      </c>
      <c r="O945" s="174">
        <f>U945*(1+(IF(($D$57+IF($D$62=1,15,0)+IF(F945="백어택",8,0))&gt;100,100,$D$57+IF($D$62=1,15,0)+IF(F945="백어택",8,0))/100)*(AI945/100-1))</f>
        <v>2917.7277947520515</v>
      </c>
      <c r="P945" s="174"/>
      <c r="Q945" s="174"/>
      <c r="R945" s="175">
        <f>X945*(1+(IF(($D$57+IF($D$62=1,15,0)+IF(F945="백어택",8,0))&gt;100,100,$D$57+IF($D$62=1,15,0)+IF(F945="백어택",8,0))/100)*(AI945/100-1))</f>
        <v>0</v>
      </c>
      <c r="S945" s="173">
        <f>SUM(T945:X945)</f>
        <v>11317.721077720083</v>
      </c>
      <c r="T945" s="174">
        <f>AL945*AU945*AY945</f>
        <v>9054.4297436168763</v>
      </c>
      <c r="U945" s="174">
        <f>AM945*AX945</f>
        <v>2263.2913341032076</v>
      </c>
      <c r="V945" s="174"/>
      <c r="W945" s="174"/>
      <c r="X945" s="175">
        <f>AM945*AS945</f>
        <v>0</v>
      </c>
      <c r="Y945" s="173">
        <f>SUM(Z945:AD945)</f>
        <v>24333.100317098182</v>
      </c>
      <c r="Z945" s="174">
        <f>T945*$D$58/100</f>
        <v>19467.023948776285</v>
      </c>
      <c r="AA945" s="174">
        <f>U945*$D$58/100</f>
        <v>4866.0763683218966</v>
      </c>
      <c r="AB945" s="174"/>
      <c r="AC945" s="174"/>
      <c r="AD945" s="175">
        <f>X945*$D$58/100</f>
        <v>0</v>
      </c>
      <c r="AE945" s="173">
        <f>AO945*(1-$D$17/100)</f>
        <v>35.914248000000001</v>
      </c>
      <c r="AF945" s="174">
        <f>AP945</f>
        <v>36</v>
      </c>
      <c r="AG945" s="174">
        <f>IF($D$57+AW945&gt;100,100,$D$57+AW945)</f>
        <v>25.143699999999999</v>
      </c>
      <c r="AH945" s="174">
        <f>AQ945</f>
        <v>252</v>
      </c>
      <c r="AI945" s="174">
        <f>$D$58</f>
        <v>215</v>
      </c>
      <c r="AJ945" s="174">
        <f>10/(6+AT945)</f>
        <v>1.4285714285714286</v>
      </c>
      <c r="AK945" s="174">
        <f>SUM(AL945:AN945)</f>
        <v>11317.721077720083</v>
      </c>
      <c r="AL945" s="174">
        <f>(VLOOKUP(C945,$B$36:$AG$39,11,FALSE)+VLOOKUP(C945,$B$40:$AG$43,11,FALSE)*$D$54)*$D$59/100</f>
        <v>9054.4297436168763</v>
      </c>
      <c r="AM945" s="174">
        <f>(3*(VLOOKUP(C945,$B$36:$AG$39,12,FALSE)+VLOOKUP(C945,$B$40:$AG$43,12,FALSE)*$D$54))*$D$59/100</f>
        <v>2263.2913341032076</v>
      </c>
      <c r="AN945" s="174"/>
      <c r="AO945" s="176">
        <v>36</v>
      </c>
      <c r="AP945" s="174">
        <v>36</v>
      </c>
      <c r="AQ945" s="175">
        <f>VLOOKUP(C945,$B$45:$AA$48,11,FALSE)</f>
        <v>252</v>
      </c>
      <c r="AR945" s="31">
        <f>IF(LEFT(E945,1)*1=1,$S$59,$R$59)</f>
        <v>0</v>
      </c>
      <c r="AS945" s="2">
        <f>IF(LEFT(E945,1)*1=2,$U$59,$T$59)</f>
        <v>0</v>
      </c>
      <c r="AT945" s="33">
        <f>IF(LEFT(E945,1)*1=3,$W$59,$V$59)</f>
        <v>1</v>
      </c>
      <c r="AU945" s="31">
        <f>IF(MID(E945,3,1)*1=1,$Y$59,$X$59)</f>
        <v>1</v>
      </c>
      <c r="AV945" s="2">
        <f>IF(MID(E945,3,1)*1=2,$AA$59,$Z$59)</f>
        <v>0</v>
      </c>
      <c r="AW945" s="33">
        <f>IF(MID(E945,3,1)*1=3,$AC$59,$AB$59)</f>
        <v>0</v>
      </c>
      <c r="AX945" s="31">
        <f>IF(MID(E945,5,1)*1=1,$AE$59,$AD$59)</f>
        <v>1</v>
      </c>
      <c r="AY945" s="33">
        <f>IF(MID(E945,5,1)*1=2,$AG$59,$AF$59)</f>
        <v>1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customHeight="1">
      <c r="A946" s="2"/>
      <c r="B946" s="107">
        <v>320</v>
      </c>
      <c r="C946" s="31">
        <v>4</v>
      </c>
      <c r="D946" s="106" t="s">
        <v>17</v>
      </c>
      <c r="E946" s="2" t="s">
        <v>67</v>
      </c>
      <c r="F946" s="2"/>
      <c r="G946" s="2"/>
      <c r="H946" s="33">
        <f>IF(AY946=1,3,2)</f>
        <v>2</v>
      </c>
      <c r="I946" s="173">
        <f>M946/AE946</f>
        <v>449.86511700143001</v>
      </c>
      <c r="J946" s="174">
        <f>AH946/AE946</f>
        <v>13.281636858998134</v>
      </c>
      <c r="K946" s="189">
        <f>RANK(I946,$I$76:$I$999)</f>
        <v>871</v>
      </c>
      <c r="L946" s="190" t="e">
        <f>RANK(I946,$I$76:$I$460)</f>
        <v>#N/A</v>
      </c>
      <c r="M946" s="173">
        <f>SUM(N946:R946)</f>
        <v>3590.3483063418607</v>
      </c>
      <c r="N946" s="174">
        <f>T946*(1+(IF((AG946+IF($D$62=1,15,0)+IF(F946="백어택",8,0))&gt;100,100,(AG946+IF($D$62=1,15,0)+IF(F946="백어택",8,0)))/100)*((AI946/100-1)))</f>
        <v>1795.1741531709304</v>
      </c>
      <c r="O946" s="174">
        <f>U946*(1+(IF((AG946+IF($D$62=1,15,0)+IF(F946="백어택",8,0))&gt;100,100,(AG946+IF($D$62=1,15,0)+IF(F946="백어택",8,0)))/100)*((AI946/100-1)))</f>
        <v>1795.1741531709304</v>
      </c>
      <c r="P946" s="174">
        <f>V946*(1+(IF((AG946+IF($D$62=1,15,0)+IF(F946="백어택",8,0))&gt;100,100,(AG946+IF($D$62=1,15,0)+IF(F946="백어택",8,0)))/100)*((AI946/100-1)))</f>
        <v>0</v>
      </c>
      <c r="Q946" s="174"/>
      <c r="R946" s="175"/>
      <c r="S946" s="173">
        <f>SUM(T946:X946)</f>
        <v>2459.5184362734171</v>
      </c>
      <c r="T946" s="174">
        <f>AL946*AV946</f>
        <v>1229.7592181367086</v>
      </c>
      <c r="U946" s="174">
        <f>AL946*AW946</f>
        <v>1229.7592181367086</v>
      </c>
      <c r="V946" s="174">
        <f>IF(H946=3,AL946,0)*(1+AW946-1+AW946-1)</f>
        <v>0</v>
      </c>
      <c r="W946" s="174"/>
      <c r="X946" s="175"/>
      <c r="Y946" s="173">
        <f>SUM(Z946:AD946)</f>
        <v>6956.9864702876785</v>
      </c>
      <c r="Z946" s="174">
        <f>T946*AI946/100</f>
        <v>3478.4932351438392</v>
      </c>
      <c r="AA946" s="174">
        <f>U946*AI946/100</f>
        <v>3478.4932351438392</v>
      </c>
      <c r="AB946" s="174">
        <f>V946*AI946/100</f>
        <v>0</v>
      </c>
      <c r="AC946" s="174"/>
      <c r="AD946" s="175"/>
      <c r="AE946" s="173">
        <f>AO946*(1-$D$17/100)</f>
        <v>7.980944</v>
      </c>
      <c r="AF946" s="174">
        <f>AP946</f>
        <v>36</v>
      </c>
      <c r="AG946" s="174">
        <f>IF($D$57+AX946&gt;100,100,$D$57+AX946)</f>
        <v>25.143699999999999</v>
      </c>
      <c r="AH946" s="174">
        <f>AQ946</f>
        <v>106</v>
      </c>
      <c r="AI946" s="174">
        <f>$D$58+$D$19</f>
        <v>282.85969999999998</v>
      </c>
      <c r="AJ946" s="174">
        <f>10*AR946/IF(AT946=0,IF(AY946=0,8,5),5)</f>
        <v>1.25</v>
      </c>
      <c r="AK946" s="174">
        <f>H946*SUM(AL946:AN946)</f>
        <v>2459.5184362734171</v>
      </c>
      <c r="AL946" s="174">
        <f>((VLOOKUP(C946,$B$36:$AG$39,24,FALSE)+VLOOKUP(C946,$B$40:$AG$43,24,FALSE)*$D$54))*$D$59/100</f>
        <v>1229.7592181367086</v>
      </c>
      <c r="AM946" s="174"/>
      <c r="AN946" s="174"/>
      <c r="AO946" s="176">
        <v>8</v>
      </c>
      <c r="AP946" s="174">
        <v>36</v>
      </c>
      <c r="AQ946" s="175">
        <f>VLOOKUP(C946,$B$45:$AA$48,24,FALSE)</f>
        <v>106</v>
      </c>
      <c r="AR946" s="31">
        <f>IF(LEFT(E946,1)*1=1,$S$67,$R$67)</f>
        <v>1</v>
      </c>
      <c r="AS946" s="2">
        <f>IF(LEFT(E946,1)*1=2,$U$67,$T$67)</f>
        <v>0</v>
      </c>
      <c r="AT946" s="33">
        <f>IF(LEFT(E946,1)*1=3,$W$67,$V$67)</f>
        <v>0</v>
      </c>
      <c r="AU946" s="31">
        <f>IF(MID(E946,3,1)*1=1,$Y$67,$X$67)</f>
        <v>0</v>
      </c>
      <c r="AV946" s="2">
        <f>IF(MID(E946,3,1)*1=2,$AA$67,$Z$67)</f>
        <v>1</v>
      </c>
      <c r="AW946" s="33">
        <f>IF(MID(E946,3,1)*1=3,$AC$67,$AB$67)</f>
        <v>1</v>
      </c>
      <c r="AX946" s="31">
        <f>IF(MID(E946,5,1)*1=1,$AE$67,$AD$67)</f>
        <v>0</v>
      </c>
      <c r="AY946" s="33">
        <f>IF(MID(E946,5,1)*1=2,$AG$67,$AF$67)</f>
        <v>0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customHeight="1">
      <c r="A947" s="2"/>
      <c r="B947" s="107">
        <v>321</v>
      </c>
      <c r="C947" s="31">
        <v>4</v>
      </c>
      <c r="D947" s="106" t="s">
        <v>17</v>
      </c>
      <c r="E947" s="2" t="s">
        <v>148</v>
      </c>
      <c r="F947" s="2"/>
      <c r="G947" s="2"/>
      <c r="H947" s="33">
        <f>IF(AY947=1,3,2)</f>
        <v>2</v>
      </c>
      <c r="I947" s="173">
        <f>M947/AE947</f>
        <v>449.86511700143001</v>
      </c>
      <c r="J947" s="174">
        <f>AH947/AE947</f>
        <v>13.281636858998134</v>
      </c>
      <c r="K947" s="189">
        <f>RANK(I947,$I$76:$I$999)</f>
        <v>871</v>
      </c>
      <c r="L947" s="190" t="e">
        <f>RANK(I947,$I$76:$I$460)</f>
        <v>#N/A</v>
      </c>
      <c r="M947" s="173">
        <f>SUM(N947:R947)</f>
        <v>3590.3483063418607</v>
      </c>
      <c r="N947" s="174">
        <f>T947*(1+(IF((AG947+IF($D$62=1,15,0)+IF(F947="백어택",8,0))&gt;100,100,(AG947+IF($D$62=1,15,0)+IF(F947="백어택",8,0)))/100)*((AI947/100-1)))</f>
        <v>1795.1741531709304</v>
      </c>
      <c r="O947" s="174">
        <f>U947*(1+(IF((AG947+IF($D$62=1,15,0)+IF(F947="백어택",8,0))&gt;100,100,(AG947+IF($D$62=1,15,0)+IF(F947="백어택",8,0)))/100)*((AI947/100-1)))</f>
        <v>1795.1741531709304</v>
      </c>
      <c r="P947" s="174">
        <f>V947*(1+(IF((AG947+IF($D$62=1,15,0)+IF(F947="백어택",8,0))&gt;100,100,(AG947+IF($D$62=1,15,0)+IF(F947="백어택",8,0)))/100)*((AI947/100-1)))</f>
        <v>0</v>
      </c>
      <c r="Q947" s="174"/>
      <c r="R947" s="175"/>
      <c r="S947" s="173">
        <f>SUM(T947:X947)</f>
        <v>2459.5184362734171</v>
      </c>
      <c r="T947" s="174">
        <f>AL947*AV947</f>
        <v>1229.7592181367086</v>
      </c>
      <c r="U947" s="174">
        <f>AL947*AW947</f>
        <v>1229.7592181367086</v>
      </c>
      <c r="V947" s="174">
        <f>IF(H947=3,AL947,0)*(1+AW947-1+AW947-1)</f>
        <v>0</v>
      </c>
      <c r="W947" s="174"/>
      <c r="X947" s="175"/>
      <c r="Y947" s="173">
        <f>SUM(Z947:AD947)</f>
        <v>6956.9864702876785</v>
      </c>
      <c r="Z947" s="174">
        <f>T947*AI947/100</f>
        <v>3478.4932351438392</v>
      </c>
      <c r="AA947" s="174">
        <f>U947*AI947/100</f>
        <v>3478.4932351438392</v>
      </c>
      <c r="AB947" s="174">
        <f>V947*AI947/100</f>
        <v>0</v>
      </c>
      <c r="AC947" s="174"/>
      <c r="AD947" s="175"/>
      <c r="AE947" s="173">
        <f>AO947*(1-$D$17/100)</f>
        <v>7.980944</v>
      </c>
      <c r="AF947" s="174">
        <f>AP947</f>
        <v>36</v>
      </c>
      <c r="AG947" s="174">
        <f>IF($D$57+AX947&gt;100,100,$D$57+AX947)</f>
        <v>25.143699999999999</v>
      </c>
      <c r="AH947" s="174">
        <f>AQ947</f>
        <v>106</v>
      </c>
      <c r="AI947" s="174">
        <f>$D$58+$D$19</f>
        <v>282.85969999999998</v>
      </c>
      <c r="AJ947" s="174">
        <f>10*AR947/IF(AT947=0,IF(AY947=0,8,5),5)</f>
        <v>1</v>
      </c>
      <c r="AK947" s="174">
        <f>H947*SUM(AL947:AN947)</f>
        <v>2459.5184362734171</v>
      </c>
      <c r="AL947" s="174">
        <f>((VLOOKUP(C947,$B$36:$AG$39,24,FALSE)+VLOOKUP(C947,$B$40:$AG$43,24,FALSE)*$D$54))*$D$59/100</f>
        <v>1229.7592181367086</v>
      </c>
      <c r="AM947" s="174"/>
      <c r="AN947" s="174"/>
      <c r="AO947" s="176">
        <v>8</v>
      </c>
      <c r="AP947" s="174">
        <v>36</v>
      </c>
      <c r="AQ947" s="175">
        <f>VLOOKUP(C947,$B$45:$AA$48,24,FALSE)</f>
        <v>106</v>
      </c>
      <c r="AR947" s="31">
        <f>IF(LEFT(E947,1)*1=1,$S$67,$R$67)</f>
        <v>0.8</v>
      </c>
      <c r="AS947" s="2">
        <f>IF(LEFT(E947,1)*1=2,$U$67,$T$67)</f>
        <v>0</v>
      </c>
      <c r="AT947" s="33">
        <f>IF(LEFT(E947,1)*1=3,$W$67,$V$67)</f>
        <v>0</v>
      </c>
      <c r="AU947" s="31">
        <f>IF(MID(E947,3,1)*1=1,$Y$67,$X$67)</f>
        <v>0</v>
      </c>
      <c r="AV947" s="2">
        <f>IF(MID(E947,3,1)*1=2,$AA$67,$Z$67)</f>
        <v>1</v>
      </c>
      <c r="AW947" s="33">
        <f>IF(MID(E947,3,1)*1=3,$AC$67,$AB$67)</f>
        <v>1</v>
      </c>
      <c r="AX947" s="31">
        <f>IF(MID(E947,5,1)*1=1,$AE$67,$AD$67)</f>
        <v>0</v>
      </c>
      <c r="AY947" s="33">
        <f>IF(MID(E947,5,1)*1=2,$AG$67,$AF$67)</f>
        <v>0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customHeight="1">
      <c r="A948" s="2"/>
      <c r="B948" s="107">
        <v>322</v>
      </c>
      <c r="C948" s="31">
        <v>4</v>
      </c>
      <c r="D948" s="106" t="s">
        <v>17</v>
      </c>
      <c r="E948" s="2" t="s">
        <v>87</v>
      </c>
      <c r="F948" s="2"/>
      <c r="G948" s="2"/>
      <c r="H948" s="33">
        <f>IF(AY948=1,3,2)</f>
        <v>2</v>
      </c>
      <c r="I948" s="173">
        <f>M948/AE948</f>
        <v>449.86511700143001</v>
      </c>
      <c r="J948" s="174">
        <f>AH948/AE948</f>
        <v>13.281636858998134</v>
      </c>
      <c r="K948" s="189">
        <f>RANK(I948,$I$76:$I$999)</f>
        <v>871</v>
      </c>
      <c r="L948" s="190" t="e">
        <f>RANK(I948,$I$76:$I$460)</f>
        <v>#N/A</v>
      </c>
      <c r="M948" s="173">
        <f>SUM(N948:R948)</f>
        <v>3590.3483063418607</v>
      </c>
      <c r="N948" s="174">
        <f>T948*(1+(IF((AG948+IF($D$62=1,15,0)+IF(F948="백어택",8,0))&gt;100,100,(AG948+IF($D$62=1,15,0)+IF(F948="백어택",8,0)))/100)*((AI948/100-1)))</f>
        <v>1795.1741531709304</v>
      </c>
      <c r="O948" s="174">
        <f>U948*(1+(IF((AG948+IF($D$62=1,15,0)+IF(F948="백어택",8,0))&gt;100,100,(AG948+IF($D$62=1,15,0)+IF(F948="백어택",8,0)))/100)*((AI948/100-1)))</f>
        <v>1795.1741531709304</v>
      </c>
      <c r="P948" s="174">
        <f>V948*(1+(IF((AG948+IF($D$62=1,15,0)+IF(F948="백어택",8,0))&gt;100,100,(AG948+IF($D$62=1,15,0)+IF(F948="백어택",8,0)))/100)*((AI948/100-1)))</f>
        <v>0</v>
      </c>
      <c r="Q948" s="174"/>
      <c r="R948" s="175"/>
      <c r="S948" s="173">
        <f>SUM(T948:X948)</f>
        <v>2459.5184362734171</v>
      </c>
      <c r="T948" s="174">
        <f>AL948*AV948</f>
        <v>1229.7592181367086</v>
      </c>
      <c r="U948" s="174">
        <f>AL948*AW948</f>
        <v>1229.7592181367086</v>
      </c>
      <c r="V948" s="174">
        <f>IF(H948=3,AL948,0)*(1+AW948-1+AW948-1)</f>
        <v>0</v>
      </c>
      <c r="W948" s="174"/>
      <c r="X948" s="175"/>
      <c r="Y948" s="173">
        <f>SUM(Z948:AD948)</f>
        <v>6956.9864702876785</v>
      </c>
      <c r="Z948" s="174">
        <f>T948*AI948/100</f>
        <v>3478.4932351438392</v>
      </c>
      <c r="AA948" s="174">
        <f>U948*AI948/100</f>
        <v>3478.4932351438392</v>
      </c>
      <c r="AB948" s="174">
        <f>V948*AI948/100</f>
        <v>0</v>
      </c>
      <c r="AC948" s="174"/>
      <c r="AD948" s="175"/>
      <c r="AE948" s="173">
        <f>AO948*(1-$D$17/100)</f>
        <v>7.980944</v>
      </c>
      <c r="AF948" s="174">
        <f>AP948</f>
        <v>36</v>
      </c>
      <c r="AG948" s="174">
        <f>IF($D$57+AX948&gt;100,100,$D$57+AX948)</f>
        <v>25.143699999999999</v>
      </c>
      <c r="AH948" s="174">
        <f>AQ948</f>
        <v>106</v>
      </c>
      <c r="AI948" s="174">
        <f>$D$58+$D$19</f>
        <v>282.85969999999998</v>
      </c>
      <c r="AJ948" s="174">
        <f>10*AR948/IF(AT948=0,IF(AY948=0,8,5),5)</f>
        <v>2</v>
      </c>
      <c r="AK948" s="174">
        <f>H948*SUM(AL948:AN948)</f>
        <v>2459.5184362734171</v>
      </c>
      <c r="AL948" s="174">
        <f>((VLOOKUP(C948,$B$36:$AG$39,24,FALSE)+VLOOKUP(C948,$B$40:$AG$43,24,FALSE)*$D$54))*$D$59/100</f>
        <v>1229.7592181367086</v>
      </c>
      <c r="AM948" s="174"/>
      <c r="AN948" s="174"/>
      <c r="AO948" s="176">
        <v>8</v>
      </c>
      <c r="AP948" s="174">
        <v>36</v>
      </c>
      <c r="AQ948" s="175">
        <f>VLOOKUP(C948,$B$45:$AA$48,24,FALSE)</f>
        <v>106</v>
      </c>
      <c r="AR948" s="31">
        <f>IF(LEFT(E948,1)*1=1,$S$67,$R$67)</f>
        <v>1</v>
      </c>
      <c r="AS948" s="2">
        <f>IF(LEFT(E948,1)*1=2,$U$67,$T$67)</f>
        <v>0</v>
      </c>
      <c r="AT948" s="33">
        <f>IF(LEFT(E948,1)*1=3,$W$67,$V$67)</f>
        <v>1</v>
      </c>
      <c r="AU948" s="31">
        <f>IF(MID(E948,3,1)*1=1,$Y$67,$X$67)</f>
        <v>0</v>
      </c>
      <c r="AV948" s="2">
        <f>IF(MID(E948,3,1)*1=2,$AA$67,$Z$67)</f>
        <v>1</v>
      </c>
      <c r="AW948" s="33">
        <f>IF(MID(E948,3,1)*1=3,$AC$67,$AB$67)</f>
        <v>1</v>
      </c>
      <c r="AX948" s="31">
        <f>IF(MID(E948,5,1)*1=1,$AE$67,$AD$67)</f>
        <v>0</v>
      </c>
      <c r="AY948" s="33">
        <f>IF(MID(E948,5,1)*1=2,$AG$67,$AF$67)</f>
        <v>0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2" customHeight="1">
      <c r="A949" s="2"/>
      <c r="B949" s="107">
        <v>76</v>
      </c>
      <c r="C949" s="31">
        <v>7</v>
      </c>
      <c r="D949" s="106" t="s">
        <v>4</v>
      </c>
      <c r="E949" s="2" t="s">
        <v>67</v>
      </c>
      <c r="F949" s="2"/>
      <c r="G949" s="2"/>
      <c r="H949" s="33"/>
      <c r="I949" s="173">
        <f>M949/AE949</f>
        <v>448.52338052323017</v>
      </c>
      <c r="J949" s="174">
        <f>AH949/AE949</f>
        <v>20.298350671299033</v>
      </c>
      <c r="K949" s="189">
        <f>RANK(I949,$I$76:$I$999)</f>
        <v>874</v>
      </c>
      <c r="L949" s="190" t="e">
        <f>RANK(I949,$I$76:$I$460)</f>
        <v>#N/A</v>
      </c>
      <c r="M949" s="173">
        <f>SUM(N949:R949)</f>
        <v>5369.4599739698861</v>
      </c>
      <c r="N949" s="174">
        <f>T949*(1+(IF((AG949+IF($D$62=1,15,0)+AT949+IF(F949="백어택",8,0))&gt;100,100,(AG949+IF($D$62=1,15,0)+AT949+IF(F949="백어택",8,0)))/100)*((AI949/100-1)))</f>
        <v>1073.6584304829551</v>
      </c>
      <c r="O949" s="174">
        <f>U949*(1+(IF((AG949+IF($D$62=1,15,0)+AX949+IF(F949="백어택",8,0))&gt;100,100,(AG949+IF($D$62=1,15,0)+AX949+IF(F949="백어택",8,0)))/100)*(AI949/100-1))</f>
        <v>4295.8015434869312</v>
      </c>
      <c r="P949" s="174"/>
      <c r="Q949" s="174"/>
      <c r="R949" s="175"/>
      <c r="S949" s="173">
        <f>SUM(T949:X949)</f>
        <v>3678.2742709068134</v>
      </c>
      <c r="T949" s="174">
        <f>AL949*IF(F949="백어택",1.2,1)</f>
        <v>735.4948541813626</v>
      </c>
      <c r="U949" s="174">
        <f>AM949*AW949*AY949*IF(F949="백어택",1.2,1)</f>
        <v>2942.7794167254506</v>
      </c>
      <c r="V949" s="174"/>
      <c r="W949" s="174"/>
      <c r="X949" s="175"/>
      <c r="Y949" s="173">
        <f>SUM(Z949:AD949)</f>
        <v>7908.2896824496484</v>
      </c>
      <c r="Z949" s="174">
        <f>T949*$D$58/100</f>
        <v>1581.3139364899296</v>
      </c>
      <c r="AA949" s="174">
        <f>U949*$D$58/100</f>
        <v>6326.9757459597186</v>
      </c>
      <c r="AB949" s="174"/>
      <c r="AC949" s="174"/>
      <c r="AD949" s="175"/>
      <c r="AE949" s="173">
        <f>AO949*(1-$D$17/100)</f>
        <v>11.971416</v>
      </c>
      <c r="AF949" s="174">
        <f>AP949</f>
        <v>36</v>
      </c>
      <c r="AG949" s="174">
        <f>IF($D$57&gt;100,100,$D$57)</f>
        <v>25.143699999999999</v>
      </c>
      <c r="AH949" s="174">
        <f>AQ949</f>
        <v>243</v>
      </c>
      <c r="AI949" s="174">
        <f>$D$58+$D$19</f>
        <v>282.85969999999998</v>
      </c>
      <c r="AJ949" s="174">
        <f>10/IF(AY949=1,5,4)</f>
        <v>2</v>
      </c>
      <c r="AK949" s="174">
        <f>SUM(AL949:AN949)</f>
        <v>3678.2742709068134</v>
      </c>
      <c r="AL949" s="174">
        <f>(VLOOKUP(C949,$B$36:$AG$39,4,FALSE)+VLOOKUP(C949,$B$40:$AG$43,4,FALSE)*$D$54)*$D$59/100</f>
        <v>735.4948541813626</v>
      </c>
      <c r="AM949" s="174">
        <f>(VLOOKUP(C949,$B$36:$AG$39,5,FALSE)+VLOOKUP(C949,$B$40:$AG$43,5,FALSE)*$D$54)*$D$59/100</f>
        <v>2942.7794167254506</v>
      </c>
      <c r="AN949" s="174"/>
      <c r="AO949" s="176">
        <v>12</v>
      </c>
      <c r="AP949" s="174">
        <v>36</v>
      </c>
      <c r="AQ949" s="175">
        <f>VLOOKUP(C949,$B$45:$AA$48,4,FALSE)</f>
        <v>243</v>
      </c>
      <c r="AR949" s="31">
        <f>IF(LEFT(E949,1)*1=1,$S$54,$R$54)</f>
        <v>0</v>
      </c>
      <c r="AS949" s="2">
        <f>IF(LEFT(E949,1)*1=2,$U$54,$T$54)</f>
        <v>0</v>
      </c>
      <c r="AT949" s="33">
        <f>IF(LEFT(E949,1)*1=3,$W$54,$V$54)</f>
        <v>0</v>
      </c>
      <c r="AU949" s="31">
        <f>IF(MID(E949,3,1)*1=1,$Y$54,$X$54)</f>
        <v>0</v>
      </c>
      <c r="AV949" s="2">
        <f>IF(MID(E949,3,1)*1=2,$AA$54,$Z$54)</f>
        <v>0</v>
      </c>
      <c r="AW949" s="33">
        <f>IF(MID(E949,3,1)*1=3,$AC$54,$AB$54)</f>
        <v>1</v>
      </c>
      <c r="AX949" s="31">
        <f>IF(MID(E949,5,1)*1=1,$AE$54,$AD$54)</f>
        <v>0</v>
      </c>
      <c r="AY949" s="33">
        <f>IF(MID(E949,5,1)*1=2,$AG$54,$AF$54)</f>
        <v>1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customHeight="1">
      <c r="A950" s="2"/>
      <c r="B950" s="107">
        <v>80</v>
      </c>
      <c r="C950" s="31">
        <v>4</v>
      </c>
      <c r="D950" s="106" t="s">
        <v>4</v>
      </c>
      <c r="E950" s="2" t="s">
        <v>67</v>
      </c>
      <c r="F950" s="2"/>
      <c r="G950" s="2"/>
      <c r="H950" s="33"/>
      <c r="I950" s="173">
        <f>M950/AE950</f>
        <v>440.96319127568273</v>
      </c>
      <c r="J950" s="174">
        <f>AH950/AE950</f>
        <v>11.193329176765722</v>
      </c>
      <c r="K950" s="189">
        <f>RANK(I950,$I$76:$I$999)</f>
        <v>875</v>
      </c>
      <c r="L950" s="190" t="e">
        <f>RANK(I950,$I$76:$I$460)</f>
        <v>#N/A</v>
      </c>
      <c r="M950" s="173">
        <f>SUM(N950:R950)</f>
        <v>5278.9538034487687</v>
      </c>
      <c r="N950" s="174">
        <f>T950*(1+(IF((AG950+IF($D$62=1,15,0)+AT950+IF(F950="백어택",8,0))&gt;100,100,(AG950+IF($D$62=1,15,0)+AT950+IF(F950="백어택",8,0)))/100)*((AI950/100-1)))</f>
        <v>1055.5571963787315</v>
      </c>
      <c r="O950" s="174">
        <f>U950*(1+(IF((AG950+IF($D$62=1,15,0)+AX950+IF(F950="백어택",8,0))&gt;100,100,(AG950+IF($D$62=1,15,0)+AX950+IF(F950="백어택",8,0)))/100)*(AI950/100-1))</f>
        <v>4223.3966070700371</v>
      </c>
      <c r="P950" s="174"/>
      <c r="Q950" s="174"/>
      <c r="R950" s="175"/>
      <c r="S950" s="173">
        <f>SUM(T950:X950)</f>
        <v>3616.2742709068129</v>
      </c>
      <c r="T950" s="174">
        <f>AL950*IF(F950="백어택",1.2,1)</f>
        <v>723.09485418136262</v>
      </c>
      <c r="U950" s="174">
        <f>AM950*AW950*AY950*IF(F950="백어택",1.2,1)</f>
        <v>2893.1794167254502</v>
      </c>
      <c r="V950" s="174"/>
      <c r="W950" s="174"/>
      <c r="X950" s="175"/>
      <c r="Y950" s="173">
        <f>SUM(Z950:AD950)</f>
        <v>7774.9896824496482</v>
      </c>
      <c r="Z950" s="174">
        <f>T950*$D$58/100</f>
        <v>1554.6539364899297</v>
      </c>
      <c r="AA950" s="174">
        <f>U950*$D$58/100</f>
        <v>6220.3357459597182</v>
      </c>
      <c r="AB950" s="174"/>
      <c r="AC950" s="174"/>
      <c r="AD950" s="175"/>
      <c r="AE950" s="173">
        <f>AO950*(1-$D$17/100)</f>
        <v>11.971416</v>
      </c>
      <c r="AF950" s="174">
        <f>AP950</f>
        <v>36</v>
      </c>
      <c r="AG950" s="174">
        <f>IF($D$57&gt;100,100,$D$57)</f>
        <v>25.143699999999999</v>
      </c>
      <c r="AH950" s="174">
        <f>AQ950</f>
        <v>134</v>
      </c>
      <c r="AI950" s="174">
        <f>$D$58+$D$19</f>
        <v>282.85969999999998</v>
      </c>
      <c r="AJ950" s="174">
        <f>10/IF(AY950=1,5,4)</f>
        <v>2</v>
      </c>
      <c r="AK950" s="174">
        <f>SUM(AL950:AN950)</f>
        <v>3616.2742709068129</v>
      </c>
      <c r="AL950" s="174">
        <f>(VLOOKUP(C950,$B$36:$AG$39,4,FALSE)+VLOOKUP(C950,$B$40:$AG$43,4,FALSE)*$D$54)*$D$59/100</f>
        <v>723.09485418136262</v>
      </c>
      <c r="AM950" s="174">
        <f>(VLOOKUP(C950,$B$36:$AG$39,5,FALSE)+VLOOKUP(C950,$B$40:$AG$43,5,FALSE)*$D$54)*$D$59/100</f>
        <v>2893.1794167254502</v>
      </c>
      <c r="AN950" s="174"/>
      <c r="AO950" s="176">
        <v>12</v>
      </c>
      <c r="AP950" s="174">
        <v>36</v>
      </c>
      <c r="AQ950" s="175">
        <f>VLOOKUP(C950,$B$45:$AA$48,4,FALSE)</f>
        <v>134</v>
      </c>
      <c r="AR950" s="31">
        <f>IF(LEFT(E950,1)*1=1,$S$54,$R$54)</f>
        <v>0</v>
      </c>
      <c r="AS950" s="2">
        <f>IF(LEFT(E950,1)*1=2,$U$54,$T$54)</f>
        <v>0</v>
      </c>
      <c r="AT950" s="33">
        <f>IF(LEFT(E950,1)*1=3,$W$54,$V$54)</f>
        <v>0</v>
      </c>
      <c r="AU950" s="31">
        <f>IF(MID(E950,3,1)*1=1,$Y$54,$X$54)</f>
        <v>0</v>
      </c>
      <c r="AV950" s="2">
        <f>IF(MID(E950,3,1)*1=2,$AA$54,$Z$54)</f>
        <v>0</v>
      </c>
      <c r="AW950" s="33">
        <f>IF(MID(E950,3,1)*1=3,$AC$54,$AB$54)</f>
        <v>1</v>
      </c>
      <c r="AX950" s="31">
        <f>IF(MID(E950,5,1)*1=1,$AE$54,$AD$54)</f>
        <v>0</v>
      </c>
      <c r="AY950" s="33">
        <f>IF(MID(E950,5,1)*1=2,$AG$54,$AF$54)</f>
        <v>1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customHeight="1">
      <c r="A951" s="2"/>
      <c r="B951" s="107">
        <v>261</v>
      </c>
      <c r="C951" s="31">
        <v>7</v>
      </c>
      <c r="D951" s="106" t="s">
        <v>16</v>
      </c>
      <c r="E951" s="2" t="s">
        <v>148</v>
      </c>
      <c r="F951" s="2" t="s">
        <v>149</v>
      </c>
      <c r="G951" s="2"/>
      <c r="H951" s="33">
        <f>AX951*2</f>
        <v>2</v>
      </c>
      <c r="I951" s="173">
        <f>M951/AE951</f>
        <v>436.27071803593128</v>
      </c>
      <c r="J951" s="174">
        <f>AH951/AE951</f>
        <v>13.61576608815532</v>
      </c>
      <c r="K951" s="189">
        <f>RANK(I951,$I$76:$I$999)</f>
        <v>876</v>
      </c>
      <c r="L951" s="190" t="e">
        <f>RANK(I951,$I$76:$I$460)</f>
        <v>#N/A</v>
      </c>
      <c r="M951" s="173">
        <f>SUM(N951:R951)</f>
        <v>2611.389127113418</v>
      </c>
      <c r="N951" s="174">
        <f>T951*(1+(IF((AG951+IF($D$62=1,15,0)+IF(F951="백어택",8,0))&gt;100,100,(AG951+IF($D$62=1,15,0)+IF(F951="백어택",8,0)))/100)*((AI951/100-1)))</f>
        <v>2611.389127113418</v>
      </c>
      <c r="O951" s="174"/>
      <c r="P951" s="174"/>
      <c r="Q951" s="174"/>
      <c r="R951" s="175"/>
      <c r="S951" s="173">
        <f>SUM(T951:X951)*H951</f>
        <v>3251.9102384730563</v>
      </c>
      <c r="T951" s="174">
        <f>AL951*AU951*AY951*IF(F951="백어택",1.2,1)</f>
        <v>1625.9551192365282</v>
      </c>
      <c r="U951" s="174"/>
      <c r="V951" s="174"/>
      <c r="W951" s="174"/>
      <c r="X951" s="175"/>
      <c r="Y951" s="173">
        <f>SUM(Z951:AD951)</f>
        <v>3495.8035063585353</v>
      </c>
      <c r="Z951" s="174">
        <f>T951*$D$58/100</f>
        <v>3495.8035063585353</v>
      </c>
      <c r="AA951" s="174"/>
      <c r="AB951" s="174"/>
      <c r="AC951" s="174"/>
      <c r="AD951" s="175"/>
      <c r="AE951" s="173">
        <f>AO951*(1-$D$17/100)</f>
        <v>5.9857079999999998</v>
      </c>
      <c r="AF951" s="174">
        <f>AP951</f>
        <v>36</v>
      </c>
      <c r="AG951" s="174">
        <f>IF($D$57+AT951&gt;100,100,$D$57+AT951)</f>
        <v>25.143699999999999</v>
      </c>
      <c r="AH951" s="174">
        <f>AQ951*AR951</f>
        <v>81.5</v>
      </c>
      <c r="AI951" s="174">
        <f>$D$58+$D$19</f>
        <v>282.85969999999998</v>
      </c>
      <c r="AJ951" s="174">
        <f>10*AS951/IF(AX951=1,5,3.5)</f>
        <v>2</v>
      </c>
      <c r="AK951" s="174">
        <f>SUM(AL951:AN951)</f>
        <v>1354.9625993637735</v>
      </c>
      <c r="AL951" s="174">
        <f>((VLOOKUP(C951,$B$36:$AG$39,23,FALSE)+VLOOKUP(C951,$B$40:$AG$43,23,FALSE)*$D$54))*$D$59/100</f>
        <v>1354.9625993637735</v>
      </c>
      <c r="AM951" s="174"/>
      <c r="AN951" s="174"/>
      <c r="AO951" s="176">
        <v>6</v>
      </c>
      <c r="AP951" s="174">
        <v>36</v>
      </c>
      <c r="AQ951" s="175">
        <f>VLOOKUP(C951,$B$45:$AA$48,23,FALSE)</f>
        <v>163</v>
      </c>
      <c r="AR951" s="31">
        <f>IF(LEFT(E951,1)*1=1,$S$66,$R$66)</f>
        <v>0.5</v>
      </c>
      <c r="AS951" s="2">
        <f>IF(LEFT(E951,1)*1=2,$U$66,$T$66)</f>
        <v>1</v>
      </c>
      <c r="AT951" s="33">
        <f>IF(LEFT(E951,1)*1=3,$W$66,$V$66)</f>
        <v>0</v>
      </c>
      <c r="AU951" s="31">
        <f>IF(MID(E951,3,1)*1=1,$Y$66,$X$66)</f>
        <v>1</v>
      </c>
      <c r="AV951" s="2">
        <f>IF(MID(E951,3,1)*1=2,$AA$66,$Z$66)</f>
        <v>0</v>
      </c>
      <c r="AW951" s="33">
        <f>IF(MID(E951,3,1)*1=3,$AC$66,$AB$66)</f>
        <v>0</v>
      </c>
      <c r="AX951" s="31">
        <f>IF(MID(E951,5,1)*1=1,$AE$66,$AD$66)</f>
        <v>1</v>
      </c>
      <c r="AY951" s="33">
        <f>IF(MID(E951,5,1)*1=2,$AG$66,$AF$66)</f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customHeight="1">
      <c r="A952" s="2"/>
      <c r="B952" s="107">
        <v>263</v>
      </c>
      <c r="C952" s="31">
        <v>7</v>
      </c>
      <c r="D952" s="106" t="s">
        <v>16</v>
      </c>
      <c r="E952" s="2" t="s">
        <v>79</v>
      </c>
      <c r="F952" s="2" t="s">
        <v>149</v>
      </c>
      <c r="G952" s="2"/>
      <c r="H952" s="33">
        <f>AX952*2</f>
        <v>2</v>
      </c>
      <c r="I952" s="173">
        <f>M952/AE952</f>
        <v>436.27071803593128</v>
      </c>
      <c r="J952" s="174">
        <f>AH952/AE952</f>
        <v>27.23153217631064</v>
      </c>
      <c r="K952" s="189">
        <f>RANK(I952,$I$76:$I$999)</f>
        <v>876</v>
      </c>
      <c r="L952" s="190" t="e">
        <f>RANK(I952,$I$76:$I$460)</f>
        <v>#N/A</v>
      </c>
      <c r="M952" s="173">
        <f>SUM(N952:R952)</f>
        <v>2611.389127113418</v>
      </c>
      <c r="N952" s="174">
        <f>T952*(1+(IF((AG952+IF($D$62=1,15,0)+IF(F952="백어택",8,0))&gt;100,100,(AG952+IF($D$62=1,15,0)+IF(F952="백어택",8,0)))/100)*((AI952/100-1)))</f>
        <v>2611.389127113418</v>
      </c>
      <c r="O952" s="174"/>
      <c r="P952" s="174"/>
      <c r="Q952" s="174"/>
      <c r="R952" s="175"/>
      <c r="S952" s="173">
        <f>SUM(T952:X952)*H952</f>
        <v>3251.9102384730563</v>
      </c>
      <c r="T952" s="174">
        <f>AL952*AU952*AY952*IF(F952="백어택",1.2,1)</f>
        <v>1625.9551192365282</v>
      </c>
      <c r="U952" s="174"/>
      <c r="V952" s="174"/>
      <c r="W952" s="174"/>
      <c r="X952" s="175"/>
      <c r="Y952" s="173">
        <f>SUM(Z952:AD952)</f>
        <v>3495.8035063585353</v>
      </c>
      <c r="Z952" s="174">
        <f>T952*$D$58/100</f>
        <v>3495.8035063585353</v>
      </c>
      <c r="AA952" s="174"/>
      <c r="AB952" s="174"/>
      <c r="AC952" s="174"/>
      <c r="AD952" s="175"/>
      <c r="AE952" s="173">
        <f>AO952*(1-$D$17/100)</f>
        <v>5.9857079999999998</v>
      </c>
      <c r="AF952" s="174">
        <f>AP952</f>
        <v>36</v>
      </c>
      <c r="AG952" s="174">
        <f>IF($D$57+AT952&gt;100,100,$D$57+AT952)</f>
        <v>25.143699999999999</v>
      </c>
      <c r="AH952" s="174">
        <f>AQ952*AR952</f>
        <v>163</v>
      </c>
      <c r="AI952" s="174">
        <f>$D$58+$D$19</f>
        <v>282.85969999999998</v>
      </c>
      <c r="AJ952" s="174">
        <f>10*AS952/IF(AX952=1,5,3.5)</f>
        <v>1.8</v>
      </c>
      <c r="AK952" s="174">
        <f>SUM(AL952:AN952)</f>
        <v>1354.9625993637735</v>
      </c>
      <c r="AL952" s="174">
        <f>((VLOOKUP(C952,$B$36:$AG$39,23,FALSE)+VLOOKUP(C952,$B$40:$AG$43,23,FALSE)*$D$54))*$D$59/100</f>
        <v>1354.9625993637735</v>
      </c>
      <c r="AM952" s="174"/>
      <c r="AN952" s="174"/>
      <c r="AO952" s="176">
        <v>6</v>
      </c>
      <c r="AP952" s="174">
        <v>36</v>
      </c>
      <c r="AQ952" s="175">
        <f>VLOOKUP(C952,$B$45:$AA$48,23,FALSE)</f>
        <v>163</v>
      </c>
      <c r="AR952" s="31">
        <f>IF(LEFT(E952,1)*1=1,$S$66,$R$66)</f>
        <v>1</v>
      </c>
      <c r="AS952" s="2">
        <f>IF(LEFT(E952,1)*1=2,$U$66,$T$66)</f>
        <v>0.9</v>
      </c>
      <c r="AT952" s="33">
        <f>IF(LEFT(E952,1)*1=3,$W$66,$V$66)</f>
        <v>0</v>
      </c>
      <c r="AU952" s="31">
        <f>IF(MID(E952,3,1)*1=1,$Y$66,$X$66)</f>
        <v>1</v>
      </c>
      <c r="AV952" s="2">
        <f>IF(MID(E952,3,1)*1=2,$AA$66,$Z$66)</f>
        <v>0</v>
      </c>
      <c r="AW952" s="33">
        <f>IF(MID(E952,3,1)*1=3,$AC$66,$AB$66)</f>
        <v>0</v>
      </c>
      <c r="AX952" s="31">
        <f>IF(MID(E952,5,1)*1=1,$AE$66,$AD$66)</f>
        <v>1</v>
      </c>
      <c r="AY952" s="33">
        <f>IF(MID(E952,5,1)*1=2,$AG$66,$AF$66)</f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customHeight="1">
      <c r="A953" s="2"/>
      <c r="B953" s="107">
        <v>844</v>
      </c>
      <c r="C953" s="31">
        <v>1</v>
      </c>
      <c r="D953" s="113" t="s">
        <v>9</v>
      </c>
      <c r="E953" s="2" t="s">
        <v>67</v>
      </c>
      <c r="F953" s="2"/>
      <c r="G953" s="2"/>
      <c r="H953" s="33"/>
      <c r="I953" s="173">
        <f>M953/AE953</f>
        <v>434.33567702594996</v>
      </c>
      <c r="J953" s="174">
        <f>AH953/AE953</f>
        <v>3.5362010085802158</v>
      </c>
      <c r="K953" s="189">
        <f>RANK(I953,$I$76:$I$999)</f>
        <v>878</v>
      </c>
      <c r="L953" s="190">
        <f>RANK(I953,$I$889:$I$999)</f>
        <v>65</v>
      </c>
      <c r="M953" s="173">
        <f>SUM(N953:R953)*(1+$D$22/100)</f>
        <v>15598.83921995787</v>
      </c>
      <c r="N953" s="174">
        <f>T953*(1+(IF((AG953+IF($D$62=1,15,0)+IF(F953="백어택",8,0))&gt;100,100,AG953+IF($D$62=1,15,0)+IF(F953="백어택",8,0))/100)*(AI953/100-1))</f>
        <v>11255.887088619542</v>
      </c>
      <c r="O953" s="174">
        <f>U953*(1+(IF(($D$57+IF($D$62=1,15,0)+IF(F953="백어택",8,0))&gt;100,100,$D$57+IF($D$62=1,15,0)+IF(F953="백어택",8,0))/100)*(AI953/100-1))</f>
        <v>2813.9619396478702</v>
      </c>
      <c r="P953" s="174"/>
      <c r="Q953" s="174"/>
      <c r="R953" s="175">
        <f>X953*(1+(IF(($D$57+IF($D$62=1,15,0)+IF(F953="백어택",8,0))&gt;100,100,$D$57+IF($D$62=1,15,0)+IF(F953="백어택",8,0))/100)*(AI953/100-1))</f>
        <v>0</v>
      </c>
      <c r="S953" s="173">
        <f>SUM(T953:X953)</f>
        <v>10914.029552412097</v>
      </c>
      <c r="T953" s="174">
        <f>AL953*AU953*AY953</f>
        <v>8731.2297436168774</v>
      </c>
      <c r="U953" s="174">
        <f>AM953*AX953</f>
        <v>2182.7998087952201</v>
      </c>
      <c r="V953" s="174"/>
      <c r="W953" s="174"/>
      <c r="X953" s="175">
        <f>AM953*AS953</f>
        <v>0</v>
      </c>
      <c r="Y953" s="173">
        <f>SUM(Z953:AD953)</f>
        <v>23465.16353768601</v>
      </c>
      <c r="Z953" s="174">
        <f>T953*$D$58/100</f>
        <v>18772.143948776287</v>
      </c>
      <c r="AA953" s="174">
        <f>U953*$D$58/100</f>
        <v>4693.0195889097231</v>
      </c>
      <c r="AB953" s="174"/>
      <c r="AC953" s="174"/>
      <c r="AD953" s="175">
        <f>X953*$D$58/100</f>
        <v>0</v>
      </c>
      <c r="AE953" s="173">
        <f>AO953*(1-$D$17/100)</f>
        <v>35.914248000000001</v>
      </c>
      <c r="AF953" s="174">
        <f>AP953</f>
        <v>36</v>
      </c>
      <c r="AG953" s="174">
        <f>IF($D$57+AW953&gt;100,100,$D$57+AW953)</f>
        <v>25.143699999999999</v>
      </c>
      <c r="AH953" s="174">
        <f>AQ953</f>
        <v>127</v>
      </c>
      <c r="AI953" s="174">
        <f>$D$58</f>
        <v>215</v>
      </c>
      <c r="AJ953" s="174">
        <f>10/(6+AT953)</f>
        <v>1.6666666666666667</v>
      </c>
      <c r="AK953" s="174">
        <f>SUM(AL953:AN953)</f>
        <v>10914.029552412097</v>
      </c>
      <c r="AL953" s="174">
        <f>(VLOOKUP(C953,$B$36:$AG$39,11,FALSE)+VLOOKUP(C953,$B$40:$AG$43,11,FALSE)*$D$54)*$D$59/100</f>
        <v>8731.2297436168774</v>
      </c>
      <c r="AM953" s="174">
        <f>(3*(VLOOKUP(C953,$B$36:$AG$39,12,FALSE)+VLOOKUP(C953,$B$40:$AG$43,12,FALSE)*$D$54))*$D$59/100</f>
        <v>2182.7998087952201</v>
      </c>
      <c r="AN953" s="174"/>
      <c r="AO953" s="176">
        <v>36</v>
      </c>
      <c r="AP953" s="174">
        <v>36</v>
      </c>
      <c r="AQ953" s="175">
        <f>VLOOKUP(C953,$B$45:$AA$48,11,FALSE)</f>
        <v>127</v>
      </c>
      <c r="AR953" s="31">
        <f>IF(LEFT(E953,1)*1=1,$S$59,$R$59)</f>
        <v>0</v>
      </c>
      <c r="AS953" s="2">
        <f>IF(LEFT(E953,1)*1=2,$U$59,$T$59)</f>
        <v>0</v>
      </c>
      <c r="AT953" s="33">
        <f>IF(LEFT(E953,1)*1=3,$W$59,$V$59)</f>
        <v>0</v>
      </c>
      <c r="AU953" s="31">
        <f>IF(MID(E953,3,1)*1=1,$Y$59,$X$59)</f>
        <v>1</v>
      </c>
      <c r="AV953" s="2">
        <f>IF(MID(E953,3,1)*1=2,$AA$59,$Z$59)</f>
        <v>0</v>
      </c>
      <c r="AW953" s="33">
        <f>IF(MID(E953,3,1)*1=3,$AC$59,$AB$59)</f>
        <v>0</v>
      </c>
      <c r="AX953" s="31">
        <f>IF(MID(E953,5,1)*1=1,$AE$59,$AD$59)</f>
        <v>1</v>
      </c>
      <c r="AY953" s="33">
        <f>IF(MID(E953,5,1)*1=2,$AG$59,$AF$59)</f>
        <v>1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customHeight="1">
      <c r="A954" s="2"/>
      <c r="B954" s="107">
        <v>323</v>
      </c>
      <c r="C954" s="31">
        <v>1</v>
      </c>
      <c r="D954" s="106" t="s">
        <v>17</v>
      </c>
      <c r="E954" s="2" t="s">
        <v>67</v>
      </c>
      <c r="F954" s="2"/>
      <c r="G954" s="2"/>
      <c r="H954" s="33">
        <f>IF(AY954=1,3,2)</f>
        <v>2</v>
      </c>
      <c r="I954" s="173">
        <f>M954/AE954</f>
        <v>433.91555645982982</v>
      </c>
      <c r="J954" s="174">
        <f>AH954/AE954</f>
        <v>6.6408184294990669</v>
      </c>
      <c r="K954" s="189">
        <f>RANK(I954,$I$76:$I$999)</f>
        <v>879</v>
      </c>
      <c r="L954" s="190" t="e">
        <f>RANK(I954,$I$76:$I$460)</f>
        <v>#N/A</v>
      </c>
      <c r="M954" s="173">
        <f>SUM(N954:R954)</f>
        <v>3463.0557568347399</v>
      </c>
      <c r="N954" s="174">
        <f>T954*(1+(IF((AG954+IF($D$62=1,15,0)+IF(F954="백어택",8,0))&gt;100,100,(AG954+IF($D$62=1,15,0)+IF(F954="백어택",8,0)))/100)*((AI954/100-1)))</f>
        <v>1731.5278784173699</v>
      </c>
      <c r="O954" s="174">
        <f>U954*(1+(IF((AG954+IF($D$62=1,15,0)+IF(F954="백어택",8,0))&gt;100,100,(AG954+IF($D$62=1,15,0)+IF(F954="백어택",8,0)))/100)*((AI954/100-1)))</f>
        <v>1731.5278784173699</v>
      </c>
      <c r="P954" s="174">
        <f>V954*(1+(IF((AG954+IF($D$62=1,15,0)+IF(F954="백어택",8,0))&gt;100,100,(AG954+IF($D$62=1,15,0)+IF(F954="백어택",8,0)))/100)*((AI954/100-1)))</f>
        <v>0</v>
      </c>
      <c r="Q954" s="174"/>
      <c r="R954" s="175"/>
      <c r="S954" s="173">
        <f>SUM(T954:X954)</f>
        <v>2372.3184362734173</v>
      </c>
      <c r="T954" s="174">
        <f>AL954*AV954</f>
        <v>1186.1592181367087</v>
      </c>
      <c r="U954" s="174">
        <f>AL954*AW954</f>
        <v>1186.1592181367087</v>
      </c>
      <c r="V954" s="174">
        <f>IF(H954=3,AL954,0)*(1+AW954-1+AW954-1)</f>
        <v>0</v>
      </c>
      <c r="W954" s="174"/>
      <c r="X954" s="175"/>
      <c r="Y954" s="173">
        <f>SUM(Z954:AD954)</f>
        <v>6710.3328118876789</v>
      </c>
      <c r="Z954" s="174">
        <f>T954*AI954/100</f>
        <v>3355.1664059438394</v>
      </c>
      <c r="AA954" s="174">
        <f>U954*AI954/100</f>
        <v>3355.1664059438394</v>
      </c>
      <c r="AB954" s="174">
        <f>V954*AI954/100</f>
        <v>0</v>
      </c>
      <c r="AC954" s="174"/>
      <c r="AD954" s="175"/>
      <c r="AE954" s="173">
        <f>AO954*(1-$D$17/100)</f>
        <v>7.980944</v>
      </c>
      <c r="AF954" s="174">
        <f>AP954</f>
        <v>36</v>
      </c>
      <c r="AG954" s="174">
        <f>IF($D$57+AX954&gt;100,100,$D$57+AX954)</f>
        <v>25.143699999999999</v>
      </c>
      <c r="AH954" s="174">
        <f>AQ954</f>
        <v>53</v>
      </c>
      <c r="AI954" s="174">
        <f>$D$58+$D$19</f>
        <v>282.85969999999998</v>
      </c>
      <c r="AJ954" s="174">
        <f>10*AR954/IF(AT954=0,IF(AY954=0,8,5),5)</f>
        <v>1.25</v>
      </c>
      <c r="AK954" s="174">
        <f>H954*SUM(AL954:AN954)</f>
        <v>2372.3184362734173</v>
      </c>
      <c r="AL954" s="174">
        <f>((VLOOKUP(C954,$B$36:$AG$39,24,FALSE)+VLOOKUP(C954,$B$40:$AG$43,24,FALSE)*$D$54))*$D$59/100</f>
        <v>1186.1592181367087</v>
      </c>
      <c r="AM954" s="174"/>
      <c r="AN954" s="174"/>
      <c r="AO954" s="176">
        <v>8</v>
      </c>
      <c r="AP954" s="174">
        <v>36</v>
      </c>
      <c r="AQ954" s="175">
        <f>VLOOKUP(C954,$B$45:$AA$48,24,FALSE)</f>
        <v>53</v>
      </c>
      <c r="AR954" s="31">
        <f>IF(LEFT(E954,1)*1=1,$S$67,$R$67)</f>
        <v>1</v>
      </c>
      <c r="AS954" s="2">
        <f>IF(LEFT(E954,1)*1=2,$U$67,$T$67)</f>
        <v>0</v>
      </c>
      <c r="AT954" s="33">
        <f>IF(LEFT(E954,1)*1=3,$W$67,$V$67)</f>
        <v>0</v>
      </c>
      <c r="AU954" s="31">
        <f>IF(MID(E954,3,1)*1=1,$Y$67,$X$67)</f>
        <v>0</v>
      </c>
      <c r="AV954" s="2">
        <f>IF(MID(E954,3,1)*1=2,$AA$67,$Z$67)</f>
        <v>1</v>
      </c>
      <c r="AW954" s="33">
        <f>IF(MID(E954,3,1)*1=3,$AC$67,$AB$67)</f>
        <v>1</v>
      </c>
      <c r="AX954" s="31">
        <f>IF(MID(E954,5,1)*1=1,$AE$67,$AD$67)</f>
        <v>0</v>
      </c>
      <c r="AY954" s="33">
        <f>IF(MID(E954,5,1)*1=2,$AG$67,$AF$67)</f>
        <v>0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customHeight="1">
      <c r="A955" s="2"/>
      <c r="B955" s="107">
        <v>267</v>
      </c>
      <c r="C955" s="31">
        <v>4</v>
      </c>
      <c r="D955" s="106" t="s">
        <v>16</v>
      </c>
      <c r="E955" s="2" t="s">
        <v>148</v>
      </c>
      <c r="F955" s="2" t="s">
        <v>149</v>
      </c>
      <c r="G955" s="2"/>
      <c r="H955" s="33">
        <f>AX955*2</f>
        <v>2</v>
      </c>
      <c r="I955" s="173">
        <f>M955/AE955</f>
        <v>429.05836834554606</v>
      </c>
      <c r="J955" s="174">
        <f>AH955/AE955</f>
        <v>7.5179076560366793</v>
      </c>
      <c r="K955" s="189">
        <f>RANK(I955,$I$76:$I$999)</f>
        <v>880</v>
      </c>
      <c r="L955" s="190" t="e">
        <f>RANK(I955,$I$76:$I$460)</f>
        <v>#N/A</v>
      </c>
      <c r="M955" s="173">
        <f>SUM(N955:R955)</f>
        <v>2568.2181078728818</v>
      </c>
      <c r="N955" s="174">
        <f>T955*(1+(IF((AG955+IF($D$62=1,15,0)+IF(F955="백어택",8,0))&gt;100,100,(AG955+IF($D$62=1,15,0)+IF(F955="백어택",8,0)))/100)*((AI955/100-1)))</f>
        <v>2568.2181078728818</v>
      </c>
      <c r="O955" s="174"/>
      <c r="P955" s="174"/>
      <c r="Q955" s="174"/>
      <c r="R955" s="175"/>
      <c r="S955" s="173">
        <f>SUM(T955:X955)*H955</f>
        <v>3198.1502384730561</v>
      </c>
      <c r="T955" s="174">
        <f>AL955*AU955*AY955*IF(F955="백어택",1.2,1)</f>
        <v>1599.0751192365281</v>
      </c>
      <c r="U955" s="174"/>
      <c r="V955" s="174"/>
      <c r="W955" s="174"/>
      <c r="X955" s="175"/>
      <c r="Y955" s="173">
        <f>SUM(Z955:AD955)</f>
        <v>3438.0115063585354</v>
      </c>
      <c r="Z955" s="174">
        <f>T955*$D$58/100</f>
        <v>3438.0115063585354</v>
      </c>
      <c r="AA955" s="174"/>
      <c r="AB955" s="174"/>
      <c r="AC955" s="174"/>
      <c r="AD955" s="175"/>
      <c r="AE955" s="173">
        <f>AO955*(1-$D$17/100)</f>
        <v>5.9857079999999998</v>
      </c>
      <c r="AF955" s="174">
        <f>AP955</f>
        <v>36</v>
      </c>
      <c r="AG955" s="174">
        <f>IF($D$57+AT955&gt;100,100,$D$57+AT955)</f>
        <v>25.143699999999999</v>
      </c>
      <c r="AH955" s="174">
        <f>AQ955*AR955</f>
        <v>45</v>
      </c>
      <c r="AI955" s="174">
        <f>$D$58+$D$19</f>
        <v>282.85969999999998</v>
      </c>
      <c r="AJ955" s="174">
        <f>10*AS955/IF(AX955=1,5,3.5)</f>
        <v>2</v>
      </c>
      <c r="AK955" s="174">
        <f>SUM(AL955:AN955)</f>
        <v>1332.5625993637734</v>
      </c>
      <c r="AL955" s="174">
        <f>((VLOOKUP(C955,$B$36:$AG$39,23,FALSE)+VLOOKUP(C955,$B$40:$AG$43,23,FALSE)*$D$54))*$D$59/100</f>
        <v>1332.5625993637734</v>
      </c>
      <c r="AM955" s="174"/>
      <c r="AN955" s="174"/>
      <c r="AO955" s="176">
        <v>6</v>
      </c>
      <c r="AP955" s="174">
        <v>36</v>
      </c>
      <c r="AQ955" s="175">
        <f>VLOOKUP(C955,$B$45:$AA$48,23,FALSE)</f>
        <v>90</v>
      </c>
      <c r="AR955" s="31">
        <f>IF(LEFT(E955,1)*1=1,$S$66,$R$66)</f>
        <v>0.5</v>
      </c>
      <c r="AS955" s="2">
        <f>IF(LEFT(E955,1)*1=2,$U$66,$T$66)</f>
        <v>1</v>
      </c>
      <c r="AT955" s="33">
        <f>IF(LEFT(E955,1)*1=3,$W$66,$V$66)</f>
        <v>0</v>
      </c>
      <c r="AU955" s="31">
        <f>IF(MID(E955,3,1)*1=1,$Y$66,$X$66)</f>
        <v>1</v>
      </c>
      <c r="AV955" s="2">
        <f>IF(MID(E955,3,1)*1=2,$AA$66,$Z$66)</f>
        <v>0</v>
      </c>
      <c r="AW955" s="33">
        <f>IF(MID(E955,3,1)*1=3,$AC$66,$AB$66)</f>
        <v>0</v>
      </c>
      <c r="AX955" s="31">
        <f>IF(MID(E955,5,1)*1=1,$AE$66,$AD$66)</f>
        <v>1</v>
      </c>
      <c r="AY955" s="33">
        <f>IF(MID(E955,5,1)*1=2,$AG$66,$AF$66)</f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customHeight="1">
      <c r="A956" s="2"/>
      <c r="B956" s="107">
        <v>268</v>
      </c>
      <c r="C956" s="31">
        <v>4</v>
      </c>
      <c r="D956" s="106" t="s">
        <v>16</v>
      </c>
      <c r="E956" s="2" t="s">
        <v>79</v>
      </c>
      <c r="F956" s="2" t="s">
        <v>149</v>
      </c>
      <c r="G956" s="2"/>
      <c r="H956" s="33">
        <f>AX956*2</f>
        <v>2</v>
      </c>
      <c r="I956" s="173">
        <f>M956/AE956</f>
        <v>429.05836834554606</v>
      </c>
      <c r="J956" s="174">
        <f>AH956/AE956</f>
        <v>15.035815312073359</v>
      </c>
      <c r="K956" s="189">
        <f>RANK(I956,$I$76:$I$999)</f>
        <v>880</v>
      </c>
      <c r="L956" s="190" t="e">
        <f>RANK(I956,$I$76:$I$460)</f>
        <v>#N/A</v>
      </c>
      <c r="M956" s="173">
        <f>SUM(N956:R956)</f>
        <v>2568.2181078728818</v>
      </c>
      <c r="N956" s="174">
        <f>T956*(1+(IF((AG956+IF($D$62=1,15,0)+IF(F956="백어택",8,0))&gt;100,100,(AG956+IF($D$62=1,15,0)+IF(F956="백어택",8,0)))/100)*((AI956/100-1)))</f>
        <v>2568.2181078728818</v>
      </c>
      <c r="O956" s="174"/>
      <c r="P956" s="174"/>
      <c r="Q956" s="174"/>
      <c r="R956" s="175"/>
      <c r="S956" s="173">
        <f>SUM(T956:X956)*H956</f>
        <v>3198.1502384730561</v>
      </c>
      <c r="T956" s="174">
        <f>AL956*AU956*AY956*IF(F956="백어택",1.2,1)</f>
        <v>1599.0751192365281</v>
      </c>
      <c r="U956" s="174"/>
      <c r="V956" s="174"/>
      <c r="W956" s="174"/>
      <c r="X956" s="175"/>
      <c r="Y956" s="173">
        <f>SUM(Z956:AD956)</f>
        <v>3438.0115063585354</v>
      </c>
      <c r="Z956" s="174">
        <f>T956*$D$58/100</f>
        <v>3438.0115063585354</v>
      </c>
      <c r="AA956" s="174"/>
      <c r="AB956" s="174"/>
      <c r="AC956" s="174"/>
      <c r="AD956" s="175"/>
      <c r="AE956" s="173">
        <f>AO956*(1-$D$17/100)</f>
        <v>5.9857079999999998</v>
      </c>
      <c r="AF956" s="174">
        <f>AP956</f>
        <v>36</v>
      </c>
      <c r="AG956" s="174">
        <f>IF($D$57+AT956&gt;100,100,$D$57+AT956)</f>
        <v>25.143699999999999</v>
      </c>
      <c r="AH956" s="174">
        <f>AQ956*AR956</f>
        <v>90</v>
      </c>
      <c r="AI956" s="174">
        <f>$D$58+$D$19</f>
        <v>282.85969999999998</v>
      </c>
      <c r="AJ956" s="174">
        <f>10*AS956/IF(AX956=1,5,3.5)</f>
        <v>1.8</v>
      </c>
      <c r="AK956" s="174">
        <f>SUM(AL956:AN956)</f>
        <v>1332.5625993637734</v>
      </c>
      <c r="AL956" s="174">
        <f>((VLOOKUP(C956,$B$36:$AG$39,23,FALSE)+VLOOKUP(C956,$B$40:$AG$43,23,FALSE)*$D$54))*$D$59/100</f>
        <v>1332.5625993637734</v>
      </c>
      <c r="AM956" s="174"/>
      <c r="AN956" s="174"/>
      <c r="AO956" s="176">
        <v>6</v>
      </c>
      <c r="AP956" s="174">
        <v>36</v>
      </c>
      <c r="AQ956" s="175">
        <f>VLOOKUP(C956,$B$45:$AA$48,23,FALSE)</f>
        <v>90</v>
      </c>
      <c r="AR956" s="31">
        <f>IF(LEFT(E956,1)*1=1,$S$66,$R$66)</f>
        <v>1</v>
      </c>
      <c r="AS956" s="2">
        <f>IF(LEFT(E956,1)*1=2,$U$66,$T$66)</f>
        <v>0.9</v>
      </c>
      <c r="AT956" s="33">
        <f>IF(LEFT(E956,1)*1=3,$W$66,$V$66)</f>
        <v>0</v>
      </c>
      <c r="AU956" s="31">
        <f>IF(MID(E956,3,1)*1=1,$Y$66,$X$66)</f>
        <v>1</v>
      </c>
      <c r="AV956" s="2">
        <f>IF(MID(E956,3,1)*1=2,$AA$66,$Z$66)</f>
        <v>0</v>
      </c>
      <c r="AW956" s="33">
        <f>IF(MID(E956,3,1)*1=3,$AC$66,$AB$66)</f>
        <v>0</v>
      </c>
      <c r="AX956" s="31">
        <f>IF(MID(E956,5,1)*1=1,$AE$66,$AD$66)</f>
        <v>1</v>
      </c>
      <c r="AY956" s="33">
        <f>IF(MID(E956,5,1)*1=2,$AG$66,$AF$66)</f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customHeight="1">
      <c r="A957" s="2"/>
      <c r="B957" s="107">
        <v>82</v>
      </c>
      <c r="C957" s="31">
        <v>1</v>
      </c>
      <c r="D957" s="106" t="s">
        <v>4</v>
      </c>
      <c r="E957" s="2" t="s">
        <v>67</v>
      </c>
      <c r="F957" s="2"/>
      <c r="G957" s="2"/>
      <c r="H957" s="33"/>
      <c r="I957" s="173">
        <f>M957/AE957</f>
        <v>425.25750780658404</v>
      </c>
      <c r="J957" s="174">
        <f>AH957/AE957</f>
        <v>5.5966645883828612</v>
      </c>
      <c r="K957" s="189">
        <f>RANK(I957,$I$76:$I$999)</f>
        <v>882</v>
      </c>
      <c r="L957" s="190" t="e">
        <f>RANK(I957,$I$76:$I$460)</f>
        <v>#N/A</v>
      </c>
      <c r="M957" s="173">
        <f>SUM(N957:R957)</f>
        <v>5090.9345330758651</v>
      </c>
      <c r="N957" s="174">
        <f>T957*(1+(IF((AG957+IF($D$62=1,15,0)+AT957+IF(F957="백어택",8,0))&gt;100,100,(AG957+IF($D$62=1,15,0)+AT957+IF(F957="백어택",8,0)))/100)*((AI957/100-1)))</f>
        <v>1018.186906615173</v>
      </c>
      <c r="O957" s="174">
        <f>U957*(1+(IF((AG957+IF($D$62=1,15,0)+AX957+IF(F957="백어택",8,0))&gt;100,100,(AG957+IF($D$62=1,15,0)+AX957+IF(F957="백어택",8,0)))/100)*(AI957/100-1))</f>
        <v>4072.7476264606921</v>
      </c>
      <c r="P957" s="174"/>
      <c r="Q957" s="174"/>
      <c r="R957" s="175"/>
      <c r="S957" s="173">
        <f>SUM(T957:X957)</f>
        <v>3487.4742709068132</v>
      </c>
      <c r="T957" s="174">
        <f>AL957*IF(F957="백어택",1.2,1)</f>
        <v>697.4948541813626</v>
      </c>
      <c r="U957" s="174">
        <f>AM957*AW957*AY957*IF(F957="백어택",1.2,1)</f>
        <v>2789.9794167254504</v>
      </c>
      <c r="V957" s="174"/>
      <c r="W957" s="174"/>
      <c r="X957" s="175"/>
      <c r="Y957" s="173">
        <f>SUM(Z957:AD957)</f>
        <v>7498.0696824496481</v>
      </c>
      <c r="Z957" s="174">
        <f>T957*$D$58/100</f>
        <v>1499.6139364899295</v>
      </c>
      <c r="AA957" s="174">
        <f>U957*$D$58/100</f>
        <v>5998.4557459597181</v>
      </c>
      <c r="AB957" s="174"/>
      <c r="AC957" s="174"/>
      <c r="AD957" s="175"/>
      <c r="AE957" s="173">
        <f>AO957*(1-$D$17/100)</f>
        <v>11.971416</v>
      </c>
      <c r="AF957" s="174">
        <f>AP957</f>
        <v>36</v>
      </c>
      <c r="AG957" s="174">
        <f>IF($D$57&gt;100,100,$D$57)</f>
        <v>25.143699999999999</v>
      </c>
      <c r="AH957" s="174">
        <f>AQ957</f>
        <v>67</v>
      </c>
      <c r="AI957" s="174">
        <f>$D$58+$D$19</f>
        <v>282.85969999999998</v>
      </c>
      <c r="AJ957" s="174">
        <f>10/IF(AY957=1,5,4)</f>
        <v>2</v>
      </c>
      <c r="AK957" s="174">
        <f>SUM(AL957:AN957)</f>
        <v>3487.4742709068132</v>
      </c>
      <c r="AL957" s="174">
        <f>(VLOOKUP(C957,$B$36:$AG$39,4,FALSE)+VLOOKUP(C957,$B$40:$AG$43,4,FALSE)*$D$54)*$D$59/100</f>
        <v>697.4948541813626</v>
      </c>
      <c r="AM957" s="174">
        <f>(VLOOKUP(C957,$B$36:$AG$39,5,FALSE)+VLOOKUP(C957,$B$40:$AG$43,5,FALSE)*$D$54)*$D$59/100</f>
        <v>2789.9794167254504</v>
      </c>
      <c r="AN957" s="174"/>
      <c r="AO957" s="176">
        <v>12</v>
      </c>
      <c r="AP957" s="174">
        <v>36</v>
      </c>
      <c r="AQ957" s="175">
        <f>VLOOKUP(C957,$B$45:$AA$48,4,FALSE)</f>
        <v>67</v>
      </c>
      <c r="AR957" s="31">
        <f>IF(LEFT(E957,1)*1=1,$S$54,$R$54)</f>
        <v>0</v>
      </c>
      <c r="AS957" s="2">
        <f>IF(LEFT(E957,1)*1=2,$U$54,$T$54)</f>
        <v>0</v>
      </c>
      <c r="AT957" s="33">
        <f>IF(LEFT(E957,1)*1=3,$W$54,$V$54)</f>
        <v>0</v>
      </c>
      <c r="AU957" s="31">
        <f>IF(MID(E957,3,1)*1=1,$Y$54,$X$54)</f>
        <v>0</v>
      </c>
      <c r="AV957" s="2">
        <f>IF(MID(E957,3,1)*1=2,$AA$54,$Z$54)</f>
        <v>0</v>
      </c>
      <c r="AW957" s="33">
        <f>IF(MID(E957,3,1)*1=3,$AC$54,$AB$54)</f>
        <v>1</v>
      </c>
      <c r="AX957" s="31">
        <f>IF(MID(E957,5,1)*1=1,$AE$54,$AD$54)</f>
        <v>0</v>
      </c>
      <c r="AY957" s="33">
        <f>IF(MID(E957,5,1)*1=2,$AG$54,$AF$54)</f>
        <v>1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customHeight="1">
      <c r="A958" s="2"/>
      <c r="B958" s="107">
        <v>553</v>
      </c>
      <c r="C958" s="31">
        <v>7</v>
      </c>
      <c r="D958" s="111" t="s">
        <v>14</v>
      </c>
      <c r="E958" s="2" t="s">
        <v>67</v>
      </c>
      <c r="F958" s="1"/>
      <c r="G958" s="1"/>
      <c r="H958" s="33" t="s">
        <v>80</v>
      </c>
      <c r="I958" s="173">
        <f>M958/AE958</f>
        <v>423.78717314768272</v>
      </c>
      <c r="J958" s="174">
        <f>AH958/AE958</f>
        <v>16.4648027309639</v>
      </c>
      <c r="K958" s="189">
        <f>RANK(I958,$I$76:$I$999)</f>
        <v>883</v>
      </c>
      <c r="L958" s="190" t="e">
        <f>RANK(I958,$I$461:$I$888)</f>
        <v>#N/A</v>
      </c>
      <c r="M958" s="173">
        <f>SUM(N958:R958)</f>
        <v>11788.451308719432</v>
      </c>
      <c r="N958" s="174">
        <f>T958*(1+(IF((AG958+IF($D$62=1,15,0)+IF(F958="백어택",8,0))&gt;100,100,AG958+IF($D$62=1,15,0)+IF(F958="백어택",8,0))/100)*(AI958/100-1))</f>
        <v>3536.7176219414719</v>
      </c>
      <c r="O958" s="174">
        <f>U958*(1+((IF((AG958+IF($D$62=1,15,0)+IF(F958="백어택",8,0))&gt;100,100,AG958+IF($D$62=1,15,0)+IF(F958="백어택",8,0))/100)*(AI958/100-1)))</f>
        <v>3536.7176219414719</v>
      </c>
      <c r="P958" s="174">
        <f>V958*(1+(IF((AG958+IF($D$62=1,15,0)+IF(F958="백어택",8,0))&gt;100,100,AG958+IF($D$62=1,15,0)+IF(F958="백어택",8,0))/100)*(AI958/100-1))</f>
        <v>4715.016064836489</v>
      </c>
      <c r="Q958" s="174">
        <f>W958*(1+(IF((AG958+IF($D$62=1,15,0)+IF(F958="백어택",8,0))&gt;100,100,AG958+IF($D$62=1,15,0)+IF(F958="백어택",8,0))/100)*(AI958/100-1))</f>
        <v>0</v>
      </c>
      <c r="R958" s="175"/>
      <c r="S958" s="173">
        <f>SUM(T958:X958)</f>
        <v>9144.3416131934373</v>
      </c>
      <c r="T958" s="174">
        <f>AL958*IF(H958="근접",AR958,1)*AU958*AY958*IF(F958="백어택",1.2,1)</f>
        <v>2743.4438398632283</v>
      </c>
      <c r="U958" s="174">
        <f>AM958*IF(H958="근접",AR958,1)*AU958*AY958*IF(F958="백어택",1.2,1)</f>
        <v>2743.4438398632283</v>
      </c>
      <c r="V958" s="174">
        <f>AN958*IF(H958="근접",AR958,1)*AU958*AY958*IF(F958="백어택",1.2,1)</f>
        <v>3657.4539334669812</v>
      </c>
      <c r="W958" s="174">
        <f>(AL958+AM958+AN958)*IF(H958="근접",AR958,1)*AU958*IF(AX958=1,0,0.6)*IF(F958="백어택",1.2,1)</f>
        <v>0</v>
      </c>
      <c r="X958" s="175"/>
      <c r="Y958" s="173">
        <f>SUM(Z958:AD958)</f>
        <v>19660.334468365891</v>
      </c>
      <c r="Z958" s="174">
        <f>T958*AI958/100</f>
        <v>5898.4042557059402</v>
      </c>
      <c r="AA958" s="174">
        <f>U958*AI958/100</f>
        <v>5898.4042557059402</v>
      </c>
      <c r="AB958" s="174">
        <f>V958*AI958/100</f>
        <v>7863.5259569540094</v>
      </c>
      <c r="AC958" s="174">
        <f>W958*AI958/100</f>
        <v>0</v>
      </c>
      <c r="AD958" s="175"/>
      <c r="AE958" s="173">
        <f>AO958*(1-$D$20/100)*(1-$D$17/100)-AW958</f>
        <v>27.816913903176005</v>
      </c>
      <c r="AF958" s="174">
        <f>AP958</f>
        <v>36</v>
      </c>
      <c r="AG958" s="174">
        <f>IF($D$57&gt;100,100,$D$57)</f>
        <v>25.143699999999999</v>
      </c>
      <c r="AH958" s="174">
        <f>AQ958*AS958</f>
        <v>458</v>
      </c>
      <c r="AI958" s="174">
        <f>$D$58</f>
        <v>215</v>
      </c>
      <c r="AJ958" s="174">
        <f>10/3</f>
        <v>3.3333333333333335</v>
      </c>
      <c r="AK958" s="174">
        <f>SUM(AL958:AN958)</f>
        <v>9144.3416131934373</v>
      </c>
      <c r="AL958" s="174">
        <f>(IF(H958="근접",$D$61*(VLOOKUP(C958,$B$36:$AG$39,19,FALSE)+VLOOKUP(C958,$B$40:$AG$43,19,FALSE)*$D$54),$D$60*(VLOOKUP(C958,$B$36:$AG$39,19,FALSE)+VLOOKUP(C958,$B$40:$AG$43,19,FALSE)*$D$54)))*$D$59/100</f>
        <v>2743.4438398632283</v>
      </c>
      <c r="AM958" s="174">
        <f>(IF(H958="근접",$D$61*(VLOOKUP(C958,$B$36:$AG$39,20,FALSE)+VLOOKUP(C958,$B$40:$AG$43,20,FALSE)*$D$54),$D$60*(VLOOKUP(C958,$B$36:$AG$39,20,FALSE)+VLOOKUP(C958,$B$40:$AG$43,20,FALSE)*$D$54)))*$D$59/100</f>
        <v>2743.4438398632283</v>
      </c>
      <c r="AN958" s="174">
        <f>(IF(H958="근접",$D$61*(VLOOKUP(C958,$B$36:$AG$39,21,FALSE)+VLOOKUP(C958,$B$40:$AG$43,21,FALSE)*$D$54),$D$60*(VLOOKUP(C958,$B$36:$AG$39,21,FALSE)+VLOOKUP(C958,$B$40:$AG$43,21,FALSE)*$D$54)))*$D$59/100</f>
        <v>3657.4539334669812</v>
      </c>
      <c r="AO958" s="176">
        <v>36</v>
      </c>
      <c r="AP958" s="174">
        <v>36</v>
      </c>
      <c r="AQ958" s="175">
        <f>VLOOKUP(C958,$B$45:$AA$48,19,FALSE)</f>
        <v>458</v>
      </c>
      <c r="AR958" s="31">
        <f>IF(LEFT(E958,1)*1=1,$S$64,$R$64)</f>
        <v>1</v>
      </c>
      <c r="AS958" s="2">
        <f>IF(LEFT(E958,1)*1=2,$U$64,$T$64)</f>
        <v>1</v>
      </c>
      <c r="AT958" s="33">
        <f>IF(LEFT(E958,1)*1=3,$W$64,$V$64)</f>
        <v>0</v>
      </c>
      <c r="AU958" s="31">
        <f>IF(MID(E958,3,1)*1=1,$Y$64,$X$64)</f>
        <v>1</v>
      </c>
      <c r="AV958" s="2">
        <f>IF(MID(E958,3,1)*1=2,$AA$64,$Z$64)</f>
        <v>0</v>
      </c>
      <c r="AW958" s="33">
        <f>IF(MID(E958,3,1)*1=3,$AC$64,$AB$64)</f>
        <v>0</v>
      </c>
      <c r="AX958" s="31">
        <f>IF(MID(E958,5,1)*1=1,$AE$64,$AD$64)</f>
        <v>1</v>
      </c>
      <c r="AY958" s="33">
        <f>IF(MID(E958,5,1)*1=2,$AG$64,$AF$64)</f>
        <v>1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customHeight="1">
      <c r="A959" s="2"/>
      <c r="B959" s="107">
        <v>556</v>
      </c>
      <c r="C959" s="31">
        <v>7</v>
      </c>
      <c r="D959" s="111" t="s">
        <v>14</v>
      </c>
      <c r="E959" s="2" t="s">
        <v>148</v>
      </c>
      <c r="F959" s="2"/>
      <c r="G959" s="2"/>
      <c r="H959" s="33" t="s">
        <v>80</v>
      </c>
      <c r="I959" s="173">
        <f>M959/AE959</f>
        <v>423.78717314768272</v>
      </c>
      <c r="J959" s="174">
        <f>AH959/AE959</f>
        <v>16.4648027309639</v>
      </c>
      <c r="K959" s="189">
        <f>RANK(I959,$I$76:$I$999)</f>
        <v>883</v>
      </c>
      <c r="L959" s="190" t="e">
        <f>RANK(I959,$I$461:$I$888)</f>
        <v>#N/A</v>
      </c>
      <c r="M959" s="173">
        <f>SUM(N959:R959)</f>
        <v>11788.451308719432</v>
      </c>
      <c r="N959" s="174">
        <f>T959*(1+(IF((AG959+IF($D$62=1,15,0)+IF(F959="백어택",8,0))&gt;100,100,AG959+IF($D$62=1,15,0)+IF(F959="백어택",8,0))/100)*(AI959/100-1))</f>
        <v>3536.7176219414719</v>
      </c>
      <c r="O959" s="174">
        <f>U959*(1+((IF((AG959+IF($D$62=1,15,0)+IF(F959="백어택",8,0))&gt;100,100,AG959+IF($D$62=1,15,0)+IF(F959="백어택",8,0))/100)*(AI959/100-1)))</f>
        <v>3536.7176219414719</v>
      </c>
      <c r="P959" s="174">
        <f>V959*(1+(IF((AG959+IF($D$62=1,15,0)+IF(F959="백어택",8,0))&gt;100,100,AG959+IF($D$62=1,15,0)+IF(F959="백어택",8,0))/100)*(AI959/100-1))</f>
        <v>4715.016064836489</v>
      </c>
      <c r="Q959" s="174">
        <f>W959*(1+(IF((AG959+IF($D$62=1,15,0)+IF(F959="백어택",8,0))&gt;100,100,AG959+IF($D$62=1,15,0)+IF(F959="백어택",8,0))/100)*(AI959/100-1))</f>
        <v>0</v>
      </c>
      <c r="R959" s="175"/>
      <c r="S959" s="173">
        <f>SUM(T959:X959)</f>
        <v>9144.3416131934373</v>
      </c>
      <c r="T959" s="174">
        <f>AL959*IF(H959="근접",AR959,1)*AU959*AY959*IF(F959="백어택",1.2,1)</f>
        <v>2743.4438398632283</v>
      </c>
      <c r="U959" s="174">
        <f>AM959*IF(H959="근접",AR959,1)*AU959*AY959*IF(F959="백어택",1.2,1)</f>
        <v>2743.4438398632283</v>
      </c>
      <c r="V959" s="174">
        <f>AN959*IF(H959="근접",AR959,1)*AU959*AY959*IF(F959="백어택",1.2,1)</f>
        <v>3657.4539334669812</v>
      </c>
      <c r="W959" s="174">
        <f>(AL959+AM959+AN959)*IF(H959="근접",AR959,1)*AU959*IF(AX959=1,0,0.6)*IF(F959="백어택",1.2,1)</f>
        <v>0</v>
      </c>
      <c r="X959" s="175"/>
      <c r="Y959" s="173">
        <f>SUM(Z959:AD959)</f>
        <v>19660.334468365891</v>
      </c>
      <c r="Z959" s="174">
        <f>T959*AI959/100</f>
        <v>5898.4042557059402</v>
      </c>
      <c r="AA959" s="174">
        <f>U959*AI959/100</f>
        <v>5898.4042557059402</v>
      </c>
      <c r="AB959" s="174">
        <f>V959*AI959/100</f>
        <v>7863.5259569540094</v>
      </c>
      <c r="AC959" s="174">
        <f>W959*AI959/100</f>
        <v>0</v>
      </c>
      <c r="AD959" s="175"/>
      <c r="AE959" s="173">
        <f>AO959*(1-$D$20/100)*(1-$D$17/100)-AW959</f>
        <v>27.816913903176005</v>
      </c>
      <c r="AF959" s="174">
        <f>AP959</f>
        <v>36</v>
      </c>
      <c r="AG959" s="174">
        <f>IF($D$57&gt;100,100,$D$57)</f>
        <v>25.143699999999999</v>
      </c>
      <c r="AH959" s="174">
        <f>AQ959*AS959</f>
        <v>458</v>
      </c>
      <c r="AI959" s="174">
        <f>$D$58</f>
        <v>215</v>
      </c>
      <c r="AJ959" s="174">
        <f>10/3</f>
        <v>3.3333333333333335</v>
      </c>
      <c r="AK959" s="174">
        <f>SUM(AL959:AN959)</f>
        <v>9144.3416131934373</v>
      </c>
      <c r="AL959" s="174">
        <f>(IF(H959="근접",$D$61*(VLOOKUP(C959,$B$36:$AG$39,19,FALSE)+VLOOKUP(C959,$B$40:$AG$43,19,FALSE)*$D$54),$D$60*(VLOOKUP(C959,$B$36:$AG$39,19,FALSE)+VLOOKUP(C959,$B$40:$AG$43,19,FALSE)*$D$54)))*$D$59/100</f>
        <v>2743.4438398632283</v>
      </c>
      <c r="AM959" s="174">
        <f>(IF(H959="근접",$D$61*(VLOOKUP(C959,$B$36:$AG$39,20,FALSE)+VLOOKUP(C959,$B$40:$AG$43,20,FALSE)*$D$54),$D$60*(VLOOKUP(C959,$B$36:$AG$39,20,FALSE)+VLOOKUP(C959,$B$40:$AG$43,20,FALSE)*$D$54)))*$D$59/100</f>
        <v>2743.4438398632283</v>
      </c>
      <c r="AN959" s="174">
        <f>(IF(H959="근접",$D$61*(VLOOKUP(C959,$B$36:$AG$39,21,FALSE)+VLOOKUP(C959,$B$40:$AG$43,21,FALSE)*$D$54),$D$60*(VLOOKUP(C959,$B$36:$AG$39,21,FALSE)+VLOOKUP(C959,$B$40:$AG$43,21,FALSE)*$D$54)))*$D$59/100</f>
        <v>3657.4539334669812</v>
      </c>
      <c r="AO959" s="176">
        <v>36</v>
      </c>
      <c r="AP959" s="174">
        <v>36</v>
      </c>
      <c r="AQ959" s="175">
        <f>VLOOKUP(C959,$B$45:$AA$48,19,FALSE)</f>
        <v>458</v>
      </c>
      <c r="AR959" s="31">
        <f>IF(LEFT(E959,1)*1=1,$S$64,$R$64)</f>
        <v>1.2</v>
      </c>
      <c r="AS959" s="2">
        <f>IF(LEFT(E959,1)*1=2,$U$64,$T$64)</f>
        <v>1</v>
      </c>
      <c r="AT959" s="33">
        <f>IF(LEFT(E959,1)*1=3,$W$64,$V$64)</f>
        <v>0</v>
      </c>
      <c r="AU959" s="31">
        <f>IF(MID(E959,3,1)*1=1,$Y$64,$X$64)</f>
        <v>1</v>
      </c>
      <c r="AV959" s="2">
        <f>IF(MID(E959,3,1)*1=2,$AA$64,$Z$64)</f>
        <v>0</v>
      </c>
      <c r="AW959" s="33">
        <f>IF(MID(E959,3,1)*1=3,$AC$64,$AB$64)</f>
        <v>0</v>
      </c>
      <c r="AX959" s="31">
        <f>IF(MID(E959,5,1)*1=1,$AE$64,$AD$64)</f>
        <v>1</v>
      </c>
      <c r="AY959" s="33">
        <f>IF(MID(E959,5,1)*1=2,$AG$64,$AF$64)</f>
        <v>1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customHeight="1">
      <c r="A960" s="2"/>
      <c r="B960" s="107">
        <v>559</v>
      </c>
      <c r="C960" s="31">
        <v>7</v>
      </c>
      <c r="D960" s="111" t="s">
        <v>14</v>
      </c>
      <c r="E960" s="2" t="s">
        <v>79</v>
      </c>
      <c r="F960" s="2"/>
      <c r="G960" s="2"/>
      <c r="H960" s="33" t="s">
        <v>80</v>
      </c>
      <c r="I960" s="173">
        <f>M960/AE960</f>
        <v>423.78717314768272</v>
      </c>
      <c r="J960" s="174">
        <f>AH960/AE960</f>
        <v>8.2324013654819499</v>
      </c>
      <c r="K960" s="189">
        <f>RANK(I960,$I$76:$I$999)</f>
        <v>883</v>
      </c>
      <c r="L960" s="190" t="e">
        <f>RANK(I960,$I$461:$I$888)</f>
        <v>#N/A</v>
      </c>
      <c r="M960" s="173">
        <f>SUM(N960:R960)</f>
        <v>11788.451308719432</v>
      </c>
      <c r="N960" s="174">
        <f>T960*(1+(IF((AG960+IF($D$62=1,15,0)+IF(F960="백어택",8,0))&gt;100,100,AG960+IF($D$62=1,15,0)+IF(F960="백어택",8,0))/100)*(AI960/100-1))</f>
        <v>3536.7176219414719</v>
      </c>
      <c r="O960" s="174">
        <f>U960*(1+((IF((AG960+IF($D$62=1,15,0)+IF(F960="백어택",8,0))&gt;100,100,AG960+IF($D$62=1,15,0)+IF(F960="백어택",8,0))/100)*(AI960/100-1)))</f>
        <v>3536.7176219414719</v>
      </c>
      <c r="P960" s="174">
        <f>V960*(1+(IF((AG960+IF($D$62=1,15,0)+IF(F960="백어택",8,0))&gt;100,100,AG960+IF($D$62=1,15,0)+IF(F960="백어택",8,0))/100)*(AI960/100-1))</f>
        <v>4715.016064836489</v>
      </c>
      <c r="Q960" s="174">
        <f>W960*(1+(IF((AG960+IF($D$62=1,15,0)+IF(F960="백어택",8,0))&gt;100,100,AG960+IF($D$62=1,15,0)+IF(F960="백어택",8,0))/100)*(AI960/100-1))</f>
        <v>0</v>
      </c>
      <c r="R960" s="175"/>
      <c r="S960" s="173">
        <f>SUM(T960:X960)</f>
        <v>9144.3416131934373</v>
      </c>
      <c r="T960" s="174">
        <f>AL960*IF(H960="근접",AR960,1)*AU960*AY960*IF(F960="백어택",1.2,1)</f>
        <v>2743.4438398632283</v>
      </c>
      <c r="U960" s="174">
        <f>AM960*IF(H960="근접",AR960,1)*AU960*AY960*IF(F960="백어택",1.2,1)</f>
        <v>2743.4438398632283</v>
      </c>
      <c r="V960" s="174">
        <f>AN960*IF(H960="근접",AR960,1)*AU960*AY960*IF(F960="백어택",1.2,1)</f>
        <v>3657.4539334669812</v>
      </c>
      <c r="W960" s="174">
        <f>(AL960+AM960+AN960)*IF(H960="근접",AR960,1)*AU960*IF(AX960=1,0,0.6)*IF(F960="백어택",1.2,1)</f>
        <v>0</v>
      </c>
      <c r="X960" s="175"/>
      <c r="Y960" s="173">
        <f>SUM(Z960:AD960)</f>
        <v>19660.334468365891</v>
      </c>
      <c r="Z960" s="174">
        <f>T960*AI960/100</f>
        <v>5898.4042557059402</v>
      </c>
      <c r="AA960" s="174">
        <f>U960*AI960/100</f>
        <v>5898.4042557059402</v>
      </c>
      <c r="AB960" s="174">
        <f>V960*AI960/100</f>
        <v>7863.5259569540094</v>
      </c>
      <c r="AC960" s="174">
        <f>W960*AI960/100</f>
        <v>0</v>
      </c>
      <c r="AD960" s="175"/>
      <c r="AE960" s="173">
        <f>AO960*(1-$D$20/100)*(1-$D$17/100)-AW960</f>
        <v>27.816913903176005</v>
      </c>
      <c r="AF960" s="174">
        <f>AP960</f>
        <v>36</v>
      </c>
      <c r="AG960" s="174">
        <f>IF($D$57&gt;100,100,$D$57)</f>
        <v>25.143699999999999</v>
      </c>
      <c r="AH960" s="174">
        <f>AQ960*AS960</f>
        <v>229</v>
      </c>
      <c r="AI960" s="174">
        <f>$D$58</f>
        <v>215</v>
      </c>
      <c r="AJ960" s="174">
        <f>10/3</f>
        <v>3.3333333333333335</v>
      </c>
      <c r="AK960" s="174">
        <f>SUM(AL960:AN960)</f>
        <v>9144.3416131934373</v>
      </c>
      <c r="AL960" s="174">
        <f>(IF(H960="근접",$D$61*(VLOOKUP(C960,$B$36:$AG$39,19,FALSE)+VLOOKUP(C960,$B$40:$AG$43,19,FALSE)*$D$54),$D$60*(VLOOKUP(C960,$B$36:$AG$39,19,FALSE)+VLOOKUP(C960,$B$40:$AG$43,19,FALSE)*$D$54)))*$D$59/100</f>
        <v>2743.4438398632283</v>
      </c>
      <c r="AM960" s="174">
        <f>(IF(H960="근접",$D$61*(VLOOKUP(C960,$B$36:$AG$39,20,FALSE)+VLOOKUP(C960,$B$40:$AG$43,20,FALSE)*$D$54),$D$60*(VLOOKUP(C960,$B$36:$AG$39,20,FALSE)+VLOOKUP(C960,$B$40:$AG$43,20,FALSE)*$D$54)))*$D$59/100</f>
        <v>2743.4438398632283</v>
      </c>
      <c r="AN960" s="174">
        <f>(IF(H960="근접",$D$61*(VLOOKUP(C960,$B$36:$AG$39,21,FALSE)+VLOOKUP(C960,$B$40:$AG$43,21,FALSE)*$D$54),$D$60*(VLOOKUP(C960,$B$36:$AG$39,21,FALSE)+VLOOKUP(C960,$B$40:$AG$43,21,FALSE)*$D$54)))*$D$59/100</f>
        <v>3657.4539334669812</v>
      </c>
      <c r="AO960" s="176">
        <v>36</v>
      </c>
      <c r="AP960" s="174">
        <v>36</v>
      </c>
      <c r="AQ960" s="175">
        <f>VLOOKUP(C960,$B$45:$AA$48,19,FALSE)</f>
        <v>458</v>
      </c>
      <c r="AR960" s="31">
        <f>IF(LEFT(E960,1)*1=1,$S$64,$R$64)</f>
        <v>1</v>
      </c>
      <c r="AS960" s="2">
        <f>IF(LEFT(E960,1)*1=2,$U$64,$T$64)</f>
        <v>0.5</v>
      </c>
      <c r="AT960" s="33">
        <f>IF(LEFT(E960,1)*1=3,$W$64,$V$64)</f>
        <v>0</v>
      </c>
      <c r="AU960" s="31">
        <f>IF(MID(E960,3,1)*1=1,$Y$64,$X$64)</f>
        <v>1</v>
      </c>
      <c r="AV960" s="2">
        <f>IF(MID(E960,3,1)*1=2,$AA$64,$Z$64)</f>
        <v>0</v>
      </c>
      <c r="AW960" s="33">
        <f>IF(MID(E960,3,1)*1=3,$AC$64,$AB$64)</f>
        <v>0</v>
      </c>
      <c r="AX960" s="31">
        <f>IF(MID(E960,5,1)*1=1,$AE$64,$AD$64)</f>
        <v>1</v>
      </c>
      <c r="AY960" s="33">
        <f>IF(MID(E960,5,1)*1=2,$AG$64,$AF$64)</f>
        <v>1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customHeight="1">
      <c r="A961" s="2"/>
      <c r="B961" s="107">
        <v>687</v>
      </c>
      <c r="C961" s="31">
        <v>4</v>
      </c>
      <c r="D961" s="111" t="s">
        <v>18</v>
      </c>
      <c r="E961" s="2" t="s">
        <v>79</v>
      </c>
      <c r="F961" s="2"/>
      <c r="G961" s="2"/>
      <c r="H961" s="33" t="s">
        <v>80</v>
      </c>
      <c r="I961" s="173">
        <f>M961/AE961</f>
        <v>422.25537913241016</v>
      </c>
      <c r="J961" s="174">
        <f>AH961/AE961</f>
        <v>10.730881255879313</v>
      </c>
      <c r="K961" s="189">
        <f>RANK(I961,$I$76:$I$999)</f>
        <v>886</v>
      </c>
      <c r="L961" s="190" t="e">
        <f>RANK(I961,$I$461:$I$888)</f>
        <v>#N/A</v>
      </c>
      <c r="M961" s="173">
        <f>SUM(N961:R961)</f>
        <v>7830.5610176527953</v>
      </c>
      <c r="N961" s="174">
        <f>T961*(1+(IF((AG961+IF($D$62=1,15,0)+IF(F961="백어택",8,0))&gt;100,100,AG961+IF($D$62=1,15,0)+IF(F961="백어택",8,0))/100)*(AI961/100-1))</f>
        <v>4698.0429459909019</v>
      </c>
      <c r="O961" s="174">
        <f>U961*(1+(IF(($D$57+IF($D$62=1,15,0)+IF(F961="백어택",8,0))&gt;100,100,$D$57+IF($D$62=1,15,0)+IF(F961="백어택",8,0))/100)*(AI961/100-1))</f>
        <v>3132.5180716618938</v>
      </c>
      <c r="P961" s="174"/>
      <c r="Q961" s="174"/>
      <c r="R961" s="175"/>
      <c r="S961" s="173">
        <f>SUM(T961:X961)</f>
        <v>6074.1927071802293</v>
      </c>
      <c r="T961" s="174">
        <f>AL961*IF(H961="근접",AT961,IF(AV961=1,AT961,1))*AU961*AX961*IF(F961="백어택",1.2,1)</f>
        <v>3644.2878276825363</v>
      </c>
      <c r="U961" s="174">
        <f>IF(AX961=1,AM961*IF(H961="근접",AT961,IF(AV961=1,AT961,1)),0)*AU961*AY961*IF(AX961=1,1,0)*IF(F961="백어택",1.2,1)</f>
        <v>2429.9048794976934</v>
      </c>
      <c r="V961" s="174"/>
      <c r="W961" s="174"/>
      <c r="X961" s="175"/>
      <c r="Y961" s="173">
        <f>SUM(Z961:AD961)</f>
        <v>13059.514320437494</v>
      </c>
      <c r="Z961" s="174">
        <f>T961*$D$58/100</f>
        <v>7835.2188295174528</v>
      </c>
      <c r="AA961" s="174">
        <f>U961*$D$58/100</f>
        <v>5224.2954909200407</v>
      </c>
      <c r="AB961" s="174"/>
      <c r="AC961" s="174"/>
      <c r="AD961" s="175"/>
      <c r="AE961" s="173">
        <f>(AO961*(1-$D$20/100)*(1-$D$17/100)-AR961)*IF(AW961="보스대상",1,POWER(0.85,AW961))</f>
        <v>18.544609268784001</v>
      </c>
      <c r="AF961" s="174">
        <f>AP961</f>
        <v>36</v>
      </c>
      <c r="AG961" s="174">
        <f>IF($D$57&gt;100,100,$D$57)</f>
        <v>25.143699999999999</v>
      </c>
      <c r="AH961" s="174">
        <f>AQ961</f>
        <v>199</v>
      </c>
      <c r="AI961" s="174">
        <f>$D$58</f>
        <v>215</v>
      </c>
      <c r="AJ961" s="174">
        <f>10*AS961/IF(AX961=1,IF(AY961=1,4.5,4),4)</f>
        <v>1.7777777777777777</v>
      </c>
      <c r="AK961" s="174">
        <f>SUM(AL961:AN961)</f>
        <v>6074.1927071802293</v>
      </c>
      <c r="AL961" s="174">
        <f>IF(AV961=1,$D$61*(VLOOKUP(C961,$B$36:$AG$39,25,FALSE)+VLOOKUP(C961,$B$40:$AG$43,25,FALSE)*$D$54),(IF(H961="근접",$D$61*(VLOOKUP(C961,$B$36:$AG$39,25,FALSE)+VLOOKUP(C961,$B$40:$AG$43,25,FALSE)*$D$54),$D$60*(VLOOKUP(C961,$B$36:$AG$39,25,FALSE)+VLOOKUP(C961,$B$40:$AG$43,25,FALSE)*$D$54))))*$D$59/100</f>
        <v>3644.2878276825363</v>
      </c>
      <c r="AM961" s="174">
        <f>(IF(AV961=1,$D$61*(VLOOKUP(C961,$B$36:$AG$39,26,FALSE)+VLOOKUP(C961,$B$40:$AG$43,26,FALSE)*$D$54),IF(H961="근접",$D$61*(VLOOKUP(C961,$B$36:$AG$39,26,FALSE)+VLOOKUP(C961,$B$40:$AG$43,26,FALSE)*$D$54),$D$60*(VLOOKUP(C961,$B$36:$AG$39,26,FALSE)+VLOOKUP(C961,$B$40:$AG$43,26,FALSE)*$D$54))))*$D$59/100</f>
        <v>2429.9048794976934</v>
      </c>
      <c r="AN961" s="174"/>
      <c r="AO961" s="176">
        <v>24</v>
      </c>
      <c r="AP961" s="174">
        <v>36</v>
      </c>
      <c r="AQ961" s="175">
        <f>VLOOKUP(C961,$B$45:$AA$48,25,FALSE)</f>
        <v>199</v>
      </c>
      <c r="AR961" s="31">
        <f>IF(LEFT(E961,1)*1=1,$S$68,$R$68)</f>
        <v>0</v>
      </c>
      <c r="AS961" s="2">
        <f>IF(LEFT(E961,1)*1=2,$U$68,$T$68)</f>
        <v>0.8</v>
      </c>
      <c r="AT961" s="33">
        <f>IF(LEFT(E961,1)*1=3,$W$68,$V$68)</f>
        <v>1</v>
      </c>
      <c r="AU961" s="31">
        <f>IF(MID(E961,3,1)*1=1,$Y$68,$X$68)</f>
        <v>1</v>
      </c>
      <c r="AV961" s="2">
        <f>IF(MID(E961,3,1)*1=2,$AA$68,$Z$68)</f>
        <v>0</v>
      </c>
      <c r="AW961" s="33" t="str">
        <f>IF(MID(E961,3,1)*1=3,$AC$68,$AB$68)</f>
        <v>보스대상</v>
      </c>
      <c r="AX961" s="31">
        <f>IF(MID(E961,5,1)*1=1,$AE$68,$AD$68)</f>
        <v>1</v>
      </c>
      <c r="AY961" s="33">
        <f>IF(MID(E961,5,1)*1=2,$AG$68,$AF$68)</f>
        <v>1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customHeight="1">
      <c r="A962" s="2"/>
      <c r="B962" s="107">
        <v>688</v>
      </c>
      <c r="C962" s="31">
        <v>4</v>
      </c>
      <c r="D962" s="111" t="s">
        <v>18</v>
      </c>
      <c r="E962" s="2" t="s">
        <v>87</v>
      </c>
      <c r="F962" s="2"/>
      <c r="G962" s="2"/>
      <c r="H962" s="33" t="s">
        <v>80</v>
      </c>
      <c r="I962" s="173">
        <f>M962/AE962</f>
        <v>422.25537913241016</v>
      </c>
      <c r="J962" s="174">
        <f>AH962/AE962</f>
        <v>10.730881255879313</v>
      </c>
      <c r="K962" s="189">
        <f>RANK(I962,$I$76:$I$999)</f>
        <v>886</v>
      </c>
      <c r="L962" s="190" t="e">
        <f>RANK(I962,$I$461:$I$888)</f>
        <v>#N/A</v>
      </c>
      <c r="M962" s="173">
        <f>SUM(N962:R962)</f>
        <v>7830.5610176527953</v>
      </c>
      <c r="N962" s="174">
        <f>T962*(1+(IF((AG962+IF($D$62=1,15,0)+IF(F962="백어택",8,0))&gt;100,100,AG962+IF($D$62=1,15,0)+IF(F962="백어택",8,0))/100)*(AI962/100-1))</f>
        <v>4698.0429459909019</v>
      </c>
      <c r="O962" s="174">
        <f>U962*(1+(IF(($D$57+IF($D$62=1,15,0)+IF(F962="백어택",8,0))&gt;100,100,$D$57+IF($D$62=1,15,0)+IF(F962="백어택",8,0))/100)*(AI962/100-1))</f>
        <v>3132.5180716618938</v>
      </c>
      <c r="P962" s="174"/>
      <c r="Q962" s="174"/>
      <c r="R962" s="175"/>
      <c r="S962" s="173">
        <f>SUM(T962:X962)</f>
        <v>6074.1927071802293</v>
      </c>
      <c r="T962" s="174">
        <f>AL962*IF(H962="근접",AT962,IF(AV962=1,AT962,1))*AU962*AX962*IF(F962="백어택",1.2,1)</f>
        <v>3644.2878276825363</v>
      </c>
      <c r="U962" s="174">
        <f>IF(AX962=1,AM962*IF(H962="근접",AT962,IF(AV962=1,AT962,1)),0)*AU962*AY962*IF(AX962=1,1,0)*IF(F962="백어택",1.2,1)</f>
        <v>2429.9048794976934</v>
      </c>
      <c r="V962" s="174"/>
      <c r="W962" s="174"/>
      <c r="X962" s="175"/>
      <c r="Y962" s="173">
        <f>SUM(Z962:AD962)</f>
        <v>13059.514320437494</v>
      </c>
      <c r="Z962" s="174">
        <f>T962*$D$58/100</f>
        <v>7835.2188295174528</v>
      </c>
      <c r="AA962" s="174">
        <f>U962*$D$58/100</f>
        <v>5224.2954909200407</v>
      </c>
      <c r="AB962" s="174"/>
      <c r="AC962" s="174"/>
      <c r="AD962" s="175"/>
      <c r="AE962" s="173">
        <f>(AO962*(1-$D$20/100)*(1-$D$17/100)-AR962)*IF(AW962="보스대상",1,POWER(0.85,AW962))</f>
        <v>18.544609268784001</v>
      </c>
      <c r="AF962" s="174">
        <f>AP962</f>
        <v>36</v>
      </c>
      <c r="AG962" s="174">
        <f>IF($D$57&gt;100,100,$D$57)</f>
        <v>25.143699999999999</v>
      </c>
      <c r="AH962" s="174">
        <f>AQ962</f>
        <v>199</v>
      </c>
      <c r="AI962" s="174">
        <f>$D$58</f>
        <v>215</v>
      </c>
      <c r="AJ962" s="174">
        <f>10*AS962/IF(AX962=1,IF(AY962=1,4.5,4),4)</f>
        <v>2.2222222222222223</v>
      </c>
      <c r="AK962" s="174">
        <f>SUM(AL962:AN962)</f>
        <v>6074.1927071802293</v>
      </c>
      <c r="AL962" s="174">
        <f>IF(AV962=1,$D$61*(VLOOKUP(C962,$B$36:$AG$39,25,FALSE)+VLOOKUP(C962,$B$40:$AG$43,25,FALSE)*$D$54),(IF(H962="근접",$D$61*(VLOOKUP(C962,$B$36:$AG$39,25,FALSE)+VLOOKUP(C962,$B$40:$AG$43,25,FALSE)*$D$54),$D$60*(VLOOKUP(C962,$B$36:$AG$39,25,FALSE)+VLOOKUP(C962,$B$40:$AG$43,25,FALSE)*$D$54))))*$D$59/100</f>
        <v>3644.2878276825363</v>
      </c>
      <c r="AM962" s="174">
        <f>(IF(AV962=1,$D$61*(VLOOKUP(C962,$B$36:$AG$39,26,FALSE)+VLOOKUP(C962,$B$40:$AG$43,26,FALSE)*$D$54),IF(H962="근접",$D$61*(VLOOKUP(C962,$B$36:$AG$39,26,FALSE)+VLOOKUP(C962,$B$40:$AG$43,26,FALSE)*$D$54),$D$60*(VLOOKUP(C962,$B$36:$AG$39,26,FALSE)+VLOOKUP(C962,$B$40:$AG$43,26,FALSE)*$D$54))))*$D$59/100</f>
        <v>2429.9048794976934</v>
      </c>
      <c r="AN962" s="174"/>
      <c r="AO962" s="176">
        <v>24</v>
      </c>
      <c r="AP962" s="174">
        <v>36</v>
      </c>
      <c r="AQ962" s="175">
        <f>VLOOKUP(C962,$B$45:$AA$48,25,FALSE)</f>
        <v>199</v>
      </c>
      <c r="AR962" s="31">
        <f>IF(LEFT(E962,1)*1=1,$S$68,$R$68)</f>
        <v>0</v>
      </c>
      <c r="AS962" s="2">
        <f>IF(LEFT(E962,1)*1=2,$U$68,$T$68)</f>
        <v>1</v>
      </c>
      <c r="AT962" s="33">
        <f>IF(LEFT(E962,1)*1=3,$W$68,$V$68)</f>
        <v>1.2</v>
      </c>
      <c r="AU962" s="31">
        <f>IF(MID(E962,3,1)*1=1,$Y$68,$X$68)</f>
        <v>1</v>
      </c>
      <c r="AV962" s="2">
        <f>IF(MID(E962,3,1)*1=2,$AA$68,$Z$68)</f>
        <v>0</v>
      </c>
      <c r="AW962" s="33" t="str">
        <f>IF(MID(E962,3,1)*1=3,$AC$68,$AB$68)</f>
        <v>보스대상</v>
      </c>
      <c r="AX962" s="31">
        <f>IF(MID(E962,5,1)*1=1,$AE$68,$AD$68)</f>
        <v>1</v>
      </c>
      <c r="AY962" s="33">
        <f>IF(MID(E962,5,1)*1=2,$AG$68,$AF$68)</f>
        <v>1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customHeight="1">
      <c r="A963" s="2"/>
      <c r="B963" s="107">
        <v>562</v>
      </c>
      <c r="C963" s="31">
        <v>4</v>
      </c>
      <c r="D963" s="111" t="s">
        <v>14</v>
      </c>
      <c r="E963" s="2" t="s">
        <v>67</v>
      </c>
      <c r="F963" s="1"/>
      <c r="G963" s="1"/>
      <c r="H963" s="33" t="s">
        <v>80</v>
      </c>
      <c r="I963" s="173">
        <f>M963/AE963</f>
        <v>416.85408121119809</v>
      </c>
      <c r="J963" s="174">
        <f>AH963/AE963</f>
        <v>9.0592364371242429</v>
      </c>
      <c r="K963" s="189">
        <f>RANK(I963,$I$76:$I$999)</f>
        <v>888</v>
      </c>
      <c r="L963" s="190" t="e">
        <f>RANK(I963,$I$461:$I$888)</f>
        <v>#N/A</v>
      </c>
      <c r="M963" s="173">
        <f>SUM(N963:R963)</f>
        <v>11595.594087239435</v>
      </c>
      <c r="N963" s="174">
        <f>T963*(1+(IF((AG963+IF($D$62=1,15,0)+IF(F963="백어택",8,0))&gt;100,100,AG963+IF($D$62=1,15,0)+IF(F963="백어택",8,0))/100)*(AI963/100-1))</f>
        <v>3478.9635877014725</v>
      </c>
      <c r="O963" s="174">
        <f>U963*(1+((IF((AG963+IF($D$62=1,15,0)+IF(F963="백어택",8,0))&gt;100,100,AG963+IF($D$62=1,15,0)+IF(F963="백어택",8,0))/100)*(AI963/100-1)))</f>
        <v>3478.9635877014725</v>
      </c>
      <c r="P963" s="174">
        <f>V963*(1+(IF((AG963+IF($D$62=1,15,0)+IF(F963="백어택",8,0))&gt;100,100,AG963+IF($D$62=1,15,0)+IF(F963="백어택",8,0))/100)*(AI963/100-1))</f>
        <v>4637.6669118364889</v>
      </c>
      <c r="Q963" s="174">
        <f>W963*(1+(IF((AG963+IF($D$62=1,15,0)+IF(F963="백어택",8,0))&gt;100,100,AG963+IF($D$62=1,15,0)+IF(F963="백어택",8,0))/100)*(AI963/100-1))</f>
        <v>0</v>
      </c>
      <c r="R963" s="175"/>
      <c r="S963" s="173">
        <f>SUM(T963:X963)</f>
        <v>8994.7416131934388</v>
      </c>
      <c r="T963" s="174">
        <f>AL963*IF(H963="근접",AR963,1)*AU963*AY963*IF(F963="백어택",1.2,1)</f>
        <v>2698.6438398632285</v>
      </c>
      <c r="U963" s="174">
        <f>AM963*IF(H963="근접",AR963,1)*AU963*AY963*IF(F963="백어택",1.2,1)</f>
        <v>2698.6438398632285</v>
      </c>
      <c r="V963" s="174">
        <f>AN963*IF(H963="근접",AR963,1)*AU963*AY963*IF(F963="백어택",1.2,1)</f>
        <v>3597.4539334669812</v>
      </c>
      <c r="W963" s="174">
        <f>(AL963+AM963+AN963)*IF(H963="근접",AR963,1)*AU963*IF(AX963=1,0,0.6)*IF(F963="백어택",1.2,1)</f>
        <v>0</v>
      </c>
      <c r="X963" s="175"/>
      <c r="Y963" s="173">
        <f>SUM(Z963:AD963)</f>
        <v>19338.694468365891</v>
      </c>
      <c r="Z963" s="174">
        <f>T963*AI963/100</f>
        <v>5802.0842557059414</v>
      </c>
      <c r="AA963" s="174">
        <f>U963*AI963/100</f>
        <v>5802.0842557059414</v>
      </c>
      <c r="AB963" s="174">
        <f>V963*AI963/100</f>
        <v>7734.5259569540094</v>
      </c>
      <c r="AC963" s="174">
        <f>W963*AI963/100</f>
        <v>0</v>
      </c>
      <c r="AD963" s="175"/>
      <c r="AE963" s="173">
        <f>AO963*(1-$D$20/100)*(1-$D$17/100)-AW963</f>
        <v>27.816913903176005</v>
      </c>
      <c r="AF963" s="174">
        <f>AP963</f>
        <v>36</v>
      </c>
      <c r="AG963" s="174">
        <f>IF($D$57&gt;100,100,$D$57)</f>
        <v>25.143699999999999</v>
      </c>
      <c r="AH963" s="174">
        <f>AQ963*AS963</f>
        <v>252</v>
      </c>
      <c r="AI963" s="174">
        <f>$D$58</f>
        <v>215</v>
      </c>
      <c r="AJ963" s="174">
        <f>10/3</f>
        <v>3.3333333333333335</v>
      </c>
      <c r="AK963" s="174">
        <f>SUM(AL963:AN963)</f>
        <v>8994.7416131934388</v>
      </c>
      <c r="AL963" s="174">
        <f>(IF(H963="근접",$D$61*(VLOOKUP(C963,$B$36:$AG$39,19,FALSE)+VLOOKUP(C963,$B$40:$AG$43,19,FALSE)*$D$54),$D$60*(VLOOKUP(C963,$B$36:$AG$39,19,FALSE)+VLOOKUP(C963,$B$40:$AG$43,19,FALSE)*$D$54)))*$D$59/100</f>
        <v>2698.6438398632285</v>
      </c>
      <c r="AM963" s="174">
        <f>(IF(H963="근접",$D$61*(VLOOKUP(C963,$B$36:$AG$39,20,FALSE)+VLOOKUP(C963,$B$40:$AG$43,20,FALSE)*$D$54),$D$60*(VLOOKUP(C963,$B$36:$AG$39,20,FALSE)+VLOOKUP(C963,$B$40:$AG$43,20,FALSE)*$D$54)))*$D$59/100</f>
        <v>2698.6438398632285</v>
      </c>
      <c r="AN963" s="174">
        <f>(IF(H963="근접",$D$61*(VLOOKUP(C963,$B$36:$AG$39,21,FALSE)+VLOOKUP(C963,$B$40:$AG$43,21,FALSE)*$D$54),$D$60*(VLOOKUP(C963,$B$36:$AG$39,21,FALSE)+VLOOKUP(C963,$B$40:$AG$43,21,FALSE)*$D$54)))*$D$59/100</f>
        <v>3597.4539334669812</v>
      </c>
      <c r="AO963" s="176">
        <v>36</v>
      </c>
      <c r="AP963" s="174">
        <v>36</v>
      </c>
      <c r="AQ963" s="175">
        <f>VLOOKUP(C963,$B$45:$AA$48,19,FALSE)</f>
        <v>252</v>
      </c>
      <c r="AR963" s="31">
        <f>IF(LEFT(E963,1)*1=1,$S$64,$R$64)</f>
        <v>1</v>
      </c>
      <c r="AS963" s="2">
        <f>IF(LEFT(E963,1)*1=2,$U$64,$T$64)</f>
        <v>1</v>
      </c>
      <c r="AT963" s="33">
        <f>IF(LEFT(E963,1)*1=3,$W$64,$V$64)</f>
        <v>0</v>
      </c>
      <c r="AU963" s="31">
        <f>IF(MID(E963,3,1)*1=1,$Y$64,$X$64)</f>
        <v>1</v>
      </c>
      <c r="AV963" s="2">
        <f>IF(MID(E963,3,1)*1=2,$AA$64,$Z$64)</f>
        <v>0</v>
      </c>
      <c r="AW963" s="33">
        <f>IF(MID(E963,3,1)*1=3,$AC$64,$AB$64)</f>
        <v>0</v>
      </c>
      <c r="AX963" s="31">
        <f>IF(MID(E963,5,1)*1=1,$AE$64,$AD$64)</f>
        <v>1</v>
      </c>
      <c r="AY963" s="33">
        <f>IF(MID(E963,5,1)*1=2,$AG$64,$AF$64)</f>
        <v>1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customHeight="1">
      <c r="A964" s="2"/>
      <c r="B964" s="107">
        <v>563</v>
      </c>
      <c r="C964" s="31">
        <v>4</v>
      </c>
      <c r="D964" s="111" t="s">
        <v>14</v>
      </c>
      <c r="E964" s="2" t="s">
        <v>148</v>
      </c>
      <c r="F964" s="2"/>
      <c r="G964" s="2"/>
      <c r="H964" s="33" t="s">
        <v>80</v>
      </c>
      <c r="I964" s="173">
        <f>M964/AE964</f>
        <v>416.85408121119809</v>
      </c>
      <c r="J964" s="174">
        <f>AH964/AE964</f>
        <v>9.0592364371242429</v>
      </c>
      <c r="K964" s="189">
        <f>RANK(I964,$I$76:$I$999)</f>
        <v>888</v>
      </c>
      <c r="L964" s="190" t="e">
        <f>RANK(I964,$I$461:$I$888)</f>
        <v>#N/A</v>
      </c>
      <c r="M964" s="173">
        <f>SUM(N964:R964)</f>
        <v>11595.594087239435</v>
      </c>
      <c r="N964" s="174">
        <f>T964*(1+(IF((AG964+IF($D$62=1,15,0)+IF(F964="백어택",8,0))&gt;100,100,AG964+IF($D$62=1,15,0)+IF(F964="백어택",8,0))/100)*(AI964/100-1))</f>
        <v>3478.9635877014725</v>
      </c>
      <c r="O964" s="174">
        <f>U964*(1+((IF((AG964+IF($D$62=1,15,0)+IF(F964="백어택",8,0))&gt;100,100,AG964+IF($D$62=1,15,0)+IF(F964="백어택",8,0))/100)*(AI964/100-1)))</f>
        <v>3478.9635877014725</v>
      </c>
      <c r="P964" s="174">
        <f>V964*(1+(IF((AG964+IF($D$62=1,15,0)+IF(F964="백어택",8,0))&gt;100,100,AG964+IF($D$62=1,15,0)+IF(F964="백어택",8,0))/100)*(AI964/100-1))</f>
        <v>4637.6669118364889</v>
      </c>
      <c r="Q964" s="174">
        <f>W964*(1+(IF((AG964+IF($D$62=1,15,0)+IF(F964="백어택",8,0))&gt;100,100,AG964+IF($D$62=1,15,0)+IF(F964="백어택",8,0))/100)*(AI964/100-1))</f>
        <v>0</v>
      </c>
      <c r="R964" s="175"/>
      <c r="S964" s="173">
        <f>SUM(T964:X964)</f>
        <v>8994.7416131934388</v>
      </c>
      <c r="T964" s="174">
        <f>AL964*IF(H964="근접",AR964,1)*AU964*AY964*IF(F964="백어택",1.2,1)</f>
        <v>2698.6438398632285</v>
      </c>
      <c r="U964" s="174">
        <f>AM964*IF(H964="근접",AR964,1)*AU964*AY964*IF(F964="백어택",1.2,1)</f>
        <v>2698.6438398632285</v>
      </c>
      <c r="V964" s="174">
        <f>AN964*IF(H964="근접",AR964,1)*AU964*AY964*IF(F964="백어택",1.2,1)</f>
        <v>3597.4539334669812</v>
      </c>
      <c r="W964" s="174">
        <f>(AL964+AM964+AN964)*IF(H964="근접",AR964,1)*AU964*IF(AX964=1,0,0.6)*IF(F964="백어택",1.2,1)</f>
        <v>0</v>
      </c>
      <c r="X964" s="175"/>
      <c r="Y964" s="173">
        <f>SUM(Z964:AD964)</f>
        <v>19338.694468365891</v>
      </c>
      <c r="Z964" s="174">
        <f>T964*AI964/100</f>
        <v>5802.0842557059414</v>
      </c>
      <c r="AA964" s="174">
        <f>U964*AI964/100</f>
        <v>5802.0842557059414</v>
      </c>
      <c r="AB964" s="174">
        <f>V964*AI964/100</f>
        <v>7734.5259569540094</v>
      </c>
      <c r="AC964" s="174">
        <f>W964*AI964/100</f>
        <v>0</v>
      </c>
      <c r="AD964" s="175"/>
      <c r="AE964" s="173">
        <f>AO964*(1-$D$20/100)*(1-$D$17/100)-AW964</f>
        <v>27.816913903176005</v>
      </c>
      <c r="AF964" s="174">
        <f>AP964</f>
        <v>36</v>
      </c>
      <c r="AG964" s="174">
        <f>IF($D$57&gt;100,100,$D$57)</f>
        <v>25.143699999999999</v>
      </c>
      <c r="AH964" s="174">
        <f>AQ964*AS964</f>
        <v>252</v>
      </c>
      <c r="AI964" s="174">
        <f>$D$58</f>
        <v>215</v>
      </c>
      <c r="AJ964" s="174">
        <f>10/3</f>
        <v>3.3333333333333335</v>
      </c>
      <c r="AK964" s="174">
        <f>SUM(AL964:AN964)</f>
        <v>8994.7416131934388</v>
      </c>
      <c r="AL964" s="174">
        <f>(IF(H964="근접",$D$61*(VLOOKUP(C964,$B$36:$AG$39,19,FALSE)+VLOOKUP(C964,$B$40:$AG$43,19,FALSE)*$D$54),$D$60*(VLOOKUP(C964,$B$36:$AG$39,19,FALSE)+VLOOKUP(C964,$B$40:$AG$43,19,FALSE)*$D$54)))*$D$59/100</f>
        <v>2698.6438398632285</v>
      </c>
      <c r="AM964" s="174">
        <f>(IF(H964="근접",$D$61*(VLOOKUP(C964,$B$36:$AG$39,20,FALSE)+VLOOKUP(C964,$B$40:$AG$43,20,FALSE)*$D$54),$D$60*(VLOOKUP(C964,$B$36:$AG$39,20,FALSE)+VLOOKUP(C964,$B$40:$AG$43,20,FALSE)*$D$54)))*$D$59/100</f>
        <v>2698.6438398632285</v>
      </c>
      <c r="AN964" s="174">
        <f>(IF(H964="근접",$D$61*(VLOOKUP(C964,$B$36:$AG$39,21,FALSE)+VLOOKUP(C964,$B$40:$AG$43,21,FALSE)*$D$54),$D$60*(VLOOKUP(C964,$B$36:$AG$39,21,FALSE)+VLOOKUP(C964,$B$40:$AG$43,21,FALSE)*$D$54)))*$D$59/100</f>
        <v>3597.4539334669812</v>
      </c>
      <c r="AO964" s="176">
        <v>36</v>
      </c>
      <c r="AP964" s="174">
        <v>36</v>
      </c>
      <c r="AQ964" s="175">
        <f>VLOOKUP(C964,$B$45:$AA$48,19,FALSE)</f>
        <v>252</v>
      </c>
      <c r="AR964" s="31">
        <f>IF(LEFT(E964,1)*1=1,$S$64,$R$64)</f>
        <v>1.2</v>
      </c>
      <c r="AS964" s="2">
        <f>IF(LEFT(E964,1)*1=2,$U$64,$T$64)</f>
        <v>1</v>
      </c>
      <c r="AT964" s="33">
        <f>IF(LEFT(E964,1)*1=3,$W$64,$V$64)</f>
        <v>0</v>
      </c>
      <c r="AU964" s="31">
        <f>IF(MID(E964,3,1)*1=1,$Y$64,$X$64)</f>
        <v>1</v>
      </c>
      <c r="AV964" s="2">
        <f>IF(MID(E964,3,1)*1=2,$AA$64,$Z$64)</f>
        <v>0</v>
      </c>
      <c r="AW964" s="33">
        <f>IF(MID(E964,3,1)*1=3,$AC$64,$AB$64)</f>
        <v>0</v>
      </c>
      <c r="AX964" s="31">
        <f>IF(MID(E964,5,1)*1=1,$AE$64,$AD$64)</f>
        <v>1</v>
      </c>
      <c r="AY964" s="33">
        <f>IF(MID(E964,5,1)*1=2,$AG$64,$AF$64)</f>
        <v>1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customHeight="1">
      <c r="A965" s="2"/>
      <c r="B965" s="107">
        <v>564</v>
      </c>
      <c r="C965" s="31">
        <v>4</v>
      </c>
      <c r="D965" s="111" t="s">
        <v>14</v>
      </c>
      <c r="E965" s="2" t="s">
        <v>79</v>
      </c>
      <c r="F965" s="2"/>
      <c r="G965" s="2"/>
      <c r="H965" s="33" t="s">
        <v>80</v>
      </c>
      <c r="I965" s="173">
        <f>M965/AE965</f>
        <v>416.85408121119809</v>
      </c>
      <c r="J965" s="174">
        <f>AH965/AE965</f>
        <v>4.5296182185621214</v>
      </c>
      <c r="K965" s="189">
        <f>RANK(I965,$I$76:$I$999)</f>
        <v>888</v>
      </c>
      <c r="L965" s="190" t="e">
        <f>RANK(I965,$I$461:$I$888)</f>
        <v>#N/A</v>
      </c>
      <c r="M965" s="173">
        <f>SUM(N965:R965)</f>
        <v>11595.594087239435</v>
      </c>
      <c r="N965" s="174">
        <f>T965*(1+(IF((AG965+IF($D$62=1,15,0)+IF(F965="백어택",8,0))&gt;100,100,AG965+IF($D$62=1,15,0)+IF(F965="백어택",8,0))/100)*(AI965/100-1))</f>
        <v>3478.9635877014725</v>
      </c>
      <c r="O965" s="174">
        <f>U965*(1+((IF((AG965+IF($D$62=1,15,0)+IF(F965="백어택",8,0))&gt;100,100,AG965+IF($D$62=1,15,0)+IF(F965="백어택",8,0))/100)*(AI965/100-1)))</f>
        <v>3478.9635877014725</v>
      </c>
      <c r="P965" s="174">
        <f>V965*(1+(IF((AG965+IF($D$62=1,15,0)+IF(F965="백어택",8,0))&gt;100,100,AG965+IF($D$62=1,15,0)+IF(F965="백어택",8,0))/100)*(AI965/100-1))</f>
        <v>4637.6669118364889</v>
      </c>
      <c r="Q965" s="174">
        <f>W965*(1+(IF((AG965+IF($D$62=1,15,0)+IF(F965="백어택",8,0))&gt;100,100,AG965+IF($D$62=1,15,0)+IF(F965="백어택",8,0))/100)*(AI965/100-1))</f>
        <v>0</v>
      </c>
      <c r="R965" s="175"/>
      <c r="S965" s="173">
        <f>SUM(T965:X965)</f>
        <v>8994.7416131934388</v>
      </c>
      <c r="T965" s="174">
        <f>AL965*IF(H965="근접",AR965,1)*AU965*AY965*IF(F965="백어택",1.2,1)</f>
        <v>2698.6438398632285</v>
      </c>
      <c r="U965" s="174">
        <f>AM965*IF(H965="근접",AR965,1)*AU965*AY965*IF(F965="백어택",1.2,1)</f>
        <v>2698.6438398632285</v>
      </c>
      <c r="V965" s="174">
        <f>AN965*IF(H965="근접",AR965,1)*AU965*AY965*IF(F965="백어택",1.2,1)</f>
        <v>3597.4539334669812</v>
      </c>
      <c r="W965" s="174">
        <f>(AL965+AM965+AN965)*IF(H965="근접",AR965,1)*AU965*IF(AX965=1,0,0.6)*IF(F965="백어택",1.2,1)</f>
        <v>0</v>
      </c>
      <c r="X965" s="175"/>
      <c r="Y965" s="173">
        <f>SUM(Z965:AD965)</f>
        <v>19338.694468365891</v>
      </c>
      <c r="Z965" s="174">
        <f>T965*AI965/100</f>
        <v>5802.0842557059414</v>
      </c>
      <c r="AA965" s="174">
        <f>U965*AI965/100</f>
        <v>5802.0842557059414</v>
      </c>
      <c r="AB965" s="174">
        <f>V965*AI965/100</f>
        <v>7734.5259569540094</v>
      </c>
      <c r="AC965" s="174">
        <f>W965*AI965/100</f>
        <v>0</v>
      </c>
      <c r="AD965" s="175"/>
      <c r="AE965" s="173">
        <f>AO965*(1-$D$20/100)*(1-$D$17/100)-AW965</f>
        <v>27.816913903176005</v>
      </c>
      <c r="AF965" s="174">
        <f>AP965</f>
        <v>36</v>
      </c>
      <c r="AG965" s="174">
        <f>IF($D$57&gt;100,100,$D$57)</f>
        <v>25.143699999999999</v>
      </c>
      <c r="AH965" s="174">
        <f>AQ965*AS965</f>
        <v>126</v>
      </c>
      <c r="AI965" s="174">
        <f>$D$58</f>
        <v>215</v>
      </c>
      <c r="AJ965" s="174">
        <f>10/3</f>
        <v>3.3333333333333335</v>
      </c>
      <c r="AK965" s="174">
        <f>SUM(AL965:AN965)</f>
        <v>8994.7416131934388</v>
      </c>
      <c r="AL965" s="174">
        <f>(IF(H965="근접",$D$61*(VLOOKUP(C965,$B$36:$AG$39,19,FALSE)+VLOOKUP(C965,$B$40:$AG$43,19,FALSE)*$D$54),$D$60*(VLOOKUP(C965,$B$36:$AG$39,19,FALSE)+VLOOKUP(C965,$B$40:$AG$43,19,FALSE)*$D$54)))*$D$59/100</f>
        <v>2698.6438398632285</v>
      </c>
      <c r="AM965" s="174">
        <f>(IF(H965="근접",$D$61*(VLOOKUP(C965,$B$36:$AG$39,20,FALSE)+VLOOKUP(C965,$B$40:$AG$43,20,FALSE)*$D$54),$D$60*(VLOOKUP(C965,$B$36:$AG$39,20,FALSE)+VLOOKUP(C965,$B$40:$AG$43,20,FALSE)*$D$54)))*$D$59/100</f>
        <v>2698.6438398632285</v>
      </c>
      <c r="AN965" s="174">
        <f>(IF(H965="근접",$D$61*(VLOOKUP(C965,$B$36:$AG$39,21,FALSE)+VLOOKUP(C965,$B$40:$AG$43,21,FALSE)*$D$54),$D$60*(VLOOKUP(C965,$B$36:$AG$39,21,FALSE)+VLOOKUP(C965,$B$40:$AG$43,21,FALSE)*$D$54)))*$D$59/100</f>
        <v>3597.4539334669812</v>
      </c>
      <c r="AO965" s="176">
        <v>36</v>
      </c>
      <c r="AP965" s="174">
        <v>36</v>
      </c>
      <c r="AQ965" s="175">
        <f>VLOOKUP(C965,$B$45:$AA$48,19,FALSE)</f>
        <v>252</v>
      </c>
      <c r="AR965" s="31">
        <f>IF(LEFT(E965,1)*1=1,$S$64,$R$64)</f>
        <v>1</v>
      </c>
      <c r="AS965" s="2">
        <f>IF(LEFT(E965,1)*1=2,$U$64,$T$64)</f>
        <v>0.5</v>
      </c>
      <c r="AT965" s="33">
        <f>IF(LEFT(E965,1)*1=3,$W$64,$V$64)</f>
        <v>0</v>
      </c>
      <c r="AU965" s="31">
        <f>IF(MID(E965,3,1)*1=1,$Y$64,$X$64)</f>
        <v>1</v>
      </c>
      <c r="AV965" s="2">
        <f>IF(MID(E965,3,1)*1=2,$AA$64,$Z$64)</f>
        <v>0</v>
      </c>
      <c r="AW965" s="33">
        <f>IF(MID(E965,3,1)*1=3,$AC$64,$AB$64)</f>
        <v>0</v>
      </c>
      <c r="AX965" s="31">
        <f>IF(MID(E965,5,1)*1=1,$AE$64,$AD$64)</f>
        <v>1</v>
      </c>
      <c r="AY965" s="33">
        <f>IF(MID(E965,5,1)*1=2,$AG$64,$AF$64)</f>
        <v>1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customHeight="1">
      <c r="A966" s="2"/>
      <c r="B966" s="107">
        <v>270</v>
      </c>
      <c r="C966" s="31">
        <v>1</v>
      </c>
      <c r="D966" s="106" t="s">
        <v>16</v>
      </c>
      <c r="E966" s="2" t="s">
        <v>67</v>
      </c>
      <c r="F966" s="2" t="s">
        <v>149</v>
      </c>
      <c r="G966" s="2"/>
      <c r="H966" s="33">
        <f>AX966*2</f>
        <v>2</v>
      </c>
      <c r="I966" s="173">
        <f>M966/AE966</f>
        <v>413.60333329472064</v>
      </c>
      <c r="J966" s="174">
        <f>AH966/AE966</f>
        <v>7.5179076560366793</v>
      </c>
      <c r="K966" s="189">
        <f>RANK(I966,$I$76:$I$999)</f>
        <v>891</v>
      </c>
      <c r="L966" s="190" t="e">
        <f>RANK(I966,$I$76:$I$460)</f>
        <v>#N/A</v>
      </c>
      <c r="M966" s="173">
        <f>SUM(N966:R966)</f>
        <v>2475.7087809288755</v>
      </c>
      <c r="N966" s="174">
        <f>T966*(1+(IF((AG966+IF($D$62=1,15,0)+IF(F966="백어택",8,0))&gt;100,100,(AG966+IF($D$62=1,15,0)+IF(F966="백어택",8,0)))/100)*((AI966/100-1)))</f>
        <v>2475.7087809288755</v>
      </c>
      <c r="O966" s="174"/>
      <c r="P966" s="174"/>
      <c r="Q966" s="174"/>
      <c r="R966" s="175"/>
      <c r="S966" s="173">
        <f>SUM(T966:X966)*H966</f>
        <v>3082.9502384730563</v>
      </c>
      <c r="T966" s="174">
        <f>AL966*AU966*AY966*IF(F966="백어택",1.2,1)</f>
        <v>1541.4751192365281</v>
      </c>
      <c r="U966" s="174"/>
      <c r="V966" s="174"/>
      <c r="W966" s="174"/>
      <c r="X966" s="175"/>
      <c r="Y966" s="173">
        <f>SUM(Z966:AD966)</f>
        <v>3314.1715063585352</v>
      </c>
      <c r="Z966" s="174">
        <f>T966*$D$58/100</f>
        <v>3314.1715063585352</v>
      </c>
      <c r="AA966" s="174"/>
      <c r="AB966" s="174"/>
      <c r="AC966" s="174"/>
      <c r="AD966" s="175"/>
      <c r="AE966" s="173">
        <f>AO966*(1-$D$17/100)</f>
        <v>5.9857079999999998</v>
      </c>
      <c r="AF966" s="174">
        <f>AP966</f>
        <v>36</v>
      </c>
      <c r="AG966" s="174">
        <f>IF($D$57+AT966&gt;100,100,$D$57+AT966)</f>
        <v>25.143699999999999</v>
      </c>
      <c r="AH966" s="174">
        <f>AQ966*AR966</f>
        <v>45</v>
      </c>
      <c r="AI966" s="174">
        <f>$D$58+$D$19</f>
        <v>282.85969999999998</v>
      </c>
      <c r="AJ966" s="174">
        <f>10*AS966/IF(AX966=1,5,3.5)</f>
        <v>2</v>
      </c>
      <c r="AK966" s="174">
        <f>SUM(AL966:AN966)</f>
        <v>1284.5625993637734</v>
      </c>
      <c r="AL966" s="174">
        <f>((VLOOKUP(C966,$B$36:$AG$39,23,FALSE)+VLOOKUP(C966,$B$40:$AG$43,23,FALSE)*$D$54))*$D$59/100</f>
        <v>1284.5625993637734</v>
      </c>
      <c r="AM966" s="174"/>
      <c r="AN966" s="174"/>
      <c r="AO966" s="176">
        <v>6</v>
      </c>
      <c r="AP966" s="174">
        <v>36</v>
      </c>
      <c r="AQ966" s="175">
        <f>VLOOKUP(C966,$B$45:$AA$48,23,FALSE)</f>
        <v>45</v>
      </c>
      <c r="AR966" s="31">
        <f>IF(LEFT(E966,1)*1=1,$S$66,$R$66)</f>
        <v>1</v>
      </c>
      <c r="AS966" s="2">
        <f>IF(LEFT(E966,1)*1=2,$U$66,$T$66)</f>
        <v>1</v>
      </c>
      <c r="AT966" s="33">
        <f>IF(LEFT(E966,1)*1=3,$W$66,$V$66)</f>
        <v>0</v>
      </c>
      <c r="AU966" s="31">
        <f>IF(MID(E966,3,1)*1=1,$Y$66,$X$66)</f>
        <v>1</v>
      </c>
      <c r="AV966" s="2">
        <f>IF(MID(E966,3,1)*1=2,$AA$66,$Z$66)</f>
        <v>0</v>
      </c>
      <c r="AW966" s="33">
        <f>IF(MID(E966,3,1)*1=3,$AC$66,$AB$66)</f>
        <v>0</v>
      </c>
      <c r="AX966" s="31">
        <f>IF(MID(E966,5,1)*1=1,$AE$66,$AD$66)</f>
        <v>1</v>
      </c>
      <c r="AY966" s="33">
        <f>IF(MID(E966,5,1)*1=2,$AG$66,$AF$66)</f>
        <v>1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customHeight="1">
      <c r="A967" s="2"/>
      <c r="B967" s="107">
        <v>689</v>
      </c>
      <c r="C967" s="31">
        <v>1</v>
      </c>
      <c r="D967" s="111" t="s">
        <v>18</v>
      </c>
      <c r="E967" s="2" t="s">
        <v>67</v>
      </c>
      <c r="F967" s="2"/>
      <c r="G967" s="1"/>
      <c r="H967" s="33" t="s">
        <v>80</v>
      </c>
      <c r="I967" s="173">
        <f>M967/AE967</f>
        <v>407.24197999648993</v>
      </c>
      <c r="J967" s="174">
        <f>AH967/AE967</f>
        <v>5.4463266675568374</v>
      </c>
      <c r="K967" s="189">
        <f>RANK(I967,$I$76:$I$999)</f>
        <v>892</v>
      </c>
      <c r="L967" s="190" t="e">
        <f>RANK(I967,$I$461:$I$888)</f>
        <v>#N/A</v>
      </c>
      <c r="M967" s="173">
        <f>SUM(N967:R967)</f>
        <v>7552.143396880856</v>
      </c>
      <c r="N967" s="174">
        <f>T967*(1+(IF((AG967+IF($D$62=1,15,0)+IF(F967="백어택",8,0))&gt;100,100,AG967+IF($D$62=1,15,0)+IF(F967="백어택",8,0))/100)*(AI967/100-1))</f>
        <v>4530.9687755109017</v>
      </c>
      <c r="O967" s="174">
        <f>U967*(1+(IF(($D$57+IF($D$62=1,15,0)+IF(F967="백어택",8,0))&gt;100,100,$D$57+IF($D$62=1,15,0)+IF(F967="백어택",8,0))/100)*(AI967/100-1))</f>
        <v>3021.1746213699548</v>
      </c>
      <c r="P967" s="174"/>
      <c r="Q967" s="174"/>
      <c r="R967" s="175"/>
      <c r="S967" s="173">
        <f>SUM(T967:X967)</f>
        <v>5858.2232156162263</v>
      </c>
      <c r="T967" s="174">
        <f>AL967*IF(H967="근접",AT967,IF(AV967=1,AT967,1))*AU967*AX967*IF(F967="백어택",1.2,1)</f>
        <v>3514.6878276825364</v>
      </c>
      <c r="U967" s="174">
        <f>IF(AX967=1,AM967*IF(H967="근접",AT967,IF(AV967=1,AT967,1)),0)*AU967*AY967*IF(AX967=1,1,0)*IF(F967="백어택",1.2,1)</f>
        <v>2343.5353879336894</v>
      </c>
      <c r="V967" s="174"/>
      <c r="W967" s="174"/>
      <c r="X967" s="175"/>
      <c r="Y967" s="173">
        <f>SUM(Z967:AD967)</f>
        <v>12595.179913574884</v>
      </c>
      <c r="Z967" s="174">
        <f>T967*$D$58/100</f>
        <v>7556.5788295174534</v>
      </c>
      <c r="AA967" s="174">
        <f>U967*$D$58/100</f>
        <v>5038.6010840574318</v>
      </c>
      <c r="AB967" s="174"/>
      <c r="AC967" s="174"/>
      <c r="AD967" s="175"/>
      <c r="AE967" s="173">
        <f>(AO967*(1-$D$20/100)*(1-$D$17/100)-AR967)*IF(AW967="보스대상",1,POWER(0.85,AW967))</f>
        <v>18.544609268784001</v>
      </c>
      <c r="AF967" s="174">
        <f>AP967</f>
        <v>36</v>
      </c>
      <c r="AG967" s="174">
        <f>IF($D$57&gt;100,100,$D$57)</f>
        <v>25.143699999999999</v>
      </c>
      <c r="AH967" s="174">
        <f>AQ967</f>
        <v>101</v>
      </c>
      <c r="AI967" s="174">
        <f>$D$58</f>
        <v>215</v>
      </c>
      <c r="AJ967" s="174">
        <f>10*AS967/IF(AX967=1,IF(AY967=1,4.5,4),4)</f>
        <v>2.2222222222222223</v>
      </c>
      <c r="AK967" s="174">
        <f>SUM(AL967:AN967)</f>
        <v>5858.2232156162263</v>
      </c>
      <c r="AL967" s="174">
        <f>IF(AV967=1,$D$61*(VLOOKUP(C967,$B$36:$AG$39,25,FALSE)+VLOOKUP(C967,$B$40:$AG$43,25,FALSE)*$D$54),(IF(H967="근접",$D$61*(VLOOKUP(C967,$B$36:$AG$39,25,FALSE)+VLOOKUP(C967,$B$40:$AG$43,25,FALSE)*$D$54),$D$60*(VLOOKUP(C967,$B$36:$AG$39,25,FALSE)+VLOOKUP(C967,$B$40:$AG$43,25,FALSE)*$D$54))))*$D$59/100</f>
        <v>3514.6878276825364</v>
      </c>
      <c r="AM967" s="174">
        <f>(IF(AV967=1,$D$61*(VLOOKUP(C967,$B$36:$AG$39,26,FALSE)+VLOOKUP(C967,$B$40:$AG$43,26,FALSE)*$D$54),IF(H967="근접",$D$61*(VLOOKUP(C967,$B$36:$AG$39,26,FALSE)+VLOOKUP(C967,$B$40:$AG$43,26,FALSE)*$D$54),$D$60*(VLOOKUP(C967,$B$36:$AG$39,26,FALSE)+VLOOKUP(C967,$B$40:$AG$43,26,FALSE)*$D$54))))*$D$59/100</f>
        <v>2343.5353879336894</v>
      </c>
      <c r="AN967" s="174"/>
      <c r="AO967" s="176">
        <v>24</v>
      </c>
      <c r="AP967" s="174">
        <v>36</v>
      </c>
      <c r="AQ967" s="175">
        <f>VLOOKUP(C967,$B$45:$AA$48,25,FALSE)</f>
        <v>101</v>
      </c>
      <c r="AR967" s="31">
        <f>IF(LEFT(E967,1)*1=1,$S$68,$R$68)</f>
        <v>0</v>
      </c>
      <c r="AS967" s="2">
        <f>IF(LEFT(E967,1)*1=2,$U$68,$T$68)</f>
        <v>1</v>
      </c>
      <c r="AT967" s="33">
        <f>IF(LEFT(E967,1)*1=3,$W$68,$V$68)</f>
        <v>1</v>
      </c>
      <c r="AU967" s="31">
        <f>IF(MID(E967,3,1)*1=1,$Y$68,$X$68)</f>
        <v>1</v>
      </c>
      <c r="AV967" s="2">
        <f>IF(MID(E967,3,1)*1=2,$AA$68,$Z$68)</f>
        <v>0</v>
      </c>
      <c r="AW967" s="33" t="str">
        <f>IF(MID(E967,3,1)*1=3,$AC$68,$AB$68)</f>
        <v>보스대상</v>
      </c>
      <c r="AX967" s="31">
        <f>IF(MID(E967,5,1)*1=1,$AE$68,$AD$68)</f>
        <v>1</v>
      </c>
      <c r="AY967" s="33">
        <f>IF(MID(E967,5,1)*1=2,$AG$68,$AF$68)</f>
        <v>1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customHeight="1">
      <c r="A968" s="2"/>
      <c r="B968" s="107">
        <v>565</v>
      </c>
      <c r="C968" s="31">
        <v>1</v>
      </c>
      <c r="D968" s="111" t="s">
        <v>14</v>
      </c>
      <c r="E968" s="2" t="s">
        <v>67</v>
      </c>
      <c r="F968" s="1"/>
      <c r="G968" s="1"/>
      <c r="H968" s="33" t="s">
        <v>80</v>
      </c>
      <c r="I968" s="173">
        <f>M968/AE968</f>
        <v>401.94978731565323</v>
      </c>
      <c r="J968" s="174">
        <f>AH968/AE968</f>
        <v>4.5655675695030906</v>
      </c>
      <c r="K968" s="189">
        <f>RANK(I968,$I$76:$I$999)</f>
        <v>893</v>
      </c>
      <c r="L968" s="190" t="e">
        <f>RANK(I968,$I$461:$I$888)</f>
        <v>#N/A</v>
      </c>
      <c r="M968" s="173">
        <f>SUM(N968:R968)</f>
        <v>11181.002627159432</v>
      </c>
      <c r="N968" s="174">
        <f>T968*(1+(IF((AG968+IF($D$62=1,15,0)+IF(F968="백어택",8,0))&gt;100,100,AG968+IF($D$62=1,15,0)+IF(F968="백어택",8,0))/100)*(AI968/100-1))</f>
        <v>3354.6892818814722</v>
      </c>
      <c r="O968" s="174">
        <f>U968*(1+((IF((AG968+IF($D$62=1,15,0)+IF(F968="백어택",8,0))&gt;100,100,AG968+IF($D$62=1,15,0)+IF(F968="백어택",8,0))/100)*(AI968/100-1)))</f>
        <v>3354.6892818814722</v>
      </c>
      <c r="P968" s="174">
        <f>V968*(1+(IF((AG968+IF($D$62=1,15,0)+IF(F968="백어택",8,0))&gt;100,100,AG968+IF($D$62=1,15,0)+IF(F968="백어택",8,0))/100)*(AI968/100-1))</f>
        <v>4471.624063396489</v>
      </c>
      <c r="Q968" s="174">
        <f>W968*(1+(IF((AG968+IF($D$62=1,15,0)+IF(F968="백어택",8,0))&gt;100,100,AG968+IF($D$62=1,15,0)+IF(F968="백어택",8,0))/100)*(AI968/100-1))</f>
        <v>0</v>
      </c>
      <c r="R968" s="175"/>
      <c r="S968" s="173">
        <f>SUM(T968:X968)</f>
        <v>8673.1416131934384</v>
      </c>
      <c r="T968" s="174">
        <f>AL968*IF(H968="근접",AR968,1)*AU968*AY968*IF(F968="백어택",1.2,1)</f>
        <v>2602.2438398632285</v>
      </c>
      <c r="U968" s="174">
        <f>AM968*IF(H968="근접",AR968,1)*AU968*AY968*IF(F968="백어택",1.2,1)</f>
        <v>2602.2438398632285</v>
      </c>
      <c r="V968" s="174">
        <f>AN968*IF(H968="근접",AR968,1)*AU968*AY968*IF(F968="백어택",1.2,1)</f>
        <v>3468.6539334669815</v>
      </c>
      <c r="W968" s="174">
        <f>(AL968+AM968+AN968)*IF(H968="근접",AR968,1)*AU968*IF(AX968=1,0,0.6)*IF(F968="백어택",1.2,1)</f>
        <v>0</v>
      </c>
      <c r="X968" s="175"/>
      <c r="Y968" s="173">
        <f>SUM(Z968:AD968)</f>
        <v>18647.254468365893</v>
      </c>
      <c r="Z968" s="174">
        <f>T968*AI968/100</f>
        <v>5594.8242557059411</v>
      </c>
      <c r="AA968" s="174">
        <f>U968*AI968/100</f>
        <v>5594.8242557059411</v>
      </c>
      <c r="AB968" s="174">
        <f>V968*AI968/100</f>
        <v>7457.6059569540093</v>
      </c>
      <c r="AC968" s="174">
        <f>W968*AI968/100</f>
        <v>0</v>
      </c>
      <c r="AD968" s="175"/>
      <c r="AE968" s="173">
        <f>AO968*(1-$D$20/100)*(1-$D$17/100)-AW968</f>
        <v>27.816913903176005</v>
      </c>
      <c r="AF968" s="174">
        <f>AP968</f>
        <v>36</v>
      </c>
      <c r="AG968" s="174">
        <f>IF($D$57&gt;100,100,$D$57)</f>
        <v>25.143699999999999</v>
      </c>
      <c r="AH968" s="174">
        <f>AQ968*AS968</f>
        <v>127</v>
      </c>
      <c r="AI968" s="174">
        <f>$D$58</f>
        <v>215</v>
      </c>
      <c r="AJ968" s="174">
        <f>10/3</f>
        <v>3.3333333333333335</v>
      </c>
      <c r="AK968" s="174">
        <f>SUM(AL968:AN968)</f>
        <v>8673.1416131934384</v>
      </c>
      <c r="AL968" s="174">
        <f>(IF(H968="근접",$D$61*(VLOOKUP(C968,$B$36:$AG$39,19,FALSE)+VLOOKUP(C968,$B$40:$AG$43,19,FALSE)*$D$54),$D$60*(VLOOKUP(C968,$B$36:$AG$39,19,FALSE)+VLOOKUP(C968,$B$40:$AG$43,19,FALSE)*$D$54)))*$D$59/100</f>
        <v>2602.2438398632285</v>
      </c>
      <c r="AM968" s="174">
        <f>(IF(H968="근접",$D$61*(VLOOKUP(C968,$B$36:$AG$39,20,FALSE)+VLOOKUP(C968,$B$40:$AG$43,20,FALSE)*$D$54),$D$60*(VLOOKUP(C968,$B$36:$AG$39,20,FALSE)+VLOOKUP(C968,$B$40:$AG$43,20,FALSE)*$D$54)))*$D$59/100</f>
        <v>2602.2438398632285</v>
      </c>
      <c r="AN968" s="174">
        <f>(IF(H968="근접",$D$61*(VLOOKUP(C968,$B$36:$AG$39,21,FALSE)+VLOOKUP(C968,$B$40:$AG$43,21,FALSE)*$D$54),$D$60*(VLOOKUP(C968,$B$36:$AG$39,21,FALSE)+VLOOKUP(C968,$B$40:$AG$43,21,FALSE)*$D$54)))*$D$59/100</f>
        <v>3468.6539334669815</v>
      </c>
      <c r="AO968" s="176">
        <v>36</v>
      </c>
      <c r="AP968" s="174">
        <v>36</v>
      </c>
      <c r="AQ968" s="175">
        <f>VLOOKUP(C968,$B$45:$AA$48,19,FALSE)</f>
        <v>127</v>
      </c>
      <c r="AR968" s="31">
        <f>IF(LEFT(E968,1)*1=1,$S$64,$R$64)</f>
        <v>1</v>
      </c>
      <c r="AS968" s="2">
        <f>IF(LEFT(E968,1)*1=2,$U$64,$T$64)</f>
        <v>1</v>
      </c>
      <c r="AT968" s="33">
        <f>IF(LEFT(E968,1)*1=3,$W$64,$V$64)</f>
        <v>0</v>
      </c>
      <c r="AU968" s="31">
        <f>IF(MID(E968,3,1)*1=1,$Y$64,$X$64)</f>
        <v>1</v>
      </c>
      <c r="AV968" s="2">
        <f>IF(MID(E968,3,1)*1=2,$AA$64,$Z$64)</f>
        <v>0</v>
      </c>
      <c r="AW968" s="33">
        <f>IF(MID(E968,3,1)*1=3,$AC$64,$AB$64)</f>
        <v>0</v>
      </c>
      <c r="AX968" s="31">
        <f>IF(MID(E968,5,1)*1=1,$AE$64,$AD$64)</f>
        <v>1</v>
      </c>
      <c r="AY968" s="33">
        <f>IF(MID(E968,5,1)*1=2,$AG$64,$AF$64)</f>
        <v>1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customHeight="1">
      <c r="A969" s="2"/>
      <c r="B969" s="107">
        <v>287</v>
      </c>
      <c r="C969" s="31">
        <v>7</v>
      </c>
      <c r="D969" s="106" t="s">
        <v>16</v>
      </c>
      <c r="E969" s="2" t="s">
        <v>87</v>
      </c>
      <c r="F969" s="2"/>
      <c r="G969" s="2"/>
      <c r="H969" s="33">
        <f>AX969*2</f>
        <v>2</v>
      </c>
      <c r="I969" s="173">
        <f>M969/AE969</f>
        <v>392.53422385947732</v>
      </c>
      <c r="J969" s="174">
        <f>AH969/AE969</f>
        <v>27.23153217631064</v>
      </c>
      <c r="K969" s="189">
        <f>RANK(I969,$I$76:$I$999)</f>
        <v>894</v>
      </c>
      <c r="L969" s="190" t="e">
        <f>RANK(I969,$I$76:$I$460)</f>
        <v>#N/A</v>
      </c>
      <c r="M969" s="173">
        <f>SUM(N969:R969)</f>
        <v>2349.5952440294641</v>
      </c>
      <c r="N969" s="174">
        <f>T969*(1+(IF((AG969+IF($D$62=1,15,0)+IF(F969="백어택",8,0))&gt;100,100,(AG969+IF($D$62=1,15,0)+IF(F969="백어택",8,0)))/100)*((AI969/100-1)))</f>
        <v>2349.5952440294641</v>
      </c>
      <c r="O969" s="174"/>
      <c r="P969" s="174"/>
      <c r="Q969" s="174"/>
      <c r="R969" s="175"/>
      <c r="S969" s="173">
        <f>SUM(T969:X969)*H969</f>
        <v>2709.925198727547</v>
      </c>
      <c r="T969" s="174">
        <f>AL969*AU969*AY969*IF(F969="백어택",1.2,1)</f>
        <v>1354.9625993637735</v>
      </c>
      <c r="U969" s="174"/>
      <c r="V969" s="174"/>
      <c r="W969" s="174"/>
      <c r="X969" s="175"/>
      <c r="Y969" s="173">
        <f>SUM(Z969:AD969)</f>
        <v>2913.1695886321131</v>
      </c>
      <c r="Z969" s="174">
        <f>T969*$D$58/100</f>
        <v>2913.1695886321131</v>
      </c>
      <c r="AA969" s="174"/>
      <c r="AB969" s="174"/>
      <c r="AC969" s="174"/>
      <c r="AD969" s="175"/>
      <c r="AE969" s="173">
        <f>AO969*(1-$D$17/100)</f>
        <v>5.9857079999999998</v>
      </c>
      <c r="AF969" s="174">
        <f>AP969</f>
        <v>36</v>
      </c>
      <c r="AG969" s="174">
        <f>IF($D$57+AT969&gt;100,100,$D$57+AT969)</f>
        <v>40.143699999999995</v>
      </c>
      <c r="AH969" s="174">
        <f>AQ969*AR969</f>
        <v>163</v>
      </c>
      <c r="AI969" s="174">
        <f>$D$58+$D$19</f>
        <v>282.85969999999998</v>
      </c>
      <c r="AJ969" s="174">
        <f>10*AS969/IF(AX969=1,5,3.5)</f>
        <v>2</v>
      </c>
      <c r="AK969" s="174">
        <f>SUM(AL969:AN969)</f>
        <v>1354.9625993637735</v>
      </c>
      <c r="AL969" s="174">
        <f>((VLOOKUP(C969,$B$36:$AG$39,23,FALSE)+VLOOKUP(C969,$B$40:$AG$43,23,FALSE)*$D$54))*$D$59/100</f>
        <v>1354.9625993637735</v>
      </c>
      <c r="AM969" s="174"/>
      <c r="AN969" s="174"/>
      <c r="AO969" s="176">
        <v>6</v>
      </c>
      <c r="AP969" s="174">
        <v>36</v>
      </c>
      <c r="AQ969" s="175">
        <f>VLOOKUP(C969,$B$45:$AA$48,23,FALSE)</f>
        <v>163</v>
      </c>
      <c r="AR969" s="31">
        <f>IF(LEFT(E969,1)*1=1,$S$66,$R$66)</f>
        <v>1</v>
      </c>
      <c r="AS969" s="2">
        <f>IF(LEFT(E969,1)*1=2,$U$66,$T$66)</f>
        <v>1</v>
      </c>
      <c r="AT969" s="33">
        <f>IF(LEFT(E969,1)*1=3,$W$66,$V$66)</f>
        <v>15</v>
      </c>
      <c r="AU969" s="31">
        <f>IF(MID(E969,3,1)*1=1,$Y$66,$X$66)</f>
        <v>1</v>
      </c>
      <c r="AV969" s="2">
        <f>IF(MID(E969,3,1)*1=2,$AA$66,$Z$66)</f>
        <v>0</v>
      </c>
      <c r="AW969" s="33">
        <f>IF(MID(E969,3,1)*1=3,$AC$66,$AB$66)</f>
        <v>0</v>
      </c>
      <c r="AX969" s="31">
        <f>IF(MID(E969,5,1)*1=1,$AE$66,$AD$66)</f>
        <v>1</v>
      </c>
      <c r="AY969" s="33">
        <f>IF(MID(E969,5,1)*1=2,$AG$66,$AF$66)</f>
        <v>1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customHeight="1">
      <c r="A970" s="2"/>
      <c r="B970" s="107">
        <v>419</v>
      </c>
      <c r="C970" s="31">
        <v>7</v>
      </c>
      <c r="D970" s="111" t="s">
        <v>8</v>
      </c>
      <c r="E970" s="2" t="s">
        <v>67</v>
      </c>
      <c r="F970" s="2"/>
      <c r="G970" s="2"/>
      <c r="H970" s="33" t="s">
        <v>80</v>
      </c>
      <c r="I970" s="173">
        <f>M970/AE970</f>
        <v>387.89265261186631</v>
      </c>
      <c r="J970" s="174">
        <f>AH970/AE970</f>
        <v>19.57442158735774</v>
      </c>
      <c r="K970" s="189">
        <f>RANK(I970,$I$76:$I$999)</f>
        <v>895</v>
      </c>
      <c r="L970" s="190" t="e">
        <f>RANK(I970,$I$461:$I$888)</f>
        <v>#N/A</v>
      </c>
      <c r="M970" s="173">
        <f>SUM(N970:R970)</f>
        <v>7193.3176809192282</v>
      </c>
      <c r="N970" s="174">
        <f>T970*(1+(IF((AG970+IF($D$62=1,15,0)+IF(F970="백어택",8,0))&gt;100,100,AG970+IF($D$62=1,15,0)+IF(F970="백어택",8,0))/100)*($D$58/100-1))</f>
        <v>3164.2618160439583</v>
      </c>
      <c r="O970" s="174">
        <f>U970*(1+((IF(AG970+IF($D$62=1,15,0)+IF(F970="백어택",8,0)&gt;100,100,AG970+IF($D$62=1,15,0)+IF(F970="백어택",8,0))/100)*(AI970/100-1)))</f>
        <v>4029.0558648752694</v>
      </c>
      <c r="P970" s="174">
        <f>V970*(1+(IF(AG970+IF($D$62=1,15,0)+IF(F970="백어택",8,0)&gt;100,100,AG970+IF($D$62=1,15,0)+IF(F970="백어택",8,0))/100)*(AI970/100-1))</f>
        <v>0</v>
      </c>
      <c r="Q970" s="174"/>
      <c r="R970" s="175"/>
      <c r="S970" s="173">
        <f>SUM(T970:X970)</f>
        <v>5579.8808922336066</v>
      </c>
      <c r="T970" s="174">
        <f>AL970*IF(H970="근접",AR970,1)*AU970*AY970*IF(F970="백어택",1.2,1)</f>
        <v>2454.5286095458282</v>
      </c>
      <c r="U970" s="174">
        <f>AM970*IF(H970="근접",AR970,1)*AU970*AY970*IF(F970="백어택",1.2,1)</f>
        <v>3125.3522826877779</v>
      </c>
      <c r="V970" s="174">
        <f>IF(AX970=1,0,AM970*IF(H970="근접",AR970,1)*AU970*AY970)*IF(F970="백어택",1.2,1)</f>
        <v>0</v>
      </c>
      <c r="W970" s="174"/>
      <c r="X970" s="175"/>
      <c r="Y970" s="173">
        <f>SUM(Z970:AD970)</f>
        <v>11996.743918302254</v>
      </c>
      <c r="Z970" s="174">
        <f>T970*$D$58/100</f>
        <v>5277.2365105235313</v>
      </c>
      <c r="AA970" s="174">
        <f>U970*AI970/100</f>
        <v>6719.5074077787231</v>
      </c>
      <c r="AB970" s="174">
        <f>V970*AI970/100</f>
        <v>0</v>
      </c>
      <c r="AC970" s="174"/>
      <c r="AD970" s="175"/>
      <c r="AE970" s="173">
        <f>AO970*(1-$D$20/100)*(1-$D$17/100)-AW970</f>
        <v>18.544609268784001</v>
      </c>
      <c r="AF970" s="174">
        <f>AP970</f>
        <v>36</v>
      </c>
      <c r="AG970" s="174">
        <f>IF($D$57&gt;100,100,$D$57)</f>
        <v>25.143699999999999</v>
      </c>
      <c r="AH970" s="174">
        <f>IF(AX970=1,AQ970,AQ970*1.4)</f>
        <v>363</v>
      </c>
      <c r="AI970" s="174">
        <f>$D$58</f>
        <v>215</v>
      </c>
      <c r="AJ970" s="174">
        <f>10/6/AX970</f>
        <v>1.6666666666666667</v>
      </c>
      <c r="AK970" s="174">
        <f>SUM(AL970:AN970)</f>
        <v>5579.8808922336066</v>
      </c>
      <c r="AL970" s="174">
        <f>(IF(H970="근접",$D$61*(VLOOKUP(C970,$B$36:$AG$39,9,FALSE)+VLOOKUP(C970,$B$40:$AG$43,9,FALSE)*$D$54),$D$60*(VLOOKUP(C970,$B$36:$AG$39,9,FALSE)+VLOOKUP(C970,$B$40:$AG$43,9,FALSE)*$D$54)))*$D$59/100</f>
        <v>2454.5286095458282</v>
      </c>
      <c r="AM970" s="174">
        <f>(IF(H970="근접",$D$61*(VLOOKUP(C970,$B$36:$AG$39,10,FALSE)+VLOOKUP(C970,$B$40:$AG$43,10,FALSE)*$D$54),$D$60*(VLOOKUP(C970,$B$36:$AG$39,10,FALSE)+VLOOKUP(C970,$B$40:$AG$43,10,FALSE)*$D$54)))*$D$59/100</f>
        <v>3125.3522826877779</v>
      </c>
      <c r="AN970" s="174"/>
      <c r="AO970" s="176">
        <v>24</v>
      </c>
      <c r="AP970" s="174">
        <v>36</v>
      </c>
      <c r="AQ970" s="175">
        <f>VLOOKUP(C970,$B$45:$AA$48,9,FALSE)</f>
        <v>363</v>
      </c>
      <c r="AR970" s="31">
        <f>IF(LEFT(E970,1)*1=1,$S$58,$R$58)</f>
        <v>1</v>
      </c>
      <c r="AS970" s="2">
        <f>IF(LEFT(E970,1)*1=2,$U$58,$T$58)</f>
        <v>0</v>
      </c>
      <c r="AT970" s="33">
        <f>IF(LEFT(E970,1)*1=3,$W$58,$V$58)</f>
        <v>0</v>
      </c>
      <c r="AU970" s="31">
        <f>IF(MID(E970,3,1)*1=1,$Y$58,$X$58)</f>
        <v>1</v>
      </c>
      <c r="AV970" s="2">
        <f>IF(MID(E970,3,1)*1=2,$AA$58,$Z$58)</f>
        <v>0</v>
      </c>
      <c r="AW970" s="33">
        <f>IF(MID(E970,3,1)*1=3,$AC$58,$AB$58)</f>
        <v>0</v>
      </c>
      <c r="AX970" s="31">
        <f>IF(MID(E970,5,1)*1=1,$AE$58,$AD$58)</f>
        <v>1</v>
      </c>
      <c r="AY970" s="33">
        <f>IF(MID(E970,5,1)*1=2,$AG$58,$AF$58)</f>
        <v>1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customHeight="1">
      <c r="A971" s="2"/>
      <c r="B971" s="107">
        <v>422</v>
      </c>
      <c r="C971" s="31">
        <v>7</v>
      </c>
      <c r="D971" s="111" t="s">
        <v>8</v>
      </c>
      <c r="E971" s="2" t="s">
        <v>148</v>
      </c>
      <c r="F971" s="2"/>
      <c r="G971" s="2"/>
      <c r="H971" s="33" t="s">
        <v>80</v>
      </c>
      <c r="I971" s="173">
        <f>M971/AE971</f>
        <v>387.89265261186631</v>
      </c>
      <c r="J971" s="174">
        <f>AH971/AE971</f>
        <v>19.57442158735774</v>
      </c>
      <c r="K971" s="189">
        <f>RANK(I971,$I$76:$I$999)</f>
        <v>895</v>
      </c>
      <c r="L971" s="190" t="e">
        <f>RANK(I971,$I$461:$I$888)</f>
        <v>#N/A</v>
      </c>
      <c r="M971" s="173">
        <f>SUM(N971:R971)</f>
        <v>7193.3176809192282</v>
      </c>
      <c r="N971" s="174">
        <f>T971*(1+(IF((AG971+IF($D$62=1,15,0)+IF(F971="백어택",8,0))&gt;100,100,AG971+IF($D$62=1,15,0)+IF(F971="백어택",8,0))/100)*($D$58/100-1))</f>
        <v>3164.2618160439583</v>
      </c>
      <c r="O971" s="174">
        <f>U971*(1+((IF(AG971+IF($D$62=1,15,0)+IF(F971="백어택",8,0)&gt;100,100,AG971+IF($D$62=1,15,0)+IF(F971="백어택",8,0))/100)*(AI971/100-1)))</f>
        <v>4029.0558648752694</v>
      </c>
      <c r="P971" s="174">
        <f>V971*(1+(IF(AG971+IF($D$62=1,15,0)+IF(F971="백어택",8,0)&gt;100,100,AG971+IF($D$62=1,15,0)+IF(F971="백어택",8,0))/100)*(AI971/100-1))</f>
        <v>0</v>
      </c>
      <c r="Q971" s="174"/>
      <c r="R971" s="175"/>
      <c r="S971" s="173">
        <f>SUM(T971:X971)</f>
        <v>5579.8808922336066</v>
      </c>
      <c r="T971" s="174">
        <f>AL971*IF(H971="근접",AR971,1)*AU971*AY971*IF(F971="백어택",1.2,1)</f>
        <v>2454.5286095458282</v>
      </c>
      <c r="U971" s="174">
        <f>AM971*IF(H971="근접",AR971,1)*AU971*AY971*IF(F971="백어택",1.2,1)</f>
        <v>3125.3522826877779</v>
      </c>
      <c r="V971" s="174">
        <f>IF(AX971=1,0,AM971*IF(H971="근접",AR971,1)*AU971*AY971)*IF(F971="백어택",1.2,1)</f>
        <v>0</v>
      </c>
      <c r="W971" s="174"/>
      <c r="X971" s="175"/>
      <c r="Y971" s="173">
        <f>SUM(Z971:AD971)</f>
        <v>11996.743918302254</v>
      </c>
      <c r="Z971" s="174">
        <f>T971*$D$58/100</f>
        <v>5277.2365105235313</v>
      </c>
      <c r="AA971" s="174">
        <f>U971*AI971/100</f>
        <v>6719.5074077787231</v>
      </c>
      <c r="AB971" s="174">
        <f>V971*AI971/100</f>
        <v>0</v>
      </c>
      <c r="AC971" s="174"/>
      <c r="AD971" s="175"/>
      <c r="AE971" s="173">
        <f>AO971*(1-$D$20/100)*(1-$D$17/100)-AW971</f>
        <v>18.544609268784001</v>
      </c>
      <c r="AF971" s="174">
        <f>AP971</f>
        <v>36</v>
      </c>
      <c r="AG971" s="174">
        <f>IF($D$57&gt;100,100,$D$57)</f>
        <v>25.143699999999999</v>
      </c>
      <c r="AH971" s="174">
        <f>IF(AX971=1,AQ971,AQ971*1.4)</f>
        <v>363</v>
      </c>
      <c r="AI971" s="174">
        <f>$D$58</f>
        <v>215</v>
      </c>
      <c r="AJ971" s="174">
        <f>10/6/AX971</f>
        <v>1.6666666666666667</v>
      </c>
      <c r="AK971" s="174">
        <f>SUM(AL971:AN971)</f>
        <v>5579.8808922336066</v>
      </c>
      <c r="AL971" s="174">
        <f>(IF(H971="근접",$D$61*(VLOOKUP(C971,$B$36:$AG$39,9,FALSE)+VLOOKUP(C971,$B$40:$AG$43,9,FALSE)*$D$54),$D$60*(VLOOKUP(C971,$B$36:$AG$39,9,FALSE)+VLOOKUP(C971,$B$40:$AG$43,9,FALSE)*$D$54)))*$D$59/100</f>
        <v>2454.5286095458282</v>
      </c>
      <c r="AM971" s="174">
        <f>(IF(H971="근접",$D$61*(VLOOKUP(C971,$B$36:$AG$39,10,FALSE)+VLOOKUP(C971,$B$40:$AG$43,10,FALSE)*$D$54),$D$60*(VLOOKUP(C971,$B$36:$AG$39,10,FALSE)+VLOOKUP(C971,$B$40:$AG$43,10,FALSE)*$D$54)))*$D$59/100</f>
        <v>3125.3522826877779</v>
      </c>
      <c r="AN971" s="174"/>
      <c r="AO971" s="176">
        <v>24</v>
      </c>
      <c r="AP971" s="174">
        <v>36</v>
      </c>
      <c r="AQ971" s="175">
        <f>VLOOKUP(C971,$B$45:$AA$48,9,FALSE)</f>
        <v>363</v>
      </c>
      <c r="AR971" s="31">
        <f>IF(LEFT(E971,1)*1=1,$S$58,$R$58)</f>
        <v>1.2</v>
      </c>
      <c r="AS971" s="2">
        <f>IF(LEFT(E971,1)*1=2,$U$58,$T$58)</f>
        <v>0</v>
      </c>
      <c r="AT971" s="33">
        <f>IF(LEFT(E971,1)*1=3,$W$58,$V$58)</f>
        <v>0</v>
      </c>
      <c r="AU971" s="31">
        <f>IF(MID(E971,3,1)*1=1,$Y$58,$X$58)</f>
        <v>1</v>
      </c>
      <c r="AV971" s="2">
        <f>IF(MID(E971,3,1)*1=2,$AA$58,$Z$58)</f>
        <v>0</v>
      </c>
      <c r="AW971" s="33">
        <f>IF(MID(E971,3,1)*1=3,$AC$58,$AB$58)</f>
        <v>0</v>
      </c>
      <c r="AX971" s="31">
        <f>IF(MID(E971,5,1)*1=1,$AE$58,$AD$58)</f>
        <v>1</v>
      </c>
      <c r="AY971" s="33">
        <f>IF(MID(E971,5,1)*1=2,$AG$58,$AF$58)</f>
        <v>1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customHeight="1">
      <c r="A972" s="2"/>
      <c r="B972" s="107">
        <v>291</v>
      </c>
      <c r="C972" s="31">
        <v>4</v>
      </c>
      <c r="D972" s="106" t="s">
        <v>16</v>
      </c>
      <c r="E972" s="2" t="s">
        <v>87</v>
      </c>
      <c r="F972" s="2"/>
      <c r="G972" s="2"/>
      <c r="H972" s="33">
        <f>AX972*2</f>
        <v>2</v>
      </c>
      <c r="I972" s="173">
        <f>M972/AE972</f>
        <v>386.04491808928037</v>
      </c>
      <c r="J972" s="174">
        <f>AH972/AE972</f>
        <v>15.035815312073359</v>
      </c>
      <c r="K972" s="189">
        <f>RANK(I972,$I$76:$I$999)</f>
        <v>897</v>
      </c>
      <c r="L972" s="190" t="e">
        <f>RANK(I972,$I$76:$I$460)</f>
        <v>#N/A</v>
      </c>
      <c r="M972" s="173">
        <f>SUM(N972:R972)</f>
        <v>2310.7521545663503</v>
      </c>
      <c r="N972" s="174">
        <f>T972*(1+(IF((AG972+IF($D$62=1,15,0)+IF(F972="백어택",8,0))&gt;100,100,(AG972+IF($D$62=1,15,0)+IF(F972="백어택",8,0)))/100)*((AI972/100-1)))</f>
        <v>2310.7521545663503</v>
      </c>
      <c r="O972" s="174"/>
      <c r="P972" s="174"/>
      <c r="Q972" s="174"/>
      <c r="R972" s="175"/>
      <c r="S972" s="173">
        <f>SUM(T972:X972)*H972</f>
        <v>2665.1251987275468</v>
      </c>
      <c r="T972" s="174">
        <f>AL972*AU972*AY972*IF(F972="백어택",1.2,1)</f>
        <v>1332.5625993637734</v>
      </c>
      <c r="U972" s="174"/>
      <c r="V972" s="174"/>
      <c r="W972" s="174"/>
      <c r="X972" s="175"/>
      <c r="Y972" s="173">
        <f>SUM(Z972:AD972)</f>
        <v>2865.0095886321128</v>
      </c>
      <c r="Z972" s="174">
        <f>T972*$D$58/100</f>
        <v>2865.0095886321128</v>
      </c>
      <c r="AA972" s="174"/>
      <c r="AB972" s="174"/>
      <c r="AC972" s="174"/>
      <c r="AD972" s="175"/>
      <c r="AE972" s="173">
        <f>AO972*(1-$D$17/100)</f>
        <v>5.9857079999999998</v>
      </c>
      <c r="AF972" s="174">
        <f>AP972</f>
        <v>36</v>
      </c>
      <c r="AG972" s="174">
        <f>IF($D$57+AT972&gt;100,100,$D$57+AT972)</f>
        <v>40.143699999999995</v>
      </c>
      <c r="AH972" s="174">
        <f>AQ972*AR972</f>
        <v>90</v>
      </c>
      <c r="AI972" s="174">
        <f>$D$58+$D$19</f>
        <v>282.85969999999998</v>
      </c>
      <c r="AJ972" s="174">
        <f>10*AS972/IF(AX972=1,5,3.5)</f>
        <v>2</v>
      </c>
      <c r="AK972" s="174">
        <f>SUM(AL972:AN972)</f>
        <v>1332.5625993637734</v>
      </c>
      <c r="AL972" s="174">
        <f>((VLOOKUP(C972,$B$36:$AG$39,23,FALSE)+VLOOKUP(C972,$B$40:$AG$43,23,FALSE)*$D$54))*$D$59/100</f>
        <v>1332.5625993637734</v>
      </c>
      <c r="AM972" s="174"/>
      <c r="AN972" s="174"/>
      <c r="AO972" s="176">
        <v>6</v>
      </c>
      <c r="AP972" s="174">
        <v>36</v>
      </c>
      <c r="AQ972" s="175">
        <f>VLOOKUP(C972,$B$45:$AA$48,23,FALSE)</f>
        <v>90</v>
      </c>
      <c r="AR972" s="31">
        <f>IF(LEFT(E972,1)*1=1,$S$66,$R$66)</f>
        <v>1</v>
      </c>
      <c r="AS972" s="2">
        <f>IF(LEFT(E972,1)*1=2,$U$66,$T$66)</f>
        <v>1</v>
      </c>
      <c r="AT972" s="33">
        <f>IF(LEFT(E972,1)*1=3,$W$66,$V$66)</f>
        <v>15</v>
      </c>
      <c r="AU972" s="31">
        <f>IF(MID(E972,3,1)*1=1,$Y$66,$X$66)</f>
        <v>1</v>
      </c>
      <c r="AV972" s="2">
        <f>IF(MID(E972,3,1)*1=2,$AA$66,$Z$66)</f>
        <v>0</v>
      </c>
      <c r="AW972" s="33">
        <f>IF(MID(E972,3,1)*1=3,$AC$66,$AB$66)</f>
        <v>0</v>
      </c>
      <c r="AX972" s="31">
        <f>IF(MID(E972,5,1)*1=1,$AE$66,$AD$66)</f>
        <v>1</v>
      </c>
      <c r="AY972" s="33">
        <f>IF(MID(E972,5,1)*1=2,$AG$66,$AF$66)</f>
        <v>1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customHeight="1">
      <c r="A973" s="2"/>
      <c r="B973" s="107">
        <v>153</v>
      </c>
      <c r="C973" s="31">
        <v>7</v>
      </c>
      <c r="D973" s="106" t="s">
        <v>7</v>
      </c>
      <c r="E973" s="2" t="s">
        <v>67</v>
      </c>
      <c r="F973" s="2"/>
      <c r="G973" s="2"/>
      <c r="H973" s="33"/>
      <c r="I973" s="173">
        <f>M973/AE973</f>
        <v>384.29952994921695</v>
      </c>
      <c r="J973" s="174">
        <f>AH973/AE973</f>
        <v>22.943540402126754</v>
      </c>
      <c r="K973" s="189">
        <f>RANK(I973,$I$76:$I$999)</f>
        <v>898</v>
      </c>
      <c r="L973" s="190" t="e">
        <f>RANK(I973,$I$76:$I$460)</f>
        <v>#N/A</v>
      </c>
      <c r="M973" s="173">
        <f>N973+R973/2</f>
        <v>3450.4571562199012</v>
      </c>
      <c r="N973" s="174">
        <f>T973*(1+(IF((AG973+IF($D$62=1,15,0)+AV973+IF(F973="백어택",8,0))&gt;100,100,(AG973+IF($D$62=1,15,0)+AV973+IF(F973="백어택",8,0)))/100)*((AI973/100-1)))</f>
        <v>3450.4571562199012</v>
      </c>
      <c r="O973" s="174"/>
      <c r="P973" s="174"/>
      <c r="Q973" s="174"/>
      <c r="R973" s="175">
        <f>X973*(1+(IF(AG973+IF($D$62=1,15,0)&gt;100,100,AG973+IF($D$62=1,15,0)))/100*(AI973/100-1))</f>
        <v>0</v>
      </c>
      <c r="S973" s="173">
        <f>SUM(T973:X973)</f>
        <v>2363.6879392186584</v>
      </c>
      <c r="T973" s="174">
        <f>AL973*AX973</f>
        <v>2363.6879392186584</v>
      </c>
      <c r="U973" s="174"/>
      <c r="V973" s="174"/>
      <c r="W973" s="174"/>
      <c r="X973" s="175">
        <f>AS973*AL973</f>
        <v>0</v>
      </c>
      <c r="Y973" s="173">
        <f>SUM(Z973:AD973)</f>
        <v>5081.9290693201156</v>
      </c>
      <c r="Z973" s="174">
        <f>T973*$D$58/100</f>
        <v>5081.9290693201156</v>
      </c>
      <c r="AA973" s="174"/>
      <c r="AB973" s="174"/>
      <c r="AC973" s="174"/>
      <c r="AD973" s="175">
        <f>X973*$D$58/100</f>
        <v>0</v>
      </c>
      <c r="AE973" s="173">
        <f>AO973*(1-$D$17/100)-AY973</f>
        <v>8.9785620000000002</v>
      </c>
      <c r="AF973" s="174">
        <f>AP973</f>
        <v>36</v>
      </c>
      <c r="AG973" s="174">
        <f>IF($D$57&gt;100,100,$D$57)</f>
        <v>25.143699999999999</v>
      </c>
      <c r="AH973" s="174">
        <f>AQ973*AR973</f>
        <v>206</v>
      </c>
      <c r="AI973" s="174">
        <f>$D$58+$D$19</f>
        <v>282.85969999999998</v>
      </c>
      <c r="AJ973" s="174">
        <f>10*AX973*AU973/9</f>
        <v>1.1111111111111112</v>
      </c>
      <c r="AK973" s="174">
        <f>SUM(AL973:AN973)</f>
        <v>2363.6879392186584</v>
      </c>
      <c r="AL973" s="174">
        <f>(VLOOKUP(C973,$B$36:$AG$39,8,FALSE)+VLOOKUP(C973,$B$40:$AG$43,8,FALSE)*$D$54)*$D$59/100</f>
        <v>2363.6879392186584</v>
      </c>
      <c r="AM973" s="174"/>
      <c r="AN973" s="174"/>
      <c r="AO973" s="176">
        <v>9</v>
      </c>
      <c r="AP973" s="174">
        <v>36</v>
      </c>
      <c r="AQ973" s="175">
        <f>VLOOKUP(C973,$B$45:$AA$48,8,FALSE)</f>
        <v>206</v>
      </c>
      <c r="AR973" s="31">
        <f>IF(LEFT(E973,1)*1=1,$S$57,$R$57)</f>
        <v>1</v>
      </c>
      <c r="AS973" s="2">
        <f>IF(LEFT(E973,1)*1=2,$U$57,$T$57)</f>
        <v>0</v>
      </c>
      <c r="AT973" s="33">
        <f>IF(LEFT(E973,1)*1=3,$W$57,$V$57)</f>
        <v>0</v>
      </c>
      <c r="AU973" s="31">
        <f>IF(MID(E973,3,1)*1=1,$Y$57,$X$57)</f>
        <v>1</v>
      </c>
      <c r="AV973" s="2">
        <f>IF(MID(E973,3,1)*1=2,$AA$57,$Z$57)</f>
        <v>0</v>
      </c>
      <c r="AW973" s="33">
        <f>IF(MID(E973,3,1)*1=3,$AC$57,$AB$57)</f>
        <v>0</v>
      </c>
      <c r="AX973" s="31">
        <f>IF(MID(E973,5,1)*1=1,$AE$57,$AD$57)</f>
        <v>1</v>
      </c>
      <c r="AY973" s="33">
        <f>IF(MID(E973,5,1)*1=2,$AG$57,$AF$57)</f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customHeight="1">
      <c r="A974" s="2"/>
      <c r="B974" s="107">
        <v>154</v>
      </c>
      <c r="C974" s="31">
        <v>7</v>
      </c>
      <c r="D974" s="106" t="s">
        <v>7</v>
      </c>
      <c r="E974" s="2" t="s">
        <v>136</v>
      </c>
      <c r="F974" s="2"/>
      <c r="G974" s="2"/>
      <c r="H974" s="33"/>
      <c r="I974" s="173">
        <f>M974/AE974</f>
        <v>384.29952994921695</v>
      </c>
      <c r="J974" s="174">
        <f>AH974/AE974</f>
        <v>22.943540402126754</v>
      </c>
      <c r="K974" s="189">
        <f>RANK(I974,$I$76:$I$999)</f>
        <v>898</v>
      </c>
      <c r="L974" s="190" t="e">
        <f>RANK(I974,$I$76:$I$460)</f>
        <v>#N/A</v>
      </c>
      <c r="M974" s="173">
        <f>N974+R974/2</f>
        <v>3450.4571562199012</v>
      </c>
      <c r="N974" s="174">
        <f>T974*(1+(IF((AG974+IF($D$62=1,15,0)+AV974+IF(F974="백어택",8,0))&gt;100,100,(AG974+IF($D$62=1,15,0)+AV974+IF(F974="백어택",8,0)))/100)*((AI974/100-1)))</f>
        <v>3450.4571562199012</v>
      </c>
      <c r="O974" s="174"/>
      <c r="P974" s="174"/>
      <c r="Q974" s="174"/>
      <c r="R974" s="175">
        <f>X974*(1+(IF(AG974+IF($D$62=1,15,0)&gt;100,100,AG974+IF($D$62=1,15,0)))/100*(AI974/100-1))</f>
        <v>0</v>
      </c>
      <c r="S974" s="173">
        <f>SUM(T974:X974)</f>
        <v>2363.6879392186584</v>
      </c>
      <c r="T974" s="174">
        <f>AL974*AX974</f>
        <v>2363.6879392186584</v>
      </c>
      <c r="U974" s="174"/>
      <c r="V974" s="174"/>
      <c r="W974" s="174"/>
      <c r="X974" s="175">
        <f>AS974*AL974</f>
        <v>0</v>
      </c>
      <c r="Y974" s="173">
        <f>SUM(Z974:AD974)</f>
        <v>5081.9290693201156</v>
      </c>
      <c r="Z974" s="174">
        <f>T974*$D$58/100</f>
        <v>5081.9290693201156</v>
      </c>
      <c r="AA974" s="174"/>
      <c r="AB974" s="174"/>
      <c r="AC974" s="174"/>
      <c r="AD974" s="175">
        <f>X974*$D$58/100</f>
        <v>0</v>
      </c>
      <c r="AE974" s="173">
        <f>AO974*(1-$D$17/100)-AY974</f>
        <v>8.9785620000000002</v>
      </c>
      <c r="AF974" s="174">
        <f>AP974</f>
        <v>36</v>
      </c>
      <c r="AG974" s="174">
        <f>IF($D$57&gt;100,100,$D$57)</f>
        <v>25.143699999999999</v>
      </c>
      <c r="AH974" s="174">
        <f>AQ974*AR974</f>
        <v>206</v>
      </c>
      <c r="AI974" s="174">
        <f>$D$58+$D$19</f>
        <v>282.85969999999998</v>
      </c>
      <c r="AJ974" s="174">
        <f>10*AX974*AU974/9</f>
        <v>0.88888888888888884</v>
      </c>
      <c r="AK974" s="174">
        <f>SUM(AL974:AN974)</f>
        <v>2363.6879392186584</v>
      </c>
      <c r="AL974" s="174">
        <f>(VLOOKUP(C974,$B$36:$AG$39,8,FALSE)+VLOOKUP(C974,$B$40:$AG$43,8,FALSE)*$D$54)*$D$59/100</f>
        <v>2363.6879392186584</v>
      </c>
      <c r="AM974" s="174"/>
      <c r="AN974" s="174"/>
      <c r="AO974" s="176">
        <v>9</v>
      </c>
      <c r="AP974" s="174">
        <v>36</v>
      </c>
      <c r="AQ974" s="175">
        <f>VLOOKUP(C974,$B$45:$AA$48,8,FALSE)</f>
        <v>206</v>
      </c>
      <c r="AR974" s="31">
        <f>IF(LEFT(E974,1)*1=1,$S$57,$R$57)</f>
        <v>1</v>
      </c>
      <c r="AS974" s="2">
        <f>IF(LEFT(E974,1)*1=2,$U$57,$T$57)</f>
        <v>0</v>
      </c>
      <c r="AT974" s="33">
        <f>IF(LEFT(E974,1)*1=3,$W$57,$V$57)</f>
        <v>0</v>
      </c>
      <c r="AU974" s="31">
        <f>IF(MID(E974,3,1)*1=1,$Y$57,$X$57)</f>
        <v>0.8</v>
      </c>
      <c r="AV974" s="2">
        <f>IF(MID(E974,3,1)*1=2,$AA$57,$Z$57)</f>
        <v>0</v>
      </c>
      <c r="AW974" s="33">
        <f>IF(MID(E974,3,1)*1=3,$AC$57,$AB$57)</f>
        <v>0</v>
      </c>
      <c r="AX974" s="31">
        <f>IF(MID(E974,5,1)*1=1,$AE$57,$AD$57)</f>
        <v>1</v>
      </c>
      <c r="AY974" s="33">
        <f>IF(MID(E974,5,1)*1=2,$AG$57,$AF$57)</f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customHeight="1">
      <c r="A975" s="2"/>
      <c r="B975" s="107">
        <v>156</v>
      </c>
      <c r="C975" s="31">
        <v>7</v>
      </c>
      <c r="D975" s="106" t="s">
        <v>7</v>
      </c>
      <c r="E975" s="2" t="s">
        <v>148</v>
      </c>
      <c r="F975" s="2"/>
      <c r="G975" s="2"/>
      <c r="H975" s="33"/>
      <c r="I975" s="173">
        <f>M975/AE975</f>
        <v>384.29952994921695</v>
      </c>
      <c r="J975" s="174">
        <f>AH975/AE975</f>
        <v>11.471770201063377</v>
      </c>
      <c r="K975" s="189">
        <f>RANK(I975,$I$76:$I$999)</f>
        <v>898</v>
      </c>
      <c r="L975" s="190" t="e">
        <f>RANK(I975,$I$76:$I$460)</f>
        <v>#N/A</v>
      </c>
      <c r="M975" s="173">
        <f>N975+R975/2</f>
        <v>3450.4571562199012</v>
      </c>
      <c r="N975" s="174">
        <f>T975*(1+(IF((AG975+IF($D$62=1,15,0)+AV975+IF(F975="백어택",8,0))&gt;100,100,(AG975+IF($D$62=1,15,0)+AV975+IF(F975="백어택",8,0)))/100)*((AI975/100-1)))</f>
        <v>3450.4571562199012</v>
      </c>
      <c r="O975" s="174"/>
      <c r="P975" s="174"/>
      <c r="Q975" s="174"/>
      <c r="R975" s="175">
        <f>X975*(1+(IF(AG975+IF($D$62=1,15,0)&gt;100,100,AG975+IF($D$62=1,15,0)))/100*(AI975/100-1))</f>
        <v>0</v>
      </c>
      <c r="S975" s="173">
        <f>SUM(T975:X975)</f>
        <v>2363.6879392186584</v>
      </c>
      <c r="T975" s="174">
        <f>AL975*AX975</f>
        <v>2363.6879392186584</v>
      </c>
      <c r="U975" s="174"/>
      <c r="V975" s="174"/>
      <c r="W975" s="174"/>
      <c r="X975" s="175">
        <f>AS975*AL975</f>
        <v>0</v>
      </c>
      <c r="Y975" s="173">
        <f>SUM(Z975:AD975)</f>
        <v>5081.9290693201156</v>
      </c>
      <c r="Z975" s="174">
        <f>T975*$D$58/100</f>
        <v>5081.9290693201156</v>
      </c>
      <c r="AA975" s="174"/>
      <c r="AB975" s="174"/>
      <c r="AC975" s="174"/>
      <c r="AD975" s="175">
        <f>X975*$D$58/100</f>
        <v>0</v>
      </c>
      <c r="AE975" s="173">
        <f>AO975*(1-$D$17/100)-AY975</f>
        <v>8.9785620000000002</v>
      </c>
      <c r="AF975" s="174">
        <f>AP975</f>
        <v>36</v>
      </c>
      <c r="AG975" s="174">
        <f>IF($D$57&gt;100,100,$D$57)</f>
        <v>25.143699999999999</v>
      </c>
      <c r="AH975" s="174">
        <f>AQ975*AR975</f>
        <v>103</v>
      </c>
      <c r="AI975" s="174">
        <f>$D$58+$D$19</f>
        <v>282.85969999999998</v>
      </c>
      <c r="AJ975" s="174">
        <f>10*AX975*AU975/9</f>
        <v>1.1111111111111112</v>
      </c>
      <c r="AK975" s="174">
        <f>SUM(AL975:AN975)</f>
        <v>2363.6879392186584</v>
      </c>
      <c r="AL975" s="174">
        <f>(VLOOKUP(C975,$B$36:$AG$39,8,FALSE)+VLOOKUP(C975,$B$40:$AG$43,8,FALSE)*$D$54)*$D$59/100</f>
        <v>2363.6879392186584</v>
      </c>
      <c r="AM975" s="174"/>
      <c r="AN975" s="174"/>
      <c r="AO975" s="176">
        <v>9</v>
      </c>
      <c r="AP975" s="174">
        <v>36</v>
      </c>
      <c r="AQ975" s="175">
        <f>VLOOKUP(C975,$B$45:$AA$48,8,FALSE)</f>
        <v>206</v>
      </c>
      <c r="AR975" s="31">
        <f>IF(LEFT(E975,1)*1=1,$S$57,$R$57)</f>
        <v>0.5</v>
      </c>
      <c r="AS975" s="2">
        <f>IF(LEFT(E975,1)*1=2,$U$57,$T$57)</f>
        <v>0</v>
      </c>
      <c r="AT975" s="33">
        <f>IF(LEFT(E975,1)*1=3,$W$57,$V$57)</f>
        <v>0</v>
      </c>
      <c r="AU975" s="31">
        <f>IF(MID(E975,3,1)*1=1,$Y$57,$X$57)</f>
        <v>1</v>
      </c>
      <c r="AV975" s="2">
        <f>IF(MID(E975,3,1)*1=2,$AA$57,$Z$57)</f>
        <v>0</v>
      </c>
      <c r="AW975" s="33">
        <f>IF(MID(E975,3,1)*1=3,$AC$57,$AB$57)</f>
        <v>0</v>
      </c>
      <c r="AX975" s="31">
        <f>IF(MID(E975,5,1)*1=1,$AE$57,$AD$57)</f>
        <v>1</v>
      </c>
      <c r="AY975" s="33">
        <f>IF(MID(E975,5,1)*1=2,$AG$57,$AF$57)</f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customHeight="1">
      <c r="A976" s="2"/>
      <c r="B976" s="107">
        <v>157</v>
      </c>
      <c r="C976" s="31">
        <v>7</v>
      </c>
      <c r="D976" s="106" t="s">
        <v>7</v>
      </c>
      <c r="E976" s="2" t="s">
        <v>163</v>
      </c>
      <c r="F976" s="2"/>
      <c r="G976" s="2"/>
      <c r="H976" s="33"/>
      <c r="I976" s="173">
        <f>M976/AE976</f>
        <v>384.29952994921695</v>
      </c>
      <c r="J976" s="174">
        <f>AH976/AE976</f>
        <v>11.471770201063377</v>
      </c>
      <c r="K976" s="189">
        <f>RANK(I976,$I$76:$I$999)</f>
        <v>898</v>
      </c>
      <c r="L976" s="190" t="e">
        <f>RANK(I976,$I$76:$I$460)</f>
        <v>#N/A</v>
      </c>
      <c r="M976" s="173">
        <f>N976+R976/2</f>
        <v>3450.4571562199012</v>
      </c>
      <c r="N976" s="174">
        <f>T976*(1+(IF((AG976+IF($D$62=1,15,0)+AV976+IF(F976="백어택",8,0))&gt;100,100,(AG976+IF($D$62=1,15,0)+AV976+IF(F976="백어택",8,0)))/100)*((AI976/100-1)))</f>
        <v>3450.4571562199012</v>
      </c>
      <c r="O976" s="174"/>
      <c r="P976" s="174"/>
      <c r="Q976" s="174"/>
      <c r="R976" s="175">
        <f>X976*(1+(IF(AG976+IF($D$62=1,15,0)&gt;100,100,AG976+IF($D$62=1,15,0)))/100*(AI976/100-1))</f>
        <v>0</v>
      </c>
      <c r="S976" s="173">
        <f>SUM(T976:X976)</f>
        <v>2363.6879392186584</v>
      </c>
      <c r="T976" s="174">
        <f>AL976*AX976</f>
        <v>2363.6879392186584</v>
      </c>
      <c r="U976" s="174"/>
      <c r="V976" s="174"/>
      <c r="W976" s="174"/>
      <c r="X976" s="175">
        <f>AS976*AL976</f>
        <v>0</v>
      </c>
      <c r="Y976" s="173">
        <f>SUM(Z976:AD976)</f>
        <v>5081.9290693201156</v>
      </c>
      <c r="Z976" s="174">
        <f>T976*$D$58/100</f>
        <v>5081.9290693201156</v>
      </c>
      <c r="AA976" s="174"/>
      <c r="AB976" s="174"/>
      <c r="AC976" s="174"/>
      <c r="AD976" s="175">
        <f>X976*$D$58/100</f>
        <v>0</v>
      </c>
      <c r="AE976" s="173">
        <f>AO976*(1-$D$17/100)-AY976</f>
        <v>8.9785620000000002</v>
      </c>
      <c r="AF976" s="174">
        <f>AP976</f>
        <v>36</v>
      </c>
      <c r="AG976" s="174">
        <f>IF($D$57&gt;100,100,$D$57)</f>
        <v>25.143699999999999</v>
      </c>
      <c r="AH976" s="174">
        <f>AQ976*AR976</f>
        <v>103</v>
      </c>
      <c r="AI976" s="174">
        <f>$D$58+$D$19</f>
        <v>282.85969999999998</v>
      </c>
      <c r="AJ976" s="174">
        <f>10*AX976*AU976/9</f>
        <v>0.88888888888888884</v>
      </c>
      <c r="AK976" s="174">
        <f>SUM(AL976:AN976)</f>
        <v>2363.6879392186584</v>
      </c>
      <c r="AL976" s="174">
        <f>(VLOOKUP(C976,$B$36:$AG$39,8,FALSE)+VLOOKUP(C976,$B$40:$AG$43,8,FALSE)*$D$54)*$D$59/100</f>
        <v>2363.6879392186584</v>
      </c>
      <c r="AM976" s="174"/>
      <c r="AN976" s="174"/>
      <c r="AO976" s="176">
        <v>9</v>
      </c>
      <c r="AP976" s="174">
        <v>36</v>
      </c>
      <c r="AQ976" s="175">
        <f>VLOOKUP(C976,$B$45:$AA$48,8,FALSE)</f>
        <v>206</v>
      </c>
      <c r="AR976" s="31">
        <f>IF(LEFT(E976,1)*1=1,$S$57,$R$57)</f>
        <v>0.5</v>
      </c>
      <c r="AS976" s="2">
        <f>IF(LEFT(E976,1)*1=2,$U$57,$T$57)</f>
        <v>0</v>
      </c>
      <c r="AT976" s="33">
        <f>IF(LEFT(E976,1)*1=3,$W$57,$V$57)</f>
        <v>0</v>
      </c>
      <c r="AU976" s="31">
        <f>IF(MID(E976,3,1)*1=1,$Y$57,$X$57)</f>
        <v>0.8</v>
      </c>
      <c r="AV976" s="2">
        <f>IF(MID(E976,3,1)*1=2,$AA$57,$Z$57)</f>
        <v>0</v>
      </c>
      <c r="AW976" s="33">
        <f>IF(MID(E976,3,1)*1=3,$AC$57,$AB$57)</f>
        <v>0</v>
      </c>
      <c r="AX976" s="31">
        <f>IF(MID(E976,5,1)*1=1,$AE$57,$AD$57)</f>
        <v>1</v>
      </c>
      <c r="AY976" s="33">
        <f>IF(MID(E976,5,1)*1=2,$AG$57,$AF$57)</f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customHeight="1">
      <c r="A977" s="2"/>
      <c r="B977" s="107">
        <v>425</v>
      </c>
      <c r="C977" s="31">
        <v>4</v>
      </c>
      <c r="D977" s="111" t="s">
        <v>8</v>
      </c>
      <c r="E977" s="2" t="s">
        <v>67</v>
      </c>
      <c r="F977" s="2"/>
      <c r="G977" s="2"/>
      <c r="H977" s="33" t="s">
        <v>80</v>
      </c>
      <c r="I977" s="173">
        <f>M977/AE977</f>
        <v>381.55064556909548</v>
      </c>
      <c r="J977" s="174">
        <f>AH977/AE977</f>
        <v>10.730881255879313</v>
      </c>
      <c r="K977" s="189">
        <f>RANK(I977,$I$76:$I$999)</f>
        <v>902</v>
      </c>
      <c r="L977" s="190" t="e">
        <f>RANK(I977,$I$461:$I$888)</f>
        <v>#N/A</v>
      </c>
      <c r="M977" s="173">
        <f>SUM(N977:R977)</f>
        <v>7075.7076383311669</v>
      </c>
      <c r="N977" s="174">
        <f>T977*(1+(IF((AG977+IF($D$62=1,15,0)+IF(F977="백어택",8,0))&gt;100,100,AG977+IF($D$62=1,15,0)+IF(F977="백어택",8,0))/100)*($D$58/100-1))</f>
        <v>3112.6957140439586</v>
      </c>
      <c r="O977" s="174">
        <f>U977*(1+((IF(AG977+IF($D$62=1,15,0)+IF(F977="백어택",8,0)&gt;100,100,AG977+IF($D$62=1,15,0)+IF(F977="백어택",8,0))/100)*(AI977/100-1)))</f>
        <v>3963.0119242872088</v>
      </c>
      <c r="P977" s="174">
        <f>V977*(1+(IF(AG977+IF($D$62=1,15,0)+IF(F977="백어택",8,0)&gt;100,100,AG977+IF($D$62=1,15,0)+IF(F977="백어택",8,0))/100)*(AI977/100-1))</f>
        <v>0</v>
      </c>
      <c r="Q977" s="174"/>
      <c r="R977" s="175"/>
      <c r="S977" s="173">
        <f>SUM(T977:X977)</f>
        <v>5488.6503837976106</v>
      </c>
      <c r="T977" s="174">
        <f>AL977*IF(H977="근접",AR977,1)*AU977*AY977*IF(F977="백어택",1.2,1)</f>
        <v>2414.5286095458282</v>
      </c>
      <c r="U977" s="174">
        <f>AM977*IF(H977="근접",AR977,1)*AU977*AY977*IF(F977="백어택",1.2,1)</f>
        <v>3074.121774251782</v>
      </c>
      <c r="V977" s="174">
        <f>IF(AX977=1,0,AM977*IF(H977="근접",AR977,1)*AU977*AY977)*IF(F977="백어택",1.2,1)</f>
        <v>0</v>
      </c>
      <c r="W977" s="174"/>
      <c r="X977" s="175"/>
      <c r="Y977" s="173">
        <f>SUM(Z977:AD977)</f>
        <v>11800.598325164861</v>
      </c>
      <c r="Z977" s="174">
        <f>T977*$D$58/100</f>
        <v>5191.2365105235313</v>
      </c>
      <c r="AA977" s="174">
        <f>U977*AI977/100</f>
        <v>6609.361814641331</v>
      </c>
      <c r="AB977" s="174">
        <f>V977*AI977/100</f>
        <v>0</v>
      </c>
      <c r="AC977" s="174"/>
      <c r="AD977" s="175"/>
      <c r="AE977" s="173">
        <f>AO977*(1-$D$20/100)*(1-$D$17/100)-AW977</f>
        <v>18.544609268784001</v>
      </c>
      <c r="AF977" s="174">
        <f>AP977</f>
        <v>36</v>
      </c>
      <c r="AG977" s="174">
        <f>IF($D$57&gt;100,100,$D$57)</f>
        <v>25.143699999999999</v>
      </c>
      <c r="AH977" s="174">
        <f>IF(AX977=1,AQ977,AQ977*1.4)</f>
        <v>199</v>
      </c>
      <c r="AI977" s="174">
        <f>$D$58</f>
        <v>215</v>
      </c>
      <c r="AJ977" s="174">
        <f>10/6/AX977</f>
        <v>1.6666666666666667</v>
      </c>
      <c r="AK977" s="174">
        <f>SUM(AL977:AN977)</f>
        <v>5488.6503837976106</v>
      </c>
      <c r="AL977" s="174">
        <f>(IF(H977="근접",$D$61*(VLOOKUP(C977,$B$36:$AG$39,9,FALSE)+VLOOKUP(C977,$B$40:$AG$43,9,FALSE)*$D$54),$D$60*(VLOOKUP(C977,$B$36:$AG$39,9,FALSE)+VLOOKUP(C977,$B$40:$AG$43,9,FALSE)*$D$54)))*$D$59/100</f>
        <v>2414.5286095458282</v>
      </c>
      <c r="AM977" s="174">
        <f>(IF(H977="근접",$D$61*(VLOOKUP(C977,$B$36:$AG$39,10,FALSE)+VLOOKUP(C977,$B$40:$AG$43,10,FALSE)*$D$54),$D$60*(VLOOKUP(C977,$B$36:$AG$39,10,FALSE)+VLOOKUP(C977,$B$40:$AG$43,10,FALSE)*$D$54)))*$D$59/100</f>
        <v>3074.121774251782</v>
      </c>
      <c r="AN977" s="174"/>
      <c r="AO977" s="176">
        <v>24</v>
      </c>
      <c r="AP977" s="174">
        <v>36</v>
      </c>
      <c r="AQ977" s="175">
        <f>VLOOKUP(C977,$B$45:$AA$48,9,FALSE)</f>
        <v>199</v>
      </c>
      <c r="AR977" s="31">
        <f>IF(LEFT(E977,1)*1=1,$S$58,$R$58)</f>
        <v>1</v>
      </c>
      <c r="AS977" s="2">
        <f>IF(LEFT(E977,1)*1=2,$U$58,$T$58)</f>
        <v>0</v>
      </c>
      <c r="AT977" s="33">
        <f>IF(LEFT(E977,1)*1=3,$W$58,$V$58)</f>
        <v>0</v>
      </c>
      <c r="AU977" s="31">
        <f>IF(MID(E977,3,1)*1=1,$Y$58,$X$58)</f>
        <v>1</v>
      </c>
      <c r="AV977" s="2">
        <f>IF(MID(E977,3,1)*1=2,$AA$58,$Z$58)</f>
        <v>0</v>
      </c>
      <c r="AW977" s="33">
        <f>IF(MID(E977,3,1)*1=3,$AC$58,$AB$58)</f>
        <v>0</v>
      </c>
      <c r="AX977" s="31">
        <f>IF(MID(E977,5,1)*1=1,$AE$58,$AD$58)</f>
        <v>1</v>
      </c>
      <c r="AY977" s="33">
        <f>IF(MID(E977,5,1)*1=2,$AG$58,$AF$58)</f>
        <v>1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  <row r="978" spans="1:71" ht="12" customHeight="1">
      <c r="A978" s="2"/>
      <c r="B978" s="107">
        <v>426</v>
      </c>
      <c r="C978" s="31">
        <v>4</v>
      </c>
      <c r="D978" s="111" t="s">
        <v>8</v>
      </c>
      <c r="E978" s="2" t="s">
        <v>148</v>
      </c>
      <c r="F978" s="2"/>
      <c r="G978" s="2"/>
      <c r="H978" s="33" t="s">
        <v>80</v>
      </c>
      <c r="I978" s="173">
        <f>M978/AE978</f>
        <v>381.55064556909548</v>
      </c>
      <c r="J978" s="174">
        <f>AH978/AE978</f>
        <v>10.730881255879313</v>
      </c>
      <c r="K978" s="189">
        <f>RANK(I978,$I$76:$I$999)</f>
        <v>902</v>
      </c>
      <c r="L978" s="190" t="e">
        <f>RANK(I978,$I$461:$I$888)</f>
        <v>#N/A</v>
      </c>
      <c r="M978" s="173">
        <f>SUM(N978:R978)</f>
        <v>7075.7076383311669</v>
      </c>
      <c r="N978" s="174">
        <f>T978*(1+(IF((AG978+IF($D$62=1,15,0)+IF(F978="백어택",8,0))&gt;100,100,AG978+IF($D$62=1,15,0)+IF(F978="백어택",8,0))/100)*($D$58/100-1))</f>
        <v>3112.6957140439586</v>
      </c>
      <c r="O978" s="174">
        <f>U978*(1+((IF(AG978+IF($D$62=1,15,0)+IF(F978="백어택",8,0)&gt;100,100,AG978+IF($D$62=1,15,0)+IF(F978="백어택",8,0))/100)*(AI978/100-1)))</f>
        <v>3963.0119242872088</v>
      </c>
      <c r="P978" s="174">
        <f>V978*(1+(IF(AG978+IF($D$62=1,15,0)+IF(F978="백어택",8,0)&gt;100,100,AG978+IF($D$62=1,15,0)+IF(F978="백어택",8,0))/100)*(AI978/100-1))</f>
        <v>0</v>
      </c>
      <c r="Q978" s="174"/>
      <c r="R978" s="175"/>
      <c r="S978" s="173">
        <f>SUM(T978:X978)</f>
        <v>5488.6503837976106</v>
      </c>
      <c r="T978" s="174">
        <f>AL978*IF(H978="근접",AR978,1)*AU978*AY978*IF(F978="백어택",1.2,1)</f>
        <v>2414.5286095458282</v>
      </c>
      <c r="U978" s="174">
        <f>AM978*IF(H978="근접",AR978,1)*AU978*AY978*IF(F978="백어택",1.2,1)</f>
        <v>3074.121774251782</v>
      </c>
      <c r="V978" s="174">
        <f>IF(AX978=1,0,AM978*IF(H978="근접",AR978,1)*AU978*AY978)*IF(F978="백어택",1.2,1)</f>
        <v>0</v>
      </c>
      <c r="W978" s="174"/>
      <c r="X978" s="175"/>
      <c r="Y978" s="173">
        <f>SUM(Z978:AD978)</f>
        <v>11800.598325164861</v>
      </c>
      <c r="Z978" s="174">
        <f>T978*$D$58/100</f>
        <v>5191.2365105235313</v>
      </c>
      <c r="AA978" s="174">
        <f>U978*AI978/100</f>
        <v>6609.361814641331</v>
      </c>
      <c r="AB978" s="174">
        <f>V978*AI978/100</f>
        <v>0</v>
      </c>
      <c r="AC978" s="174"/>
      <c r="AD978" s="175"/>
      <c r="AE978" s="173">
        <f>AO978*(1-$D$20/100)*(1-$D$17/100)-AW978</f>
        <v>18.544609268784001</v>
      </c>
      <c r="AF978" s="174">
        <f>AP978</f>
        <v>36</v>
      </c>
      <c r="AG978" s="174">
        <f>IF($D$57&gt;100,100,$D$57)</f>
        <v>25.143699999999999</v>
      </c>
      <c r="AH978" s="174">
        <f>IF(AX978=1,AQ978,AQ978*1.4)</f>
        <v>199</v>
      </c>
      <c r="AI978" s="174">
        <f>$D$58</f>
        <v>215</v>
      </c>
      <c r="AJ978" s="174">
        <f>10/6/AX978</f>
        <v>1.6666666666666667</v>
      </c>
      <c r="AK978" s="174">
        <f>SUM(AL978:AN978)</f>
        <v>5488.6503837976106</v>
      </c>
      <c r="AL978" s="174">
        <f>(IF(H978="근접",$D$61*(VLOOKUP(C978,$B$36:$AG$39,9,FALSE)+VLOOKUP(C978,$B$40:$AG$43,9,FALSE)*$D$54),$D$60*(VLOOKUP(C978,$B$36:$AG$39,9,FALSE)+VLOOKUP(C978,$B$40:$AG$43,9,FALSE)*$D$54)))*$D$59/100</f>
        <v>2414.5286095458282</v>
      </c>
      <c r="AM978" s="174">
        <f>(IF(H978="근접",$D$61*(VLOOKUP(C978,$B$36:$AG$39,10,FALSE)+VLOOKUP(C978,$B$40:$AG$43,10,FALSE)*$D$54),$D$60*(VLOOKUP(C978,$B$36:$AG$39,10,FALSE)+VLOOKUP(C978,$B$40:$AG$43,10,FALSE)*$D$54)))*$D$59/100</f>
        <v>3074.121774251782</v>
      </c>
      <c r="AN978" s="174"/>
      <c r="AO978" s="176">
        <v>24</v>
      </c>
      <c r="AP978" s="174">
        <v>36</v>
      </c>
      <c r="AQ978" s="175">
        <f>VLOOKUP(C978,$B$45:$AA$48,9,FALSE)</f>
        <v>199</v>
      </c>
      <c r="AR978" s="31">
        <f>IF(LEFT(E978,1)*1=1,$S$58,$R$58)</f>
        <v>1.2</v>
      </c>
      <c r="AS978" s="2">
        <f>IF(LEFT(E978,1)*1=2,$U$58,$T$58)</f>
        <v>0</v>
      </c>
      <c r="AT978" s="33">
        <f>IF(LEFT(E978,1)*1=3,$W$58,$V$58)</f>
        <v>0</v>
      </c>
      <c r="AU978" s="31">
        <f>IF(MID(E978,3,1)*1=1,$Y$58,$X$58)</f>
        <v>1</v>
      </c>
      <c r="AV978" s="2">
        <f>IF(MID(E978,3,1)*1=2,$AA$58,$Z$58)</f>
        <v>0</v>
      </c>
      <c r="AW978" s="33">
        <f>IF(MID(E978,3,1)*1=3,$AC$58,$AB$58)</f>
        <v>0</v>
      </c>
      <c r="AX978" s="31">
        <f>IF(MID(E978,5,1)*1=1,$AE$58,$AD$58)</f>
        <v>1</v>
      </c>
      <c r="AY978" s="33">
        <f>IF(MID(E978,5,1)*1=2,$AG$58,$AF$58)</f>
        <v>1</v>
      </c>
      <c r="AZ978" s="2"/>
      <c r="BA978" s="101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</row>
    <row r="979" spans="1:71" ht="12" customHeight="1">
      <c r="A979" s="2"/>
      <c r="B979" s="107">
        <v>162</v>
      </c>
      <c r="C979" s="31">
        <v>4</v>
      </c>
      <c r="D979" s="106" t="s">
        <v>7</v>
      </c>
      <c r="E979" s="2" t="s">
        <v>67</v>
      </c>
      <c r="F979" s="2"/>
      <c r="G979" s="2"/>
      <c r="H979" s="33"/>
      <c r="I979" s="173">
        <f>M979/AE979</f>
        <v>377.99124300717727</v>
      </c>
      <c r="J979" s="174">
        <f>AH979/AE979</f>
        <v>12.585534298253997</v>
      </c>
      <c r="K979" s="189">
        <f>RANK(I979,$I$76:$I$999)</f>
        <v>904</v>
      </c>
      <c r="L979" s="190" t="e">
        <f>RANK(I979,$I$76:$I$460)</f>
        <v>#N/A</v>
      </c>
      <c r="M979" s="173">
        <f>N979+R979/2</f>
        <v>3393.8178107970075</v>
      </c>
      <c r="N979" s="174">
        <f>T979*(1+(IF((AG979+IF($D$62=1,15,0)+AV979+IF(F979="백어택",8,0))&gt;100,100,(AG979+IF($D$62=1,15,0)+AV979+IF(F979="백어택",8,0)))/100)*((AI979/100-1)))</f>
        <v>3393.8178107970075</v>
      </c>
      <c r="O979" s="174"/>
      <c r="P979" s="174"/>
      <c r="Q979" s="174"/>
      <c r="R979" s="175">
        <f>X979*(1+(IF(AG979+IF($D$62=1,15,0)&gt;100,100,AG979+IF($D$62=1,15,0)))/100*(AI979/100-1))</f>
        <v>0</v>
      </c>
      <c r="S979" s="173">
        <f>SUM(T979:X979)</f>
        <v>2324.8879392186582</v>
      </c>
      <c r="T979" s="174">
        <f>AL979*AX979</f>
        <v>2324.8879392186582</v>
      </c>
      <c r="U979" s="174"/>
      <c r="V979" s="174"/>
      <c r="W979" s="174"/>
      <c r="X979" s="175">
        <f>AS979*AL979</f>
        <v>0</v>
      </c>
      <c r="Y979" s="173">
        <f>SUM(Z979:AD979)</f>
        <v>4998.5090693201146</v>
      </c>
      <c r="Z979" s="174">
        <f>T979*$D$58/100</f>
        <v>4998.5090693201146</v>
      </c>
      <c r="AA979" s="174"/>
      <c r="AB979" s="174"/>
      <c r="AC979" s="174"/>
      <c r="AD979" s="175">
        <f>X979*$D$58/100</f>
        <v>0</v>
      </c>
      <c r="AE979" s="173">
        <f>AO979*(1-$D$17/100)-AY979</f>
        <v>8.9785620000000002</v>
      </c>
      <c r="AF979" s="174">
        <f>AP979</f>
        <v>36</v>
      </c>
      <c r="AG979" s="174">
        <f>IF($D$57&gt;100,100,$D$57)</f>
        <v>25.143699999999999</v>
      </c>
      <c r="AH979" s="174">
        <f>AQ979*AR979</f>
        <v>113</v>
      </c>
      <c r="AI979" s="174">
        <f>$D$58+$D$19</f>
        <v>282.85969999999998</v>
      </c>
      <c r="AJ979" s="174">
        <f>10*AX979*AU979/9</f>
        <v>1.1111111111111112</v>
      </c>
      <c r="AK979" s="174">
        <f>SUM(AL979:AN979)</f>
        <v>2324.8879392186582</v>
      </c>
      <c r="AL979" s="174">
        <f>(VLOOKUP(C979,$B$36:$AG$39,8,FALSE)+VLOOKUP(C979,$B$40:$AG$43,8,FALSE)*$D$54)*$D$59/100</f>
        <v>2324.8879392186582</v>
      </c>
      <c r="AM979" s="174"/>
      <c r="AN979" s="174"/>
      <c r="AO979" s="176">
        <v>9</v>
      </c>
      <c r="AP979" s="174">
        <v>36</v>
      </c>
      <c r="AQ979" s="175">
        <f>VLOOKUP(C979,$B$45:$AA$48,8,FALSE)</f>
        <v>113</v>
      </c>
      <c r="AR979" s="31">
        <f>IF(LEFT(E979,1)*1=1,$S$57,$R$57)</f>
        <v>1</v>
      </c>
      <c r="AS979" s="2">
        <f>IF(LEFT(E979,1)*1=2,$U$57,$T$57)</f>
        <v>0</v>
      </c>
      <c r="AT979" s="33">
        <f>IF(LEFT(E979,1)*1=3,$W$57,$V$57)</f>
        <v>0</v>
      </c>
      <c r="AU979" s="31">
        <f>IF(MID(E979,3,1)*1=1,$Y$57,$X$57)</f>
        <v>1</v>
      </c>
      <c r="AV979" s="2">
        <f>IF(MID(E979,3,1)*1=2,$AA$57,$Z$57)</f>
        <v>0</v>
      </c>
      <c r="AW979" s="33">
        <f>IF(MID(E979,3,1)*1=3,$AC$57,$AB$57)</f>
        <v>0</v>
      </c>
      <c r="AX979" s="31">
        <f>IF(MID(E979,5,1)*1=1,$AE$57,$AD$57)</f>
        <v>1</v>
      </c>
      <c r="AY979" s="33">
        <f>IF(MID(E979,5,1)*1=2,$AG$57,$AF$57)</f>
        <v>0</v>
      </c>
      <c r="AZ979" s="2"/>
      <c r="BA979" s="101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</row>
    <row r="980" spans="1:71" ht="12" customHeight="1">
      <c r="A980" s="2"/>
      <c r="B980" s="107">
        <v>163</v>
      </c>
      <c r="C980" s="31">
        <v>4</v>
      </c>
      <c r="D980" s="106" t="s">
        <v>7</v>
      </c>
      <c r="E980" s="2" t="s">
        <v>148</v>
      </c>
      <c r="F980" s="2"/>
      <c r="G980" s="2"/>
      <c r="H980" s="33"/>
      <c r="I980" s="173">
        <f>M980/AE980</f>
        <v>377.99124300717727</v>
      </c>
      <c r="J980" s="174">
        <f>AH980/AE980</f>
        <v>6.2927671491269983</v>
      </c>
      <c r="K980" s="189">
        <f>RANK(I980,$I$76:$I$999)</f>
        <v>904</v>
      </c>
      <c r="L980" s="190" t="e">
        <f>RANK(I980,$I$76:$I$460)</f>
        <v>#N/A</v>
      </c>
      <c r="M980" s="173">
        <f>N980+R980/2</f>
        <v>3393.8178107970075</v>
      </c>
      <c r="N980" s="174">
        <f>T980*(1+(IF((AG980+IF($D$62=1,15,0)+AV980+IF(F980="백어택",8,0))&gt;100,100,(AG980+IF($D$62=1,15,0)+AV980+IF(F980="백어택",8,0)))/100)*((AI980/100-1)))</f>
        <v>3393.8178107970075</v>
      </c>
      <c r="O980" s="174"/>
      <c r="P980" s="174"/>
      <c r="Q980" s="174"/>
      <c r="R980" s="175">
        <f>X980*(1+(IF(AG980+IF($D$62=1,15,0)&gt;100,100,AG980+IF($D$62=1,15,0)))/100*(AI980/100-1))</f>
        <v>0</v>
      </c>
      <c r="S980" s="173">
        <f>SUM(T980:X980)</f>
        <v>2324.8879392186582</v>
      </c>
      <c r="T980" s="174">
        <f>AL980*AX980</f>
        <v>2324.8879392186582</v>
      </c>
      <c r="U980" s="174"/>
      <c r="V980" s="174"/>
      <c r="W980" s="174"/>
      <c r="X980" s="175">
        <f>AS980*AL980</f>
        <v>0</v>
      </c>
      <c r="Y980" s="173">
        <f>SUM(Z980:AD980)</f>
        <v>4998.5090693201146</v>
      </c>
      <c r="Z980" s="174">
        <f>T980*$D$58/100</f>
        <v>4998.5090693201146</v>
      </c>
      <c r="AA980" s="174"/>
      <c r="AB980" s="174"/>
      <c r="AC980" s="174"/>
      <c r="AD980" s="175">
        <f>X980*$D$58/100</f>
        <v>0</v>
      </c>
      <c r="AE980" s="173">
        <f>AO980*(1-$D$17/100)-AY980</f>
        <v>8.9785620000000002</v>
      </c>
      <c r="AF980" s="174">
        <f>AP980</f>
        <v>36</v>
      </c>
      <c r="AG980" s="174">
        <f>IF($D$57&gt;100,100,$D$57)</f>
        <v>25.143699999999999</v>
      </c>
      <c r="AH980" s="174">
        <f>AQ980*AR980</f>
        <v>56.5</v>
      </c>
      <c r="AI980" s="174">
        <f>$D$58+$D$19</f>
        <v>282.85969999999998</v>
      </c>
      <c r="AJ980" s="174">
        <f>10*AX980*AU980/9</f>
        <v>1.1111111111111112</v>
      </c>
      <c r="AK980" s="174">
        <f>SUM(AL980:AN980)</f>
        <v>2324.8879392186582</v>
      </c>
      <c r="AL980" s="174">
        <f>(VLOOKUP(C980,$B$36:$AG$39,8,FALSE)+VLOOKUP(C980,$B$40:$AG$43,8,FALSE)*$D$54)*$D$59/100</f>
        <v>2324.8879392186582</v>
      </c>
      <c r="AM980" s="174"/>
      <c r="AN980" s="174"/>
      <c r="AO980" s="176">
        <v>9</v>
      </c>
      <c r="AP980" s="174">
        <v>36</v>
      </c>
      <c r="AQ980" s="175">
        <f>VLOOKUP(C980,$B$45:$AA$48,8,FALSE)</f>
        <v>113</v>
      </c>
      <c r="AR980" s="31">
        <f>IF(LEFT(E980,1)*1=1,$S$57,$R$57)</f>
        <v>0.5</v>
      </c>
      <c r="AS980" s="2">
        <f>IF(LEFT(E980,1)*1=2,$U$57,$T$57)</f>
        <v>0</v>
      </c>
      <c r="AT980" s="33">
        <f>IF(LEFT(E980,1)*1=3,$W$57,$V$57)</f>
        <v>0</v>
      </c>
      <c r="AU980" s="31">
        <f>IF(MID(E980,3,1)*1=1,$Y$57,$X$57)</f>
        <v>1</v>
      </c>
      <c r="AV980" s="2">
        <f>IF(MID(E980,3,1)*1=2,$AA$57,$Z$57)</f>
        <v>0</v>
      </c>
      <c r="AW980" s="33">
        <f>IF(MID(E980,3,1)*1=3,$AC$57,$AB$57)</f>
        <v>0</v>
      </c>
      <c r="AX980" s="31">
        <f>IF(MID(E980,5,1)*1=1,$AE$57,$AD$57)</f>
        <v>1</v>
      </c>
      <c r="AY980" s="33">
        <f>IF(MID(E980,5,1)*1=2,$AG$57,$AF$57)</f>
        <v>0</v>
      </c>
      <c r="AZ980" s="2"/>
      <c r="BA980" s="101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</row>
    <row r="981" spans="1:71" ht="12" customHeight="1">
      <c r="A981" s="2"/>
      <c r="B981" s="107">
        <v>427</v>
      </c>
      <c r="C981" s="31">
        <v>1</v>
      </c>
      <c r="D981" s="111" t="s">
        <v>8</v>
      </c>
      <c r="E981" s="2" t="s">
        <v>67</v>
      </c>
      <c r="F981" s="2"/>
      <c r="G981" s="2"/>
      <c r="H981" s="33" t="s">
        <v>80</v>
      </c>
      <c r="I981" s="173">
        <f>M981/AE981</f>
        <v>367.98318539319087</v>
      </c>
      <c r="J981" s="174">
        <f>AH981/AE981</f>
        <v>5.4463266675568374</v>
      </c>
      <c r="K981" s="189">
        <f>RANK(I981,$I$76:$I$999)</f>
        <v>906</v>
      </c>
      <c r="L981" s="190" t="e">
        <f>RANK(I981,$I$461:$I$888)</f>
        <v>#N/A</v>
      </c>
      <c r="M981" s="173">
        <f>SUM(N981:R981)</f>
        <v>6824.1043905992283</v>
      </c>
      <c r="N981" s="174">
        <f>T981*(1+(IF((AG981+IF($D$62=1,15,0)+IF(F981="백어택",8,0))&gt;100,100,AG981+IF($D$62=1,15,0)+IF(F981="백어택",8,0))/100)*($D$58/100-1))</f>
        <v>3002.3442557639587</v>
      </c>
      <c r="O981" s="174">
        <f>U981*(1+((IF(AG981+IF($D$62=1,15,0)+IF(F981="백어택",8,0)&gt;100,100,AG981+IF($D$62=1,15,0)+IF(F981="백어택",8,0))/100)*(AI981/100-1)))</f>
        <v>3821.7601348352691</v>
      </c>
      <c r="P981" s="174">
        <f>V981*(1+(IF(AG981+IF($D$62=1,15,0)+IF(F981="백어택",8,0)&gt;100,100,AG981+IF($D$62=1,15,0)+IF(F981="백어택",8,0))/100)*(AI981/100-1))</f>
        <v>0</v>
      </c>
      <c r="Q981" s="174"/>
      <c r="R981" s="175"/>
      <c r="S981" s="173">
        <f>SUM(T981:X981)</f>
        <v>5293.480892233606</v>
      </c>
      <c r="T981" s="174">
        <f>AL981*IF(H981="근접",AR981,1)*AU981*AY981*IF(F981="백어택",1.2,1)</f>
        <v>2328.9286095458283</v>
      </c>
      <c r="U981" s="174">
        <f>AM981*IF(H981="근접",AR981,1)*AU981*AY981*IF(F981="백어택",1.2,1)</f>
        <v>2964.5522826877777</v>
      </c>
      <c r="V981" s="174">
        <f>IF(AX981=1,0,AM981*IF(H981="근접",AR981,1)*AU981*AY981)*IF(F981="백어택",1.2,1)</f>
        <v>0</v>
      </c>
      <c r="W981" s="174"/>
      <c r="X981" s="175"/>
      <c r="Y981" s="173">
        <f>SUM(Z981:AD981)</f>
        <v>11380.983918302254</v>
      </c>
      <c r="Z981" s="174">
        <f>T981*$D$58/100</f>
        <v>5007.1965105235313</v>
      </c>
      <c r="AA981" s="174">
        <f>U981*AI981/100</f>
        <v>6373.7874077787228</v>
      </c>
      <c r="AB981" s="174">
        <f>V981*AI981/100</f>
        <v>0</v>
      </c>
      <c r="AC981" s="174"/>
      <c r="AD981" s="175"/>
      <c r="AE981" s="173">
        <f>AO981*(1-$D$20/100)*(1-$D$17/100)-AW981</f>
        <v>18.544609268784001</v>
      </c>
      <c r="AF981" s="174">
        <f>AP981</f>
        <v>36</v>
      </c>
      <c r="AG981" s="174">
        <f>IF($D$57&gt;100,100,$D$57)</f>
        <v>25.143699999999999</v>
      </c>
      <c r="AH981" s="174">
        <f>IF(AX981=1,AQ981,AQ981*1.4)</f>
        <v>101</v>
      </c>
      <c r="AI981" s="174">
        <f>$D$58</f>
        <v>215</v>
      </c>
      <c r="AJ981" s="174">
        <f>10/6/AX981</f>
        <v>1.6666666666666667</v>
      </c>
      <c r="AK981" s="174">
        <f>SUM(AL981:AN981)</f>
        <v>5293.480892233606</v>
      </c>
      <c r="AL981" s="174">
        <f>(IF(H981="근접",$D$61*(VLOOKUP(C981,$B$36:$AG$39,9,FALSE)+VLOOKUP(C981,$B$40:$AG$43,9,FALSE)*$D$54),$D$60*(VLOOKUP(C981,$B$36:$AG$39,9,FALSE)+VLOOKUP(C981,$B$40:$AG$43,9,FALSE)*$D$54)))*$D$59/100</f>
        <v>2328.9286095458283</v>
      </c>
      <c r="AM981" s="174">
        <f>(IF(H981="근접",$D$61*(VLOOKUP(C981,$B$36:$AG$39,10,FALSE)+VLOOKUP(C981,$B$40:$AG$43,10,FALSE)*$D$54),$D$60*(VLOOKUP(C981,$B$36:$AG$39,10,FALSE)+VLOOKUP(C981,$B$40:$AG$43,10,FALSE)*$D$54)))*$D$59/100</f>
        <v>2964.5522826877777</v>
      </c>
      <c r="AN981" s="174"/>
      <c r="AO981" s="176">
        <v>24</v>
      </c>
      <c r="AP981" s="174">
        <v>36</v>
      </c>
      <c r="AQ981" s="175">
        <f>VLOOKUP(C981,$B$45:$AA$48,9,FALSE)</f>
        <v>101</v>
      </c>
      <c r="AR981" s="31">
        <f>IF(LEFT(E981,1)*1=1,$S$58,$R$58)</f>
        <v>1</v>
      </c>
      <c r="AS981" s="2">
        <f>IF(LEFT(E981,1)*1=2,$U$58,$T$58)</f>
        <v>0</v>
      </c>
      <c r="AT981" s="33">
        <f>IF(LEFT(E981,1)*1=3,$W$58,$V$58)</f>
        <v>0</v>
      </c>
      <c r="AU981" s="31">
        <f>IF(MID(E981,3,1)*1=1,$Y$58,$X$58)</f>
        <v>1</v>
      </c>
      <c r="AV981" s="2">
        <f>IF(MID(E981,3,1)*1=2,$AA$58,$Z$58)</f>
        <v>0</v>
      </c>
      <c r="AW981" s="33">
        <f>IF(MID(E981,3,1)*1=3,$AC$58,$AB$58)</f>
        <v>0</v>
      </c>
      <c r="AX981" s="31">
        <f>IF(MID(E981,5,1)*1=1,$AE$58,$AD$58)</f>
        <v>1</v>
      </c>
      <c r="AY981" s="33">
        <f>IF(MID(E981,5,1)*1=2,$AG$58,$AF$58)</f>
        <v>1</v>
      </c>
      <c r="AZ981" s="2"/>
      <c r="BA981" s="101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</row>
    <row r="982" spans="1:71" ht="12" customHeight="1">
      <c r="A982" s="2"/>
      <c r="B982" s="107">
        <v>165</v>
      </c>
      <c r="C982" s="31">
        <v>1</v>
      </c>
      <c r="D982" s="106" t="s">
        <v>7</v>
      </c>
      <c r="E982" s="2" t="s">
        <v>67</v>
      </c>
      <c r="F982" s="2"/>
      <c r="G982" s="2"/>
      <c r="H982" s="33"/>
      <c r="I982" s="173">
        <f>M982/AE982</f>
        <v>364.53418881046417</v>
      </c>
      <c r="J982" s="174">
        <f>AH982/AE982</f>
        <v>6.3484553539865294</v>
      </c>
      <c r="K982" s="189">
        <f>RANK(I982,$I$76:$I$999)</f>
        <v>907</v>
      </c>
      <c r="L982" s="190" t="e">
        <f>RANK(I982,$I$76:$I$460)</f>
        <v>#N/A</v>
      </c>
      <c r="M982" s="173">
        <f>N982+R982/2</f>
        <v>3272.9928153544588</v>
      </c>
      <c r="N982" s="174">
        <f>T982*(1+(IF((AG982+IF($D$62=1,15,0)+AV982+IF(F982="백어택",8,0))&gt;100,100,(AG982+IF($D$62=1,15,0)+AV982+IF(F982="백어택",8,0)))/100)*((AI982/100-1)))</f>
        <v>3272.9928153544588</v>
      </c>
      <c r="O982" s="174"/>
      <c r="P982" s="174"/>
      <c r="Q982" s="174"/>
      <c r="R982" s="175">
        <f>X982*(1+(IF(AG982+IF($D$62=1,15,0)&gt;100,100,AG982+IF($D$62=1,15,0)))/100*(AI982/100-1))</f>
        <v>0</v>
      </c>
      <c r="S982" s="173">
        <f>SUM(T982:X982)</f>
        <v>2242.1184476546537</v>
      </c>
      <c r="T982" s="174">
        <f>AL982*AX982</f>
        <v>2242.1184476546537</v>
      </c>
      <c r="U982" s="174"/>
      <c r="V982" s="174"/>
      <c r="W982" s="174"/>
      <c r="X982" s="175">
        <f>AS982*AL982</f>
        <v>0</v>
      </c>
      <c r="Y982" s="173">
        <f>SUM(Z982:AD982)</f>
        <v>4820.5546624575054</v>
      </c>
      <c r="Z982" s="174">
        <f>T982*$D$58/100</f>
        <v>4820.5546624575054</v>
      </c>
      <c r="AA982" s="174"/>
      <c r="AB982" s="174"/>
      <c r="AC982" s="174"/>
      <c r="AD982" s="175">
        <f>X982*$D$58/100</f>
        <v>0</v>
      </c>
      <c r="AE982" s="173">
        <f>AO982*(1-$D$17/100)-AY982</f>
        <v>8.9785620000000002</v>
      </c>
      <c r="AF982" s="174">
        <f>AP982</f>
        <v>36</v>
      </c>
      <c r="AG982" s="174">
        <f>IF($D$57&gt;100,100,$D$57)</f>
        <v>25.143699999999999</v>
      </c>
      <c r="AH982" s="174">
        <f>AQ982*AR982</f>
        <v>57</v>
      </c>
      <c r="AI982" s="174">
        <f>$D$58+$D$19</f>
        <v>282.85969999999998</v>
      </c>
      <c r="AJ982" s="174">
        <f>10*AX982*AU982/9</f>
        <v>1.1111111111111112</v>
      </c>
      <c r="AK982" s="174">
        <f>SUM(AL982:AN982)</f>
        <v>2242.1184476546537</v>
      </c>
      <c r="AL982" s="174">
        <f>(VLOOKUP(C982,$B$36:$AG$39,8,FALSE)+VLOOKUP(C982,$B$40:$AG$43,8,FALSE)*$D$54)*$D$59/100</f>
        <v>2242.1184476546537</v>
      </c>
      <c r="AM982" s="174"/>
      <c r="AN982" s="174"/>
      <c r="AO982" s="176">
        <v>9</v>
      </c>
      <c r="AP982" s="174">
        <v>36</v>
      </c>
      <c r="AQ982" s="175">
        <f>VLOOKUP(C982,$B$45:$AA$48,8,FALSE)</f>
        <v>57</v>
      </c>
      <c r="AR982" s="31">
        <f>IF(LEFT(E982,1)*1=1,$S$57,$R$57)</f>
        <v>1</v>
      </c>
      <c r="AS982" s="2">
        <f>IF(LEFT(E982,1)*1=2,$U$57,$T$57)</f>
        <v>0</v>
      </c>
      <c r="AT982" s="33">
        <f>IF(LEFT(E982,1)*1=3,$W$57,$V$57)</f>
        <v>0</v>
      </c>
      <c r="AU982" s="31">
        <f>IF(MID(E982,3,1)*1=1,$Y$57,$X$57)</f>
        <v>1</v>
      </c>
      <c r="AV982" s="2">
        <f>IF(MID(E982,3,1)*1=2,$AA$57,$Z$57)</f>
        <v>0</v>
      </c>
      <c r="AW982" s="33">
        <f>IF(MID(E982,3,1)*1=3,$AC$57,$AB$57)</f>
        <v>0</v>
      </c>
      <c r="AX982" s="31">
        <f>IF(MID(E982,5,1)*1=1,$AE$57,$AD$57)</f>
        <v>1</v>
      </c>
      <c r="AY982" s="33">
        <f>IF(MID(E982,5,1)*1=2,$AG$57,$AF$57)</f>
        <v>0</v>
      </c>
      <c r="AZ982" s="2"/>
      <c r="BA982" s="101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</row>
    <row r="983" spans="1:71" ht="12" customHeight="1">
      <c r="A983" s="2"/>
      <c r="B983" s="107">
        <v>283</v>
      </c>
      <c r="C983" s="31">
        <v>7</v>
      </c>
      <c r="D983" s="106" t="s">
        <v>16</v>
      </c>
      <c r="E983" s="2" t="s">
        <v>148</v>
      </c>
      <c r="F983" s="2"/>
      <c r="G983" s="2"/>
      <c r="H983" s="33">
        <f>AX983*2</f>
        <v>2</v>
      </c>
      <c r="I983" s="173">
        <f>M983/AE983</f>
        <v>330.44431208190321</v>
      </c>
      <c r="J983" s="174">
        <f>AH983/AE983</f>
        <v>13.61576608815532</v>
      </c>
      <c r="K983" s="189">
        <f>RANK(I983,$I$76:$I$999)</f>
        <v>908</v>
      </c>
      <c r="L983" s="190" t="e">
        <f>RANK(I983,$I$76:$I$460)</f>
        <v>#N/A</v>
      </c>
      <c r="M983" s="173">
        <f>SUM(N983:R983)</f>
        <v>1977.9431623831445</v>
      </c>
      <c r="N983" s="174">
        <f>T983*(1+(IF((AG983+IF($D$62=1,15,0)+IF(F983="백어택",8,0))&gt;100,100,(AG983+IF($D$62=1,15,0)+IF(F983="백어택",8,0)))/100)*((AI983/100-1)))</f>
        <v>1977.9431623831445</v>
      </c>
      <c r="O983" s="174"/>
      <c r="P983" s="174"/>
      <c r="Q983" s="174"/>
      <c r="R983" s="175"/>
      <c r="S983" s="173">
        <f>SUM(T983:X983)*H983</f>
        <v>2709.925198727547</v>
      </c>
      <c r="T983" s="174">
        <f>AL983*AU983*AY983*IF(F983="백어택",1.2,1)</f>
        <v>1354.9625993637735</v>
      </c>
      <c r="U983" s="174"/>
      <c r="V983" s="174"/>
      <c r="W983" s="174"/>
      <c r="X983" s="175"/>
      <c r="Y983" s="173">
        <f>SUM(Z983:AD983)</f>
        <v>2913.1695886321131</v>
      </c>
      <c r="Z983" s="174">
        <f>T983*$D$58/100</f>
        <v>2913.1695886321131</v>
      </c>
      <c r="AA983" s="174"/>
      <c r="AB983" s="174"/>
      <c r="AC983" s="174"/>
      <c r="AD983" s="175"/>
      <c r="AE983" s="173">
        <f>AO983*(1-$D$17/100)</f>
        <v>5.9857079999999998</v>
      </c>
      <c r="AF983" s="174">
        <f>AP983</f>
        <v>36</v>
      </c>
      <c r="AG983" s="174">
        <f>IF($D$57+AT983&gt;100,100,$D$57+AT983)</f>
        <v>25.143699999999999</v>
      </c>
      <c r="AH983" s="174">
        <f>AQ983*AR983</f>
        <v>81.5</v>
      </c>
      <c r="AI983" s="174">
        <f>$D$58+$D$19</f>
        <v>282.85969999999998</v>
      </c>
      <c r="AJ983" s="174">
        <f>10*AS983/IF(AX983=1,5,3.5)</f>
        <v>2</v>
      </c>
      <c r="AK983" s="174">
        <f>SUM(AL983:AN983)</f>
        <v>1354.9625993637735</v>
      </c>
      <c r="AL983" s="174">
        <f>((VLOOKUP(C983,$B$36:$AG$39,23,FALSE)+VLOOKUP(C983,$B$40:$AG$43,23,FALSE)*$D$54))*$D$59/100</f>
        <v>1354.9625993637735</v>
      </c>
      <c r="AM983" s="174"/>
      <c r="AN983" s="174"/>
      <c r="AO983" s="176">
        <v>6</v>
      </c>
      <c r="AP983" s="174">
        <v>36</v>
      </c>
      <c r="AQ983" s="175">
        <f>VLOOKUP(C983,$B$45:$AA$48,23,FALSE)</f>
        <v>163</v>
      </c>
      <c r="AR983" s="31">
        <f>IF(LEFT(E983,1)*1=1,$S$66,$R$66)</f>
        <v>0.5</v>
      </c>
      <c r="AS983" s="2">
        <f>IF(LEFT(E983,1)*1=2,$U$66,$T$66)</f>
        <v>1</v>
      </c>
      <c r="AT983" s="33">
        <f>IF(LEFT(E983,1)*1=3,$W$66,$V$66)</f>
        <v>0</v>
      </c>
      <c r="AU983" s="31">
        <f>IF(MID(E983,3,1)*1=1,$Y$66,$X$66)</f>
        <v>1</v>
      </c>
      <c r="AV983" s="2">
        <f>IF(MID(E983,3,1)*1=2,$AA$66,$Z$66)</f>
        <v>0</v>
      </c>
      <c r="AW983" s="33">
        <f>IF(MID(E983,3,1)*1=3,$AC$66,$AB$66)</f>
        <v>0</v>
      </c>
      <c r="AX983" s="31">
        <f>IF(MID(E983,5,1)*1=1,$AE$66,$AD$66)</f>
        <v>1</v>
      </c>
      <c r="AY983" s="33">
        <f>IF(MID(E983,5,1)*1=2,$AG$66,$AF$66)</f>
        <v>1</v>
      </c>
      <c r="AZ983" s="2"/>
      <c r="BA983" s="101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</row>
    <row r="984" spans="1:71" ht="12" customHeight="1">
      <c r="A984" s="2"/>
      <c r="B984" s="107">
        <v>285</v>
      </c>
      <c r="C984" s="31">
        <v>7</v>
      </c>
      <c r="D984" s="106" t="s">
        <v>16</v>
      </c>
      <c r="E984" s="2" t="s">
        <v>79</v>
      </c>
      <c r="F984" s="2"/>
      <c r="G984" s="2"/>
      <c r="H984" s="33">
        <f>AX984*2</f>
        <v>2</v>
      </c>
      <c r="I984" s="173">
        <f>M984/AE984</f>
        <v>330.44431208190321</v>
      </c>
      <c r="J984" s="174">
        <f>AH984/AE984</f>
        <v>27.23153217631064</v>
      </c>
      <c r="K984" s="189">
        <f>RANK(I984,$I$76:$I$999)</f>
        <v>908</v>
      </c>
      <c r="L984" s="190" t="e">
        <f>RANK(I984,$I$76:$I$460)</f>
        <v>#N/A</v>
      </c>
      <c r="M984" s="173">
        <f>SUM(N984:R984)</f>
        <v>1977.9431623831445</v>
      </c>
      <c r="N984" s="174">
        <f>T984*(1+(IF((AG984+IF($D$62=1,15,0)+IF(F984="백어택",8,0))&gt;100,100,(AG984+IF($D$62=1,15,0)+IF(F984="백어택",8,0)))/100)*((AI984/100-1)))</f>
        <v>1977.9431623831445</v>
      </c>
      <c r="O984" s="174"/>
      <c r="P984" s="174"/>
      <c r="Q984" s="174"/>
      <c r="R984" s="175"/>
      <c r="S984" s="173">
        <f>SUM(T984:X984)*H984</f>
        <v>2709.925198727547</v>
      </c>
      <c r="T984" s="174">
        <f>AL984*AU984*AY984*IF(F984="백어택",1.2,1)</f>
        <v>1354.9625993637735</v>
      </c>
      <c r="U984" s="174"/>
      <c r="V984" s="174"/>
      <c r="W984" s="174"/>
      <c r="X984" s="175"/>
      <c r="Y984" s="173">
        <f>SUM(Z984:AD984)</f>
        <v>2913.1695886321131</v>
      </c>
      <c r="Z984" s="174">
        <f>T984*$D$58/100</f>
        <v>2913.1695886321131</v>
      </c>
      <c r="AA984" s="174"/>
      <c r="AB984" s="174"/>
      <c r="AC984" s="174"/>
      <c r="AD984" s="175"/>
      <c r="AE984" s="173">
        <f>AO984*(1-$D$17/100)</f>
        <v>5.9857079999999998</v>
      </c>
      <c r="AF984" s="174">
        <f>AP984</f>
        <v>36</v>
      </c>
      <c r="AG984" s="174">
        <f>IF($D$57+AT984&gt;100,100,$D$57+AT984)</f>
        <v>25.143699999999999</v>
      </c>
      <c r="AH984" s="174">
        <f>AQ984*AR984</f>
        <v>163</v>
      </c>
      <c r="AI984" s="174">
        <f>$D$58+$D$19</f>
        <v>282.85969999999998</v>
      </c>
      <c r="AJ984" s="174">
        <f>10*AS984/IF(AX984=1,5,3.5)</f>
        <v>1.8</v>
      </c>
      <c r="AK984" s="174">
        <f>SUM(AL984:AN984)</f>
        <v>1354.9625993637735</v>
      </c>
      <c r="AL984" s="174">
        <f>((VLOOKUP(C984,$B$36:$AG$39,23,FALSE)+VLOOKUP(C984,$B$40:$AG$43,23,FALSE)*$D$54))*$D$59/100</f>
        <v>1354.9625993637735</v>
      </c>
      <c r="AM984" s="174"/>
      <c r="AN984" s="174"/>
      <c r="AO984" s="176">
        <v>6</v>
      </c>
      <c r="AP984" s="174">
        <v>36</v>
      </c>
      <c r="AQ984" s="175">
        <f>VLOOKUP(C984,$B$45:$AA$48,23,FALSE)</f>
        <v>163</v>
      </c>
      <c r="AR984" s="31">
        <f>IF(LEFT(E984,1)*1=1,$S$66,$R$66)</f>
        <v>1</v>
      </c>
      <c r="AS984" s="2">
        <f>IF(LEFT(E984,1)*1=2,$U$66,$T$66)</f>
        <v>0.9</v>
      </c>
      <c r="AT984" s="33">
        <f>IF(LEFT(E984,1)*1=3,$W$66,$V$66)</f>
        <v>0</v>
      </c>
      <c r="AU984" s="31">
        <f>IF(MID(E984,3,1)*1=1,$Y$66,$X$66)</f>
        <v>1</v>
      </c>
      <c r="AV984" s="2">
        <f>IF(MID(E984,3,1)*1=2,$AA$66,$Z$66)</f>
        <v>0</v>
      </c>
      <c r="AW984" s="33">
        <f>IF(MID(E984,3,1)*1=3,$AC$66,$AB$66)</f>
        <v>0</v>
      </c>
      <c r="AX984" s="31">
        <f>IF(MID(E984,5,1)*1=1,$AE$66,$AD$66)</f>
        <v>1</v>
      </c>
      <c r="AY984" s="33">
        <f>IF(MID(E984,5,1)*1=2,$AG$66,$AF$66)</f>
        <v>1</v>
      </c>
      <c r="AZ984" s="2"/>
      <c r="BA984" s="101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</row>
    <row r="985" spans="1:71" ht="12" customHeight="1">
      <c r="A985" s="2"/>
      <c r="B985" s="107">
        <v>289</v>
      </c>
      <c r="C985" s="31">
        <v>4</v>
      </c>
      <c r="D985" s="106" t="s">
        <v>16</v>
      </c>
      <c r="E985" s="2" t="s">
        <v>148</v>
      </c>
      <c r="F985" s="2"/>
      <c r="G985" s="2"/>
      <c r="H985" s="33">
        <f>AX985*2</f>
        <v>2</v>
      </c>
      <c r="I985" s="173">
        <f>M985/AE985</f>
        <v>324.98146565786885</v>
      </c>
      <c r="J985" s="174">
        <f>AH985/AE985</f>
        <v>7.5179076560366793</v>
      </c>
      <c r="K985" s="189">
        <f>RANK(I985,$I$76:$I$999)</f>
        <v>910</v>
      </c>
      <c r="L985" s="190" t="e">
        <f>RANK(I985,$I$76:$I$460)</f>
        <v>#N/A</v>
      </c>
      <c r="M985" s="173">
        <f>SUM(N985:R985)</f>
        <v>1945.2441588400309</v>
      </c>
      <c r="N985" s="174">
        <f>T985*(1+(IF((AG985+IF($D$62=1,15,0)+IF(F985="백어택",8,0))&gt;100,100,(AG985+IF($D$62=1,15,0)+IF(F985="백어택",8,0)))/100)*((AI985/100-1)))</f>
        <v>1945.2441588400309</v>
      </c>
      <c r="O985" s="174"/>
      <c r="P985" s="174"/>
      <c r="Q985" s="174"/>
      <c r="R985" s="175"/>
      <c r="S985" s="173">
        <f>SUM(T985:X985)*H985</f>
        <v>2665.1251987275468</v>
      </c>
      <c r="T985" s="174">
        <f>AL985*AU985*AY985*IF(F985="백어택",1.2,1)</f>
        <v>1332.5625993637734</v>
      </c>
      <c r="U985" s="174"/>
      <c r="V985" s="174"/>
      <c r="W985" s="174"/>
      <c r="X985" s="175"/>
      <c r="Y985" s="173">
        <f>SUM(Z985:AD985)</f>
        <v>2865.0095886321128</v>
      </c>
      <c r="Z985" s="174">
        <f>T985*$D$58/100</f>
        <v>2865.0095886321128</v>
      </c>
      <c r="AA985" s="174"/>
      <c r="AB985" s="174"/>
      <c r="AC985" s="174"/>
      <c r="AD985" s="175"/>
      <c r="AE985" s="173">
        <f>AO985*(1-$D$17/100)</f>
        <v>5.9857079999999998</v>
      </c>
      <c r="AF985" s="174">
        <f>AP985</f>
        <v>36</v>
      </c>
      <c r="AG985" s="174">
        <f>IF($D$57+AT985&gt;100,100,$D$57+AT985)</f>
        <v>25.143699999999999</v>
      </c>
      <c r="AH985" s="174">
        <f>AQ985*AR985</f>
        <v>45</v>
      </c>
      <c r="AI985" s="174">
        <f>$D$58+$D$19</f>
        <v>282.85969999999998</v>
      </c>
      <c r="AJ985" s="174">
        <f>10*AS985/IF(AX985=1,5,3.5)</f>
        <v>2</v>
      </c>
      <c r="AK985" s="174">
        <f>SUM(AL985:AN985)</f>
        <v>1332.5625993637734</v>
      </c>
      <c r="AL985" s="174">
        <f>((VLOOKUP(C985,$B$36:$AG$39,23,FALSE)+VLOOKUP(C985,$B$40:$AG$43,23,FALSE)*$D$54))*$D$59/100</f>
        <v>1332.5625993637734</v>
      </c>
      <c r="AM985" s="174"/>
      <c r="AN985" s="174"/>
      <c r="AO985" s="176">
        <v>6</v>
      </c>
      <c r="AP985" s="174">
        <v>36</v>
      </c>
      <c r="AQ985" s="175">
        <f>VLOOKUP(C985,$B$45:$AA$48,23,FALSE)</f>
        <v>90</v>
      </c>
      <c r="AR985" s="31">
        <f>IF(LEFT(E985,1)*1=1,$S$66,$R$66)</f>
        <v>0.5</v>
      </c>
      <c r="AS985" s="2">
        <f>IF(LEFT(E985,1)*1=2,$U$66,$T$66)</f>
        <v>1</v>
      </c>
      <c r="AT985" s="33">
        <f>IF(LEFT(E985,1)*1=3,$W$66,$V$66)</f>
        <v>0</v>
      </c>
      <c r="AU985" s="31">
        <f>IF(MID(E985,3,1)*1=1,$Y$66,$X$66)</f>
        <v>1</v>
      </c>
      <c r="AV985" s="2">
        <f>IF(MID(E985,3,1)*1=2,$AA$66,$Z$66)</f>
        <v>0</v>
      </c>
      <c r="AW985" s="33">
        <f>IF(MID(E985,3,1)*1=3,$AC$66,$AB$66)</f>
        <v>0</v>
      </c>
      <c r="AX985" s="31">
        <f>IF(MID(E985,5,1)*1=1,$AE$66,$AD$66)</f>
        <v>1</v>
      </c>
      <c r="AY985" s="33">
        <f>IF(MID(E985,5,1)*1=2,$AG$66,$AF$66)</f>
        <v>1</v>
      </c>
      <c r="AZ985" s="2"/>
      <c r="BA985" s="101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</row>
    <row r="986" spans="1:71" ht="12" customHeight="1">
      <c r="A986" s="2"/>
      <c r="B986" s="107">
        <v>290</v>
      </c>
      <c r="C986" s="31">
        <v>4</v>
      </c>
      <c r="D986" s="106" t="s">
        <v>16</v>
      </c>
      <c r="E986" s="2" t="s">
        <v>79</v>
      </c>
      <c r="F986" s="2"/>
      <c r="G986" s="2"/>
      <c r="H986" s="33">
        <f>AX986*2</f>
        <v>2</v>
      </c>
      <c r="I986" s="173">
        <f>M986/AE986</f>
        <v>324.98146565786885</v>
      </c>
      <c r="J986" s="174">
        <f>AH986/AE986</f>
        <v>15.035815312073359</v>
      </c>
      <c r="K986" s="189">
        <f>RANK(I986,$I$76:$I$999)</f>
        <v>910</v>
      </c>
      <c r="L986" s="190" t="e">
        <f>RANK(I986,$I$76:$I$460)</f>
        <v>#N/A</v>
      </c>
      <c r="M986" s="173">
        <f>SUM(N986:R986)</f>
        <v>1945.2441588400309</v>
      </c>
      <c r="N986" s="174">
        <f>T986*(1+(IF((AG986+IF($D$62=1,15,0)+IF(F986="백어택",8,0))&gt;100,100,(AG986+IF($D$62=1,15,0)+IF(F986="백어택",8,0)))/100)*((AI986/100-1)))</f>
        <v>1945.2441588400309</v>
      </c>
      <c r="O986" s="174"/>
      <c r="P986" s="174"/>
      <c r="Q986" s="174"/>
      <c r="R986" s="175"/>
      <c r="S986" s="173">
        <f>SUM(T986:X986)*H986</f>
        <v>2665.1251987275468</v>
      </c>
      <c r="T986" s="174">
        <f>AL986*AU986*AY986*IF(F986="백어택",1.2,1)</f>
        <v>1332.5625993637734</v>
      </c>
      <c r="U986" s="174"/>
      <c r="V986" s="174"/>
      <c r="W986" s="174"/>
      <c r="X986" s="175"/>
      <c r="Y986" s="173">
        <f>SUM(Z986:AD986)</f>
        <v>2865.0095886321128</v>
      </c>
      <c r="Z986" s="174">
        <f>T986*$D$58/100</f>
        <v>2865.0095886321128</v>
      </c>
      <c r="AA986" s="174"/>
      <c r="AB986" s="174"/>
      <c r="AC986" s="174"/>
      <c r="AD986" s="175"/>
      <c r="AE986" s="173">
        <f>AO986*(1-$D$17/100)</f>
        <v>5.9857079999999998</v>
      </c>
      <c r="AF986" s="174">
        <f>AP986</f>
        <v>36</v>
      </c>
      <c r="AG986" s="174">
        <f>IF($D$57+AT986&gt;100,100,$D$57+AT986)</f>
        <v>25.143699999999999</v>
      </c>
      <c r="AH986" s="174">
        <f>AQ986*AR986</f>
        <v>90</v>
      </c>
      <c r="AI986" s="174">
        <f>$D$58+$D$19</f>
        <v>282.85969999999998</v>
      </c>
      <c r="AJ986" s="174">
        <f>10*AS986/IF(AX986=1,5,3.5)</f>
        <v>1.8</v>
      </c>
      <c r="AK986" s="174">
        <f>SUM(AL986:AN986)</f>
        <v>1332.5625993637734</v>
      </c>
      <c r="AL986" s="174">
        <f>((VLOOKUP(C986,$B$36:$AG$39,23,FALSE)+VLOOKUP(C986,$B$40:$AG$43,23,FALSE)*$D$54))*$D$59/100</f>
        <v>1332.5625993637734</v>
      </c>
      <c r="AM986" s="174"/>
      <c r="AN986" s="174"/>
      <c r="AO986" s="176">
        <v>6</v>
      </c>
      <c r="AP986" s="174">
        <v>36</v>
      </c>
      <c r="AQ986" s="175">
        <f>VLOOKUP(C986,$B$45:$AA$48,23,FALSE)</f>
        <v>90</v>
      </c>
      <c r="AR986" s="31">
        <f>IF(LEFT(E986,1)*1=1,$S$66,$R$66)</f>
        <v>1</v>
      </c>
      <c r="AS986" s="2">
        <f>IF(LEFT(E986,1)*1=2,$U$66,$T$66)</f>
        <v>0.9</v>
      </c>
      <c r="AT986" s="33">
        <f>IF(LEFT(E986,1)*1=3,$W$66,$V$66)</f>
        <v>0</v>
      </c>
      <c r="AU986" s="31">
        <f>IF(MID(E986,3,1)*1=1,$Y$66,$X$66)</f>
        <v>1</v>
      </c>
      <c r="AV986" s="2">
        <f>IF(MID(E986,3,1)*1=2,$AA$66,$Z$66)</f>
        <v>0</v>
      </c>
      <c r="AW986" s="33">
        <f>IF(MID(E986,3,1)*1=3,$AC$66,$AB$66)</f>
        <v>0</v>
      </c>
      <c r="AX986" s="31">
        <f>IF(MID(E986,5,1)*1=1,$AE$66,$AD$66)</f>
        <v>1</v>
      </c>
      <c r="AY986" s="33">
        <f>IF(MID(E986,5,1)*1=2,$AG$66,$AF$66)</f>
        <v>1</v>
      </c>
      <c r="AZ986" s="2"/>
      <c r="BA986" s="101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</row>
    <row r="987" spans="1:71" ht="12" customHeight="1">
      <c r="A987" s="2"/>
      <c r="B987" s="107">
        <v>292</v>
      </c>
      <c r="C987" s="31">
        <v>1</v>
      </c>
      <c r="D987" s="106" t="s">
        <v>16</v>
      </c>
      <c r="E987" s="2" t="s">
        <v>67</v>
      </c>
      <c r="F987" s="2"/>
      <c r="G987" s="2"/>
      <c r="H987" s="33">
        <f>AX987*2</f>
        <v>2</v>
      </c>
      <c r="I987" s="173">
        <f>M987/AE987</f>
        <v>313.27536617779532</v>
      </c>
      <c r="J987" s="174">
        <f>AH987/AE987</f>
        <v>7.5179076560366793</v>
      </c>
      <c r="K987" s="189">
        <f>RANK(I987,$I$76:$I$999)</f>
        <v>912</v>
      </c>
      <c r="L987" s="190" t="e">
        <f>RANK(I987,$I$76:$I$460)</f>
        <v>#N/A</v>
      </c>
      <c r="M987" s="173">
        <f>SUM(N987:R987)</f>
        <v>1875.1748655333588</v>
      </c>
      <c r="N987" s="174">
        <f>T987*(1+(IF((AG987+IF($D$62=1,15,0)+IF(F987="백어택",8,0))&gt;100,100,(AG987+IF($D$62=1,15,0)+IF(F987="백어택",8,0)))/100)*((AI987/100-1)))</f>
        <v>1875.1748655333588</v>
      </c>
      <c r="O987" s="174"/>
      <c r="P987" s="174"/>
      <c r="Q987" s="174"/>
      <c r="R987" s="175"/>
      <c r="S987" s="173">
        <f>SUM(T987:X987)*H987</f>
        <v>2569.1251987275468</v>
      </c>
      <c r="T987" s="174">
        <f>AL987*AU987*AY987*IF(F987="백어택",1.2,1)</f>
        <v>1284.5625993637734</v>
      </c>
      <c r="U987" s="174"/>
      <c r="V987" s="174"/>
      <c r="W987" s="174"/>
      <c r="X987" s="175"/>
      <c r="Y987" s="173">
        <f>SUM(Z987:AD987)</f>
        <v>2761.8095886321125</v>
      </c>
      <c r="Z987" s="174">
        <f>T987*$D$58/100</f>
        <v>2761.8095886321125</v>
      </c>
      <c r="AA987" s="174"/>
      <c r="AB987" s="174"/>
      <c r="AC987" s="174"/>
      <c r="AD987" s="175"/>
      <c r="AE987" s="173">
        <f>AO987*(1-$D$17/100)</f>
        <v>5.9857079999999998</v>
      </c>
      <c r="AF987" s="174">
        <f>AP987</f>
        <v>36</v>
      </c>
      <c r="AG987" s="174">
        <f>IF($D$57+AT987&gt;100,100,$D$57+AT987)</f>
        <v>25.143699999999999</v>
      </c>
      <c r="AH987" s="174">
        <f>AQ987*AR987</f>
        <v>45</v>
      </c>
      <c r="AI987" s="174">
        <f>$D$58+$D$19</f>
        <v>282.85969999999998</v>
      </c>
      <c r="AJ987" s="174">
        <f>10*AS987/IF(AX987=1,5,3.5)</f>
        <v>2</v>
      </c>
      <c r="AK987" s="174">
        <f>SUM(AL987:AN987)</f>
        <v>1284.5625993637734</v>
      </c>
      <c r="AL987" s="174">
        <f>((VLOOKUP(C987,$B$36:$AG$39,23,FALSE)+VLOOKUP(C987,$B$40:$AG$43,23,FALSE)*$D$54))*$D$59/100</f>
        <v>1284.5625993637734</v>
      </c>
      <c r="AM987" s="174"/>
      <c r="AN987" s="174"/>
      <c r="AO987" s="176">
        <v>6</v>
      </c>
      <c r="AP987" s="174">
        <v>36</v>
      </c>
      <c r="AQ987" s="175">
        <f>VLOOKUP(C987,$B$45:$AA$48,23,FALSE)</f>
        <v>45</v>
      </c>
      <c r="AR987" s="31">
        <f>IF(LEFT(E987,1)*1=1,$S$66,$R$66)</f>
        <v>1</v>
      </c>
      <c r="AS987" s="2">
        <f>IF(LEFT(E987,1)*1=2,$U$66,$T$66)</f>
        <v>1</v>
      </c>
      <c r="AT987" s="33">
        <f>IF(LEFT(E987,1)*1=3,$W$66,$V$66)</f>
        <v>0</v>
      </c>
      <c r="AU987" s="31">
        <f>IF(MID(E987,3,1)*1=1,$Y$66,$X$66)</f>
        <v>1</v>
      </c>
      <c r="AV987" s="2">
        <f>IF(MID(E987,3,1)*1=2,$AA$66,$Z$66)</f>
        <v>0</v>
      </c>
      <c r="AW987" s="33">
        <f>IF(MID(E987,3,1)*1=3,$AC$66,$AB$66)</f>
        <v>0</v>
      </c>
      <c r="AX987" s="31">
        <f>IF(MID(E987,5,1)*1=1,$AE$66,$AD$66)</f>
        <v>1</v>
      </c>
      <c r="AY987" s="33">
        <f>IF(MID(E987,5,1)*1=2,$AG$66,$AF$66)</f>
        <v>1</v>
      </c>
      <c r="AZ987" s="2"/>
      <c r="BA987" s="101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</row>
    <row r="988" spans="1:71" ht="12" customHeight="1">
      <c r="A988" s="2"/>
      <c r="B988" s="107">
        <v>43</v>
      </c>
      <c r="C988" s="31">
        <v>10</v>
      </c>
      <c r="D988" s="106" t="s">
        <v>3</v>
      </c>
      <c r="E988" s="2" t="s">
        <v>225</v>
      </c>
      <c r="F988" s="2"/>
      <c r="G988" s="2"/>
      <c r="H988" s="33"/>
      <c r="I988" s="173">
        <f>M988/AE988</f>
        <v>311.43240009343782</v>
      </c>
      <c r="J988" s="174">
        <f>AH988/AE988</f>
        <v>39.260184425969328</v>
      </c>
      <c r="K988" s="189">
        <f>RANK(I988,$I$76:$I$999)</f>
        <v>913</v>
      </c>
      <c r="L988" s="190" t="e">
        <f>RANK(I988,$I$76:$I$460)</f>
        <v>#N/A</v>
      </c>
      <c r="M988" s="173">
        <f>SUM(N988:R988)</f>
        <v>1864.1434086984914</v>
      </c>
      <c r="N988" s="174">
        <f>T988*(1+(IF((AG988+IF($D$62=1,15,0)+IF(F988="백어택",8,0))&gt;100,100,(AG988+IF($D$62=1,15,0)+IF(F988="백어택",8,0)))/100)*((AI988/100-1)))</f>
        <v>852.02472229318346</v>
      </c>
      <c r="O988" s="174"/>
      <c r="P988" s="174"/>
      <c r="Q988" s="174"/>
      <c r="R988" s="175">
        <f>X988*(1+(IF(($AG988+IF($D$62=1,IF($AT988=15,0,15),0)+$AT988+IF($F988="백어택",8,0))&gt;100,100,($AG988+IF($D$62=1,IF($AT988=15,0,15),0)+$AT988+IF($F988="백어택",8,0)))/100)*(($AI988/100-1)))</f>
        <v>1012.1186864053079</v>
      </c>
      <c r="S988" s="173">
        <f>SUM(T988:X988)</f>
        <v>1167.3354971935639</v>
      </c>
      <c r="T988" s="174">
        <f>AL988*AU988*AV988*AW988*AX988</f>
        <v>583.66774859678196</v>
      </c>
      <c r="U988" s="174"/>
      <c r="V988" s="174"/>
      <c r="W988" s="174"/>
      <c r="X988" s="175">
        <f>AL988*AU988*AV988*IF(AW988=1,1,0.25)*AX988*AY988</f>
        <v>583.66774859678196</v>
      </c>
      <c r="Y988" s="173">
        <f>SUM(Z988:AD988)</f>
        <v>2509.7713189661627</v>
      </c>
      <c r="Z988" s="174">
        <f>T988*$D$58/100</f>
        <v>1254.8856594830813</v>
      </c>
      <c r="AA988" s="174"/>
      <c r="AB988" s="174"/>
      <c r="AC988" s="174"/>
      <c r="AD988" s="175">
        <f>X988*$D$58/100</f>
        <v>1254.8856594830813</v>
      </c>
      <c r="AE988" s="173">
        <f>IF(AV988=1,AO988*(1-$D$17/100),AO988*(1-$D$17/100)+6)</f>
        <v>5.9857079999999998</v>
      </c>
      <c r="AF988" s="174">
        <f>AP988</f>
        <v>36</v>
      </c>
      <c r="AG988" s="174">
        <f>IF($D$57&gt;100,100,$D$57)</f>
        <v>25.143699999999999</v>
      </c>
      <c r="AH988" s="174">
        <f>AQ988</f>
        <v>235</v>
      </c>
      <c r="AI988" s="174">
        <f>$D$58+$D$19</f>
        <v>282.85969999999998</v>
      </c>
      <c r="AJ988" s="174">
        <f>10/13</f>
        <v>0.76923076923076927</v>
      </c>
      <c r="AK988" s="174">
        <f>SUM(AL988:AN988)</f>
        <v>2334.6709943871278</v>
      </c>
      <c r="AL988" s="174">
        <f>(VLOOKUP(C988,$B$36:$AG$39,3,FALSE)+VLOOKUP(C988,$B$40:$AG$43,3,FALSE)*$D$54)*$D$59/100</f>
        <v>2334.6709943871278</v>
      </c>
      <c r="AM988" s="174"/>
      <c r="AN988" s="174"/>
      <c r="AO988" s="176">
        <v>6</v>
      </c>
      <c r="AP988" s="174">
        <v>36</v>
      </c>
      <c r="AQ988" s="175">
        <f>VLOOKUP(C988,$B$45:$AA$48,3,FALSE)</f>
        <v>235</v>
      </c>
      <c r="AR988" s="31">
        <f>IF(LEFT(E988,1)*1=1,$S$53,$R$53)</f>
        <v>0</v>
      </c>
      <c r="AS988" s="2">
        <f>IF(LEFT(E988,1)*1=2,$U$53,$T$53)</f>
        <v>0</v>
      </c>
      <c r="AT988" s="33">
        <f>IF(LEFT(E988,1)*1=3,$W$53,$V$53)</f>
        <v>15</v>
      </c>
      <c r="AU988" s="31">
        <f>IF(MID(E988,3,1)*1=1,$Y$53,$X$53)</f>
        <v>1</v>
      </c>
      <c r="AV988" s="2">
        <f>IF(MID(E988,3,1)*1=2,$AA$53,$Z$53)</f>
        <v>1</v>
      </c>
      <c r="AW988" s="33">
        <f>IF(MID(E988,3,1)*1=3,$AC$53,$AB$53)</f>
        <v>0.25</v>
      </c>
      <c r="AX988" s="31">
        <f>IF(MID(E988,5,1)*1=1,$AE$53,$AD$53)</f>
        <v>1</v>
      </c>
      <c r="AY988" s="33">
        <f>IF(MID(E988,5,1)*1=2,$AG$53,$AF$53)</f>
        <v>1</v>
      </c>
      <c r="AZ988" s="2"/>
      <c r="BA988" s="101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</row>
    <row r="989" spans="1:71" ht="12" customHeight="1">
      <c r="A989" s="2"/>
      <c r="B989" s="107">
        <v>42</v>
      </c>
      <c r="C989" s="31">
        <v>10</v>
      </c>
      <c r="D989" s="106" t="s">
        <v>3</v>
      </c>
      <c r="E989" s="2" t="s">
        <v>224</v>
      </c>
      <c r="F989" s="2"/>
      <c r="G989" s="2"/>
      <c r="H989" s="33"/>
      <c r="I989" s="173">
        <f>M989/AE989</f>
        <v>311.06104181721958</v>
      </c>
      <c r="J989" s="174">
        <f>AH989/AE989</f>
        <v>19.606684895043333</v>
      </c>
      <c r="K989" s="189">
        <f>RANK(I989,$I$76:$I$999)</f>
        <v>914</v>
      </c>
      <c r="L989" s="190" t="e">
        <f>RANK(I989,$I$76:$I$460)</f>
        <v>#N/A</v>
      </c>
      <c r="M989" s="173">
        <f>SUM(N989:R989)</f>
        <v>3728.2868173969828</v>
      </c>
      <c r="N989" s="174">
        <f>T989*(1+(IF((AG989+IF($D$62=1,15,0)+IF(F989="백어택",8,0))&gt;100,100,(AG989+IF($D$62=1,15,0)+IF(F989="백어택",8,0)))/100)*((AI989/100-1)))</f>
        <v>1704.0494445863669</v>
      </c>
      <c r="O989" s="174"/>
      <c r="P989" s="174"/>
      <c r="Q989" s="174"/>
      <c r="R989" s="175">
        <f>X989*(1+(IF(($AG989+IF($D$62=1,IF($AT989=15,0,15),0)+$AT989+IF($F989="백어택",8,0))&gt;100,100,($AG989+IF($D$62=1,IF($AT989=15,0,15),0)+$AT989+IF($F989="백어택",8,0)))/100)*(($AI989/100-1)))</f>
        <v>2024.2373728106159</v>
      </c>
      <c r="S989" s="173">
        <f>SUM(T989:X989)</f>
        <v>2334.6709943871278</v>
      </c>
      <c r="T989" s="174">
        <f>AL989*AU989*AV989*AW989*AX989</f>
        <v>1167.3354971935639</v>
      </c>
      <c r="U989" s="174"/>
      <c r="V989" s="174"/>
      <c r="W989" s="174"/>
      <c r="X989" s="175">
        <f>AL989*AU989*AV989*IF(AW989=1,1,0.25)*AX989*AY989</f>
        <v>1167.3354971935639</v>
      </c>
      <c r="Y989" s="173">
        <f>SUM(Z989:AD989)</f>
        <v>5019.5426379323253</v>
      </c>
      <c r="Z989" s="174">
        <f>T989*$D$58/100</f>
        <v>2509.7713189661627</v>
      </c>
      <c r="AA989" s="174"/>
      <c r="AB989" s="174"/>
      <c r="AC989" s="174"/>
      <c r="AD989" s="175">
        <f>X989*$D$58/100</f>
        <v>2509.7713189661627</v>
      </c>
      <c r="AE989" s="173">
        <f>IF(AV989=1,AO989*(1-$D$17/100),AO989*(1-$D$17/100)+6)</f>
        <v>11.985707999999999</v>
      </c>
      <c r="AF989" s="174">
        <f>AP989</f>
        <v>36</v>
      </c>
      <c r="AG989" s="174">
        <f>IF($D$57&gt;100,100,$D$57)</f>
        <v>25.143699999999999</v>
      </c>
      <c r="AH989" s="174">
        <f>AQ989</f>
        <v>235</v>
      </c>
      <c r="AI989" s="174">
        <f>$D$58+$D$19</f>
        <v>282.85969999999998</v>
      </c>
      <c r="AJ989" s="174">
        <f>10/13</f>
        <v>0.76923076923076927</v>
      </c>
      <c r="AK989" s="174">
        <f>SUM(AL989:AN989)</f>
        <v>2334.6709943871278</v>
      </c>
      <c r="AL989" s="174">
        <f>(VLOOKUP(C989,$B$36:$AG$39,3,FALSE)+VLOOKUP(C989,$B$40:$AG$43,3,FALSE)*$D$54)*$D$59/100</f>
        <v>2334.6709943871278</v>
      </c>
      <c r="AM989" s="174"/>
      <c r="AN989" s="174"/>
      <c r="AO989" s="176">
        <v>6</v>
      </c>
      <c r="AP989" s="174">
        <v>36</v>
      </c>
      <c r="AQ989" s="175">
        <f>VLOOKUP(C989,$B$45:$AA$48,3,FALSE)</f>
        <v>235</v>
      </c>
      <c r="AR989" s="31">
        <f>IF(LEFT(E989,1)*1=1,$S$53,$R$53)</f>
        <v>0</v>
      </c>
      <c r="AS989" s="2">
        <f>IF(LEFT(E989,1)*1=2,$U$53,$T$53)</f>
        <v>0</v>
      </c>
      <c r="AT989" s="33">
        <f>IF(LEFT(E989,1)*1=3,$W$53,$V$53)</f>
        <v>15</v>
      </c>
      <c r="AU989" s="31">
        <f>IF(MID(E989,3,1)*1=1,$Y$53,$X$53)</f>
        <v>1</v>
      </c>
      <c r="AV989" s="2">
        <f>IF(MID(E989,3,1)*1=2,$AA$53,$Z$53)</f>
        <v>0.5</v>
      </c>
      <c r="AW989" s="33">
        <f>IF(MID(E989,3,1)*1=3,$AC$53,$AB$53)</f>
        <v>1</v>
      </c>
      <c r="AX989" s="31">
        <f>IF(MID(E989,5,1)*1=1,$AE$53,$AD$53)</f>
        <v>1</v>
      </c>
      <c r="AY989" s="33">
        <f>IF(MID(E989,5,1)*1=2,$AG$53,$AF$53)</f>
        <v>1</v>
      </c>
      <c r="AZ989" s="2"/>
      <c r="BA989" s="101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</row>
    <row r="990" spans="1:71" ht="12" customHeight="1">
      <c r="A990" s="2"/>
      <c r="B990" s="107">
        <v>37</v>
      </c>
      <c r="C990" s="31">
        <v>10</v>
      </c>
      <c r="D990" s="106" t="s">
        <v>3</v>
      </c>
      <c r="E990" s="2" t="s">
        <v>98</v>
      </c>
      <c r="F990" s="2"/>
      <c r="G990" s="2"/>
      <c r="H990" s="33"/>
      <c r="I990" s="173">
        <f>M990/AE990</f>
        <v>284.68636368268665</v>
      </c>
      <c r="J990" s="174">
        <f>AH990/AE990</f>
        <v>39.260184425969328</v>
      </c>
      <c r="K990" s="189">
        <f>RANK(I990,$I$76:$I$999)</f>
        <v>915</v>
      </c>
      <c r="L990" s="190" t="e">
        <f>RANK(I990,$I$76:$I$460)</f>
        <v>#N/A</v>
      </c>
      <c r="M990" s="173">
        <f>SUM(N990:R990)</f>
        <v>1704.0494445863669</v>
      </c>
      <c r="N990" s="174">
        <f>T990*(1+(IF((AG990+IF($D$62=1,15,0)+IF(F990="백어택",8,0))&gt;100,100,(AG990+IF($D$62=1,15,0)+IF(F990="백어택",8,0)))/100)*((AI990/100-1)))</f>
        <v>852.02472229318346</v>
      </c>
      <c r="O990" s="174"/>
      <c r="P990" s="174"/>
      <c r="Q990" s="174"/>
      <c r="R990" s="175">
        <f>X990*(1+(IF(($AG990+IF($D$62=1,IF($AT990=15,0,15),0)+$AT990+IF($F990="백어택",8,0))&gt;100,100,($AG990+IF($D$62=1,IF($AT990=15,0,15),0)+$AT990+IF($F990="백어택",8,0)))/100)*(($AI990/100-1)))</f>
        <v>852.02472229318346</v>
      </c>
      <c r="S990" s="173">
        <f>SUM(T990:X990)</f>
        <v>1167.3354971935639</v>
      </c>
      <c r="T990" s="174">
        <f>AL990*AU990*AV990*AW990*AX990</f>
        <v>583.66774859678196</v>
      </c>
      <c r="U990" s="174"/>
      <c r="V990" s="174"/>
      <c r="W990" s="174"/>
      <c r="X990" s="175">
        <f>AL990*AU990*AV990*IF(AW990=1,1,0.25)*AX990*AY990</f>
        <v>583.66774859678196</v>
      </c>
      <c r="Y990" s="173">
        <f>SUM(Z990:AD990)</f>
        <v>2509.7713189661627</v>
      </c>
      <c r="Z990" s="174">
        <f>T990*$D$58/100</f>
        <v>1254.8856594830813</v>
      </c>
      <c r="AA990" s="174"/>
      <c r="AB990" s="174"/>
      <c r="AC990" s="174"/>
      <c r="AD990" s="175">
        <f>X990*$D$58/100</f>
        <v>1254.8856594830813</v>
      </c>
      <c r="AE990" s="173">
        <f>IF(AV990=1,AO990*(1-$D$17/100),AO990*(1-$D$17/100)+6)</f>
        <v>5.9857079999999998</v>
      </c>
      <c r="AF990" s="174">
        <f>AP990</f>
        <v>36</v>
      </c>
      <c r="AG990" s="174">
        <f>IF($D$57&gt;100,100,$D$57)</f>
        <v>25.143699999999999</v>
      </c>
      <c r="AH990" s="174">
        <f>AQ990</f>
        <v>235</v>
      </c>
      <c r="AI990" s="174">
        <f>$D$58+$D$19</f>
        <v>282.85969999999998</v>
      </c>
      <c r="AJ990" s="174">
        <f>10/13</f>
        <v>0.76923076923076927</v>
      </c>
      <c r="AK990" s="174">
        <f>SUM(AL990:AN990)</f>
        <v>2334.6709943871278</v>
      </c>
      <c r="AL990" s="174">
        <f>(VLOOKUP(C990,$B$36:$AG$39,3,FALSE)+VLOOKUP(C990,$B$40:$AG$43,3,FALSE)*$D$54)*$D$59/100</f>
        <v>2334.6709943871278</v>
      </c>
      <c r="AM990" s="174"/>
      <c r="AN990" s="174"/>
      <c r="AO990" s="176">
        <v>6</v>
      </c>
      <c r="AP990" s="174">
        <v>36</v>
      </c>
      <c r="AQ990" s="175">
        <f>VLOOKUP(C990,$B$45:$AA$48,3,FALSE)</f>
        <v>235</v>
      </c>
      <c r="AR990" s="31">
        <f>IF(LEFT(E990,1)*1=1,$S$53,$R$53)</f>
        <v>0</v>
      </c>
      <c r="AS990" s="2">
        <f>IF(LEFT(E990,1)*1=2,$U$53,$T$53)</f>
        <v>0</v>
      </c>
      <c r="AT990" s="33">
        <f>IF(LEFT(E990,1)*1=3,$W$53,$V$53)</f>
        <v>0</v>
      </c>
      <c r="AU990" s="31">
        <f>IF(MID(E990,3,1)*1=1,$Y$53,$X$53)</f>
        <v>1</v>
      </c>
      <c r="AV990" s="2">
        <f>IF(MID(E990,3,1)*1=2,$AA$53,$Z$53)</f>
        <v>1</v>
      </c>
      <c r="AW990" s="33">
        <f>IF(MID(E990,3,1)*1=3,$AC$53,$AB$53)</f>
        <v>0.25</v>
      </c>
      <c r="AX990" s="31">
        <f>IF(MID(E990,5,1)*1=1,$AE$53,$AD$53)</f>
        <v>1</v>
      </c>
      <c r="AY990" s="33">
        <f>IF(MID(E990,5,1)*1=2,$AG$53,$AF$53)</f>
        <v>1</v>
      </c>
      <c r="AZ990" s="2"/>
      <c r="BA990" s="101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</row>
    <row r="991" spans="1:71" ht="12" customHeight="1">
      <c r="A991" s="2"/>
      <c r="B991" s="107">
        <v>36</v>
      </c>
      <c r="C991" s="31">
        <v>10</v>
      </c>
      <c r="D991" s="106" t="s">
        <v>3</v>
      </c>
      <c r="E991" s="2" t="s">
        <v>95</v>
      </c>
      <c r="F991" s="2"/>
      <c r="G991" s="2"/>
      <c r="H991" s="33"/>
      <c r="I991" s="173">
        <f>M991/AE991</f>
        <v>284.34689791981702</v>
      </c>
      <c r="J991" s="174">
        <f>AH991/AE991</f>
        <v>19.606684895043333</v>
      </c>
      <c r="K991" s="189">
        <f>RANK(I991,$I$76:$I$999)</f>
        <v>916</v>
      </c>
      <c r="L991" s="190" t="e">
        <f>RANK(I991,$I$76:$I$460)</f>
        <v>#N/A</v>
      </c>
      <c r="M991" s="173">
        <f>SUM(N991:R991)</f>
        <v>3408.0988891727338</v>
      </c>
      <c r="N991" s="174">
        <f>T991*(1+(IF((AG991+IF($D$62=1,15,0)+IF(F991="백어택",8,0))&gt;100,100,(AG991+IF($D$62=1,15,0)+IF(F991="백어택",8,0)))/100)*((AI991/100-1)))</f>
        <v>1704.0494445863669</v>
      </c>
      <c r="O991" s="174"/>
      <c r="P991" s="174"/>
      <c r="Q991" s="174"/>
      <c r="R991" s="175">
        <f>X991*(1+(IF(($AG991+IF($D$62=1,IF($AT991=15,0,15),0)+$AT991+IF($F991="백어택",8,0))&gt;100,100,($AG991+IF($D$62=1,IF($AT991=15,0,15),0)+$AT991+IF($F991="백어택",8,0)))/100)*(($AI991/100-1)))</f>
        <v>1704.0494445863669</v>
      </c>
      <c r="S991" s="173">
        <f>SUM(T991:X991)</f>
        <v>2334.6709943871278</v>
      </c>
      <c r="T991" s="174">
        <f>AL991*AU991*AV991*AW991*AX991</f>
        <v>1167.3354971935639</v>
      </c>
      <c r="U991" s="174"/>
      <c r="V991" s="174"/>
      <c r="W991" s="174"/>
      <c r="X991" s="175">
        <f>AL991*AU991*AV991*IF(AW991=1,1,0.25)*AX991*AY991</f>
        <v>1167.3354971935639</v>
      </c>
      <c r="Y991" s="173">
        <f>SUM(Z991:AD991)</f>
        <v>5019.5426379323253</v>
      </c>
      <c r="Z991" s="174">
        <f>T991*$D$58/100</f>
        <v>2509.7713189661627</v>
      </c>
      <c r="AA991" s="174"/>
      <c r="AB991" s="174"/>
      <c r="AC991" s="174"/>
      <c r="AD991" s="175">
        <f>X991*$D$58/100</f>
        <v>2509.7713189661627</v>
      </c>
      <c r="AE991" s="173">
        <f>IF(AV991=1,AO991*(1-$D$17/100),AO991*(1-$D$17/100)+6)</f>
        <v>11.985707999999999</v>
      </c>
      <c r="AF991" s="174">
        <f>AP991</f>
        <v>36</v>
      </c>
      <c r="AG991" s="174">
        <f>IF($D$57&gt;100,100,$D$57)</f>
        <v>25.143699999999999</v>
      </c>
      <c r="AH991" s="174">
        <f>AQ991</f>
        <v>235</v>
      </c>
      <c r="AI991" s="174">
        <f>$D$58+$D$19</f>
        <v>282.85969999999998</v>
      </c>
      <c r="AJ991" s="174">
        <f>10/13</f>
        <v>0.76923076923076927</v>
      </c>
      <c r="AK991" s="174">
        <f>SUM(AL991:AN991)</f>
        <v>2334.6709943871278</v>
      </c>
      <c r="AL991" s="174">
        <f>(VLOOKUP(C991,$B$36:$AG$39,3,FALSE)+VLOOKUP(C991,$B$40:$AG$43,3,FALSE)*$D$54)*$D$59/100</f>
        <v>2334.6709943871278</v>
      </c>
      <c r="AM991" s="174"/>
      <c r="AN991" s="174"/>
      <c r="AO991" s="176">
        <v>6</v>
      </c>
      <c r="AP991" s="174">
        <v>36</v>
      </c>
      <c r="AQ991" s="175">
        <f>VLOOKUP(C991,$B$45:$AA$48,3,FALSE)</f>
        <v>235</v>
      </c>
      <c r="AR991" s="31">
        <f>IF(LEFT(E991,1)*1=1,$S$53,$R$53)</f>
        <v>0</v>
      </c>
      <c r="AS991" s="2">
        <f>IF(LEFT(E991,1)*1=2,$U$53,$T$53)</f>
        <v>0</v>
      </c>
      <c r="AT991" s="33">
        <f>IF(LEFT(E991,1)*1=3,$W$53,$V$53)</f>
        <v>0</v>
      </c>
      <c r="AU991" s="31">
        <f>IF(MID(E991,3,1)*1=1,$Y$53,$X$53)</f>
        <v>1</v>
      </c>
      <c r="AV991" s="2">
        <f>IF(MID(E991,3,1)*1=2,$AA$53,$Z$53)</f>
        <v>0.5</v>
      </c>
      <c r="AW991" s="33">
        <f>IF(MID(E991,3,1)*1=3,$AC$53,$AB$53)</f>
        <v>1</v>
      </c>
      <c r="AX991" s="31">
        <f>IF(MID(E991,5,1)*1=1,$AE$53,$AD$53)</f>
        <v>1</v>
      </c>
      <c r="AY991" s="33">
        <f>IF(MID(E991,5,1)*1=2,$AG$53,$AF$53)</f>
        <v>1</v>
      </c>
      <c r="AZ991" s="2"/>
      <c r="BA991" s="101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</row>
    <row r="992" spans="1:71" ht="12" customHeight="1">
      <c r="A992" s="2"/>
      <c r="B992" s="107">
        <v>34</v>
      </c>
      <c r="C992" s="31">
        <v>10</v>
      </c>
      <c r="D992" s="106" t="s">
        <v>3</v>
      </c>
      <c r="E992" s="2" t="s">
        <v>141</v>
      </c>
      <c r="F992" s="2"/>
      <c r="G992" s="2"/>
      <c r="H992" s="33"/>
      <c r="I992" s="173">
        <f>M992/AE992</f>
        <v>170.81181820961197</v>
      </c>
      <c r="J992" s="174">
        <f>AH992/AE992</f>
        <v>39.260184425969328</v>
      </c>
      <c r="K992" s="189">
        <f>RANK(I992,$I$76:$I$999)</f>
        <v>917</v>
      </c>
      <c r="L992" s="190" t="e">
        <f>RANK(I992,$I$76:$I$460)</f>
        <v>#N/A</v>
      </c>
      <c r="M992" s="173">
        <f>SUM(N992:R992)</f>
        <v>1022.42966675182</v>
      </c>
      <c r="N992" s="174">
        <f>T992*(1+(IF((AG992+IF($D$62=1,15,0)+IF(F992="백어택",8,0))&gt;100,100,(AG992+IF($D$62=1,15,0)+IF(F992="백어택",8,0)))/100)*((AI992/100-1)))</f>
        <v>1022.42966675182</v>
      </c>
      <c r="O992" s="174"/>
      <c r="P992" s="174"/>
      <c r="Q992" s="174"/>
      <c r="R992" s="175">
        <f>X992*(1+(IF(($AG992+IF($D$62=1,IF($AT992=15,0,15),0)+$AT992+IF($F992="백어택",8,0))&gt;100,100,($AG992+IF($D$62=1,IF($AT992=15,0,15),0)+$AT992+IF($F992="백어택",8,0)))/100)*(($AI992/100-1)))</f>
        <v>0</v>
      </c>
      <c r="S992" s="173">
        <f>SUM(T992:X992)</f>
        <v>700.40129831613831</v>
      </c>
      <c r="T992" s="174">
        <f>AL992*AU992*AV992*AW992*AX992</f>
        <v>700.40129831613831</v>
      </c>
      <c r="U992" s="174"/>
      <c r="V992" s="174"/>
      <c r="W992" s="174"/>
      <c r="X992" s="175">
        <f>AL992*AU992*AV992*IF(AW992=1,1,0.25)*AX992*AY992</f>
        <v>0</v>
      </c>
      <c r="Y992" s="173">
        <f>SUM(Z992:AD992)</f>
        <v>1505.8627913796975</v>
      </c>
      <c r="Z992" s="174">
        <f>T992*$D$58/100</f>
        <v>1505.8627913796975</v>
      </c>
      <c r="AA992" s="174"/>
      <c r="AB992" s="174"/>
      <c r="AC992" s="174"/>
      <c r="AD992" s="175">
        <f>X992*$D$58/100</f>
        <v>0</v>
      </c>
      <c r="AE992" s="173">
        <f>IF(AV992=1,AO992*(1-$D$17/100),AO992*(1-$D$17/100)+6)</f>
        <v>5.9857079999999998</v>
      </c>
      <c r="AF992" s="174">
        <f>AP992</f>
        <v>36</v>
      </c>
      <c r="AG992" s="174">
        <f>IF($D$57&gt;100,100,$D$57)</f>
        <v>25.143699999999999</v>
      </c>
      <c r="AH992" s="174">
        <f>AQ992</f>
        <v>235</v>
      </c>
      <c r="AI992" s="174">
        <f>$D$58+$D$19</f>
        <v>282.85969999999998</v>
      </c>
      <c r="AJ992" s="174">
        <f>10/13</f>
        <v>0.76923076923076927</v>
      </c>
      <c r="AK992" s="174">
        <f>SUM(AL992:AN992)</f>
        <v>2334.6709943871278</v>
      </c>
      <c r="AL992" s="174">
        <f>(VLOOKUP(C992,$B$36:$AG$39,3,FALSE)+VLOOKUP(C992,$B$40:$AG$43,3,FALSE)*$D$54)*$D$59/100</f>
        <v>2334.6709943871278</v>
      </c>
      <c r="AM992" s="174"/>
      <c r="AN992" s="174"/>
      <c r="AO992" s="176">
        <v>6</v>
      </c>
      <c r="AP992" s="174">
        <v>36</v>
      </c>
      <c r="AQ992" s="175">
        <f>VLOOKUP(C992,$B$45:$AA$48,3,FALSE)</f>
        <v>235</v>
      </c>
      <c r="AR992" s="31">
        <f>IF(LEFT(E992,1)*1=1,$S$53,$R$53)</f>
        <v>0</v>
      </c>
      <c r="AS992" s="2">
        <f>IF(LEFT(E992,1)*1=2,$U$53,$T$53)</f>
        <v>0</v>
      </c>
      <c r="AT992" s="33">
        <f>IF(LEFT(E992,1)*1=3,$W$53,$V$53)</f>
        <v>0</v>
      </c>
      <c r="AU992" s="31">
        <f>IF(MID(E992,3,1)*1=1,$Y$53,$X$53)</f>
        <v>1</v>
      </c>
      <c r="AV992" s="2">
        <f>IF(MID(E992,3,1)*1=2,$AA$53,$Z$53)</f>
        <v>1</v>
      </c>
      <c r="AW992" s="33">
        <f>IF(MID(E992,3,1)*1=3,$AC$53,$AB$53)</f>
        <v>0.25</v>
      </c>
      <c r="AX992" s="31">
        <f>IF(MID(E992,5,1)*1=1,$AE$53,$AD$53)</f>
        <v>1.2</v>
      </c>
      <c r="AY992" s="33">
        <f>IF(MID(E992,5,1)*1=2,$AG$53,$AF$53)</f>
        <v>0</v>
      </c>
      <c r="AZ992" s="2"/>
      <c r="BA992" s="101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</row>
    <row r="993" spans="1:71" ht="12" customHeight="1">
      <c r="A993" s="2"/>
      <c r="B993" s="107">
        <v>40</v>
      </c>
      <c r="C993" s="31">
        <v>10</v>
      </c>
      <c r="D993" s="106" t="s">
        <v>3</v>
      </c>
      <c r="E993" s="2" t="s">
        <v>222</v>
      </c>
      <c r="F993" s="2"/>
      <c r="G993" s="2"/>
      <c r="H993" s="33"/>
      <c r="I993" s="173">
        <f>M993/AE993</f>
        <v>170.81181820961197</v>
      </c>
      <c r="J993" s="174">
        <f>AH993/AE993</f>
        <v>39.260184425969328</v>
      </c>
      <c r="K993" s="189">
        <f>RANK(I993,$I$76:$I$999)</f>
        <v>917</v>
      </c>
      <c r="L993" s="190" t="e">
        <f>RANK(I993,$I$76:$I$460)</f>
        <v>#N/A</v>
      </c>
      <c r="M993" s="173">
        <f>SUM(N993:R993)</f>
        <v>1022.42966675182</v>
      </c>
      <c r="N993" s="174">
        <f>T993*(1+(IF((AG993+IF($D$62=1,15,0)+IF(F993="백어택",8,0))&gt;100,100,(AG993+IF($D$62=1,15,0)+IF(F993="백어택",8,0)))/100)*((AI993/100-1)))</f>
        <v>1022.42966675182</v>
      </c>
      <c r="O993" s="174"/>
      <c r="P993" s="174"/>
      <c r="Q993" s="174"/>
      <c r="R993" s="175">
        <f>X993*(1+(IF(($AG993+IF($D$62=1,IF($AT993=15,0,15),0)+$AT993+IF($F993="백어택",8,0))&gt;100,100,($AG993+IF($D$62=1,IF($AT993=15,0,15),0)+$AT993+IF($F993="백어택",8,0)))/100)*(($AI993/100-1)))</f>
        <v>0</v>
      </c>
      <c r="S993" s="173">
        <f>SUM(T993:X993)</f>
        <v>700.40129831613831</v>
      </c>
      <c r="T993" s="174">
        <f>AL993*AU993*AV993*AW993*AX993</f>
        <v>700.40129831613831</v>
      </c>
      <c r="U993" s="174"/>
      <c r="V993" s="174"/>
      <c r="W993" s="174"/>
      <c r="X993" s="175">
        <f>AL993*AU993*AV993*IF(AW993=1,1,0.25)*AX993*AY993</f>
        <v>0</v>
      </c>
      <c r="Y993" s="173">
        <f>SUM(Z993:AD993)</f>
        <v>1505.8627913796975</v>
      </c>
      <c r="Z993" s="174">
        <f>T993*$D$58/100</f>
        <v>1505.8627913796975</v>
      </c>
      <c r="AA993" s="174"/>
      <c r="AB993" s="174"/>
      <c r="AC993" s="174"/>
      <c r="AD993" s="175">
        <f>X993*$D$58/100</f>
        <v>0</v>
      </c>
      <c r="AE993" s="173">
        <f>IF(AV993=1,AO993*(1-$D$17/100),AO993*(1-$D$17/100)+6)</f>
        <v>5.9857079999999998</v>
      </c>
      <c r="AF993" s="174">
        <f>AP993</f>
        <v>36</v>
      </c>
      <c r="AG993" s="174">
        <f>IF($D$57&gt;100,100,$D$57)</f>
        <v>25.143699999999999</v>
      </c>
      <c r="AH993" s="174">
        <f>AQ993</f>
        <v>235</v>
      </c>
      <c r="AI993" s="174">
        <f>$D$58+$D$19</f>
        <v>282.85969999999998</v>
      </c>
      <c r="AJ993" s="174">
        <f>10/13</f>
        <v>0.76923076923076927</v>
      </c>
      <c r="AK993" s="174">
        <f>SUM(AL993:AN993)</f>
        <v>2334.6709943871278</v>
      </c>
      <c r="AL993" s="174">
        <f>(VLOOKUP(C993,$B$36:$AG$39,3,FALSE)+VLOOKUP(C993,$B$40:$AG$43,3,FALSE)*$D$54)*$D$59/100</f>
        <v>2334.6709943871278</v>
      </c>
      <c r="AM993" s="174"/>
      <c r="AN993" s="174"/>
      <c r="AO993" s="176">
        <v>6</v>
      </c>
      <c r="AP993" s="174">
        <v>36</v>
      </c>
      <c r="AQ993" s="175">
        <f>VLOOKUP(C993,$B$45:$AA$48,3,FALSE)</f>
        <v>235</v>
      </c>
      <c r="AR993" s="31">
        <f>IF(LEFT(E993,1)*1=1,$S$53,$R$53)</f>
        <v>0</v>
      </c>
      <c r="AS993" s="2">
        <f>IF(LEFT(E993,1)*1=2,$U$53,$T$53)</f>
        <v>0</v>
      </c>
      <c r="AT993" s="33">
        <f>IF(LEFT(E993,1)*1=3,$W$53,$V$53)</f>
        <v>15</v>
      </c>
      <c r="AU993" s="31">
        <f>IF(MID(E993,3,1)*1=1,$Y$53,$X$53)</f>
        <v>1</v>
      </c>
      <c r="AV993" s="2">
        <f>IF(MID(E993,3,1)*1=2,$AA$53,$Z$53)</f>
        <v>1</v>
      </c>
      <c r="AW993" s="33">
        <f>IF(MID(E993,3,1)*1=3,$AC$53,$AB$53)</f>
        <v>0.25</v>
      </c>
      <c r="AX993" s="31">
        <f>IF(MID(E993,5,1)*1=1,$AE$53,$AD$53)</f>
        <v>1.2</v>
      </c>
      <c r="AY993" s="33">
        <f>IF(MID(E993,5,1)*1=2,$AG$53,$AF$53)</f>
        <v>0</v>
      </c>
      <c r="AZ993" s="2"/>
      <c r="BA993" s="101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</row>
    <row r="994" spans="1:71" ht="12" customHeight="1">
      <c r="A994" s="2"/>
      <c r="B994" s="107">
        <v>33</v>
      </c>
      <c r="C994" s="31">
        <v>10</v>
      </c>
      <c r="D994" s="106" t="s">
        <v>3</v>
      </c>
      <c r="E994" s="2" t="s">
        <v>140</v>
      </c>
      <c r="F994" s="2"/>
      <c r="G994" s="2"/>
      <c r="H994" s="33"/>
      <c r="I994" s="173">
        <f>M994/AE994</f>
        <v>170.60813875189018</v>
      </c>
      <c r="J994" s="174">
        <f>AH994/AE994</f>
        <v>19.606684895043333</v>
      </c>
      <c r="K994" s="189">
        <f>RANK(I994,$I$76:$I$999)</f>
        <v>919</v>
      </c>
      <c r="L994" s="190" t="e">
        <f>RANK(I994,$I$76:$I$460)</f>
        <v>#N/A</v>
      </c>
      <c r="M994" s="173">
        <f>SUM(N994:R994)</f>
        <v>2044.8593335036401</v>
      </c>
      <c r="N994" s="174">
        <f>T994*(1+(IF((AG994+IF($D$62=1,15,0)+IF(F994="백어택",8,0))&gt;100,100,(AG994+IF($D$62=1,15,0)+IF(F994="백어택",8,0)))/100)*((AI994/100-1)))</f>
        <v>2044.8593335036401</v>
      </c>
      <c r="O994" s="174"/>
      <c r="P994" s="174"/>
      <c r="Q994" s="174"/>
      <c r="R994" s="175">
        <f>X994*(1+(IF(($AG994+IF($D$62=1,IF($AT994=15,0,15),0)+$AT994+IF($F994="백어택",8,0))&gt;100,100,($AG994+IF($D$62=1,IF($AT994=15,0,15),0)+$AT994+IF($F994="백어택",8,0)))/100)*(($AI994/100-1)))</f>
        <v>0</v>
      </c>
      <c r="S994" s="173">
        <f>SUM(T994:X994)</f>
        <v>1400.8025966322766</v>
      </c>
      <c r="T994" s="174">
        <f>AL994*AU994*AV994*AW994*AX994</f>
        <v>1400.8025966322766</v>
      </c>
      <c r="U994" s="174"/>
      <c r="V994" s="174"/>
      <c r="W994" s="174"/>
      <c r="X994" s="175">
        <f>AL994*AU994*AV994*IF(AW994=1,1,0.25)*AX994*AY994</f>
        <v>0</v>
      </c>
      <c r="Y994" s="173">
        <f>SUM(Z994:AD994)</f>
        <v>3011.7255827593949</v>
      </c>
      <c r="Z994" s="174">
        <f>T994*$D$58/100</f>
        <v>3011.7255827593949</v>
      </c>
      <c r="AA994" s="174"/>
      <c r="AB994" s="174"/>
      <c r="AC994" s="174"/>
      <c r="AD994" s="175">
        <f>X994*$D$58/100</f>
        <v>0</v>
      </c>
      <c r="AE994" s="173">
        <f>IF(AV994=1,AO994*(1-$D$17/100),AO994*(1-$D$17/100)+6)</f>
        <v>11.985707999999999</v>
      </c>
      <c r="AF994" s="174">
        <f>AP994</f>
        <v>36</v>
      </c>
      <c r="AG994" s="174">
        <f>IF($D$57&gt;100,100,$D$57)</f>
        <v>25.143699999999999</v>
      </c>
      <c r="AH994" s="174">
        <f>AQ994</f>
        <v>235</v>
      </c>
      <c r="AI994" s="174">
        <f>$D$58+$D$19</f>
        <v>282.85969999999998</v>
      </c>
      <c r="AJ994" s="174">
        <f>10/13</f>
        <v>0.76923076923076927</v>
      </c>
      <c r="AK994" s="174">
        <f>SUM(AL994:AN994)</f>
        <v>2334.6709943871278</v>
      </c>
      <c r="AL994" s="174">
        <f>(VLOOKUP(C994,$B$36:$AG$39,3,FALSE)+VLOOKUP(C994,$B$40:$AG$43,3,FALSE)*$D$54)*$D$59/100</f>
        <v>2334.6709943871278</v>
      </c>
      <c r="AM994" s="174"/>
      <c r="AN994" s="174"/>
      <c r="AO994" s="176">
        <v>6</v>
      </c>
      <c r="AP994" s="174">
        <v>36</v>
      </c>
      <c r="AQ994" s="175">
        <f>VLOOKUP(C994,$B$45:$AA$48,3,FALSE)</f>
        <v>235</v>
      </c>
      <c r="AR994" s="31">
        <f>IF(LEFT(E994,1)*1=1,$S$53,$R$53)</f>
        <v>0</v>
      </c>
      <c r="AS994" s="2">
        <f>IF(LEFT(E994,1)*1=2,$U$53,$T$53)</f>
        <v>0</v>
      </c>
      <c r="AT994" s="33">
        <f>IF(LEFT(E994,1)*1=3,$W$53,$V$53)</f>
        <v>0</v>
      </c>
      <c r="AU994" s="31">
        <f>IF(MID(E994,3,1)*1=1,$Y$53,$X$53)</f>
        <v>1</v>
      </c>
      <c r="AV994" s="2">
        <f>IF(MID(E994,3,1)*1=2,$AA$53,$Z$53)</f>
        <v>0.5</v>
      </c>
      <c r="AW994" s="33">
        <f>IF(MID(E994,3,1)*1=3,$AC$53,$AB$53)</f>
        <v>1</v>
      </c>
      <c r="AX994" s="31">
        <f>IF(MID(E994,5,1)*1=1,$AE$53,$AD$53)</f>
        <v>1.2</v>
      </c>
      <c r="AY994" s="33">
        <f>IF(MID(E994,5,1)*1=2,$AG$53,$AF$53)</f>
        <v>0</v>
      </c>
      <c r="AZ994" s="2"/>
      <c r="BA994" s="101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</row>
    <row r="995" spans="1:71" ht="12" customHeight="1">
      <c r="A995" s="2"/>
      <c r="B995" s="107">
        <v>39</v>
      </c>
      <c r="C995" s="31">
        <v>10</v>
      </c>
      <c r="D995" s="106" t="s">
        <v>3</v>
      </c>
      <c r="E995" s="2" t="s">
        <v>221</v>
      </c>
      <c r="F995" s="2"/>
      <c r="G995" s="2"/>
      <c r="H995" s="33"/>
      <c r="I995" s="173">
        <f>M995/AE995</f>
        <v>170.60813875189018</v>
      </c>
      <c r="J995" s="174">
        <f>AH995/AE995</f>
        <v>19.606684895043333</v>
      </c>
      <c r="K995" s="189">
        <f>RANK(I995,$I$76:$I$999)</f>
        <v>919</v>
      </c>
      <c r="L995" s="190" t="e">
        <f>RANK(I995,$I$76:$I$460)</f>
        <v>#N/A</v>
      </c>
      <c r="M995" s="173">
        <f>SUM(N995:R995)</f>
        <v>2044.8593335036401</v>
      </c>
      <c r="N995" s="174">
        <f>T995*(1+(IF((AG995+IF($D$62=1,15,0)+IF(F995="백어택",8,0))&gt;100,100,(AG995+IF($D$62=1,15,0)+IF(F995="백어택",8,0)))/100)*((AI995/100-1)))</f>
        <v>2044.8593335036401</v>
      </c>
      <c r="O995" s="174"/>
      <c r="P995" s="174"/>
      <c r="Q995" s="174"/>
      <c r="R995" s="175">
        <f>X995*(1+(IF(($AG995+IF($D$62=1,IF($AT995=15,0,15),0)+$AT995+IF($F995="백어택",8,0))&gt;100,100,($AG995+IF($D$62=1,IF($AT995=15,0,15),0)+$AT995+IF($F995="백어택",8,0)))/100)*(($AI995/100-1)))</f>
        <v>0</v>
      </c>
      <c r="S995" s="173">
        <f>SUM(T995:X995)</f>
        <v>1400.8025966322766</v>
      </c>
      <c r="T995" s="174">
        <f>AL995*AU995*AV995*AW995*AX995</f>
        <v>1400.8025966322766</v>
      </c>
      <c r="U995" s="174"/>
      <c r="V995" s="174"/>
      <c r="W995" s="174"/>
      <c r="X995" s="175">
        <f>AL995*AU995*AV995*IF(AW995=1,1,0.25)*AX995*AY995</f>
        <v>0</v>
      </c>
      <c r="Y995" s="173">
        <f>SUM(Z995:AD995)</f>
        <v>3011.7255827593949</v>
      </c>
      <c r="Z995" s="174">
        <f>T995*$D$58/100</f>
        <v>3011.7255827593949</v>
      </c>
      <c r="AA995" s="174"/>
      <c r="AB995" s="174"/>
      <c r="AC995" s="174"/>
      <c r="AD995" s="175">
        <f>X995*$D$58/100</f>
        <v>0</v>
      </c>
      <c r="AE995" s="173">
        <f>IF(AV995=1,AO995*(1-$D$17/100),AO995*(1-$D$17/100)+6)</f>
        <v>11.985707999999999</v>
      </c>
      <c r="AF995" s="174">
        <f>AP995</f>
        <v>36</v>
      </c>
      <c r="AG995" s="174">
        <f>IF($D$57&gt;100,100,$D$57)</f>
        <v>25.143699999999999</v>
      </c>
      <c r="AH995" s="174">
        <f>AQ995</f>
        <v>235</v>
      </c>
      <c r="AI995" s="174">
        <f>$D$58+$D$19</f>
        <v>282.85969999999998</v>
      </c>
      <c r="AJ995" s="174">
        <f>10/13</f>
        <v>0.76923076923076927</v>
      </c>
      <c r="AK995" s="174">
        <f>SUM(AL995:AN995)</f>
        <v>2334.6709943871278</v>
      </c>
      <c r="AL995" s="174">
        <f>(VLOOKUP(C995,$B$36:$AG$39,3,FALSE)+VLOOKUP(C995,$B$40:$AG$43,3,FALSE)*$D$54)*$D$59/100</f>
        <v>2334.6709943871278</v>
      </c>
      <c r="AM995" s="174"/>
      <c r="AN995" s="174"/>
      <c r="AO995" s="176">
        <v>6</v>
      </c>
      <c r="AP995" s="174">
        <v>36</v>
      </c>
      <c r="AQ995" s="175">
        <f>VLOOKUP(C995,$B$45:$AA$48,3,FALSE)</f>
        <v>235</v>
      </c>
      <c r="AR995" s="31">
        <f>IF(LEFT(E995,1)*1=1,$S$53,$R$53)</f>
        <v>0</v>
      </c>
      <c r="AS995" s="2">
        <f>IF(LEFT(E995,1)*1=2,$U$53,$T$53)</f>
        <v>0</v>
      </c>
      <c r="AT995" s="33">
        <f>IF(LEFT(E995,1)*1=3,$W$53,$V$53)</f>
        <v>15</v>
      </c>
      <c r="AU995" s="31">
        <f>IF(MID(E995,3,1)*1=1,$Y$53,$X$53)</f>
        <v>1</v>
      </c>
      <c r="AV995" s="2">
        <f>IF(MID(E995,3,1)*1=2,$AA$53,$Z$53)</f>
        <v>0.5</v>
      </c>
      <c r="AW995" s="33">
        <f>IF(MID(E995,3,1)*1=3,$AC$53,$AB$53)</f>
        <v>1</v>
      </c>
      <c r="AX995" s="31">
        <f>IF(MID(E995,5,1)*1=1,$AE$53,$AD$53)</f>
        <v>1.2</v>
      </c>
      <c r="AY995" s="33">
        <f>IF(MID(E995,5,1)*1=2,$AG$53,$AF$53)</f>
        <v>0</v>
      </c>
      <c r="AZ995" s="2"/>
      <c r="BA995" s="101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</row>
    <row r="996" spans="1:71" ht="12" customHeight="1">
      <c r="A996" s="2"/>
      <c r="B996" s="107">
        <v>46</v>
      </c>
      <c r="C996" s="31">
        <v>7</v>
      </c>
      <c r="D996" s="167" t="s">
        <v>3</v>
      </c>
      <c r="E996" s="168" t="s">
        <v>91</v>
      </c>
      <c r="F996" s="168"/>
      <c r="G996" s="168"/>
      <c r="H996" s="33"/>
      <c r="I996" s="173">
        <f>M996/AE996</f>
        <v>140.87991940633412</v>
      </c>
      <c r="J996" s="177">
        <f>AH996/AE996</f>
        <v>27.23153217631064</v>
      </c>
      <c r="K996" s="191">
        <f>RANK(I996,$I$76:$I$999)</f>
        <v>921</v>
      </c>
      <c r="L996" s="190" t="e">
        <f>RANK(I996,$I$76:$I$460)</f>
        <v>#N/A</v>
      </c>
      <c r="M996" s="173">
        <f>SUM(N996:R996)</f>
        <v>843.26606062984945</v>
      </c>
      <c r="N996" s="174">
        <f>T996*(1+(IF((AG996+IF($D$62=1,15,0)+IF(F996="백어택",8,0))&gt;100,100,(AG996+IF($D$62=1,15,0)+IF(F996="백어택",8,0)))/100)*((AI996/100-1)))</f>
        <v>843.26606062984945</v>
      </c>
      <c r="O996" s="177"/>
      <c r="P996" s="177"/>
      <c r="Q996" s="177"/>
      <c r="R996" s="175">
        <f>X996*(1+(IF(($AG996+IF($D$62=1,IF($AT996=15,0,15),0)+$AT996+IF($F996="백어택",8,0))&gt;100,100,($AG996+IF($D$62=1,IF($AT996=15,0,15),0)+$AT996+IF($F996="백어택",8,0)))/100)*(($AI996/100-1)))</f>
        <v>0</v>
      </c>
      <c r="S996" s="173">
        <f>SUM(T996:X996)</f>
        <v>577.66774859678196</v>
      </c>
      <c r="T996" s="177">
        <f>AL996*AU996*AV996*AW996*AX996</f>
        <v>577.66774859678196</v>
      </c>
      <c r="U996" s="177"/>
      <c r="V996" s="177"/>
      <c r="W996" s="177"/>
      <c r="X996" s="175">
        <f>AL996*AU996*AV996*IF(AW996=1,1,0.25)*AX996*AY996</f>
        <v>0</v>
      </c>
      <c r="Y996" s="173">
        <f>SUM(Z996:AD996)</f>
        <v>1241.9856594830812</v>
      </c>
      <c r="Z996" s="177">
        <f>T996*$D$58/100</f>
        <v>1241.9856594830812</v>
      </c>
      <c r="AA996" s="177"/>
      <c r="AB996" s="177"/>
      <c r="AC996" s="177"/>
      <c r="AD996" s="175">
        <f>X996*$D$58/100</f>
        <v>0</v>
      </c>
      <c r="AE996" s="173">
        <f>IF(AV996=1,AO996*(1-$D$17/100),AO996*(1-$D$17/100)+6)</f>
        <v>5.9857079999999998</v>
      </c>
      <c r="AF996" s="177">
        <f>AP996</f>
        <v>36</v>
      </c>
      <c r="AG996" s="177">
        <f>IF($D$57&gt;100,100,$D$57)</f>
        <v>25.143699999999999</v>
      </c>
      <c r="AH996" s="177">
        <f>AQ996</f>
        <v>163</v>
      </c>
      <c r="AI996" s="177">
        <f>$D$58+$D$19</f>
        <v>282.85969999999998</v>
      </c>
      <c r="AJ996" s="177">
        <f>10/13</f>
        <v>0.76923076923076927</v>
      </c>
      <c r="AK996" s="177">
        <f>SUM(AL996:AN996)</f>
        <v>2310.6709943871278</v>
      </c>
      <c r="AL996" s="177">
        <f>(VLOOKUP(C996,$B$36:$AG$39,3,FALSE)+VLOOKUP(C996,$B$40:$AG$43,3,FALSE)*$D$54)*$D$59/100</f>
        <v>2310.6709943871278</v>
      </c>
      <c r="AM996" s="177"/>
      <c r="AN996" s="177"/>
      <c r="AO996" s="178">
        <v>6</v>
      </c>
      <c r="AP996" s="177">
        <v>36</v>
      </c>
      <c r="AQ996" s="175">
        <f>VLOOKUP(C996,$B$45:$AA$48,3,FALSE)</f>
        <v>163</v>
      </c>
      <c r="AR996" s="31">
        <f>IF(LEFT(E996,1)*1=1,$S$53,$R$53)</f>
        <v>0</v>
      </c>
      <c r="AS996" s="168">
        <f>IF(LEFT(E996,1)*1=2,$U$53,$T$53)</f>
        <v>0</v>
      </c>
      <c r="AT996" s="33">
        <f>IF(LEFT(E996,1)*1=3,$W$53,$V$53)</f>
        <v>0</v>
      </c>
      <c r="AU996" s="31">
        <f>IF(MID(E996,3,1)*1=1,$Y$53,$X$53)</f>
        <v>1</v>
      </c>
      <c r="AV996" s="168">
        <f>IF(MID(E996,3,1)*1=2,$AA$53,$Z$53)</f>
        <v>1</v>
      </c>
      <c r="AW996" s="33">
        <f>IF(MID(E996,3,1)*1=3,$AC$53,$AB$53)</f>
        <v>0.25</v>
      </c>
      <c r="AX996" s="31">
        <f>IF(MID(E996,5,1)*1=1,$AE$53,$AD$53)</f>
        <v>1</v>
      </c>
      <c r="AY996" s="33">
        <f>IF(MID(E996,5,1)*1=2,$AG$53,$AF$53)</f>
        <v>0</v>
      </c>
      <c r="AZ996" s="2"/>
      <c r="BA996" s="101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</row>
    <row r="997" spans="1:71" ht="12" customHeight="1">
      <c r="A997" s="2"/>
      <c r="B997" s="107">
        <v>49</v>
      </c>
      <c r="C997" s="31">
        <v>7</v>
      </c>
      <c r="D997" s="167" t="s">
        <v>3</v>
      </c>
      <c r="E997" s="168" t="s">
        <v>228</v>
      </c>
      <c r="F997" s="168"/>
      <c r="G997" s="168"/>
      <c r="H997" s="33"/>
      <c r="I997" s="173">
        <f>M997/AE997</f>
        <v>140.87991940633412</v>
      </c>
      <c r="J997" s="177">
        <f>AH997/AE997</f>
        <v>27.23153217631064</v>
      </c>
      <c r="K997" s="191">
        <f>RANK(I997,$I$76:$I$999)</f>
        <v>921</v>
      </c>
      <c r="L997" s="190" t="e">
        <f>RANK(I997,$I$76:$I$460)</f>
        <v>#N/A</v>
      </c>
      <c r="M997" s="173">
        <f>SUM(N997:R997)</f>
        <v>843.26606062984945</v>
      </c>
      <c r="N997" s="177">
        <f>T997*(1+(IF((AG997+IF($D$62=1,15,0)+IF(F997="백어택",8,0))&gt;100,100,(AG997+IF($D$62=1,15,0)+IF(F997="백어택",8,0)))/100)*((AI997/100-1)))</f>
        <v>843.26606062984945</v>
      </c>
      <c r="O997" s="177"/>
      <c r="P997" s="177"/>
      <c r="Q997" s="177"/>
      <c r="R997" s="175">
        <f>X997*(1+(IF(($AG997+IF($D$62=1,IF($AT997=15,0,15),0)+$AT997+IF($F997="백어택",8,0))&gt;100,100,($AG997+IF($D$62=1,IF($AT997=15,0,15),0)+$AT997+IF($F997="백어택",8,0)))/100)*(($AI997/100-1)))</f>
        <v>0</v>
      </c>
      <c r="S997" s="173">
        <f>SUM(T997:X997)</f>
        <v>577.66774859678196</v>
      </c>
      <c r="T997" s="177">
        <f>AL997*AU997*AV997*AW997*AX997</f>
        <v>577.66774859678196</v>
      </c>
      <c r="U997" s="177"/>
      <c r="V997" s="177"/>
      <c r="W997" s="177"/>
      <c r="X997" s="175">
        <f>AL997*AU997*AV997*IF(AW997=1,1,0.25)*AX997*AY997</f>
        <v>0</v>
      </c>
      <c r="Y997" s="173">
        <f>SUM(Z997:AD997)</f>
        <v>1241.9856594830812</v>
      </c>
      <c r="Z997" s="177">
        <f>T997*$D$58/100</f>
        <v>1241.9856594830812</v>
      </c>
      <c r="AA997" s="177"/>
      <c r="AB997" s="177"/>
      <c r="AC997" s="177"/>
      <c r="AD997" s="175">
        <f>X997*$D$58/100</f>
        <v>0</v>
      </c>
      <c r="AE997" s="173">
        <f>IF(AV997=1,AO997*(1-$D$17/100),AO997*(1-$D$17/100)+6)</f>
        <v>5.9857079999999998</v>
      </c>
      <c r="AF997" s="177">
        <f>AP997</f>
        <v>36</v>
      </c>
      <c r="AG997" s="177">
        <f>IF($D$57&gt;100,100,$D$57)</f>
        <v>25.143699999999999</v>
      </c>
      <c r="AH997" s="177">
        <f>AQ997</f>
        <v>163</v>
      </c>
      <c r="AI997" s="177">
        <f>$D$58+$D$19</f>
        <v>282.85969999999998</v>
      </c>
      <c r="AJ997" s="177">
        <f>10/13</f>
        <v>0.76923076923076927</v>
      </c>
      <c r="AK997" s="177">
        <f>SUM(AL997:AN997)</f>
        <v>2310.6709943871278</v>
      </c>
      <c r="AL997" s="177">
        <f>(VLOOKUP(C997,$B$36:$AG$39,3,FALSE)+VLOOKUP(C997,$B$40:$AG$43,3,FALSE)*$D$54)*$D$59/100</f>
        <v>2310.6709943871278</v>
      </c>
      <c r="AM997" s="177"/>
      <c r="AN997" s="177"/>
      <c r="AO997" s="178">
        <v>6</v>
      </c>
      <c r="AP997" s="177">
        <v>36</v>
      </c>
      <c r="AQ997" s="175">
        <f>VLOOKUP(C997,$B$45:$AA$48,3,FALSE)</f>
        <v>163</v>
      </c>
      <c r="AR997" s="31">
        <f>IF(LEFT(E997,1)*1=1,$S$53,$R$53)</f>
        <v>0</v>
      </c>
      <c r="AS997" s="168">
        <f>IF(LEFT(E997,1)*1=2,$U$53,$T$53)</f>
        <v>0</v>
      </c>
      <c r="AT997" s="33">
        <f>IF(LEFT(E997,1)*1=3,$W$53,$V$53)</f>
        <v>15</v>
      </c>
      <c r="AU997" s="31">
        <f>IF(MID(E997,3,1)*1=1,$Y$53,$X$53)</f>
        <v>1</v>
      </c>
      <c r="AV997" s="168">
        <f>IF(MID(E997,3,1)*1=2,$AA$53,$Z$53)</f>
        <v>1</v>
      </c>
      <c r="AW997" s="33">
        <f>IF(MID(E997,3,1)*1=3,$AC$53,$AB$53)</f>
        <v>0.25</v>
      </c>
      <c r="AX997" s="31">
        <f>IF(MID(E997,5,1)*1=1,$AE$53,$AD$53)</f>
        <v>1</v>
      </c>
      <c r="AY997" s="33">
        <f>IF(MID(E997,5,1)*1=2,$AG$53,$AF$53)</f>
        <v>0</v>
      </c>
      <c r="AZ997" s="2"/>
      <c r="BA997" s="101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</row>
    <row r="998" spans="1:71" ht="12" customHeight="1">
      <c r="A998" s="2"/>
      <c r="B998" s="107">
        <v>45</v>
      </c>
      <c r="C998" s="31">
        <v>7</v>
      </c>
      <c r="D998" s="106" t="s">
        <v>3</v>
      </c>
      <c r="E998" s="2" t="s">
        <v>89</v>
      </c>
      <c r="F998" s="2"/>
      <c r="G998" s="2"/>
      <c r="H998" s="33"/>
      <c r="I998" s="173">
        <f>M998/AE998</f>
        <v>140.71193134854437</v>
      </c>
      <c r="J998" s="174">
        <f>AH998/AE998</f>
        <v>13.599530374008779</v>
      </c>
      <c r="K998" s="189">
        <f>RANK(I998,$I$76:$I$999)</f>
        <v>923</v>
      </c>
      <c r="L998" s="190" t="e">
        <f>RANK(I998,$I$76:$I$460)</f>
        <v>#N/A</v>
      </c>
      <c r="M998" s="173">
        <f>SUM(N998:R998)</f>
        <v>1686.5321212596989</v>
      </c>
      <c r="N998" s="174">
        <f>T998*(1+(IF((AG998+IF($D$62=1,15,0)+IF(F998="백어택",8,0))&gt;100,100,(AG998+IF($D$62=1,15,0)+IF(F998="백어택",8,0)))/100)*((AI998/100-1)))</f>
        <v>1686.5321212596989</v>
      </c>
      <c r="O998" s="174"/>
      <c r="P998" s="174"/>
      <c r="Q998" s="174"/>
      <c r="R998" s="175">
        <f>X998*(1+(IF(($AG998+IF($D$62=1,IF($AT998=15,0,15),0)+$AT998+IF($F998="백어택",8,0))&gt;100,100,($AG998+IF($D$62=1,IF($AT998=15,0,15),0)+$AT998+IF($F998="백어택",8,0)))/100)*(($AI998/100-1)))</f>
        <v>0</v>
      </c>
      <c r="S998" s="173">
        <f>SUM(T998:X998)</f>
        <v>1155.3354971935639</v>
      </c>
      <c r="T998" s="174">
        <f>AL998*AU998*AV998*AW998*AX998</f>
        <v>1155.3354971935639</v>
      </c>
      <c r="U998" s="174"/>
      <c r="V998" s="174"/>
      <c r="W998" s="174"/>
      <c r="X998" s="175">
        <f>AL998*AU998*AV998*IF(AW998=1,1,0.25)*AX998*AY998</f>
        <v>0</v>
      </c>
      <c r="Y998" s="173">
        <f>SUM(Z998:AD998)</f>
        <v>2483.9713189661625</v>
      </c>
      <c r="Z998" s="174">
        <f>T998*$D$58/100</f>
        <v>2483.9713189661625</v>
      </c>
      <c r="AA998" s="174"/>
      <c r="AB998" s="174"/>
      <c r="AC998" s="174"/>
      <c r="AD998" s="175">
        <f>X998*$D$58/100</f>
        <v>0</v>
      </c>
      <c r="AE998" s="173">
        <f>IF(AV998=1,AO998*(1-$D$17/100),AO998*(1-$D$17/100)+6)</f>
        <v>11.985707999999999</v>
      </c>
      <c r="AF998" s="174">
        <f>AP998</f>
        <v>36</v>
      </c>
      <c r="AG998" s="174">
        <f>IF($D$57&gt;100,100,$D$57)</f>
        <v>25.143699999999999</v>
      </c>
      <c r="AH998" s="174">
        <f>AQ998</f>
        <v>163</v>
      </c>
      <c r="AI998" s="174">
        <f>$D$58+$D$19</f>
        <v>282.85969999999998</v>
      </c>
      <c r="AJ998" s="174">
        <f>10/13</f>
        <v>0.76923076923076927</v>
      </c>
      <c r="AK998" s="174">
        <f>SUM(AL998:AN998)</f>
        <v>2310.6709943871278</v>
      </c>
      <c r="AL998" s="174">
        <f>(VLOOKUP(C998,$B$36:$AG$39,3,FALSE)+VLOOKUP(C998,$B$40:$AG$43,3,FALSE)*$D$54)*$D$59/100</f>
        <v>2310.6709943871278</v>
      </c>
      <c r="AM998" s="174"/>
      <c r="AN998" s="174"/>
      <c r="AO998" s="176">
        <v>6</v>
      </c>
      <c r="AP998" s="174">
        <v>36</v>
      </c>
      <c r="AQ998" s="175">
        <f>VLOOKUP(C998,$B$45:$AA$48,3,FALSE)</f>
        <v>163</v>
      </c>
      <c r="AR998" s="31">
        <f>IF(LEFT(E998,1)*1=1,$S$53,$R$53)</f>
        <v>0</v>
      </c>
      <c r="AS998" s="2">
        <f>IF(LEFT(E998,1)*1=2,$U$53,$T$53)</f>
        <v>0</v>
      </c>
      <c r="AT998" s="33">
        <f>IF(LEFT(E998,1)*1=3,$W$53,$V$53)</f>
        <v>0</v>
      </c>
      <c r="AU998" s="31">
        <f>IF(MID(E998,3,1)*1=1,$Y$53,$X$53)</f>
        <v>1</v>
      </c>
      <c r="AV998" s="2">
        <f>IF(MID(E998,3,1)*1=2,$AA$53,$Z$53)</f>
        <v>0.5</v>
      </c>
      <c r="AW998" s="33">
        <f>IF(MID(E998,3,1)*1=3,$AC$53,$AB$53)</f>
        <v>1</v>
      </c>
      <c r="AX998" s="31">
        <f>IF(MID(E998,5,1)*1=1,$AE$53,$AD$53)</f>
        <v>1</v>
      </c>
      <c r="AY998" s="33">
        <f>IF(MID(E998,5,1)*1=2,$AG$53,$AF$53)</f>
        <v>0</v>
      </c>
      <c r="AZ998" s="2"/>
      <c r="BA998" s="101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</row>
    <row r="999" spans="1:71" ht="12" customHeight="1" thickBot="1">
      <c r="A999" s="2"/>
      <c r="B999" s="116">
        <v>48</v>
      </c>
      <c r="C999" s="81">
        <v>7</v>
      </c>
      <c r="D999" s="140" t="s">
        <v>3</v>
      </c>
      <c r="E999" s="82" t="s">
        <v>227</v>
      </c>
      <c r="F999" s="82"/>
      <c r="G999" s="82"/>
      <c r="H999" s="83"/>
      <c r="I999" s="179">
        <f>M999/AE999</f>
        <v>140.71193134854437</v>
      </c>
      <c r="J999" s="180">
        <f>AH999/AE999</f>
        <v>13.599530374008779</v>
      </c>
      <c r="K999" s="192">
        <f>RANK(I999,$I$76:$I$999)</f>
        <v>923</v>
      </c>
      <c r="L999" s="193" t="e">
        <f>RANK(I999,$I$76:$I$460)</f>
        <v>#N/A</v>
      </c>
      <c r="M999" s="183">
        <f>SUM(N999:R999)</f>
        <v>1686.5321212596989</v>
      </c>
      <c r="N999" s="184">
        <f>T999*(1+(IF((AG999+IF($D$62=1,15,0)+IF(F999="백어택",8,0))&gt;100,100,(AG999+IF($D$62=1,15,0)+IF(F999="백어택",8,0)))/100)*((AI999/100-1)))</f>
        <v>1686.5321212596989</v>
      </c>
      <c r="O999" s="180"/>
      <c r="P999" s="180"/>
      <c r="Q999" s="180"/>
      <c r="R999" s="181">
        <f>X999*(1+(IF(($AG999+IF($D$62=1,IF($AT999=15,0,15),0)+$AT999+IF($F999="백어택",8,0))&gt;100,100,($AG999+IF($D$62=1,IF($AT999=15,0,15),0)+$AT999+IF($F999="백어택",8,0)))/100)*(($AI999/100-1)))</f>
        <v>0</v>
      </c>
      <c r="S999" s="179">
        <f>SUM(T999:X999)</f>
        <v>1155.3354971935639</v>
      </c>
      <c r="T999" s="180">
        <f>AL999*AU999*AV999*AW999*AX999</f>
        <v>1155.3354971935639</v>
      </c>
      <c r="U999" s="180"/>
      <c r="V999" s="180"/>
      <c r="W999" s="180"/>
      <c r="X999" s="181">
        <f>AL999*AU999*AV999*IF(AW999=1,1,0.25)*AX999*AY999</f>
        <v>0</v>
      </c>
      <c r="Y999" s="179">
        <f>SUM(Z999:AD999)</f>
        <v>2483.9713189661625</v>
      </c>
      <c r="Z999" s="180">
        <f>T999*$D$58/100</f>
        <v>2483.9713189661625</v>
      </c>
      <c r="AA999" s="180"/>
      <c r="AB999" s="180"/>
      <c r="AC999" s="180"/>
      <c r="AD999" s="181">
        <f>X999*$D$58/100</f>
        <v>0</v>
      </c>
      <c r="AE999" s="179">
        <f>IF(AV999=1,AO999*(1-$D$17/100),AO999*(1-$D$17/100)+6)</f>
        <v>11.985707999999999</v>
      </c>
      <c r="AF999" s="180">
        <f>AP999</f>
        <v>36</v>
      </c>
      <c r="AG999" s="180">
        <f>IF($D$57&gt;100,100,$D$57)</f>
        <v>25.143699999999999</v>
      </c>
      <c r="AH999" s="180">
        <f>AQ999</f>
        <v>163</v>
      </c>
      <c r="AI999" s="180">
        <f>$D$58+$D$19</f>
        <v>282.85969999999998</v>
      </c>
      <c r="AJ999" s="180">
        <f>10/13</f>
        <v>0.76923076923076927</v>
      </c>
      <c r="AK999" s="180">
        <f>SUM(AL999:AN999)</f>
        <v>2310.6709943871278</v>
      </c>
      <c r="AL999" s="180">
        <f>(VLOOKUP(C999,$B$36:$AG$39,3,FALSE)+VLOOKUP(C999,$B$40:$AG$43,3,FALSE)*$D$54)*$D$59/100</f>
        <v>2310.6709943871278</v>
      </c>
      <c r="AM999" s="180"/>
      <c r="AN999" s="180"/>
      <c r="AO999" s="182">
        <v>6</v>
      </c>
      <c r="AP999" s="180">
        <v>36</v>
      </c>
      <c r="AQ999" s="181">
        <f>VLOOKUP(C999,$B$45:$AA$48,3,FALSE)</f>
        <v>163</v>
      </c>
      <c r="AR999" s="81">
        <f>IF(LEFT(E999,1)*1=1,$S$53,$R$53)</f>
        <v>0</v>
      </c>
      <c r="AS999" s="82">
        <f>IF(LEFT(E999,1)*1=2,$U$53,$T$53)</f>
        <v>0</v>
      </c>
      <c r="AT999" s="83">
        <f>IF(LEFT(E999,1)*1=3,$W$53,$V$53)</f>
        <v>15</v>
      </c>
      <c r="AU999" s="81">
        <f>IF(MID(E999,3,1)*1=1,$Y$53,$X$53)</f>
        <v>1</v>
      </c>
      <c r="AV999" s="82">
        <f>IF(MID(E999,3,1)*1=2,$AA$53,$Z$53)</f>
        <v>0.5</v>
      </c>
      <c r="AW999" s="83">
        <f>IF(MID(E999,3,1)*1=3,$AC$53,$AB$53)</f>
        <v>1</v>
      </c>
      <c r="AX999" s="81">
        <f>IF(MID(E999,5,1)*1=1,$AE$53,$AD$53)</f>
        <v>1</v>
      </c>
      <c r="AY999" s="83">
        <f>IF(MID(E999,5,1)*1=2,$AG$53,$AF$53)</f>
        <v>0</v>
      </c>
      <c r="AZ999" s="2"/>
      <c r="BA999" s="101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</row>
  </sheetData>
  <autoFilter ref="B75:AY999">
    <filterColumn colId="5">
      <filters blank="1">
        <filter val="공중"/>
        <filter val="넘어짐"/>
        <filter val="무력화대상"/>
        <filter val="버그있음"/>
        <filter val="보스대상"/>
        <filter val="보스대상,넘어짐"/>
        <filter val="생명50%이상"/>
        <filter val="생명50%이상, 공중"/>
        <filter val="생명력40%이하"/>
        <filter val="생명력50%이하"/>
        <filter val="시드이하"/>
        <filter val="원의중심부"/>
        <filter val="잡몹"/>
        <filter val="피격이상"/>
      </filters>
    </filterColumn>
    <sortState ref="B86:AY999">
      <sortCondition descending="1" ref="I75:I999"/>
    </sortState>
  </autoFilter>
  <mergeCells count="18">
    <mergeCell ref="F66:O67"/>
    <mergeCell ref="B2:C2"/>
    <mergeCell ref="B11:C11"/>
    <mergeCell ref="B19:B22"/>
    <mergeCell ref="F52:O53"/>
    <mergeCell ref="F54:O55"/>
    <mergeCell ref="D9:E9"/>
    <mergeCell ref="B10:C10"/>
    <mergeCell ref="F56:O57"/>
    <mergeCell ref="F58:O59"/>
    <mergeCell ref="F60:O61"/>
    <mergeCell ref="F62:O63"/>
    <mergeCell ref="F64:O65"/>
    <mergeCell ref="F69:O70"/>
    <mergeCell ref="F74:H74"/>
    <mergeCell ref="I74:R74"/>
    <mergeCell ref="S74:X74"/>
    <mergeCell ref="Y74:AD74"/>
  </mergeCells>
  <phoneticPr fontId="15" type="noConversion"/>
  <dataValidations disablePrompts="1" count="2">
    <dataValidation type="list" allowBlank="1" showErrorMessage="1" sqref="H461:H544 H579:H826">
      <formula1>$C$60:$C$61</formula1>
    </dataValidation>
    <dataValidation type="list" allowBlank="1" showErrorMessage="1" sqref="C76:C999">
      <formula1>$B$36:$B$39</formula1>
    </dataValidation>
  </dataValidations>
  <pageMargins left="0.7" right="0.7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0"/>
  <sheetViews>
    <sheetView workbookViewId="0">
      <selection activeCell="J23" sqref="J23"/>
    </sheetView>
  </sheetViews>
  <sheetFormatPr defaultRowHeight="13.5"/>
  <cols>
    <col min="1" max="16384" width="9" style="198"/>
  </cols>
  <sheetData>
    <row r="1" spans="1:32">
      <c r="A1" s="198" t="s">
        <v>215</v>
      </c>
      <c r="B1" s="198">
        <v>1908</v>
      </c>
    </row>
    <row r="3" spans="1:32">
      <c r="B3" s="198" t="s">
        <v>2</v>
      </c>
      <c r="C3" s="198" t="s">
        <v>3</v>
      </c>
      <c r="D3" s="198" t="s">
        <v>4</v>
      </c>
      <c r="F3" s="198" t="s">
        <v>5</v>
      </c>
      <c r="G3" s="198" t="s">
        <v>6</v>
      </c>
      <c r="H3" s="198" t="s">
        <v>7</v>
      </c>
      <c r="I3" s="198" t="s">
        <v>8</v>
      </c>
      <c r="K3" s="198" t="s">
        <v>9</v>
      </c>
      <c r="M3" s="198" t="s">
        <v>10</v>
      </c>
      <c r="N3" s="198" t="s">
        <v>11</v>
      </c>
      <c r="P3" s="198" t="s">
        <v>12</v>
      </c>
      <c r="Q3" s="198" t="s">
        <v>13</v>
      </c>
      <c r="S3" s="198" t="s">
        <v>14</v>
      </c>
      <c r="V3" s="198" t="s">
        <v>15</v>
      </c>
      <c r="W3" s="198" t="s">
        <v>16</v>
      </c>
      <c r="X3" s="198" t="s">
        <v>17</v>
      </c>
      <c r="Y3" s="198" t="s">
        <v>18</v>
      </c>
      <c r="AA3" s="198" t="s">
        <v>19</v>
      </c>
      <c r="AC3" s="198" t="s">
        <v>20</v>
      </c>
      <c r="AE3" s="198" t="s">
        <v>21</v>
      </c>
      <c r="AF3" s="198" t="s">
        <v>22</v>
      </c>
    </row>
    <row r="5" spans="1:32">
      <c r="B5" s="198">
        <v>210</v>
      </c>
      <c r="C5" s="198">
        <v>124</v>
      </c>
      <c r="D5" s="198">
        <v>40</v>
      </c>
      <c r="E5" s="198">
        <v>160</v>
      </c>
      <c r="F5" s="198">
        <v>18</v>
      </c>
      <c r="G5" s="198">
        <v>405</v>
      </c>
      <c r="H5" s="198">
        <v>126</v>
      </c>
      <c r="I5" s="198">
        <v>131</v>
      </c>
      <c r="J5" s="198">
        <v>167</v>
      </c>
      <c r="K5" s="198">
        <v>491</v>
      </c>
      <c r="L5" s="198">
        <v>41</v>
      </c>
      <c r="M5" s="198">
        <v>405</v>
      </c>
      <c r="N5" s="198">
        <v>116</v>
      </c>
      <c r="O5" s="198">
        <v>47</v>
      </c>
      <c r="P5" s="198">
        <v>644</v>
      </c>
      <c r="Q5" s="198">
        <v>387</v>
      </c>
      <c r="R5" s="198">
        <v>216</v>
      </c>
      <c r="S5" s="198">
        <v>147</v>
      </c>
      <c r="T5" s="198">
        <v>147</v>
      </c>
      <c r="U5" s="198">
        <v>196</v>
      </c>
      <c r="V5" s="198">
        <v>281</v>
      </c>
      <c r="W5" s="198">
        <v>73</v>
      </c>
      <c r="X5" s="198">
        <v>67</v>
      </c>
      <c r="Y5" s="198">
        <v>197</v>
      </c>
      <c r="Z5" s="198">
        <v>132</v>
      </c>
      <c r="AA5" s="198">
        <v>121</v>
      </c>
      <c r="AB5" s="198">
        <v>204</v>
      </c>
      <c r="AC5" s="198">
        <v>175</v>
      </c>
      <c r="AD5" s="198">
        <v>174</v>
      </c>
      <c r="AE5" s="198">
        <v>708</v>
      </c>
      <c r="AF5" s="198">
        <v>744</v>
      </c>
    </row>
    <row r="6" spans="1:32">
      <c r="B6" s="198">
        <v>560</v>
      </c>
      <c r="C6" s="198">
        <v>326</v>
      </c>
      <c r="D6" s="198">
        <v>104</v>
      </c>
      <c r="E6" s="198">
        <v>418</v>
      </c>
      <c r="F6" s="198">
        <v>48</v>
      </c>
      <c r="G6" s="198">
        <v>1070</v>
      </c>
      <c r="H6" s="198">
        <v>334</v>
      </c>
      <c r="I6" s="198">
        <v>345</v>
      </c>
      <c r="J6" s="198">
        <v>442</v>
      </c>
      <c r="K6" s="198">
        <v>1299</v>
      </c>
      <c r="L6" s="198">
        <v>107</v>
      </c>
      <c r="M6" s="198">
        <v>1075</v>
      </c>
      <c r="N6" s="198">
        <v>307</v>
      </c>
      <c r="O6" s="198">
        <v>122</v>
      </c>
      <c r="P6" s="198">
        <v>1701</v>
      </c>
      <c r="Q6" s="198">
        <v>1030</v>
      </c>
      <c r="R6" s="198">
        <v>572</v>
      </c>
      <c r="S6" s="198">
        <v>388</v>
      </c>
      <c r="T6" s="198">
        <v>388</v>
      </c>
      <c r="U6" s="198">
        <v>518</v>
      </c>
      <c r="V6" s="198">
        <v>742</v>
      </c>
      <c r="W6" s="198">
        <v>193</v>
      </c>
      <c r="X6" s="198">
        <v>176</v>
      </c>
      <c r="Y6" s="198">
        <v>521</v>
      </c>
      <c r="Z6" s="198">
        <v>349</v>
      </c>
      <c r="AA6" s="198">
        <v>318</v>
      </c>
      <c r="AB6" s="198">
        <v>537</v>
      </c>
      <c r="AC6" s="198">
        <v>462</v>
      </c>
      <c r="AD6" s="198">
        <v>461</v>
      </c>
      <c r="AE6" s="198">
        <v>1873</v>
      </c>
      <c r="AF6" s="198">
        <v>1967</v>
      </c>
    </row>
    <row r="7" spans="1:32">
      <c r="B7" s="198">
        <v>722</v>
      </c>
      <c r="C7" s="198">
        <v>419</v>
      </c>
      <c r="D7" s="198">
        <v>135</v>
      </c>
      <c r="E7" s="198">
        <v>542</v>
      </c>
      <c r="F7" s="198">
        <v>61</v>
      </c>
      <c r="G7" s="198">
        <v>1380</v>
      </c>
      <c r="H7" s="198">
        <v>431</v>
      </c>
      <c r="I7" s="198">
        <v>445</v>
      </c>
      <c r="J7" s="198">
        <v>569</v>
      </c>
      <c r="K7" s="198">
        <v>1676</v>
      </c>
      <c r="L7" s="198">
        <v>139</v>
      </c>
      <c r="M7" s="198">
        <v>1383</v>
      </c>
      <c r="N7" s="198">
        <v>396</v>
      </c>
      <c r="O7" s="198">
        <v>158</v>
      </c>
      <c r="P7" s="198">
        <v>2194</v>
      </c>
      <c r="Q7" s="198">
        <v>1327</v>
      </c>
      <c r="R7" s="198">
        <v>737</v>
      </c>
      <c r="S7" s="198">
        <v>500</v>
      </c>
      <c r="T7" s="198">
        <v>500</v>
      </c>
      <c r="U7" s="198">
        <v>668</v>
      </c>
      <c r="V7" s="198">
        <v>957</v>
      </c>
      <c r="W7" s="198">
        <v>249</v>
      </c>
      <c r="X7" s="198">
        <v>228</v>
      </c>
      <c r="Y7" s="198">
        <v>671</v>
      </c>
      <c r="Z7" s="198">
        <v>450</v>
      </c>
      <c r="AA7" s="198">
        <v>412</v>
      </c>
      <c r="AB7" s="198">
        <v>694</v>
      </c>
      <c r="AC7" s="198">
        <v>595</v>
      </c>
      <c r="AD7" s="198">
        <v>594</v>
      </c>
      <c r="AE7" s="198">
        <v>2415</v>
      </c>
      <c r="AF7" s="198">
        <v>2537</v>
      </c>
    </row>
    <row r="8" spans="1:32">
      <c r="B8" s="198">
        <v>827</v>
      </c>
      <c r="C8" s="198">
        <v>479</v>
      </c>
      <c r="D8" s="198">
        <v>154</v>
      </c>
      <c r="E8" s="198">
        <v>618</v>
      </c>
      <c r="F8" s="198">
        <v>69</v>
      </c>
      <c r="G8" s="198">
        <v>1577</v>
      </c>
      <c r="H8" s="198">
        <v>493</v>
      </c>
      <c r="I8" s="198">
        <v>509</v>
      </c>
      <c r="J8" s="198">
        <v>650</v>
      </c>
      <c r="K8" s="198">
        <v>1916</v>
      </c>
      <c r="L8" s="198">
        <v>157</v>
      </c>
      <c r="M8" s="198">
        <v>1577</v>
      </c>
      <c r="N8" s="198">
        <v>452</v>
      </c>
      <c r="O8" s="198">
        <v>180</v>
      </c>
      <c r="P8" s="198">
        <v>2508</v>
      </c>
      <c r="Q8" s="198">
        <v>1530</v>
      </c>
      <c r="R8" s="198">
        <v>844</v>
      </c>
      <c r="S8" s="198">
        <v>571</v>
      </c>
      <c r="T8" s="198">
        <v>571</v>
      </c>
      <c r="U8" s="198">
        <v>764</v>
      </c>
      <c r="V8" s="198">
        <v>1093</v>
      </c>
      <c r="W8" s="198">
        <v>284</v>
      </c>
      <c r="X8" s="198">
        <v>262</v>
      </c>
      <c r="Y8" s="198">
        <v>773</v>
      </c>
      <c r="Z8" s="198">
        <v>513</v>
      </c>
      <c r="AA8" s="198">
        <v>471</v>
      </c>
      <c r="AB8" s="198">
        <v>794</v>
      </c>
      <c r="AC8" s="198">
        <v>677</v>
      </c>
      <c r="AD8" s="198">
        <v>680</v>
      </c>
      <c r="AE8" s="198">
        <v>2761</v>
      </c>
      <c r="AF8" s="198">
        <v>2901</v>
      </c>
    </row>
    <row r="11" spans="1:32">
      <c r="B11" s="198">
        <v>8645</v>
      </c>
      <c r="C11" s="198">
        <v>5102</v>
      </c>
      <c r="D11" s="198">
        <v>1623</v>
      </c>
      <c r="E11" s="198">
        <v>6492</v>
      </c>
      <c r="F11" s="198">
        <v>735</v>
      </c>
      <c r="G11" s="198">
        <v>16752</v>
      </c>
      <c r="H11" s="198">
        <v>5217</v>
      </c>
      <c r="I11" s="198">
        <v>5419</v>
      </c>
      <c r="J11" s="198">
        <v>6898</v>
      </c>
      <c r="K11" s="198">
        <v>20316</v>
      </c>
      <c r="L11" s="198">
        <v>1693</v>
      </c>
      <c r="M11" s="198">
        <v>16756</v>
      </c>
      <c r="N11" s="198">
        <v>4812</v>
      </c>
      <c r="O11" s="198">
        <v>1926</v>
      </c>
      <c r="P11" s="198">
        <v>26614</v>
      </c>
      <c r="Q11" s="198">
        <v>15897</v>
      </c>
      <c r="R11" s="198">
        <v>8937</v>
      </c>
      <c r="S11" s="198">
        <v>6055</v>
      </c>
      <c r="T11" s="198">
        <v>6055</v>
      </c>
      <c r="U11" s="198">
        <v>8071</v>
      </c>
      <c r="V11" s="198">
        <v>11588</v>
      </c>
      <c r="W11" s="198">
        <v>2989</v>
      </c>
      <c r="X11" s="198">
        <v>2760</v>
      </c>
      <c r="Y11" s="198">
        <v>8178</v>
      </c>
      <c r="Z11" s="198">
        <v>5453</v>
      </c>
      <c r="AA11" s="198">
        <v>4972</v>
      </c>
      <c r="AB11" s="198">
        <v>8389</v>
      </c>
      <c r="AC11" s="198">
        <v>7197</v>
      </c>
      <c r="AD11" s="198">
        <v>7196</v>
      </c>
      <c r="AE11" s="198">
        <v>29278</v>
      </c>
      <c r="AF11" s="198">
        <v>30763</v>
      </c>
    </row>
    <row r="12" spans="1:32">
      <c r="B12" s="198">
        <v>8995</v>
      </c>
      <c r="C12" s="198">
        <v>5304</v>
      </c>
      <c r="D12" s="198">
        <v>1687</v>
      </c>
      <c r="E12" s="198">
        <v>6750</v>
      </c>
      <c r="F12" s="198">
        <v>765</v>
      </c>
      <c r="G12" s="198">
        <v>17417</v>
      </c>
      <c r="H12" s="198">
        <v>5424</v>
      </c>
      <c r="I12" s="198">
        <v>5633</v>
      </c>
      <c r="J12" s="198">
        <v>7172</v>
      </c>
      <c r="K12" s="198">
        <v>21124</v>
      </c>
      <c r="L12" s="198">
        <v>1760</v>
      </c>
      <c r="M12" s="198">
        <v>17426</v>
      </c>
      <c r="N12" s="198">
        <v>5003</v>
      </c>
      <c r="O12" s="198">
        <v>2001</v>
      </c>
      <c r="P12" s="198">
        <v>27671</v>
      </c>
      <c r="Q12" s="198">
        <v>16541</v>
      </c>
      <c r="R12" s="198">
        <v>9292</v>
      </c>
      <c r="S12" s="198">
        <v>6296</v>
      </c>
      <c r="T12" s="198">
        <v>6296</v>
      </c>
      <c r="U12" s="198">
        <v>8393</v>
      </c>
      <c r="V12" s="198">
        <v>12049</v>
      </c>
      <c r="W12" s="198">
        <v>3109</v>
      </c>
      <c r="X12" s="198">
        <v>2869</v>
      </c>
      <c r="Y12" s="198">
        <v>8502</v>
      </c>
      <c r="Z12" s="198">
        <v>5669</v>
      </c>
      <c r="AA12" s="198">
        <v>5170</v>
      </c>
      <c r="AB12" s="198">
        <v>8722</v>
      </c>
      <c r="AC12" s="198">
        <v>7484</v>
      </c>
      <c r="AD12" s="198">
        <v>7482</v>
      </c>
      <c r="AE12" s="198">
        <v>30442</v>
      </c>
      <c r="AF12" s="198">
        <v>31986</v>
      </c>
    </row>
    <row r="13" spans="1:32">
      <c r="B13" s="198">
        <v>9157</v>
      </c>
      <c r="C13" s="198">
        <v>5397</v>
      </c>
      <c r="D13" s="198">
        <v>1718</v>
      </c>
      <c r="E13" s="198">
        <v>6874</v>
      </c>
      <c r="F13" s="198">
        <v>778</v>
      </c>
      <c r="G13" s="198">
        <v>17727</v>
      </c>
      <c r="H13" s="198">
        <v>5521</v>
      </c>
      <c r="I13" s="198">
        <v>5733</v>
      </c>
      <c r="J13" s="198">
        <v>7300</v>
      </c>
      <c r="K13" s="198">
        <v>21500</v>
      </c>
      <c r="L13" s="198">
        <v>1791</v>
      </c>
      <c r="M13" s="198">
        <v>17734</v>
      </c>
      <c r="N13" s="198">
        <v>5092</v>
      </c>
      <c r="O13" s="198">
        <v>2037</v>
      </c>
      <c r="P13" s="198">
        <v>28164</v>
      </c>
      <c r="Q13" s="198">
        <v>16838</v>
      </c>
      <c r="R13" s="198">
        <v>9458</v>
      </c>
      <c r="S13" s="198">
        <v>6408</v>
      </c>
      <c r="T13" s="198">
        <v>6408</v>
      </c>
      <c r="U13" s="198">
        <v>8543</v>
      </c>
      <c r="V13" s="198">
        <v>12263</v>
      </c>
      <c r="W13" s="198">
        <v>3165</v>
      </c>
      <c r="X13" s="198">
        <v>2921</v>
      </c>
      <c r="Y13" s="198">
        <v>8652</v>
      </c>
      <c r="Z13" s="198">
        <v>5770</v>
      </c>
      <c r="AA13" s="198">
        <v>5263</v>
      </c>
      <c r="AB13" s="198">
        <v>8879</v>
      </c>
      <c r="AC13" s="198">
        <v>7617</v>
      </c>
      <c r="AD13" s="198">
        <v>7616</v>
      </c>
      <c r="AE13" s="198">
        <v>30985</v>
      </c>
      <c r="AF13" s="198">
        <v>32556</v>
      </c>
    </row>
    <row r="14" spans="1:32">
      <c r="B14" s="198">
        <v>9262</v>
      </c>
      <c r="C14" s="198">
        <v>5457</v>
      </c>
      <c r="D14" s="198">
        <v>1737</v>
      </c>
      <c r="E14" s="198">
        <v>6950</v>
      </c>
      <c r="F14" s="198">
        <v>786</v>
      </c>
      <c r="G14" s="198">
        <v>17924</v>
      </c>
      <c r="H14" s="198">
        <v>5583</v>
      </c>
      <c r="I14" s="198">
        <v>5796</v>
      </c>
      <c r="J14" s="198">
        <v>7381</v>
      </c>
      <c r="K14" s="198">
        <v>21740</v>
      </c>
      <c r="L14" s="198">
        <v>1810</v>
      </c>
      <c r="M14" s="198">
        <v>17928</v>
      </c>
      <c r="N14" s="198">
        <v>5147</v>
      </c>
      <c r="O14" s="198">
        <v>2059</v>
      </c>
      <c r="P14" s="198">
        <v>28478</v>
      </c>
      <c r="Q14" s="198">
        <v>17040</v>
      </c>
      <c r="R14" s="198">
        <v>9565</v>
      </c>
      <c r="S14" s="198">
        <v>6479</v>
      </c>
      <c r="T14" s="198">
        <v>6479</v>
      </c>
      <c r="U14" s="198">
        <v>8639</v>
      </c>
      <c r="V14" s="198">
        <v>12400</v>
      </c>
      <c r="W14" s="198">
        <v>3200</v>
      </c>
      <c r="X14" s="198">
        <v>2955</v>
      </c>
      <c r="Y14" s="198">
        <v>8754</v>
      </c>
      <c r="Z14" s="198">
        <v>5834</v>
      </c>
      <c r="AA14" s="198">
        <v>5322</v>
      </c>
      <c r="AB14" s="198">
        <v>8979</v>
      </c>
      <c r="AC14" s="198">
        <v>7699</v>
      </c>
      <c r="AD14" s="198">
        <v>7701</v>
      </c>
      <c r="AE14" s="198">
        <v>31330</v>
      </c>
      <c r="AF14" s="198">
        <v>32920</v>
      </c>
    </row>
    <row r="17" spans="2:32">
      <c r="B17" s="198">
        <f t="shared" ref="B17:AD20" si="0">(B11-B5)/$B$1</f>
        <v>4.4208595387840672</v>
      </c>
      <c r="C17" s="198">
        <f t="shared" si="0"/>
        <v>2.609014675052411</v>
      </c>
      <c r="D17" s="198">
        <f t="shared" si="0"/>
        <v>0.82966457023060791</v>
      </c>
      <c r="E17" s="198">
        <f t="shared" si="0"/>
        <v>3.3186582809224316</v>
      </c>
      <c r="F17" s="198">
        <f t="shared" si="0"/>
        <v>0.37578616352201261</v>
      </c>
      <c r="G17" s="198">
        <f t="shared" si="0"/>
        <v>8.5676100628930811</v>
      </c>
      <c r="H17" s="198">
        <f t="shared" si="0"/>
        <v>2.6682389937106916</v>
      </c>
      <c r="I17" s="198">
        <f t="shared" si="0"/>
        <v>2.7714884696016773</v>
      </c>
      <c r="J17" s="198">
        <f t="shared" si="0"/>
        <v>3.5277777777777777</v>
      </c>
      <c r="K17" s="198">
        <f t="shared" si="0"/>
        <v>10.390461215932914</v>
      </c>
      <c r="L17" s="198">
        <f t="shared" si="0"/>
        <v>0.86582809224318658</v>
      </c>
      <c r="M17" s="198">
        <f t="shared" si="0"/>
        <v>8.5697064989517813</v>
      </c>
      <c r="N17" s="198">
        <f t="shared" si="0"/>
        <v>2.4612159329140462</v>
      </c>
      <c r="O17" s="198">
        <f t="shared" si="0"/>
        <v>0.98480083857442346</v>
      </c>
      <c r="P17" s="198">
        <f t="shared" si="0"/>
        <v>13.611111111111111</v>
      </c>
      <c r="Q17" s="198">
        <f t="shared" si="0"/>
        <v>8.1289308176100636</v>
      </c>
      <c r="R17" s="198">
        <f t="shared" si="0"/>
        <v>4.5707547169811322</v>
      </c>
      <c r="S17" s="198">
        <f t="shared" si="0"/>
        <v>3.0964360587002098</v>
      </c>
      <c r="T17" s="198">
        <f t="shared" si="0"/>
        <v>3.0964360587002098</v>
      </c>
      <c r="U17" s="198">
        <f t="shared" si="0"/>
        <v>4.1273584905660377</v>
      </c>
      <c r="V17" s="198">
        <f t="shared" si="0"/>
        <v>5.9261006289308176</v>
      </c>
      <c r="W17" s="198">
        <f t="shared" si="0"/>
        <v>1.5283018867924529</v>
      </c>
      <c r="X17" s="198">
        <f t="shared" si="0"/>
        <v>1.4114255765199162</v>
      </c>
      <c r="Y17" s="198">
        <f t="shared" si="0"/>
        <v>4.182914046121593</v>
      </c>
      <c r="Z17" s="198">
        <f t="shared" si="0"/>
        <v>2.7887840670859538</v>
      </c>
      <c r="AA17" s="198">
        <f t="shared" si="0"/>
        <v>2.5424528301886791</v>
      </c>
      <c r="AB17" s="198">
        <f t="shared" si="0"/>
        <v>4.2898322851153043</v>
      </c>
      <c r="AC17" s="198">
        <f t="shared" si="0"/>
        <v>3.6802935010482178</v>
      </c>
      <c r="AD17" s="198">
        <f t="shared" si="0"/>
        <v>3.6802935010482178</v>
      </c>
      <c r="AE17" s="198">
        <f>(AE11-AE5)/$B$1</f>
        <v>14.973794549266247</v>
      </c>
      <c r="AF17" s="198">
        <f>(AF11-AF5)/$B$1</f>
        <v>15.733228511530399</v>
      </c>
    </row>
    <row r="18" spans="2:32">
      <c r="B18" s="198">
        <f t="shared" si="0"/>
        <v>4.4208595387840672</v>
      </c>
      <c r="C18" s="198">
        <f t="shared" si="0"/>
        <v>2.609014675052411</v>
      </c>
      <c r="D18" s="198">
        <f t="shared" si="0"/>
        <v>0.82966457023060791</v>
      </c>
      <c r="E18" s="198">
        <f t="shared" si="0"/>
        <v>3.3186582809224316</v>
      </c>
      <c r="F18" s="198">
        <f t="shared" si="0"/>
        <v>0.37578616352201261</v>
      </c>
      <c r="G18" s="198">
        <f t="shared" si="0"/>
        <v>8.5676100628930811</v>
      </c>
      <c r="H18" s="198">
        <f t="shared" si="0"/>
        <v>2.6677148846960166</v>
      </c>
      <c r="I18" s="198">
        <f t="shared" si="0"/>
        <v>2.7714884696016773</v>
      </c>
      <c r="J18" s="198">
        <f t="shared" si="0"/>
        <v>3.5272536687631026</v>
      </c>
      <c r="K18" s="198">
        <f t="shared" si="0"/>
        <v>10.390461215932914</v>
      </c>
      <c r="L18" s="198">
        <f t="shared" si="0"/>
        <v>0.86635220125786161</v>
      </c>
      <c r="M18" s="198">
        <f t="shared" si="0"/>
        <v>8.5697064989517813</v>
      </c>
      <c r="N18" s="198">
        <f t="shared" si="0"/>
        <v>2.4612159329140462</v>
      </c>
      <c r="O18" s="198">
        <f t="shared" si="0"/>
        <v>0.98480083857442346</v>
      </c>
      <c r="P18" s="198">
        <f t="shared" si="0"/>
        <v>13.611111111111111</v>
      </c>
      <c r="Q18" s="198">
        <f t="shared" si="0"/>
        <v>8.1294549266247387</v>
      </c>
      <c r="R18" s="198">
        <f t="shared" si="0"/>
        <v>4.5702306079664572</v>
      </c>
      <c r="S18" s="198">
        <f t="shared" si="0"/>
        <v>3.0964360587002098</v>
      </c>
      <c r="T18" s="198">
        <f t="shared" si="0"/>
        <v>3.0964360587002098</v>
      </c>
      <c r="U18" s="198">
        <f t="shared" si="0"/>
        <v>4.1273584905660377</v>
      </c>
      <c r="V18" s="198">
        <f t="shared" si="0"/>
        <v>5.9261006289308176</v>
      </c>
      <c r="W18" s="198">
        <f t="shared" si="0"/>
        <v>1.5283018867924529</v>
      </c>
      <c r="X18" s="198">
        <f t="shared" si="0"/>
        <v>1.4114255765199162</v>
      </c>
      <c r="Y18" s="198">
        <f t="shared" si="0"/>
        <v>4.182914046121593</v>
      </c>
      <c r="Z18" s="198">
        <f t="shared" si="0"/>
        <v>2.7882599580712788</v>
      </c>
      <c r="AA18" s="198">
        <f t="shared" si="0"/>
        <v>2.5429769392033541</v>
      </c>
      <c r="AB18" s="198">
        <f t="shared" si="0"/>
        <v>4.2898322851153043</v>
      </c>
      <c r="AC18" s="198">
        <f t="shared" si="0"/>
        <v>3.6802935010482178</v>
      </c>
      <c r="AD18" s="198">
        <f t="shared" si="0"/>
        <v>3.6797693920335428</v>
      </c>
      <c r="AE18" s="198">
        <f t="shared" ref="AE18:AE20" si="1">(AE12-AE6)/$B$1</f>
        <v>14.973270440251572</v>
      </c>
      <c r="AF18" s="198">
        <f t="shared" ref="AF18:AF20" si="2">(AF12-AF6)/$B$1</f>
        <v>15.733228511530399</v>
      </c>
    </row>
    <row r="19" spans="2:32">
      <c r="B19" s="198">
        <f t="shared" si="0"/>
        <v>4.4208595387840672</v>
      </c>
      <c r="C19" s="198">
        <f t="shared" si="0"/>
        <v>2.609014675052411</v>
      </c>
      <c r="D19" s="198">
        <f t="shared" si="0"/>
        <v>0.82966457023060791</v>
      </c>
      <c r="E19" s="198">
        <f t="shared" si="0"/>
        <v>3.3186582809224316</v>
      </c>
      <c r="F19" s="198">
        <f t="shared" si="0"/>
        <v>0.37578616352201261</v>
      </c>
      <c r="G19" s="198">
        <f t="shared" si="0"/>
        <v>8.5676100628930811</v>
      </c>
      <c r="H19" s="198">
        <f t="shared" si="0"/>
        <v>2.6677148846960166</v>
      </c>
      <c r="I19" s="198">
        <f t="shared" si="0"/>
        <v>2.7714884696016773</v>
      </c>
      <c r="J19" s="198">
        <f t="shared" si="0"/>
        <v>3.5277777777777777</v>
      </c>
      <c r="K19" s="198">
        <f t="shared" si="0"/>
        <v>10.389937106918239</v>
      </c>
      <c r="L19" s="198">
        <f t="shared" si="0"/>
        <v>0.86582809224318658</v>
      </c>
      <c r="M19" s="198">
        <f t="shared" si="0"/>
        <v>8.5697064989517813</v>
      </c>
      <c r="N19" s="198">
        <f t="shared" si="0"/>
        <v>2.4612159329140462</v>
      </c>
      <c r="O19" s="198">
        <f t="shared" si="0"/>
        <v>0.98480083857442346</v>
      </c>
      <c r="P19" s="198">
        <f t="shared" si="0"/>
        <v>13.611111111111111</v>
      </c>
      <c r="Q19" s="198">
        <f t="shared" si="0"/>
        <v>8.1294549266247387</v>
      </c>
      <c r="R19" s="198">
        <f t="shared" si="0"/>
        <v>4.5707547169811322</v>
      </c>
      <c r="S19" s="198">
        <f t="shared" si="0"/>
        <v>3.0964360587002098</v>
      </c>
      <c r="T19" s="198">
        <f t="shared" si="0"/>
        <v>3.0964360587002098</v>
      </c>
      <c r="U19" s="198">
        <f t="shared" si="0"/>
        <v>4.1273584905660377</v>
      </c>
      <c r="V19" s="198">
        <f t="shared" si="0"/>
        <v>5.9255765199161425</v>
      </c>
      <c r="W19" s="198">
        <f t="shared" si="0"/>
        <v>1.5283018867924529</v>
      </c>
      <c r="X19" s="198">
        <f t="shared" si="0"/>
        <v>1.4114255765199162</v>
      </c>
      <c r="Y19" s="198">
        <f t="shared" si="0"/>
        <v>4.182914046121593</v>
      </c>
      <c r="Z19" s="198">
        <f t="shared" si="0"/>
        <v>2.7882599580712788</v>
      </c>
      <c r="AA19" s="198">
        <f t="shared" si="0"/>
        <v>2.5424528301886791</v>
      </c>
      <c r="AB19" s="198">
        <f t="shared" si="0"/>
        <v>4.2898322851153043</v>
      </c>
      <c r="AC19" s="198">
        <f t="shared" si="0"/>
        <v>3.6802935010482178</v>
      </c>
      <c r="AD19" s="198">
        <f t="shared" si="0"/>
        <v>3.6802935010482178</v>
      </c>
      <c r="AE19" s="198">
        <f t="shared" si="1"/>
        <v>14.973794549266247</v>
      </c>
      <c r="AF19" s="198">
        <f t="shared" si="2"/>
        <v>15.733228511530399</v>
      </c>
    </row>
    <row r="20" spans="2:32">
      <c r="B20" s="198">
        <f t="shared" si="0"/>
        <v>4.4208595387840672</v>
      </c>
      <c r="C20" s="198">
        <f t="shared" si="0"/>
        <v>2.609014675052411</v>
      </c>
      <c r="D20" s="198">
        <f t="shared" si="0"/>
        <v>0.82966457023060791</v>
      </c>
      <c r="E20" s="198">
        <f t="shared" si="0"/>
        <v>3.3186582809224316</v>
      </c>
      <c r="F20" s="198">
        <f t="shared" si="0"/>
        <v>0.37578616352201261</v>
      </c>
      <c r="G20" s="198">
        <f t="shared" si="0"/>
        <v>8.5676100628930811</v>
      </c>
      <c r="H20" s="198">
        <f t="shared" si="0"/>
        <v>2.6677148846960166</v>
      </c>
      <c r="I20" s="198">
        <f t="shared" si="0"/>
        <v>2.7709643605870022</v>
      </c>
      <c r="J20" s="198">
        <f t="shared" si="0"/>
        <v>3.5277777777777777</v>
      </c>
      <c r="K20" s="198">
        <f t="shared" si="0"/>
        <v>10.389937106918239</v>
      </c>
      <c r="L20" s="198">
        <f t="shared" si="0"/>
        <v>0.86635220125786161</v>
      </c>
      <c r="M20" s="198">
        <f t="shared" si="0"/>
        <v>8.5697064989517813</v>
      </c>
      <c r="N20" s="198">
        <f t="shared" si="0"/>
        <v>2.4606918238993711</v>
      </c>
      <c r="O20" s="198">
        <f t="shared" si="0"/>
        <v>0.98480083857442346</v>
      </c>
      <c r="P20" s="198">
        <f t="shared" si="0"/>
        <v>13.611111111111111</v>
      </c>
      <c r="Q20" s="198">
        <f t="shared" si="0"/>
        <v>8.1289308176100636</v>
      </c>
      <c r="R20" s="198">
        <f t="shared" si="0"/>
        <v>4.5707547169811322</v>
      </c>
      <c r="S20" s="198">
        <f t="shared" si="0"/>
        <v>3.0964360587002098</v>
      </c>
      <c r="T20" s="198">
        <f t="shared" si="0"/>
        <v>3.0964360587002098</v>
      </c>
      <c r="U20" s="198">
        <f t="shared" si="0"/>
        <v>4.1273584905660377</v>
      </c>
      <c r="V20" s="198">
        <f t="shared" si="0"/>
        <v>5.9261006289308176</v>
      </c>
      <c r="W20" s="198">
        <f t="shared" si="0"/>
        <v>1.5283018867924529</v>
      </c>
      <c r="X20" s="198">
        <f t="shared" si="0"/>
        <v>1.4114255765199162</v>
      </c>
      <c r="Y20" s="198">
        <f t="shared" si="0"/>
        <v>4.182914046121593</v>
      </c>
      <c r="Z20" s="198">
        <f t="shared" si="0"/>
        <v>2.7887840670859538</v>
      </c>
      <c r="AA20" s="198">
        <f t="shared" si="0"/>
        <v>2.5424528301886791</v>
      </c>
      <c r="AB20" s="198">
        <f t="shared" si="0"/>
        <v>4.2898322851153043</v>
      </c>
      <c r="AC20" s="198">
        <f t="shared" si="0"/>
        <v>3.6802935010482178</v>
      </c>
      <c r="AD20" s="198">
        <f t="shared" si="0"/>
        <v>3.6797693920335428</v>
      </c>
      <c r="AE20" s="198">
        <f t="shared" si="1"/>
        <v>14.973270440251572</v>
      </c>
      <c r="AF20" s="198">
        <f t="shared" si="2"/>
        <v>15.733228511530399</v>
      </c>
    </row>
  </sheetData>
  <phoneticPr fontId="1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보스</vt:lpstr>
      <vt:lpstr>모든조합시트</vt:lpstr>
      <vt:lpstr>측정원본</vt:lpstr>
      <vt:lpstr>수정 dps표</vt:lpstr>
      <vt:lpstr>2.20패치</vt:lpstr>
      <vt:lpstr>3.13패치</vt:lpstr>
      <vt:lpstr>계수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Colorful</dc:creator>
  <cp:lastModifiedBy>Colorful</cp:lastModifiedBy>
  <dcterms:created xsi:type="dcterms:W3CDTF">2019-03-13T10:02:23Z</dcterms:created>
  <dcterms:modified xsi:type="dcterms:W3CDTF">2019-03-27T06:19:48Z</dcterms:modified>
</cp:coreProperties>
</file>